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pivotCache/pivotCacheDefinition6.xml" ContentType="application/vnd.openxmlformats-officedocument.spreadsheetml.pivotCacheDefinition+xml"/>
  <Override PartName="/xl/pivotCache/pivotCacheRecords6.xml" ContentType="application/vnd.openxmlformats-officedocument.spreadsheetml.pivotCacheRecords+xml"/>
  <Override PartName="/xl/pivotCache/pivotCacheDefinition7.xml" ContentType="application/vnd.openxmlformats-officedocument.spreadsheetml.pivotCacheDefinition+xml"/>
  <Override PartName="/xl/pivotCache/pivotCacheRecords7.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tables/table2.xml" ContentType="application/vnd.openxmlformats-officedocument.spreadsheetml.table+xml"/>
  <Override PartName="/xl/pivotTables/pivotTable7.xml" ContentType="application/vnd.openxmlformats-officedocument.spreadsheetml.pivotTable+xml"/>
  <Override PartName="/xl/pivotTables/pivotTable8.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mc:AlternateContent xmlns:mc="http://schemas.openxmlformats.org/markup-compatibility/2006">
    <mc:Choice Requires="x15">
      <x15ac:absPath xmlns:x15ac="http://schemas.microsoft.com/office/spreadsheetml/2010/11/ac" url="C:\Users\mpaul\Downloads\"/>
    </mc:Choice>
  </mc:AlternateContent>
  <xr:revisionPtr revIDLastSave="0" documentId="13_ncr:1_{2BF025F0-BAAD-460F-8882-1F203A5486AC}" xr6:coauthVersionLast="47" xr6:coauthVersionMax="47" xr10:uidLastSave="{00000000-0000-0000-0000-000000000000}"/>
  <bookViews>
    <workbookView xWindow="-110" yWindow="-110" windowWidth="19420" windowHeight="10300" firstSheet="13" activeTab="13" xr2:uid="{00000000-000D-0000-FFFF-FFFF00000000}"/>
  </bookViews>
  <sheets>
    <sheet name="Detalle1" sheetId="22" state="hidden" r:id="rId1"/>
    <sheet name="Hoja13" sheetId="23" state="hidden" r:id="rId2"/>
    <sheet name="Hoja11" sheetId="20" state="hidden" r:id="rId3"/>
    <sheet name="Hoja2" sheetId="25" state="hidden" r:id="rId4"/>
    <sheet name="Eficacia" sheetId="8" state="hidden" r:id="rId5"/>
    <sheet name="Detalle7" sheetId="41" state="hidden" r:id="rId6"/>
    <sheet name="Efectividad" sheetId="26" state="hidden" r:id="rId7"/>
    <sheet name="Graficos" sheetId="14" state="hidden" r:id="rId8"/>
    <sheet name="ACTIVIDADES" sheetId="3" state="hidden" r:id="rId9"/>
    <sheet name="Efectividad por estado" sheetId="46" state="hidden" r:id="rId10"/>
    <sheet name="LISTA" sheetId="4" state="hidden" r:id="rId11"/>
    <sheet name="CONTROL DE CAMBIOS" sheetId="5" state="hidden" r:id="rId12"/>
    <sheet name="BBDD" sheetId="6" state="hidden" r:id="rId13"/>
    <sheet name="PLAN DE MEJORAMIENTO" sheetId="2" r:id="rId14"/>
  </sheets>
  <externalReferences>
    <externalReference r:id="rId15"/>
  </externalReferences>
  <definedNames>
    <definedName name="_xlnm._FilterDatabase" localSheetId="8" hidden="1">ACTIVIDADES!$A$8:$AL$495</definedName>
    <definedName name="_xlnm._FilterDatabase" localSheetId="6" hidden="1">Efectividad!$A$504:$CR$1000</definedName>
    <definedName name="_xlnm._FilterDatabase" localSheetId="9" hidden="1">'Efectividad por estado'!$A$1:$E$137</definedName>
    <definedName name="_xlnm._FilterDatabase" localSheetId="4" hidden="1">Eficacia!$A$510:$H$1012</definedName>
    <definedName name="_xlnm._FilterDatabase" localSheetId="13" hidden="1">'PLAN DE MEJORAMIENTO'!$A$8:$CQ$908</definedName>
    <definedName name="accion">BBDD!$C$2:$C$5</definedName>
    <definedName name="dependencia">[1]bd!$E$3:$E$45</definedName>
    <definedName name="eficacia">BBDD!$H$2:$H$3</definedName>
    <definedName name="ehallazgo">BBDD!$G$2:$G$3</definedName>
    <definedName name="estadoaccion">BBDD!$F$2:$F$5</definedName>
    <definedName name="hallazgo">BBDD!$B$2:$B$4</definedName>
    <definedName name="modifica">BBDD!$E$2:$E$3</definedName>
    <definedName name="Origen">BBDD!$A$2:$A$17</definedName>
    <definedName name="proceso">BBDD!$D$2:$D$19</definedName>
    <definedName name="tipo_accion">[1]bd!$F$3:$F$5</definedName>
    <definedName name="ubicacion_origen">[1]bd!$D$3:$D$72</definedName>
    <definedName name="valida">[1]bd!$H$3:$H$4</definedName>
  </definedNames>
  <calcPr calcId="191028" refMode="R1C1" iterateCount="0" calcOnSave="0" concurrentCalc="0"/>
  <pivotCaches>
    <pivotCache cacheId="0" r:id="rId16"/>
    <pivotCache cacheId="1" r:id="rId17"/>
    <pivotCache cacheId="2" r:id="rId18"/>
    <pivotCache cacheId="3" r:id="rId19"/>
    <pivotCache cacheId="4" r:id="rId20"/>
    <pivotCache cacheId="5" r:id="rId21"/>
    <pivotCache cacheId="6" r:id="rId22"/>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12" i="8" l="1"/>
  <c r="H513" i="8"/>
  <c r="H514" i="8"/>
  <c r="H515" i="8"/>
  <c r="H516" i="8"/>
  <c r="H517" i="8"/>
  <c r="H518" i="8"/>
  <c r="H519" i="8"/>
  <c r="H520" i="8"/>
  <c r="H521" i="8"/>
  <c r="H522" i="8"/>
  <c r="H523" i="8"/>
  <c r="H524" i="8"/>
  <c r="H525" i="8"/>
  <c r="H526" i="8"/>
  <c r="H527" i="8"/>
  <c r="H528" i="8"/>
  <c r="H529" i="8"/>
  <c r="H530" i="8"/>
  <c r="H531" i="8"/>
  <c r="H532" i="8"/>
  <c r="H533" i="8"/>
  <c r="H534" i="8"/>
  <c r="H535" i="8"/>
  <c r="H536" i="8"/>
  <c r="H537" i="8"/>
  <c r="H538" i="8"/>
  <c r="H539" i="8"/>
  <c r="H540" i="8"/>
  <c r="H541" i="8"/>
  <c r="H542" i="8"/>
  <c r="H543" i="8"/>
  <c r="H544" i="8"/>
  <c r="H545" i="8"/>
  <c r="H546" i="8"/>
  <c r="H547" i="8"/>
  <c r="H548" i="8"/>
  <c r="H549" i="8"/>
  <c r="H550" i="8"/>
  <c r="H551" i="8"/>
  <c r="H552" i="8"/>
  <c r="H553" i="8"/>
  <c r="H554" i="8"/>
  <c r="H555" i="8"/>
  <c r="H556" i="8"/>
  <c r="H557" i="8"/>
  <c r="H558" i="8"/>
  <c r="H559" i="8"/>
  <c r="H560" i="8"/>
  <c r="H561" i="8"/>
  <c r="H562" i="8"/>
  <c r="H563" i="8"/>
  <c r="H564" i="8"/>
  <c r="H565" i="8"/>
  <c r="H566" i="8"/>
  <c r="H567" i="8"/>
  <c r="H568" i="8"/>
  <c r="H569" i="8"/>
  <c r="H570" i="8"/>
  <c r="H571" i="8"/>
  <c r="H572" i="8"/>
  <c r="H573" i="8"/>
  <c r="H574" i="8"/>
  <c r="H575" i="8"/>
  <c r="H576" i="8"/>
  <c r="H577" i="8"/>
  <c r="H578" i="8"/>
  <c r="H579" i="8"/>
  <c r="H580" i="8"/>
  <c r="H581" i="8"/>
  <c r="H582" i="8"/>
  <c r="H583" i="8"/>
  <c r="H584" i="8"/>
  <c r="H585" i="8"/>
  <c r="H586" i="8"/>
  <c r="H587" i="8"/>
  <c r="H588" i="8"/>
  <c r="H589" i="8"/>
  <c r="H590" i="8"/>
  <c r="H591" i="8"/>
  <c r="H592" i="8"/>
  <c r="H593" i="8"/>
  <c r="H594" i="8"/>
  <c r="H595" i="8"/>
  <c r="H596" i="8"/>
  <c r="H597" i="8"/>
  <c r="H598" i="8"/>
  <c r="H599" i="8"/>
  <c r="H600" i="8"/>
  <c r="H601" i="8"/>
  <c r="H602" i="8"/>
  <c r="H603" i="8"/>
  <c r="H604" i="8"/>
  <c r="H605" i="8"/>
  <c r="H606" i="8"/>
  <c r="H607" i="8"/>
  <c r="H608" i="8"/>
  <c r="H609" i="8"/>
  <c r="H610" i="8"/>
  <c r="H611" i="8"/>
  <c r="H612" i="8"/>
  <c r="H613" i="8"/>
  <c r="H614" i="8"/>
  <c r="H615" i="8"/>
  <c r="H616" i="8"/>
  <c r="H617" i="8"/>
  <c r="H618" i="8"/>
  <c r="H619" i="8"/>
  <c r="H620" i="8"/>
  <c r="H621" i="8"/>
  <c r="H622" i="8"/>
  <c r="H623" i="8"/>
  <c r="H624" i="8"/>
  <c r="H625" i="8"/>
  <c r="H626" i="8"/>
  <c r="H627" i="8"/>
  <c r="H628" i="8"/>
  <c r="H629" i="8"/>
  <c r="H630" i="8"/>
  <c r="H631" i="8"/>
  <c r="H632" i="8"/>
  <c r="H633" i="8"/>
  <c r="H634" i="8"/>
  <c r="H635" i="8"/>
  <c r="H636" i="8"/>
  <c r="H637" i="8"/>
  <c r="H638" i="8"/>
  <c r="H639" i="8"/>
  <c r="H640" i="8"/>
  <c r="H641" i="8"/>
  <c r="H642" i="8"/>
  <c r="H643" i="8"/>
  <c r="H644" i="8"/>
  <c r="H645" i="8"/>
  <c r="H646" i="8"/>
  <c r="H647" i="8"/>
  <c r="H648" i="8"/>
  <c r="H649" i="8"/>
  <c r="H650" i="8"/>
  <c r="H651" i="8"/>
  <c r="H652" i="8"/>
  <c r="H653" i="8"/>
  <c r="H654" i="8"/>
  <c r="H655" i="8"/>
  <c r="H656" i="8"/>
  <c r="H657" i="8"/>
  <c r="H658" i="8"/>
  <c r="H659" i="8"/>
  <c r="H660" i="8"/>
  <c r="H661" i="8"/>
  <c r="H662" i="8"/>
  <c r="H663" i="8"/>
  <c r="H664" i="8"/>
  <c r="H665" i="8"/>
  <c r="H666" i="8"/>
  <c r="H667" i="8"/>
  <c r="H668" i="8"/>
  <c r="H669" i="8"/>
  <c r="H670" i="8"/>
  <c r="H671" i="8"/>
  <c r="H672" i="8"/>
  <c r="H673" i="8"/>
  <c r="H674" i="8"/>
  <c r="H675" i="8"/>
  <c r="H676" i="8"/>
  <c r="H677" i="8"/>
  <c r="H678" i="8"/>
  <c r="H679" i="8"/>
  <c r="H680" i="8"/>
  <c r="H681" i="8"/>
  <c r="H682" i="8"/>
  <c r="H683" i="8"/>
  <c r="H684" i="8"/>
  <c r="H685" i="8"/>
  <c r="H686" i="8"/>
  <c r="H687" i="8"/>
  <c r="H688" i="8"/>
  <c r="H689" i="8"/>
  <c r="H690" i="8"/>
  <c r="H691" i="8"/>
  <c r="H692" i="8"/>
  <c r="H693" i="8"/>
  <c r="H694" i="8"/>
  <c r="H695" i="8"/>
  <c r="H696" i="8"/>
  <c r="H697" i="8"/>
  <c r="H698" i="8"/>
  <c r="H699" i="8"/>
  <c r="H700" i="8"/>
  <c r="H701" i="8"/>
  <c r="H702" i="8"/>
  <c r="H703" i="8"/>
  <c r="H704" i="8"/>
  <c r="H705" i="8"/>
  <c r="H706" i="8"/>
  <c r="H707" i="8"/>
  <c r="H708" i="8"/>
  <c r="H709" i="8"/>
  <c r="H710" i="8"/>
  <c r="H711" i="8"/>
  <c r="H712" i="8"/>
  <c r="H713" i="8"/>
  <c r="H714" i="8"/>
  <c r="H715" i="8"/>
  <c r="H716" i="8"/>
  <c r="H717" i="8"/>
  <c r="H718" i="8"/>
  <c r="H719" i="8"/>
  <c r="H720" i="8"/>
  <c r="H721" i="8"/>
  <c r="H722" i="8"/>
  <c r="H723" i="8"/>
  <c r="H724" i="8"/>
  <c r="H725" i="8"/>
  <c r="H726" i="8"/>
  <c r="H727" i="8"/>
  <c r="H728" i="8"/>
  <c r="H729" i="8"/>
  <c r="H730" i="8"/>
  <c r="H731" i="8"/>
  <c r="H732" i="8"/>
  <c r="H733" i="8"/>
  <c r="H734" i="8"/>
  <c r="H735" i="8"/>
  <c r="H736" i="8"/>
  <c r="H737" i="8"/>
  <c r="H738" i="8"/>
  <c r="H739" i="8"/>
  <c r="H740" i="8"/>
  <c r="H741" i="8"/>
  <c r="H742" i="8"/>
  <c r="H743" i="8"/>
  <c r="H744" i="8"/>
  <c r="H745" i="8"/>
  <c r="H746" i="8"/>
  <c r="H747" i="8"/>
  <c r="H748" i="8"/>
  <c r="H749" i="8"/>
  <c r="H750" i="8"/>
  <c r="H751" i="8"/>
  <c r="H752" i="8"/>
  <c r="H753" i="8"/>
  <c r="H754" i="8"/>
  <c r="H755" i="8"/>
  <c r="H756" i="8"/>
  <c r="H757" i="8"/>
  <c r="H758" i="8"/>
  <c r="H759" i="8"/>
  <c r="H760" i="8"/>
  <c r="H761" i="8"/>
  <c r="H762" i="8"/>
  <c r="H763" i="8"/>
  <c r="H764" i="8"/>
  <c r="H765" i="8"/>
  <c r="H766" i="8"/>
  <c r="H767" i="8"/>
  <c r="H768" i="8"/>
  <c r="H769" i="8"/>
  <c r="H770" i="8"/>
  <c r="H771" i="8"/>
  <c r="H772" i="8"/>
  <c r="H773" i="8"/>
  <c r="H774" i="8"/>
  <c r="H775" i="8"/>
  <c r="H776" i="8"/>
  <c r="H777" i="8"/>
  <c r="H778" i="8"/>
  <c r="H779" i="8"/>
  <c r="H780" i="8"/>
  <c r="H781" i="8"/>
  <c r="H782" i="8"/>
  <c r="H783" i="8"/>
  <c r="H784" i="8"/>
  <c r="H785" i="8"/>
  <c r="H786" i="8"/>
  <c r="H787" i="8"/>
  <c r="H788" i="8"/>
  <c r="H789" i="8"/>
  <c r="H790" i="8"/>
  <c r="H791" i="8"/>
  <c r="H792" i="8"/>
  <c r="H793" i="8"/>
  <c r="H794" i="8"/>
  <c r="H795" i="8"/>
  <c r="H796" i="8"/>
  <c r="H797" i="8"/>
  <c r="H798" i="8"/>
  <c r="H799" i="8"/>
  <c r="H800" i="8"/>
  <c r="H801" i="8"/>
  <c r="H802" i="8"/>
  <c r="H803" i="8"/>
  <c r="H804" i="8"/>
  <c r="H805" i="8"/>
  <c r="H806" i="8"/>
  <c r="H807" i="8"/>
  <c r="H808" i="8"/>
  <c r="H809" i="8"/>
  <c r="H810" i="8"/>
  <c r="H811" i="8"/>
  <c r="H812" i="8"/>
  <c r="H813" i="8"/>
  <c r="H814" i="8"/>
  <c r="H815" i="8"/>
  <c r="H816" i="8"/>
  <c r="H817" i="8"/>
  <c r="H818" i="8"/>
  <c r="H819" i="8"/>
  <c r="H820" i="8"/>
  <c r="H821" i="8"/>
  <c r="H822" i="8"/>
  <c r="H823" i="8"/>
  <c r="H824" i="8"/>
  <c r="H825" i="8"/>
  <c r="H826" i="8"/>
  <c r="H827" i="8"/>
  <c r="H828" i="8"/>
  <c r="H829" i="8"/>
  <c r="H830" i="8"/>
  <c r="H831" i="8"/>
  <c r="H832" i="8"/>
  <c r="H833" i="8"/>
  <c r="H834" i="8"/>
  <c r="H835" i="8"/>
  <c r="H836" i="8"/>
  <c r="H837" i="8"/>
  <c r="H838" i="8"/>
  <c r="H839" i="8"/>
  <c r="H840" i="8"/>
  <c r="H841" i="8"/>
  <c r="H842" i="8"/>
  <c r="H843" i="8"/>
  <c r="H844" i="8"/>
  <c r="H845" i="8"/>
  <c r="H846" i="8"/>
  <c r="H847" i="8"/>
  <c r="H848" i="8"/>
  <c r="H849" i="8"/>
  <c r="H850" i="8"/>
  <c r="H851" i="8"/>
  <c r="H852" i="8"/>
  <c r="H853" i="8"/>
  <c r="H854" i="8"/>
  <c r="H855" i="8"/>
  <c r="H856" i="8"/>
  <c r="H857" i="8"/>
  <c r="H858" i="8"/>
  <c r="H859" i="8"/>
  <c r="H860" i="8"/>
  <c r="H861" i="8"/>
  <c r="H862" i="8"/>
  <c r="H863" i="8"/>
  <c r="H864" i="8"/>
  <c r="H865" i="8"/>
  <c r="H866" i="8"/>
  <c r="H867" i="8"/>
  <c r="H868" i="8"/>
  <c r="H869" i="8"/>
  <c r="H870" i="8"/>
  <c r="H871" i="8"/>
  <c r="H872" i="8"/>
  <c r="H873" i="8"/>
  <c r="H874" i="8"/>
  <c r="H875" i="8"/>
  <c r="H876" i="8"/>
  <c r="H877" i="8"/>
  <c r="H878" i="8"/>
  <c r="H879" i="8"/>
  <c r="H880" i="8"/>
  <c r="H881" i="8"/>
  <c r="H882" i="8"/>
  <c r="H883" i="8"/>
  <c r="H884" i="8"/>
  <c r="H885" i="8"/>
  <c r="H886" i="8"/>
  <c r="H887" i="8"/>
  <c r="H888" i="8"/>
  <c r="H889" i="8"/>
  <c r="H890" i="8"/>
  <c r="H891" i="8"/>
  <c r="H892" i="8"/>
  <c r="H893" i="8"/>
  <c r="H894" i="8"/>
  <c r="H895" i="8"/>
  <c r="H896" i="8"/>
  <c r="H897" i="8"/>
  <c r="H898" i="8"/>
  <c r="H899" i="8"/>
  <c r="H900" i="8"/>
  <c r="H901" i="8"/>
  <c r="H902" i="8"/>
  <c r="H903" i="8"/>
  <c r="H904" i="8"/>
  <c r="H905" i="8"/>
  <c r="H906" i="8"/>
  <c r="H907" i="8"/>
  <c r="H908" i="8"/>
  <c r="H909" i="8"/>
  <c r="H910" i="8"/>
  <c r="H911" i="8"/>
  <c r="H912" i="8"/>
  <c r="H913" i="8"/>
  <c r="H914" i="8"/>
  <c r="H915" i="8"/>
  <c r="H916" i="8"/>
  <c r="H917" i="8"/>
  <c r="H918" i="8"/>
  <c r="H919" i="8"/>
  <c r="H920" i="8"/>
  <c r="H921" i="8"/>
  <c r="H922" i="8"/>
  <c r="H923" i="8"/>
  <c r="H924" i="8"/>
  <c r="H925" i="8"/>
  <c r="H926" i="8"/>
  <c r="H927" i="8"/>
  <c r="H928" i="8"/>
  <c r="H929" i="8"/>
  <c r="H930" i="8"/>
  <c r="H931" i="8"/>
  <c r="H932" i="8"/>
  <c r="H933" i="8"/>
  <c r="H934" i="8"/>
  <c r="H935" i="8"/>
  <c r="H936" i="8"/>
  <c r="H937" i="8"/>
  <c r="H938" i="8"/>
  <c r="H939" i="8"/>
  <c r="H940" i="8"/>
  <c r="H941" i="8"/>
  <c r="H942" i="8"/>
  <c r="H943" i="8"/>
  <c r="H944" i="8"/>
  <c r="H945" i="8"/>
  <c r="H946" i="8"/>
  <c r="H947" i="8"/>
  <c r="H948" i="8"/>
  <c r="H949" i="8"/>
  <c r="H950" i="8"/>
  <c r="H951" i="8"/>
  <c r="H952" i="8"/>
  <c r="H953" i="8"/>
  <c r="H954" i="8"/>
  <c r="H955" i="8"/>
  <c r="H956" i="8"/>
  <c r="H957" i="8"/>
  <c r="H958" i="8"/>
  <c r="H959" i="8"/>
  <c r="H960" i="8"/>
  <c r="H961" i="8"/>
  <c r="H962" i="8"/>
  <c r="H963" i="8"/>
  <c r="H964" i="8"/>
  <c r="H965" i="8"/>
  <c r="H966" i="8"/>
  <c r="H967" i="8"/>
  <c r="H968" i="8"/>
  <c r="H969" i="8"/>
  <c r="H970" i="8"/>
  <c r="H971" i="8"/>
  <c r="H972" i="8"/>
  <c r="H973" i="8"/>
  <c r="H974" i="8"/>
  <c r="H975" i="8"/>
  <c r="H976" i="8"/>
  <c r="H977" i="8"/>
  <c r="H978" i="8"/>
  <c r="H979" i="8"/>
  <c r="H980" i="8"/>
  <c r="H981" i="8"/>
  <c r="H982" i="8"/>
  <c r="H983" i="8"/>
  <c r="H984" i="8"/>
  <c r="H985" i="8"/>
  <c r="H986" i="8"/>
  <c r="H987" i="8"/>
  <c r="H988" i="8"/>
  <c r="H989" i="8"/>
  <c r="H990" i="8"/>
  <c r="H991" i="8"/>
  <c r="H992" i="8"/>
  <c r="H993" i="8"/>
  <c r="H994" i="8"/>
  <c r="H995" i="8"/>
  <c r="H996" i="8"/>
  <c r="H997" i="8"/>
  <c r="H998" i="8"/>
  <c r="H999" i="8"/>
  <c r="H1000" i="8"/>
  <c r="H1001" i="8"/>
  <c r="H1002" i="8"/>
  <c r="H1003" i="8"/>
  <c r="H1004" i="8"/>
  <c r="H1005" i="8"/>
  <c r="H511" i="8"/>
  <c r="K943" i="8"/>
  <c r="I518" i="26"/>
  <c r="J31" i="46"/>
  <c r="H142" i="46"/>
  <c r="H1024" i="26"/>
  <c r="H1023" i="26"/>
  <c r="H1022" i="26"/>
  <c r="H1021" i="26"/>
  <c r="H1020" i="26"/>
  <c r="K506" i="26"/>
  <c r="K507" i="26"/>
  <c r="K508" i="26"/>
  <c r="K509" i="26"/>
  <c r="K510" i="26"/>
  <c r="K511" i="26"/>
  <c r="K512" i="26"/>
  <c r="K513" i="26"/>
  <c r="K514" i="26"/>
  <c r="K515" i="26"/>
  <c r="K516" i="26"/>
  <c r="K517" i="26"/>
  <c r="K518" i="26"/>
  <c r="K519" i="26"/>
  <c r="K520" i="26"/>
  <c r="K521" i="26"/>
  <c r="K522" i="26"/>
  <c r="K523" i="26"/>
  <c r="K524" i="26"/>
  <c r="K525" i="26"/>
  <c r="K526" i="26"/>
  <c r="K527" i="26"/>
  <c r="K528" i="26"/>
  <c r="K529" i="26"/>
  <c r="K530" i="26"/>
  <c r="K531" i="26"/>
  <c r="K532" i="26"/>
  <c r="K533" i="26"/>
  <c r="K534" i="26"/>
  <c r="K535" i="26"/>
  <c r="K536" i="26"/>
  <c r="K537" i="26"/>
  <c r="K538" i="26"/>
  <c r="K539" i="26"/>
  <c r="K540" i="26"/>
  <c r="K541" i="26"/>
  <c r="K542" i="26"/>
  <c r="K543" i="26"/>
  <c r="K544" i="26"/>
  <c r="K545" i="26"/>
  <c r="K546" i="26"/>
  <c r="K547" i="26"/>
  <c r="K548" i="26"/>
  <c r="K549" i="26"/>
  <c r="K550" i="26"/>
  <c r="K551" i="26"/>
  <c r="K552" i="26"/>
  <c r="K553" i="26"/>
  <c r="K554" i="26"/>
  <c r="K555" i="26"/>
  <c r="K556" i="26"/>
  <c r="K557" i="26"/>
  <c r="K558" i="26"/>
  <c r="K559" i="26"/>
  <c r="K560" i="26"/>
  <c r="K561" i="26"/>
  <c r="K562" i="26"/>
  <c r="K563" i="26"/>
  <c r="K564" i="26"/>
  <c r="K565" i="26"/>
  <c r="K566" i="26"/>
  <c r="K567" i="26"/>
  <c r="K568" i="26"/>
  <c r="K569" i="26"/>
  <c r="K570" i="26"/>
  <c r="K571" i="26"/>
  <c r="K572" i="26"/>
  <c r="K573" i="26"/>
  <c r="K574" i="26"/>
  <c r="K575" i="26"/>
  <c r="K576" i="26"/>
  <c r="K577" i="26"/>
  <c r="K578" i="26"/>
  <c r="K579" i="26"/>
  <c r="K580" i="26"/>
  <c r="K581" i="26"/>
  <c r="K582" i="26"/>
  <c r="K583" i="26"/>
  <c r="K584" i="26"/>
  <c r="K585" i="26"/>
  <c r="K586" i="26"/>
  <c r="K587" i="26"/>
  <c r="K588" i="26"/>
  <c r="K589" i="26"/>
  <c r="K590" i="26"/>
  <c r="K591" i="26"/>
  <c r="K592" i="26"/>
  <c r="K593" i="26"/>
  <c r="K594" i="26"/>
  <c r="K595" i="26"/>
  <c r="K596" i="26"/>
  <c r="K597" i="26"/>
  <c r="K598" i="26"/>
  <c r="K599" i="26"/>
  <c r="K600" i="26"/>
  <c r="K601" i="26"/>
  <c r="K602" i="26"/>
  <c r="K603" i="26"/>
  <c r="K604" i="26"/>
  <c r="K605" i="26"/>
  <c r="K606" i="26"/>
  <c r="K607" i="26"/>
  <c r="K608" i="26"/>
  <c r="K609" i="26"/>
  <c r="K610" i="26"/>
  <c r="K611" i="26"/>
  <c r="K612" i="26"/>
  <c r="K613" i="26"/>
  <c r="K614" i="26"/>
  <c r="K615" i="26"/>
  <c r="K616" i="26"/>
  <c r="K617" i="26"/>
  <c r="K618" i="26"/>
  <c r="K619" i="26"/>
  <c r="K620" i="26"/>
  <c r="K621" i="26"/>
  <c r="K622" i="26"/>
  <c r="K623" i="26"/>
  <c r="K624" i="26"/>
  <c r="K625" i="26"/>
  <c r="K626" i="26"/>
  <c r="K627" i="26"/>
  <c r="K628" i="26"/>
  <c r="K629" i="26"/>
  <c r="K630" i="26"/>
  <c r="K631" i="26"/>
  <c r="K632" i="26"/>
  <c r="K633" i="26"/>
  <c r="K634" i="26"/>
  <c r="K635" i="26"/>
  <c r="K636" i="26"/>
  <c r="K637" i="26"/>
  <c r="K638" i="26"/>
  <c r="K639" i="26"/>
  <c r="K640" i="26"/>
  <c r="K641" i="26"/>
  <c r="K642" i="26"/>
  <c r="K643" i="26"/>
  <c r="K644" i="26"/>
  <c r="K645" i="26"/>
  <c r="K646" i="26"/>
  <c r="K647" i="26"/>
  <c r="K648" i="26"/>
  <c r="K649" i="26"/>
  <c r="K650" i="26"/>
  <c r="K651" i="26"/>
  <c r="K652" i="26"/>
  <c r="K653" i="26"/>
  <c r="K654" i="26"/>
  <c r="K655" i="26"/>
  <c r="K656" i="26"/>
  <c r="K657" i="26"/>
  <c r="K658" i="26"/>
  <c r="K659" i="26"/>
  <c r="K660" i="26"/>
  <c r="K661" i="26"/>
  <c r="K662" i="26"/>
  <c r="K663" i="26"/>
  <c r="K664" i="26"/>
  <c r="K665" i="26"/>
  <c r="K666" i="26"/>
  <c r="K667" i="26"/>
  <c r="K668" i="26"/>
  <c r="K669" i="26"/>
  <c r="K670" i="26"/>
  <c r="K671" i="26"/>
  <c r="K672" i="26"/>
  <c r="K673" i="26"/>
  <c r="K674" i="26"/>
  <c r="K675" i="26"/>
  <c r="K676" i="26"/>
  <c r="K677" i="26"/>
  <c r="K678" i="26"/>
  <c r="K679" i="26"/>
  <c r="K680" i="26"/>
  <c r="K681" i="26"/>
  <c r="K682" i="26"/>
  <c r="K683" i="26"/>
  <c r="K684" i="26"/>
  <c r="K685" i="26"/>
  <c r="K686" i="26"/>
  <c r="K687" i="26"/>
  <c r="K688" i="26"/>
  <c r="K689" i="26"/>
  <c r="K690" i="26"/>
  <c r="K691" i="26"/>
  <c r="K692" i="26"/>
  <c r="K693" i="26"/>
  <c r="K694" i="26"/>
  <c r="K695" i="26"/>
  <c r="K696" i="26"/>
  <c r="K697" i="26"/>
  <c r="K698" i="26"/>
  <c r="K699" i="26"/>
  <c r="K700" i="26"/>
  <c r="K701" i="26"/>
  <c r="K702" i="26"/>
  <c r="K703" i="26"/>
  <c r="K704" i="26"/>
  <c r="K705" i="26"/>
  <c r="K706" i="26"/>
  <c r="K707" i="26"/>
  <c r="K708" i="26"/>
  <c r="K709" i="26"/>
  <c r="K710" i="26"/>
  <c r="K711" i="26"/>
  <c r="K712" i="26"/>
  <c r="K713" i="26"/>
  <c r="K714" i="26"/>
  <c r="K715" i="26"/>
  <c r="K716" i="26"/>
  <c r="K717" i="26"/>
  <c r="K718" i="26"/>
  <c r="K719" i="26"/>
  <c r="K720" i="26"/>
  <c r="K721" i="26"/>
  <c r="K722" i="26"/>
  <c r="K723" i="26"/>
  <c r="K724" i="26"/>
  <c r="K725" i="26"/>
  <c r="K726" i="26"/>
  <c r="K727" i="26"/>
  <c r="K728" i="26"/>
  <c r="K729" i="26"/>
  <c r="K730" i="26"/>
  <c r="K731" i="26"/>
  <c r="K732" i="26"/>
  <c r="K733" i="26"/>
  <c r="K734" i="26"/>
  <c r="K735" i="26"/>
  <c r="K736" i="26"/>
  <c r="K737" i="26"/>
  <c r="K738" i="26"/>
  <c r="K739" i="26"/>
  <c r="K740" i="26"/>
  <c r="K741" i="26"/>
  <c r="K742" i="26"/>
  <c r="K743" i="26"/>
  <c r="K744" i="26"/>
  <c r="K745" i="26"/>
  <c r="K746" i="26"/>
  <c r="K747" i="26"/>
  <c r="K748" i="26"/>
  <c r="K749" i="26"/>
  <c r="K750" i="26"/>
  <c r="K751" i="26"/>
  <c r="K752" i="26"/>
  <c r="K753" i="26"/>
  <c r="K754" i="26"/>
  <c r="K755" i="26"/>
  <c r="K756" i="26"/>
  <c r="K757" i="26"/>
  <c r="K758" i="26"/>
  <c r="K759" i="26"/>
  <c r="K760" i="26"/>
  <c r="K761" i="26"/>
  <c r="K762" i="26"/>
  <c r="K763" i="26"/>
  <c r="K764" i="26"/>
  <c r="K765" i="26"/>
  <c r="K766" i="26"/>
  <c r="K767" i="26"/>
  <c r="K768" i="26"/>
  <c r="K769" i="26"/>
  <c r="K770" i="26"/>
  <c r="K771" i="26"/>
  <c r="K772" i="26"/>
  <c r="K773" i="26"/>
  <c r="K774" i="26"/>
  <c r="K775" i="26"/>
  <c r="K776" i="26"/>
  <c r="K777" i="26"/>
  <c r="K778" i="26"/>
  <c r="K779" i="26"/>
  <c r="K780" i="26"/>
  <c r="K781" i="26"/>
  <c r="K782" i="26"/>
  <c r="K783" i="26"/>
  <c r="K784" i="26"/>
  <c r="K785" i="26"/>
  <c r="K786" i="26"/>
  <c r="K787" i="26"/>
  <c r="K788" i="26"/>
  <c r="K789" i="26"/>
  <c r="K790" i="26"/>
  <c r="K791" i="26"/>
  <c r="K792" i="26"/>
  <c r="K793" i="26"/>
  <c r="K794" i="26"/>
  <c r="K795" i="26"/>
  <c r="K796" i="26"/>
  <c r="K797" i="26"/>
  <c r="K798" i="26"/>
  <c r="K799" i="26"/>
  <c r="K800" i="26"/>
  <c r="K801" i="26"/>
  <c r="K802" i="26"/>
  <c r="K803" i="26"/>
  <c r="K804" i="26"/>
  <c r="K805" i="26"/>
  <c r="K806" i="26"/>
  <c r="K807" i="26"/>
  <c r="K808" i="26"/>
  <c r="K809" i="26"/>
  <c r="K810" i="26"/>
  <c r="K811" i="26"/>
  <c r="K812" i="26"/>
  <c r="K813" i="26"/>
  <c r="K814" i="26"/>
  <c r="K815" i="26"/>
  <c r="K816" i="26"/>
  <c r="K817" i="26"/>
  <c r="K818" i="26"/>
  <c r="K819" i="26"/>
  <c r="K820" i="26"/>
  <c r="K821" i="26"/>
  <c r="K822" i="26"/>
  <c r="K823" i="26"/>
  <c r="K824" i="26"/>
  <c r="K825" i="26"/>
  <c r="K826" i="26"/>
  <c r="K827" i="26"/>
  <c r="K828" i="26"/>
  <c r="K829" i="26"/>
  <c r="K830" i="26"/>
  <c r="K831" i="26"/>
  <c r="K832" i="26"/>
  <c r="K833" i="26"/>
  <c r="K834" i="26"/>
  <c r="K835" i="26"/>
  <c r="K836" i="26"/>
  <c r="K837" i="26"/>
  <c r="K838" i="26"/>
  <c r="K839" i="26"/>
  <c r="K840" i="26"/>
  <c r="K841" i="26"/>
  <c r="K842" i="26"/>
  <c r="K843" i="26"/>
  <c r="K844" i="26"/>
  <c r="K845" i="26"/>
  <c r="K846" i="26"/>
  <c r="K847" i="26"/>
  <c r="K848" i="26"/>
  <c r="K849" i="26"/>
  <c r="K850" i="26"/>
  <c r="K851" i="26"/>
  <c r="K852" i="26"/>
  <c r="K853" i="26"/>
  <c r="K854" i="26"/>
  <c r="K855" i="26"/>
  <c r="K856" i="26"/>
  <c r="K857" i="26"/>
  <c r="K858" i="26"/>
  <c r="K859" i="26"/>
  <c r="K860" i="26"/>
  <c r="K861" i="26"/>
  <c r="K862" i="26"/>
  <c r="K863" i="26"/>
  <c r="K864" i="26"/>
  <c r="K865" i="26"/>
  <c r="K866" i="26"/>
  <c r="K867" i="26"/>
  <c r="K868" i="26"/>
  <c r="K869" i="26"/>
  <c r="K870" i="26"/>
  <c r="K871" i="26"/>
  <c r="K872" i="26"/>
  <c r="K873" i="26"/>
  <c r="K874" i="26"/>
  <c r="K875" i="26"/>
  <c r="K876" i="26"/>
  <c r="K877" i="26"/>
  <c r="K878" i="26"/>
  <c r="K879" i="26"/>
  <c r="K880" i="26"/>
  <c r="K881" i="26"/>
  <c r="K882" i="26"/>
  <c r="K883" i="26"/>
  <c r="K884" i="26"/>
  <c r="K885" i="26"/>
  <c r="K886" i="26"/>
  <c r="K887" i="26"/>
  <c r="K888" i="26"/>
  <c r="K889" i="26"/>
  <c r="K890" i="26"/>
  <c r="K891" i="26"/>
  <c r="K892" i="26"/>
  <c r="K893" i="26"/>
  <c r="K894" i="26"/>
  <c r="K895" i="26"/>
  <c r="K896" i="26"/>
  <c r="K897" i="26"/>
  <c r="K898" i="26"/>
  <c r="K899" i="26"/>
  <c r="K900" i="26"/>
  <c r="K901" i="26"/>
  <c r="K902" i="26"/>
  <c r="K903" i="26"/>
  <c r="K904" i="26"/>
  <c r="K905" i="26"/>
  <c r="K906" i="26"/>
  <c r="K907" i="26"/>
  <c r="K908" i="26"/>
  <c r="K909" i="26"/>
  <c r="K910" i="26"/>
  <c r="K911" i="26"/>
  <c r="K912" i="26"/>
  <c r="K913" i="26"/>
  <c r="K914" i="26"/>
  <c r="K915" i="26"/>
  <c r="K916" i="26"/>
  <c r="K917" i="26"/>
  <c r="K918" i="26"/>
  <c r="K919" i="26"/>
  <c r="K920" i="26"/>
  <c r="K921" i="26"/>
  <c r="K922" i="26"/>
  <c r="K923" i="26"/>
  <c r="K924" i="26"/>
  <c r="K925" i="26"/>
  <c r="K926" i="26"/>
  <c r="K927" i="26"/>
  <c r="K928" i="26"/>
  <c r="K929" i="26"/>
  <c r="K930" i="26"/>
  <c r="K931" i="26"/>
  <c r="K932" i="26"/>
  <c r="K933" i="26"/>
  <c r="K934" i="26"/>
  <c r="K935" i="26"/>
  <c r="K936" i="26"/>
  <c r="K937" i="26"/>
  <c r="K938" i="26"/>
  <c r="K939" i="26"/>
  <c r="K940" i="26"/>
  <c r="K941" i="26"/>
  <c r="K942" i="26"/>
  <c r="K943" i="26"/>
  <c r="K944" i="26"/>
  <c r="K945" i="26"/>
  <c r="K946" i="26"/>
  <c r="K947" i="26"/>
  <c r="K948" i="26"/>
  <c r="K949" i="26"/>
  <c r="K950" i="26"/>
  <c r="K951" i="26"/>
  <c r="K952" i="26"/>
  <c r="K953" i="26"/>
  <c r="K954" i="26"/>
  <c r="K955" i="26"/>
  <c r="K956" i="26"/>
  <c r="K957" i="26"/>
  <c r="K958" i="26"/>
  <c r="K959" i="26"/>
  <c r="K960" i="26"/>
  <c r="K961" i="26"/>
  <c r="K962" i="26"/>
  <c r="K963" i="26"/>
  <c r="K964" i="26"/>
  <c r="K965" i="26"/>
  <c r="K966" i="26"/>
  <c r="K967" i="26"/>
  <c r="K968" i="26"/>
  <c r="K969" i="26"/>
  <c r="K970" i="26"/>
  <c r="K971" i="26"/>
  <c r="K972" i="26"/>
  <c r="K973" i="26"/>
  <c r="K974" i="26"/>
  <c r="K975" i="26"/>
  <c r="K976" i="26"/>
  <c r="K977" i="26"/>
  <c r="K978" i="26"/>
  <c r="K979" i="26"/>
  <c r="K980" i="26"/>
  <c r="K981" i="26"/>
  <c r="K982" i="26"/>
  <c r="K983" i="26"/>
  <c r="K984" i="26"/>
  <c r="K985" i="26"/>
  <c r="K986" i="26"/>
  <c r="K987" i="26"/>
  <c r="K988" i="26"/>
  <c r="K989" i="26"/>
  <c r="K990" i="26"/>
  <c r="K991" i="26"/>
  <c r="K992" i="26"/>
  <c r="K993" i="26"/>
  <c r="K994" i="26"/>
  <c r="K995" i="26"/>
  <c r="K996" i="26"/>
  <c r="K997" i="26"/>
  <c r="K998" i="26"/>
  <c r="K999" i="26"/>
  <c r="K505" i="26"/>
  <c r="G1024" i="26"/>
  <c r="AY908" i="2"/>
  <c r="AY907" i="2"/>
  <c r="AY906" i="2"/>
  <c r="AY905" i="2"/>
  <c r="AY904" i="2"/>
  <c r="AY903" i="2"/>
  <c r="AY902" i="2"/>
  <c r="AY901" i="2"/>
  <c r="AY900" i="2"/>
  <c r="AY899" i="2"/>
  <c r="AY898" i="2"/>
  <c r="AY897" i="2"/>
  <c r="AY896" i="2"/>
  <c r="AY895" i="2"/>
  <c r="AY894" i="2"/>
  <c r="AY893" i="2"/>
  <c r="AY892" i="2"/>
  <c r="AY891" i="2"/>
  <c r="AY890" i="2"/>
  <c r="AY889" i="2"/>
  <c r="AY888" i="2"/>
  <c r="AY887" i="2"/>
  <c r="AY886" i="2"/>
  <c r="AY885" i="2"/>
  <c r="AY884" i="2"/>
  <c r="AY883" i="2"/>
  <c r="AY882" i="2"/>
  <c r="AY881" i="2"/>
  <c r="AY880" i="2"/>
  <c r="AY879" i="2"/>
  <c r="AY878" i="2"/>
  <c r="AY877" i="2"/>
  <c r="AY876" i="2"/>
  <c r="AY875" i="2"/>
  <c r="AY874" i="2"/>
  <c r="AY873" i="2"/>
  <c r="AY872" i="2"/>
  <c r="AY871" i="2"/>
  <c r="AY870" i="2"/>
  <c r="AY869" i="2"/>
  <c r="AY868" i="2"/>
  <c r="AY867" i="2"/>
  <c r="AY866" i="2"/>
  <c r="AY865" i="2"/>
  <c r="AY864" i="2"/>
  <c r="AY863" i="2"/>
  <c r="AY862" i="2"/>
  <c r="AY861" i="2"/>
  <c r="AY860" i="2"/>
  <c r="AY859" i="2"/>
  <c r="AY858" i="2"/>
  <c r="AY857" i="2"/>
  <c r="AY856" i="2"/>
  <c r="AY855" i="2"/>
  <c r="AY854" i="2"/>
  <c r="AY853" i="2"/>
  <c r="AY852" i="2"/>
  <c r="AY851" i="2"/>
  <c r="AY850" i="2"/>
  <c r="AY849" i="2"/>
  <c r="AY848" i="2"/>
  <c r="AY847" i="2"/>
  <c r="AY846" i="2"/>
  <c r="AY845" i="2"/>
  <c r="AY844" i="2"/>
  <c r="AY843" i="2"/>
  <c r="AY842" i="2"/>
  <c r="AY841" i="2"/>
  <c r="AY840" i="2"/>
  <c r="AY839" i="2"/>
  <c r="AY838" i="2"/>
  <c r="AY837" i="2"/>
  <c r="AY836" i="2"/>
  <c r="AY835" i="2"/>
  <c r="AY834" i="2"/>
  <c r="AY833" i="2"/>
  <c r="AY832" i="2"/>
  <c r="AY831" i="2"/>
  <c r="AY830" i="2"/>
  <c r="AY829" i="2"/>
  <c r="AY828" i="2"/>
  <c r="AY827" i="2"/>
  <c r="AY826" i="2"/>
  <c r="AY825" i="2"/>
  <c r="AY824" i="2"/>
  <c r="AY823" i="2"/>
  <c r="AY822" i="2"/>
  <c r="AY821" i="2"/>
  <c r="AY820" i="2"/>
  <c r="AY819" i="2"/>
  <c r="AY818" i="2"/>
  <c r="AY817" i="2"/>
  <c r="AY816" i="2"/>
  <c r="AY815" i="2"/>
  <c r="AY814" i="2"/>
  <c r="AY813" i="2"/>
  <c r="AY812" i="2"/>
  <c r="AY811" i="2"/>
  <c r="AY810" i="2"/>
  <c r="AY809" i="2"/>
  <c r="AY808" i="2"/>
  <c r="AY807" i="2"/>
  <c r="AY806" i="2"/>
  <c r="AY805" i="2"/>
  <c r="AY804" i="2"/>
  <c r="AY803" i="2"/>
  <c r="AY802" i="2"/>
  <c r="AY801" i="2"/>
  <c r="AY800" i="2"/>
  <c r="AY799" i="2"/>
  <c r="AY798" i="2"/>
  <c r="AY797" i="2"/>
  <c r="AY796" i="2"/>
  <c r="AY795" i="2"/>
  <c r="AY794" i="2"/>
  <c r="AY793" i="2"/>
  <c r="AY792" i="2"/>
  <c r="AY791" i="2"/>
  <c r="AY790" i="2"/>
  <c r="AY789" i="2"/>
  <c r="AY788" i="2"/>
  <c r="AY787" i="2"/>
  <c r="AY786" i="2"/>
  <c r="AY785" i="2"/>
  <c r="AY784" i="2"/>
  <c r="AY783" i="2"/>
  <c r="AY782" i="2"/>
  <c r="AY781" i="2"/>
  <c r="AY780" i="2"/>
  <c r="AY779" i="2"/>
  <c r="AY778" i="2"/>
  <c r="AY777" i="2"/>
  <c r="AY776" i="2"/>
  <c r="AY775" i="2"/>
  <c r="AY774" i="2"/>
  <c r="AY773" i="2"/>
  <c r="AY772" i="2"/>
  <c r="AY771" i="2"/>
  <c r="AY770" i="2"/>
  <c r="AY769" i="2"/>
  <c r="AY768" i="2"/>
  <c r="AY767" i="2"/>
  <c r="AY766" i="2"/>
  <c r="AY765" i="2"/>
  <c r="AY764" i="2"/>
  <c r="AY763" i="2"/>
  <c r="AY762" i="2"/>
  <c r="AY761" i="2"/>
  <c r="AY760" i="2"/>
  <c r="AY759" i="2"/>
  <c r="AY758" i="2"/>
  <c r="AY757" i="2"/>
  <c r="AY756" i="2"/>
  <c r="AY755" i="2"/>
  <c r="AY754" i="2"/>
  <c r="AY753" i="2"/>
  <c r="AY752" i="2"/>
  <c r="AY751" i="2"/>
  <c r="AY750" i="2"/>
  <c r="AY749" i="2"/>
  <c r="AY748" i="2"/>
  <c r="AY747" i="2"/>
  <c r="AY746" i="2"/>
  <c r="AY745" i="2"/>
  <c r="AY744" i="2"/>
  <c r="AY743" i="2"/>
  <c r="AY742" i="2"/>
  <c r="AY741" i="2"/>
  <c r="AY740" i="2"/>
  <c r="AY739" i="2"/>
  <c r="AY738" i="2"/>
  <c r="AY737" i="2"/>
  <c r="AY736" i="2"/>
  <c r="AY735" i="2"/>
  <c r="AY734" i="2"/>
  <c r="AY733" i="2"/>
  <c r="AY732" i="2"/>
  <c r="AY731" i="2"/>
  <c r="AY730" i="2"/>
  <c r="AY729" i="2"/>
  <c r="AY728" i="2"/>
  <c r="AY727" i="2"/>
  <c r="AY726" i="2"/>
  <c r="AY725" i="2"/>
  <c r="AY724" i="2"/>
  <c r="AY723" i="2"/>
  <c r="AY722" i="2"/>
  <c r="AY721" i="2"/>
  <c r="AY720" i="2"/>
  <c r="AY719" i="2"/>
  <c r="AY718" i="2"/>
  <c r="AY717" i="2"/>
  <c r="AY716" i="2"/>
  <c r="AY715" i="2"/>
  <c r="AY714" i="2"/>
  <c r="AY713" i="2"/>
  <c r="AY712" i="2"/>
  <c r="AY711" i="2"/>
  <c r="AY710" i="2"/>
  <c r="AY709" i="2"/>
  <c r="AY708" i="2"/>
  <c r="AY707" i="2"/>
  <c r="AY706" i="2"/>
  <c r="AY705" i="2"/>
  <c r="AY704" i="2"/>
  <c r="AY703" i="2"/>
  <c r="AY702" i="2"/>
  <c r="AY701" i="2"/>
  <c r="AY700" i="2"/>
  <c r="AY699" i="2"/>
  <c r="AY698" i="2"/>
  <c r="AY697" i="2"/>
  <c r="AY696" i="2"/>
  <c r="AY695" i="2"/>
  <c r="AY694" i="2"/>
  <c r="AY693" i="2"/>
  <c r="AY692" i="2"/>
  <c r="AY691" i="2"/>
  <c r="AY690" i="2"/>
  <c r="AY689" i="2"/>
  <c r="AY688" i="2"/>
  <c r="AY687" i="2"/>
  <c r="AY686" i="2"/>
  <c r="AY685" i="2"/>
  <c r="AY684" i="2"/>
  <c r="AY683" i="2"/>
  <c r="AY682" i="2"/>
  <c r="AY681" i="2"/>
  <c r="AY680" i="2"/>
  <c r="AY679" i="2"/>
  <c r="AY678" i="2"/>
  <c r="AY677" i="2"/>
  <c r="AY676" i="2"/>
  <c r="AY675" i="2"/>
  <c r="AY674" i="2"/>
  <c r="AY673" i="2"/>
  <c r="AY672" i="2"/>
  <c r="AY671" i="2"/>
  <c r="AY670" i="2"/>
  <c r="AY669" i="2"/>
  <c r="AY668" i="2"/>
  <c r="AY667" i="2"/>
  <c r="AY666" i="2"/>
  <c r="AY665" i="2"/>
  <c r="AY664" i="2"/>
  <c r="AY663" i="2"/>
  <c r="AY662" i="2"/>
  <c r="AY661" i="2"/>
  <c r="AY660" i="2"/>
  <c r="AY659" i="2"/>
  <c r="AY658" i="2"/>
  <c r="AY657" i="2"/>
  <c r="AY656" i="2"/>
  <c r="AY655" i="2"/>
  <c r="AY654" i="2"/>
  <c r="AY653" i="2"/>
  <c r="AY652" i="2"/>
  <c r="AY651" i="2"/>
  <c r="AY650" i="2"/>
  <c r="AY649" i="2"/>
  <c r="AY648" i="2"/>
  <c r="AY647" i="2"/>
  <c r="AY646" i="2"/>
  <c r="AY645" i="2"/>
  <c r="AY644" i="2"/>
  <c r="AY643" i="2"/>
  <c r="AY642" i="2"/>
  <c r="AY641" i="2"/>
  <c r="AY640" i="2"/>
  <c r="AY639" i="2"/>
  <c r="AY638" i="2"/>
  <c r="AY637" i="2"/>
  <c r="AY636" i="2"/>
  <c r="AY635" i="2"/>
  <c r="AY634" i="2"/>
  <c r="AY633" i="2"/>
  <c r="AY632" i="2"/>
  <c r="AY631" i="2"/>
  <c r="AY630" i="2"/>
  <c r="AY629" i="2"/>
  <c r="AY628" i="2"/>
  <c r="AY627" i="2"/>
  <c r="AY626" i="2"/>
  <c r="AY625" i="2"/>
  <c r="AY624" i="2"/>
  <c r="AY623" i="2"/>
  <c r="AY622" i="2"/>
  <c r="AY621" i="2"/>
  <c r="AY620" i="2"/>
  <c r="AY619" i="2"/>
  <c r="AY618" i="2"/>
  <c r="AY617" i="2"/>
  <c r="AY616" i="2"/>
  <c r="AY615" i="2"/>
  <c r="AY614" i="2"/>
  <c r="AY613" i="2"/>
  <c r="AY612" i="2"/>
  <c r="AY611" i="2"/>
  <c r="AY610" i="2"/>
  <c r="AY609" i="2"/>
  <c r="AY608" i="2"/>
  <c r="AY607" i="2"/>
  <c r="AY606" i="2"/>
  <c r="AY605" i="2"/>
  <c r="AY604" i="2"/>
  <c r="AY603" i="2"/>
  <c r="AY602" i="2"/>
  <c r="AY601" i="2"/>
  <c r="AY600" i="2"/>
  <c r="AY599" i="2"/>
  <c r="AY598" i="2"/>
  <c r="AY597" i="2"/>
  <c r="AY596" i="2"/>
  <c r="AY595" i="2"/>
  <c r="AY594" i="2"/>
  <c r="AY593" i="2"/>
  <c r="AY592" i="2"/>
  <c r="AY591" i="2"/>
  <c r="AY590" i="2"/>
  <c r="AY589" i="2"/>
  <c r="AY588" i="2"/>
  <c r="AY587" i="2"/>
  <c r="AY586" i="2"/>
  <c r="AY585" i="2"/>
  <c r="AY584" i="2"/>
  <c r="AY583" i="2"/>
  <c r="AY582" i="2"/>
  <c r="AY581" i="2"/>
  <c r="AY580" i="2"/>
  <c r="AY579" i="2"/>
  <c r="AY578" i="2"/>
  <c r="AY577" i="2"/>
  <c r="AY576" i="2"/>
  <c r="AY575" i="2"/>
  <c r="AY574" i="2"/>
  <c r="AY573" i="2"/>
  <c r="AY572" i="2"/>
  <c r="AY571" i="2"/>
  <c r="AY570" i="2"/>
  <c r="AY569" i="2"/>
  <c r="AY568" i="2"/>
  <c r="AY567" i="2"/>
  <c r="AY566" i="2"/>
  <c r="AY565" i="2"/>
  <c r="AY564" i="2"/>
  <c r="AY563" i="2"/>
  <c r="AY562" i="2"/>
  <c r="AY561" i="2"/>
  <c r="AY560" i="2"/>
  <c r="AY559" i="2"/>
  <c r="AY558" i="2"/>
  <c r="AY557" i="2"/>
  <c r="AY556" i="2"/>
  <c r="AY555" i="2"/>
  <c r="AY554" i="2"/>
  <c r="AY553" i="2"/>
  <c r="AY552" i="2"/>
  <c r="AY551" i="2"/>
  <c r="AY550" i="2"/>
  <c r="AY549" i="2"/>
  <c r="AY548" i="2"/>
  <c r="AY547" i="2"/>
  <c r="AY546" i="2"/>
  <c r="AY545" i="2"/>
  <c r="AY544" i="2"/>
  <c r="AY543" i="2"/>
  <c r="AY542" i="2"/>
  <c r="AY541" i="2"/>
  <c r="AY540" i="2"/>
  <c r="AY539" i="2"/>
  <c r="AY538" i="2"/>
  <c r="AY537" i="2"/>
  <c r="AY536" i="2"/>
  <c r="AY535" i="2"/>
  <c r="AY534" i="2"/>
  <c r="AY533" i="2"/>
  <c r="AY532" i="2"/>
  <c r="AY531" i="2"/>
  <c r="AY530" i="2"/>
  <c r="AY529" i="2"/>
  <c r="AY528" i="2"/>
  <c r="AY527" i="2"/>
  <c r="AY526" i="2"/>
  <c r="AY525" i="2"/>
  <c r="AY524" i="2"/>
  <c r="AY523" i="2"/>
  <c r="AY522" i="2"/>
  <c r="AY521" i="2"/>
  <c r="AY520" i="2"/>
  <c r="AY519" i="2"/>
  <c r="AY518" i="2"/>
  <c r="AY517" i="2"/>
  <c r="AY516" i="2"/>
  <c r="AY515" i="2"/>
  <c r="AY514" i="2"/>
  <c r="AY513" i="2"/>
  <c r="AY512" i="2"/>
  <c r="AY511" i="2"/>
  <c r="AY510" i="2"/>
  <c r="AY509" i="2"/>
  <c r="AY508" i="2"/>
  <c r="AY507" i="2"/>
  <c r="AY506" i="2"/>
  <c r="AY505" i="2"/>
  <c r="AY504" i="2"/>
  <c r="AY503" i="2"/>
  <c r="AY502" i="2"/>
  <c r="AY501" i="2"/>
  <c r="AY500" i="2"/>
  <c r="AY499" i="2"/>
  <c r="AY498" i="2"/>
  <c r="AY497" i="2"/>
  <c r="AY496" i="2"/>
  <c r="AY495" i="2"/>
  <c r="AY494" i="2"/>
  <c r="AY493" i="2"/>
  <c r="AY492" i="2"/>
  <c r="AY491" i="2"/>
  <c r="AY490" i="2"/>
  <c r="AY489" i="2"/>
  <c r="AY488" i="2"/>
  <c r="AY487" i="2"/>
  <c r="AY486" i="2"/>
  <c r="AY485" i="2"/>
  <c r="AY484" i="2"/>
  <c r="AY483" i="2"/>
  <c r="AY482" i="2"/>
  <c r="AY481" i="2"/>
  <c r="AY480" i="2"/>
  <c r="AY479" i="2"/>
  <c r="AY478" i="2"/>
  <c r="AY477" i="2"/>
  <c r="AY476" i="2"/>
  <c r="AY475" i="2"/>
  <c r="AY474" i="2"/>
  <c r="AY473" i="2"/>
  <c r="AY472" i="2"/>
  <c r="AY471" i="2"/>
  <c r="AY470" i="2"/>
  <c r="AY469" i="2"/>
  <c r="AY468" i="2"/>
  <c r="AY467" i="2"/>
  <c r="AY466" i="2"/>
  <c r="AY465" i="2"/>
  <c r="AY464" i="2"/>
  <c r="AY463" i="2"/>
  <c r="AY462" i="2"/>
  <c r="AY461" i="2"/>
  <c r="AY460" i="2"/>
  <c r="AY459" i="2"/>
  <c r="AY458" i="2"/>
  <c r="AY457" i="2"/>
  <c r="AY456" i="2"/>
  <c r="AY455" i="2"/>
  <c r="AY454" i="2"/>
  <c r="AY453" i="2"/>
  <c r="AY452" i="2"/>
  <c r="AY451" i="2"/>
  <c r="AY450" i="2"/>
  <c r="AY449" i="2"/>
  <c r="AY448" i="2"/>
  <c r="AY447" i="2"/>
  <c r="AY446" i="2"/>
  <c r="AY445" i="2"/>
  <c r="AY444" i="2"/>
  <c r="AY443" i="2"/>
  <c r="AY442" i="2"/>
  <c r="AY441" i="2"/>
  <c r="AY440" i="2"/>
  <c r="AY439" i="2"/>
  <c r="AY438" i="2"/>
  <c r="AY437" i="2"/>
  <c r="AY436" i="2"/>
  <c r="AY435" i="2"/>
  <c r="AY434" i="2"/>
  <c r="AY433" i="2"/>
  <c r="AY432" i="2"/>
  <c r="AY431" i="2"/>
  <c r="AY430" i="2"/>
  <c r="AY429" i="2"/>
  <c r="AY428" i="2"/>
  <c r="AY427" i="2"/>
  <c r="AY426" i="2"/>
  <c r="AY425" i="2"/>
  <c r="AY424" i="2"/>
  <c r="AY423" i="2"/>
  <c r="AY422" i="2"/>
  <c r="AY421" i="2"/>
  <c r="AY420" i="2"/>
  <c r="AY419" i="2"/>
  <c r="AY418" i="2"/>
  <c r="AY417" i="2"/>
  <c r="AY416" i="2"/>
  <c r="AY415" i="2"/>
  <c r="AY414" i="2"/>
  <c r="AY413" i="2"/>
  <c r="AY412" i="2"/>
  <c r="AY411" i="2"/>
  <c r="AY410" i="2"/>
  <c r="AY409" i="2"/>
  <c r="AY408" i="2"/>
  <c r="AY407" i="2"/>
  <c r="AY406" i="2"/>
  <c r="AY405" i="2"/>
  <c r="AY404" i="2"/>
  <c r="AY403" i="2"/>
  <c r="AY402" i="2"/>
  <c r="AY401" i="2"/>
  <c r="AY400" i="2"/>
  <c r="AY399" i="2"/>
  <c r="AY398" i="2"/>
  <c r="AY397" i="2"/>
  <c r="AY396" i="2"/>
  <c r="AY395" i="2"/>
  <c r="AY394" i="2"/>
  <c r="AY393" i="2"/>
  <c r="AY392" i="2"/>
  <c r="AY391" i="2"/>
  <c r="AY390" i="2"/>
  <c r="AY389" i="2"/>
  <c r="AY388" i="2"/>
  <c r="AY387" i="2"/>
  <c r="AY386" i="2"/>
  <c r="AY385" i="2"/>
  <c r="AY384" i="2"/>
  <c r="AY383" i="2"/>
  <c r="AY382" i="2"/>
  <c r="AY381" i="2"/>
  <c r="AY380" i="2"/>
  <c r="AY379" i="2"/>
  <c r="AY378" i="2"/>
  <c r="AY377" i="2"/>
  <c r="AY376" i="2"/>
  <c r="AY375" i="2"/>
  <c r="AY374" i="2"/>
  <c r="AY373" i="2"/>
  <c r="AY372" i="2"/>
  <c r="AY371" i="2"/>
  <c r="AY370" i="2"/>
  <c r="AY369" i="2"/>
  <c r="AY368" i="2"/>
  <c r="AY367" i="2"/>
  <c r="AY366" i="2"/>
  <c r="AY365" i="2"/>
  <c r="AY364" i="2"/>
  <c r="AY363" i="2"/>
  <c r="AY362" i="2"/>
  <c r="AY361" i="2"/>
  <c r="AY360" i="2"/>
  <c r="AY359" i="2"/>
  <c r="AY358" i="2"/>
  <c r="AY357" i="2"/>
  <c r="AY356" i="2"/>
  <c r="AY355" i="2"/>
  <c r="AY354" i="2"/>
  <c r="AY353" i="2"/>
  <c r="AY352" i="2"/>
  <c r="AY351" i="2"/>
  <c r="AY350" i="2"/>
  <c r="AY349" i="2"/>
  <c r="AY348" i="2"/>
  <c r="AY347" i="2"/>
  <c r="AY346" i="2"/>
  <c r="AY345" i="2"/>
  <c r="AY344" i="2"/>
  <c r="AY343" i="2"/>
  <c r="AY342" i="2"/>
  <c r="AY341" i="2"/>
  <c r="AY340" i="2"/>
  <c r="AY339" i="2"/>
  <c r="AY338" i="2"/>
  <c r="AY337" i="2"/>
  <c r="AY336" i="2"/>
  <c r="AY335" i="2"/>
  <c r="AY334" i="2"/>
  <c r="AY333" i="2"/>
  <c r="AY332" i="2"/>
  <c r="AY331" i="2"/>
  <c r="AY330" i="2"/>
  <c r="AY329" i="2"/>
  <c r="AY328" i="2"/>
  <c r="AY327" i="2"/>
  <c r="AY326" i="2"/>
  <c r="AY325" i="2"/>
  <c r="AY324" i="2"/>
  <c r="AY323" i="2"/>
  <c r="AY322" i="2"/>
  <c r="AY321" i="2"/>
  <c r="AY320" i="2"/>
  <c r="AY319" i="2"/>
  <c r="AY318" i="2"/>
  <c r="AY317" i="2"/>
  <c r="AY316" i="2"/>
  <c r="AY315" i="2"/>
  <c r="AY314" i="2"/>
  <c r="AY313" i="2"/>
  <c r="AY312" i="2"/>
  <c r="AY311" i="2"/>
  <c r="AY310" i="2"/>
  <c r="AY309" i="2"/>
  <c r="AY308" i="2"/>
  <c r="AY307" i="2"/>
  <c r="AY306" i="2"/>
  <c r="AY305" i="2"/>
  <c r="AY304" i="2"/>
  <c r="AY303" i="2"/>
  <c r="AY302" i="2"/>
  <c r="AY301" i="2"/>
  <c r="AY300" i="2"/>
  <c r="AY299" i="2"/>
  <c r="AY298" i="2"/>
  <c r="AY297" i="2"/>
  <c r="AY296" i="2"/>
  <c r="AY295" i="2"/>
  <c r="AY294" i="2"/>
  <c r="AY293" i="2"/>
  <c r="AY292" i="2"/>
  <c r="AY291" i="2"/>
  <c r="AY290" i="2"/>
  <c r="AY289" i="2"/>
  <c r="AY288" i="2"/>
  <c r="AY287" i="2"/>
  <c r="AY286" i="2"/>
  <c r="AY285" i="2"/>
  <c r="AY284" i="2"/>
  <c r="AY283" i="2"/>
  <c r="AY282" i="2"/>
  <c r="AY281" i="2"/>
  <c r="AY280" i="2"/>
  <c r="AY279" i="2"/>
  <c r="AY278" i="2"/>
  <c r="AY277" i="2"/>
  <c r="AY276" i="2"/>
  <c r="AY275" i="2"/>
  <c r="AY274" i="2"/>
  <c r="AY273" i="2"/>
  <c r="AY272" i="2"/>
  <c r="AY271" i="2"/>
  <c r="AY270" i="2"/>
  <c r="AY269" i="2"/>
  <c r="AY268" i="2"/>
  <c r="AY267" i="2"/>
  <c r="AY266" i="2"/>
  <c r="AY265" i="2"/>
  <c r="AY264" i="2"/>
  <c r="AY263" i="2"/>
  <c r="AY262" i="2"/>
  <c r="AY261" i="2"/>
  <c r="AY260" i="2"/>
  <c r="AY259" i="2"/>
  <c r="AY258" i="2"/>
  <c r="AY257" i="2"/>
  <c r="AY256" i="2"/>
  <c r="AY255" i="2"/>
  <c r="AY254" i="2"/>
  <c r="AY253" i="2"/>
  <c r="AY252" i="2"/>
  <c r="AY251" i="2"/>
  <c r="AY250" i="2"/>
  <c r="AY249" i="2"/>
  <c r="AY248" i="2"/>
  <c r="AY247" i="2"/>
  <c r="AY246" i="2"/>
  <c r="AY245" i="2"/>
  <c r="AY244" i="2"/>
  <c r="AY243" i="2"/>
  <c r="AY242" i="2"/>
  <c r="AY241" i="2"/>
  <c r="AY240" i="2"/>
  <c r="AY239" i="2"/>
  <c r="AY238" i="2"/>
  <c r="AY237" i="2"/>
  <c r="AY236" i="2"/>
  <c r="AY235" i="2"/>
  <c r="AY234" i="2"/>
  <c r="AY233" i="2"/>
  <c r="AY232" i="2"/>
  <c r="AY231" i="2"/>
  <c r="AY230" i="2"/>
  <c r="AY229" i="2"/>
  <c r="AY228" i="2"/>
  <c r="AY227" i="2"/>
  <c r="AY226" i="2"/>
  <c r="AY225" i="2"/>
  <c r="AY224" i="2"/>
  <c r="AY223" i="2"/>
  <c r="AY222" i="2"/>
  <c r="AY221" i="2"/>
  <c r="AY220" i="2"/>
  <c r="AY219" i="2"/>
  <c r="AY218" i="2"/>
  <c r="AY217" i="2"/>
  <c r="AY216" i="2"/>
  <c r="AY215" i="2"/>
  <c r="AY214" i="2"/>
  <c r="AY213" i="2"/>
  <c r="AY212" i="2"/>
  <c r="AY211" i="2"/>
  <c r="AY210" i="2"/>
  <c r="AY209" i="2"/>
  <c r="AY208" i="2"/>
  <c r="AY207" i="2"/>
  <c r="AY206" i="2"/>
  <c r="AY205" i="2"/>
  <c r="AY204" i="2"/>
  <c r="AY203" i="2"/>
  <c r="AY202" i="2"/>
  <c r="AY201" i="2"/>
  <c r="AY200" i="2"/>
  <c r="AY199" i="2"/>
  <c r="AY198" i="2"/>
  <c r="AY197" i="2"/>
  <c r="AY196" i="2"/>
  <c r="AY195" i="2"/>
  <c r="AY194" i="2"/>
  <c r="AY193" i="2"/>
  <c r="AY192" i="2"/>
  <c r="AY191" i="2"/>
  <c r="AY190" i="2"/>
  <c r="AY189" i="2"/>
  <c r="AY188" i="2"/>
  <c r="AY187" i="2"/>
  <c r="AY186" i="2"/>
  <c r="AY185" i="2"/>
  <c r="AY184" i="2"/>
  <c r="AY183" i="2"/>
  <c r="AY182" i="2"/>
  <c r="AY181" i="2"/>
  <c r="AY180" i="2"/>
  <c r="AY179" i="2"/>
  <c r="AY178" i="2"/>
  <c r="AY177" i="2"/>
  <c r="AY176" i="2"/>
  <c r="AY175" i="2"/>
  <c r="AY174" i="2"/>
  <c r="AY173" i="2"/>
  <c r="AY172" i="2"/>
  <c r="AY171" i="2"/>
  <c r="AY170" i="2"/>
  <c r="AY169" i="2"/>
  <c r="AY168" i="2"/>
  <c r="AY167" i="2"/>
  <c r="AY166" i="2"/>
  <c r="AY165" i="2"/>
  <c r="AY164" i="2"/>
  <c r="AY163" i="2"/>
  <c r="AY162" i="2"/>
  <c r="AY161" i="2"/>
  <c r="AY160" i="2"/>
  <c r="AY159" i="2"/>
  <c r="AY158" i="2"/>
  <c r="AY157" i="2"/>
  <c r="AY156" i="2"/>
  <c r="AY155" i="2"/>
  <c r="AY154" i="2"/>
  <c r="AY153" i="2"/>
  <c r="AY152" i="2"/>
  <c r="AY151" i="2"/>
  <c r="AY150" i="2"/>
  <c r="AY149" i="2"/>
  <c r="AY148" i="2"/>
  <c r="AY147" i="2"/>
  <c r="AY146" i="2"/>
  <c r="AY145" i="2"/>
  <c r="AY144" i="2"/>
  <c r="AY143" i="2"/>
  <c r="AY142" i="2"/>
  <c r="AY141" i="2"/>
  <c r="AY140" i="2"/>
  <c r="AY139" i="2"/>
  <c r="AY138" i="2"/>
  <c r="AY137" i="2"/>
  <c r="AY136" i="2"/>
  <c r="AY135" i="2"/>
  <c r="AY134" i="2"/>
  <c r="AY133" i="2"/>
  <c r="AY132" i="2"/>
  <c r="AY131" i="2"/>
  <c r="AY130" i="2"/>
  <c r="AY129" i="2"/>
  <c r="AY128" i="2"/>
  <c r="AY127" i="2"/>
  <c r="AY126" i="2"/>
  <c r="AY125" i="2"/>
  <c r="AY124" i="2"/>
  <c r="AY123" i="2"/>
  <c r="AY122" i="2"/>
  <c r="AY121" i="2"/>
  <c r="AY120" i="2"/>
  <c r="AY119" i="2"/>
  <c r="AY118" i="2"/>
  <c r="AY117" i="2"/>
  <c r="AY116" i="2"/>
  <c r="AY115" i="2"/>
  <c r="AY114" i="2"/>
  <c r="AY113" i="2"/>
  <c r="AY112" i="2"/>
  <c r="AY111" i="2"/>
  <c r="AY110" i="2"/>
  <c r="AY109" i="2"/>
  <c r="AY108" i="2"/>
  <c r="AY107" i="2"/>
  <c r="AY106" i="2"/>
  <c r="AY105" i="2"/>
  <c r="AY104" i="2"/>
  <c r="AY103" i="2"/>
  <c r="AY102" i="2"/>
  <c r="AY101" i="2"/>
  <c r="AY100" i="2"/>
  <c r="AY99" i="2"/>
  <c r="AY98" i="2"/>
  <c r="AY97" i="2"/>
  <c r="AY96" i="2"/>
  <c r="AY95" i="2"/>
  <c r="AY94" i="2"/>
  <c r="AY93" i="2"/>
  <c r="AY92" i="2"/>
  <c r="AY91" i="2"/>
  <c r="AY90" i="2"/>
  <c r="AY89" i="2"/>
  <c r="AY88" i="2"/>
  <c r="AY87" i="2"/>
  <c r="AY86" i="2"/>
  <c r="AY85" i="2"/>
  <c r="AY84" i="2"/>
  <c r="AY83" i="2"/>
  <c r="AY82" i="2"/>
  <c r="AY81" i="2"/>
  <c r="AY80" i="2"/>
  <c r="AY79" i="2"/>
  <c r="AY78" i="2"/>
  <c r="AY77" i="2"/>
  <c r="AY76" i="2"/>
  <c r="AY75" i="2"/>
  <c r="AY74" i="2"/>
  <c r="AY73" i="2"/>
  <c r="AY72" i="2"/>
  <c r="AY71" i="2"/>
  <c r="AY70" i="2"/>
  <c r="AY69" i="2"/>
  <c r="AY68" i="2"/>
  <c r="AY67" i="2"/>
  <c r="AY66" i="2"/>
  <c r="AY65" i="2"/>
  <c r="AY64" i="2"/>
  <c r="AY63" i="2"/>
  <c r="AY62" i="2"/>
  <c r="AY61" i="2"/>
  <c r="AY60" i="2"/>
  <c r="AY59" i="2"/>
  <c r="AY58" i="2"/>
  <c r="AY57" i="2"/>
  <c r="AY56" i="2"/>
  <c r="AY55" i="2"/>
  <c r="AY54" i="2"/>
  <c r="AY53" i="2"/>
  <c r="AY52" i="2"/>
  <c r="AY51" i="2"/>
  <c r="AY50" i="2"/>
  <c r="AY49" i="2"/>
  <c r="AY48" i="2"/>
  <c r="AY47" i="2"/>
  <c r="AY46" i="2"/>
  <c r="AY45" i="2"/>
  <c r="AY44" i="2"/>
  <c r="AY43" i="2"/>
  <c r="AY42" i="2"/>
  <c r="AY41" i="2"/>
  <c r="AY40" i="2"/>
  <c r="AY39" i="2"/>
  <c r="AY38" i="2"/>
  <c r="AY37" i="2"/>
  <c r="AY36" i="2"/>
  <c r="AY35" i="2"/>
  <c r="AY34" i="2"/>
  <c r="AY33" i="2"/>
  <c r="AY32" i="2"/>
  <c r="AY31" i="2"/>
  <c r="AY30" i="2"/>
  <c r="AY29" i="2"/>
  <c r="AY28" i="2"/>
  <c r="AY27" i="2"/>
  <c r="AY26" i="2"/>
  <c r="AY25" i="2"/>
  <c r="AY24" i="2"/>
  <c r="AY23" i="2"/>
  <c r="AY22" i="2"/>
  <c r="AY21" i="2"/>
  <c r="AY20" i="2"/>
  <c r="AY19" i="2"/>
  <c r="AY18" i="2"/>
  <c r="AY17" i="2"/>
  <c r="AY16" i="2"/>
  <c r="AY15" i="2"/>
  <c r="AY14" i="2"/>
  <c r="AY13" i="2"/>
  <c r="AY12" i="2"/>
  <c r="AY11" i="2"/>
  <c r="AY10" i="2"/>
  <c r="AY9" i="2"/>
  <c r="I1024" i="26"/>
  <c r="I1020" i="26"/>
  <c r="I913" i="26"/>
  <c r="I519" i="26"/>
  <c r="I506" i="26"/>
  <c r="I507" i="26"/>
  <c r="I508" i="26"/>
  <c r="I509" i="26"/>
  <c r="I510" i="26"/>
  <c r="I511" i="26"/>
  <c r="I512" i="26"/>
  <c r="I513" i="26"/>
  <c r="I514" i="26"/>
  <c r="I515" i="26"/>
  <c r="I516" i="26"/>
  <c r="I517" i="26"/>
  <c r="I520" i="26"/>
  <c r="I521" i="26"/>
  <c r="I522" i="26"/>
  <c r="I523" i="26"/>
  <c r="I524" i="26"/>
  <c r="I525" i="26"/>
  <c r="I526" i="26"/>
  <c r="I527" i="26"/>
  <c r="I528" i="26"/>
  <c r="I529" i="26"/>
  <c r="I530" i="26"/>
  <c r="I531" i="26"/>
  <c r="I532" i="26"/>
  <c r="I533" i="26"/>
  <c r="I534" i="26"/>
  <c r="I535" i="26"/>
  <c r="I536" i="26"/>
  <c r="I537" i="26"/>
  <c r="I538" i="26"/>
  <c r="I539" i="26"/>
  <c r="I540" i="26"/>
  <c r="I541" i="26"/>
  <c r="I542" i="26"/>
  <c r="I543" i="26"/>
  <c r="I544" i="26"/>
  <c r="I545" i="26"/>
  <c r="I546" i="26"/>
  <c r="I547" i="26"/>
  <c r="I548" i="26"/>
  <c r="I549" i="26"/>
  <c r="I550" i="26"/>
  <c r="I551" i="26"/>
  <c r="I552" i="26"/>
  <c r="I553" i="26"/>
  <c r="I554" i="26"/>
  <c r="I555" i="26"/>
  <c r="I556" i="26"/>
  <c r="I557" i="26"/>
  <c r="I558" i="26"/>
  <c r="I559" i="26"/>
  <c r="I560" i="26"/>
  <c r="I561" i="26"/>
  <c r="I562" i="26"/>
  <c r="I563" i="26"/>
  <c r="I564" i="26"/>
  <c r="I565" i="26"/>
  <c r="I566" i="26"/>
  <c r="I567" i="26"/>
  <c r="I568" i="26"/>
  <c r="I569" i="26"/>
  <c r="I570" i="26"/>
  <c r="I571" i="26"/>
  <c r="I572" i="26"/>
  <c r="I573" i="26"/>
  <c r="I574" i="26"/>
  <c r="I575" i="26"/>
  <c r="I576" i="26"/>
  <c r="I577" i="26"/>
  <c r="I578" i="26"/>
  <c r="I579" i="26"/>
  <c r="I580" i="26"/>
  <c r="I581" i="26"/>
  <c r="I582" i="26"/>
  <c r="I583" i="26"/>
  <c r="I584" i="26"/>
  <c r="I585" i="26"/>
  <c r="I586" i="26"/>
  <c r="I587" i="26"/>
  <c r="I588" i="26"/>
  <c r="I589" i="26"/>
  <c r="I590" i="26"/>
  <c r="I591" i="26"/>
  <c r="I592" i="26"/>
  <c r="I593" i="26"/>
  <c r="I594" i="26"/>
  <c r="I595" i="26"/>
  <c r="I596" i="26"/>
  <c r="I597" i="26"/>
  <c r="I598" i="26"/>
  <c r="I599" i="26"/>
  <c r="I600" i="26"/>
  <c r="I601" i="26"/>
  <c r="I602" i="26"/>
  <c r="I603" i="26"/>
  <c r="I604" i="26"/>
  <c r="I605" i="26"/>
  <c r="I606" i="26"/>
  <c r="I607" i="26"/>
  <c r="I608" i="26"/>
  <c r="I609" i="26"/>
  <c r="I610" i="26"/>
  <c r="I611" i="26"/>
  <c r="I612" i="26"/>
  <c r="I613" i="26"/>
  <c r="I614" i="26"/>
  <c r="I615" i="26"/>
  <c r="I616" i="26"/>
  <c r="I617" i="26"/>
  <c r="I618" i="26"/>
  <c r="I619" i="26"/>
  <c r="I620" i="26"/>
  <c r="I621" i="26"/>
  <c r="I622" i="26"/>
  <c r="I623" i="26"/>
  <c r="I624" i="26"/>
  <c r="I625" i="26"/>
  <c r="I626" i="26"/>
  <c r="I627" i="26"/>
  <c r="I628" i="26"/>
  <c r="I629" i="26"/>
  <c r="I630" i="26"/>
  <c r="I631" i="26"/>
  <c r="I632" i="26"/>
  <c r="I633" i="26"/>
  <c r="I634" i="26"/>
  <c r="I635" i="26"/>
  <c r="I636" i="26"/>
  <c r="I637" i="26"/>
  <c r="I638" i="26"/>
  <c r="I639" i="26"/>
  <c r="I640" i="26"/>
  <c r="I641" i="26"/>
  <c r="I642" i="26"/>
  <c r="I643" i="26"/>
  <c r="I644" i="26"/>
  <c r="I645" i="26"/>
  <c r="I646" i="26"/>
  <c r="I647" i="26"/>
  <c r="I648" i="26"/>
  <c r="I649" i="26"/>
  <c r="I650" i="26"/>
  <c r="I651" i="26"/>
  <c r="I652" i="26"/>
  <c r="I653" i="26"/>
  <c r="I654" i="26"/>
  <c r="I655" i="26"/>
  <c r="I656" i="26"/>
  <c r="I657" i="26"/>
  <c r="I658" i="26"/>
  <c r="I659" i="26"/>
  <c r="I660" i="26"/>
  <c r="I661" i="26"/>
  <c r="I662" i="26"/>
  <c r="I663" i="26"/>
  <c r="I664" i="26"/>
  <c r="I665" i="26"/>
  <c r="I666" i="26"/>
  <c r="I667" i="26"/>
  <c r="I668" i="26"/>
  <c r="I669" i="26"/>
  <c r="I670" i="26"/>
  <c r="I671" i="26"/>
  <c r="I672" i="26"/>
  <c r="I673" i="26"/>
  <c r="I674" i="26"/>
  <c r="I675" i="26"/>
  <c r="I676" i="26"/>
  <c r="I677" i="26"/>
  <c r="I678" i="26"/>
  <c r="I679" i="26"/>
  <c r="I680" i="26"/>
  <c r="I681" i="26"/>
  <c r="I682" i="26"/>
  <c r="I683" i="26"/>
  <c r="I684" i="26"/>
  <c r="I685" i="26"/>
  <c r="I686" i="26"/>
  <c r="I687" i="26"/>
  <c r="I688" i="26"/>
  <c r="I689" i="26"/>
  <c r="I690" i="26"/>
  <c r="I691" i="26"/>
  <c r="I692" i="26"/>
  <c r="I693" i="26"/>
  <c r="I694" i="26"/>
  <c r="I695" i="26"/>
  <c r="I696" i="26"/>
  <c r="I697" i="26"/>
  <c r="I698" i="26"/>
  <c r="I699" i="26"/>
  <c r="I700" i="26"/>
  <c r="I701" i="26"/>
  <c r="I702" i="26"/>
  <c r="I703" i="26"/>
  <c r="I704" i="26"/>
  <c r="I705" i="26"/>
  <c r="I706" i="26"/>
  <c r="I707" i="26"/>
  <c r="I708" i="26"/>
  <c r="I709" i="26"/>
  <c r="I710" i="26"/>
  <c r="I711" i="26"/>
  <c r="I712" i="26"/>
  <c r="I713" i="26"/>
  <c r="I714" i="26"/>
  <c r="I715" i="26"/>
  <c r="I716" i="26"/>
  <c r="I717" i="26"/>
  <c r="I718" i="26"/>
  <c r="I719" i="26"/>
  <c r="I720" i="26"/>
  <c r="I721" i="26"/>
  <c r="I722" i="26"/>
  <c r="I723" i="26"/>
  <c r="I724" i="26"/>
  <c r="I725" i="26"/>
  <c r="I726" i="26"/>
  <c r="I727" i="26"/>
  <c r="I728" i="26"/>
  <c r="I729" i="26"/>
  <c r="I730" i="26"/>
  <c r="I731" i="26"/>
  <c r="I732" i="26"/>
  <c r="I733" i="26"/>
  <c r="I734" i="26"/>
  <c r="I735" i="26"/>
  <c r="I736" i="26"/>
  <c r="I737" i="26"/>
  <c r="I738" i="26"/>
  <c r="I739" i="26"/>
  <c r="I740" i="26"/>
  <c r="I741" i="26"/>
  <c r="I742" i="26"/>
  <c r="I743" i="26"/>
  <c r="I744" i="26"/>
  <c r="I745" i="26"/>
  <c r="I746" i="26"/>
  <c r="I747" i="26"/>
  <c r="I748" i="26"/>
  <c r="I749" i="26"/>
  <c r="I750" i="26"/>
  <c r="I751" i="26"/>
  <c r="I752" i="26"/>
  <c r="I753" i="26"/>
  <c r="I754" i="26"/>
  <c r="I755" i="26"/>
  <c r="I756" i="26"/>
  <c r="I757" i="26"/>
  <c r="I758" i="26"/>
  <c r="I759" i="26"/>
  <c r="I760" i="26"/>
  <c r="I761" i="26"/>
  <c r="I762" i="26"/>
  <c r="I763" i="26"/>
  <c r="I764" i="26"/>
  <c r="I765" i="26"/>
  <c r="I766" i="26"/>
  <c r="I767" i="26"/>
  <c r="I768" i="26"/>
  <c r="I769" i="26"/>
  <c r="I770" i="26"/>
  <c r="I771" i="26"/>
  <c r="I772" i="26"/>
  <c r="I773" i="26"/>
  <c r="I774" i="26"/>
  <c r="I775" i="26"/>
  <c r="I776" i="26"/>
  <c r="I777" i="26"/>
  <c r="I778" i="26"/>
  <c r="I779" i="26"/>
  <c r="I780" i="26"/>
  <c r="I781" i="26"/>
  <c r="I782" i="26"/>
  <c r="I783" i="26"/>
  <c r="I784" i="26"/>
  <c r="I785" i="26"/>
  <c r="I786" i="26"/>
  <c r="I787" i="26"/>
  <c r="I788" i="26"/>
  <c r="I789" i="26"/>
  <c r="I790" i="26"/>
  <c r="I791" i="26"/>
  <c r="I792" i="26"/>
  <c r="I793" i="26"/>
  <c r="I794" i="26"/>
  <c r="I795" i="26"/>
  <c r="I796" i="26"/>
  <c r="I797" i="26"/>
  <c r="I798" i="26"/>
  <c r="I799" i="26"/>
  <c r="I800" i="26"/>
  <c r="I801" i="26"/>
  <c r="I802" i="26"/>
  <c r="I803" i="26"/>
  <c r="I804" i="26"/>
  <c r="I805" i="26"/>
  <c r="I806" i="26"/>
  <c r="I807" i="26"/>
  <c r="I808" i="26"/>
  <c r="I809" i="26"/>
  <c r="I810" i="26"/>
  <c r="I811" i="26"/>
  <c r="I812" i="26"/>
  <c r="I813" i="26"/>
  <c r="I814" i="26"/>
  <c r="I815" i="26"/>
  <c r="I816" i="26"/>
  <c r="I817" i="26"/>
  <c r="I818" i="26"/>
  <c r="I819" i="26"/>
  <c r="I820" i="26"/>
  <c r="I821" i="26"/>
  <c r="I822" i="26"/>
  <c r="I823" i="26"/>
  <c r="I824" i="26"/>
  <c r="I825" i="26"/>
  <c r="I826" i="26"/>
  <c r="I827" i="26"/>
  <c r="I828" i="26"/>
  <c r="I829" i="26"/>
  <c r="I830" i="26"/>
  <c r="I831" i="26"/>
  <c r="I832" i="26"/>
  <c r="I833" i="26"/>
  <c r="I834" i="26"/>
  <c r="I835" i="26"/>
  <c r="I836" i="26"/>
  <c r="I837" i="26"/>
  <c r="I838" i="26"/>
  <c r="I839" i="26"/>
  <c r="I840" i="26"/>
  <c r="I841" i="26"/>
  <c r="I842" i="26"/>
  <c r="I843" i="26"/>
  <c r="I844" i="26"/>
  <c r="I845" i="26"/>
  <c r="I846" i="26"/>
  <c r="I847" i="26"/>
  <c r="I848" i="26"/>
  <c r="I849" i="26"/>
  <c r="I850" i="26"/>
  <c r="I851" i="26"/>
  <c r="I852" i="26"/>
  <c r="I853" i="26"/>
  <c r="I854" i="26"/>
  <c r="I855" i="26"/>
  <c r="I856" i="26"/>
  <c r="I857" i="26"/>
  <c r="I858" i="26"/>
  <c r="I859" i="26"/>
  <c r="I860" i="26"/>
  <c r="I861" i="26"/>
  <c r="I862" i="26"/>
  <c r="I863" i="26"/>
  <c r="I864" i="26"/>
  <c r="I865" i="26"/>
  <c r="I866" i="26"/>
  <c r="I867" i="26"/>
  <c r="I868" i="26"/>
  <c r="I869" i="26"/>
  <c r="I870" i="26"/>
  <c r="I871" i="26"/>
  <c r="I872" i="26"/>
  <c r="I873" i="26"/>
  <c r="I874" i="26"/>
  <c r="I875" i="26"/>
  <c r="I876" i="26"/>
  <c r="I877" i="26"/>
  <c r="I878" i="26"/>
  <c r="I879" i="26"/>
  <c r="I880" i="26"/>
  <c r="I881" i="26"/>
  <c r="I882" i="26"/>
  <c r="I883" i="26"/>
  <c r="I884" i="26"/>
  <c r="I885" i="26"/>
  <c r="I886" i="26"/>
  <c r="I887" i="26"/>
  <c r="I888" i="26"/>
  <c r="I889" i="26"/>
  <c r="I890" i="26"/>
  <c r="I891" i="26"/>
  <c r="I892" i="26"/>
  <c r="I893" i="26"/>
  <c r="I894" i="26"/>
  <c r="I895" i="26"/>
  <c r="I896" i="26"/>
  <c r="I897" i="26"/>
  <c r="I898" i="26"/>
  <c r="I899" i="26"/>
  <c r="I900" i="26"/>
  <c r="I901" i="26"/>
  <c r="I902" i="26"/>
  <c r="I903" i="26"/>
  <c r="I904" i="26"/>
  <c r="I905" i="26"/>
  <c r="I906" i="26"/>
  <c r="I907" i="26"/>
  <c r="I908" i="26"/>
  <c r="I909" i="26"/>
  <c r="I910" i="26"/>
  <c r="I911" i="26"/>
  <c r="I912" i="26"/>
  <c r="I914" i="26"/>
  <c r="I915" i="26"/>
  <c r="I916" i="26"/>
  <c r="I917" i="26"/>
  <c r="I918" i="26"/>
  <c r="I919" i="26"/>
  <c r="I920" i="26"/>
  <c r="I921" i="26"/>
  <c r="I922" i="26"/>
  <c r="I923" i="26"/>
  <c r="I924" i="26"/>
  <c r="I925" i="26"/>
  <c r="I926" i="26"/>
  <c r="I927" i="26"/>
  <c r="I928" i="26"/>
  <c r="I929" i="26"/>
  <c r="I930" i="26"/>
  <c r="I931" i="26"/>
  <c r="I932" i="26"/>
  <c r="I933" i="26"/>
  <c r="I934" i="26"/>
  <c r="I935" i="26"/>
  <c r="I936" i="26"/>
  <c r="I937" i="26"/>
  <c r="I938" i="26"/>
  <c r="I939" i="26"/>
  <c r="I940" i="26"/>
  <c r="I941" i="26"/>
  <c r="I942" i="26"/>
  <c r="I943" i="26"/>
  <c r="I944" i="26"/>
  <c r="I945" i="26"/>
  <c r="I946" i="26"/>
  <c r="I947" i="26"/>
  <c r="I948" i="26"/>
  <c r="I949" i="26"/>
  <c r="I950" i="26"/>
  <c r="I951" i="26"/>
  <c r="I952" i="26"/>
  <c r="I953" i="26"/>
  <c r="I954" i="26"/>
  <c r="I955" i="26"/>
  <c r="I956" i="26"/>
  <c r="I957" i="26"/>
  <c r="I958" i="26"/>
  <c r="I959" i="26"/>
  <c r="I960" i="26"/>
  <c r="I961" i="26"/>
  <c r="I962" i="26"/>
  <c r="I963" i="26"/>
  <c r="I964" i="26"/>
  <c r="I965" i="26"/>
  <c r="I966" i="26"/>
  <c r="I967" i="26"/>
  <c r="I968" i="26"/>
  <c r="I969" i="26"/>
  <c r="I970" i="26"/>
  <c r="I971" i="26"/>
  <c r="I972" i="26"/>
  <c r="I973" i="26"/>
  <c r="I974" i="26"/>
  <c r="I975" i="26"/>
  <c r="I976" i="26"/>
  <c r="I977" i="26"/>
  <c r="I978" i="26"/>
  <c r="I979" i="26"/>
  <c r="I980" i="26"/>
  <c r="I981" i="26"/>
  <c r="I982" i="26"/>
  <c r="I983" i="26"/>
  <c r="I984" i="26"/>
  <c r="I985" i="26"/>
  <c r="I986" i="26"/>
  <c r="I987" i="26"/>
  <c r="I988" i="26"/>
  <c r="I989" i="26"/>
  <c r="I990" i="26"/>
  <c r="I991" i="26"/>
  <c r="I992" i="26"/>
  <c r="I993" i="26"/>
  <c r="I994" i="26"/>
  <c r="I995" i="26"/>
  <c r="I996" i="26"/>
  <c r="I997" i="26"/>
  <c r="I998" i="26"/>
  <c r="I999" i="26"/>
  <c r="AK59" i="2"/>
  <c r="I505" i="26"/>
  <c r="V844" i="2"/>
  <c r="AP844" i="2"/>
  <c r="AL315" i="2"/>
  <c r="X437" i="2"/>
  <c r="AJ897" i="2"/>
  <c r="X30" i="2"/>
  <c r="AL30" i="2"/>
  <c r="AN835" i="2"/>
  <c r="AN865" i="2"/>
  <c r="AK761" i="2"/>
  <c r="AL761" i="2"/>
  <c r="AL148" i="2"/>
  <c r="AM848" i="2"/>
  <c r="AN848" i="2"/>
  <c r="AO865" i="2"/>
  <c r="AN829" i="2"/>
  <c r="AJ834" i="2"/>
  <c r="AN26" i="2"/>
  <c r="AK166" i="2"/>
  <c r="AM166" i="2"/>
  <c r="AL93" i="2"/>
  <c r="AB570" i="2"/>
  <c r="F50" i="23"/>
  <c r="D28" i="14"/>
  <c r="C28" i="14"/>
  <c r="C12" i="14"/>
  <c r="AN833" i="2"/>
  <c r="AK600" i="2"/>
  <c r="AK531" i="2"/>
  <c r="AP415" i="2"/>
  <c r="AP515" i="2"/>
  <c r="AP594" i="2"/>
  <c r="AP593" i="2"/>
  <c r="AP592" i="2"/>
  <c r="AP413" i="2"/>
  <c r="AP412" i="2"/>
  <c r="AP666" i="2"/>
  <c r="AP591" i="2"/>
  <c r="AP590" i="2"/>
  <c r="AP589" i="2"/>
  <c r="AP665" i="2"/>
  <c r="AP664" i="2"/>
  <c r="AP588" i="2"/>
  <c r="AP587" i="2"/>
  <c r="AP409" i="2"/>
  <c r="AP586" i="2"/>
  <c r="AP663" i="2"/>
  <c r="AP662" i="2"/>
  <c r="AP408" i="2"/>
  <c r="AP407" i="2"/>
  <c r="AP585" i="2"/>
  <c r="AP584" i="2"/>
  <c r="AP583" i="2"/>
  <c r="AP582" i="2"/>
  <c r="AP406" i="2"/>
  <c r="AP405" i="2"/>
  <c r="AP581" i="2"/>
  <c r="AP580" i="2"/>
  <c r="AP579" i="2"/>
  <c r="AP403" i="2"/>
  <c r="AP402" i="2"/>
  <c r="AP578" i="2"/>
  <c r="AP577" i="2"/>
  <c r="AP576" i="2"/>
  <c r="AP400" i="2"/>
  <c r="AP399" i="2"/>
  <c r="AP514" i="2"/>
  <c r="AP513" i="2"/>
  <c r="AP575" i="2"/>
  <c r="AP397" i="2"/>
  <c r="AP395" i="2"/>
  <c r="AP574" i="2"/>
  <c r="AP394" i="2"/>
  <c r="AP393" i="2"/>
  <c r="AP573" i="2"/>
  <c r="AP572" i="2"/>
  <c r="AP391" i="2"/>
  <c r="AP389" i="2"/>
  <c r="AP385" i="2"/>
  <c r="AP384" i="2"/>
  <c r="AP383" i="2"/>
  <c r="AP571" i="2"/>
  <c r="AP379" i="2"/>
  <c r="AP378" i="2"/>
  <c r="AP377" i="2"/>
  <c r="AP761" i="2"/>
  <c r="AP371" i="2"/>
  <c r="AP369" i="2"/>
  <c r="AP367" i="2"/>
  <c r="AP715" i="2"/>
  <c r="AP470" i="2"/>
  <c r="AP713" i="2"/>
  <c r="AP467" i="2"/>
  <c r="AP463" i="2"/>
  <c r="AP458" i="2"/>
  <c r="AP131" i="2"/>
  <c r="AP144" i="2"/>
  <c r="AP168" i="2"/>
  <c r="AP109" i="2"/>
  <c r="AP107" i="2"/>
  <c r="AP127" i="2"/>
  <c r="AP105" i="2"/>
  <c r="AP103" i="2"/>
  <c r="AP770" i="2"/>
  <c r="AP337" i="2"/>
  <c r="AP336" i="2"/>
  <c r="AP335" i="2"/>
  <c r="AP115" i="2"/>
  <c r="AP693" i="2"/>
  <c r="AP332" i="2"/>
  <c r="AP331" i="2"/>
  <c r="AP330" i="2"/>
  <c r="AP329" i="2"/>
  <c r="AP835" i="2"/>
  <c r="AP328" i="2"/>
  <c r="AP327" i="2"/>
  <c r="AP442" i="2"/>
  <c r="AP326" i="2"/>
  <c r="AP441" i="2"/>
  <c r="AP325" i="2"/>
  <c r="AP760" i="2"/>
  <c r="AP759" i="2"/>
  <c r="AP773" i="2"/>
  <c r="AP772" i="2"/>
  <c r="AP324" i="2"/>
  <c r="AP322" i="2"/>
  <c r="AP318" i="2"/>
  <c r="AP317" i="2"/>
  <c r="AP315" i="2"/>
  <c r="AP314" i="2"/>
  <c r="AP313" i="2"/>
  <c r="AP440" i="2"/>
  <c r="AP439" i="2"/>
  <c r="AP683" i="2"/>
  <c r="AP312" i="2"/>
  <c r="AP311" i="2"/>
  <c r="AP310" i="2"/>
  <c r="AP307" i="2"/>
  <c r="AP306" i="2"/>
  <c r="AP305" i="2"/>
  <c r="AP304" i="2"/>
  <c r="AP707" i="2"/>
  <c r="AP569" i="2"/>
  <c r="AP302" i="2"/>
  <c r="AP568" i="2"/>
  <c r="AP301" i="2"/>
  <c r="AP299" i="2"/>
  <c r="AP567" i="2"/>
  <c r="AP566" i="2"/>
  <c r="AP296" i="2"/>
  <c r="AP436" i="2"/>
  <c r="AP435" i="2"/>
  <c r="AP293" i="2"/>
  <c r="AP706" i="2"/>
  <c r="AP705" i="2"/>
  <c r="AP704" i="2"/>
  <c r="AP702" i="2"/>
  <c r="AP786" i="2"/>
  <c r="AP701" i="2"/>
  <c r="AP785" i="2"/>
  <c r="AP695" i="2"/>
  <c r="AP737" i="2"/>
  <c r="AP779" i="2"/>
  <c r="AP283" i="2"/>
  <c r="AP429" i="2"/>
  <c r="AP428" i="2"/>
  <c r="AP281" i="2"/>
  <c r="AP278" i="2"/>
  <c r="AP275" i="2"/>
  <c r="AP271" i="2"/>
  <c r="AP270" i="2"/>
  <c r="AP268" i="2"/>
  <c r="AP267" i="2"/>
  <c r="AP266" i="2"/>
  <c r="AP265" i="2"/>
  <c r="AP562" i="2"/>
  <c r="AP264" i="2"/>
  <c r="AP263" i="2"/>
  <c r="AP262" i="2"/>
  <c r="AP261" i="2"/>
  <c r="AP260" i="2"/>
  <c r="AP259" i="2"/>
  <c r="AP258" i="2"/>
  <c r="AP257" i="2"/>
  <c r="AP256" i="2"/>
  <c r="AP255" i="2"/>
  <c r="AP254" i="2"/>
  <c r="AP253" i="2"/>
  <c r="AP252" i="2"/>
  <c r="AP251" i="2"/>
  <c r="AP250" i="2"/>
  <c r="AP248" i="2"/>
  <c r="AP246" i="2"/>
  <c r="AP244" i="2"/>
  <c r="AP242" i="2"/>
  <c r="AP240" i="2"/>
  <c r="AP238" i="2"/>
  <c r="AP236" i="2"/>
  <c r="AP234" i="2"/>
  <c r="AP232" i="2"/>
  <c r="AP230" i="2"/>
  <c r="AP229" i="2"/>
  <c r="AP228" i="2"/>
  <c r="AP225" i="2"/>
  <c r="AP223" i="2"/>
  <c r="AP214" i="2"/>
  <c r="AP212" i="2"/>
  <c r="AP211" i="2"/>
  <c r="AP205" i="2"/>
  <c r="AP204" i="2"/>
  <c r="AP203" i="2"/>
  <c r="AP201" i="2"/>
  <c r="AP200" i="2"/>
  <c r="AP199" i="2"/>
  <c r="AP197" i="2"/>
  <c r="AP196" i="2"/>
  <c r="AP194" i="2"/>
  <c r="AP193" i="2"/>
  <c r="AP192" i="2"/>
  <c r="AP191" i="2"/>
  <c r="AP190" i="2"/>
  <c r="AP561" i="2"/>
  <c r="AP560" i="2"/>
  <c r="AP559" i="2"/>
  <c r="AP558" i="2"/>
  <c r="AP557" i="2"/>
  <c r="AP556" i="2"/>
  <c r="AP555" i="2"/>
  <c r="AP554" i="2"/>
  <c r="AP553" i="2"/>
  <c r="AP552" i="2"/>
  <c r="AP551" i="2"/>
  <c r="AP550" i="2"/>
  <c r="AP670" i="2"/>
  <c r="AP188" i="2"/>
  <c r="AP187" i="2"/>
  <c r="AP186" i="2"/>
  <c r="AP653" i="2"/>
  <c r="AP185" i="2"/>
  <c r="AP652" i="2"/>
  <c r="AP651" i="2"/>
  <c r="AP668" i="2"/>
  <c r="AP667" i="2"/>
  <c r="AP184" i="2"/>
  <c r="AP549" i="2"/>
  <c r="AP548" i="2"/>
  <c r="AP547" i="2"/>
  <c r="AP546" i="2"/>
  <c r="AP545" i="2"/>
  <c r="AP544" i="2"/>
  <c r="AP543" i="2"/>
  <c r="AP183" i="2"/>
  <c r="AP182" i="2"/>
  <c r="AP181" i="2"/>
  <c r="AP542" i="2"/>
  <c r="AP180" i="2"/>
  <c r="AP541" i="2"/>
  <c r="AP540" i="2"/>
  <c r="AP539" i="2"/>
  <c r="AP538" i="2"/>
  <c r="AP537" i="2"/>
  <c r="AP536" i="2"/>
  <c r="AP179" i="2"/>
  <c r="AP177" i="2"/>
  <c r="AP176" i="2"/>
  <c r="AP175" i="2"/>
  <c r="AP174" i="2"/>
  <c r="AP173" i="2"/>
  <c r="AP172" i="2"/>
  <c r="AP661" i="2"/>
  <c r="AP660" i="2"/>
  <c r="AP659" i="2"/>
  <c r="AP646" i="2"/>
  <c r="AP645" i="2"/>
  <c r="AP642" i="2"/>
  <c r="AP640" i="2"/>
  <c r="AP637" i="2"/>
  <c r="AP636" i="2"/>
  <c r="AP778" i="2"/>
  <c r="AP633" i="2"/>
  <c r="AP565" i="2"/>
  <c r="AP777" i="2"/>
  <c r="AP564" i="2"/>
  <c r="AP563" i="2"/>
  <c r="AP534" i="2"/>
  <c r="AP533" i="2"/>
  <c r="AP532" i="2"/>
  <c r="AP531" i="2"/>
  <c r="AP496" i="2"/>
  <c r="AP494" i="2"/>
  <c r="AP493" i="2"/>
  <c r="AP492" i="2"/>
  <c r="AP457" i="2"/>
  <c r="AP763" i="2"/>
  <c r="AP745" i="2"/>
  <c r="AP455" i="2"/>
  <c r="AP454" i="2"/>
  <c r="AP453" i="2"/>
  <c r="AP452" i="2"/>
  <c r="AP451" i="2"/>
  <c r="AP134" i="2"/>
  <c r="AP450" i="2"/>
  <c r="AP446" i="2"/>
  <c r="AP445" i="2"/>
  <c r="AP444" i="2"/>
  <c r="AP431" i="2"/>
  <c r="AP420" i="2"/>
  <c r="AP347" i="2"/>
  <c r="AP345" i="2"/>
  <c r="AP343" i="2"/>
  <c r="AP342" i="2"/>
  <c r="AP341" i="2"/>
  <c r="AP340" i="2"/>
  <c r="AP339" i="2"/>
  <c r="AP334" i="2"/>
  <c r="AP530" i="2"/>
  <c r="AP529" i="2"/>
  <c r="AP528" i="2"/>
  <c r="AP333" i="2"/>
  <c r="AP303" i="2"/>
  <c r="AP292" i="2"/>
  <c r="AP291" i="2"/>
  <c r="AP290" i="2"/>
  <c r="AP289" i="2"/>
  <c r="AP288" i="2"/>
  <c r="AP287" i="2"/>
  <c r="AP286" i="2"/>
  <c r="AP99" i="2"/>
  <c r="AP98" i="2"/>
  <c r="AP97" i="2"/>
  <c r="AP96" i="2"/>
  <c r="AP95" i="2"/>
  <c r="AP527" i="2"/>
  <c r="AP92" i="2"/>
  <c r="AP526" i="2"/>
  <c r="AP91" i="2"/>
  <c r="AP90" i="2"/>
  <c r="AP88" i="2"/>
  <c r="AP86" i="2"/>
  <c r="AP85" i="2"/>
  <c r="AP84" i="2"/>
  <c r="AP83" i="2"/>
  <c r="AP82" i="2"/>
  <c r="AP525" i="2"/>
  <c r="AP81" i="2"/>
  <c r="AP524" i="2"/>
  <c r="AP80" i="2"/>
  <c r="AP523" i="2"/>
  <c r="AP79" i="2"/>
  <c r="AP78" i="2"/>
  <c r="AP522" i="2"/>
  <c r="AP76" i="2"/>
  <c r="AP75" i="2"/>
  <c r="AP74" i="2"/>
  <c r="AP73" i="2"/>
  <c r="AP72" i="2"/>
  <c r="AP71" i="2"/>
  <c r="AP68" i="2"/>
  <c r="AP521" i="2"/>
  <c r="AP66" i="2"/>
  <c r="AP520" i="2"/>
  <c r="AP65" i="2"/>
  <c r="AP519" i="2"/>
  <c r="AP63" i="2"/>
  <c r="AP60" i="2"/>
  <c r="AP57" i="2"/>
  <c r="AP56" i="2"/>
  <c r="AP55" i="2"/>
  <c r="AP54" i="2"/>
  <c r="AP53" i="2"/>
  <c r="AP51" i="2"/>
  <c r="AP628" i="2"/>
  <c r="AP487" i="2"/>
  <c r="AP486" i="2"/>
  <c r="AP518" i="2"/>
  <c r="AP47" i="2"/>
  <c r="AP46" i="2"/>
  <c r="AP45" i="2"/>
  <c r="AP517" i="2"/>
  <c r="AP44" i="2"/>
  <c r="AP43" i="2"/>
  <c r="AP42" i="2"/>
  <c r="AP516" i="2"/>
  <c r="AP626" i="2"/>
  <c r="AP625" i="2"/>
  <c r="AP624" i="2"/>
  <c r="AP41" i="2"/>
  <c r="AP39" i="2"/>
  <c r="AP623" i="2"/>
  <c r="AP37" i="2"/>
  <c r="AP622" i="2"/>
  <c r="AP621" i="2"/>
  <c r="AP34" i="2"/>
  <c r="AP32" i="2"/>
  <c r="AP620" i="2"/>
  <c r="AP27" i="2"/>
  <c r="AP618" i="2"/>
  <c r="AP617" i="2"/>
  <c r="AP616" i="2"/>
  <c r="AP615" i="2"/>
  <c r="AP614" i="2"/>
  <c r="AP732" i="2"/>
  <c r="AP612" i="2"/>
  <c r="AP611" i="2"/>
  <c r="AP610" i="2"/>
  <c r="AP609" i="2"/>
  <c r="AP608" i="2"/>
  <c r="AP606" i="2"/>
  <c r="AP605" i="2"/>
  <c r="AP604" i="2"/>
  <c r="AP603" i="2"/>
  <c r="AP602" i="2"/>
  <c r="AP601" i="2"/>
  <c r="AP600" i="2"/>
  <c r="AP23" i="2"/>
  <c r="AP599" i="2"/>
  <c r="AP22" i="2"/>
  <c r="AP21" i="2"/>
  <c r="AP20" i="2"/>
  <c r="AP597" i="2"/>
  <c r="AP19" i="2"/>
  <c r="AP18" i="2"/>
  <c r="AP17" i="2"/>
  <c r="AP596" i="2"/>
  <c r="AP16" i="2"/>
  <c r="AP595" i="2"/>
  <c r="AP14" i="2"/>
  <c r="AP669" i="2"/>
  <c r="AP13" i="2"/>
  <c r="AP12" i="2"/>
  <c r="AP11" i="2"/>
  <c r="AP10" i="2"/>
  <c r="AP728" i="2"/>
  <c r="AP727" i="2"/>
  <c r="AP490" i="2"/>
  <c r="AP489" i="2"/>
  <c r="AP488" i="2"/>
  <c r="AP726" i="2"/>
  <c r="AP725" i="2"/>
  <c r="AP724" i="2"/>
  <c r="AP723" i="2"/>
  <c r="AP722" i="2"/>
  <c r="AP721" i="2"/>
  <c r="AP720" i="2"/>
  <c r="AP719" i="2"/>
  <c r="AP718" i="2"/>
  <c r="AP717" i="2"/>
  <c r="AP376" i="2"/>
  <c r="AP716" i="2"/>
  <c r="AP735" i="2"/>
  <c r="AP734" i="2"/>
  <c r="AP733" i="2"/>
  <c r="AP714" i="2"/>
  <c r="AP512" i="2"/>
  <c r="AP511" i="2"/>
  <c r="AP510" i="2"/>
  <c r="AP509" i="2"/>
  <c r="AP508" i="2"/>
  <c r="AP507" i="2"/>
  <c r="AP506" i="2"/>
  <c r="AP505" i="2"/>
  <c r="AP712" i="2"/>
  <c r="AP711" i="2"/>
  <c r="AP710" i="2"/>
  <c r="AP504" i="2"/>
  <c r="AP503" i="2"/>
  <c r="AP502" i="2"/>
  <c r="AP501" i="2"/>
  <c r="AP500" i="2"/>
  <c r="AP499" i="2"/>
  <c r="AP498" i="2"/>
  <c r="AP145" i="2"/>
  <c r="AP130" i="2"/>
  <c r="AP143" i="2"/>
  <c r="AP142" i="2"/>
  <c r="AP141" i="2"/>
  <c r="AP140" i="2"/>
  <c r="AP139" i="2"/>
  <c r="AP138" i="2"/>
  <c r="AP137" i="2"/>
  <c r="AP136" i="2"/>
  <c r="AP135" i="2"/>
  <c r="AP698" i="2"/>
  <c r="AP697" i="2"/>
  <c r="AP696" i="2"/>
  <c r="AP133" i="2"/>
  <c r="AP129" i="2"/>
  <c r="AP694" i="2"/>
  <c r="AP495" i="2"/>
  <c r="AP692" i="2"/>
  <c r="AP691" i="2"/>
  <c r="AP689" i="2"/>
  <c r="AP688" i="2"/>
  <c r="AP687" i="2"/>
  <c r="AP686" i="2"/>
  <c r="AP685" i="2"/>
  <c r="AP684" i="2"/>
  <c r="AP736" i="2"/>
  <c r="AP681" i="2"/>
  <c r="AP843" i="2"/>
  <c r="AP680" i="2"/>
  <c r="AP679" i="2"/>
  <c r="AP678" i="2"/>
  <c r="AP677" i="2"/>
  <c r="AP676" i="2"/>
  <c r="AP675" i="2"/>
  <c r="AP674" i="2"/>
  <c r="AP673" i="2"/>
  <c r="AP658" i="2"/>
  <c r="AP672" i="2"/>
  <c r="AP657" i="2"/>
  <c r="AP656" i="2"/>
  <c r="AP655" i="2"/>
  <c r="AP654" i="2"/>
  <c r="AP650" i="2"/>
  <c r="AP649" i="2"/>
  <c r="AP648" i="2"/>
  <c r="AP647" i="2"/>
  <c r="AP842" i="2"/>
  <c r="AP841" i="2"/>
  <c r="AP840" i="2"/>
  <c r="AP825" i="2"/>
  <c r="AP824" i="2"/>
  <c r="AP797" i="2"/>
  <c r="AP796" i="2"/>
  <c r="AP787" i="2"/>
  <c r="AP632" i="2"/>
  <c r="AP631" i="2"/>
  <c r="AP630" i="2"/>
  <c r="AP629" i="2"/>
  <c r="AP627" i="2"/>
  <c r="AP598" i="2"/>
  <c r="AP731" i="2"/>
  <c r="AP730" i="2"/>
  <c r="AP416" i="2"/>
  <c r="AP414" i="2"/>
  <c r="AP485" i="2"/>
  <c r="AP411" i="2"/>
  <c r="AP410" i="2"/>
  <c r="AP404" i="2"/>
  <c r="AP401" i="2"/>
  <c r="AP484" i="2"/>
  <c r="AP398" i="2"/>
  <c r="AP396" i="2"/>
  <c r="AP483" i="2"/>
  <c r="AP392" i="2"/>
  <c r="AP390" i="2"/>
  <c r="AP388" i="2"/>
  <c r="AP387" i="2"/>
  <c r="AP386" i="2"/>
  <c r="AP382" i="2"/>
  <c r="AP381" i="2"/>
  <c r="AP380" i="2"/>
  <c r="AP482" i="2"/>
  <c r="AP481" i="2"/>
  <c r="AP776" i="2"/>
  <c r="AP775" i="2"/>
  <c r="AP830" i="2"/>
  <c r="AP821" i="2"/>
  <c r="AP375" i="2"/>
  <c r="AP374" i="2"/>
  <c r="AP373" i="2"/>
  <c r="AP783" i="2"/>
  <c r="AP782" i="2"/>
  <c r="AP806" i="2"/>
  <c r="AP818" i="2"/>
  <c r="AP791" i="2"/>
  <c r="AP780" i="2"/>
  <c r="AP372" i="2"/>
  <c r="AP370" i="2"/>
  <c r="AP368" i="2"/>
  <c r="AP570" i="2"/>
  <c r="AP366" i="2"/>
  <c r="AP365" i="2"/>
  <c r="AP364" i="2"/>
  <c r="AP363" i="2"/>
  <c r="AP362" i="2"/>
  <c r="AP361" i="2"/>
  <c r="AP360" i="2"/>
  <c r="AP817" i="2"/>
  <c r="AP814" i="2"/>
  <c r="AP816" i="2"/>
  <c r="AP790" i="2"/>
  <c r="AP789" i="2"/>
  <c r="AP741" i="2"/>
  <c r="AP740" i="2"/>
  <c r="AP739" i="2"/>
  <c r="AP738" i="2"/>
  <c r="AP359" i="2"/>
  <c r="AP480" i="2"/>
  <c r="AP479" i="2"/>
  <c r="AP478" i="2"/>
  <c r="AP358" i="2"/>
  <c r="AP477" i="2"/>
  <c r="AP476" i="2"/>
  <c r="AP475" i="2"/>
  <c r="AP357" i="2"/>
  <c r="AP474" i="2"/>
  <c r="AP473" i="2"/>
  <c r="AP472" i="2"/>
  <c r="AP356" i="2"/>
  <c r="AP471" i="2"/>
  <c r="AP355" i="2"/>
  <c r="AP898" i="2"/>
  <c r="AP897" i="2"/>
  <c r="AP896" i="2"/>
  <c r="AP895" i="2"/>
  <c r="AP354" i="2"/>
  <c r="AP469" i="2"/>
  <c r="AP353" i="2"/>
  <c r="AP468" i="2"/>
  <c r="AP894" i="2"/>
  <c r="AP893" i="2"/>
  <c r="AP892" i="2"/>
  <c r="AP891" i="2"/>
  <c r="AP758" i="2"/>
  <c r="AP757" i="2"/>
  <c r="AP756" i="2"/>
  <c r="AP755" i="2"/>
  <c r="AP754" i="2"/>
  <c r="AP753" i="2"/>
  <c r="AP752" i="2"/>
  <c r="AP888" i="2"/>
  <c r="AP887" i="2"/>
  <c r="AP886" i="2"/>
  <c r="AP885" i="2"/>
  <c r="AP884" i="2"/>
  <c r="AP883" i="2"/>
  <c r="AP882" i="2"/>
  <c r="AP352" i="2"/>
  <c r="AP804" i="2"/>
  <c r="AP815" i="2"/>
  <c r="AP813" i="2"/>
  <c r="AP812" i="2"/>
  <c r="AP351" i="2"/>
  <c r="AP350" i="2"/>
  <c r="AP349" i="2"/>
  <c r="AP348" i="2"/>
  <c r="AP881" i="2"/>
  <c r="AP880" i="2"/>
  <c r="AP879" i="2"/>
  <c r="AP751" i="2"/>
  <c r="AP750" i="2"/>
  <c r="AP749" i="2"/>
  <c r="AP748" i="2"/>
  <c r="AP747" i="2"/>
  <c r="AP746" i="2"/>
  <c r="AP466" i="2"/>
  <c r="AP465" i="2"/>
  <c r="AP464" i="2"/>
  <c r="AP462" i="2"/>
  <c r="AP461" i="2"/>
  <c r="AP460" i="2"/>
  <c r="AP459" i="2"/>
  <c r="AP132" i="2"/>
  <c r="AP162" i="2"/>
  <c r="AP161" i="2"/>
  <c r="AP151" i="2"/>
  <c r="AP160" i="2"/>
  <c r="AP152" i="2"/>
  <c r="AP159" i="2"/>
  <c r="AP158" i="2"/>
  <c r="AP157" i="2"/>
  <c r="AP148" i="2"/>
  <c r="AP149" i="2"/>
  <c r="AP156" i="2"/>
  <c r="AP125" i="2"/>
  <c r="AP124" i="2"/>
  <c r="AP155" i="2"/>
  <c r="AP164" i="2"/>
  <c r="AP154" i="2"/>
  <c r="AP153" i="2"/>
  <c r="AP123" i="2"/>
  <c r="AP122" i="2"/>
  <c r="AP112" i="2"/>
  <c r="AP111" i="2"/>
  <c r="AP121" i="2"/>
  <c r="AP120" i="2"/>
  <c r="AP110" i="2"/>
  <c r="AP167" i="2"/>
  <c r="AP166" i="2"/>
  <c r="AP146" i="2"/>
  <c r="AP163" i="2"/>
  <c r="AP169" i="2"/>
  <c r="AP119" i="2"/>
  <c r="AP108" i="2"/>
  <c r="AP128" i="2"/>
  <c r="AP126" i="2"/>
  <c r="AP106" i="2"/>
  <c r="AP118" i="2"/>
  <c r="AP117" i="2"/>
  <c r="AP104" i="2"/>
  <c r="AP116" i="2"/>
  <c r="AP774" i="2"/>
  <c r="AP768" i="2"/>
  <c r="AP769" i="2"/>
  <c r="AP447" i="2"/>
  <c r="AP102" i="2"/>
  <c r="AP101" i="2"/>
  <c r="AP150" i="2"/>
  <c r="AP165" i="2"/>
  <c r="AP147" i="2"/>
  <c r="AP114" i="2"/>
  <c r="AP113" i="2"/>
  <c r="AP443" i="2"/>
  <c r="AP837" i="2"/>
  <c r="AP836" i="2"/>
  <c r="AP491" i="2"/>
  <c r="AP690" i="2"/>
  <c r="AP808" i="2"/>
  <c r="AP766" i="2"/>
  <c r="AP798" i="2"/>
  <c r="AP323" i="2"/>
  <c r="AP321" i="2"/>
  <c r="AP805" i="2"/>
  <c r="AP803" i="2"/>
  <c r="AP802" i="2"/>
  <c r="AP320" i="2"/>
  <c r="AP319" i="2"/>
  <c r="AP316" i="2"/>
  <c r="AP800" i="2"/>
  <c r="AP801" i="2"/>
  <c r="AP799" i="2"/>
  <c r="AP438" i="2"/>
  <c r="AP309" i="2"/>
  <c r="AP682" i="2"/>
  <c r="AP308" i="2"/>
  <c r="AP300" i="2"/>
  <c r="AP826" i="2"/>
  <c r="AP298" i="2"/>
  <c r="AP297" i="2"/>
  <c r="AP295" i="2"/>
  <c r="AP437" i="2"/>
  <c r="AP294" i="2"/>
  <c r="AP434" i="2"/>
  <c r="AP811" i="2"/>
  <c r="AP433" i="2"/>
  <c r="AP432" i="2"/>
  <c r="AP703" i="2"/>
  <c r="AP700" i="2"/>
  <c r="AP699" i="2"/>
  <c r="AP863" i="2"/>
  <c r="AP709" i="2"/>
  <c r="AP282" i="2"/>
  <c r="AP280" i="2"/>
  <c r="AP875" i="2"/>
  <c r="AP427" i="2"/>
  <c r="AP279" i="2"/>
  <c r="AP277" i="2"/>
  <c r="AP276" i="2"/>
  <c r="AP274" i="2"/>
  <c r="AP874" i="2"/>
  <c r="AP873" i="2"/>
  <c r="AP273" i="2"/>
  <c r="AP272" i="2"/>
  <c r="AP426" i="2"/>
  <c r="AP269" i="2"/>
  <c r="AP425" i="2"/>
  <c r="AP249" i="2"/>
  <c r="AP247" i="2"/>
  <c r="AP245" i="2"/>
  <c r="AP243" i="2"/>
  <c r="AP241" i="2"/>
  <c r="AP239" i="2"/>
  <c r="AP237" i="2"/>
  <c r="AP235" i="2"/>
  <c r="AP233" i="2"/>
  <c r="AP231" i="2"/>
  <c r="AP872" i="2"/>
  <c r="AP227" i="2"/>
  <c r="AP226" i="2"/>
  <c r="AP224" i="2"/>
  <c r="AP222" i="2"/>
  <c r="AP221" i="2"/>
  <c r="AP220" i="2"/>
  <c r="AP219" i="2"/>
  <c r="AP218" i="2"/>
  <c r="AP217" i="2"/>
  <c r="AP871" i="2"/>
  <c r="AP216" i="2"/>
  <c r="AP215" i="2"/>
  <c r="AP213" i="2"/>
  <c r="AP210" i="2"/>
  <c r="AP209" i="2"/>
  <c r="AP870" i="2"/>
  <c r="AP208" i="2"/>
  <c r="AP207" i="2"/>
  <c r="AP206" i="2"/>
  <c r="AP202" i="2"/>
  <c r="AP198" i="2"/>
  <c r="AP869" i="2"/>
  <c r="AP195" i="2"/>
  <c r="AP424" i="2"/>
  <c r="AP423" i="2"/>
  <c r="AP189" i="2"/>
  <c r="AP422" i="2"/>
  <c r="AP767" i="2"/>
  <c r="AP178" i="2"/>
  <c r="AP421" i="2"/>
  <c r="AP771" i="2"/>
  <c r="AP744" i="2"/>
  <c r="AP868" i="2"/>
  <c r="AP644" i="2"/>
  <c r="AP643" i="2"/>
  <c r="AP641" i="2"/>
  <c r="AP862" i="2"/>
  <c r="AP851" i="2"/>
  <c r="AP639" i="2"/>
  <c r="AP638" i="2"/>
  <c r="AP635" i="2"/>
  <c r="AP839" i="2"/>
  <c r="AP838" i="2"/>
  <c r="AP832" i="2"/>
  <c r="AP634" i="2"/>
  <c r="AP877" i="2"/>
  <c r="AP831" i="2"/>
  <c r="AP827" i="2"/>
  <c r="AP708" i="2"/>
  <c r="AP809" i="2"/>
  <c r="AP535" i="2"/>
  <c r="AP497" i="2"/>
  <c r="AP864" i="2"/>
  <c r="AP764" i="2"/>
  <c r="AP456" i="2"/>
  <c r="AP856" i="2"/>
  <c r="AP848" i="2"/>
  <c r="AP850" i="2"/>
  <c r="AP865" i="2"/>
  <c r="AP449" i="2"/>
  <c r="AP448" i="2"/>
  <c r="AP908" i="2"/>
  <c r="AP907" i="2"/>
  <c r="AP906" i="2"/>
  <c r="AP905" i="2"/>
  <c r="AP904" i="2"/>
  <c r="AP903" i="2"/>
  <c r="AP902" i="2"/>
  <c r="AP901" i="2"/>
  <c r="AP900" i="2"/>
  <c r="AP899" i="2"/>
  <c r="AP430" i="2"/>
  <c r="AP346" i="2"/>
  <c r="AP344" i="2"/>
  <c r="AP878" i="2"/>
  <c r="AP847" i="2"/>
  <c r="AP846" i="2"/>
  <c r="AP338" i="2"/>
  <c r="AP285" i="2"/>
  <c r="AP284" i="2"/>
  <c r="AP852" i="2"/>
  <c r="AP849" i="2"/>
  <c r="AP171" i="2"/>
  <c r="AP170" i="2"/>
  <c r="AP100" i="2"/>
  <c r="AP94" i="2"/>
  <c r="AP93" i="2"/>
  <c r="AP89" i="2"/>
  <c r="AP87" i="2"/>
  <c r="AP77" i="2"/>
  <c r="AP70" i="2"/>
  <c r="AP69" i="2"/>
  <c r="AP67" i="2"/>
  <c r="AP823" i="2"/>
  <c r="AP795" i="2"/>
  <c r="AP64" i="2"/>
  <c r="AP62" i="2"/>
  <c r="AP61" i="2"/>
  <c r="AP59" i="2"/>
  <c r="AP58" i="2"/>
  <c r="AP854" i="2"/>
  <c r="AP822" i="2"/>
  <c r="AP52" i="2"/>
  <c r="AP50" i="2"/>
  <c r="AP49" i="2"/>
  <c r="AP48" i="2"/>
  <c r="AP829" i="2"/>
  <c r="AP781" i="2"/>
  <c r="AP853" i="2"/>
  <c r="AP855" i="2"/>
  <c r="AP784" i="2"/>
  <c r="AP40" i="2"/>
  <c r="AP38" i="2"/>
  <c r="AP36" i="2"/>
  <c r="AP35" i="2"/>
  <c r="AP833" i="2"/>
  <c r="AP33" i="2"/>
  <c r="AP31" i="2"/>
  <c r="AP30" i="2"/>
  <c r="AP890" i="2"/>
  <c r="AP889" i="2"/>
  <c r="AP861" i="2"/>
  <c r="AP860" i="2"/>
  <c r="AP859" i="2"/>
  <c r="AP858" i="2"/>
  <c r="AP828" i="2"/>
  <c r="AP820" i="2"/>
  <c r="AP819" i="2"/>
  <c r="AP857" i="2"/>
  <c r="AP29" i="2"/>
  <c r="AP28" i="2"/>
  <c r="AP419" i="2"/>
  <c r="AP418" i="2"/>
  <c r="AP417" i="2"/>
  <c r="AP619" i="2"/>
  <c r="AP613" i="2"/>
  <c r="AP867" i="2"/>
  <c r="AP866" i="2"/>
  <c r="AP743" i="2"/>
  <c r="AP742" i="2"/>
  <c r="AP788" i="2"/>
  <c r="AP876" i="2"/>
  <c r="AP792" i="2"/>
  <c r="AP765" i="2"/>
  <c r="AP810" i="2"/>
  <c r="AP794" i="2"/>
  <c r="AP762" i="2"/>
  <c r="AP607" i="2"/>
  <c r="AP807" i="2"/>
  <c r="AP793" i="2"/>
  <c r="AP26" i="2"/>
  <c r="AP25" i="2"/>
  <c r="AP24" i="2"/>
  <c r="AP15" i="2"/>
  <c r="AP834" i="2"/>
  <c r="H283" i="3"/>
  <c r="AO416" i="2"/>
  <c r="AN416" i="2"/>
  <c r="AM416" i="2"/>
  <c r="AO415" i="2"/>
  <c r="AN415" i="2"/>
  <c r="AM415" i="2"/>
  <c r="AO515" i="2"/>
  <c r="AN515" i="2"/>
  <c r="AM515" i="2"/>
  <c r="AO414" i="2"/>
  <c r="AN414" i="2"/>
  <c r="AM414" i="2"/>
  <c r="AO594" i="2"/>
  <c r="AN594" i="2"/>
  <c r="AM594" i="2"/>
  <c r="AO593" i="2"/>
  <c r="AN593" i="2"/>
  <c r="AM593" i="2"/>
  <c r="AO592" i="2"/>
  <c r="AN592" i="2"/>
  <c r="AM592" i="2"/>
  <c r="AO413" i="2"/>
  <c r="AN413" i="2"/>
  <c r="AM413" i="2"/>
  <c r="AO485" i="2"/>
  <c r="AN485" i="2"/>
  <c r="AM485" i="2"/>
  <c r="AO412" i="2"/>
  <c r="AN412" i="2"/>
  <c r="AM412" i="2"/>
  <c r="AO411" i="2"/>
  <c r="AN411" i="2"/>
  <c r="AM411" i="2"/>
  <c r="AO666" i="2"/>
  <c r="AN666" i="2"/>
  <c r="AM666" i="2"/>
  <c r="AO410" i="2"/>
  <c r="AN410" i="2"/>
  <c r="AM410" i="2"/>
  <c r="AO591" i="2"/>
  <c r="AN591" i="2"/>
  <c r="AM591" i="2"/>
  <c r="AO590" i="2"/>
  <c r="AN590" i="2"/>
  <c r="AM590" i="2"/>
  <c r="AO589" i="2"/>
  <c r="AN589" i="2"/>
  <c r="AM589" i="2"/>
  <c r="AO665" i="2"/>
  <c r="AN665" i="2"/>
  <c r="AM665" i="2"/>
  <c r="AO664" i="2"/>
  <c r="AN664" i="2"/>
  <c r="AM664" i="2"/>
  <c r="AO588" i="2"/>
  <c r="AN588" i="2"/>
  <c r="AM588" i="2"/>
  <c r="AO587" i="2"/>
  <c r="AN587" i="2"/>
  <c r="AM587" i="2"/>
  <c r="AO409" i="2"/>
  <c r="AN409" i="2"/>
  <c r="AM409" i="2"/>
  <c r="AO586" i="2"/>
  <c r="AN586" i="2"/>
  <c r="AM586" i="2"/>
  <c r="AO663" i="2"/>
  <c r="AN663" i="2"/>
  <c r="AM663" i="2"/>
  <c r="AO662" i="2"/>
  <c r="AN662" i="2"/>
  <c r="AM662" i="2"/>
  <c r="AO408" i="2"/>
  <c r="AN408" i="2"/>
  <c r="AM408" i="2"/>
  <c r="AO407" i="2"/>
  <c r="AN407" i="2"/>
  <c r="AM407" i="2"/>
  <c r="AO728" i="2"/>
  <c r="AN728" i="2"/>
  <c r="AM728" i="2"/>
  <c r="AO727" i="2"/>
  <c r="AN727" i="2"/>
  <c r="AM727" i="2"/>
  <c r="AO585" i="2"/>
  <c r="AN585" i="2"/>
  <c r="AM585" i="2"/>
  <c r="AO584" i="2"/>
  <c r="AN584" i="2"/>
  <c r="AM584" i="2"/>
  <c r="AO583" i="2"/>
  <c r="AN583" i="2"/>
  <c r="AM583" i="2"/>
  <c r="AO582" i="2"/>
  <c r="AN582" i="2"/>
  <c r="AM582" i="2"/>
  <c r="AO406" i="2"/>
  <c r="AN406" i="2"/>
  <c r="AM406" i="2"/>
  <c r="AO405" i="2"/>
  <c r="AN405" i="2"/>
  <c r="AM405" i="2"/>
  <c r="AO404" i="2"/>
  <c r="AN404" i="2"/>
  <c r="AM404" i="2"/>
  <c r="AO581" i="2"/>
  <c r="AN581" i="2"/>
  <c r="AM581" i="2"/>
  <c r="AO580" i="2"/>
  <c r="AN580" i="2"/>
  <c r="AM580" i="2"/>
  <c r="AO579" i="2"/>
  <c r="AN579" i="2"/>
  <c r="AM579" i="2"/>
  <c r="AO403" i="2"/>
  <c r="AN403" i="2"/>
  <c r="AM403" i="2"/>
  <c r="AO402" i="2"/>
  <c r="AN402" i="2"/>
  <c r="AM402" i="2"/>
  <c r="AO401" i="2"/>
  <c r="AN401" i="2"/>
  <c r="AM401" i="2"/>
  <c r="AO578" i="2"/>
  <c r="AN578" i="2"/>
  <c r="AM578" i="2"/>
  <c r="AO577" i="2"/>
  <c r="AN577" i="2"/>
  <c r="AM577" i="2"/>
  <c r="AO576" i="2"/>
  <c r="AN576" i="2"/>
  <c r="AM576" i="2"/>
  <c r="AO400" i="2"/>
  <c r="AN400" i="2"/>
  <c r="AM400" i="2"/>
  <c r="AO399" i="2"/>
  <c r="AN399" i="2"/>
  <c r="AM399" i="2"/>
  <c r="AO484" i="2"/>
  <c r="AN484" i="2"/>
  <c r="AM484" i="2"/>
  <c r="AO514" i="2"/>
  <c r="AN514" i="2"/>
  <c r="AM514" i="2"/>
  <c r="AO513" i="2"/>
  <c r="AN513" i="2"/>
  <c r="AM513" i="2"/>
  <c r="AO575" i="2"/>
  <c r="AN575" i="2"/>
  <c r="AM575" i="2"/>
  <c r="AO398" i="2"/>
  <c r="AN398" i="2"/>
  <c r="AM398" i="2"/>
  <c r="AO490" i="2"/>
  <c r="AN490" i="2"/>
  <c r="AM490" i="2"/>
  <c r="AO397" i="2"/>
  <c r="AN397" i="2"/>
  <c r="AM397" i="2"/>
  <c r="AO396" i="2"/>
  <c r="AN396" i="2"/>
  <c r="AM396" i="2"/>
  <c r="AO395" i="2"/>
  <c r="AN395" i="2"/>
  <c r="AM395" i="2"/>
  <c r="AO483" i="2"/>
  <c r="AN483" i="2"/>
  <c r="AM483" i="2"/>
  <c r="AO489" i="2"/>
  <c r="AN489" i="2"/>
  <c r="AM489" i="2"/>
  <c r="AO574" i="2"/>
  <c r="AN574" i="2"/>
  <c r="AM574" i="2"/>
  <c r="AO488" i="2"/>
  <c r="AN488" i="2"/>
  <c r="AM488" i="2"/>
  <c r="AO394" i="2"/>
  <c r="AN394" i="2"/>
  <c r="AM394" i="2"/>
  <c r="AO393" i="2"/>
  <c r="AN393" i="2"/>
  <c r="AM393" i="2"/>
  <c r="AO392" i="2"/>
  <c r="AN392" i="2"/>
  <c r="AM392" i="2"/>
  <c r="AO726" i="2"/>
  <c r="AN726" i="2"/>
  <c r="AM726" i="2"/>
  <c r="AO573" i="2"/>
  <c r="AN573" i="2"/>
  <c r="AM573" i="2"/>
  <c r="AO725" i="2"/>
  <c r="AN725" i="2"/>
  <c r="AM725" i="2"/>
  <c r="AO572" i="2"/>
  <c r="AN572" i="2"/>
  <c r="AM572" i="2"/>
  <c r="AO724" i="2"/>
  <c r="AN724" i="2"/>
  <c r="AM724" i="2"/>
  <c r="AO723" i="2"/>
  <c r="AN723" i="2"/>
  <c r="AM723" i="2"/>
  <c r="AO391" i="2"/>
  <c r="AN391" i="2"/>
  <c r="AM391" i="2"/>
  <c r="AO390" i="2"/>
  <c r="AN390" i="2"/>
  <c r="AM390" i="2"/>
  <c r="AO722" i="2"/>
  <c r="AN722" i="2"/>
  <c r="AM722" i="2"/>
  <c r="AO721" i="2"/>
  <c r="AN721" i="2"/>
  <c r="AM721" i="2"/>
  <c r="AO720" i="2"/>
  <c r="AN720" i="2"/>
  <c r="AM720" i="2"/>
  <c r="AO719" i="2"/>
  <c r="AN719" i="2"/>
  <c r="AM719" i="2"/>
  <c r="AO718" i="2"/>
  <c r="AN718" i="2"/>
  <c r="AM718" i="2"/>
  <c r="AO389" i="2"/>
  <c r="AN389" i="2"/>
  <c r="AM389" i="2"/>
  <c r="AO388" i="2"/>
  <c r="AN388" i="2"/>
  <c r="AM388" i="2"/>
  <c r="AO387" i="2"/>
  <c r="AN387" i="2"/>
  <c r="AM387" i="2"/>
  <c r="AO386" i="2"/>
  <c r="AN386" i="2"/>
  <c r="AM386" i="2"/>
  <c r="AO385" i="2"/>
  <c r="AN385" i="2"/>
  <c r="AM385" i="2"/>
  <c r="AO384" i="2"/>
  <c r="AN384" i="2"/>
  <c r="AM384" i="2"/>
  <c r="AO717" i="2"/>
  <c r="AN717" i="2"/>
  <c r="AM717" i="2"/>
  <c r="AO383" i="2"/>
  <c r="AN383" i="2"/>
  <c r="AM383" i="2"/>
  <c r="AO382" i="2"/>
  <c r="AN382" i="2"/>
  <c r="AM382" i="2"/>
  <c r="AO381" i="2"/>
  <c r="AN381" i="2"/>
  <c r="AM381" i="2"/>
  <c r="AO380" i="2"/>
  <c r="AN380" i="2"/>
  <c r="AM380" i="2"/>
  <c r="AO482" i="2"/>
  <c r="AN482" i="2"/>
  <c r="AM482" i="2"/>
  <c r="AO481" i="2"/>
  <c r="AN481" i="2"/>
  <c r="AM481" i="2"/>
  <c r="AO571" i="2"/>
  <c r="AN571" i="2"/>
  <c r="AM571" i="2"/>
  <c r="AO379" i="2"/>
  <c r="AN379" i="2"/>
  <c r="AM379" i="2"/>
  <c r="AO378" i="2"/>
  <c r="AN378" i="2"/>
  <c r="AM378" i="2"/>
  <c r="AO377" i="2"/>
  <c r="AN377" i="2"/>
  <c r="AM377" i="2"/>
  <c r="AO376" i="2"/>
  <c r="AN376" i="2"/>
  <c r="AM376" i="2"/>
  <c r="AO776" i="2"/>
  <c r="AN776" i="2"/>
  <c r="AM776" i="2"/>
  <c r="AO775" i="2"/>
  <c r="AN775" i="2"/>
  <c r="AM775" i="2"/>
  <c r="AO761" i="2"/>
  <c r="AN761" i="2"/>
  <c r="AM761" i="2"/>
  <c r="AO830" i="2"/>
  <c r="AN830" i="2"/>
  <c r="AM830" i="2"/>
  <c r="AO821" i="2"/>
  <c r="AN821" i="2"/>
  <c r="AM821" i="2"/>
  <c r="AO375" i="2"/>
  <c r="AN375" i="2"/>
  <c r="AM375" i="2"/>
  <c r="AO374" i="2"/>
  <c r="AN374" i="2"/>
  <c r="AM374" i="2"/>
  <c r="AO373" i="2"/>
  <c r="AN373" i="2"/>
  <c r="AM373" i="2"/>
  <c r="AO783" i="2"/>
  <c r="AN783" i="2"/>
  <c r="AM783" i="2"/>
  <c r="AO782" i="2"/>
  <c r="AN782" i="2"/>
  <c r="AM782" i="2"/>
  <c r="AO806" i="2"/>
  <c r="AN806" i="2"/>
  <c r="AM806" i="2"/>
  <c r="AO818" i="2"/>
  <c r="AN818" i="2"/>
  <c r="AM818" i="2"/>
  <c r="AO791" i="2"/>
  <c r="AN791" i="2"/>
  <c r="AM791" i="2"/>
  <c r="AO780" i="2"/>
  <c r="AN780" i="2"/>
  <c r="AM780" i="2"/>
  <c r="AO372" i="2"/>
  <c r="AN372" i="2"/>
  <c r="AM372" i="2"/>
  <c r="AO371" i="2"/>
  <c r="AN371" i="2"/>
  <c r="AM371" i="2"/>
  <c r="AO370" i="2"/>
  <c r="AN370" i="2"/>
  <c r="AM370" i="2"/>
  <c r="AO369" i="2"/>
  <c r="AN369" i="2"/>
  <c r="AM369" i="2"/>
  <c r="AO368" i="2"/>
  <c r="AN368" i="2"/>
  <c r="AM368" i="2"/>
  <c r="AO570" i="2"/>
  <c r="AN570" i="2"/>
  <c r="AM570" i="2"/>
  <c r="AO367" i="2"/>
  <c r="AN367" i="2"/>
  <c r="AM367" i="2"/>
  <c r="AO366" i="2"/>
  <c r="AN366" i="2"/>
  <c r="AM366" i="2"/>
  <c r="AN365" i="2"/>
  <c r="AM365" i="2"/>
  <c r="AO364" i="2"/>
  <c r="AN364" i="2"/>
  <c r="AM364" i="2"/>
  <c r="AO363" i="2"/>
  <c r="AN363" i="2"/>
  <c r="AM363" i="2"/>
  <c r="AO362" i="2"/>
  <c r="AN362" i="2"/>
  <c r="AM362" i="2"/>
  <c r="AO361" i="2"/>
  <c r="AN361" i="2"/>
  <c r="AM361" i="2"/>
  <c r="AO360" i="2"/>
  <c r="AN360" i="2"/>
  <c r="AM360" i="2"/>
  <c r="AO817" i="2"/>
  <c r="AN817" i="2"/>
  <c r="AM817" i="2"/>
  <c r="AO814" i="2"/>
  <c r="AN814" i="2"/>
  <c r="AM814" i="2"/>
  <c r="AO816" i="2"/>
  <c r="AN816" i="2"/>
  <c r="AM816" i="2"/>
  <c r="AO790" i="2"/>
  <c r="AN790" i="2"/>
  <c r="AM790" i="2"/>
  <c r="AO789" i="2"/>
  <c r="AN789" i="2"/>
  <c r="AM789" i="2"/>
  <c r="AO741" i="2"/>
  <c r="AN741" i="2"/>
  <c r="AM741" i="2"/>
  <c r="AO740" i="2"/>
  <c r="AN740" i="2"/>
  <c r="AM740" i="2"/>
  <c r="AO739" i="2"/>
  <c r="AN739" i="2"/>
  <c r="AM739" i="2"/>
  <c r="AO738" i="2"/>
  <c r="AN738" i="2"/>
  <c r="AM738" i="2"/>
  <c r="AO359" i="2"/>
  <c r="AN359" i="2"/>
  <c r="AM359" i="2"/>
  <c r="AO480" i="2"/>
  <c r="AN480" i="2"/>
  <c r="AM480" i="2"/>
  <c r="AO479" i="2"/>
  <c r="AN479" i="2"/>
  <c r="AM479" i="2"/>
  <c r="AO478" i="2"/>
  <c r="AN478" i="2"/>
  <c r="AM478" i="2"/>
  <c r="AO358" i="2"/>
  <c r="AN358" i="2"/>
  <c r="AM358" i="2"/>
  <c r="AO477" i="2"/>
  <c r="AN477" i="2"/>
  <c r="AM477" i="2"/>
  <c r="AO476" i="2"/>
  <c r="AN476" i="2"/>
  <c r="AM476" i="2"/>
  <c r="AO475" i="2"/>
  <c r="AN475" i="2"/>
  <c r="AM475" i="2"/>
  <c r="AO357" i="2"/>
  <c r="AN357" i="2"/>
  <c r="AM357" i="2"/>
  <c r="AO474" i="2"/>
  <c r="AN474" i="2"/>
  <c r="AM474" i="2"/>
  <c r="AO473" i="2"/>
  <c r="AN473" i="2"/>
  <c r="AM473" i="2"/>
  <c r="AO472" i="2"/>
  <c r="AN472" i="2"/>
  <c r="AM472" i="2"/>
  <c r="AO356" i="2"/>
  <c r="AN356" i="2"/>
  <c r="AM356" i="2"/>
  <c r="AO471" i="2"/>
  <c r="AN471" i="2"/>
  <c r="AM471" i="2"/>
  <c r="AO355" i="2"/>
  <c r="AN355" i="2"/>
  <c r="AM355" i="2"/>
  <c r="AO716" i="2"/>
  <c r="AN716" i="2"/>
  <c r="AM716" i="2"/>
  <c r="AO715" i="2"/>
  <c r="AN715" i="2"/>
  <c r="AM715" i="2"/>
  <c r="AO898" i="2"/>
  <c r="AN898" i="2"/>
  <c r="AM898" i="2"/>
  <c r="AO897" i="2"/>
  <c r="AN897" i="2"/>
  <c r="AM897" i="2"/>
  <c r="AO896" i="2"/>
  <c r="AN896" i="2"/>
  <c r="AM896" i="2"/>
  <c r="AO895" i="2"/>
  <c r="AN895" i="2"/>
  <c r="AM895" i="2"/>
  <c r="AO354" i="2"/>
  <c r="AN354" i="2"/>
  <c r="AM354" i="2"/>
  <c r="AO735" i="2"/>
  <c r="AN735" i="2"/>
  <c r="AM735" i="2"/>
  <c r="AO734" i="2"/>
  <c r="AN734" i="2"/>
  <c r="AM734" i="2"/>
  <c r="AO470" i="2"/>
  <c r="AN470" i="2"/>
  <c r="AM470" i="2"/>
  <c r="AO733" i="2"/>
  <c r="AN733" i="2"/>
  <c r="AM733" i="2"/>
  <c r="AO469" i="2"/>
  <c r="AN469" i="2"/>
  <c r="AM469" i="2"/>
  <c r="AO353" i="2"/>
  <c r="AN353" i="2"/>
  <c r="AM353" i="2"/>
  <c r="AO714" i="2"/>
  <c r="AN714" i="2"/>
  <c r="AM714" i="2"/>
  <c r="AO713" i="2"/>
  <c r="AN713" i="2"/>
  <c r="AM713" i="2"/>
  <c r="AO468" i="2"/>
  <c r="AN468" i="2"/>
  <c r="AM468" i="2"/>
  <c r="AO894" i="2"/>
  <c r="AN894" i="2"/>
  <c r="AM894" i="2"/>
  <c r="AO893" i="2"/>
  <c r="AN893" i="2"/>
  <c r="AM893" i="2"/>
  <c r="AO892" i="2"/>
  <c r="AN892" i="2"/>
  <c r="AM892" i="2"/>
  <c r="AO891" i="2"/>
  <c r="AN891" i="2"/>
  <c r="AM891" i="2"/>
  <c r="AO758" i="2"/>
  <c r="AN758" i="2"/>
  <c r="AM758" i="2"/>
  <c r="AO757" i="2"/>
  <c r="AN757" i="2"/>
  <c r="AM757" i="2"/>
  <c r="AO756" i="2"/>
  <c r="AN756" i="2"/>
  <c r="AM756" i="2"/>
  <c r="AO755" i="2"/>
  <c r="AN755" i="2"/>
  <c r="AM755" i="2"/>
  <c r="AO754" i="2"/>
  <c r="AN754" i="2"/>
  <c r="AM754" i="2"/>
  <c r="AO753" i="2"/>
  <c r="AN753" i="2"/>
  <c r="AM753" i="2"/>
  <c r="AO752" i="2"/>
  <c r="AN752" i="2"/>
  <c r="AM752" i="2"/>
  <c r="AO888" i="2"/>
  <c r="AN888" i="2"/>
  <c r="AM888" i="2"/>
  <c r="AO887" i="2"/>
  <c r="AN887" i="2"/>
  <c r="AM887" i="2"/>
  <c r="AO886" i="2"/>
  <c r="AN886" i="2"/>
  <c r="AM886" i="2"/>
  <c r="AO885" i="2"/>
  <c r="AN885" i="2"/>
  <c r="AM885" i="2"/>
  <c r="AO884" i="2"/>
  <c r="AN884" i="2"/>
  <c r="AM884" i="2"/>
  <c r="AO883" i="2"/>
  <c r="AN883" i="2"/>
  <c r="AM883" i="2"/>
  <c r="AO882" i="2"/>
  <c r="AN882" i="2"/>
  <c r="AM882" i="2"/>
  <c r="AO352" i="2"/>
  <c r="AN352" i="2"/>
  <c r="AM352" i="2"/>
  <c r="AO804" i="2"/>
  <c r="AN804" i="2"/>
  <c r="AM804" i="2"/>
  <c r="AO815" i="2"/>
  <c r="AN815" i="2"/>
  <c r="AM815" i="2"/>
  <c r="AO813" i="2"/>
  <c r="AN813" i="2"/>
  <c r="AM813" i="2"/>
  <c r="AO812" i="2"/>
  <c r="AN812" i="2"/>
  <c r="AM812" i="2"/>
  <c r="AO512" i="2"/>
  <c r="AN512" i="2"/>
  <c r="AM512" i="2"/>
  <c r="AO351" i="2"/>
  <c r="AN351" i="2"/>
  <c r="AM351" i="2"/>
  <c r="AO511" i="2"/>
  <c r="AN511" i="2"/>
  <c r="AM511" i="2"/>
  <c r="AO350" i="2"/>
  <c r="AN350" i="2"/>
  <c r="AM350" i="2"/>
  <c r="AO349" i="2"/>
  <c r="AN349" i="2"/>
  <c r="AM349" i="2"/>
  <c r="AO510" i="2"/>
  <c r="AN510" i="2"/>
  <c r="AM510" i="2"/>
  <c r="AO509" i="2"/>
  <c r="AN509" i="2"/>
  <c r="AM509" i="2"/>
  <c r="AO508" i="2"/>
  <c r="AN508" i="2"/>
  <c r="AM508" i="2"/>
  <c r="AO348" i="2"/>
  <c r="AN348" i="2"/>
  <c r="AM348" i="2"/>
  <c r="AO881" i="2"/>
  <c r="AN881" i="2"/>
  <c r="AM881" i="2"/>
  <c r="AO880" i="2"/>
  <c r="AN880" i="2"/>
  <c r="AM880" i="2"/>
  <c r="AO879" i="2"/>
  <c r="AN879" i="2"/>
  <c r="AM879" i="2"/>
  <c r="AO751" i="2"/>
  <c r="AN751" i="2"/>
  <c r="AM751" i="2"/>
  <c r="AO750" i="2"/>
  <c r="AN750" i="2"/>
  <c r="AM750" i="2"/>
  <c r="AO749" i="2"/>
  <c r="AN749" i="2"/>
  <c r="AM749" i="2"/>
  <c r="AO748" i="2"/>
  <c r="AN748" i="2"/>
  <c r="AM748" i="2"/>
  <c r="AO747" i="2"/>
  <c r="AN747" i="2"/>
  <c r="AM747" i="2"/>
  <c r="AO746" i="2"/>
  <c r="AN746" i="2"/>
  <c r="AM746" i="2"/>
  <c r="AO507" i="2"/>
  <c r="AN507" i="2"/>
  <c r="AM507" i="2"/>
  <c r="AO467" i="2"/>
  <c r="AN467" i="2"/>
  <c r="AM467" i="2"/>
  <c r="AO466" i="2"/>
  <c r="AN466" i="2"/>
  <c r="AM466" i="2"/>
  <c r="AO465" i="2"/>
  <c r="AN465" i="2"/>
  <c r="AM465" i="2"/>
  <c r="AO464" i="2"/>
  <c r="AN464" i="2"/>
  <c r="AM464" i="2"/>
  <c r="AO506" i="2"/>
  <c r="AN506" i="2"/>
  <c r="AM506" i="2"/>
  <c r="AO505" i="2"/>
  <c r="AN505" i="2"/>
  <c r="AM505" i="2"/>
  <c r="AO712" i="2"/>
  <c r="AN712" i="2"/>
  <c r="AM712" i="2"/>
  <c r="AO711" i="2"/>
  <c r="AN711" i="2"/>
  <c r="AM711" i="2"/>
  <c r="AO710" i="2"/>
  <c r="AN710" i="2"/>
  <c r="AM710" i="2"/>
  <c r="AO504" i="2"/>
  <c r="AN504" i="2"/>
  <c r="AM504" i="2"/>
  <c r="AO463" i="2"/>
  <c r="AN463" i="2"/>
  <c r="AM463" i="2"/>
  <c r="AO503" i="2"/>
  <c r="AN503" i="2"/>
  <c r="AM503" i="2"/>
  <c r="AO502" i="2"/>
  <c r="AN502" i="2"/>
  <c r="AM502" i="2"/>
  <c r="AO462" i="2"/>
  <c r="AN462" i="2"/>
  <c r="AM462" i="2"/>
  <c r="AO461" i="2"/>
  <c r="AN461" i="2"/>
  <c r="AM461" i="2"/>
  <c r="AO501" i="2"/>
  <c r="AN501" i="2"/>
  <c r="AM501" i="2"/>
  <c r="AO500" i="2"/>
  <c r="AN500" i="2"/>
  <c r="AM500" i="2"/>
  <c r="AO499" i="2"/>
  <c r="AN499" i="2"/>
  <c r="AM499" i="2"/>
  <c r="AO460" i="2"/>
  <c r="AN460" i="2"/>
  <c r="AM460" i="2"/>
  <c r="AO459" i="2"/>
  <c r="AN459" i="2"/>
  <c r="AM459" i="2"/>
  <c r="AO498" i="2"/>
  <c r="AN498" i="2"/>
  <c r="AM498" i="2"/>
  <c r="AO458" i="2"/>
  <c r="AN458" i="2"/>
  <c r="AM458" i="2"/>
  <c r="AO132" i="2"/>
  <c r="AN132" i="2"/>
  <c r="AM132" i="2"/>
  <c r="AO131" i="2"/>
  <c r="AN131" i="2"/>
  <c r="AM131" i="2"/>
  <c r="AO162" i="2"/>
  <c r="AN162" i="2"/>
  <c r="AM162" i="2"/>
  <c r="AO161" i="2"/>
  <c r="AN161" i="2"/>
  <c r="AM161" i="2"/>
  <c r="AO151" i="2"/>
  <c r="AN151" i="2"/>
  <c r="AM151" i="2"/>
  <c r="AO160" i="2"/>
  <c r="AN160" i="2"/>
  <c r="AM160" i="2"/>
  <c r="AO152" i="2"/>
  <c r="AN152" i="2"/>
  <c r="AM152" i="2"/>
  <c r="AO159" i="2"/>
  <c r="AN159" i="2"/>
  <c r="AM159" i="2"/>
  <c r="AO158" i="2"/>
  <c r="AN158" i="2"/>
  <c r="AM158" i="2"/>
  <c r="AO157" i="2"/>
  <c r="AN157" i="2"/>
  <c r="AM157" i="2"/>
  <c r="AO148" i="2"/>
  <c r="AN148" i="2"/>
  <c r="AM148" i="2"/>
  <c r="AO149" i="2"/>
  <c r="AN149" i="2"/>
  <c r="AM149" i="2"/>
  <c r="AO156" i="2"/>
  <c r="AN156" i="2"/>
  <c r="AM156" i="2"/>
  <c r="AO125" i="2"/>
  <c r="AN125" i="2"/>
  <c r="AM125" i="2"/>
  <c r="AO124" i="2"/>
  <c r="AN124" i="2"/>
  <c r="AM124" i="2"/>
  <c r="AO145" i="2"/>
  <c r="AN145" i="2"/>
  <c r="AM145" i="2"/>
  <c r="AO155" i="2"/>
  <c r="AN155" i="2"/>
  <c r="AM155" i="2"/>
  <c r="AO164" i="2"/>
  <c r="AN164" i="2"/>
  <c r="AM164" i="2"/>
  <c r="AO154" i="2"/>
  <c r="AN154" i="2"/>
  <c r="AM154" i="2"/>
  <c r="AO153" i="2"/>
  <c r="AN153" i="2"/>
  <c r="AM153" i="2"/>
  <c r="AO123" i="2"/>
  <c r="AN123" i="2"/>
  <c r="AM123" i="2"/>
  <c r="AO122" i="2"/>
  <c r="AN122" i="2"/>
  <c r="AM122" i="2"/>
  <c r="AO130" i="2"/>
  <c r="AN130" i="2"/>
  <c r="AM130" i="2"/>
  <c r="AO112" i="2"/>
  <c r="AN112" i="2"/>
  <c r="AM112" i="2"/>
  <c r="AO111" i="2"/>
  <c r="AN111" i="2"/>
  <c r="AM111" i="2"/>
  <c r="AO121" i="2"/>
  <c r="AN121" i="2"/>
  <c r="AM121" i="2"/>
  <c r="AO144" i="2"/>
  <c r="AN144" i="2"/>
  <c r="AM144" i="2"/>
  <c r="AO120" i="2"/>
  <c r="AN120" i="2"/>
  <c r="AM120" i="2"/>
  <c r="AO143" i="2"/>
  <c r="AN143" i="2"/>
  <c r="AM143" i="2"/>
  <c r="AO142" i="2"/>
  <c r="AN142" i="2"/>
  <c r="AM142" i="2"/>
  <c r="AO110" i="2"/>
  <c r="AN110" i="2"/>
  <c r="AM110" i="2"/>
  <c r="AO167" i="2"/>
  <c r="AN167" i="2"/>
  <c r="AM167" i="2"/>
  <c r="AO166" i="2"/>
  <c r="AN166" i="2"/>
  <c r="AO146" i="2"/>
  <c r="AN146" i="2"/>
  <c r="AM146" i="2"/>
  <c r="AO163" i="2"/>
  <c r="AN163" i="2"/>
  <c r="AM163" i="2"/>
  <c r="AO169" i="2"/>
  <c r="AN169" i="2"/>
  <c r="AM169" i="2"/>
  <c r="AO168" i="2"/>
  <c r="AN168" i="2"/>
  <c r="AM168" i="2"/>
  <c r="AO119" i="2"/>
  <c r="AN119" i="2"/>
  <c r="AM119" i="2"/>
  <c r="AO109" i="2"/>
  <c r="AN109" i="2"/>
  <c r="AM109" i="2"/>
  <c r="AO141" i="2"/>
  <c r="AN141" i="2"/>
  <c r="AM141" i="2"/>
  <c r="AO108" i="2"/>
  <c r="AN108" i="2"/>
  <c r="AM108" i="2"/>
  <c r="AO107" i="2"/>
  <c r="AN107" i="2"/>
  <c r="AM107" i="2"/>
  <c r="AO128" i="2"/>
  <c r="AN128" i="2"/>
  <c r="AM128" i="2"/>
  <c r="AO127" i="2"/>
  <c r="AN127" i="2"/>
  <c r="AM127" i="2"/>
  <c r="AO126" i="2"/>
  <c r="AN126" i="2"/>
  <c r="AM126" i="2"/>
  <c r="AO106" i="2"/>
  <c r="AN106" i="2"/>
  <c r="AM106" i="2"/>
  <c r="AO118" i="2"/>
  <c r="AN118" i="2"/>
  <c r="AM118" i="2"/>
  <c r="AO117" i="2"/>
  <c r="AN117" i="2"/>
  <c r="AM117" i="2"/>
  <c r="AO105" i="2"/>
  <c r="AN105" i="2"/>
  <c r="AM105" i="2"/>
  <c r="AO104" i="2"/>
  <c r="AN104" i="2"/>
  <c r="AM104" i="2"/>
  <c r="AO116" i="2"/>
  <c r="AN116" i="2"/>
  <c r="AM116" i="2"/>
  <c r="AO140" i="2"/>
  <c r="AN140" i="2"/>
  <c r="AM140" i="2"/>
  <c r="AO139" i="2"/>
  <c r="AN139" i="2"/>
  <c r="AM139" i="2"/>
  <c r="AO138" i="2"/>
  <c r="AN138" i="2"/>
  <c r="AM138" i="2"/>
  <c r="AO103" i="2"/>
  <c r="AN103" i="2"/>
  <c r="AM103" i="2"/>
  <c r="AO137" i="2"/>
  <c r="AN137" i="2"/>
  <c r="AM137" i="2"/>
  <c r="AO136" i="2"/>
  <c r="AN136" i="2"/>
  <c r="AM136" i="2"/>
  <c r="AO135" i="2"/>
  <c r="AN135" i="2"/>
  <c r="AM135" i="2"/>
  <c r="AO698" i="2"/>
  <c r="AN698" i="2"/>
  <c r="AM698" i="2"/>
  <c r="AO697" i="2"/>
  <c r="AN697" i="2"/>
  <c r="AM697" i="2"/>
  <c r="AO696" i="2"/>
  <c r="AN696" i="2"/>
  <c r="AM696" i="2"/>
  <c r="AO774" i="2"/>
  <c r="AN774" i="2"/>
  <c r="AM774" i="2"/>
  <c r="AO770" i="2"/>
  <c r="AN770" i="2"/>
  <c r="AM770" i="2"/>
  <c r="AO768" i="2"/>
  <c r="AN768" i="2"/>
  <c r="AM768" i="2"/>
  <c r="AO769" i="2"/>
  <c r="AN769" i="2"/>
  <c r="AM769" i="2"/>
  <c r="AO337" i="2"/>
  <c r="AN337" i="2"/>
  <c r="AM337" i="2"/>
  <c r="AO336" i="2"/>
  <c r="AN336" i="2"/>
  <c r="AM336" i="2"/>
  <c r="AO335" i="2"/>
  <c r="AN335" i="2"/>
  <c r="AM335" i="2"/>
  <c r="AN447" i="2"/>
  <c r="AM447" i="2"/>
  <c r="AO102" i="2"/>
  <c r="AN102" i="2"/>
  <c r="AM102" i="2"/>
  <c r="AO133" i="2"/>
  <c r="AN133" i="2"/>
  <c r="AM133" i="2"/>
  <c r="AO101" i="2"/>
  <c r="AN101" i="2"/>
  <c r="AM101" i="2"/>
  <c r="AO150" i="2"/>
  <c r="AN150" i="2"/>
  <c r="AM150" i="2"/>
  <c r="AO129" i="2"/>
  <c r="AN129" i="2"/>
  <c r="AM129" i="2"/>
  <c r="AO165" i="2"/>
  <c r="AN165" i="2"/>
  <c r="AM165" i="2"/>
  <c r="AO147" i="2"/>
  <c r="AN147" i="2"/>
  <c r="AM147" i="2"/>
  <c r="AO115" i="2"/>
  <c r="AN115" i="2"/>
  <c r="AM115" i="2"/>
  <c r="AO114" i="2"/>
  <c r="AN114" i="2"/>
  <c r="AM114" i="2"/>
  <c r="AO113" i="2"/>
  <c r="AN113" i="2"/>
  <c r="AM113" i="2"/>
  <c r="AO694" i="2"/>
  <c r="AN694" i="2"/>
  <c r="AM694" i="2"/>
  <c r="AO495" i="2"/>
  <c r="AN495" i="2"/>
  <c r="AM495" i="2"/>
  <c r="AO443" i="2"/>
  <c r="AN443" i="2"/>
  <c r="AM443" i="2"/>
  <c r="AO837" i="2"/>
  <c r="AN837" i="2"/>
  <c r="AM837" i="2"/>
  <c r="AO693" i="2"/>
  <c r="AN693" i="2"/>
  <c r="AM693" i="2"/>
  <c r="AO836" i="2"/>
  <c r="AN836" i="2"/>
  <c r="AM836" i="2"/>
  <c r="AO692" i="2"/>
  <c r="AN692" i="2"/>
  <c r="AM692" i="2"/>
  <c r="AO691" i="2"/>
  <c r="AN691" i="2"/>
  <c r="AM691" i="2"/>
  <c r="AO332" i="2"/>
  <c r="AN332" i="2"/>
  <c r="AM332" i="2"/>
  <c r="AO491" i="2"/>
  <c r="AN491" i="2"/>
  <c r="AM491" i="2"/>
  <c r="AO690" i="2"/>
  <c r="AN690" i="2"/>
  <c r="AM690" i="2"/>
  <c r="AO689" i="2"/>
  <c r="AN689" i="2"/>
  <c r="AM689" i="2"/>
  <c r="AO688" i="2"/>
  <c r="AN688" i="2"/>
  <c r="AM688" i="2"/>
  <c r="AO687" i="2"/>
  <c r="AN687" i="2"/>
  <c r="AM687" i="2"/>
  <c r="AO331" i="2"/>
  <c r="AN331" i="2"/>
  <c r="AM331" i="2"/>
  <c r="AO330" i="2"/>
  <c r="AN330" i="2"/>
  <c r="AM330" i="2"/>
  <c r="AO329" i="2"/>
  <c r="AN329" i="2"/>
  <c r="AM329" i="2"/>
  <c r="AO835" i="2"/>
  <c r="AM835" i="2"/>
  <c r="AO328" i="2"/>
  <c r="AN328" i="2"/>
  <c r="AM328" i="2"/>
  <c r="AO327" i="2"/>
  <c r="AN327" i="2"/>
  <c r="AM327" i="2"/>
  <c r="AO442" i="2"/>
  <c r="AN442" i="2"/>
  <c r="AM442" i="2"/>
  <c r="AO326" i="2"/>
  <c r="AN326" i="2"/>
  <c r="AM326" i="2"/>
  <c r="AO441" i="2"/>
  <c r="AN441" i="2"/>
  <c r="AM441" i="2"/>
  <c r="AO686" i="2"/>
  <c r="AN686" i="2"/>
  <c r="AM686" i="2"/>
  <c r="AO685" i="2"/>
  <c r="AN685" i="2"/>
  <c r="AM685" i="2"/>
  <c r="AO684" i="2"/>
  <c r="AN684" i="2"/>
  <c r="AM684" i="2"/>
  <c r="AO325" i="2"/>
  <c r="AM325" i="2"/>
  <c r="AO760" i="2"/>
  <c r="AN760" i="2"/>
  <c r="AM760" i="2"/>
  <c r="AO759" i="2"/>
  <c r="AN759" i="2"/>
  <c r="AM759" i="2"/>
  <c r="AO773" i="2"/>
  <c r="AN773" i="2"/>
  <c r="AM773" i="2"/>
  <c r="AO772" i="2"/>
  <c r="AN772" i="2"/>
  <c r="AM772" i="2"/>
  <c r="AO808" i="2"/>
  <c r="AN808" i="2"/>
  <c r="AM808" i="2"/>
  <c r="AO766" i="2"/>
  <c r="AN766" i="2"/>
  <c r="AM766" i="2"/>
  <c r="AO798" i="2"/>
  <c r="AN798" i="2"/>
  <c r="AM798" i="2"/>
  <c r="AO324" i="2"/>
  <c r="AN324" i="2"/>
  <c r="AM324" i="2"/>
  <c r="AO323" i="2"/>
  <c r="AN323" i="2"/>
  <c r="AM323" i="2"/>
  <c r="AO322" i="2"/>
  <c r="AN322" i="2"/>
  <c r="AM322" i="2"/>
  <c r="AO321" i="2"/>
  <c r="AN321" i="2"/>
  <c r="AM321" i="2"/>
  <c r="AO805" i="2"/>
  <c r="AN805" i="2"/>
  <c r="AM805" i="2"/>
  <c r="AO803" i="2"/>
  <c r="AN803" i="2"/>
  <c r="AM803" i="2"/>
  <c r="AO802" i="2"/>
  <c r="AN802" i="2"/>
  <c r="AM802" i="2"/>
  <c r="AO320" i="2"/>
  <c r="AN320" i="2"/>
  <c r="AM320" i="2"/>
  <c r="AO319" i="2"/>
  <c r="AN319" i="2"/>
  <c r="AM319" i="2"/>
  <c r="AO318" i="2"/>
  <c r="AN318" i="2"/>
  <c r="AM318" i="2"/>
  <c r="AO317" i="2"/>
  <c r="AN317" i="2"/>
  <c r="AM317" i="2"/>
  <c r="AO316" i="2"/>
  <c r="AN316" i="2"/>
  <c r="AM316" i="2"/>
  <c r="AO800" i="2"/>
  <c r="AN800" i="2"/>
  <c r="AM800" i="2"/>
  <c r="AO801" i="2"/>
  <c r="AN801" i="2"/>
  <c r="AM801" i="2"/>
  <c r="AO799" i="2"/>
  <c r="AN799" i="2"/>
  <c r="AM799" i="2"/>
  <c r="AO315" i="2"/>
  <c r="AN315" i="2"/>
  <c r="AM315" i="2"/>
  <c r="AO314" i="2"/>
  <c r="AN314" i="2"/>
  <c r="AM314" i="2"/>
  <c r="AO313" i="2"/>
  <c r="AN313" i="2"/>
  <c r="AM313" i="2"/>
  <c r="AO440" i="2"/>
  <c r="AN440" i="2"/>
  <c r="AM440" i="2"/>
  <c r="AO439" i="2"/>
  <c r="AN439" i="2"/>
  <c r="AM439" i="2"/>
  <c r="AO683" i="2"/>
  <c r="AN683" i="2"/>
  <c r="AM683" i="2"/>
  <c r="AO312" i="2"/>
  <c r="AN312" i="2"/>
  <c r="AM312" i="2"/>
  <c r="AO311" i="2"/>
  <c r="AN311" i="2"/>
  <c r="AM311" i="2"/>
  <c r="AO310" i="2"/>
  <c r="AN310" i="2"/>
  <c r="AM310" i="2"/>
  <c r="AO438" i="2"/>
  <c r="AN438" i="2"/>
  <c r="AM438" i="2"/>
  <c r="AO309" i="2"/>
  <c r="AN309" i="2"/>
  <c r="AM309" i="2"/>
  <c r="AO682" i="2"/>
  <c r="AN682" i="2"/>
  <c r="AM682" i="2"/>
  <c r="AO308" i="2"/>
  <c r="AN308" i="2"/>
  <c r="AM308" i="2"/>
  <c r="AO307" i="2"/>
  <c r="AN307" i="2"/>
  <c r="AM307" i="2"/>
  <c r="AO306" i="2"/>
  <c r="AN306" i="2"/>
  <c r="AM306" i="2"/>
  <c r="AO305" i="2"/>
  <c r="AN305" i="2"/>
  <c r="AM305" i="2"/>
  <c r="AO304" i="2"/>
  <c r="AN304" i="2"/>
  <c r="AM304" i="2"/>
  <c r="AO707" i="2"/>
  <c r="AN707" i="2"/>
  <c r="AM707" i="2"/>
  <c r="AO569" i="2"/>
  <c r="AN569" i="2"/>
  <c r="AM569" i="2"/>
  <c r="AO302" i="2"/>
  <c r="AN302" i="2"/>
  <c r="AM302" i="2"/>
  <c r="AO568" i="2"/>
  <c r="AN568" i="2"/>
  <c r="AM568" i="2"/>
  <c r="AO301" i="2"/>
  <c r="AN301" i="2"/>
  <c r="AM301" i="2"/>
  <c r="AO300" i="2"/>
  <c r="AN300" i="2"/>
  <c r="AM300" i="2"/>
  <c r="AO299" i="2"/>
  <c r="AN299" i="2"/>
  <c r="AM299" i="2"/>
  <c r="AO567" i="2"/>
  <c r="AN567" i="2"/>
  <c r="AM567" i="2"/>
  <c r="AO566" i="2"/>
  <c r="AN566" i="2"/>
  <c r="AM566" i="2"/>
  <c r="AO826" i="2"/>
  <c r="AN826" i="2"/>
  <c r="AM826" i="2"/>
  <c r="AO298" i="2"/>
  <c r="AN298" i="2"/>
  <c r="AM298" i="2"/>
  <c r="AO297" i="2"/>
  <c r="AN297" i="2"/>
  <c r="AM297" i="2"/>
  <c r="AO296" i="2"/>
  <c r="AN296" i="2"/>
  <c r="AM296" i="2"/>
  <c r="AO295" i="2"/>
  <c r="AN295" i="2"/>
  <c r="AM295" i="2"/>
  <c r="AO437" i="2"/>
  <c r="AN437" i="2"/>
  <c r="AM437" i="2"/>
  <c r="AO436" i="2"/>
  <c r="AN436" i="2"/>
  <c r="AM436" i="2"/>
  <c r="AO435" i="2"/>
  <c r="AN435" i="2"/>
  <c r="AM435" i="2"/>
  <c r="AO294" i="2"/>
  <c r="AN294" i="2"/>
  <c r="AM294" i="2"/>
  <c r="AO293" i="2"/>
  <c r="AN293" i="2"/>
  <c r="AM293" i="2"/>
  <c r="AO736" i="2"/>
  <c r="AN736" i="2"/>
  <c r="AM736" i="2"/>
  <c r="AO434" i="2"/>
  <c r="AN434" i="2"/>
  <c r="AM434" i="2"/>
  <c r="AO811" i="2"/>
  <c r="AN811" i="2"/>
  <c r="AM811" i="2"/>
  <c r="AO433" i="2"/>
  <c r="AN433" i="2"/>
  <c r="AM433" i="2"/>
  <c r="AO681" i="2"/>
  <c r="AN681" i="2"/>
  <c r="AM681" i="2"/>
  <c r="AO432" i="2"/>
  <c r="AN432" i="2"/>
  <c r="AM432" i="2"/>
  <c r="AO706" i="2"/>
  <c r="AN706" i="2"/>
  <c r="AM706" i="2"/>
  <c r="AO705" i="2"/>
  <c r="AN705" i="2"/>
  <c r="AM705" i="2"/>
  <c r="AO704" i="2"/>
  <c r="AN704" i="2"/>
  <c r="AM704" i="2"/>
  <c r="AO703" i="2"/>
  <c r="AN703" i="2"/>
  <c r="AM703" i="2"/>
  <c r="AO702" i="2"/>
  <c r="AN702" i="2"/>
  <c r="AM702" i="2"/>
  <c r="AO786" i="2"/>
  <c r="AN786" i="2"/>
  <c r="AM786" i="2"/>
  <c r="AO701" i="2"/>
  <c r="AN701" i="2"/>
  <c r="AM701" i="2"/>
  <c r="AO785" i="2"/>
  <c r="AN785" i="2"/>
  <c r="AM785" i="2"/>
  <c r="AO700" i="2"/>
  <c r="AN700" i="2"/>
  <c r="AM700" i="2"/>
  <c r="AO699" i="2"/>
  <c r="AN699" i="2"/>
  <c r="AM699" i="2"/>
  <c r="AO695" i="2"/>
  <c r="AN695" i="2"/>
  <c r="AM695" i="2"/>
  <c r="AO737" i="2"/>
  <c r="AN737" i="2"/>
  <c r="AM737" i="2"/>
  <c r="AO779" i="2"/>
  <c r="AN779" i="2"/>
  <c r="AM779" i="2"/>
  <c r="AO863" i="2"/>
  <c r="AN863" i="2"/>
  <c r="AM863" i="2"/>
  <c r="AO709" i="2"/>
  <c r="AN709" i="2"/>
  <c r="AM709" i="2"/>
  <c r="AO843" i="2"/>
  <c r="AN843" i="2"/>
  <c r="AM843" i="2"/>
  <c r="AO283" i="2"/>
  <c r="AN283" i="2"/>
  <c r="AM283" i="2"/>
  <c r="AO282" i="2"/>
  <c r="AN282" i="2"/>
  <c r="AM282" i="2"/>
  <c r="AO429" i="2"/>
  <c r="AN429" i="2"/>
  <c r="AM429" i="2"/>
  <c r="AO428" i="2"/>
  <c r="AN428" i="2"/>
  <c r="AM428" i="2"/>
  <c r="AO281" i="2"/>
  <c r="AN281" i="2"/>
  <c r="AM281" i="2"/>
  <c r="AO280" i="2"/>
  <c r="AN280" i="2"/>
  <c r="AM280" i="2"/>
  <c r="AO875" i="2"/>
  <c r="AN875" i="2"/>
  <c r="AM875" i="2"/>
  <c r="AO427" i="2"/>
  <c r="AN427" i="2"/>
  <c r="AM427" i="2"/>
  <c r="AO279" i="2"/>
  <c r="AN279" i="2"/>
  <c r="AM279" i="2"/>
  <c r="AO278" i="2"/>
  <c r="AN278" i="2"/>
  <c r="AM278" i="2"/>
  <c r="AO680" i="2"/>
  <c r="AN680" i="2"/>
  <c r="AM680" i="2"/>
  <c r="AO277" i="2"/>
  <c r="AN277" i="2"/>
  <c r="AM277" i="2"/>
  <c r="AO276" i="2"/>
  <c r="AN276" i="2"/>
  <c r="AM276" i="2"/>
  <c r="AO275" i="2"/>
  <c r="AN275" i="2"/>
  <c r="AM275" i="2"/>
  <c r="AO274" i="2"/>
  <c r="AN274" i="2"/>
  <c r="AM274" i="2"/>
  <c r="AO874" i="2"/>
  <c r="AN874" i="2"/>
  <c r="AM874" i="2"/>
  <c r="AO873" i="2"/>
  <c r="AN873" i="2"/>
  <c r="AM873" i="2"/>
  <c r="AO679" i="2"/>
  <c r="AN679" i="2"/>
  <c r="AM679" i="2"/>
  <c r="AO273" i="2"/>
  <c r="AN273" i="2"/>
  <c r="AM273" i="2"/>
  <c r="AO272" i="2"/>
  <c r="AN272" i="2"/>
  <c r="AM272" i="2"/>
  <c r="AO426" i="2"/>
  <c r="AN426" i="2"/>
  <c r="AM426" i="2"/>
  <c r="AO271" i="2"/>
  <c r="AN271" i="2"/>
  <c r="AM271" i="2"/>
  <c r="AO270" i="2"/>
  <c r="AN270" i="2"/>
  <c r="AM270" i="2"/>
  <c r="AO678" i="2"/>
  <c r="AN678" i="2"/>
  <c r="AM678" i="2"/>
  <c r="AO269" i="2"/>
  <c r="AN269" i="2"/>
  <c r="AM269" i="2"/>
  <c r="AO268" i="2"/>
  <c r="AN268" i="2"/>
  <c r="AM268" i="2"/>
  <c r="AO267" i="2"/>
  <c r="AN267" i="2"/>
  <c r="AM267" i="2"/>
  <c r="AO266" i="2"/>
  <c r="AN266" i="2"/>
  <c r="AM266" i="2"/>
  <c r="AO265" i="2"/>
  <c r="AN265" i="2"/>
  <c r="AM265" i="2"/>
  <c r="AO562" i="2"/>
  <c r="AN562" i="2"/>
  <c r="AM562" i="2"/>
  <c r="AO264" i="2"/>
  <c r="AN264" i="2"/>
  <c r="AM264" i="2"/>
  <c r="AO263" i="2"/>
  <c r="AN263" i="2"/>
  <c r="AM263" i="2"/>
  <c r="AO677" i="2"/>
  <c r="AN677" i="2"/>
  <c r="AM677" i="2"/>
  <c r="AO262" i="2"/>
  <c r="AN262" i="2"/>
  <c r="AM262" i="2"/>
  <c r="AO261" i="2"/>
  <c r="AN261" i="2"/>
  <c r="AM261" i="2"/>
  <c r="AO260" i="2"/>
  <c r="AN260" i="2"/>
  <c r="AM260" i="2"/>
  <c r="AO259" i="2"/>
  <c r="AN259" i="2"/>
  <c r="AM259" i="2"/>
  <c r="AO258" i="2"/>
  <c r="AN258" i="2"/>
  <c r="AM258" i="2"/>
  <c r="AO425" i="2"/>
  <c r="AN425" i="2"/>
  <c r="AM425" i="2"/>
  <c r="AO257" i="2"/>
  <c r="AN257" i="2"/>
  <c r="AM257" i="2"/>
  <c r="AO256" i="2"/>
  <c r="AN256" i="2"/>
  <c r="AM256" i="2"/>
  <c r="AO255" i="2"/>
  <c r="AN255" i="2"/>
  <c r="AM255" i="2"/>
  <c r="AO676" i="2"/>
  <c r="AN676" i="2"/>
  <c r="AM676" i="2"/>
  <c r="AO675" i="2"/>
  <c r="AN675" i="2"/>
  <c r="AM675" i="2"/>
  <c r="AO254" i="2"/>
  <c r="AN254" i="2"/>
  <c r="AM254" i="2"/>
  <c r="AO253" i="2"/>
  <c r="AN253" i="2"/>
  <c r="AM253" i="2"/>
  <c r="AO674" i="2"/>
  <c r="AN674" i="2"/>
  <c r="AM674" i="2"/>
  <c r="AO673" i="2"/>
  <c r="AN673" i="2"/>
  <c r="AM673" i="2"/>
  <c r="AO252" i="2"/>
  <c r="AN252" i="2"/>
  <c r="AM252" i="2"/>
  <c r="AO658" i="2"/>
  <c r="AN658" i="2"/>
  <c r="AM658" i="2"/>
  <c r="AO251" i="2"/>
  <c r="AN251" i="2"/>
  <c r="AM251" i="2"/>
  <c r="AO672" i="2"/>
  <c r="AN672" i="2"/>
  <c r="AM672" i="2"/>
  <c r="AO250" i="2"/>
  <c r="AN250" i="2"/>
  <c r="AM250" i="2"/>
  <c r="AO249" i="2"/>
  <c r="AN249" i="2"/>
  <c r="AM249" i="2"/>
  <c r="AO248" i="2"/>
  <c r="AN248" i="2"/>
  <c r="AM248" i="2"/>
  <c r="AO247" i="2"/>
  <c r="AN247" i="2"/>
  <c r="AM247" i="2"/>
  <c r="AO246" i="2"/>
  <c r="AN246" i="2"/>
  <c r="AM246" i="2"/>
  <c r="AO245" i="2"/>
  <c r="AN245" i="2"/>
  <c r="AM245" i="2"/>
  <c r="AO244" i="2"/>
  <c r="AN244" i="2"/>
  <c r="AM244" i="2"/>
  <c r="AO243" i="2"/>
  <c r="AN243" i="2"/>
  <c r="AM243" i="2"/>
  <c r="AO242" i="2"/>
  <c r="AN242" i="2"/>
  <c r="AM242" i="2"/>
  <c r="AO241" i="2"/>
  <c r="AN241" i="2"/>
  <c r="AM241" i="2"/>
  <c r="AO240" i="2"/>
  <c r="AN240" i="2"/>
  <c r="AM240" i="2"/>
  <c r="AO239" i="2"/>
  <c r="AN239" i="2"/>
  <c r="AM239" i="2"/>
  <c r="AO238" i="2"/>
  <c r="AN238" i="2"/>
  <c r="AM238" i="2"/>
  <c r="AO237" i="2"/>
  <c r="AN237" i="2"/>
  <c r="AM237" i="2"/>
  <c r="AO236" i="2"/>
  <c r="AN236" i="2"/>
  <c r="AM236" i="2"/>
  <c r="AO235" i="2"/>
  <c r="AN235" i="2"/>
  <c r="AM235" i="2"/>
  <c r="AO234" i="2"/>
  <c r="AN234" i="2"/>
  <c r="AM234" i="2"/>
  <c r="AO233" i="2"/>
  <c r="AN233" i="2"/>
  <c r="AM233" i="2"/>
  <c r="AO232" i="2"/>
  <c r="AN232" i="2"/>
  <c r="AM232" i="2"/>
  <c r="AO231" i="2"/>
  <c r="AN231" i="2"/>
  <c r="AM231" i="2"/>
  <c r="AO230" i="2"/>
  <c r="AN230" i="2"/>
  <c r="AM230" i="2"/>
  <c r="AO872" i="2"/>
  <c r="AN872" i="2"/>
  <c r="AM872" i="2"/>
  <c r="AO229" i="2"/>
  <c r="AN229" i="2"/>
  <c r="AM229" i="2"/>
  <c r="AO228" i="2"/>
  <c r="AN228" i="2"/>
  <c r="AM228" i="2"/>
  <c r="AO227" i="2"/>
  <c r="AN227" i="2"/>
  <c r="AM227" i="2"/>
  <c r="AO657" i="2"/>
  <c r="AN657" i="2"/>
  <c r="AM657" i="2"/>
  <c r="AO226" i="2"/>
  <c r="AN226" i="2"/>
  <c r="AM226" i="2"/>
  <c r="AO225" i="2"/>
  <c r="AN225" i="2"/>
  <c r="AM225" i="2"/>
  <c r="AO224" i="2"/>
  <c r="AN224" i="2"/>
  <c r="AM224" i="2"/>
  <c r="AO223" i="2"/>
  <c r="AN223" i="2"/>
  <c r="AM223" i="2"/>
  <c r="AO222" i="2"/>
  <c r="AN222" i="2"/>
  <c r="AM222" i="2"/>
  <c r="AO221" i="2"/>
  <c r="AN221" i="2"/>
  <c r="AM221" i="2"/>
  <c r="AO220" i="2"/>
  <c r="AN220" i="2"/>
  <c r="AM220" i="2"/>
  <c r="AO219" i="2"/>
  <c r="AN219" i="2"/>
  <c r="AM219" i="2"/>
  <c r="AO218" i="2"/>
  <c r="AN218" i="2"/>
  <c r="AM218" i="2"/>
  <c r="AO217" i="2"/>
  <c r="AN217" i="2"/>
  <c r="AM217" i="2"/>
  <c r="AO871" i="2"/>
  <c r="AN871" i="2"/>
  <c r="AM871" i="2"/>
  <c r="AO216" i="2"/>
  <c r="AN216" i="2"/>
  <c r="AM216" i="2"/>
  <c r="AO215" i="2"/>
  <c r="AN215" i="2"/>
  <c r="AM215" i="2"/>
  <c r="AO214" i="2"/>
  <c r="AN214" i="2"/>
  <c r="AM214" i="2"/>
  <c r="AO213" i="2"/>
  <c r="AN213" i="2"/>
  <c r="AM213" i="2"/>
  <c r="AO212" i="2"/>
  <c r="AN212" i="2"/>
  <c r="AM212" i="2"/>
  <c r="AP671" i="2"/>
  <c r="AO671" i="2"/>
  <c r="AN671" i="2"/>
  <c r="AM671" i="2"/>
  <c r="AO211" i="2"/>
  <c r="AN211" i="2"/>
  <c r="AM211" i="2"/>
  <c r="AO210" i="2"/>
  <c r="AN210" i="2"/>
  <c r="AM210" i="2"/>
  <c r="AO209" i="2"/>
  <c r="AN209" i="2"/>
  <c r="AM209" i="2"/>
  <c r="AO870" i="2"/>
  <c r="AN870" i="2"/>
  <c r="AM870" i="2"/>
  <c r="AO208" i="2"/>
  <c r="AN208" i="2"/>
  <c r="AM208" i="2"/>
  <c r="AO207" i="2"/>
  <c r="AN207" i="2"/>
  <c r="AM207" i="2"/>
  <c r="AO656" i="2"/>
  <c r="AN656" i="2"/>
  <c r="AM656" i="2"/>
  <c r="AO206" i="2"/>
  <c r="AN206" i="2"/>
  <c r="AM206" i="2"/>
  <c r="AO205" i="2"/>
  <c r="AN205" i="2"/>
  <c r="AM205" i="2"/>
  <c r="AO204" i="2"/>
  <c r="AN204" i="2"/>
  <c r="AM204" i="2"/>
  <c r="AO203" i="2"/>
  <c r="AN203" i="2"/>
  <c r="AM203" i="2"/>
  <c r="AO202" i="2"/>
  <c r="AN202" i="2"/>
  <c r="AM202" i="2"/>
  <c r="AO201" i="2"/>
  <c r="AN201" i="2"/>
  <c r="AM201" i="2"/>
  <c r="AO655" i="2"/>
  <c r="AN655" i="2"/>
  <c r="AM655" i="2"/>
  <c r="AO654" i="2"/>
  <c r="AN654" i="2"/>
  <c r="AM654" i="2"/>
  <c r="AO200" i="2"/>
  <c r="AN200" i="2"/>
  <c r="AM200" i="2"/>
  <c r="AO199" i="2"/>
  <c r="AN199" i="2"/>
  <c r="AM199" i="2"/>
  <c r="AO198" i="2"/>
  <c r="AN198" i="2"/>
  <c r="AM198" i="2"/>
  <c r="AO197" i="2"/>
  <c r="AN197" i="2"/>
  <c r="AM197" i="2"/>
  <c r="AO869" i="2"/>
  <c r="AN869" i="2"/>
  <c r="AM869" i="2"/>
  <c r="AO196" i="2"/>
  <c r="AN196" i="2"/>
  <c r="AM196" i="2"/>
  <c r="AO195" i="2"/>
  <c r="AN195" i="2"/>
  <c r="AM195" i="2"/>
  <c r="AO424" i="2"/>
  <c r="AN424" i="2"/>
  <c r="AM424" i="2"/>
  <c r="AO194" i="2"/>
  <c r="AN194" i="2"/>
  <c r="AM194" i="2"/>
  <c r="AO193" i="2"/>
  <c r="AN193" i="2"/>
  <c r="AM193" i="2"/>
  <c r="AO192" i="2"/>
  <c r="AN192" i="2"/>
  <c r="AM192" i="2"/>
  <c r="AO191" i="2"/>
  <c r="AN191" i="2"/>
  <c r="AM191" i="2"/>
  <c r="AO190" i="2"/>
  <c r="AN190" i="2"/>
  <c r="AM190" i="2"/>
  <c r="AO561" i="2"/>
  <c r="AN561" i="2"/>
  <c r="AM561" i="2"/>
  <c r="AO560" i="2"/>
  <c r="AN560" i="2"/>
  <c r="AM560" i="2"/>
  <c r="AO559" i="2"/>
  <c r="AN559" i="2"/>
  <c r="AM559" i="2"/>
  <c r="AO558" i="2"/>
  <c r="AN558" i="2"/>
  <c r="AM558" i="2"/>
  <c r="AO557" i="2"/>
  <c r="AN557" i="2"/>
  <c r="AM557" i="2"/>
  <c r="AO556" i="2"/>
  <c r="AN556" i="2"/>
  <c r="AM556" i="2"/>
  <c r="AO555" i="2"/>
  <c r="AN555" i="2"/>
  <c r="AM555" i="2"/>
  <c r="AO554" i="2"/>
  <c r="AN554" i="2"/>
  <c r="AM554" i="2"/>
  <c r="AO553" i="2"/>
  <c r="AN553" i="2"/>
  <c r="AM553" i="2"/>
  <c r="AO552" i="2"/>
  <c r="AN552" i="2"/>
  <c r="AM552" i="2"/>
  <c r="AO551" i="2"/>
  <c r="AN551" i="2"/>
  <c r="AM551" i="2"/>
  <c r="AO550" i="2"/>
  <c r="AN550" i="2"/>
  <c r="AM550" i="2"/>
  <c r="AO670" i="2"/>
  <c r="AN670" i="2"/>
  <c r="AM670" i="2"/>
  <c r="AO423" i="2"/>
  <c r="AN423" i="2"/>
  <c r="AM423" i="2"/>
  <c r="AO189" i="2"/>
  <c r="AN189" i="2"/>
  <c r="AM189" i="2"/>
  <c r="AO422" i="2"/>
  <c r="AN422" i="2"/>
  <c r="AM422" i="2"/>
  <c r="AO188" i="2"/>
  <c r="AN188" i="2"/>
  <c r="AM188" i="2"/>
  <c r="AO187" i="2"/>
  <c r="AN187" i="2"/>
  <c r="AM187" i="2"/>
  <c r="AO186" i="2"/>
  <c r="AN186" i="2"/>
  <c r="AM186" i="2"/>
  <c r="AO653" i="2"/>
  <c r="AN653" i="2"/>
  <c r="AM653" i="2"/>
  <c r="AO185" i="2"/>
  <c r="AN185" i="2"/>
  <c r="AM185" i="2"/>
  <c r="AO652" i="2"/>
  <c r="AN652" i="2"/>
  <c r="AM652" i="2"/>
  <c r="AO651" i="2"/>
  <c r="AN651" i="2"/>
  <c r="AM651" i="2"/>
  <c r="AO668" i="2"/>
  <c r="AN668" i="2"/>
  <c r="AM668" i="2"/>
  <c r="AO667" i="2"/>
  <c r="AN667" i="2"/>
  <c r="AM667" i="2"/>
  <c r="AO184" i="2"/>
  <c r="AN184" i="2"/>
  <c r="AM184" i="2"/>
  <c r="AO650" i="2"/>
  <c r="AN650" i="2"/>
  <c r="AM650" i="2"/>
  <c r="AO649" i="2"/>
  <c r="AN649" i="2"/>
  <c r="AM649" i="2"/>
  <c r="AO549" i="2"/>
  <c r="AN549" i="2"/>
  <c r="AM549" i="2"/>
  <c r="AO548" i="2"/>
  <c r="AN548" i="2"/>
  <c r="AM548" i="2"/>
  <c r="AO547" i="2"/>
  <c r="AN547" i="2"/>
  <c r="AM547" i="2"/>
  <c r="AO546" i="2"/>
  <c r="AN546" i="2"/>
  <c r="AM546" i="2"/>
  <c r="AO545" i="2"/>
  <c r="AN545" i="2"/>
  <c r="AM545" i="2"/>
  <c r="AO544" i="2"/>
  <c r="AN544" i="2"/>
  <c r="AM544" i="2"/>
  <c r="AO543" i="2"/>
  <c r="AN543" i="2"/>
  <c r="AM543" i="2"/>
  <c r="AO183" i="2"/>
  <c r="AN183" i="2"/>
  <c r="AM183" i="2"/>
  <c r="AO182" i="2"/>
  <c r="AN182" i="2"/>
  <c r="AM182" i="2"/>
  <c r="AO181" i="2"/>
  <c r="AN181" i="2"/>
  <c r="AM181" i="2"/>
  <c r="AO542" i="2"/>
  <c r="AN542" i="2"/>
  <c r="AM542" i="2"/>
  <c r="AO180" i="2"/>
  <c r="AN180" i="2"/>
  <c r="AM180" i="2"/>
  <c r="AO648" i="2"/>
  <c r="AN648" i="2"/>
  <c r="AM648" i="2"/>
  <c r="AO541" i="2"/>
  <c r="AN541" i="2"/>
  <c r="AM541" i="2"/>
  <c r="AO540" i="2"/>
  <c r="AN540" i="2"/>
  <c r="AM540" i="2"/>
  <c r="AO539" i="2"/>
  <c r="AN539" i="2"/>
  <c r="AM539" i="2"/>
  <c r="AO538" i="2"/>
  <c r="AN538" i="2"/>
  <c r="AM538" i="2"/>
  <c r="AO537" i="2"/>
  <c r="AN537" i="2"/>
  <c r="AM537" i="2"/>
  <c r="AO536" i="2"/>
  <c r="AN536" i="2"/>
  <c r="AM536" i="2"/>
  <c r="AO767" i="2"/>
  <c r="AN767" i="2"/>
  <c r="AM767" i="2"/>
  <c r="AO179" i="2"/>
  <c r="AN179" i="2"/>
  <c r="AM179" i="2"/>
  <c r="AO178" i="2"/>
  <c r="AN178" i="2"/>
  <c r="AM178" i="2"/>
  <c r="AO177" i="2"/>
  <c r="AN177" i="2"/>
  <c r="AM177" i="2"/>
  <c r="AO421" i="2"/>
  <c r="AN421" i="2"/>
  <c r="AM421" i="2"/>
  <c r="AO176" i="2"/>
  <c r="AN176" i="2"/>
  <c r="AM176" i="2"/>
  <c r="AO771" i="2"/>
  <c r="AN771" i="2"/>
  <c r="AM771" i="2"/>
  <c r="AO175" i="2"/>
  <c r="AN175" i="2"/>
  <c r="AM175" i="2"/>
  <c r="AO174" i="2"/>
  <c r="AN174" i="2"/>
  <c r="AM174" i="2"/>
  <c r="AO744" i="2"/>
  <c r="AN744" i="2"/>
  <c r="AM744" i="2"/>
  <c r="AO173" i="2"/>
  <c r="AN173" i="2"/>
  <c r="AM173" i="2"/>
  <c r="AO172" i="2"/>
  <c r="AN172" i="2"/>
  <c r="AM172" i="2"/>
  <c r="AO868" i="2"/>
  <c r="AN868" i="2"/>
  <c r="AM868" i="2"/>
  <c r="AO647" i="2"/>
  <c r="AN647" i="2"/>
  <c r="AM647" i="2"/>
  <c r="AO661" i="2"/>
  <c r="AN661" i="2"/>
  <c r="AM661" i="2"/>
  <c r="AO660" i="2"/>
  <c r="AN660" i="2"/>
  <c r="AM660" i="2"/>
  <c r="AO659" i="2"/>
  <c r="AN659" i="2"/>
  <c r="AM659" i="2"/>
  <c r="AO646" i="2"/>
  <c r="AN646" i="2"/>
  <c r="AM646" i="2"/>
  <c r="AO645" i="2"/>
  <c r="AN645" i="2"/>
  <c r="AM645" i="2"/>
  <c r="AO644" i="2"/>
  <c r="AN644" i="2"/>
  <c r="AM644" i="2"/>
  <c r="AO643" i="2"/>
  <c r="AN643" i="2"/>
  <c r="AM643" i="2"/>
  <c r="AO642" i="2"/>
  <c r="AN642" i="2"/>
  <c r="AM642" i="2"/>
  <c r="AO641" i="2"/>
  <c r="AN641" i="2"/>
  <c r="AM641" i="2"/>
  <c r="AO640" i="2"/>
  <c r="AN640" i="2"/>
  <c r="AM640" i="2"/>
  <c r="AO862" i="2"/>
  <c r="AN862" i="2"/>
  <c r="AM862" i="2"/>
  <c r="AO851" i="2"/>
  <c r="AN851" i="2"/>
  <c r="AM851" i="2"/>
  <c r="AO639" i="2"/>
  <c r="AN639" i="2"/>
  <c r="AM639" i="2"/>
  <c r="AO638" i="2"/>
  <c r="AN638" i="2"/>
  <c r="AM638" i="2"/>
  <c r="AO637" i="2"/>
  <c r="AN637" i="2"/>
  <c r="AM637" i="2"/>
  <c r="AO636" i="2"/>
  <c r="AN636" i="2"/>
  <c r="AM636" i="2"/>
  <c r="AO844" i="2"/>
  <c r="AN844" i="2"/>
  <c r="AM844" i="2"/>
  <c r="AO635" i="2"/>
  <c r="AN635" i="2"/>
  <c r="AM635" i="2"/>
  <c r="AO842" i="2"/>
  <c r="AN842" i="2"/>
  <c r="AM842" i="2"/>
  <c r="AO841" i="2"/>
  <c r="AN841" i="2"/>
  <c r="AM841" i="2"/>
  <c r="AO840" i="2"/>
  <c r="AN840" i="2"/>
  <c r="AM840" i="2"/>
  <c r="AP845" i="2"/>
  <c r="AO845" i="2"/>
  <c r="AN845" i="2"/>
  <c r="AM845" i="2"/>
  <c r="AO839" i="2"/>
  <c r="AN839" i="2"/>
  <c r="AM839" i="2"/>
  <c r="AO838" i="2"/>
  <c r="AN838" i="2"/>
  <c r="AM838" i="2"/>
  <c r="AO832" i="2"/>
  <c r="AN832" i="2"/>
  <c r="AM832" i="2"/>
  <c r="AO634" i="2"/>
  <c r="AN634" i="2"/>
  <c r="AM634" i="2"/>
  <c r="AO877" i="2"/>
  <c r="AN877" i="2"/>
  <c r="AM877" i="2"/>
  <c r="AO778" i="2"/>
  <c r="AN778" i="2"/>
  <c r="AM778" i="2"/>
  <c r="AO831" i="2"/>
  <c r="AN831" i="2"/>
  <c r="AM831" i="2"/>
  <c r="AO827" i="2"/>
  <c r="AN827" i="2"/>
  <c r="AM827" i="2"/>
  <c r="AO633" i="2"/>
  <c r="AN633" i="2"/>
  <c r="AM633" i="2"/>
  <c r="AO825" i="2"/>
  <c r="AN825" i="2"/>
  <c r="AM825" i="2"/>
  <c r="AO824" i="2"/>
  <c r="AN824" i="2"/>
  <c r="AM824" i="2"/>
  <c r="AO708" i="2"/>
  <c r="AN708" i="2"/>
  <c r="AM708" i="2"/>
  <c r="AO809" i="2"/>
  <c r="AN809" i="2"/>
  <c r="AM809" i="2"/>
  <c r="AO797" i="2"/>
  <c r="AN797" i="2"/>
  <c r="AM797" i="2"/>
  <c r="AO565" i="2"/>
  <c r="AN565" i="2"/>
  <c r="AM565" i="2"/>
  <c r="AO777" i="2"/>
  <c r="AN777" i="2"/>
  <c r="AM777" i="2"/>
  <c r="AO564" i="2"/>
  <c r="AN564" i="2"/>
  <c r="AM564" i="2"/>
  <c r="AO563" i="2"/>
  <c r="AN563" i="2"/>
  <c r="AM563" i="2"/>
  <c r="AO535" i="2"/>
  <c r="AN535" i="2"/>
  <c r="AM535" i="2"/>
  <c r="AO534" i="2"/>
  <c r="AN534" i="2"/>
  <c r="AM534" i="2"/>
  <c r="AO533" i="2"/>
  <c r="AN533" i="2"/>
  <c r="AM533" i="2"/>
  <c r="AO532" i="2"/>
  <c r="AN532" i="2"/>
  <c r="AM532" i="2"/>
  <c r="AO531" i="2"/>
  <c r="AN531" i="2"/>
  <c r="AM531" i="2"/>
  <c r="AO497" i="2"/>
  <c r="AN497" i="2"/>
  <c r="AM497" i="2"/>
  <c r="AO864" i="2"/>
  <c r="AN864" i="2"/>
  <c r="AM864" i="2"/>
  <c r="AO764" i="2"/>
  <c r="AN764" i="2"/>
  <c r="AM764" i="2"/>
  <c r="AO496" i="2"/>
  <c r="AN496" i="2"/>
  <c r="AM496" i="2"/>
  <c r="AO494" i="2"/>
  <c r="AN494" i="2"/>
  <c r="AM494" i="2"/>
  <c r="AO493" i="2"/>
  <c r="AN493" i="2"/>
  <c r="AM493" i="2"/>
  <c r="AO492" i="2"/>
  <c r="AN492" i="2"/>
  <c r="AM492" i="2"/>
  <c r="AO457" i="2"/>
  <c r="AN457" i="2"/>
  <c r="AM457" i="2"/>
  <c r="AO763" i="2"/>
  <c r="AN763" i="2"/>
  <c r="AM763" i="2"/>
  <c r="AO456" i="2"/>
  <c r="AN456" i="2"/>
  <c r="AM456" i="2"/>
  <c r="AO745" i="2"/>
  <c r="AN745" i="2"/>
  <c r="AM745" i="2"/>
  <c r="AO455" i="2"/>
  <c r="AN455" i="2"/>
  <c r="AM455" i="2"/>
  <c r="AO454" i="2"/>
  <c r="AN454" i="2"/>
  <c r="AM454" i="2"/>
  <c r="AO453" i="2"/>
  <c r="AN453" i="2"/>
  <c r="AM453" i="2"/>
  <c r="AO452" i="2"/>
  <c r="AN452" i="2"/>
  <c r="AM452" i="2"/>
  <c r="AO451" i="2"/>
  <c r="AN451" i="2"/>
  <c r="AM451" i="2"/>
  <c r="AO134" i="2"/>
  <c r="AN134" i="2"/>
  <c r="AM134" i="2"/>
  <c r="AO450" i="2"/>
  <c r="AN450" i="2"/>
  <c r="AM450" i="2"/>
  <c r="AO856" i="2"/>
  <c r="AN856" i="2"/>
  <c r="AM856" i="2"/>
  <c r="AO848" i="2"/>
  <c r="AO850" i="2"/>
  <c r="AN850" i="2"/>
  <c r="AM850" i="2"/>
  <c r="AM865" i="2"/>
  <c r="AO449" i="2"/>
  <c r="AN449" i="2"/>
  <c r="AM449" i="2"/>
  <c r="AO448" i="2"/>
  <c r="AN448" i="2"/>
  <c r="AM448" i="2"/>
  <c r="AO446" i="2"/>
  <c r="AN446" i="2"/>
  <c r="AM446" i="2"/>
  <c r="AO445" i="2"/>
  <c r="AN445" i="2"/>
  <c r="AM445" i="2"/>
  <c r="AO444" i="2"/>
  <c r="AN444" i="2"/>
  <c r="AM444" i="2"/>
  <c r="AO431" i="2"/>
  <c r="AN431" i="2"/>
  <c r="AM431" i="2"/>
  <c r="AO908" i="2"/>
  <c r="AN908" i="2"/>
  <c r="AM908" i="2"/>
  <c r="AO907" i="2"/>
  <c r="AN907" i="2"/>
  <c r="AM907" i="2"/>
  <c r="AO906" i="2"/>
  <c r="AN906" i="2"/>
  <c r="AM906" i="2"/>
  <c r="AO905" i="2"/>
  <c r="AN905" i="2"/>
  <c r="AM905" i="2"/>
  <c r="AO904" i="2"/>
  <c r="AN904" i="2"/>
  <c r="AM904" i="2"/>
  <c r="AO903" i="2"/>
  <c r="AN903" i="2"/>
  <c r="AM903" i="2"/>
  <c r="AO902" i="2"/>
  <c r="AN902" i="2"/>
  <c r="AM902" i="2"/>
  <c r="AO901" i="2"/>
  <c r="AN901" i="2"/>
  <c r="AM901" i="2"/>
  <c r="AO900" i="2"/>
  <c r="AN900" i="2"/>
  <c r="AM900" i="2"/>
  <c r="AO899" i="2"/>
  <c r="AN899" i="2"/>
  <c r="AM899" i="2"/>
  <c r="AO430" i="2"/>
  <c r="AN430" i="2"/>
  <c r="AM430" i="2"/>
  <c r="AO420" i="2"/>
  <c r="AN420" i="2"/>
  <c r="AM420" i="2"/>
  <c r="AO347" i="2"/>
  <c r="AN347" i="2"/>
  <c r="AM347" i="2"/>
  <c r="AO346" i="2"/>
  <c r="AN346" i="2"/>
  <c r="AM346" i="2"/>
  <c r="AO345" i="2"/>
  <c r="AN345" i="2"/>
  <c r="AM345" i="2"/>
  <c r="AO344" i="2"/>
  <c r="AN344" i="2"/>
  <c r="AM344" i="2"/>
  <c r="AO343" i="2"/>
  <c r="AN343" i="2"/>
  <c r="AM343" i="2"/>
  <c r="AO796" i="2"/>
  <c r="AN796" i="2"/>
  <c r="AM796" i="2"/>
  <c r="AO787" i="2"/>
  <c r="AN787" i="2"/>
  <c r="AM787" i="2"/>
  <c r="AO878" i="2"/>
  <c r="AN878" i="2"/>
  <c r="AM878" i="2"/>
  <c r="AO342" i="2"/>
  <c r="AN342" i="2"/>
  <c r="AM342" i="2"/>
  <c r="AO341" i="2"/>
  <c r="AN341" i="2"/>
  <c r="AM341" i="2"/>
  <c r="AO340" i="2"/>
  <c r="AN340" i="2"/>
  <c r="AM340" i="2"/>
  <c r="AO847" i="2"/>
  <c r="AN847" i="2"/>
  <c r="AM847" i="2"/>
  <c r="AO846" i="2"/>
  <c r="AN846" i="2"/>
  <c r="AM846" i="2"/>
  <c r="AO339" i="2"/>
  <c r="AN339" i="2"/>
  <c r="AM339" i="2"/>
  <c r="AO338" i="2"/>
  <c r="AN338" i="2"/>
  <c r="AM338" i="2"/>
  <c r="AO334" i="2"/>
  <c r="AN334" i="2"/>
  <c r="AM334" i="2"/>
  <c r="AO530" i="2"/>
  <c r="AN530" i="2"/>
  <c r="AM530" i="2"/>
  <c r="AO529" i="2"/>
  <c r="AN529" i="2"/>
  <c r="AM529" i="2"/>
  <c r="AO528" i="2"/>
  <c r="AN528" i="2"/>
  <c r="AM528" i="2"/>
  <c r="AO333" i="2"/>
  <c r="AN333" i="2"/>
  <c r="AM333" i="2"/>
  <c r="AO303" i="2"/>
  <c r="AN303" i="2"/>
  <c r="AM303" i="2"/>
  <c r="AO292" i="2"/>
  <c r="AN292" i="2"/>
  <c r="AM292" i="2"/>
  <c r="AO291" i="2"/>
  <c r="AN291" i="2"/>
  <c r="AM291" i="2"/>
  <c r="AO290" i="2"/>
  <c r="AN290" i="2"/>
  <c r="AM290" i="2"/>
  <c r="AO289" i="2"/>
  <c r="AN289" i="2"/>
  <c r="AM289" i="2"/>
  <c r="AO288" i="2"/>
  <c r="AN288" i="2"/>
  <c r="AM288" i="2"/>
  <c r="AO287" i="2"/>
  <c r="AN287" i="2"/>
  <c r="AM287" i="2"/>
  <c r="AO286" i="2"/>
  <c r="AN286" i="2"/>
  <c r="AM286" i="2"/>
  <c r="AO285" i="2"/>
  <c r="AN285" i="2"/>
  <c r="AM285" i="2"/>
  <c r="AO284" i="2"/>
  <c r="AN284" i="2"/>
  <c r="AM284" i="2"/>
  <c r="AO852" i="2"/>
  <c r="AN852" i="2"/>
  <c r="AM852" i="2"/>
  <c r="AO849" i="2"/>
  <c r="AN849" i="2"/>
  <c r="AM849" i="2"/>
  <c r="AO171" i="2"/>
  <c r="AN171" i="2"/>
  <c r="AM171" i="2"/>
  <c r="AO170" i="2"/>
  <c r="AN170" i="2"/>
  <c r="AM170" i="2"/>
  <c r="AO100" i="2"/>
  <c r="AN100" i="2"/>
  <c r="AM100" i="2"/>
  <c r="AO99" i="2"/>
  <c r="AN99" i="2"/>
  <c r="AM99" i="2"/>
  <c r="AO98" i="2"/>
  <c r="AN98" i="2"/>
  <c r="AM98" i="2"/>
  <c r="AO97" i="2"/>
  <c r="AN97" i="2"/>
  <c r="AM97" i="2"/>
  <c r="AO96" i="2"/>
  <c r="AN96" i="2"/>
  <c r="AM96" i="2"/>
  <c r="AO95" i="2"/>
  <c r="AN95" i="2"/>
  <c r="AM95" i="2"/>
  <c r="AO527" i="2"/>
  <c r="AN527" i="2"/>
  <c r="AM527" i="2"/>
  <c r="AO94" i="2"/>
  <c r="AN94" i="2"/>
  <c r="AM94" i="2"/>
  <c r="AO93" i="2"/>
  <c r="AN93" i="2"/>
  <c r="AM93" i="2"/>
  <c r="AO92" i="2"/>
  <c r="AN92" i="2"/>
  <c r="AM92" i="2"/>
  <c r="AO526" i="2"/>
  <c r="AN526" i="2"/>
  <c r="AM526" i="2"/>
  <c r="AO91" i="2"/>
  <c r="AN91" i="2"/>
  <c r="AM91" i="2"/>
  <c r="AO90" i="2"/>
  <c r="AN90" i="2"/>
  <c r="AM90" i="2"/>
  <c r="AO89" i="2"/>
  <c r="AN89" i="2"/>
  <c r="AM89" i="2"/>
  <c r="AO88" i="2"/>
  <c r="AN88" i="2"/>
  <c r="AM88" i="2"/>
  <c r="AO87" i="2"/>
  <c r="AN87" i="2"/>
  <c r="AM87" i="2"/>
  <c r="AO86" i="2"/>
  <c r="AN86" i="2"/>
  <c r="AM86" i="2"/>
  <c r="AO85" i="2"/>
  <c r="AN85" i="2"/>
  <c r="AM85" i="2"/>
  <c r="AO84" i="2"/>
  <c r="AN84" i="2"/>
  <c r="AM84" i="2"/>
  <c r="AO83" i="2"/>
  <c r="AN83" i="2"/>
  <c r="AM83" i="2"/>
  <c r="AO82" i="2"/>
  <c r="AN82" i="2"/>
  <c r="AM82" i="2"/>
  <c r="AO525" i="2"/>
  <c r="AN525" i="2"/>
  <c r="AM525" i="2"/>
  <c r="AO81" i="2"/>
  <c r="AN81" i="2"/>
  <c r="AM81" i="2"/>
  <c r="AO524" i="2"/>
  <c r="AN524" i="2"/>
  <c r="AM524" i="2"/>
  <c r="AO80" i="2"/>
  <c r="AN80" i="2"/>
  <c r="AM80" i="2"/>
  <c r="AO523" i="2"/>
  <c r="AN523" i="2"/>
  <c r="AM523" i="2"/>
  <c r="AO79" i="2"/>
  <c r="AN79" i="2"/>
  <c r="AM79" i="2"/>
  <c r="AO78" i="2"/>
  <c r="AN78" i="2"/>
  <c r="AM78" i="2"/>
  <c r="AO77" i="2"/>
  <c r="AN77" i="2"/>
  <c r="AM77" i="2"/>
  <c r="AO522" i="2"/>
  <c r="AN522" i="2"/>
  <c r="AM522" i="2"/>
  <c r="AO76" i="2"/>
  <c r="AN76" i="2"/>
  <c r="AM76" i="2"/>
  <c r="AO75" i="2"/>
  <c r="AN75" i="2"/>
  <c r="AM75" i="2"/>
  <c r="AO74" i="2"/>
  <c r="AN74" i="2"/>
  <c r="AM74" i="2"/>
  <c r="AN73" i="2"/>
  <c r="AM73" i="2"/>
  <c r="AO72" i="2"/>
  <c r="AN72" i="2"/>
  <c r="AM72" i="2"/>
  <c r="AO71" i="2"/>
  <c r="AN71" i="2"/>
  <c r="AM71" i="2"/>
  <c r="AN70" i="2"/>
  <c r="AM70" i="2"/>
  <c r="AO69" i="2"/>
  <c r="AN69" i="2"/>
  <c r="AM69" i="2"/>
  <c r="AO68" i="2"/>
  <c r="AN68" i="2"/>
  <c r="AM68" i="2"/>
  <c r="AO67" i="2"/>
  <c r="AN67" i="2"/>
  <c r="AM67" i="2"/>
  <c r="AO521" i="2"/>
  <c r="AN521" i="2"/>
  <c r="AM521" i="2"/>
  <c r="AO823" i="2"/>
  <c r="AN823" i="2"/>
  <c r="AM823" i="2"/>
  <c r="AO795" i="2"/>
  <c r="AN795" i="2"/>
  <c r="AM795" i="2"/>
  <c r="AO632" i="2"/>
  <c r="AN632" i="2"/>
  <c r="AM632" i="2"/>
  <c r="AO66" i="2"/>
  <c r="AN66" i="2"/>
  <c r="AM66" i="2"/>
  <c r="AO631" i="2"/>
  <c r="AN631" i="2"/>
  <c r="AM631" i="2"/>
  <c r="AO520" i="2"/>
  <c r="AN520" i="2"/>
  <c r="AM520" i="2"/>
  <c r="AO65" i="2"/>
  <c r="AN65" i="2"/>
  <c r="AM65" i="2"/>
  <c r="AO630" i="2"/>
  <c r="AN630" i="2"/>
  <c r="AM630" i="2"/>
  <c r="AO519" i="2"/>
  <c r="AN519" i="2"/>
  <c r="AM519" i="2"/>
  <c r="AO64" i="2"/>
  <c r="AN64" i="2"/>
  <c r="AM64" i="2"/>
  <c r="AO63" i="2"/>
  <c r="AN63" i="2"/>
  <c r="AM63" i="2"/>
  <c r="AO62" i="2"/>
  <c r="AN62" i="2"/>
  <c r="AM62" i="2"/>
  <c r="AO61" i="2"/>
  <c r="AN61" i="2"/>
  <c r="AM61" i="2"/>
  <c r="AO60" i="2"/>
  <c r="AN60" i="2"/>
  <c r="AM60" i="2"/>
  <c r="AO59" i="2"/>
  <c r="AN59" i="2"/>
  <c r="AM59" i="2"/>
  <c r="AO58" i="2"/>
  <c r="AN58" i="2"/>
  <c r="AM58" i="2"/>
  <c r="AO57" i="2"/>
  <c r="AN57" i="2"/>
  <c r="AM57" i="2"/>
  <c r="AO854" i="2"/>
  <c r="AN854" i="2"/>
  <c r="AM854" i="2"/>
  <c r="AO822" i="2"/>
  <c r="AN822" i="2"/>
  <c r="AM822" i="2"/>
  <c r="AO56" i="2"/>
  <c r="AN56" i="2"/>
  <c r="AM56" i="2"/>
  <c r="AO55" i="2"/>
  <c r="AN55" i="2"/>
  <c r="AM55" i="2"/>
  <c r="AO54" i="2"/>
  <c r="AN54" i="2"/>
  <c r="AM54" i="2"/>
  <c r="AN53" i="2"/>
  <c r="AM53" i="2"/>
  <c r="AO52" i="2"/>
  <c r="AN52" i="2"/>
  <c r="AM52" i="2"/>
  <c r="AO51" i="2"/>
  <c r="AN51" i="2"/>
  <c r="AM51" i="2"/>
  <c r="AO629" i="2"/>
  <c r="AN629" i="2"/>
  <c r="AM629" i="2"/>
  <c r="AO628" i="2"/>
  <c r="AN628" i="2"/>
  <c r="AM628" i="2"/>
  <c r="AO627" i="2"/>
  <c r="AN627" i="2"/>
  <c r="AM627" i="2"/>
  <c r="AO50" i="2"/>
  <c r="AN50" i="2"/>
  <c r="AM50" i="2"/>
  <c r="AO49" i="2"/>
  <c r="AN49" i="2"/>
  <c r="AM49" i="2"/>
  <c r="AO487" i="2"/>
  <c r="AN487" i="2"/>
  <c r="AM487" i="2"/>
  <c r="AO48" i="2"/>
  <c r="AN48" i="2"/>
  <c r="AM48" i="2"/>
  <c r="AO486" i="2"/>
  <c r="AN486" i="2"/>
  <c r="AM486" i="2"/>
  <c r="AO829" i="2"/>
  <c r="AM829" i="2"/>
  <c r="AO518" i="2"/>
  <c r="AN518" i="2"/>
  <c r="AM518" i="2"/>
  <c r="AO47" i="2"/>
  <c r="AN47" i="2"/>
  <c r="AM47" i="2"/>
  <c r="AO46" i="2"/>
  <c r="AN46" i="2"/>
  <c r="AM46" i="2"/>
  <c r="AO45" i="2"/>
  <c r="AN45" i="2"/>
  <c r="AM45" i="2"/>
  <c r="AO517" i="2"/>
  <c r="AN517" i="2"/>
  <c r="AM517" i="2"/>
  <c r="AO44" i="2"/>
  <c r="AN44" i="2"/>
  <c r="AM44" i="2"/>
  <c r="AO43" i="2"/>
  <c r="AN43" i="2"/>
  <c r="AM43" i="2"/>
  <c r="AO42" i="2"/>
  <c r="AN42" i="2"/>
  <c r="AM42" i="2"/>
  <c r="AO516" i="2"/>
  <c r="AN516" i="2"/>
  <c r="AM516" i="2"/>
  <c r="AO781" i="2"/>
  <c r="AN781" i="2"/>
  <c r="AM781" i="2"/>
  <c r="AO626" i="2"/>
  <c r="AN626" i="2"/>
  <c r="AM626" i="2"/>
  <c r="AO853" i="2"/>
  <c r="AN853" i="2"/>
  <c r="AM853" i="2"/>
  <c r="AO855" i="2"/>
  <c r="AN855" i="2"/>
  <c r="AM855" i="2"/>
  <c r="AO784" i="2"/>
  <c r="AN784" i="2"/>
  <c r="AM784" i="2"/>
  <c r="AO625" i="2"/>
  <c r="AN625" i="2"/>
  <c r="AM625" i="2"/>
  <c r="AO624" i="2"/>
  <c r="AN624" i="2"/>
  <c r="AM624" i="2"/>
  <c r="AO41" i="2"/>
  <c r="AN41" i="2"/>
  <c r="AM41" i="2"/>
  <c r="AO40" i="2"/>
  <c r="AN40" i="2"/>
  <c r="AM40" i="2"/>
  <c r="AO39" i="2"/>
  <c r="AN39" i="2"/>
  <c r="AM39" i="2"/>
  <c r="AO623" i="2"/>
  <c r="AN623" i="2"/>
  <c r="AM623" i="2"/>
  <c r="AO38" i="2"/>
  <c r="AN38" i="2"/>
  <c r="AM38" i="2"/>
  <c r="AO37" i="2"/>
  <c r="AN37" i="2"/>
  <c r="AM37" i="2"/>
  <c r="AO36" i="2"/>
  <c r="AN36" i="2"/>
  <c r="AM36" i="2"/>
  <c r="AO35" i="2"/>
  <c r="AN35" i="2"/>
  <c r="AM35" i="2"/>
  <c r="AO622" i="2"/>
  <c r="AN622" i="2"/>
  <c r="AM622" i="2"/>
  <c r="AO621" i="2"/>
  <c r="AN621" i="2"/>
  <c r="AM621" i="2"/>
  <c r="AM833" i="2"/>
  <c r="AO34" i="2"/>
  <c r="AN34" i="2"/>
  <c r="AM34" i="2"/>
  <c r="AO33" i="2"/>
  <c r="AN33" i="2"/>
  <c r="AM33" i="2"/>
  <c r="AO32" i="2"/>
  <c r="AN32" i="2"/>
  <c r="AM32" i="2"/>
  <c r="AO31" i="2"/>
  <c r="AN31" i="2"/>
  <c r="AM31" i="2"/>
  <c r="AO30" i="2"/>
  <c r="AN30" i="2"/>
  <c r="AM30" i="2"/>
  <c r="AO890" i="2"/>
  <c r="AN890" i="2"/>
  <c r="AM890" i="2"/>
  <c r="AO889" i="2"/>
  <c r="AN889" i="2"/>
  <c r="AM889" i="2"/>
  <c r="AO620" i="2"/>
  <c r="AN620" i="2"/>
  <c r="AM620" i="2"/>
  <c r="AO861" i="2"/>
  <c r="AN861" i="2"/>
  <c r="AM861" i="2"/>
  <c r="AO860" i="2"/>
  <c r="AN860" i="2"/>
  <c r="AM860" i="2"/>
  <c r="AO859" i="2"/>
  <c r="AN859" i="2"/>
  <c r="AM859" i="2"/>
  <c r="AO858" i="2"/>
  <c r="AN858" i="2"/>
  <c r="AM858" i="2"/>
  <c r="AO828" i="2"/>
  <c r="AN828" i="2"/>
  <c r="AM828" i="2"/>
  <c r="AO820" i="2"/>
  <c r="AN820" i="2"/>
  <c r="AM820" i="2"/>
  <c r="AO819" i="2"/>
  <c r="AN819" i="2"/>
  <c r="AM819" i="2"/>
  <c r="AO857" i="2"/>
  <c r="AN857" i="2"/>
  <c r="AM857" i="2"/>
  <c r="AO29" i="2"/>
  <c r="AN29" i="2"/>
  <c r="AM29" i="2"/>
  <c r="AO28" i="2"/>
  <c r="AN28" i="2"/>
  <c r="AM28" i="2"/>
  <c r="AO27" i="2"/>
  <c r="AN27" i="2"/>
  <c r="AM27" i="2"/>
  <c r="AO419" i="2"/>
  <c r="AN419" i="2"/>
  <c r="AM419" i="2"/>
  <c r="AO418" i="2"/>
  <c r="AN418" i="2"/>
  <c r="AM418" i="2"/>
  <c r="AO417" i="2"/>
  <c r="AN417" i="2"/>
  <c r="AM417" i="2"/>
  <c r="AO619" i="2"/>
  <c r="AN619" i="2"/>
  <c r="AM619" i="2"/>
  <c r="AO618" i="2"/>
  <c r="AN618" i="2"/>
  <c r="AM618" i="2"/>
  <c r="AO617" i="2"/>
  <c r="AN617" i="2"/>
  <c r="AM617" i="2"/>
  <c r="AO616" i="2"/>
  <c r="AN616" i="2"/>
  <c r="AM616" i="2"/>
  <c r="AO615" i="2"/>
  <c r="AN615" i="2"/>
  <c r="AM615" i="2"/>
  <c r="AO614" i="2"/>
  <c r="AN614" i="2"/>
  <c r="AM614" i="2"/>
  <c r="AO613" i="2"/>
  <c r="AN613" i="2"/>
  <c r="AM613" i="2"/>
  <c r="AO732" i="2"/>
  <c r="AN732" i="2"/>
  <c r="AM732" i="2"/>
  <c r="AO867" i="2"/>
  <c r="AN867" i="2"/>
  <c r="AM867" i="2"/>
  <c r="AO612" i="2"/>
  <c r="AN612" i="2"/>
  <c r="AM612" i="2"/>
  <c r="AO866" i="2"/>
  <c r="AN866" i="2"/>
  <c r="AM866" i="2"/>
  <c r="AO743" i="2"/>
  <c r="AN743" i="2"/>
  <c r="AM743" i="2"/>
  <c r="AN742" i="2"/>
  <c r="AM742" i="2"/>
  <c r="AO788" i="2"/>
  <c r="AN788" i="2"/>
  <c r="AM788" i="2"/>
  <c r="AO876" i="2"/>
  <c r="AN876" i="2"/>
  <c r="AM876" i="2"/>
  <c r="AO611" i="2"/>
  <c r="AN611" i="2"/>
  <c r="AM611" i="2"/>
  <c r="AO792" i="2"/>
  <c r="AN792" i="2"/>
  <c r="AM792" i="2"/>
  <c r="AO765" i="2"/>
  <c r="AN765" i="2"/>
  <c r="AM765" i="2"/>
  <c r="AO810" i="2"/>
  <c r="AN810" i="2"/>
  <c r="AM810" i="2"/>
  <c r="AO794" i="2"/>
  <c r="AN794" i="2"/>
  <c r="AM794" i="2"/>
  <c r="AO762" i="2"/>
  <c r="AN762" i="2"/>
  <c r="AM762" i="2"/>
  <c r="AO610" i="2"/>
  <c r="AN610" i="2"/>
  <c r="AM610" i="2"/>
  <c r="AO609" i="2"/>
  <c r="AN609" i="2"/>
  <c r="AM609" i="2"/>
  <c r="AO608" i="2"/>
  <c r="AN608" i="2"/>
  <c r="AM608" i="2"/>
  <c r="AO607" i="2"/>
  <c r="AN607" i="2"/>
  <c r="AM607" i="2"/>
  <c r="AO606" i="2"/>
  <c r="AN606" i="2"/>
  <c r="AM606" i="2"/>
  <c r="AO605" i="2"/>
  <c r="AN605" i="2"/>
  <c r="AM605" i="2"/>
  <c r="AO604" i="2"/>
  <c r="AN604" i="2"/>
  <c r="AM604" i="2"/>
  <c r="AO603" i="2"/>
  <c r="AN603" i="2"/>
  <c r="AM603" i="2"/>
  <c r="AO807" i="2"/>
  <c r="AN807" i="2"/>
  <c r="AM807" i="2"/>
  <c r="AO793" i="2"/>
  <c r="AN793" i="2"/>
  <c r="AM793" i="2"/>
  <c r="AO26" i="2"/>
  <c r="AM26" i="2"/>
  <c r="AO602" i="2"/>
  <c r="AN602" i="2"/>
  <c r="AM602" i="2"/>
  <c r="AO601" i="2"/>
  <c r="AN601" i="2"/>
  <c r="AM601" i="2"/>
  <c r="AO25" i="2"/>
  <c r="AN25" i="2"/>
  <c r="AM25" i="2"/>
  <c r="AO24" i="2"/>
  <c r="AN24" i="2"/>
  <c r="AM24" i="2"/>
  <c r="AO600" i="2"/>
  <c r="AN600" i="2"/>
  <c r="AM600" i="2"/>
  <c r="AO23" i="2"/>
  <c r="AN23" i="2"/>
  <c r="AM23" i="2"/>
  <c r="AO599" i="2"/>
  <c r="AN599" i="2"/>
  <c r="AM599" i="2"/>
  <c r="AO22" i="2"/>
  <c r="AN22" i="2"/>
  <c r="AM22" i="2"/>
  <c r="AO598" i="2"/>
  <c r="AN598" i="2"/>
  <c r="AM598" i="2"/>
  <c r="AO21" i="2"/>
  <c r="AN21" i="2"/>
  <c r="AM21" i="2"/>
  <c r="AO20" i="2"/>
  <c r="AN20" i="2"/>
  <c r="AM20" i="2"/>
  <c r="AO597" i="2"/>
  <c r="AN597" i="2"/>
  <c r="AM597" i="2"/>
  <c r="AO19" i="2"/>
  <c r="AN19" i="2"/>
  <c r="AM19" i="2"/>
  <c r="AO18" i="2"/>
  <c r="AN18" i="2"/>
  <c r="AM18" i="2"/>
  <c r="AO17" i="2"/>
  <c r="AN17" i="2"/>
  <c r="AM17" i="2"/>
  <c r="AO596" i="2"/>
  <c r="AN596" i="2"/>
  <c r="AM596" i="2"/>
  <c r="AO16" i="2"/>
  <c r="AN16" i="2"/>
  <c r="AM16" i="2"/>
  <c r="AO595" i="2"/>
  <c r="AN595" i="2"/>
  <c r="AM595" i="2"/>
  <c r="AO15" i="2"/>
  <c r="AN15" i="2"/>
  <c r="AM15" i="2"/>
  <c r="AO731" i="2"/>
  <c r="AN731" i="2"/>
  <c r="AM731" i="2"/>
  <c r="AO14" i="2"/>
  <c r="AN14" i="2"/>
  <c r="AM14" i="2"/>
  <c r="AO834" i="2"/>
  <c r="AN834" i="2"/>
  <c r="AM834" i="2"/>
  <c r="AO669" i="2"/>
  <c r="AN669" i="2"/>
  <c r="AM669" i="2"/>
  <c r="AO13" i="2"/>
  <c r="AN13" i="2"/>
  <c r="AM13" i="2"/>
  <c r="AO730" i="2"/>
  <c r="AN730" i="2"/>
  <c r="AM730" i="2"/>
  <c r="AP729" i="2"/>
  <c r="AO729" i="2"/>
  <c r="AN729" i="2"/>
  <c r="AM729" i="2"/>
  <c r="AO12" i="2"/>
  <c r="AN12" i="2"/>
  <c r="AM12" i="2"/>
  <c r="AO11" i="2"/>
  <c r="AN11" i="2"/>
  <c r="AM11" i="2"/>
  <c r="AO10" i="2"/>
  <c r="AN10" i="2"/>
  <c r="AM10" i="2"/>
  <c r="AP9" i="2"/>
  <c r="AO9" i="2"/>
  <c r="AN9" i="2"/>
  <c r="AM9" i="2"/>
  <c r="W306" i="3"/>
  <c r="W71" i="3"/>
  <c r="AO447" i="2"/>
  <c r="AO53" i="2"/>
  <c r="AO73" i="2"/>
  <c r="R74" i="3"/>
  <c r="R71" i="3"/>
  <c r="R70" i="3"/>
  <c r="R66" i="3"/>
  <c r="R10" i="3"/>
  <c r="BS416" i="2"/>
  <c r="BR416" i="2"/>
  <c r="BQ416" i="2"/>
  <c r="BP416" i="2"/>
  <c r="BO416" i="2"/>
  <c r="BN416" i="2"/>
  <c r="BM416" i="2"/>
  <c r="BE416" i="2"/>
  <c r="BD416" i="2"/>
  <c r="BC416" i="2"/>
  <c r="BB416" i="2"/>
  <c r="BA416" i="2"/>
  <c r="AZ416" i="2"/>
  <c r="AL416" i="2"/>
  <c r="AK416" i="2"/>
  <c r="AJ416" i="2"/>
  <c r="BS415" i="2"/>
  <c r="BR415" i="2"/>
  <c r="BQ415" i="2"/>
  <c r="BP415" i="2"/>
  <c r="BO415" i="2"/>
  <c r="BN415" i="2"/>
  <c r="BM415" i="2"/>
  <c r="BE415" i="2"/>
  <c r="BD415" i="2"/>
  <c r="BC415" i="2"/>
  <c r="BB415" i="2"/>
  <c r="BA415" i="2"/>
  <c r="AZ415" i="2"/>
  <c r="AL415" i="2"/>
  <c r="AK415" i="2"/>
  <c r="AJ415" i="2"/>
  <c r="BS515" i="2"/>
  <c r="BR515" i="2"/>
  <c r="BQ515" i="2"/>
  <c r="BP515" i="2"/>
  <c r="BO515" i="2"/>
  <c r="BN515" i="2"/>
  <c r="BM515" i="2"/>
  <c r="BE515" i="2"/>
  <c r="BD515" i="2"/>
  <c r="BC515" i="2"/>
  <c r="BB515" i="2"/>
  <c r="BA515" i="2"/>
  <c r="AZ515" i="2"/>
  <c r="AL515" i="2"/>
  <c r="AK515" i="2"/>
  <c r="AJ515" i="2"/>
  <c r="BS414" i="2"/>
  <c r="BR414" i="2"/>
  <c r="BQ414" i="2"/>
  <c r="BP414" i="2"/>
  <c r="BO414" i="2"/>
  <c r="BN414" i="2"/>
  <c r="BM414" i="2"/>
  <c r="BE414" i="2"/>
  <c r="BD414" i="2"/>
  <c r="BC414" i="2"/>
  <c r="BB414" i="2"/>
  <c r="BA414" i="2"/>
  <c r="AZ414" i="2"/>
  <c r="AL414" i="2"/>
  <c r="AK414" i="2"/>
  <c r="AJ414" i="2"/>
  <c r="BS594" i="2"/>
  <c r="BR594" i="2"/>
  <c r="BQ594" i="2"/>
  <c r="BP594" i="2"/>
  <c r="BO594" i="2"/>
  <c r="BN594" i="2"/>
  <c r="BM594" i="2"/>
  <c r="BE594" i="2"/>
  <c r="BD594" i="2"/>
  <c r="BC594" i="2"/>
  <c r="BB594" i="2"/>
  <c r="BA594" i="2"/>
  <c r="AZ594" i="2"/>
  <c r="AL594" i="2"/>
  <c r="AK594" i="2"/>
  <c r="AJ594" i="2"/>
  <c r="BS593" i="2"/>
  <c r="BR593" i="2"/>
  <c r="BQ593" i="2"/>
  <c r="BP593" i="2"/>
  <c r="BO593" i="2"/>
  <c r="BN593" i="2"/>
  <c r="BM593" i="2"/>
  <c r="BE593" i="2"/>
  <c r="BD593" i="2"/>
  <c r="BC593" i="2"/>
  <c r="BB593" i="2"/>
  <c r="BA593" i="2"/>
  <c r="AZ593" i="2"/>
  <c r="AL593" i="2"/>
  <c r="AK593" i="2"/>
  <c r="AJ593" i="2"/>
  <c r="BS592" i="2"/>
  <c r="BR592" i="2"/>
  <c r="BQ592" i="2"/>
  <c r="BP592" i="2"/>
  <c r="BO592" i="2"/>
  <c r="BN592" i="2"/>
  <c r="BM592" i="2"/>
  <c r="BE592" i="2"/>
  <c r="BD592" i="2"/>
  <c r="BC592" i="2"/>
  <c r="BB592" i="2"/>
  <c r="BA592" i="2"/>
  <c r="AZ592" i="2"/>
  <c r="AL592" i="2"/>
  <c r="AK592" i="2"/>
  <c r="AJ592" i="2"/>
  <c r="BS413" i="2"/>
  <c r="BR413" i="2"/>
  <c r="BQ413" i="2"/>
  <c r="BP413" i="2"/>
  <c r="BO413" i="2"/>
  <c r="BN413" i="2"/>
  <c r="BM413" i="2"/>
  <c r="BE413" i="2"/>
  <c r="BD413" i="2"/>
  <c r="BC413" i="2"/>
  <c r="BB413" i="2"/>
  <c r="BA413" i="2"/>
  <c r="AZ413" i="2"/>
  <c r="AL413" i="2"/>
  <c r="AK413" i="2"/>
  <c r="AJ413" i="2"/>
  <c r="BS485" i="2"/>
  <c r="BR485" i="2"/>
  <c r="BQ485" i="2"/>
  <c r="BP485" i="2"/>
  <c r="BO485" i="2"/>
  <c r="BN485" i="2"/>
  <c r="BM485" i="2"/>
  <c r="BE485" i="2"/>
  <c r="BD485" i="2"/>
  <c r="BC485" i="2"/>
  <c r="BB485" i="2"/>
  <c r="BA485" i="2"/>
  <c r="AZ485" i="2"/>
  <c r="AL485" i="2"/>
  <c r="AK485" i="2"/>
  <c r="AJ485" i="2"/>
  <c r="BS412" i="2"/>
  <c r="BR412" i="2"/>
  <c r="BQ412" i="2"/>
  <c r="BP412" i="2"/>
  <c r="BO412" i="2"/>
  <c r="BN412" i="2"/>
  <c r="BM412" i="2"/>
  <c r="BE412" i="2"/>
  <c r="BD412" i="2"/>
  <c r="BC412" i="2"/>
  <c r="BB412" i="2"/>
  <c r="BA412" i="2"/>
  <c r="AZ412" i="2"/>
  <c r="AL412" i="2"/>
  <c r="AK412" i="2"/>
  <c r="AJ412" i="2"/>
  <c r="BS411" i="2"/>
  <c r="BR411" i="2"/>
  <c r="BQ411" i="2"/>
  <c r="BP411" i="2"/>
  <c r="BO411" i="2"/>
  <c r="BN411" i="2"/>
  <c r="BM411" i="2"/>
  <c r="BE411" i="2"/>
  <c r="BD411" i="2"/>
  <c r="BC411" i="2"/>
  <c r="BB411" i="2"/>
  <c r="BA411" i="2"/>
  <c r="AZ411" i="2"/>
  <c r="AL411" i="2"/>
  <c r="AK411" i="2"/>
  <c r="AJ411" i="2"/>
  <c r="BS666" i="2"/>
  <c r="BR666" i="2"/>
  <c r="BQ666" i="2"/>
  <c r="BP666" i="2"/>
  <c r="BO666" i="2"/>
  <c r="BN666" i="2"/>
  <c r="BM666" i="2"/>
  <c r="BE666" i="2"/>
  <c r="BD666" i="2"/>
  <c r="BC666" i="2"/>
  <c r="BB666" i="2"/>
  <c r="BA666" i="2"/>
  <c r="AZ666" i="2"/>
  <c r="AL666" i="2"/>
  <c r="AK666" i="2"/>
  <c r="AJ666" i="2"/>
  <c r="BS410" i="2"/>
  <c r="BR410" i="2"/>
  <c r="BQ410" i="2"/>
  <c r="BP410" i="2"/>
  <c r="BO410" i="2"/>
  <c r="BN410" i="2"/>
  <c r="BM410" i="2"/>
  <c r="BE410" i="2"/>
  <c r="BD410" i="2"/>
  <c r="BC410" i="2"/>
  <c r="BB410" i="2"/>
  <c r="BA410" i="2"/>
  <c r="AZ410" i="2"/>
  <c r="AL410" i="2"/>
  <c r="AK410" i="2"/>
  <c r="AJ410" i="2"/>
  <c r="BS591" i="2"/>
  <c r="BR591" i="2"/>
  <c r="BQ591" i="2"/>
  <c r="BP591" i="2"/>
  <c r="BO591" i="2"/>
  <c r="BN591" i="2"/>
  <c r="BM591" i="2"/>
  <c r="BE591" i="2"/>
  <c r="BD591" i="2"/>
  <c r="BC591" i="2"/>
  <c r="BB591" i="2"/>
  <c r="BA591" i="2"/>
  <c r="AZ591" i="2"/>
  <c r="AL591" i="2"/>
  <c r="AK591" i="2"/>
  <c r="AJ591" i="2"/>
  <c r="BS590" i="2"/>
  <c r="BR590" i="2"/>
  <c r="BQ590" i="2"/>
  <c r="BP590" i="2"/>
  <c r="BO590" i="2"/>
  <c r="BN590" i="2"/>
  <c r="BM590" i="2"/>
  <c r="BE590" i="2"/>
  <c r="BD590" i="2"/>
  <c r="BC590" i="2"/>
  <c r="BB590" i="2"/>
  <c r="BA590" i="2"/>
  <c r="AZ590" i="2"/>
  <c r="AL590" i="2"/>
  <c r="AK590" i="2"/>
  <c r="AJ590" i="2"/>
  <c r="BS589" i="2"/>
  <c r="BR589" i="2"/>
  <c r="BQ589" i="2"/>
  <c r="BP589" i="2"/>
  <c r="BO589" i="2"/>
  <c r="BN589" i="2"/>
  <c r="BM589" i="2"/>
  <c r="BE589" i="2"/>
  <c r="BD589" i="2"/>
  <c r="BC589" i="2"/>
  <c r="BB589" i="2"/>
  <c r="BA589" i="2"/>
  <c r="AZ589" i="2"/>
  <c r="AL589" i="2"/>
  <c r="AK589" i="2"/>
  <c r="AJ589" i="2"/>
  <c r="BS665" i="2"/>
  <c r="BR665" i="2"/>
  <c r="BQ665" i="2"/>
  <c r="BP665" i="2"/>
  <c r="BO665" i="2"/>
  <c r="BN665" i="2"/>
  <c r="BM665" i="2"/>
  <c r="BE665" i="2"/>
  <c r="BD665" i="2"/>
  <c r="BC665" i="2"/>
  <c r="BB665" i="2"/>
  <c r="BA665" i="2"/>
  <c r="AZ665" i="2"/>
  <c r="AL665" i="2"/>
  <c r="AK665" i="2"/>
  <c r="AJ665" i="2"/>
  <c r="BS664" i="2"/>
  <c r="BR664" i="2"/>
  <c r="BQ664" i="2"/>
  <c r="BP664" i="2"/>
  <c r="BO664" i="2"/>
  <c r="BN664" i="2"/>
  <c r="BM664" i="2"/>
  <c r="BE664" i="2"/>
  <c r="BD664" i="2"/>
  <c r="BC664" i="2"/>
  <c r="BB664" i="2"/>
  <c r="BA664" i="2"/>
  <c r="AZ664" i="2"/>
  <c r="AL664" i="2"/>
  <c r="AK664" i="2"/>
  <c r="AJ664" i="2"/>
  <c r="BS588" i="2"/>
  <c r="BR588" i="2"/>
  <c r="BQ588" i="2"/>
  <c r="BP588" i="2"/>
  <c r="BO588" i="2"/>
  <c r="BN588" i="2"/>
  <c r="BM588" i="2"/>
  <c r="BE588" i="2"/>
  <c r="BD588" i="2"/>
  <c r="BC588" i="2"/>
  <c r="BB588" i="2"/>
  <c r="BA588" i="2"/>
  <c r="AZ588" i="2"/>
  <c r="AL588" i="2"/>
  <c r="AK588" i="2"/>
  <c r="AJ588" i="2"/>
  <c r="BS587" i="2"/>
  <c r="BR587" i="2"/>
  <c r="BQ587" i="2"/>
  <c r="BP587" i="2"/>
  <c r="BO587" i="2"/>
  <c r="BN587" i="2"/>
  <c r="BM587" i="2"/>
  <c r="BE587" i="2"/>
  <c r="BD587" i="2"/>
  <c r="BC587" i="2"/>
  <c r="BB587" i="2"/>
  <c r="BA587" i="2"/>
  <c r="AZ587" i="2"/>
  <c r="AL587" i="2"/>
  <c r="AK587" i="2"/>
  <c r="AJ587" i="2"/>
  <c r="BS409" i="2"/>
  <c r="BR409" i="2"/>
  <c r="BQ409" i="2"/>
  <c r="BP409" i="2"/>
  <c r="BO409" i="2"/>
  <c r="BN409" i="2"/>
  <c r="BM409" i="2"/>
  <c r="BE409" i="2"/>
  <c r="BD409" i="2"/>
  <c r="BC409" i="2"/>
  <c r="BB409" i="2"/>
  <c r="BA409" i="2"/>
  <c r="AZ409" i="2"/>
  <c r="AL409" i="2"/>
  <c r="AK409" i="2"/>
  <c r="AJ409" i="2"/>
  <c r="BS586" i="2"/>
  <c r="BR586" i="2"/>
  <c r="BQ586" i="2"/>
  <c r="BP586" i="2"/>
  <c r="BO586" i="2"/>
  <c r="BN586" i="2"/>
  <c r="BM586" i="2"/>
  <c r="BE586" i="2"/>
  <c r="BD586" i="2"/>
  <c r="BC586" i="2"/>
  <c r="BB586" i="2"/>
  <c r="BA586" i="2"/>
  <c r="AZ586" i="2"/>
  <c r="AL586" i="2"/>
  <c r="AK586" i="2"/>
  <c r="AJ586" i="2"/>
  <c r="BS663" i="2"/>
  <c r="BR663" i="2"/>
  <c r="BQ663" i="2"/>
  <c r="BP663" i="2"/>
  <c r="BO663" i="2"/>
  <c r="BN663" i="2"/>
  <c r="BM663" i="2"/>
  <c r="BE663" i="2"/>
  <c r="BD663" i="2"/>
  <c r="BC663" i="2"/>
  <c r="BB663" i="2"/>
  <c r="BA663" i="2"/>
  <c r="AZ663" i="2"/>
  <c r="AL663" i="2"/>
  <c r="AK663" i="2"/>
  <c r="AJ663" i="2"/>
  <c r="BS662" i="2"/>
  <c r="BR662" i="2"/>
  <c r="BQ662" i="2"/>
  <c r="BP662" i="2"/>
  <c r="BO662" i="2"/>
  <c r="BN662" i="2"/>
  <c r="BM662" i="2"/>
  <c r="BE662" i="2"/>
  <c r="BD662" i="2"/>
  <c r="BC662" i="2"/>
  <c r="BB662" i="2"/>
  <c r="BA662" i="2"/>
  <c r="AZ662" i="2"/>
  <c r="AL662" i="2"/>
  <c r="AK662" i="2"/>
  <c r="AJ662" i="2"/>
  <c r="BS408" i="2"/>
  <c r="BR408" i="2"/>
  <c r="BQ408" i="2"/>
  <c r="BP408" i="2"/>
  <c r="BO408" i="2"/>
  <c r="BN408" i="2"/>
  <c r="BM408" i="2"/>
  <c r="BE408" i="2"/>
  <c r="BD408" i="2"/>
  <c r="BC408" i="2"/>
  <c r="BB408" i="2"/>
  <c r="BA408" i="2"/>
  <c r="AZ408" i="2"/>
  <c r="AL408" i="2"/>
  <c r="AK408" i="2"/>
  <c r="AJ408" i="2"/>
  <c r="BS407" i="2"/>
  <c r="BR407" i="2"/>
  <c r="BQ407" i="2"/>
  <c r="BP407" i="2"/>
  <c r="BO407" i="2"/>
  <c r="BN407" i="2"/>
  <c r="BM407" i="2"/>
  <c r="BE407" i="2"/>
  <c r="BD407" i="2"/>
  <c r="BC407" i="2"/>
  <c r="BB407" i="2"/>
  <c r="BA407" i="2"/>
  <c r="AZ407" i="2"/>
  <c r="AL407" i="2"/>
  <c r="AK407" i="2"/>
  <c r="AJ407" i="2"/>
  <c r="BS728" i="2"/>
  <c r="BR728" i="2"/>
  <c r="BQ728" i="2"/>
  <c r="BP728" i="2"/>
  <c r="BO728" i="2"/>
  <c r="BN728" i="2"/>
  <c r="BM728" i="2"/>
  <c r="BE728" i="2"/>
  <c r="BD728" i="2"/>
  <c r="BC728" i="2"/>
  <c r="BB728" i="2"/>
  <c r="BA728" i="2"/>
  <c r="AZ728" i="2"/>
  <c r="AL728" i="2"/>
  <c r="AK728" i="2"/>
  <c r="AJ728" i="2"/>
  <c r="BS727" i="2"/>
  <c r="BR727" i="2"/>
  <c r="BQ727" i="2"/>
  <c r="BP727" i="2"/>
  <c r="BO727" i="2"/>
  <c r="BN727" i="2"/>
  <c r="BM727" i="2"/>
  <c r="BE727" i="2"/>
  <c r="BD727" i="2"/>
  <c r="BC727" i="2"/>
  <c r="BB727" i="2"/>
  <c r="BA727" i="2"/>
  <c r="AZ727" i="2"/>
  <c r="AL727" i="2"/>
  <c r="AK727" i="2"/>
  <c r="AJ727" i="2"/>
  <c r="BS585" i="2"/>
  <c r="BR585" i="2"/>
  <c r="BQ585" i="2"/>
  <c r="BP585" i="2"/>
  <c r="BO585" i="2"/>
  <c r="BN585" i="2"/>
  <c r="BM585" i="2"/>
  <c r="BE585" i="2"/>
  <c r="BD585" i="2"/>
  <c r="BC585" i="2"/>
  <c r="BB585" i="2"/>
  <c r="BA585" i="2"/>
  <c r="AZ585" i="2"/>
  <c r="AL585" i="2"/>
  <c r="AK585" i="2"/>
  <c r="AJ585" i="2"/>
  <c r="BS584" i="2"/>
  <c r="BR584" i="2"/>
  <c r="BQ584" i="2"/>
  <c r="BP584" i="2"/>
  <c r="BO584" i="2"/>
  <c r="BN584" i="2"/>
  <c r="BM584" i="2"/>
  <c r="BE584" i="2"/>
  <c r="BD584" i="2"/>
  <c r="BC584" i="2"/>
  <c r="BB584" i="2"/>
  <c r="BA584" i="2"/>
  <c r="AZ584" i="2"/>
  <c r="AL584" i="2"/>
  <c r="AK584" i="2"/>
  <c r="AJ584" i="2"/>
  <c r="BS583" i="2"/>
  <c r="BR583" i="2"/>
  <c r="BQ583" i="2"/>
  <c r="BP583" i="2"/>
  <c r="BO583" i="2"/>
  <c r="BN583" i="2"/>
  <c r="BM583" i="2"/>
  <c r="BE583" i="2"/>
  <c r="BD583" i="2"/>
  <c r="BC583" i="2"/>
  <c r="BB583" i="2"/>
  <c r="BA583" i="2"/>
  <c r="AZ583" i="2"/>
  <c r="AL583" i="2"/>
  <c r="AK583" i="2"/>
  <c r="AJ583" i="2"/>
  <c r="BS582" i="2"/>
  <c r="BR582" i="2"/>
  <c r="BQ582" i="2"/>
  <c r="BP582" i="2"/>
  <c r="BO582" i="2"/>
  <c r="BN582" i="2"/>
  <c r="BM582" i="2"/>
  <c r="BE582" i="2"/>
  <c r="BD582" i="2"/>
  <c r="BC582" i="2"/>
  <c r="BB582" i="2"/>
  <c r="BA582" i="2"/>
  <c r="AZ582" i="2"/>
  <c r="AL582" i="2"/>
  <c r="AK582" i="2"/>
  <c r="AJ582" i="2"/>
  <c r="BS406" i="2"/>
  <c r="BR406" i="2"/>
  <c r="BQ406" i="2"/>
  <c r="BP406" i="2"/>
  <c r="BO406" i="2"/>
  <c r="BN406" i="2"/>
  <c r="BM406" i="2"/>
  <c r="BE406" i="2"/>
  <c r="BD406" i="2"/>
  <c r="BC406" i="2"/>
  <c r="BB406" i="2"/>
  <c r="BA406" i="2"/>
  <c r="AZ406" i="2"/>
  <c r="AL406" i="2"/>
  <c r="AK406" i="2"/>
  <c r="AJ406" i="2"/>
  <c r="BS405" i="2"/>
  <c r="BR405" i="2"/>
  <c r="BQ405" i="2"/>
  <c r="BP405" i="2"/>
  <c r="BO405" i="2"/>
  <c r="BN405" i="2"/>
  <c r="BM405" i="2"/>
  <c r="BE405" i="2"/>
  <c r="BD405" i="2"/>
  <c r="BC405" i="2"/>
  <c r="BB405" i="2"/>
  <c r="BA405" i="2"/>
  <c r="AZ405" i="2"/>
  <c r="AL405" i="2"/>
  <c r="AK405" i="2"/>
  <c r="AJ405" i="2"/>
  <c r="BS404" i="2"/>
  <c r="BR404" i="2"/>
  <c r="BQ404" i="2"/>
  <c r="BP404" i="2"/>
  <c r="BO404" i="2"/>
  <c r="BN404" i="2"/>
  <c r="BM404" i="2"/>
  <c r="BE404" i="2"/>
  <c r="BD404" i="2"/>
  <c r="BC404" i="2"/>
  <c r="BB404" i="2"/>
  <c r="BA404" i="2"/>
  <c r="AZ404" i="2"/>
  <c r="AL404" i="2"/>
  <c r="AK404" i="2"/>
  <c r="AJ404" i="2"/>
  <c r="BS581" i="2"/>
  <c r="BR581" i="2"/>
  <c r="BQ581" i="2"/>
  <c r="BP581" i="2"/>
  <c r="BO581" i="2"/>
  <c r="BN581" i="2"/>
  <c r="BM581" i="2"/>
  <c r="BE581" i="2"/>
  <c r="BD581" i="2"/>
  <c r="BC581" i="2"/>
  <c r="BB581" i="2"/>
  <c r="BA581" i="2"/>
  <c r="AZ581" i="2"/>
  <c r="AL581" i="2"/>
  <c r="AK581" i="2"/>
  <c r="AJ581" i="2"/>
  <c r="BS580" i="2"/>
  <c r="BR580" i="2"/>
  <c r="BQ580" i="2"/>
  <c r="BP580" i="2"/>
  <c r="BO580" i="2"/>
  <c r="BN580" i="2"/>
  <c r="BM580" i="2"/>
  <c r="BE580" i="2"/>
  <c r="BD580" i="2"/>
  <c r="BC580" i="2"/>
  <c r="BB580" i="2"/>
  <c r="BA580" i="2"/>
  <c r="AZ580" i="2"/>
  <c r="AL580" i="2"/>
  <c r="AK580" i="2"/>
  <c r="AJ580" i="2"/>
  <c r="BS579" i="2"/>
  <c r="BR579" i="2"/>
  <c r="BQ579" i="2"/>
  <c r="BP579" i="2"/>
  <c r="BO579" i="2"/>
  <c r="BN579" i="2"/>
  <c r="BM579" i="2"/>
  <c r="BE579" i="2"/>
  <c r="BD579" i="2"/>
  <c r="BC579" i="2"/>
  <c r="BB579" i="2"/>
  <c r="BA579" i="2"/>
  <c r="AZ579" i="2"/>
  <c r="AL579" i="2"/>
  <c r="AK579" i="2"/>
  <c r="AJ579" i="2"/>
  <c r="BS403" i="2"/>
  <c r="BR403" i="2"/>
  <c r="BQ403" i="2"/>
  <c r="BP403" i="2"/>
  <c r="BO403" i="2"/>
  <c r="BN403" i="2"/>
  <c r="BM403" i="2"/>
  <c r="BE403" i="2"/>
  <c r="BD403" i="2"/>
  <c r="BC403" i="2"/>
  <c r="BB403" i="2"/>
  <c r="BA403" i="2"/>
  <c r="AZ403" i="2"/>
  <c r="AL403" i="2"/>
  <c r="AK403" i="2"/>
  <c r="AJ403" i="2"/>
  <c r="BS402" i="2"/>
  <c r="BR402" i="2"/>
  <c r="BQ402" i="2"/>
  <c r="BP402" i="2"/>
  <c r="BO402" i="2"/>
  <c r="BN402" i="2"/>
  <c r="BM402" i="2"/>
  <c r="BE402" i="2"/>
  <c r="BD402" i="2"/>
  <c r="BC402" i="2"/>
  <c r="BB402" i="2"/>
  <c r="BA402" i="2"/>
  <c r="AZ402" i="2"/>
  <c r="AL402" i="2"/>
  <c r="AK402" i="2"/>
  <c r="AJ402" i="2"/>
  <c r="BS401" i="2"/>
  <c r="BR401" i="2"/>
  <c r="BQ401" i="2"/>
  <c r="BP401" i="2"/>
  <c r="BO401" i="2"/>
  <c r="BN401" i="2"/>
  <c r="BM401" i="2"/>
  <c r="BE401" i="2"/>
  <c r="BD401" i="2"/>
  <c r="BC401" i="2"/>
  <c r="BB401" i="2"/>
  <c r="BA401" i="2"/>
  <c r="AZ401" i="2"/>
  <c r="AL401" i="2"/>
  <c r="AK401" i="2"/>
  <c r="AJ401" i="2"/>
  <c r="BS578" i="2"/>
  <c r="BR578" i="2"/>
  <c r="BQ578" i="2"/>
  <c r="BP578" i="2"/>
  <c r="BO578" i="2"/>
  <c r="BN578" i="2"/>
  <c r="BM578" i="2"/>
  <c r="BE578" i="2"/>
  <c r="BD578" i="2"/>
  <c r="BC578" i="2"/>
  <c r="BB578" i="2"/>
  <c r="BA578" i="2"/>
  <c r="AZ578" i="2"/>
  <c r="AL578" i="2"/>
  <c r="AK578" i="2"/>
  <c r="AJ578" i="2"/>
  <c r="BS577" i="2"/>
  <c r="BR577" i="2"/>
  <c r="BQ577" i="2"/>
  <c r="BP577" i="2"/>
  <c r="BO577" i="2"/>
  <c r="BN577" i="2"/>
  <c r="BM577" i="2"/>
  <c r="BE577" i="2"/>
  <c r="BD577" i="2"/>
  <c r="BC577" i="2"/>
  <c r="BB577" i="2"/>
  <c r="BA577" i="2"/>
  <c r="AZ577" i="2"/>
  <c r="AL577" i="2"/>
  <c r="AK577" i="2"/>
  <c r="AJ577" i="2"/>
  <c r="BS576" i="2"/>
  <c r="BR576" i="2"/>
  <c r="BQ576" i="2"/>
  <c r="BP576" i="2"/>
  <c r="BO576" i="2"/>
  <c r="BN576" i="2"/>
  <c r="BM576" i="2"/>
  <c r="BE576" i="2"/>
  <c r="BD576" i="2"/>
  <c r="BC576" i="2"/>
  <c r="BB576" i="2"/>
  <c r="BA576" i="2"/>
  <c r="AZ576" i="2"/>
  <c r="AL576" i="2"/>
  <c r="AK576" i="2"/>
  <c r="AJ576" i="2"/>
  <c r="BS400" i="2"/>
  <c r="BR400" i="2"/>
  <c r="BQ400" i="2"/>
  <c r="BP400" i="2"/>
  <c r="BO400" i="2"/>
  <c r="BN400" i="2"/>
  <c r="BM400" i="2"/>
  <c r="BE400" i="2"/>
  <c r="BD400" i="2"/>
  <c r="BC400" i="2"/>
  <c r="BB400" i="2"/>
  <c r="BA400" i="2"/>
  <c r="AZ400" i="2"/>
  <c r="AL400" i="2"/>
  <c r="AK400" i="2"/>
  <c r="AJ400" i="2"/>
  <c r="BS399" i="2"/>
  <c r="BR399" i="2"/>
  <c r="BQ399" i="2"/>
  <c r="BP399" i="2"/>
  <c r="BO399" i="2"/>
  <c r="BN399" i="2"/>
  <c r="BM399" i="2"/>
  <c r="BE399" i="2"/>
  <c r="BD399" i="2"/>
  <c r="BC399" i="2"/>
  <c r="BB399" i="2"/>
  <c r="BA399" i="2"/>
  <c r="AZ399" i="2"/>
  <c r="AL399" i="2"/>
  <c r="AK399" i="2"/>
  <c r="AJ399" i="2"/>
  <c r="BS484" i="2"/>
  <c r="BR484" i="2"/>
  <c r="BQ484" i="2"/>
  <c r="BP484" i="2"/>
  <c r="BO484" i="2"/>
  <c r="BN484" i="2"/>
  <c r="BM484" i="2"/>
  <c r="BE484" i="2"/>
  <c r="BD484" i="2"/>
  <c r="BC484" i="2"/>
  <c r="BB484" i="2"/>
  <c r="BA484" i="2"/>
  <c r="AZ484" i="2"/>
  <c r="AL484" i="2"/>
  <c r="AK484" i="2"/>
  <c r="AJ484" i="2"/>
  <c r="BS514" i="2"/>
  <c r="BR514" i="2"/>
  <c r="BQ514" i="2"/>
  <c r="BP514" i="2"/>
  <c r="BO514" i="2"/>
  <c r="BN514" i="2"/>
  <c r="BM514" i="2"/>
  <c r="BE514" i="2"/>
  <c r="BD514" i="2"/>
  <c r="BC514" i="2"/>
  <c r="BB514" i="2"/>
  <c r="BA514" i="2"/>
  <c r="AZ514" i="2"/>
  <c r="AL514" i="2"/>
  <c r="AK514" i="2"/>
  <c r="AJ514" i="2"/>
  <c r="BS513" i="2"/>
  <c r="BR513" i="2"/>
  <c r="BQ513" i="2"/>
  <c r="BP513" i="2"/>
  <c r="BO513" i="2"/>
  <c r="BN513" i="2"/>
  <c r="BM513" i="2"/>
  <c r="BE513" i="2"/>
  <c r="BD513" i="2"/>
  <c r="BC513" i="2"/>
  <c r="BB513" i="2"/>
  <c r="BA513" i="2"/>
  <c r="AZ513" i="2"/>
  <c r="AL513" i="2"/>
  <c r="AK513" i="2"/>
  <c r="AJ513" i="2"/>
  <c r="BS575" i="2"/>
  <c r="BR575" i="2"/>
  <c r="BQ575" i="2"/>
  <c r="BP575" i="2"/>
  <c r="BO575" i="2"/>
  <c r="BN575" i="2"/>
  <c r="BM575" i="2"/>
  <c r="BE575" i="2"/>
  <c r="BD575" i="2"/>
  <c r="BC575" i="2"/>
  <c r="BB575" i="2"/>
  <c r="BA575" i="2"/>
  <c r="AZ575" i="2"/>
  <c r="AL575" i="2"/>
  <c r="AK575" i="2"/>
  <c r="AJ575" i="2"/>
  <c r="BS398" i="2"/>
  <c r="BR398" i="2"/>
  <c r="BQ398" i="2"/>
  <c r="BP398" i="2"/>
  <c r="BO398" i="2"/>
  <c r="BN398" i="2"/>
  <c r="BM398" i="2"/>
  <c r="BE398" i="2"/>
  <c r="BD398" i="2"/>
  <c r="BC398" i="2"/>
  <c r="BB398" i="2"/>
  <c r="BA398" i="2"/>
  <c r="AZ398" i="2"/>
  <c r="AL398" i="2"/>
  <c r="AK398" i="2"/>
  <c r="AJ398" i="2"/>
  <c r="BS490" i="2"/>
  <c r="BR490" i="2"/>
  <c r="BQ490" i="2"/>
  <c r="BP490" i="2"/>
  <c r="BO490" i="2"/>
  <c r="BN490" i="2"/>
  <c r="BM490" i="2"/>
  <c r="BE490" i="2"/>
  <c r="BD490" i="2"/>
  <c r="BC490" i="2"/>
  <c r="BB490" i="2"/>
  <c r="BA490" i="2"/>
  <c r="AZ490" i="2"/>
  <c r="AL490" i="2"/>
  <c r="AK490" i="2"/>
  <c r="AJ490" i="2"/>
  <c r="BS397" i="2"/>
  <c r="BR397" i="2"/>
  <c r="BQ397" i="2"/>
  <c r="BP397" i="2"/>
  <c r="BO397" i="2"/>
  <c r="BN397" i="2"/>
  <c r="BM397" i="2"/>
  <c r="BE397" i="2"/>
  <c r="BD397" i="2"/>
  <c r="BC397" i="2"/>
  <c r="BB397" i="2"/>
  <c r="BA397" i="2"/>
  <c r="AZ397" i="2"/>
  <c r="AL397" i="2"/>
  <c r="AK397" i="2"/>
  <c r="AJ397" i="2"/>
  <c r="BS396" i="2"/>
  <c r="BR396" i="2"/>
  <c r="BQ396" i="2"/>
  <c r="BP396" i="2"/>
  <c r="BO396" i="2"/>
  <c r="BN396" i="2"/>
  <c r="BM396" i="2"/>
  <c r="BE396" i="2"/>
  <c r="BD396" i="2"/>
  <c r="BC396" i="2"/>
  <c r="BB396" i="2"/>
  <c r="BA396" i="2"/>
  <c r="AZ396" i="2"/>
  <c r="AL396" i="2"/>
  <c r="AK396" i="2"/>
  <c r="AJ396" i="2"/>
  <c r="BS395" i="2"/>
  <c r="BR395" i="2"/>
  <c r="BQ395" i="2"/>
  <c r="BP395" i="2"/>
  <c r="BO395" i="2"/>
  <c r="BN395" i="2"/>
  <c r="BM395" i="2"/>
  <c r="BE395" i="2"/>
  <c r="BD395" i="2"/>
  <c r="BC395" i="2"/>
  <c r="BB395" i="2"/>
  <c r="BA395" i="2"/>
  <c r="AZ395" i="2"/>
  <c r="AL395" i="2"/>
  <c r="AK395" i="2"/>
  <c r="AJ395" i="2"/>
  <c r="BS483" i="2"/>
  <c r="BR483" i="2"/>
  <c r="BQ483" i="2"/>
  <c r="BP483" i="2"/>
  <c r="BO483" i="2"/>
  <c r="BN483" i="2"/>
  <c r="BM483" i="2"/>
  <c r="BE483" i="2"/>
  <c r="BD483" i="2"/>
  <c r="BC483" i="2"/>
  <c r="BB483" i="2"/>
  <c r="BA483" i="2"/>
  <c r="AZ483" i="2"/>
  <c r="AL483" i="2"/>
  <c r="AK483" i="2"/>
  <c r="AJ483" i="2"/>
  <c r="BS489" i="2"/>
  <c r="BR489" i="2"/>
  <c r="BQ489" i="2"/>
  <c r="BP489" i="2"/>
  <c r="BO489" i="2"/>
  <c r="BN489" i="2"/>
  <c r="BM489" i="2"/>
  <c r="BE489" i="2"/>
  <c r="BD489" i="2"/>
  <c r="BC489" i="2"/>
  <c r="BB489" i="2"/>
  <c r="BA489" i="2"/>
  <c r="AZ489" i="2"/>
  <c r="AL489" i="2"/>
  <c r="AK489" i="2"/>
  <c r="AJ489" i="2"/>
  <c r="BS574" i="2"/>
  <c r="BR574" i="2"/>
  <c r="BQ574" i="2"/>
  <c r="BP574" i="2"/>
  <c r="BO574" i="2"/>
  <c r="BN574" i="2"/>
  <c r="BM574" i="2"/>
  <c r="BE574" i="2"/>
  <c r="BD574" i="2"/>
  <c r="BC574" i="2"/>
  <c r="BB574" i="2"/>
  <c r="BA574" i="2"/>
  <c r="AZ574" i="2"/>
  <c r="AL574" i="2"/>
  <c r="AK574" i="2"/>
  <c r="AJ574" i="2"/>
  <c r="BS488" i="2"/>
  <c r="BR488" i="2"/>
  <c r="BQ488" i="2"/>
  <c r="BP488" i="2"/>
  <c r="BO488" i="2"/>
  <c r="BN488" i="2"/>
  <c r="BM488" i="2"/>
  <c r="BE488" i="2"/>
  <c r="BD488" i="2"/>
  <c r="BC488" i="2"/>
  <c r="BB488" i="2"/>
  <c r="BA488" i="2"/>
  <c r="AZ488" i="2"/>
  <c r="AL488" i="2"/>
  <c r="AK488" i="2"/>
  <c r="AJ488" i="2"/>
  <c r="BS394" i="2"/>
  <c r="BR394" i="2"/>
  <c r="BQ394" i="2"/>
  <c r="BP394" i="2"/>
  <c r="BO394" i="2"/>
  <c r="BN394" i="2"/>
  <c r="BM394" i="2"/>
  <c r="BE394" i="2"/>
  <c r="BD394" i="2"/>
  <c r="BC394" i="2"/>
  <c r="BB394" i="2"/>
  <c r="BA394" i="2"/>
  <c r="AZ394" i="2"/>
  <c r="AL394" i="2"/>
  <c r="AK394" i="2"/>
  <c r="AJ394" i="2"/>
  <c r="BS393" i="2"/>
  <c r="BR393" i="2"/>
  <c r="BQ393" i="2"/>
  <c r="BP393" i="2"/>
  <c r="BO393" i="2"/>
  <c r="BN393" i="2"/>
  <c r="BM393" i="2"/>
  <c r="BE393" i="2"/>
  <c r="BD393" i="2"/>
  <c r="BC393" i="2"/>
  <c r="BB393" i="2"/>
  <c r="BA393" i="2"/>
  <c r="AZ393" i="2"/>
  <c r="AL393" i="2"/>
  <c r="AK393" i="2"/>
  <c r="AJ393" i="2"/>
  <c r="BS392" i="2"/>
  <c r="BR392" i="2"/>
  <c r="BQ392" i="2"/>
  <c r="BP392" i="2"/>
  <c r="BO392" i="2"/>
  <c r="BN392" i="2"/>
  <c r="BM392" i="2"/>
  <c r="BE392" i="2"/>
  <c r="BD392" i="2"/>
  <c r="BC392" i="2"/>
  <c r="BB392" i="2"/>
  <c r="BA392" i="2"/>
  <c r="AZ392" i="2"/>
  <c r="AL392" i="2"/>
  <c r="AK392" i="2"/>
  <c r="AJ392" i="2"/>
  <c r="BS726" i="2"/>
  <c r="BR726" i="2"/>
  <c r="BQ726" i="2"/>
  <c r="BP726" i="2"/>
  <c r="BO726" i="2"/>
  <c r="BN726" i="2"/>
  <c r="BM726" i="2"/>
  <c r="BE726" i="2"/>
  <c r="BD726" i="2"/>
  <c r="BC726" i="2"/>
  <c r="BB726" i="2"/>
  <c r="BA726" i="2"/>
  <c r="AZ726" i="2"/>
  <c r="AL726" i="2"/>
  <c r="AK726" i="2"/>
  <c r="AJ726" i="2"/>
  <c r="BS573" i="2"/>
  <c r="BR573" i="2"/>
  <c r="BQ573" i="2"/>
  <c r="BP573" i="2"/>
  <c r="BO573" i="2"/>
  <c r="BN573" i="2"/>
  <c r="BM573" i="2"/>
  <c r="BE573" i="2"/>
  <c r="BD573" i="2"/>
  <c r="BC573" i="2"/>
  <c r="BB573" i="2"/>
  <c r="BA573" i="2"/>
  <c r="AZ573" i="2"/>
  <c r="AL573" i="2"/>
  <c r="AK573" i="2"/>
  <c r="AJ573" i="2"/>
  <c r="BS725" i="2"/>
  <c r="BR725" i="2"/>
  <c r="BQ725" i="2"/>
  <c r="BP725" i="2"/>
  <c r="BO725" i="2"/>
  <c r="BN725" i="2"/>
  <c r="BM725" i="2"/>
  <c r="BE725" i="2"/>
  <c r="BD725" i="2"/>
  <c r="BC725" i="2"/>
  <c r="BB725" i="2"/>
  <c r="BA725" i="2"/>
  <c r="AZ725" i="2"/>
  <c r="AL725" i="2"/>
  <c r="AK725" i="2"/>
  <c r="AJ725" i="2"/>
  <c r="BS572" i="2"/>
  <c r="BR572" i="2"/>
  <c r="BQ572" i="2"/>
  <c r="BP572" i="2"/>
  <c r="BO572" i="2"/>
  <c r="BN572" i="2"/>
  <c r="BM572" i="2"/>
  <c r="BE572" i="2"/>
  <c r="BD572" i="2"/>
  <c r="BC572" i="2"/>
  <c r="BB572" i="2"/>
  <c r="BA572" i="2"/>
  <c r="AZ572" i="2"/>
  <c r="AL572" i="2"/>
  <c r="AK572" i="2"/>
  <c r="AJ572" i="2"/>
  <c r="BS724" i="2"/>
  <c r="BR724" i="2"/>
  <c r="BQ724" i="2"/>
  <c r="BP724" i="2"/>
  <c r="BO724" i="2"/>
  <c r="BN724" i="2"/>
  <c r="BM724" i="2"/>
  <c r="BE724" i="2"/>
  <c r="BD724" i="2"/>
  <c r="BC724" i="2"/>
  <c r="BB724" i="2"/>
  <c r="BA724" i="2"/>
  <c r="AZ724" i="2"/>
  <c r="AL724" i="2"/>
  <c r="AK724" i="2"/>
  <c r="AJ724" i="2"/>
  <c r="BS723" i="2"/>
  <c r="BR723" i="2"/>
  <c r="BQ723" i="2"/>
  <c r="BP723" i="2"/>
  <c r="BO723" i="2"/>
  <c r="BN723" i="2"/>
  <c r="BM723" i="2"/>
  <c r="BE723" i="2"/>
  <c r="BD723" i="2"/>
  <c r="BC723" i="2"/>
  <c r="BB723" i="2"/>
  <c r="BA723" i="2"/>
  <c r="AZ723" i="2"/>
  <c r="AL723" i="2"/>
  <c r="AK723" i="2"/>
  <c r="AJ723" i="2"/>
  <c r="BS391" i="2"/>
  <c r="BR391" i="2"/>
  <c r="BQ391" i="2"/>
  <c r="BP391" i="2"/>
  <c r="BO391" i="2"/>
  <c r="BN391" i="2"/>
  <c r="BM391" i="2"/>
  <c r="BE391" i="2"/>
  <c r="BD391" i="2"/>
  <c r="BC391" i="2"/>
  <c r="BB391" i="2"/>
  <c r="BA391" i="2"/>
  <c r="AZ391" i="2"/>
  <c r="AL391" i="2"/>
  <c r="AK391" i="2"/>
  <c r="AJ391" i="2"/>
  <c r="BS390" i="2"/>
  <c r="BR390" i="2"/>
  <c r="BQ390" i="2"/>
  <c r="BP390" i="2"/>
  <c r="BO390" i="2"/>
  <c r="BN390" i="2"/>
  <c r="BM390" i="2"/>
  <c r="BE390" i="2"/>
  <c r="BD390" i="2"/>
  <c r="BC390" i="2"/>
  <c r="BB390" i="2"/>
  <c r="BA390" i="2"/>
  <c r="AZ390" i="2"/>
  <c r="AL390" i="2"/>
  <c r="AK390" i="2"/>
  <c r="AJ390" i="2"/>
  <c r="BS722" i="2"/>
  <c r="BR722" i="2"/>
  <c r="BQ722" i="2"/>
  <c r="BP722" i="2"/>
  <c r="BO722" i="2"/>
  <c r="BN722" i="2"/>
  <c r="BM722" i="2"/>
  <c r="BE722" i="2"/>
  <c r="BD722" i="2"/>
  <c r="BC722" i="2"/>
  <c r="BB722" i="2"/>
  <c r="BA722" i="2"/>
  <c r="AZ722" i="2"/>
  <c r="AL722" i="2"/>
  <c r="AK722" i="2"/>
  <c r="AJ722" i="2"/>
  <c r="BS721" i="2"/>
  <c r="BR721" i="2"/>
  <c r="BQ721" i="2"/>
  <c r="BP721" i="2"/>
  <c r="BO721" i="2"/>
  <c r="BN721" i="2"/>
  <c r="BM721" i="2"/>
  <c r="BE721" i="2"/>
  <c r="BD721" i="2"/>
  <c r="BC721" i="2"/>
  <c r="BB721" i="2"/>
  <c r="BA721" i="2"/>
  <c r="AZ721" i="2"/>
  <c r="AL721" i="2"/>
  <c r="AK721" i="2"/>
  <c r="AJ721" i="2"/>
  <c r="BS720" i="2"/>
  <c r="BR720" i="2"/>
  <c r="BQ720" i="2"/>
  <c r="BP720" i="2"/>
  <c r="BO720" i="2"/>
  <c r="BN720" i="2"/>
  <c r="BM720" i="2"/>
  <c r="BE720" i="2"/>
  <c r="BD720" i="2"/>
  <c r="BC720" i="2"/>
  <c r="BB720" i="2"/>
  <c r="BA720" i="2"/>
  <c r="AZ720" i="2"/>
  <c r="AL720" i="2"/>
  <c r="AK720" i="2"/>
  <c r="AJ720" i="2"/>
  <c r="BS719" i="2"/>
  <c r="BR719" i="2"/>
  <c r="BQ719" i="2"/>
  <c r="BP719" i="2"/>
  <c r="BO719" i="2"/>
  <c r="BN719" i="2"/>
  <c r="BM719" i="2"/>
  <c r="BE719" i="2"/>
  <c r="BD719" i="2"/>
  <c r="BC719" i="2"/>
  <c r="BB719" i="2"/>
  <c r="BA719" i="2"/>
  <c r="AZ719" i="2"/>
  <c r="AL719" i="2"/>
  <c r="AK719" i="2"/>
  <c r="AJ719" i="2"/>
  <c r="BS718" i="2"/>
  <c r="BR718" i="2"/>
  <c r="BQ718" i="2"/>
  <c r="BP718" i="2"/>
  <c r="BO718" i="2"/>
  <c r="BN718" i="2"/>
  <c r="BM718" i="2"/>
  <c r="BE718" i="2"/>
  <c r="BD718" i="2"/>
  <c r="BC718" i="2"/>
  <c r="BB718" i="2"/>
  <c r="BA718" i="2"/>
  <c r="AZ718" i="2"/>
  <c r="AL718" i="2"/>
  <c r="AK718" i="2"/>
  <c r="AJ718" i="2"/>
  <c r="BS389" i="2"/>
  <c r="BR389" i="2"/>
  <c r="BQ389" i="2"/>
  <c r="BP389" i="2"/>
  <c r="BO389" i="2"/>
  <c r="BN389" i="2"/>
  <c r="BM389" i="2"/>
  <c r="BE389" i="2"/>
  <c r="BD389" i="2"/>
  <c r="BC389" i="2"/>
  <c r="BB389" i="2"/>
  <c r="BA389" i="2"/>
  <c r="AZ389" i="2"/>
  <c r="AL389" i="2"/>
  <c r="AK389" i="2"/>
  <c r="AJ389" i="2"/>
  <c r="BS388" i="2"/>
  <c r="BR388" i="2"/>
  <c r="BQ388" i="2"/>
  <c r="BP388" i="2"/>
  <c r="BO388" i="2"/>
  <c r="BN388" i="2"/>
  <c r="BM388" i="2"/>
  <c r="BE388" i="2"/>
  <c r="BD388" i="2"/>
  <c r="BC388" i="2"/>
  <c r="BB388" i="2"/>
  <c r="BA388" i="2"/>
  <c r="AZ388" i="2"/>
  <c r="AL388" i="2"/>
  <c r="AK388" i="2"/>
  <c r="AJ388" i="2"/>
  <c r="BS387" i="2"/>
  <c r="BR387" i="2"/>
  <c r="BQ387" i="2"/>
  <c r="BP387" i="2"/>
  <c r="BO387" i="2"/>
  <c r="BN387" i="2"/>
  <c r="BM387" i="2"/>
  <c r="BE387" i="2"/>
  <c r="BD387" i="2"/>
  <c r="BC387" i="2"/>
  <c r="BB387" i="2"/>
  <c r="BA387" i="2"/>
  <c r="AZ387" i="2"/>
  <c r="AL387" i="2"/>
  <c r="AK387" i="2"/>
  <c r="AJ387" i="2"/>
  <c r="BS386" i="2"/>
  <c r="BR386" i="2"/>
  <c r="BQ386" i="2"/>
  <c r="BP386" i="2"/>
  <c r="BO386" i="2"/>
  <c r="BN386" i="2"/>
  <c r="BM386" i="2"/>
  <c r="BE386" i="2"/>
  <c r="BD386" i="2"/>
  <c r="BC386" i="2"/>
  <c r="BB386" i="2"/>
  <c r="BA386" i="2"/>
  <c r="AZ386" i="2"/>
  <c r="AL386" i="2"/>
  <c r="AK386" i="2"/>
  <c r="AJ386" i="2"/>
  <c r="BS385" i="2"/>
  <c r="BR385" i="2"/>
  <c r="BQ385" i="2"/>
  <c r="BP385" i="2"/>
  <c r="BO385" i="2"/>
  <c r="BN385" i="2"/>
  <c r="BM385" i="2"/>
  <c r="BE385" i="2"/>
  <c r="BD385" i="2"/>
  <c r="BC385" i="2"/>
  <c r="BB385" i="2"/>
  <c r="BA385" i="2"/>
  <c r="AZ385" i="2"/>
  <c r="AL385" i="2"/>
  <c r="AK385" i="2"/>
  <c r="AJ385" i="2"/>
  <c r="BS384" i="2"/>
  <c r="BR384" i="2"/>
  <c r="BQ384" i="2"/>
  <c r="BP384" i="2"/>
  <c r="BO384" i="2"/>
  <c r="BN384" i="2"/>
  <c r="BM384" i="2"/>
  <c r="BE384" i="2"/>
  <c r="BD384" i="2"/>
  <c r="BC384" i="2"/>
  <c r="BB384" i="2"/>
  <c r="BA384" i="2"/>
  <c r="AZ384" i="2"/>
  <c r="AL384" i="2"/>
  <c r="AK384" i="2"/>
  <c r="AJ384" i="2"/>
  <c r="BS717" i="2"/>
  <c r="BR717" i="2"/>
  <c r="BQ717" i="2"/>
  <c r="BP717" i="2"/>
  <c r="BO717" i="2"/>
  <c r="BN717" i="2"/>
  <c r="BM717" i="2"/>
  <c r="BE717" i="2"/>
  <c r="BD717" i="2"/>
  <c r="BC717" i="2"/>
  <c r="BB717" i="2"/>
  <c r="BA717" i="2"/>
  <c r="AZ717" i="2"/>
  <c r="AL717" i="2"/>
  <c r="AK717" i="2"/>
  <c r="AJ717" i="2"/>
  <c r="BS383" i="2"/>
  <c r="BR383" i="2"/>
  <c r="BQ383" i="2"/>
  <c r="BP383" i="2"/>
  <c r="BO383" i="2"/>
  <c r="BN383" i="2"/>
  <c r="BM383" i="2"/>
  <c r="BE383" i="2"/>
  <c r="BD383" i="2"/>
  <c r="BC383" i="2"/>
  <c r="BB383" i="2"/>
  <c r="BA383" i="2"/>
  <c r="AZ383" i="2"/>
  <c r="AL383" i="2"/>
  <c r="AK383" i="2"/>
  <c r="AJ383" i="2"/>
  <c r="BS382" i="2"/>
  <c r="BR382" i="2"/>
  <c r="BQ382" i="2"/>
  <c r="BP382" i="2"/>
  <c r="BO382" i="2"/>
  <c r="BN382" i="2"/>
  <c r="BM382" i="2"/>
  <c r="BE382" i="2"/>
  <c r="BD382" i="2"/>
  <c r="BC382" i="2"/>
  <c r="BB382" i="2"/>
  <c r="BA382" i="2"/>
  <c r="AZ382" i="2"/>
  <c r="AL382" i="2"/>
  <c r="AK382" i="2"/>
  <c r="AJ382" i="2"/>
  <c r="BS381" i="2"/>
  <c r="BR381" i="2"/>
  <c r="BQ381" i="2"/>
  <c r="BP381" i="2"/>
  <c r="BO381" i="2"/>
  <c r="BN381" i="2"/>
  <c r="BM381" i="2"/>
  <c r="BE381" i="2"/>
  <c r="BD381" i="2"/>
  <c r="BC381" i="2"/>
  <c r="BB381" i="2"/>
  <c r="BA381" i="2"/>
  <c r="AZ381" i="2"/>
  <c r="AL381" i="2"/>
  <c r="AK381" i="2"/>
  <c r="AJ381" i="2"/>
  <c r="BS380" i="2"/>
  <c r="BR380" i="2"/>
  <c r="BQ380" i="2"/>
  <c r="BP380" i="2"/>
  <c r="BO380" i="2"/>
  <c r="BN380" i="2"/>
  <c r="BM380" i="2"/>
  <c r="BE380" i="2"/>
  <c r="BD380" i="2"/>
  <c r="BC380" i="2"/>
  <c r="BB380" i="2"/>
  <c r="BA380" i="2"/>
  <c r="AZ380" i="2"/>
  <c r="AL380" i="2"/>
  <c r="AK380" i="2"/>
  <c r="AJ380" i="2"/>
  <c r="BS482" i="2"/>
  <c r="BR482" i="2"/>
  <c r="BQ482" i="2"/>
  <c r="BP482" i="2"/>
  <c r="BO482" i="2"/>
  <c r="BN482" i="2"/>
  <c r="BM482" i="2"/>
  <c r="BE482" i="2"/>
  <c r="BD482" i="2"/>
  <c r="BC482" i="2"/>
  <c r="BB482" i="2"/>
  <c r="BA482" i="2"/>
  <c r="AZ482" i="2"/>
  <c r="AL482" i="2"/>
  <c r="AK482" i="2"/>
  <c r="AJ482" i="2"/>
  <c r="BS481" i="2"/>
  <c r="BR481" i="2"/>
  <c r="BQ481" i="2"/>
  <c r="BP481" i="2"/>
  <c r="BO481" i="2"/>
  <c r="BN481" i="2"/>
  <c r="BM481" i="2"/>
  <c r="BE481" i="2"/>
  <c r="BD481" i="2"/>
  <c r="BC481" i="2"/>
  <c r="BB481" i="2"/>
  <c r="BA481" i="2"/>
  <c r="AZ481" i="2"/>
  <c r="AL481" i="2"/>
  <c r="AK481" i="2"/>
  <c r="AJ481" i="2"/>
  <c r="BS571" i="2"/>
  <c r="BR571" i="2"/>
  <c r="BQ571" i="2"/>
  <c r="BP571" i="2"/>
  <c r="BO571" i="2"/>
  <c r="BN571" i="2"/>
  <c r="BM571" i="2"/>
  <c r="BE571" i="2"/>
  <c r="BD571" i="2"/>
  <c r="BC571" i="2"/>
  <c r="BB571" i="2"/>
  <c r="BA571" i="2"/>
  <c r="AZ571" i="2"/>
  <c r="AL571" i="2"/>
  <c r="AK571" i="2"/>
  <c r="AJ571" i="2"/>
  <c r="BS379" i="2"/>
  <c r="BR379" i="2"/>
  <c r="BQ379" i="2"/>
  <c r="BP379" i="2"/>
  <c r="BO379" i="2"/>
  <c r="BN379" i="2"/>
  <c r="BM379" i="2"/>
  <c r="BE379" i="2"/>
  <c r="BD379" i="2"/>
  <c r="BC379" i="2"/>
  <c r="BB379" i="2"/>
  <c r="BA379" i="2"/>
  <c r="AZ379" i="2"/>
  <c r="AL379" i="2"/>
  <c r="AK379" i="2"/>
  <c r="AJ379" i="2"/>
  <c r="BS378" i="2"/>
  <c r="BR378" i="2"/>
  <c r="BQ378" i="2"/>
  <c r="BP378" i="2"/>
  <c r="BO378" i="2"/>
  <c r="BN378" i="2"/>
  <c r="BM378" i="2"/>
  <c r="BE378" i="2"/>
  <c r="BD378" i="2"/>
  <c r="BC378" i="2"/>
  <c r="BB378" i="2"/>
  <c r="BA378" i="2"/>
  <c r="AZ378" i="2"/>
  <c r="AL378" i="2"/>
  <c r="AK378" i="2"/>
  <c r="AJ378" i="2"/>
  <c r="BS377" i="2"/>
  <c r="BR377" i="2"/>
  <c r="BQ377" i="2"/>
  <c r="BP377" i="2"/>
  <c r="BO377" i="2"/>
  <c r="BN377" i="2"/>
  <c r="BM377" i="2"/>
  <c r="BE377" i="2"/>
  <c r="BD377" i="2"/>
  <c r="BC377" i="2"/>
  <c r="BB377" i="2"/>
  <c r="BA377" i="2"/>
  <c r="AZ377" i="2"/>
  <c r="AL377" i="2"/>
  <c r="AK377" i="2"/>
  <c r="AJ377" i="2"/>
  <c r="BS376" i="2"/>
  <c r="BR376" i="2"/>
  <c r="BQ376" i="2"/>
  <c r="BP376" i="2"/>
  <c r="BO376" i="2"/>
  <c r="BN376" i="2"/>
  <c r="BM376" i="2"/>
  <c r="BE376" i="2"/>
  <c r="BD376" i="2"/>
  <c r="BC376" i="2"/>
  <c r="BB376" i="2"/>
  <c r="BA376" i="2"/>
  <c r="AZ376" i="2"/>
  <c r="AL376" i="2"/>
  <c r="AK376" i="2"/>
  <c r="AJ376" i="2"/>
  <c r="BS776" i="2"/>
  <c r="BR776" i="2"/>
  <c r="BQ776" i="2"/>
  <c r="BP776" i="2"/>
  <c r="BO776" i="2"/>
  <c r="BN776" i="2"/>
  <c r="BM776" i="2"/>
  <c r="BE776" i="2"/>
  <c r="BD776" i="2"/>
  <c r="BC776" i="2"/>
  <c r="BB776" i="2"/>
  <c r="BA776" i="2"/>
  <c r="AZ776" i="2"/>
  <c r="AL776" i="2"/>
  <c r="AK776" i="2"/>
  <c r="AJ776" i="2"/>
  <c r="BS775" i="2"/>
  <c r="BR775" i="2"/>
  <c r="BQ775" i="2"/>
  <c r="BP775" i="2"/>
  <c r="BO775" i="2"/>
  <c r="BN775" i="2"/>
  <c r="BM775" i="2"/>
  <c r="BE775" i="2"/>
  <c r="BD775" i="2"/>
  <c r="BC775" i="2"/>
  <c r="BB775" i="2"/>
  <c r="BA775" i="2"/>
  <c r="AZ775" i="2"/>
  <c r="AL775" i="2"/>
  <c r="AK775" i="2"/>
  <c r="AJ775" i="2"/>
  <c r="BS761" i="2"/>
  <c r="BR761" i="2"/>
  <c r="BQ761" i="2"/>
  <c r="BP761" i="2"/>
  <c r="BO761" i="2"/>
  <c r="BN761" i="2"/>
  <c r="BM761" i="2"/>
  <c r="BE761" i="2"/>
  <c r="BD761" i="2"/>
  <c r="BC761" i="2"/>
  <c r="BB761" i="2"/>
  <c r="BA761" i="2"/>
  <c r="AZ761" i="2"/>
  <c r="AJ761" i="2"/>
  <c r="BS830" i="2"/>
  <c r="BR830" i="2"/>
  <c r="BQ830" i="2"/>
  <c r="BP830" i="2"/>
  <c r="BO830" i="2"/>
  <c r="BN830" i="2"/>
  <c r="BM830" i="2"/>
  <c r="BE830" i="2"/>
  <c r="BD830" i="2"/>
  <c r="BC830" i="2"/>
  <c r="BB830" i="2"/>
  <c r="BA830" i="2"/>
  <c r="AZ830" i="2"/>
  <c r="AL830" i="2"/>
  <c r="AK830" i="2"/>
  <c r="AJ830" i="2"/>
  <c r="BS821" i="2"/>
  <c r="BR821" i="2"/>
  <c r="BQ821" i="2"/>
  <c r="BP821" i="2"/>
  <c r="BO821" i="2"/>
  <c r="BN821" i="2"/>
  <c r="BM821" i="2"/>
  <c r="BE821" i="2"/>
  <c r="BD821" i="2"/>
  <c r="BC821" i="2"/>
  <c r="BB821" i="2"/>
  <c r="BA821" i="2"/>
  <c r="AZ821" i="2"/>
  <c r="AL821" i="2"/>
  <c r="AK821" i="2"/>
  <c r="AJ821" i="2"/>
  <c r="BS375" i="2"/>
  <c r="BR375" i="2"/>
  <c r="BQ375" i="2"/>
  <c r="BP375" i="2"/>
  <c r="BO375" i="2"/>
  <c r="BN375" i="2"/>
  <c r="BM375" i="2"/>
  <c r="BE375" i="2"/>
  <c r="BD375" i="2"/>
  <c r="BC375" i="2"/>
  <c r="BB375" i="2"/>
  <c r="BA375" i="2"/>
  <c r="AZ375" i="2"/>
  <c r="AL375" i="2"/>
  <c r="AK375" i="2"/>
  <c r="AJ375" i="2"/>
  <c r="BS374" i="2"/>
  <c r="BR374" i="2"/>
  <c r="BQ374" i="2"/>
  <c r="BP374" i="2"/>
  <c r="BO374" i="2"/>
  <c r="BN374" i="2"/>
  <c r="BM374" i="2"/>
  <c r="BE374" i="2"/>
  <c r="BD374" i="2"/>
  <c r="BC374" i="2"/>
  <c r="BB374" i="2"/>
  <c r="BA374" i="2"/>
  <c r="AZ374" i="2"/>
  <c r="AL374" i="2"/>
  <c r="AK374" i="2"/>
  <c r="AJ374" i="2"/>
  <c r="BS373" i="2"/>
  <c r="BR373" i="2"/>
  <c r="BQ373" i="2"/>
  <c r="BP373" i="2"/>
  <c r="BO373" i="2"/>
  <c r="BN373" i="2"/>
  <c r="BM373" i="2"/>
  <c r="BE373" i="2"/>
  <c r="BD373" i="2"/>
  <c r="BC373" i="2"/>
  <c r="BB373" i="2"/>
  <c r="BA373" i="2"/>
  <c r="AZ373" i="2"/>
  <c r="AL373" i="2"/>
  <c r="AK373" i="2"/>
  <c r="AJ373" i="2"/>
  <c r="BS783" i="2"/>
  <c r="BR783" i="2"/>
  <c r="BQ783" i="2"/>
  <c r="BP783" i="2"/>
  <c r="BO783" i="2"/>
  <c r="BN783" i="2"/>
  <c r="BM783" i="2"/>
  <c r="BE783" i="2"/>
  <c r="BD783" i="2"/>
  <c r="BC783" i="2"/>
  <c r="BB783" i="2"/>
  <c r="BA783" i="2"/>
  <c r="AZ783" i="2"/>
  <c r="AL783" i="2"/>
  <c r="AK783" i="2"/>
  <c r="AJ783" i="2"/>
  <c r="BS782" i="2"/>
  <c r="BR782" i="2"/>
  <c r="BQ782" i="2"/>
  <c r="BP782" i="2"/>
  <c r="BO782" i="2"/>
  <c r="BN782" i="2"/>
  <c r="BM782" i="2"/>
  <c r="BE782" i="2"/>
  <c r="BD782" i="2"/>
  <c r="BC782" i="2"/>
  <c r="BB782" i="2"/>
  <c r="BA782" i="2"/>
  <c r="AZ782" i="2"/>
  <c r="AL782" i="2"/>
  <c r="AK782" i="2"/>
  <c r="AJ782" i="2"/>
  <c r="BS806" i="2"/>
  <c r="BR806" i="2"/>
  <c r="BQ806" i="2"/>
  <c r="BP806" i="2"/>
  <c r="BO806" i="2"/>
  <c r="BN806" i="2"/>
  <c r="BM806" i="2"/>
  <c r="BE806" i="2"/>
  <c r="BD806" i="2"/>
  <c r="BC806" i="2"/>
  <c r="BB806" i="2"/>
  <c r="BA806" i="2"/>
  <c r="AZ806" i="2"/>
  <c r="AL806" i="2"/>
  <c r="AK806" i="2"/>
  <c r="AJ806" i="2"/>
  <c r="BS818" i="2"/>
  <c r="BR818" i="2"/>
  <c r="BQ818" i="2"/>
  <c r="BP818" i="2"/>
  <c r="BO818" i="2"/>
  <c r="BN818" i="2"/>
  <c r="BM818" i="2"/>
  <c r="BE818" i="2"/>
  <c r="BD818" i="2"/>
  <c r="BC818" i="2"/>
  <c r="BB818" i="2"/>
  <c r="BA818" i="2"/>
  <c r="AZ818" i="2"/>
  <c r="AL818" i="2"/>
  <c r="AK818" i="2"/>
  <c r="AJ818" i="2"/>
  <c r="BS791" i="2"/>
  <c r="BR791" i="2"/>
  <c r="BQ791" i="2"/>
  <c r="BP791" i="2"/>
  <c r="BO791" i="2"/>
  <c r="BN791" i="2"/>
  <c r="BM791" i="2"/>
  <c r="BE791" i="2"/>
  <c r="BD791" i="2"/>
  <c r="BC791" i="2"/>
  <c r="BB791" i="2"/>
  <c r="BA791" i="2"/>
  <c r="AZ791" i="2"/>
  <c r="AL791" i="2"/>
  <c r="AK791" i="2"/>
  <c r="AJ791" i="2"/>
  <c r="BS780" i="2"/>
  <c r="BR780" i="2"/>
  <c r="BQ780" i="2"/>
  <c r="BP780" i="2"/>
  <c r="BO780" i="2"/>
  <c r="BN780" i="2"/>
  <c r="BM780" i="2"/>
  <c r="BE780" i="2"/>
  <c r="BD780" i="2"/>
  <c r="BC780" i="2"/>
  <c r="BB780" i="2"/>
  <c r="BA780" i="2"/>
  <c r="AZ780" i="2"/>
  <c r="AL780" i="2"/>
  <c r="AK780" i="2"/>
  <c r="AJ780" i="2"/>
  <c r="BS372" i="2"/>
  <c r="BR372" i="2"/>
  <c r="BQ372" i="2"/>
  <c r="BP372" i="2"/>
  <c r="BO372" i="2"/>
  <c r="BN372" i="2"/>
  <c r="BM372" i="2"/>
  <c r="BE372" i="2"/>
  <c r="BD372" i="2"/>
  <c r="BC372" i="2"/>
  <c r="BB372" i="2"/>
  <c r="BA372" i="2"/>
  <c r="AZ372" i="2"/>
  <c r="AL372" i="2"/>
  <c r="AK372" i="2"/>
  <c r="AJ372" i="2"/>
  <c r="BS371" i="2"/>
  <c r="BR371" i="2"/>
  <c r="BQ371" i="2"/>
  <c r="BP371" i="2"/>
  <c r="BO371" i="2"/>
  <c r="BN371" i="2"/>
  <c r="BM371" i="2"/>
  <c r="BE371" i="2"/>
  <c r="BD371" i="2"/>
  <c r="BC371" i="2"/>
  <c r="BB371" i="2"/>
  <c r="BA371" i="2"/>
  <c r="AZ371" i="2"/>
  <c r="AL371" i="2"/>
  <c r="AK371" i="2"/>
  <c r="AJ371" i="2"/>
  <c r="BS370" i="2"/>
  <c r="BR370" i="2"/>
  <c r="BQ370" i="2"/>
  <c r="BP370" i="2"/>
  <c r="BO370" i="2"/>
  <c r="BN370" i="2"/>
  <c r="BM370" i="2"/>
  <c r="BE370" i="2"/>
  <c r="BD370" i="2"/>
  <c r="BC370" i="2"/>
  <c r="BB370" i="2"/>
  <c r="BA370" i="2"/>
  <c r="AZ370" i="2"/>
  <c r="AL370" i="2"/>
  <c r="AK370" i="2"/>
  <c r="AJ370" i="2"/>
  <c r="BS369" i="2"/>
  <c r="BR369" i="2"/>
  <c r="BQ369" i="2"/>
  <c r="BP369" i="2"/>
  <c r="BO369" i="2"/>
  <c r="BN369" i="2"/>
  <c r="BM369" i="2"/>
  <c r="BE369" i="2"/>
  <c r="BD369" i="2"/>
  <c r="BC369" i="2"/>
  <c r="BB369" i="2"/>
  <c r="BA369" i="2"/>
  <c r="AZ369" i="2"/>
  <c r="AL369" i="2"/>
  <c r="AK369" i="2"/>
  <c r="AJ369" i="2"/>
  <c r="BS368" i="2"/>
  <c r="BR368" i="2"/>
  <c r="BQ368" i="2"/>
  <c r="BP368" i="2"/>
  <c r="BO368" i="2"/>
  <c r="BN368" i="2"/>
  <c r="BM368" i="2"/>
  <c r="BE368" i="2"/>
  <c r="BD368" i="2"/>
  <c r="BC368" i="2"/>
  <c r="BB368" i="2"/>
  <c r="BA368" i="2"/>
  <c r="AZ368" i="2"/>
  <c r="AL368" i="2"/>
  <c r="AK368" i="2"/>
  <c r="AJ368" i="2"/>
  <c r="BS570" i="2"/>
  <c r="BR570" i="2"/>
  <c r="BQ570" i="2"/>
  <c r="BP570" i="2"/>
  <c r="BO570" i="2"/>
  <c r="BN570" i="2"/>
  <c r="BM570" i="2"/>
  <c r="BE570" i="2"/>
  <c r="BD570" i="2"/>
  <c r="BC570" i="2"/>
  <c r="BB570" i="2"/>
  <c r="BA570" i="2"/>
  <c r="AZ570" i="2"/>
  <c r="AL570" i="2"/>
  <c r="AK570" i="2"/>
  <c r="AJ570" i="2"/>
  <c r="BS367" i="2"/>
  <c r="BR367" i="2"/>
  <c r="BQ367" i="2"/>
  <c r="BP367" i="2"/>
  <c r="BO367" i="2"/>
  <c r="BN367" i="2"/>
  <c r="BM367" i="2"/>
  <c r="BE367" i="2"/>
  <c r="BD367" i="2"/>
  <c r="BC367" i="2"/>
  <c r="BB367" i="2"/>
  <c r="BA367" i="2"/>
  <c r="AZ367" i="2"/>
  <c r="AL367" i="2"/>
  <c r="AK367" i="2"/>
  <c r="AJ367" i="2"/>
  <c r="BS366" i="2"/>
  <c r="BR366" i="2"/>
  <c r="BQ366" i="2"/>
  <c r="BP366" i="2"/>
  <c r="BO366" i="2"/>
  <c r="BN366" i="2"/>
  <c r="BM366" i="2"/>
  <c r="BE366" i="2"/>
  <c r="BD366" i="2"/>
  <c r="BC366" i="2"/>
  <c r="BB366" i="2"/>
  <c r="BA366" i="2"/>
  <c r="AZ366" i="2"/>
  <c r="AL366" i="2"/>
  <c r="AK366" i="2"/>
  <c r="AJ366" i="2"/>
  <c r="BS365" i="2"/>
  <c r="BR365" i="2"/>
  <c r="BQ365" i="2"/>
  <c r="BP365" i="2"/>
  <c r="BO365" i="2"/>
  <c r="BN365" i="2"/>
  <c r="BM365" i="2"/>
  <c r="BE365" i="2"/>
  <c r="BD365" i="2"/>
  <c r="BC365" i="2"/>
  <c r="BB365" i="2"/>
  <c r="BA365" i="2"/>
  <c r="AZ365" i="2"/>
  <c r="AL365" i="2"/>
  <c r="AK365" i="2"/>
  <c r="AJ365" i="2"/>
  <c r="BS364" i="2"/>
  <c r="BR364" i="2"/>
  <c r="BQ364" i="2"/>
  <c r="BP364" i="2"/>
  <c r="BO364" i="2"/>
  <c r="BN364" i="2"/>
  <c r="BM364" i="2"/>
  <c r="BE364" i="2"/>
  <c r="BD364" i="2"/>
  <c r="BC364" i="2"/>
  <c r="BB364" i="2"/>
  <c r="BA364" i="2"/>
  <c r="AZ364" i="2"/>
  <c r="AL364" i="2"/>
  <c r="AK364" i="2"/>
  <c r="AJ364" i="2"/>
  <c r="BS363" i="2"/>
  <c r="BR363" i="2"/>
  <c r="BQ363" i="2"/>
  <c r="BP363" i="2"/>
  <c r="BO363" i="2"/>
  <c r="BN363" i="2"/>
  <c r="BM363" i="2"/>
  <c r="BE363" i="2"/>
  <c r="BD363" i="2"/>
  <c r="BC363" i="2"/>
  <c r="BB363" i="2"/>
  <c r="BA363" i="2"/>
  <c r="AZ363" i="2"/>
  <c r="AL363" i="2"/>
  <c r="AK363" i="2"/>
  <c r="AJ363" i="2"/>
  <c r="BS362" i="2"/>
  <c r="BR362" i="2"/>
  <c r="BQ362" i="2"/>
  <c r="BP362" i="2"/>
  <c r="BO362" i="2"/>
  <c r="BN362" i="2"/>
  <c r="BM362" i="2"/>
  <c r="BE362" i="2"/>
  <c r="BD362" i="2"/>
  <c r="BC362" i="2"/>
  <c r="BB362" i="2"/>
  <c r="BA362" i="2"/>
  <c r="AZ362" i="2"/>
  <c r="AL362" i="2"/>
  <c r="AK362" i="2"/>
  <c r="AJ362" i="2"/>
  <c r="BS361" i="2"/>
  <c r="BR361" i="2"/>
  <c r="BQ361" i="2"/>
  <c r="BP361" i="2"/>
  <c r="BO361" i="2"/>
  <c r="BN361" i="2"/>
  <c r="BM361" i="2"/>
  <c r="BE361" i="2"/>
  <c r="BD361" i="2"/>
  <c r="BC361" i="2"/>
  <c r="BB361" i="2"/>
  <c r="BA361" i="2"/>
  <c r="AZ361" i="2"/>
  <c r="AL361" i="2"/>
  <c r="AK361" i="2"/>
  <c r="AJ361" i="2"/>
  <c r="BS360" i="2"/>
  <c r="BR360" i="2"/>
  <c r="BQ360" i="2"/>
  <c r="BP360" i="2"/>
  <c r="BO360" i="2"/>
  <c r="BN360" i="2"/>
  <c r="BM360" i="2"/>
  <c r="BE360" i="2"/>
  <c r="BD360" i="2"/>
  <c r="BC360" i="2"/>
  <c r="BB360" i="2"/>
  <c r="BA360" i="2"/>
  <c r="AZ360" i="2"/>
  <c r="AL360" i="2"/>
  <c r="AK360" i="2"/>
  <c r="AJ360" i="2"/>
  <c r="BS817" i="2"/>
  <c r="BR817" i="2"/>
  <c r="BQ817" i="2"/>
  <c r="BP817" i="2"/>
  <c r="BO817" i="2"/>
  <c r="BN817" i="2"/>
  <c r="BM817" i="2"/>
  <c r="BE817" i="2"/>
  <c r="BD817" i="2"/>
  <c r="BC817" i="2"/>
  <c r="BB817" i="2"/>
  <c r="BA817" i="2"/>
  <c r="AZ817" i="2"/>
  <c r="AL817" i="2"/>
  <c r="AK817" i="2"/>
  <c r="AJ817" i="2"/>
  <c r="BS814" i="2"/>
  <c r="BR814" i="2"/>
  <c r="BQ814" i="2"/>
  <c r="BP814" i="2"/>
  <c r="BO814" i="2"/>
  <c r="BN814" i="2"/>
  <c r="BM814" i="2"/>
  <c r="BE814" i="2"/>
  <c r="BD814" i="2"/>
  <c r="BC814" i="2"/>
  <c r="BB814" i="2"/>
  <c r="BA814" i="2"/>
  <c r="AZ814" i="2"/>
  <c r="AL814" i="2"/>
  <c r="AK814" i="2"/>
  <c r="AJ814" i="2"/>
  <c r="BS816" i="2"/>
  <c r="BR816" i="2"/>
  <c r="BQ816" i="2"/>
  <c r="BP816" i="2"/>
  <c r="BO816" i="2"/>
  <c r="BN816" i="2"/>
  <c r="BM816" i="2"/>
  <c r="BE816" i="2"/>
  <c r="BD816" i="2"/>
  <c r="BC816" i="2"/>
  <c r="BB816" i="2"/>
  <c r="BA816" i="2"/>
  <c r="AZ816" i="2"/>
  <c r="AL816" i="2"/>
  <c r="AK816" i="2"/>
  <c r="AJ816" i="2"/>
  <c r="BS790" i="2"/>
  <c r="BR790" i="2"/>
  <c r="BQ790" i="2"/>
  <c r="BP790" i="2"/>
  <c r="BO790" i="2"/>
  <c r="BN790" i="2"/>
  <c r="BM790" i="2"/>
  <c r="BE790" i="2"/>
  <c r="BD790" i="2"/>
  <c r="BC790" i="2"/>
  <c r="BB790" i="2"/>
  <c r="BA790" i="2"/>
  <c r="AZ790" i="2"/>
  <c r="AL790" i="2"/>
  <c r="AK790" i="2"/>
  <c r="AJ790" i="2"/>
  <c r="BS789" i="2"/>
  <c r="BR789" i="2"/>
  <c r="BQ789" i="2"/>
  <c r="BP789" i="2"/>
  <c r="BO789" i="2"/>
  <c r="BN789" i="2"/>
  <c r="BM789" i="2"/>
  <c r="BE789" i="2"/>
  <c r="BD789" i="2"/>
  <c r="BC789" i="2"/>
  <c r="BB789" i="2"/>
  <c r="BA789" i="2"/>
  <c r="AZ789" i="2"/>
  <c r="AL789" i="2"/>
  <c r="AK789" i="2"/>
  <c r="AJ789" i="2"/>
  <c r="BS741" i="2"/>
  <c r="BR741" i="2"/>
  <c r="BQ741" i="2"/>
  <c r="BP741" i="2"/>
  <c r="BO741" i="2"/>
  <c r="BN741" i="2"/>
  <c r="BM741" i="2"/>
  <c r="BE741" i="2"/>
  <c r="BD741" i="2"/>
  <c r="BC741" i="2"/>
  <c r="BB741" i="2"/>
  <c r="BA741" i="2"/>
  <c r="AZ741" i="2"/>
  <c r="AL741" i="2"/>
  <c r="AK741" i="2"/>
  <c r="AJ741" i="2"/>
  <c r="BS740" i="2"/>
  <c r="BR740" i="2"/>
  <c r="BQ740" i="2"/>
  <c r="BP740" i="2"/>
  <c r="BO740" i="2"/>
  <c r="BN740" i="2"/>
  <c r="BM740" i="2"/>
  <c r="BE740" i="2"/>
  <c r="BD740" i="2"/>
  <c r="BC740" i="2"/>
  <c r="BB740" i="2"/>
  <c r="BA740" i="2"/>
  <c r="AZ740" i="2"/>
  <c r="AL740" i="2"/>
  <c r="AK740" i="2"/>
  <c r="AJ740" i="2"/>
  <c r="BS739" i="2"/>
  <c r="BR739" i="2"/>
  <c r="BQ739" i="2"/>
  <c r="BP739" i="2"/>
  <c r="BO739" i="2"/>
  <c r="BN739" i="2"/>
  <c r="BM739" i="2"/>
  <c r="BE739" i="2"/>
  <c r="BD739" i="2"/>
  <c r="BC739" i="2"/>
  <c r="BB739" i="2"/>
  <c r="BA739" i="2"/>
  <c r="AZ739" i="2"/>
  <c r="AL739" i="2"/>
  <c r="AK739" i="2"/>
  <c r="AJ739" i="2"/>
  <c r="BS738" i="2"/>
  <c r="BR738" i="2"/>
  <c r="BQ738" i="2"/>
  <c r="BP738" i="2"/>
  <c r="BO738" i="2"/>
  <c r="BN738" i="2"/>
  <c r="BM738" i="2"/>
  <c r="BE738" i="2"/>
  <c r="BD738" i="2"/>
  <c r="BC738" i="2"/>
  <c r="BB738" i="2"/>
  <c r="BA738" i="2"/>
  <c r="AZ738" i="2"/>
  <c r="AL738" i="2"/>
  <c r="AK738" i="2"/>
  <c r="AJ738" i="2"/>
  <c r="BS359" i="2"/>
  <c r="BR359" i="2"/>
  <c r="BQ359" i="2"/>
  <c r="BP359" i="2"/>
  <c r="BO359" i="2"/>
  <c r="BN359" i="2"/>
  <c r="BM359" i="2"/>
  <c r="BE359" i="2"/>
  <c r="BD359" i="2"/>
  <c r="BC359" i="2"/>
  <c r="BB359" i="2"/>
  <c r="BA359" i="2"/>
  <c r="AZ359" i="2"/>
  <c r="AL359" i="2"/>
  <c r="AK359" i="2"/>
  <c r="AJ359" i="2"/>
  <c r="BS480" i="2"/>
  <c r="BR480" i="2"/>
  <c r="BQ480" i="2"/>
  <c r="BP480" i="2"/>
  <c r="BO480" i="2"/>
  <c r="BN480" i="2"/>
  <c r="BM480" i="2"/>
  <c r="BE480" i="2"/>
  <c r="BD480" i="2"/>
  <c r="BC480" i="2"/>
  <c r="BB480" i="2"/>
  <c r="BA480" i="2"/>
  <c r="AZ480" i="2"/>
  <c r="AL480" i="2"/>
  <c r="AK480" i="2"/>
  <c r="AJ480" i="2"/>
  <c r="BS479" i="2"/>
  <c r="BR479" i="2"/>
  <c r="BQ479" i="2"/>
  <c r="BP479" i="2"/>
  <c r="BO479" i="2"/>
  <c r="BN479" i="2"/>
  <c r="BM479" i="2"/>
  <c r="BE479" i="2"/>
  <c r="BD479" i="2"/>
  <c r="BC479" i="2"/>
  <c r="BB479" i="2"/>
  <c r="BA479" i="2"/>
  <c r="AZ479" i="2"/>
  <c r="AL479" i="2"/>
  <c r="AK479" i="2"/>
  <c r="AJ479" i="2"/>
  <c r="BS478" i="2"/>
  <c r="BR478" i="2"/>
  <c r="BQ478" i="2"/>
  <c r="BP478" i="2"/>
  <c r="BO478" i="2"/>
  <c r="BN478" i="2"/>
  <c r="BM478" i="2"/>
  <c r="BE478" i="2"/>
  <c r="BD478" i="2"/>
  <c r="BC478" i="2"/>
  <c r="BB478" i="2"/>
  <c r="BA478" i="2"/>
  <c r="AZ478" i="2"/>
  <c r="AL478" i="2"/>
  <c r="AK478" i="2"/>
  <c r="AJ478" i="2"/>
  <c r="BS358" i="2"/>
  <c r="BR358" i="2"/>
  <c r="BQ358" i="2"/>
  <c r="BP358" i="2"/>
  <c r="BO358" i="2"/>
  <c r="BN358" i="2"/>
  <c r="BM358" i="2"/>
  <c r="BE358" i="2"/>
  <c r="BD358" i="2"/>
  <c r="BC358" i="2"/>
  <c r="BB358" i="2"/>
  <c r="BA358" i="2"/>
  <c r="AZ358" i="2"/>
  <c r="AL358" i="2"/>
  <c r="AK358" i="2"/>
  <c r="AJ358" i="2"/>
  <c r="BS477" i="2"/>
  <c r="BR477" i="2"/>
  <c r="BQ477" i="2"/>
  <c r="BP477" i="2"/>
  <c r="BO477" i="2"/>
  <c r="BN477" i="2"/>
  <c r="BM477" i="2"/>
  <c r="BE477" i="2"/>
  <c r="BD477" i="2"/>
  <c r="BC477" i="2"/>
  <c r="BB477" i="2"/>
  <c r="BA477" i="2"/>
  <c r="AZ477" i="2"/>
  <c r="AL477" i="2"/>
  <c r="AK477" i="2"/>
  <c r="AJ477" i="2"/>
  <c r="BS476" i="2"/>
  <c r="BR476" i="2"/>
  <c r="BQ476" i="2"/>
  <c r="BP476" i="2"/>
  <c r="BO476" i="2"/>
  <c r="BN476" i="2"/>
  <c r="BM476" i="2"/>
  <c r="BE476" i="2"/>
  <c r="BD476" i="2"/>
  <c r="BC476" i="2"/>
  <c r="BB476" i="2"/>
  <c r="BA476" i="2"/>
  <c r="AZ476" i="2"/>
  <c r="AL476" i="2"/>
  <c r="AK476" i="2"/>
  <c r="AJ476" i="2"/>
  <c r="BS475" i="2"/>
  <c r="BR475" i="2"/>
  <c r="BQ475" i="2"/>
  <c r="BP475" i="2"/>
  <c r="BO475" i="2"/>
  <c r="BN475" i="2"/>
  <c r="BM475" i="2"/>
  <c r="BE475" i="2"/>
  <c r="BD475" i="2"/>
  <c r="BC475" i="2"/>
  <c r="BB475" i="2"/>
  <c r="BA475" i="2"/>
  <c r="AZ475" i="2"/>
  <c r="AL475" i="2"/>
  <c r="AK475" i="2"/>
  <c r="AJ475" i="2"/>
  <c r="BS357" i="2"/>
  <c r="BR357" i="2"/>
  <c r="BQ357" i="2"/>
  <c r="BP357" i="2"/>
  <c r="BO357" i="2"/>
  <c r="BN357" i="2"/>
  <c r="BM357" i="2"/>
  <c r="BE357" i="2"/>
  <c r="BD357" i="2"/>
  <c r="BC357" i="2"/>
  <c r="BB357" i="2"/>
  <c r="BA357" i="2"/>
  <c r="AZ357" i="2"/>
  <c r="AL357" i="2"/>
  <c r="AK357" i="2"/>
  <c r="AJ357" i="2"/>
  <c r="BS474" i="2"/>
  <c r="BR474" i="2"/>
  <c r="BQ474" i="2"/>
  <c r="BP474" i="2"/>
  <c r="BO474" i="2"/>
  <c r="BN474" i="2"/>
  <c r="BM474" i="2"/>
  <c r="BE474" i="2"/>
  <c r="BD474" i="2"/>
  <c r="BC474" i="2"/>
  <c r="BB474" i="2"/>
  <c r="BA474" i="2"/>
  <c r="AZ474" i="2"/>
  <c r="AL474" i="2"/>
  <c r="AK474" i="2"/>
  <c r="AJ474" i="2"/>
  <c r="BS473" i="2"/>
  <c r="BR473" i="2"/>
  <c r="BQ473" i="2"/>
  <c r="BP473" i="2"/>
  <c r="BO473" i="2"/>
  <c r="BN473" i="2"/>
  <c r="BM473" i="2"/>
  <c r="BE473" i="2"/>
  <c r="BD473" i="2"/>
  <c r="BC473" i="2"/>
  <c r="BB473" i="2"/>
  <c r="BA473" i="2"/>
  <c r="AZ473" i="2"/>
  <c r="AL473" i="2"/>
  <c r="AK473" i="2"/>
  <c r="AJ473" i="2"/>
  <c r="BS472" i="2"/>
  <c r="BR472" i="2"/>
  <c r="BQ472" i="2"/>
  <c r="BP472" i="2"/>
  <c r="BO472" i="2"/>
  <c r="BN472" i="2"/>
  <c r="BM472" i="2"/>
  <c r="BE472" i="2"/>
  <c r="BD472" i="2"/>
  <c r="BC472" i="2"/>
  <c r="BB472" i="2"/>
  <c r="BA472" i="2"/>
  <c r="AZ472" i="2"/>
  <c r="AL472" i="2"/>
  <c r="AK472" i="2"/>
  <c r="AJ472" i="2"/>
  <c r="BS356" i="2"/>
  <c r="BR356" i="2"/>
  <c r="BQ356" i="2"/>
  <c r="BP356" i="2"/>
  <c r="BO356" i="2"/>
  <c r="BN356" i="2"/>
  <c r="BM356" i="2"/>
  <c r="BE356" i="2"/>
  <c r="BD356" i="2"/>
  <c r="BC356" i="2"/>
  <c r="BB356" i="2"/>
  <c r="BA356" i="2"/>
  <c r="AZ356" i="2"/>
  <c r="AL356" i="2"/>
  <c r="AK356" i="2"/>
  <c r="AJ356" i="2"/>
  <c r="BS471" i="2"/>
  <c r="BR471" i="2"/>
  <c r="BQ471" i="2"/>
  <c r="BP471" i="2"/>
  <c r="BO471" i="2"/>
  <c r="BN471" i="2"/>
  <c r="BM471" i="2"/>
  <c r="BE471" i="2"/>
  <c r="BD471" i="2"/>
  <c r="BC471" i="2"/>
  <c r="BB471" i="2"/>
  <c r="BA471" i="2"/>
  <c r="AZ471" i="2"/>
  <c r="AL471" i="2"/>
  <c r="AK471" i="2"/>
  <c r="AJ471" i="2"/>
  <c r="BS355" i="2"/>
  <c r="BR355" i="2"/>
  <c r="BQ355" i="2"/>
  <c r="BP355" i="2"/>
  <c r="BO355" i="2"/>
  <c r="BN355" i="2"/>
  <c r="BM355" i="2"/>
  <c r="BE355" i="2"/>
  <c r="BD355" i="2"/>
  <c r="BC355" i="2"/>
  <c r="BB355" i="2"/>
  <c r="BA355" i="2"/>
  <c r="AZ355" i="2"/>
  <c r="AL355" i="2"/>
  <c r="AK355" i="2"/>
  <c r="AJ355" i="2"/>
  <c r="BS716" i="2"/>
  <c r="BR716" i="2"/>
  <c r="BQ716" i="2"/>
  <c r="BP716" i="2"/>
  <c r="BO716" i="2"/>
  <c r="BN716" i="2"/>
  <c r="BM716" i="2"/>
  <c r="BE716" i="2"/>
  <c r="BD716" i="2"/>
  <c r="BC716" i="2"/>
  <c r="BB716" i="2"/>
  <c r="BA716" i="2"/>
  <c r="AZ716" i="2"/>
  <c r="AL716" i="2"/>
  <c r="AK716" i="2"/>
  <c r="AJ716" i="2"/>
  <c r="BS715" i="2"/>
  <c r="BR715" i="2"/>
  <c r="BQ715" i="2"/>
  <c r="BP715" i="2"/>
  <c r="BO715" i="2"/>
  <c r="BN715" i="2"/>
  <c r="BM715" i="2"/>
  <c r="BE715" i="2"/>
  <c r="BD715" i="2"/>
  <c r="BC715" i="2"/>
  <c r="BB715" i="2"/>
  <c r="BA715" i="2"/>
  <c r="AZ715" i="2"/>
  <c r="AL715" i="2"/>
  <c r="AK715" i="2"/>
  <c r="AJ715" i="2"/>
  <c r="BS898" i="2"/>
  <c r="BR898" i="2"/>
  <c r="BQ898" i="2"/>
  <c r="BP898" i="2"/>
  <c r="BO898" i="2"/>
  <c r="BN898" i="2"/>
  <c r="BM898" i="2"/>
  <c r="BE898" i="2"/>
  <c r="BD898" i="2"/>
  <c r="BC898" i="2"/>
  <c r="BB898" i="2"/>
  <c r="BA898" i="2"/>
  <c r="AZ898" i="2"/>
  <c r="AL898" i="2"/>
  <c r="AK898" i="2"/>
  <c r="BS897" i="2"/>
  <c r="BR897" i="2"/>
  <c r="BQ897" i="2"/>
  <c r="BP897" i="2"/>
  <c r="BO897" i="2"/>
  <c r="BN897" i="2"/>
  <c r="BM897" i="2"/>
  <c r="BE897" i="2"/>
  <c r="BD897" i="2"/>
  <c r="BC897" i="2"/>
  <c r="BB897" i="2"/>
  <c r="BA897" i="2"/>
  <c r="AZ897" i="2"/>
  <c r="AL897" i="2"/>
  <c r="AK897" i="2"/>
  <c r="BS896" i="2"/>
  <c r="BR896" i="2"/>
  <c r="BQ896" i="2"/>
  <c r="BP896" i="2"/>
  <c r="BO896" i="2"/>
  <c r="BN896" i="2"/>
  <c r="BM896" i="2"/>
  <c r="BE896" i="2"/>
  <c r="BD896" i="2"/>
  <c r="BC896" i="2"/>
  <c r="BB896" i="2"/>
  <c r="BA896" i="2"/>
  <c r="AZ896" i="2"/>
  <c r="AL896" i="2"/>
  <c r="AK896" i="2"/>
  <c r="AJ896" i="2"/>
  <c r="BS895" i="2"/>
  <c r="BR895" i="2"/>
  <c r="BQ895" i="2"/>
  <c r="BP895" i="2"/>
  <c r="BO895" i="2"/>
  <c r="BN895" i="2"/>
  <c r="BM895" i="2"/>
  <c r="BE895" i="2"/>
  <c r="BD895" i="2"/>
  <c r="BC895" i="2"/>
  <c r="BB895" i="2"/>
  <c r="BA895" i="2"/>
  <c r="AZ895" i="2"/>
  <c r="AL895" i="2"/>
  <c r="AK895" i="2"/>
  <c r="AJ895" i="2"/>
  <c r="BS354" i="2"/>
  <c r="BR354" i="2"/>
  <c r="BQ354" i="2"/>
  <c r="BP354" i="2"/>
  <c r="BO354" i="2"/>
  <c r="BN354" i="2"/>
  <c r="BM354" i="2"/>
  <c r="BE354" i="2"/>
  <c r="BD354" i="2"/>
  <c r="BC354" i="2"/>
  <c r="BB354" i="2"/>
  <c r="BA354" i="2"/>
  <c r="AZ354" i="2"/>
  <c r="AL354" i="2"/>
  <c r="AK354" i="2"/>
  <c r="AJ354" i="2"/>
  <c r="BS735" i="2"/>
  <c r="BR735" i="2"/>
  <c r="BQ735" i="2"/>
  <c r="BP735" i="2"/>
  <c r="BO735" i="2"/>
  <c r="BN735" i="2"/>
  <c r="BM735" i="2"/>
  <c r="BE735" i="2"/>
  <c r="BD735" i="2"/>
  <c r="BC735" i="2"/>
  <c r="BB735" i="2"/>
  <c r="BA735" i="2"/>
  <c r="AZ735" i="2"/>
  <c r="AL735" i="2"/>
  <c r="AK735" i="2"/>
  <c r="AJ735" i="2"/>
  <c r="BS734" i="2"/>
  <c r="BR734" i="2"/>
  <c r="BQ734" i="2"/>
  <c r="BP734" i="2"/>
  <c r="BO734" i="2"/>
  <c r="BN734" i="2"/>
  <c r="BM734" i="2"/>
  <c r="BE734" i="2"/>
  <c r="BD734" i="2"/>
  <c r="BC734" i="2"/>
  <c r="BB734" i="2"/>
  <c r="BA734" i="2"/>
  <c r="AZ734" i="2"/>
  <c r="AL734" i="2"/>
  <c r="AK734" i="2"/>
  <c r="AJ734" i="2"/>
  <c r="BS470" i="2"/>
  <c r="BR470" i="2"/>
  <c r="BQ470" i="2"/>
  <c r="BP470" i="2"/>
  <c r="BO470" i="2"/>
  <c r="BN470" i="2"/>
  <c r="BM470" i="2"/>
  <c r="BE470" i="2"/>
  <c r="BD470" i="2"/>
  <c r="BC470" i="2"/>
  <c r="BB470" i="2"/>
  <c r="BA470" i="2"/>
  <c r="AZ470" i="2"/>
  <c r="AL470" i="2"/>
  <c r="AK470" i="2"/>
  <c r="AJ470" i="2"/>
  <c r="BS733" i="2"/>
  <c r="BR733" i="2"/>
  <c r="BQ733" i="2"/>
  <c r="BP733" i="2"/>
  <c r="BO733" i="2"/>
  <c r="BN733" i="2"/>
  <c r="BM733" i="2"/>
  <c r="BE733" i="2"/>
  <c r="BD733" i="2"/>
  <c r="BC733" i="2"/>
  <c r="BB733" i="2"/>
  <c r="BA733" i="2"/>
  <c r="AZ733" i="2"/>
  <c r="AL733" i="2"/>
  <c r="AK733" i="2"/>
  <c r="AJ733" i="2"/>
  <c r="BS469" i="2"/>
  <c r="BR469" i="2"/>
  <c r="BQ469" i="2"/>
  <c r="BP469" i="2"/>
  <c r="BO469" i="2"/>
  <c r="BN469" i="2"/>
  <c r="BM469" i="2"/>
  <c r="BE469" i="2"/>
  <c r="BD469" i="2"/>
  <c r="BC469" i="2"/>
  <c r="BB469" i="2"/>
  <c r="BA469" i="2"/>
  <c r="AZ469" i="2"/>
  <c r="AL469" i="2"/>
  <c r="AK469" i="2"/>
  <c r="AJ469" i="2"/>
  <c r="BS353" i="2"/>
  <c r="BR353" i="2"/>
  <c r="BQ353" i="2"/>
  <c r="BP353" i="2"/>
  <c r="BO353" i="2"/>
  <c r="BN353" i="2"/>
  <c r="BM353" i="2"/>
  <c r="BE353" i="2"/>
  <c r="BD353" i="2"/>
  <c r="BC353" i="2"/>
  <c r="BB353" i="2"/>
  <c r="BA353" i="2"/>
  <c r="AZ353" i="2"/>
  <c r="AL353" i="2"/>
  <c r="AK353" i="2"/>
  <c r="AJ353" i="2"/>
  <c r="BS714" i="2"/>
  <c r="BR714" i="2"/>
  <c r="BQ714" i="2"/>
  <c r="BP714" i="2"/>
  <c r="BO714" i="2"/>
  <c r="BN714" i="2"/>
  <c r="BM714" i="2"/>
  <c r="BE714" i="2"/>
  <c r="BD714" i="2"/>
  <c r="BC714" i="2"/>
  <c r="BB714" i="2"/>
  <c r="BA714" i="2"/>
  <c r="AZ714" i="2"/>
  <c r="AL714" i="2"/>
  <c r="AK714" i="2"/>
  <c r="AJ714" i="2"/>
  <c r="BS713" i="2"/>
  <c r="BR713" i="2"/>
  <c r="BQ713" i="2"/>
  <c r="BP713" i="2"/>
  <c r="BO713" i="2"/>
  <c r="BN713" i="2"/>
  <c r="BM713" i="2"/>
  <c r="BE713" i="2"/>
  <c r="BD713" i="2"/>
  <c r="BC713" i="2"/>
  <c r="BB713" i="2"/>
  <c r="BA713" i="2"/>
  <c r="AZ713" i="2"/>
  <c r="AL713" i="2"/>
  <c r="AK713" i="2"/>
  <c r="AJ713" i="2"/>
  <c r="BS468" i="2"/>
  <c r="BR468" i="2"/>
  <c r="BQ468" i="2"/>
  <c r="BP468" i="2"/>
  <c r="BO468" i="2"/>
  <c r="BN468" i="2"/>
  <c r="BM468" i="2"/>
  <c r="BE468" i="2"/>
  <c r="BD468" i="2"/>
  <c r="BC468" i="2"/>
  <c r="BB468" i="2"/>
  <c r="BA468" i="2"/>
  <c r="AZ468" i="2"/>
  <c r="AL468" i="2"/>
  <c r="AK468" i="2"/>
  <c r="AJ468" i="2"/>
  <c r="BS894" i="2"/>
  <c r="BR894" i="2"/>
  <c r="BQ894" i="2"/>
  <c r="BP894" i="2"/>
  <c r="BO894" i="2"/>
  <c r="BN894" i="2"/>
  <c r="BM894" i="2"/>
  <c r="BE894" i="2"/>
  <c r="BD894" i="2"/>
  <c r="BC894" i="2"/>
  <c r="BB894" i="2"/>
  <c r="BA894" i="2"/>
  <c r="AZ894" i="2"/>
  <c r="AL894" i="2"/>
  <c r="AK894" i="2"/>
  <c r="BS893" i="2"/>
  <c r="BR893" i="2"/>
  <c r="BQ893" i="2"/>
  <c r="BP893" i="2"/>
  <c r="BO893" i="2"/>
  <c r="BN893" i="2"/>
  <c r="BM893" i="2"/>
  <c r="BE893" i="2"/>
  <c r="BD893" i="2"/>
  <c r="BC893" i="2"/>
  <c r="BB893" i="2"/>
  <c r="BA893" i="2"/>
  <c r="AZ893" i="2"/>
  <c r="AL893" i="2"/>
  <c r="AK893" i="2"/>
  <c r="AJ893" i="2"/>
  <c r="BS892" i="2"/>
  <c r="BR892" i="2"/>
  <c r="BQ892" i="2"/>
  <c r="BP892" i="2"/>
  <c r="BO892" i="2"/>
  <c r="BN892" i="2"/>
  <c r="BM892" i="2"/>
  <c r="BE892" i="2"/>
  <c r="BD892" i="2"/>
  <c r="BC892" i="2"/>
  <c r="BB892" i="2"/>
  <c r="BA892" i="2"/>
  <c r="AZ892" i="2"/>
  <c r="AL892" i="2"/>
  <c r="AK892" i="2"/>
  <c r="AJ892" i="2"/>
  <c r="BS891" i="2"/>
  <c r="BR891" i="2"/>
  <c r="BQ891" i="2"/>
  <c r="BP891" i="2"/>
  <c r="BO891" i="2"/>
  <c r="BN891" i="2"/>
  <c r="BM891" i="2"/>
  <c r="BE891" i="2"/>
  <c r="BD891" i="2"/>
  <c r="BC891" i="2"/>
  <c r="BB891" i="2"/>
  <c r="BA891" i="2"/>
  <c r="AZ891" i="2"/>
  <c r="AL891" i="2"/>
  <c r="AK891" i="2"/>
  <c r="AJ891" i="2"/>
  <c r="BS758" i="2"/>
  <c r="BR758" i="2"/>
  <c r="BQ758" i="2"/>
  <c r="BP758" i="2"/>
  <c r="BO758" i="2"/>
  <c r="BN758" i="2"/>
  <c r="BM758" i="2"/>
  <c r="BE758" i="2"/>
  <c r="BD758" i="2"/>
  <c r="BC758" i="2"/>
  <c r="BB758" i="2"/>
  <c r="BA758" i="2"/>
  <c r="AZ758" i="2"/>
  <c r="AL758" i="2"/>
  <c r="AK758" i="2"/>
  <c r="AJ758" i="2"/>
  <c r="BS757" i="2"/>
  <c r="BR757" i="2"/>
  <c r="BQ757" i="2"/>
  <c r="BP757" i="2"/>
  <c r="BO757" i="2"/>
  <c r="BN757" i="2"/>
  <c r="BM757" i="2"/>
  <c r="BE757" i="2"/>
  <c r="BD757" i="2"/>
  <c r="BC757" i="2"/>
  <c r="BB757" i="2"/>
  <c r="BA757" i="2"/>
  <c r="AZ757" i="2"/>
  <c r="AL757" i="2"/>
  <c r="AK757" i="2"/>
  <c r="AJ757" i="2"/>
  <c r="BS756" i="2"/>
  <c r="BR756" i="2"/>
  <c r="BQ756" i="2"/>
  <c r="BP756" i="2"/>
  <c r="BO756" i="2"/>
  <c r="BN756" i="2"/>
  <c r="BM756" i="2"/>
  <c r="BE756" i="2"/>
  <c r="BD756" i="2"/>
  <c r="BC756" i="2"/>
  <c r="BB756" i="2"/>
  <c r="BA756" i="2"/>
  <c r="AZ756" i="2"/>
  <c r="AL756" i="2"/>
  <c r="AK756" i="2"/>
  <c r="AJ756" i="2"/>
  <c r="BS755" i="2"/>
  <c r="BR755" i="2"/>
  <c r="BQ755" i="2"/>
  <c r="BP755" i="2"/>
  <c r="BO755" i="2"/>
  <c r="BN755" i="2"/>
  <c r="BM755" i="2"/>
  <c r="BE755" i="2"/>
  <c r="BD755" i="2"/>
  <c r="BC755" i="2"/>
  <c r="BB755" i="2"/>
  <c r="BA755" i="2"/>
  <c r="AZ755" i="2"/>
  <c r="AL755" i="2"/>
  <c r="AK755" i="2"/>
  <c r="AJ755" i="2"/>
  <c r="BS754" i="2"/>
  <c r="BR754" i="2"/>
  <c r="BQ754" i="2"/>
  <c r="BP754" i="2"/>
  <c r="BO754" i="2"/>
  <c r="BN754" i="2"/>
  <c r="BM754" i="2"/>
  <c r="BE754" i="2"/>
  <c r="BD754" i="2"/>
  <c r="BC754" i="2"/>
  <c r="BB754" i="2"/>
  <c r="BA754" i="2"/>
  <c r="AZ754" i="2"/>
  <c r="AL754" i="2"/>
  <c r="AK754" i="2"/>
  <c r="AJ754" i="2"/>
  <c r="BS753" i="2"/>
  <c r="BR753" i="2"/>
  <c r="BQ753" i="2"/>
  <c r="BP753" i="2"/>
  <c r="BO753" i="2"/>
  <c r="BN753" i="2"/>
  <c r="BM753" i="2"/>
  <c r="BE753" i="2"/>
  <c r="BD753" i="2"/>
  <c r="BC753" i="2"/>
  <c r="BB753" i="2"/>
  <c r="BA753" i="2"/>
  <c r="AZ753" i="2"/>
  <c r="AL753" i="2"/>
  <c r="AK753" i="2"/>
  <c r="AJ753" i="2"/>
  <c r="BS752" i="2"/>
  <c r="BR752" i="2"/>
  <c r="BQ752" i="2"/>
  <c r="BP752" i="2"/>
  <c r="BO752" i="2"/>
  <c r="BN752" i="2"/>
  <c r="BM752" i="2"/>
  <c r="BE752" i="2"/>
  <c r="BD752" i="2"/>
  <c r="BC752" i="2"/>
  <c r="BB752" i="2"/>
  <c r="BA752" i="2"/>
  <c r="AZ752" i="2"/>
  <c r="AL752" i="2"/>
  <c r="AK752" i="2"/>
  <c r="AJ752" i="2"/>
  <c r="BS888" i="2"/>
  <c r="BR888" i="2"/>
  <c r="BQ888" i="2"/>
  <c r="BP888" i="2"/>
  <c r="BO888" i="2"/>
  <c r="BN888" i="2"/>
  <c r="BM888" i="2"/>
  <c r="BE888" i="2"/>
  <c r="BD888" i="2"/>
  <c r="BC888" i="2"/>
  <c r="BB888" i="2"/>
  <c r="BA888" i="2"/>
  <c r="AZ888" i="2"/>
  <c r="AL888" i="2"/>
  <c r="AK888" i="2"/>
  <c r="AJ888" i="2"/>
  <c r="BS887" i="2"/>
  <c r="BR887" i="2"/>
  <c r="BQ887" i="2"/>
  <c r="BP887" i="2"/>
  <c r="BO887" i="2"/>
  <c r="BN887" i="2"/>
  <c r="BM887" i="2"/>
  <c r="BE887" i="2"/>
  <c r="BD887" i="2"/>
  <c r="BC887" i="2"/>
  <c r="BB887" i="2"/>
  <c r="BA887" i="2"/>
  <c r="AZ887" i="2"/>
  <c r="AL887" i="2"/>
  <c r="AK887" i="2"/>
  <c r="AJ887" i="2"/>
  <c r="BS886" i="2"/>
  <c r="BR886" i="2"/>
  <c r="BQ886" i="2"/>
  <c r="BP886" i="2"/>
  <c r="BO886" i="2"/>
  <c r="BN886" i="2"/>
  <c r="BM886" i="2"/>
  <c r="BE886" i="2"/>
  <c r="BD886" i="2"/>
  <c r="BC886" i="2"/>
  <c r="BB886" i="2"/>
  <c r="BA886" i="2"/>
  <c r="AZ886" i="2"/>
  <c r="AL886" i="2"/>
  <c r="AK886" i="2"/>
  <c r="AJ886" i="2"/>
  <c r="BS885" i="2"/>
  <c r="BR885" i="2"/>
  <c r="BQ885" i="2"/>
  <c r="BP885" i="2"/>
  <c r="BO885" i="2"/>
  <c r="BN885" i="2"/>
  <c r="BM885" i="2"/>
  <c r="BE885" i="2"/>
  <c r="BD885" i="2"/>
  <c r="BC885" i="2"/>
  <c r="BB885" i="2"/>
  <c r="BA885" i="2"/>
  <c r="AZ885" i="2"/>
  <c r="AL885" i="2"/>
  <c r="AK885" i="2"/>
  <c r="AJ885" i="2"/>
  <c r="BS884" i="2"/>
  <c r="BR884" i="2"/>
  <c r="BQ884" i="2"/>
  <c r="BP884" i="2"/>
  <c r="BO884" i="2"/>
  <c r="BN884" i="2"/>
  <c r="BM884" i="2"/>
  <c r="BE884" i="2"/>
  <c r="BD884" i="2"/>
  <c r="BC884" i="2"/>
  <c r="BB884" i="2"/>
  <c r="BA884" i="2"/>
  <c r="AZ884" i="2"/>
  <c r="AL884" i="2"/>
  <c r="AK884" i="2"/>
  <c r="AJ884" i="2"/>
  <c r="BS883" i="2"/>
  <c r="BR883" i="2"/>
  <c r="BQ883" i="2"/>
  <c r="BP883" i="2"/>
  <c r="BO883" i="2"/>
  <c r="BN883" i="2"/>
  <c r="BM883" i="2"/>
  <c r="BE883" i="2"/>
  <c r="BD883" i="2"/>
  <c r="BC883" i="2"/>
  <c r="BB883" i="2"/>
  <c r="BA883" i="2"/>
  <c r="AZ883" i="2"/>
  <c r="AL883" i="2"/>
  <c r="AK883" i="2"/>
  <c r="AJ883" i="2"/>
  <c r="BS882" i="2"/>
  <c r="BR882" i="2"/>
  <c r="BQ882" i="2"/>
  <c r="BP882" i="2"/>
  <c r="BO882" i="2"/>
  <c r="BN882" i="2"/>
  <c r="BM882" i="2"/>
  <c r="BE882" i="2"/>
  <c r="BD882" i="2"/>
  <c r="BC882" i="2"/>
  <c r="BB882" i="2"/>
  <c r="BA882" i="2"/>
  <c r="AZ882" i="2"/>
  <c r="AL882" i="2"/>
  <c r="AK882" i="2"/>
  <c r="AJ882" i="2"/>
  <c r="BS352" i="2"/>
  <c r="BR352" i="2"/>
  <c r="BQ352" i="2"/>
  <c r="BP352" i="2"/>
  <c r="BO352" i="2"/>
  <c r="BN352" i="2"/>
  <c r="BM352" i="2"/>
  <c r="BE352" i="2"/>
  <c r="BD352" i="2"/>
  <c r="BC352" i="2"/>
  <c r="BB352" i="2"/>
  <c r="BA352" i="2"/>
  <c r="AZ352" i="2"/>
  <c r="AL352" i="2"/>
  <c r="AK352" i="2"/>
  <c r="AJ352" i="2"/>
  <c r="BS804" i="2"/>
  <c r="BR804" i="2"/>
  <c r="BQ804" i="2"/>
  <c r="BP804" i="2"/>
  <c r="BO804" i="2"/>
  <c r="BN804" i="2"/>
  <c r="BM804" i="2"/>
  <c r="BE804" i="2"/>
  <c r="BD804" i="2"/>
  <c r="BC804" i="2"/>
  <c r="BB804" i="2"/>
  <c r="BA804" i="2"/>
  <c r="AZ804" i="2"/>
  <c r="AL804" i="2"/>
  <c r="AK804" i="2"/>
  <c r="AJ804" i="2"/>
  <c r="BS815" i="2"/>
  <c r="BR815" i="2"/>
  <c r="BQ815" i="2"/>
  <c r="BP815" i="2"/>
  <c r="BO815" i="2"/>
  <c r="BN815" i="2"/>
  <c r="BM815" i="2"/>
  <c r="BE815" i="2"/>
  <c r="BD815" i="2"/>
  <c r="BC815" i="2"/>
  <c r="BB815" i="2"/>
  <c r="BA815" i="2"/>
  <c r="AZ815" i="2"/>
  <c r="AL815" i="2"/>
  <c r="AK815" i="2"/>
  <c r="AJ815" i="2"/>
  <c r="BS813" i="2"/>
  <c r="BR813" i="2"/>
  <c r="BQ813" i="2"/>
  <c r="BP813" i="2"/>
  <c r="BO813" i="2"/>
  <c r="BN813" i="2"/>
  <c r="BM813" i="2"/>
  <c r="BE813" i="2"/>
  <c r="BD813" i="2"/>
  <c r="BC813" i="2"/>
  <c r="BB813" i="2"/>
  <c r="BA813" i="2"/>
  <c r="AZ813" i="2"/>
  <c r="AL813" i="2"/>
  <c r="AK813" i="2"/>
  <c r="AJ813" i="2"/>
  <c r="BS812" i="2"/>
  <c r="BR812" i="2"/>
  <c r="BQ812" i="2"/>
  <c r="BP812" i="2"/>
  <c r="BO812" i="2"/>
  <c r="BN812" i="2"/>
  <c r="BM812" i="2"/>
  <c r="BE812" i="2"/>
  <c r="BD812" i="2"/>
  <c r="BC812" i="2"/>
  <c r="BB812" i="2"/>
  <c r="BA812" i="2"/>
  <c r="AZ812" i="2"/>
  <c r="AL812" i="2"/>
  <c r="AK812" i="2"/>
  <c r="AJ812" i="2"/>
  <c r="BS512" i="2"/>
  <c r="BR512" i="2"/>
  <c r="BQ512" i="2"/>
  <c r="BP512" i="2"/>
  <c r="BO512" i="2"/>
  <c r="BN512" i="2"/>
  <c r="BM512" i="2"/>
  <c r="BE512" i="2"/>
  <c r="BD512" i="2"/>
  <c r="BC512" i="2"/>
  <c r="BB512" i="2"/>
  <c r="BA512" i="2"/>
  <c r="AZ512" i="2"/>
  <c r="AL512" i="2"/>
  <c r="AK512" i="2"/>
  <c r="AJ512" i="2"/>
  <c r="BS351" i="2"/>
  <c r="BR351" i="2"/>
  <c r="BQ351" i="2"/>
  <c r="BP351" i="2"/>
  <c r="BO351" i="2"/>
  <c r="BN351" i="2"/>
  <c r="BM351" i="2"/>
  <c r="BE351" i="2"/>
  <c r="BD351" i="2"/>
  <c r="BC351" i="2"/>
  <c r="BB351" i="2"/>
  <c r="BA351" i="2"/>
  <c r="AZ351" i="2"/>
  <c r="AL351" i="2"/>
  <c r="AK351" i="2"/>
  <c r="AJ351" i="2"/>
  <c r="BS511" i="2"/>
  <c r="BR511" i="2"/>
  <c r="BQ511" i="2"/>
  <c r="BP511" i="2"/>
  <c r="BO511" i="2"/>
  <c r="BN511" i="2"/>
  <c r="BM511" i="2"/>
  <c r="BE511" i="2"/>
  <c r="BD511" i="2"/>
  <c r="BC511" i="2"/>
  <c r="BB511" i="2"/>
  <c r="BA511" i="2"/>
  <c r="AZ511" i="2"/>
  <c r="AL511" i="2"/>
  <c r="AK511" i="2"/>
  <c r="AJ511" i="2"/>
  <c r="BS350" i="2"/>
  <c r="BR350" i="2"/>
  <c r="BQ350" i="2"/>
  <c r="BP350" i="2"/>
  <c r="BO350" i="2"/>
  <c r="BN350" i="2"/>
  <c r="BM350" i="2"/>
  <c r="BE350" i="2"/>
  <c r="BD350" i="2"/>
  <c r="BC350" i="2"/>
  <c r="BB350" i="2"/>
  <c r="BA350" i="2"/>
  <c r="AZ350" i="2"/>
  <c r="AL350" i="2"/>
  <c r="AK350" i="2"/>
  <c r="AJ350" i="2"/>
  <c r="BS349" i="2"/>
  <c r="BR349" i="2"/>
  <c r="BQ349" i="2"/>
  <c r="BP349" i="2"/>
  <c r="BO349" i="2"/>
  <c r="BN349" i="2"/>
  <c r="BM349" i="2"/>
  <c r="BE349" i="2"/>
  <c r="BD349" i="2"/>
  <c r="BC349" i="2"/>
  <c r="BB349" i="2"/>
  <c r="BA349" i="2"/>
  <c r="AZ349" i="2"/>
  <c r="AL349" i="2"/>
  <c r="AK349" i="2"/>
  <c r="AJ349" i="2"/>
  <c r="BS510" i="2"/>
  <c r="BR510" i="2"/>
  <c r="BQ510" i="2"/>
  <c r="BP510" i="2"/>
  <c r="BO510" i="2"/>
  <c r="BN510" i="2"/>
  <c r="BM510" i="2"/>
  <c r="BE510" i="2"/>
  <c r="BD510" i="2"/>
  <c r="BC510" i="2"/>
  <c r="BB510" i="2"/>
  <c r="BA510" i="2"/>
  <c r="AZ510" i="2"/>
  <c r="AL510" i="2"/>
  <c r="AK510" i="2"/>
  <c r="AJ510" i="2"/>
  <c r="BS509" i="2"/>
  <c r="BR509" i="2"/>
  <c r="BQ509" i="2"/>
  <c r="BP509" i="2"/>
  <c r="BO509" i="2"/>
  <c r="BN509" i="2"/>
  <c r="BM509" i="2"/>
  <c r="BE509" i="2"/>
  <c r="BD509" i="2"/>
  <c r="BC509" i="2"/>
  <c r="BB509" i="2"/>
  <c r="BA509" i="2"/>
  <c r="AZ509" i="2"/>
  <c r="AL509" i="2"/>
  <c r="AK509" i="2"/>
  <c r="AJ509" i="2"/>
  <c r="BS508" i="2"/>
  <c r="BR508" i="2"/>
  <c r="BQ508" i="2"/>
  <c r="BP508" i="2"/>
  <c r="BO508" i="2"/>
  <c r="BN508" i="2"/>
  <c r="BM508" i="2"/>
  <c r="BE508" i="2"/>
  <c r="BD508" i="2"/>
  <c r="BC508" i="2"/>
  <c r="BB508" i="2"/>
  <c r="BA508" i="2"/>
  <c r="AZ508" i="2"/>
  <c r="AL508" i="2"/>
  <c r="AK508" i="2"/>
  <c r="AJ508" i="2"/>
  <c r="BS348" i="2"/>
  <c r="BR348" i="2"/>
  <c r="BQ348" i="2"/>
  <c r="BP348" i="2"/>
  <c r="BO348" i="2"/>
  <c r="BN348" i="2"/>
  <c r="BM348" i="2"/>
  <c r="BE348" i="2"/>
  <c r="BD348" i="2"/>
  <c r="BC348" i="2"/>
  <c r="BB348" i="2"/>
  <c r="BA348" i="2"/>
  <c r="AZ348" i="2"/>
  <c r="AL348" i="2"/>
  <c r="AK348" i="2"/>
  <c r="AJ348" i="2"/>
  <c r="BS881" i="2"/>
  <c r="BR881" i="2"/>
  <c r="BQ881" i="2"/>
  <c r="BP881" i="2"/>
  <c r="BO881" i="2"/>
  <c r="BN881" i="2"/>
  <c r="BM881" i="2"/>
  <c r="BE881" i="2"/>
  <c r="BD881" i="2"/>
  <c r="BC881" i="2"/>
  <c r="BB881" i="2"/>
  <c r="BA881" i="2"/>
  <c r="AZ881" i="2"/>
  <c r="AL881" i="2"/>
  <c r="AK881" i="2"/>
  <c r="AJ881" i="2"/>
  <c r="BS880" i="2"/>
  <c r="BR880" i="2"/>
  <c r="BQ880" i="2"/>
  <c r="BP880" i="2"/>
  <c r="BO880" i="2"/>
  <c r="BN880" i="2"/>
  <c r="BM880" i="2"/>
  <c r="BE880" i="2"/>
  <c r="BD880" i="2"/>
  <c r="BC880" i="2"/>
  <c r="BB880" i="2"/>
  <c r="BA880" i="2"/>
  <c r="AZ880" i="2"/>
  <c r="AL880" i="2"/>
  <c r="AK880" i="2"/>
  <c r="AJ880" i="2"/>
  <c r="BS879" i="2"/>
  <c r="BR879" i="2"/>
  <c r="BQ879" i="2"/>
  <c r="BP879" i="2"/>
  <c r="BO879" i="2"/>
  <c r="BN879" i="2"/>
  <c r="BM879" i="2"/>
  <c r="BE879" i="2"/>
  <c r="BD879" i="2"/>
  <c r="BC879" i="2"/>
  <c r="BB879" i="2"/>
  <c r="BA879" i="2"/>
  <c r="AZ879" i="2"/>
  <c r="AL879" i="2"/>
  <c r="AK879" i="2"/>
  <c r="AJ879" i="2"/>
  <c r="BS751" i="2"/>
  <c r="BR751" i="2"/>
  <c r="BQ751" i="2"/>
  <c r="BP751" i="2"/>
  <c r="BO751" i="2"/>
  <c r="BN751" i="2"/>
  <c r="BM751" i="2"/>
  <c r="BE751" i="2"/>
  <c r="BD751" i="2"/>
  <c r="BC751" i="2"/>
  <c r="BB751" i="2"/>
  <c r="BA751" i="2"/>
  <c r="AZ751" i="2"/>
  <c r="AL751" i="2"/>
  <c r="AK751" i="2"/>
  <c r="AJ751" i="2"/>
  <c r="BS750" i="2"/>
  <c r="BR750" i="2"/>
  <c r="BQ750" i="2"/>
  <c r="BP750" i="2"/>
  <c r="BO750" i="2"/>
  <c r="BN750" i="2"/>
  <c r="BM750" i="2"/>
  <c r="BE750" i="2"/>
  <c r="BD750" i="2"/>
  <c r="BC750" i="2"/>
  <c r="BB750" i="2"/>
  <c r="BA750" i="2"/>
  <c r="AZ750" i="2"/>
  <c r="AL750" i="2"/>
  <c r="AK750" i="2"/>
  <c r="AJ750" i="2"/>
  <c r="BS749" i="2"/>
  <c r="BR749" i="2"/>
  <c r="BQ749" i="2"/>
  <c r="BP749" i="2"/>
  <c r="BO749" i="2"/>
  <c r="BN749" i="2"/>
  <c r="BM749" i="2"/>
  <c r="BE749" i="2"/>
  <c r="BD749" i="2"/>
  <c r="BC749" i="2"/>
  <c r="BB749" i="2"/>
  <c r="BA749" i="2"/>
  <c r="AZ749" i="2"/>
  <c r="AL749" i="2"/>
  <c r="AK749" i="2"/>
  <c r="AJ749" i="2"/>
  <c r="BS748" i="2"/>
  <c r="BR748" i="2"/>
  <c r="BQ748" i="2"/>
  <c r="BP748" i="2"/>
  <c r="BO748" i="2"/>
  <c r="BN748" i="2"/>
  <c r="BM748" i="2"/>
  <c r="BE748" i="2"/>
  <c r="BD748" i="2"/>
  <c r="BC748" i="2"/>
  <c r="BB748" i="2"/>
  <c r="BA748" i="2"/>
  <c r="AZ748" i="2"/>
  <c r="AL748" i="2"/>
  <c r="AK748" i="2"/>
  <c r="AJ748" i="2"/>
  <c r="BS747" i="2"/>
  <c r="BR747" i="2"/>
  <c r="BQ747" i="2"/>
  <c r="BP747" i="2"/>
  <c r="BO747" i="2"/>
  <c r="BN747" i="2"/>
  <c r="BM747" i="2"/>
  <c r="BE747" i="2"/>
  <c r="BD747" i="2"/>
  <c r="BC747" i="2"/>
  <c r="BB747" i="2"/>
  <c r="BA747" i="2"/>
  <c r="AZ747" i="2"/>
  <c r="AL747" i="2"/>
  <c r="AK747" i="2"/>
  <c r="AJ747" i="2"/>
  <c r="BS746" i="2"/>
  <c r="BR746" i="2"/>
  <c r="BQ746" i="2"/>
  <c r="BP746" i="2"/>
  <c r="BO746" i="2"/>
  <c r="BN746" i="2"/>
  <c r="BM746" i="2"/>
  <c r="BE746" i="2"/>
  <c r="BD746" i="2"/>
  <c r="BC746" i="2"/>
  <c r="BB746" i="2"/>
  <c r="BA746" i="2"/>
  <c r="AZ746" i="2"/>
  <c r="AL746" i="2"/>
  <c r="AK746" i="2"/>
  <c r="AJ746" i="2"/>
  <c r="BS507" i="2"/>
  <c r="BR507" i="2"/>
  <c r="BQ507" i="2"/>
  <c r="BP507" i="2"/>
  <c r="BO507" i="2"/>
  <c r="BN507" i="2"/>
  <c r="BM507" i="2"/>
  <c r="BE507" i="2"/>
  <c r="BD507" i="2"/>
  <c r="BC507" i="2"/>
  <c r="BB507" i="2"/>
  <c r="BA507" i="2"/>
  <c r="AZ507" i="2"/>
  <c r="AL507" i="2"/>
  <c r="AK507" i="2"/>
  <c r="AJ507" i="2"/>
  <c r="BS467" i="2"/>
  <c r="BR467" i="2"/>
  <c r="BQ467" i="2"/>
  <c r="BP467" i="2"/>
  <c r="BO467" i="2"/>
  <c r="BN467" i="2"/>
  <c r="BM467" i="2"/>
  <c r="BE467" i="2"/>
  <c r="BD467" i="2"/>
  <c r="BC467" i="2"/>
  <c r="BB467" i="2"/>
  <c r="BA467" i="2"/>
  <c r="AZ467" i="2"/>
  <c r="AL467" i="2"/>
  <c r="AK467" i="2"/>
  <c r="AJ467" i="2"/>
  <c r="BS466" i="2"/>
  <c r="BR466" i="2"/>
  <c r="BQ466" i="2"/>
  <c r="BP466" i="2"/>
  <c r="BO466" i="2"/>
  <c r="BN466" i="2"/>
  <c r="BM466" i="2"/>
  <c r="BE466" i="2"/>
  <c r="BD466" i="2"/>
  <c r="BC466" i="2"/>
  <c r="BB466" i="2"/>
  <c r="BA466" i="2"/>
  <c r="AZ466" i="2"/>
  <c r="AL466" i="2"/>
  <c r="AK466" i="2"/>
  <c r="AJ466" i="2"/>
  <c r="BS465" i="2"/>
  <c r="BR465" i="2"/>
  <c r="BQ465" i="2"/>
  <c r="BP465" i="2"/>
  <c r="BO465" i="2"/>
  <c r="BN465" i="2"/>
  <c r="BM465" i="2"/>
  <c r="BE465" i="2"/>
  <c r="BD465" i="2"/>
  <c r="BC465" i="2"/>
  <c r="BB465" i="2"/>
  <c r="BA465" i="2"/>
  <c r="AZ465" i="2"/>
  <c r="AL465" i="2"/>
  <c r="AK465" i="2"/>
  <c r="AJ465" i="2"/>
  <c r="BS464" i="2"/>
  <c r="BR464" i="2"/>
  <c r="BQ464" i="2"/>
  <c r="BP464" i="2"/>
  <c r="BO464" i="2"/>
  <c r="BN464" i="2"/>
  <c r="BM464" i="2"/>
  <c r="BE464" i="2"/>
  <c r="BD464" i="2"/>
  <c r="BC464" i="2"/>
  <c r="BB464" i="2"/>
  <c r="BA464" i="2"/>
  <c r="AZ464" i="2"/>
  <c r="AL464" i="2"/>
  <c r="AK464" i="2"/>
  <c r="AJ464" i="2"/>
  <c r="BS506" i="2"/>
  <c r="BR506" i="2"/>
  <c r="BQ506" i="2"/>
  <c r="BP506" i="2"/>
  <c r="BO506" i="2"/>
  <c r="BN506" i="2"/>
  <c r="BM506" i="2"/>
  <c r="BE506" i="2"/>
  <c r="BD506" i="2"/>
  <c r="BC506" i="2"/>
  <c r="BB506" i="2"/>
  <c r="BA506" i="2"/>
  <c r="AZ506" i="2"/>
  <c r="AL506" i="2"/>
  <c r="AK506" i="2"/>
  <c r="AJ506" i="2"/>
  <c r="BS505" i="2"/>
  <c r="BR505" i="2"/>
  <c r="BQ505" i="2"/>
  <c r="BP505" i="2"/>
  <c r="BO505" i="2"/>
  <c r="BN505" i="2"/>
  <c r="BM505" i="2"/>
  <c r="BE505" i="2"/>
  <c r="BD505" i="2"/>
  <c r="BC505" i="2"/>
  <c r="BB505" i="2"/>
  <c r="BA505" i="2"/>
  <c r="AZ505" i="2"/>
  <c r="AL505" i="2"/>
  <c r="AK505" i="2"/>
  <c r="AJ505" i="2"/>
  <c r="BS712" i="2"/>
  <c r="BR712" i="2"/>
  <c r="BQ712" i="2"/>
  <c r="BP712" i="2"/>
  <c r="BO712" i="2"/>
  <c r="BN712" i="2"/>
  <c r="BM712" i="2"/>
  <c r="BE712" i="2"/>
  <c r="BD712" i="2"/>
  <c r="BC712" i="2"/>
  <c r="BB712" i="2"/>
  <c r="BA712" i="2"/>
  <c r="AZ712" i="2"/>
  <c r="AL712" i="2"/>
  <c r="AK712" i="2"/>
  <c r="AJ712" i="2"/>
  <c r="BS711" i="2"/>
  <c r="BR711" i="2"/>
  <c r="BQ711" i="2"/>
  <c r="BP711" i="2"/>
  <c r="BO711" i="2"/>
  <c r="BN711" i="2"/>
  <c r="BM711" i="2"/>
  <c r="BE711" i="2"/>
  <c r="BD711" i="2"/>
  <c r="BC711" i="2"/>
  <c r="BB711" i="2"/>
  <c r="BA711" i="2"/>
  <c r="AZ711" i="2"/>
  <c r="AL711" i="2"/>
  <c r="AK711" i="2"/>
  <c r="AJ711" i="2"/>
  <c r="BS710" i="2"/>
  <c r="BR710" i="2"/>
  <c r="BQ710" i="2"/>
  <c r="BP710" i="2"/>
  <c r="BO710" i="2"/>
  <c r="BN710" i="2"/>
  <c r="BM710" i="2"/>
  <c r="BE710" i="2"/>
  <c r="BD710" i="2"/>
  <c r="BC710" i="2"/>
  <c r="BB710" i="2"/>
  <c r="BA710" i="2"/>
  <c r="AZ710" i="2"/>
  <c r="AL710" i="2"/>
  <c r="AK710" i="2"/>
  <c r="AJ710" i="2"/>
  <c r="BS504" i="2"/>
  <c r="BR504" i="2"/>
  <c r="BQ504" i="2"/>
  <c r="BP504" i="2"/>
  <c r="BO504" i="2"/>
  <c r="BN504" i="2"/>
  <c r="BM504" i="2"/>
  <c r="BE504" i="2"/>
  <c r="BD504" i="2"/>
  <c r="BC504" i="2"/>
  <c r="BB504" i="2"/>
  <c r="BA504" i="2"/>
  <c r="AZ504" i="2"/>
  <c r="AL504" i="2"/>
  <c r="AK504" i="2"/>
  <c r="AJ504" i="2"/>
  <c r="BS463" i="2"/>
  <c r="BR463" i="2"/>
  <c r="BQ463" i="2"/>
  <c r="BP463" i="2"/>
  <c r="BO463" i="2"/>
  <c r="BN463" i="2"/>
  <c r="BM463" i="2"/>
  <c r="BE463" i="2"/>
  <c r="BD463" i="2"/>
  <c r="BC463" i="2"/>
  <c r="BB463" i="2"/>
  <c r="BA463" i="2"/>
  <c r="AZ463" i="2"/>
  <c r="AL463" i="2"/>
  <c r="AK463" i="2"/>
  <c r="AJ463" i="2"/>
  <c r="BS503" i="2"/>
  <c r="BR503" i="2"/>
  <c r="BQ503" i="2"/>
  <c r="BP503" i="2"/>
  <c r="BO503" i="2"/>
  <c r="BN503" i="2"/>
  <c r="BM503" i="2"/>
  <c r="BE503" i="2"/>
  <c r="BD503" i="2"/>
  <c r="BC503" i="2"/>
  <c r="BB503" i="2"/>
  <c r="BA503" i="2"/>
  <c r="AZ503" i="2"/>
  <c r="AL503" i="2"/>
  <c r="AK503" i="2"/>
  <c r="AJ503" i="2"/>
  <c r="BS502" i="2"/>
  <c r="BR502" i="2"/>
  <c r="BQ502" i="2"/>
  <c r="BP502" i="2"/>
  <c r="BO502" i="2"/>
  <c r="BN502" i="2"/>
  <c r="BM502" i="2"/>
  <c r="BE502" i="2"/>
  <c r="BD502" i="2"/>
  <c r="BC502" i="2"/>
  <c r="BB502" i="2"/>
  <c r="BA502" i="2"/>
  <c r="AZ502" i="2"/>
  <c r="AL502" i="2"/>
  <c r="AK502" i="2"/>
  <c r="AJ502" i="2"/>
  <c r="BS462" i="2"/>
  <c r="BR462" i="2"/>
  <c r="BQ462" i="2"/>
  <c r="BP462" i="2"/>
  <c r="BO462" i="2"/>
  <c r="BN462" i="2"/>
  <c r="BM462" i="2"/>
  <c r="BE462" i="2"/>
  <c r="BD462" i="2"/>
  <c r="BC462" i="2"/>
  <c r="BB462" i="2"/>
  <c r="BA462" i="2"/>
  <c r="AZ462" i="2"/>
  <c r="AL462" i="2"/>
  <c r="AK462" i="2"/>
  <c r="AJ462" i="2"/>
  <c r="BS461" i="2"/>
  <c r="BR461" i="2"/>
  <c r="BQ461" i="2"/>
  <c r="BP461" i="2"/>
  <c r="BO461" i="2"/>
  <c r="BN461" i="2"/>
  <c r="BM461" i="2"/>
  <c r="BE461" i="2"/>
  <c r="BD461" i="2"/>
  <c r="BC461" i="2"/>
  <c r="BB461" i="2"/>
  <c r="BA461" i="2"/>
  <c r="AZ461" i="2"/>
  <c r="AL461" i="2"/>
  <c r="AK461" i="2"/>
  <c r="AJ461" i="2"/>
  <c r="BS501" i="2"/>
  <c r="BR501" i="2"/>
  <c r="BQ501" i="2"/>
  <c r="BP501" i="2"/>
  <c r="BO501" i="2"/>
  <c r="BN501" i="2"/>
  <c r="BM501" i="2"/>
  <c r="BE501" i="2"/>
  <c r="BD501" i="2"/>
  <c r="BC501" i="2"/>
  <c r="BB501" i="2"/>
  <c r="BA501" i="2"/>
  <c r="AZ501" i="2"/>
  <c r="AL501" i="2"/>
  <c r="AK501" i="2"/>
  <c r="AJ501" i="2"/>
  <c r="BS500" i="2"/>
  <c r="BR500" i="2"/>
  <c r="BQ500" i="2"/>
  <c r="BP500" i="2"/>
  <c r="BO500" i="2"/>
  <c r="BN500" i="2"/>
  <c r="BM500" i="2"/>
  <c r="BE500" i="2"/>
  <c r="BD500" i="2"/>
  <c r="BC500" i="2"/>
  <c r="BB500" i="2"/>
  <c r="BA500" i="2"/>
  <c r="AZ500" i="2"/>
  <c r="AL500" i="2"/>
  <c r="AK500" i="2"/>
  <c r="AJ500" i="2"/>
  <c r="BS499" i="2"/>
  <c r="BR499" i="2"/>
  <c r="BQ499" i="2"/>
  <c r="BP499" i="2"/>
  <c r="BO499" i="2"/>
  <c r="BN499" i="2"/>
  <c r="BM499" i="2"/>
  <c r="BE499" i="2"/>
  <c r="BD499" i="2"/>
  <c r="BC499" i="2"/>
  <c r="BB499" i="2"/>
  <c r="BA499" i="2"/>
  <c r="AZ499" i="2"/>
  <c r="AL499" i="2"/>
  <c r="AK499" i="2"/>
  <c r="AJ499" i="2"/>
  <c r="BS460" i="2"/>
  <c r="BR460" i="2"/>
  <c r="BQ460" i="2"/>
  <c r="BP460" i="2"/>
  <c r="BO460" i="2"/>
  <c r="BN460" i="2"/>
  <c r="BM460" i="2"/>
  <c r="BE460" i="2"/>
  <c r="BD460" i="2"/>
  <c r="BC460" i="2"/>
  <c r="BB460" i="2"/>
  <c r="BA460" i="2"/>
  <c r="AZ460" i="2"/>
  <c r="AL460" i="2"/>
  <c r="AK460" i="2"/>
  <c r="AJ460" i="2"/>
  <c r="BS459" i="2"/>
  <c r="BR459" i="2"/>
  <c r="BQ459" i="2"/>
  <c r="BP459" i="2"/>
  <c r="BO459" i="2"/>
  <c r="BN459" i="2"/>
  <c r="BM459" i="2"/>
  <c r="BE459" i="2"/>
  <c r="BD459" i="2"/>
  <c r="BC459" i="2"/>
  <c r="BB459" i="2"/>
  <c r="BA459" i="2"/>
  <c r="AZ459" i="2"/>
  <c r="AL459" i="2"/>
  <c r="AK459" i="2"/>
  <c r="AJ459" i="2"/>
  <c r="BS498" i="2"/>
  <c r="BR498" i="2"/>
  <c r="BQ498" i="2"/>
  <c r="BP498" i="2"/>
  <c r="BO498" i="2"/>
  <c r="BN498" i="2"/>
  <c r="BM498" i="2"/>
  <c r="BE498" i="2"/>
  <c r="BD498" i="2"/>
  <c r="BC498" i="2"/>
  <c r="BB498" i="2"/>
  <c r="BA498" i="2"/>
  <c r="AZ498" i="2"/>
  <c r="AL498" i="2"/>
  <c r="AK498" i="2"/>
  <c r="AJ498" i="2"/>
  <c r="BS458" i="2"/>
  <c r="BR458" i="2"/>
  <c r="BQ458" i="2"/>
  <c r="BP458" i="2"/>
  <c r="BO458" i="2"/>
  <c r="BN458" i="2"/>
  <c r="BM458" i="2"/>
  <c r="BE458" i="2"/>
  <c r="BD458" i="2"/>
  <c r="BC458" i="2"/>
  <c r="BB458" i="2"/>
  <c r="BA458" i="2"/>
  <c r="AZ458" i="2"/>
  <c r="AL458" i="2"/>
  <c r="AK458" i="2"/>
  <c r="AJ458" i="2"/>
  <c r="BS132" i="2"/>
  <c r="BR132" i="2"/>
  <c r="BQ132" i="2"/>
  <c r="BP132" i="2"/>
  <c r="BO132" i="2"/>
  <c r="BN132" i="2"/>
  <c r="BM132" i="2"/>
  <c r="BE132" i="2"/>
  <c r="BD132" i="2"/>
  <c r="BC132" i="2"/>
  <c r="BB132" i="2"/>
  <c r="BA132" i="2"/>
  <c r="AZ132" i="2"/>
  <c r="AL132" i="2"/>
  <c r="AK132" i="2"/>
  <c r="AJ132" i="2"/>
  <c r="BS131" i="2"/>
  <c r="BR131" i="2"/>
  <c r="BQ131" i="2"/>
  <c r="BP131" i="2"/>
  <c r="BO131" i="2"/>
  <c r="BN131" i="2"/>
  <c r="BM131" i="2"/>
  <c r="BE131" i="2"/>
  <c r="BD131" i="2"/>
  <c r="BC131" i="2"/>
  <c r="BB131" i="2"/>
  <c r="BA131" i="2"/>
  <c r="AZ131" i="2"/>
  <c r="AL131" i="2"/>
  <c r="AK131" i="2"/>
  <c r="AJ131" i="2"/>
  <c r="BS162" i="2"/>
  <c r="BR162" i="2"/>
  <c r="BQ162" i="2"/>
  <c r="BP162" i="2"/>
  <c r="BO162" i="2"/>
  <c r="BN162" i="2"/>
  <c r="BM162" i="2"/>
  <c r="BE162" i="2"/>
  <c r="BD162" i="2"/>
  <c r="BC162" i="2"/>
  <c r="BB162" i="2"/>
  <c r="BA162" i="2"/>
  <c r="AZ162" i="2"/>
  <c r="AL162" i="2"/>
  <c r="AK162" i="2"/>
  <c r="AJ162" i="2"/>
  <c r="BS161" i="2"/>
  <c r="BR161" i="2"/>
  <c r="BQ161" i="2"/>
  <c r="BP161" i="2"/>
  <c r="BO161" i="2"/>
  <c r="BN161" i="2"/>
  <c r="BM161" i="2"/>
  <c r="BE161" i="2"/>
  <c r="BD161" i="2"/>
  <c r="BC161" i="2"/>
  <c r="BB161" i="2"/>
  <c r="BA161" i="2"/>
  <c r="AZ161" i="2"/>
  <c r="AL161" i="2"/>
  <c r="AK161" i="2"/>
  <c r="AJ161" i="2"/>
  <c r="BS151" i="2"/>
  <c r="BR151" i="2"/>
  <c r="BQ151" i="2"/>
  <c r="BP151" i="2"/>
  <c r="BO151" i="2"/>
  <c r="BN151" i="2"/>
  <c r="BM151" i="2"/>
  <c r="BE151" i="2"/>
  <c r="BD151" i="2"/>
  <c r="BC151" i="2"/>
  <c r="BB151" i="2"/>
  <c r="BA151" i="2"/>
  <c r="AZ151" i="2"/>
  <c r="AL151" i="2"/>
  <c r="AK151" i="2"/>
  <c r="BS160" i="2"/>
  <c r="BR160" i="2"/>
  <c r="BQ160" i="2"/>
  <c r="BP160" i="2"/>
  <c r="BO160" i="2"/>
  <c r="BN160" i="2"/>
  <c r="BM160" i="2"/>
  <c r="BE160" i="2"/>
  <c r="BD160" i="2"/>
  <c r="BC160" i="2"/>
  <c r="BB160" i="2"/>
  <c r="BA160" i="2"/>
  <c r="AZ160" i="2"/>
  <c r="AL160" i="2"/>
  <c r="AK160" i="2"/>
  <c r="AJ160" i="2"/>
  <c r="BS152" i="2"/>
  <c r="BR152" i="2"/>
  <c r="BQ152" i="2"/>
  <c r="BP152" i="2"/>
  <c r="BO152" i="2"/>
  <c r="BN152" i="2"/>
  <c r="BM152" i="2"/>
  <c r="BE152" i="2"/>
  <c r="BD152" i="2"/>
  <c r="BC152" i="2"/>
  <c r="BB152" i="2"/>
  <c r="BA152" i="2"/>
  <c r="AZ152" i="2"/>
  <c r="AL152" i="2"/>
  <c r="AK152" i="2"/>
  <c r="AJ152" i="2"/>
  <c r="BS159" i="2"/>
  <c r="BR159" i="2"/>
  <c r="BQ159" i="2"/>
  <c r="BP159" i="2"/>
  <c r="BO159" i="2"/>
  <c r="BN159" i="2"/>
  <c r="BM159" i="2"/>
  <c r="BE159" i="2"/>
  <c r="BD159" i="2"/>
  <c r="BC159" i="2"/>
  <c r="BB159" i="2"/>
  <c r="BA159" i="2"/>
  <c r="AZ159" i="2"/>
  <c r="AL159" i="2"/>
  <c r="AK159" i="2"/>
  <c r="AJ159" i="2"/>
  <c r="BS158" i="2"/>
  <c r="BR158" i="2"/>
  <c r="BQ158" i="2"/>
  <c r="BP158" i="2"/>
  <c r="BO158" i="2"/>
  <c r="BN158" i="2"/>
  <c r="BM158" i="2"/>
  <c r="BE158" i="2"/>
  <c r="BD158" i="2"/>
  <c r="BC158" i="2"/>
  <c r="BB158" i="2"/>
  <c r="BA158" i="2"/>
  <c r="AZ158" i="2"/>
  <c r="AL158" i="2"/>
  <c r="AK158" i="2"/>
  <c r="AJ158" i="2"/>
  <c r="BS157" i="2"/>
  <c r="BR157" i="2"/>
  <c r="BQ157" i="2"/>
  <c r="BP157" i="2"/>
  <c r="BO157" i="2"/>
  <c r="BN157" i="2"/>
  <c r="BM157" i="2"/>
  <c r="BE157" i="2"/>
  <c r="BD157" i="2"/>
  <c r="BC157" i="2"/>
  <c r="BB157" i="2"/>
  <c r="BA157" i="2"/>
  <c r="AZ157" i="2"/>
  <c r="AL157" i="2"/>
  <c r="AK157" i="2"/>
  <c r="AJ157" i="2"/>
  <c r="BS148" i="2"/>
  <c r="BR148" i="2"/>
  <c r="BQ148" i="2"/>
  <c r="BP148" i="2"/>
  <c r="BO148" i="2"/>
  <c r="BN148" i="2"/>
  <c r="BM148" i="2"/>
  <c r="BE148" i="2"/>
  <c r="BD148" i="2"/>
  <c r="BC148" i="2"/>
  <c r="BB148" i="2"/>
  <c r="BA148" i="2"/>
  <c r="AZ148" i="2"/>
  <c r="AK148" i="2"/>
  <c r="AJ148" i="2"/>
  <c r="BS149" i="2"/>
  <c r="BR149" i="2"/>
  <c r="BQ149" i="2"/>
  <c r="BP149" i="2"/>
  <c r="BO149" i="2"/>
  <c r="BN149" i="2"/>
  <c r="BM149" i="2"/>
  <c r="BE149" i="2"/>
  <c r="BD149" i="2"/>
  <c r="BC149" i="2"/>
  <c r="BB149" i="2"/>
  <c r="BA149" i="2"/>
  <c r="AZ149" i="2"/>
  <c r="AL149" i="2"/>
  <c r="AK149" i="2"/>
  <c r="AJ149" i="2"/>
  <c r="BS156" i="2"/>
  <c r="BR156" i="2"/>
  <c r="BQ156" i="2"/>
  <c r="BP156" i="2"/>
  <c r="BO156" i="2"/>
  <c r="BN156" i="2"/>
  <c r="BM156" i="2"/>
  <c r="BE156" i="2"/>
  <c r="BD156" i="2"/>
  <c r="BC156" i="2"/>
  <c r="BB156" i="2"/>
  <c r="BA156" i="2"/>
  <c r="AZ156" i="2"/>
  <c r="AL156" i="2"/>
  <c r="AK156" i="2"/>
  <c r="AJ156" i="2"/>
  <c r="BS125" i="2"/>
  <c r="BR125" i="2"/>
  <c r="BQ125" i="2"/>
  <c r="BP125" i="2"/>
  <c r="BO125" i="2"/>
  <c r="BN125" i="2"/>
  <c r="BM125" i="2"/>
  <c r="BE125" i="2"/>
  <c r="BD125" i="2"/>
  <c r="BC125" i="2"/>
  <c r="BB125" i="2"/>
  <c r="BA125" i="2"/>
  <c r="AZ125" i="2"/>
  <c r="AL125" i="2"/>
  <c r="AK125" i="2"/>
  <c r="AJ125" i="2"/>
  <c r="BS124" i="2"/>
  <c r="BR124" i="2"/>
  <c r="BQ124" i="2"/>
  <c r="BP124" i="2"/>
  <c r="BO124" i="2"/>
  <c r="BN124" i="2"/>
  <c r="BM124" i="2"/>
  <c r="BE124" i="2"/>
  <c r="BD124" i="2"/>
  <c r="BC124" i="2"/>
  <c r="BB124" i="2"/>
  <c r="BA124" i="2"/>
  <c r="AZ124" i="2"/>
  <c r="AL124" i="2"/>
  <c r="AK124" i="2"/>
  <c r="AJ124" i="2"/>
  <c r="BS145" i="2"/>
  <c r="BR145" i="2"/>
  <c r="BQ145" i="2"/>
  <c r="BP145" i="2"/>
  <c r="BO145" i="2"/>
  <c r="BN145" i="2"/>
  <c r="BM145" i="2"/>
  <c r="BE145" i="2"/>
  <c r="BD145" i="2"/>
  <c r="BC145" i="2"/>
  <c r="BB145" i="2"/>
  <c r="BA145" i="2"/>
  <c r="AZ145" i="2"/>
  <c r="AL145" i="2"/>
  <c r="AK145" i="2"/>
  <c r="AJ145" i="2"/>
  <c r="BS155" i="2"/>
  <c r="BR155" i="2"/>
  <c r="BQ155" i="2"/>
  <c r="BP155" i="2"/>
  <c r="BO155" i="2"/>
  <c r="BN155" i="2"/>
  <c r="BM155" i="2"/>
  <c r="BE155" i="2"/>
  <c r="BD155" i="2"/>
  <c r="BC155" i="2"/>
  <c r="BB155" i="2"/>
  <c r="BA155" i="2"/>
  <c r="AZ155" i="2"/>
  <c r="AL155" i="2"/>
  <c r="AK155" i="2"/>
  <c r="AJ155" i="2"/>
  <c r="BS164" i="2"/>
  <c r="BR164" i="2"/>
  <c r="BQ164" i="2"/>
  <c r="BP164" i="2"/>
  <c r="BO164" i="2"/>
  <c r="BN164" i="2"/>
  <c r="BM164" i="2"/>
  <c r="BE164" i="2"/>
  <c r="BD164" i="2"/>
  <c r="BC164" i="2"/>
  <c r="BB164" i="2"/>
  <c r="BA164" i="2"/>
  <c r="AZ164" i="2"/>
  <c r="AL164" i="2"/>
  <c r="AK164" i="2"/>
  <c r="AJ164" i="2"/>
  <c r="BS154" i="2"/>
  <c r="BR154" i="2"/>
  <c r="BQ154" i="2"/>
  <c r="BP154" i="2"/>
  <c r="BO154" i="2"/>
  <c r="BN154" i="2"/>
  <c r="BM154" i="2"/>
  <c r="BE154" i="2"/>
  <c r="BD154" i="2"/>
  <c r="BC154" i="2"/>
  <c r="BB154" i="2"/>
  <c r="BA154" i="2"/>
  <c r="AZ154" i="2"/>
  <c r="AL154" i="2"/>
  <c r="AK154" i="2"/>
  <c r="AJ154" i="2"/>
  <c r="BS153" i="2"/>
  <c r="BR153" i="2"/>
  <c r="BQ153" i="2"/>
  <c r="BP153" i="2"/>
  <c r="BO153" i="2"/>
  <c r="BN153" i="2"/>
  <c r="BM153" i="2"/>
  <c r="BE153" i="2"/>
  <c r="BD153" i="2"/>
  <c r="BC153" i="2"/>
  <c r="BB153" i="2"/>
  <c r="BA153" i="2"/>
  <c r="AZ153" i="2"/>
  <c r="AL153" i="2"/>
  <c r="AK153" i="2"/>
  <c r="AJ153" i="2"/>
  <c r="BS123" i="2"/>
  <c r="BR123" i="2"/>
  <c r="BQ123" i="2"/>
  <c r="BP123" i="2"/>
  <c r="BO123" i="2"/>
  <c r="BN123" i="2"/>
  <c r="BM123" i="2"/>
  <c r="BE123" i="2"/>
  <c r="BD123" i="2"/>
  <c r="BC123" i="2"/>
  <c r="BB123" i="2"/>
  <c r="BA123" i="2"/>
  <c r="AZ123" i="2"/>
  <c r="AL123" i="2"/>
  <c r="AK123" i="2"/>
  <c r="AJ123" i="2"/>
  <c r="BS122" i="2"/>
  <c r="BR122" i="2"/>
  <c r="BQ122" i="2"/>
  <c r="BP122" i="2"/>
  <c r="BO122" i="2"/>
  <c r="BN122" i="2"/>
  <c r="BM122" i="2"/>
  <c r="BE122" i="2"/>
  <c r="BD122" i="2"/>
  <c r="BC122" i="2"/>
  <c r="BB122" i="2"/>
  <c r="BA122" i="2"/>
  <c r="AZ122" i="2"/>
  <c r="AL122" i="2"/>
  <c r="AK122" i="2"/>
  <c r="AJ122" i="2"/>
  <c r="BS130" i="2"/>
  <c r="BR130" i="2"/>
  <c r="BQ130" i="2"/>
  <c r="BP130" i="2"/>
  <c r="BO130" i="2"/>
  <c r="BN130" i="2"/>
  <c r="BM130" i="2"/>
  <c r="BE130" i="2"/>
  <c r="BD130" i="2"/>
  <c r="BC130" i="2"/>
  <c r="BB130" i="2"/>
  <c r="BA130" i="2"/>
  <c r="AZ130" i="2"/>
  <c r="AL130" i="2"/>
  <c r="AK130" i="2"/>
  <c r="AJ130" i="2"/>
  <c r="BS112" i="2"/>
  <c r="BR112" i="2"/>
  <c r="BQ112" i="2"/>
  <c r="BP112" i="2"/>
  <c r="BO112" i="2"/>
  <c r="BN112" i="2"/>
  <c r="BM112" i="2"/>
  <c r="BE112" i="2"/>
  <c r="BD112" i="2"/>
  <c r="BC112" i="2"/>
  <c r="BB112" i="2"/>
  <c r="BA112" i="2"/>
  <c r="AZ112" i="2"/>
  <c r="AL112" i="2"/>
  <c r="AK112" i="2"/>
  <c r="AJ112" i="2"/>
  <c r="BS111" i="2"/>
  <c r="BR111" i="2"/>
  <c r="BQ111" i="2"/>
  <c r="BP111" i="2"/>
  <c r="BO111" i="2"/>
  <c r="BN111" i="2"/>
  <c r="BM111" i="2"/>
  <c r="BE111" i="2"/>
  <c r="BD111" i="2"/>
  <c r="BC111" i="2"/>
  <c r="BB111" i="2"/>
  <c r="BA111" i="2"/>
  <c r="AZ111" i="2"/>
  <c r="AL111" i="2"/>
  <c r="AK111" i="2"/>
  <c r="AJ111" i="2"/>
  <c r="BS121" i="2"/>
  <c r="BR121" i="2"/>
  <c r="BQ121" i="2"/>
  <c r="BP121" i="2"/>
  <c r="BO121" i="2"/>
  <c r="BN121" i="2"/>
  <c r="BM121" i="2"/>
  <c r="BE121" i="2"/>
  <c r="BD121" i="2"/>
  <c r="BC121" i="2"/>
  <c r="BB121" i="2"/>
  <c r="BA121" i="2"/>
  <c r="AZ121" i="2"/>
  <c r="AL121" i="2"/>
  <c r="AK121" i="2"/>
  <c r="AJ121" i="2"/>
  <c r="BS144" i="2"/>
  <c r="BR144" i="2"/>
  <c r="BQ144" i="2"/>
  <c r="BP144" i="2"/>
  <c r="BO144" i="2"/>
  <c r="BN144" i="2"/>
  <c r="BM144" i="2"/>
  <c r="BE144" i="2"/>
  <c r="BD144" i="2"/>
  <c r="BC144" i="2"/>
  <c r="BB144" i="2"/>
  <c r="BA144" i="2"/>
  <c r="AZ144" i="2"/>
  <c r="AL144" i="2"/>
  <c r="AK144" i="2"/>
  <c r="AJ144" i="2"/>
  <c r="BS120" i="2"/>
  <c r="BR120" i="2"/>
  <c r="BQ120" i="2"/>
  <c r="BP120" i="2"/>
  <c r="BO120" i="2"/>
  <c r="BN120" i="2"/>
  <c r="BM120" i="2"/>
  <c r="BE120" i="2"/>
  <c r="BD120" i="2"/>
  <c r="BC120" i="2"/>
  <c r="BB120" i="2"/>
  <c r="BA120" i="2"/>
  <c r="AZ120" i="2"/>
  <c r="AL120" i="2"/>
  <c r="AK120" i="2"/>
  <c r="AJ120" i="2"/>
  <c r="BS143" i="2"/>
  <c r="BR143" i="2"/>
  <c r="BQ143" i="2"/>
  <c r="BP143" i="2"/>
  <c r="BO143" i="2"/>
  <c r="BN143" i="2"/>
  <c r="BM143" i="2"/>
  <c r="BE143" i="2"/>
  <c r="BD143" i="2"/>
  <c r="BC143" i="2"/>
  <c r="BB143" i="2"/>
  <c r="BA143" i="2"/>
  <c r="AZ143" i="2"/>
  <c r="AL143" i="2"/>
  <c r="AK143" i="2"/>
  <c r="AJ143" i="2"/>
  <c r="BS142" i="2"/>
  <c r="BR142" i="2"/>
  <c r="BQ142" i="2"/>
  <c r="BP142" i="2"/>
  <c r="BO142" i="2"/>
  <c r="BN142" i="2"/>
  <c r="BM142" i="2"/>
  <c r="BE142" i="2"/>
  <c r="BD142" i="2"/>
  <c r="BC142" i="2"/>
  <c r="BB142" i="2"/>
  <c r="BA142" i="2"/>
  <c r="AZ142" i="2"/>
  <c r="AL142" i="2"/>
  <c r="AK142" i="2"/>
  <c r="AJ142" i="2"/>
  <c r="BS110" i="2"/>
  <c r="BR110" i="2"/>
  <c r="BQ110" i="2"/>
  <c r="BP110" i="2"/>
  <c r="BO110" i="2"/>
  <c r="BN110" i="2"/>
  <c r="BM110" i="2"/>
  <c r="BE110" i="2"/>
  <c r="BD110" i="2"/>
  <c r="BC110" i="2"/>
  <c r="BB110" i="2"/>
  <c r="BA110" i="2"/>
  <c r="AZ110" i="2"/>
  <c r="AL110" i="2"/>
  <c r="AK110" i="2"/>
  <c r="AJ110" i="2"/>
  <c r="BS167" i="2"/>
  <c r="BR167" i="2"/>
  <c r="BQ167" i="2"/>
  <c r="BP167" i="2"/>
  <c r="BO167" i="2"/>
  <c r="BN167" i="2"/>
  <c r="BM167" i="2"/>
  <c r="BE167" i="2"/>
  <c r="BD167" i="2"/>
  <c r="BC167" i="2"/>
  <c r="BB167" i="2"/>
  <c r="BA167" i="2"/>
  <c r="AZ167" i="2"/>
  <c r="AL167" i="2"/>
  <c r="AK167" i="2"/>
  <c r="AJ167" i="2"/>
  <c r="BS166" i="2"/>
  <c r="BR166" i="2"/>
  <c r="BQ166" i="2"/>
  <c r="BP166" i="2"/>
  <c r="BO166" i="2"/>
  <c r="BN166" i="2"/>
  <c r="BM166" i="2"/>
  <c r="BE166" i="2"/>
  <c r="BD166" i="2"/>
  <c r="BC166" i="2"/>
  <c r="BB166" i="2"/>
  <c r="BA166" i="2"/>
  <c r="AZ166" i="2"/>
  <c r="AL166" i="2"/>
  <c r="AJ166" i="2"/>
  <c r="BS146" i="2"/>
  <c r="BR146" i="2"/>
  <c r="BQ146" i="2"/>
  <c r="BP146" i="2"/>
  <c r="BO146" i="2"/>
  <c r="BN146" i="2"/>
  <c r="BM146" i="2"/>
  <c r="BE146" i="2"/>
  <c r="BD146" i="2"/>
  <c r="BC146" i="2"/>
  <c r="BB146" i="2"/>
  <c r="BA146" i="2"/>
  <c r="AZ146" i="2"/>
  <c r="AL146" i="2"/>
  <c r="AK146" i="2"/>
  <c r="AJ146" i="2"/>
  <c r="BS163" i="2"/>
  <c r="BR163" i="2"/>
  <c r="BQ163" i="2"/>
  <c r="BP163" i="2"/>
  <c r="BO163" i="2"/>
  <c r="BN163" i="2"/>
  <c r="BM163" i="2"/>
  <c r="BE163" i="2"/>
  <c r="BD163" i="2"/>
  <c r="BC163" i="2"/>
  <c r="BB163" i="2"/>
  <c r="BA163" i="2"/>
  <c r="AZ163" i="2"/>
  <c r="AL163" i="2"/>
  <c r="AK163" i="2"/>
  <c r="AJ163" i="2"/>
  <c r="BS169" i="2"/>
  <c r="BR169" i="2"/>
  <c r="BQ169" i="2"/>
  <c r="BP169" i="2"/>
  <c r="BO169" i="2"/>
  <c r="BN169" i="2"/>
  <c r="BM169" i="2"/>
  <c r="BE169" i="2"/>
  <c r="BD169" i="2"/>
  <c r="BC169" i="2"/>
  <c r="BB169" i="2"/>
  <c r="BA169" i="2"/>
  <c r="AZ169" i="2"/>
  <c r="AL169" i="2"/>
  <c r="AK169" i="2"/>
  <c r="AJ169" i="2"/>
  <c r="BS168" i="2"/>
  <c r="BR168" i="2"/>
  <c r="BQ168" i="2"/>
  <c r="BP168" i="2"/>
  <c r="BO168" i="2"/>
  <c r="BN168" i="2"/>
  <c r="BM168" i="2"/>
  <c r="BE168" i="2"/>
  <c r="BD168" i="2"/>
  <c r="BC168" i="2"/>
  <c r="BB168" i="2"/>
  <c r="BA168" i="2"/>
  <c r="AZ168" i="2"/>
  <c r="AL168" i="2"/>
  <c r="AK168" i="2"/>
  <c r="AJ168" i="2"/>
  <c r="BS119" i="2"/>
  <c r="BR119" i="2"/>
  <c r="BQ119" i="2"/>
  <c r="BP119" i="2"/>
  <c r="BO119" i="2"/>
  <c r="BN119" i="2"/>
  <c r="BM119" i="2"/>
  <c r="BE119" i="2"/>
  <c r="BD119" i="2"/>
  <c r="BC119" i="2"/>
  <c r="BB119" i="2"/>
  <c r="BA119" i="2"/>
  <c r="AZ119" i="2"/>
  <c r="AL119" i="2"/>
  <c r="AK119" i="2"/>
  <c r="AJ119" i="2"/>
  <c r="BS109" i="2"/>
  <c r="BR109" i="2"/>
  <c r="BQ109" i="2"/>
  <c r="BP109" i="2"/>
  <c r="BO109" i="2"/>
  <c r="BN109" i="2"/>
  <c r="BM109" i="2"/>
  <c r="BE109" i="2"/>
  <c r="BD109" i="2"/>
  <c r="BC109" i="2"/>
  <c r="BB109" i="2"/>
  <c r="BA109" i="2"/>
  <c r="AZ109" i="2"/>
  <c r="AL109" i="2"/>
  <c r="AK109" i="2"/>
  <c r="AJ109" i="2"/>
  <c r="BS141" i="2"/>
  <c r="BR141" i="2"/>
  <c r="BQ141" i="2"/>
  <c r="BP141" i="2"/>
  <c r="BO141" i="2"/>
  <c r="BN141" i="2"/>
  <c r="BM141" i="2"/>
  <c r="BE141" i="2"/>
  <c r="BD141" i="2"/>
  <c r="BC141" i="2"/>
  <c r="BB141" i="2"/>
  <c r="BA141" i="2"/>
  <c r="AZ141" i="2"/>
  <c r="AL141" i="2"/>
  <c r="AK141" i="2"/>
  <c r="AJ141" i="2"/>
  <c r="BS108" i="2"/>
  <c r="BR108" i="2"/>
  <c r="BQ108" i="2"/>
  <c r="BP108" i="2"/>
  <c r="BO108" i="2"/>
  <c r="BN108" i="2"/>
  <c r="BM108" i="2"/>
  <c r="BE108" i="2"/>
  <c r="BD108" i="2"/>
  <c r="BC108" i="2"/>
  <c r="BB108" i="2"/>
  <c r="BA108" i="2"/>
  <c r="AZ108" i="2"/>
  <c r="AL108" i="2"/>
  <c r="AK108" i="2"/>
  <c r="AJ108" i="2"/>
  <c r="BS107" i="2"/>
  <c r="BR107" i="2"/>
  <c r="BQ107" i="2"/>
  <c r="BP107" i="2"/>
  <c r="BO107" i="2"/>
  <c r="BN107" i="2"/>
  <c r="BM107" i="2"/>
  <c r="BE107" i="2"/>
  <c r="BD107" i="2"/>
  <c r="BC107" i="2"/>
  <c r="BB107" i="2"/>
  <c r="BA107" i="2"/>
  <c r="AZ107" i="2"/>
  <c r="AL107" i="2"/>
  <c r="AK107" i="2"/>
  <c r="AJ107" i="2"/>
  <c r="BS128" i="2"/>
  <c r="BR128" i="2"/>
  <c r="BQ128" i="2"/>
  <c r="BP128" i="2"/>
  <c r="BO128" i="2"/>
  <c r="BN128" i="2"/>
  <c r="BM128" i="2"/>
  <c r="BE128" i="2"/>
  <c r="BD128" i="2"/>
  <c r="BC128" i="2"/>
  <c r="BB128" i="2"/>
  <c r="BA128" i="2"/>
  <c r="AZ128" i="2"/>
  <c r="AL128" i="2"/>
  <c r="AK128" i="2"/>
  <c r="AJ128" i="2"/>
  <c r="BS127" i="2"/>
  <c r="BR127" i="2"/>
  <c r="BQ127" i="2"/>
  <c r="BP127" i="2"/>
  <c r="BO127" i="2"/>
  <c r="BN127" i="2"/>
  <c r="BM127" i="2"/>
  <c r="BE127" i="2"/>
  <c r="BD127" i="2"/>
  <c r="BC127" i="2"/>
  <c r="BB127" i="2"/>
  <c r="BA127" i="2"/>
  <c r="AZ127" i="2"/>
  <c r="AL127" i="2"/>
  <c r="AK127" i="2"/>
  <c r="AJ127" i="2"/>
  <c r="BS126" i="2"/>
  <c r="BR126" i="2"/>
  <c r="BQ126" i="2"/>
  <c r="BP126" i="2"/>
  <c r="BO126" i="2"/>
  <c r="BN126" i="2"/>
  <c r="BM126" i="2"/>
  <c r="BE126" i="2"/>
  <c r="BD126" i="2"/>
  <c r="BC126" i="2"/>
  <c r="BB126" i="2"/>
  <c r="BA126" i="2"/>
  <c r="AZ126" i="2"/>
  <c r="AL126" i="2"/>
  <c r="AK126" i="2"/>
  <c r="AJ126" i="2"/>
  <c r="BS106" i="2"/>
  <c r="BR106" i="2"/>
  <c r="BQ106" i="2"/>
  <c r="BP106" i="2"/>
  <c r="BO106" i="2"/>
  <c r="BN106" i="2"/>
  <c r="BM106" i="2"/>
  <c r="BE106" i="2"/>
  <c r="BD106" i="2"/>
  <c r="BC106" i="2"/>
  <c r="BB106" i="2"/>
  <c r="BA106" i="2"/>
  <c r="AZ106" i="2"/>
  <c r="AL106" i="2"/>
  <c r="AK106" i="2"/>
  <c r="AJ106" i="2"/>
  <c r="BS118" i="2"/>
  <c r="BR118" i="2"/>
  <c r="BQ118" i="2"/>
  <c r="BP118" i="2"/>
  <c r="BO118" i="2"/>
  <c r="BN118" i="2"/>
  <c r="BM118" i="2"/>
  <c r="BE118" i="2"/>
  <c r="BD118" i="2"/>
  <c r="BC118" i="2"/>
  <c r="BB118" i="2"/>
  <c r="BA118" i="2"/>
  <c r="AZ118" i="2"/>
  <c r="AL118" i="2"/>
  <c r="AK118" i="2"/>
  <c r="AJ118" i="2"/>
  <c r="BS117" i="2"/>
  <c r="BR117" i="2"/>
  <c r="BQ117" i="2"/>
  <c r="BP117" i="2"/>
  <c r="BO117" i="2"/>
  <c r="BN117" i="2"/>
  <c r="BM117" i="2"/>
  <c r="BE117" i="2"/>
  <c r="BD117" i="2"/>
  <c r="BC117" i="2"/>
  <c r="BB117" i="2"/>
  <c r="BA117" i="2"/>
  <c r="AZ117" i="2"/>
  <c r="AL117" i="2"/>
  <c r="AK117" i="2"/>
  <c r="AJ117" i="2"/>
  <c r="BS105" i="2"/>
  <c r="BR105" i="2"/>
  <c r="BQ105" i="2"/>
  <c r="BP105" i="2"/>
  <c r="BO105" i="2"/>
  <c r="BN105" i="2"/>
  <c r="BM105" i="2"/>
  <c r="BE105" i="2"/>
  <c r="BD105" i="2"/>
  <c r="BC105" i="2"/>
  <c r="BB105" i="2"/>
  <c r="BA105" i="2"/>
  <c r="AZ105" i="2"/>
  <c r="AL105" i="2"/>
  <c r="AK105" i="2"/>
  <c r="AJ105" i="2"/>
  <c r="BS104" i="2"/>
  <c r="BR104" i="2"/>
  <c r="BQ104" i="2"/>
  <c r="BP104" i="2"/>
  <c r="BO104" i="2"/>
  <c r="BN104" i="2"/>
  <c r="BM104" i="2"/>
  <c r="BE104" i="2"/>
  <c r="BD104" i="2"/>
  <c r="BC104" i="2"/>
  <c r="BB104" i="2"/>
  <c r="BA104" i="2"/>
  <c r="AZ104" i="2"/>
  <c r="AL104" i="2"/>
  <c r="AK104" i="2"/>
  <c r="AJ104" i="2"/>
  <c r="BS116" i="2"/>
  <c r="BR116" i="2"/>
  <c r="BQ116" i="2"/>
  <c r="BP116" i="2"/>
  <c r="BO116" i="2"/>
  <c r="BN116" i="2"/>
  <c r="BM116" i="2"/>
  <c r="BE116" i="2"/>
  <c r="BD116" i="2"/>
  <c r="BC116" i="2"/>
  <c r="BB116" i="2"/>
  <c r="BA116" i="2"/>
  <c r="AZ116" i="2"/>
  <c r="AL116" i="2"/>
  <c r="AK116" i="2"/>
  <c r="AJ116" i="2"/>
  <c r="BS140" i="2"/>
  <c r="BR140" i="2"/>
  <c r="BQ140" i="2"/>
  <c r="BP140" i="2"/>
  <c r="BO140" i="2"/>
  <c r="BN140" i="2"/>
  <c r="BM140" i="2"/>
  <c r="BE140" i="2"/>
  <c r="BD140" i="2"/>
  <c r="BC140" i="2"/>
  <c r="BB140" i="2"/>
  <c r="BA140" i="2"/>
  <c r="AZ140" i="2"/>
  <c r="AL140" i="2"/>
  <c r="AK140" i="2"/>
  <c r="AJ140" i="2"/>
  <c r="BS139" i="2"/>
  <c r="BR139" i="2"/>
  <c r="BQ139" i="2"/>
  <c r="BP139" i="2"/>
  <c r="BO139" i="2"/>
  <c r="BN139" i="2"/>
  <c r="BM139" i="2"/>
  <c r="BE139" i="2"/>
  <c r="BD139" i="2"/>
  <c r="BC139" i="2"/>
  <c r="BB139" i="2"/>
  <c r="BA139" i="2"/>
  <c r="AZ139" i="2"/>
  <c r="AL139" i="2"/>
  <c r="AK139" i="2"/>
  <c r="AJ139" i="2"/>
  <c r="BS138" i="2"/>
  <c r="BR138" i="2"/>
  <c r="BQ138" i="2"/>
  <c r="BP138" i="2"/>
  <c r="BO138" i="2"/>
  <c r="BN138" i="2"/>
  <c r="BM138" i="2"/>
  <c r="BE138" i="2"/>
  <c r="BD138" i="2"/>
  <c r="BC138" i="2"/>
  <c r="BB138" i="2"/>
  <c r="BA138" i="2"/>
  <c r="AZ138" i="2"/>
  <c r="AL138" i="2"/>
  <c r="AK138" i="2"/>
  <c r="AJ138" i="2"/>
  <c r="BS103" i="2"/>
  <c r="BR103" i="2"/>
  <c r="BQ103" i="2"/>
  <c r="BP103" i="2"/>
  <c r="BO103" i="2"/>
  <c r="BN103" i="2"/>
  <c r="BM103" i="2"/>
  <c r="BE103" i="2"/>
  <c r="BD103" i="2"/>
  <c r="BC103" i="2"/>
  <c r="BB103" i="2"/>
  <c r="BA103" i="2"/>
  <c r="AZ103" i="2"/>
  <c r="AL103" i="2"/>
  <c r="AK103" i="2"/>
  <c r="AJ103" i="2"/>
  <c r="BS137" i="2"/>
  <c r="BR137" i="2"/>
  <c r="BQ137" i="2"/>
  <c r="BP137" i="2"/>
  <c r="BO137" i="2"/>
  <c r="BN137" i="2"/>
  <c r="BM137" i="2"/>
  <c r="BE137" i="2"/>
  <c r="BD137" i="2"/>
  <c r="BC137" i="2"/>
  <c r="BB137" i="2"/>
  <c r="BA137" i="2"/>
  <c r="AZ137" i="2"/>
  <c r="AL137" i="2"/>
  <c r="AK137" i="2"/>
  <c r="AJ137" i="2"/>
  <c r="BS136" i="2"/>
  <c r="BR136" i="2"/>
  <c r="BQ136" i="2"/>
  <c r="BP136" i="2"/>
  <c r="BO136" i="2"/>
  <c r="BN136" i="2"/>
  <c r="BM136" i="2"/>
  <c r="BE136" i="2"/>
  <c r="BD136" i="2"/>
  <c r="BC136" i="2"/>
  <c r="BB136" i="2"/>
  <c r="BA136" i="2"/>
  <c r="AZ136" i="2"/>
  <c r="AL136" i="2"/>
  <c r="AK136" i="2"/>
  <c r="AJ136" i="2"/>
  <c r="BS135" i="2"/>
  <c r="BR135" i="2"/>
  <c r="BQ135" i="2"/>
  <c r="BP135" i="2"/>
  <c r="BO135" i="2"/>
  <c r="BN135" i="2"/>
  <c r="BM135" i="2"/>
  <c r="BE135" i="2"/>
  <c r="BD135" i="2"/>
  <c r="BC135" i="2"/>
  <c r="BB135" i="2"/>
  <c r="BA135" i="2"/>
  <c r="AZ135" i="2"/>
  <c r="AL135" i="2"/>
  <c r="AK135" i="2"/>
  <c r="AJ135" i="2"/>
  <c r="BS698" i="2"/>
  <c r="BR698" i="2"/>
  <c r="BQ698" i="2"/>
  <c r="BP698" i="2"/>
  <c r="BO698" i="2"/>
  <c r="BN698" i="2"/>
  <c r="BM698" i="2"/>
  <c r="BE698" i="2"/>
  <c r="BD698" i="2"/>
  <c r="BC698" i="2"/>
  <c r="BB698" i="2"/>
  <c r="BA698" i="2"/>
  <c r="AZ698" i="2"/>
  <c r="AL698" i="2"/>
  <c r="AK698" i="2"/>
  <c r="AJ698" i="2"/>
  <c r="BS697" i="2"/>
  <c r="BR697" i="2"/>
  <c r="BQ697" i="2"/>
  <c r="BP697" i="2"/>
  <c r="BO697" i="2"/>
  <c r="BN697" i="2"/>
  <c r="BM697" i="2"/>
  <c r="BE697" i="2"/>
  <c r="BD697" i="2"/>
  <c r="BC697" i="2"/>
  <c r="BB697" i="2"/>
  <c r="BA697" i="2"/>
  <c r="AZ697" i="2"/>
  <c r="AL697" i="2"/>
  <c r="AK697" i="2"/>
  <c r="AJ697" i="2"/>
  <c r="BS696" i="2"/>
  <c r="BR696" i="2"/>
  <c r="BQ696" i="2"/>
  <c r="BP696" i="2"/>
  <c r="BO696" i="2"/>
  <c r="BN696" i="2"/>
  <c r="BM696" i="2"/>
  <c r="BE696" i="2"/>
  <c r="BD696" i="2"/>
  <c r="BC696" i="2"/>
  <c r="BB696" i="2"/>
  <c r="BA696" i="2"/>
  <c r="AZ696" i="2"/>
  <c r="AL696" i="2"/>
  <c r="AK696" i="2"/>
  <c r="AJ696" i="2"/>
  <c r="BS774" i="2"/>
  <c r="BR774" i="2"/>
  <c r="BQ774" i="2"/>
  <c r="BP774" i="2"/>
  <c r="BO774" i="2"/>
  <c r="BN774" i="2"/>
  <c r="BM774" i="2"/>
  <c r="BE774" i="2"/>
  <c r="BD774" i="2"/>
  <c r="BC774" i="2"/>
  <c r="BB774" i="2"/>
  <c r="BA774" i="2"/>
  <c r="AZ774" i="2"/>
  <c r="AL774" i="2"/>
  <c r="AK774" i="2"/>
  <c r="AJ774" i="2"/>
  <c r="BS770" i="2"/>
  <c r="BR770" i="2"/>
  <c r="BQ770" i="2"/>
  <c r="BP770" i="2"/>
  <c r="BO770" i="2"/>
  <c r="BN770" i="2"/>
  <c r="BM770" i="2"/>
  <c r="BE770" i="2"/>
  <c r="BD770" i="2"/>
  <c r="BC770" i="2"/>
  <c r="BB770" i="2"/>
  <c r="BA770" i="2"/>
  <c r="AZ770" i="2"/>
  <c r="AL770" i="2"/>
  <c r="AK770" i="2"/>
  <c r="AJ770" i="2"/>
  <c r="BS768" i="2"/>
  <c r="BR768" i="2"/>
  <c r="BQ768" i="2"/>
  <c r="BP768" i="2"/>
  <c r="BO768" i="2"/>
  <c r="BN768" i="2"/>
  <c r="BM768" i="2"/>
  <c r="BE768" i="2"/>
  <c r="BD768" i="2"/>
  <c r="BC768" i="2"/>
  <c r="BB768" i="2"/>
  <c r="BA768" i="2"/>
  <c r="AZ768" i="2"/>
  <c r="AL768" i="2"/>
  <c r="AK768" i="2"/>
  <c r="AJ768" i="2"/>
  <c r="BS769" i="2"/>
  <c r="BR769" i="2"/>
  <c r="BQ769" i="2"/>
  <c r="BP769" i="2"/>
  <c r="BO769" i="2"/>
  <c r="BN769" i="2"/>
  <c r="BM769" i="2"/>
  <c r="BE769" i="2"/>
  <c r="BD769" i="2"/>
  <c r="BC769" i="2"/>
  <c r="BB769" i="2"/>
  <c r="BA769" i="2"/>
  <c r="AZ769" i="2"/>
  <c r="AL769" i="2"/>
  <c r="AK769" i="2"/>
  <c r="AJ769" i="2"/>
  <c r="BS337" i="2"/>
  <c r="BR337" i="2"/>
  <c r="BQ337" i="2"/>
  <c r="BP337" i="2"/>
  <c r="BO337" i="2"/>
  <c r="BN337" i="2"/>
  <c r="BM337" i="2"/>
  <c r="BE337" i="2"/>
  <c r="BD337" i="2"/>
  <c r="BC337" i="2"/>
  <c r="BB337" i="2"/>
  <c r="BA337" i="2"/>
  <c r="AZ337" i="2"/>
  <c r="AL337" i="2"/>
  <c r="AK337" i="2"/>
  <c r="AJ337" i="2"/>
  <c r="BS336" i="2"/>
  <c r="BR336" i="2"/>
  <c r="BQ336" i="2"/>
  <c r="BP336" i="2"/>
  <c r="BO336" i="2"/>
  <c r="BN336" i="2"/>
  <c r="BM336" i="2"/>
  <c r="BE336" i="2"/>
  <c r="BD336" i="2"/>
  <c r="BC336" i="2"/>
  <c r="BB336" i="2"/>
  <c r="BA336" i="2"/>
  <c r="AZ336" i="2"/>
  <c r="AL336" i="2"/>
  <c r="AK336" i="2"/>
  <c r="AJ336" i="2"/>
  <c r="BS335" i="2"/>
  <c r="BR335" i="2"/>
  <c r="BQ335" i="2"/>
  <c r="BP335" i="2"/>
  <c r="BO335" i="2"/>
  <c r="BN335" i="2"/>
  <c r="BM335" i="2"/>
  <c r="BE335" i="2"/>
  <c r="BD335" i="2"/>
  <c r="BC335" i="2"/>
  <c r="BB335" i="2"/>
  <c r="BA335" i="2"/>
  <c r="AZ335" i="2"/>
  <c r="AL335" i="2"/>
  <c r="AK335" i="2"/>
  <c r="AJ335" i="2"/>
  <c r="BS447" i="2"/>
  <c r="BR447" i="2"/>
  <c r="BQ447" i="2"/>
  <c r="BP447" i="2"/>
  <c r="BO447" i="2"/>
  <c r="BN447" i="2"/>
  <c r="BM447" i="2"/>
  <c r="BE447" i="2"/>
  <c r="BD447" i="2"/>
  <c r="BC447" i="2"/>
  <c r="BB447" i="2"/>
  <c r="BA447" i="2"/>
  <c r="AZ447" i="2"/>
  <c r="AL447" i="2"/>
  <c r="AK447" i="2"/>
  <c r="AJ447" i="2"/>
  <c r="BS102" i="2"/>
  <c r="BR102" i="2"/>
  <c r="BQ102" i="2"/>
  <c r="BP102" i="2"/>
  <c r="BO102" i="2"/>
  <c r="BN102" i="2"/>
  <c r="BM102" i="2"/>
  <c r="BE102" i="2"/>
  <c r="BD102" i="2"/>
  <c r="BC102" i="2"/>
  <c r="BB102" i="2"/>
  <c r="BA102" i="2"/>
  <c r="AZ102" i="2"/>
  <c r="AL102" i="2"/>
  <c r="AK102" i="2"/>
  <c r="AJ102" i="2"/>
  <c r="BS133" i="2"/>
  <c r="BR133" i="2"/>
  <c r="BQ133" i="2"/>
  <c r="BP133" i="2"/>
  <c r="BO133" i="2"/>
  <c r="BN133" i="2"/>
  <c r="BM133" i="2"/>
  <c r="BE133" i="2"/>
  <c r="BD133" i="2"/>
  <c r="BC133" i="2"/>
  <c r="BB133" i="2"/>
  <c r="BA133" i="2"/>
  <c r="AZ133" i="2"/>
  <c r="AL133" i="2"/>
  <c r="AK133" i="2"/>
  <c r="AJ133" i="2"/>
  <c r="BS101" i="2"/>
  <c r="BR101" i="2"/>
  <c r="BQ101" i="2"/>
  <c r="BP101" i="2"/>
  <c r="BO101" i="2"/>
  <c r="BN101" i="2"/>
  <c r="BM101" i="2"/>
  <c r="BE101" i="2"/>
  <c r="BD101" i="2"/>
  <c r="BC101" i="2"/>
  <c r="BB101" i="2"/>
  <c r="BA101" i="2"/>
  <c r="AZ101" i="2"/>
  <c r="AL101" i="2"/>
  <c r="AK101" i="2"/>
  <c r="AJ101" i="2"/>
  <c r="BS150" i="2"/>
  <c r="BR150" i="2"/>
  <c r="BQ150" i="2"/>
  <c r="BP150" i="2"/>
  <c r="BO150" i="2"/>
  <c r="BN150" i="2"/>
  <c r="BM150" i="2"/>
  <c r="BE150" i="2"/>
  <c r="BD150" i="2"/>
  <c r="BC150" i="2"/>
  <c r="BB150" i="2"/>
  <c r="BA150" i="2"/>
  <c r="AZ150" i="2"/>
  <c r="AL150" i="2"/>
  <c r="AK150" i="2"/>
  <c r="AJ150" i="2"/>
  <c r="BS129" i="2"/>
  <c r="BR129" i="2"/>
  <c r="BQ129" i="2"/>
  <c r="BP129" i="2"/>
  <c r="BO129" i="2"/>
  <c r="BN129" i="2"/>
  <c r="BM129" i="2"/>
  <c r="BE129" i="2"/>
  <c r="BD129" i="2"/>
  <c r="BC129" i="2"/>
  <c r="BB129" i="2"/>
  <c r="BA129" i="2"/>
  <c r="AZ129" i="2"/>
  <c r="AL129" i="2"/>
  <c r="AK129" i="2"/>
  <c r="AJ129" i="2"/>
  <c r="BS165" i="2"/>
  <c r="BR165" i="2"/>
  <c r="BQ165" i="2"/>
  <c r="BP165" i="2"/>
  <c r="BO165" i="2"/>
  <c r="BN165" i="2"/>
  <c r="BM165" i="2"/>
  <c r="BE165" i="2"/>
  <c r="BD165" i="2"/>
  <c r="BC165" i="2"/>
  <c r="BB165" i="2"/>
  <c r="BA165" i="2"/>
  <c r="AZ165" i="2"/>
  <c r="AL165" i="2"/>
  <c r="AK165" i="2"/>
  <c r="AJ165" i="2"/>
  <c r="BS147" i="2"/>
  <c r="BR147" i="2"/>
  <c r="BQ147" i="2"/>
  <c r="BP147" i="2"/>
  <c r="BO147" i="2"/>
  <c r="BN147" i="2"/>
  <c r="BM147" i="2"/>
  <c r="BE147" i="2"/>
  <c r="BD147" i="2"/>
  <c r="BC147" i="2"/>
  <c r="BB147" i="2"/>
  <c r="BA147" i="2"/>
  <c r="AZ147" i="2"/>
  <c r="AL147" i="2"/>
  <c r="AK147" i="2"/>
  <c r="AJ147" i="2"/>
  <c r="BS115" i="2"/>
  <c r="BR115" i="2"/>
  <c r="BQ115" i="2"/>
  <c r="BP115" i="2"/>
  <c r="BO115" i="2"/>
  <c r="BN115" i="2"/>
  <c r="BM115" i="2"/>
  <c r="BE115" i="2"/>
  <c r="BD115" i="2"/>
  <c r="BC115" i="2"/>
  <c r="BB115" i="2"/>
  <c r="BA115" i="2"/>
  <c r="AZ115" i="2"/>
  <c r="AL115" i="2"/>
  <c r="AK115" i="2"/>
  <c r="AJ115" i="2"/>
  <c r="BS114" i="2"/>
  <c r="BR114" i="2"/>
  <c r="BQ114" i="2"/>
  <c r="BP114" i="2"/>
  <c r="BO114" i="2"/>
  <c r="BN114" i="2"/>
  <c r="BM114" i="2"/>
  <c r="BE114" i="2"/>
  <c r="BD114" i="2"/>
  <c r="BC114" i="2"/>
  <c r="BB114" i="2"/>
  <c r="BA114" i="2"/>
  <c r="AZ114" i="2"/>
  <c r="AL114" i="2"/>
  <c r="AK114" i="2"/>
  <c r="AJ114" i="2"/>
  <c r="BS113" i="2"/>
  <c r="BR113" i="2"/>
  <c r="BQ113" i="2"/>
  <c r="BP113" i="2"/>
  <c r="BO113" i="2"/>
  <c r="BN113" i="2"/>
  <c r="BM113" i="2"/>
  <c r="BE113" i="2"/>
  <c r="BD113" i="2"/>
  <c r="BC113" i="2"/>
  <c r="BB113" i="2"/>
  <c r="BA113" i="2"/>
  <c r="AZ113" i="2"/>
  <c r="AL113" i="2"/>
  <c r="AK113" i="2"/>
  <c r="AJ113" i="2"/>
  <c r="BS694" i="2"/>
  <c r="BR694" i="2"/>
  <c r="BQ694" i="2"/>
  <c r="BP694" i="2"/>
  <c r="BO694" i="2"/>
  <c r="BN694" i="2"/>
  <c r="BM694" i="2"/>
  <c r="BE694" i="2"/>
  <c r="BD694" i="2"/>
  <c r="BC694" i="2"/>
  <c r="BB694" i="2"/>
  <c r="BA694" i="2"/>
  <c r="AZ694" i="2"/>
  <c r="AL694" i="2"/>
  <c r="AK694" i="2"/>
  <c r="AJ694" i="2"/>
  <c r="BS495" i="2"/>
  <c r="BR495" i="2"/>
  <c r="BQ495" i="2"/>
  <c r="BP495" i="2"/>
  <c r="BO495" i="2"/>
  <c r="BN495" i="2"/>
  <c r="BM495" i="2"/>
  <c r="BE495" i="2"/>
  <c r="BD495" i="2"/>
  <c r="BC495" i="2"/>
  <c r="BB495" i="2"/>
  <c r="BA495" i="2"/>
  <c r="AZ495" i="2"/>
  <c r="AL495" i="2"/>
  <c r="AK495" i="2"/>
  <c r="AJ495" i="2"/>
  <c r="BS443" i="2"/>
  <c r="BR443" i="2"/>
  <c r="BQ443" i="2"/>
  <c r="BP443" i="2"/>
  <c r="BO443" i="2"/>
  <c r="BN443" i="2"/>
  <c r="BM443" i="2"/>
  <c r="BE443" i="2"/>
  <c r="BD443" i="2"/>
  <c r="BC443" i="2"/>
  <c r="BB443" i="2"/>
  <c r="BA443" i="2"/>
  <c r="AZ443" i="2"/>
  <c r="AL443" i="2"/>
  <c r="AK443" i="2"/>
  <c r="AJ443" i="2"/>
  <c r="BS837" i="2"/>
  <c r="BR837" i="2"/>
  <c r="BQ837" i="2"/>
  <c r="BP837" i="2"/>
  <c r="BO837" i="2"/>
  <c r="BN837" i="2"/>
  <c r="BM837" i="2"/>
  <c r="BE837" i="2"/>
  <c r="BD837" i="2"/>
  <c r="BC837" i="2"/>
  <c r="BB837" i="2"/>
  <c r="BA837" i="2"/>
  <c r="AZ837" i="2"/>
  <c r="AL837" i="2"/>
  <c r="AK837" i="2"/>
  <c r="AJ837" i="2"/>
  <c r="BS693" i="2"/>
  <c r="BR693" i="2"/>
  <c r="BQ693" i="2"/>
  <c r="BP693" i="2"/>
  <c r="BO693" i="2"/>
  <c r="BN693" i="2"/>
  <c r="BM693" i="2"/>
  <c r="BE693" i="2"/>
  <c r="BD693" i="2"/>
  <c r="BC693" i="2"/>
  <c r="BB693" i="2"/>
  <c r="BA693" i="2"/>
  <c r="AZ693" i="2"/>
  <c r="AL693" i="2"/>
  <c r="AK693" i="2"/>
  <c r="AJ693" i="2"/>
  <c r="BS836" i="2"/>
  <c r="BR836" i="2"/>
  <c r="BQ836" i="2"/>
  <c r="BP836" i="2"/>
  <c r="BO836" i="2"/>
  <c r="BN836" i="2"/>
  <c r="BM836" i="2"/>
  <c r="BE836" i="2"/>
  <c r="BD836" i="2"/>
  <c r="BC836" i="2"/>
  <c r="BB836" i="2"/>
  <c r="BA836" i="2"/>
  <c r="AZ836" i="2"/>
  <c r="AL836" i="2"/>
  <c r="AK836" i="2"/>
  <c r="AJ836" i="2"/>
  <c r="BS692" i="2"/>
  <c r="BR692" i="2"/>
  <c r="BQ692" i="2"/>
  <c r="BP692" i="2"/>
  <c r="BO692" i="2"/>
  <c r="BN692" i="2"/>
  <c r="BM692" i="2"/>
  <c r="BE692" i="2"/>
  <c r="BD692" i="2"/>
  <c r="BC692" i="2"/>
  <c r="BB692" i="2"/>
  <c r="BA692" i="2"/>
  <c r="AZ692" i="2"/>
  <c r="AL692" i="2"/>
  <c r="AK692" i="2"/>
  <c r="AJ692" i="2"/>
  <c r="BS691" i="2"/>
  <c r="BR691" i="2"/>
  <c r="BQ691" i="2"/>
  <c r="BP691" i="2"/>
  <c r="BO691" i="2"/>
  <c r="BN691" i="2"/>
  <c r="BM691" i="2"/>
  <c r="BE691" i="2"/>
  <c r="BD691" i="2"/>
  <c r="BC691" i="2"/>
  <c r="BB691" i="2"/>
  <c r="BA691" i="2"/>
  <c r="AZ691" i="2"/>
  <c r="AL691" i="2"/>
  <c r="AK691" i="2"/>
  <c r="AJ691" i="2"/>
  <c r="BS332" i="2"/>
  <c r="BR332" i="2"/>
  <c r="BQ332" i="2"/>
  <c r="BP332" i="2"/>
  <c r="BO332" i="2"/>
  <c r="BN332" i="2"/>
  <c r="BM332" i="2"/>
  <c r="BE332" i="2"/>
  <c r="BD332" i="2"/>
  <c r="BC332" i="2"/>
  <c r="BB332" i="2"/>
  <c r="BA332" i="2"/>
  <c r="AZ332" i="2"/>
  <c r="AL332" i="2"/>
  <c r="AK332" i="2"/>
  <c r="AJ332" i="2"/>
  <c r="BS491" i="2"/>
  <c r="BR491" i="2"/>
  <c r="BQ491" i="2"/>
  <c r="BP491" i="2"/>
  <c r="BO491" i="2"/>
  <c r="BN491" i="2"/>
  <c r="BM491" i="2"/>
  <c r="BE491" i="2"/>
  <c r="BD491" i="2"/>
  <c r="BC491" i="2"/>
  <c r="BB491" i="2"/>
  <c r="BA491" i="2"/>
  <c r="AZ491" i="2"/>
  <c r="AL491" i="2"/>
  <c r="AK491" i="2"/>
  <c r="AJ491" i="2"/>
  <c r="BS690" i="2"/>
  <c r="BR690" i="2"/>
  <c r="BQ690" i="2"/>
  <c r="BP690" i="2"/>
  <c r="BO690" i="2"/>
  <c r="BN690" i="2"/>
  <c r="BM690" i="2"/>
  <c r="BE690" i="2"/>
  <c r="BD690" i="2"/>
  <c r="BC690" i="2"/>
  <c r="BB690" i="2"/>
  <c r="BA690" i="2"/>
  <c r="AZ690" i="2"/>
  <c r="AL690" i="2"/>
  <c r="AK690" i="2"/>
  <c r="AJ690" i="2"/>
  <c r="BS689" i="2"/>
  <c r="BR689" i="2"/>
  <c r="BQ689" i="2"/>
  <c r="BP689" i="2"/>
  <c r="BO689" i="2"/>
  <c r="BN689" i="2"/>
  <c r="BM689" i="2"/>
  <c r="BE689" i="2"/>
  <c r="BD689" i="2"/>
  <c r="BC689" i="2"/>
  <c r="BB689" i="2"/>
  <c r="BA689" i="2"/>
  <c r="AZ689" i="2"/>
  <c r="AL689" i="2"/>
  <c r="AK689" i="2"/>
  <c r="AJ689" i="2"/>
  <c r="BS688" i="2"/>
  <c r="BR688" i="2"/>
  <c r="BQ688" i="2"/>
  <c r="BP688" i="2"/>
  <c r="BO688" i="2"/>
  <c r="BN688" i="2"/>
  <c r="BM688" i="2"/>
  <c r="BE688" i="2"/>
  <c r="BD688" i="2"/>
  <c r="BC688" i="2"/>
  <c r="BB688" i="2"/>
  <c r="BA688" i="2"/>
  <c r="AZ688" i="2"/>
  <c r="AL688" i="2"/>
  <c r="AK688" i="2"/>
  <c r="AJ688" i="2"/>
  <c r="BS687" i="2"/>
  <c r="BR687" i="2"/>
  <c r="BQ687" i="2"/>
  <c r="BP687" i="2"/>
  <c r="BO687" i="2"/>
  <c r="BN687" i="2"/>
  <c r="BM687" i="2"/>
  <c r="BE687" i="2"/>
  <c r="BD687" i="2"/>
  <c r="BC687" i="2"/>
  <c r="BB687" i="2"/>
  <c r="BA687" i="2"/>
  <c r="AZ687" i="2"/>
  <c r="AL687" i="2"/>
  <c r="AK687" i="2"/>
  <c r="AJ687" i="2"/>
  <c r="BS331" i="2"/>
  <c r="BR331" i="2"/>
  <c r="BQ331" i="2"/>
  <c r="BP331" i="2"/>
  <c r="BO331" i="2"/>
  <c r="BN331" i="2"/>
  <c r="BM331" i="2"/>
  <c r="BE331" i="2"/>
  <c r="BD331" i="2"/>
  <c r="BC331" i="2"/>
  <c r="BB331" i="2"/>
  <c r="BA331" i="2"/>
  <c r="AZ331" i="2"/>
  <c r="AL331" i="2"/>
  <c r="AK331" i="2"/>
  <c r="AJ331" i="2"/>
  <c r="BS330" i="2"/>
  <c r="BR330" i="2"/>
  <c r="BQ330" i="2"/>
  <c r="BP330" i="2"/>
  <c r="BO330" i="2"/>
  <c r="BN330" i="2"/>
  <c r="BM330" i="2"/>
  <c r="BE330" i="2"/>
  <c r="BD330" i="2"/>
  <c r="BC330" i="2"/>
  <c r="BB330" i="2"/>
  <c r="BA330" i="2"/>
  <c r="AZ330" i="2"/>
  <c r="AL330" i="2"/>
  <c r="AK330" i="2"/>
  <c r="AJ330" i="2"/>
  <c r="BS329" i="2"/>
  <c r="BR329" i="2"/>
  <c r="BQ329" i="2"/>
  <c r="BP329" i="2"/>
  <c r="BO329" i="2"/>
  <c r="BN329" i="2"/>
  <c r="BM329" i="2"/>
  <c r="BE329" i="2"/>
  <c r="BD329" i="2"/>
  <c r="BC329" i="2"/>
  <c r="BB329" i="2"/>
  <c r="BA329" i="2"/>
  <c r="AZ329" i="2"/>
  <c r="AL329" i="2"/>
  <c r="AK329" i="2"/>
  <c r="AJ329" i="2"/>
  <c r="BS835" i="2"/>
  <c r="BR835" i="2"/>
  <c r="BQ835" i="2"/>
  <c r="BP835" i="2"/>
  <c r="BO835" i="2"/>
  <c r="BN835" i="2"/>
  <c r="BM835" i="2"/>
  <c r="BE835" i="2"/>
  <c r="BD835" i="2"/>
  <c r="BC835" i="2"/>
  <c r="BB835" i="2"/>
  <c r="BA835" i="2"/>
  <c r="AZ835" i="2"/>
  <c r="AL835" i="2"/>
  <c r="AK835" i="2"/>
  <c r="AJ835" i="2"/>
  <c r="BS328" i="2"/>
  <c r="BR328" i="2"/>
  <c r="BQ328" i="2"/>
  <c r="BP328" i="2"/>
  <c r="BO328" i="2"/>
  <c r="BN328" i="2"/>
  <c r="BM328" i="2"/>
  <c r="BE328" i="2"/>
  <c r="BD328" i="2"/>
  <c r="BC328" i="2"/>
  <c r="BB328" i="2"/>
  <c r="BA328" i="2"/>
  <c r="AZ328" i="2"/>
  <c r="AL328" i="2"/>
  <c r="AK328" i="2"/>
  <c r="AJ328" i="2"/>
  <c r="BS327" i="2"/>
  <c r="BR327" i="2"/>
  <c r="BQ327" i="2"/>
  <c r="BP327" i="2"/>
  <c r="BO327" i="2"/>
  <c r="BN327" i="2"/>
  <c r="BM327" i="2"/>
  <c r="BE327" i="2"/>
  <c r="BD327" i="2"/>
  <c r="BC327" i="2"/>
  <c r="BB327" i="2"/>
  <c r="BA327" i="2"/>
  <c r="AZ327" i="2"/>
  <c r="AL327" i="2"/>
  <c r="AK327" i="2"/>
  <c r="AJ327" i="2"/>
  <c r="BS442" i="2"/>
  <c r="BR442" i="2"/>
  <c r="BQ442" i="2"/>
  <c r="BP442" i="2"/>
  <c r="BO442" i="2"/>
  <c r="BN442" i="2"/>
  <c r="BM442" i="2"/>
  <c r="BE442" i="2"/>
  <c r="BD442" i="2"/>
  <c r="BC442" i="2"/>
  <c r="BB442" i="2"/>
  <c r="BA442" i="2"/>
  <c r="AZ442" i="2"/>
  <c r="AL442" i="2"/>
  <c r="AK442" i="2"/>
  <c r="AJ442" i="2"/>
  <c r="BS326" i="2"/>
  <c r="BR326" i="2"/>
  <c r="BQ326" i="2"/>
  <c r="BP326" i="2"/>
  <c r="BO326" i="2"/>
  <c r="BN326" i="2"/>
  <c r="BM326" i="2"/>
  <c r="BE326" i="2"/>
  <c r="BD326" i="2"/>
  <c r="BC326" i="2"/>
  <c r="BB326" i="2"/>
  <c r="BA326" i="2"/>
  <c r="AZ326" i="2"/>
  <c r="AL326" i="2"/>
  <c r="AK326" i="2"/>
  <c r="AJ326" i="2"/>
  <c r="BS441" i="2"/>
  <c r="BR441" i="2"/>
  <c r="BQ441" i="2"/>
  <c r="BP441" i="2"/>
  <c r="BO441" i="2"/>
  <c r="BN441" i="2"/>
  <c r="BM441" i="2"/>
  <c r="BE441" i="2"/>
  <c r="BD441" i="2"/>
  <c r="BC441" i="2"/>
  <c r="BB441" i="2"/>
  <c r="BA441" i="2"/>
  <c r="AZ441" i="2"/>
  <c r="AL441" i="2"/>
  <c r="AK441" i="2"/>
  <c r="AJ441" i="2"/>
  <c r="BS686" i="2"/>
  <c r="BR686" i="2"/>
  <c r="BQ686" i="2"/>
  <c r="BP686" i="2"/>
  <c r="BO686" i="2"/>
  <c r="BN686" i="2"/>
  <c r="BM686" i="2"/>
  <c r="BE686" i="2"/>
  <c r="BD686" i="2"/>
  <c r="BC686" i="2"/>
  <c r="BB686" i="2"/>
  <c r="BA686" i="2"/>
  <c r="AZ686" i="2"/>
  <c r="AL686" i="2"/>
  <c r="AK686" i="2"/>
  <c r="AJ686" i="2"/>
  <c r="BS685" i="2"/>
  <c r="BR685" i="2"/>
  <c r="BQ685" i="2"/>
  <c r="BP685" i="2"/>
  <c r="BO685" i="2"/>
  <c r="BN685" i="2"/>
  <c r="BM685" i="2"/>
  <c r="BE685" i="2"/>
  <c r="BD685" i="2"/>
  <c r="BC685" i="2"/>
  <c r="BB685" i="2"/>
  <c r="BA685" i="2"/>
  <c r="AZ685" i="2"/>
  <c r="AL685" i="2"/>
  <c r="AK685" i="2"/>
  <c r="AJ685" i="2"/>
  <c r="BS684" i="2"/>
  <c r="BR684" i="2"/>
  <c r="BQ684" i="2"/>
  <c r="BP684" i="2"/>
  <c r="BO684" i="2"/>
  <c r="BN684" i="2"/>
  <c r="BM684" i="2"/>
  <c r="BE684" i="2"/>
  <c r="BD684" i="2"/>
  <c r="BC684" i="2"/>
  <c r="BB684" i="2"/>
  <c r="BA684" i="2"/>
  <c r="AZ684" i="2"/>
  <c r="AL684" i="2"/>
  <c r="AK684" i="2"/>
  <c r="AJ684" i="2"/>
  <c r="BS325" i="2"/>
  <c r="BR325" i="2"/>
  <c r="BQ325" i="2"/>
  <c r="BP325" i="2"/>
  <c r="BO325" i="2"/>
  <c r="BN325" i="2"/>
  <c r="BM325" i="2"/>
  <c r="BE325" i="2"/>
  <c r="BD325" i="2"/>
  <c r="BC325" i="2"/>
  <c r="BB325" i="2"/>
  <c r="BA325" i="2"/>
  <c r="AZ325" i="2"/>
  <c r="AL325" i="2"/>
  <c r="AK325" i="2"/>
  <c r="AJ325" i="2"/>
  <c r="BS760" i="2"/>
  <c r="BR760" i="2"/>
  <c r="BQ760" i="2"/>
  <c r="BP760" i="2"/>
  <c r="BO760" i="2"/>
  <c r="BN760" i="2"/>
  <c r="BM760" i="2"/>
  <c r="BE760" i="2"/>
  <c r="BD760" i="2"/>
  <c r="BC760" i="2"/>
  <c r="BB760" i="2"/>
  <c r="BA760" i="2"/>
  <c r="AZ760" i="2"/>
  <c r="AL760" i="2"/>
  <c r="AK760" i="2"/>
  <c r="AJ760" i="2"/>
  <c r="BS759" i="2"/>
  <c r="BR759" i="2"/>
  <c r="BQ759" i="2"/>
  <c r="BP759" i="2"/>
  <c r="BO759" i="2"/>
  <c r="BN759" i="2"/>
  <c r="BM759" i="2"/>
  <c r="BE759" i="2"/>
  <c r="BD759" i="2"/>
  <c r="BC759" i="2"/>
  <c r="BB759" i="2"/>
  <c r="BA759" i="2"/>
  <c r="AZ759" i="2"/>
  <c r="AL759" i="2"/>
  <c r="AK759" i="2"/>
  <c r="AJ759" i="2"/>
  <c r="BS773" i="2"/>
  <c r="BR773" i="2"/>
  <c r="BQ773" i="2"/>
  <c r="BP773" i="2"/>
  <c r="BO773" i="2"/>
  <c r="BN773" i="2"/>
  <c r="BM773" i="2"/>
  <c r="BE773" i="2"/>
  <c r="BD773" i="2"/>
  <c r="BC773" i="2"/>
  <c r="BB773" i="2"/>
  <c r="BA773" i="2"/>
  <c r="AZ773" i="2"/>
  <c r="AL773" i="2"/>
  <c r="AK773" i="2"/>
  <c r="AJ773" i="2"/>
  <c r="BS772" i="2"/>
  <c r="BR772" i="2"/>
  <c r="BQ772" i="2"/>
  <c r="BP772" i="2"/>
  <c r="BO772" i="2"/>
  <c r="BN772" i="2"/>
  <c r="BM772" i="2"/>
  <c r="BE772" i="2"/>
  <c r="BD772" i="2"/>
  <c r="BC772" i="2"/>
  <c r="BB772" i="2"/>
  <c r="BA772" i="2"/>
  <c r="AZ772" i="2"/>
  <c r="AL772" i="2"/>
  <c r="AK772" i="2"/>
  <c r="AJ772" i="2"/>
  <c r="BS808" i="2"/>
  <c r="BR808" i="2"/>
  <c r="BQ808" i="2"/>
  <c r="BP808" i="2"/>
  <c r="BO808" i="2"/>
  <c r="BN808" i="2"/>
  <c r="BM808" i="2"/>
  <c r="BE808" i="2"/>
  <c r="BD808" i="2"/>
  <c r="BC808" i="2"/>
  <c r="BB808" i="2"/>
  <c r="BA808" i="2"/>
  <c r="AZ808" i="2"/>
  <c r="AL808" i="2"/>
  <c r="AK808" i="2"/>
  <c r="AJ808" i="2"/>
  <c r="BS766" i="2"/>
  <c r="BR766" i="2"/>
  <c r="BQ766" i="2"/>
  <c r="BP766" i="2"/>
  <c r="BO766" i="2"/>
  <c r="BN766" i="2"/>
  <c r="BM766" i="2"/>
  <c r="BE766" i="2"/>
  <c r="BD766" i="2"/>
  <c r="BC766" i="2"/>
  <c r="BB766" i="2"/>
  <c r="BA766" i="2"/>
  <c r="AZ766" i="2"/>
  <c r="AL766" i="2"/>
  <c r="AK766" i="2"/>
  <c r="AJ766" i="2"/>
  <c r="BS798" i="2"/>
  <c r="BR798" i="2"/>
  <c r="BQ798" i="2"/>
  <c r="BP798" i="2"/>
  <c r="BO798" i="2"/>
  <c r="BN798" i="2"/>
  <c r="BM798" i="2"/>
  <c r="BE798" i="2"/>
  <c r="BD798" i="2"/>
  <c r="BC798" i="2"/>
  <c r="BB798" i="2"/>
  <c r="BA798" i="2"/>
  <c r="AZ798" i="2"/>
  <c r="AL798" i="2"/>
  <c r="AK798" i="2"/>
  <c r="AJ798" i="2"/>
  <c r="BS324" i="2"/>
  <c r="BR324" i="2"/>
  <c r="BQ324" i="2"/>
  <c r="BP324" i="2"/>
  <c r="BO324" i="2"/>
  <c r="BN324" i="2"/>
  <c r="BM324" i="2"/>
  <c r="BE324" i="2"/>
  <c r="BD324" i="2"/>
  <c r="BC324" i="2"/>
  <c r="BB324" i="2"/>
  <c r="BA324" i="2"/>
  <c r="AZ324" i="2"/>
  <c r="AL324" i="2"/>
  <c r="AK324" i="2"/>
  <c r="AJ324" i="2"/>
  <c r="BS323" i="2"/>
  <c r="BR323" i="2"/>
  <c r="BQ323" i="2"/>
  <c r="BP323" i="2"/>
  <c r="BO323" i="2"/>
  <c r="BN323" i="2"/>
  <c r="BM323" i="2"/>
  <c r="BE323" i="2"/>
  <c r="BD323" i="2"/>
  <c r="BC323" i="2"/>
  <c r="BB323" i="2"/>
  <c r="BA323" i="2"/>
  <c r="AZ323" i="2"/>
  <c r="AL323" i="2"/>
  <c r="AK323" i="2"/>
  <c r="AJ323" i="2"/>
  <c r="BS322" i="2"/>
  <c r="BR322" i="2"/>
  <c r="BQ322" i="2"/>
  <c r="BP322" i="2"/>
  <c r="BO322" i="2"/>
  <c r="BN322" i="2"/>
  <c r="BM322" i="2"/>
  <c r="BE322" i="2"/>
  <c r="BD322" i="2"/>
  <c r="BC322" i="2"/>
  <c r="BB322" i="2"/>
  <c r="BA322" i="2"/>
  <c r="AZ322" i="2"/>
  <c r="AL322" i="2"/>
  <c r="AK322" i="2"/>
  <c r="AJ322" i="2"/>
  <c r="BS321" i="2"/>
  <c r="BR321" i="2"/>
  <c r="BQ321" i="2"/>
  <c r="BP321" i="2"/>
  <c r="BO321" i="2"/>
  <c r="BN321" i="2"/>
  <c r="BM321" i="2"/>
  <c r="BE321" i="2"/>
  <c r="BD321" i="2"/>
  <c r="BC321" i="2"/>
  <c r="BB321" i="2"/>
  <c r="BA321" i="2"/>
  <c r="AZ321" i="2"/>
  <c r="AL321" i="2"/>
  <c r="AK321" i="2"/>
  <c r="AJ321" i="2"/>
  <c r="BS805" i="2"/>
  <c r="BR805" i="2"/>
  <c r="BQ805" i="2"/>
  <c r="BP805" i="2"/>
  <c r="BO805" i="2"/>
  <c r="BN805" i="2"/>
  <c r="BM805" i="2"/>
  <c r="BE805" i="2"/>
  <c r="BD805" i="2"/>
  <c r="BC805" i="2"/>
  <c r="BB805" i="2"/>
  <c r="BA805" i="2"/>
  <c r="AZ805" i="2"/>
  <c r="AL805" i="2"/>
  <c r="AK805" i="2"/>
  <c r="AJ805" i="2"/>
  <c r="BS803" i="2"/>
  <c r="BR803" i="2"/>
  <c r="BQ803" i="2"/>
  <c r="BP803" i="2"/>
  <c r="BO803" i="2"/>
  <c r="BN803" i="2"/>
  <c r="BM803" i="2"/>
  <c r="BE803" i="2"/>
  <c r="BD803" i="2"/>
  <c r="BC803" i="2"/>
  <c r="BB803" i="2"/>
  <c r="BA803" i="2"/>
  <c r="AZ803" i="2"/>
  <c r="AL803" i="2"/>
  <c r="AK803" i="2"/>
  <c r="AJ803" i="2"/>
  <c r="BS802" i="2"/>
  <c r="BR802" i="2"/>
  <c r="BQ802" i="2"/>
  <c r="BP802" i="2"/>
  <c r="BO802" i="2"/>
  <c r="BN802" i="2"/>
  <c r="BM802" i="2"/>
  <c r="BE802" i="2"/>
  <c r="BD802" i="2"/>
  <c r="BC802" i="2"/>
  <c r="BB802" i="2"/>
  <c r="BA802" i="2"/>
  <c r="AZ802" i="2"/>
  <c r="AL802" i="2"/>
  <c r="AK802" i="2"/>
  <c r="AJ802" i="2"/>
  <c r="BS320" i="2"/>
  <c r="BR320" i="2"/>
  <c r="BQ320" i="2"/>
  <c r="BP320" i="2"/>
  <c r="BO320" i="2"/>
  <c r="BN320" i="2"/>
  <c r="BM320" i="2"/>
  <c r="BE320" i="2"/>
  <c r="BD320" i="2"/>
  <c r="BC320" i="2"/>
  <c r="BB320" i="2"/>
  <c r="BA320" i="2"/>
  <c r="AZ320" i="2"/>
  <c r="AL320" i="2"/>
  <c r="AK320" i="2"/>
  <c r="AJ320" i="2"/>
  <c r="BS319" i="2"/>
  <c r="BR319" i="2"/>
  <c r="BQ319" i="2"/>
  <c r="BP319" i="2"/>
  <c r="BO319" i="2"/>
  <c r="BN319" i="2"/>
  <c r="BM319" i="2"/>
  <c r="BE319" i="2"/>
  <c r="BD319" i="2"/>
  <c r="BC319" i="2"/>
  <c r="BB319" i="2"/>
  <c r="BA319" i="2"/>
  <c r="AZ319" i="2"/>
  <c r="AL319" i="2"/>
  <c r="AK319" i="2"/>
  <c r="AJ319" i="2"/>
  <c r="BS318" i="2"/>
  <c r="BR318" i="2"/>
  <c r="BQ318" i="2"/>
  <c r="BP318" i="2"/>
  <c r="BO318" i="2"/>
  <c r="BN318" i="2"/>
  <c r="BM318" i="2"/>
  <c r="BE318" i="2"/>
  <c r="BD318" i="2"/>
  <c r="BC318" i="2"/>
  <c r="BB318" i="2"/>
  <c r="BA318" i="2"/>
  <c r="AZ318" i="2"/>
  <c r="AL318" i="2"/>
  <c r="AK318" i="2"/>
  <c r="AJ318" i="2"/>
  <c r="BS317" i="2"/>
  <c r="BR317" i="2"/>
  <c r="BQ317" i="2"/>
  <c r="BP317" i="2"/>
  <c r="BO317" i="2"/>
  <c r="BN317" i="2"/>
  <c r="BM317" i="2"/>
  <c r="BE317" i="2"/>
  <c r="BD317" i="2"/>
  <c r="BC317" i="2"/>
  <c r="BB317" i="2"/>
  <c r="BA317" i="2"/>
  <c r="AZ317" i="2"/>
  <c r="AL317" i="2"/>
  <c r="AK317" i="2"/>
  <c r="AJ317" i="2"/>
  <c r="BS316" i="2"/>
  <c r="BR316" i="2"/>
  <c r="BQ316" i="2"/>
  <c r="BP316" i="2"/>
  <c r="BO316" i="2"/>
  <c r="BN316" i="2"/>
  <c r="BM316" i="2"/>
  <c r="BE316" i="2"/>
  <c r="BD316" i="2"/>
  <c r="BC316" i="2"/>
  <c r="BB316" i="2"/>
  <c r="BA316" i="2"/>
  <c r="AZ316" i="2"/>
  <c r="AL316" i="2"/>
  <c r="AK316" i="2"/>
  <c r="AJ316" i="2"/>
  <c r="BS800" i="2"/>
  <c r="BR800" i="2"/>
  <c r="BQ800" i="2"/>
  <c r="BP800" i="2"/>
  <c r="BO800" i="2"/>
  <c r="BN800" i="2"/>
  <c r="BM800" i="2"/>
  <c r="BE800" i="2"/>
  <c r="BD800" i="2"/>
  <c r="BC800" i="2"/>
  <c r="BB800" i="2"/>
  <c r="BA800" i="2"/>
  <c r="AZ800" i="2"/>
  <c r="AL800" i="2"/>
  <c r="AK800" i="2"/>
  <c r="AJ800" i="2"/>
  <c r="BS801" i="2"/>
  <c r="BR801" i="2"/>
  <c r="BQ801" i="2"/>
  <c r="BP801" i="2"/>
  <c r="BO801" i="2"/>
  <c r="BN801" i="2"/>
  <c r="BM801" i="2"/>
  <c r="BE801" i="2"/>
  <c r="BD801" i="2"/>
  <c r="BC801" i="2"/>
  <c r="BB801" i="2"/>
  <c r="BA801" i="2"/>
  <c r="AZ801" i="2"/>
  <c r="AL801" i="2"/>
  <c r="AK801" i="2"/>
  <c r="AJ801" i="2"/>
  <c r="BS799" i="2"/>
  <c r="BR799" i="2"/>
  <c r="BQ799" i="2"/>
  <c r="BP799" i="2"/>
  <c r="BO799" i="2"/>
  <c r="BN799" i="2"/>
  <c r="BM799" i="2"/>
  <c r="BE799" i="2"/>
  <c r="BD799" i="2"/>
  <c r="BC799" i="2"/>
  <c r="BB799" i="2"/>
  <c r="BA799" i="2"/>
  <c r="AZ799" i="2"/>
  <c r="AL799" i="2"/>
  <c r="AK799" i="2"/>
  <c r="AJ799" i="2"/>
  <c r="BS315" i="2"/>
  <c r="BR315" i="2"/>
  <c r="BQ315" i="2"/>
  <c r="BP315" i="2"/>
  <c r="BO315" i="2"/>
  <c r="BN315" i="2"/>
  <c r="BM315" i="2"/>
  <c r="BE315" i="2"/>
  <c r="BD315" i="2"/>
  <c r="BC315" i="2"/>
  <c r="BB315" i="2"/>
  <c r="BA315" i="2"/>
  <c r="AZ315" i="2"/>
  <c r="AK315" i="2"/>
  <c r="AJ315" i="2"/>
  <c r="BS314" i="2"/>
  <c r="BR314" i="2"/>
  <c r="BQ314" i="2"/>
  <c r="BP314" i="2"/>
  <c r="BO314" i="2"/>
  <c r="BN314" i="2"/>
  <c r="BM314" i="2"/>
  <c r="BE314" i="2"/>
  <c r="BD314" i="2"/>
  <c r="BC314" i="2"/>
  <c r="BB314" i="2"/>
  <c r="BA314" i="2"/>
  <c r="AZ314" i="2"/>
  <c r="AL314" i="2"/>
  <c r="AK314" i="2"/>
  <c r="AJ314" i="2"/>
  <c r="BS313" i="2"/>
  <c r="BR313" i="2"/>
  <c r="BQ313" i="2"/>
  <c r="BP313" i="2"/>
  <c r="BO313" i="2"/>
  <c r="BN313" i="2"/>
  <c r="BM313" i="2"/>
  <c r="BE313" i="2"/>
  <c r="BD313" i="2"/>
  <c r="BC313" i="2"/>
  <c r="BB313" i="2"/>
  <c r="BA313" i="2"/>
  <c r="AZ313" i="2"/>
  <c r="AK313" i="2"/>
  <c r="AJ313" i="2"/>
  <c r="BS440" i="2"/>
  <c r="BR440" i="2"/>
  <c r="BQ440" i="2"/>
  <c r="BP440" i="2"/>
  <c r="BO440" i="2"/>
  <c r="BN440" i="2"/>
  <c r="BM440" i="2"/>
  <c r="BE440" i="2"/>
  <c r="BD440" i="2"/>
  <c r="BC440" i="2"/>
  <c r="BB440" i="2"/>
  <c r="BA440" i="2"/>
  <c r="AZ440" i="2"/>
  <c r="AL440" i="2"/>
  <c r="AK440" i="2"/>
  <c r="AJ440" i="2"/>
  <c r="BS439" i="2"/>
  <c r="BR439" i="2"/>
  <c r="BQ439" i="2"/>
  <c r="BP439" i="2"/>
  <c r="BO439" i="2"/>
  <c r="BN439" i="2"/>
  <c r="BM439" i="2"/>
  <c r="BE439" i="2"/>
  <c r="BD439" i="2"/>
  <c r="BC439" i="2"/>
  <c r="BB439" i="2"/>
  <c r="BA439" i="2"/>
  <c r="AZ439" i="2"/>
  <c r="AL439" i="2"/>
  <c r="AK439" i="2"/>
  <c r="AJ439" i="2"/>
  <c r="BS683" i="2"/>
  <c r="BR683" i="2"/>
  <c r="BQ683" i="2"/>
  <c r="BP683" i="2"/>
  <c r="BO683" i="2"/>
  <c r="BN683" i="2"/>
  <c r="BM683" i="2"/>
  <c r="BE683" i="2"/>
  <c r="BD683" i="2"/>
  <c r="BC683" i="2"/>
  <c r="BB683" i="2"/>
  <c r="BA683" i="2"/>
  <c r="AZ683" i="2"/>
  <c r="AL683" i="2"/>
  <c r="AK683" i="2"/>
  <c r="AJ683" i="2"/>
  <c r="BS312" i="2"/>
  <c r="BR312" i="2"/>
  <c r="BQ312" i="2"/>
  <c r="BP312" i="2"/>
  <c r="BO312" i="2"/>
  <c r="BN312" i="2"/>
  <c r="BM312" i="2"/>
  <c r="BE312" i="2"/>
  <c r="BD312" i="2"/>
  <c r="BC312" i="2"/>
  <c r="BB312" i="2"/>
  <c r="BA312" i="2"/>
  <c r="AZ312" i="2"/>
  <c r="AL312" i="2"/>
  <c r="AK312" i="2"/>
  <c r="AJ312" i="2"/>
  <c r="BS311" i="2"/>
  <c r="BR311" i="2"/>
  <c r="BQ311" i="2"/>
  <c r="BP311" i="2"/>
  <c r="BO311" i="2"/>
  <c r="BN311" i="2"/>
  <c r="BM311" i="2"/>
  <c r="BE311" i="2"/>
  <c r="BD311" i="2"/>
  <c r="BC311" i="2"/>
  <c r="BB311" i="2"/>
  <c r="BA311" i="2"/>
  <c r="AZ311" i="2"/>
  <c r="AL311" i="2"/>
  <c r="AK311" i="2"/>
  <c r="AJ311" i="2"/>
  <c r="BS310" i="2"/>
  <c r="BR310" i="2"/>
  <c r="BQ310" i="2"/>
  <c r="BP310" i="2"/>
  <c r="BO310" i="2"/>
  <c r="BN310" i="2"/>
  <c r="BM310" i="2"/>
  <c r="BE310" i="2"/>
  <c r="BD310" i="2"/>
  <c r="BC310" i="2"/>
  <c r="BB310" i="2"/>
  <c r="BA310" i="2"/>
  <c r="AZ310" i="2"/>
  <c r="AL310" i="2"/>
  <c r="AK310" i="2"/>
  <c r="AJ310" i="2"/>
  <c r="BS438" i="2"/>
  <c r="BR438" i="2"/>
  <c r="BQ438" i="2"/>
  <c r="BP438" i="2"/>
  <c r="BO438" i="2"/>
  <c r="BN438" i="2"/>
  <c r="BM438" i="2"/>
  <c r="BE438" i="2"/>
  <c r="BD438" i="2"/>
  <c r="BC438" i="2"/>
  <c r="BB438" i="2"/>
  <c r="BA438" i="2"/>
  <c r="AZ438" i="2"/>
  <c r="AL438" i="2"/>
  <c r="AK438" i="2"/>
  <c r="AJ438" i="2"/>
  <c r="BS309" i="2"/>
  <c r="BR309" i="2"/>
  <c r="BQ309" i="2"/>
  <c r="BP309" i="2"/>
  <c r="BO309" i="2"/>
  <c r="BN309" i="2"/>
  <c r="BM309" i="2"/>
  <c r="BE309" i="2"/>
  <c r="BD309" i="2"/>
  <c r="BC309" i="2"/>
  <c r="BB309" i="2"/>
  <c r="BA309" i="2"/>
  <c r="AZ309" i="2"/>
  <c r="AL309" i="2"/>
  <c r="AK309" i="2"/>
  <c r="AJ309" i="2"/>
  <c r="BS682" i="2"/>
  <c r="BR682" i="2"/>
  <c r="BQ682" i="2"/>
  <c r="BP682" i="2"/>
  <c r="BO682" i="2"/>
  <c r="BN682" i="2"/>
  <c r="BM682" i="2"/>
  <c r="BE682" i="2"/>
  <c r="BD682" i="2"/>
  <c r="BC682" i="2"/>
  <c r="BB682" i="2"/>
  <c r="BA682" i="2"/>
  <c r="AZ682" i="2"/>
  <c r="AL682" i="2"/>
  <c r="AK682" i="2"/>
  <c r="AJ682" i="2"/>
  <c r="BS308" i="2"/>
  <c r="BR308" i="2"/>
  <c r="BQ308" i="2"/>
  <c r="BP308" i="2"/>
  <c r="BO308" i="2"/>
  <c r="BN308" i="2"/>
  <c r="BM308" i="2"/>
  <c r="BE308" i="2"/>
  <c r="BD308" i="2"/>
  <c r="BC308" i="2"/>
  <c r="BB308" i="2"/>
  <c r="BA308" i="2"/>
  <c r="AZ308" i="2"/>
  <c r="AL308" i="2"/>
  <c r="AK308" i="2"/>
  <c r="AJ308" i="2"/>
  <c r="BS307" i="2"/>
  <c r="BR307" i="2"/>
  <c r="BQ307" i="2"/>
  <c r="BP307" i="2"/>
  <c r="BO307" i="2"/>
  <c r="BN307" i="2"/>
  <c r="BM307" i="2"/>
  <c r="BE307" i="2"/>
  <c r="BD307" i="2"/>
  <c r="BC307" i="2"/>
  <c r="BB307" i="2"/>
  <c r="BA307" i="2"/>
  <c r="AZ307" i="2"/>
  <c r="AL307" i="2"/>
  <c r="AK307" i="2"/>
  <c r="AJ307" i="2"/>
  <c r="BS306" i="2"/>
  <c r="BR306" i="2"/>
  <c r="BQ306" i="2"/>
  <c r="BP306" i="2"/>
  <c r="BO306" i="2"/>
  <c r="BN306" i="2"/>
  <c r="BM306" i="2"/>
  <c r="BE306" i="2"/>
  <c r="BD306" i="2"/>
  <c r="BC306" i="2"/>
  <c r="BB306" i="2"/>
  <c r="BA306" i="2"/>
  <c r="AZ306" i="2"/>
  <c r="AL306" i="2"/>
  <c r="AK306" i="2"/>
  <c r="AJ306" i="2"/>
  <c r="BS305" i="2"/>
  <c r="BR305" i="2"/>
  <c r="BQ305" i="2"/>
  <c r="BP305" i="2"/>
  <c r="BO305" i="2"/>
  <c r="BN305" i="2"/>
  <c r="BM305" i="2"/>
  <c r="BE305" i="2"/>
  <c r="BD305" i="2"/>
  <c r="BC305" i="2"/>
  <c r="BB305" i="2"/>
  <c r="BA305" i="2"/>
  <c r="AZ305" i="2"/>
  <c r="AL305" i="2"/>
  <c r="AK305" i="2"/>
  <c r="AJ305" i="2"/>
  <c r="BS304" i="2"/>
  <c r="BR304" i="2"/>
  <c r="BQ304" i="2"/>
  <c r="BP304" i="2"/>
  <c r="BO304" i="2"/>
  <c r="BN304" i="2"/>
  <c r="BM304" i="2"/>
  <c r="BE304" i="2"/>
  <c r="BD304" i="2"/>
  <c r="BC304" i="2"/>
  <c r="BB304" i="2"/>
  <c r="BA304" i="2"/>
  <c r="AZ304" i="2"/>
  <c r="AL304" i="2"/>
  <c r="AK304" i="2"/>
  <c r="AJ304" i="2"/>
  <c r="BS707" i="2"/>
  <c r="BR707" i="2"/>
  <c r="BQ707" i="2"/>
  <c r="BP707" i="2"/>
  <c r="BO707" i="2"/>
  <c r="BN707" i="2"/>
  <c r="BM707" i="2"/>
  <c r="BE707" i="2"/>
  <c r="BD707" i="2"/>
  <c r="BC707" i="2"/>
  <c r="BB707" i="2"/>
  <c r="BA707" i="2"/>
  <c r="AZ707" i="2"/>
  <c r="AL707" i="2"/>
  <c r="AK707" i="2"/>
  <c r="AJ707" i="2"/>
  <c r="BS569" i="2"/>
  <c r="BR569" i="2"/>
  <c r="BQ569" i="2"/>
  <c r="BP569" i="2"/>
  <c r="BO569" i="2"/>
  <c r="BN569" i="2"/>
  <c r="BM569" i="2"/>
  <c r="BE569" i="2"/>
  <c r="BD569" i="2"/>
  <c r="BC569" i="2"/>
  <c r="BB569" i="2"/>
  <c r="BA569" i="2"/>
  <c r="AZ569" i="2"/>
  <c r="AL569" i="2"/>
  <c r="AK569" i="2"/>
  <c r="AJ569" i="2"/>
  <c r="BS302" i="2"/>
  <c r="BR302" i="2"/>
  <c r="BQ302" i="2"/>
  <c r="BP302" i="2"/>
  <c r="BO302" i="2"/>
  <c r="BN302" i="2"/>
  <c r="BM302" i="2"/>
  <c r="BE302" i="2"/>
  <c r="BD302" i="2"/>
  <c r="BC302" i="2"/>
  <c r="BB302" i="2"/>
  <c r="BA302" i="2"/>
  <c r="AZ302" i="2"/>
  <c r="AL302" i="2"/>
  <c r="AK302" i="2"/>
  <c r="AJ302" i="2"/>
  <c r="BS568" i="2"/>
  <c r="BR568" i="2"/>
  <c r="BQ568" i="2"/>
  <c r="BP568" i="2"/>
  <c r="BO568" i="2"/>
  <c r="BN568" i="2"/>
  <c r="BM568" i="2"/>
  <c r="BE568" i="2"/>
  <c r="BD568" i="2"/>
  <c r="BC568" i="2"/>
  <c r="BB568" i="2"/>
  <c r="BA568" i="2"/>
  <c r="AZ568" i="2"/>
  <c r="AL568" i="2"/>
  <c r="AK568" i="2"/>
  <c r="AJ568" i="2"/>
  <c r="BS301" i="2"/>
  <c r="BR301" i="2"/>
  <c r="BQ301" i="2"/>
  <c r="BP301" i="2"/>
  <c r="BO301" i="2"/>
  <c r="BN301" i="2"/>
  <c r="BM301" i="2"/>
  <c r="BE301" i="2"/>
  <c r="BD301" i="2"/>
  <c r="BC301" i="2"/>
  <c r="BB301" i="2"/>
  <c r="BA301" i="2"/>
  <c r="AZ301" i="2"/>
  <c r="AL301" i="2"/>
  <c r="AK301" i="2"/>
  <c r="AJ301" i="2"/>
  <c r="BS300" i="2"/>
  <c r="BR300" i="2"/>
  <c r="BQ300" i="2"/>
  <c r="BP300" i="2"/>
  <c r="BO300" i="2"/>
  <c r="BN300" i="2"/>
  <c r="BM300" i="2"/>
  <c r="BE300" i="2"/>
  <c r="BD300" i="2"/>
  <c r="BC300" i="2"/>
  <c r="BB300" i="2"/>
  <c r="BA300" i="2"/>
  <c r="AZ300" i="2"/>
  <c r="AL300" i="2"/>
  <c r="AK300" i="2"/>
  <c r="AJ300" i="2"/>
  <c r="BS299" i="2"/>
  <c r="BR299" i="2"/>
  <c r="BQ299" i="2"/>
  <c r="BP299" i="2"/>
  <c r="BO299" i="2"/>
  <c r="BN299" i="2"/>
  <c r="BM299" i="2"/>
  <c r="BE299" i="2"/>
  <c r="BD299" i="2"/>
  <c r="BC299" i="2"/>
  <c r="BB299" i="2"/>
  <c r="BA299" i="2"/>
  <c r="AZ299" i="2"/>
  <c r="AL299" i="2"/>
  <c r="AK299" i="2"/>
  <c r="AJ299" i="2"/>
  <c r="BS567" i="2"/>
  <c r="BR567" i="2"/>
  <c r="BQ567" i="2"/>
  <c r="BP567" i="2"/>
  <c r="BO567" i="2"/>
  <c r="BN567" i="2"/>
  <c r="BM567" i="2"/>
  <c r="BE567" i="2"/>
  <c r="BD567" i="2"/>
  <c r="BC567" i="2"/>
  <c r="BB567" i="2"/>
  <c r="BA567" i="2"/>
  <c r="AZ567" i="2"/>
  <c r="AL567" i="2"/>
  <c r="AK567" i="2"/>
  <c r="AJ567" i="2"/>
  <c r="BS566" i="2"/>
  <c r="BR566" i="2"/>
  <c r="BQ566" i="2"/>
  <c r="BP566" i="2"/>
  <c r="BO566" i="2"/>
  <c r="BN566" i="2"/>
  <c r="BM566" i="2"/>
  <c r="BE566" i="2"/>
  <c r="BD566" i="2"/>
  <c r="BC566" i="2"/>
  <c r="BB566" i="2"/>
  <c r="BA566" i="2"/>
  <c r="AZ566" i="2"/>
  <c r="AL566" i="2"/>
  <c r="AK566" i="2"/>
  <c r="AJ566" i="2"/>
  <c r="BS826" i="2"/>
  <c r="BR826" i="2"/>
  <c r="BQ826" i="2"/>
  <c r="BP826" i="2"/>
  <c r="BO826" i="2"/>
  <c r="BN826" i="2"/>
  <c r="BM826" i="2"/>
  <c r="BE826" i="2"/>
  <c r="BD826" i="2"/>
  <c r="BC826" i="2"/>
  <c r="BB826" i="2"/>
  <c r="BA826" i="2"/>
  <c r="AZ826" i="2"/>
  <c r="AL826" i="2"/>
  <c r="AK826" i="2"/>
  <c r="AJ826" i="2"/>
  <c r="BS298" i="2"/>
  <c r="BR298" i="2"/>
  <c r="BQ298" i="2"/>
  <c r="BP298" i="2"/>
  <c r="BO298" i="2"/>
  <c r="BN298" i="2"/>
  <c r="BM298" i="2"/>
  <c r="BE298" i="2"/>
  <c r="BD298" i="2"/>
  <c r="BC298" i="2"/>
  <c r="BB298" i="2"/>
  <c r="BA298" i="2"/>
  <c r="AZ298" i="2"/>
  <c r="AL298" i="2"/>
  <c r="AK298" i="2"/>
  <c r="AJ298" i="2"/>
  <c r="BS297" i="2"/>
  <c r="BR297" i="2"/>
  <c r="BQ297" i="2"/>
  <c r="BP297" i="2"/>
  <c r="BO297" i="2"/>
  <c r="BN297" i="2"/>
  <c r="BM297" i="2"/>
  <c r="BE297" i="2"/>
  <c r="BD297" i="2"/>
  <c r="BC297" i="2"/>
  <c r="BB297" i="2"/>
  <c r="BA297" i="2"/>
  <c r="AZ297" i="2"/>
  <c r="AL297" i="2"/>
  <c r="AK297" i="2"/>
  <c r="AJ297" i="2"/>
  <c r="BS296" i="2"/>
  <c r="BR296" i="2"/>
  <c r="BQ296" i="2"/>
  <c r="BP296" i="2"/>
  <c r="BO296" i="2"/>
  <c r="BN296" i="2"/>
  <c r="BM296" i="2"/>
  <c r="BE296" i="2"/>
  <c r="BD296" i="2"/>
  <c r="BC296" i="2"/>
  <c r="BB296" i="2"/>
  <c r="BA296" i="2"/>
  <c r="AZ296" i="2"/>
  <c r="AL296" i="2"/>
  <c r="AK296" i="2"/>
  <c r="AJ296" i="2"/>
  <c r="BS295" i="2"/>
  <c r="BR295" i="2"/>
  <c r="BQ295" i="2"/>
  <c r="BP295" i="2"/>
  <c r="BO295" i="2"/>
  <c r="BN295" i="2"/>
  <c r="BM295" i="2"/>
  <c r="BE295" i="2"/>
  <c r="BD295" i="2"/>
  <c r="BC295" i="2"/>
  <c r="BB295" i="2"/>
  <c r="BA295" i="2"/>
  <c r="AZ295" i="2"/>
  <c r="AL295" i="2"/>
  <c r="AK295" i="2"/>
  <c r="AJ295" i="2"/>
  <c r="BS437" i="2"/>
  <c r="BR437" i="2"/>
  <c r="BQ437" i="2"/>
  <c r="BP437" i="2"/>
  <c r="BO437" i="2"/>
  <c r="BN437" i="2"/>
  <c r="BM437" i="2"/>
  <c r="BE437" i="2"/>
  <c r="BD437" i="2"/>
  <c r="BC437" i="2"/>
  <c r="BB437" i="2"/>
  <c r="BA437" i="2"/>
  <c r="AZ437" i="2"/>
  <c r="AL437" i="2"/>
  <c r="AK437" i="2"/>
  <c r="AJ437" i="2"/>
  <c r="BS436" i="2"/>
  <c r="BR436" i="2"/>
  <c r="BQ436" i="2"/>
  <c r="BP436" i="2"/>
  <c r="BO436" i="2"/>
  <c r="BN436" i="2"/>
  <c r="BM436" i="2"/>
  <c r="BE436" i="2"/>
  <c r="BD436" i="2"/>
  <c r="BC436" i="2"/>
  <c r="BB436" i="2"/>
  <c r="BA436" i="2"/>
  <c r="AZ436" i="2"/>
  <c r="AL436" i="2"/>
  <c r="AK436" i="2"/>
  <c r="AJ436" i="2"/>
  <c r="BS435" i="2"/>
  <c r="BR435" i="2"/>
  <c r="BQ435" i="2"/>
  <c r="BP435" i="2"/>
  <c r="BO435" i="2"/>
  <c r="BN435" i="2"/>
  <c r="BM435" i="2"/>
  <c r="BE435" i="2"/>
  <c r="BD435" i="2"/>
  <c r="BC435" i="2"/>
  <c r="BB435" i="2"/>
  <c r="BA435" i="2"/>
  <c r="AZ435" i="2"/>
  <c r="AL435" i="2"/>
  <c r="AK435" i="2"/>
  <c r="AJ435" i="2"/>
  <c r="BS294" i="2"/>
  <c r="BR294" i="2"/>
  <c r="BQ294" i="2"/>
  <c r="BP294" i="2"/>
  <c r="BO294" i="2"/>
  <c r="BN294" i="2"/>
  <c r="BM294" i="2"/>
  <c r="BE294" i="2"/>
  <c r="BD294" i="2"/>
  <c r="BC294" i="2"/>
  <c r="BB294" i="2"/>
  <c r="BA294" i="2"/>
  <c r="AZ294" i="2"/>
  <c r="AL294" i="2"/>
  <c r="AK294" i="2"/>
  <c r="AJ294" i="2"/>
  <c r="BS293" i="2"/>
  <c r="BR293" i="2"/>
  <c r="BQ293" i="2"/>
  <c r="BP293" i="2"/>
  <c r="BO293" i="2"/>
  <c r="BN293" i="2"/>
  <c r="BM293" i="2"/>
  <c r="BE293" i="2"/>
  <c r="BD293" i="2"/>
  <c r="BC293" i="2"/>
  <c r="BB293" i="2"/>
  <c r="BA293" i="2"/>
  <c r="AZ293" i="2"/>
  <c r="AL293" i="2"/>
  <c r="AK293" i="2"/>
  <c r="AJ293" i="2"/>
  <c r="BS736" i="2"/>
  <c r="BR736" i="2"/>
  <c r="BQ736" i="2"/>
  <c r="BP736" i="2"/>
  <c r="BO736" i="2"/>
  <c r="BN736" i="2"/>
  <c r="BM736" i="2"/>
  <c r="BE736" i="2"/>
  <c r="BD736" i="2"/>
  <c r="BC736" i="2"/>
  <c r="BB736" i="2"/>
  <c r="BA736" i="2"/>
  <c r="AZ736" i="2"/>
  <c r="AL736" i="2"/>
  <c r="AK736" i="2"/>
  <c r="AJ736" i="2"/>
  <c r="BS434" i="2"/>
  <c r="BR434" i="2"/>
  <c r="BQ434" i="2"/>
  <c r="BP434" i="2"/>
  <c r="BO434" i="2"/>
  <c r="BN434" i="2"/>
  <c r="BM434" i="2"/>
  <c r="BE434" i="2"/>
  <c r="BD434" i="2"/>
  <c r="BC434" i="2"/>
  <c r="BB434" i="2"/>
  <c r="BA434" i="2"/>
  <c r="AZ434" i="2"/>
  <c r="AL434" i="2"/>
  <c r="AK434" i="2"/>
  <c r="AJ434" i="2"/>
  <c r="BS811" i="2"/>
  <c r="BR811" i="2"/>
  <c r="BQ811" i="2"/>
  <c r="BP811" i="2"/>
  <c r="BO811" i="2"/>
  <c r="BN811" i="2"/>
  <c r="BM811" i="2"/>
  <c r="BE811" i="2"/>
  <c r="BD811" i="2"/>
  <c r="BC811" i="2"/>
  <c r="BB811" i="2"/>
  <c r="BA811" i="2"/>
  <c r="AZ811" i="2"/>
  <c r="AL811" i="2"/>
  <c r="AK811" i="2"/>
  <c r="AJ811" i="2"/>
  <c r="BS433" i="2"/>
  <c r="BR433" i="2"/>
  <c r="BQ433" i="2"/>
  <c r="BP433" i="2"/>
  <c r="BO433" i="2"/>
  <c r="BN433" i="2"/>
  <c r="BM433" i="2"/>
  <c r="BE433" i="2"/>
  <c r="BD433" i="2"/>
  <c r="BC433" i="2"/>
  <c r="BB433" i="2"/>
  <c r="BA433" i="2"/>
  <c r="AZ433" i="2"/>
  <c r="AL433" i="2"/>
  <c r="AK433" i="2"/>
  <c r="AJ433" i="2"/>
  <c r="BS681" i="2"/>
  <c r="BR681" i="2"/>
  <c r="BQ681" i="2"/>
  <c r="BP681" i="2"/>
  <c r="BO681" i="2"/>
  <c r="BN681" i="2"/>
  <c r="BM681" i="2"/>
  <c r="BE681" i="2"/>
  <c r="BD681" i="2"/>
  <c r="BC681" i="2"/>
  <c r="BB681" i="2"/>
  <c r="BA681" i="2"/>
  <c r="AZ681" i="2"/>
  <c r="AL681" i="2"/>
  <c r="AK681" i="2"/>
  <c r="AJ681" i="2"/>
  <c r="BS432" i="2"/>
  <c r="BR432" i="2"/>
  <c r="BQ432" i="2"/>
  <c r="BP432" i="2"/>
  <c r="BO432" i="2"/>
  <c r="BN432" i="2"/>
  <c r="BM432" i="2"/>
  <c r="BE432" i="2"/>
  <c r="BD432" i="2"/>
  <c r="BC432" i="2"/>
  <c r="BB432" i="2"/>
  <c r="BA432" i="2"/>
  <c r="AZ432" i="2"/>
  <c r="AL432" i="2"/>
  <c r="AK432" i="2"/>
  <c r="AJ432" i="2"/>
  <c r="BS706" i="2"/>
  <c r="BR706" i="2"/>
  <c r="BQ706" i="2"/>
  <c r="BP706" i="2"/>
  <c r="BO706" i="2"/>
  <c r="BN706" i="2"/>
  <c r="BM706" i="2"/>
  <c r="BE706" i="2"/>
  <c r="BD706" i="2"/>
  <c r="BC706" i="2"/>
  <c r="BB706" i="2"/>
  <c r="BA706" i="2"/>
  <c r="AZ706" i="2"/>
  <c r="AL706" i="2"/>
  <c r="AK706" i="2"/>
  <c r="AJ706" i="2"/>
  <c r="BS705" i="2"/>
  <c r="BR705" i="2"/>
  <c r="BQ705" i="2"/>
  <c r="BP705" i="2"/>
  <c r="BO705" i="2"/>
  <c r="BN705" i="2"/>
  <c r="BM705" i="2"/>
  <c r="BE705" i="2"/>
  <c r="BD705" i="2"/>
  <c r="BC705" i="2"/>
  <c r="BB705" i="2"/>
  <c r="BA705" i="2"/>
  <c r="AZ705" i="2"/>
  <c r="AL705" i="2"/>
  <c r="AK705" i="2"/>
  <c r="AJ705" i="2"/>
  <c r="BS704" i="2"/>
  <c r="BR704" i="2"/>
  <c r="BQ704" i="2"/>
  <c r="BP704" i="2"/>
  <c r="BO704" i="2"/>
  <c r="BN704" i="2"/>
  <c r="BM704" i="2"/>
  <c r="BE704" i="2"/>
  <c r="BD704" i="2"/>
  <c r="BC704" i="2"/>
  <c r="BB704" i="2"/>
  <c r="BA704" i="2"/>
  <c r="AZ704" i="2"/>
  <c r="AL704" i="2"/>
  <c r="AK704" i="2"/>
  <c r="AJ704" i="2"/>
  <c r="BS703" i="2"/>
  <c r="BR703" i="2"/>
  <c r="BQ703" i="2"/>
  <c r="BP703" i="2"/>
  <c r="BO703" i="2"/>
  <c r="BN703" i="2"/>
  <c r="BM703" i="2"/>
  <c r="BE703" i="2"/>
  <c r="BD703" i="2"/>
  <c r="BC703" i="2"/>
  <c r="BB703" i="2"/>
  <c r="BA703" i="2"/>
  <c r="AZ703" i="2"/>
  <c r="AL703" i="2"/>
  <c r="AK703" i="2"/>
  <c r="AJ703" i="2"/>
  <c r="BS702" i="2"/>
  <c r="BR702" i="2"/>
  <c r="BQ702" i="2"/>
  <c r="BP702" i="2"/>
  <c r="BO702" i="2"/>
  <c r="BN702" i="2"/>
  <c r="BM702" i="2"/>
  <c r="BE702" i="2"/>
  <c r="BD702" i="2"/>
  <c r="BC702" i="2"/>
  <c r="BB702" i="2"/>
  <c r="BA702" i="2"/>
  <c r="AZ702" i="2"/>
  <c r="AL702" i="2"/>
  <c r="AK702" i="2"/>
  <c r="AJ702" i="2"/>
  <c r="BS786" i="2"/>
  <c r="BR786" i="2"/>
  <c r="BQ786" i="2"/>
  <c r="BP786" i="2"/>
  <c r="BO786" i="2"/>
  <c r="BN786" i="2"/>
  <c r="BM786" i="2"/>
  <c r="BE786" i="2"/>
  <c r="BD786" i="2"/>
  <c r="BC786" i="2"/>
  <c r="BB786" i="2"/>
  <c r="BA786" i="2"/>
  <c r="AZ786" i="2"/>
  <c r="AL786" i="2"/>
  <c r="AK786" i="2"/>
  <c r="AJ786" i="2"/>
  <c r="BS701" i="2"/>
  <c r="BR701" i="2"/>
  <c r="BQ701" i="2"/>
  <c r="BP701" i="2"/>
  <c r="BO701" i="2"/>
  <c r="BN701" i="2"/>
  <c r="BM701" i="2"/>
  <c r="BE701" i="2"/>
  <c r="BD701" i="2"/>
  <c r="BC701" i="2"/>
  <c r="BB701" i="2"/>
  <c r="BA701" i="2"/>
  <c r="AZ701" i="2"/>
  <c r="AL701" i="2"/>
  <c r="AK701" i="2"/>
  <c r="AJ701" i="2"/>
  <c r="BS785" i="2"/>
  <c r="BR785" i="2"/>
  <c r="BQ785" i="2"/>
  <c r="BP785" i="2"/>
  <c r="BO785" i="2"/>
  <c r="BN785" i="2"/>
  <c r="BM785" i="2"/>
  <c r="BE785" i="2"/>
  <c r="BD785" i="2"/>
  <c r="BC785" i="2"/>
  <c r="BB785" i="2"/>
  <c r="BA785" i="2"/>
  <c r="AZ785" i="2"/>
  <c r="AL785" i="2"/>
  <c r="AK785" i="2"/>
  <c r="AJ785" i="2"/>
  <c r="BS700" i="2"/>
  <c r="BR700" i="2"/>
  <c r="BQ700" i="2"/>
  <c r="BP700" i="2"/>
  <c r="BO700" i="2"/>
  <c r="BN700" i="2"/>
  <c r="BM700" i="2"/>
  <c r="BE700" i="2"/>
  <c r="BD700" i="2"/>
  <c r="BC700" i="2"/>
  <c r="BB700" i="2"/>
  <c r="BA700" i="2"/>
  <c r="AZ700" i="2"/>
  <c r="AL700" i="2"/>
  <c r="AK700" i="2"/>
  <c r="AJ700" i="2"/>
  <c r="BS699" i="2"/>
  <c r="BR699" i="2"/>
  <c r="BQ699" i="2"/>
  <c r="BP699" i="2"/>
  <c r="BO699" i="2"/>
  <c r="BN699" i="2"/>
  <c r="BM699" i="2"/>
  <c r="BE699" i="2"/>
  <c r="BD699" i="2"/>
  <c r="BC699" i="2"/>
  <c r="BB699" i="2"/>
  <c r="BA699" i="2"/>
  <c r="AZ699" i="2"/>
  <c r="AL699" i="2"/>
  <c r="AK699" i="2"/>
  <c r="AJ699" i="2"/>
  <c r="BS695" i="2"/>
  <c r="BR695" i="2"/>
  <c r="BQ695" i="2"/>
  <c r="BP695" i="2"/>
  <c r="BO695" i="2"/>
  <c r="BN695" i="2"/>
  <c r="BM695" i="2"/>
  <c r="BE695" i="2"/>
  <c r="BD695" i="2"/>
  <c r="BC695" i="2"/>
  <c r="BB695" i="2"/>
  <c r="BA695" i="2"/>
  <c r="AZ695" i="2"/>
  <c r="AL695" i="2"/>
  <c r="AK695" i="2"/>
  <c r="AJ695" i="2"/>
  <c r="BS737" i="2"/>
  <c r="BR737" i="2"/>
  <c r="BQ737" i="2"/>
  <c r="BP737" i="2"/>
  <c r="BO737" i="2"/>
  <c r="BN737" i="2"/>
  <c r="BM737" i="2"/>
  <c r="BE737" i="2"/>
  <c r="BD737" i="2"/>
  <c r="BC737" i="2"/>
  <c r="BB737" i="2"/>
  <c r="BA737" i="2"/>
  <c r="AZ737" i="2"/>
  <c r="AL737" i="2"/>
  <c r="AK737" i="2"/>
  <c r="AJ737" i="2"/>
  <c r="BS779" i="2"/>
  <c r="BR779" i="2"/>
  <c r="BQ779" i="2"/>
  <c r="BP779" i="2"/>
  <c r="BO779" i="2"/>
  <c r="BN779" i="2"/>
  <c r="BM779" i="2"/>
  <c r="BE779" i="2"/>
  <c r="BD779" i="2"/>
  <c r="BC779" i="2"/>
  <c r="BB779" i="2"/>
  <c r="BA779" i="2"/>
  <c r="AZ779" i="2"/>
  <c r="AL779" i="2"/>
  <c r="AK779" i="2"/>
  <c r="AJ779" i="2"/>
  <c r="BS863" i="2"/>
  <c r="BR863" i="2"/>
  <c r="BQ863" i="2"/>
  <c r="BP863" i="2"/>
  <c r="BO863" i="2"/>
  <c r="BN863" i="2"/>
  <c r="BM863" i="2"/>
  <c r="BE863" i="2"/>
  <c r="BD863" i="2"/>
  <c r="BC863" i="2"/>
  <c r="BB863" i="2"/>
  <c r="BA863" i="2"/>
  <c r="AZ863" i="2"/>
  <c r="AL863" i="2"/>
  <c r="AK863" i="2"/>
  <c r="AJ863" i="2"/>
  <c r="BS709" i="2"/>
  <c r="BR709" i="2"/>
  <c r="BQ709" i="2"/>
  <c r="BP709" i="2"/>
  <c r="BO709" i="2"/>
  <c r="BN709" i="2"/>
  <c r="BM709" i="2"/>
  <c r="BE709" i="2"/>
  <c r="BD709" i="2"/>
  <c r="BC709" i="2"/>
  <c r="BB709" i="2"/>
  <c r="BA709" i="2"/>
  <c r="AZ709" i="2"/>
  <c r="AL709" i="2"/>
  <c r="AK709" i="2"/>
  <c r="AJ709" i="2"/>
  <c r="BS843" i="2"/>
  <c r="BR843" i="2"/>
  <c r="BQ843" i="2"/>
  <c r="BP843" i="2"/>
  <c r="BO843" i="2"/>
  <c r="BN843" i="2"/>
  <c r="BM843" i="2"/>
  <c r="BE843" i="2"/>
  <c r="BD843" i="2"/>
  <c r="BC843" i="2"/>
  <c r="BB843" i="2"/>
  <c r="BA843" i="2"/>
  <c r="AZ843" i="2"/>
  <c r="AL843" i="2"/>
  <c r="AK843" i="2"/>
  <c r="AJ843" i="2"/>
  <c r="BS283" i="2"/>
  <c r="BR283" i="2"/>
  <c r="BQ283" i="2"/>
  <c r="BP283" i="2"/>
  <c r="BO283" i="2"/>
  <c r="BN283" i="2"/>
  <c r="BM283" i="2"/>
  <c r="BE283" i="2"/>
  <c r="BD283" i="2"/>
  <c r="BC283" i="2"/>
  <c r="BB283" i="2"/>
  <c r="BA283" i="2"/>
  <c r="AZ283" i="2"/>
  <c r="AL283" i="2"/>
  <c r="AK283" i="2"/>
  <c r="AJ283" i="2"/>
  <c r="BS282" i="2"/>
  <c r="BR282" i="2"/>
  <c r="BQ282" i="2"/>
  <c r="BP282" i="2"/>
  <c r="BO282" i="2"/>
  <c r="BN282" i="2"/>
  <c r="BM282" i="2"/>
  <c r="BE282" i="2"/>
  <c r="BD282" i="2"/>
  <c r="BC282" i="2"/>
  <c r="BB282" i="2"/>
  <c r="BA282" i="2"/>
  <c r="AZ282" i="2"/>
  <c r="AL282" i="2"/>
  <c r="AK282" i="2"/>
  <c r="AJ282" i="2"/>
  <c r="BS429" i="2"/>
  <c r="BR429" i="2"/>
  <c r="BQ429" i="2"/>
  <c r="BP429" i="2"/>
  <c r="BO429" i="2"/>
  <c r="BN429" i="2"/>
  <c r="BM429" i="2"/>
  <c r="BE429" i="2"/>
  <c r="BD429" i="2"/>
  <c r="BC429" i="2"/>
  <c r="BB429" i="2"/>
  <c r="BA429" i="2"/>
  <c r="AZ429" i="2"/>
  <c r="AL429" i="2"/>
  <c r="AK429" i="2"/>
  <c r="AJ429" i="2"/>
  <c r="BS428" i="2"/>
  <c r="BR428" i="2"/>
  <c r="BQ428" i="2"/>
  <c r="BP428" i="2"/>
  <c r="BO428" i="2"/>
  <c r="BN428" i="2"/>
  <c r="BM428" i="2"/>
  <c r="BE428" i="2"/>
  <c r="BD428" i="2"/>
  <c r="BC428" i="2"/>
  <c r="BB428" i="2"/>
  <c r="BA428" i="2"/>
  <c r="AZ428" i="2"/>
  <c r="AL428" i="2"/>
  <c r="AK428" i="2"/>
  <c r="AJ428" i="2"/>
  <c r="BS281" i="2"/>
  <c r="BR281" i="2"/>
  <c r="BQ281" i="2"/>
  <c r="BP281" i="2"/>
  <c r="BO281" i="2"/>
  <c r="BN281" i="2"/>
  <c r="BM281" i="2"/>
  <c r="BE281" i="2"/>
  <c r="BD281" i="2"/>
  <c r="BC281" i="2"/>
  <c r="BB281" i="2"/>
  <c r="BA281" i="2"/>
  <c r="AZ281" i="2"/>
  <c r="AL281" i="2"/>
  <c r="AK281" i="2"/>
  <c r="AJ281" i="2"/>
  <c r="BS280" i="2"/>
  <c r="BR280" i="2"/>
  <c r="BQ280" i="2"/>
  <c r="BP280" i="2"/>
  <c r="BO280" i="2"/>
  <c r="BN280" i="2"/>
  <c r="BM280" i="2"/>
  <c r="BE280" i="2"/>
  <c r="BD280" i="2"/>
  <c r="BC280" i="2"/>
  <c r="BB280" i="2"/>
  <c r="BA280" i="2"/>
  <c r="AZ280" i="2"/>
  <c r="AL280" i="2"/>
  <c r="AK280" i="2"/>
  <c r="AJ280" i="2"/>
  <c r="BS875" i="2"/>
  <c r="BR875" i="2"/>
  <c r="BQ875" i="2"/>
  <c r="BP875" i="2"/>
  <c r="BO875" i="2"/>
  <c r="BN875" i="2"/>
  <c r="BM875" i="2"/>
  <c r="BE875" i="2"/>
  <c r="BD875" i="2"/>
  <c r="BC875" i="2"/>
  <c r="BB875" i="2"/>
  <c r="BA875" i="2"/>
  <c r="AZ875" i="2"/>
  <c r="AL875" i="2"/>
  <c r="AK875" i="2"/>
  <c r="AJ875" i="2"/>
  <c r="BS427" i="2"/>
  <c r="BR427" i="2"/>
  <c r="BQ427" i="2"/>
  <c r="BP427" i="2"/>
  <c r="BO427" i="2"/>
  <c r="BN427" i="2"/>
  <c r="BM427" i="2"/>
  <c r="BE427" i="2"/>
  <c r="BD427" i="2"/>
  <c r="BC427" i="2"/>
  <c r="BB427" i="2"/>
  <c r="BA427" i="2"/>
  <c r="AZ427" i="2"/>
  <c r="AL427" i="2"/>
  <c r="AK427" i="2"/>
  <c r="AJ427" i="2"/>
  <c r="BS279" i="2"/>
  <c r="BR279" i="2"/>
  <c r="BQ279" i="2"/>
  <c r="BP279" i="2"/>
  <c r="BO279" i="2"/>
  <c r="BN279" i="2"/>
  <c r="BM279" i="2"/>
  <c r="BE279" i="2"/>
  <c r="BD279" i="2"/>
  <c r="BC279" i="2"/>
  <c r="BB279" i="2"/>
  <c r="BA279" i="2"/>
  <c r="AZ279" i="2"/>
  <c r="AL279" i="2"/>
  <c r="AK279" i="2"/>
  <c r="AJ279" i="2"/>
  <c r="BS278" i="2"/>
  <c r="BR278" i="2"/>
  <c r="BQ278" i="2"/>
  <c r="BP278" i="2"/>
  <c r="BO278" i="2"/>
  <c r="BN278" i="2"/>
  <c r="BM278" i="2"/>
  <c r="BE278" i="2"/>
  <c r="BD278" i="2"/>
  <c r="BC278" i="2"/>
  <c r="BB278" i="2"/>
  <c r="BA278" i="2"/>
  <c r="AZ278" i="2"/>
  <c r="AL278" i="2"/>
  <c r="AK278" i="2"/>
  <c r="AJ278" i="2"/>
  <c r="BS680" i="2"/>
  <c r="BR680" i="2"/>
  <c r="BQ680" i="2"/>
  <c r="BP680" i="2"/>
  <c r="BO680" i="2"/>
  <c r="BN680" i="2"/>
  <c r="BM680" i="2"/>
  <c r="BE680" i="2"/>
  <c r="BD680" i="2"/>
  <c r="BC680" i="2"/>
  <c r="BB680" i="2"/>
  <c r="BA680" i="2"/>
  <c r="AZ680" i="2"/>
  <c r="AL680" i="2"/>
  <c r="AK680" i="2"/>
  <c r="AJ680" i="2"/>
  <c r="BS277" i="2"/>
  <c r="BR277" i="2"/>
  <c r="BQ277" i="2"/>
  <c r="BP277" i="2"/>
  <c r="BO277" i="2"/>
  <c r="BN277" i="2"/>
  <c r="BM277" i="2"/>
  <c r="BE277" i="2"/>
  <c r="BD277" i="2"/>
  <c r="BC277" i="2"/>
  <c r="BB277" i="2"/>
  <c r="BA277" i="2"/>
  <c r="AZ277" i="2"/>
  <c r="AL277" i="2"/>
  <c r="AK277" i="2"/>
  <c r="AJ277" i="2"/>
  <c r="BS276" i="2"/>
  <c r="BR276" i="2"/>
  <c r="BQ276" i="2"/>
  <c r="BP276" i="2"/>
  <c r="BO276" i="2"/>
  <c r="BN276" i="2"/>
  <c r="BM276" i="2"/>
  <c r="BE276" i="2"/>
  <c r="BD276" i="2"/>
  <c r="BC276" i="2"/>
  <c r="BB276" i="2"/>
  <c r="BA276" i="2"/>
  <c r="AZ276" i="2"/>
  <c r="AL276" i="2"/>
  <c r="AK276" i="2"/>
  <c r="AJ276" i="2"/>
  <c r="BS275" i="2"/>
  <c r="BR275" i="2"/>
  <c r="BQ275" i="2"/>
  <c r="BP275" i="2"/>
  <c r="BO275" i="2"/>
  <c r="BN275" i="2"/>
  <c r="BM275" i="2"/>
  <c r="BE275" i="2"/>
  <c r="BD275" i="2"/>
  <c r="BC275" i="2"/>
  <c r="BB275" i="2"/>
  <c r="BA275" i="2"/>
  <c r="AZ275" i="2"/>
  <c r="AL275" i="2"/>
  <c r="AK275" i="2"/>
  <c r="AJ275" i="2"/>
  <c r="BS274" i="2"/>
  <c r="BR274" i="2"/>
  <c r="BQ274" i="2"/>
  <c r="BP274" i="2"/>
  <c r="BO274" i="2"/>
  <c r="BN274" i="2"/>
  <c r="BM274" i="2"/>
  <c r="BE274" i="2"/>
  <c r="BD274" i="2"/>
  <c r="BC274" i="2"/>
  <c r="BB274" i="2"/>
  <c r="BA274" i="2"/>
  <c r="AZ274" i="2"/>
  <c r="AL274" i="2"/>
  <c r="AK274" i="2"/>
  <c r="AJ274" i="2"/>
  <c r="BS874" i="2"/>
  <c r="BR874" i="2"/>
  <c r="BQ874" i="2"/>
  <c r="BP874" i="2"/>
  <c r="BO874" i="2"/>
  <c r="BN874" i="2"/>
  <c r="BM874" i="2"/>
  <c r="BE874" i="2"/>
  <c r="BD874" i="2"/>
  <c r="BC874" i="2"/>
  <c r="BB874" i="2"/>
  <c r="BA874" i="2"/>
  <c r="AZ874" i="2"/>
  <c r="AL874" i="2"/>
  <c r="AK874" i="2"/>
  <c r="AJ874" i="2"/>
  <c r="BS873" i="2"/>
  <c r="BR873" i="2"/>
  <c r="BQ873" i="2"/>
  <c r="BP873" i="2"/>
  <c r="BO873" i="2"/>
  <c r="BN873" i="2"/>
  <c r="BM873" i="2"/>
  <c r="BE873" i="2"/>
  <c r="BD873" i="2"/>
  <c r="BC873" i="2"/>
  <c r="BB873" i="2"/>
  <c r="BA873" i="2"/>
  <c r="AZ873" i="2"/>
  <c r="AL873" i="2"/>
  <c r="AK873" i="2"/>
  <c r="AJ873" i="2"/>
  <c r="BS679" i="2"/>
  <c r="BR679" i="2"/>
  <c r="BQ679" i="2"/>
  <c r="BP679" i="2"/>
  <c r="BO679" i="2"/>
  <c r="BN679" i="2"/>
  <c r="BM679" i="2"/>
  <c r="BE679" i="2"/>
  <c r="BD679" i="2"/>
  <c r="BC679" i="2"/>
  <c r="BB679" i="2"/>
  <c r="BA679" i="2"/>
  <c r="AZ679" i="2"/>
  <c r="AL679" i="2"/>
  <c r="AK679" i="2"/>
  <c r="AJ679" i="2"/>
  <c r="BS273" i="2"/>
  <c r="BR273" i="2"/>
  <c r="BQ273" i="2"/>
  <c r="BP273" i="2"/>
  <c r="BO273" i="2"/>
  <c r="BN273" i="2"/>
  <c r="BM273" i="2"/>
  <c r="BE273" i="2"/>
  <c r="BD273" i="2"/>
  <c r="BC273" i="2"/>
  <c r="BB273" i="2"/>
  <c r="BA273" i="2"/>
  <c r="AZ273" i="2"/>
  <c r="AL273" i="2"/>
  <c r="AK273" i="2"/>
  <c r="AJ273" i="2"/>
  <c r="BS272" i="2"/>
  <c r="BR272" i="2"/>
  <c r="BQ272" i="2"/>
  <c r="BP272" i="2"/>
  <c r="BO272" i="2"/>
  <c r="BN272" i="2"/>
  <c r="BM272" i="2"/>
  <c r="BE272" i="2"/>
  <c r="BD272" i="2"/>
  <c r="BC272" i="2"/>
  <c r="BB272" i="2"/>
  <c r="BA272" i="2"/>
  <c r="AZ272" i="2"/>
  <c r="AL272" i="2"/>
  <c r="AK272" i="2"/>
  <c r="AJ272" i="2"/>
  <c r="BS426" i="2"/>
  <c r="BR426" i="2"/>
  <c r="BQ426" i="2"/>
  <c r="BP426" i="2"/>
  <c r="BO426" i="2"/>
  <c r="BN426" i="2"/>
  <c r="BM426" i="2"/>
  <c r="BE426" i="2"/>
  <c r="BD426" i="2"/>
  <c r="BC426" i="2"/>
  <c r="BB426" i="2"/>
  <c r="BA426" i="2"/>
  <c r="AZ426" i="2"/>
  <c r="AL426" i="2"/>
  <c r="AK426" i="2"/>
  <c r="AJ426" i="2"/>
  <c r="BS271" i="2"/>
  <c r="BR271" i="2"/>
  <c r="BQ271" i="2"/>
  <c r="BP271" i="2"/>
  <c r="BO271" i="2"/>
  <c r="BN271" i="2"/>
  <c r="BM271" i="2"/>
  <c r="BE271" i="2"/>
  <c r="BD271" i="2"/>
  <c r="BC271" i="2"/>
  <c r="BB271" i="2"/>
  <c r="BA271" i="2"/>
  <c r="AZ271" i="2"/>
  <c r="AL271" i="2"/>
  <c r="AK271" i="2"/>
  <c r="AJ271" i="2"/>
  <c r="BS270" i="2"/>
  <c r="BR270" i="2"/>
  <c r="BQ270" i="2"/>
  <c r="BP270" i="2"/>
  <c r="BO270" i="2"/>
  <c r="BN270" i="2"/>
  <c r="BM270" i="2"/>
  <c r="BE270" i="2"/>
  <c r="BD270" i="2"/>
  <c r="BC270" i="2"/>
  <c r="BB270" i="2"/>
  <c r="BA270" i="2"/>
  <c r="AZ270" i="2"/>
  <c r="AL270" i="2"/>
  <c r="AK270" i="2"/>
  <c r="AJ270" i="2"/>
  <c r="BS678" i="2"/>
  <c r="BR678" i="2"/>
  <c r="BQ678" i="2"/>
  <c r="BP678" i="2"/>
  <c r="BO678" i="2"/>
  <c r="BN678" i="2"/>
  <c r="BM678" i="2"/>
  <c r="BE678" i="2"/>
  <c r="BD678" i="2"/>
  <c r="BC678" i="2"/>
  <c r="BB678" i="2"/>
  <c r="BA678" i="2"/>
  <c r="AZ678" i="2"/>
  <c r="AL678" i="2"/>
  <c r="AK678" i="2"/>
  <c r="AJ678" i="2"/>
  <c r="BS269" i="2"/>
  <c r="BR269" i="2"/>
  <c r="BQ269" i="2"/>
  <c r="BP269" i="2"/>
  <c r="BO269" i="2"/>
  <c r="BN269" i="2"/>
  <c r="BM269" i="2"/>
  <c r="BE269" i="2"/>
  <c r="BD269" i="2"/>
  <c r="BC269" i="2"/>
  <c r="BB269" i="2"/>
  <c r="BA269" i="2"/>
  <c r="AZ269" i="2"/>
  <c r="AL269" i="2"/>
  <c r="AK269" i="2"/>
  <c r="AJ269" i="2"/>
  <c r="BS268" i="2"/>
  <c r="BR268" i="2"/>
  <c r="BQ268" i="2"/>
  <c r="BP268" i="2"/>
  <c r="BO268" i="2"/>
  <c r="BN268" i="2"/>
  <c r="BM268" i="2"/>
  <c r="BE268" i="2"/>
  <c r="BD268" i="2"/>
  <c r="BC268" i="2"/>
  <c r="BB268" i="2"/>
  <c r="BA268" i="2"/>
  <c r="AZ268" i="2"/>
  <c r="AL268" i="2"/>
  <c r="AK268" i="2"/>
  <c r="AJ268" i="2"/>
  <c r="BS267" i="2"/>
  <c r="BR267" i="2"/>
  <c r="BQ267" i="2"/>
  <c r="BP267" i="2"/>
  <c r="BO267" i="2"/>
  <c r="BN267" i="2"/>
  <c r="BM267" i="2"/>
  <c r="BE267" i="2"/>
  <c r="BD267" i="2"/>
  <c r="BC267" i="2"/>
  <c r="BB267" i="2"/>
  <c r="BA267" i="2"/>
  <c r="AZ267" i="2"/>
  <c r="AL267" i="2"/>
  <c r="AK267" i="2"/>
  <c r="AJ267" i="2"/>
  <c r="BS266" i="2"/>
  <c r="BR266" i="2"/>
  <c r="BQ266" i="2"/>
  <c r="BP266" i="2"/>
  <c r="BO266" i="2"/>
  <c r="BN266" i="2"/>
  <c r="BM266" i="2"/>
  <c r="BE266" i="2"/>
  <c r="BD266" i="2"/>
  <c r="BC266" i="2"/>
  <c r="BB266" i="2"/>
  <c r="BA266" i="2"/>
  <c r="AZ266" i="2"/>
  <c r="AK266" i="2"/>
  <c r="AJ266" i="2"/>
  <c r="BS265" i="2"/>
  <c r="BR265" i="2"/>
  <c r="BQ265" i="2"/>
  <c r="BP265" i="2"/>
  <c r="BO265" i="2"/>
  <c r="BN265" i="2"/>
  <c r="BM265" i="2"/>
  <c r="BE265" i="2"/>
  <c r="BD265" i="2"/>
  <c r="BC265" i="2"/>
  <c r="BB265" i="2"/>
  <c r="BA265" i="2"/>
  <c r="AZ265" i="2"/>
  <c r="AL265" i="2"/>
  <c r="AK265" i="2"/>
  <c r="AJ265" i="2"/>
  <c r="BS562" i="2"/>
  <c r="BR562" i="2"/>
  <c r="BQ562" i="2"/>
  <c r="BP562" i="2"/>
  <c r="BO562" i="2"/>
  <c r="BN562" i="2"/>
  <c r="BM562" i="2"/>
  <c r="BE562" i="2"/>
  <c r="BD562" i="2"/>
  <c r="BC562" i="2"/>
  <c r="BB562" i="2"/>
  <c r="BA562" i="2"/>
  <c r="AZ562" i="2"/>
  <c r="AL562" i="2"/>
  <c r="AK562" i="2"/>
  <c r="AJ562" i="2"/>
  <c r="BS264" i="2"/>
  <c r="BR264" i="2"/>
  <c r="BQ264" i="2"/>
  <c r="BP264" i="2"/>
  <c r="BO264" i="2"/>
  <c r="BN264" i="2"/>
  <c r="BM264" i="2"/>
  <c r="BE264" i="2"/>
  <c r="BD264" i="2"/>
  <c r="BC264" i="2"/>
  <c r="BB264" i="2"/>
  <c r="BA264" i="2"/>
  <c r="AZ264" i="2"/>
  <c r="AL264" i="2"/>
  <c r="AK264" i="2"/>
  <c r="AJ264" i="2"/>
  <c r="BS263" i="2"/>
  <c r="BR263" i="2"/>
  <c r="BQ263" i="2"/>
  <c r="BP263" i="2"/>
  <c r="BO263" i="2"/>
  <c r="BN263" i="2"/>
  <c r="BM263" i="2"/>
  <c r="BE263" i="2"/>
  <c r="BD263" i="2"/>
  <c r="BC263" i="2"/>
  <c r="BB263" i="2"/>
  <c r="BA263" i="2"/>
  <c r="AZ263" i="2"/>
  <c r="AL263" i="2"/>
  <c r="AK263" i="2"/>
  <c r="AJ263" i="2"/>
  <c r="BS677" i="2"/>
  <c r="BR677" i="2"/>
  <c r="BQ677" i="2"/>
  <c r="BP677" i="2"/>
  <c r="BO677" i="2"/>
  <c r="BN677" i="2"/>
  <c r="BM677" i="2"/>
  <c r="BE677" i="2"/>
  <c r="BD677" i="2"/>
  <c r="BC677" i="2"/>
  <c r="BB677" i="2"/>
  <c r="BA677" i="2"/>
  <c r="AZ677" i="2"/>
  <c r="AL677" i="2"/>
  <c r="AK677" i="2"/>
  <c r="AJ677" i="2"/>
  <c r="BS262" i="2"/>
  <c r="BR262" i="2"/>
  <c r="BQ262" i="2"/>
  <c r="BP262" i="2"/>
  <c r="BO262" i="2"/>
  <c r="BN262" i="2"/>
  <c r="BM262" i="2"/>
  <c r="BE262" i="2"/>
  <c r="BD262" i="2"/>
  <c r="BC262" i="2"/>
  <c r="BB262" i="2"/>
  <c r="BA262" i="2"/>
  <c r="AZ262" i="2"/>
  <c r="AL262" i="2"/>
  <c r="AK262" i="2"/>
  <c r="AJ262" i="2"/>
  <c r="BS261" i="2"/>
  <c r="BR261" i="2"/>
  <c r="BQ261" i="2"/>
  <c r="BP261" i="2"/>
  <c r="BO261" i="2"/>
  <c r="BN261" i="2"/>
  <c r="BM261" i="2"/>
  <c r="BE261" i="2"/>
  <c r="BD261" i="2"/>
  <c r="BC261" i="2"/>
  <c r="BB261" i="2"/>
  <c r="BA261" i="2"/>
  <c r="AZ261" i="2"/>
  <c r="AL261" i="2"/>
  <c r="AK261" i="2"/>
  <c r="AJ261" i="2"/>
  <c r="BS260" i="2"/>
  <c r="BR260" i="2"/>
  <c r="BQ260" i="2"/>
  <c r="BP260" i="2"/>
  <c r="BO260" i="2"/>
  <c r="BN260" i="2"/>
  <c r="BM260" i="2"/>
  <c r="BE260" i="2"/>
  <c r="BD260" i="2"/>
  <c r="BC260" i="2"/>
  <c r="BB260" i="2"/>
  <c r="BA260" i="2"/>
  <c r="AZ260" i="2"/>
  <c r="AL260" i="2"/>
  <c r="AK260" i="2"/>
  <c r="AJ260" i="2"/>
  <c r="BS259" i="2"/>
  <c r="BR259" i="2"/>
  <c r="BQ259" i="2"/>
  <c r="BP259" i="2"/>
  <c r="BO259" i="2"/>
  <c r="BN259" i="2"/>
  <c r="BM259" i="2"/>
  <c r="BE259" i="2"/>
  <c r="BD259" i="2"/>
  <c r="BC259" i="2"/>
  <c r="BB259" i="2"/>
  <c r="BA259" i="2"/>
  <c r="AZ259" i="2"/>
  <c r="AL259" i="2"/>
  <c r="AK259" i="2"/>
  <c r="AJ259" i="2"/>
  <c r="BS258" i="2"/>
  <c r="BR258" i="2"/>
  <c r="BQ258" i="2"/>
  <c r="BP258" i="2"/>
  <c r="BO258" i="2"/>
  <c r="BN258" i="2"/>
  <c r="BM258" i="2"/>
  <c r="BE258" i="2"/>
  <c r="BD258" i="2"/>
  <c r="BC258" i="2"/>
  <c r="BB258" i="2"/>
  <c r="BA258" i="2"/>
  <c r="AZ258" i="2"/>
  <c r="AL258" i="2"/>
  <c r="AK258" i="2"/>
  <c r="AJ258" i="2"/>
  <c r="BS425" i="2"/>
  <c r="BR425" i="2"/>
  <c r="BQ425" i="2"/>
  <c r="BP425" i="2"/>
  <c r="BO425" i="2"/>
  <c r="BN425" i="2"/>
  <c r="BM425" i="2"/>
  <c r="BE425" i="2"/>
  <c r="BD425" i="2"/>
  <c r="BC425" i="2"/>
  <c r="BB425" i="2"/>
  <c r="BA425" i="2"/>
  <c r="AZ425" i="2"/>
  <c r="AL425" i="2"/>
  <c r="AK425" i="2"/>
  <c r="AJ425" i="2"/>
  <c r="BS257" i="2"/>
  <c r="BR257" i="2"/>
  <c r="BQ257" i="2"/>
  <c r="BP257" i="2"/>
  <c r="BO257" i="2"/>
  <c r="BN257" i="2"/>
  <c r="BM257" i="2"/>
  <c r="BE257" i="2"/>
  <c r="BD257" i="2"/>
  <c r="BC257" i="2"/>
  <c r="BB257" i="2"/>
  <c r="BA257" i="2"/>
  <c r="AZ257" i="2"/>
  <c r="AL257" i="2"/>
  <c r="AK257" i="2"/>
  <c r="AJ257" i="2"/>
  <c r="BS256" i="2"/>
  <c r="BR256" i="2"/>
  <c r="BQ256" i="2"/>
  <c r="BP256" i="2"/>
  <c r="BO256" i="2"/>
  <c r="BN256" i="2"/>
  <c r="BM256" i="2"/>
  <c r="BE256" i="2"/>
  <c r="BD256" i="2"/>
  <c r="BC256" i="2"/>
  <c r="BB256" i="2"/>
  <c r="BA256" i="2"/>
  <c r="AZ256" i="2"/>
  <c r="AL256" i="2"/>
  <c r="AK256" i="2"/>
  <c r="AJ256" i="2"/>
  <c r="BS255" i="2"/>
  <c r="BR255" i="2"/>
  <c r="BQ255" i="2"/>
  <c r="BP255" i="2"/>
  <c r="BO255" i="2"/>
  <c r="BN255" i="2"/>
  <c r="BM255" i="2"/>
  <c r="BE255" i="2"/>
  <c r="BD255" i="2"/>
  <c r="BC255" i="2"/>
  <c r="BB255" i="2"/>
  <c r="BA255" i="2"/>
  <c r="AZ255" i="2"/>
  <c r="AL255" i="2"/>
  <c r="AK255" i="2"/>
  <c r="AJ255" i="2"/>
  <c r="BS676" i="2"/>
  <c r="BR676" i="2"/>
  <c r="BQ676" i="2"/>
  <c r="BP676" i="2"/>
  <c r="BO676" i="2"/>
  <c r="BN676" i="2"/>
  <c r="BM676" i="2"/>
  <c r="BE676" i="2"/>
  <c r="BD676" i="2"/>
  <c r="BC676" i="2"/>
  <c r="BB676" i="2"/>
  <c r="BA676" i="2"/>
  <c r="AZ676" i="2"/>
  <c r="AL676" i="2"/>
  <c r="AK676" i="2"/>
  <c r="AJ676" i="2"/>
  <c r="BS675" i="2"/>
  <c r="BR675" i="2"/>
  <c r="BQ675" i="2"/>
  <c r="BP675" i="2"/>
  <c r="BO675" i="2"/>
  <c r="BN675" i="2"/>
  <c r="BM675" i="2"/>
  <c r="BE675" i="2"/>
  <c r="BD675" i="2"/>
  <c r="BC675" i="2"/>
  <c r="BB675" i="2"/>
  <c r="BA675" i="2"/>
  <c r="AZ675" i="2"/>
  <c r="AL675" i="2"/>
  <c r="AK675" i="2"/>
  <c r="AJ675" i="2"/>
  <c r="BS254" i="2"/>
  <c r="BR254" i="2"/>
  <c r="BQ254" i="2"/>
  <c r="BP254" i="2"/>
  <c r="BO254" i="2"/>
  <c r="BN254" i="2"/>
  <c r="BM254" i="2"/>
  <c r="BE254" i="2"/>
  <c r="BD254" i="2"/>
  <c r="BC254" i="2"/>
  <c r="BB254" i="2"/>
  <c r="BA254" i="2"/>
  <c r="AZ254" i="2"/>
  <c r="AL254" i="2"/>
  <c r="AK254" i="2"/>
  <c r="AJ254" i="2"/>
  <c r="BS253" i="2"/>
  <c r="BR253" i="2"/>
  <c r="BQ253" i="2"/>
  <c r="BP253" i="2"/>
  <c r="BO253" i="2"/>
  <c r="BN253" i="2"/>
  <c r="BM253" i="2"/>
  <c r="BE253" i="2"/>
  <c r="BD253" i="2"/>
  <c r="BC253" i="2"/>
  <c r="BB253" i="2"/>
  <c r="BA253" i="2"/>
  <c r="AZ253" i="2"/>
  <c r="AL253" i="2"/>
  <c r="AK253" i="2"/>
  <c r="AJ253" i="2"/>
  <c r="BS674" i="2"/>
  <c r="BR674" i="2"/>
  <c r="BQ674" i="2"/>
  <c r="BP674" i="2"/>
  <c r="BO674" i="2"/>
  <c r="BN674" i="2"/>
  <c r="BM674" i="2"/>
  <c r="BE674" i="2"/>
  <c r="BD674" i="2"/>
  <c r="BC674" i="2"/>
  <c r="BB674" i="2"/>
  <c r="BA674" i="2"/>
  <c r="AZ674" i="2"/>
  <c r="AL674" i="2"/>
  <c r="AK674" i="2"/>
  <c r="AJ674" i="2"/>
  <c r="BS673" i="2"/>
  <c r="BR673" i="2"/>
  <c r="BQ673" i="2"/>
  <c r="BP673" i="2"/>
  <c r="BO673" i="2"/>
  <c r="BN673" i="2"/>
  <c r="BM673" i="2"/>
  <c r="BE673" i="2"/>
  <c r="BD673" i="2"/>
  <c r="BC673" i="2"/>
  <c r="BB673" i="2"/>
  <c r="BA673" i="2"/>
  <c r="AZ673" i="2"/>
  <c r="AL673" i="2"/>
  <c r="AK673" i="2"/>
  <c r="AJ673" i="2"/>
  <c r="BS252" i="2"/>
  <c r="BR252" i="2"/>
  <c r="BQ252" i="2"/>
  <c r="BP252" i="2"/>
  <c r="BO252" i="2"/>
  <c r="BN252" i="2"/>
  <c r="BM252" i="2"/>
  <c r="BE252" i="2"/>
  <c r="BD252" i="2"/>
  <c r="BC252" i="2"/>
  <c r="BB252" i="2"/>
  <c r="BA252" i="2"/>
  <c r="AZ252" i="2"/>
  <c r="AL252" i="2"/>
  <c r="AK252" i="2"/>
  <c r="AJ252" i="2"/>
  <c r="BS658" i="2"/>
  <c r="BR658" i="2"/>
  <c r="BQ658" i="2"/>
  <c r="BP658" i="2"/>
  <c r="BO658" i="2"/>
  <c r="BN658" i="2"/>
  <c r="BM658" i="2"/>
  <c r="BE658" i="2"/>
  <c r="BD658" i="2"/>
  <c r="BC658" i="2"/>
  <c r="BB658" i="2"/>
  <c r="BA658" i="2"/>
  <c r="AZ658" i="2"/>
  <c r="AL658" i="2"/>
  <c r="AK658" i="2"/>
  <c r="AJ658" i="2"/>
  <c r="BS251" i="2"/>
  <c r="BR251" i="2"/>
  <c r="BQ251" i="2"/>
  <c r="BP251" i="2"/>
  <c r="BO251" i="2"/>
  <c r="BN251" i="2"/>
  <c r="BM251" i="2"/>
  <c r="BE251" i="2"/>
  <c r="BD251" i="2"/>
  <c r="BC251" i="2"/>
  <c r="BB251" i="2"/>
  <c r="BA251" i="2"/>
  <c r="AZ251" i="2"/>
  <c r="AL251" i="2"/>
  <c r="AK251" i="2"/>
  <c r="AJ251" i="2"/>
  <c r="BS672" i="2"/>
  <c r="BR672" i="2"/>
  <c r="BQ672" i="2"/>
  <c r="BP672" i="2"/>
  <c r="BO672" i="2"/>
  <c r="BN672" i="2"/>
  <c r="BM672" i="2"/>
  <c r="BE672" i="2"/>
  <c r="BD672" i="2"/>
  <c r="BC672" i="2"/>
  <c r="BB672" i="2"/>
  <c r="BA672" i="2"/>
  <c r="AZ672" i="2"/>
  <c r="AL672" i="2"/>
  <c r="AK672" i="2"/>
  <c r="AJ672" i="2"/>
  <c r="BS250" i="2"/>
  <c r="BR250" i="2"/>
  <c r="BQ250" i="2"/>
  <c r="BP250" i="2"/>
  <c r="BO250" i="2"/>
  <c r="BN250" i="2"/>
  <c r="BM250" i="2"/>
  <c r="BE250" i="2"/>
  <c r="BD250" i="2"/>
  <c r="BC250" i="2"/>
  <c r="BB250" i="2"/>
  <c r="BA250" i="2"/>
  <c r="AZ250" i="2"/>
  <c r="AL250" i="2"/>
  <c r="AK250" i="2"/>
  <c r="AJ250" i="2"/>
  <c r="BS249" i="2"/>
  <c r="BR249" i="2"/>
  <c r="BQ249" i="2"/>
  <c r="BP249" i="2"/>
  <c r="BO249" i="2"/>
  <c r="BN249" i="2"/>
  <c r="BM249" i="2"/>
  <c r="BE249" i="2"/>
  <c r="BD249" i="2"/>
  <c r="BC249" i="2"/>
  <c r="BB249" i="2"/>
  <c r="BA249" i="2"/>
  <c r="AZ249" i="2"/>
  <c r="AL249" i="2"/>
  <c r="AK249" i="2"/>
  <c r="AJ249" i="2"/>
  <c r="BS248" i="2"/>
  <c r="BR248" i="2"/>
  <c r="BQ248" i="2"/>
  <c r="BP248" i="2"/>
  <c r="BO248" i="2"/>
  <c r="BN248" i="2"/>
  <c r="BM248" i="2"/>
  <c r="BE248" i="2"/>
  <c r="BD248" i="2"/>
  <c r="BC248" i="2"/>
  <c r="BB248" i="2"/>
  <c r="BA248" i="2"/>
  <c r="AZ248" i="2"/>
  <c r="AL248" i="2"/>
  <c r="AK248" i="2"/>
  <c r="AJ248" i="2"/>
  <c r="BS247" i="2"/>
  <c r="BR247" i="2"/>
  <c r="BQ247" i="2"/>
  <c r="BP247" i="2"/>
  <c r="BO247" i="2"/>
  <c r="BN247" i="2"/>
  <c r="BM247" i="2"/>
  <c r="BE247" i="2"/>
  <c r="BD247" i="2"/>
  <c r="BC247" i="2"/>
  <c r="BB247" i="2"/>
  <c r="BA247" i="2"/>
  <c r="AZ247" i="2"/>
  <c r="AL247" i="2"/>
  <c r="AK247" i="2"/>
  <c r="AJ247" i="2"/>
  <c r="BS246" i="2"/>
  <c r="BR246" i="2"/>
  <c r="BQ246" i="2"/>
  <c r="BP246" i="2"/>
  <c r="BO246" i="2"/>
  <c r="BN246" i="2"/>
  <c r="BM246" i="2"/>
  <c r="BE246" i="2"/>
  <c r="BD246" i="2"/>
  <c r="BC246" i="2"/>
  <c r="BB246" i="2"/>
  <c r="BA246" i="2"/>
  <c r="AZ246" i="2"/>
  <c r="AL246" i="2"/>
  <c r="AK246" i="2"/>
  <c r="AJ246" i="2"/>
  <c r="BS245" i="2"/>
  <c r="BR245" i="2"/>
  <c r="BQ245" i="2"/>
  <c r="BP245" i="2"/>
  <c r="BO245" i="2"/>
  <c r="BN245" i="2"/>
  <c r="BM245" i="2"/>
  <c r="BE245" i="2"/>
  <c r="BD245" i="2"/>
  <c r="BC245" i="2"/>
  <c r="BB245" i="2"/>
  <c r="BA245" i="2"/>
  <c r="AZ245" i="2"/>
  <c r="AL245" i="2"/>
  <c r="AK245" i="2"/>
  <c r="AJ245" i="2"/>
  <c r="BS244" i="2"/>
  <c r="BR244" i="2"/>
  <c r="BQ244" i="2"/>
  <c r="BP244" i="2"/>
  <c r="BO244" i="2"/>
  <c r="BN244" i="2"/>
  <c r="BM244" i="2"/>
  <c r="BE244" i="2"/>
  <c r="BD244" i="2"/>
  <c r="BC244" i="2"/>
  <c r="BB244" i="2"/>
  <c r="BA244" i="2"/>
  <c r="AZ244" i="2"/>
  <c r="AL244" i="2"/>
  <c r="AK244" i="2"/>
  <c r="AJ244" i="2"/>
  <c r="BS243" i="2"/>
  <c r="BR243" i="2"/>
  <c r="BQ243" i="2"/>
  <c r="BP243" i="2"/>
  <c r="BO243" i="2"/>
  <c r="BN243" i="2"/>
  <c r="BM243" i="2"/>
  <c r="BE243" i="2"/>
  <c r="BD243" i="2"/>
  <c r="BC243" i="2"/>
  <c r="BB243" i="2"/>
  <c r="BA243" i="2"/>
  <c r="AZ243" i="2"/>
  <c r="AL243" i="2"/>
  <c r="AK243" i="2"/>
  <c r="AJ243" i="2"/>
  <c r="BS242" i="2"/>
  <c r="BR242" i="2"/>
  <c r="BQ242" i="2"/>
  <c r="BP242" i="2"/>
  <c r="BO242" i="2"/>
  <c r="BN242" i="2"/>
  <c r="BM242" i="2"/>
  <c r="BE242" i="2"/>
  <c r="BD242" i="2"/>
  <c r="BC242" i="2"/>
  <c r="BB242" i="2"/>
  <c r="BA242" i="2"/>
  <c r="AZ242" i="2"/>
  <c r="AL242" i="2"/>
  <c r="AK242" i="2"/>
  <c r="AJ242" i="2"/>
  <c r="BS241" i="2"/>
  <c r="BR241" i="2"/>
  <c r="BQ241" i="2"/>
  <c r="BP241" i="2"/>
  <c r="BO241" i="2"/>
  <c r="BN241" i="2"/>
  <c r="BM241" i="2"/>
  <c r="BE241" i="2"/>
  <c r="BD241" i="2"/>
  <c r="BC241" i="2"/>
  <c r="BB241" i="2"/>
  <c r="BA241" i="2"/>
  <c r="AZ241" i="2"/>
  <c r="AL241" i="2"/>
  <c r="AK241" i="2"/>
  <c r="AJ241" i="2"/>
  <c r="BS240" i="2"/>
  <c r="BR240" i="2"/>
  <c r="BQ240" i="2"/>
  <c r="BP240" i="2"/>
  <c r="BO240" i="2"/>
  <c r="BN240" i="2"/>
  <c r="BM240" i="2"/>
  <c r="BE240" i="2"/>
  <c r="BD240" i="2"/>
  <c r="BC240" i="2"/>
  <c r="BB240" i="2"/>
  <c r="BA240" i="2"/>
  <c r="AZ240" i="2"/>
  <c r="AL240" i="2"/>
  <c r="AK240" i="2"/>
  <c r="AJ240" i="2"/>
  <c r="BS239" i="2"/>
  <c r="BR239" i="2"/>
  <c r="BQ239" i="2"/>
  <c r="BP239" i="2"/>
  <c r="BO239" i="2"/>
  <c r="BN239" i="2"/>
  <c r="BM239" i="2"/>
  <c r="BE239" i="2"/>
  <c r="BD239" i="2"/>
  <c r="BC239" i="2"/>
  <c r="BB239" i="2"/>
  <c r="BA239" i="2"/>
  <c r="AZ239" i="2"/>
  <c r="AL239" i="2"/>
  <c r="AK239" i="2"/>
  <c r="AJ239" i="2"/>
  <c r="BS238" i="2"/>
  <c r="BR238" i="2"/>
  <c r="BQ238" i="2"/>
  <c r="BP238" i="2"/>
  <c r="BO238" i="2"/>
  <c r="BN238" i="2"/>
  <c r="BM238" i="2"/>
  <c r="BE238" i="2"/>
  <c r="BD238" i="2"/>
  <c r="BC238" i="2"/>
  <c r="BB238" i="2"/>
  <c r="BA238" i="2"/>
  <c r="AZ238" i="2"/>
  <c r="AL238" i="2"/>
  <c r="AK238" i="2"/>
  <c r="AJ238" i="2"/>
  <c r="BS237" i="2"/>
  <c r="BR237" i="2"/>
  <c r="BQ237" i="2"/>
  <c r="BP237" i="2"/>
  <c r="BO237" i="2"/>
  <c r="BN237" i="2"/>
  <c r="BM237" i="2"/>
  <c r="BE237" i="2"/>
  <c r="BD237" i="2"/>
  <c r="BC237" i="2"/>
  <c r="BB237" i="2"/>
  <c r="BA237" i="2"/>
  <c r="AZ237" i="2"/>
  <c r="AL237" i="2"/>
  <c r="AK237" i="2"/>
  <c r="AJ237" i="2"/>
  <c r="BS236" i="2"/>
  <c r="BR236" i="2"/>
  <c r="BQ236" i="2"/>
  <c r="BP236" i="2"/>
  <c r="BO236" i="2"/>
  <c r="BN236" i="2"/>
  <c r="BM236" i="2"/>
  <c r="BE236" i="2"/>
  <c r="BD236" i="2"/>
  <c r="BC236" i="2"/>
  <c r="BB236" i="2"/>
  <c r="BA236" i="2"/>
  <c r="AZ236" i="2"/>
  <c r="AL236" i="2"/>
  <c r="AK236" i="2"/>
  <c r="AJ236" i="2"/>
  <c r="BS235" i="2"/>
  <c r="BR235" i="2"/>
  <c r="BQ235" i="2"/>
  <c r="BP235" i="2"/>
  <c r="BO235" i="2"/>
  <c r="BN235" i="2"/>
  <c r="BM235" i="2"/>
  <c r="BE235" i="2"/>
  <c r="BD235" i="2"/>
  <c r="BC235" i="2"/>
  <c r="BB235" i="2"/>
  <c r="BA235" i="2"/>
  <c r="AZ235" i="2"/>
  <c r="AL235" i="2"/>
  <c r="AK235" i="2"/>
  <c r="AJ235" i="2"/>
  <c r="BS234" i="2"/>
  <c r="BR234" i="2"/>
  <c r="BQ234" i="2"/>
  <c r="BP234" i="2"/>
  <c r="BO234" i="2"/>
  <c r="BN234" i="2"/>
  <c r="BM234" i="2"/>
  <c r="BE234" i="2"/>
  <c r="BD234" i="2"/>
  <c r="BC234" i="2"/>
  <c r="BB234" i="2"/>
  <c r="BA234" i="2"/>
  <c r="AZ234" i="2"/>
  <c r="AL234" i="2"/>
  <c r="AK234" i="2"/>
  <c r="AJ234" i="2"/>
  <c r="BS233" i="2"/>
  <c r="BR233" i="2"/>
  <c r="BQ233" i="2"/>
  <c r="BP233" i="2"/>
  <c r="BO233" i="2"/>
  <c r="BN233" i="2"/>
  <c r="BM233" i="2"/>
  <c r="BE233" i="2"/>
  <c r="BD233" i="2"/>
  <c r="BC233" i="2"/>
  <c r="BB233" i="2"/>
  <c r="BA233" i="2"/>
  <c r="AZ233" i="2"/>
  <c r="AL233" i="2"/>
  <c r="AK233" i="2"/>
  <c r="AJ233" i="2"/>
  <c r="BS232" i="2"/>
  <c r="BR232" i="2"/>
  <c r="BQ232" i="2"/>
  <c r="BP232" i="2"/>
  <c r="BO232" i="2"/>
  <c r="BN232" i="2"/>
  <c r="BM232" i="2"/>
  <c r="BE232" i="2"/>
  <c r="BD232" i="2"/>
  <c r="BC232" i="2"/>
  <c r="BB232" i="2"/>
  <c r="BA232" i="2"/>
  <c r="AZ232" i="2"/>
  <c r="AL232" i="2"/>
  <c r="AK232" i="2"/>
  <c r="AJ232" i="2"/>
  <c r="BS231" i="2"/>
  <c r="BR231" i="2"/>
  <c r="BQ231" i="2"/>
  <c r="BP231" i="2"/>
  <c r="BO231" i="2"/>
  <c r="BN231" i="2"/>
  <c r="BM231" i="2"/>
  <c r="BE231" i="2"/>
  <c r="BD231" i="2"/>
  <c r="BC231" i="2"/>
  <c r="BB231" i="2"/>
  <c r="BA231" i="2"/>
  <c r="AZ231" i="2"/>
  <c r="AL231" i="2"/>
  <c r="AK231" i="2"/>
  <c r="AJ231" i="2"/>
  <c r="BS230" i="2"/>
  <c r="BR230" i="2"/>
  <c r="BQ230" i="2"/>
  <c r="BP230" i="2"/>
  <c r="BO230" i="2"/>
  <c r="BN230" i="2"/>
  <c r="BM230" i="2"/>
  <c r="BE230" i="2"/>
  <c r="BD230" i="2"/>
  <c r="BC230" i="2"/>
  <c r="BB230" i="2"/>
  <c r="BA230" i="2"/>
  <c r="AZ230" i="2"/>
  <c r="AL230" i="2"/>
  <c r="AK230" i="2"/>
  <c r="AJ230" i="2"/>
  <c r="BS872" i="2"/>
  <c r="BR872" i="2"/>
  <c r="BQ872" i="2"/>
  <c r="BP872" i="2"/>
  <c r="BO872" i="2"/>
  <c r="BN872" i="2"/>
  <c r="BM872" i="2"/>
  <c r="BE872" i="2"/>
  <c r="BD872" i="2"/>
  <c r="BC872" i="2"/>
  <c r="BB872" i="2"/>
  <c r="BA872" i="2"/>
  <c r="AZ872" i="2"/>
  <c r="AL872" i="2"/>
  <c r="AK872" i="2"/>
  <c r="AJ872" i="2"/>
  <c r="BS229" i="2"/>
  <c r="BR229" i="2"/>
  <c r="BQ229" i="2"/>
  <c r="BP229" i="2"/>
  <c r="BO229" i="2"/>
  <c r="BN229" i="2"/>
  <c r="BM229" i="2"/>
  <c r="BE229" i="2"/>
  <c r="BD229" i="2"/>
  <c r="BC229" i="2"/>
  <c r="BB229" i="2"/>
  <c r="BA229" i="2"/>
  <c r="AZ229" i="2"/>
  <c r="AL229" i="2"/>
  <c r="AK229" i="2"/>
  <c r="AJ229" i="2"/>
  <c r="BS228" i="2"/>
  <c r="BR228" i="2"/>
  <c r="BQ228" i="2"/>
  <c r="BP228" i="2"/>
  <c r="BO228" i="2"/>
  <c r="BN228" i="2"/>
  <c r="BM228" i="2"/>
  <c r="BE228" i="2"/>
  <c r="BD228" i="2"/>
  <c r="BC228" i="2"/>
  <c r="BB228" i="2"/>
  <c r="BA228" i="2"/>
  <c r="AZ228" i="2"/>
  <c r="AL228" i="2"/>
  <c r="AK228" i="2"/>
  <c r="AJ228" i="2"/>
  <c r="BS227" i="2"/>
  <c r="BR227" i="2"/>
  <c r="BQ227" i="2"/>
  <c r="BP227" i="2"/>
  <c r="BO227" i="2"/>
  <c r="BN227" i="2"/>
  <c r="BM227" i="2"/>
  <c r="BE227" i="2"/>
  <c r="BD227" i="2"/>
  <c r="BC227" i="2"/>
  <c r="BB227" i="2"/>
  <c r="BA227" i="2"/>
  <c r="AZ227" i="2"/>
  <c r="AL227" i="2"/>
  <c r="AK227" i="2"/>
  <c r="AJ227" i="2"/>
  <c r="BS657" i="2"/>
  <c r="BR657" i="2"/>
  <c r="BQ657" i="2"/>
  <c r="BP657" i="2"/>
  <c r="BO657" i="2"/>
  <c r="BN657" i="2"/>
  <c r="BM657" i="2"/>
  <c r="BE657" i="2"/>
  <c r="BD657" i="2"/>
  <c r="BC657" i="2"/>
  <c r="BB657" i="2"/>
  <c r="BA657" i="2"/>
  <c r="AZ657" i="2"/>
  <c r="AL657" i="2"/>
  <c r="AK657" i="2"/>
  <c r="AJ657" i="2"/>
  <c r="BS226" i="2"/>
  <c r="BR226" i="2"/>
  <c r="BQ226" i="2"/>
  <c r="BP226" i="2"/>
  <c r="BO226" i="2"/>
  <c r="BN226" i="2"/>
  <c r="BM226" i="2"/>
  <c r="BE226" i="2"/>
  <c r="BD226" i="2"/>
  <c r="BC226" i="2"/>
  <c r="BB226" i="2"/>
  <c r="BA226" i="2"/>
  <c r="AZ226" i="2"/>
  <c r="AL226" i="2"/>
  <c r="AK226" i="2"/>
  <c r="AJ226" i="2"/>
  <c r="BS225" i="2"/>
  <c r="BR225" i="2"/>
  <c r="BQ225" i="2"/>
  <c r="BP225" i="2"/>
  <c r="BO225" i="2"/>
  <c r="BN225" i="2"/>
  <c r="BM225" i="2"/>
  <c r="BE225" i="2"/>
  <c r="BD225" i="2"/>
  <c r="BC225" i="2"/>
  <c r="BB225" i="2"/>
  <c r="BA225" i="2"/>
  <c r="AZ225" i="2"/>
  <c r="AL225" i="2"/>
  <c r="AK225" i="2"/>
  <c r="AJ225" i="2"/>
  <c r="BS224" i="2"/>
  <c r="BR224" i="2"/>
  <c r="BQ224" i="2"/>
  <c r="BP224" i="2"/>
  <c r="BO224" i="2"/>
  <c r="BN224" i="2"/>
  <c r="BM224" i="2"/>
  <c r="BE224" i="2"/>
  <c r="BD224" i="2"/>
  <c r="BC224" i="2"/>
  <c r="BB224" i="2"/>
  <c r="BA224" i="2"/>
  <c r="AZ224" i="2"/>
  <c r="AL224" i="2"/>
  <c r="AK224" i="2"/>
  <c r="AJ224" i="2"/>
  <c r="BS223" i="2"/>
  <c r="BR223" i="2"/>
  <c r="BQ223" i="2"/>
  <c r="BP223" i="2"/>
  <c r="BO223" i="2"/>
  <c r="BN223" i="2"/>
  <c r="BM223" i="2"/>
  <c r="BE223" i="2"/>
  <c r="BD223" i="2"/>
  <c r="BC223" i="2"/>
  <c r="BB223" i="2"/>
  <c r="BA223" i="2"/>
  <c r="AZ223" i="2"/>
  <c r="AL223" i="2"/>
  <c r="AK223" i="2"/>
  <c r="AJ223" i="2"/>
  <c r="BS222" i="2"/>
  <c r="BR222" i="2"/>
  <c r="BQ222" i="2"/>
  <c r="BP222" i="2"/>
  <c r="BO222" i="2"/>
  <c r="BN222" i="2"/>
  <c r="BM222" i="2"/>
  <c r="BE222" i="2"/>
  <c r="BD222" i="2"/>
  <c r="BC222" i="2"/>
  <c r="BB222" i="2"/>
  <c r="BA222" i="2"/>
  <c r="AZ222" i="2"/>
  <c r="AL222" i="2"/>
  <c r="AK222" i="2"/>
  <c r="AJ222" i="2"/>
  <c r="BS221" i="2"/>
  <c r="BR221" i="2"/>
  <c r="BQ221" i="2"/>
  <c r="BP221" i="2"/>
  <c r="BO221" i="2"/>
  <c r="BN221" i="2"/>
  <c r="BM221" i="2"/>
  <c r="BE221" i="2"/>
  <c r="BD221" i="2"/>
  <c r="BC221" i="2"/>
  <c r="BB221" i="2"/>
  <c r="BA221" i="2"/>
  <c r="AZ221" i="2"/>
  <c r="AL221" i="2"/>
  <c r="AK221" i="2"/>
  <c r="AJ221" i="2"/>
  <c r="BS220" i="2"/>
  <c r="BR220" i="2"/>
  <c r="BQ220" i="2"/>
  <c r="BP220" i="2"/>
  <c r="BO220" i="2"/>
  <c r="BN220" i="2"/>
  <c r="BM220" i="2"/>
  <c r="BE220" i="2"/>
  <c r="BD220" i="2"/>
  <c r="BC220" i="2"/>
  <c r="BB220" i="2"/>
  <c r="BA220" i="2"/>
  <c r="AZ220" i="2"/>
  <c r="AL220" i="2"/>
  <c r="AK220" i="2"/>
  <c r="AJ220" i="2"/>
  <c r="BS219" i="2"/>
  <c r="BR219" i="2"/>
  <c r="BQ219" i="2"/>
  <c r="BP219" i="2"/>
  <c r="BO219" i="2"/>
  <c r="BN219" i="2"/>
  <c r="BM219" i="2"/>
  <c r="BE219" i="2"/>
  <c r="BD219" i="2"/>
  <c r="BC219" i="2"/>
  <c r="BB219" i="2"/>
  <c r="BA219" i="2"/>
  <c r="AZ219" i="2"/>
  <c r="AL219" i="2"/>
  <c r="AK219" i="2"/>
  <c r="AJ219" i="2"/>
  <c r="BS218" i="2"/>
  <c r="BR218" i="2"/>
  <c r="BQ218" i="2"/>
  <c r="BP218" i="2"/>
  <c r="BO218" i="2"/>
  <c r="BN218" i="2"/>
  <c r="BM218" i="2"/>
  <c r="BE218" i="2"/>
  <c r="BD218" i="2"/>
  <c r="BC218" i="2"/>
  <c r="BB218" i="2"/>
  <c r="BA218" i="2"/>
  <c r="AZ218" i="2"/>
  <c r="AL218" i="2"/>
  <c r="AK218" i="2"/>
  <c r="AJ218" i="2"/>
  <c r="BS217" i="2"/>
  <c r="BR217" i="2"/>
  <c r="BQ217" i="2"/>
  <c r="BP217" i="2"/>
  <c r="BO217" i="2"/>
  <c r="BN217" i="2"/>
  <c r="BM217" i="2"/>
  <c r="BE217" i="2"/>
  <c r="BD217" i="2"/>
  <c r="BC217" i="2"/>
  <c r="BB217" i="2"/>
  <c r="BA217" i="2"/>
  <c r="AZ217" i="2"/>
  <c r="AL217" i="2"/>
  <c r="AK217" i="2"/>
  <c r="AJ217" i="2"/>
  <c r="BS871" i="2"/>
  <c r="BR871" i="2"/>
  <c r="BQ871" i="2"/>
  <c r="BP871" i="2"/>
  <c r="BO871" i="2"/>
  <c r="BN871" i="2"/>
  <c r="BM871" i="2"/>
  <c r="BE871" i="2"/>
  <c r="BD871" i="2"/>
  <c r="BC871" i="2"/>
  <c r="BB871" i="2"/>
  <c r="BA871" i="2"/>
  <c r="AZ871" i="2"/>
  <c r="AL871" i="2"/>
  <c r="AK871" i="2"/>
  <c r="AJ871" i="2"/>
  <c r="BS216" i="2"/>
  <c r="BR216" i="2"/>
  <c r="BQ216" i="2"/>
  <c r="BP216" i="2"/>
  <c r="BO216" i="2"/>
  <c r="BN216" i="2"/>
  <c r="BM216" i="2"/>
  <c r="BE216" i="2"/>
  <c r="BD216" i="2"/>
  <c r="BC216" i="2"/>
  <c r="BB216" i="2"/>
  <c r="BA216" i="2"/>
  <c r="AZ216" i="2"/>
  <c r="AL216" i="2"/>
  <c r="AK216" i="2"/>
  <c r="AJ216" i="2"/>
  <c r="BS215" i="2"/>
  <c r="BR215" i="2"/>
  <c r="BQ215" i="2"/>
  <c r="BP215" i="2"/>
  <c r="BO215" i="2"/>
  <c r="BN215" i="2"/>
  <c r="BM215" i="2"/>
  <c r="BE215" i="2"/>
  <c r="BD215" i="2"/>
  <c r="BC215" i="2"/>
  <c r="BB215" i="2"/>
  <c r="BA215" i="2"/>
  <c r="AZ215" i="2"/>
  <c r="AL215" i="2"/>
  <c r="AK215" i="2"/>
  <c r="AJ215" i="2"/>
  <c r="BS214" i="2"/>
  <c r="BR214" i="2"/>
  <c r="BQ214" i="2"/>
  <c r="BP214" i="2"/>
  <c r="BO214" i="2"/>
  <c r="BN214" i="2"/>
  <c r="BM214" i="2"/>
  <c r="BE214" i="2"/>
  <c r="BD214" i="2"/>
  <c r="BC214" i="2"/>
  <c r="BB214" i="2"/>
  <c r="BA214" i="2"/>
  <c r="AZ214" i="2"/>
  <c r="AL214" i="2"/>
  <c r="AK214" i="2"/>
  <c r="AJ214" i="2"/>
  <c r="BS213" i="2"/>
  <c r="BR213" i="2"/>
  <c r="BQ213" i="2"/>
  <c r="BP213" i="2"/>
  <c r="BO213" i="2"/>
  <c r="BN213" i="2"/>
  <c r="BM213" i="2"/>
  <c r="BE213" i="2"/>
  <c r="BD213" i="2"/>
  <c r="BC213" i="2"/>
  <c r="BB213" i="2"/>
  <c r="BA213" i="2"/>
  <c r="AZ213" i="2"/>
  <c r="AL213" i="2"/>
  <c r="AK213" i="2"/>
  <c r="AJ213" i="2"/>
  <c r="BS212" i="2"/>
  <c r="BR212" i="2"/>
  <c r="BQ212" i="2"/>
  <c r="BP212" i="2"/>
  <c r="BO212" i="2"/>
  <c r="BN212" i="2"/>
  <c r="BM212" i="2"/>
  <c r="BE212" i="2"/>
  <c r="BD212" i="2"/>
  <c r="BC212" i="2"/>
  <c r="BB212" i="2"/>
  <c r="BA212" i="2"/>
  <c r="AZ212" i="2"/>
  <c r="AL212" i="2"/>
  <c r="AK212" i="2"/>
  <c r="AJ212" i="2"/>
  <c r="BS671" i="2"/>
  <c r="BR671" i="2"/>
  <c r="BQ671" i="2"/>
  <c r="BP671" i="2"/>
  <c r="BO671" i="2"/>
  <c r="BN671" i="2"/>
  <c r="BM671" i="2"/>
  <c r="BE671" i="2"/>
  <c r="BD671" i="2"/>
  <c r="BC671" i="2"/>
  <c r="BB671" i="2"/>
  <c r="BA671" i="2"/>
  <c r="AZ671" i="2"/>
  <c r="AL671" i="2"/>
  <c r="AK671" i="2"/>
  <c r="AJ671" i="2"/>
  <c r="BS211" i="2"/>
  <c r="BR211" i="2"/>
  <c r="BQ211" i="2"/>
  <c r="BP211" i="2"/>
  <c r="BO211" i="2"/>
  <c r="BN211" i="2"/>
  <c r="BM211" i="2"/>
  <c r="BE211" i="2"/>
  <c r="BD211" i="2"/>
  <c r="BC211" i="2"/>
  <c r="BB211" i="2"/>
  <c r="BA211" i="2"/>
  <c r="AZ211" i="2"/>
  <c r="AL211" i="2"/>
  <c r="AK211" i="2"/>
  <c r="AJ211" i="2"/>
  <c r="BS210" i="2"/>
  <c r="BR210" i="2"/>
  <c r="BQ210" i="2"/>
  <c r="BP210" i="2"/>
  <c r="BO210" i="2"/>
  <c r="BN210" i="2"/>
  <c r="BM210" i="2"/>
  <c r="BE210" i="2"/>
  <c r="BD210" i="2"/>
  <c r="BC210" i="2"/>
  <c r="BB210" i="2"/>
  <c r="BA210" i="2"/>
  <c r="AZ210" i="2"/>
  <c r="AL210" i="2"/>
  <c r="AK210" i="2"/>
  <c r="AJ210" i="2"/>
  <c r="BS209" i="2"/>
  <c r="BR209" i="2"/>
  <c r="BQ209" i="2"/>
  <c r="BP209" i="2"/>
  <c r="BO209" i="2"/>
  <c r="BN209" i="2"/>
  <c r="BM209" i="2"/>
  <c r="BE209" i="2"/>
  <c r="BD209" i="2"/>
  <c r="BC209" i="2"/>
  <c r="BB209" i="2"/>
  <c r="BA209" i="2"/>
  <c r="AZ209" i="2"/>
  <c r="AL209" i="2"/>
  <c r="AK209" i="2"/>
  <c r="AJ209" i="2"/>
  <c r="BS870" i="2"/>
  <c r="BR870" i="2"/>
  <c r="BQ870" i="2"/>
  <c r="BP870" i="2"/>
  <c r="BO870" i="2"/>
  <c r="BN870" i="2"/>
  <c r="BM870" i="2"/>
  <c r="BE870" i="2"/>
  <c r="BD870" i="2"/>
  <c r="BC870" i="2"/>
  <c r="BB870" i="2"/>
  <c r="BA870" i="2"/>
  <c r="AZ870" i="2"/>
  <c r="AL870" i="2"/>
  <c r="AK870" i="2"/>
  <c r="AJ870" i="2"/>
  <c r="BS208" i="2"/>
  <c r="BR208" i="2"/>
  <c r="BQ208" i="2"/>
  <c r="BP208" i="2"/>
  <c r="BO208" i="2"/>
  <c r="BN208" i="2"/>
  <c r="BM208" i="2"/>
  <c r="BE208" i="2"/>
  <c r="BD208" i="2"/>
  <c r="BC208" i="2"/>
  <c r="BB208" i="2"/>
  <c r="BA208" i="2"/>
  <c r="AZ208" i="2"/>
  <c r="AL208" i="2"/>
  <c r="AK208" i="2"/>
  <c r="AJ208" i="2"/>
  <c r="BS207" i="2"/>
  <c r="BR207" i="2"/>
  <c r="BQ207" i="2"/>
  <c r="BP207" i="2"/>
  <c r="BO207" i="2"/>
  <c r="BN207" i="2"/>
  <c r="BM207" i="2"/>
  <c r="BE207" i="2"/>
  <c r="BD207" i="2"/>
  <c r="BC207" i="2"/>
  <c r="BB207" i="2"/>
  <c r="BA207" i="2"/>
  <c r="AZ207" i="2"/>
  <c r="AL207" i="2"/>
  <c r="AK207" i="2"/>
  <c r="AJ207" i="2"/>
  <c r="BS656" i="2"/>
  <c r="BR656" i="2"/>
  <c r="BQ656" i="2"/>
  <c r="BP656" i="2"/>
  <c r="BO656" i="2"/>
  <c r="BN656" i="2"/>
  <c r="BM656" i="2"/>
  <c r="BE656" i="2"/>
  <c r="BD656" i="2"/>
  <c r="BC656" i="2"/>
  <c r="BB656" i="2"/>
  <c r="BA656" i="2"/>
  <c r="AZ656" i="2"/>
  <c r="AL656" i="2"/>
  <c r="AK656" i="2"/>
  <c r="AJ656" i="2"/>
  <c r="BS206" i="2"/>
  <c r="BR206" i="2"/>
  <c r="BQ206" i="2"/>
  <c r="BP206" i="2"/>
  <c r="BO206" i="2"/>
  <c r="BN206" i="2"/>
  <c r="BM206" i="2"/>
  <c r="BE206" i="2"/>
  <c r="BD206" i="2"/>
  <c r="BC206" i="2"/>
  <c r="BB206" i="2"/>
  <c r="BA206" i="2"/>
  <c r="AZ206" i="2"/>
  <c r="AL206" i="2"/>
  <c r="AK206" i="2"/>
  <c r="AJ206" i="2"/>
  <c r="BS205" i="2"/>
  <c r="BR205" i="2"/>
  <c r="BQ205" i="2"/>
  <c r="BP205" i="2"/>
  <c r="BO205" i="2"/>
  <c r="BN205" i="2"/>
  <c r="BM205" i="2"/>
  <c r="BE205" i="2"/>
  <c r="BD205" i="2"/>
  <c r="BC205" i="2"/>
  <c r="BB205" i="2"/>
  <c r="BA205" i="2"/>
  <c r="AZ205" i="2"/>
  <c r="AL205" i="2"/>
  <c r="AK205" i="2"/>
  <c r="AJ205" i="2"/>
  <c r="BS204" i="2"/>
  <c r="BR204" i="2"/>
  <c r="BQ204" i="2"/>
  <c r="BP204" i="2"/>
  <c r="BO204" i="2"/>
  <c r="BN204" i="2"/>
  <c r="BM204" i="2"/>
  <c r="BE204" i="2"/>
  <c r="BD204" i="2"/>
  <c r="BC204" i="2"/>
  <c r="BB204" i="2"/>
  <c r="BA204" i="2"/>
  <c r="AZ204" i="2"/>
  <c r="AL204" i="2"/>
  <c r="AK204" i="2"/>
  <c r="AJ204" i="2"/>
  <c r="BS203" i="2"/>
  <c r="BR203" i="2"/>
  <c r="BQ203" i="2"/>
  <c r="BP203" i="2"/>
  <c r="BO203" i="2"/>
  <c r="BN203" i="2"/>
  <c r="BM203" i="2"/>
  <c r="BE203" i="2"/>
  <c r="BD203" i="2"/>
  <c r="BC203" i="2"/>
  <c r="BB203" i="2"/>
  <c r="BA203" i="2"/>
  <c r="AZ203" i="2"/>
  <c r="AL203" i="2"/>
  <c r="AK203" i="2"/>
  <c r="AJ203" i="2"/>
  <c r="BS202" i="2"/>
  <c r="BR202" i="2"/>
  <c r="BQ202" i="2"/>
  <c r="BP202" i="2"/>
  <c r="BO202" i="2"/>
  <c r="BN202" i="2"/>
  <c r="BM202" i="2"/>
  <c r="BE202" i="2"/>
  <c r="BD202" i="2"/>
  <c r="BC202" i="2"/>
  <c r="BB202" i="2"/>
  <c r="BA202" i="2"/>
  <c r="AZ202" i="2"/>
  <c r="AL202" i="2"/>
  <c r="AK202" i="2"/>
  <c r="AJ202" i="2"/>
  <c r="BS201" i="2"/>
  <c r="BR201" i="2"/>
  <c r="BQ201" i="2"/>
  <c r="BP201" i="2"/>
  <c r="BO201" i="2"/>
  <c r="BN201" i="2"/>
  <c r="BM201" i="2"/>
  <c r="BE201" i="2"/>
  <c r="BD201" i="2"/>
  <c r="BC201" i="2"/>
  <c r="BB201" i="2"/>
  <c r="BA201" i="2"/>
  <c r="AZ201" i="2"/>
  <c r="AL201" i="2"/>
  <c r="AK201" i="2"/>
  <c r="AJ201" i="2"/>
  <c r="BS655" i="2"/>
  <c r="BR655" i="2"/>
  <c r="BQ655" i="2"/>
  <c r="BP655" i="2"/>
  <c r="BO655" i="2"/>
  <c r="BN655" i="2"/>
  <c r="BM655" i="2"/>
  <c r="BE655" i="2"/>
  <c r="BD655" i="2"/>
  <c r="BC655" i="2"/>
  <c r="BB655" i="2"/>
  <c r="BA655" i="2"/>
  <c r="AZ655" i="2"/>
  <c r="AL655" i="2"/>
  <c r="AK655" i="2"/>
  <c r="AJ655" i="2"/>
  <c r="BS654" i="2"/>
  <c r="BR654" i="2"/>
  <c r="BQ654" i="2"/>
  <c r="BP654" i="2"/>
  <c r="BO654" i="2"/>
  <c r="BN654" i="2"/>
  <c r="BM654" i="2"/>
  <c r="BE654" i="2"/>
  <c r="BD654" i="2"/>
  <c r="BC654" i="2"/>
  <c r="BB654" i="2"/>
  <c r="BA654" i="2"/>
  <c r="AZ654" i="2"/>
  <c r="AL654" i="2"/>
  <c r="AK654" i="2"/>
  <c r="AJ654" i="2"/>
  <c r="BS200" i="2"/>
  <c r="BR200" i="2"/>
  <c r="BQ200" i="2"/>
  <c r="BP200" i="2"/>
  <c r="BO200" i="2"/>
  <c r="BN200" i="2"/>
  <c r="BM200" i="2"/>
  <c r="BE200" i="2"/>
  <c r="BD200" i="2"/>
  <c r="BC200" i="2"/>
  <c r="BB200" i="2"/>
  <c r="BA200" i="2"/>
  <c r="AZ200" i="2"/>
  <c r="AL200" i="2"/>
  <c r="AK200" i="2"/>
  <c r="AJ200" i="2"/>
  <c r="BS199" i="2"/>
  <c r="BR199" i="2"/>
  <c r="BQ199" i="2"/>
  <c r="BP199" i="2"/>
  <c r="BO199" i="2"/>
  <c r="BN199" i="2"/>
  <c r="BM199" i="2"/>
  <c r="BE199" i="2"/>
  <c r="BD199" i="2"/>
  <c r="BC199" i="2"/>
  <c r="BB199" i="2"/>
  <c r="BA199" i="2"/>
  <c r="AZ199" i="2"/>
  <c r="AL199" i="2"/>
  <c r="AK199" i="2"/>
  <c r="AJ199" i="2"/>
  <c r="BS198" i="2"/>
  <c r="BR198" i="2"/>
  <c r="BQ198" i="2"/>
  <c r="BP198" i="2"/>
  <c r="BO198" i="2"/>
  <c r="BN198" i="2"/>
  <c r="BM198" i="2"/>
  <c r="BE198" i="2"/>
  <c r="BD198" i="2"/>
  <c r="BC198" i="2"/>
  <c r="BB198" i="2"/>
  <c r="BA198" i="2"/>
  <c r="AZ198" i="2"/>
  <c r="AL198" i="2"/>
  <c r="AK198" i="2"/>
  <c r="AJ198" i="2"/>
  <c r="BS197" i="2"/>
  <c r="BR197" i="2"/>
  <c r="BQ197" i="2"/>
  <c r="BP197" i="2"/>
  <c r="BO197" i="2"/>
  <c r="BN197" i="2"/>
  <c r="BM197" i="2"/>
  <c r="BE197" i="2"/>
  <c r="BD197" i="2"/>
  <c r="BC197" i="2"/>
  <c r="BB197" i="2"/>
  <c r="BA197" i="2"/>
  <c r="AZ197" i="2"/>
  <c r="AL197" i="2"/>
  <c r="AK197" i="2"/>
  <c r="AJ197" i="2"/>
  <c r="BS869" i="2"/>
  <c r="BR869" i="2"/>
  <c r="BQ869" i="2"/>
  <c r="BP869" i="2"/>
  <c r="BO869" i="2"/>
  <c r="BN869" i="2"/>
  <c r="BM869" i="2"/>
  <c r="BE869" i="2"/>
  <c r="BD869" i="2"/>
  <c r="BC869" i="2"/>
  <c r="BB869" i="2"/>
  <c r="BA869" i="2"/>
  <c r="AZ869" i="2"/>
  <c r="AL869" i="2"/>
  <c r="AK869" i="2"/>
  <c r="AJ869" i="2"/>
  <c r="BS196" i="2"/>
  <c r="BR196" i="2"/>
  <c r="BQ196" i="2"/>
  <c r="BP196" i="2"/>
  <c r="BO196" i="2"/>
  <c r="BN196" i="2"/>
  <c r="BM196" i="2"/>
  <c r="BE196" i="2"/>
  <c r="BD196" i="2"/>
  <c r="BC196" i="2"/>
  <c r="BB196" i="2"/>
  <c r="BA196" i="2"/>
  <c r="AZ196" i="2"/>
  <c r="AL196" i="2"/>
  <c r="AK196" i="2"/>
  <c r="AJ196" i="2"/>
  <c r="BS195" i="2"/>
  <c r="BR195" i="2"/>
  <c r="BQ195" i="2"/>
  <c r="BP195" i="2"/>
  <c r="BO195" i="2"/>
  <c r="BN195" i="2"/>
  <c r="BM195" i="2"/>
  <c r="BE195" i="2"/>
  <c r="BD195" i="2"/>
  <c r="BC195" i="2"/>
  <c r="BB195" i="2"/>
  <c r="BA195" i="2"/>
  <c r="AZ195" i="2"/>
  <c r="AL195" i="2"/>
  <c r="AK195" i="2"/>
  <c r="AJ195" i="2"/>
  <c r="BS424" i="2"/>
  <c r="BR424" i="2"/>
  <c r="BQ424" i="2"/>
  <c r="BP424" i="2"/>
  <c r="BO424" i="2"/>
  <c r="BN424" i="2"/>
  <c r="BM424" i="2"/>
  <c r="BE424" i="2"/>
  <c r="BD424" i="2"/>
  <c r="BC424" i="2"/>
  <c r="BB424" i="2"/>
  <c r="BA424" i="2"/>
  <c r="AZ424" i="2"/>
  <c r="AL424" i="2"/>
  <c r="AK424" i="2"/>
  <c r="AJ424" i="2"/>
  <c r="BS194" i="2"/>
  <c r="BR194" i="2"/>
  <c r="BQ194" i="2"/>
  <c r="BP194" i="2"/>
  <c r="BO194" i="2"/>
  <c r="BN194" i="2"/>
  <c r="BM194" i="2"/>
  <c r="BE194" i="2"/>
  <c r="BD194" i="2"/>
  <c r="BC194" i="2"/>
  <c r="BB194" i="2"/>
  <c r="BA194" i="2"/>
  <c r="AZ194" i="2"/>
  <c r="AL194" i="2"/>
  <c r="AK194" i="2"/>
  <c r="AJ194" i="2"/>
  <c r="BS193" i="2"/>
  <c r="BR193" i="2"/>
  <c r="BQ193" i="2"/>
  <c r="BP193" i="2"/>
  <c r="BO193" i="2"/>
  <c r="BN193" i="2"/>
  <c r="BM193" i="2"/>
  <c r="BE193" i="2"/>
  <c r="BD193" i="2"/>
  <c r="BC193" i="2"/>
  <c r="BB193" i="2"/>
  <c r="BA193" i="2"/>
  <c r="AZ193" i="2"/>
  <c r="AL193" i="2"/>
  <c r="AK193" i="2"/>
  <c r="AJ193" i="2"/>
  <c r="BS192" i="2"/>
  <c r="BR192" i="2"/>
  <c r="BQ192" i="2"/>
  <c r="BP192" i="2"/>
  <c r="BO192" i="2"/>
  <c r="BN192" i="2"/>
  <c r="BM192" i="2"/>
  <c r="BE192" i="2"/>
  <c r="BD192" i="2"/>
  <c r="BC192" i="2"/>
  <c r="BB192" i="2"/>
  <c r="BA192" i="2"/>
  <c r="AZ192" i="2"/>
  <c r="AL192" i="2"/>
  <c r="AK192" i="2"/>
  <c r="AJ192" i="2"/>
  <c r="BS191" i="2"/>
  <c r="BR191" i="2"/>
  <c r="BQ191" i="2"/>
  <c r="BP191" i="2"/>
  <c r="BO191" i="2"/>
  <c r="BN191" i="2"/>
  <c r="BM191" i="2"/>
  <c r="BE191" i="2"/>
  <c r="BD191" i="2"/>
  <c r="BC191" i="2"/>
  <c r="BB191" i="2"/>
  <c r="BA191" i="2"/>
  <c r="AZ191" i="2"/>
  <c r="AL191" i="2"/>
  <c r="AK191" i="2"/>
  <c r="AJ191" i="2"/>
  <c r="BS190" i="2"/>
  <c r="BR190" i="2"/>
  <c r="BQ190" i="2"/>
  <c r="BP190" i="2"/>
  <c r="BO190" i="2"/>
  <c r="BN190" i="2"/>
  <c r="BM190" i="2"/>
  <c r="BE190" i="2"/>
  <c r="BD190" i="2"/>
  <c r="BC190" i="2"/>
  <c r="BB190" i="2"/>
  <c r="BA190" i="2"/>
  <c r="AZ190" i="2"/>
  <c r="AL190" i="2"/>
  <c r="AK190" i="2"/>
  <c r="AJ190" i="2"/>
  <c r="BS561" i="2"/>
  <c r="BR561" i="2"/>
  <c r="BQ561" i="2"/>
  <c r="BP561" i="2"/>
  <c r="BO561" i="2"/>
  <c r="BN561" i="2"/>
  <c r="BM561" i="2"/>
  <c r="BE561" i="2"/>
  <c r="BD561" i="2"/>
  <c r="BC561" i="2"/>
  <c r="BB561" i="2"/>
  <c r="BA561" i="2"/>
  <c r="AZ561" i="2"/>
  <c r="AL561" i="2"/>
  <c r="AK561" i="2"/>
  <c r="AJ561" i="2"/>
  <c r="BS560" i="2"/>
  <c r="BR560" i="2"/>
  <c r="BQ560" i="2"/>
  <c r="BP560" i="2"/>
  <c r="BO560" i="2"/>
  <c r="BN560" i="2"/>
  <c r="BM560" i="2"/>
  <c r="BE560" i="2"/>
  <c r="BD560" i="2"/>
  <c r="BC560" i="2"/>
  <c r="BB560" i="2"/>
  <c r="BA560" i="2"/>
  <c r="AZ560" i="2"/>
  <c r="AL560" i="2"/>
  <c r="AK560" i="2"/>
  <c r="AJ560" i="2"/>
  <c r="BS559" i="2"/>
  <c r="BR559" i="2"/>
  <c r="BQ559" i="2"/>
  <c r="BP559" i="2"/>
  <c r="BO559" i="2"/>
  <c r="BN559" i="2"/>
  <c r="BM559" i="2"/>
  <c r="BE559" i="2"/>
  <c r="BD559" i="2"/>
  <c r="BC559" i="2"/>
  <c r="BB559" i="2"/>
  <c r="BA559" i="2"/>
  <c r="AZ559" i="2"/>
  <c r="AL559" i="2"/>
  <c r="AK559" i="2"/>
  <c r="AJ559" i="2"/>
  <c r="BS558" i="2"/>
  <c r="BR558" i="2"/>
  <c r="BQ558" i="2"/>
  <c r="BP558" i="2"/>
  <c r="BO558" i="2"/>
  <c r="BN558" i="2"/>
  <c r="BM558" i="2"/>
  <c r="BE558" i="2"/>
  <c r="BD558" i="2"/>
  <c r="BC558" i="2"/>
  <c r="BB558" i="2"/>
  <c r="BA558" i="2"/>
  <c r="AZ558" i="2"/>
  <c r="AL558" i="2"/>
  <c r="AK558" i="2"/>
  <c r="AJ558" i="2"/>
  <c r="BS557" i="2"/>
  <c r="BR557" i="2"/>
  <c r="BQ557" i="2"/>
  <c r="BP557" i="2"/>
  <c r="BO557" i="2"/>
  <c r="BN557" i="2"/>
  <c r="BM557" i="2"/>
  <c r="BE557" i="2"/>
  <c r="BD557" i="2"/>
  <c r="BC557" i="2"/>
  <c r="BB557" i="2"/>
  <c r="BA557" i="2"/>
  <c r="AZ557" i="2"/>
  <c r="AL557" i="2"/>
  <c r="AK557" i="2"/>
  <c r="AJ557" i="2"/>
  <c r="BS556" i="2"/>
  <c r="BR556" i="2"/>
  <c r="BQ556" i="2"/>
  <c r="BP556" i="2"/>
  <c r="BO556" i="2"/>
  <c r="BN556" i="2"/>
  <c r="BM556" i="2"/>
  <c r="BE556" i="2"/>
  <c r="BD556" i="2"/>
  <c r="BC556" i="2"/>
  <c r="BB556" i="2"/>
  <c r="BA556" i="2"/>
  <c r="AZ556" i="2"/>
  <c r="AL556" i="2"/>
  <c r="AK556" i="2"/>
  <c r="AJ556" i="2"/>
  <c r="BS555" i="2"/>
  <c r="BR555" i="2"/>
  <c r="BQ555" i="2"/>
  <c r="BP555" i="2"/>
  <c r="BO555" i="2"/>
  <c r="BN555" i="2"/>
  <c r="BM555" i="2"/>
  <c r="BE555" i="2"/>
  <c r="BD555" i="2"/>
  <c r="BC555" i="2"/>
  <c r="BB555" i="2"/>
  <c r="BA555" i="2"/>
  <c r="AZ555" i="2"/>
  <c r="AL555" i="2"/>
  <c r="AK555" i="2"/>
  <c r="AJ555" i="2"/>
  <c r="BS554" i="2"/>
  <c r="BR554" i="2"/>
  <c r="BQ554" i="2"/>
  <c r="BP554" i="2"/>
  <c r="BO554" i="2"/>
  <c r="BN554" i="2"/>
  <c r="BM554" i="2"/>
  <c r="BE554" i="2"/>
  <c r="BD554" i="2"/>
  <c r="BC554" i="2"/>
  <c r="BB554" i="2"/>
  <c r="BA554" i="2"/>
  <c r="AZ554" i="2"/>
  <c r="AL554" i="2"/>
  <c r="AK554" i="2"/>
  <c r="AJ554" i="2"/>
  <c r="BS553" i="2"/>
  <c r="BR553" i="2"/>
  <c r="BQ553" i="2"/>
  <c r="BP553" i="2"/>
  <c r="BO553" i="2"/>
  <c r="BN553" i="2"/>
  <c r="BM553" i="2"/>
  <c r="BE553" i="2"/>
  <c r="BD553" i="2"/>
  <c r="BC553" i="2"/>
  <c r="BB553" i="2"/>
  <c r="BA553" i="2"/>
  <c r="AZ553" i="2"/>
  <c r="AL553" i="2"/>
  <c r="AK553" i="2"/>
  <c r="AJ553" i="2"/>
  <c r="BS552" i="2"/>
  <c r="BR552" i="2"/>
  <c r="BQ552" i="2"/>
  <c r="BP552" i="2"/>
  <c r="BO552" i="2"/>
  <c r="BN552" i="2"/>
  <c r="BM552" i="2"/>
  <c r="BE552" i="2"/>
  <c r="BD552" i="2"/>
  <c r="BC552" i="2"/>
  <c r="BB552" i="2"/>
  <c r="BA552" i="2"/>
  <c r="AZ552" i="2"/>
  <c r="AL552" i="2"/>
  <c r="AK552" i="2"/>
  <c r="AJ552" i="2"/>
  <c r="BS551" i="2"/>
  <c r="BR551" i="2"/>
  <c r="BQ551" i="2"/>
  <c r="BP551" i="2"/>
  <c r="BO551" i="2"/>
  <c r="BN551" i="2"/>
  <c r="BM551" i="2"/>
  <c r="BE551" i="2"/>
  <c r="BD551" i="2"/>
  <c r="BC551" i="2"/>
  <c r="BB551" i="2"/>
  <c r="BA551" i="2"/>
  <c r="AZ551" i="2"/>
  <c r="AL551" i="2"/>
  <c r="AK551" i="2"/>
  <c r="AJ551" i="2"/>
  <c r="BS550" i="2"/>
  <c r="BR550" i="2"/>
  <c r="BQ550" i="2"/>
  <c r="BP550" i="2"/>
  <c r="BO550" i="2"/>
  <c r="BN550" i="2"/>
  <c r="BM550" i="2"/>
  <c r="BE550" i="2"/>
  <c r="BD550" i="2"/>
  <c r="BC550" i="2"/>
  <c r="BB550" i="2"/>
  <c r="BA550" i="2"/>
  <c r="AZ550" i="2"/>
  <c r="AL550" i="2"/>
  <c r="AK550" i="2"/>
  <c r="AJ550" i="2"/>
  <c r="BS670" i="2"/>
  <c r="BR670" i="2"/>
  <c r="BQ670" i="2"/>
  <c r="BP670" i="2"/>
  <c r="BO670" i="2"/>
  <c r="BN670" i="2"/>
  <c r="BM670" i="2"/>
  <c r="BE670" i="2"/>
  <c r="BD670" i="2"/>
  <c r="BC670" i="2"/>
  <c r="BB670" i="2"/>
  <c r="BA670" i="2"/>
  <c r="AZ670" i="2"/>
  <c r="AL670" i="2"/>
  <c r="AK670" i="2"/>
  <c r="AJ670" i="2"/>
  <c r="BS423" i="2"/>
  <c r="BR423" i="2"/>
  <c r="BQ423" i="2"/>
  <c r="BP423" i="2"/>
  <c r="BO423" i="2"/>
  <c r="BN423" i="2"/>
  <c r="BM423" i="2"/>
  <c r="BE423" i="2"/>
  <c r="BD423" i="2"/>
  <c r="BC423" i="2"/>
  <c r="BB423" i="2"/>
  <c r="BA423" i="2"/>
  <c r="AZ423" i="2"/>
  <c r="AL423" i="2"/>
  <c r="AK423" i="2"/>
  <c r="AJ423" i="2"/>
  <c r="BS189" i="2"/>
  <c r="BR189" i="2"/>
  <c r="BQ189" i="2"/>
  <c r="BP189" i="2"/>
  <c r="BO189" i="2"/>
  <c r="BN189" i="2"/>
  <c r="BM189" i="2"/>
  <c r="BE189" i="2"/>
  <c r="BD189" i="2"/>
  <c r="BC189" i="2"/>
  <c r="BB189" i="2"/>
  <c r="BA189" i="2"/>
  <c r="AZ189" i="2"/>
  <c r="AL189" i="2"/>
  <c r="AK189" i="2"/>
  <c r="AJ189" i="2"/>
  <c r="BS422" i="2"/>
  <c r="BR422" i="2"/>
  <c r="BQ422" i="2"/>
  <c r="BP422" i="2"/>
  <c r="BO422" i="2"/>
  <c r="BN422" i="2"/>
  <c r="BM422" i="2"/>
  <c r="BE422" i="2"/>
  <c r="BD422" i="2"/>
  <c r="BC422" i="2"/>
  <c r="BB422" i="2"/>
  <c r="BA422" i="2"/>
  <c r="AZ422" i="2"/>
  <c r="AL422" i="2"/>
  <c r="AK422" i="2"/>
  <c r="AJ422" i="2"/>
  <c r="BS188" i="2"/>
  <c r="BR188" i="2"/>
  <c r="BQ188" i="2"/>
  <c r="BP188" i="2"/>
  <c r="BO188" i="2"/>
  <c r="BN188" i="2"/>
  <c r="BM188" i="2"/>
  <c r="BE188" i="2"/>
  <c r="BD188" i="2"/>
  <c r="BC188" i="2"/>
  <c r="BB188" i="2"/>
  <c r="BA188" i="2"/>
  <c r="AZ188" i="2"/>
  <c r="AL188" i="2"/>
  <c r="AK188" i="2"/>
  <c r="AJ188" i="2"/>
  <c r="BS187" i="2"/>
  <c r="BR187" i="2"/>
  <c r="BQ187" i="2"/>
  <c r="BP187" i="2"/>
  <c r="BO187" i="2"/>
  <c r="BN187" i="2"/>
  <c r="BM187" i="2"/>
  <c r="BE187" i="2"/>
  <c r="BD187" i="2"/>
  <c r="BC187" i="2"/>
  <c r="BB187" i="2"/>
  <c r="BA187" i="2"/>
  <c r="AZ187" i="2"/>
  <c r="AL187" i="2"/>
  <c r="AK187" i="2"/>
  <c r="AJ187" i="2"/>
  <c r="BS186" i="2"/>
  <c r="BR186" i="2"/>
  <c r="BQ186" i="2"/>
  <c r="BP186" i="2"/>
  <c r="BO186" i="2"/>
  <c r="BN186" i="2"/>
  <c r="BM186" i="2"/>
  <c r="BE186" i="2"/>
  <c r="BD186" i="2"/>
  <c r="BC186" i="2"/>
  <c r="BB186" i="2"/>
  <c r="BA186" i="2"/>
  <c r="AZ186" i="2"/>
  <c r="AL186" i="2"/>
  <c r="AK186" i="2"/>
  <c r="AJ186" i="2"/>
  <c r="BS653" i="2"/>
  <c r="BR653" i="2"/>
  <c r="BQ653" i="2"/>
  <c r="BP653" i="2"/>
  <c r="BO653" i="2"/>
  <c r="BN653" i="2"/>
  <c r="BM653" i="2"/>
  <c r="BE653" i="2"/>
  <c r="BD653" i="2"/>
  <c r="BC653" i="2"/>
  <c r="BB653" i="2"/>
  <c r="BA653" i="2"/>
  <c r="AZ653" i="2"/>
  <c r="AL653" i="2"/>
  <c r="AK653" i="2"/>
  <c r="AJ653" i="2"/>
  <c r="BS185" i="2"/>
  <c r="BR185" i="2"/>
  <c r="BQ185" i="2"/>
  <c r="BP185" i="2"/>
  <c r="BO185" i="2"/>
  <c r="BN185" i="2"/>
  <c r="BM185" i="2"/>
  <c r="BE185" i="2"/>
  <c r="BD185" i="2"/>
  <c r="BC185" i="2"/>
  <c r="BB185" i="2"/>
  <c r="BA185" i="2"/>
  <c r="AZ185" i="2"/>
  <c r="AL185" i="2"/>
  <c r="AK185" i="2"/>
  <c r="AJ185" i="2"/>
  <c r="BS652" i="2"/>
  <c r="BR652" i="2"/>
  <c r="BQ652" i="2"/>
  <c r="BP652" i="2"/>
  <c r="BO652" i="2"/>
  <c r="BN652" i="2"/>
  <c r="BM652" i="2"/>
  <c r="BE652" i="2"/>
  <c r="BD652" i="2"/>
  <c r="BC652" i="2"/>
  <c r="BB652" i="2"/>
  <c r="BA652" i="2"/>
  <c r="AZ652" i="2"/>
  <c r="AL652" i="2"/>
  <c r="AK652" i="2"/>
  <c r="AJ652" i="2"/>
  <c r="BS651" i="2"/>
  <c r="BR651" i="2"/>
  <c r="BQ651" i="2"/>
  <c r="BP651" i="2"/>
  <c r="BO651" i="2"/>
  <c r="BN651" i="2"/>
  <c r="BM651" i="2"/>
  <c r="BE651" i="2"/>
  <c r="BD651" i="2"/>
  <c r="BC651" i="2"/>
  <c r="BB651" i="2"/>
  <c r="BA651" i="2"/>
  <c r="AZ651" i="2"/>
  <c r="AL651" i="2"/>
  <c r="AK651" i="2"/>
  <c r="AJ651" i="2"/>
  <c r="BS668" i="2"/>
  <c r="BR668" i="2"/>
  <c r="BQ668" i="2"/>
  <c r="BP668" i="2"/>
  <c r="BO668" i="2"/>
  <c r="BN668" i="2"/>
  <c r="BM668" i="2"/>
  <c r="BE668" i="2"/>
  <c r="BD668" i="2"/>
  <c r="BC668" i="2"/>
  <c r="BB668" i="2"/>
  <c r="BA668" i="2"/>
  <c r="AZ668" i="2"/>
  <c r="AL668" i="2"/>
  <c r="AK668" i="2"/>
  <c r="AJ668" i="2"/>
  <c r="BS667" i="2"/>
  <c r="BR667" i="2"/>
  <c r="BQ667" i="2"/>
  <c r="BP667" i="2"/>
  <c r="BO667" i="2"/>
  <c r="BN667" i="2"/>
  <c r="BM667" i="2"/>
  <c r="BE667" i="2"/>
  <c r="BD667" i="2"/>
  <c r="BC667" i="2"/>
  <c r="BB667" i="2"/>
  <c r="BA667" i="2"/>
  <c r="AZ667" i="2"/>
  <c r="AL667" i="2"/>
  <c r="AK667" i="2"/>
  <c r="AJ667" i="2"/>
  <c r="BS184" i="2"/>
  <c r="BR184" i="2"/>
  <c r="BQ184" i="2"/>
  <c r="BP184" i="2"/>
  <c r="BO184" i="2"/>
  <c r="BN184" i="2"/>
  <c r="BM184" i="2"/>
  <c r="BE184" i="2"/>
  <c r="BD184" i="2"/>
  <c r="BC184" i="2"/>
  <c r="BB184" i="2"/>
  <c r="BA184" i="2"/>
  <c r="AZ184" i="2"/>
  <c r="AL184" i="2"/>
  <c r="AK184" i="2"/>
  <c r="AJ184" i="2"/>
  <c r="BS650" i="2"/>
  <c r="BR650" i="2"/>
  <c r="BQ650" i="2"/>
  <c r="BP650" i="2"/>
  <c r="BO650" i="2"/>
  <c r="BN650" i="2"/>
  <c r="BM650" i="2"/>
  <c r="BE650" i="2"/>
  <c r="BD650" i="2"/>
  <c r="BC650" i="2"/>
  <c r="BB650" i="2"/>
  <c r="BA650" i="2"/>
  <c r="AZ650" i="2"/>
  <c r="AL650" i="2"/>
  <c r="AK650" i="2"/>
  <c r="AJ650" i="2"/>
  <c r="BS649" i="2"/>
  <c r="BR649" i="2"/>
  <c r="BQ649" i="2"/>
  <c r="BP649" i="2"/>
  <c r="BO649" i="2"/>
  <c r="BN649" i="2"/>
  <c r="BM649" i="2"/>
  <c r="BE649" i="2"/>
  <c r="BD649" i="2"/>
  <c r="BC649" i="2"/>
  <c r="BB649" i="2"/>
  <c r="BA649" i="2"/>
  <c r="AZ649" i="2"/>
  <c r="AL649" i="2"/>
  <c r="AK649" i="2"/>
  <c r="AJ649" i="2"/>
  <c r="BS549" i="2"/>
  <c r="BR549" i="2"/>
  <c r="BQ549" i="2"/>
  <c r="BP549" i="2"/>
  <c r="BO549" i="2"/>
  <c r="BN549" i="2"/>
  <c r="BM549" i="2"/>
  <c r="BE549" i="2"/>
  <c r="BD549" i="2"/>
  <c r="BC549" i="2"/>
  <c r="BB549" i="2"/>
  <c r="BA549" i="2"/>
  <c r="AZ549" i="2"/>
  <c r="AL549" i="2"/>
  <c r="AK549" i="2"/>
  <c r="AJ549" i="2"/>
  <c r="BS548" i="2"/>
  <c r="BR548" i="2"/>
  <c r="BQ548" i="2"/>
  <c r="BP548" i="2"/>
  <c r="BO548" i="2"/>
  <c r="BN548" i="2"/>
  <c r="BM548" i="2"/>
  <c r="BE548" i="2"/>
  <c r="BD548" i="2"/>
  <c r="BC548" i="2"/>
  <c r="BB548" i="2"/>
  <c r="BA548" i="2"/>
  <c r="AZ548" i="2"/>
  <c r="AL548" i="2"/>
  <c r="AK548" i="2"/>
  <c r="AJ548" i="2"/>
  <c r="BS547" i="2"/>
  <c r="BR547" i="2"/>
  <c r="BQ547" i="2"/>
  <c r="BP547" i="2"/>
  <c r="BO547" i="2"/>
  <c r="BN547" i="2"/>
  <c r="BM547" i="2"/>
  <c r="BE547" i="2"/>
  <c r="BD547" i="2"/>
  <c r="BC547" i="2"/>
  <c r="BB547" i="2"/>
  <c r="BA547" i="2"/>
  <c r="AZ547" i="2"/>
  <c r="AL547" i="2"/>
  <c r="AK547" i="2"/>
  <c r="AJ547" i="2"/>
  <c r="BS546" i="2"/>
  <c r="BR546" i="2"/>
  <c r="BQ546" i="2"/>
  <c r="BP546" i="2"/>
  <c r="BO546" i="2"/>
  <c r="BN546" i="2"/>
  <c r="BM546" i="2"/>
  <c r="BE546" i="2"/>
  <c r="BD546" i="2"/>
  <c r="BC546" i="2"/>
  <c r="BB546" i="2"/>
  <c r="BA546" i="2"/>
  <c r="AZ546" i="2"/>
  <c r="AL546" i="2"/>
  <c r="AK546" i="2"/>
  <c r="AJ546" i="2"/>
  <c r="BS545" i="2"/>
  <c r="BR545" i="2"/>
  <c r="BQ545" i="2"/>
  <c r="BP545" i="2"/>
  <c r="BO545" i="2"/>
  <c r="BN545" i="2"/>
  <c r="BM545" i="2"/>
  <c r="BE545" i="2"/>
  <c r="BD545" i="2"/>
  <c r="BC545" i="2"/>
  <c r="BB545" i="2"/>
  <c r="BA545" i="2"/>
  <c r="AZ545" i="2"/>
  <c r="AL545" i="2"/>
  <c r="AK545" i="2"/>
  <c r="AJ545" i="2"/>
  <c r="BS544" i="2"/>
  <c r="BR544" i="2"/>
  <c r="BQ544" i="2"/>
  <c r="BP544" i="2"/>
  <c r="BO544" i="2"/>
  <c r="BN544" i="2"/>
  <c r="BM544" i="2"/>
  <c r="BE544" i="2"/>
  <c r="BD544" i="2"/>
  <c r="BC544" i="2"/>
  <c r="BB544" i="2"/>
  <c r="BA544" i="2"/>
  <c r="AZ544" i="2"/>
  <c r="AL544" i="2"/>
  <c r="AK544" i="2"/>
  <c r="AJ544" i="2"/>
  <c r="BS543" i="2"/>
  <c r="BR543" i="2"/>
  <c r="BQ543" i="2"/>
  <c r="BP543" i="2"/>
  <c r="BO543" i="2"/>
  <c r="BN543" i="2"/>
  <c r="BM543" i="2"/>
  <c r="BE543" i="2"/>
  <c r="BD543" i="2"/>
  <c r="BC543" i="2"/>
  <c r="BB543" i="2"/>
  <c r="BA543" i="2"/>
  <c r="AZ543" i="2"/>
  <c r="AL543" i="2"/>
  <c r="AK543" i="2"/>
  <c r="AJ543" i="2"/>
  <c r="BS183" i="2"/>
  <c r="BR183" i="2"/>
  <c r="BQ183" i="2"/>
  <c r="BP183" i="2"/>
  <c r="BO183" i="2"/>
  <c r="BN183" i="2"/>
  <c r="BM183" i="2"/>
  <c r="BE183" i="2"/>
  <c r="BD183" i="2"/>
  <c r="BC183" i="2"/>
  <c r="BB183" i="2"/>
  <c r="BA183" i="2"/>
  <c r="AZ183" i="2"/>
  <c r="AL183" i="2"/>
  <c r="AK183" i="2"/>
  <c r="AJ183" i="2"/>
  <c r="BS182" i="2"/>
  <c r="BR182" i="2"/>
  <c r="BQ182" i="2"/>
  <c r="BP182" i="2"/>
  <c r="BO182" i="2"/>
  <c r="BN182" i="2"/>
  <c r="BM182" i="2"/>
  <c r="BE182" i="2"/>
  <c r="BD182" i="2"/>
  <c r="BC182" i="2"/>
  <c r="BB182" i="2"/>
  <c r="BA182" i="2"/>
  <c r="AZ182" i="2"/>
  <c r="AL182" i="2"/>
  <c r="AK182" i="2"/>
  <c r="AJ182" i="2"/>
  <c r="BS181" i="2"/>
  <c r="BR181" i="2"/>
  <c r="BQ181" i="2"/>
  <c r="BP181" i="2"/>
  <c r="BO181" i="2"/>
  <c r="BN181" i="2"/>
  <c r="BM181" i="2"/>
  <c r="BE181" i="2"/>
  <c r="BD181" i="2"/>
  <c r="BC181" i="2"/>
  <c r="BB181" i="2"/>
  <c r="BA181" i="2"/>
  <c r="AZ181" i="2"/>
  <c r="AL181" i="2"/>
  <c r="AK181" i="2"/>
  <c r="AJ181" i="2"/>
  <c r="BS542" i="2"/>
  <c r="BR542" i="2"/>
  <c r="BQ542" i="2"/>
  <c r="BP542" i="2"/>
  <c r="BO542" i="2"/>
  <c r="BN542" i="2"/>
  <c r="BM542" i="2"/>
  <c r="BE542" i="2"/>
  <c r="BD542" i="2"/>
  <c r="BC542" i="2"/>
  <c r="BB542" i="2"/>
  <c r="BA542" i="2"/>
  <c r="AZ542" i="2"/>
  <c r="AL542" i="2"/>
  <c r="AK542" i="2"/>
  <c r="AJ542" i="2"/>
  <c r="BS180" i="2"/>
  <c r="BR180" i="2"/>
  <c r="BQ180" i="2"/>
  <c r="BP180" i="2"/>
  <c r="BO180" i="2"/>
  <c r="BN180" i="2"/>
  <c r="BM180" i="2"/>
  <c r="BE180" i="2"/>
  <c r="BD180" i="2"/>
  <c r="BC180" i="2"/>
  <c r="BB180" i="2"/>
  <c r="BA180" i="2"/>
  <c r="AZ180" i="2"/>
  <c r="AL180" i="2"/>
  <c r="AK180" i="2"/>
  <c r="AJ180" i="2"/>
  <c r="BS648" i="2"/>
  <c r="BR648" i="2"/>
  <c r="BQ648" i="2"/>
  <c r="BP648" i="2"/>
  <c r="BO648" i="2"/>
  <c r="BN648" i="2"/>
  <c r="BM648" i="2"/>
  <c r="BE648" i="2"/>
  <c r="BD648" i="2"/>
  <c r="BC648" i="2"/>
  <c r="BB648" i="2"/>
  <c r="BA648" i="2"/>
  <c r="AZ648" i="2"/>
  <c r="AL648" i="2"/>
  <c r="AK648" i="2"/>
  <c r="AJ648" i="2"/>
  <c r="BS541" i="2"/>
  <c r="BR541" i="2"/>
  <c r="BQ541" i="2"/>
  <c r="BP541" i="2"/>
  <c r="BO541" i="2"/>
  <c r="BN541" i="2"/>
  <c r="BM541" i="2"/>
  <c r="BE541" i="2"/>
  <c r="BD541" i="2"/>
  <c r="BC541" i="2"/>
  <c r="BB541" i="2"/>
  <c r="BA541" i="2"/>
  <c r="AZ541" i="2"/>
  <c r="AL541" i="2"/>
  <c r="AK541" i="2"/>
  <c r="AJ541" i="2"/>
  <c r="BS540" i="2"/>
  <c r="BR540" i="2"/>
  <c r="BQ540" i="2"/>
  <c r="BP540" i="2"/>
  <c r="BO540" i="2"/>
  <c r="BN540" i="2"/>
  <c r="BM540" i="2"/>
  <c r="BE540" i="2"/>
  <c r="BD540" i="2"/>
  <c r="BC540" i="2"/>
  <c r="BB540" i="2"/>
  <c r="BA540" i="2"/>
  <c r="AZ540" i="2"/>
  <c r="AL540" i="2"/>
  <c r="AK540" i="2"/>
  <c r="AJ540" i="2"/>
  <c r="BS539" i="2"/>
  <c r="BR539" i="2"/>
  <c r="BQ539" i="2"/>
  <c r="BP539" i="2"/>
  <c r="BO539" i="2"/>
  <c r="BN539" i="2"/>
  <c r="BM539" i="2"/>
  <c r="BE539" i="2"/>
  <c r="BD539" i="2"/>
  <c r="BC539" i="2"/>
  <c r="BB539" i="2"/>
  <c r="BA539" i="2"/>
  <c r="AZ539" i="2"/>
  <c r="AL539" i="2"/>
  <c r="AK539" i="2"/>
  <c r="AJ539" i="2"/>
  <c r="BS538" i="2"/>
  <c r="BR538" i="2"/>
  <c r="BQ538" i="2"/>
  <c r="BP538" i="2"/>
  <c r="BO538" i="2"/>
  <c r="BN538" i="2"/>
  <c r="BM538" i="2"/>
  <c r="BE538" i="2"/>
  <c r="BD538" i="2"/>
  <c r="BC538" i="2"/>
  <c r="BB538" i="2"/>
  <c r="BA538" i="2"/>
  <c r="AZ538" i="2"/>
  <c r="AL538" i="2"/>
  <c r="AK538" i="2"/>
  <c r="AJ538" i="2"/>
  <c r="BS537" i="2"/>
  <c r="BR537" i="2"/>
  <c r="BQ537" i="2"/>
  <c r="BP537" i="2"/>
  <c r="BO537" i="2"/>
  <c r="BN537" i="2"/>
  <c r="BM537" i="2"/>
  <c r="BE537" i="2"/>
  <c r="BD537" i="2"/>
  <c r="BC537" i="2"/>
  <c r="BB537" i="2"/>
  <c r="BA537" i="2"/>
  <c r="AZ537" i="2"/>
  <c r="AL537" i="2"/>
  <c r="AK537" i="2"/>
  <c r="AJ537" i="2"/>
  <c r="BS536" i="2"/>
  <c r="BR536" i="2"/>
  <c r="BQ536" i="2"/>
  <c r="BP536" i="2"/>
  <c r="BO536" i="2"/>
  <c r="BN536" i="2"/>
  <c r="BM536" i="2"/>
  <c r="BE536" i="2"/>
  <c r="BD536" i="2"/>
  <c r="BC536" i="2"/>
  <c r="BB536" i="2"/>
  <c r="BA536" i="2"/>
  <c r="AZ536" i="2"/>
  <c r="AL536" i="2"/>
  <c r="AK536" i="2"/>
  <c r="AJ536" i="2"/>
  <c r="BS767" i="2"/>
  <c r="BR767" i="2"/>
  <c r="BQ767" i="2"/>
  <c r="BP767" i="2"/>
  <c r="BO767" i="2"/>
  <c r="BN767" i="2"/>
  <c r="BM767" i="2"/>
  <c r="BE767" i="2"/>
  <c r="BD767" i="2"/>
  <c r="BC767" i="2"/>
  <c r="BB767" i="2"/>
  <c r="BA767" i="2"/>
  <c r="AZ767" i="2"/>
  <c r="AL767" i="2"/>
  <c r="AK767" i="2"/>
  <c r="AJ767" i="2"/>
  <c r="BS179" i="2"/>
  <c r="BR179" i="2"/>
  <c r="BQ179" i="2"/>
  <c r="BP179" i="2"/>
  <c r="BO179" i="2"/>
  <c r="BN179" i="2"/>
  <c r="BM179" i="2"/>
  <c r="BE179" i="2"/>
  <c r="BD179" i="2"/>
  <c r="BC179" i="2"/>
  <c r="BB179" i="2"/>
  <c r="BA179" i="2"/>
  <c r="AZ179" i="2"/>
  <c r="AL179" i="2"/>
  <c r="AK179" i="2"/>
  <c r="AJ179" i="2"/>
  <c r="BS178" i="2"/>
  <c r="BR178" i="2"/>
  <c r="BQ178" i="2"/>
  <c r="BP178" i="2"/>
  <c r="BO178" i="2"/>
  <c r="BN178" i="2"/>
  <c r="BM178" i="2"/>
  <c r="BE178" i="2"/>
  <c r="BD178" i="2"/>
  <c r="BC178" i="2"/>
  <c r="BB178" i="2"/>
  <c r="BA178" i="2"/>
  <c r="AZ178" i="2"/>
  <c r="AL178" i="2"/>
  <c r="AK178" i="2"/>
  <c r="AJ178" i="2"/>
  <c r="BS177" i="2"/>
  <c r="BR177" i="2"/>
  <c r="BQ177" i="2"/>
  <c r="BP177" i="2"/>
  <c r="BO177" i="2"/>
  <c r="BN177" i="2"/>
  <c r="BM177" i="2"/>
  <c r="BE177" i="2"/>
  <c r="BD177" i="2"/>
  <c r="BC177" i="2"/>
  <c r="BB177" i="2"/>
  <c r="BA177" i="2"/>
  <c r="AZ177" i="2"/>
  <c r="AL177" i="2"/>
  <c r="AK177" i="2"/>
  <c r="AJ177" i="2"/>
  <c r="BS421" i="2"/>
  <c r="BR421" i="2"/>
  <c r="BQ421" i="2"/>
  <c r="BP421" i="2"/>
  <c r="BO421" i="2"/>
  <c r="BN421" i="2"/>
  <c r="BM421" i="2"/>
  <c r="BE421" i="2"/>
  <c r="BD421" i="2"/>
  <c r="BC421" i="2"/>
  <c r="BB421" i="2"/>
  <c r="BA421" i="2"/>
  <c r="AZ421" i="2"/>
  <c r="AL421" i="2"/>
  <c r="AK421" i="2"/>
  <c r="AJ421" i="2"/>
  <c r="BS176" i="2"/>
  <c r="BR176" i="2"/>
  <c r="BQ176" i="2"/>
  <c r="BP176" i="2"/>
  <c r="BO176" i="2"/>
  <c r="BN176" i="2"/>
  <c r="BM176" i="2"/>
  <c r="BE176" i="2"/>
  <c r="BD176" i="2"/>
  <c r="BC176" i="2"/>
  <c r="BB176" i="2"/>
  <c r="BA176" i="2"/>
  <c r="AZ176" i="2"/>
  <c r="AL176" i="2"/>
  <c r="AK176" i="2"/>
  <c r="AJ176" i="2"/>
  <c r="BS771" i="2"/>
  <c r="BR771" i="2"/>
  <c r="BQ771" i="2"/>
  <c r="BP771" i="2"/>
  <c r="BO771" i="2"/>
  <c r="BN771" i="2"/>
  <c r="BM771" i="2"/>
  <c r="BE771" i="2"/>
  <c r="BD771" i="2"/>
  <c r="BC771" i="2"/>
  <c r="BB771" i="2"/>
  <c r="BA771" i="2"/>
  <c r="AZ771" i="2"/>
  <c r="AL771" i="2"/>
  <c r="AK771" i="2"/>
  <c r="AJ771" i="2"/>
  <c r="BS175" i="2"/>
  <c r="BR175" i="2"/>
  <c r="BQ175" i="2"/>
  <c r="BP175" i="2"/>
  <c r="BO175" i="2"/>
  <c r="BN175" i="2"/>
  <c r="BM175" i="2"/>
  <c r="BE175" i="2"/>
  <c r="BD175" i="2"/>
  <c r="BC175" i="2"/>
  <c r="BB175" i="2"/>
  <c r="BA175" i="2"/>
  <c r="AZ175" i="2"/>
  <c r="AL175" i="2"/>
  <c r="AK175" i="2"/>
  <c r="AJ175" i="2"/>
  <c r="BS174" i="2"/>
  <c r="BR174" i="2"/>
  <c r="BQ174" i="2"/>
  <c r="BP174" i="2"/>
  <c r="BO174" i="2"/>
  <c r="BN174" i="2"/>
  <c r="BM174" i="2"/>
  <c r="BE174" i="2"/>
  <c r="BD174" i="2"/>
  <c r="BC174" i="2"/>
  <c r="BB174" i="2"/>
  <c r="BA174" i="2"/>
  <c r="AZ174" i="2"/>
  <c r="AL174" i="2"/>
  <c r="AK174" i="2"/>
  <c r="AJ174" i="2"/>
  <c r="BS744" i="2"/>
  <c r="BR744" i="2"/>
  <c r="BQ744" i="2"/>
  <c r="BP744" i="2"/>
  <c r="BO744" i="2"/>
  <c r="BN744" i="2"/>
  <c r="BM744" i="2"/>
  <c r="BE744" i="2"/>
  <c r="BD744" i="2"/>
  <c r="BC744" i="2"/>
  <c r="BB744" i="2"/>
  <c r="BA744" i="2"/>
  <c r="AZ744" i="2"/>
  <c r="AL744" i="2"/>
  <c r="AK744" i="2"/>
  <c r="AJ744" i="2"/>
  <c r="BS173" i="2"/>
  <c r="BR173" i="2"/>
  <c r="BQ173" i="2"/>
  <c r="BP173" i="2"/>
  <c r="BO173" i="2"/>
  <c r="BN173" i="2"/>
  <c r="BM173" i="2"/>
  <c r="BE173" i="2"/>
  <c r="BD173" i="2"/>
  <c r="BC173" i="2"/>
  <c r="BB173" i="2"/>
  <c r="BA173" i="2"/>
  <c r="AZ173" i="2"/>
  <c r="AL173" i="2"/>
  <c r="AK173" i="2"/>
  <c r="AJ173" i="2"/>
  <c r="BS172" i="2"/>
  <c r="BR172" i="2"/>
  <c r="BQ172" i="2"/>
  <c r="BP172" i="2"/>
  <c r="BO172" i="2"/>
  <c r="BN172" i="2"/>
  <c r="BM172" i="2"/>
  <c r="BE172" i="2"/>
  <c r="BD172" i="2"/>
  <c r="BC172" i="2"/>
  <c r="BB172" i="2"/>
  <c r="BA172" i="2"/>
  <c r="AZ172" i="2"/>
  <c r="AL172" i="2"/>
  <c r="AK172" i="2"/>
  <c r="AJ172" i="2"/>
  <c r="BS868" i="2"/>
  <c r="BR868" i="2"/>
  <c r="BQ868" i="2"/>
  <c r="BP868" i="2"/>
  <c r="BO868" i="2"/>
  <c r="BN868" i="2"/>
  <c r="BM868" i="2"/>
  <c r="BE868" i="2"/>
  <c r="BD868" i="2"/>
  <c r="BC868" i="2"/>
  <c r="BB868" i="2"/>
  <c r="BA868" i="2"/>
  <c r="AZ868" i="2"/>
  <c r="AL868" i="2"/>
  <c r="AK868" i="2"/>
  <c r="AJ868" i="2"/>
  <c r="BS647" i="2"/>
  <c r="BR647" i="2"/>
  <c r="BQ647" i="2"/>
  <c r="BP647" i="2"/>
  <c r="BO647" i="2"/>
  <c r="BN647" i="2"/>
  <c r="BM647" i="2"/>
  <c r="BE647" i="2"/>
  <c r="BD647" i="2"/>
  <c r="BC647" i="2"/>
  <c r="BB647" i="2"/>
  <c r="BA647" i="2"/>
  <c r="AZ647" i="2"/>
  <c r="AL647" i="2"/>
  <c r="AK647" i="2"/>
  <c r="AJ647" i="2"/>
  <c r="BS661" i="2"/>
  <c r="BR661" i="2"/>
  <c r="BQ661" i="2"/>
  <c r="BP661" i="2"/>
  <c r="BO661" i="2"/>
  <c r="BN661" i="2"/>
  <c r="BM661" i="2"/>
  <c r="BE661" i="2"/>
  <c r="BD661" i="2"/>
  <c r="BC661" i="2"/>
  <c r="BB661" i="2"/>
  <c r="BA661" i="2"/>
  <c r="AZ661" i="2"/>
  <c r="AL661" i="2"/>
  <c r="AK661" i="2"/>
  <c r="AJ661" i="2"/>
  <c r="BS660" i="2"/>
  <c r="BR660" i="2"/>
  <c r="BQ660" i="2"/>
  <c r="BP660" i="2"/>
  <c r="BO660" i="2"/>
  <c r="BN660" i="2"/>
  <c r="BM660" i="2"/>
  <c r="BE660" i="2"/>
  <c r="BD660" i="2"/>
  <c r="BC660" i="2"/>
  <c r="BB660" i="2"/>
  <c r="BA660" i="2"/>
  <c r="AZ660" i="2"/>
  <c r="AL660" i="2"/>
  <c r="AK660" i="2"/>
  <c r="AJ660" i="2"/>
  <c r="BS659" i="2"/>
  <c r="BR659" i="2"/>
  <c r="BQ659" i="2"/>
  <c r="BP659" i="2"/>
  <c r="BO659" i="2"/>
  <c r="BN659" i="2"/>
  <c r="BM659" i="2"/>
  <c r="BE659" i="2"/>
  <c r="BD659" i="2"/>
  <c r="BC659" i="2"/>
  <c r="BB659" i="2"/>
  <c r="BA659" i="2"/>
  <c r="AZ659" i="2"/>
  <c r="AL659" i="2"/>
  <c r="AK659" i="2"/>
  <c r="AJ659" i="2"/>
  <c r="BS646" i="2"/>
  <c r="BR646" i="2"/>
  <c r="BQ646" i="2"/>
  <c r="BP646" i="2"/>
  <c r="BO646" i="2"/>
  <c r="BN646" i="2"/>
  <c r="BM646" i="2"/>
  <c r="BE646" i="2"/>
  <c r="BD646" i="2"/>
  <c r="BC646" i="2"/>
  <c r="BB646" i="2"/>
  <c r="BA646" i="2"/>
  <c r="AZ646" i="2"/>
  <c r="AL646" i="2"/>
  <c r="AK646" i="2"/>
  <c r="AJ646" i="2"/>
  <c r="BS645" i="2"/>
  <c r="BR645" i="2"/>
  <c r="BQ645" i="2"/>
  <c r="BP645" i="2"/>
  <c r="BO645" i="2"/>
  <c r="BN645" i="2"/>
  <c r="BM645" i="2"/>
  <c r="BE645" i="2"/>
  <c r="BD645" i="2"/>
  <c r="BC645" i="2"/>
  <c r="BB645" i="2"/>
  <c r="BA645" i="2"/>
  <c r="AZ645" i="2"/>
  <c r="AL645" i="2"/>
  <c r="AK645" i="2"/>
  <c r="AJ645" i="2"/>
  <c r="BS644" i="2"/>
  <c r="BR644" i="2"/>
  <c r="BQ644" i="2"/>
  <c r="BP644" i="2"/>
  <c r="BO644" i="2"/>
  <c r="BN644" i="2"/>
  <c r="BM644" i="2"/>
  <c r="BE644" i="2"/>
  <c r="BD644" i="2"/>
  <c r="BC644" i="2"/>
  <c r="BB644" i="2"/>
  <c r="BA644" i="2"/>
  <c r="AZ644" i="2"/>
  <c r="AL644" i="2"/>
  <c r="AK644" i="2"/>
  <c r="AJ644" i="2"/>
  <c r="BS643" i="2"/>
  <c r="BR643" i="2"/>
  <c r="BQ643" i="2"/>
  <c r="BP643" i="2"/>
  <c r="BO643" i="2"/>
  <c r="BN643" i="2"/>
  <c r="BM643" i="2"/>
  <c r="BE643" i="2"/>
  <c r="BD643" i="2"/>
  <c r="BC643" i="2"/>
  <c r="BB643" i="2"/>
  <c r="BA643" i="2"/>
  <c r="AZ643" i="2"/>
  <c r="AL643" i="2"/>
  <c r="AK643" i="2"/>
  <c r="AJ643" i="2"/>
  <c r="BS642" i="2"/>
  <c r="BR642" i="2"/>
  <c r="BQ642" i="2"/>
  <c r="BP642" i="2"/>
  <c r="BO642" i="2"/>
  <c r="BN642" i="2"/>
  <c r="BM642" i="2"/>
  <c r="BE642" i="2"/>
  <c r="BD642" i="2"/>
  <c r="BC642" i="2"/>
  <c r="BB642" i="2"/>
  <c r="BA642" i="2"/>
  <c r="AZ642" i="2"/>
  <c r="AL642" i="2"/>
  <c r="AK642" i="2"/>
  <c r="AJ642" i="2"/>
  <c r="BS641" i="2"/>
  <c r="BR641" i="2"/>
  <c r="BQ641" i="2"/>
  <c r="BP641" i="2"/>
  <c r="BO641" i="2"/>
  <c r="BN641" i="2"/>
  <c r="BM641" i="2"/>
  <c r="BE641" i="2"/>
  <c r="BD641" i="2"/>
  <c r="BC641" i="2"/>
  <c r="BB641" i="2"/>
  <c r="BA641" i="2"/>
  <c r="AZ641" i="2"/>
  <c r="AL641" i="2"/>
  <c r="AK641" i="2"/>
  <c r="AJ641" i="2"/>
  <c r="BS640" i="2"/>
  <c r="BR640" i="2"/>
  <c r="BQ640" i="2"/>
  <c r="BP640" i="2"/>
  <c r="BO640" i="2"/>
  <c r="BN640" i="2"/>
  <c r="BM640" i="2"/>
  <c r="BE640" i="2"/>
  <c r="BD640" i="2"/>
  <c r="BC640" i="2"/>
  <c r="BB640" i="2"/>
  <c r="BA640" i="2"/>
  <c r="AZ640" i="2"/>
  <c r="AL640" i="2"/>
  <c r="AK640" i="2"/>
  <c r="AJ640" i="2"/>
  <c r="BS862" i="2"/>
  <c r="BR862" i="2"/>
  <c r="BQ862" i="2"/>
  <c r="BP862" i="2"/>
  <c r="BO862" i="2"/>
  <c r="BN862" i="2"/>
  <c r="BM862" i="2"/>
  <c r="BE862" i="2"/>
  <c r="BD862" i="2"/>
  <c r="BC862" i="2"/>
  <c r="BB862" i="2"/>
  <c r="BA862" i="2"/>
  <c r="AZ862" i="2"/>
  <c r="AL862" i="2"/>
  <c r="AK862" i="2"/>
  <c r="AJ862" i="2"/>
  <c r="BS851" i="2"/>
  <c r="BR851" i="2"/>
  <c r="BQ851" i="2"/>
  <c r="BP851" i="2"/>
  <c r="BO851" i="2"/>
  <c r="BN851" i="2"/>
  <c r="BM851" i="2"/>
  <c r="BE851" i="2"/>
  <c r="BD851" i="2"/>
  <c r="BC851" i="2"/>
  <c r="BB851" i="2"/>
  <c r="BA851" i="2"/>
  <c r="AZ851" i="2"/>
  <c r="AL851" i="2"/>
  <c r="AK851" i="2"/>
  <c r="AJ851" i="2"/>
  <c r="BS639" i="2"/>
  <c r="BR639" i="2"/>
  <c r="BQ639" i="2"/>
  <c r="BP639" i="2"/>
  <c r="BO639" i="2"/>
  <c r="BN639" i="2"/>
  <c r="BM639" i="2"/>
  <c r="BE639" i="2"/>
  <c r="BD639" i="2"/>
  <c r="BC639" i="2"/>
  <c r="BB639" i="2"/>
  <c r="BA639" i="2"/>
  <c r="AZ639" i="2"/>
  <c r="AL639" i="2"/>
  <c r="AK639" i="2"/>
  <c r="AJ639" i="2"/>
  <c r="BS638" i="2"/>
  <c r="BR638" i="2"/>
  <c r="BQ638" i="2"/>
  <c r="BP638" i="2"/>
  <c r="BO638" i="2"/>
  <c r="BN638" i="2"/>
  <c r="BM638" i="2"/>
  <c r="BE638" i="2"/>
  <c r="BD638" i="2"/>
  <c r="BC638" i="2"/>
  <c r="BB638" i="2"/>
  <c r="BA638" i="2"/>
  <c r="AZ638" i="2"/>
  <c r="AL638" i="2"/>
  <c r="AK638" i="2"/>
  <c r="AJ638" i="2"/>
  <c r="BS637" i="2"/>
  <c r="BR637" i="2"/>
  <c r="BQ637" i="2"/>
  <c r="BP637" i="2"/>
  <c r="BO637" i="2"/>
  <c r="BN637" i="2"/>
  <c r="BM637" i="2"/>
  <c r="BE637" i="2"/>
  <c r="BD637" i="2"/>
  <c r="BC637" i="2"/>
  <c r="BB637" i="2"/>
  <c r="BA637" i="2"/>
  <c r="AZ637" i="2"/>
  <c r="AL637" i="2"/>
  <c r="AK637" i="2"/>
  <c r="AJ637" i="2"/>
  <c r="BS636" i="2"/>
  <c r="BR636" i="2"/>
  <c r="BQ636" i="2"/>
  <c r="BP636" i="2"/>
  <c r="BO636" i="2"/>
  <c r="BN636" i="2"/>
  <c r="BM636" i="2"/>
  <c r="BE636" i="2"/>
  <c r="BD636" i="2"/>
  <c r="BC636" i="2"/>
  <c r="BB636" i="2"/>
  <c r="BA636" i="2"/>
  <c r="AZ636" i="2"/>
  <c r="AL636" i="2"/>
  <c r="AK636" i="2"/>
  <c r="AJ636" i="2"/>
  <c r="BS844" i="2"/>
  <c r="BR844" i="2"/>
  <c r="BQ844" i="2"/>
  <c r="BP844" i="2"/>
  <c r="BO844" i="2"/>
  <c r="BN844" i="2"/>
  <c r="BM844" i="2"/>
  <c r="BE844" i="2"/>
  <c r="BD844" i="2"/>
  <c r="BC844" i="2"/>
  <c r="BB844" i="2"/>
  <c r="BA844" i="2"/>
  <c r="AZ844" i="2"/>
  <c r="AL844" i="2"/>
  <c r="AK844" i="2"/>
  <c r="AJ844" i="2"/>
  <c r="BS635" i="2"/>
  <c r="BR635" i="2"/>
  <c r="BQ635" i="2"/>
  <c r="BP635" i="2"/>
  <c r="BO635" i="2"/>
  <c r="BN635" i="2"/>
  <c r="BM635" i="2"/>
  <c r="BE635" i="2"/>
  <c r="BD635" i="2"/>
  <c r="BC635" i="2"/>
  <c r="BB635" i="2"/>
  <c r="BA635" i="2"/>
  <c r="AZ635" i="2"/>
  <c r="AL635" i="2"/>
  <c r="AK635" i="2"/>
  <c r="AJ635" i="2"/>
  <c r="BS842" i="2"/>
  <c r="BR842" i="2"/>
  <c r="BQ842" i="2"/>
  <c r="BP842" i="2"/>
  <c r="BO842" i="2"/>
  <c r="BN842" i="2"/>
  <c r="BM842" i="2"/>
  <c r="BE842" i="2"/>
  <c r="BD842" i="2"/>
  <c r="BC842" i="2"/>
  <c r="BB842" i="2"/>
  <c r="BA842" i="2"/>
  <c r="AZ842" i="2"/>
  <c r="AL842" i="2"/>
  <c r="AK842" i="2"/>
  <c r="AJ842" i="2"/>
  <c r="BS841" i="2"/>
  <c r="BR841" i="2"/>
  <c r="BQ841" i="2"/>
  <c r="BP841" i="2"/>
  <c r="BO841" i="2"/>
  <c r="BN841" i="2"/>
  <c r="BM841" i="2"/>
  <c r="BE841" i="2"/>
  <c r="BD841" i="2"/>
  <c r="BC841" i="2"/>
  <c r="BB841" i="2"/>
  <c r="BA841" i="2"/>
  <c r="AZ841" i="2"/>
  <c r="AL841" i="2"/>
  <c r="AK841" i="2"/>
  <c r="AJ841" i="2"/>
  <c r="BS840" i="2"/>
  <c r="BR840" i="2"/>
  <c r="BQ840" i="2"/>
  <c r="BP840" i="2"/>
  <c r="BO840" i="2"/>
  <c r="BN840" i="2"/>
  <c r="BM840" i="2"/>
  <c r="BE840" i="2"/>
  <c r="BD840" i="2"/>
  <c r="BC840" i="2"/>
  <c r="BB840" i="2"/>
  <c r="BA840" i="2"/>
  <c r="AZ840" i="2"/>
  <c r="AL840" i="2"/>
  <c r="AK840" i="2"/>
  <c r="AJ840" i="2"/>
  <c r="BS845" i="2"/>
  <c r="BR845" i="2"/>
  <c r="BQ845" i="2"/>
  <c r="BP845" i="2"/>
  <c r="BO845" i="2"/>
  <c r="BN845" i="2"/>
  <c r="BM845" i="2"/>
  <c r="BE845" i="2"/>
  <c r="BD845" i="2"/>
  <c r="BC845" i="2"/>
  <c r="BB845" i="2"/>
  <c r="BA845" i="2"/>
  <c r="AZ845" i="2"/>
  <c r="AL845" i="2"/>
  <c r="AK845" i="2"/>
  <c r="AJ845" i="2"/>
  <c r="BS839" i="2"/>
  <c r="BR839" i="2"/>
  <c r="BQ839" i="2"/>
  <c r="BP839" i="2"/>
  <c r="BO839" i="2"/>
  <c r="BN839" i="2"/>
  <c r="BM839" i="2"/>
  <c r="BE839" i="2"/>
  <c r="BD839" i="2"/>
  <c r="BC839" i="2"/>
  <c r="BB839" i="2"/>
  <c r="BA839" i="2"/>
  <c r="AZ839" i="2"/>
  <c r="AL839" i="2"/>
  <c r="AK839" i="2"/>
  <c r="AJ839" i="2"/>
  <c r="BS838" i="2"/>
  <c r="BR838" i="2"/>
  <c r="BQ838" i="2"/>
  <c r="BP838" i="2"/>
  <c r="BO838" i="2"/>
  <c r="BN838" i="2"/>
  <c r="BM838" i="2"/>
  <c r="BE838" i="2"/>
  <c r="BD838" i="2"/>
  <c r="BC838" i="2"/>
  <c r="BB838" i="2"/>
  <c r="BA838" i="2"/>
  <c r="AZ838" i="2"/>
  <c r="AL838" i="2"/>
  <c r="AK838" i="2"/>
  <c r="AJ838" i="2"/>
  <c r="BS832" i="2"/>
  <c r="BR832" i="2"/>
  <c r="BQ832" i="2"/>
  <c r="BP832" i="2"/>
  <c r="BO832" i="2"/>
  <c r="BN832" i="2"/>
  <c r="BM832" i="2"/>
  <c r="BE832" i="2"/>
  <c r="BD832" i="2"/>
  <c r="BC832" i="2"/>
  <c r="BB832" i="2"/>
  <c r="BA832" i="2"/>
  <c r="AZ832" i="2"/>
  <c r="AL832" i="2"/>
  <c r="AK832" i="2"/>
  <c r="AJ832" i="2"/>
  <c r="BS634" i="2"/>
  <c r="BR634" i="2"/>
  <c r="BQ634" i="2"/>
  <c r="BP634" i="2"/>
  <c r="BO634" i="2"/>
  <c r="BN634" i="2"/>
  <c r="BM634" i="2"/>
  <c r="BE634" i="2"/>
  <c r="BD634" i="2"/>
  <c r="BC634" i="2"/>
  <c r="BB634" i="2"/>
  <c r="BA634" i="2"/>
  <c r="AZ634" i="2"/>
  <c r="AL634" i="2"/>
  <c r="AK634" i="2"/>
  <c r="AJ634" i="2"/>
  <c r="BS877" i="2"/>
  <c r="BR877" i="2"/>
  <c r="BQ877" i="2"/>
  <c r="BP877" i="2"/>
  <c r="BO877" i="2"/>
  <c r="BN877" i="2"/>
  <c r="BM877" i="2"/>
  <c r="BE877" i="2"/>
  <c r="BD877" i="2"/>
  <c r="BC877" i="2"/>
  <c r="BB877" i="2"/>
  <c r="BA877" i="2"/>
  <c r="AZ877" i="2"/>
  <c r="AL877" i="2"/>
  <c r="AK877" i="2"/>
  <c r="AJ877" i="2"/>
  <c r="BS778" i="2"/>
  <c r="BR778" i="2"/>
  <c r="BQ778" i="2"/>
  <c r="BP778" i="2"/>
  <c r="BO778" i="2"/>
  <c r="BN778" i="2"/>
  <c r="BM778" i="2"/>
  <c r="BE778" i="2"/>
  <c r="BD778" i="2"/>
  <c r="BC778" i="2"/>
  <c r="BB778" i="2"/>
  <c r="BA778" i="2"/>
  <c r="AZ778" i="2"/>
  <c r="AL778" i="2"/>
  <c r="AK778" i="2"/>
  <c r="AJ778" i="2"/>
  <c r="BS831" i="2"/>
  <c r="BR831" i="2"/>
  <c r="BQ831" i="2"/>
  <c r="BP831" i="2"/>
  <c r="BO831" i="2"/>
  <c r="BN831" i="2"/>
  <c r="BM831" i="2"/>
  <c r="BE831" i="2"/>
  <c r="BD831" i="2"/>
  <c r="BC831" i="2"/>
  <c r="BB831" i="2"/>
  <c r="BA831" i="2"/>
  <c r="AZ831" i="2"/>
  <c r="AL831" i="2"/>
  <c r="AK831" i="2"/>
  <c r="AJ831" i="2"/>
  <c r="BS827" i="2"/>
  <c r="BR827" i="2"/>
  <c r="BQ827" i="2"/>
  <c r="BP827" i="2"/>
  <c r="BO827" i="2"/>
  <c r="BN827" i="2"/>
  <c r="BM827" i="2"/>
  <c r="BE827" i="2"/>
  <c r="BD827" i="2"/>
  <c r="BC827" i="2"/>
  <c r="BB827" i="2"/>
  <c r="BA827" i="2"/>
  <c r="AZ827" i="2"/>
  <c r="AL827" i="2"/>
  <c r="AK827" i="2"/>
  <c r="AJ827" i="2"/>
  <c r="BS633" i="2"/>
  <c r="BR633" i="2"/>
  <c r="BQ633" i="2"/>
  <c r="BP633" i="2"/>
  <c r="BO633" i="2"/>
  <c r="BN633" i="2"/>
  <c r="BM633" i="2"/>
  <c r="BE633" i="2"/>
  <c r="BD633" i="2"/>
  <c r="BC633" i="2"/>
  <c r="BB633" i="2"/>
  <c r="BA633" i="2"/>
  <c r="AZ633" i="2"/>
  <c r="AL633" i="2"/>
  <c r="AK633" i="2"/>
  <c r="AJ633" i="2"/>
  <c r="BS825" i="2"/>
  <c r="BR825" i="2"/>
  <c r="BQ825" i="2"/>
  <c r="BP825" i="2"/>
  <c r="BO825" i="2"/>
  <c r="BN825" i="2"/>
  <c r="BM825" i="2"/>
  <c r="BE825" i="2"/>
  <c r="BD825" i="2"/>
  <c r="BC825" i="2"/>
  <c r="BB825" i="2"/>
  <c r="BA825" i="2"/>
  <c r="AZ825" i="2"/>
  <c r="AL825" i="2"/>
  <c r="AK825" i="2"/>
  <c r="AJ825" i="2"/>
  <c r="BS824" i="2"/>
  <c r="BR824" i="2"/>
  <c r="BQ824" i="2"/>
  <c r="BP824" i="2"/>
  <c r="BO824" i="2"/>
  <c r="BN824" i="2"/>
  <c r="BM824" i="2"/>
  <c r="BE824" i="2"/>
  <c r="BD824" i="2"/>
  <c r="BC824" i="2"/>
  <c r="BB824" i="2"/>
  <c r="BA824" i="2"/>
  <c r="AZ824" i="2"/>
  <c r="AL824" i="2"/>
  <c r="AK824" i="2"/>
  <c r="AJ824" i="2"/>
  <c r="BS708" i="2"/>
  <c r="BR708" i="2"/>
  <c r="BQ708" i="2"/>
  <c r="BP708" i="2"/>
  <c r="BO708" i="2"/>
  <c r="BN708" i="2"/>
  <c r="BM708" i="2"/>
  <c r="BE708" i="2"/>
  <c r="BD708" i="2"/>
  <c r="BC708" i="2"/>
  <c r="BB708" i="2"/>
  <c r="BA708" i="2"/>
  <c r="AZ708" i="2"/>
  <c r="AL708" i="2"/>
  <c r="AK708" i="2"/>
  <c r="AJ708" i="2"/>
  <c r="BS809" i="2"/>
  <c r="BR809" i="2"/>
  <c r="BQ809" i="2"/>
  <c r="BP809" i="2"/>
  <c r="BO809" i="2"/>
  <c r="BN809" i="2"/>
  <c r="BM809" i="2"/>
  <c r="BE809" i="2"/>
  <c r="BD809" i="2"/>
  <c r="BC809" i="2"/>
  <c r="BB809" i="2"/>
  <c r="BA809" i="2"/>
  <c r="AZ809" i="2"/>
  <c r="AL809" i="2"/>
  <c r="AK809" i="2"/>
  <c r="AJ809" i="2"/>
  <c r="BS797" i="2"/>
  <c r="BR797" i="2"/>
  <c r="BQ797" i="2"/>
  <c r="BP797" i="2"/>
  <c r="BO797" i="2"/>
  <c r="BN797" i="2"/>
  <c r="BM797" i="2"/>
  <c r="BE797" i="2"/>
  <c r="BD797" i="2"/>
  <c r="BC797" i="2"/>
  <c r="BB797" i="2"/>
  <c r="BA797" i="2"/>
  <c r="AZ797" i="2"/>
  <c r="AL797" i="2"/>
  <c r="AK797" i="2"/>
  <c r="AJ797" i="2"/>
  <c r="BS565" i="2"/>
  <c r="BR565" i="2"/>
  <c r="BQ565" i="2"/>
  <c r="BP565" i="2"/>
  <c r="BO565" i="2"/>
  <c r="BN565" i="2"/>
  <c r="BM565" i="2"/>
  <c r="BE565" i="2"/>
  <c r="BD565" i="2"/>
  <c r="BC565" i="2"/>
  <c r="BB565" i="2"/>
  <c r="BA565" i="2"/>
  <c r="AZ565" i="2"/>
  <c r="AL565" i="2"/>
  <c r="AK565" i="2"/>
  <c r="AJ565" i="2"/>
  <c r="BS777" i="2"/>
  <c r="BR777" i="2"/>
  <c r="BQ777" i="2"/>
  <c r="BP777" i="2"/>
  <c r="BO777" i="2"/>
  <c r="BN777" i="2"/>
  <c r="BM777" i="2"/>
  <c r="BE777" i="2"/>
  <c r="BD777" i="2"/>
  <c r="BC777" i="2"/>
  <c r="BB777" i="2"/>
  <c r="BA777" i="2"/>
  <c r="AZ777" i="2"/>
  <c r="AL777" i="2"/>
  <c r="AK777" i="2"/>
  <c r="AJ777" i="2"/>
  <c r="BS564" i="2"/>
  <c r="BR564" i="2"/>
  <c r="BQ564" i="2"/>
  <c r="BP564" i="2"/>
  <c r="BO564" i="2"/>
  <c r="BN564" i="2"/>
  <c r="BM564" i="2"/>
  <c r="BE564" i="2"/>
  <c r="BD564" i="2"/>
  <c r="BC564" i="2"/>
  <c r="BB564" i="2"/>
  <c r="BA564" i="2"/>
  <c r="AZ564" i="2"/>
  <c r="AL564" i="2"/>
  <c r="AK564" i="2"/>
  <c r="AJ564" i="2"/>
  <c r="BS563" i="2"/>
  <c r="BR563" i="2"/>
  <c r="BQ563" i="2"/>
  <c r="BP563" i="2"/>
  <c r="BO563" i="2"/>
  <c r="BN563" i="2"/>
  <c r="BM563" i="2"/>
  <c r="BE563" i="2"/>
  <c r="BD563" i="2"/>
  <c r="BC563" i="2"/>
  <c r="BB563" i="2"/>
  <c r="BA563" i="2"/>
  <c r="AZ563" i="2"/>
  <c r="AL563" i="2"/>
  <c r="AK563" i="2"/>
  <c r="AJ563" i="2"/>
  <c r="BS535" i="2"/>
  <c r="BR535" i="2"/>
  <c r="BQ535" i="2"/>
  <c r="BP535" i="2"/>
  <c r="BO535" i="2"/>
  <c r="BN535" i="2"/>
  <c r="BM535" i="2"/>
  <c r="BE535" i="2"/>
  <c r="BD535" i="2"/>
  <c r="BC535" i="2"/>
  <c r="BB535" i="2"/>
  <c r="BA535" i="2"/>
  <c r="AZ535" i="2"/>
  <c r="AL535" i="2"/>
  <c r="AK535" i="2"/>
  <c r="AJ535" i="2"/>
  <c r="BS534" i="2"/>
  <c r="BR534" i="2"/>
  <c r="BQ534" i="2"/>
  <c r="BP534" i="2"/>
  <c r="BO534" i="2"/>
  <c r="BN534" i="2"/>
  <c r="BM534" i="2"/>
  <c r="BE534" i="2"/>
  <c r="BD534" i="2"/>
  <c r="BC534" i="2"/>
  <c r="BB534" i="2"/>
  <c r="BA534" i="2"/>
  <c r="AZ534" i="2"/>
  <c r="AL534" i="2"/>
  <c r="AK534" i="2"/>
  <c r="AJ534" i="2"/>
  <c r="BS533" i="2"/>
  <c r="BR533" i="2"/>
  <c r="BQ533" i="2"/>
  <c r="BP533" i="2"/>
  <c r="BO533" i="2"/>
  <c r="BN533" i="2"/>
  <c r="BM533" i="2"/>
  <c r="BE533" i="2"/>
  <c r="BD533" i="2"/>
  <c r="BC533" i="2"/>
  <c r="BB533" i="2"/>
  <c r="BA533" i="2"/>
  <c r="AZ533" i="2"/>
  <c r="AL533" i="2"/>
  <c r="AK533" i="2"/>
  <c r="AJ533" i="2"/>
  <c r="BS532" i="2"/>
  <c r="BR532" i="2"/>
  <c r="BQ532" i="2"/>
  <c r="BP532" i="2"/>
  <c r="BO532" i="2"/>
  <c r="BN532" i="2"/>
  <c r="BM532" i="2"/>
  <c r="BE532" i="2"/>
  <c r="BD532" i="2"/>
  <c r="BC532" i="2"/>
  <c r="BB532" i="2"/>
  <c r="BA532" i="2"/>
  <c r="AZ532" i="2"/>
  <c r="AL532" i="2"/>
  <c r="AK532" i="2"/>
  <c r="AJ532" i="2"/>
  <c r="BS531" i="2"/>
  <c r="BR531" i="2"/>
  <c r="BQ531" i="2"/>
  <c r="BP531" i="2"/>
  <c r="BO531" i="2"/>
  <c r="BN531" i="2"/>
  <c r="BM531" i="2"/>
  <c r="BE531" i="2"/>
  <c r="BD531" i="2"/>
  <c r="BC531" i="2"/>
  <c r="BB531" i="2"/>
  <c r="BA531" i="2"/>
  <c r="AZ531" i="2"/>
  <c r="AL531" i="2"/>
  <c r="AJ531" i="2"/>
  <c r="BS497" i="2"/>
  <c r="BR497" i="2"/>
  <c r="BQ497" i="2"/>
  <c r="BP497" i="2"/>
  <c r="BO497" i="2"/>
  <c r="BN497" i="2"/>
  <c r="BM497" i="2"/>
  <c r="BE497" i="2"/>
  <c r="BD497" i="2"/>
  <c r="BC497" i="2"/>
  <c r="BB497" i="2"/>
  <c r="BA497" i="2"/>
  <c r="AZ497" i="2"/>
  <c r="AL497" i="2"/>
  <c r="AK497" i="2"/>
  <c r="AJ497" i="2"/>
  <c r="BS864" i="2"/>
  <c r="BR864" i="2"/>
  <c r="BQ864" i="2"/>
  <c r="BP864" i="2"/>
  <c r="BO864" i="2"/>
  <c r="BN864" i="2"/>
  <c r="BM864" i="2"/>
  <c r="BE864" i="2"/>
  <c r="BD864" i="2"/>
  <c r="BC864" i="2"/>
  <c r="BB864" i="2"/>
  <c r="BA864" i="2"/>
  <c r="AZ864" i="2"/>
  <c r="AL864" i="2"/>
  <c r="AK864" i="2"/>
  <c r="AJ864" i="2"/>
  <c r="BS764" i="2"/>
  <c r="BR764" i="2"/>
  <c r="BQ764" i="2"/>
  <c r="BP764" i="2"/>
  <c r="BO764" i="2"/>
  <c r="BN764" i="2"/>
  <c r="BM764" i="2"/>
  <c r="BE764" i="2"/>
  <c r="BD764" i="2"/>
  <c r="BC764" i="2"/>
  <c r="BB764" i="2"/>
  <c r="BA764" i="2"/>
  <c r="AZ764" i="2"/>
  <c r="AL764" i="2"/>
  <c r="AK764" i="2"/>
  <c r="AJ764" i="2"/>
  <c r="BS496" i="2"/>
  <c r="BR496" i="2"/>
  <c r="BQ496" i="2"/>
  <c r="BP496" i="2"/>
  <c r="BO496" i="2"/>
  <c r="BN496" i="2"/>
  <c r="BM496" i="2"/>
  <c r="BE496" i="2"/>
  <c r="BD496" i="2"/>
  <c r="BC496" i="2"/>
  <c r="BB496" i="2"/>
  <c r="BA496" i="2"/>
  <c r="AZ496" i="2"/>
  <c r="AL496" i="2"/>
  <c r="AK496" i="2"/>
  <c r="AJ496" i="2"/>
  <c r="BS494" i="2"/>
  <c r="BR494" i="2"/>
  <c r="BQ494" i="2"/>
  <c r="BP494" i="2"/>
  <c r="BO494" i="2"/>
  <c r="BN494" i="2"/>
  <c r="BM494" i="2"/>
  <c r="BE494" i="2"/>
  <c r="BD494" i="2"/>
  <c r="BC494" i="2"/>
  <c r="BB494" i="2"/>
  <c r="BA494" i="2"/>
  <c r="AZ494" i="2"/>
  <c r="AL494" i="2"/>
  <c r="AK494" i="2"/>
  <c r="AJ494" i="2"/>
  <c r="BS493" i="2"/>
  <c r="BR493" i="2"/>
  <c r="BQ493" i="2"/>
  <c r="BP493" i="2"/>
  <c r="BO493" i="2"/>
  <c r="BN493" i="2"/>
  <c r="BM493" i="2"/>
  <c r="BE493" i="2"/>
  <c r="BD493" i="2"/>
  <c r="BC493" i="2"/>
  <c r="BB493" i="2"/>
  <c r="BA493" i="2"/>
  <c r="AZ493" i="2"/>
  <c r="AL493" i="2"/>
  <c r="AK493" i="2"/>
  <c r="AJ493" i="2"/>
  <c r="BS492" i="2"/>
  <c r="BR492" i="2"/>
  <c r="BQ492" i="2"/>
  <c r="BP492" i="2"/>
  <c r="BO492" i="2"/>
  <c r="BN492" i="2"/>
  <c r="BM492" i="2"/>
  <c r="BE492" i="2"/>
  <c r="BD492" i="2"/>
  <c r="BC492" i="2"/>
  <c r="BB492" i="2"/>
  <c r="BA492" i="2"/>
  <c r="AZ492" i="2"/>
  <c r="AL492" i="2"/>
  <c r="AK492" i="2"/>
  <c r="AJ492" i="2"/>
  <c r="BS457" i="2"/>
  <c r="BR457" i="2"/>
  <c r="BQ457" i="2"/>
  <c r="BP457" i="2"/>
  <c r="BO457" i="2"/>
  <c r="BN457" i="2"/>
  <c r="BM457" i="2"/>
  <c r="BE457" i="2"/>
  <c r="BD457" i="2"/>
  <c r="BC457" i="2"/>
  <c r="BB457" i="2"/>
  <c r="BA457" i="2"/>
  <c r="AZ457" i="2"/>
  <c r="AL457" i="2"/>
  <c r="AK457" i="2"/>
  <c r="AJ457" i="2"/>
  <c r="BS763" i="2"/>
  <c r="BR763" i="2"/>
  <c r="BQ763" i="2"/>
  <c r="BP763" i="2"/>
  <c r="BO763" i="2"/>
  <c r="BN763" i="2"/>
  <c r="BM763" i="2"/>
  <c r="BE763" i="2"/>
  <c r="BD763" i="2"/>
  <c r="BC763" i="2"/>
  <c r="BB763" i="2"/>
  <c r="BA763" i="2"/>
  <c r="AZ763" i="2"/>
  <c r="AL763" i="2"/>
  <c r="AK763" i="2"/>
  <c r="AJ763" i="2"/>
  <c r="BS456" i="2"/>
  <c r="BR456" i="2"/>
  <c r="BQ456" i="2"/>
  <c r="BP456" i="2"/>
  <c r="BO456" i="2"/>
  <c r="BN456" i="2"/>
  <c r="BM456" i="2"/>
  <c r="BE456" i="2"/>
  <c r="BD456" i="2"/>
  <c r="BC456" i="2"/>
  <c r="BB456" i="2"/>
  <c r="BA456" i="2"/>
  <c r="AZ456" i="2"/>
  <c r="AL456" i="2"/>
  <c r="AK456" i="2"/>
  <c r="AJ456" i="2"/>
  <c r="BS745" i="2"/>
  <c r="BR745" i="2"/>
  <c r="BQ745" i="2"/>
  <c r="BP745" i="2"/>
  <c r="BO745" i="2"/>
  <c r="BN745" i="2"/>
  <c r="BM745" i="2"/>
  <c r="BE745" i="2"/>
  <c r="BD745" i="2"/>
  <c r="BC745" i="2"/>
  <c r="BB745" i="2"/>
  <c r="BA745" i="2"/>
  <c r="AZ745" i="2"/>
  <c r="AL745" i="2"/>
  <c r="AK745" i="2"/>
  <c r="AJ745" i="2"/>
  <c r="BS455" i="2"/>
  <c r="BR455" i="2"/>
  <c r="BQ455" i="2"/>
  <c r="BP455" i="2"/>
  <c r="BO455" i="2"/>
  <c r="BN455" i="2"/>
  <c r="BM455" i="2"/>
  <c r="BE455" i="2"/>
  <c r="BD455" i="2"/>
  <c r="BC455" i="2"/>
  <c r="BB455" i="2"/>
  <c r="BA455" i="2"/>
  <c r="AZ455" i="2"/>
  <c r="AL455" i="2"/>
  <c r="AK455" i="2"/>
  <c r="AJ455" i="2"/>
  <c r="BS454" i="2"/>
  <c r="BR454" i="2"/>
  <c r="BQ454" i="2"/>
  <c r="BP454" i="2"/>
  <c r="BO454" i="2"/>
  <c r="BN454" i="2"/>
  <c r="BM454" i="2"/>
  <c r="BE454" i="2"/>
  <c r="BD454" i="2"/>
  <c r="BC454" i="2"/>
  <c r="BB454" i="2"/>
  <c r="BA454" i="2"/>
  <c r="AZ454" i="2"/>
  <c r="AL454" i="2"/>
  <c r="AK454" i="2"/>
  <c r="AJ454" i="2"/>
  <c r="BS453" i="2"/>
  <c r="BR453" i="2"/>
  <c r="BQ453" i="2"/>
  <c r="BP453" i="2"/>
  <c r="BO453" i="2"/>
  <c r="BN453" i="2"/>
  <c r="BM453" i="2"/>
  <c r="BE453" i="2"/>
  <c r="BD453" i="2"/>
  <c r="BC453" i="2"/>
  <c r="BB453" i="2"/>
  <c r="BA453" i="2"/>
  <c r="AZ453" i="2"/>
  <c r="AL453" i="2"/>
  <c r="AK453" i="2"/>
  <c r="AJ453" i="2"/>
  <c r="BS452" i="2"/>
  <c r="BR452" i="2"/>
  <c r="BQ452" i="2"/>
  <c r="BP452" i="2"/>
  <c r="BO452" i="2"/>
  <c r="BN452" i="2"/>
  <c r="BM452" i="2"/>
  <c r="BE452" i="2"/>
  <c r="BD452" i="2"/>
  <c r="BC452" i="2"/>
  <c r="BB452" i="2"/>
  <c r="BA452" i="2"/>
  <c r="AZ452" i="2"/>
  <c r="AL452" i="2"/>
  <c r="AK452" i="2"/>
  <c r="AJ452" i="2"/>
  <c r="BS451" i="2"/>
  <c r="BR451" i="2"/>
  <c r="BQ451" i="2"/>
  <c r="BP451" i="2"/>
  <c r="BO451" i="2"/>
  <c r="BN451" i="2"/>
  <c r="BM451" i="2"/>
  <c r="BE451" i="2"/>
  <c r="BD451" i="2"/>
  <c r="BC451" i="2"/>
  <c r="BB451" i="2"/>
  <c r="BA451" i="2"/>
  <c r="AZ451" i="2"/>
  <c r="AL451" i="2"/>
  <c r="AK451" i="2"/>
  <c r="AJ451" i="2"/>
  <c r="BS134" i="2"/>
  <c r="BR134" i="2"/>
  <c r="BQ134" i="2"/>
  <c r="BP134" i="2"/>
  <c r="BO134" i="2"/>
  <c r="BN134" i="2"/>
  <c r="BM134" i="2"/>
  <c r="BE134" i="2"/>
  <c r="BD134" i="2"/>
  <c r="BC134" i="2"/>
  <c r="BB134" i="2"/>
  <c r="BA134" i="2"/>
  <c r="AZ134" i="2"/>
  <c r="AL134" i="2"/>
  <c r="AK134" i="2"/>
  <c r="AJ134" i="2"/>
  <c r="BS450" i="2"/>
  <c r="BR450" i="2"/>
  <c r="BQ450" i="2"/>
  <c r="BP450" i="2"/>
  <c r="BO450" i="2"/>
  <c r="BN450" i="2"/>
  <c r="BM450" i="2"/>
  <c r="BE450" i="2"/>
  <c r="BD450" i="2"/>
  <c r="BC450" i="2"/>
  <c r="BB450" i="2"/>
  <c r="BA450" i="2"/>
  <c r="AZ450" i="2"/>
  <c r="AL450" i="2"/>
  <c r="AK450" i="2"/>
  <c r="AJ450" i="2"/>
  <c r="BS856" i="2"/>
  <c r="BR856" i="2"/>
  <c r="BQ856" i="2"/>
  <c r="BP856" i="2"/>
  <c r="BO856" i="2"/>
  <c r="BN856" i="2"/>
  <c r="BM856" i="2"/>
  <c r="BE856" i="2"/>
  <c r="BD856" i="2"/>
  <c r="BC856" i="2"/>
  <c r="BB856" i="2"/>
  <c r="BA856" i="2"/>
  <c r="AZ856" i="2"/>
  <c r="AL856" i="2"/>
  <c r="AK856" i="2"/>
  <c r="AJ856" i="2"/>
  <c r="BS848" i="2"/>
  <c r="BR848" i="2"/>
  <c r="BQ848" i="2"/>
  <c r="BP848" i="2"/>
  <c r="BO848" i="2"/>
  <c r="BN848" i="2"/>
  <c r="BM848" i="2"/>
  <c r="BE848" i="2"/>
  <c r="BD848" i="2"/>
  <c r="BC848" i="2"/>
  <c r="BB848" i="2"/>
  <c r="BA848" i="2"/>
  <c r="AZ848" i="2"/>
  <c r="AJ848" i="2"/>
  <c r="BS850" i="2"/>
  <c r="BR850" i="2"/>
  <c r="BQ850" i="2"/>
  <c r="BP850" i="2"/>
  <c r="BO850" i="2"/>
  <c r="BN850" i="2"/>
  <c r="BM850" i="2"/>
  <c r="BE850" i="2"/>
  <c r="BD850" i="2"/>
  <c r="BC850" i="2"/>
  <c r="BB850" i="2"/>
  <c r="BA850" i="2"/>
  <c r="AZ850" i="2"/>
  <c r="AL850" i="2"/>
  <c r="AK850" i="2"/>
  <c r="AJ850" i="2"/>
  <c r="BS865" i="2"/>
  <c r="BR865" i="2"/>
  <c r="BQ865" i="2"/>
  <c r="BP865" i="2"/>
  <c r="BO865" i="2"/>
  <c r="BN865" i="2"/>
  <c r="BM865" i="2"/>
  <c r="BE865" i="2"/>
  <c r="BD865" i="2"/>
  <c r="BC865" i="2"/>
  <c r="BB865" i="2"/>
  <c r="BA865" i="2"/>
  <c r="AZ865" i="2"/>
  <c r="AL865" i="2"/>
  <c r="AK865" i="2"/>
  <c r="AJ865" i="2"/>
  <c r="BS449" i="2"/>
  <c r="BR449" i="2"/>
  <c r="BQ449" i="2"/>
  <c r="BP449" i="2"/>
  <c r="BO449" i="2"/>
  <c r="BN449" i="2"/>
  <c r="BM449" i="2"/>
  <c r="BE449" i="2"/>
  <c r="BD449" i="2"/>
  <c r="BC449" i="2"/>
  <c r="BB449" i="2"/>
  <c r="BA449" i="2"/>
  <c r="AZ449" i="2"/>
  <c r="AL449" i="2"/>
  <c r="AK449" i="2"/>
  <c r="AJ449" i="2"/>
  <c r="BS448" i="2"/>
  <c r="BR448" i="2"/>
  <c r="BQ448" i="2"/>
  <c r="BP448" i="2"/>
  <c r="BO448" i="2"/>
  <c r="BN448" i="2"/>
  <c r="BM448" i="2"/>
  <c r="BE448" i="2"/>
  <c r="BD448" i="2"/>
  <c r="BC448" i="2"/>
  <c r="BB448" i="2"/>
  <c r="BA448" i="2"/>
  <c r="AZ448" i="2"/>
  <c r="AL448" i="2"/>
  <c r="AK448" i="2"/>
  <c r="AJ448" i="2"/>
  <c r="BS446" i="2"/>
  <c r="BR446" i="2"/>
  <c r="BQ446" i="2"/>
  <c r="BP446" i="2"/>
  <c r="BO446" i="2"/>
  <c r="BN446" i="2"/>
  <c r="BM446" i="2"/>
  <c r="BE446" i="2"/>
  <c r="BD446" i="2"/>
  <c r="BC446" i="2"/>
  <c r="BB446" i="2"/>
  <c r="BA446" i="2"/>
  <c r="AZ446" i="2"/>
  <c r="AL446" i="2"/>
  <c r="AK446" i="2"/>
  <c r="AJ446" i="2"/>
  <c r="BS445" i="2"/>
  <c r="BR445" i="2"/>
  <c r="BQ445" i="2"/>
  <c r="BP445" i="2"/>
  <c r="BO445" i="2"/>
  <c r="BN445" i="2"/>
  <c r="BM445" i="2"/>
  <c r="BE445" i="2"/>
  <c r="BD445" i="2"/>
  <c r="BC445" i="2"/>
  <c r="BB445" i="2"/>
  <c r="BA445" i="2"/>
  <c r="AZ445" i="2"/>
  <c r="AL445" i="2"/>
  <c r="AK445" i="2"/>
  <c r="AJ445" i="2"/>
  <c r="BS444" i="2"/>
  <c r="BR444" i="2"/>
  <c r="BQ444" i="2"/>
  <c r="BP444" i="2"/>
  <c r="BO444" i="2"/>
  <c r="BN444" i="2"/>
  <c r="BM444" i="2"/>
  <c r="BE444" i="2"/>
  <c r="BD444" i="2"/>
  <c r="BC444" i="2"/>
  <c r="BB444" i="2"/>
  <c r="BA444" i="2"/>
  <c r="AZ444" i="2"/>
  <c r="AL444" i="2"/>
  <c r="AK444" i="2"/>
  <c r="AJ444" i="2"/>
  <c r="BS431" i="2"/>
  <c r="BR431" i="2"/>
  <c r="BQ431" i="2"/>
  <c r="BP431" i="2"/>
  <c r="BO431" i="2"/>
  <c r="BN431" i="2"/>
  <c r="BM431" i="2"/>
  <c r="BE431" i="2"/>
  <c r="BD431" i="2"/>
  <c r="BC431" i="2"/>
  <c r="BB431" i="2"/>
  <c r="BA431" i="2"/>
  <c r="AZ431" i="2"/>
  <c r="AL431" i="2"/>
  <c r="AK431" i="2"/>
  <c r="AJ431" i="2"/>
  <c r="BS908" i="2"/>
  <c r="BR908" i="2"/>
  <c r="BQ908" i="2"/>
  <c r="BP908" i="2"/>
  <c r="BO908" i="2"/>
  <c r="BN908" i="2"/>
  <c r="BM908" i="2"/>
  <c r="BE908" i="2"/>
  <c r="BD908" i="2"/>
  <c r="BC908" i="2"/>
  <c r="BB908" i="2"/>
  <c r="BA908" i="2"/>
  <c r="AZ908" i="2"/>
  <c r="AL908" i="2"/>
  <c r="AK908" i="2"/>
  <c r="AJ908" i="2"/>
  <c r="BS907" i="2"/>
  <c r="BR907" i="2"/>
  <c r="BQ907" i="2"/>
  <c r="BP907" i="2"/>
  <c r="BO907" i="2"/>
  <c r="BN907" i="2"/>
  <c r="BM907" i="2"/>
  <c r="BE907" i="2"/>
  <c r="BD907" i="2"/>
  <c r="BC907" i="2"/>
  <c r="BB907" i="2"/>
  <c r="BA907" i="2"/>
  <c r="AZ907" i="2"/>
  <c r="AL907" i="2"/>
  <c r="AK907" i="2"/>
  <c r="AJ907" i="2"/>
  <c r="BS906" i="2"/>
  <c r="BR906" i="2"/>
  <c r="BQ906" i="2"/>
  <c r="BP906" i="2"/>
  <c r="BO906" i="2"/>
  <c r="BN906" i="2"/>
  <c r="BM906" i="2"/>
  <c r="BE906" i="2"/>
  <c r="BD906" i="2"/>
  <c r="BC906" i="2"/>
  <c r="BB906" i="2"/>
  <c r="BA906" i="2"/>
  <c r="AZ906" i="2"/>
  <c r="AK906" i="2"/>
  <c r="BS905" i="2"/>
  <c r="BR905" i="2"/>
  <c r="BQ905" i="2"/>
  <c r="BP905" i="2"/>
  <c r="BO905" i="2"/>
  <c r="BN905" i="2"/>
  <c r="BM905" i="2"/>
  <c r="BE905" i="2"/>
  <c r="BD905" i="2"/>
  <c r="BC905" i="2"/>
  <c r="BB905" i="2"/>
  <c r="BA905" i="2"/>
  <c r="AZ905" i="2"/>
  <c r="AL905" i="2"/>
  <c r="AK905" i="2"/>
  <c r="AJ905" i="2"/>
  <c r="BS904" i="2"/>
  <c r="BR904" i="2"/>
  <c r="BQ904" i="2"/>
  <c r="BP904" i="2"/>
  <c r="BO904" i="2"/>
  <c r="BN904" i="2"/>
  <c r="BM904" i="2"/>
  <c r="BE904" i="2"/>
  <c r="BD904" i="2"/>
  <c r="BC904" i="2"/>
  <c r="BB904" i="2"/>
  <c r="BA904" i="2"/>
  <c r="AZ904" i="2"/>
  <c r="AL904" i="2"/>
  <c r="AK904" i="2"/>
  <c r="AJ904" i="2"/>
  <c r="BS903" i="2"/>
  <c r="BR903" i="2"/>
  <c r="BQ903" i="2"/>
  <c r="BP903" i="2"/>
  <c r="BO903" i="2"/>
  <c r="BN903" i="2"/>
  <c r="BM903" i="2"/>
  <c r="BE903" i="2"/>
  <c r="BD903" i="2"/>
  <c r="BC903" i="2"/>
  <c r="BB903" i="2"/>
  <c r="BA903" i="2"/>
  <c r="AZ903" i="2"/>
  <c r="AL903" i="2"/>
  <c r="AK903" i="2"/>
  <c r="AJ903" i="2"/>
  <c r="BS902" i="2"/>
  <c r="BR902" i="2"/>
  <c r="BQ902" i="2"/>
  <c r="BP902" i="2"/>
  <c r="BO902" i="2"/>
  <c r="BN902" i="2"/>
  <c r="BM902" i="2"/>
  <c r="BE902" i="2"/>
  <c r="BD902" i="2"/>
  <c r="BC902" i="2"/>
  <c r="BB902" i="2"/>
  <c r="BA902" i="2"/>
  <c r="AZ902" i="2"/>
  <c r="AL902" i="2"/>
  <c r="AK902" i="2"/>
  <c r="AJ902" i="2"/>
  <c r="BS901" i="2"/>
  <c r="BR901" i="2"/>
  <c r="BQ901" i="2"/>
  <c r="BP901" i="2"/>
  <c r="BO901" i="2"/>
  <c r="BN901" i="2"/>
  <c r="BM901" i="2"/>
  <c r="BE901" i="2"/>
  <c r="BD901" i="2"/>
  <c r="BC901" i="2"/>
  <c r="BB901" i="2"/>
  <c r="BA901" i="2"/>
  <c r="AZ901" i="2"/>
  <c r="AL901" i="2"/>
  <c r="AK901" i="2"/>
  <c r="AJ901" i="2"/>
  <c r="BS900" i="2"/>
  <c r="BR900" i="2"/>
  <c r="BQ900" i="2"/>
  <c r="BP900" i="2"/>
  <c r="BO900" i="2"/>
  <c r="BN900" i="2"/>
  <c r="BM900" i="2"/>
  <c r="BE900" i="2"/>
  <c r="BD900" i="2"/>
  <c r="BC900" i="2"/>
  <c r="BB900" i="2"/>
  <c r="BA900" i="2"/>
  <c r="AZ900" i="2"/>
  <c r="AL900" i="2"/>
  <c r="AK900" i="2"/>
  <c r="AJ900" i="2"/>
  <c r="BS899" i="2"/>
  <c r="BR899" i="2"/>
  <c r="BQ899" i="2"/>
  <c r="BP899" i="2"/>
  <c r="BO899" i="2"/>
  <c r="BN899" i="2"/>
  <c r="BM899" i="2"/>
  <c r="BE899" i="2"/>
  <c r="BD899" i="2"/>
  <c r="BC899" i="2"/>
  <c r="BB899" i="2"/>
  <c r="BA899" i="2"/>
  <c r="AZ899" i="2"/>
  <c r="AL899" i="2"/>
  <c r="AK899" i="2"/>
  <c r="AJ899" i="2"/>
  <c r="BS430" i="2"/>
  <c r="BR430" i="2"/>
  <c r="BQ430" i="2"/>
  <c r="BP430" i="2"/>
  <c r="BO430" i="2"/>
  <c r="BN430" i="2"/>
  <c r="BM430" i="2"/>
  <c r="BE430" i="2"/>
  <c r="BD430" i="2"/>
  <c r="BC430" i="2"/>
  <c r="BB430" i="2"/>
  <c r="BA430" i="2"/>
  <c r="AZ430" i="2"/>
  <c r="AL430" i="2"/>
  <c r="AK430" i="2"/>
  <c r="AJ430" i="2"/>
  <c r="BS420" i="2"/>
  <c r="BR420" i="2"/>
  <c r="BQ420" i="2"/>
  <c r="BP420" i="2"/>
  <c r="BO420" i="2"/>
  <c r="BN420" i="2"/>
  <c r="BM420" i="2"/>
  <c r="BE420" i="2"/>
  <c r="BD420" i="2"/>
  <c r="BC420" i="2"/>
  <c r="BB420" i="2"/>
  <c r="BA420" i="2"/>
  <c r="AZ420" i="2"/>
  <c r="AL420" i="2"/>
  <c r="AK420" i="2"/>
  <c r="AJ420" i="2"/>
  <c r="BS347" i="2"/>
  <c r="BR347" i="2"/>
  <c r="BQ347" i="2"/>
  <c r="BP347" i="2"/>
  <c r="BO347" i="2"/>
  <c r="BN347" i="2"/>
  <c r="BM347" i="2"/>
  <c r="BE347" i="2"/>
  <c r="BD347" i="2"/>
  <c r="BC347" i="2"/>
  <c r="BB347" i="2"/>
  <c r="BA347" i="2"/>
  <c r="AZ347" i="2"/>
  <c r="AL347" i="2"/>
  <c r="AK347" i="2"/>
  <c r="AJ347" i="2"/>
  <c r="BS346" i="2"/>
  <c r="BR346" i="2"/>
  <c r="BQ346" i="2"/>
  <c r="BP346" i="2"/>
  <c r="BO346" i="2"/>
  <c r="BN346" i="2"/>
  <c r="BM346" i="2"/>
  <c r="BE346" i="2"/>
  <c r="BD346" i="2"/>
  <c r="BC346" i="2"/>
  <c r="BB346" i="2"/>
  <c r="BA346" i="2"/>
  <c r="AZ346" i="2"/>
  <c r="AL346" i="2"/>
  <c r="AK346" i="2"/>
  <c r="AJ346" i="2"/>
  <c r="BS345" i="2"/>
  <c r="BR345" i="2"/>
  <c r="BQ345" i="2"/>
  <c r="BP345" i="2"/>
  <c r="BO345" i="2"/>
  <c r="BN345" i="2"/>
  <c r="BM345" i="2"/>
  <c r="BE345" i="2"/>
  <c r="BD345" i="2"/>
  <c r="BC345" i="2"/>
  <c r="BB345" i="2"/>
  <c r="BA345" i="2"/>
  <c r="AZ345" i="2"/>
  <c r="AL345" i="2"/>
  <c r="AK345" i="2"/>
  <c r="AJ345" i="2"/>
  <c r="BS344" i="2"/>
  <c r="BR344" i="2"/>
  <c r="BQ344" i="2"/>
  <c r="BP344" i="2"/>
  <c r="BO344" i="2"/>
  <c r="BN344" i="2"/>
  <c r="BM344" i="2"/>
  <c r="BE344" i="2"/>
  <c r="BD344" i="2"/>
  <c r="BC344" i="2"/>
  <c r="BB344" i="2"/>
  <c r="BA344" i="2"/>
  <c r="AZ344" i="2"/>
  <c r="AL344" i="2"/>
  <c r="AK344" i="2"/>
  <c r="AJ344" i="2"/>
  <c r="BS343" i="2"/>
  <c r="BR343" i="2"/>
  <c r="BQ343" i="2"/>
  <c r="BP343" i="2"/>
  <c r="BO343" i="2"/>
  <c r="BN343" i="2"/>
  <c r="BM343" i="2"/>
  <c r="BE343" i="2"/>
  <c r="BD343" i="2"/>
  <c r="BC343" i="2"/>
  <c r="BB343" i="2"/>
  <c r="BA343" i="2"/>
  <c r="AZ343" i="2"/>
  <c r="AL343" i="2"/>
  <c r="AK343" i="2"/>
  <c r="AJ343" i="2"/>
  <c r="BS796" i="2"/>
  <c r="BR796" i="2"/>
  <c r="BQ796" i="2"/>
  <c r="BP796" i="2"/>
  <c r="BO796" i="2"/>
  <c r="BN796" i="2"/>
  <c r="BM796" i="2"/>
  <c r="BE796" i="2"/>
  <c r="BD796" i="2"/>
  <c r="BC796" i="2"/>
  <c r="BB796" i="2"/>
  <c r="BA796" i="2"/>
  <c r="AZ796" i="2"/>
  <c r="AL796" i="2"/>
  <c r="AK796" i="2"/>
  <c r="AJ796" i="2"/>
  <c r="BS787" i="2"/>
  <c r="BR787" i="2"/>
  <c r="BQ787" i="2"/>
  <c r="BP787" i="2"/>
  <c r="BO787" i="2"/>
  <c r="BN787" i="2"/>
  <c r="BM787" i="2"/>
  <c r="BE787" i="2"/>
  <c r="BD787" i="2"/>
  <c r="BC787" i="2"/>
  <c r="BB787" i="2"/>
  <c r="BA787" i="2"/>
  <c r="AZ787" i="2"/>
  <c r="AL787" i="2"/>
  <c r="AK787" i="2"/>
  <c r="AJ787" i="2"/>
  <c r="BS878" i="2"/>
  <c r="BR878" i="2"/>
  <c r="BQ878" i="2"/>
  <c r="BP878" i="2"/>
  <c r="BO878" i="2"/>
  <c r="BN878" i="2"/>
  <c r="BM878" i="2"/>
  <c r="BE878" i="2"/>
  <c r="BD878" i="2"/>
  <c r="BC878" i="2"/>
  <c r="BB878" i="2"/>
  <c r="BA878" i="2"/>
  <c r="AZ878" i="2"/>
  <c r="AL878" i="2"/>
  <c r="AK878" i="2"/>
  <c r="AJ878" i="2"/>
  <c r="BS342" i="2"/>
  <c r="BR342" i="2"/>
  <c r="BQ342" i="2"/>
  <c r="BP342" i="2"/>
  <c r="BO342" i="2"/>
  <c r="BN342" i="2"/>
  <c r="BM342" i="2"/>
  <c r="BE342" i="2"/>
  <c r="BD342" i="2"/>
  <c r="BC342" i="2"/>
  <c r="BB342" i="2"/>
  <c r="BA342" i="2"/>
  <c r="AZ342" i="2"/>
  <c r="AL342" i="2"/>
  <c r="AK342" i="2"/>
  <c r="AJ342" i="2"/>
  <c r="BS341" i="2"/>
  <c r="BR341" i="2"/>
  <c r="BQ341" i="2"/>
  <c r="BP341" i="2"/>
  <c r="BO341" i="2"/>
  <c r="BN341" i="2"/>
  <c r="BM341" i="2"/>
  <c r="BE341" i="2"/>
  <c r="BD341" i="2"/>
  <c r="BC341" i="2"/>
  <c r="BB341" i="2"/>
  <c r="BA341" i="2"/>
  <c r="AZ341" i="2"/>
  <c r="AL341" i="2"/>
  <c r="AK341" i="2"/>
  <c r="AJ341" i="2"/>
  <c r="BS340" i="2"/>
  <c r="BR340" i="2"/>
  <c r="BQ340" i="2"/>
  <c r="BP340" i="2"/>
  <c r="BO340" i="2"/>
  <c r="BN340" i="2"/>
  <c r="BM340" i="2"/>
  <c r="BE340" i="2"/>
  <c r="BD340" i="2"/>
  <c r="BC340" i="2"/>
  <c r="BB340" i="2"/>
  <c r="BA340" i="2"/>
  <c r="AZ340" i="2"/>
  <c r="AL340" i="2"/>
  <c r="AK340" i="2"/>
  <c r="AJ340" i="2"/>
  <c r="BS847" i="2"/>
  <c r="BR847" i="2"/>
  <c r="BQ847" i="2"/>
  <c r="BP847" i="2"/>
  <c r="BO847" i="2"/>
  <c r="BN847" i="2"/>
  <c r="BM847" i="2"/>
  <c r="BE847" i="2"/>
  <c r="BD847" i="2"/>
  <c r="BC847" i="2"/>
  <c r="BB847" i="2"/>
  <c r="BA847" i="2"/>
  <c r="AZ847" i="2"/>
  <c r="AL847" i="2"/>
  <c r="AK847" i="2"/>
  <c r="AJ847" i="2"/>
  <c r="BS846" i="2"/>
  <c r="BR846" i="2"/>
  <c r="BQ846" i="2"/>
  <c r="BP846" i="2"/>
  <c r="BO846" i="2"/>
  <c r="BN846" i="2"/>
  <c r="BM846" i="2"/>
  <c r="BE846" i="2"/>
  <c r="BD846" i="2"/>
  <c r="BC846" i="2"/>
  <c r="BB846" i="2"/>
  <c r="BA846" i="2"/>
  <c r="AZ846" i="2"/>
  <c r="AL846" i="2"/>
  <c r="AK846" i="2"/>
  <c r="AJ846" i="2"/>
  <c r="BS339" i="2"/>
  <c r="BR339" i="2"/>
  <c r="BQ339" i="2"/>
  <c r="BP339" i="2"/>
  <c r="BO339" i="2"/>
  <c r="BN339" i="2"/>
  <c r="BM339" i="2"/>
  <c r="BE339" i="2"/>
  <c r="BD339" i="2"/>
  <c r="BC339" i="2"/>
  <c r="BB339" i="2"/>
  <c r="BA339" i="2"/>
  <c r="AZ339" i="2"/>
  <c r="AL339" i="2"/>
  <c r="AK339" i="2"/>
  <c r="AJ339" i="2"/>
  <c r="BS338" i="2"/>
  <c r="BR338" i="2"/>
  <c r="BQ338" i="2"/>
  <c r="BP338" i="2"/>
  <c r="BO338" i="2"/>
  <c r="BN338" i="2"/>
  <c r="BM338" i="2"/>
  <c r="BE338" i="2"/>
  <c r="BD338" i="2"/>
  <c r="BC338" i="2"/>
  <c r="BB338" i="2"/>
  <c r="BA338" i="2"/>
  <c r="AZ338" i="2"/>
  <c r="AL338" i="2"/>
  <c r="AK338" i="2"/>
  <c r="AJ338" i="2"/>
  <c r="BS334" i="2"/>
  <c r="BR334" i="2"/>
  <c r="BQ334" i="2"/>
  <c r="BP334" i="2"/>
  <c r="BO334" i="2"/>
  <c r="BN334" i="2"/>
  <c r="BM334" i="2"/>
  <c r="BE334" i="2"/>
  <c r="BD334" i="2"/>
  <c r="BC334" i="2"/>
  <c r="BB334" i="2"/>
  <c r="BA334" i="2"/>
  <c r="AZ334" i="2"/>
  <c r="AL334" i="2"/>
  <c r="AK334" i="2"/>
  <c r="AJ334" i="2"/>
  <c r="BS530" i="2"/>
  <c r="BR530" i="2"/>
  <c r="BQ530" i="2"/>
  <c r="BP530" i="2"/>
  <c r="BO530" i="2"/>
  <c r="BN530" i="2"/>
  <c r="BM530" i="2"/>
  <c r="BE530" i="2"/>
  <c r="BD530" i="2"/>
  <c r="BC530" i="2"/>
  <c r="BB530" i="2"/>
  <c r="BA530" i="2"/>
  <c r="AZ530" i="2"/>
  <c r="AL530" i="2"/>
  <c r="AK530" i="2"/>
  <c r="AJ530" i="2"/>
  <c r="BS529" i="2"/>
  <c r="BR529" i="2"/>
  <c r="BQ529" i="2"/>
  <c r="BP529" i="2"/>
  <c r="BO529" i="2"/>
  <c r="BN529" i="2"/>
  <c r="BM529" i="2"/>
  <c r="BE529" i="2"/>
  <c r="BD529" i="2"/>
  <c r="BC529" i="2"/>
  <c r="BB529" i="2"/>
  <c r="BA529" i="2"/>
  <c r="AZ529" i="2"/>
  <c r="AL529" i="2"/>
  <c r="AK529" i="2"/>
  <c r="AJ529" i="2"/>
  <c r="BS528" i="2"/>
  <c r="BR528" i="2"/>
  <c r="BQ528" i="2"/>
  <c r="BP528" i="2"/>
  <c r="BO528" i="2"/>
  <c r="BN528" i="2"/>
  <c r="BM528" i="2"/>
  <c r="BE528" i="2"/>
  <c r="BD528" i="2"/>
  <c r="BC528" i="2"/>
  <c r="BB528" i="2"/>
  <c r="BA528" i="2"/>
  <c r="AZ528" i="2"/>
  <c r="AL528" i="2"/>
  <c r="AK528" i="2"/>
  <c r="AJ528" i="2"/>
  <c r="BS333" i="2"/>
  <c r="BR333" i="2"/>
  <c r="BQ333" i="2"/>
  <c r="BP333" i="2"/>
  <c r="BO333" i="2"/>
  <c r="BN333" i="2"/>
  <c r="BM333" i="2"/>
  <c r="BE333" i="2"/>
  <c r="BD333" i="2"/>
  <c r="BC333" i="2"/>
  <c r="BB333" i="2"/>
  <c r="BA333" i="2"/>
  <c r="AZ333" i="2"/>
  <c r="AL333" i="2"/>
  <c r="AK333" i="2"/>
  <c r="AJ333" i="2"/>
  <c r="BS303" i="2"/>
  <c r="BR303" i="2"/>
  <c r="BQ303" i="2"/>
  <c r="BP303" i="2"/>
  <c r="BO303" i="2"/>
  <c r="BN303" i="2"/>
  <c r="BM303" i="2"/>
  <c r="BE303" i="2"/>
  <c r="BD303" i="2"/>
  <c r="BC303" i="2"/>
  <c r="BB303" i="2"/>
  <c r="BA303" i="2"/>
  <c r="AZ303" i="2"/>
  <c r="AL303" i="2"/>
  <c r="AK303" i="2"/>
  <c r="AJ303" i="2"/>
  <c r="BS292" i="2"/>
  <c r="BR292" i="2"/>
  <c r="BQ292" i="2"/>
  <c r="BP292" i="2"/>
  <c r="BO292" i="2"/>
  <c r="BN292" i="2"/>
  <c r="BM292" i="2"/>
  <c r="BE292" i="2"/>
  <c r="BD292" i="2"/>
  <c r="BC292" i="2"/>
  <c r="BB292" i="2"/>
  <c r="BA292" i="2"/>
  <c r="AZ292" i="2"/>
  <c r="AL292" i="2"/>
  <c r="AK292" i="2"/>
  <c r="AJ292" i="2"/>
  <c r="BS291" i="2"/>
  <c r="BR291" i="2"/>
  <c r="BQ291" i="2"/>
  <c r="BP291" i="2"/>
  <c r="BO291" i="2"/>
  <c r="BN291" i="2"/>
  <c r="BM291" i="2"/>
  <c r="BE291" i="2"/>
  <c r="BD291" i="2"/>
  <c r="BC291" i="2"/>
  <c r="BB291" i="2"/>
  <c r="BA291" i="2"/>
  <c r="AZ291" i="2"/>
  <c r="AL291" i="2"/>
  <c r="AK291" i="2"/>
  <c r="AJ291" i="2"/>
  <c r="BS290" i="2"/>
  <c r="BR290" i="2"/>
  <c r="BQ290" i="2"/>
  <c r="BP290" i="2"/>
  <c r="BO290" i="2"/>
  <c r="BN290" i="2"/>
  <c r="BM290" i="2"/>
  <c r="BE290" i="2"/>
  <c r="BD290" i="2"/>
  <c r="BC290" i="2"/>
  <c r="BB290" i="2"/>
  <c r="BA290" i="2"/>
  <c r="AZ290" i="2"/>
  <c r="AL290" i="2"/>
  <c r="AK290" i="2"/>
  <c r="AJ290" i="2"/>
  <c r="BS289" i="2"/>
  <c r="BR289" i="2"/>
  <c r="BQ289" i="2"/>
  <c r="BP289" i="2"/>
  <c r="BO289" i="2"/>
  <c r="BN289" i="2"/>
  <c r="BM289" i="2"/>
  <c r="BE289" i="2"/>
  <c r="BD289" i="2"/>
  <c r="BC289" i="2"/>
  <c r="BB289" i="2"/>
  <c r="BA289" i="2"/>
  <c r="AZ289" i="2"/>
  <c r="AL289" i="2"/>
  <c r="AK289" i="2"/>
  <c r="AJ289" i="2"/>
  <c r="BS288" i="2"/>
  <c r="BR288" i="2"/>
  <c r="BQ288" i="2"/>
  <c r="BP288" i="2"/>
  <c r="BO288" i="2"/>
  <c r="BN288" i="2"/>
  <c r="BM288" i="2"/>
  <c r="BE288" i="2"/>
  <c r="BD288" i="2"/>
  <c r="BC288" i="2"/>
  <c r="BB288" i="2"/>
  <c r="BA288" i="2"/>
  <c r="AZ288" i="2"/>
  <c r="AL288" i="2"/>
  <c r="AK288" i="2"/>
  <c r="AJ288" i="2"/>
  <c r="BS287" i="2"/>
  <c r="BR287" i="2"/>
  <c r="BQ287" i="2"/>
  <c r="BP287" i="2"/>
  <c r="BO287" i="2"/>
  <c r="BN287" i="2"/>
  <c r="BM287" i="2"/>
  <c r="BE287" i="2"/>
  <c r="BD287" i="2"/>
  <c r="BC287" i="2"/>
  <c r="BB287" i="2"/>
  <c r="BA287" i="2"/>
  <c r="AZ287" i="2"/>
  <c r="AL287" i="2"/>
  <c r="AK287" i="2"/>
  <c r="AJ287" i="2"/>
  <c r="BS286" i="2"/>
  <c r="BR286" i="2"/>
  <c r="BQ286" i="2"/>
  <c r="BP286" i="2"/>
  <c r="BO286" i="2"/>
  <c r="BN286" i="2"/>
  <c r="BM286" i="2"/>
  <c r="BE286" i="2"/>
  <c r="BD286" i="2"/>
  <c r="BC286" i="2"/>
  <c r="BB286" i="2"/>
  <c r="BA286" i="2"/>
  <c r="AZ286" i="2"/>
  <c r="AL286" i="2"/>
  <c r="AK286" i="2"/>
  <c r="AJ286" i="2"/>
  <c r="BS285" i="2"/>
  <c r="BR285" i="2"/>
  <c r="BQ285" i="2"/>
  <c r="BP285" i="2"/>
  <c r="BO285" i="2"/>
  <c r="BN285" i="2"/>
  <c r="BM285" i="2"/>
  <c r="BE285" i="2"/>
  <c r="BD285" i="2"/>
  <c r="BC285" i="2"/>
  <c r="BB285" i="2"/>
  <c r="BA285" i="2"/>
  <c r="AZ285" i="2"/>
  <c r="AL285" i="2"/>
  <c r="AK285" i="2"/>
  <c r="AJ285" i="2"/>
  <c r="BS284" i="2"/>
  <c r="BR284" i="2"/>
  <c r="BQ284" i="2"/>
  <c r="BP284" i="2"/>
  <c r="BO284" i="2"/>
  <c r="BN284" i="2"/>
  <c r="BM284" i="2"/>
  <c r="BE284" i="2"/>
  <c r="BD284" i="2"/>
  <c r="BC284" i="2"/>
  <c r="BB284" i="2"/>
  <c r="BA284" i="2"/>
  <c r="AZ284" i="2"/>
  <c r="AL284" i="2"/>
  <c r="AK284" i="2"/>
  <c r="AJ284" i="2"/>
  <c r="BS852" i="2"/>
  <c r="BR852" i="2"/>
  <c r="BQ852" i="2"/>
  <c r="BP852" i="2"/>
  <c r="BO852" i="2"/>
  <c r="BN852" i="2"/>
  <c r="BM852" i="2"/>
  <c r="BE852" i="2"/>
  <c r="BD852" i="2"/>
  <c r="BC852" i="2"/>
  <c r="BB852" i="2"/>
  <c r="BA852" i="2"/>
  <c r="AZ852" i="2"/>
  <c r="AL852" i="2"/>
  <c r="AK852" i="2"/>
  <c r="AJ852" i="2"/>
  <c r="BS849" i="2"/>
  <c r="BR849" i="2"/>
  <c r="BQ849" i="2"/>
  <c r="BP849" i="2"/>
  <c r="BO849" i="2"/>
  <c r="BN849" i="2"/>
  <c r="BM849" i="2"/>
  <c r="BE849" i="2"/>
  <c r="BD849" i="2"/>
  <c r="BC849" i="2"/>
  <c r="BB849" i="2"/>
  <c r="BA849" i="2"/>
  <c r="AZ849" i="2"/>
  <c r="AL849" i="2"/>
  <c r="AK849" i="2"/>
  <c r="AJ849" i="2"/>
  <c r="BS171" i="2"/>
  <c r="BR171" i="2"/>
  <c r="BQ171" i="2"/>
  <c r="BP171" i="2"/>
  <c r="BO171" i="2"/>
  <c r="BN171" i="2"/>
  <c r="BM171" i="2"/>
  <c r="BE171" i="2"/>
  <c r="BD171" i="2"/>
  <c r="BC171" i="2"/>
  <c r="BB171" i="2"/>
  <c r="BA171" i="2"/>
  <c r="AZ171" i="2"/>
  <c r="AL171" i="2"/>
  <c r="AK171" i="2"/>
  <c r="AJ171" i="2"/>
  <c r="BS170" i="2"/>
  <c r="BR170" i="2"/>
  <c r="BQ170" i="2"/>
  <c r="BP170" i="2"/>
  <c r="BO170" i="2"/>
  <c r="BN170" i="2"/>
  <c r="BM170" i="2"/>
  <c r="BE170" i="2"/>
  <c r="BD170" i="2"/>
  <c r="BC170" i="2"/>
  <c r="BB170" i="2"/>
  <c r="BA170" i="2"/>
  <c r="AZ170" i="2"/>
  <c r="AL170" i="2"/>
  <c r="AK170" i="2"/>
  <c r="AJ170" i="2"/>
  <c r="BS100" i="2"/>
  <c r="BR100" i="2"/>
  <c r="BQ100" i="2"/>
  <c r="BP100" i="2"/>
  <c r="BO100" i="2"/>
  <c r="BN100" i="2"/>
  <c r="BM100" i="2"/>
  <c r="BE100" i="2"/>
  <c r="BD100" i="2"/>
  <c r="BC100" i="2"/>
  <c r="BB100" i="2"/>
  <c r="BA100" i="2"/>
  <c r="AZ100" i="2"/>
  <c r="AL100" i="2"/>
  <c r="AK100" i="2"/>
  <c r="AJ100" i="2"/>
  <c r="BS99" i="2"/>
  <c r="BR99" i="2"/>
  <c r="BQ99" i="2"/>
  <c r="BP99" i="2"/>
  <c r="BO99" i="2"/>
  <c r="BN99" i="2"/>
  <c r="BM99" i="2"/>
  <c r="BE99" i="2"/>
  <c r="BD99" i="2"/>
  <c r="BC99" i="2"/>
  <c r="BB99" i="2"/>
  <c r="BA99" i="2"/>
  <c r="AZ99" i="2"/>
  <c r="AL99" i="2"/>
  <c r="AK99" i="2"/>
  <c r="AJ99" i="2"/>
  <c r="BS98" i="2"/>
  <c r="BR98" i="2"/>
  <c r="BQ98" i="2"/>
  <c r="BP98" i="2"/>
  <c r="BO98" i="2"/>
  <c r="BN98" i="2"/>
  <c r="BM98" i="2"/>
  <c r="BE98" i="2"/>
  <c r="BD98" i="2"/>
  <c r="BC98" i="2"/>
  <c r="BB98" i="2"/>
  <c r="BA98" i="2"/>
  <c r="AZ98" i="2"/>
  <c r="AL98" i="2"/>
  <c r="AK98" i="2"/>
  <c r="AJ98" i="2"/>
  <c r="BS97" i="2"/>
  <c r="BR97" i="2"/>
  <c r="BQ97" i="2"/>
  <c r="BP97" i="2"/>
  <c r="BO97" i="2"/>
  <c r="BN97" i="2"/>
  <c r="BM97" i="2"/>
  <c r="BE97" i="2"/>
  <c r="BD97" i="2"/>
  <c r="BC97" i="2"/>
  <c r="BB97" i="2"/>
  <c r="BA97" i="2"/>
  <c r="AZ97" i="2"/>
  <c r="AL97" i="2"/>
  <c r="AK97" i="2"/>
  <c r="AJ97" i="2"/>
  <c r="BS96" i="2"/>
  <c r="BR96" i="2"/>
  <c r="BQ96" i="2"/>
  <c r="BP96" i="2"/>
  <c r="BO96" i="2"/>
  <c r="BN96" i="2"/>
  <c r="BM96" i="2"/>
  <c r="BE96" i="2"/>
  <c r="BD96" i="2"/>
  <c r="BC96" i="2"/>
  <c r="BB96" i="2"/>
  <c r="BA96" i="2"/>
  <c r="AZ96" i="2"/>
  <c r="AL96" i="2"/>
  <c r="AK96" i="2"/>
  <c r="AJ96" i="2"/>
  <c r="BS95" i="2"/>
  <c r="BR95" i="2"/>
  <c r="BQ95" i="2"/>
  <c r="BP95" i="2"/>
  <c r="BO95" i="2"/>
  <c r="BN95" i="2"/>
  <c r="BM95" i="2"/>
  <c r="BE95" i="2"/>
  <c r="BD95" i="2"/>
  <c r="BC95" i="2"/>
  <c r="BB95" i="2"/>
  <c r="BA95" i="2"/>
  <c r="AZ95" i="2"/>
  <c r="AL95" i="2"/>
  <c r="AK95" i="2"/>
  <c r="AJ95" i="2"/>
  <c r="BS527" i="2"/>
  <c r="BR527" i="2"/>
  <c r="BQ527" i="2"/>
  <c r="BP527" i="2"/>
  <c r="BO527" i="2"/>
  <c r="BN527" i="2"/>
  <c r="BM527" i="2"/>
  <c r="BE527" i="2"/>
  <c r="BD527" i="2"/>
  <c r="BC527" i="2"/>
  <c r="BB527" i="2"/>
  <c r="BA527" i="2"/>
  <c r="AZ527" i="2"/>
  <c r="AL527" i="2"/>
  <c r="AK527" i="2"/>
  <c r="AJ527" i="2"/>
  <c r="BS94" i="2"/>
  <c r="BR94" i="2"/>
  <c r="BQ94" i="2"/>
  <c r="BP94" i="2"/>
  <c r="BO94" i="2"/>
  <c r="BN94" i="2"/>
  <c r="BM94" i="2"/>
  <c r="BE94" i="2"/>
  <c r="BD94" i="2"/>
  <c r="BC94" i="2"/>
  <c r="BB94" i="2"/>
  <c r="BA94" i="2"/>
  <c r="AZ94" i="2"/>
  <c r="AL94" i="2"/>
  <c r="AK94" i="2"/>
  <c r="AJ94" i="2"/>
  <c r="BS93" i="2"/>
  <c r="BR93" i="2"/>
  <c r="BQ93" i="2"/>
  <c r="BP93" i="2"/>
  <c r="BO93" i="2"/>
  <c r="BN93" i="2"/>
  <c r="BM93" i="2"/>
  <c r="BE93" i="2"/>
  <c r="BD93" i="2"/>
  <c r="BC93" i="2"/>
  <c r="BB93" i="2"/>
  <c r="BA93" i="2"/>
  <c r="AZ93" i="2"/>
  <c r="AK93" i="2"/>
  <c r="AJ93" i="2"/>
  <c r="BS92" i="2"/>
  <c r="BR92" i="2"/>
  <c r="BQ92" i="2"/>
  <c r="BP92" i="2"/>
  <c r="BO92" i="2"/>
  <c r="BN92" i="2"/>
  <c r="BM92" i="2"/>
  <c r="BE92" i="2"/>
  <c r="BD92" i="2"/>
  <c r="BC92" i="2"/>
  <c r="BB92" i="2"/>
  <c r="BA92" i="2"/>
  <c r="AZ92" i="2"/>
  <c r="AL92" i="2"/>
  <c r="AK92" i="2"/>
  <c r="AJ92" i="2"/>
  <c r="BS526" i="2"/>
  <c r="BR526" i="2"/>
  <c r="BQ526" i="2"/>
  <c r="BP526" i="2"/>
  <c r="BO526" i="2"/>
  <c r="BN526" i="2"/>
  <c r="BM526" i="2"/>
  <c r="BE526" i="2"/>
  <c r="BD526" i="2"/>
  <c r="BC526" i="2"/>
  <c r="BB526" i="2"/>
  <c r="BA526" i="2"/>
  <c r="AZ526" i="2"/>
  <c r="AL526" i="2"/>
  <c r="AK526" i="2"/>
  <c r="AJ526" i="2"/>
  <c r="BS91" i="2"/>
  <c r="BR91" i="2"/>
  <c r="BQ91" i="2"/>
  <c r="BP91" i="2"/>
  <c r="BO91" i="2"/>
  <c r="BN91" i="2"/>
  <c r="BM91" i="2"/>
  <c r="BE91" i="2"/>
  <c r="BD91" i="2"/>
  <c r="BC91" i="2"/>
  <c r="BB91" i="2"/>
  <c r="BA91" i="2"/>
  <c r="AZ91" i="2"/>
  <c r="AL91" i="2"/>
  <c r="AK91" i="2"/>
  <c r="AJ91" i="2"/>
  <c r="BS90" i="2"/>
  <c r="BR90" i="2"/>
  <c r="BQ90" i="2"/>
  <c r="BP90" i="2"/>
  <c r="BO90" i="2"/>
  <c r="BN90" i="2"/>
  <c r="BM90" i="2"/>
  <c r="BE90" i="2"/>
  <c r="BD90" i="2"/>
  <c r="BC90" i="2"/>
  <c r="BB90" i="2"/>
  <c r="BA90" i="2"/>
  <c r="AZ90" i="2"/>
  <c r="AL90" i="2"/>
  <c r="AK90" i="2"/>
  <c r="AJ90" i="2"/>
  <c r="BS89" i="2"/>
  <c r="BR89" i="2"/>
  <c r="BQ89" i="2"/>
  <c r="BP89" i="2"/>
  <c r="BO89" i="2"/>
  <c r="BN89" i="2"/>
  <c r="BM89" i="2"/>
  <c r="BE89" i="2"/>
  <c r="BD89" i="2"/>
  <c r="BC89" i="2"/>
  <c r="BB89" i="2"/>
  <c r="BA89" i="2"/>
  <c r="AZ89" i="2"/>
  <c r="AL89" i="2"/>
  <c r="AK89" i="2"/>
  <c r="AJ89" i="2"/>
  <c r="BS88" i="2"/>
  <c r="BR88" i="2"/>
  <c r="BQ88" i="2"/>
  <c r="BP88" i="2"/>
  <c r="BO88" i="2"/>
  <c r="BN88" i="2"/>
  <c r="BM88" i="2"/>
  <c r="BE88" i="2"/>
  <c r="BD88" i="2"/>
  <c r="BC88" i="2"/>
  <c r="BB88" i="2"/>
  <c r="BA88" i="2"/>
  <c r="AZ88" i="2"/>
  <c r="AL88" i="2"/>
  <c r="AK88" i="2"/>
  <c r="AJ88" i="2"/>
  <c r="BS87" i="2"/>
  <c r="BR87" i="2"/>
  <c r="BQ87" i="2"/>
  <c r="BP87" i="2"/>
  <c r="BO87" i="2"/>
  <c r="BN87" i="2"/>
  <c r="BM87" i="2"/>
  <c r="BE87" i="2"/>
  <c r="BD87" i="2"/>
  <c r="BC87" i="2"/>
  <c r="BB87" i="2"/>
  <c r="BA87" i="2"/>
  <c r="AZ87" i="2"/>
  <c r="AL87" i="2"/>
  <c r="AK87" i="2"/>
  <c r="AJ87" i="2"/>
  <c r="BS86" i="2"/>
  <c r="BR86" i="2"/>
  <c r="BQ86" i="2"/>
  <c r="BP86" i="2"/>
  <c r="BO86" i="2"/>
  <c r="BN86" i="2"/>
  <c r="BM86" i="2"/>
  <c r="BE86" i="2"/>
  <c r="BD86" i="2"/>
  <c r="BC86" i="2"/>
  <c r="BB86" i="2"/>
  <c r="BA86" i="2"/>
  <c r="AZ86" i="2"/>
  <c r="AL86" i="2"/>
  <c r="AK86" i="2"/>
  <c r="AJ86" i="2"/>
  <c r="BS85" i="2"/>
  <c r="BR85" i="2"/>
  <c r="BQ85" i="2"/>
  <c r="BP85" i="2"/>
  <c r="BO85" i="2"/>
  <c r="BN85" i="2"/>
  <c r="BM85" i="2"/>
  <c r="BE85" i="2"/>
  <c r="BD85" i="2"/>
  <c r="BC85" i="2"/>
  <c r="BB85" i="2"/>
  <c r="BA85" i="2"/>
  <c r="AZ85" i="2"/>
  <c r="AL85" i="2"/>
  <c r="AK85" i="2"/>
  <c r="AJ85" i="2"/>
  <c r="BS84" i="2"/>
  <c r="BR84" i="2"/>
  <c r="BQ84" i="2"/>
  <c r="BP84" i="2"/>
  <c r="BO84" i="2"/>
  <c r="BN84" i="2"/>
  <c r="BM84" i="2"/>
  <c r="BE84" i="2"/>
  <c r="BD84" i="2"/>
  <c r="BC84" i="2"/>
  <c r="BB84" i="2"/>
  <c r="BA84" i="2"/>
  <c r="AZ84" i="2"/>
  <c r="AL84" i="2"/>
  <c r="AK84" i="2"/>
  <c r="AJ84" i="2"/>
  <c r="BS83" i="2"/>
  <c r="BR83" i="2"/>
  <c r="BQ83" i="2"/>
  <c r="BP83" i="2"/>
  <c r="BO83" i="2"/>
  <c r="BN83" i="2"/>
  <c r="BM83" i="2"/>
  <c r="BE83" i="2"/>
  <c r="BD83" i="2"/>
  <c r="BC83" i="2"/>
  <c r="BB83" i="2"/>
  <c r="BA83" i="2"/>
  <c r="AZ83" i="2"/>
  <c r="AL83" i="2"/>
  <c r="AK83" i="2"/>
  <c r="AJ83" i="2"/>
  <c r="BS82" i="2"/>
  <c r="BR82" i="2"/>
  <c r="BQ82" i="2"/>
  <c r="BP82" i="2"/>
  <c r="BO82" i="2"/>
  <c r="BN82" i="2"/>
  <c r="BM82" i="2"/>
  <c r="BE82" i="2"/>
  <c r="BD82" i="2"/>
  <c r="BC82" i="2"/>
  <c r="BB82" i="2"/>
  <c r="BA82" i="2"/>
  <c r="AZ82" i="2"/>
  <c r="AL82" i="2"/>
  <c r="AK82" i="2"/>
  <c r="AJ82" i="2"/>
  <c r="BS525" i="2"/>
  <c r="BR525" i="2"/>
  <c r="BQ525" i="2"/>
  <c r="BP525" i="2"/>
  <c r="BO525" i="2"/>
  <c r="BN525" i="2"/>
  <c r="BM525" i="2"/>
  <c r="BE525" i="2"/>
  <c r="BD525" i="2"/>
  <c r="BC525" i="2"/>
  <c r="BB525" i="2"/>
  <c r="BA525" i="2"/>
  <c r="AZ525" i="2"/>
  <c r="AL525" i="2"/>
  <c r="AK525" i="2"/>
  <c r="AJ525" i="2"/>
  <c r="BS81" i="2"/>
  <c r="BR81" i="2"/>
  <c r="BQ81" i="2"/>
  <c r="BP81" i="2"/>
  <c r="BO81" i="2"/>
  <c r="BN81" i="2"/>
  <c r="BM81" i="2"/>
  <c r="BE81" i="2"/>
  <c r="BD81" i="2"/>
  <c r="BC81" i="2"/>
  <c r="BB81" i="2"/>
  <c r="BA81" i="2"/>
  <c r="AZ81" i="2"/>
  <c r="AL81" i="2"/>
  <c r="AK81" i="2"/>
  <c r="AJ81" i="2"/>
  <c r="BS524" i="2"/>
  <c r="BR524" i="2"/>
  <c r="BQ524" i="2"/>
  <c r="BP524" i="2"/>
  <c r="BO524" i="2"/>
  <c r="BN524" i="2"/>
  <c r="BM524" i="2"/>
  <c r="BE524" i="2"/>
  <c r="BD524" i="2"/>
  <c r="BC524" i="2"/>
  <c r="BB524" i="2"/>
  <c r="BA524" i="2"/>
  <c r="AZ524" i="2"/>
  <c r="AL524" i="2"/>
  <c r="AK524" i="2"/>
  <c r="AJ524" i="2"/>
  <c r="BS80" i="2"/>
  <c r="BR80" i="2"/>
  <c r="BQ80" i="2"/>
  <c r="BP80" i="2"/>
  <c r="BO80" i="2"/>
  <c r="BN80" i="2"/>
  <c r="BM80" i="2"/>
  <c r="BE80" i="2"/>
  <c r="BD80" i="2"/>
  <c r="BC80" i="2"/>
  <c r="BB80" i="2"/>
  <c r="BA80" i="2"/>
  <c r="AZ80" i="2"/>
  <c r="AL80" i="2"/>
  <c r="AK80" i="2"/>
  <c r="AJ80" i="2"/>
  <c r="BS523" i="2"/>
  <c r="BR523" i="2"/>
  <c r="BQ523" i="2"/>
  <c r="BP523" i="2"/>
  <c r="BO523" i="2"/>
  <c r="BN523" i="2"/>
  <c r="BM523" i="2"/>
  <c r="BE523" i="2"/>
  <c r="BD523" i="2"/>
  <c r="BC523" i="2"/>
  <c r="BB523" i="2"/>
  <c r="BA523" i="2"/>
  <c r="AZ523" i="2"/>
  <c r="AL523" i="2"/>
  <c r="AK523" i="2"/>
  <c r="AJ523" i="2"/>
  <c r="BS79" i="2"/>
  <c r="BR79" i="2"/>
  <c r="BQ79" i="2"/>
  <c r="BP79" i="2"/>
  <c r="BO79" i="2"/>
  <c r="BN79" i="2"/>
  <c r="BM79" i="2"/>
  <c r="BE79" i="2"/>
  <c r="BD79" i="2"/>
  <c r="BC79" i="2"/>
  <c r="BB79" i="2"/>
  <c r="BA79" i="2"/>
  <c r="AZ79" i="2"/>
  <c r="AL79" i="2"/>
  <c r="AK79" i="2"/>
  <c r="AJ79" i="2"/>
  <c r="BS78" i="2"/>
  <c r="BR78" i="2"/>
  <c r="BQ78" i="2"/>
  <c r="BP78" i="2"/>
  <c r="BO78" i="2"/>
  <c r="BN78" i="2"/>
  <c r="BM78" i="2"/>
  <c r="BE78" i="2"/>
  <c r="BD78" i="2"/>
  <c r="BC78" i="2"/>
  <c r="BB78" i="2"/>
  <c r="BA78" i="2"/>
  <c r="AZ78" i="2"/>
  <c r="AL78" i="2"/>
  <c r="AK78" i="2"/>
  <c r="AJ78" i="2"/>
  <c r="BS77" i="2"/>
  <c r="BR77" i="2"/>
  <c r="BQ77" i="2"/>
  <c r="BP77" i="2"/>
  <c r="BO77" i="2"/>
  <c r="BN77" i="2"/>
  <c r="BM77" i="2"/>
  <c r="BE77" i="2"/>
  <c r="BD77" i="2"/>
  <c r="BC77" i="2"/>
  <c r="BB77" i="2"/>
  <c r="BA77" i="2"/>
  <c r="AZ77" i="2"/>
  <c r="AL77" i="2"/>
  <c r="AK77" i="2"/>
  <c r="AJ77" i="2"/>
  <c r="BS522" i="2"/>
  <c r="BR522" i="2"/>
  <c r="BQ522" i="2"/>
  <c r="BP522" i="2"/>
  <c r="BO522" i="2"/>
  <c r="BN522" i="2"/>
  <c r="BM522" i="2"/>
  <c r="BE522" i="2"/>
  <c r="BD522" i="2"/>
  <c r="BC522" i="2"/>
  <c r="BB522" i="2"/>
  <c r="BA522" i="2"/>
  <c r="AZ522" i="2"/>
  <c r="AL522" i="2"/>
  <c r="AK522" i="2"/>
  <c r="AJ522" i="2"/>
  <c r="BS76" i="2"/>
  <c r="BR76" i="2"/>
  <c r="BQ76" i="2"/>
  <c r="BP76" i="2"/>
  <c r="BO76" i="2"/>
  <c r="BN76" i="2"/>
  <c r="BM76" i="2"/>
  <c r="BE76" i="2"/>
  <c r="BD76" i="2"/>
  <c r="BC76" i="2"/>
  <c r="BB76" i="2"/>
  <c r="BA76" i="2"/>
  <c r="AZ76" i="2"/>
  <c r="AL76" i="2"/>
  <c r="AK76" i="2"/>
  <c r="AJ76" i="2"/>
  <c r="BS75" i="2"/>
  <c r="BR75" i="2"/>
  <c r="BQ75" i="2"/>
  <c r="BP75" i="2"/>
  <c r="BO75" i="2"/>
  <c r="BN75" i="2"/>
  <c r="BM75" i="2"/>
  <c r="BE75" i="2"/>
  <c r="BD75" i="2"/>
  <c r="BC75" i="2"/>
  <c r="BB75" i="2"/>
  <c r="BA75" i="2"/>
  <c r="AZ75" i="2"/>
  <c r="AL75" i="2"/>
  <c r="AK75" i="2"/>
  <c r="AJ75" i="2"/>
  <c r="BS74" i="2"/>
  <c r="BR74" i="2"/>
  <c r="BQ74" i="2"/>
  <c r="BP74" i="2"/>
  <c r="BO74" i="2"/>
  <c r="BN74" i="2"/>
  <c r="BM74" i="2"/>
  <c r="BE74" i="2"/>
  <c r="BD74" i="2"/>
  <c r="BC74" i="2"/>
  <c r="BB74" i="2"/>
  <c r="BA74" i="2"/>
  <c r="AZ74" i="2"/>
  <c r="AL74" i="2"/>
  <c r="AK74" i="2"/>
  <c r="AJ74" i="2"/>
  <c r="BS73" i="2"/>
  <c r="BR73" i="2"/>
  <c r="BQ73" i="2"/>
  <c r="BP73" i="2"/>
  <c r="BO73" i="2"/>
  <c r="BN73" i="2"/>
  <c r="BM73" i="2"/>
  <c r="BE73" i="2"/>
  <c r="BD73" i="2"/>
  <c r="BC73" i="2"/>
  <c r="BB73" i="2"/>
  <c r="BA73" i="2"/>
  <c r="AZ73" i="2"/>
  <c r="AL73" i="2"/>
  <c r="AK73" i="2"/>
  <c r="AJ73" i="2"/>
  <c r="BS72" i="2"/>
  <c r="BR72" i="2"/>
  <c r="BQ72" i="2"/>
  <c r="BP72" i="2"/>
  <c r="BO72" i="2"/>
  <c r="BN72" i="2"/>
  <c r="BM72" i="2"/>
  <c r="BE72" i="2"/>
  <c r="BD72" i="2"/>
  <c r="BC72" i="2"/>
  <c r="BB72" i="2"/>
  <c r="BA72" i="2"/>
  <c r="AZ72" i="2"/>
  <c r="AL72" i="2"/>
  <c r="AK72" i="2"/>
  <c r="AJ72" i="2"/>
  <c r="BS71" i="2"/>
  <c r="BR71" i="2"/>
  <c r="BQ71" i="2"/>
  <c r="BP71" i="2"/>
  <c r="BO71" i="2"/>
  <c r="BN71" i="2"/>
  <c r="BM71" i="2"/>
  <c r="BE71" i="2"/>
  <c r="BD71" i="2"/>
  <c r="BC71" i="2"/>
  <c r="BB71" i="2"/>
  <c r="BA71" i="2"/>
  <c r="AZ71" i="2"/>
  <c r="AL71" i="2"/>
  <c r="AK71" i="2"/>
  <c r="AJ71" i="2"/>
  <c r="BS70" i="2"/>
  <c r="BR70" i="2"/>
  <c r="BQ70" i="2"/>
  <c r="BP70" i="2"/>
  <c r="BO70" i="2"/>
  <c r="BN70" i="2"/>
  <c r="BM70" i="2"/>
  <c r="BE70" i="2"/>
  <c r="BD70" i="2"/>
  <c r="BC70" i="2"/>
  <c r="BB70" i="2"/>
  <c r="BA70" i="2"/>
  <c r="AZ70" i="2"/>
  <c r="AL70" i="2"/>
  <c r="AK70" i="2"/>
  <c r="AJ70" i="2"/>
  <c r="BS69" i="2"/>
  <c r="BR69" i="2"/>
  <c r="BQ69" i="2"/>
  <c r="BP69" i="2"/>
  <c r="BO69" i="2"/>
  <c r="BN69" i="2"/>
  <c r="BM69" i="2"/>
  <c r="BE69" i="2"/>
  <c r="BD69" i="2"/>
  <c r="BC69" i="2"/>
  <c r="BB69" i="2"/>
  <c r="BA69" i="2"/>
  <c r="AZ69" i="2"/>
  <c r="AL69" i="2"/>
  <c r="AK69" i="2"/>
  <c r="AJ69" i="2"/>
  <c r="BS68" i="2"/>
  <c r="BR68" i="2"/>
  <c r="BQ68" i="2"/>
  <c r="BP68" i="2"/>
  <c r="BO68" i="2"/>
  <c r="BN68" i="2"/>
  <c r="BM68" i="2"/>
  <c r="BE68" i="2"/>
  <c r="BD68" i="2"/>
  <c r="BC68" i="2"/>
  <c r="BB68" i="2"/>
  <c r="BA68" i="2"/>
  <c r="AZ68" i="2"/>
  <c r="AL68" i="2"/>
  <c r="AK68" i="2"/>
  <c r="AJ68" i="2"/>
  <c r="BS67" i="2"/>
  <c r="BR67" i="2"/>
  <c r="BQ67" i="2"/>
  <c r="BP67" i="2"/>
  <c r="BO67" i="2"/>
  <c r="BN67" i="2"/>
  <c r="BM67" i="2"/>
  <c r="BE67" i="2"/>
  <c r="BD67" i="2"/>
  <c r="BC67" i="2"/>
  <c r="BB67" i="2"/>
  <c r="BA67" i="2"/>
  <c r="AZ67" i="2"/>
  <c r="AL67" i="2"/>
  <c r="AK67" i="2"/>
  <c r="AJ67" i="2"/>
  <c r="BS521" i="2"/>
  <c r="BR521" i="2"/>
  <c r="BQ521" i="2"/>
  <c r="BP521" i="2"/>
  <c r="BO521" i="2"/>
  <c r="BN521" i="2"/>
  <c r="BM521" i="2"/>
  <c r="BE521" i="2"/>
  <c r="BD521" i="2"/>
  <c r="BC521" i="2"/>
  <c r="BB521" i="2"/>
  <c r="BA521" i="2"/>
  <c r="AZ521" i="2"/>
  <c r="AL521" i="2"/>
  <c r="AK521" i="2"/>
  <c r="AJ521" i="2"/>
  <c r="BS823" i="2"/>
  <c r="BR823" i="2"/>
  <c r="BQ823" i="2"/>
  <c r="BP823" i="2"/>
  <c r="BO823" i="2"/>
  <c r="BN823" i="2"/>
  <c r="BM823" i="2"/>
  <c r="BE823" i="2"/>
  <c r="BD823" i="2"/>
  <c r="BC823" i="2"/>
  <c r="BB823" i="2"/>
  <c r="BA823" i="2"/>
  <c r="AZ823" i="2"/>
  <c r="AL823" i="2"/>
  <c r="AK823" i="2"/>
  <c r="AJ823" i="2"/>
  <c r="BS795" i="2"/>
  <c r="BR795" i="2"/>
  <c r="BQ795" i="2"/>
  <c r="BP795" i="2"/>
  <c r="BO795" i="2"/>
  <c r="BN795" i="2"/>
  <c r="BM795" i="2"/>
  <c r="BE795" i="2"/>
  <c r="BD795" i="2"/>
  <c r="BC795" i="2"/>
  <c r="BB795" i="2"/>
  <c r="BA795" i="2"/>
  <c r="AZ795" i="2"/>
  <c r="AL795" i="2"/>
  <c r="AK795" i="2"/>
  <c r="AJ795" i="2"/>
  <c r="BS632" i="2"/>
  <c r="BR632" i="2"/>
  <c r="BQ632" i="2"/>
  <c r="BP632" i="2"/>
  <c r="BO632" i="2"/>
  <c r="BN632" i="2"/>
  <c r="BM632" i="2"/>
  <c r="BE632" i="2"/>
  <c r="BD632" i="2"/>
  <c r="BC632" i="2"/>
  <c r="BB632" i="2"/>
  <c r="BA632" i="2"/>
  <c r="AZ632" i="2"/>
  <c r="AL632" i="2"/>
  <c r="AK632" i="2"/>
  <c r="AJ632" i="2"/>
  <c r="BS66" i="2"/>
  <c r="BR66" i="2"/>
  <c r="BQ66" i="2"/>
  <c r="BP66" i="2"/>
  <c r="BO66" i="2"/>
  <c r="BN66" i="2"/>
  <c r="BM66" i="2"/>
  <c r="BE66" i="2"/>
  <c r="BD66" i="2"/>
  <c r="BC66" i="2"/>
  <c r="BB66" i="2"/>
  <c r="BA66" i="2"/>
  <c r="AZ66" i="2"/>
  <c r="AL66" i="2"/>
  <c r="AK66" i="2"/>
  <c r="AJ66" i="2"/>
  <c r="BS631" i="2"/>
  <c r="BR631" i="2"/>
  <c r="BQ631" i="2"/>
  <c r="BP631" i="2"/>
  <c r="BO631" i="2"/>
  <c r="BN631" i="2"/>
  <c r="BM631" i="2"/>
  <c r="BE631" i="2"/>
  <c r="BD631" i="2"/>
  <c r="BC631" i="2"/>
  <c r="BB631" i="2"/>
  <c r="BA631" i="2"/>
  <c r="AZ631" i="2"/>
  <c r="AL631" i="2"/>
  <c r="AK631" i="2"/>
  <c r="AJ631" i="2"/>
  <c r="BS520" i="2"/>
  <c r="BR520" i="2"/>
  <c r="BQ520" i="2"/>
  <c r="BP520" i="2"/>
  <c r="BO520" i="2"/>
  <c r="BN520" i="2"/>
  <c r="BM520" i="2"/>
  <c r="BE520" i="2"/>
  <c r="BD520" i="2"/>
  <c r="BC520" i="2"/>
  <c r="BB520" i="2"/>
  <c r="BA520" i="2"/>
  <c r="AZ520" i="2"/>
  <c r="AL520" i="2"/>
  <c r="AK520" i="2"/>
  <c r="AJ520" i="2"/>
  <c r="BS65" i="2"/>
  <c r="BR65" i="2"/>
  <c r="BQ65" i="2"/>
  <c r="BP65" i="2"/>
  <c r="BO65" i="2"/>
  <c r="BN65" i="2"/>
  <c r="BM65" i="2"/>
  <c r="BE65" i="2"/>
  <c r="BD65" i="2"/>
  <c r="BC65" i="2"/>
  <c r="BB65" i="2"/>
  <c r="BA65" i="2"/>
  <c r="AZ65" i="2"/>
  <c r="AL65" i="2"/>
  <c r="AK65" i="2"/>
  <c r="AJ65" i="2"/>
  <c r="BS630" i="2"/>
  <c r="BR630" i="2"/>
  <c r="BQ630" i="2"/>
  <c r="BP630" i="2"/>
  <c r="BO630" i="2"/>
  <c r="BN630" i="2"/>
  <c r="BM630" i="2"/>
  <c r="BE630" i="2"/>
  <c r="BD630" i="2"/>
  <c r="BC630" i="2"/>
  <c r="BB630" i="2"/>
  <c r="BA630" i="2"/>
  <c r="AZ630" i="2"/>
  <c r="AL630" i="2"/>
  <c r="AK630" i="2"/>
  <c r="AJ630" i="2"/>
  <c r="BS519" i="2"/>
  <c r="BR519" i="2"/>
  <c r="BQ519" i="2"/>
  <c r="BP519" i="2"/>
  <c r="BO519" i="2"/>
  <c r="BN519" i="2"/>
  <c r="BM519" i="2"/>
  <c r="BE519" i="2"/>
  <c r="BD519" i="2"/>
  <c r="BC519" i="2"/>
  <c r="BB519" i="2"/>
  <c r="BA519" i="2"/>
  <c r="AZ519" i="2"/>
  <c r="AL519" i="2"/>
  <c r="AK519" i="2"/>
  <c r="AJ519" i="2"/>
  <c r="BS64" i="2"/>
  <c r="BR64" i="2"/>
  <c r="BQ64" i="2"/>
  <c r="BP64" i="2"/>
  <c r="BO64" i="2"/>
  <c r="BN64" i="2"/>
  <c r="BM64" i="2"/>
  <c r="BE64" i="2"/>
  <c r="BD64" i="2"/>
  <c r="BC64" i="2"/>
  <c r="BB64" i="2"/>
  <c r="BA64" i="2"/>
  <c r="AZ64" i="2"/>
  <c r="AL64" i="2"/>
  <c r="AK64" i="2"/>
  <c r="AJ64" i="2"/>
  <c r="BS63" i="2"/>
  <c r="BR63" i="2"/>
  <c r="BQ63" i="2"/>
  <c r="BP63" i="2"/>
  <c r="BO63" i="2"/>
  <c r="BN63" i="2"/>
  <c r="BM63" i="2"/>
  <c r="BE63" i="2"/>
  <c r="BD63" i="2"/>
  <c r="BC63" i="2"/>
  <c r="BB63" i="2"/>
  <c r="BA63" i="2"/>
  <c r="AZ63" i="2"/>
  <c r="AL63" i="2"/>
  <c r="AK63" i="2"/>
  <c r="AJ63" i="2"/>
  <c r="BS62" i="2"/>
  <c r="BR62" i="2"/>
  <c r="BQ62" i="2"/>
  <c r="BP62" i="2"/>
  <c r="BO62" i="2"/>
  <c r="BN62" i="2"/>
  <c r="BM62" i="2"/>
  <c r="BE62" i="2"/>
  <c r="BD62" i="2"/>
  <c r="BC62" i="2"/>
  <c r="BB62" i="2"/>
  <c r="BA62" i="2"/>
  <c r="AZ62" i="2"/>
  <c r="AL62" i="2"/>
  <c r="AK62" i="2"/>
  <c r="AJ62" i="2"/>
  <c r="BS61" i="2"/>
  <c r="BR61" i="2"/>
  <c r="BQ61" i="2"/>
  <c r="BP61" i="2"/>
  <c r="BO61" i="2"/>
  <c r="BN61" i="2"/>
  <c r="BM61" i="2"/>
  <c r="BE61" i="2"/>
  <c r="BD61" i="2"/>
  <c r="BC61" i="2"/>
  <c r="BB61" i="2"/>
  <c r="BA61" i="2"/>
  <c r="AZ61" i="2"/>
  <c r="AL61" i="2"/>
  <c r="AK61" i="2"/>
  <c r="AJ61" i="2"/>
  <c r="BS60" i="2"/>
  <c r="BR60" i="2"/>
  <c r="BQ60" i="2"/>
  <c r="BP60" i="2"/>
  <c r="BO60" i="2"/>
  <c r="BN60" i="2"/>
  <c r="BM60" i="2"/>
  <c r="BE60" i="2"/>
  <c r="BD60" i="2"/>
  <c r="BC60" i="2"/>
  <c r="BB60" i="2"/>
  <c r="BA60" i="2"/>
  <c r="AZ60" i="2"/>
  <c r="AL60" i="2"/>
  <c r="AK60" i="2"/>
  <c r="AJ60" i="2"/>
  <c r="BS59" i="2"/>
  <c r="BR59" i="2"/>
  <c r="BQ59" i="2"/>
  <c r="BP59" i="2"/>
  <c r="BO59" i="2"/>
  <c r="BN59" i="2"/>
  <c r="BM59" i="2"/>
  <c r="BE59" i="2"/>
  <c r="BD59" i="2"/>
  <c r="BC59" i="2"/>
  <c r="BB59" i="2"/>
  <c r="BA59" i="2"/>
  <c r="AZ59" i="2"/>
  <c r="AL59" i="2"/>
  <c r="AJ59" i="2"/>
  <c r="BS58" i="2"/>
  <c r="BR58" i="2"/>
  <c r="BQ58" i="2"/>
  <c r="BP58" i="2"/>
  <c r="BO58" i="2"/>
  <c r="BN58" i="2"/>
  <c r="BM58" i="2"/>
  <c r="BE58" i="2"/>
  <c r="BD58" i="2"/>
  <c r="BC58" i="2"/>
  <c r="BB58" i="2"/>
  <c r="BA58" i="2"/>
  <c r="AZ58" i="2"/>
  <c r="AL58" i="2"/>
  <c r="AK58" i="2"/>
  <c r="AJ58" i="2"/>
  <c r="BS57" i="2"/>
  <c r="BR57" i="2"/>
  <c r="BQ57" i="2"/>
  <c r="BP57" i="2"/>
  <c r="BO57" i="2"/>
  <c r="BN57" i="2"/>
  <c r="BM57" i="2"/>
  <c r="BE57" i="2"/>
  <c r="BD57" i="2"/>
  <c r="BC57" i="2"/>
  <c r="BB57" i="2"/>
  <c r="BA57" i="2"/>
  <c r="AZ57" i="2"/>
  <c r="AL57" i="2"/>
  <c r="AK57" i="2"/>
  <c r="AJ57" i="2"/>
  <c r="BS854" i="2"/>
  <c r="BR854" i="2"/>
  <c r="BQ854" i="2"/>
  <c r="BP854" i="2"/>
  <c r="BO854" i="2"/>
  <c r="BN854" i="2"/>
  <c r="BM854" i="2"/>
  <c r="BE854" i="2"/>
  <c r="BD854" i="2"/>
  <c r="BC854" i="2"/>
  <c r="BB854" i="2"/>
  <c r="BA854" i="2"/>
  <c r="AZ854" i="2"/>
  <c r="AL854" i="2"/>
  <c r="AK854" i="2"/>
  <c r="AJ854" i="2"/>
  <c r="BS822" i="2"/>
  <c r="BR822" i="2"/>
  <c r="BQ822" i="2"/>
  <c r="BP822" i="2"/>
  <c r="BO822" i="2"/>
  <c r="BN822" i="2"/>
  <c r="BM822" i="2"/>
  <c r="BE822" i="2"/>
  <c r="BD822" i="2"/>
  <c r="BC822" i="2"/>
  <c r="BB822" i="2"/>
  <c r="BA822" i="2"/>
  <c r="AZ822" i="2"/>
  <c r="AL822" i="2"/>
  <c r="AK822" i="2"/>
  <c r="AJ822" i="2"/>
  <c r="BS56" i="2"/>
  <c r="BR56" i="2"/>
  <c r="BQ56" i="2"/>
  <c r="BP56" i="2"/>
  <c r="BO56" i="2"/>
  <c r="BN56" i="2"/>
  <c r="BM56" i="2"/>
  <c r="BE56" i="2"/>
  <c r="BD56" i="2"/>
  <c r="BC56" i="2"/>
  <c r="BB56" i="2"/>
  <c r="BA56" i="2"/>
  <c r="AZ56" i="2"/>
  <c r="AL56" i="2"/>
  <c r="AK56" i="2"/>
  <c r="AJ56" i="2"/>
  <c r="BS55" i="2"/>
  <c r="BR55" i="2"/>
  <c r="BQ55" i="2"/>
  <c r="BP55" i="2"/>
  <c r="BO55" i="2"/>
  <c r="BN55" i="2"/>
  <c r="BM55" i="2"/>
  <c r="BE55" i="2"/>
  <c r="BD55" i="2"/>
  <c r="BC55" i="2"/>
  <c r="BB55" i="2"/>
  <c r="BA55" i="2"/>
  <c r="AZ55" i="2"/>
  <c r="AL55" i="2"/>
  <c r="AK55" i="2"/>
  <c r="AJ55" i="2"/>
  <c r="BS54" i="2"/>
  <c r="BR54" i="2"/>
  <c r="BQ54" i="2"/>
  <c r="BP54" i="2"/>
  <c r="BO54" i="2"/>
  <c r="BN54" i="2"/>
  <c r="BM54" i="2"/>
  <c r="BE54" i="2"/>
  <c r="BD54" i="2"/>
  <c r="BC54" i="2"/>
  <c r="BB54" i="2"/>
  <c r="BA54" i="2"/>
  <c r="AZ54" i="2"/>
  <c r="AL54" i="2"/>
  <c r="AK54" i="2"/>
  <c r="AJ54" i="2"/>
  <c r="BS53" i="2"/>
  <c r="BR53" i="2"/>
  <c r="BQ53" i="2"/>
  <c r="BP53" i="2"/>
  <c r="BO53" i="2"/>
  <c r="BN53" i="2"/>
  <c r="BM53" i="2"/>
  <c r="BE53" i="2"/>
  <c r="BD53" i="2"/>
  <c r="BC53" i="2"/>
  <c r="BB53" i="2"/>
  <c r="BA53" i="2"/>
  <c r="AZ53" i="2"/>
  <c r="AL53" i="2"/>
  <c r="AK53" i="2"/>
  <c r="AJ53" i="2"/>
  <c r="BS52" i="2"/>
  <c r="BR52" i="2"/>
  <c r="BQ52" i="2"/>
  <c r="BP52" i="2"/>
  <c r="BO52" i="2"/>
  <c r="BN52" i="2"/>
  <c r="BM52" i="2"/>
  <c r="BE52" i="2"/>
  <c r="BD52" i="2"/>
  <c r="BC52" i="2"/>
  <c r="BB52" i="2"/>
  <c r="BA52" i="2"/>
  <c r="AZ52" i="2"/>
  <c r="AL52" i="2"/>
  <c r="AK52" i="2"/>
  <c r="AJ52" i="2"/>
  <c r="BS51" i="2"/>
  <c r="BR51" i="2"/>
  <c r="BQ51" i="2"/>
  <c r="BP51" i="2"/>
  <c r="BO51" i="2"/>
  <c r="BN51" i="2"/>
  <c r="BM51" i="2"/>
  <c r="BE51" i="2"/>
  <c r="BD51" i="2"/>
  <c r="BC51" i="2"/>
  <c r="BB51" i="2"/>
  <c r="BA51" i="2"/>
  <c r="AZ51" i="2"/>
  <c r="AL51" i="2"/>
  <c r="AK51" i="2"/>
  <c r="AJ51" i="2"/>
  <c r="BS629" i="2"/>
  <c r="BR629" i="2"/>
  <c r="BQ629" i="2"/>
  <c r="BP629" i="2"/>
  <c r="BO629" i="2"/>
  <c r="BN629" i="2"/>
  <c r="BM629" i="2"/>
  <c r="BE629" i="2"/>
  <c r="BD629" i="2"/>
  <c r="BC629" i="2"/>
  <c r="BB629" i="2"/>
  <c r="BA629" i="2"/>
  <c r="AZ629" i="2"/>
  <c r="AL629" i="2"/>
  <c r="AK629" i="2"/>
  <c r="AJ629" i="2"/>
  <c r="BS628" i="2"/>
  <c r="BR628" i="2"/>
  <c r="BQ628" i="2"/>
  <c r="BP628" i="2"/>
  <c r="BO628" i="2"/>
  <c r="BN628" i="2"/>
  <c r="BM628" i="2"/>
  <c r="BE628" i="2"/>
  <c r="BD628" i="2"/>
  <c r="BC628" i="2"/>
  <c r="BB628" i="2"/>
  <c r="BA628" i="2"/>
  <c r="AZ628" i="2"/>
  <c r="AL628" i="2"/>
  <c r="AK628" i="2"/>
  <c r="AJ628" i="2"/>
  <c r="BS627" i="2"/>
  <c r="BR627" i="2"/>
  <c r="BQ627" i="2"/>
  <c r="BP627" i="2"/>
  <c r="BO627" i="2"/>
  <c r="BN627" i="2"/>
  <c r="BM627" i="2"/>
  <c r="BE627" i="2"/>
  <c r="BD627" i="2"/>
  <c r="BC627" i="2"/>
  <c r="BB627" i="2"/>
  <c r="BA627" i="2"/>
  <c r="AZ627" i="2"/>
  <c r="AL627" i="2"/>
  <c r="AK627" i="2"/>
  <c r="AJ627" i="2"/>
  <c r="BS50" i="2"/>
  <c r="BR50" i="2"/>
  <c r="BQ50" i="2"/>
  <c r="BP50" i="2"/>
  <c r="BO50" i="2"/>
  <c r="BN50" i="2"/>
  <c r="BM50" i="2"/>
  <c r="BE50" i="2"/>
  <c r="BD50" i="2"/>
  <c r="BC50" i="2"/>
  <c r="BB50" i="2"/>
  <c r="BA50" i="2"/>
  <c r="AZ50" i="2"/>
  <c r="AL50" i="2"/>
  <c r="AK50" i="2"/>
  <c r="AJ50" i="2"/>
  <c r="BS49" i="2"/>
  <c r="BR49" i="2"/>
  <c r="BQ49" i="2"/>
  <c r="BP49" i="2"/>
  <c r="BO49" i="2"/>
  <c r="BN49" i="2"/>
  <c r="BM49" i="2"/>
  <c r="BE49" i="2"/>
  <c r="BD49" i="2"/>
  <c r="BC49" i="2"/>
  <c r="BB49" i="2"/>
  <c r="BA49" i="2"/>
  <c r="AZ49" i="2"/>
  <c r="AL49" i="2"/>
  <c r="AK49" i="2"/>
  <c r="AJ49" i="2"/>
  <c r="BS487" i="2"/>
  <c r="BR487" i="2"/>
  <c r="BQ487" i="2"/>
  <c r="BP487" i="2"/>
  <c r="BO487" i="2"/>
  <c r="BN487" i="2"/>
  <c r="BM487" i="2"/>
  <c r="BE487" i="2"/>
  <c r="BD487" i="2"/>
  <c r="BC487" i="2"/>
  <c r="BB487" i="2"/>
  <c r="BA487" i="2"/>
  <c r="AZ487" i="2"/>
  <c r="AL487" i="2"/>
  <c r="AK487" i="2"/>
  <c r="AJ487" i="2"/>
  <c r="BS48" i="2"/>
  <c r="BR48" i="2"/>
  <c r="BQ48" i="2"/>
  <c r="BP48" i="2"/>
  <c r="BO48" i="2"/>
  <c r="BN48" i="2"/>
  <c r="BM48" i="2"/>
  <c r="BE48" i="2"/>
  <c r="BD48" i="2"/>
  <c r="BC48" i="2"/>
  <c r="BB48" i="2"/>
  <c r="BA48" i="2"/>
  <c r="AZ48" i="2"/>
  <c r="AL48" i="2"/>
  <c r="AK48" i="2"/>
  <c r="AJ48" i="2"/>
  <c r="BS486" i="2"/>
  <c r="BR486" i="2"/>
  <c r="BQ486" i="2"/>
  <c r="BP486" i="2"/>
  <c r="BO486" i="2"/>
  <c r="BN486" i="2"/>
  <c r="BM486" i="2"/>
  <c r="BE486" i="2"/>
  <c r="BD486" i="2"/>
  <c r="BC486" i="2"/>
  <c r="BB486" i="2"/>
  <c r="BA486" i="2"/>
  <c r="AZ486" i="2"/>
  <c r="AL486" i="2"/>
  <c r="AK486" i="2"/>
  <c r="AJ486" i="2"/>
  <c r="BS829" i="2"/>
  <c r="BR829" i="2"/>
  <c r="BQ829" i="2"/>
  <c r="BP829" i="2"/>
  <c r="BO829" i="2"/>
  <c r="BN829" i="2"/>
  <c r="BM829" i="2"/>
  <c r="BE829" i="2"/>
  <c r="BD829" i="2"/>
  <c r="BC829" i="2"/>
  <c r="BB829" i="2"/>
  <c r="BA829" i="2"/>
  <c r="AZ829" i="2"/>
  <c r="AL829" i="2"/>
  <c r="AK829" i="2"/>
  <c r="AJ829" i="2"/>
  <c r="BS518" i="2"/>
  <c r="BR518" i="2"/>
  <c r="BQ518" i="2"/>
  <c r="BP518" i="2"/>
  <c r="BO518" i="2"/>
  <c r="BN518" i="2"/>
  <c r="BM518" i="2"/>
  <c r="BE518" i="2"/>
  <c r="BD518" i="2"/>
  <c r="BC518" i="2"/>
  <c r="BB518" i="2"/>
  <c r="BA518" i="2"/>
  <c r="AZ518" i="2"/>
  <c r="AL518" i="2"/>
  <c r="AK518" i="2"/>
  <c r="AJ518" i="2"/>
  <c r="BS47" i="2"/>
  <c r="BR47" i="2"/>
  <c r="BQ47" i="2"/>
  <c r="BP47" i="2"/>
  <c r="BO47" i="2"/>
  <c r="BN47" i="2"/>
  <c r="BM47" i="2"/>
  <c r="BE47" i="2"/>
  <c r="BD47" i="2"/>
  <c r="BC47" i="2"/>
  <c r="BB47" i="2"/>
  <c r="BA47" i="2"/>
  <c r="AZ47" i="2"/>
  <c r="AL47" i="2"/>
  <c r="AK47" i="2"/>
  <c r="AJ47" i="2"/>
  <c r="BS46" i="2"/>
  <c r="BR46" i="2"/>
  <c r="BQ46" i="2"/>
  <c r="BP46" i="2"/>
  <c r="BO46" i="2"/>
  <c r="BN46" i="2"/>
  <c r="BM46" i="2"/>
  <c r="BE46" i="2"/>
  <c r="BD46" i="2"/>
  <c r="BC46" i="2"/>
  <c r="BB46" i="2"/>
  <c r="BA46" i="2"/>
  <c r="AZ46" i="2"/>
  <c r="AL46" i="2"/>
  <c r="AK46" i="2"/>
  <c r="AJ46" i="2"/>
  <c r="BS45" i="2"/>
  <c r="BR45" i="2"/>
  <c r="BQ45" i="2"/>
  <c r="BP45" i="2"/>
  <c r="BO45" i="2"/>
  <c r="BN45" i="2"/>
  <c r="BM45" i="2"/>
  <c r="BE45" i="2"/>
  <c r="BD45" i="2"/>
  <c r="BC45" i="2"/>
  <c r="BB45" i="2"/>
  <c r="BA45" i="2"/>
  <c r="AZ45" i="2"/>
  <c r="AL45" i="2"/>
  <c r="AK45" i="2"/>
  <c r="AJ45" i="2"/>
  <c r="BS517" i="2"/>
  <c r="BR517" i="2"/>
  <c r="BQ517" i="2"/>
  <c r="BP517" i="2"/>
  <c r="BO517" i="2"/>
  <c r="BN517" i="2"/>
  <c r="BM517" i="2"/>
  <c r="BE517" i="2"/>
  <c r="BD517" i="2"/>
  <c r="BC517" i="2"/>
  <c r="BB517" i="2"/>
  <c r="BA517" i="2"/>
  <c r="AZ517" i="2"/>
  <c r="AL517" i="2"/>
  <c r="AK517" i="2"/>
  <c r="AJ517" i="2"/>
  <c r="BS44" i="2"/>
  <c r="BR44" i="2"/>
  <c r="BQ44" i="2"/>
  <c r="BP44" i="2"/>
  <c r="BO44" i="2"/>
  <c r="BN44" i="2"/>
  <c r="BM44" i="2"/>
  <c r="BE44" i="2"/>
  <c r="BD44" i="2"/>
  <c r="BC44" i="2"/>
  <c r="BB44" i="2"/>
  <c r="BA44" i="2"/>
  <c r="AZ44" i="2"/>
  <c r="AL44" i="2"/>
  <c r="AK44" i="2"/>
  <c r="AJ44" i="2"/>
  <c r="BS43" i="2"/>
  <c r="BR43" i="2"/>
  <c r="BQ43" i="2"/>
  <c r="BP43" i="2"/>
  <c r="BO43" i="2"/>
  <c r="BN43" i="2"/>
  <c r="BM43" i="2"/>
  <c r="BE43" i="2"/>
  <c r="BD43" i="2"/>
  <c r="BC43" i="2"/>
  <c r="BB43" i="2"/>
  <c r="BA43" i="2"/>
  <c r="AZ43" i="2"/>
  <c r="AL43" i="2"/>
  <c r="AK43" i="2"/>
  <c r="AJ43" i="2"/>
  <c r="BS42" i="2"/>
  <c r="BR42" i="2"/>
  <c r="BQ42" i="2"/>
  <c r="BP42" i="2"/>
  <c r="BO42" i="2"/>
  <c r="BN42" i="2"/>
  <c r="BM42" i="2"/>
  <c r="BE42" i="2"/>
  <c r="BD42" i="2"/>
  <c r="BC42" i="2"/>
  <c r="BB42" i="2"/>
  <c r="BA42" i="2"/>
  <c r="AZ42" i="2"/>
  <c r="AL42" i="2"/>
  <c r="AK42" i="2"/>
  <c r="AJ42" i="2"/>
  <c r="BS516" i="2"/>
  <c r="BR516" i="2"/>
  <c r="BQ516" i="2"/>
  <c r="BP516" i="2"/>
  <c r="BO516" i="2"/>
  <c r="BN516" i="2"/>
  <c r="BM516" i="2"/>
  <c r="BE516" i="2"/>
  <c r="BD516" i="2"/>
  <c r="BC516" i="2"/>
  <c r="BB516" i="2"/>
  <c r="BA516" i="2"/>
  <c r="AZ516" i="2"/>
  <c r="AL516" i="2"/>
  <c r="AK516" i="2"/>
  <c r="AJ516" i="2"/>
  <c r="BS781" i="2"/>
  <c r="BR781" i="2"/>
  <c r="BQ781" i="2"/>
  <c r="BP781" i="2"/>
  <c r="BO781" i="2"/>
  <c r="BN781" i="2"/>
  <c r="BM781" i="2"/>
  <c r="BE781" i="2"/>
  <c r="BD781" i="2"/>
  <c r="BC781" i="2"/>
  <c r="BB781" i="2"/>
  <c r="BA781" i="2"/>
  <c r="AZ781" i="2"/>
  <c r="AL781" i="2"/>
  <c r="AK781" i="2"/>
  <c r="AJ781" i="2"/>
  <c r="BS626" i="2"/>
  <c r="BR626" i="2"/>
  <c r="BQ626" i="2"/>
  <c r="BP626" i="2"/>
  <c r="BO626" i="2"/>
  <c r="BN626" i="2"/>
  <c r="BM626" i="2"/>
  <c r="BE626" i="2"/>
  <c r="BD626" i="2"/>
  <c r="BC626" i="2"/>
  <c r="BB626" i="2"/>
  <c r="BA626" i="2"/>
  <c r="AZ626" i="2"/>
  <c r="AL626" i="2"/>
  <c r="AK626" i="2"/>
  <c r="AJ626" i="2"/>
  <c r="BS853" i="2"/>
  <c r="BR853" i="2"/>
  <c r="BQ853" i="2"/>
  <c r="BP853" i="2"/>
  <c r="BO853" i="2"/>
  <c r="BN853" i="2"/>
  <c r="BM853" i="2"/>
  <c r="BE853" i="2"/>
  <c r="BD853" i="2"/>
  <c r="BC853" i="2"/>
  <c r="BB853" i="2"/>
  <c r="BA853" i="2"/>
  <c r="AZ853" i="2"/>
  <c r="AL853" i="2"/>
  <c r="AK853" i="2"/>
  <c r="AJ853" i="2"/>
  <c r="BS855" i="2"/>
  <c r="BR855" i="2"/>
  <c r="BQ855" i="2"/>
  <c r="BP855" i="2"/>
  <c r="BO855" i="2"/>
  <c r="BN855" i="2"/>
  <c r="BM855" i="2"/>
  <c r="BE855" i="2"/>
  <c r="BD855" i="2"/>
  <c r="BC855" i="2"/>
  <c r="BB855" i="2"/>
  <c r="BA855" i="2"/>
  <c r="AZ855" i="2"/>
  <c r="AL855" i="2"/>
  <c r="AK855" i="2"/>
  <c r="AJ855" i="2"/>
  <c r="BS784" i="2"/>
  <c r="BR784" i="2"/>
  <c r="BQ784" i="2"/>
  <c r="BP784" i="2"/>
  <c r="BO784" i="2"/>
  <c r="BN784" i="2"/>
  <c r="BM784" i="2"/>
  <c r="BE784" i="2"/>
  <c r="BD784" i="2"/>
  <c r="BC784" i="2"/>
  <c r="BB784" i="2"/>
  <c r="BA784" i="2"/>
  <c r="AZ784" i="2"/>
  <c r="AL784" i="2"/>
  <c r="AK784" i="2"/>
  <c r="AJ784" i="2"/>
  <c r="BS625" i="2"/>
  <c r="BR625" i="2"/>
  <c r="BQ625" i="2"/>
  <c r="BP625" i="2"/>
  <c r="BO625" i="2"/>
  <c r="BN625" i="2"/>
  <c r="BM625" i="2"/>
  <c r="BE625" i="2"/>
  <c r="BD625" i="2"/>
  <c r="BC625" i="2"/>
  <c r="BB625" i="2"/>
  <c r="BA625" i="2"/>
  <c r="AZ625" i="2"/>
  <c r="AL625" i="2"/>
  <c r="AK625" i="2"/>
  <c r="AJ625" i="2"/>
  <c r="BS624" i="2"/>
  <c r="BR624" i="2"/>
  <c r="BQ624" i="2"/>
  <c r="BP624" i="2"/>
  <c r="BO624" i="2"/>
  <c r="BN624" i="2"/>
  <c r="BM624" i="2"/>
  <c r="BE624" i="2"/>
  <c r="BD624" i="2"/>
  <c r="BC624" i="2"/>
  <c r="BB624" i="2"/>
  <c r="BA624" i="2"/>
  <c r="AZ624" i="2"/>
  <c r="AL624" i="2"/>
  <c r="AK624" i="2"/>
  <c r="AJ624" i="2"/>
  <c r="BS41" i="2"/>
  <c r="BR41" i="2"/>
  <c r="BQ41" i="2"/>
  <c r="BP41" i="2"/>
  <c r="BO41" i="2"/>
  <c r="BN41" i="2"/>
  <c r="BM41" i="2"/>
  <c r="BE41" i="2"/>
  <c r="BD41" i="2"/>
  <c r="BC41" i="2"/>
  <c r="BB41" i="2"/>
  <c r="BA41" i="2"/>
  <c r="AZ41" i="2"/>
  <c r="AL41" i="2"/>
  <c r="AK41" i="2"/>
  <c r="AJ41" i="2"/>
  <c r="BS40" i="2"/>
  <c r="BR40" i="2"/>
  <c r="BQ40" i="2"/>
  <c r="BP40" i="2"/>
  <c r="BO40" i="2"/>
  <c r="BN40" i="2"/>
  <c r="BM40" i="2"/>
  <c r="BE40" i="2"/>
  <c r="BD40" i="2"/>
  <c r="BC40" i="2"/>
  <c r="BB40" i="2"/>
  <c r="BA40" i="2"/>
  <c r="AZ40" i="2"/>
  <c r="AL40" i="2"/>
  <c r="AK40" i="2"/>
  <c r="AJ40" i="2"/>
  <c r="BS39" i="2"/>
  <c r="BR39" i="2"/>
  <c r="BQ39" i="2"/>
  <c r="BP39" i="2"/>
  <c r="BO39" i="2"/>
  <c r="BN39" i="2"/>
  <c r="BM39" i="2"/>
  <c r="BE39" i="2"/>
  <c r="BD39" i="2"/>
  <c r="BC39" i="2"/>
  <c r="BB39" i="2"/>
  <c r="BA39" i="2"/>
  <c r="AZ39" i="2"/>
  <c r="AL39" i="2"/>
  <c r="AK39" i="2"/>
  <c r="AJ39" i="2"/>
  <c r="BS623" i="2"/>
  <c r="BR623" i="2"/>
  <c r="BQ623" i="2"/>
  <c r="BP623" i="2"/>
  <c r="BO623" i="2"/>
  <c r="BN623" i="2"/>
  <c r="BM623" i="2"/>
  <c r="BE623" i="2"/>
  <c r="BD623" i="2"/>
  <c r="BC623" i="2"/>
  <c r="BB623" i="2"/>
  <c r="BA623" i="2"/>
  <c r="AZ623" i="2"/>
  <c r="AL623" i="2"/>
  <c r="AK623" i="2"/>
  <c r="AJ623" i="2"/>
  <c r="BS38" i="2"/>
  <c r="BR38" i="2"/>
  <c r="BQ38" i="2"/>
  <c r="BP38" i="2"/>
  <c r="BO38" i="2"/>
  <c r="BN38" i="2"/>
  <c r="BM38" i="2"/>
  <c r="BE38" i="2"/>
  <c r="BD38" i="2"/>
  <c r="BC38" i="2"/>
  <c r="BB38" i="2"/>
  <c r="BA38" i="2"/>
  <c r="AZ38" i="2"/>
  <c r="AL38" i="2"/>
  <c r="AK38" i="2"/>
  <c r="AJ38" i="2"/>
  <c r="BS37" i="2"/>
  <c r="BR37" i="2"/>
  <c r="BQ37" i="2"/>
  <c r="BP37" i="2"/>
  <c r="BO37" i="2"/>
  <c r="BN37" i="2"/>
  <c r="BM37" i="2"/>
  <c r="BE37" i="2"/>
  <c r="BD37" i="2"/>
  <c r="BC37" i="2"/>
  <c r="BB37" i="2"/>
  <c r="BA37" i="2"/>
  <c r="AZ37" i="2"/>
  <c r="AL37" i="2"/>
  <c r="AK37" i="2"/>
  <c r="AJ37" i="2"/>
  <c r="BS36" i="2"/>
  <c r="BR36" i="2"/>
  <c r="BQ36" i="2"/>
  <c r="BP36" i="2"/>
  <c r="BO36" i="2"/>
  <c r="BN36" i="2"/>
  <c r="BM36" i="2"/>
  <c r="BE36" i="2"/>
  <c r="BD36" i="2"/>
  <c r="BC36" i="2"/>
  <c r="BB36" i="2"/>
  <c r="BA36" i="2"/>
  <c r="AZ36" i="2"/>
  <c r="AL36" i="2"/>
  <c r="AK36" i="2"/>
  <c r="AJ36" i="2"/>
  <c r="BS35" i="2"/>
  <c r="BR35" i="2"/>
  <c r="BQ35" i="2"/>
  <c r="BP35" i="2"/>
  <c r="BO35" i="2"/>
  <c r="BN35" i="2"/>
  <c r="BM35" i="2"/>
  <c r="BE35" i="2"/>
  <c r="BD35" i="2"/>
  <c r="BC35" i="2"/>
  <c r="BB35" i="2"/>
  <c r="BA35" i="2"/>
  <c r="AZ35" i="2"/>
  <c r="AL35" i="2"/>
  <c r="AK35" i="2"/>
  <c r="AJ35" i="2"/>
  <c r="BS622" i="2"/>
  <c r="BR622" i="2"/>
  <c r="BQ622" i="2"/>
  <c r="BP622" i="2"/>
  <c r="BO622" i="2"/>
  <c r="BN622" i="2"/>
  <c r="BM622" i="2"/>
  <c r="BE622" i="2"/>
  <c r="BD622" i="2"/>
  <c r="BC622" i="2"/>
  <c r="BB622" i="2"/>
  <c r="BA622" i="2"/>
  <c r="AZ622" i="2"/>
  <c r="AL622" i="2"/>
  <c r="AK622" i="2"/>
  <c r="AJ622" i="2"/>
  <c r="BS621" i="2"/>
  <c r="BR621" i="2"/>
  <c r="BQ621" i="2"/>
  <c r="BP621" i="2"/>
  <c r="BO621" i="2"/>
  <c r="BN621" i="2"/>
  <c r="BM621" i="2"/>
  <c r="BE621" i="2"/>
  <c r="BD621" i="2"/>
  <c r="BC621" i="2"/>
  <c r="BB621" i="2"/>
  <c r="BA621" i="2"/>
  <c r="AZ621" i="2"/>
  <c r="AL621" i="2"/>
  <c r="AK621" i="2"/>
  <c r="AJ621" i="2"/>
  <c r="BS833" i="2"/>
  <c r="BR833" i="2"/>
  <c r="BQ833" i="2"/>
  <c r="BP833" i="2"/>
  <c r="BO833" i="2"/>
  <c r="BN833" i="2"/>
  <c r="BM833" i="2"/>
  <c r="BE833" i="2"/>
  <c r="BD833" i="2"/>
  <c r="BC833" i="2"/>
  <c r="BB833" i="2"/>
  <c r="BA833" i="2"/>
  <c r="AZ833" i="2"/>
  <c r="AL833" i="2"/>
  <c r="AK833" i="2"/>
  <c r="AJ833" i="2"/>
  <c r="BS34" i="2"/>
  <c r="BR34" i="2"/>
  <c r="BQ34" i="2"/>
  <c r="BP34" i="2"/>
  <c r="BO34" i="2"/>
  <c r="BN34" i="2"/>
  <c r="BM34" i="2"/>
  <c r="BE34" i="2"/>
  <c r="BD34" i="2"/>
  <c r="BC34" i="2"/>
  <c r="BB34" i="2"/>
  <c r="BA34" i="2"/>
  <c r="AZ34" i="2"/>
  <c r="AL34" i="2"/>
  <c r="AK34" i="2"/>
  <c r="AJ34" i="2"/>
  <c r="BS33" i="2"/>
  <c r="BR33" i="2"/>
  <c r="BQ33" i="2"/>
  <c r="BP33" i="2"/>
  <c r="BO33" i="2"/>
  <c r="BN33" i="2"/>
  <c r="BM33" i="2"/>
  <c r="BE33" i="2"/>
  <c r="BD33" i="2"/>
  <c r="BC33" i="2"/>
  <c r="BB33" i="2"/>
  <c r="BA33" i="2"/>
  <c r="AZ33" i="2"/>
  <c r="AL33" i="2"/>
  <c r="AK33" i="2"/>
  <c r="AJ33" i="2"/>
  <c r="BS32" i="2"/>
  <c r="BR32" i="2"/>
  <c r="BQ32" i="2"/>
  <c r="BP32" i="2"/>
  <c r="BO32" i="2"/>
  <c r="BN32" i="2"/>
  <c r="BM32" i="2"/>
  <c r="BE32" i="2"/>
  <c r="BD32" i="2"/>
  <c r="BC32" i="2"/>
  <c r="BB32" i="2"/>
  <c r="BA32" i="2"/>
  <c r="AZ32" i="2"/>
  <c r="AL32" i="2"/>
  <c r="AK32" i="2"/>
  <c r="AJ32" i="2"/>
  <c r="BS31" i="2"/>
  <c r="BR31" i="2"/>
  <c r="BQ31" i="2"/>
  <c r="BP31" i="2"/>
  <c r="BO31" i="2"/>
  <c r="BN31" i="2"/>
  <c r="BM31" i="2"/>
  <c r="BE31" i="2"/>
  <c r="BD31" i="2"/>
  <c r="BC31" i="2"/>
  <c r="BB31" i="2"/>
  <c r="BA31" i="2"/>
  <c r="AZ31" i="2"/>
  <c r="AL31" i="2"/>
  <c r="AK31" i="2"/>
  <c r="AJ31" i="2"/>
  <c r="BS30" i="2"/>
  <c r="BR30" i="2"/>
  <c r="BQ30" i="2"/>
  <c r="BP30" i="2"/>
  <c r="BO30" i="2"/>
  <c r="BN30" i="2"/>
  <c r="BM30" i="2"/>
  <c r="BE30" i="2"/>
  <c r="BD30" i="2"/>
  <c r="BC30" i="2"/>
  <c r="BB30" i="2"/>
  <c r="BA30" i="2"/>
  <c r="AZ30" i="2"/>
  <c r="AK30" i="2"/>
  <c r="AJ30" i="2"/>
  <c r="BS890" i="2"/>
  <c r="BR890" i="2"/>
  <c r="BQ890" i="2"/>
  <c r="BP890" i="2"/>
  <c r="BO890" i="2"/>
  <c r="BN890" i="2"/>
  <c r="BM890" i="2"/>
  <c r="BE890" i="2"/>
  <c r="BD890" i="2"/>
  <c r="BC890" i="2"/>
  <c r="BB890" i="2"/>
  <c r="BA890" i="2"/>
  <c r="AZ890" i="2"/>
  <c r="AL890" i="2"/>
  <c r="AK890" i="2"/>
  <c r="AJ890" i="2"/>
  <c r="BS889" i="2"/>
  <c r="BR889" i="2"/>
  <c r="BQ889" i="2"/>
  <c r="BP889" i="2"/>
  <c r="BO889" i="2"/>
  <c r="BN889" i="2"/>
  <c r="BM889" i="2"/>
  <c r="BE889" i="2"/>
  <c r="BD889" i="2"/>
  <c r="BC889" i="2"/>
  <c r="BB889" i="2"/>
  <c r="BA889" i="2"/>
  <c r="AZ889" i="2"/>
  <c r="AL889" i="2"/>
  <c r="AK889" i="2"/>
  <c r="AJ889" i="2"/>
  <c r="BS620" i="2"/>
  <c r="BR620" i="2"/>
  <c r="BQ620" i="2"/>
  <c r="BP620" i="2"/>
  <c r="BO620" i="2"/>
  <c r="BN620" i="2"/>
  <c r="BM620" i="2"/>
  <c r="BE620" i="2"/>
  <c r="BD620" i="2"/>
  <c r="BC620" i="2"/>
  <c r="BB620" i="2"/>
  <c r="BA620" i="2"/>
  <c r="AZ620" i="2"/>
  <c r="AL620" i="2"/>
  <c r="AK620" i="2"/>
  <c r="AJ620" i="2"/>
  <c r="BS861" i="2"/>
  <c r="BR861" i="2"/>
  <c r="BQ861" i="2"/>
  <c r="BP861" i="2"/>
  <c r="BO861" i="2"/>
  <c r="BN861" i="2"/>
  <c r="BM861" i="2"/>
  <c r="BE861" i="2"/>
  <c r="BD861" i="2"/>
  <c r="BC861" i="2"/>
  <c r="BB861" i="2"/>
  <c r="BA861" i="2"/>
  <c r="AZ861" i="2"/>
  <c r="AL861" i="2"/>
  <c r="AK861" i="2"/>
  <c r="BS860" i="2"/>
  <c r="BR860" i="2"/>
  <c r="BQ860" i="2"/>
  <c r="BP860" i="2"/>
  <c r="BO860" i="2"/>
  <c r="BN860" i="2"/>
  <c r="BM860" i="2"/>
  <c r="BE860" i="2"/>
  <c r="BD860" i="2"/>
  <c r="BC860" i="2"/>
  <c r="BB860" i="2"/>
  <c r="BA860" i="2"/>
  <c r="AZ860" i="2"/>
  <c r="AL860" i="2"/>
  <c r="AK860" i="2"/>
  <c r="AJ860" i="2"/>
  <c r="BS859" i="2"/>
  <c r="BR859" i="2"/>
  <c r="BQ859" i="2"/>
  <c r="BP859" i="2"/>
  <c r="BO859" i="2"/>
  <c r="BN859" i="2"/>
  <c r="BM859" i="2"/>
  <c r="BE859" i="2"/>
  <c r="BD859" i="2"/>
  <c r="BC859" i="2"/>
  <c r="BB859" i="2"/>
  <c r="BA859" i="2"/>
  <c r="AZ859" i="2"/>
  <c r="AL859" i="2"/>
  <c r="AK859" i="2"/>
  <c r="AJ859" i="2"/>
  <c r="BS858" i="2"/>
  <c r="BR858" i="2"/>
  <c r="BQ858" i="2"/>
  <c r="BP858" i="2"/>
  <c r="BO858" i="2"/>
  <c r="BN858" i="2"/>
  <c r="BM858" i="2"/>
  <c r="BE858" i="2"/>
  <c r="BD858" i="2"/>
  <c r="BC858" i="2"/>
  <c r="BB858" i="2"/>
  <c r="BA858" i="2"/>
  <c r="AZ858" i="2"/>
  <c r="AL858" i="2"/>
  <c r="AK858" i="2"/>
  <c r="AJ858" i="2"/>
  <c r="BS828" i="2"/>
  <c r="BR828" i="2"/>
  <c r="BQ828" i="2"/>
  <c r="BP828" i="2"/>
  <c r="BO828" i="2"/>
  <c r="BN828" i="2"/>
  <c r="BM828" i="2"/>
  <c r="BE828" i="2"/>
  <c r="BD828" i="2"/>
  <c r="BC828" i="2"/>
  <c r="BB828" i="2"/>
  <c r="BA828" i="2"/>
  <c r="AZ828" i="2"/>
  <c r="AL828" i="2"/>
  <c r="AK828" i="2"/>
  <c r="AJ828" i="2"/>
  <c r="BS820" i="2"/>
  <c r="BR820" i="2"/>
  <c r="BQ820" i="2"/>
  <c r="BP820" i="2"/>
  <c r="BO820" i="2"/>
  <c r="BN820" i="2"/>
  <c r="BM820" i="2"/>
  <c r="BE820" i="2"/>
  <c r="BD820" i="2"/>
  <c r="BC820" i="2"/>
  <c r="BB820" i="2"/>
  <c r="BA820" i="2"/>
  <c r="AZ820" i="2"/>
  <c r="AL820" i="2"/>
  <c r="AK820" i="2"/>
  <c r="AJ820" i="2"/>
  <c r="BS819" i="2"/>
  <c r="BR819" i="2"/>
  <c r="BQ819" i="2"/>
  <c r="BP819" i="2"/>
  <c r="BO819" i="2"/>
  <c r="BN819" i="2"/>
  <c r="BM819" i="2"/>
  <c r="BE819" i="2"/>
  <c r="BD819" i="2"/>
  <c r="BC819" i="2"/>
  <c r="BB819" i="2"/>
  <c r="BA819" i="2"/>
  <c r="AZ819" i="2"/>
  <c r="AL819" i="2"/>
  <c r="AK819" i="2"/>
  <c r="AJ819" i="2"/>
  <c r="BS857" i="2"/>
  <c r="BR857" i="2"/>
  <c r="BQ857" i="2"/>
  <c r="BP857" i="2"/>
  <c r="BO857" i="2"/>
  <c r="BN857" i="2"/>
  <c r="BM857" i="2"/>
  <c r="BE857" i="2"/>
  <c r="BD857" i="2"/>
  <c r="BC857" i="2"/>
  <c r="BB857" i="2"/>
  <c r="BA857" i="2"/>
  <c r="AZ857" i="2"/>
  <c r="AL857" i="2"/>
  <c r="AK857" i="2"/>
  <c r="AJ857" i="2"/>
  <c r="BS29" i="2"/>
  <c r="BR29" i="2"/>
  <c r="BQ29" i="2"/>
  <c r="BP29" i="2"/>
  <c r="BO29" i="2"/>
  <c r="BN29" i="2"/>
  <c r="BM29" i="2"/>
  <c r="BE29" i="2"/>
  <c r="BD29" i="2"/>
  <c r="BC29" i="2"/>
  <c r="BB29" i="2"/>
  <c r="BA29" i="2"/>
  <c r="AZ29" i="2"/>
  <c r="AL29" i="2"/>
  <c r="AK29" i="2"/>
  <c r="AJ29" i="2"/>
  <c r="BS28" i="2"/>
  <c r="BR28" i="2"/>
  <c r="BQ28" i="2"/>
  <c r="BP28" i="2"/>
  <c r="BO28" i="2"/>
  <c r="BN28" i="2"/>
  <c r="BM28" i="2"/>
  <c r="BE28" i="2"/>
  <c r="BD28" i="2"/>
  <c r="BC28" i="2"/>
  <c r="BB28" i="2"/>
  <c r="BA28" i="2"/>
  <c r="AZ28" i="2"/>
  <c r="AL28" i="2"/>
  <c r="AK28" i="2"/>
  <c r="AJ28" i="2"/>
  <c r="BS27" i="2"/>
  <c r="BR27" i="2"/>
  <c r="BQ27" i="2"/>
  <c r="BP27" i="2"/>
  <c r="BO27" i="2"/>
  <c r="BN27" i="2"/>
  <c r="BM27" i="2"/>
  <c r="BE27" i="2"/>
  <c r="BD27" i="2"/>
  <c r="BC27" i="2"/>
  <c r="BB27" i="2"/>
  <c r="BA27" i="2"/>
  <c r="AZ27" i="2"/>
  <c r="AL27" i="2"/>
  <c r="AK27" i="2"/>
  <c r="AJ27" i="2"/>
  <c r="BS419" i="2"/>
  <c r="BR419" i="2"/>
  <c r="BQ419" i="2"/>
  <c r="BP419" i="2"/>
  <c r="BO419" i="2"/>
  <c r="BN419" i="2"/>
  <c r="BM419" i="2"/>
  <c r="BE419" i="2"/>
  <c r="BD419" i="2"/>
  <c r="BC419" i="2"/>
  <c r="BB419" i="2"/>
  <c r="BA419" i="2"/>
  <c r="AZ419" i="2"/>
  <c r="AL419" i="2"/>
  <c r="AK419" i="2"/>
  <c r="AJ419" i="2"/>
  <c r="BS418" i="2"/>
  <c r="BR418" i="2"/>
  <c r="BQ418" i="2"/>
  <c r="BP418" i="2"/>
  <c r="BO418" i="2"/>
  <c r="BN418" i="2"/>
  <c r="BM418" i="2"/>
  <c r="BE418" i="2"/>
  <c r="BD418" i="2"/>
  <c r="BC418" i="2"/>
  <c r="BB418" i="2"/>
  <c r="BA418" i="2"/>
  <c r="AZ418" i="2"/>
  <c r="AL418" i="2"/>
  <c r="AK418" i="2"/>
  <c r="AJ418" i="2"/>
  <c r="BS417" i="2"/>
  <c r="BR417" i="2"/>
  <c r="BQ417" i="2"/>
  <c r="BP417" i="2"/>
  <c r="BO417" i="2"/>
  <c r="BN417" i="2"/>
  <c r="BM417" i="2"/>
  <c r="BE417" i="2"/>
  <c r="BD417" i="2"/>
  <c r="BC417" i="2"/>
  <c r="BB417" i="2"/>
  <c r="BA417" i="2"/>
  <c r="AZ417" i="2"/>
  <c r="AL417" i="2"/>
  <c r="AK417" i="2"/>
  <c r="AJ417" i="2"/>
  <c r="BS619" i="2"/>
  <c r="BR619" i="2"/>
  <c r="BQ619" i="2"/>
  <c r="BP619" i="2"/>
  <c r="BO619" i="2"/>
  <c r="BN619" i="2"/>
  <c r="BM619" i="2"/>
  <c r="BE619" i="2"/>
  <c r="BD619" i="2"/>
  <c r="BC619" i="2"/>
  <c r="BB619" i="2"/>
  <c r="BA619" i="2"/>
  <c r="AZ619" i="2"/>
  <c r="AL619" i="2"/>
  <c r="AK619" i="2"/>
  <c r="AJ619" i="2"/>
  <c r="BS618" i="2"/>
  <c r="BR618" i="2"/>
  <c r="BQ618" i="2"/>
  <c r="BP618" i="2"/>
  <c r="BO618" i="2"/>
  <c r="BN618" i="2"/>
  <c r="BM618" i="2"/>
  <c r="BE618" i="2"/>
  <c r="BD618" i="2"/>
  <c r="BC618" i="2"/>
  <c r="BB618" i="2"/>
  <c r="BA618" i="2"/>
  <c r="AZ618" i="2"/>
  <c r="AL618" i="2"/>
  <c r="AK618" i="2"/>
  <c r="AJ618" i="2"/>
  <c r="BS617" i="2"/>
  <c r="BR617" i="2"/>
  <c r="BQ617" i="2"/>
  <c r="BP617" i="2"/>
  <c r="BO617" i="2"/>
  <c r="BN617" i="2"/>
  <c r="BM617" i="2"/>
  <c r="BE617" i="2"/>
  <c r="BD617" i="2"/>
  <c r="BC617" i="2"/>
  <c r="BB617" i="2"/>
  <c r="BA617" i="2"/>
  <c r="AZ617" i="2"/>
  <c r="AL617" i="2"/>
  <c r="AK617" i="2"/>
  <c r="AJ617" i="2"/>
  <c r="BS616" i="2"/>
  <c r="BR616" i="2"/>
  <c r="BQ616" i="2"/>
  <c r="BP616" i="2"/>
  <c r="BO616" i="2"/>
  <c r="BN616" i="2"/>
  <c r="BM616" i="2"/>
  <c r="BE616" i="2"/>
  <c r="BD616" i="2"/>
  <c r="BC616" i="2"/>
  <c r="BB616" i="2"/>
  <c r="BA616" i="2"/>
  <c r="AZ616" i="2"/>
  <c r="AL616" i="2"/>
  <c r="AK616" i="2"/>
  <c r="AJ616" i="2"/>
  <c r="BS615" i="2"/>
  <c r="BR615" i="2"/>
  <c r="BQ615" i="2"/>
  <c r="BP615" i="2"/>
  <c r="BO615" i="2"/>
  <c r="BN615" i="2"/>
  <c r="BM615" i="2"/>
  <c r="BE615" i="2"/>
  <c r="BD615" i="2"/>
  <c r="BC615" i="2"/>
  <c r="BB615" i="2"/>
  <c r="BA615" i="2"/>
  <c r="AZ615" i="2"/>
  <c r="AL615" i="2"/>
  <c r="AK615" i="2"/>
  <c r="AJ615" i="2"/>
  <c r="BS614" i="2"/>
  <c r="BR614" i="2"/>
  <c r="BQ614" i="2"/>
  <c r="BP614" i="2"/>
  <c r="BO614" i="2"/>
  <c r="BN614" i="2"/>
  <c r="BM614" i="2"/>
  <c r="BE614" i="2"/>
  <c r="BD614" i="2"/>
  <c r="BC614" i="2"/>
  <c r="BB614" i="2"/>
  <c r="BA614" i="2"/>
  <c r="AZ614" i="2"/>
  <c r="AL614" i="2"/>
  <c r="AK614" i="2"/>
  <c r="AJ614" i="2"/>
  <c r="BS613" i="2"/>
  <c r="BR613" i="2"/>
  <c r="BQ613" i="2"/>
  <c r="BP613" i="2"/>
  <c r="BO613" i="2"/>
  <c r="BN613" i="2"/>
  <c r="BM613" i="2"/>
  <c r="BE613" i="2"/>
  <c r="BD613" i="2"/>
  <c r="BC613" i="2"/>
  <c r="BB613" i="2"/>
  <c r="BA613" i="2"/>
  <c r="AZ613" i="2"/>
  <c r="AL613" i="2"/>
  <c r="AK613" i="2"/>
  <c r="AJ613" i="2"/>
  <c r="BS732" i="2"/>
  <c r="BR732" i="2"/>
  <c r="BQ732" i="2"/>
  <c r="BP732" i="2"/>
  <c r="BO732" i="2"/>
  <c r="BN732" i="2"/>
  <c r="BM732" i="2"/>
  <c r="BE732" i="2"/>
  <c r="BD732" i="2"/>
  <c r="BC732" i="2"/>
  <c r="BB732" i="2"/>
  <c r="BA732" i="2"/>
  <c r="AZ732" i="2"/>
  <c r="AL732" i="2"/>
  <c r="AK732" i="2"/>
  <c r="AJ732" i="2"/>
  <c r="BS867" i="2"/>
  <c r="BR867" i="2"/>
  <c r="BQ867" i="2"/>
  <c r="BP867" i="2"/>
  <c r="BO867" i="2"/>
  <c r="BN867" i="2"/>
  <c r="BM867" i="2"/>
  <c r="BE867" i="2"/>
  <c r="BD867" i="2"/>
  <c r="BC867" i="2"/>
  <c r="BB867" i="2"/>
  <c r="BA867" i="2"/>
  <c r="AZ867" i="2"/>
  <c r="AL867" i="2"/>
  <c r="AK867" i="2"/>
  <c r="AJ867" i="2"/>
  <c r="BS612" i="2"/>
  <c r="BR612" i="2"/>
  <c r="BQ612" i="2"/>
  <c r="BP612" i="2"/>
  <c r="BO612" i="2"/>
  <c r="BN612" i="2"/>
  <c r="BM612" i="2"/>
  <c r="BE612" i="2"/>
  <c r="BD612" i="2"/>
  <c r="BC612" i="2"/>
  <c r="BB612" i="2"/>
  <c r="BA612" i="2"/>
  <c r="AZ612" i="2"/>
  <c r="AL612" i="2"/>
  <c r="AK612" i="2"/>
  <c r="AJ612" i="2"/>
  <c r="BS866" i="2"/>
  <c r="BR866" i="2"/>
  <c r="BQ866" i="2"/>
  <c r="BP866" i="2"/>
  <c r="BO866" i="2"/>
  <c r="BN866" i="2"/>
  <c r="BM866" i="2"/>
  <c r="BE866" i="2"/>
  <c r="BD866" i="2"/>
  <c r="BC866" i="2"/>
  <c r="BB866" i="2"/>
  <c r="BA866" i="2"/>
  <c r="AZ866" i="2"/>
  <c r="AL866" i="2"/>
  <c r="AK866" i="2"/>
  <c r="AJ866" i="2"/>
  <c r="BS743" i="2"/>
  <c r="BR743" i="2"/>
  <c r="BQ743" i="2"/>
  <c r="BP743" i="2"/>
  <c r="BO743" i="2"/>
  <c r="BN743" i="2"/>
  <c r="BM743" i="2"/>
  <c r="BE743" i="2"/>
  <c r="BD743" i="2"/>
  <c r="BC743" i="2"/>
  <c r="BB743" i="2"/>
  <c r="BA743" i="2"/>
  <c r="AZ743" i="2"/>
  <c r="AL743" i="2"/>
  <c r="AK743" i="2"/>
  <c r="AJ743" i="2"/>
  <c r="BS742" i="2"/>
  <c r="BR742" i="2"/>
  <c r="BQ742" i="2"/>
  <c r="BP742" i="2"/>
  <c r="BO742" i="2"/>
  <c r="BN742" i="2"/>
  <c r="BM742" i="2"/>
  <c r="BE742" i="2"/>
  <c r="BD742" i="2"/>
  <c r="BC742" i="2"/>
  <c r="BB742" i="2"/>
  <c r="BA742" i="2"/>
  <c r="AZ742" i="2"/>
  <c r="AL742" i="2"/>
  <c r="AK742" i="2"/>
  <c r="AJ742" i="2"/>
  <c r="BS788" i="2"/>
  <c r="BR788" i="2"/>
  <c r="BQ788" i="2"/>
  <c r="BP788" i="2"/>
  <c r="BO788" i="2"/>
  <c r="BN788" i="2"/>
  <c r="BM788" i="2"/>
  <c r="BE788" i="2"/>
  <c r="BD788" i="2"/>
  <c r="BC788" i="2"/>
  <c r="BB788" i="2"/>
  <c r="BA788" i="2"/>
  <c r="AZ788" i="2"/>
  <c r="AL788" i="2"/>
  <c r="AK788" i="2"/>
  <c r="AJ788" i="2"/>
  <c r="BS876" i="2"/>
  <c r="BR876" i="2"/>
  <c r="BQ876" i="2"/>
  <c r="BP876" i="2"/>
  <c r="BO876" i="2"/>
  <c r="BN876" i="2"/>
  <c r="BM876" i="2"/>
  <c r="BE876" i="2"/>
  <c r="BD876" i="2"/>
  <c r="BC876" i="2"/>
  <c r="BB876" i="2"/>
  <c r="BA876" i="2"/>
  <c r="AZ876" i="2"/>
  <c r="AL876" i="2"/>
  <c r="AK876" i="2"/>
  <c r="AJ876" i="2"/>
  <c r="BS611" i="2"/>
  <c r="BR611" i="2"/>
  <c r="BQ611" i="2"/>
  <c r="BP611" i="2"/>
  <c r="BO611" i="2"/>
  <c r="BN611" i="2"/>
  <c r="BM611" i="2"/>
  <c r="BE611" i="2"/>
  <c r="BD611" i="2"/>
  <c r="BC611" i="2"/>
  <c r="BB611" i="2"/>
  <c r="BA611" i="2"/>
  <c r="AZ611" i="2"/>
  <c r="AL611" i="2"/>
  <c r="AK611" i="2"/>
  <c r="AJ611" i="2"/>
  <c r="BS792" i="2"/>
  <c r="BR792" i="2"/>
  <c r="BQ792" i="2"/>
  <c r="BP792" i="2"/>
  <c r="BO792" i="2"/>
  <c r="BN792" i="2"/>
  <c r="BM792" i="2"/>
  <c r="BE792" i="2"/>
  <c r="BD792" i="2"/>
  <c r="BC792" i="2"/>
  <c r="BB792" i="2"/>
  <c r="BA792" i="2"/>
  <c r="AZ792" i="2"/>
  <c r="AL792" i="2"/>
  <c r="AK792" i="2"/>
  <c r="AJ792" i="2"/>
  <c r="BS765" i="2"/>
  <c r="BR765" i="2"/>
  <c r="BQ765" i="2"/>
  <c r="BP765" i="2"/>
  <c r="BO765" i="2"/>
  <c r="BN765" i="2"/>
  <c r="BM765" i="2"/>
  <c r="BE765" i="2"/>
  <c r="BD765" i="2"/>
  <c r="BC765" i="2"/>
  <c r="BB765" i="2"/>
  <c r="BA765" i="2"/>
  <c r="AZ765" i="2"/>
  <c r="AL765" i="2"/>
  <c r="AK765" i="2"/>
  <c r="AJ765" i="2"/>
  <c r="BS810" i="2"/>
  <c r="BR810" i="2"/>
  <c r="BQ810" i="2"/>
  <c r="BP810" i="2"/>
  <c r="BO810" i="2"/>
  <c r="BN810" i="2"/>
  <c r="BM810" i="2"/>
  <c r="BE810" i="2"/>
  <c r="BD810" i="2"/>
  <c r="BC810" i="2"/>
  <c r="BB810" i="2"/>
  <c r="BA810" i="2"/>
  <c r="AZ810" i="2"/>
  <c r="AL810" i="2"/>
  <c r="AK810" i="2"/>
  <c r="AJ810" i="2"/>
  <c r="BS794" i="2"/>
  <c r="BR794" i="2"/>
  <c r="BQ794" i="2"/>
  <c r="BP794" i="2"/>
  <c r="BO794" i="2"/>
  <c r="BN794" i="2"/>
  <c r="BM794" i="2"/>
  <c r="BE794" i="2"/>
  <c r="BD794" i="2"/>
  <c r="BC794" i="2"/>
  <c r="BB794" i="2"/>
  <c r="BA794" i="2"/>
  <c r="AZ794" i="2"/>
  <c r="AL794" i="2"/>
  <c r="AK794" i="2"/>
  <c r="AJ794" i="2"/>
  <c r="BS762" i="2"/>
  <c r="BR762" i="2"/>
  <c r="BQ762" i="2"/>
  <c r="BP762" i="2"/>
  <c r="BO762" i="2"/>
  <c r="BN762" i="2"/>
  <c r="BM762" i="2"/>
  <c r="BE762" i="2"/>
  <c r="BD762" i="2"/>
  <c r="BC762" i="2"/>
  <c r="BB762" i="2"/>
  <c r="BA762" i="2"/>
  <c r="AZ762" i="2"/>
  <c r="AL762" i="2"/>
  <c r="AK762" i="2"/>
  <c r="AJ762" i="2"/>
  <c r="BS610" i="2"/>
  <c r="BR610" i="2"/>
  <c r="BQ610" i="2"/>
  <c r="BP610" i="2"/>
  <c r="BO610" i="2"/>
  <c r="BN610" i="2"/>
  <c r="BM610" i="2"/>
  <c r="BE610" i="2"/>
  <c r="BD610" i="2"/>
  <c r="BC610" i="2"/>
  <c r="BB610" i="2"/>
  <c r="BA610" i="2"/>
  <c r="AZ610" i="2"/>
  <c r="AL610" i="2"/>
  <c r="AK610" i="2"/>
  <c r="AJ610" i="2"/>
  <c r="BS609" i="2"/>
  <c r="BR609" i="2"/>
  <c r="BQ609" i="2"/>
  <c r="BP609" i="2"/>
  <c r="BO609" i="2"/>
  <c r="BN609" i="2"/>
  <c r="BM609" i="2"/>
  <c r="BE609" i="2"/>
  <c r="BD609" i="2"/>
  <c r="BC609" i="2"/>
  <c r="BB609" i="2"/>
  <c r="BA609" i="2"/>
  <c r="AZ609" i="2"/>
  <c r="AL609" i="2"/>
  <c r="AK609" i="2"/>
  <c r="AJ609" i="2"/>
  <c r="BS608" i="2"/>
  <c r="BR608" i="2"/>
  <c r="BQ608" i="2"/>
  <c r="BP608" i="2"/>
  <c r="BO608" i="2"/>
  <c r="BN608" i="2"/>
  <c r="BM608" i="2"/>
  <c r="BE608" i="2"/>
  <c r="BD608" i="2"/>
  <c r="BC608" i="2"/>
  <c r="BB608" i="2"/>
  <c r="BA608" i="2"/>
  <c r="AZ608" i="2"/>
  <c r="AL608" i="2"/>
  <c r="AK608" i="2"/>
  <c r="AJ608" i="2"/>
  <c r="BS607" i="2"/>
  <c r="BR607" i="2"/>
  <c r="BQ607" i="2"/>
  <c r="BP607" i="2"/>
  <c r="BO607" i="2"/>
  <c r="BN607" i="2"/>
  <c r="BM607" i="2"/>
  <c r="BE607" i="2"/>
  <c r="BD607" i="2"/>
  <c r="BC607" i="2"/>
  <c r="BB607" i="2"/>
  <c r="BA607" i="2"/>
  <c r="AZ607" i="2"/>
  <c r="AL607" i="2"/>
  <c r="AK607" i="2"/>
  <c r="AJ607" i="2"/>
  <c r="BS606" i="2"/>
  <c r="BR606" i="2"/>
  <c r="BQ606" i="2"/>
  <c r="BP606" i="2"/>
  <c r="BO606" i="2"/>
  <c r="BN606" i="2"/>
  <c r="BM606" i="2"/>
  <c r="BE606" i="2"/>
  <c r="BD606" i="2"/>
  <c r="BC606" i="2"/>
  <c r="BB606" i="2"/>
  <c r="BA606" i="2"/>
  <c r="AZ606" i="2"/>
  <c r="AL606" i="2"/>
  <c r="AK606" i="2"/>
  <c r="AJ606" i="2"/>
  <c r="BS605" i="2"/>
  <c r="BR605" i="2"/>
  <c r="BQ605" i="2"/>
  <c r="BP605" i="2"/>
  <c r="BO605" i="2"/>
  <c r="BN605" i="2"/>
  <c r="BM605" i="2"/>
  <c r="BE605" i="2"/>
  <c r="BD605" i="2"/>
  <c r="BC605" i="2"/>
  <c r="BB605" i="2"/>
  <c r="BA605" i="2"/>
  <c r="AZ605" i="2"/>
  <c r="AL605" i="2"/>
  <c r="AK605" i="2"/>
  <c r="AJ605" i="2"/>
  <c r="BS604" i="2"/>
  <c r="BR604" i="2"/>
  <c r="BQ604" i="2"/>
  <c r="BP604" i="2"/>
  <c r="BO604" i="2"/>
  <c r="BN604" i="2"/>
  <c r="BM604" i="2"/>
  <c r="BE604" i="2"/>
  <c r="BD604" i="2"/>
  <c r="BC604" i="2"/>
  <c r="BB604" i="2"/>
  <c r="BA604" i="2"/>
  <c r="AZ604" i="2"/>
  <c r="AL604" i="2"/>
  <c r="AK604" i="2"/>
  <c r="AJ604" i="2"/>
  <c r="BS603" i="2"/>
  <c r="BR603" i="2"/>
  <c r="BQ603" i="2"/>
  <c r="BP603" i="2"/>
  <c r="BO603" i="2"/>
  <c r="BN603" i="2"/>
  <c r="BM603" i="2"/>
  <c r="BE603" i="2"/>
  <c r="BD603" i="2"/>
  <c r="BC603" i="2"/>
  <c r="BB603" i="2"/>
  <c r="BA603" i="2"/>
  <c r="AZ603" i="2"/>
  <c r="AL603" i="2"/>
  <c r="AK603" i="2"/>
  <c r="AJ603" i="2"/>
  <c r="BS807" i="2"/>
  <c r="BR807" i="2"/>
  <c r="BQ807" i="2"/>
  <c r="BP807" i="2"/>
  <c r="BO807" i="2"/>
  <c r="BN807" i="2"/>
  <c r="BM807" i="2"/>
  <c r="BE807" i="2"/>
  <c r="BD807" i="2"/>
  <c r="BC807" i="2"/>
  <c r="BB807" i="2"/>
  <c r="BA807" i="2"/>
  <c r="AZ807" i="2"/>
  <c r="AL807" i="2"/>
  <c r="AK807" i="2"/>
  <c r="AJ807" i="2"/>
  <c r="BS793" i="2"/>
  <c r="BR793" i="2"/>
  <c r="BQ793" i="2"/>
  <c r="BP793" i="2"/>
  <c r="BO793" i="2"/>
  <c r="BN793" i="2"/>
  <c r="BM793" i="2"/>
  <c r="BE793" i="2"/>
  <c r="BD793" i="2"/>
  <c r="BC793" i="2"/>
  <c r="BB793" i="2"/>
  <c r="BA793" i="2"/>
  <c r="AZ793" i="2"/>
  <c r="AL793" i="2"/>
  <c r="AK793" i="2"/>
  <c r="AJ793" i="2"/>
  <c r="BS26" i="2"/>
  <c r="BR26" i="2"/>
  <c r="BQ26" i="2"/>
  <c r="BP26" i="2"/>
  <c r="BO26" i="2"/>
  <c r="BN26" i="2"/>
  <c r="BM26" i="2"/>
  <c r="BE26" i="2"/>
  <c r="BD26" i="2"/>
  <c r="BC26" i="2"/>
  <c r="BB26" i="2"/>
  <c r="BA26" i="2"/>
  <c r="AZ26" i="2"/>
  <c r="AL26" i="2"/>
  <c r="AK26" i="2"/>
  <c r="AJ26" i="2"/>
  <c r="BS602" i="2"/>
  <c r="BR602" i="2"/>
  <c r="BQ602" i="2"/>
  <c r="BP602" i="2"/>
  <c r="BO602" i="2"/>
  <c r="BN602" i="2"/>
  <c r="BM602" i="2"/>
  <c r="BE602" i="2"/>
  <c r="BD602" i="2"/>
  <c r="BC602" i="2"/>
  <c r="BB602" i="2"/>
  <c r="BA602" i="2"/>
  <c r="AZ602" i="2"/>
  <c r="AL602" i="2"/>
  <c r="AK602" i="2"/>
  <c r="AJ602" i="2"/>
  <c r="BS601" i="2"/>
  <c r="BR601" i="2"/>
  <c r="BQ601" i="2"/>
  <c r="BP601" i="2"/>
  <c r="BO601" i="2"/>
  <c r="BN601" i="2"/>
  <c r="BM601" i="2"/>
  <c r="BE601" i="2"/>
  <c r="BD601" i="2"/>
  <c r="BC601" i="2"/>
  <c r="BB601" i="2"/>
  <c r="BA601" i="2"/>
  <c r="AZ601" i="2"/>
  <c r="AL601" i="2"/>
  <c r="AK601" i="2"/>
  <c r="AJ601" i="2"/>
  <c r="BS25" i="2"/>
  <c r="BR25" i="2"/>
  <c r="BQ25" i="2"/>
  <c r="BP25" i="2"/>
  <c r="BO25" i="2"/>
  <c r="BN25" i="2"/>
  <c r="BM25" i="2"/>
  <c r="BE25" i="2"/>
  <c r="BD25" i="2"/>
  <c r="BC25" i="2"/>
  <c r="BB25" i="2"/>
  <c r="BA25" i="2"/>
  <c r="AZ25" i="2"/>
  <c r="AL25" i="2"/>
  <c r="AK25" i="2"/>
  <c r="AJ25" i="2"/>
  <c r="BS24" i="2"/>
  <c r="BR24" i="2"/>
  <c r="BQ24" i="2"/>
  <c r="BP24" i="2"/>
  <c r="BO24" i="2"/>
  <c r="BN24" i="2"/>
  <c r="BM24" i="2"/>
  <c r="BE24" i="2"/>
  <c r="BD24" i="2"/>
  <c r="BC24" i="2"/>
  <c r="BB24" i="2"/>
  <c r="BA24" i="2"/>
  <c r="AZ24" i="2"/>
  <c r="AL24" i="2"/>
  <c r="AK24" i="2"/>
  <c r="AJ24" i="2"/>
  <c r="BS600" i="2"/>
  <c r="BR600" i="2"/>
  <c r="BQ600" i="2"/>
  <c r="BP600" i="2"/>
  <c r="BO600" i="2"/>
  <c r="BN600" i="2"/>
  <c r="BM600" i="2"/>
  <c r="BE600" i="2"/>
  <c r="BD600" i="2"/>
  <c r="BC600" i="2"/>
  <c r="BB600" i="2"/>
  <c r="BA600" i="2"/>
  <c r="AZ600" i="2"/>
  <c r="AL600" i="2"/>
  <c r="AJ600" i="2"/>
  <c r="BS23" i="2"/>
  <c r="BR23" i="2"/>
  <c r="BQ23" i="2"/>
  <c r="BP23" i="2"/>
  <c r="BO23" i="2"/>
  <c r="BN23" i="2"/>
  <c r="BM23" i="2"/>
  <c r="BE23" i="2"/>
  <c r="BD23" i="2"/>
  <c r="BC23" i="2"/>
  <c r="BB23" i="2"/>
  <c r="BA23" i="2"/>
  <c r="AZ23" i="2"/>
  <c r="AL23" i="2"/>
  <c r="AK23" i="2"/>
  <c r="AJ23" i="2"/>
  <c r="BS599" i="2"/>
  <c r="BR599" i="2"/>
  <c r="BQ599" i="2"/>
  <c r="BP599" i="2"/>
  <c r="BO599" i="2"/>
  <c r="BN599" i="2"/>
  <c r="BM599" i="2"/>
  <c r="BE599" i="2"/>
  <c r="BD599" i="2"/>
  <c r="BC599" i="2"/>
  <c r="BB599" i="2"/>
  <c r="BA599" i="2"/>
  <c r="AZ599" i="2"/>
  <c r="AL599" i="2"/>
  <c r="AK599" i="2"/>
  <c r="AJ599" i="2"/>
  <c r="BS22" i="2"/>
  <c r="BR22" i="2"/>
  <c r="BQ22" i="2"/>
  <c r="BP22" i="2"/>
  <c r="BO22" i="2"/>
  <c r="BN22" i="2"/>
  <c r="BM22" i="2"/>
  <c r="BE22" i="2"/>
  <c r="BD22" i="2"/>
  <c r="BC22" i="2"/>
  <c r="BB22" i="2"/>
  <c r="BA22" i="2"/>
  <c r="AZ22" i="2"/>
  <c r="AL22" i="2"/>
  <c r="AK22" i="2"/>
  <c r="AJ22" i="2"/>
  <c r="BS598" i="2"/>
  <c r="BR598" i="2"/>
  <c r="BQ598" i="2"/>
  <c r="BP598" i="2"/>
  <c r="BO598" i="2"/>
  <c r="BN598" i="2"/>
  <c r="BM598" i="2"/>
  <c r="BE598" i="2"/>
  <c r="BD598" i="2"/>
  <c r="BC598" i="2"/>
  <c r="BB598" i="2"/>
  <c r="BA598" i="2"/>
  <c r="AZ598" i="2"/>
  <c r="AL598" i="2"/>
  <c r="AK598" i="2"/>
  <c r="AJ598" i="2"/>
  <c r="BS21" i="2"/>
  <c r="BR21" i="2"/>
  <c r="BQ21" i="2"/>
  <c r="BP21" i="2"/>
  <c r="BO21" i="2"/>
  <c r="BN21" i="2"/>
  <c r="BM21" i="2"/>
  <c r="BE21" i="2"/>
  <c r="BD21" i="2"/>
  <c r="BC21" i="2"/>
  <c r="BB21" i="2"/>
  <c r="BA21" i="2"/>
  <c r="AZ21" i="2"/>
  <c r="AL21" i="2"/>
  <c r="AK21" i="2"/>
  <c r="AJ21" i="2"/>
  <c r="BS20" i="2"/>
  <c r="BR20" i="2"/>
  <c r="BQ20" i="2"/>
  <c r="BP20" i="2"/>
  <c r="BO20" i="2"/>
  <c r="BN20" i="2"/>
  <c r="BM20" i="2"/>
  <c r="BE20" i="2"/>
  <c r="BD20" i="2"/>
  <c r="BC20" i="2"/>
  <c r="BB20" i="2"/>
  <c r="BA20" i="2"/>
  <c r="AZ20" i="2"/>
  <c r="AL20" i="2"/>
  <c r="AK20" i="2"/>
  <c r="AJ20" i="2"/>
  <c r="BS597" i="2"/>
  <c r="BR597" i="2"/>
  <c r="BQ597" i="2"/>
  <c r="BP597" i="2"/>
  <c r="BO597" i="2"/>
  <c r="BN597" i="2"/>
  <c r="BM597" i="2"/>
  <c r="BE597" i="2"/>
  <c r="BD597" i="2"/>
  <c r="BC597" i="2"/>
  <c r="BB597" i="2"/>
  <c r="BA597" i="2"/>
  <c r="AZ597" i="2"/>
  <c r="AL597" i="2"/>
  <c r="AK597" i="2"/>
  <c r="AJ597" i="2"/>
  <c r="BS19" i="2"/>
  <c r="BR19" i="2"/>
  <c r="BQ19" i="2"/>
  <c r="BP19" i="2"/>
  <c r="BO19" i="2"/>
  <c r="BN19" i="2"/>
  <c r="BM19" i="2"/>
  <c r="BE19" i="2"/>
  <c r="BD19" i="2"/>
  <c r="BC19" i="2"/>
  <c r="BB19" i="2"/>
  <c r="BA19" i="2"/>
  <c r="AZ19" i="2"/>
  <c r="AL19" i="2"/>
  <c r="AK19" i="2"/>
  <c r="AJ19" i="2"/>
  <c r="BS18" i="2"/>
  <c r="BR18" i="2"/>
  <c r="BQ18" i="2"/>
  <c r="BP18" i="2"/>
  <c r="BO18" i="2"/>
  <c r="BN18" i="2"/>
  <c r="BM18" i="2"/>
  <c r="BE18" i="2"/>
  <c r="BD18" i="2"/>
  <c r="BC18" i="2"/>
  <c r="BB18" i="2"/>
  <c r="BA18" i="2"/>
  <c r="AZ18" i="2"/>
  <c r="AL18" i="2"/>
  <c r="AK18" i="2"/>
  <c r="AJ18" i="2"/>
  <c r="BS17" i="2"/>
  <c r="BR17" i="2"/>
  <c r="BQ17" i="2"/>
  <c r="BP17" i="2"/>
  <c r="BO17" i="2"/>
  <c r="BN17" i="2"/>
  <c r="BM17" i="2"/>
  <c r="BE17" i="2"/>
  <c r="BD17" i="2"/>
  <c r="BC17" i="2"/>
  <c r="BB17" i="2"/>
  <c r="BA17" i="2"/>
  <c r="AZ17" i="2"/>
  <c r="AL17" i="2"/>
  <c r="AK17" i="2"/>
  <c r="AJ17" i="2"/>
  <c r="BS596" i="2"/>
  <c r="BR596" i="2"/>
  <c r="BQ596" i="2"/>
  <c r="BP596" i="2"/>
  <c r="BO596" i="2"/>
  <c r="BN596" i="2"/>
  <c r="BM596" i="2"/>
  <c r="BE596" i="2"/>
  <c r="BD596" i="2"/>
  <c r="BC596" i="2"/>
  <c r="BB596" i="2"/>
  <c r="BA596" i="2"/>
  <c r="AZ596" i="2"/>
  <c r="AL596" i="2"/>
  <c r="AK596" i="2"/>
  <c r="AJ596" i="2"/>
  <c r="BS16" i="2"/>
  <c r="BR16" i="2"/>
  <c r="BQ16" i="2"/>
  <c r="BP16" i="2"/>
  <c r="BO16" i="2"/>
  <c r="BN16" i="2"/>
  <c r="BM16" i="2"/>
  <c r="BE16" i="2"/>
  <c r="BD16" i="2"/>
  <c r="BC16" i="2"/>
  <c r="BB16" i="2"/>
  <c r="BA16" i="2"/>
  <c r="AZ16" i="2"/>
  <c r="AL16" i="2"/>
  <c r="AK16" i="2"/>
  <c r="AJ16" i="2"/>
  <c r="BS595" i="2"/>
  <c r="BR595" i="2"/>
  <c r="BQ595" i="2"/>
  <c r="BP595" i="2"/>
  <c r="BO595" i="2"/>
  <c r="BN595" i="2"/>
  <c r="BM595" i="2"/>
  <c r="BE595" i="2"/>
  <c r="BD595" i="2"/>
  <c r="BC595" i="2"/>
  <c r="BB595" i="2"/>
  <c r="BA595" i="2"/>
  <c r="AZ595" i="2"/>
  <c r="AL595" i="2"/>
  <c r="AK595" i="2"/>
  <c r="AJ595" i="2"/>
  <c r="BS15" i="2"/>
  <c r="BR15" i="2"/>
  <c r="BQ15" i="2"/>
  <c r="BP15" i="2"/>
  <c r="BO15" i="2"/>
  <c r="BN15" i="2"/>
  <c r="BM15" i="2"/>
  <c r="BE15" i="2"/>
  <c r="BD15" i="2"/>
  <c r="BC15" i="2"/>
  <c r="BB15" i="2"/>
  <c r="BA15" i="2"/>
  <c r="AZ15" i="2"/>
  <c r="AL15" i="2"/>
  <c r="AK15" i="2"/>
  <c r="AJ15" i="2"/>
  <c r="BS731" i="2"/>
  <c r="BR731" i="2"/>
  <c r="BQ731" i="2"/>
  <c r="BP731" i="2"/>
  <c r="BO731" i="2"/>
  <c r="BN731" i="2"/>
  <c r="BM731" i="2"/>
  <c r="BE731" i="2"/>
  <c r="BD731" i="2"/>
  <c r="BC731" i="2"/>
  <c r="BB731" i="2"/>
  <c r="BA731" i="2"/>
  <c r="AZ731" i="2"/>
  <c r="AL731" i="2"/>
  <c r="AK731" i="2"/>
  <c r="AJ731" i="2"/>
  <c r="BS14" i="2"/>
  <c r="BR14" i="2"/>
  <c r="BQ14" i="2"/>
  <c r="BP14" i="2"/>
  <c r="BO14" i="2"/>
  <c r="BN14" i="2"/>
  <c r="BM14" i="2"/>
  <c r="BE14" i="2"/>
  <c r="BD14" i="2"/>
  <c r="BC14" i="2"/>
  <c r="BB14" i="2"/>
  <c r="BA14" i="2"/>
  <c r="AZ14" i="2"/>
  <c r="AL14" i="2"/>
  <c r="AK14" i="2"/>
  <c r="AJ14" i="2"/>
  <c r="BS834" i="2"/>
  <c r="BR834" i="2"/>
  <c r="BQ834" i="2"/>
  <c r="BP834" i="2"/>
  <c r="BO834" i="2"/>
  <c r="BN834" i="2"/>
  <c r="BM834" i="2"/>
  <c r="BE834" i="2"/>
  <c r="BD834" i="2"/>
  <c r="BC834" i="2"/>
  <c r="BB834" i="2"/>
  <c r="BA834" i="2"/>
  <c r="AZ834" i="2"/>
  <c r="AL834" i="2"/>
  <c r="AK834" i="2"/>
  <c r="BS669" i="2"/>
  <c r="BR669" i="2"/>
  <c r="BQ669" i="2"/>
  <c r="BP669" i="2"/>
  <c r="BO669" i="2"/>
  <c r="BN669" i="2"/>
  <c r="BM669" i="2"/>
  <c r="BE669" i="2"/>
  <c r="BD669" i="2"/>
  <c r="BC669" i="2"/>
  <c r="BB669" i="2"/>
  <c r="BA669" i="2"/>
  <c r="AZ669" i="2"/>
  <c r="AL669" i="2"/>
  <c r="AK669" i="2"/>
  <c r="AJ669" i="2"/>
  <c r="BS13" i="2"/>
  <c r="BR13" i="2"/>
  <c r="BQ13" i="2"/>
  <c r="BP13" i="2"/>
  <c r="BO13" i="2"/>
  <c r="BN13" i="2"/>
  <c r="BM13" i="2"/>
  <c r="BE13" i="2"/>
  <c r="BD13" i="2"/>
  <c r="BC13" i="2"/>
  <c r="BB13" i="2"/>
  <c r="BA13" i="2"/>
  <c r="AZ13" i="2"/>
  <c r="AL13" i="2"/>
  <c r="AK13" i="2"/>
  <c r="AJ13" i="2"/>
  <c r="BS730" i="2"/>
  <c r="BR730" i="2"/>
  <c r="BQ730" i="2"/>
  <c r="BP730" i="2"/>
  <c r="BO730" i="2"/>
  <c r="BN730" i="2"/>
  <c r="BM730" i="2"/>
  <c r="BE730" i="2"/>
  <c r="BD730" i="2"/>
  <c r="BC730" i="2"/>
  <c r="BB730" i="2"/>
  <c r="BA730" i="2"/>
  <c r="AZ730" i="2"/>
  <c r="AL730" i="2"/>
  <c r="AK730" i="2"/>
  <c r="AJ730" i="2"/>
  <c r="AL729" i="2"/>
  <c r="AK729" i="2"/>
  <c r="AJ729" i="2"/>
  <c r="BS12" i="2"/>
  <c r="BR12" i="2"/>
  <c r="BQ12" i="2"/>
  <c r="BP12" i="2"/>
  <c r="BO12" i="2"/>
  <c r="BN12" i="2"/>
  <c r="BM12" i="2"/>
  <c r="BE12" i="2"/>
  <c r="BD12" i="2"/>
  <c r="BC12" i="2"/>
  <c r="BB12" i="2"/>
  <c r="BA12" i="2"/>
  <c r="AZ12" i="2"/>
  <c r="AL12" i="2"/>
  <c r="AK12" i="2"/>
  <c r="AJ12" i="2"/>
  <c r="BS11" i="2"/>
  <c r="BR11" i="2"/>
  <c r="BQ11" i="2"/>
  <c r="BP11" i="2"/>
  <c r="BO11" i="2"/>
  <c r="BN11" i="2"/>
  <c r="BM11" i="2"/>
  <c r="BE11" i="2"/>
  <c r="BD11" i="2"/>
  <c r="BC11" i="2"/>
  <c r="BB11" i="2"/>
  <c r="BA11" i="2"/>
  <c r="AZ11" i="2"/>
  <c r="AL11" i="2"/>
  <c r="AK11" i="2"/>
  <c r="AJ11" i="2"/>
  <c r="BS10" i="2"/>
  <c r="BR10" i="2"/>
  <c r="BQ10" i="2"/>
  <c r="BP10" i="2"/>
  <c r="BO10" i="2"/>
  <c r="BN10" i="2"/>
  <c r="BM10" i="2"/>
  <c r="BE10" i="2"/>
  <c r="BD10" i="2"/>
  <c r="BC10" i="2"/>
  <c r="BB10" i="2"/>
  <c r="BA10" i="2"/>
  <c r="AZ10" i="2"/>
  <c r="AL10" i="2"/>
  <c r="AK10" i="2"/>
  <c r="AJ10" i="2"/>
  <c r="BS9" i="2"/>
  <c r="BR9" i="2"/>
  <c r="BQ9" i="2"/>
  <c r="BP9" i="2"/>
  <c r="BO9" i="2"/>
  <c r="BN9" i="2"/>
  <c r="BM9" i="2"/>
  <c r="BE9" i="2"/>
  <c r="BD9" i="2"/>
  <c r="BC9" i="2"/>
  <c r="BB9" i="2"/>
  <c r="BA9" i="2"/>
  <c r="AZ9" i="2"/>
  <c r="AL9" i="2"/>
  <c r="AK9" i="2"/>
  <c r="AJ9" i="2"/>
  <c r="C495" i="3"/>
  <c r="D495" i="3"/>
  <c r="E495" i="3"/>
  <c r="F495" i="3"/>
  <c r="G495" i="3"/>
  <c r="H495" i="3"/>
  <c r="I495" i="3"/>
  <c r="J495" i="3"/>
  <c r="K495" i="3"/>
  <c r="L495" i="3"/>
  <c r="M495" i="3"/>
  <c r="N495" i="3"/>
  <c r="O495" i="3"/>
  <c r="P495" i="3"/>
  <c r="Q495" i="3"/>
  <c r="R495" i="3"/>
  <c r="S495" i="3"/>
  <c r="T495" i="3"/>
  <c r="U495" i="3"/>
  <c r="V495" i="3"/>
  <c r="W495" i="3"/>
  <c r="X495" i="3"/>
  <c r="Y495" i="3"/>
  <c r="Z495" i="3"/>
  <c r="AA495" i="3"/>
  <c r="AB495" i="3"/>
  <c r="AC495" i="3"/>
  <c r="AD495" i="3"/>
  <c r="AE495" i="3"/>
  <c r="AF495" i="3"/>
  <c r="AG495" i="3"/>
  <c r="AH495" i="3"/>
  <c r="AI495" i="3"/>
  <c r="AJ495" i="3"/>
  <c r="AK495" i="3"/>
  <c r="AL495" i="3"/>
  <c r="K105" i="3"/>
  <c r="V477" i="2"/>
  <c r="K100" i="3"/>
  <c r="K94" i="3"/>
  <c r="K74" i="3"/>
  <c r="K73" i="3"/>
  <c r="K72" i="3"/>
  <c r="H70" i="3"/>
  <c r="H11" i="3"/>
  <c r="K10" i="3"/>
  <c r="H10" i="3"/>
  <c r="H9" i="3"/>
  <c r="AB416" i="2"/>
  <c r="AA416" i="2"/>
  <c r="Z416" i="2"/>
  <c r="Y416" i="2"/>
  <c r="X416" i="2"/>
  <c r="W416" i="2"/>
  <c r="V416" i="2"/>
  <c r="S416" i="2"/>
  <c r="AB415" i="2"/>
  <c r="AA415" i="2"/>
  <c r="Z415" i="2"/>
  <c r="Y415" i="2"/>
  <c r="X415" i="2"/>
  <c r="W415" i="2"/>
  <c r="V415" i="2"/>
  <c r="S415" i="2"/>
  <c r="AB515" i="2"/>
  <c r="AA515" i="2"/>
  <c r="Z515" i="2"/>
  <c r="Y515" i="2"/>
  <c r="X515" i="2"/>
  <c r="W515" i="2"/>
  <c r="V515" i="2"/>
  <c r="S515" i="2"/>
  <c r="AB414" i="2"/>
  <c r="AA414" i="2"/>
  <c r="Z414" i="2"/>
  <c r="Y414" i="2"/>
  <c r="X414" i="2"/>
  <c r="W414" i="2"/>
  <c r="V414" i="2"/>
  <c r="S414" i="2"/>
  <c r="AB594" i="2"/>
  <c r="AA594" i="2"/>
  <c r="Z594" i="2"/>
  <c r="Y594" i="2"/>
  <c r="X594" i="2"/>
  <c r="W594" i="2"/>
  <c r="V594" i="2"/>
  <c r="S594" i="2"/>
  <c r="AB593" i="2"/>
  <c r="AA593" i="2"/>
  <c r="Z593" i="2"/>
  <c r="Y593" i="2"/>
  <c r="X593" i="2"/>
  <c r="W593" i="2"/>
  <c r="V593" i="2"/>
  <c r="S593" i="2"/>
  <c r="AB592" i="2"/>
  <c r="AA592" i="2"/>
  <c r="Z592" i="2"/>
  <c r="Y592" i="2"/>
  <c r="X592" i="2"/>
  <c r="W592" i="2"/>
  <c r="V592" i="2"/>
  <c r="S592" i="2"/>
  <c r="AB413" i="2"/>
  <c r="AA413" i="2"/>
  <c r="Z413" i="2"/>
  <c r="Y413" i="2"/>
  <c r="X413" i="2"/>
  <c r="W413" i="2"/>
  <c r="V413" i="2"/>
  <c r="S413" i="2"/>
  <c r="AB485" i="2"/>
  <c r="AA485" i="2"/>
  <c r="Z485" i="2"/>
  <c r="Y485" i="2"/>
  <c r="X485" i="2"/>
  <c r="W485" i="2"/>
  <c r="V485" i="2"/>
  <c r="S485" i="2"/>
  <c r="AB412" i="2"/>
  <c r="AA412" i="2"/>
  <c r="Z412" i="2"/>
  <c r="Y412" i="2"/>
  <c r="X412" i="2"/>
  <c r="W412" i="2"/>
  <c r="V412" i="2"/>
  <c r="S412" i="2"/>
  <c r="AB411" i="2"/>
  <c r="AA411" i="2"/>
  <c r="Z411" i="2"/>
  <c r="Y411" i="2"/>
  <c r="X411" i="2"/>
  <c r="W411" i="2"/>
  <c r="V411" i="2"/>
  <c r="S411" i="2"/>
  <c r="AB666" i="2"/>
  <c r="AA666" i="2"/>
  <c r="Z666" i="2"/>
  <c r="Y666" i="2"/>
  <c r="X666" i="2"/>
  <c r="W666" i="2"/>
  <c r="V666" i="2"/>
  <c r="S666" i="2"/>
  <c r="AB410" i="2"/>
  <c r="AA410" i="2"/>
  <c r="Z410" i="2"/>
  <c r="Y410" i="2"/>
  <c r="X410" i="2"/>
  <c r="W410" i="2"/>
  <c r="V410" i="2"/>
  <c r="S410" i="2"/>
  <c r="AB591" i="2"/>
  <c r="AA591" i="2"/>
  <c r="Z591" i="2"/>
  <c r="Y591" i="2"/>
  <c r="X591" i="2"/>
  <c r="W591" i="2"/>
  <c r="V591" i="2"/>
  <c r="S591" i="2"/>
  <c r="AB590" i="2"/>
  <c r="AA590" i="2"/>
  <c r="Z590" i="2"/>
  <c r="Y590" i="2"/>
  <c r="X590" i="2"/>
  <c r="W590" i="2"/>
  <c r="V590" i="2"/>
  <c r="S590" i="2"/>
  <c r="AB589" i="2"/>
  <c r="AA589" i="2"/>
  <c r="Z589" i="2"/>
  <c r="Y589" i="2"/>
  <c r="X589" i="2"/>
  <c r="W589" i="2"/>
  <c r="V589" i="2"/>
  <c r="S589" i="2"/>
  <c r="AB665" i="2"/>
  <c r="AA665" i="2"/>
  <c r="Z665" i="2"/>
  <c r="Y665" i="2"/>
  <c r="X665" i="2"/>
  <c r="W665" i="2"/>
  <c r="V665" i="2"/>
  <c r="S665" i="2"/>
  <c r="AB664" i="2"/>
  <c r="AA664" i="2"/>
  <c r="Z664" i="2"/>
  <c r="Y664" i="2"/>
  <c r="X664" i="2"/>
  <c r="W664" i="2"/>
  <c r="V664" i="2"/>
  <c r="S664" i="2"/>
  <c r="AB588" i="2"/>
  <c r="AA588" i="2"/>
  <c r="Z588" i="2"/>
  <c r="Y588" i="2"/>
  <c r="X588" i="2"/>
  <c r="W588" i="2"/>
  <c r="V588" i="2"/>
  <c r="S588" i="2"/>
  <c r="AB587" i="2"/>
  <c r="AA587" i="2"/>
  <c r="Z587" i="2"/>
  <c r="Y587" i="2"/>
  <c r="X587" i="2"/>
  <c r="W587" i="2"/>
  <c r="V587" i="2"/>
  <c r="S587" i="2"/>
  <c r="AB409" i="2"/>
  <c r="AA409" i="2"/>
  <c r="Z409" i="2"/>
  <c r="Y409" i="2"/>
  <c r="X409" i="2"/>
  <c r="W409" i="2"/>
  <c r="V409" i="2"/>
  <c r="S409" i="2"/>
  <c r="AB586" i="2"/>
  <c r="AA586" i="2"/>
  <c r="Z586" i="2"/>
  <c r="Y586" i="2"/>
  <c r="X586" i="2"/>
  <c r="W586" i="2"/>
  <c r="V586" i="2"/>
  <c r="S586" i="2"/>
  <c r="AB663" i="2"/>
  <c r="AA663" i="2"/>
  <c r="Z663" i="2"/>
  <c r="Y663" i="2"/>
  <c r="X663" i="2"/>
  <c r="W663" i="2"/>
  <c r="V663" i="2"/>
  <c r="S663" i="2"/>
  <c r="AB662" i="2"/>
  <c r="AA662" i="2"/>
  <c r="Z662" i="2"/>
  <c r="Y662" i="2"/>
  <c r="X662" i="2"/>
  <c r="W662" i="2"/>
  <c r="V662" i="2"/>
  <c r="S662" i="2"/>
  <c r="AB408" i="2"/>
  <c r="AA408" i="2"/>
  <c r="Z408" i="2"/>
  <c r="Y408" i="2"/>
  <c r="X408" i="2"/>
  <c r="W408" i="2"/>
  <c r="V408" i="2"/>
  <c r="S408" i="2"/>
  <c r="AB407" i="2"/>
  <c r="AA407" i="2"/>
  <c r="Z407" i="2"/>
  <c r="Y407" i="2"/>
  <c r="X407" i="2"/>
  <c r="W407" i="2"/>
  <c r="V407" i="2"/>
  <c r="S407" i="2"/>
  <c r="AB728" i="2"/>
  <c r="AA728" i="2"/>
  <c r="Z728" i="2"/>
  <c r="Y728" i="2"/>
  <c r="X728" i="2"/>
  <c r="W728" i="2"/>
  <c r="V728" i="2"/>
  <c r="S728" i="2"/>
  <c r="AB727" i="2"/>
  <c r="AA727" i="2"/>
  <c r="Z727" i="2"/>
  <c r="Y727" i="2"/>
  <c r="X727" i="2"/>
  <c r="W727" i="2"/>
  <c r="V727" i="2"/>
  <c r="S727" i="2"/>
  <c r="AB585" i="2"/>
  <c r="AA585" i="2"/>
  <c r="Z585" i="2"/>
  <c r="Y585" i="2"/>
  <c r="X585" i="2"/>
  <c r="W585" i="2"/>
  <c r="V585" i="2"/>
  <c r="S585" i="2"/>
  <c r="AB584" i="2"/>
  <c r="AA584" i="2"/>
  <c r="Z584" i="2"/>
  <c r="Y584" i="2"/>
  <c r="X584" i="2"/>
  <c r="W584" i="2"/>
  <c r="V584" i="2"/>
  <c r="S584" i="2"/>
  <c r="AB583" i="2"/>
  <c r="AA583" i="2"/>
  <c r="Z583" i="2"/>
  <c r="Y583" i="2"/>
  <c r="X583" i="2"/>
  <c r="W583" i="2"/>
  <c r="V583" i="2"/>
  <c r="S583" i="2"/>
  <c r="AB582" i="2"/>
  <c r="AA582" i="2"/>
  <c r="Z582" i="2"/>
  <c r="Y582" i="2"/>
  <c r="X582" i="2"/>
  <c r="W582" i="2"/>
  <c r="V582" i="2"/>
  <c r="S582" i="2"/>
  <c r="AB406" i="2"/>
  <c r="AA406" i="2"/>
  <c r="Z406" i="2"/>
  <c r="Y406" i="2"/>
  <c r="X406" i="2"/>
  <c r="W406" i="2"/>
  <c r="V406" i="2"/>
  <c r="S406" i="2"/>
  <c r="AB405" i="2"/>
  <c r="AA405" i="2"/>
  <c r="Z405" i="2"/>
  <c r="Y405" i="2"/>
  <c r="X405" i="2"/>
  <c r="W405" i="2"/>
  <c r="V405" i="2"/>
  <c r="S405" i="2"/>
  <c r="AB404" i="2"/>
  <c r="AA404" i="2"/>
  <c r="Z404" i="2"/>
  <c r="Y404" i="2"/>
  <c r="X404" i="2"/>
  <c r="W404" i="2"/>
  <c r="V404" i="2"/>
  <c r="S404" i="2"/>
  <c r="AB581" i="2"/>
  <c r="AA581" i="2"/>
  <c r="Z581" i="2"/>
  <c r="Y581" i="2"/>
  <c r="X581" i="2"/>
  <c r="W581" i="2"/>
  <c r="V581" i="2"/>
  <c r="S581" i="2"/>
  <c r="AB580" i="2"/>
  <c r="AA580" i="2"/>
  <c r="Z580" i="2"/>
  <c r="Y580" i="2"/>
  <c r="X580" i="2"/>
  <c r="W580" i="2"/>
  <c r="V580" i="2"/>
  <c r="S580" i="2"/>
  <c r="AB579" i="2"/>
  <c r="AA579" i="2"/>
  <c r="Z579" i="2"/>
  <c r="Y579" i="2"/>
  <c r="X579" i="2"/>
  <c r="W579" i="2"/>
  <c r="V579" i="2"/>
  <c r="S579" i="2"/>
  <c r="AB403" i="2"/>
  <c r="AA403" i="2"/>
  <c r="Z403" i="2"/>
  <c r="Y403" i="2"/>
  <c r="X403" i="2"/>
  <c r="W403" i="2"/>
  <c r="V403" i="2"/>
  <c r="S403" i="2"/>
  <c r="AB402" i="2"/>
  <c r="AA402" i="2"/>
  <c r="Z402" i="2"/>
  <c r="Y402" i="2"/>
  <c r="X402" i="2"/>
  <c r="W402" i="2"/>
  <c r="V402" i="2"/>
  <c r="S402" i="2"/>
  <c r="AB401" i="2"/>
  <c r="AA401" i="2"/>
  <c r="Z401" i="2"/>
  <c r="Y401" i="2"/>
  <c r="X401" i="2"/>
  <c r="W401" i="2"/>
  <c r="V401" i="2"/>
  <c r="S401" i="2"/>
  <c r="AB578" i="2"/>
  <c r="AA578" i="2"/>
  <c r="Z578" i="2"/>
  <c r="Y578" i="2"/>
  <c r="X578" i="2"/>
  <c r="W578" i="2"/>
  <c r="V578" i="2"/>
  <c r="S578" i="2"/>
  <c r="AB577" i="2"/>
  <c r="AA577" i="2"/>
  <c r="Z577" i="2"/>
  <c r="Y577" i="2"/>
  <c r="X577" i="2"/>
  <c r="W577" i="2"/>
  <c r="V577" i="2"/>
  <c r="S577" i="2"/>
  <c r="AB576" i="2"/>
  <c r="AA576" i="2"/>
  <c r="Z576" i="2"/>
  <c r="Y576" i="2"/>
  <c r="X576" i="2"/>
  <c r="W576" i="2"/>
  <c r="V576" i="2"/>
  <c r="S576" i="2"/>
  <c r="AB400" i="2"/>
  <c r="AA400" i="2"/>
  <c r="Z400" i="2"/>
  <c r="Y400" i="2"/>
  <c r="X400" i="2"/>
  <c r="W400" i="2"/>
  <c r="V400" i="2"/>
  <c r="S400" i="2"/>
  <c r="AB399" i="2"/>
  <c r="AA399" i="2"/>
  <c r="Z399" i="2"/>
  <c r="Y399" i="2"/>
  <c r="X399" i="2"/>
  <c r="W399" i="2"/>
  <c r="V399" i="2"/>
  <c r="S399" i="2"/>
  <c r="AB484" i="2"/>
  <c r="AA484" i="2"/>
  <c r="Z484" i="2"/>
  <c r="Y484" i="2"/>
  <c r="X484" i="2"/>
  <c r="W484" i="2"/>
  <c r="V484" i="2"/>
  <c r="S484" i="2"/>
  <c r="AB514" i="2"/>
  <c r="AA514" i="2"/>
  <c r="Z514" i="2"/>
  <c r="Y514" i="2"/>
  <c r="X514" i="2"/>
  <c r="W514" i="2"/>
  <c r="V514" i="2"/>
  <c r="S514" i="2"/>
  <c r="AB513" i="2"/>
  <c r="AA513" i="2"/>
  <c r="Z513" i="2"/>
  <c r="Y513" i="2"/>
  <c r="X513" i="2"/>
  <c r="W513" i="2"/>
  <c r="V513" i="2"/>
  <c r="S513" i="2"/>
  <c r="AB575" i="2"/>
  <c r="AA575" i="2"/>
  <c r="Z575" i="2"/>
  <c r="Y575" i="2"/>
  <c r="X575" i="2"/>
  <c r="W575" i="2"/>
  <c r="V575" i="2"/>
  <c r="S575" i="2"/>
  <c r="AB398" i="2"/>
  <c r="AA398" i="2"/>
  <c r="Z398" i="2"/>
  <c r="Y398" i="2"/>
  <c r="X398" i="2"/>
  <c r="W398" i="2"/>
  <c r="V398" i="2"/>
  <c r="S398" i="2"/>
  <c r="AB490" i="2"/>
  <c r="AA490" i="2"/>
  <c r="Z490" i="2"/>
  <c r="Y490" i="2"/>
  <c r="X490" i="2"/>
  <c r="W490" i="2"/>
  <c r="V490" i="2"/>
  <c r="S490" i="2"/>
  <c r="AB397" i="2"/>
  <c r="AA397" i="2"/>
  <c r="Z397" i="2"/>
  <c r="Y397" i="2"/>
  <c r="X397" i="2"/>
  <c r="W397" i="2"/>
  <c r="V397" i="2"/>
  <c r="S397" i="2"/>
  <c r="AB396" i="2"/>
  <c r="AA396" i="2"/>
  <c r="Z396" i="2"/>
  <c r="Y396" i="2"/>
  <c r="X396" i="2"/>
  <c r="W396" i="2"/>
  <c r="V396" i="2"/>
  <c r="S396" i="2"/>
  <c r="AB395" i="2"/>
  <c r="AA395" i="2"/>
  <c r="Z395" i="2"/>
  <c r="Y395" i="2"/>
  <c r="X395" i="2"/>
  <c r="W395" i="2"/>
  <c r="V395" i="2"/>
  <c r="S395" i="2"/>
  <c r="AB483" i="2"/>
  <c r="AA483" i="2"/>
  <c r="Z483" i="2"/>
  <c r="Y483" i="2"/>
  <c r="X483" i="2"/>
  <c r="W483" i="2"/>
  <c r="V483" i="2"/>
  <c r="S483" i="2"/>
  <c r="AB489" i="2"/>
  <c r="AA489" i="2"/>
  <c r="Z489" i="2"/>
  <c r="Y489" i="2"/>
  <c r="X489" i="2"/>
  <c r="W489" i="2"/>
  <c r="V489" i="2"/>
  <c r="S489" i="2"/>
  <c r="AB574" i="2"/>
  <c r="AA574" i="2"/>
  <c r="Z574" i="2"/>
  <c r="Y574" i="2"/>
  <c r="X574" i="2"/>
  <c r="W574" i="2"/>
  <c r="V574" i="2"/>
  <c r="S574" i="2"/>
  <c r="AB488" i="2"/>
  <c r="AA488" i="2"/>
  <c r="Z488" i="2"/>
  <c r="Y488" i="2"/>
  <c r="X488" i="2"/>
  <c r="W488" i="2"/>
  <c r="V488" i="2"/>
  <c r="S488" i="2"/>
  <c r="AB394" i="2"/>
  <c r="AA394" i="2"/>
  <c r="Z394" i="2"/>
  <c r="Y394" i="2"/>
  <c r="X394" i="2"/>
  <c r="W394" i="2"/>
  <c r="V394" i="2"/>
  <c r="S394" i="2"/>
  <c r="AB393" i="2"/>
  <c r="AA393" i="2"/>
  <c r="Z393" i="2"/>
  <c r="Y393" i="2"/>
  <c r="X393" i="2"/>
  <c r="W393" i="2"/>
  <c r="V393" i="2"/>
  <c r="S393" i="2"/>
  <c r="AB392" i="2"/>
  <c r="AA392" i="2"/>
  <c r="Z392" i="2"/>
  <c r="Y392" i="2"/>
  <c r="X392" i="2"/>
  <c r="W392" i="2"/>
  <c r="V392" i="2"/>
  <c r="S392" i="2"/>
  <c r="AB726" i="2"/>
  <c r="AA726" i="2"/>
  <c r="Z726" i="2"/>
  <c r="Y726" i="2"/>
  <c r="X726" i="2"/>
  <c r="W726" i="2"/>
  <c r="V726" i="2"/>
  <c r="S726" i="2"/>
  <c r="AB573" i="2"/>
  <c r="AA573" i="2"/>
  <c r="Z573" i="2"/>
  <c r="Y573" i="2"/>
  <c r="X573" i="2"/>
  <c r="W573" i="2"/>
  <c r="V573" i="2"/>
  <c r="S573" i="2"/>
  <c r="AB725" i="2"/>
  <c r="AA725" i="2"/>
  <c r="Z725" i="2"/>
  <c r="Y725" i="2"/>
  <c r="X725" i="2"/>
  <c r="W725" i="2"/>
  <c r="V725" i="2"/>
  <c r="S725" i="2"/>
  <c r="AB572" i="2"/>
  <c r="AA572" i="2"/>
  <c r="Z572" i="2"/>
  <c r="Y572" i="2"/>
  <c r="X572" i="2"/>
  <c r="W572" i="2"/>
  <c r="V572" i="2"/>
  <c r="S572" i="2"/>
  <c r="AB724" i="2"/>
  <c r="AA724" i="2"/>
  <c r="Z724" i="2"/>
  <c r="Y724" i="2"/>
  <c r="X724" i="2"/>
  <c r="W724" i="2"/>
  <c r="V724" i="2"/>
  <c r="S724" i="2"/>
  <c r="AB723" i="2"/>
  <c r="AA723" i="2"/>
  <c r="Z723" i="2"/>
  <c r="Y723" i="2"/>
  <c r="X723" i="2"/>
  <c r="W723" i="2"/>
  <c r="V723" i="2"/>
  <c r="S723" i="2"/>
  <c r="AB391" i="2"/>
  <c r="AA391" i="2"/>
  <c r="Z391" i="2"/>
  <c r="Y391" i="2"/>
  <c r="X391" i="2"/>
  <c r="W391" i="2"/>
  <c r="V391" i="2"/>
  <c r="S391" i="2"/>
  <c r="AB390" i="2"/>
  <c r="AA390" i="2"/>
  <c r="Z390" i="2"/>
  <c r="Y390" i="2"/>
  <c r="X390" i="2"/>
  <c r="W390" i="2"/>
  <c r="V390" i="2"/>
  <c r="S390" i="2"/>
  <c r="AB722" i="2"/>
  <c r="AA722" i="2"/>
  <c r="Z722" i="2"/>
  <c r="Y722" i="2"/>
  <c r="X722" i="2"/>
  <c r="W722" i="2"/>
  <c r="V722" i="2"/>
  <c r="S722" i="2"/>
  <c r="AB721" i="2"/>
  <c r="AA721" i="2"/>
  <c r="Z721" i="2"/>
  <c r="Y721" i="2"/>
  <c r="X721" i="2"/>
  <c r="W721" i="2"/>
  <c r="V721" i="2"/>
  <c r="S721" i="2"/>
  <c r="AB720" i="2"/>
  <c r="AA720" i="2"/>
  <c r="Z720" i="2"/>
  <c r="Y720" i="2"/>
  <c r="X720" i="2"/>
  <c r="W720" i="2"/>
  <c r="V720" i="2"/>
  <c r="S720" i="2"/>
  <c r="AB719" i="2"/>
  <c r="AA719" i="2"/>
  <c r="Z719" i="2"/>
  <c r="Y719" i="2"/>
  <c r="X719" i="2"/>
  <c r="W719" i="2"/>
  <c r="V719" i="2"/>
  <c r="S719" i="2"/>
  <c r="AB718" i="2"/>
  <c r="AA718" i="2"/>
  <c r="Z718" i="2"/>
  <c r="Y718" i="2"/>
  <c r="X718" i="2"/>
  <c r="W718" i="2"/>
  <c r="V718" i="2"/>
  <c r="S718" i="2"/>
  <c r="AB389" i="2"/>
  <c r="AA389" i="2"/>
  <c r="Z389" i="2"/>
  <c r="Y389" i="2"/>
  <c r="X389" i="2"/>
  <c r="W389" i="2"/>
  <c r="V389" i="2"/>
  <c r="S389" i="2"/>
  <c r="AB388" i="2"/>
  <c r="AA388" i="2"/>
  <c r="Z388" i="2"/>
  <c r="Y388" i="2"/>
  <c r="X388" i="2"/>
  <c r="W388" i="2"/>
  <c r="V388" i="2"/>
  <c r="S388" i="2"/>
  <c r="AB387" i="2"/>
  <c r="AA387" i="2"/>
  <c r="Z387" i="2"/>
  <c r="Y387" i="2"/>
  <c r="X387" i="2"/>
  <c r="W387" i="2"/>
  <c r="V387" i="2"/>
  <c r="S387" i="2"/>
  <c r="AB386" i="2"/>
  <c r="AA386" i="2"/>
  <c r="Z386" i="2"/>
  <c r="Y386" i="2"/>
  <c r="X386" i="2"/>
  <c r="W386" i="2"/>
  <c r="V386" i="2"/>
  <c r="S386" i="2"/>
  <c r="AB385" i="2"/>
  <c r="AA385" i="2"/>
  <c r="Z385" i="2"/>
  <c r="Y385" i="2"/>
  <c r="X385" i="2"/>
  <c r="W385" i="2"/>
  <c r="V385" i="2"/>
  <c r="S385" i="2"/>
  <c r="AB384" i="2"/>
  <c r="AA384" i="2"/>
  <c r="Z384" i="2"/>
  <c r="Y384" i="2"/>
  <c r="X384" i="2"/>
  <c r="W384" i="2"/>
  <c r="V384" i="2"/>
  <c r="S384" i="2"/>
  <c r="AB717" i="2"/>
  <c r="AA717" i="2"/>
  <c r="Z717" i="2"/>
  <c r="Y717" i="2"/>
  <c r="X717" i="2"/>
  <c r="W717" i="2"/>
  <c r="V717" i="2"/>
  <c r="S717" i="2"/>
  <c r="AB383" i="2"/>
  <c r="AA383" i="2"/>
  <c r="Z383" i="2"/>
  <c r="Y383" i="2"/>
  <c r="X383" i="2"/>
  <c r="W383" i="2"/>
  <c r="V383" i="2"/>
  <c r="S383" i="2"/>
  <c r="AB382" i="2"/>
  <c r="AA382" i="2"/>
  <c r="Z382" i="2"/>
  <c r="Y382" i="2"/>
  <c r="X382" i="2"/>
  <c r="W382" i="2"/>
  <c r="V382" i="2"/>
  <c r="S382" i="2"/>
  <c r="AB381" i="2"/>
  <c r="AA381" i="2"/>
  <c r="Z381" i="2"/>
  <c r="Y381" i="2"/>
  <c r="X381" i="2"/>
  <c r="W381" i="2"/>
  <c r="V381" i="2"/>
  <c r="S381" i="2"/>
  <c r="AB380" i="2"/>
  <c r="AA380" i="2"/>
  <c r="Z380" i="2"/>
  <c r="Y380" i="2"/>
  <c r="X380" i="2"/>
  <c r="W380" i="2"/>
  <c r="V380" i="2"/>
  <c r="S380" i="2"/>
  <c r="AB482" i="2"/>
  <c r="AA482" i="2"/>
  <c r="Z482" i="2"/>
  <c r="Y482" i="2"/>
  <c r="X482" i="2"/>
  <c r="W482" i="2"/>
  <c r="V482" i="2"/>
  <c r="S482" i="2"/>
  <c r="AB481" i="2"/>
  <c r="AA481" i="2"/>
  <c r="Z481" i="2"/>
  <c r="Y481" i="2"/>
  <c r="X481" i="2"/>
  <c r="W481" i="2"/>
  <c r="V481" i="2"/>
  <c r="S481" i="2"/>
  <c r="AB571" i="2"/>
  <c r="AA571" i="2"/>
  <c r="Z571" i="2"/>
  <c r="Y571" i="2"/>
  <c r="X571" i="2"/>
  <c r="W571" i="2"/>
  <c r="V571" i="2"/>
  <c r="S571" i="2"/>
  <c r="AB379" i="2"/>
  <c r="AA379" i="2"/>
  <c r="Z379" i="2"/>
  <c r="Y379" i="2"/>
  <c r="X379" i="2"/>
  <c r="W379" i="2"/>
  <c r="V379" i="2"/>
  <c r="S379" i="2"/>
  <c r="AB378" i="2"/>
  <c r="AA378" i="2"/>
  <c r="Z378" i="2"/>
  <c r="Y378" i="2"/>
  <c r="X378" i="2"/>
  <c r="W378" i="2"/>
  <c r="V378" i="2"/>
  <c r="S378" i="2"/>
  <c r="AB377" i="2"/>
  <c r="AA377" i="2"/>
  <c r="Z377" i="2"/>
  <c r="Y377" i="2"/>
  <c r="X377" i="2"/>
  <c r="W377" i="2"/>
  <c r="V377" i="2"/>
  <c r="S377" i="2"/>
  <c r="AB376" i="2"/>
  <c r="AA376" i="2"/>
  <c r="Z376" i="2"/>
  <c r="Y376" i="2"/>
  <c r="X376" i="2"/>
  <c r="W376" i="2"/>
  <c r="V376" i="2"/>
  <c r="S376" i="2"/>
  <c r="AB776" i="2"/>
  <c r="AA776" i="2"/>
  <c r="Z776" i="2"/>
  <c r="Y776" i="2"/>
  <c r="X776" i="2"/>
  <c r="W776" i="2"/>
  <c r="V776" i="2"/>
  <c r="S776" i="2"/>
  <c r="AB775" i="2"/>
  <c r="AA775" i="2"/>
  <c r="Z775" i="2"/>
  <c r="Y775" i="2"/>
  <c r="X775" i="2"/>
  <c r="W775" i="2"/>
  <c r="V775" i="2"/>
  <c r="S775" i="2"/>
  <c r="AB761" i="2"/>
  <c r="AA761" i="2"/>
  <c r="Z761" i="2"/>
  <c r="Y761" i="2"/>
  <c r="X761" i="2"/>
  <c r="W761" i="2"/>
  <c r="V761" i="2"/>
  <c r="S761" i="2"/>
  <c r="AB830" i="2"/>
  <c r="AA830" i="2"/>
  <c r="Z830" i="2"/>
  <c r="Y830" i="2"/>
  <c r="X830" i="2"/>
  <c r="W830" i="2"/>
  <c r="V830" i="2"/>
  <c r="S830" i="2"/>
  <c r="AB821" i="2"/>
  <c r="AA821" i="2"/>
  <c r="Z821" i="2"/>
  <c r="Y821" i="2"/>
  <c r="X821" i="2"/>
  <c r="W821" i="2"/>
  <c r="V821" i="2"/>
  <c r="S821" i="2"/>
  <c r="AB375" i="2"/>
  <c r="AA375" i="2"/>
  <c r="Z375" i="2"/>
  <c r="Y375" i="2"/>
  <c r="X375" i="2"/>
  <c r="W375" i="2"/>
  <c r="V375" i="2"/>
  <c r="S375" i="2"/>
  <c r="AB374" i="2"/>
  <c r="AA374" i="2"/>
  <c r="Z374" i="2"/>
  <c r="Y374" i="2"/>
  <c r="X374" i="2"/>
  <c r="W374" i="2"/>
  <c r="V374" i="2"/>
  <c r="S374" i="2"/>
  <c r="AB373" i="2"/>
  <c r="AA373" i="2"/>
  <c r="Z373" i="2"/>
  <c r="Y373" i="2"/>
  <c r="X373" i="2"/>
  <c r="W373" i="2"/>
  <c r="V373" i="2"/>
  <c r="S373" i="2"/>
  <c r="AB783" i="2"/>
  <c r="AA783" i="2"/>
  <c r="Z783" i="2"/>
  <c r="Y783" i="2"/>
  <c r="X783" i="2"/>
  <c r="W783" i="2"/>
  <c r="V783" i="2"/>
  <c r="S783" i="2"/>
  <c r="AB782" i="2"/>
  <c r="AA782" i="2"/>
  <c r="Z782" i="2"/>
  <c r="Y782" i="2"/>
  <c r="X782" i="2"/>
  <c r="W782" i="2"/>
  <c r="V782" i="2"/>
  <c r="S782" i="2"/>
  <c r="AB806" i="2"/>
  <c r="AA806" i="2"/>
  <c r="Z806" i="2"/>
  <c r="Y806" i="2"/>
  <c r="X806" i="2"/>
  <c r="W806" i="2"/>
  <c r="V806" i="2"/>
  <c r="S806" i="2"/>
  <c r="AB818" i="2"/>
  <c r="AA818" i="2"/>
  <c r="Z818" i="2"/>
  <c r="Y818" i="2"/>
  <c r="X818" i="2"/>
  <c r="W818" i="2"/>
  <c r="V818" i="2"/>
  <c r="S818" i="2"/>
  <c r="AB791" i="2"/>
  <c r="AA791" i="2"/>
  <c r="Z791" i="2"/>
  <c r="Y791" i="2"/>
  <c r="X791" i="2"/>
  <c r="W791" i="2"/>
  <c r="V791" i="2"/>
  <c r="S791" i="2"/>
  <c r="AB780" i="2"/>
  <c r="AA780" i="2"/>
  <c r="Z780" i="2"/>
  <c r="Y780" i="2"/>
  <c r="X780" i="2"/>
  <c r="W780" i="2"/>
  <c r="V780" i="2"/>
  <c r="S780" i="2"/>
  <c r="AB372" i="2"/>
  <c r="AA372" i="2"/>
  <c r="Z372" i="2"/>
  <c r="Y372" i="2"/>
  <c r="X372" i="2"/>
  <c r="W372" i="2"/>
  <c r="V372" i="2"/>
  <c r="S372" i="2"/>
  <c r="AB371" i="2"/>
  <c r="AA371" i="2"/>
  <c r="Z371" i="2"/>
  <c r="Y371" i="2"/>
  <c r="X371" i="2"/>
  <c r="W371" i="2"/>
  <c r="V371" i="2"/>
  <c r="S371" i="2"/>
  <c r="AB370" i="2"/>
  <c r="AA370" i="2"/>
  <c r="Z370" i="2"/>
  <c r="Y370" i="2"/>
  <c r="X370" i="2"/>
  <c r="W370" i="2"/>
  <c r="V370" i="2"/>
  <c r="S370" i="2"/>
  <c r="AB369" i="2"/>
  <c r="AA369" i="2"/>
  <c r="Z369" i="2"/>
  <c r="Y369" i="2"/>
  <c r="X369" i="2"/>
  <c r="W369" i="2"/>
  <c r="V369" i="2"/>
  <c r="S369" i="2"/>
  <c r="AB368" i="2"/>
  <c r="AA368" i="2"/>
  <c r="Z368" i="2"/>
  <c r="Y368" i="2"/>
  <c r="X368" i="2"/>
  <c r="W368" i="2"/>
  <c r="V368" i="2"/>
  <c r="S368" i="2"/>
  <c r="AA570" i="2"/>
  <c r="Z570" i="2"/>
  <c r="Y570" i="2"/>
  <c r="X570" i="2"/>
  <c r="W570" i="2"/>
  <c r="V570" i="2"/>
  <c r="S570" i="2"/>
  <c r="AB367" i="2"/>
  <c r="AA367" i="2"/>
  <c r="Z367" i="2"/>
  <c r="Y367" i="2"/>
  <c r="X367" i="2"/>
  <c r="W367" i="2"/>
  <c r="V367" i="2"/>
  <c r="S367" i="2"/>
  <c r="AB366" i="2"/>
  <c r="AA366" i="2"/>
  <c r="Z366" i="2"/>
  <c r="Y366" i="2"/>
  <c r="X366" i="2"/>
  <c r="W366" i="2"/>
  <c r="V366" i="2"/>
  <c r="S366" i="2"/>
  <c r="AB365" i="2"/>
  <c r="AA365" i="2"/>
  <c r="Z365" i="2"/>
  <c r="Y365" i="2"/>
  <c r="X365" i="2"/>
  <c r="W365" i="2"/>
  <c r="V365" i="2"/>
  <c r="S365" i="2"/>
  <c r="AB364" i="2"/>
  <c r="AA364" i="2"/>
  <c r="Z364" i="2"/>
  <c r="Y364" i="2"/>
  <c r="X364" i="2"/>
  <c r="W364" i="2"/>
  <c r="V364" i="2"/>
  <c r="S364" i="2"/>
  <c r="AB363" i="2"/>
  <c r="AA363" i="2"/>
  <c r="Z363" i="2"/>
  <c r="Y363" i="2"/>
  <c r="X363" i="2"/>
  <c r="W363" i="2"/>
  <c r="V363" i="2"/>
  <c r="S363" i="2"/>
  <c r="AB362" i="2"/>
  <c r="AA362" i="2"/>
  <c r="Z362" i="2"/>
  <c r="Y362" i="2"/>
  <c r="X362" i="2"/>
  <c r="W362" i="2"/>
  <c r="V362" i="2"/>
  <c r="S362" i="2"/>
  <c r="AB361" i="2"/>
  <c r="AA361" i="2"/>
  <c r="Z361" i="2"/>
  <c r="Y361" i="2"/>
  <c r="X361" i="2"/>
  <c r="W361" i="2"/>
  <c r="V361" i="2"/>
  <c r="S361" i="2"/>
  <c r="AB360" i="2"/>
  <c r="AA360" i="2"/>
  <c r="Z360" i="2"/>
  <c r="Y360" i="2"/>
  <c r="X360" i="2"/>
  <c r="W360" i="2"/>
  <c r="V360" i="2"/>
  <c r="S360" i="2"/>
  <c r="AB817" i="2"/>
  <c r="AA817" i="2"/>
  <c r="Z817" i="2"/>
  <c r="Y817" i="2"/>
  <c r="X817" i="2"/>
  <c r="W817" i="2"/>
  <c r="V817" i="2"/>
  <c r="S817" i="2"/>
  <c r="AB814" i="2"/>
  <c r="AA814" i="2"/>
  <c r="Z814" i="2"/>
  <c r="Y814" i="2"/>
  <c r="X814" i="2"/>
  <c r="W814" i="2"/>
  <c r="V814" i="2"/>
  <c r="S814" i="2"/>
  <c r="AB816" i="2"/>
  <c r="AA816" i="2"/>
  <c r="Z816" i="2"/>
  <c r="Y816" i="2"/>
  <c r="X816" i="2"/>
  <c r="W816" i="2"/>
  <c r="V816" i="2"/>
  <c r="S816" i="2"/>
  <c r="AB790" i="2"/>
  <c r="AA790" i="2"/>
  <c r="Z790" i="2"/>
  <c r="Y790" i="2"/>
  <c r="X790" i="2"/>
  <c r="W790" i="2"/>
  <c r="V790" i="2"/>
  <c r="S790" i="2"/>
  <c r="AB789" i="2"/>
  <c r="AA789" i="2"/>
  <c r="Z789" i="2"/>
  <c r="Y789" i="2"/>
  <c r="X789" i="2"/>
  <c r="W789" i="2"/>
  <c r="V789" i="2"/>
  <c r="S789" i="2"/>
  <c r="AB741" i="2"/>
  <c r="AA741" i="2"/>
  <c r="Z741" i="2"/>
  <c r="Y741" i="2"/>
  <c r="X741" i="2"/>
  <c r="W741" i="2"/>
  <c r="V741" i="2"/>
  <c r="S741" i="2"/>
  <c r="AB740" i="2"/>
  <c r="AA740" i="2"/>
  <c r="Z740" i="2"/>
  <c r="Y740" i="2"/>
  <c r="X740" i="2"/>
  <c r="W740" i="2"/>
  <c r="V740" i="2"/>
  <c r="S740" i="2"/>
  <c r="AB739" i="2"/>
  <c r="AA739" i="2"/>
  <c r="Z739" i="2"/>
  <c r="Y739" i="2"/>
  <c r="X739" i="2"/>
  <c r="W739" i="2"/>
  <c r="V739" i="2"/>
  <c r="S739" i="2"/>
  <c r="AB738" i="2"/>
  <c r="AA738" i="2"/>
  <c r="Z738" i="2"/>
  <c r="Y738" i="2"/>
  <c r="X738" i="2"/>
  <c r="W738" i="2"/>
  <c r="V738" i="2"/>
  <c r="S738" i="2"/>
  <c r="AB359" i="2"/>
  <c r="AA359" i="2"/>
  <c r="Z359" i="2"/>
  <c r="Y359" i="2"/>
  <c r="X359" i="2"/>
  <c r="W359" i="2"/>
  <c r="V359" i="2"/>
  <c r="S359" i="2"/>
  <c r="AB480" i="2"/>
  <c r="AA480" i="2"/>
  <c r="Z480" i="2"/>
  <c r="Y480" i="2"/>
  <c r="X480" i="2"/>
  <c r="W480" i="2"/>
  <c r="V480" i="2"/>
  <c r="S480" i="2"/>
  <c r="AB479" i="2"/>
  <c r="AA479" i="2"/>
  <c r="Z479" i="2"/>
  <c r="Y479" i="2"/>
  <c r="X479" i="2"/>
  <c r="W479" i="2"/>
  <c r="V479" i="2"/>
  <c r="S479" i="2"/>
  <c r="AB478" i="2"/>
  <c r="AA478" i="2"/>
  <c r="Z478" i="2"/>
  <c r="Y478" i="2"/>
  <c r="X478" i="2"/>
  <c r="W478" i="2"/>
  <c r="V478" i="2"/>
  <c r="S478" i="2"/>
  <c r="AB358" i="2"/>
  <c r="AA358" i="2"/>
  <c r="Z358" i="2"/>
  <c r="Y358" i="2"/>
  <c r="X358" i="2"/>
  <c r="W358" i="2"/>
  <c r="V358" i="2"/>
  <c r="S358" i="2"/>
  <c r="AB477" i="2"/>
  <c r="AA477" i="2"/>
  <c r="Z477" i="2"/>
  <c r="Y477" i="2"/>
  <c r="X477" i="2"/>
  <c r="W477" i="2"/>
  <c r="S477" i="2"/>
  <c r="AB476" i="2"/>
  <c r="AA476" i="2"/>
  <c r="Z476" i="2"/>
  <c r="Y476" i="2"/>
  <c r="X476" i="2"/>
  <c r="W476" i="2"/>
  <c r="V476" i="2"/>
  <c r="S476" i="2"/>
  <c r="AB475" i="2"/>
  <c r="AA475" i="2"/>
  <c r="Z475" i="2"/>
  <c r="Y475" i="2"/>
  <c r="X475" i="2"/>
  <c r="W475" i="2"/>
  <c r="V475" i="2"/>
  <c r="S475" i="2"/>
  <c r="AB357" i="2"/>
  <c r="AA357" i="2"/>
  <c r="Z357" i="2"/>
  <c r="Y357" i="2"/>
  <c r="X357" i="2"/>
  <c r="W357" i="2"/>
  <c r="V357" i="2"/>
  <c r="S357" i="2"/>
  <c r="AB474" i="2"/>
  <c r="AA474" i="2"/>
  <c r="Z474" i="2"/>
  <c r="Y474" i="2"/>
  <c r="X474" i="2"/>
  <c r="W474" i="2"/>
  <c r="V474" i="2"/>
  <c r="S474" i="2"/>
  <c r="AB473" i="2"/>
  <c r="AA473" i="2"/>
  <c r="Z473" i="2"/>
  <c r="Y473" i="2"/>
  <c r="X473" i="2"/>
  <c r="W473" i="2"/>
  <c r="V473" i="2"/>
  <c r="S473" i="2"/>
  <c r="AB472" i="2"/>
  <c r="AA472" i="2"/>
  <c r="Z472" i="2"/>
  <c r="Y472" i="2"/>
  <c r="X472" i="2"/>
  <c r="W472" i="2"/>
  <c r="V472" i="2"/>
  <c r="S472" i="2"/>
  <c r="AB356" i="2"/>
  <c r="AA356" i="2"/>
  <c r="Z356" i="2"/>
  <c r="Y356" i="2"/>
  <c r="X356" i="2"/>
  <c r="W356" i="2"/>
  <c r="V356" i="2"/>
  <c r="S356" i="2"/>
  <c r="AB471" i="2"/>
  <c r="AA471" i="2"/>
  <c r="Z471" i="2"/>
  <c r="Y471" i="2"/>
  <c r="X471" i="2"/>
  <c r="W471" i="2"/>
  <c r="V471" i="2"/>
  <c r="S471" i="2"/>
  <c r="AB355" i="2"/>
  <c r="AA355" i="2"/>
  <c r="Z355" i="2"/>
  <c r="Y355" i="2"/>
  <c r="X355" i="2"/>
  <c r="W355" i="2"/>
  <c r="V355" i="2"/>
  <c r="S355" i="2"/>
  <c r="AB716" i="2"/>
  <c r="AA716" i="2"/>
  <c r="Z716" i="2"/>
  <c r="Y716" i="2"/>
  <c r="X716" i="2"/>
  <c r="W716" i="2"/>
  <c r="V716" i="2"/>
  <c r="S716" i="2"/>
  <c r="AB715" i="2"/>
  <c r="AA715" i="2"/>
  <c r="Z715" i="2"/>
  <c r="Y715" i="2"/>
  <c r="X715" i="2"/>
  <c r="W715" i="2"/>
  <c r="V715" i="2"/>
  <c r="S715" i="2"/>
  <c r="AB898" i="2"/>
  <c r="AA898" i="2"/>
  <c r="Z898" i="2"/>
  <c r="Y898" i="2"/>
  <c r="X898" i="2"/>
  <c r="W898" i="2"/>
  <c r="V898" i="2"/>
  <c r="S898" i="2"/>
  <c r="AB897" i="2"/>
  <c r="AA897" i="2"/>
  <c r="Z897" i="2"/>
  <c r="Y897" i="2"/>
  <c r="X897" i="2"/>
  <c r="W897" i="2"/>
  <c r="V897" i="2"/>
  <c r="S897" i="2"/>
  <c r="AB896" i="2"/>
  <c r="AA896" i="2"/>
  <c r="Z896" i="2"/>
  <c r="Y896" i="2"/>
  <c r="X896" i="2"/>
  <c r="W896" i="2"/>
  <c r="V896" i="2"/>
  <c r="S896" i="2"/>
  <c r="AB895" i="2"/>
  <c r="AA895" i="2"/>
  <c r="Z895" i="2"/>
  <c r="Y895" i="2"/>
  <c r="X895" i="2"/>
  <c r="W895" i="2"/>
  <c r="V895" i="2"/>
  <c r="S895" i="2"/>
  <c r="AB354" i="2"/>
  <c r="AA354" i="2"/>
  <c r="Z354" i="2"/>
  <c r="Y354" i="2"/>
  <c r="X354" i="2"/>
  <c r="W354" i="2"/>
  <c r="V354" i="2"/>
  <c r="S354" i="2"/>
  <c r="AB735" i="2"/>
  <c r="AA735" i="2"/>
  <c r="Z735" i="2"/>
  <c r="Y735" i="2"/>
  <c r="X735" i="2"/>
  <c r="W735" i="2"/>
  <c r="V735" i="2"/>
  <c r="S735" i="2"/>
  <c r="AB734" i="2"/>
  <c r="AA734" i="2"/>
  <c r="Z734" i="2"/>
  <c r="Y734" i="2"/>
  <c r="X734" i="2"/>
  <c r="W734" i="2"/>
  <c r="V734" i="2"/>
  <c r="S734" i="2"/>
  <c r="AB470" i="2"/>
  <c r="AA470" i="2"/>
  <c r="Z470" i="2"/>
  <c r="Y470" i="2"/>
  <c r="X470" i="2"/>
  <c r="W470" i="2"/>
  <c r="V470" i="2"/>
  <c r="S470" i="2"/>
  <c r="AB733" i="2"/>
  <c r="AA733" i="2"/>
  <c r="Z733" i="2"/>
  <c r="Y733" i="2"/>
  <c r="X733" i="2"/>
  <c r="W733" i="2"/>
  <c r="V733" i="2"/>
  <c r="S733" i="2"/>
  <c r="AB469" i="2"/>
  <c r="AA469" i="2"/>
  <c r="Z469" i="2"/>
  <c r="Y469" i="2"/>
  <c r="X469" i="2"/>
  <c r="W469" i="2"/>
  <c r="V469" i="2"/>
  <c r="S469" i="2"/>
  <c r="AB353" i="2"/>
  <c r="AA353" i="2"/>
  <c r="Z353" i="2"/>
  <c r="Y353" i="2"/>
  <c r="X353" i="2"/>
  <c r="W353" i="2"/>
  <c r="V353" i="2"/>
  <c r="S353" i="2"/>
  <c r="AB714" i="2"/>
  <c r="AA714" i="2"/>
  <c r="Z714" i="2"/>
  <c r="Y714" i="2"/>
  <c r="X714" i="2"/>
  <c r="W714" i="2"/>
  <c r="V714" i="2"/>
  <c r="S714" i="2"/>
  <c r="AB713" i="2"/>
  <c r="AA713" i="2"/>
  <c r="Z713" i="2"/>
  <c r="Y713" i="2"/>
  <c r="X713" i="2"/>
  <c r="W713" i="2"/>
  <c r="V713" i="2"/>
  <c r="S713" i="2"/>
  <c r="AB468" i="2"/>
  <c r="AA468" i="2"/>
  <c r="Z468" i="2"/>
  <c r="Y468" i="2"/>
  <c r="X468" i="2"/>
  <c r="W468" i="2"/>
  <c r="V468" i="2"/>
  <c r="S468" i="2"/>
  <c r="AB894" i="2"/>
  <c r="AA894" i="2"/>
  <c r="Z894" i="2"/>
  <c r="Y894" i="2"/>
  <c r="X894" i="2"/>
  <c r="W894" i="2"/>
  <c r="V894" i="2"/>
  <c r="S894" i="2"/>
  <c r="AB893" i="2"/>
  <c r="AA893" i="2"/>
  <c r="Z893" i="2"/>
  <c r="Y893" i="2"/>
  <c r="X893" i="2"/>
  <c r="W893" i="2"/>
  <c r="V893" i="2"/>
  <c r="S893" i="2"/>
  <c r="AB892" i="2"/>
  <c r="AA892" i="2"/>
  <c r="Z892" i="2"/>
  <c r="Y892" i="2"/>
  <c r="X892" i="2"/>
  <c r="W892" i="2"/>
  <c r="V892" i="2"/>
  <c r="S892" i="2"/>
  <c r="AB891" i="2"/>
  <c r="AA891" i="2"/>
  <c r="Z891" i="2"/>
  <c r="Y891" i="2"/>
  <c r="X891" i="2"/>
  <c r="W891" i="2"/>
  <c r="V891" i="2"/>
  <c r="S891" i="2"/>
  <c r="AB758" i="2"/>
  <c r="AA758" i="2"/>
  <c r="Z758" i="2"/>
  <c r="Y758" i="2"/>
  <c r="X758" i="2"/>
  <c r="W758" i="2"/>
  <c r="V758" i="2"/>
  <c r="S758" i="2"/>
  <c r="AB757" i="2"/>
  <c r="AA757" i="2"/>
  <c r="Z757" i="2"/>
  <c r="Y757" i="2"/>
  <c r="X757" i="2"/>
  <c r="W757" i="2"/>
  <c r="V757" i="2"/>
  <c r="S757" i="2"/>
  <c r="AB756" i="2"/>
  <c r="AA756" i="2"/>
  <c r="Z756" i="2"/>
  <c r="Y756" i="2"/>
  <c r="X756" i="2"/>
  <c r="W756" i="2"/>
  <c r="V756" i="2"/>
  <c r="S756" i="2"/>
  <c r="AB755" i="2"/>
  <c r="AA755" i="2"/>
  <c r="Z755" i="2"/>
  <c r="Y755" i="2"/>
  <c r="X755" i="2"/>
  <c r="W755" i="2"/>
  <c r="V755" i="2"/>
  <c r="S755" i="2"/>
  <c r="AB754" i="2"/>
  <c r="AA754" i="2"/>
  <c r="Z754" i="2"/>
  <c r="Y754" i="2"/>
  <c r="X754" i="2"/>
  <c r="W754" i="2"/>
  <c r="V754" i="2"/>
  <c r="S754" i="2"/>
  <c r="AB753" i="2"/>
  <c r="AA753" i="2"/>
  <c r="Z753" i="2"/>
  <c r="Y753" i="2"/>
  <c r="X753" i="2"/>
  <c r="W753" i="2"/>
  <c r="V753" i="2"/>
  <c r="S753" i="2"/>
  <c r="AB752" i="2"/>
  <c r="AA752" i="2"/>
  <c r="Z752" i="2"/>
  <c r="Y752" i="2"/>
  <c r="X752" i="2"/>
  <c r="W752" i="2"/>
  <c r="V752" i="2"/>
  <c r="S752" i="2"/>
  <c r="AB888" i="2"/>
  <c r="AA888" i="2"/>
  <c r="Z888" i="2"/>
  <c r="Y888" i="2"/>
  <c r="X888" i="2"/>
  <c r="W888" i="2"/>
  <c r="V888" i="2"/>
  <c r="S888" i="2"/>
  <c r="AB887" i="2"/>
  <c r="AA887" i="2"/>
  <c r="Z887" i="2"/>
  <c r="Y887" i="2"/>
  <c r="X887" i="2"/>
  <c r="W887" i="2"/>
  <c r="V887" i="2"/>
  <c r="S887" i="2"/>
  <c r="AB886" i="2"/>
  <c r="AA886" i="2"/>
  <c r="Z886" i="2"/>
  <c r="Y886" i="2"/>
  <c r="X886" i="2"/>
  <c r="W886" i="2"/>
  <c r="V886" i="2"/>
  <c r="S886" i="2"/>
  <c r="AB885" i="2"/>
  <c r="AA885" i="2"/>
  <c r="Z885" i="2"/>
  <c r="Y885" i="2"/>
  <c r="X885" i="2"/>
  <c r="W885" i="2"/>
  <c r="V885" i="2"/>
  <c r="S885" i="2"/>
  <c r="AB884" i="2"/>
  <c r="AA884" i="2"/>
  <c r="Z884" i="2"/>
  <c r="Y884" i="2"/>
  <c r="X884" i="2"/>
  <c r="W884" i="2"/>
  <c r="V884" i="2"/>
  <c r="S884" i="2"/>
  <c r="AB883" i="2"/>
  <c r="AA883" i="2"/>
  <c r="Z883" i="2"/>
  <c r="Y883" i="2"/>
  <c r="X883" i="2"/>
  <c r="W883" i="2"/>
  <c r="V883" i="2"/>
  <c r="S883" i="2"/>
  <c r="AB882" i="2"/>
  <c r="AA882" i="2"/>
  <c r="Z882" i="2"/>
  <c r="Y882" i="2"/>
  <c r="X882" i="2"/>
  <c r="W882" i="2"/>
  <c r="V882" i="2"/>
  <c r="S882" i="2"/>
  <c r="AB352" i="2"/>
  <c r="AA352" i="2"/>
  <c r="Z352" i="2"/>
  <c r="Y352" i="2"/>
  <c r="X352" i="2"/>
  <c r="W352" i="2"/>
  <c r="V352" i="2"/>
  <c r="S352" i="2"/>
  <c r="AB804" i="2"/>
  <c r="AA804" i="2"/>
  <c r="Z804" i="2"/>
  <c r="Y804" i="2"/>
  <c r="X804" i="2"/>
  <c r="W804" i="2"/>
  <c r="V804" i="2"/>
  <c r="S804" i="2"/>
  <c r="AB815" i="2"/>
  <c r="AA815" i="2"/>
  <c r="Z815" i="2"/>
  <c r="Y815" i="2"/>
  <c r="X815" i="2"/>
  <c r="W815" i="2"/>
  <c r="V815" i="2"/>
  <c r="S815" i="2"/>
  <c r="AB813" i="2"/>
  <c r="AA813" i="2"/>
  <c r="Z813" i="2"/>
  <c r="Y813" i="2"/>
  <c r="X813" i="2"/>
  <c r="W813" i="2"/>
  <c r="V813" i="2"/>
  <c r="S813" i="2"/>
  <c r="AB812" i="2"/>
  <c r="AA812" i="2"/>
  <c r="Z812" i="2"/>
  <c r="Y812" i="2"/>
  <c r="X812" i="2"/>
  <c r="W812" i="2"/>
  <c r="V812" i="2"/>
  <c r="S812" i="2"/>
  <c r="AB512" i="2"/>
  <c r="AA512" i="2"/>
  <c r="Z512" i="2"/>
  <c r="Y512" i="2"/>
  <c r="X512" i="2"/>
  <c r="W512" i="2"/>
  <c r="V512" i="2"/>
  <c r="S512" i="2"/>
  <c r="AB351" i="2"/>
  <c r="AA351" i="2"/>
  <c r="Z351" i="2"/>
  <c r="Y351" i="2"/>
  <c r="X351" i="2"/>
  <c r="W351" i="2"/>
  <c r="V351" i="2"/>
  <c r="S351" i="2"/>
  <c r="AB511" i="2"/>
  <c r="AA511" i="2"/>
  <c r="Z511" i="2"/>
  <c r="Y511" i="2"/>
  <c r="X511" i="2"/>
  <c r="W511" i="2"/>
  <c r="V511" i="2"/>
  <c r="S511" i="2"/>
  <c r="AB350" i="2"/>
  <c r="AA350" i="2"/>
  <c r="Z350" i="2"/>
  <c r="Y350" i="2"/>
  <c r="X350" i="2"/>
  <c r="W350" i="2"/>
  <c r="V350" i="2"/>
  <c r="S350" i="2"/>
  <c r="AB349" i="2"/>
  <c r="AA349" i="2"/>
  <c r="Z349" i="2"/>
  <c r="Y349" i="2"/>
  <c r="X349" i="2"/>
  <c r="W349" i="2"/>
  <c r="V349" i="2"/>
  <c r="S349" i="2"/>
  <c r="AB510" i="2"/>
  <c r="AA510" i="2"/>
  <c r="Z510" i="2"/>
  <c r="Y510" i="2"/>
  <c r="X510" i="2"/>
  <c r="W510" i="2"/>
  <c r="V510" i="2"/>
  <c r="S510" i="2"/>
  <c r="AB509" i="2"/>
  <c r="AA509" i="2"/>
  <c r="Z509" i="2"/>
  <c r="Y509" i="2"/>
  <c r="X509" i="2"/>
  <c r="W509" i="2"/>
  <c r="V509" i="2"/>
  <c r="S509" i="2"/>
  <c r="AB508" i="2"/>
  <c r="AA508" i="2"/>
  <c r="Z508" i="2"/>
  <c r="Y508" i="2"/>
  <c r="X508" i="2"/>
  <c r="W508" i="2"/>
  <c r="V508" i="2"/>
  <c r="S508" i="2"/>
  <c r="AB348" i="2"/>
  <c r="AA348" i="2"/>
  <c r="Z348" i="2"/>
  <c r="Y348" i="2"/>
  <c r="X348" i="2"/>
  <c r="W348" i="2"/>
  <c r="V348" i="2"/>
  <c r="S348" i="2"/>
  <c r="AB881" i="2"/>
  <c r="AA881" i="2"/>
  <c r="Z881" i="2"/>
  <c r="Y881" i="2"/>
  <c r="X881" i="2"/>
  <c r="W881" i="2"/>
  <c r="V881" i="2"/>
  <c r="S881" i="2"/>
  <c r="AB880" i="2"/>
  <c r="AA880" i="2"/>
  <c r="Z880" i="2"/>
  <c r="Y880" i="2"/>
  <c r="X880" i="2"/>
  <c r="W880" i="2"/>
  <c r="V880" i="2"/>
  <c r="S880" i="2"/>
  <c r="AB879" i="2"/>
  <c r="AA879" i="2"/>
  <c r="Z879" i="2"/>
  <c r="Y879" i="2"/>
  <c r="X879" i="2"/>
  <c r="W879" i="2"/>
  <c r="V879" i="2"/>
  <c r="S879" i="2"/>
  <c r="AB751" i="2"/>
  <c r="AA751" i="2"/>
  <c r="Z751" i="2"/>
  <c r="Y751" i="2"/>
  <c r="X751" i="2"/>
  <c r="W751" i="2"/>
  <c r="V751" i="2"/>
  <c r="S751" i="2"/>
  <c r="AB750" i="2"/>
  <c r="AA750" i="2"/>
  <c r="Z750" i="2"/>
  <c r="Y750" i="2"/>
  <c r="X750" i="2"/>
  <c r="W750" i="2"/>
  <c r="V750" i="2"/>
  <c r="S750" i="2"/>
  <c r="AB749" i="2"/>
  <c r="AA749" i="2"/>
  <c r="Z749" i="2"/>
  <c r="Y749" i="2"/>
  <c r="X749" i="2"/>
  <c r="W749" i="2"/>
  <c r="V749" i="2"/>
  <c r="S749" i="2"/>
  <c r="AB748" i="2"/>
  <c r="AA748" i="2"/>
  <c r="Z748" i="2"/>
  <c r="Y748" i="2"/>
  <c r="X748" i="2"/>
  <c r="W748" i="2"/>
  <c r="V748" i="2"/>
  <c r="S748" i="2"/>
  <c r="AB747" i="2"/>
  <c r="AA747" i="2"/>
  <c r="Z747" i="2"/>
  <c r="Y747" i="2"/>
  <c r="X747" i="2"/>
  <c r="W747" i="2"/>
  <c r="V747" i="2"/>
  <c r="S747" i="2"/>
  <c r="AB746" i="2"/>
  <c r="AA746" i="2"/>
  <c r="Z746" i="2"/>
  <c r="Y746" i="2"/>
  <c r="X746" i="2"/>
  <c r="W746" i="2"/>
  <c r="V746" i="2"/>
  <c r="S746" i="2"/>
  <c r="AB507" i="2"/>
  <c r="AA507" i="2"/>
  <c r="Z507" i="2"/>
  <c r="Y507" i="2"/>
  <c r="X507" i="2"/>
  <c r="W507" i="2"/>
  <c r="V507" i="2"/>
  <c r="S507" i="2"/>
  <c r="AB467" i="2"/>
  <c r="AA467" i="2"/>
  <c r="Z467" i="2"/>
  <c r="Y467" i="2"/>
  <c r="X467" i="2"/>
  <c r="W467" i="2"/>
  <c r="V467" i="2"/>
  <c r="S467" i="2"/>
  <c r="AB466" i="2"/>
  <c r="AA466" i="2"/>
  <c r="Z466" i="2"/>
  <c r="Y466" i="2"/>
  <c r="X466" i="2"/>
  <c r="W466" i="2"/>
  <c r="V466" i="2"/>
  <c r="S466" i="2"/>
  <c r="AB465" i="2"/>
  <c r="AA465" i="2"/>
  <c r="Z465" i="2"/>
  <c r="Y465" i="2"/>
  <c r="X465" i="2"/>
  <c r="W465" i="2"/>
  <c r="V465" i="2"/>
  <c r="S465" i="2"/>
  <c r="AB464" i="2"/>
  <c r="AA464" i="2"/>
  <c r="Z464" i="2"/>
  <c r="Y464" i="2"/>
  <c r="X464" i="2"/>
  <c r="W464" i="2"/>
  <c r="V464" i="2"/>
  <c r="S464" i="2"/>
  <c r="AB506" i="2"/>
  <c r="AA506" i="2"/>
  <c r="Z506" i="2"/>
  <c r="Y506" i="2"/>
  <c r="X506" i="2"/>
  <c r="W506" i="2"/>
  <c r="V506" i="2"/>
  <c r="S506" i="2"/>
  <c r="AB505" i="2"/>
  <c r="AA505" i="2"/>
  <c r="Z505" i="2"/>
  <c r="Y505" i="2"/>
  <c r="X505" i="2"/>
  <c r="W505" i="2"/>
  <c r="V505" i="2"/>
  <c r="S505" i="2"/>
  <c r="AB712" i="2"/>
  <c r="AA712" i="2"/>
  <c r="Z712" i="2"/>
  <c r="Y712" i="2"/>
  <c r="X712" i="2"/>
  <c r="W712" i="2"/>
  <c r="V712" i="2"/>
  <c r="S712" i="2"/>
  <c r="AB711" i="2"/>
  <c r="AA711" i="2"/>
  <c r="Z711" i="2"/>
  <c r="Y711" i="2"/>
  <c r="X711" i="2"/>
  <c r="W711" i="2"/>
  <c r="V711" i="2"/>
  <c r="S711" i="2"/>
  <c r="AB710" i="2"/>
  <c r="AA710" i="2"/>
  <c r="Z710" i="2"/>
  <c r="Y710" i="2"/>
  <c r="X710" i="2"/>
  <c r="W710" i="2"/>
  <c r="V710" i="2"/>
  <c r="S710" i="2"/>
  <c r="AB504" i="2"/>
  <c r="AA504" i="2"/>
  <c r="Z504" i="2"/>
  <c r="Y504" i="2"/>
  <c r="X504" i="2"/>
  <c r="W504" i="2"/>
  <c r="V504" i="2"/>
  <c r="S504" i="2"/>
  <c r="AB463" i="2"/>
  <c r="AA463" i="2"/>
  <c r="Z463" i="2"/>
  <c r="Y463" i="2"/>
  <c r="X463" i="2"/>
  <c r="W463" i="2"/>
  <c r="V463" i="2"/>
  <c r="S463" i="2"/>
  <c r="AB503" i="2"/>
  <c r="AA503" i="2"/>
  <c r="Z503" i="2"/>
  <c r="Y503" i="2"/>
  <c r="X503" i="2"/>
  <c r="W503" i="2"/>
  <c r="V503" i="2"/>
  <c r="S503" i="2"/>
  <c r="AB502" i="2"/>
  <c r="AA502" i="2"/>
  <c r="Z502" i="2"/>
  <c r="Y502" i="2"/>
  <c r="X502" i="2"/>
  <c r="W502" i="2"/>
  <c r="V502" i="2"/>
  <c r="S502" i="2"/>
  <c r="AB462" i="2"/>
  <c r="AA462" i="2"/>
  <c r="Z462" i="2"/>
  <c r="Y462" i="2"/>
  <c r="X462" i="2"/>
  <c r="W462" i="2"/>
  <c r="V462" i="2"/>
  <c r="S462" i="2"/>
  <c r="AB461" i="2"/>
  <c r="AA461" i="2"/>
  <c r="Z461" i="2"/>
  <c r="Y461" i="2"/>
  <c r="X461" i="2"/>
  <c r="W461" i="2"/>
  <c r="V461" i="2"/>
  <c r="S461" i="2"/>
  <c r="AB501" i="2"/>
  <c r="AA501" i="2"/>
  <c r="Z501" i="2"/>
  <c r="Y501" i="2"/>
  <c r="X501" i="2"/>
  <c r="W501" i="2"/>
  <c r="V501" i="2"/>
  <c r="S501" i="2"/>
  <c r="AB500" i="2"/>
  <c r="AA500" i="2"/>
  <c r="Z500" i="2"/>
  <c r="Y500" i="2"/>
  <c r="X500" i="2"/>
  <c r="W500" i="2"/>
  <c r="V500" i="2"/>
  <c r="S500" i="2"/>
  <c r="AB499" i="2"/>
  <c r="AA499" i="2"/>
  <c r="Z499" i="2"/>
  <c r="Y499" i="2"/>
  <c r="X499" i="2"/>
  <c r="W499" i="2"/>
  <c r="V499" i="2"/>
  <c r="S499" i="2"/>
  <c r="AB460" i="2"/>
  <c r="AA460" i="2"/>
  <c r="Z460" i="2"/>
  <c r="Y460" i="2"/>
  <c r="X460" i="2"/>
  <c r="W460" i="2"/>
  <c r="V460" i="2"/>
  <c r="S460" i="2"/>
  <c r="AB459" i="2"/>
  <c r="AA459" i="2"/>
  <c r="Z459" i="2"/>
  <c r="Y459" i="2"/>
  <c r="X459" i="2"/>
  <c r="W459" i="2"/>
  <c r="V459" i="2"/>
  <c r="S459" i="2"/>
  <c r="AB498" i="2"/>
  <c r="AA498" i="2"/>
  <c r="Z498" i="2"/>
  <c r="Y498" i="2"/>
  <c r="X498" i="2"/>
  <c r="W498" i="2"/>
  <c r="V498" i="2"/>
  <c r="S498" i="2"/>
  <c r="AB458" i="2"/>
  <c r="AA458" i="2"/>
  <c r="Z458" i="2"/>
  <c r="Y458" i="2"/>
  <c r="X458" i="2"/>
  <c r="W458" i="2"/>
  <c r="V458" i="2"/>
  <c r="S458" i="2"/>
  <c r="AB132" i="2"/>
  <c r="AA132" i="2"/>
  <c r="Z132" i="2"/>
  <c r="Y132" i="2"/>
  <c r="X132" i="2"/>
  <c r="W132" i="2"/>
  <c r="V132" i="2"/>
  <c r="S132" i="2"/>
  <c r="AB131" i="2"/>
  <c r="AA131" i="2"/>
  <c r="Z131" i="2"/>
  <c r="Y131" i="2"/>
  <c r="X131" i="2"/>
  <c r="W131" i="2"/>
  <c r="V131" i="2"/>
  <c r="S131" i="2"/>
  <c r="AB162" i="2"/>
  <c r="AA162" i="2"/>
  <c r="Z162" i="2"/>
  <c r="Y162" i="2"/>
  <c r="X162" i="2"/>
  <c r="W162" i="2"/>
  <c r="V162" i="2"/>
  <c r="S162" i="2"/>
  <c r="AB161" i="2"/>
  <c r="AA161" i="2"/>
  <c r="Z161" i="2"/>
  <c r="Y161" i="2"/>
  <c r="X161" i="2"/>
  <c r="W161" i="2"/>
  <c r="V161" i="2"/>
  <c r="S161" i="2"/>
  <c r="AB151" i="2"/>
  <c r="AA151" i="2"/>
  <c r="Z151" i="2"/>
  <c r="Y151" i="2"/>
  <c r="X151" i="2"/>
  <c r="W151" i="2"/>
  <c r="V151" i="2"/>
  <c r="S151" i="2"/>
  <c r="AB160" i="2"/>
  <c r="AA160" i="2"/>
  <c r="Z160" i="2"/>
  <c r="Y160" i="2"/>
  <c r="X160" i="2"/>
  <c r="W160" i="2"/>
  <c r="V160" i="2"/>
  <c r="S160" i="2"/>
  <c r="AB152" i="2"/>
  <c r="AA152" i="2"/>
  <c r="Z152" i="2"/>
  <c r="Y152" i="2"/>
  <c r="X152" i="2"/>
  <c r="W152" i="2"/>
  <c r="V152" i="2"/>
  <c r="S152" i="2"/>
  <c r="AB159" i="2"/>
  <c r="AA159" i="2"/>
  <c r="Z159" i="2"/>
  <c r="Y159" i="2"/>
  <c r="X159" i="2"/>
  <c r="W159" i="2"/>
  <c r="S159" i="2"/>
  <c r="AB158" i="2"/>
  <c r="AA158" i="2"/>
  <c r="Z158" i="2"/>
  <c r="Y158" i="2"/>
  <c r="X158" i="2"/>
  <c r="W158" i="2"/>
  <c r="V158" i="2"/>
  <c r="S158" i="2"/>
  <c r="AB157" i="2"/>
  <c r="AA157" i="2"/>
  <c r="Z157" i="2"/>
  <c r="Y157" i="2"/>
  <c r="X157" i="2"/>
  <c r="W157" i="2"/>
  <c r="V157" i="2"/>
  <c r="S157" i="2"/>
  <c r="AB148" i="2"/>
  <c r="AA148" i="2"/>
  <c r="Z148" i="2"/>
  <c r="Y148" i="2"/>
  <c r="X148" i="2"/>
  <c r="W148" i="2"/>
  <c r="V148" i="2"/>
  <c r="S148" i="2"/>
  <c r="AB149" i="2"/>
  <c r="AA149" i="2"/>
  <c r="Z149" i="2"/>
  <c r="Y149" i="2"/>
  <c r="X149" i="2"/>
  <c r="W149" i="2"/>
  <c r="V149" i="2"/>
  <c r="S149" i="2"/>
  <c r="AB156" i="2"/>
  <c r="AA156" i="2"/>
  <c r="Z156" i="2"/>
  <c r="Y156" i="2"/>
  <c r="X156" i="2"/>
  <c r="W156" i="2"/>
  <c r="V156" i="2"/>
  <c r="S156" i="2"/>
  <c r="AB125" i="2"/>
  <c r="AA125" i="2"/>
  <c r="Z125" i="2"/>
  <c r="Y125" i="2"/>
  <c r="X125" i="2"/>
  <c r="W125" i="2"/>
  <c r="V125" i="2"/>
  <c r="S125" i="2"/>
  <c r="AB124" i="2"/>
  <c r="AA124" i="2"/>
  <c r="Z124" i="2"/>
  <c r="Y124" i="2"/>
  <c r="X124" i="2"/>
  <c r="W124" i="2"/>
  <c r="V124" i="2"/>
  <c r="S124" i="2"/>
  <c r="AB145" i="2"/>
  <c r="AA145" i="2"/>
  <c r="Z145" i="2"/>
  <c r="Y145" i="2"/>
  <c r="X145" i="2"/>
  <c r="W145" i="2"/>
  <c r="V145" i="2"/>
  <c r="S145" i="2"/>
  <c r="AB155" i="2"/>
  <c r="AA155" i="2"/>
  <c r="Z155" i="2"/>
  <c r="Y155" i="2"/>
  <c r="X155" i="2"/>
  <c r="W155" i="2"/>
  <c r="V155" i="2"/>
  <c r="S155" i="2"/>
  <c r="AB164" i="2"/>
  <c r="AA164" i="2"/>
  <c r="Z164" i="2"/>
  <c r="Y164" i="2"/>
  <c r="X164" i="2"/>
  <c r="W164" i="2"/>
  <c r="V164" i="2"/>
  <c r="S164" i="2"/>
  <c r="AB154" i="2"/>
  <c r="AA154" i="2"/>
  <c r="Z154" i="2"/>
  <c r="Y154" i="2"/>
  <c r="X154" i="2"/>
  <c r="W154" i="2"/>
  <c r="V154" i="2"/>
  <c r="S154" i="2"/>
  <c r="AB153" i="2"/>
  <c r="AA153" i="2"/>
  <c r="Z153" i="2"/>
  <c r="Y153" i="2"/>
  <c r="X153" i="2"/>
  <c r="W153" i="2"/>
  <c r="V153" i="2"/>
  <c r="S153" i="2"/>
  <c r="AB123" i="2"/>
  <c r="AA123" i="2"/>
  <c r="Z123" i="2"/>
  <c r="Y123" i="2"/>
  <c r="X123" i="2"/>
  <c r="W123" i="2"/>
  <c r="V123" i="2"/>
  <c r="S123" i="2"/>
  <c r="AB122" i="2"/>
  <c r="AA122" i="2"/>
  <c r="Z122" i="2"/>
  <c r="Y122" i="2"/>
  <c r="X122" i="2"/>
  <c r="W122" i="2"/>
  <c r="V122" i="2"/>
  <c r="S122" i="2"/>
  <c r="AB130" i="2"/>
  <c r="AA130" i="2"/>
  <c r="Z130" i="2"/>
  <c r="Y130" i="2"/>
  <c r="X130" i="2"/>
  <c r="W130" i="2"/>
  <c r="V130" i="2"/>
  <c r="S130" i="2"/>
  <c r="AB112" i="2"/>
  <c r="AA112" i="2"/>
  <c r="Z112" i="2"/>
  <c r="Y112" i="2"/>
  <c r="X112" i="2"/>
  <c r="W112" i="2"/>
  <c r="V112" i="2"/>
  <c r="S112" i="2"/>
  <c r="AB111" i="2"/>
  <c r="AA111" i="2"/>
  <c r="Z111" i="2"/>
  <c r="Y111" i="2"/>
  <c r="X111" i="2"/>
  <c r="W111" i="2"/>
  <c r="V111" i="2"/>
  <c r="S111" i="2"/>
  <c r="AB121" i="2"/>
  <c r="AA121" i="2"/>
  <c r="Z121" i="2"/>
  <c r="Y121" i="2"/>
  <c r="X121" i="2"/>
  <c r="W121" i="2"/>
  <c r="V121" i="2"/>
  <c r="S121" i="2"/>
  <c r="AB144" i="2"/>
  <c r="AA144" i="2"/>
  <c r="Z144" i="2"/>
  <c r="Y144" i="2"/>
  <c r="X144" i="2"/>
  <c r="W144" i="2"/>
  <c r="V144" i="2"/>
  <c r="S144" i="2"/>
  <c r="AB120" i="2"/>
  <c r="AA120" i="2"/>
  <c r="Z120" i="2"/>
  <c r="Y120" i="2"/>
  <c r="X120" i="2"/>
  <c r="W120" i="2"/>
  <c r="V120" i="2"/>
  <c r="S120" i="2"/>
  <c r="AB143" i="2"/>
  <c r="AA143" i="2"/>
  <c r="Z143" i="2"/>
  <c r="Y143" i="2"/>
  <c r="X143" i="2"/>
  <c r="W143" i="2"/>
  <c r="V143" i="2"/>
  <c r="S143" i="2"/>
  <c r="AB142" i="2"/>
  <c r="AA142" i="2"/>
  <c r="Z142" i="2"/>
  <c r="Y142" i="2"/>
  <c r="X142" i="2"/>
  <c r="W142" i="2"/>
  <c r="V142" i="2"/>
  <c r="S142" i="2"/>
  <c r="AB110" i="2"/>
  <c r="AA110" i="2"/>
  <c r="Z110" i="2"/>
  <c r="Y110" i="2"/>
  <c r="X110" i="2"/>
  <c r="W110" i="2"/>
  <c r="V110" i="2"/>
  <c r="S110" i="2"/>
  <c r="AB167" i="2"/>
  <c r="AA167" i="2"/>
  <c r="Z167" i="2"/>
  <c r="Y167" i="2"/>
  <c r="X167" i="2"/>
  <c r="W167" i="2"/>
  <c r="V167" i="2"/>
  <c r="S167" i="2"/>
  <c r="AB166" i="2"/>
  <c r="AA166" i="2"/>
  <c r="Z166" i="2"/>
  <c r="Y166" i="2"/>
  <c r="X166" i="2"/>
  <c r="W166" i="2"/>
  <c r="V166" i="2"/>
  <c r="S166" i="2"/>
  <c r="AB146" i="2"/>
  <c r="AA146" i="2"/>
  <c r="Z146" i="2"/>
  <c r="Y146" i="2"/>
  <c r="X146" i="2"/>
  <c r="W146" i="2"/>
  <c r="V146" i="2"/>
  <c r="S146" i="2"/>
  <c r="AB163" i="2"/>
  <c r="AA163" i="2"/>
  <c r="Z163" i="2"/>
  <c r="Y163" i="2"/>
  <c r="X163" i="2"/>
  <c r="W163" i="2"/>
  <c r="V163" i="2"/>
  <c r="S163" i="2"/>
  <c r="AB169" i="2"/>
  <c r="AA169" i="2"/>
  <c r="Z169" i="2"/>
  <c r="Y169" i="2"/>
  <c r="X169" i="2"/>
  <c r="W169" i="2"/>
  <c r="V169" i="2"/>
  <c r="S169" i="2"/>
  <c r="AB168" i="2"/>
  <c r="AA168" i="2"/>
  <c r="Z168" i="2"/>
  <c r="Y168" i="2"/>
  <c r="X168" i="2"/>
  <c r="W168" i="2"/>
  <c r="V168" i="2"/>
  <c r="S168" i="2"/>
  <c r="AB119" i="2"/>
  <c r="AA119" i="2"/>
  <c r="Z119" i="2"/>
  <c r="Y119" i="2"/>
  <c r="X119" i="2"/>
  <c r="W119" i="2"/>
  <c r="V119" i="2"/>
  <c r="S119" i="2"/>
  <c r="AB109" i="2"/>
  <c r="AA109" i="2"/>
  <c r="Z109" i="2"/>
  <c r="Y109" i="2"/>
  <c r="X109" i="2"/>
  <c r="W109" i="2"/>
  <c r="V109" i="2"/>
  <c r="S109" i="2"/>
  <c r="AB141" i="2"/>
  <c r="AA141" i="2"/>
  <c r="Z141" i="2"/>
  <c r="Y141" i="2"/>
  <c r="X141" i="2"/>
  <c r="W141" i="2"/>
  <c r="V141" i="2"/>
  <c r="S141" i="2"/>
  <c r="AB108" i="2"/>
  <c r="AA108" i="2"/>
  <c r="Z108" i="2"/>
  <c r="Y108" i="2"/>
  <c r="X108" i="2"/>
  <c r="W108" i="2"/>
  <c r="V108" i="2"/>
  <c r="S108" i="2"/>
  <c r="AB107" i="2"/>
  <c r="AA107" i="2"/>
  <c r="Z107" i="2"/>
  <c r="Y107" i="2"/>
  <c r="X107" i="2"/>
  <c r="W107" i="2"/>
  <c r="V107" i="2"/>
  <c r="S107" i="2"/>
  <c r="AB128" i="2"/>
  <c r="AA128" i="2"/>
  <c r="Z128" i="2"/>
  <c r="Y128" i="2"/>
  <c r="X128" i="2"/>
  <c r="W128" i="2"/>
  <c r="V128" i="2"/>
  <c r="S128" i="2"/>
  <c r="AB127" i="2"/>
  <c r="AA127" i="2"/>
  <c r="Z127" i="2"/>
  <c r="Y127" i="2"/>
  <c r="X127" i="2"/>
  <c r="W127" i="2"/>
  <c r="V127" i="2"/>
  <c r="S127" i="2"/>
  <c r="AB126" i="2"/>
  <c r="AA126" i="2"/>
  <c r="Z126" i="2"/>
  <c r="Y126" i="2"/>
  <c r="X126" i="2"/>
  <c r="W126" i="2"/>
  <c r="V126" i="2"/>
  <c r="S126" i="2"/>
  <c r="AB106" i="2"/>
  <c r="AA106" i="2"/>
  <c r="Z106" i="2"/>
  <c r="Y106" i="2"/>
  <c r="X106" i="2"/>
  <c r="W106" i="2"/>
  <c r="V106" i="2"/>
  <c r="S106" i="2"/>
  <c r="AB118" i="2"/>
  <c r="AA118" i="2"/>
  <c r="Z118" i="2"/>
  <c r="Y118" i="2"/>
  <c r="X118" i="2"/>
  <c r="W118" i="2"/>
  <c r="V118" i="2"/>
  <c r="S118" i="2"/>
  <c r="AB117" i="2"/>
  <c r="AA117" i="2"/>
  <c r="Z117" i="2"/>
  <c r="Y117" i="2"/>
  <c r="X117" i="2"/>
  <c r="W117" i="2"/>
  <c r="V117" i="2"/>
  <c r="S117" i="2"/>
  <c r="AB105" i="2"/>
  <c r="AA105" i="2"/>
  <c r="Z105" i="2"/>
  <c r="Y105" i="2"/>
  <c r="X105" i="2"/>
  <c r="W105" i="2"/>
  <c r="V105" i="2"/>
  <c r="S105" i="2"/>
  <c r="AB104" i="2"/>
  <c r="AA104" i="2"/>
  <c r="Z104" i="2"/>
  <c r="Y104" i="2"/>
  <c r="X104" i="2"/>
  <c r="W104" i="2"/>
  <c r="V104" i="2"/>
  <c r="S104" i="2"/>
  <c r="AB116" i="2"/>
  <c r="AA116" i="2"/>
  <c r="Z116" i="2"/>
  <c r="Y116" i="2"/>
  <c r="X116" i="2"/>
  <c r="W116" i="2"/>
  <c r="V116" i="2"/>
  <c r="S116" i="2"/>
  <c r="AB140" i="2"/>
  <c r="AA140" i="2"/>
  <c r="Z140" i="2"/>
  <c r="Y140" i="2"/>
  <c r="X140" i="2"/>
  <c r="W140" i="2"/>
  <c r="V140" i="2"/>
  <c r="S140" i="2"/>
  <c r="AB139" i="2"/>
  <c r="AA139" i="2"/>
  <c r="Z139" i="2"/>
  <c r="Y139" i="2"/>
  <c r="X139" i="2"/>
  <c r="W139" i="2"/>
  <c r="V139" i="2"/>
  <c r="S139" i="2"/>
  <c r="AB138" i="2"/>
  <c r="AA138" i="2"/>
  <c r="Z138" i="2"/>
  <c r="Y138" i="2"/>
  <c r="X138" i="2"/>
  <c r="W138" i="2"/>
  <c r="V138" i="2"/>
  <c r="S138" i="2"/>
  <c r="AB103" i="2"/>
  <c r="AA103" i="2"/>
  <c r="Z103" i="2"/>
  <c r="Y103" i="2"/>
  <c r="X103" i="2"/>
  <c r="W103" i="2"/>
  <c r="V103" i="2"/>
  <c r="S103" i="2"/>
  <c r="AB137" i="2"/>
  <c r="AA137" i="2"/>
  <c r="Z137" i="2"/>
  <c r="Y137" i="2"/>
  <c r="X137" i="2"/>
  <c r="W137" i="2"/>
  <c r="V137" i="2"/>
  <c r="S137" i="2"/>
  <c r="AB136" i="2"/>
  <c r="AA136" i="2"/>
  <c r="Z136" i="2"/>
  <c r="Y136" i="2"/>
  <c r="X136" i="2"/>
  <c r="W136" i="2"/>
  <c r="V136" i="2"/>
  <c r="S136" i="2"/>
  <c r="AB135" i="2"/>
  <c r="AA135" i="2"/>
  <c r="Z135" i="2"/>
  <c r="Y135" i="2"/>
  <c r="X135" i="2"/>
  <c r="W135" i="2"/>
  <c r="V135" i="2"/>
  <c r="S135" i="2"/>
  <c r="AB698" i="2"/>
  <c r="AA698" i="2"/>
  <c r="Z698" i="2"/>
  <c r="Y698" i="2"/>
  <c r="X698" i="2"/>
  <c r="W698" i="2"/>
  <c r="V698" i="2"/>
  <c r="S698" i="2"/>
  <c r="AB697" i="2"/>
  <c r="AA697" i="2"/>
  <c r="Z697" i="2"/>
  <c r="Y697" i="2"/>
  <c r="X697" i="2"/>
  <c r="W697" i="2"/>
  <c r="V697" i="2"/>
  <c r="S697" i="2"/>
  <c r="AB696" i="2"/>
  <c r="AA696" i="2"/>
  <c r="Z696" i="2"/>
  <c r="Y696" i="2"/>
  <c r="X696" i="2"/>
  <c r="W696" i="2"/>
  <c r="V696" i="2"/>
  <c r="S696" i="2"/>
  <c r="AB774" i="2"/>
  <c r="AA774" i="2"/>
  <c r="Z774" i="2"/>
  <c r="Y774" i="2"/>
  <c r="X774" i="2"/>
  <c r="W774" i="2"/>
  <c r="V774" i="2"/>
  <c r="S774" i="2"/>
  <c r="AB770" i="2"/>
  <c r="AA770" i="2"/>
  <c r="Z770" i="2"/>
  <c r="Y770" i="2"/>
  <c r="X770" i="2"/>
  <c r="W770" i="2"/>
  <c r="V770" i="2"/>
  <c r="S770" i="2"/>
  <c r="AB768" i="2"/>
  <c r="AA768" i="2"/>
  <c r="Z768" i="2"/>
  <c r="Y768" i="2"/>
  <c r="X768" i="2"/>
  <c r="W768" i="2"/>
  <c r="V768" i="2"/>
  <c r="S768" i="2"/>
  <c r="AB769" i="2"/>
  <c r="AA769" i="2"/>
  <c r="Z769" i="2"/>
  <c r="Y769" i="2"/>
  <c r="X769" i="2"/>
  <c r="W769" i="2"/>
  <c r="V769" i="2"/>
  <c r="S769" i="2"/>
  <c r="AB337" i="2"/>
  <c r="AA337" i="2"/>
  <c r="Z337" i="2"/>
  <c r="Y337" i="2"/>
  <c r="X337" i="2"/>
  <c r="W337" i="2"/>
  <c r="V337" i="2"/>
  <c r="S337" i="2"/>
  <c r="AB336" i="2"/>
  <c r="AA336" i="2"/>
  <c r="Z336" i="2"/>
  <c r="Y336" i="2"/>
  <c r="X336" i="2"/>
  <c r="W336" i="2"/>
  <c r="V336" i="2"/>
  <c r="S336" i="2"/>
  <c r="AB335" i="2"/>
  <c r="AA335" i="2"/>
  <c r="Z335" i="2"/>
  <c r="Y335" i="2"/>
  <c r="X335" i="2"/>
  <c r="W335" i="2"/>
  <c r="V335" i="2"/>
  <c r="S335" i="2"/>
  <c r="AB447" i="2"/>
  <c r="AA447" i="2"/>
  <c r="Z447" i="2"/>
  <c r="Y447" i="2"/>
  <c r="X447" i="2"/>
  <c r="W447" i="2"/>
  <c r="V447" i="2"/>
  <c r="S447" i="2"/>
  <c r="AB102" i="2"/>
  <c r="AA102" i="2"/>
  <c r="Z102" i="2"/>
  <c r="Y102" i="2"/>
  <c r="X102" i="2"/>
  <c r="W102" i="2"/>
  <c r="V102" i="2"/>
  <c r="S102" i="2"/>
  <c r="AB133" i="2"/>
  <c r="AA133" i="2"/>
  <c r="Z133" i="2"/>
  <c r="Y133" i="2"/>
  <c r="X133" i="2"/>
  <c r="W133" i="2"/>
  <c r="V133" i="2"/>
  <c r="S133" i="2"/>
  <c r="AB101" i="2"/>
  <c r="AA101" i="2"/>
  <c r="Z101" i="2"/>
  <c r="Y101" i="2"/>
  <c r="X101" i="2"/>
  <c r="W101" i="2"/>
  <c r="V101" i="2"/>
  <c r="S101" i="2"/>
  <c r="AB150" i="2"/>
  <c r="AA150" i="2"/>
  <c r="Z150" i="2"/>
  <c r="Y150" i="2"/>
  <c r="X150" i="2"/>
  <c r="W150" i="2"/>
  <c r="V150" i="2"/>
  <c r="S150" i="2"/>
  <c r="AB129" i="2"/>
  <c r="AA129" i="2"/>
  <c r="Z129" i="2"/>
  <c r="Y129" i="2"/>
  <c r="X129" i="2"/>
  <c r="W129" i="2"/>
  <c r="V129" i="2"/>
  <c r="S129" i="2"/>
  <c r="AB165" i="2"/>
  <c r="AA165" i="2"/>
  <c r="Z165" i="2"/>
  <c r="Y165" i="2"/>
  <c r="X165" i="2"/>
  <c r="W165" i="2"/>
  <c r="V165" i="2"/>
  <c r="S165" i="2"/>
  <c r="AB147" i="2"/>
  <c r="AA147" i="2"/>
  <c r="Z147" i="2"/>
  <c r="Y147" i="2"/>
  <c r="X147" i="2"/>
  <c r="W147" i="2"/>
  <c r="V147" i="2"/>
  <c r="S147" i="2"/>
  <c r="AB115" i="2"/>
  <c r="AA115" i="2"/>
  <c r="Z115" i="2"/>
  <c r="Y115" i="2"/>
  <c r="X115" i="2"/>
  <c r="W115" i="2"/>
  <c r="V115" i="2"/>
  <c r="S115" i="2"/>
  <c r="AB114" i="2"/>
  <c r="AA114" i="2"/>
  <c r="Z114" i="2"/>
  <c r="Y114" i="2"/>
  <c r="X114" i="2"/>
  <c r="W114" i="2"/>
  <c r="V114" i="2"/>
  <c r="S114" i="2"/>
  <c r="AB113" i="2"/>
  <c r="AA113" i="2"/>
  <c r="Z113" i="2"/>
  <c r="Y113" i="2"/>
  <c r="X113" i="2"/>
  <c r="W113" i="2"/>
  <c r="V113" i="2"/>
  <c r="S113" i="2"/>
  <c r="AB694" i="2"/>
  <c r="AA694" i="2"/>
  <c r="Z694" i="2"/>
  <c r="Y694" i="2"/>
  <c r="X694" i="2"/>
  <c r="W694" i="2"/>
  <c r="V694" i="2"/>
  <c r="S694" i="2"/>
  <c r="AB495" i="2"/>
  <c r="AA495" i="2"/>
  <c r="Z495" i="2"/>
  <c r="Y495" i="2"/>
  <c r="X495" i="2"/>
  <c r="W495" i="2"/>
  <c r="V495" i="2"/>
  <c r="S495" i="2"/>
  <c r="AB443" i="2"/>
  <c r="AA443" i="2"/>
  <c r="Z443" i="2"/>
  <c r="Y443" i="2"/>
  <c r="X443" i="2"/>
  <c r="W443" i="2"/>
  <c r="V443" i="2"/>
  <c r="S443" i="2"/>
  <c r="AB837" i="2"/>
  <c r="AA837" i="2"/>
  <c r="Z837" i="2"/>
  <c r="Y837" i="2"/>
  <c r="X837" i="2"/>
  <c r="W837" i="2"/>
  <c r="V837" i="2"/>
  <c r="S837" i="2"/>
  <c r="AB693" i="2"/>
  <c r="AA693" i="2"/>
  <c r="Z693" i="2"/>
  <c r="Y693" i="2"/>
  <c r="X693" i="2"/>
  <c r="W693" i="2"/>
  <c r="V693" i="2"/>
  <c r="S693" i="2"/>
  <c r="AB836" i="2"/>
  <c r="AA836" i="2"/>
  <c r="Z836" i="2"/>
  <c r="Y836" i="2"/>
  <c r="X836" i="2"/>
  <c r="W836" i="2"/>
  <c r="V836" i="2"/>
  <c r="S836" i="2"/>
  <c r="AB692" i="2"/>
  <c r="AA692" i="2"/>
  <c r="Z692" i="2"/>
  <c r="Y692" i="2"/>
  <c r="X692" i="2"/>
  <c r="W692" i="2"/>
  <c r="V692" i="2"/>
  <c r="S692" i="2"/>
  <c r="AB691" i="2"/>
  <c r="AA691" i="2"/>
  <c r="Z691" i="2"/>
  <c r="Y691" i="2"/>
  <c r="X691" i="2"/>
  <c r="W691" i="2"/>
  <c r="V691" i="2"/>
  <c r="S691" i="2"/>
  <c r="AB332" i="2"/>
  <c r="AA332" i="2"/>
  <c r="Z332" i="2"/>
  <c r="Y332" i="2"/>
  <c r="X332" i="2"/>
  <c r="W332" i="2"/>
  <c r="V332" i="2"/>
  <c r="S332" i="2"/>
  <c r="AB491" i="2"/>
  <c r="AA491" i="2"/>
  <c r="Z491" i="2"/>
  <c r="Y491" i="2"/>
  <c r="X491" i="2"/>
  <c r="W491" i="2"/>
  <c r="V491" i="2"/>
  <c r="S491" i="2"/>
  <c r="AB690" i="2"/>
  <c r="AA690" i="2"/>
  <c r="Z690" i="2"/>
  <c r="Y690" i="2"/>
  <c r="X690" i="2"/>
  <c r="W690" i="2"/>
  <c r="V690" i="2"/>
  <c r="S690" i="2"/>
  <c r="AB689" i="2"/>
  <c r="AA689" i="2"/>
  <c r="Z689" i="2"/>
  <c r="Y689" i="2"/>
  <c r="X689" i="2"/>
  <c r="W689" i="2"/>
  <c r="V689" i="2"/>
  <c r="S689" i="2"/>
  <c r="AB688" i="2"/>
  <c r="AA688" i="2"/>
  <c r="Z688" i="2"/>
  <c r="Y688" i="2"/>
  <c r="X688" i="2"/>
  <c r="W688" i="2"/>
  <c r="V688" i="2"/>
  <c r="S688" i="2"/>
  <c r="AB687" i="2"/>
  <c r="AA687" i="2"/>
  <c r="Z687" i="2"/>
  <c r="Y687" i="2"/>
  <c r="X687" i="2"/>
  <c r="W687" i="2"/>
  <c r="V687" i="2"/>
  <c r="S687" i="2"/>
  <c r="AB331" i="2"/>
  <c r="AA331" i="2"/>
  <c r="Z331" i="2"/>
  <c r="Y331" i="2"/>
  <c r="X331" i="2"/>
  <c r="W331" i="2"/>
  <c r="V331" i="2"/>
  <c r="S331" i="2"/>
  <c r="AB330" i="2"/>
  <c r="AA330" i="2"/>
  <c r="Z330" i="2"/>
  <c r="Y330" i="2"/>
  <c r="X330" i="2"/>
  <c r="W330" i="2"/>
  <c r="V330" i="2"/>
  <c r="S330" i="2"/>
  <c r="AB329" i="2"/>
  <c r="AA329" i="2"/>
  <c r="Z329" i="2"/>
  <c r="Y329" i="2"/>
  <c r="X329" i="2"/>
  <c r="W329" i="2"/>
  <c r="V329" i="2"/>
  <c r="S329" i="2"/>
  <c r="AB835" i="2"/>
  <c r="AA835" i="2"/>
  <c r="Z835" i="2"/>
  <c r="Y835" i="2"/>
  <c r="X835" i="2"/>
  <c r="W835" i="2"/>
  <c r="V835" i="2"/>
  <c r="S835" i="2"/>
  <c r="AB328" i="2"/>
  <c r="AA328" i="2"/>
  <c r="Z328" i="2"/>
  <c r="Y328" i="2"/>
  <c r="X328" i="2"/>
  <c r="W328" i="2"/>
  <c r="V328" i="2"/>
  <c r="S328" i="2"/>
  <c r="AB327" i="2"/>
  <c r="AA327" i="2"/>
  <c r="Z327" i="2"/>
  <c r="Y327" i="2"/>
  <c r="X327" i="2"/>
  <c r="W327" i="2"/>
  <c r="V327" i="2"/>
  <c r="S327" i="2"/>
  <c r="AB442" i="2"/>
  <c r="AA442" i="2"/>
  <c r="Z442" i="2"/>
  <c r="Y442" i="2"/>
  <c r="X442" i="2"/>
  <c r="W442" i="2"/>
  <c r="V442" i="2"/>
  <c r="S442" i="2"/>
  <c r="AB326" i="2"/>
  <c r="AA326" i="2"/>
  <c r="Z326" i="2"/>
  <c r="Y326" i="2"/>
  <c r="X326" i="2"/>
  <c r="W326" i="2"/>
  <c r="V326" i="2"/>
  <c r="S326" i="2"/>
  <c r="AB441" i="2"/>
  <c r="AA441" i="2"/>
  <c r="Z441" i="2"/>
  <c r="Y441" i="2"/>
  <c r="X441" i="2"/>
  <c r="W441" i="2"/>
  <c r="V441" i="2"/>
  <c r="S441" i="2"/>
  <c r="AB686" i="2"/>
  <c r="AA686" i="2"/>
  <c r="Z686" i="2"/>
  <c r="Y686" i="2"/>
  <c r="X686" i="2"/>
  <c r="W686" i="2"/>
  <c r="V686" i="2"/>
  <c r="S686" i="2"/>
  <c r="AB685" i="2"/>
  <c r="AA685" i="2"/>
  <c r="Z685" i="2"/>
  <c r="Y685" i="2"/>
  <c r="X685" i="2"/>
  <c r="W685" i="2"/>
  <c r="V685" i="2"/>
  <c r="S685" i="2"/>
  <c r="AB684" i="2"/>
  <c r="AA684" i="2"/>
  <c r="Z684" i="2"/>
  <c r="Y684" i="2"/>
  <c r="X684" i="2"/>
  <c r="W684" i="2"/>
  <c r="V684" i="2"/>
  <c r="S684" i="2"/>
  <c r="AB325" i="2"/>
  <c r="AA325" i="2"/>
  <c r="Z325" i="2"/>
  <c r="Y325" i="2"/>
  <c r="X325" i="2"/>
  <c r="W325" i="2"/>
  <c r="V325" i="2"/>
  <c r="S325" i="2"/>
  <c r="AB760" i="2"/>
  <c r="AA760" i="2"/>
  <c r="Z760" i="2"/>
  <c r="Y760" i="2"/>
  <c r="X760" i="2"/>
  <c r="W760" i="2"/>
  <c r="V760" i="2"/>
  <c r="S760" i="2"/>
  <c r="AB759" i="2"/>
  <c r="AA759" i="2"/>
  <c r="Z759" i="2"/>
  <c r="Y759" i="2"/>
  <c r="X759" i="2"/>
  <c r="W759" i="2"/>
  <c r="V759" i="2"/>
  <c r="S759" i="2"/>
  <c r="AB773" i="2"/>
  <c r="AA773" i="2"/>
  <c r="Z773" i="2"/>
  <c r="Y773" i="2"/>
  <c r="X773" i="2"/>
  <c r="W773" i="2"/>
  <c r="V773" i="2"/>
  <c r="S773" i="2"/>
  <c r="AB772" i="2"/>
  <c r="AA772" i="2"/>
  <c r="Z772" i="2"/>
  <c r="Y772" i="2"/>
  <c r="X772" i="2"/>
  <c r="W772" i="2"/>
  <c r="V772" i="2"/>
  <c r="S772" i="2"/>
  <c r="AB808" i="2"/>
  <c r="AA808" i="2"/>
  <c r="Z808" i="2"/>
  <c r="Y808" i="2"/>
  <c r="X808" i="2"/>
  <c r="W808" i="2"/>
  <c r="V808" i="2"/>
  <c r="S808" i="2"/>
  <c r="AB766" i="2"/>
  <c r="AA766" i="2"/>
  <c r="Z766" i="2"/>
  <c r="Y766" i="2"/>
  <c r="X766" i="2"/>
  <c r="W766" i="2"/>
  <c r="V766" i="2"/>
  <c r="S766" i="2"/>
  <c r="AB798" i="2"/>
  <c r="AA798" i="2"/>
  <c r="Z798" i="2"/>
  <c r="Y798" i="2"/>
  <c r="X798" i="2"/>
  <c r="W798" i="2"/>
  <c r="V798" i="2"/>
  <c r="S798" i="2"/>
  <c r="AB324" i="2"/>
  <c r="AA324" i="2"/>
  <c r="Z324" i="2"/>
  <c r="Y324" i="2"/>
  <c r="X324" i="2"/>
  <c r="W324" i="2"/>
  <c r="V324" i="2"/>
  <c r="S324" i="2"/>
  <c r="AB323" i="2"/>
  <c r="AA323" i="2"/>
  <c r="Z323" i="2"/>
  <c r="Y323" i="2"/>
  <c r="X323" i="2"/>
  <c r="W323" i="2"/>
  <c r="V323" i="2"/>
  <c r="S323" i="2"/>
  <c r="AB322" i="2"/>
  <c r="AA322" i="2"/>
  <c r="Z322" i="2"/>
  <c r="Y322" i="2"/>
  <c r="X322" i="2"/>
  <c r="W322" i="2"/>
  <c r="V322" i="2"/>
  <c r="S322" i="2"/>
  <c r="AB321" i="2"/>
  <c r="AA321" i="2"/>
  <c r="Z321" i="2"/>
  <c r="Y321" i="2"/>
  <c r="X321" i="2"/>
  <c r="W321" i="2"/>
  <c r="V321" i="2"/>
  <c r="S321" i="2"/>
  <c r="AB805" i="2"/>
  <c r="AA805" i="2"/>
  <c r="Z805" i="2"/>
  <c r="Y805" i="2"/>
  <c r="X805" i="2"/>
  <c r="W805" i="2"/>
  <c r="V805" i="2"/>
  <c r="S805" i="2"/>
  <c r="AB803" i="2"/>
  <c r="AA803" i="2"/>
  <c r="Z803" i="2"/>
  <c r="Y803" i="2"/>
  <c r="X803" i="2"/>
  <c r="W803" i="2"/>
  <c r="V803" i="2"/>
  <c r="S803" i="2"/>
  <c r="AB802" i="2"/>
  <c r="AA802" i="2"/>
  <c r="Z802" i="2"/>
  <c r="Y802" i="2"/>
  <c r="X802" i="2"/>
  <c r="W802" i="2"/>
  <c r="V802" i="2"/>
  <c r="S802" i="2"/>
  <c r="AB320" i="2"/>
  <c r="AA320" i="2"/>
  <c r="Z320" i="2"/>
  <c r="Y320" i="2"/>
  <c r="X320" i="2"/>
  <c r="W320" i="2"/>
  <c r="V320" i="2"/>
  <c r="S320" i="2"/>
  <c r="AB319" i="2"/>
  <c r="AA319" i="2"/>
  <c r="Z319" i="2"/>
  <c r="Y319" i="2"/>
  <c r="X319" i="2"/>
  <c r="W319" i="2"/>
  <c r="V319" i="2"/>
  <c r="S319" i="2"/>
  <c r="AB318" i="2"/>
  <c r="AA318" i="2"/>
  <c r="Z318" i="2"/>
  <c r="Y318" i="2"/>
  <c r="X318" i="2"/>
  <c r="W318" i="2"/>
  <c r="V318" i="2"/>
  <c r="S318" i="2"/>
  <c r="AB317" i="2"/>
  <c r="AA317" i="2"/>
  <c r="Z317" i="2"/>
  <c r="Y317" i="2"/>
  <c r="X317" i="2"/>
  <c r="W317" i="2"/>
  <c r="V317" i="2"/>
  <c r="S317" i="2"/>
  <c r="AB316" i="2"/>
  <c r="AA316" i="2"/>
  <c r="Z316" i="2"/>
  <c r="Y316" i="2"/>
  <c r="X316" i="2"/>
  <c r="W316" i="2"/>
  <c r="V316" i="2"/>
  <c r="S316" i="2"/>
  <c r="AB800" i="2"/>
  <c r="AA800" i="2"/>
  <c r="Z800" i="2"/>
  <c r="Y800" i="2"/>
  <c r="X800" i="2"/>
  <c r="W800" i="2"/>
  <c r="V800" i="2"/>
  <c r="S800" i="2"/>
  <c r="AB801" i="2"/>
  <c r="AA801" i="2"/>
  <c r="Z801" i="2"/>
  <c r="Y801" i="2"/>
  <c r="X801" i="2"/>
  <c r="W801" i="2"/>
  <c r="V801" i="2"/>
  <c r="S801" i="2"/>
  <c r="AB799" i="2"/>
  <c r="AA799" i="2"/>
  <c r="Z799" i="2"/>
  <c r="Y799" i="2"/>
  <c r="X799" i="2"/>
  <c r="W799" i="2"/>
  <c r="V799" i="2"/>
  <c r="S799" i="2"/>
  <c r="AB315" i="2"/>
  <c r="AA315" i="2"/>
  <c r="Z315" i="2"/>
  <c r="Y315" i="2"/>
  <c r="X315" i="2"/>
  <c r="W315" i="2"/>
  <c r="V315" i="2"/>
  <c r="S315" i="2"/>
  <c r="AB314" i="2"/>
  <c r="AA314" i="2"/>
  <c r="Z314" i="2"/>
  <c r="Y314" i="2"/>
  <c r="X314" i="2"/>
  <c r="W314" i="2"/>
  <c r="V314" i="2"/>
  <c r="S314" i="2"/>
  <c r="AB313" i="2"/>
  <c r="AA313" i="2"/>
  <c r="Z313" i="2"/>
  <c r="Y313" i="2"/>
  <c r="X313" i="2"/>
  <c r="W313" i="2"/>
  <c r="V313" i="2"/>
  <c r="S313" i="2"/>
  <c r="AB440" i="2"/>
  <c r="AA440" i="2"/>
  <c r="Z440" i="2"/>
  <c r="Y440" i="2"/>
  <c r="X440" i="2"/>
  <c r="W440" i="2"/>
  <c r="V440" i="2"/>
  <c r="S440" i="2"/>
  <c r="AB439" i="2"/>
  <c r="AA439" i="2"/>
  <c r="Z439" i="2"/>
  <c r="Y439" i="2"/>
  <c r="X439" i="2"/>
  <c r="W439" i="2"/>
  <c r="V439" i="2"/>
  <c r="S439" i="2"/>
  <c r="AB683" i="2"/>
  <c r="AA683" i="2"/>
  <c r="Z683" i="2"/>
  <c r="Y683" i="2"/>
  <c r="X683" i="2"/>
  <c r="W683" i="2"/>
  <c r="V683" i="2"/>
  <c r="S683" i="2"/>
  <c r="AB312" i="2"/>
  <c r="AA312" i="2"/>
  <c r="Z312" i="2"/>
  <c r="Y312" i="2"/>
  <c r="X312" i="2"/>
  <c r="W312" i="2"/>
  <c r="V312" i="2"/>
  <c r="S312" i="2"/>
  <c r="AB311" i="2"/>
  <c r="AA311" i="2"/>
  <c r="Z311" i="2"/>
  <c r="Y311" i="2"/>
  <c r="X311" i="2"/>
  <c r="W311" i="2"/>
  <c r="V311" i="2"/>
  <c r="S311" i="2"/>
  <c r="AB310" i="2"/>
  <c r="AA310" i="2"/>
  <c r="Z310" i="2"/>
  <c r="Y310" i="2"/>
  <c r="X310" i="2"/>
  <c r="W310" i="2"/>
  <c r="V310" i="2"/>
  <c r="S310" i="2"/>
  <c r="AB438" i="2"/>
  <c r="AA438" i="2"/>
  <c r="Z438" i="2"/>
  <c r="Y438" i="2"/>
  <c r="X438" i="2"/>
  <c r="W438" i="2"/>
  <c r="V438" i="2"/>
  <c r="S438" i="2"/>
  <c r="AB309" i="2"/>
  <c r="AA309" i="2"/>
  <c r="Z309" i="2"/>
  <c r="Y309" i="2"/>
  <c r="X309" i="2"/>
  <c r="W309" i="2"/>
  <c r="V309" i="2"/>
  <c r="S309" i="2"/>
  <c r="AB682" i="2"/>
  <c r="AA682" i="2"/>
  <c r="Z682" i="2"/>
  <c r="Y682" i="2"/>
  <c r="X682" i="2"/>
  <c r="W682" i="2"/>
  <c r="V682" i="2"/>
  <c r="S682" i="2"/>
  <c r="AB308" i="2"/>
  <c r="AA308" i="2"/>
  <c r="Z308" i="2"/>
  <c r="Y308" i="2"/>
  <c r="X308" i="2"/>
  <c r="W308" i="2"/>
  <c r="V308" i="2"/>
  <c r="S308" i="2"/>
  <c r="AB307" i="2"/>
  <c r="AA307" i="2"/>
  <c r="Z307" i="2"/>
  <c r="Y307" i="2"/>
  <c r="X307" i="2"/>
  <c r="W307" i="2"/>
  <c r="V307" i="2"/>
  <c r="S307" i="2"/>
  <c r="AB306" i="2"/>
  <c r="AA306" i="2"/>
  <c r="Z306" i="2"/>
  <c r="Y306" i="2"/>
  <c r="X306" i="2"/>
  <c r="W306" i="2"/>
  <c r="V306" i="2"/>
  <c r="S306" i="2"/>
  <c r="AB305" i="2"/>
  <c r="AA305" i="2"/>
  <c r="Z305" i="2"/>
  <c r="Y305" i="2"/>
  <c r="X305" i="2"/>
  <c r="W305" i="2"/>
  <c r="V305" i="2"/>
  <c r="S305" i="2"/>
  <c r="AB304" i="2"/>
  <c r="AA304" i="2"/>
  <c r="Z304" i="2"/>
  <c r="Y304" i="2"/>
  <c r="X304" i="2"/>
  <c r="W304" i="2"/>
  <c r="V304" i="2"/>
  <c r="S304" i="2"/>
  <c r="AB707" i="2"/>
  <c r="AA707" i="2"/>
  <c r="Z707" i="2"/>
  <c r="Y707" i="2"/>
  <c r="X707" i="2"/>
  <c r="W707" i="2"/>
  <c r="V707" i="2"/>
  <c r="S707" i="2"/>
  <c r="AB569" i="2"/>
  <c r="AA569" i="2"/>
  <c r="Z569" i="2"/>
  <c r="Y569" i="2"/>
  <c r="X569" i="2"/>
  <c r="W569" i="2"/>
  <c r="V569" i="2"/>
  <c r="S569" i="2"/>
  <c r="AB302" i="2"/>
  <c r="AA302" i="2"/>
  <c r="Z302" i="2"/>
  <c r="Y302" i="2"/>
  <c r="X302" i="2"/>
  <c r="W302" i="2"/>
  <c r="V302" i="2"/>
  <c r="S302" i="2"/>
  <c r="AB568" i="2"/>
  <c r="AA568" i="2"/>
  <c r="Z568" i="2"/>
  <c r="Y568" i="2"/>
  <c r="X568" i="2"/>
  <c r="W568" i="2"/>
  <c r="V568" i="2"/>
  <c r="S568" i="2"/>
  <c r="AB301" i="2"/>
  <c r="AA301" i="2"/>
  <c r="Z301" i="2"/>
  <c r="Y301" i="2"/>
  <c r="X301" i="2"/>
  <c r="W301" i="2"/>
  <c r="V301" i="2"/>
  <c r="S301" i="2"/>
  <c r="AB300" i="2"/>
  <c r="AA300" i="2"/>
  <c r="Z300" i="2"/>
  <c r="Y300" i="2"/>
  <c r="X300" i="2"/>
  <c r="W300" i="2"/>
  <c r="V300" i="2"/>
  <c r="S300" i="2"/>
  <c r="AB299" i="2"/>
  <c r="AA299" i="2"/>
  <c r="Z299" i="2"/>
  <c r="Y299" i="2"/>
  <c r="X299" i="2"/>
  <c r="W299" i="2"/>
  <c r="V299" i="2"/>
  <c r="S299" i="2"/>
  <c r="AB567" i="2"/>
  <c r="AA567" i="2"/>
  <c r="Z567" i="2"/>
  <c r="Y567" i="2"/>
  <c r="X567" i="2"/>
  <c r="W567" i="2"/>
  <c r="V567" i="2"/>
  <c r="S567" i="2"/>
  <c r="AB566" i="2"/>
  <c r="AA566" i="2"/>
  <c r="Z566" i="2"/>
  <c r="Y566" i="2"/>
  <c r="X566" i="2"/>
  <c r="W566" i="2"/>
  <c r="V566" i="2"/>
  <c r="S566" i="2"/>
  <c r="AB826" i="2"/>
  <c r="AA826" i="2"/>
  <c r="Z826" i="2"/>
  <c r="Y826" i="2"/>
  <c r="X826" i="2"/>
  <c r="W826" i="2"/>
  <c r="V826" i="2"/>
  <c r="S826" i="2"/>
  <c r="AB298" i="2"/>
  <c r="AA298" i="2"/>
  <c r="Z298" i="2"/>
  <c r="Y298" i="2"/>
  <c r="X298" i="2"/>
  <c r="W298" i="2"/>
  <c r="V298" i="2"/>
  <c r="S298" i="2"/>
  <c r="AB297" i="2"/>
  <c r="AA297" i="2"/>
  <c r="Z297" i="2"/>
  <c r="Y297" i="2"/>
  <c r="X297" i="2"/>
  <c r="W297" i="2"/>
  <c r="V297" i="2"/>
  <c r="S297" i="2"/>
  <c r="AB296" i="2"/>
  <c r="AA296" i="2"/>
  <c r="Z296" i="2"/>
  <c r="Y296" i="2"/>
  <c r="X296" i="2"/>
  <c r="W296" i="2"/>
  <c r="V296" i="2"/>
  <c r="S296" i="2"/>
  <c r="AB295" i="2"/>
  <c r="AA295" i="2"/>
  <c r="Z295" i="2"/>
  <c r="Y295" i="2"/>
  <c r="X295" i="2"/>
  <c r="W295" i="2"/>
  <c r="V295" i="2"/>
  <c r="S295" i="2"/>
  <c r="AB437" i="2"/>
  <c r="AA437" i="2"/>
  <c r="Z437" i="2"/>
  <c r="Y437" i="2"/>
  <c r="W437" i="2"/>
  <c r="V437" i="2"/>
  <c r="S437" i="2"/>
  <c r="AB436" i="2"/>
  <c r="AA436" i="2"/>
  <c r="Z436" i="2"/>
  <c r="Y436" i="2"/>
  <c r="X436" i="2"/>
  <c r="W436" i="2"/>
  <c r="V436" i="2"/>
  <c r="S436" i="2"/>
  <c r="AB435" i="2"/>
  <c r="AA435" i="2"/>
  <c r="Z435" i="2"/>
  <c r="Y435" i="2"/>
  <c r="X435" i="2"/>
  <c r="W435" i="2"/>
  <c r="V435" i="2"/>
  <c r="S435" i="2"/>
  <c r="AB294" i="2"/>
  <c r="AA294" i="2"/>
  <c r="Z294" i="2"/>
  <c r="Y294" i="2"/>
  <c r="X294" i="2"/>
  <c r="W294" i="2"/>
  <c r="V294" i="2"/>
  <c r="S294" i="2"/>
  <c r="AB293" i="2"/>
  <c r="AA293" i="2"/>
  <c r="Z293" i="2"/>
  <c r="Y293" i="2"/>
  <c r="X293" i="2"/>
  <c r="W293" i="2"/>
  <c r="V293" i="2"/>
  <c r="S293" i="2"/>
  <c r="AB736" i="2"/>
  <c r="AA736" i="2"/>
  <c r="Z736" i="2"/>
  <c r="Y736" i="2"/>
  <c r="X736" i="2"/>
  <c r="W736" i="2"/>
  <c r="V736" i="2"/>
  <c r="S736" i="2"/>
  <c r="AB434" i="2"/>
  <c r="AA434" i="2"/>
  <c r="Z434" i="2"/>
  <c r="Y434" i="2"/>
  <c r="X434" i="2"/>
  <c r="W434" i="2"/>
  <c r="V434" i="2"/>
  <c r="S434" i="2"/>
  <c r="AB811" i="2"/>
  <c r="AA811" i="2"/>
  <c r="Z811" i="2"/>
  <c r="Y811" i="2"/>
  <c r="X811" i="2"/>
  <c r="W811" i="2"/>
  <c r="V811" i="2"/>
  <c r="S811" i="2"/>
  <c r="AB433" i="2"/>
  <c r="AA433" i="2"/>
  <c r="Z433" i="2"/>
  <c r="Y433" i="2"/>
  <c r="X433" i="2"/>
  <c r="W433" i="2"/>
  <c r="V433" i="2"/>
  <c r="S433" i="2"/>
  <c r="AB681" i="2"/>
  <c r="AA681" i="2"/>
  <c r="Z681" i="2"/>
  <c r="Y681" i="2"/>
  <c r="X681" i="2"/>
  <c r="W681" i="2"/>
  <c r="V681" i="2"/>
  <c r="S681" i="2"/>
  <c r="AB432" i="2"/>
  <c r="AA432" i="2"/>
  <c r="Z432" i="2"/>
  <c r="Y432" i="2"/>
  <c r="X432" i="2"/>
  <c r="W432" i="2"/>
  <c r="V432" i="2"/>
  <c r="S432" i="2"/>
  <c r="AB706" i="2"/>
  <c r="AA706" i="2"/>
  <c r="Z706" i="2"/>
  <c r="Y706" i="2"/>
  <c r="X706" i="2"/>
  <c r="W706" i="2"/>
  <c r="V706" i="2"/>
  <c r="S706" i="2"/>
  <c r="AB705" i="2"/>
  <c r="AA705" i="2"/>
  <c r="Z705" i="2"/>
  <c r="Y705" i="2"/>
  <c r="X705" i="2"/>
  <c r="W705" i="2"/>
  <c r="V705" i="2"/>
  <c r="S705" i="2"/>
  <c r="AB704" i="2"/>
  <c r="AA704" i="2"/>
  <c r="Z704" i="2"/>
  <c r="Y704" i="2"/>
  <c r="X704" i="2"/>
  <c r="W704" i="2"/>
  <c r="V704" i="2"/>
  <c r="S704" i="2"/>
  <c r="AB703" i="2"/>
  <c r="AA703" i="2"/>
  <c r="Z703" i="2"/>
  <c r="Y703" i="2"/>
  <c r="X703" i="2"/>
  <c r="W703" i="2"/>
  <c r="V703" i="2"/>
  <c r="S703" i="2"/>
  <c r="AB702" i="2"/>
  <c r="AA702" i="2"/>
  <c r="Z702" i="2"/>
  <c r="Y702" i="2"/>
  <c r="X702" i="2"/>
  <c r="W702" i="2"/>
  <c r="V702" i="2"/>
  <c r="S702" i="2"/>
  <c r="AB786" i="2"/>
  <c r="AA786" i="2"/>
  <c r="Z786" i="2"/>
  <c r="Y786" i="2"/>
  <c r="X786" i="2"/>
  <c r="W786" i="2"/>
  <c r="V786" i="2"/>
  <c r="S786" i="2"/>
  <c r="AB701" i="2"/>
  <c r="AA701" i="2"/>
  <c r="Z701" i="2"/>
  <c r="Y701" i="2"/>
  <c r="X701" i="2"/>
  <c r="W701" i="2"/>
  <c r="V701" i="2"/>
  <c r="S701" i="2"/>
  <c r="AB785" i="2"/>
  <c r="AA785" i="2"/>
  <c r="Z785" i="2"/>
  <c r="Y785" i="2"/>
  <c r="X785" i="2"/>
  <c r="W785" i="2"/>
  <c r="V785" i="2"/>
  <c r="S785" i="2"/>
  <c r="AB700" i="2"/>
  <c r="AA700" i="2"/>
  <c r="Z700" i="2"/>
  <c r="Y700" i="2"/>
  <c r="X700" i="2"/>
  <c r="W700" i="2"/>
  <c r="V700" i="2"/>
  <c r="S700" i="2"/>
  <c r="AB699" i="2"/>
  <c r="AA699" i="2"/>
  <c r="Z699" i="2"/>
  <c r="Y699" i="2"/>
  <c r="X699" i="2"/>
  <c r="W699" i="2"/>
  <c r="V699" i="2"/>
  <c r="S699" i="2"/>
  <c r="AB695" i="2"/>
  <c r="AA695" i="2"/>
  <c r="Z695" i="2"/>
  <c r="Y695" i="2"/>
  <c r="X695" i="2"/>
  <c r="W695" i="2"/>
  <c r="V695" i="2"/>
  <c r="S695" i="2"/>
  <c r="AB737" i="2"/>
  <c r="AA737" i="2"/>
  <c r="Z737" i="2"/>
  <c r="Y737" i="2"/>
  <c r="X737" i="2"/>
  <c r="W737" i="2"/>
  <c r="V737" i="2"/>
  <c r="S737" i="2"/>
  <c r="AB779" i="2"/>
  <c r="AA779" i="2"/>
  <c r="Z779" i="2"/>
  <c r="Y779" i="2"/>
  <c r="X779" i="2"/>
  <c r="W779" i="2"/>
  <c r="V779" i="2"/>
  <c r="S779" i="2"/>
  <c r="AB863" i="2"/>
  <c r="AA863" i="2"/>
  <c r="Z863" i="2"/>
  <c r="Y863" i="2"/>
  <c r="X863" i="2"/>
  <c r="W863" i="2"/>
  <c r="V863" i="2"/>
  <c r="S863" i="2"/>
  <c r="AB709" i="2"/>
  <c r="AA709" i="2"/>
  <c r="Z709" i="2"/>
  <c r="Y709" i="2"/>
  <c r="X709" i="2"/>
  <c r="W709" i="2"/>
  <c r="V709" i="2"/>
  <c r="S709" i="2"/>
  <c r="AB843" i="2"/>
  <c r="AA843" i="2"/>
  <c r="Z843" i="2"/>
  <c r="Y843" i="2"/>
  <c r="X843" i="2"/>
  <c r="W843" i="2"/>
  <c r="V843" i="2"/>
  <c r="S843" i="2"/>
  <c r="AB283" i="2"/>
  <c r="AA283" i="2"/>
  <c r="Z283" i="2"/>
  <c r="Y283" i="2"/>
  <c r="X283" i="2"/>
  <c r="W283" i="2"/>
  <c r="V283" i="2"/>
  <c r="S283" i="2"/>
  <c r="AB282" i="2"/>
  <c r="AA282" i="2"/>
  <c r="Z282" i="2"/>
  <c r="Y282" i="2"/>
  <c r="X282" i="2"/>
  <c r="W282" i="2"/>
  <c r="V282" i="2"/>
  <c r="S282" i="2"/>
  <c r="AB429" i="2"/>
  <c r="AA429" i="2"/>
  <c r="Z429" i="2"/>
  <c r="Y429" i="2"/>
  <c r="X429" i="2"/>
  <c r="W429" i="2"/>
  <c r="V429" i="2"/>
  <c r="S429" i="2"/>
  <c r="AB428" i="2"/>
  <c r="AA428" i="2"/>
  <c r="Z428" i="2"/>
  <c r="Y428" i="2"/>
  <c r="X428" i="2"/>
  <c r="W428" i="2"/>
  <c r="V428" i="2"/>
  <c r="S428" i="2"/>
  <c r="AB281" i="2"/>
  <c r="AA281" i="2"/>
  <c r="Z281" i="2"/>
  <c r="Y281" i="2"/>
  <c r="X281" i="2"/>
  <c r="W281" i="2"/>
  <c r="V281" i="2"/>
  <c r="S281" i="2"/>
  <c r="AB280" i="2"/>
  <c r="AA280" i="2"/>
  <c r="Z280" i="2"/>
  <c r="Y280" i="2"/>
  <c r="X280" i="2"/>
  <c r="W280" i="2"/>
  <c r="V280" i="2"/>
  <c r="S280" i="2"/>
  <c r="AB875" i="2"/>
  <c r="AA875" i="2"/>
  <c r="Z875" i="2"/>
  <c r="Y875" i="2"/>
  <c r="X875" i="2"/>
  <c r="W875" i="2"/>
  <c r="V875" i="2"/>
  <c r="S875" i="2"/>
  <c r="AB427" i="2"/>
  <c r="AA427" i="2"/>
  <c r="Z427" i="2"/>
  <c r="Y427" i="2"/>
  <c r="X427" i="2"/>
  <c r="W427" i="2"/>
  <c r="V427" i="2"/>
  <c r="S427" i="2"/>
  <c r="AB279" i="2"/>
  <c r="AA279" i="2"/>
  <c r="Z279" i="2"/>
  <c r="Y279" i="2"/>
  <c r="X279" i="2"/>
  <c r="W279" i="2"/>
  <c r="V279" i="2"/>
  <c r="S279" i="2"/>
  <c r="AB278" i="2"/>
  <c r="AA278" i="2"/>
  <c r="Z278" i="2"/>
  <c r="Y278" i="2"/>
  <c r="X278" i="2"/>
  <c r="W278" i="2"/>
  <c r="V278" i="2"/>
  <c r="AB680" i="2"/>
  <c r="AA680" i="2"/>
  <c r="Z680" i="2"/>
  <c r="Y680" i="2"/>
  <c r="X680" i="2"/>
  <c r="W680" i="2"/>
  <c r="V680" i="2"/>
  <c r="S680" i="2"/>
  <c r="AB277" i="2"/>
  <c r="AA277" i="2"/>
  <c r="Z277" i="2"/>
  <c r="Y277" i="2"/>
  <c r="X277" i="2"/>
  <c r="W277" i="2"/>
  <c r="V277" i="2"/>
  <c r="S277" i="2"/>
  <c r="AB276" i="2"/>
  <c r="AA276" i="2"/>
  <c r="Z276" i="2"/>
  <c r="Y276" i="2"/>
  <c r="X276" i="2"/>
  <c r="W276" i="2"/>
  <c r="V276" i="2"/>
  <c r="S276" i="2"/>
  <c r="AB275" i="2"/>
  <c r="AA275" i="2"/>
  <c r="Z275" i="2"/>
  <c r="Y275" i="2"/>
  <c r="X275" i="2"/>
  <c r="W275" i="2"/>
  <c r="V275" i="2"/>
  <c r="S275" i="2"/>
  <c r="AB274" i="2"/>
  <c r="AA274" i="2"/>
  <c r="Z274" i="2"/>
  <c r="Y274" i="2"/>
  <c r="X274" i="2"/>
  <c r="W274" i="2"/>
  <c r="V274" i="2"/>
  <c r="S274" i="2"/>
  <c r="AB874" i="2"/>
  <c r="AA874" i="2"/>
  <c r="Z874" i="2"/>
  <c r="Y874" i="2"/>
  <c r="X874" i="2"/>
  <c r="W874" i="2"/>
  <c r="V874" i="2"/>
  <c r="S874" i="2"/>
  <c r="AB873" i="2"/>
  <c r="AA873" i="2"/>
  <c r="Z873" i="2"/>
  <c r="Y873" i="2"/>
  <c r="X873" i="2"/>
  <c r="W873" i="2"/>
  <c r="V873" i="2"/>
  <c r="S873" i="2"/>
  <c r="AB679" i="2"/>
  <c r="AA679" i="2"/>
  <c r="Z679" i="2"/>
  <c r="Y679" i="2"/>
  <c r="X679" i="2"/>
  <c r="W679" i="2"/>
  <c r="V679" i="2"/>
  <c r="S679" i="2"/>
  <c r="AB273" i="2"/>
  <c r="AA273" i="2"/>
  <c r="Z273" i="2"/>
  <c r="Y273" i="2"/>
  <c r="X273" i="2"/>
  <c r="W273" i="2"/>
  <c r="V273" i="2"/>
  <c r="S273" i="2"/>
  <c r="AB272" i="2"/>
  <c r="AA272" i="2"/>
  <c r="Z272" i="2"/>
  <c r="Y272" i="2"/>
  <c r="X272" i="2"/>
  <c r="W272" i="2"/>
  <c r="V272" i="2"/>
  <c r="S272" i="2"/>
  <c r="AB426" i="2"/>
  <c r="AA426" i="2"/>
  <c r="Z426" i="2"/>
  <c r="Y426" i="2"/>
  <c r="X426" i="2"/>
  <c r="W426" i="2"/>
  <c r="V426" i="2"/>
  <c r="S426" i="2"/>
  <c r="AB271" i="2"/>
  <c r="AA271" i="2"/>
  <c r="Z271" i="2"/>
  <c r="Y271" i="2"/>
  <c r="X271" i="2"/>
  <c r="W271" i="2"/>
  <c r="V271" i="2"/>
  <c r="S271" i="2"/>
  <c r="AB270" i="2"/>
  <c r="AA270" i="2"/>
  <c r="Z270" i="2"/>
  <c r="Y270" i="2"/>
  <c r="X270" i="2"/>
  <c r="W270" i="2"/>
  <c r="V270" i="2"/>
  <c r="S270" i="2"/>
  <c r="AB678" i="2"/>
  <c r="AA678" i="2"/>
  <c r="Z678" i="2"/>
  <c r="Y678" i="2"/>
  <c r="X678" i="2"/>
  <c r="W678" i="2"/>
  <c r="V678" i="2"/>
  <c r="S678" i="2"/>
  <c r="AB269" i="2"/>
  <c r="AA269" i="2"/>
  <c r="Z269" i="2"/>
  <c r="Y269" i="2"/>
  <c r="X269" i="2"/>
  <c r="W269" i="2"/>
  <c r="V269" i="2"/>
  <c r="S269" i="2"/>
  <c r="AB268" i="2"/>
  <c r="AA268" i="2"/>
  <c r="Z268" i="2"/>
  <c r="Y268" i="2"/>
  <c r="X268" i="2"/>
  <c r="W268" i="2"/>
  <c r="V268" i="2"/>
  <c r="S268" i="2"/>
  <c r="AB267" i="2"/>
  <c r="AA267" i="2"/>
  <c r="Z267" i="2"/>
  <c r="Y267" i="2"/>
  <c r="X267" i="2"/>
  <c r="W267" i="2"/>
  <c r="V267" i="2"/>
  <c r="S267" i="2"/>
  <c r="AB266" i="2"/>
  <c r="AA266" i="2"/>
  <c r="Z266" i="2"/>
  <c r="Y266" i="2"/>
  <c r="X266" i="2"/>
  <c r="W266" i="2"/>
  <c r="V266" i="2"/>
  <c r="S266" i="2"/>
  <c r="AB265" i="2"/>
  <c r="AA265" i="2"/>
  <c r="Z265" i="2"/>
  <c r="Y265" i="2"/>
  <c r="X265" i="2"/>
  <c r="W265" i="2"/>
  <c r="V265" i="2"/>
  <c r="S265" i="2"/>
  <c r="AB562" i="2"/>
  <c r="AA562" i="2"/>
  <c r="Z562" i="2"/>
  <c r="Y562" i="2"/>
  <c r="X562" i="2"/>
  <c r="W562" i="2"/>
  <c r="V562" i="2"/>
  <c r="S562" i="2"/>
  <c r="AB264" i="2"/>
  <c r="AA264" i="2"/>
  <c r="Z264" i="2"/>
  <c r="Y264" i="2"/>
  <c r="X264" i="2"/>
  <c r="W264" i="2"/>
  <c r="V264" i="2"/>
  <c r="S264" i="2"/>
  <c r="AB263" i="2"/>
  <c r="AA263" i="2"/>
  <c r="Z263" i="2"/>
  <c r="Y263" i="2"/>
  <c r="X263" i="2"/>
  <c r="W263" i="2"/>
  <c r="V263" i="2"/>
  <c r="S263" i="2"/>
  <c r="AB677" i="2"/>
  <c r="AA677" i="2"/>
  <c r="Z677" i="2"/>
  <c r="Y677" i="2"/>
  <c r="X677" i="2"/>
  <c r="W677" i="2"/>
  <c r="V677" i="2"/>
  <c r="S677" i="2"/>
  <c r="AB262" i="2"/>
  <c r="AA262" i="2"/>
  <c r="Z262" i="2"/>
  <c r="Y262" i="2"/>
  <c r="X262" i="2"/>
  <c r="W262" i="2"/>
  <c r="V262" i="2"/>
  <c r="S262" i="2"/>
  <c r="AB261" i="2"/>
  <c r="AA261" i="2"/>
  <c r="Z261" i="2"/>
  <c r="Y261" i="2"/>
  <c r="X261" i="2"/>
  <c r="W261" i="2"/>
  <c r="V261" i="2"/>
  <c r="S261" i="2"/>
  <c r="AB260" i="2"/>
  <c r="AA260" i="2"/>
  <c r="Z260" i="2"/>
  <c r="Y260" i="2"/>
  <c r="X260" i="2"/>
  <c r="W260" i="2"/>
  <c r="V260" i="2"/>
  <c r="S260" i="2"/>
  <c r="AB259" i="2"/>
  <c r="AA259" i="2"/>
  <c r="Z259" i="2"/>
  <c r="Y259" i="2"/>
  <c r="X259" i="2"/>
  <c r="W259" i="2"/>
  <c r="V259" i="2"/>
  <c r="S259" i="2"/>
  <c r="AB258" i="2"/>
  <c r="AA258" i="2"/>
  <c r="Z258" i="2"/>
  <c r="Y258" i="2"/>
  <c r="X258" i="2"/>
  <c r="W258" i="2"/>
  <c r="V258" i="2"/>
  <c r="S258" i="2"/>
  <c r="AB425" i="2"/>
  <c r="AA425" i="2"/>
  <c r="Z425" i="2"/>
  <c r="Y425" i="2"/>
  <c r="X425" i="2"/>
  <c r="W425" i="2"/>
  <c r="V425" i="2"/>
  <c r="S425" i="2"/>
  <c r="AB257" i="2"/>
  <c r="AA257" i="2"/>
  <c r="Z257" i="2"/>
  <c r="Y257" i="2"/>
  <c r="X257" i="2"/>
  <c r="W257" i="2"/>
  <c r="V257" i="2"/>
  <c r="S257" i="2"/>
  <c r="AB256" i="2"/>
  <c r="AA256" i="2"/>
  <c r="Z256" i="2"/>
  <c r="Y256" i="2"/>
  <c r="X256" i="2"/>
  <c r="W256" i="2"/>
  <c r="V256" i="2"/>
  <c r="S256" i="2"/>
  <c r="AB255" i="2"/>
  <c r="AA255" i="2"/>
  <c r="Z255" i="2"/>
  <c r="Y255" i="2"/>
  <c r="X255" i="2"/>
  <c r="W255" i="2"/>
  <c r="V255" i="2"/>
  <c r="S255" i="2"/>
  <c r="AB676" i="2"/>
  <c r="AA676" i="2"/>
  <c r="Z676" i="2"/>
  <c r="Y676" i="2"/>
  <c r="X676" i="2"/>
  <c r="W676" i="2"/>
  <c r="V676" i="2"/>
  <c r="S676" i="2"/>
  <c r="AB675" i="2"/>
  <c r="AA675" i="2"/>
  <c r="Z675" i="2"/>
  <c r="Y675" i="2"/>
  <c r="X675" i="2"/>
  <c r="W675" i="2"/>
  <c r="V675" i="2"/>
  <c r="S675" i="2"/>
  <c r="AB254" i="2"/>
  <c r="AA254" i="2"/>
  <c r="Z254" i="2"/>
  <c r="Y254" i="2"/>
  <c r="X254" i="2"/>
  <c r="W254" i="2"/>
  <c r="V254" i="2"/>
  <c r="S254" i="2"/>
  <c r="AB253" i="2"/>
  <c r="AA253" i="2"/>
  <c r="Z253" i="2"/>
  <c r="Y253" i="2"/>
  <c r="X253" i="2"/>
  <c r="W253" i="2"/>
  <c r="V253" i="2"/>
  <c r="S253" i="2"/>
  <c r="AB674" i="2"/>
  <c r="AA674" i="2"/>
  <c r="Z674" i="2"/>
  <c r="Y674" i="2"/>
  <c r="X674" i="2"/>
  <c r="W674" i="2"/>
  <c r="V674" i="2"/>
  <c r="S674" i="2"/>
  <c r="AB673" i="2"/>
  <c r="AA673" i="2"/>
  <c r="Z673" i="2"/>
  <c r="Y673" i="2"/>
  <c r="X673" i="2"/>
  <c r="W673" i="2"/>
  <c r="V673" i="2"/>
  <c r="S673" i="2"/>
  <c r="AB252" i="2"/>
  <c r="AA252" i="2"/>
  <c r="Z252" i="2"/>
  <c r="Y252" i="2"/>
  <c r="X252" i="2"/>
  <c r="W252" i="2"/>
  <c r="V252" i="2"/>
  <c r="S252" i="2"/>
  <c r="AB658" i="2"/>
  <c r="AA658" i="2"/>
  <c r="Z658" i="2"/>
  <c r="Y658" i="2"/>
  <c r="X658" i="2"/>
  <c r="W658" i="2"/>
  <c r="V658" i="2"/>
  <c r="S658" i="2"/>
  <c r="AB251" i="2"/>
  <c r="AA251" i="2"/>
  <c r="Z251" i="2"/>
  <c r="Y251" i="2"/>
  <c r="X251" i="2"/>
  <c r="W251" i="2"/>
  <c r="V251" i="2"/>
  <c r="S251" i="2"/>
  <c r="AB672" i="2"/>
  <c r="AA672" i="2"/>
  <c r="Z672" i="2"/>
  <c r="Y672" i="2"/>
  <c r="X672" i="2"/>
  <c r="W672" i="2"/>
  <c r="V672" i="2"/>
  <c r="S672" i="2"/>
  <c r="AB250" i="2"/>
  <c r="AA250" i="2"/>
  <c r="Z250" i="2"/>
  <c r="Y250" i="2"/>
  <c r="X250" i="2"/>
  <c r="W250" i="2"/>
  <c r="V250" i="2"/>
  <c r="S250" i="2"/>
  <c r="AB249" i="2"/>
  <c r="AA249" i="2"/>
  <c r="Z249" i="2"/>
  <c r="Y249" i="2"/>
  <c r="X249" i="2"/>
  <c r="W249" i="2"/>
  <c r="V249" i="2"/>
  <c r="S249" i="2"/>
  <c r="AB248" i="2"/>
  <c r="AA248" i="2"/>
  <c r="Z248" i="2"/>
  <c r="Y248" i="2"/>
  <c r="X248" i="2"/>
  <c r="W248" i="2"/>
  <c r="V248" i="2"/>
  <c r="S248" i="2"/>
  <c r="AB247" i="2"/>
  <c r="AA247" i="2"/>
  <c r="Z247" i="2"/>
  <c r="Y247" i="2"/>
  <c r="X247" i="2"/>
  <c r="W247" i="2"/>
  <c r="V247" i="2"/>
  <c r="S247" i="2"/>
  <c r="AB246" i="2"/>
  <c r="AA246" i="2"/>
  <c r="Z246" i="2"/>
  <c r="Y246" i="2"/>
  <c r="X246" i="2"/>
  <c r="W246" i="2"/>
  <c r="V246" i="2"/>
  <c r="S246" i="2"/>
  <c r="AB245" i="2"/>
  <c r="AA245" i="2"/>
  <c r="Z245" i="2"/>
  <c r="Y245" i="2"/>
  <c r="X245" i="2"/>
  <c r="W245" i="2"/>
  <c r="V245" i="2"/>
  <c r="S245" i="2"/>
  <c r="AB244" i="2"/>
  <c r="AA244" i="2"/>
  <c r="Z244" i="2"/>
  <c r="Y244" i="2"/>
  <c r="X244" i="2"/>
  <c r="W244" i="2"/>
  <c r="V244" i="2"/>
  <c r="S244" i="2"/>
  <c r="AB243" i="2"/>
  <c r="AA243" i="2"/>
  <c r="Z243" i="2"/>
  <c r="Y243" i="2"/>
  <c r="X243" i="2"/>
  <c r="W243" i="2"/>
  <c r="V243" i="2"/>
  <c r="S243" i="2"/>
  <c r="AB242" i="2"/>
  <c r="AA242" i="2"/>
  <c r="Z242" i="2"/>
  <c r="Y242" i="2"/>
  <c r="X242" i="2"/>
  <c r="W242" i="2"/>
  <c r="V242" i="2"/>
  <c r="S242" i="2"/>
  <c r="AB241" i="2"/>
  <c r="AA241" i="2"/>
  <c r="Z241" i="2"/>
  <c r="Y241" i="2"/>
  <c r="X241" i="2"/>
  <c r="W241" i="2"/>
  <c r="V241" i="2"/>
  <c r="S241" i="2"/>
  <c r="AB240" i="2"/>
  <c r="AA240" i="2"/>
  <c r="Z240" i="2"/>
  <c r="Y240" i="2"/>
  <c r="X240" i="2"/>
  <c r="W240" i="2"/>
  <c r="V240" i="2"/>
  <c r="S240" i="2"/>
  <c r="AB239" i="2"/>
  <c r="AA239" i="2"/>
  <c r="Z239" i="2"/>
  <c r="Y239" i="2"/>
  <c r="X239" i="2"/>
  <c r="W239" i="2"/>
  <c r="V239" i="2"/>
  <c r="S239" i="2"/>
  <c r="AB238" i="2"/>
  <c r="AA238" i="2"/>
  <c r="Z238" i="2"/>
  <c r="Y238" i="2"/>
  <c r="X238" i="2"/>
  <c r="W238" i="2"/>
  <c r="V238" i="2"/>
  <c r="S238" i="2"/>
  <c r="AB237" i="2"/>
  <c r="AA237" i="2"/>
  <c r="Z237" i="2"/>
  <c r="Y237" i="2"/>
  <c r="X237" i="2"/>
  <c r="W237" i="2"/>
  <c r="V237" i="2"/>
  <c r="S237" i="2"/>
  <c r="AB236" i="2"/>
  <c r="AA236" i="2"/>
  <c r="Z236" i="2"/>
  <c r="Y236" i="2"/>
  <c r="X236" i="2"/>
  <c r="W236" i="2"/>
  <c r="V236" i="2"/>
  <c r="S236" i="2"/>
  <c r="AB235" i="2"/>
  <c r="AA235" i="2"/>
  <c r="Z235" i="2"/>
  <c r="Y235" i="2"/>
  <c r="X235" i="2"/>
  <c r="W235" i="2"/>
  <c r="V235" i="2"/>
  <c r="S235" i="2"/>
  <c r="AB234" i="2"/>
  <c r="AA234" i="2"/>
  <c r="Z234" i="2"/>
  <c r="Y234" i="2"/>
  <c r="X234" i="2"/>
  <c r="W234" i="2"/>
  <c r="V234" i="2"/>
  <c r="S234" i="2"/>
  <c r="AB233" i="2"/>
  <c r="AA233" i="2"/>
  <c r="Z233" i="2"/>
  <c r="Y233" i="2"/>
  <c r="X233" i="2"/>
  <c r="W233" i="2"/>
  <c r="V233" i="2"/>
  <c r="S233" i="2"/>
  <c r="AB232" i="2"/>
  <c r="AA232" i="2"/>
  <c r="Z232" i="2"/>
  <c r="Y232" i="2"/>
  <c r="X232" i="2"/>
  <c r="W232" i="2"/>
  <c r="V232" i="2"/>
  <c r="S232" i="2"/>
  <c r="AB231" i="2"/>
  <c r="AA231" i="2"/>
  <c r="Z231" i="2"/>
  <c r="Y231" i="2"/>
  <c r="X231" i="2"/>
  <c r="W231" i="2"/>
  <c r="V231" i="2"/>
  <c r="S231" i="2"/>
  <c r="AB230" i="2"/>
  <c r="AA230" i="2"/>
  <c r="Z230" i="2"/>
  <c r="Y230" i="2"/>
  <c r="X230" i="2"/>
  <c r="W230" i="2"/>
  <c r="V230" i="2"/>
  <c r="S230" i="2"/>
  <c r="AB872" i="2"/>
  <c r="AA872" i="2"/>
  <c r="Z872" i="2"/>
  <c r="Y872" i="2"/>
  <c r="X872" i="2"/>
  <c r="W872" i="2"/>
  <c r="V872" i="2"/>
  <c r="S872" i="2"/>
  <c r="AB229" i="2"/>
  <c r="AA229" i="2"/>
  <c r="Z229" i="2"/>
  <c r="Y229" i="2"/>
  <c r="X229" i="2"/>
  <c r="W229" i="2"/>
  <c r="V229" i="2"/>
  <c r="S229" i="2"/>
  <c r="AB228" i="2"/>
  <c r="AA228" i="2"/>
  <c r="Z228" i="2"/>
  <c r="Y228" i="2"/>
  <c r="X228" i="2"/>
  <c r="W228" i="2"/>
  <c r="V228" i="2"/>
  <c r="S228" i="2"/>
  <c r="AB227" i="2"/>
  <c r="AA227" i="2"/>
  <c r="Z227" i="2"/>
  <c r="Y227" i="2"/>
  <c r="X227" i="2"/>
  <c r="W227" i="2"/>
  <c r="V227" i="2"/>
  <c r="S227" i="2"/>
  <c r="AB657" i="2"/>
  <c r="AA657" i="2"/>
  <c r="Z657" i="2"/>
  <c r="Y657" i="2"/>
  <c r="X657" i="2"/>
  <c r="W657" i="2"/>
  <c r="V657" i="2"/>
  <c r="S657" i="2"/>
  <c r="AB226" i="2"/>
  <c r="AA226" i="2"/>
  <c r="Z226" i="2"/>
  <c r="Y226" i="2"/>
  <c r="X226" i="2"/>
  <c r="W226" i="2"/>
  <c r="V226" i="2"/>
  <c r="S226" i="2"/>
  <c r="AB225" i="2"/>
  <c r="AA225" i="2"/>
  <c r="Z225" i="2"/>
  <c r="Y225" i="2"/>
  <c r="X225" i="2"/>
  <c r="W225" i="2"/>
  <c r="V225" i="2"/>
  <c r="S225" i="2"/>
  <c r="AB224" i="2"/>
  <c r="AA224" i="2"/>
  <c r="Z224" i="2"/>
  <c r="Y224" i="2"/>
  <c r="X224" i="2"/>
  <c r="W224" i="2"/>
  <c r="V224" i="2"/>
  <c r="S224" i="2"/>
  <c r="AB223" i="2"/>
  <c r="AA223" i="2"/>
  <c r="Z223" i="2"/>
  <c r="Y223" i="2"/>
  <c r="X223" i="2"/>
  <c r="W223" i="2"/>
  <c r="V223" i="2"/>
  <c r="S223" i="2"/>
  <c r="AB222" i="2"/>
  <c r="AA222" i="2"/>
  <c r="Z222" i="2"/>
  <c r="Y222" i="2"/>
  <c r="X222" i="2"/>
  <c r="W222" i="2"/>
  <c r="V222" i="2"/>
  <c r="S222" i="2"/>
  <c r="AB221" i="2"/>
  <c r="AA221" i="2"/>
  <c r="Z221" i="2"/>
  <c r="Y221" i="2"/>
  <c r="X221" i="2"/>
  <c r="W221" i="2"/>
  <c r="V221" i="2"/>
  <c r="S221" i="2"/>
  <c r="AB220" i="2"/>
  <c r="AA220" i="2"/>
  <c r="Z220" i="2"/>
  <c r="Y220" i="2"/>
  <c r="X220" i="2"/>
  <c r="W220" i="2"/>
  <c r="V220" i="2"/>
  <c r="S220" i="2"/>
  <c r="AB219" i="2"/>
  <c r="AA219" i="2"/>
  <c r="Z219" i="2"/>
  <c r="Y219" i="2"/>
  <c r="X219" i="2"/>
  <c r="W219" i="2"/>
  <c r="V219" i="2"/>
  <c r="S219" i="2"/>
  <c r="AB218" i="2"/>
  <c r="AA218" i="2"/>
  <c r="Z218" i="2"/>
  <c r="Y218" i="2"/>
  <c r="X218" i="2"/>
  <c r="W218" i="2"/>
  <c r="V218" i="2"/>
  <c r="S218" i="2"/>
  <c r="AB217" i="2"/>
  <c r="AA217" i="2"/>
  <c r="Z217" i="2"/>
  <c r="Y217" i="2"/>
  <c r="X217" i="2"/>
  <c r="W217" i="2"/>
  <c r="V217" i="2"/>
  <c r="S217" i="2"/>
  <c r="AB871" i="2"/>
  <c r="AA871" i="2"/>
  <c r="Z871" i="2"/>
  <c r="Y871" i="2"/>
  <c r="X871" i="2"/>
  <c r="W871" i="2"/>
  <c r="V871" i="2"/>
  <c r="S871" i="2"/>
  <c r="AB216" i="2"/>
  <c r="AA216" i="2"/>
  <c r="Z216" i="2"/>
  <c r="Y216" i="2"/>
  <c r="X216" i="2"/>
  <c r="W216" i="2"/>
  <c r="V216" i="2"/>
  <c r="S216" i="2"/>
  <c r="AB215" i="2"/>
  <c r="AA215" i="2"/>
  <c r="Z215" i="2"/>
  <c r="Y215" i="2"/>
  <c r="X215" i="2"/>
  <c r="W215" i="2"/>
  <c r="V215" i="2"/>
  <c r="S215" i="2"/>
  <c r="AB214" i="2"/>
  <c r="AA214" i="2"/>
  <c r="Z214" i="2"/>
  <c r="Y214" i="2"/>
  <c r="X214" i="2"/>
  <c r="W214" i="2"/>
  <c r="V214" i="2"/>
  <c r="S214" i="2"/>
  <c r="AB213" i="2"/>
  <c r="AA213" i="2"/>
  <c r="Z213" i="2"/>
  <c r="Y213" i="2"/>
  <c r="X213" i="2"/>
  <c r="W213" i="2"/>
  <c r="V213" i="2"/>
  <c r="S213" i="2"/>
  <c r="AB212" i="2"/>
  <c r="AA212" i="2"/>
  <c r="Z212" i="2"/>
  <c r="Y212" i="2"/>
  <c r="X212" i="2"/>
  <c r="W212" i="2"/>
  <c r="V212" i="2"/>
  <c r="S212" i="2"/>
  <c r="AB671" i="2"/>
  <c r="AA671" i="2"/>
  <c r="Z671" i="2"/>
  <c r="Y671" i="2"/>
  <c r="X671" i="2"/>
  <c r="W671" i="2"/>
  <c r="V671" i="2"/>
  <c r="S671" i="2"/>
  <c r="AB211" i="2"/>
  <c r="AA211" i="2"/>
  <c r="Z211" i="2"/>
  <c r="Y211" i="2"/>
  <c r="X211" i="2"/>
  <c r="W211" i="2"/>
  <c r="V211" i="2"/>
  <c r="S211" i="2"/>
  <c r="AB210" i="2"/>
  <c r="AA210" i="2"/>
  <c r="Z210" i="2"/>
  <c r="Y210" i="2"/>
  <c r="X210" i="2"/>
  <c r="W210" i="2"/>
  <c r="V210" i="2"/>
  <c r="S210" i="2"/>
  <c r="AB209" i="2"/>
  <c r="AA209" i="2"/>
  <c r="Z209" i="2"/>
  <c r="Y209" i="2"/>
  <c r="X209" i="2"/>
  <c r="W209" i="2"/>
  <c r="V209" i="2"/>
  <c r="S209" i="2"/>
  <c r="AB870" i="2"/>
  <c r="AA870" i="2"/>
  <c r="Z870" i="2"/>
  <c r="Y870" i="2"/>
  <c r="X870" i="2"/>
  <c r="W870" i="2"/>
  <c r="V870" i="2"/>
  <c r="S870" i="2"/>
  <c r="AB208" i="2"/>
  <c r="AA208" i="2"/>
  <c r="Z208" i="2"/>
  <c r="Y208" i="2"/>
  <c r="X208" i="2"/>
  <c r="W208" i="2"/>
  <c r="V208" i="2"/>
  <c r="S208" i="2"/>
  <c r="AB207" i="2"/>
  <c r="AA207" i="2"/>
  <c r="Z207" i="2"/>
  <c r="Y207" i="2"/>
  <c r="X207" i="2"/>
  <c r="W207" i="2"/>
  <c r="V207" i="2"/>
  <c r="S207" i="2"/>
  <c r="AB656" i="2"/>
  <c r="AA656" i="2"/>
  <c r="Z656" i="2"/>
  <c r="Y656" i="2"/>
  <c r="X656" i="2"/>
  <c r="W656" i="2"/>
  <c r="V656" i="2"/>
  <c r="S656" i="2"/>
  <c r="AB206" i="2"/>
  <c r="AA206" i="2"/>
  <c r="Z206" i="2"/>
  <c r="Y206" i="2"/>
  <c r="X206" i="2"/>
  <c r="W206" i="2"/>
  <c r="V206" i="2"/>
  <c r="S206" i="2"/>
  <c r="AB205" i="2"/>
  <c r="AA205" i="2"/>
  <c r="Z205" i="2"/>
  <c r="Y205" i="2"/>
  <c r="X205" i="2"/>
  <c r="W205" i="2"/>
  <c r="V205" i="2"/>
  <c r="S205" i="2"/>
  <c r="AB204" i="2"/>
  <c r="AA204" i="2"/>
  <c r="Z204" i="2"/>
  <c r="Y204" i="2"/>
  <c r="X204" i="2"/>
  <c r="W204" i="2"/>
  <c r="V204" i="2"/>
  <c r="S204" i="2"/>
  <c r="AB203" i="2"/>
  <c r="AA203" i="2"/>
  <c r="Z203" i="2"/>
  <c r="Y203" i="2"/>
  <c r="X203" i="2"/>
  <c r="W203" i="2"/>
  <c r="V203" i="2"/>
  <c r="S203" i="2"/>
  <c r="AB202" i="2"/>
  <c r="AA202" i="2"/>
  <c r="Z202" i="2"/>
  <c r="Y202" i="2"/>
  <c r="X202" i="2"/>
  <c r="W202" i="2"/>
  <c r="V202" i="2"/>
  <c r="S202" i="2"/>
  <c r="AB201" i="2"/>
  <c r="AA201" i="2"/>
  <c r="Z201" i="2"/>
  <c r="Y201" i="2"/>
  <c r="X201" i="2"/>
  <c r="W201" i="2"/>
  <c r="V201" i="2"/>
  <c r="S201" i="2"/>
  <c r="AB655" i="2"/>
  <c r="AA655" i="2"/>
  <c r="Z655" i="2"/>
  <c r="Y655" i="2"/>
  <c r="X655" i="2"/>
  <c r="W655" i="2"/>
  <c r="V655" i="2"/>
  <c r="S655" i="2"/>
  <c r="AB654" i="2"/>
  <c r="AA654" i="2"/>
  <c r="Z654" i="2"/>
  <c r="Y654" i="2"/>
  <c r="X654" i="2"/>
  <c r="W654" i="2"/>
  <c r="V654" i="2"/>
  <c r="S654" i="2"/>
  <c r="AB200" i="2"/>
  <c r="AA200" i="2"/>
  <c r="Z200" i="2"/>
  <c r="Y200" i="2"/>
  <c r="X200" i="2"/>
  <c r="W200" i="2"/>
  <c r="V200" i="2"/>
  <c r="S200" i="2"/>
  <c r="AB199" i="2"/>
  <c r="AA199" i="2"/>
  <c r="Z199" i="2"/>
  <c r="Y199" i="2"/>
  <c r="X199" i="2"/>
  <c r="W199" i="2"/>
  <c r="V199" i="2"/>
  <c r="S199" i="2"/>
  <c r="AB198" i="2"/>
  <c r="AA198" i="2"/>
  <c r="Z198" i="2"/>
  <c r="Y198" i="2"/>
  <c r="X198" i="2"/>
  <c r="W198" i="2"/>
  <c r="V198" i="2"/>
  <c r="S198" i="2"/>
  <c r="AB197" i="2"/>
  <c r="AA197" i="2"/>
  <c r="Z197" i="2"/>
  <c r="Y197" i="2"/>
  <c r="X197" i="2"/>
  <c r="W197" i="2"/>
  <c r="V197" i="2"/>
  <c r="S197" i="2"/>
  <c r="AB869" i="2"/>
  <c r="AA869" i="2"/>
  <c r="Z869" i="2"/>
  <c r="Y869" i="2"/>
  <c r="X869" i="2"/>
  <c r="W869" i="2"/>
  <c r="V869" i="2"/>
  <c r="S869" i="2"/>
  <c r="AB196" i="2"/>
  <c r="AA196" i="2"/>
  <c r="Z196" i="2"/>
  <c r="Y196" i="2"/>
  <c r="X196" i="2"/>
  <c r="W196" i="2"/>
  <c r="V196" i="2"/>
  <c r="S196" i="2"/>
  <c r="AB195" i="2"/>
  <c r="AA195" i="2"/>
  <c r="Z195" i="2"/>
  <c r="Y195" i="2"/>
  <c r="X195" i="2"/>
  <c r="W195" i="2"/>
  <c r="V195" i="2"/>
  <c r="S195" i="2"/>
  <c r="AB424" i="2"/>
  <c r="AA424" i="2"/>
  <c r="Z424" i="2"/>
  <c r="Y424" i="2"/>
  <c r="X424" i="2"/>
  <c r="W424" i="2"/>
  <c r="V424" i="2"/>
  <c r="S424" i="2"/>
  <c r="AB194" i="2"/>
  <c r="AA194" i="2"/>
  <c r="Z194" i="2"/>
  <c r="Y194" i="2"/>
  <c r="X194" i="2"/>
  <c r="W194" i="2"/>
  <c r="V194" i="2"/>
  <c r="S194" i="2"/>
  <c r="AB193" i="2"/>
  <c r="AA193" i="2"/>
  <c r="Z193" i="2"/>
  <c r="Y193" i="2"/>
  <c r="X193" i="2"/>
  <c r="W193" i="2"/>
  <c r="V193" i="2"/>
  <c r="AB192" i="2"/>
  <c r="AA192" i="2"/>
  <c r="Z192" i="2"/>
  <c r="Y192" i="2"/>
  <c r="X192" i="2"/>
  <c r="W192" i="2"/>
  <c r="V192" i="2"/>
  <c r="S192" i="2"/>
  <c r="AB191" i="2"/>
  <c r="AA191" i="2"/>
  <c r="Z191" i="2"/>
  <c r="Y191" i="2"/>
  <c r="X191" i="2"/>
  <c r="W191" i="2"/>
  <c r="V191" i="2"/>
  <c r="S191" i="2"/>
  <c r="AB190" i="2"/>
  <c r="AA190" i="2"/>
  <c r="Z190" i="2"/>
  <c r="Y190" i="2"/>
  <c r="X190" i="2"/>
  <c r="W190" i="2"/>
  <c r="V190" i="2"/>
  <c r="S190" i="2"/>
  <c r="AB561" i="2"/>
  <c r="AA561" i="2"/>
  <c r="Z561" i="2"/>
  <c r="Y561" i="2"/>
  <c r="X561" i="2"/>
  <c r="W561" i="2"/>
  <c r="V561" i="2"/>
  <c r="S561" i="2"/>
  <c r="AB560" i="2"/>
  <c r="AA560" i="2"/>
  <c r="Z560" i="2"/>
  <c r="Y560" i="2"/>
  <c r="X560" i="2"/>
  <c r="W560" i="2"/>
  <c r="V560" i="2"/>
  <c r="S560" i="2"/>
  <c r="AB559" i="2"/>
  <c r="AA559" i="2"/>
  <c r="Z559" i="2"/>
  <c r="Y559" i="2"/>
  <c r="X559" i="2"/>
  <c r="W559" i="2"/>
  <c r="V559" i="2"/>
  <c r="S559" i="2"/>
  <c r="AB558" i="2"/>
  <c r="AA558" i="2"/>
  <c r="Z558" i="2"/>
  <c r="Y558" i="2"/>
  <c r="X558" i="2"/>
  <c r="W558" i="2"/>
  <c r="V558" i="2"/>
  <c r="S558" i="2"/>
  <c r="AB557" i="2"/>
  <c r="AA557" i="2"/>
  <c r="Z557" i="2"/>
  <c r="Y557" i="2"/>
  <c r="X557" i="2"/>
  <c r="W557" i="2"/>
  <c r="V557" i="2"/>
  <c r="S557" i="2"/>
  <c r="AB556" i="2"/>
  <c r="AA556" i="2"/>
  <c r="Z556" i="2"/>
  <c r="Y556" i="2"/>
  <c r="X556" i="2"/>
  <c r="W556" i="2"/>
  <c r="V556" i="2"/>
  <c r="S556" i="2"/>
  <c r="AB555" i="2"/>
  <c r="AA555" i="2"/>
  <c r="Z555" i="2"/>
  <c r="Y555" i="2"/>
  <c r="X555" i="2"/>
  <c r="W555" i="2"/>
  <c r="V555" i="2"/>
  <c r="S555" i="2"/>
  <c r="AB554" i="2"/>
  <c r="AA554" i="2"/>
  <c r="Z554" i="2"/>
  <c r="Y554" i="2"/>
  <c r="X554" i="2"/>
  <c r="W554" i="2"/>
  <c r="V554" i="2"/>
  <c r="S554" i="2"/>
  <c r="AB553" i="2"/>
  <c r="AA553" i="2"/>
  <c r="Z553" i="2"/>
  <c r="Y553" i="2"/>
  <c r="X553" i="2"/>
  <c r="W553" i="2"/>
  <c r="V553" i="2"/>
  <c r="S553" i="2"/>
  <c r="AB552" i="2"/>
  <c r="AA552" i="2"/>
  <c r="Z552" i="2"/>
  <c r="Y552" i="2"/>
  <c r="X552" i="2"/>
  <c r="W552" i="2"/>
  <c r="V552" i="2"/>
  <c r="S552" i="2"/>
  <c r="AB551" i="2"/>
  <c r="AA551" i="2"/>
  <c r="Z551" i="2"/>
  <c r="Y551" i="2"/>
  <c r="X551" i="2"/>
  <c r="W551" i="2"/>
  <c r="V551" i="2"/>
  <c r="S551" i="2"/>
  <c r="AB550" i="2"/>
  <c r="AA550" i="2"/>
  <c r="Z550" i="2"/>
  <c r="Y550" i="2"/>
  <c r="X550" i="2"/>
  <c r="W550" i="2"/>
  <c r="V550" i="2"/>
  <c r="S550" i="2"/>
  <c r="AB670" i="2"/>
  <c r="AA670" i="2"/>
  <c r="Z670" i="2"/>
  <c r="Y670" i="2"/>
  <c r="X670" i="2"/>
  <c r="W670" i="2"/>
  <c r="V670" i="2"/>
  <c r="S670" i="2"/>
  <c r="AB423" i="2"/>
  <c r="AA423" i="2"/>
  <c r="Z423" i="2"/>
  <c r="Y423" i="2"/>
  <c r="X423" i="2"/>
  <c r="W423" i="2"/>
  <c r="V423" i="2"/>
  <c r="S423" i="2"/>
  <c r="AB189" i="2"/>
  <c r="AA189" i="2"/>
  <c r="Z189" i="2"/>
  <c r="Y189" i="2"/>
  <c r="X189" i="2"/>
  <c r="W189" i="2"/>
  <c r="V189" i="2"/>
  <c r="S189" i="2"/>
  <c r="AB422" i="2"/>
  <c r="AA422" i="2"/>
  <c r="Z422" i="2"/>
  <c r="Y422" i="2"/>
  <c r="X422" i="2"/>
  <c r="W422" i="2"/>
  <c r="V422" i="2"/>
  <c r="S422" i="2"/>
  <c r="AB188" i="2"/>
  <c r="AA188" i="2"/>
  <c r="Z188" i="2"/>
  <c r="Y188" i="2"/>
  <c r="X188" i="2"/>
  <c r="W188" i="2"/>
  <c r="V188" i="2"/>
  <c r="S188" i="2"/>
  <c r="AB187" i="2"/>
  <c r="AA187" i="2"/>
  <c r="Z187" i="2"/>
  <c r="Y187" i="2"/>
  <c r="X187" i="2"/>
  <c r="W187" i="2"/>
  <c r="V187" i="2"/>
  <c r="S187" i="2"/>
  <c r="AB186" i="2"/>
  <c r="AA186" i="2"/>
  <c r="Z186" i="2"/>
  <c r="Y186" i="2"/>
  <c r="X186" i="2"/>
  <c r="W186" i="2"/>
  <c r="V186" i="2"/>
  <c r="S186" i="2"/>
  <c r="AB653" i="2"/>
  <c r="AA653" i="2"/>
  <c r="Z653" i="2"/>
  <c r="Y653" i="2"/>
  <c r="X653" i="2"/>
  <c r="W653" i="2"/>
  <c r="V653" i="2"/>
  <c r="S653" i="2"/>
  <c r="AB185" i="2"/>
  <c r="AA185" i="2"/>
  <c r="Z185" i="2"/>
  <c r="Y185" i="2"/>
  <c r="X185" i="2"/>
  <c r="W185" i="2"/>
  <c r="V185" i="2"/>
  <c r="S185" i="2"/>
  <c r="AB652" i="2"/>
  <c r="AA652" i="2"/>
  <c r="Z652" i="2"/>
  <c r="Y652" i="2"/>
  <c r="X652" i="2"/>
  <c r="W652" i="2"/>
  <c r="V652" i="2"/>
  <c r="S652" i="2"/>
  <c r="AB651" i="2"/>
  <c r="AA651" i="2"/>
  <c r="Z651" i="2"/>
  <c r="Y651" i="2"/>
  <c r="X651" i="2"/>
  <c r="W651" i="2"/>
  <c r="V651" i="2"/>
  <c r="S651" i="2"/>
  <c r="AB668" i="2"/>
  <c r="AA668" i="2"/>
  <c r="Z668" i="2"/>
  <c r="Y668" i="2"/>
  <c r="X668" i="2"/>
  <c r="W668" i="2"/>
  <c r="V668" i="2"/>
  <c r="S668" i="2"/>
  <c r="AB667" i="2"/>
  <c r="AA667" i="2"/>
  <c r="Z667" i="2"/>
  <c r="Y667" i="2"/>
  <c r="X667" i="2"/>
  <c r="W667" i="2"/>
  <c r="V667" i="2"/>
  <c r="S667" i="2"/>
  <c r="AB184" i="2"/>
  <c r="AA184" i="2"/>
  <c r="Z184" i="2"/>
  <c r="Y184" i="2"/>
  <c r="X184" i="2"/>
  <c r="W184" i="2"/>
  <c r="V184" i="2"/>
  <c r="S184" i="2"/>
  <c r="AB650" i="2"/>
  <c r="AA650" i="2"/>
  <c r="Z650" i="2"/>
  <c r="Y650" i="2"/>
  <c r="X650" i="2"/>
  <c r="W650" i="2"/>
  <c r="V650" i="2"/>
  <c r="S650" i="2"/>
  <c r="AB649" i="2"/>
  <c r="AA649" i="2"/>
  <c r="Z649" i="2"/>
  <c r="Y649" i="2"/>
  <c r="X649" i="2"/>
  <c r="W649" i="2"/>
  <c r="V649" i="2"/>
  <c r="S649" i="2"/>
  <c r="AB549" i="2"/>
  <c r="AA549" i="2"/>
  <c r="Z549" i="2"/>
  <c r="Y549" i="2"/>
  <c r="X549" i="2"/>
  <c r="W549" i="2"/>
  <c r="V549" i="2"/>
  <c r="S549" i="2"/>
  <c r="AB548" i="2"/>
  <c r="AA548" i="2"/>
  <c r="Z548" i="2"/>
  <c r="Y548" i="2"/>
  <c r="X548" i="2"/>
  <c r="W548" i="2"/>
  <c r="V548" i="2"/>
  <c r="S548" i="2"/>
  <c r="AB547" i="2"/>
  <c r="AA547" i="2"/>
  <c r="Z547" i="2"/>
  <c r="Y547" i="2"/>
  <c r="X547" i="2"/>
  <c r="W547" i="2"/>
  <c r="V547" i="2"/>
  <c r="S547" i="2"/>
  <c r="AB546" i="2"/>
  <c r="AA546" i="2"/>
  <c r="Z546" i="2"/>
  <c r="Y546" i="2"/>
  <c r="X546" i="2"/>
  <c r="W546" i="2"/>
  <c r="V546" i="2"/>
  <c r="S546" i="2"/>
  <c r="AB545" i="2"/>
  <c r="AA545" i="2"/>
  <c r="Z545" i="2"/>
  <c r="Y545" i="2"/>
  <c r="X545" i="2"/>
  <c r="W545" i="2"/>
  <c r="V545" i="2"/>
  <c r="S545" i="2"/>
  <c r="AB544" i="2"/>
  <c r="AA544" i="2"/>
  <c r="Z544" i="2"/>
  <c r="Y544" i="2"/>
  <c r="X544" i="2"/>
  <c r="W544" i="2"/>
  <c r="V544" i="2"/>
  <c r="S544" i="2"/>
  <c r="AB543" i="2"/>
  <c r="AA543" i="2"/>
  <c r="Z543" i="2"/>
  <c r="Y543" i="2"/>
  <c r="X543" i="2"/>
  <c r="W543" i="2"/>
  <c r="V543" i="2"/>
  <c r="S543" i="2"/>
  <c r="AB183" i="2"/>
  <c r="AA183" i="2"/>
  <c r="Z183" i="2"/>
  <c r="Y183" i="2"/>
  <c r="X183" i="2"/>
  <c r="W183" i="2"/>
  <c r="V183" i="2"/>
  <c r="S183" i="2"/>
  <c r="AB182" i="2"/>
  <c r="AA182" i="2"/>
  <c r="Z182" i="2"/>
  <c r="Y182" i="2"/>
  <c r="X182" i="2"/>
  <c r="W182" i="2"/>
  <c r="V182" i="2"/>
  <c r="S182" i="2"/>
  <c r="AB181" i="2"/>
  <c r="AA181" i="2"/>
  <c r="Z181" i="2"/>
  <c r="Y181" i="2"/>
  <c r="X181" i="2"/>
  <c r="W181" i="2"/>
  <c r="V181" i="2"/>
  <c r="S181" i="2"/>
  <c r="AB542" i="2"/>
  <c r="AA542" i="2"/>
  <c r="Z542" i="2"/>
  <c r="Y542" i="2"/>
  <c r="X542" i="2"/>
  <c r="W542" i="2"/>
  <c r="V542" i="2"/>
  <c r="S542" i="2"/>
  <c r="AB180" i="2"/>
  <c r="AA180" i="2"/>
  <c r="Z180" i="2"/>
  <c r="Y180" i="2"/>
  <c r="X180" i="2"/>
  <c r="W180" i="2"/>
  <c r="V180" i="2"/>
  <c r="S180" i="2"/>
  <c r="AB648" i="2"/>
  <c r="AA648" i="2"/>
  <c r="Z648" i="2"/>
  <c r="Y648" i="2"/>
  <c r="X648" i="2"/>
  <c r="W648" i="2"/>
  <c r="V648" i="2"/>
  <c r="S648" i="2"/>
  <c r="AB541" i="2"/>
  <c r="AA541" i="2"/>
  <c r="Z541" i="2"/>
  <c r="Y541" i="2"/>
  <c r="X541" i="2"/>
  <c r="W541" i="2"/>
  <c r="V541" i="2"/>
  <c r="S541" i="2"/>
  <c r="AB540" i="2"/>
  <c r="AA540" i="2"/>
  <c r="Z540" i="2"/>
  <c r="Y540" i="2"/>
  <c r="X540" i="2"/>
  <c r="W540" i="2"/>
  <c r="V540" i="2"/>
  <c r="S540" i="2"/>
  <c r="AB539" i="2"/>
  <c r="AA539" i="2"/>
  <c r="Z539" i="2"/>
  <c r="Y539" i="2"/>
  <c r="X539" i="2"/>
  <c r="W539" i="2"/>
  <c r="V539" i="2"/>
  <c r="S539" i="2"/>
  <c r="AB538" i="2"/>
  <c r="AA538" i="2"/>
  <c r="Z538" i="2"/>
  <c r="Y538" i="2"/>
  <c r="X538" i="2"/>
  <c r="W538" i="2"/>
  <c r="V538" i="2"/>
  <c r="S538" i="2"/>
  <c r="AB537" i="2"/>
  <c r="AA537" i="2"/>
  <c r="Z537" i="2"/>
  <c r="Y537" i="2"/>
  <c r="X537" i="2"/>
  <c r="W537" i="2"/>
  <c r="V537" i="2"/>
  <c r="S537" i="2"/>
  <c r="AB536" i="2"/>
  <c r="AA536" i="2"/>
  <c r="Z536" i="2"/>
  <c r="Y536" i="2"/>
  <c r="X536" i="2"/>
  <c r="W536" i="2"/>
  <c r="V536" i="2"/>
  <c r="S536" i="2"/>
  <c r="AB767" i="2"/>
  <c r="AA767" i="2"/>
  <c r="Z767" i="2"/>
  <c r="Y767" i="2"/>
  <c r="X767" i="2"/>
  <c r="W767" i="2"/>
  <c r="V767" i="2"/>
  <c r="S767" i="2"/>
  <c r="AB179" i="2"/>
  <c r="AA179" i="2"/>
  <c r="Z179" i="2"/>
  <c r="Y179" i="2"/>
  <c r="X179" i="2"/>
  <c r="W179" i="2"/>
  <c r="V179" i="2"/>
  <c r="S179" i="2"/>
  <c r="AB178" i="2"/>
  <c r="AA178" i="2"/>
  <c r="Z178" i="2"/>
  <c r="Y178" i="2"/>
  <c r="X178" i="2"/>
  <c r="W178" i="2"/>
  <c r="V178" i="2"/>
  <c r="S178" i="2"/>
  <c r="AB177" i="2"/>
  <c r="AA177" i="2"/>
  <c r="Z177" i="2"/>
  <c r="Y177" i="2"/>
  <c r="X177" i="2"/>
  <c r="W177" i="2"/>
  <c r="V177" i="2"/>
  <c r="S177" i="2"/>
  <c r="AB421" i="2"/>
  <c r="AA421" i="2"/>
  <c r="Z421" i="2"/>
  <c r="Y421" i="2"/>
  <c r="X421" i="2"/>
  <c r="W421" i="2"/>
  <c r="V421" i="2"/>
  <c r="S421" i="2"/>
  <c r="AB176" i="2"/>
  <c r="AA176" i="2"/>
  <c r="Z176" i="2"/>
  <c r="Y176" i="2"/>
  <c r="X176" i="2"/>
  <c r="W176" i="2"/>
  <c r="V176" i="2"/>
  <c r="S176" i="2"/>
  <c r="AB771" i="2"/>
  <c r="AA771" i="2"/>
  <c r="Z771" i="2"/>
  <c r="Y771" i="2"/>
  <c r="X771" i="2"/>
  <c r="W771" i="2"/>
  <c r="V771" i="2"/>
  <c r="S771" i="2"/>
  <c r="AB175" i="2"/>
  <c r="AA175" i="2"/>
  <c r="Z175" i="2"/>
  <c r="Y175" i="2"/>
  <c r="X175" i="2"/>
  <c r="W175" i="2"/>
  <c r="V175" i="2"/>
  <c r="S175" i="2"/>
  <c r="AB174" i="2"/>
  <c r="AA174" i="2"/>
  <c r="Z174" i="2"/>
  <c r="Y174" i="2"/>
  <c r="X174" i="2"/>
  <c r="W174" i="2"/>
  <c r="V174" i="2"/>
  <c r="S174" i="2"/>
  <c r="AB744" i="2"/>
  <c r="AA744" i="2"/>
  <c r="Z744" i="2"/>
  <c r="Y744" i="2"/>
  <c r="X744" i="2"/>
  <c r="W744" i="2"/>
  <c r="V744" i="2"/>
  <c r="S744" i="2"/>
  <c r="AB173" i="2"/>
  <c r="AA173" i="2"/>
  <c r="Z173" i="2"/>
  <c r="Y173" i="2"/>
  <c r="X173" i="2"/>
  <c r="W173" i="2"/>
  <c r="V173" i="2"/>
  <c r="S173" i="2"/>
  <c r="AB172" i="2"/>
  <c r="AA172" i="2"/>
  <c r="Z172" i="2"/>
  <c r="Y172" i="2"/>
  <c r="X172" i="2"/>
  <c r="W172" i="2"/>
  <c r="V172" i="2"/>
  <c r="S172" i="2"/>
  <c r="AB868" i="2"/>
  <c r="AA868" i="2"/>
  <c r="Z868" i="2"/>
  <c r="Y868" i="2"/>
  <c r="X868" i="2"/>
  <c r="W868" i="2"/>
  <c r="V868" i="2"/>
  <c r="S868" i="2"/>
  <c r="AB647" i="2"/>
  <c r="AA647" i="2"/>
  <c r="Z647" i="2"/>
  <c r="Y647" i="2"/>
  <c r="X647" i="2"/>
  <c r="W647" i="2"/>
  <c r="V647" i="2"/>
  <c r="S647" i="2"/>
  <c r="AB661" i="2"/>
  <c r="AA661" i="2"/>
  <c r="Z661" i="2"/>
  <c r="Y661" i="2"/>
  <c r="X661" i="2"/>
  <c r="W661" i="2"/>
  <c r="V661" i="2"/>
  <c r="S661" i="2"/>
  <c r="AB660" i="2"/>
  <c r="AA660" i="2"/>
  <c r="Z660" i="2"/>
  <c r="Y660" i="2"/>
  <c r="X660" i="2"/>
  <c r="W660" i="2"/>
  <c r="V660" i="2"/>
  <c r="S660" i="2"/>
  <c r="AB659" i="2"/>
  <c r="AA659" i="2"/>
  <c r="Z659" i="2"/>
  <c r="Y659" i="2"/>
  <c r="X659" i="2"/>
  <c r="W659" i="2"/>
  <c r="V659" i="2"/>
  <c r="S659" i="2"/>
  <c r="AB646" i="2"/>
  <c r="AA646" i="2"/>
  <c r="Z646" i="2"/>
  <c r="Y646" i="2"/>
  <c r="X646" i="2"/>
  <c r="W646" i="2"/>
  <c r="V646" i="2"/>
  <c r="S646" i="2"/>
  <c r="AB645" i="2"/>
  <c r="AA645" i="2"/>
  <c r="Z645" i="2"/>
  <c r="Y645" i="2"/>
  <c r="X645" i="2"/>
  <c r="W645" i="2"/>
  <c r="V645" i="2"/>
  <c r="S645" i="2"/>
  <c r="AB644" i="2"/>
  <c r="AA644" i="2"/>
  <c r="Z644" i="2"/>
  <c r="Y644" i="2"/>
  <c r="X644" i="2"/>
  <c r="W644" i="2"/>
  <c r="V644" i="2"/>
  <c r="S644" i="2"/>
  <c r="AB643" i="2"/>
  <c r="AA643" i="2"/>
  <c r="Z643" i="2"/>
  <c r="Y643" i="2"/>
  <c r="X643" i="2"/>
  <c r="W643" i="2"/>
  <c r="V643" i="2"/>
  <c r="S643" i="2"/>
  <c r="AB642" i="2"/>
  <c r="AA642" i="2"/>
  <c r="Z642" i="2"/>
  <c r="Y642" i="2"/>
  <c r="X642" i="2"/>
  <c r="W642" i="2"/>
  <c r="V642" i="2"/>
  <c r="S642" i="2"/>
  <c r="AB641" i="2"/>
  <c r="AA641" i="2"/>
  <c r="Z641" i="2"/>
  <c r="Y641" i="2"/>
  <c r="X641" i="2"/>
  <c r="W641" i="2"/>
  <c r="V641" i="2"/>
  <c r="S641" i="2"/>
  <c r="AB640" i="2"/>
  <c r="AA640" i="2"/>
  <c r="Z640" i="2"/>
  <c r="Y640" i="2"/>
  <c r="X640" i="2"/>
  <c r="W640" i="2"/>
  <c r="V640" i="2"/>
  <c r="S640" i="2"/>
  <c r="AB862" i="2"/>
  <c r="AA862" i="2"/>
  <c r="Z862" i="2"/>
  <c r="Y862" i="2"/>
  <c r="X862" i="2"/>
  <c r="W862" i="2"/>
  <c r="V862" i="2"/>
  <c r="S862" i="2"/>
  <c r="AB851" i="2"/>
  <c r="AA851" i="2"/>
  <c r="Z851" i="2"/>
  <c r="Y851" i="2"/>
  <c r="X851" i="2"/>
  <c r="W851" i="2"/>
  <c r="V851" i="2"/>
  <c r="S851" i="2"/>
  <c r="AB639" i="2"/>
  <c r="AA639" i="2"/>
  <c r="Z639" i="2"/>
  <c r="Y639" i="2"/>
  <c r="X639" i="2"/>
  <c r="W639" i="2"/>
  <c r="V639" i="2"/>
  <c r="S639" i="2"/>
  <c r="AB638" i="2"/>
  <c r="AA638" i="2"/>
  <c r="Z638" i="2"/>
  <c r="Y638" i="2"/>
  <c r="X638" i="2"/>
  <c r="W638" i="2"/>
  <c r="V638" i="2"/>
  <c r="S638" i="2"/>
  <c r="AB637" i="2"/>
  <c r="AA637" i="2"/>
  <c r="Z637" i="2"/>
  <c r="Y637" i="2"/>
  <c r="X637" i="2"/>
  <c r="W637" i="2"/>
  <c r="V637" i="2"/>
  <c r="S637" i="2"/>
  <c r="AB636" i="2"/>
  <c r="AA636" i="2"/>
  <c r="Z636" i="2"/>
  <c r="Y636" i="2"/>
  <c r="X636" i="2"/>
  <c r="W636" i="2"/>
  <c r="V636" i="2"/>
  <c r="S636" i="2"/>
  <c r="AB844" i="2"/>
  <c r="AA844" i="2"/>
  <c r="Z844" i="2"/>
  <c r="Y844" i="2"/>
  <c r="X844" i="2"/>
  <c r="W844" i="2"/>
  <c r="S844" i="2"/>
  <c r="AB635" i="2"/>
  <c r="AA635" i="2"/>
  <c r="Z635" i="2"/>
  <c r="Y635" i="2"/>
  <c r="X635" i="2"/>
  <c r="W635" i="2"/>
  <c r="V635" i="2"/>
  <c r="S635" i="2"/>
  <c r="AB842" i="2"/>
  <c r="AA842" i="2"/>
  <c r="Z842" i="2"/>
  <c r="Y842" i="2"/>
  <c r="X842" i="2"/>
  <c r="W842" i="2"/>
  <c r="V842" i="2"/>
  <c r="S842" i="2"/>
  <c r="AB841" i="2"/>
  <c r="AA841" i="2"/>
  <c r="Z841" i="2"/>
  <c r="Y841" i="2"/>
  <c r="X841" i="2"/>
  <c r="W841" i="2"/>
  <c r="V841" i="2"/>
  <c r="S841" i="2"/>
  <c r="AB840" i="2"/>
  <c r="AA840" i="2"/>
  <c r="Z840" i="2"/>
  <c r="Y840" i="2"/>
  <c r="X840" i="2"/>
  <c r="W840" i="2"/>
  <c r="V840" i="2"/>
  <c r="S840" i="2"/>
  <c r="AB845" i="2"/>
  <c r="AA845" i="2"/>
  <c r="Z845" i="2"/>
  <c r="Y845" i="2"/>
  <c r="X845" i="2"/>
  <c r="W845" i="2"/>
  <c r="V845" i="2"/>
  <c r="S845" i="2"/>
  <c r="AB839" i="2"/>
  <c r="AA839" i="2"/>
  <c r="Z839" i="2"/>
  <c r="Y839" i="2"/>
  <c r="X839" i="2"/>
  <c r="W839" i="2"/>
  <c r="V839" i="2"/>
  <c r="S839" i="2"/>
  <c r="AB838" i="2"/>
  <c r="AA838" i="2"/>
  <c r="Z838" i="2"/>
  <c r="Y838" i="2"/>
  <c r="X838" i="2"/>
  <c r="W838" i="2"/>
  <c r="V838" i="2"/>
  <c r="S838" i="2"/>
  <c r="AB832" i="2"/>
  <c r="AA832" i="2"/>
  <c r="Z832" i="2"/>
  <c r="Y832" i="2"/>
  <c r="X832" i="2"/>
  <c r="W832" i="2"/>
  <c r="V832" i="2"/>
  <c r="S832" i="2"/>
  <c r="AB634" i="2"/>
  <c r="AA634" i="2"/>
  <c r="Z634" i="2"/>
  <c r="Y634" i="2"/>
  <c r="X634" i="2"/>
  <c r="W634" i="2"/>
  <c r="V634" i="2"/>
  <c r="S634" i="2"/>
  <c r="AB877" i="2"/>
  <c r="AA877" i="2"/>
  <c r="Z877" i="2"/>
  <c r="Y877" i="2"/>
  <c r="X877" i="2"/>
  <c r="W877" i="2"/>
  <c r="V877" i="2"/>
  <c r="S877" i="2"/>
  <c r="AB778" i="2"/>
  <c r="AA778" i="2"/>
  <c r="Z778" i="2"/>
  <c r="Y778" i="2"/>
  <c r="X778" i="2"/>
  <c r="W778" i="2"/>
  <c r="V778" i="2"/>
  <c r="S778" i="2"/>
  <c r="AB831" i="2"/>
  <c r="AA831" i="2"/>
  <c r="Z831" i="2"/>
  <c r="Y831" i="2"/>
  <c r="X831" i="2"/>
  <c r="W831" i="2"/>
  <c r="V831" i="2"/>
  <c r="S831" i="2"/>
  <c r="AB827" i="2"/>
  <c r="AA827" i="2"/>
  <c r="Z827" i="2"/>
  <c r="Y827" i="2"/>
  <c r="X827" i="2"/>
  <c r="W827" i="2"/>
  <c r="V827" i="2"/>
  <c r="S827" i="2"/>
  <c r="AB633" i="2"/>
  <c r="AA633" i="2"/>
  <c r="Z633" i="2"/>
  <c r="Y633" i="2"/>
  <c r="X633" i="2"/>
  <c r="W633" i="2"/>
  <c r="V633" i="2"/>
  <c r="S633" i="2"/>
  <c r="AB825" i="2"/>
  <c r="AA825" i="2"/>
  <c r="Z825" i="2"/>
  <c r="Y825" i="2"/>
  <c r="X825" i="2"/>
  <c r="W825" i="2"/>
  <c r="V825" i="2"/>
  <c r="S825" i="2"/>
  <c r="AB824" i="2"/>
  <c r="AA824" i="2"/>
  <c r="Z824" i="2"/>
  <c r="Y824" i="2"/>
  <c r="X824" i="2"/>
  <c r="W824" i="2"/>
  <c r="V824" i="2"/>
  <c r="S824" i="2"/>
  <c r="AB708" i="2"/>
  <c r="AA708" i="2"/>
  <c r="Z708" i="2"/>
  <c r="Y708" i="2"/>
  <c r="X708" i="2"/>
  <c r="W708" i="2"/>
  <c r="V708" i="2"/>
  <c r="S708" i="2"/>
  <c r="AB809" i="2"/>
  <c r="AA809" i="2"/>
  <c r="Z809" i="2"/>
  <c r="Y809" i="2"/>
  <c r="X809" i="2"/>
  <c r="W809" i="2"/>
  <c r="V809" i="2"/>
  <c r="S809" i="2"/>
  <c r="AB797" i="2"/>
  <c r="AA797" i="2"/>
  <c r="Z797" i="2"/>
  <c r="Y797" i="2"/>
  <c r="X797" i="2"/>
  <c r="W797" i="2"/>
  <c r="V797" i="2"/>
  <c r="S797" i="2"/>
  <c r="AB565" i="2"/>
  <c r="AA565" i="2"/>
  <c r="Z565" i="2"/>
  <c r="Y565" i="2"/>
  <c r="X565" i="2"/>
  <c r="W565" i="2"/>
  <c r="V565" i="2"/>
  <c r="S565" i="2"/>
  <c r="AB777" i="2"/>
  <c r="AA777" i="2"/>
  <c r="Z777" i="2"/>
  <c r="Y777" i="2"/>
  <c r="X777" i="2"/>
  <c r="W777" i="2"/>
  <c r="V777" i="2"/>
  <c r="S777" i="2"/>
  <c r="AB564" i="2"/>
  <c r="AA564" i="2"/>
  <c r="Z564" i="2"/>
  <c r="Y564" i="2"/>
  <c r="X564" i="2"/>
  <c r="W564" i="2"/>
  <c r="V564" i="2"/>
  <c r="S564" i="2"/>
  <c r="AB563" i="2"/>
  <c r="AA563" i="2"/>
  <c r="Z563" i="2"/>
  <c r="Y563" i="2"/>
  <c r="X563" i="2"/>
  <c r="W563" i="2"/>
  <c r="V563" i="2"/>
  <c r="S563" i="2"/>
  <c r="AB535" i="2"/>
  <c r="AA535" i="2"/>
  <c r="Z535" i="2"/>
  <c r="Y535" i="2"/>
  <c r="X535" i="2"/>
  <c r="W535" i="2"/>
  <c r="V535" i="2"/>
  <c r="S535" i="2"/>
  <c r="AB534" i="2"/>
  <c r="AA534" i="2"/>
  <c r="Z534" i="2"/>
  <c r="Y534" i="2"/>
  <c r="X534" i="2"/>
  <c r="W534" i="2"/>
  <c r="V534" i="2"/>
  <c r="S534" i="2"/>
  <c r="AB533" i="2"/>
  <c r="AA533" i="2"/>
  <c r="Z533" i="2"/>
  <c r="Y533" i="2"/>
  <c r="X533" i="2"/>
  <c r="W533" i="2"/>
  <c r="V533" i="2"/>
  <c r="S533" i="2"/>
  <c r="AB532" i="2"/>
  <c r="AA532" i="2"/>
  <c r="Z532" i="2"/>
  <c r="Y532" i="2"/>
  <c r="X532" i="2"/>
  <c r="W532" i="2"/>
  <c r="V532" i="2"/>
  <c r="S532" i="2"/>
  <c r="AB531" i="2"/>
  <c r="AA531" i="2"/>
  <c r="Z531" i="2"/>
  <c r="Y531" i="2"/>
  <c r="X531" i="2"/>
  <c r="W531" i="2"/>
  <c r="V531" i="2"/>
  <c r="S531" i="2"/>
  <c r="AB497" i="2"/>
  <c r="AA497" i="2"/>
  <c r="Z497" i="2"/>
  <c r="Y497" i="2"/>
  <c r="X497" i="2"/>
  <c r="W497" i="2"/>
  <c r="V497" i="2"/>
  <c r="S497" i="2"/>
  <c r="AB864" i="2"/>
  <c r="AA864" i="2"/>
  <c r="Z864" i="2"/>
  <c r="Y864" i="2"/>
  <c r="X864" i="2"/>
  <c r="W864" i="2"/>
  <c r="V864" i="2"/>
  <c r="S864" i="2"/>
  <c r="AB764" i="2"/>
  <c r="AA764" i="2"/>
  <c r="Z764" i="2"/>
  <c r="Y764" i="2"/>
  <c r="X764" i="2"/>
  <c r="W764" i="2"/>
  <c r="V764" i="2"/>
  <c r="S764" i="2"/>
  <c r="AB496" i="2"/>
  <c r="AA496" i="2"/>
  <c r="Z496" i="2"/>
  <c r="Y496" i="2"/>
  <c r="X496" i="2"/>
  <c r="W496" i="2"/>
  <c r="V496" i="2"/>
  <c r="AB494" i="2"/>
  <c r="AA494" i="2"/>
  <c r="Z494" i="2"/>
  <c r="Y494" i="2"/>
  <c r="X494" i="2"/>
  <c r="W494" i="2"/>
  <c r="V494" i="2"/>
  <c r="S494" i="2"/>
  <c r="AB493" i="2"/>
  <c r="AA493" i="2"/>
  <c r="Z493" i="2"/>
  <c r="Y493" i="2"/>
  <c r="X493" i="2"/>
  <c r="W493" i="2"/>
  <c r="V493" i="2"/>
  <c r="S493" i="2"/>
  <c r="AB492" i="2"/>
  <c r="AA492" i="2"/>
  <c r="Z492" i="2"/>
  <c r="Y492" i="2"/>
  <c r="X492" i="2"/>
  <c r="W492" i="2"/>
  <c r="V492" i="2"/>
  <c r="S492" i="2"/>
  <c r="AB457" i="2"/>
  <c r="AA457" i="2"/>
  <c r="Z457" i="2"/>
  <c r="Y457" i="2"/>
  <c r="X457" i="2"/>
  <c r="W457" i="2"/>
  <c r="V457" i="2"/>
  <c r="S457" i="2"/>
  <c r="AB763" i="2"/>
  <c r="AA763" i="2"/>
  <c r="Z763" i="2"/>
  <c r="Y763" i="2"/>
  <c r="X763" i="2"/>
  <c r="W763" i="2"/>
  <c r="V763" i="2"/>
  <c r="S763" i="2"/>
  <c r="AB456" i="2"/>
  <c r="AA456" i="2"/>
  <c r="Z456" i="2"/>
  <c r="Y456" i="2"/>
  <c r="X456" i="2"/>
  <c r="W456" i="2"/>
  <c r="V456" i="2"/>
  <c r="S456" i="2"/>
  <c r="AB745" i="2"/>
  <c r="AA745" i="2"/>
  <c r="Z745" i="2"/>
  <c r="Y745" i="2"/>
  <c r="X745" i="2"/>
  <c r="W745" i="2"/>
  <c r="V745" i="2"/>
  <c r="S745" i="2"/>
  <c r="AB455" i="2"/>
  <c r="AA455" i="2"/>
  <c r="Z455" i="2"/>
  <c r="Y455" i="2"/>
  <c r="X455" i="2"/>
  <c r="W455" i="2"/>
  <c r="V455" i="2"/>
  <c r="S455" i="2"/>
  <c r="AB454" i="2"/>
  <c r="AA454" i="2"/>
  <c r="Z454" i="2"/>
  <c r="Y454" i="2"/>
  <c r="X454" i="2"/>
  <c r="W454" i="2"/>
  <c r="V454" i="2"/>
  <c r="S454" i="2"/>
  <c r="AB453" i="2"/>
  <c r="AA453" i="2"/>
  <c r="Z453" i="2"/>
  <c r="Y453" i="2"/>
  <c r="X453" i="2"/>
  <c r="W453" i="2"/>
  <c r="V453" i="2"/>
  <c r="S453" i="2"/>
  <c r="AB452" i="2"/>
  <c r="AA452" i="2"/>
  <c r="Z452" i="2"/>
  <c r="Y452" i="2"/>
  <c r="X452" i="2"/>
  <c r="W452" i="2"/>
  <c r="V452" i="2"/>
  <c r="S452" i="2"/>
  <c r="AB451" i="2"/>
  <c r="AA451" i="2"/>
  <c r="Z451" i="2"/>
  <c r="Y451" i="2"/>
  <c r="X451" i="2"/>
  <c r="W451" i="2"/>
  <c r="V451" i="2"/>
  <c r="S451" i="2"/>
  <c r="AB134" i="2"/>
  <c r="AA134" i="2"/>
  <c r="Z134" i="2"/>
  <c r="Y134" i="2"/>
  <c r="X134" i="2"/>
  <c r="W134" i="2"/>
  <c r="V134" i="2"/>
  <c r="S134" i="2"/>
  <c r="AB450" i="2"/>
  <c r="AA450" i="2"/>
  <c r="Z450" i="2"/>
  <c r="Y450" i="2"/>
  <c r="X450" i="2"/>
  <c r="W450" i="2"/>
  <c r="V450" i="2"/>
  <c r="S450" i="2"/>
  <c r="AB856" i="2"/>
  <c r="AA856" i="2"/>
  <c r="Z856" i="2"/>
  <c r="Y856" i="2"/>
  <c r="X856" i="2"/>
  <c r="W856" i="2"/>
  <c r="V856" i="2"/>
  <c r="S856" i="2"/>
  <c r="AB848" i="2"/>
  <c r="AA848" i="2"/>
  <c r="Z848" i="2"/>
  <c r="Y848" i="2"/>
  <c r="X848" i="2"/>
  <c r="W848" i="2"/>
  <c r="V848" i="2"/>
  <c r="S848" i="2"/>
  <c r="AB850" i="2"/>
  <c r="AA850" i="2"/>
  <c r="Z850" i="2"/>
  <c r="Y850" i="2"/>
  <c r="X850" i="2"/>
  <c r="W850" i="2"/>
  <c r="V850" i="2"/>
  <c r="S850" i="2"/>
  <c r="AB865" i="2"/>
  <c r="AA865" i="2"/>
  <c r="Z865" i="2"/>
  <c r="Y865" i="2"/>
  <c r="X865" i="2"/>
  <c r="W865" i="2"/>
  <c r="V865" i="2"/>
  <c r="S865" i="2"/>
  <c r="AB449" i="2"/>
  <c r="AA449" i="2"/>
  <c r="Z449" i="2"/>
  <c r="Y449" i="2"/>
  <c r="X449" i="2"/>
  <c r="W449" i="2"/>
  <c r="V449" i="2"/>
  <c r="S449" i="2"/>
  <c r="AB448" i="2"/>
  <c r="AA448" i="2"/>
  <c r="Z448" i="2"/>
  <c r="Y448" i="2"/>
  <c r="X448" i="2"/>
  <c r="W448" i="2"/>
  <c r="V448" i="2"/>
  <c r="S448" i="2"/>
  <c r="AB446" i="2"/>
  <c r="AA446" i="2"/>
  <c r="Z446" i="2"/>
  <c r="Y446" i="2"/>
  <c r="X446" i="2"/>
  <c r="W446" i="2"/>
  <c r="V446" i="2"/>
  <c r="S446" i="2"/>
  <c r="AB445" i="2"/>
  <c r="AA445" i="2"/>
  <c r="Z445" i="2"/>
  <c r="Y445" i="2"/>
  <c r="X445" i="2"/>
  <c r="W445" i="2"/>
  <c r="V445" i="2"/>
  <c r="S445" i="2"/>
  <c r="AB444" i="2"/>
  <c r="AA444" i="2"/>
  <c r="Z444" i="2"/>
  <c r="Y444" i="2"/>
  <c r="X444" i="2"/>
  <c r="W444" i="2"/>
  <c r="V444" i="2"/>
  <c r="S444" i="2"/>
  <c r="AB431" i="2"/>
  <c r="AA431" i="2"/>
  <c r="Z431" i="2"/>
  <c r="Y431" i="2"/>
  <c r="X431" i="2"/>
  <c r="W431" i="2"/>
  <c r="V431" i="2"/>
  <c r="S431" i="2"/>
  <c r="AB908" i="2"/>
  <c r="AA908" i="2"/>
  <c r="Z908" i="2"/>
  <c r="Y908" i="2"/>
  <c r="X908" i="2"/>
  <c r="W908" i="2"/>
  <c r="V908" i="2"/>
  <c r="S908" i="2"/>
  <c r="AB907" i="2"/>
  <c r="AA907" i="2"/>
  <c r="Z907" i="2"/>
  <c r="Y907" i="2"/>
  <c r="X907" i="2"/>
  <c r="W907" i="2"/>
  <c r="V907" i="2"/>
  <c r="S907" i="2"/>
  <c r="AB906" i="2"/>
  <c r="AA906" i="2"/>
  <c r="Z906" i="2"/>
  <c r="Y906" i="2"/>
  <c r="X906" i="2"/>
  <c r="W906" i="2"/>
  <c r="V906" i="2"/>
  <c r="S906" i="2"/>
  <c r="AB905" i="2"/>
  <c r="AA905" i="2"/>
  <c r="Z905" i="2"/>
  <c r="Y905" i="2"/>
  <c r="X905" i="2"/>
  <c r="W905" i="2"/>
  <c r="V905" i="2"/>
  <c r="S905" i="2"/>
  <c r="AB904" i="2"/>
  <c r="AA904" i="2"/>
  <c r="Z904" i="2"/>
  <c r="Y904" i="2"/>
  <c r="X904" i="2"/>
  <c r="W904" i="2"/>
  <c r="V904" i="2"/>
  <c r="S904" i="2"/>
  <c r="AB903" i="2"/>
  <c r="AA903" i="2"/>
  <c r="Z903" i="2"/>
  <c r="Y903" i="2"/>
  <c r="X903" i="2"/>
  <c r="W903" i="2"/>
  <c r="V903" i="2"/>
  <c r="S903" i="2"/>
  <c r="AB902" i="2"/>
  <c r="AA902" i="2"/>
  <c r="Z902" i="2"/>
  <c r="Y902" i="2"/>
  <c r="X902" i="2"/>
  <c r="W902" i="2"/>
  <c r="V902" i="2"/>
  <c r="S902" i="2"/>
  <c r="AB901" i="2"/>
  <c r="AA901" i="2"/>
  <c r="Z901" i="2"/>
  <c r="Y901" i="2"/>
  <c r="X901" i="2"/>
  <c r="W901" i="2"/>
  <c r="V901" i="2"/>
  <c r="S901" i="2"/>
  <c r="AB900" i="2"/>
  <c r="AA900" i="2"/>
  <c r="Z900" i="2"/>
  <c r="Y900" i="2"/>
  <c r="X900" i="2"/>
  <c r="W900" i="2"/>
  <c r="V900" i="2"/>
  <c r="S900" i="2"/>
  <c r="AB899" i="2"/>
  <c r="AA899" i="2"/>
  <c r="Z899" i="2"/>
  <c r="Y899" i="2"/>
  <c r="X899" i="2"/>
  <c r="W899" i="2"/>
  <c r="V899" i="2"/>
  <c r="S899" i="2"/>
  <c r="AB430" i="2"/>
  <c r="AA430" i="2"/>
  <c r="Z430" i="2"/>
  <c r="Y430" i="2"/>
  <c r="X430" i="2"/>
  <c r="W430" i="2"/>
  <c r="V430" i="2"/>
  <c r="S430" i="2"/>
  <c r="AB420" i="2"/>
  <c r="AA420" i="2"/>
  <c r="Z420" i="2"/>
  <c r="Y420" i="2"/>
  <c r="X420" i="2"/>
  <c r="W420" i="2"/>
  <c r="V420" i="2"/>
  <c r="S420" i="2"/>
  <c r="AB347" i="2"/>
  <c r="AA347" i="2"/>
  <c r="Z347" i="2"/>
  <c r="Y347" i="2"/>
  <c r="X347" i="2"/>
  <c r="W347" i="2"/>
  <c r="V347" i="2"/>
  <c r="S347" i="2"/>
  <c r="AB346" i="2"/>
  <c r="AA346" i="2"/>
  <c r="Z346" i="2"/>
  <c r="Y346" i="2"/>
  <c r="X346" i="2"/>
  <c r="W346" i="2"/>
  <c r="V346" i="2"/>
  <c r="S346" i="2"/>
  <c r="AB345" i="2"/>
  <c r="AA345" i="2"/>
  <c r="Z345" i="2"/>
  <c r="Y345" i="2"/>
  <c r="X345" i="2"/>
  <c r="W345" i="2"/>
  <c r="V345" i="2"/>
  <c r="S345" i="2"/>
  <c r="AB344" i="2"/>
  <c r="AA344" i="2"/>
  <c r="Z344" i="2"/>
  <c r="Y344" i="2"/>
  <c r="X344" i="2"/>
  <c r="W344" i="2"/>
  <c r="V344" i="2"/>
  <c r="S344" i="2"/>
  <c r="AB343" i="2"/>
  <c r="AA343" i="2"/>
  <c r="Z343" i="2"/>
  <c r="Y343" i="2"/>
  <c r="X343" i="2"/>
  <c r="W343" i="2"/>
  <c r="V343" i="2"/>
  <c r="S343" i="2"/>
  <c r="AB796" i="2"/>
  <c r="AA796" i="2"/>
  <c r="Z796" i="2"/>
  <c r="Y796" i="2"/>
  <c r="X796" i="2"/>
  <c r="W796" i="2"/>
  <c r="V796" i="2"/>
  <c r="S796" i="2"/>
  <c r="AB787" i="2"/>
  <c r="AA787" i="2"/>
  <c r="Z787" i="2"/>
  <c r="Y787" i="2"/>
  <c r="X787" i="2"/>
  <c r="W787" i="2"/>
  <c r="V787" i="2"/>
  <c r="S787" i="2"/>
  <c r="AB878" i="2"/>
  <c r="AA878" i="2"/>
  <c r="Z878" i="2"/>
  <c r="Y878" i="2"/>
  <c r="X878" i="2"/>
  <c r="W878" i="2"/>
  <c r="V878" i="2"/>
  <c r="S878" i="2"/>
  <c r="AB342" i="2"/>
  <c r="AA342" i="2"/>
  <c r="Z342" i="2"/>
  <c r="Y342" i="2"/>
  <c r="X342" i="2"/>
  <c r="W342" i="2"/>
  <c r="V342" i="2"/>
  <c r="S342" i="2"/>
  <c r="AB341" i="2"/>
  <c r="AA341" i="2"/>
  <c r="Z341" i="2"/>
  <c r="Y341" i="2"/>
  <c r="X341" i="2"/>
  <c r="W341" i="2"/>
  <c r="V341" i="2"/>
  <c r="S341" i="2"/>
  <c r="AB340" i="2"/>
  <c r="AA340" i="2"/>
  <c r="Z340" i="2"/>
  <c r="Y340" i="2"/>
  <c r="X340" i="2"/>
  <c r="W340" i="2"/>
  <c r="V340" i="2"/>
  <c r="S340" i="2"/>
  <c r="AB847" i="2"/>
  <c r="AA847" i="2"/>
  <c r="Z847" i="2"/>
  <c r="Y847" i="2"/>
  <c r="X847" i="2"/>
  <c r="W847" i="2"/>
  <c r="V847" i="2"/>
  <c r="S847" i="2"/>
  <c r="AB846" i="2"/>
  <c r="AA846" i="2"/>
  <c r="Z846" i="2"/>
  <c r="Y846" i="2"/>
  <c r="X846" i="2"/>
  <c r="W846" i="2"/>
  <c r="V846" i="2"/>
  <c r="S846" i="2"/>
  <c r="AB339" i="2"/>
  <c r="AA339" i="2"/>
  <c r="Z339" i="2"/>
  <c r="Y339" i="2"/>
  <c r="X339" i="2"/>
  <c r="W339" i="2"/>
  <c r="V339" i="2"/>
  <c r="S339" i="2"/>
  <c r="AB338" i="2"/>
  <c r="AA338" i="2"/>
  <c r="Z338" i="2"/>
  <c r="Y338" i="2"/>
  <c r="X338" i="2"/>
  <c r="W338" i="2"/>
  <c r="V338" i="2"/>
  <c r="S338" i="2"/>
  <c r="AB334" i="2"/>
  <c r="AA334" i="2"/>
  <c r="Z334" i="2"/>
  <c r="Y334" i="2"/>
  <c r="X334" i="2"/>
  <c r="W334" i="2"/>
  <c r="V334" i="2"/>
  <c r="AB530" i="2"/>
  <c r="AA530" i="2"/>
  <c r="Z530" i="2"/>
  <c r="Y530" i="2"/>
  <c r="X530" i="2"/>
  <c r="W530" i="2"/>
  <c r="V530" i="2"/>
  <c r="S530" i="2"/>
  <c r="AB529" i="2"/>
  <c r="AA529" i="2"/>
  <c r="Z529" i="2"/>
  <c r="Y529" i="2"/>
  <c r="X529" i="2"/>
  <c r="W529" i="2"/>
  <c r="V529" i="2"/>
  <c r="S529" i="2"/>
  <c r="AB528" i="2"/>
  <c r="AA528" i="2"/>
  <c r="Z528" i="2"/>
  <c r="Y528" i="2"/>
  <c r="X528" i="2"/>
  <c r="W528" i="2"/>
  <c r="V528" i="2"/>
  <c r="S528" i="2"/>
  <c r="AB333" i="2"/>
  <c r="AA333" i="2"/>
  <c r="Z333" i="2"/>
  <c r="Y333" i="2"/>
  <c r="X333" i="2"/>
  <c r="W333" i="2"/>
  <c r="V333" i="2"/>
  <c r="S333" i="2"/>
  <c r="AB303" i="2"/>
  <c r="AA303" i="2"/>
  <c r="Z303" i="2"/>
  <c r="Y303" i="2"/>
  <c r="X303" i="2"/>
  <c r="W303" i="2"/>
  <c r="V303" i="2"/>
  <c r="S303" i="2"/>
  <c r="AB292" i="2"/>
  <c r="AA292" i="2"/>
  <c r="Z292" i="2"/>
  <c r="Y292" i="2"/>
  <c r="X292" i="2"/>
  <c r="W292" i="2"/>
  <c r="V292" i="2"/>
  <c r="S292" i="2"/>
  <c r="AB291" i="2"/>
  <c r="AA291" i="2"/>
  <c r="Z291" i="2"/>
  <c r="Y291" i="2"/>
  <c r="X291" i="2"/>
  <c r="W291" i="2"/>
  <c r="V291" i="2"/>
  <c r="S291" i="2"/>
  <c r="AB290" i="2"/>
  <c r="AA290" i="2"/>
  <c r="Z290" i="2"/>
  <c r="Y290" i="2"/>
  <c r="X290" i="2"/>
  <c r="W290" i="2"/>
  <c r="V290" i="2"/>
  <c r="S290" i="2"/>
  <c r="AB289" i="2"/>
  <c r="AA289" i="2"/>
  <c r="Z289" i="2"/>
  <c r="Y289" i="2"/>
  <c r="X289" i="2"/>
  <c r="W289" i="2"/>
  <c r="V289" i="2"/>
  <c r="S289" i="2"/>
  <c r="AB288" i="2"/>
  <c r="AA288" i="2"/>
  <c r="Z288" i="2"/>
  <c r="Y288" i="2"/>
  <c r="X288" i="2"/>
  <c r="W288" i="2"/>
  <c r="V288" i="2"/>
  <c r="S288" i="2"/>
  <c r="AB287" i="2"/>
  <c r="AA287" i="2"/>
  <c r="Z287" i="2"/>
  <c r="Y287" i="2"/>
  <c r="X287" i="2"/>
  <c r="W287" i="2"/>
  <c r="V287" i="2"/>
  <c r="S287" i="2"/>
  <c r="AB286" i="2"/>
  <c r="AA286" i="2"/>
  <c r="Z286" i="2"/>
  <c r="Y286" i="2"/>
  <c r="X286" i="2"/>
  <c r="W286" i="2"/>
  <c r="V286" i="2"/>
  <c r="S286" i="2"/>
  <c r="AB285" i="2"/>
  <c r="AA285" i="2"/>
  <c r="Z285" i="2"/>
  <c r="Y285" i="2"/>
  <c r="X285" i="2"/>
  <c r="W285" i="2"/>
  <c r="V285" i="2"/>
  <c r="S285" i="2"/>
  <c r="AB284" i="2"/>
  <c r="AA284" i="2"/>
  <c r="Z284" i="2"/>
  <c r="Y284" i="2"/>
  <c r="X284" i="2"/>
  <c r="W284" i="2"/>
  <c r="V284" i="2"/>
  <c r="S284" i="2"/>
  <c r="AB852" i="2"/>
  <c r="AA852" i="2"/>
  <c r="Z852" i="2"/>
  <c r="Y852" i="2"/>
  <c r="X852" i="2"/>
  <c r="W852" i="2"/>
  <c r="V852" i="2"/>
  <c r="S852" i="2"/>
  <c r="AB849" i="2"/>
  <c r="AA849" i="2"/>
  <c r="Z849" i="2"/>
  <c r="Y849" i="2"/>
  <c r="X849" i="2"/>
  <c r="W849" i="2"/>
  <c r="V849" i="2"/>
  <c r="S849" i="2"/>
  <c r="AB171" i="2"/>
  <c r="AA171" i="2"/>
  <c r="Z171" i="2"/>
  <c r="Y171" i="2"/>
  <c r="X171" i="2"/>
  <c r="W171" i="2"/>
  <c r="V171" i="2"/>
  <c r="S171" i="2"/>
  <c r="AB170" i="2"/>
  <c r="AA170" i="2"/>
  <c r="Z170" i="2"/>
  <c r="Y170" i="2"/>
  <c r="X170" i="2"/>
  <c r="W170" i="2"/>
  <c r="V170" i="2"/>
  <c r="S170" i="2"/>
  <c r="AB100" i="2"/>
  <c r="AA100" i="2"/>
  <c r="Z100" i="2"/>
  <c r="Y100" i="2"/>
  <c r="X100" i="2"/>
  <c r="W100" i="2"/>
  <c r="V100" i="2"/>
  <c r="S100" i="2"/>
  <c r="AB99" i="2"/>
  <c r="AA99" i="2"/>
  <c r="Z99" i="2"/>
  <c r="Y99" i="2"/>
  <c r="X99" i="2"/>
  <c r="W99" i="2"/>
  <c r="V99" i="2"/>
  <c r="S99" i="2"/>
  <c r="AB98" i="2"/>
  <c r="AA98" i="2"/>
  <c r="Z98" i="2"/>
  <c r="Y98" i="2"/>
  <c r="X98" i="2"/>
  <c r="W98" i="2"/>
  <c r="V98" i="2"/>
  <c r="S98" i="2"/>
  <c r="AB97" i="2"/>
  <c r="AA97" i="2"/>
  <c r="Z97" i="2"/>
  <c r="Y97" i="2"/>
  <c r="X97" i="2"/>
  <c r="W97" i="2"/>
  <c r="V97" i="2"/>
  <c r="S97" i="2"/>
  <c r="AB96" i="2"/>
  <c r="AA96" i="2"/>
  <c r="Z96" i="2"/>
  <c r="Y96" i="2"/>
  <c r="X96" i="2"/>
  <c r="W96" i="2"/>
  <c r="V96" i="2"/>
  <c r="S96" i="2"/>
  <c r="AB95" i="2"/>
  <c r="AA95" i="2"/>
  <c r="Z95" i="2"/>
  <c r="Y95" i="2"/>
  <c r="X95" i="2"/>
  <c r="W95" i="2"/>
  <c r="V95" i="2"/>
  <c r="S95" i="2"/>
  <c r="AB527" i="2"/>
  <c r="AA527" i="2"/>
  <c r="Z527" i="2"/>
  <c r="Y527" i="2"/>
  <c r="X527" i="2"/>
  <c r="W527" i="2"/>
  <c r="V527" i="2"/>
  <c r="S527" i="2"/>
  <c r="AB94" i="2"/>
  <c r="AA94" i="2"/>
  <c r="Z94" i="2"/>
  <c r="Y94" i="2"/>
  <c r="X94" i="2"/>
  <c r="W94" i="2"/>
  <c r="V94" i="2"/>
  <c r="S94" i="2"/>
  <c r="AB93" i="2"/>
  <c r="AA93" i="2"/>
  <c r="Z93" i="2"/>
  <c r="Y93" i="2"/>
  <c r="X93" i="2"/>
  <c r="W93" i="2"/>
  <c r="V93" i="2"/>
  <c r="S93" i="2"/>
  <c r="AB92" i="2"/>
  <c r="AA92" i="2"/>
  <c r="Z92" i="2"/>
  <c r="Y92" i="2"/>
  <c r="X92" i="2"/>
  <c r="W92" i="2"/>
  <c r="V92" i="2"/>
  <c r="S92" i="2"/>
  <c r="AB526" i="2"/>
  <c r="AA526" i="2"/>
  <c r="Z526" i="2"/>
  <c r="Y526" i="2"/>
  <c r="X526" i="2"/>
  <c r="W526" i="2"/>
  <c r="V526" i="2"/>
  <c r="S526" i="2"/>
  <c r="AB91" i="2"/>
  <c r="AA91" i="2"/>
  <c r="Z91" i="2"/>
  <c r="Y91" i="2"/>
  <c r="X91" i="2"/>
  <c r="W91" i="2"/>
  <c r="V91" i="2"/>
  <c r="S91" i="2"/>
  <c r="AB90" i="2"/>
  <c r="AA90" i="2"/>
  <c r="Z90" i="2"/>
  <c r="Y90" i="2"/>
  <c r="X90" i="2"/>
  <c r="W90" i="2"/>
  <c r="V90" i="2"/>
  <c r="S90" i="2"/>
  <c r="AB89" i="2"/>
  <c r="AA89" i="2"/>
  <c r="Z89" i="2"/>
  <c r="Y89" i="2"/>
  <c r="X89" i="2"/>
  <c r="W89" i="2"/>
  <c r="V89" i="2"/>
  <c r="S89" i="2"/>
  <c r="AB88" i="2"/>
  <c r="AA88" i="2"/>
  <c r="Z88" i="2"/>
  <c r="Y88" i="2"/>
  <c r="X88" i="2"/>
  <c r="W88" i="2"/>
  <c r="V88" i="2"/>
  <c r="S88" i="2"/>
  <c r="AB87" i="2"/>
  <c r="AA87" i="2"/>
  <c r="Z87" i="2"/>
  <c r="Y87" i="2"/>
  <c r="X87" i="2"/>
  <c r="W87" i="2"/>
  <c r="V87" i="2"/>
  <c r="S87" i="2"/>
  <c r="AB86" i="2"/>
  <c r="AA86" i="2"/>
  <c r="Z86" i="2"/>
  <c r="Y86" i="2"/>
  <c r="X86" i="2"/>
  <c r="W86" i="2"/>
  <c r="V86" i="2"/>
  <c r="S86" i="2"/>
  <c r="AB85" i="2"/>
  <c r="AA85" i="2"/>
  <c r="Z85" i="2"/>
  <c r="Y85" i="2"/>
  <c r="X85" i="2"/>
  <c r="W85" i="2"/>
  <c r="V85" i="2"/>
  <c r="S85" i="2"/>
  <c r="AB84" i="2"/>
  <c r="AA84" i="2"/>
  <c r="Z84" i="2"/>
  <c r="Y84" i="2"/>
  <c r="X84" i="2"/>
  <c r="W84" i="2"/>
  <c r="V84" i="2"/>
  <c r="S84" i="2"/>
  <c r="AB83" i="2"/>
  <c r="AA83" i="2"/>
  <c r="Z83" i="2"/>
  <c r="Y83" i="2"/>
  <c r="X83" i="2"/>
  <c r="W83" i="2"/>
  <c r="V83" i="2"/>
  <c r="S83" i="2"/>
  <c r="AB82" i="2"/>
  <c r="AA82" i="2"/>
  <c r="Z82" i="2"/>
  <c r="Y82" i="2"/>
  <c r="X82" i="2"/>
  <c r="W82" i="2"/>
  <c r="V82" i="2"/>
  <c r="S82" i="2"/>
  <c r="AB525" i="2"/>
  <c r="AA525" i="2"/>
  <c r="Z525" i="2"/>
  <c r="Y525" i="2"/>
  <c r="X525" i="2"/>
  <c r="W525" i="2"/>
  <c r="V525" i="2"/>
  <c r="S525" i="2"/>
  <c r="AB81" i="2"/>
  <c r="AA81" i="2"/>
  <c r="Z81" i="2"/>
  <c r="Y81" i="2"/>
  <c r="X81" i="2"/>
  <c r="W81" i="2"/>
  <c r="V81" i="2"/>
  <c r="S81" i="2"/>
  <c r="AB524" i="2"/>
  <c r="AA524" i="2"/>
  <c r="Z524" i="2"/>
  <c r="Y524" i="2"/>
  <c r="X524" i="2"/>
  <c r="W524" i="2"/>
  <c r="V524" i="2"/>
  <c r="S524" i="2"/>
  <c r="AB80" i="2"/>
  <c r="AA80" i="2"/>
  <c r="Z80" i="2"/>
  <c r="Y80" i="2"/>
  <c r="X80" i="2"/>
  <c r="W80" i="2"/>
  <c r="V80" i="2"/>
  <c r="S80" i="2"/>
  <c r="AB523" i="2"/>
  <c r="AA523" i="2"/>
  <c r="Z523" i="2"/>
  <c r="Y523" i="2"/>
  <c r="X523" i="2"/>
  <c r="W523" i="2"/>
  <c r="V523" i="2"/>
  <c r="S523" i="2"/>
  <c r="AB79" i="2"/>
  <c r="AA79" i="2"/>
  <c r="Z79" i="2"/>
  <c r="Y79" i="2"/>
  <c r="X79" i="2"/>
  <c r="W79" i="2"/>
  <c r="V79" i="2"/>
  <c r="S79" i="2"/>
  <c r="AB78" i="2"/>
  <c r="AA78" i="2"/>
  <c r="Z78" i="2"/>
  <c r="Y78" i="2"/>
  <c r="X78" i="2"/>
  <c r="W78" i="2"/>
  <c r="V78" i="2"/>
  <c r="S78" i="2"/>
  <c r="AB77" i="2"/>
  <c r="AA77" i="2"/>
  <c r="Z77" i="2"/>
  <c r="Y77" i="2"/>
  <c r="X77" i="2"/>
  <c r="W77" i="2"/>
  <c r="V77" i="2"/>
  <c r="S77" i="2"/>
  <c r="AB522" i="2"/>
  <c r="AA522" i="2"/>
  <c r="Z522" i="2"/>
  <c r="Y522" i="2"/>
  <c r="X522" i="2"/>
  <c r="W522" i="2"/>
  <c r="V522" i="2"/>
  <c r="S522" i="2"/>
  <c r="AB76" i="2"/>
  <c r="AA76" i="2"/>
  <c r="Z76" i="2"/>
  <c r="Y76" i="2"/>
  <c r="X76" i="2"/>
  <c r="W76" i="2"/>
  <c r="V76" i="2"/>
  <c r="S76" i="2"/>
  <c r="AB75" i="2"/>
  <c r="AA75" i="2"/>
  <c r="Z75" i="2"/>
  <c r="Y75" i="2"/>
  <c r="X75" i="2"/>
  <c r="W75" i="2"/>
  <c r="V75" i="2"/>
  <c r="S75" i="2"/>
  <c r="AB74" i="2"/>
  <c r="AA74" i="2"/>
  <c r="Z74" i="2"/>
  <c r="Y74" i="2"/>
  <c r="X74" i="2"/>
  <c r="W74" i="2"/>
  <c r="V74" i="2"/>
  <c r="S74" i="2"/>
  <c r="AB73" i="2"/>
  <c r="AA73" i="2"/>
  <c r="Z73" i="2"/>
  <c r="Y73" i="2"/>
  <c r="X73" i="2"/>
  <c r="W73" i="2"/>
  <c r="V73" i="2"/>
  <c r="S73" i="2"/>
  <c r="AB72" i="2"/>
  <c r="AA72" i="2"/>
  <c r="Z72" i="2"/>
  <c r="Y72" i="2"/>
  <c r="X72" i="2"/>
  <c r="W72" i="2"/>
  <c r="V72" i="2"/>
  <c r="S72" i="2"/>
  <c r="AB71" i="2"/>
  <c r="AA71" i="2"/>
  <c r="Z71" i="2"/>
  <c r="Y71" i="2"/>
  <c r="X71" i="2"/>
  <c r="W71" i="2"/>
  <c r="V71" i="2"/>
  <c r="S71" i="2"/>
  <c r="AB70" i="2"/>
  <c r="AA70" i="2"/>
  <c r="Z70" i="2"/>
  <c r="Y70" i="2"/>
  <c r="X70" i="2"/>
  <c r="W70" i="2"/>
  <c r="V70" i="2"/>
  <c r="S70" i="2"/>
  <c r="AB69" i="2"/>
  <c r="AA69" i="2"/>
  <c r="Z69" i="2"/>
  <c r="Y69" i="2"/>
  <c r="X69" i="2"/>
  <c r="W69" i="2"/>
  <c r="V69" i="2"/>
  <c r="S69" i="2"/>
  <c r="AB68" i="2"/>
  <c r="AA68" i="2"/>
  <c r="Z68" i="2"/>
  <c r="Y68" i="2"/>
  <c r="X68" i="2"/>
  <c r="W68" i="2"/>
  <c r="V68" i="2"/>
  <c r="S68" i="2"/>
  <c r="AB67" i="2"/>
  <c r="AA67" i="2"/>
  <c r="Z67" i="2"/>
  <c r="Y67" i="2"/>
  <c r="X67" i="2"/>
  <c r="W67" i="2"/>
  <c r="V67" i="2"/>
  <c r="S67" i="2"/>
  <c r="AB521" i="2"/>
  <c r="AA521" i="2"/>
  <c r="Z521" i="2"/>
  <c r="Y521" i="2"/>
  <c r="X521" i="2"/>
  <c r="W521" i="2"/>
  <c r="V521" i="2"/>
  <c r="S521" i="2"/>
  <c r="AB823" i="2"/>
  <c r="AA823" i="2"/>
  <c r="Z823" i="2"/>
  <c r="Y823" i="2"/>
  <c r="X823" i="2"/>
  <c r="W823" i="2"/>
  <c r="V823" i="2"/>
  <c r="S823" i="2"/>
  <c r="AB795" i="2"/>
  <c r="AA795" i="2"/>
  <c r="Z795" i="2"/>
  <c r="Y795" i="2"/>
  <c r="X795" i="2"/>
  <c r="W795" i="2"/>
  <c r="V795" i="2"/>
  <c r="S795" i="2"/>
  <c r="AB632" i="2"/>
  <c r="AA632" i="2"/>
  <c r="Z632" i="2"/>
  <c r="Y632" i="2"/>
  <c r="X632" i="2"/>
  <c r="W632" i="2"/>
  <c r="V632" i="2"/>
  <c r="S632" i="2"/>
  <c r="AB66" i="2"/>
  <c r="AA66" i="2"/>
  <c r="Z66" i="2"/>
  <c r="Y66" i="2"/>
  <c r="X66" i="2"/>
  <c r="W66" i="2"/>
  <c r="V66" i="2"/>
  <c r="S66" i="2"/>
  <c r="AB631" i="2"/>
  <c r="AA631" i="2"/>
  <c r="Z631" i="2"/>
  <c r="Y631" i="2"/>
  <c r="X631" i="2"/>
  <c r="W631" i="2"/>
  <c r="V631" i="2"/>
  <c r="S631" i="2"/>
  <c r="AB520" i="2"/>
  <c r="AA520" i="2"/>
  <c r="Z520" i="2"/>
  <c r="Y520" i="2"/>
  <c r="X520" i="2"/>
  <c r="W520" i="2"/>
  <c r="V520" i="2"/>
  <c r="S520" i="2"/>
  <c r="AB65" i="2"/>
  <c r="AA65" i="2"/>
  <c r="Z65" i="2"/>
  <c r="Y65" i="2"/>
  <c r="X65" i="2"/>
  <c r="W65" i="2"/>
  <c r="V65" i="2"/>
  <c r="S65" i="2"/>
  <c r="AB630" i="2"/>
  <c r="AA630" i="2"/>
  <c r="Z630" i="2"/>
  <c r="Y630" i="2"/>
  <c r="X630" i="2"/>
  <c r="W630" i="2"/>
  <c r="V630" i="2"/>
  <c r="S630" i="2"/>
  <c r="AB519" i="2"/>
  <c r="AA519" i="2"/>
  <c r="Z519" i="2"/>
  <c r="Y519" i="2"/>
  <c r="X519" i="2"/>
  <c r="W519" i="2"/>
  <c r="V519" i="2"/>
  <c r="S519" i="2"/>
  <c r="AB64" i="2"/>
  <c r="AA64" i="2"/>
  <c r="Z64" i="2"/>
  <c r="Y64" i="2"/>
  <c r="X64" i="2"/>
  <c r="W64" i="2"/>
  <c r="V64" i="2"/>
  <c r="S64" i="2"/>
  <c r="AB63" i="2"/>
  <c r="AA63" i="2"/>
  <c r="Z63" i="2"/>
  <c r="Y63" i="2"/>
  <c r="X63" i="2"/>
  <c r="W63" i="2"/>
  <c r="V63" i="2"/>
  <c r="S63" i="2"/>
  <c r="AB62" i="2"/>
  <c r="AA62" i="2"/>
  <c r="Z62" i="2"/>
  <c r="Y62" i="2"/>
  <c r="X62" i="2"/>
  <c r="W62" i="2"/>
  <c r="V62" i="2"/>
  <c r="S62" i="2"/>
  <c r="AB61" i="2"/>
  <c r="AA61" i="2"/>
  <c r="Z61" i="2"/>
  <c r="Y61" i="2"/>
  <c r="X61" i="2"/>
  <c r="W61" i="2"/>
  <c r="V61" i="2"/>
  <c r="S61" i="2"/>
  <c r="AB60" i="2"/>
  <c r="AA60" i="2"/>
  <c r="Z60" i="2"/>
  <c r="Y60" i="2"/>
  <c r="X60" i="2"/>
  <c r="W60" i="2"/>
  <c r="V60" i="2"/>
  <c r="S60" i="2"/>
  <c r="AB59" i="2"/>
  <c r="AA59" i="2"/>
  <c r="Z59" i="2"/>
  <c r="Y59" i="2"/>
  <c r="X59" i="2"/>
  <c r="W59" i="2"/>
  <c r="V59" i="2"/>
  <c r="S59" i="2"/>
  <c r="AB58" i="2"/>
  <c r="AA58" i="2"/>
  <c r="Z58" i="2"/>
  <c r="Y58" i="2"/>
  <c r="X58" i="2"/>
  <c r="W58" i="2"/>
  <c r="V58" i="2"/>
  <c r="S58" i="2"/>
  <c r="AB57" i="2"/>
  <c r="AA57" i="2"/>
  <c r="Z57" i="2"/>
  <c r="Y57" i="2"/>
  <c r="X57" i="2"/>
  <c r="W57" i="2"/>
  <c r="V57" i="2"/>
  <c r="S57" i="2"/>
  <c r="AB854" i="2"/>
  <c r="AA854" i="2"/>
  <c r="Z854" i="2"/>
  <c r="Y854" i="2"/>
  <c r="X854" i="2"/>
  <c r="W854" i="2"/>
  <c r="V854" i="2"/>
  <c r="S854" i="2"/>
  <c r="AB822" i="2"/>
  <c r="AA822" i="2"/>
  <c r="Z822" i="2"/>
  <c r="Y822" i="2"/>
  <c r="X822" i="2"/>
  <c r="W822" i="2"/>
  <c r="V822" i="2"/>
  <c r="S822" i="2"/>
  <c r="AB56" i="2"/>
  <c r="AA56" i="2"/>
  <c r="Z56" i="2"/>
  <c r="Y56" i="2"/>
  <c r="X56" i="2"/>
  <c r="W56" i="2"/>
  <c r="V56" i="2"/>
  <c r="S56" i="2"/>
  <c r="AB55" i="2"/>
  <c r="AA55" i="2"/>
  <c r="Z55" i="2"/>
  <c r="Y55" i="2"/>
  <c r="X55" i="2"/>
  <c r="W55" i="2"/>
  <c r="V55" i="2"/>
  <c r="S55" i="2"/>
  <c r="AB54" i="2"/>
  <c r="AA54" i="2"/>
  <c r="Z54" i="2"/>
  <c r="Y54" i="2"/>
  <c r="X54" i="2"/>
  <c r="W54" i="2"/>
  <c r="V54" i="2"/>
  <c r="S54" i="2"/>
  <c r="AB53" i="2"/>
  <c r="AA53" i="2"/>
  <c r="Z53" i="2"/>
  <c r="Y53" i="2"/>
  <c r="X53" i="2"/>
  <c r="W53" i="2"/>
  <c r="V53" i="2"/>
  <c r="S53" i="2"/>
  <c r="AB52" i="2"/>
  <c r="AA52" i="2"/>
  <c r="Z52" i="2"/>
  <c r="Y52" i="2"/>
  <c r="X52" i="2"/>
  <c r="W52" i="2"/>
  <c r="V52" i="2"/>
  <c r="S52" i="2"/>
  <c r="AB51" i="2"/>
  <c r="AA51" i="2"/>
  <c r="Z51" i="2"/>
  <c r="Y51" i="2"/>
  <c r="X51" i="2"/>
  <c r="W51" i="2"/>
  <c r="V51" i="2"/>
  <c r="S51" i="2"/>
  <c r="AB629" i="2"/>
  <c r="AA629" i="2"/>
  <c r="Z629" i="2"/>
  <c r="Y629" i="2"/>
  <c r="X629" i="2"/>
  <c r="W629" i="2"/>
  <c r="V629" i="2"/>
  <c r="S629" i="2"/>
  <c r="AB628" i="2"/>
  <c r="AA628" i="2"/>
  <c r="Z628" i="2"/>
  <c r="Y628" i="2"/>
  <c r="X628" i="2"/>
  <c r="W628" i="2"/>
  <c r="V628" i="2"/>
  <c r="S628" i="2"/>
  <c r="AB627" i="2"/>
  <c r="AA627" i="2"/>
  <c r="Z627" i="2"/>
  <c r="Y627" i="2"/>
  <c r="X627" i="2"/>
  <c r="W627" i="2"/>
  <c r="V627" i="2"/>
  <c r="S627" i="2"/>
  <c r="AB50" i="2"/>
  <c r="AA50" i="2"/>
  <c r="Z50" i="2"/>
  <c r="Y50" i="2"/>
  <c r="X50" i="2"/>
  <c r="W50" i="2"/>
  <c r="V50" i="2"/>
  <c r="S50" i="2"/>
  <c r="AB49" i="2"/>
  <c r="AA49" i="2"/>
  <c r="Z49" i="2"/>
  <c r="Y49" i="2"/>
  <c r="X49" i="2"/>
  <c r="W49" i="2"/>
  <c r="V49" i="2"/>
  <c r="S49" i="2"/>
  <c r="AB487" i="2"/>
  <c r="AA487" i="2"/>
  <c r="Z487" i="2"/>
  <c r="Y487" i="2"/>
  <c r="X487" i="2"/>
  <c r="W487" i="2"/>
  <c r="V487" i="2"/>
  <c r="S487" i="2"/>
  <c r="AB48" i="2"/>
  <c r="AA48" i="2"/>
  <c r="Z48" i="2"/>
  <c r="Y48" i="2"/>
  <c r="X48" i="2"/>
  <c r="W48" i="2"/>
  <c r="V48" i="2"/>
  <c r="S48" i="2"/>
  <c r="AB486" i="2"/>
  <c r="AA486" i="2"/>
  <c r="Z486" i="2"/>
  <c r="Y486" i="2"/>
  <c r="X486" i="2"/>
  <c r="W486" i="2"/>
  <c r="V486" i="2"/>
  <c r="S486" i="2"/>
  <c r="AB829" i="2"/>
  <c r="AA829" i="2"/>
  <c r="Z829" i="2"/>
  <c r="Y829" i="2"/>
  <c r="X829" i="2"/>
  <c r="W829" i="2"/>
  <c r="V829" i="2"/>
  <c r="S829" i="2"/>
  <c r="AB518" i="2"/>
  <c r="AA518" i="2"/>
  <c r="Z518" i="2"/>
  <c r="Y518" i="2"/>
  <c r="X518" i="2"/>
  <c r="W518" i="2"/>
  <c r="V518" i="2"/>
  <c r="S518" i="2"/>
  <c r="AB47" i="2"/>
  <c r="AA47" i="2"/>
  <c r="Z47" i="2"/>
  <c r="Y47" i="2"/>
  <c r="X47" i="2"/>
  <c r="W47" i="2"/>
  <c r="V47" i="2"/>
  <c r="S47" i="2"/>
  <c r="AB46" i="2"/>
  <c r="AA46" i="2"/>
  <c r="Z46" i="2"/>
  <c r="Y46" i="2"/>
  <c r="X46" i="2"/>
  <c r="W46" i="2"/>
  <c r="V46" i="2"/>
  <c r="AB45" i="2"/>
  <c r="AA45" i="2"/>
  <c r="Z45" i="2"/>
  <c r="Y45" i="2"/>
  <c r="X45" i="2"/>
  <c r="W45" i="2"/>
  <c r="V45" i="2"/>
  <c r="S45" i="2"/>
  <c r="AB517" i="2"/>
  <c r="AA517" i="2"/>
  <c r="Z517" i="2"/>
  <c r="Y517" i="2"/>
  <c r="X517" i="2"/>
  <c r="W517" i="2"/>
  <c r="V517" i="2"/>
  <c r="S517" i="2"/>
  <c r="AB44" i="2"/>
  <c r="AA44" i="2"/>
  <c r="Z44" i="2"/>
  <c r="Y44" i="2"/>
  <c r="X44" i="2"/>
  <c r="W44" i="2"/>
  <c r="V44" i="2"/>
  <c r="S44" i="2"/>
  <c r="AB43" i="2"/>
  <c r="AA43" i="2"/>
  <c r="Z43" i="2"/>
  <c r="Y43" i="2"/>
  <c r="X43" i="2"/>
  <c r="W43" i="2"/>
  <c r="V43" i="2"/>
  <c r="S43" i="2"/>
  <c r="AB42" i="2"/>
  <c r="AA42" i="2"/>
  <c r="Z42" i="2"/>
  <c r="Y42" i="2"/>
  <c r="X42" i="2"/>
  <c r="W42" i="2"/>
  <c r="V42" i="2"/>
  <c r="S42" i="2"/>
  <c r="AB516" i="2"/>
  <c r="AA516" i="2"/>
  <c r="Z516" i="2"/>
  <c r="Y516" i="2"/>
  <c r="X516" i="2"/>
  <c r="W516" i="2"/>
  <c r="V516" i="2"/>
  <c r="S516" i="2"/>
  <c r="AB781" i="2"/>
  <c r="AA781" i="2"/>
  <c r="Z781" i="2"/>
  <c r="Y781" i="2"/>
  <c r="X781" i="2"/>
  <c r="W781" i="2"/>
  <c r="V781" i="2"/>
  <c r="S781" i="2"/>
  <c r="AB626" i="2"/>
  <c r="AA626" i="2"/>
  <c r="Z626" i="2"/>
  <c r="Y626" i="2"/>
  <c r="X626" i="2"/>
  <c r="W626" i="2"/>
  <c r="V626" i="2"/>
  <c r="S626" i="2"/>
  <c r="AB853" i="2"/>
  <c r="AA853" i="2"/>
  <c r="Z853" i="2"/>
  <c r="Y853" i="2"/>
  <c r="X853" i="2"/>
  <c r="W853" i="2"/>
  <c r="V853" i="2"/>
  <c r="S853" i="2"/>
  <c r="AB855" i="2"/>
  <c r="AA855" i="2"/>
  <c r="Z855" i="2"/>
  <c r="Y855" i="2"/>
  <c r="X855" i="2"/>
  <c r="W855" i="2"/>
  <c r="V855" i="2"/>
  <c r="S855" i="2"/>
  <c r="AB784" i="2"/>
  <c r="AA784" i="2"/>
  <c r="Z784" i="2"/>
  <c r="Y784" i="2"/>
  <c r="X784" i="2"/>
  <c r="W784" i="2"/>
  <c r="V784" i="2"/>
  <c r="S784" i="2"/>
  <c r="AB625" i="2"/>
  <c r="AA625" i="2"/>
  <c r="Z625" i="2"/>
  <c r="Y625" i="2"/>
  <c r="X625" i="2"/>
  <c r="W625" i="2"/>
  <c r="V625" i="2"/>
  <c r="S625" i="2"/>
  <c r="AB624" i="2"/>
  <c r="AA624" i="2"/>
  <c r="Z624" i="2"/>
  <c r="Y624" i="2"/>
  <c r="X624" i="2"/>
  <c r="W624" i="2"/>
  <c r="V624" i="2"/>
  <c r="S624" i="2"/>
  <c r="AB41" i="2"/>
  <c r="AA41" i="2"/>
  <c r="Z41" i="2"/>
  <c r="Y41" i="2"/>
  <c r="X41" i="2"/>
  <c r="W41" i="2"/>
  <c r="V41" i="2"/>
  <c r="S41" i="2"/>
  <c r="AB40" i="2"/>
  <c r="AA40" i="2"/>
  <c r="Z40" i="2"/>
  <c r="Y40" i="2"/>
  <c r="X40" i="2"/>
  <c r="W40" i="2"/>
  <c r="V40" i="2"/>
  <c r="S40" i="2"/>
  <c r="AB39" i="2"/>
  <c r="AA39" i="2"/>
  <c r="Z39" i="2"/>
  <c r="Y39" i="2"/>
  <c r="X39" i="2"/>
  <c r="W39" i="2"/>
  <c r="V39" i="2"/>
  <c r="S39" i="2"/>
  <c r="AB623" i="2"/>
  <c r="AA623" i="2"/>
  <c r="Z623" i="2"/>
  <c r="Y623" i="2"/>
  <c r="X623" i="2"/>
  <c r="W623" i="2"/>
  <c r="V623" i="2"/>
  <c r="S623" i="2"/>
  <c r="AB38" i="2"/>
  <c r="AA38" i="2"/>
  <c r="Z38" i="2"/>
  <c r="Y38" i="2"/>
  <c r="X38" i="2"/>
  <c r="W38" i="2"/>
  <c r="V38" i="2"/>
  <c r="S38" i="2"/>
  <c r="AB37" i="2"/>
  <c r="AA37" i="2"/>
  <c r="Z37" i="2"/>
  <c r="Y37" i="2"/>
  <c r="X37" i="2"/>
  <c r="W37" i="2"/>
  <c r="V37" i="2"/>
  <c r="S37" i="2"/>
  <c r="AB36" i="2"/>
  <c r="AA36" i="2"/>
  <c r="Z36" i="2"/>
  <c r="Y36" i="2"/>
  <c r="X36" i="2"/>
  <c r="W36" i="2"/>
  <c r="V36" i="2"/>
  <c r="S36" i="2"/>
  <c r="AB35" i="2"/>
  <c r="AA35" i="2"/>
  <c r="Z35" i="2"/>
  <c r="Y35" i="2"/>
  <c r="X35" i="2"/>
  <c r="W35" i="2"/>
  <c r="V35" i="2"/>
  <c r="S35" i="2"/>
  <c r="AB622" i="2"/>
  <c r="AA622" i="2"/>
  <c r="Z622" i="2"/>
  <c r="Y622" i="2"/>
  <c r="X622" i="2"/>
  <c r="W622" i="2"/>
  <c r="V622" i="2"/>
  <c r="S622" i="2"/>
  <c r="AB621" i="2"/>
  <c r="AA621" i="2"/>
  <c r="Z621" i="2"/>
  <c r="Y621" i="2"/>
  <c r="X621" i="2"/>
  <c r="W621" i="2"/>
  <c r="V621" i="2"/>
  <c r="S621" i="2"/>
  <c r="AB833" i="2"/>
  <c r="AA833" i="2"/>
  <c r="Z833" i="2"/>
  <c r="Y833" i="2"/>
  <c r="X833" i="2"/>
  <c r="W833" i="2"/>
  <c r="V833" i="2"/>
  <c r="S833" i="2"/>
  <c r="AB34" i="2"/>
  <c r="AA34" i="2"/>
  <c r="Z34" i="2"/>
  <c r="Y34" i="2"/>
  <c r="X34" i="2"/>
  <c r="W34" i="2"/>
  <c r="V34" i="2"/>
  <c r="S34" i="2"/>
  <c r="AB33" i="2"/>
  <c r="AA33" i="2"/>
  <c r="Z33" i="2"/>
  <c r="Y33" i="2"/>
  <c r="X33" i="2"/>
  <c r="W33" i="2"/>
  <c r="V33" i="2"/>
  <c r="S33" i="2"/>
  <c r="AB32" i="2"/>
  <c r="AA32" i="2"/>
  <c r="Z32" i="2"/>
  <c r="Y32" i="2"/>
  <c r="X32" i="2"/>
  <c r="W32" i="2"/>
  <c r="V32" i="2"/>
  <c r="S32" i="2"/>
  <c r="AB31" i="2"/>
  <c r="AA31" i="2"/>
  <c r="Z31" i="2"/>
  <c r="Y31" i="2"/>
  <c r="X31" i="2"/>
  <c r="W31" i="2"/>
  <c r="V31" i="2"/>
  <c r="S31" i="2"/>
  <c r="AB30" i="2"/>
  <c r="AA30" i="2"/>
  <c r="Z30" i="2"/>
  <c r="Y30" i="2"/>
  <c r="W30" i="2"/>
  <c r="V30" i="2"/>
  <c r="S30" i="2"/>
  <c r="AB890" i="2"/>
  <c r="AA890" i="2"/>
  <c r="Z890" i="2"/>
  <c r="Y890" i="2"/>
  <c r="X890" i="2"/>
  <c r="W890" i="2"/>
  <c r="V890" i="2"/>
  <c r="S890" i="2"/>
  <c r="AB889" i="2"/>
  <c r="AA889" i="2"/>
  <c r="Z889" i="2"/>
  <c r="Y889" i="2"/>
  <c r="X889" i="2"/>
  <c r="W889" i="2"/>
  <c r="V889" i="2"/>
  <c r="S889" i="2"/>
  <c r="AB620" i="2"/>
  <c r="AA620" i="2"/>
  <c r="Z620" i="2"/>
  <c r="Y620" i="2"/>
  <c r="X620" i="2"/>
  <c r="W620" i="2"/>
  <c r="V620" i="2"/>
  <c r="S620" i="2"/>
  <c r="AB861" i="2"/>
  <c r="AA861" i="2"/>
  <c r="Z861" i="2"/>
  <c r="Y861" i="2"/>
  <c r="X861" i="2"/>
  <c r="W861" i="2"/>
  <c r="V861" i="2"/>
  <c r="S861" i="2"/>
  <c r="AB860" i="2"/>
  <c r="AA860" i="2"/>
  <c r="Z860" i="2"/>
  <c r="Y860" i="2"/>
  <c r="X860" i="2"/>
  <c r="W860" i="2"/>
  <c r="V860" i="2"/>
  <c r="S860" i="2"/>
  <c r="AB859" i="2"/>
  <c r="AA859" i="2"/>
  <c r="Z859" i="2"/>
  <c r="Y859" i="2"/>
  <c r="X859" i="2"/>
  <c r="W859" i="2"/>
  <c r="V859" i="2"/>
  <c r="S859" i="2"/>
  <c r="AB858" i="2"/>
  <c r="AA858" i="2"/>
  <c r="Z858" i="2"/>
  <c r="Y858" i="2"/>
  <c r="X858" i="2"/>
  <c r="W858" i="2"/>
  <c r="V858" i="2"/>
  <c r="S858" i="2"/>
  <c r="AB828" i="2"/>
  <c r="AA828" i="2"/>
  <c r="Z828" i="2"/>
  <c r="Y828" i="2"/>
  <c r="X828" i="2"/>
  <c r="W828" i="2"/>
  <c r="V828" i="2"/>
  <c r="S828" i="2"/>
  <c r="AB820" i="2"/>
  <c r="AA820" i="2"/>
  <c r="Z820" i="2"/>
  <c r="Y820" i="2"/>
  <c r="X820" i="2"/>
  <c r="W820" i="2"/>
  <c r="V820" i="2"/>
  <c r="S820" i="2"/>
  <c r="AB819" i="2"/>
  <c r="AA819" i="2"/>
  <c r="Z819" i="2"/>
  <c r="Y819" i="2"/>
  <c r="X819" i="2"/>
  <c r="W819" i="2"/>
  <c r="V819" i="2"/>
  <c r="S819" i="2"/>
  <c r="AB857" i="2"/>
  <c r="AA857" i="2"/>
  <c r="Z857" i="2"/>
  <c r="Y857" i="2"/>
  <c r="X857" i="2"/>
  <c r="W857" i="2"/>
  <c r="V857" i="2"/>
  <c r="S857" i="2"/>
  <c r="AB29" i="2"/>
  <c r="AA29" i="2"/>
  <c r="Z29" i="2"/>
  <c r="Y29" i="2"/>
  <c r="X29" i="2"/>
  <c r="W29" i="2"/>
  <c r="V29" i="2"/>
  <c r="S29" i="2"/>
  <c r="AB28" i="2"/>
  <c r="AA28" i="2"/>
  <c r="Z28" i="2"/>
  <c r="Y28" i="2"/>
  <c r="X28" i="2"/>
  <c r="W28" i="2"/>
  <c r="V28" i="2"/>
  <c r="S28" i="2"/>
  <c r="AB27" i="2"/>
  <c r="AA27" i="2"/>
  <c r="Z27" i="2"/>
  <c r="Y27" i="2"/>
  <c r="X27" i="2"/>
  <c r="W27" i="2"/>
  <c r="V27" i="2"/>
  <c r="S27" i="2"/>
  <c r="AB419" i="2"/>
  <c r="AA419" i="2"/>
  <c r="Z419" i="2"/>
  <c r="Y419" i="2"/>
  <c r="X419" i="2"/>
  <c r="W419" i="2"/>
  <c r="V419" i="2"/>
  <c r="S419" i="2"/>
  <c r="AB418" i="2"/>
  <c r="AA418" i="2"/>
  <c r="Z418" i="2"/>
  <c r="Y418" i="2"/>
  <c r="X418" i="2"/>
  <c r="W418" i="2"/>
  <c r="V418" i="2"/>
  <c r="S418" i="2"/>
  <c r="AB417" i="2"/>
  <c r="AA417" i="2"/>
  <c r="Z417" i="2"/>
  <c r="Y417" i="2"/>
  <c r="X417" i="2"/>
  <c r="W417" i="2"/>
  <c r="V417" i="2"/>
  <c r="S417" i="2"/>
  <c r="AB619" i="2"/>
  <c r="AA619" i="2"/>
  <c r="Z619" i="2"/>
  <c r="Y619" i="2"/>
  <c r="X619" i="2"/>
  <c r="W619" i="2"/>
  <c r="V619" i="2"/>
  <c r="S619" i="2"/>
  <c r="AB618" i="2"/>
  <c r="AA618" i="2"/>
  <c r="Z618" i="2"/>
  <c r="Y618" i="2"/>
  <c r="X618" i="2"/>
  <c r="W618" i="2"/>
  <c r="V618" i="2"/>
  <c r="S618" i="2"/>
  <c r="AB617" i="2"/>
  <c r="AA617" i="2"/>
  <c r="Z617" i="2"/>
  <c r="Y617" i="2"/>
  <c r="X617" i="2"/>
  <c r="W617" i="2"/>
  <c r="V617" i="2"/>
  <c r="S617" i="2"/>
  <c r="AB616" i="2"/>
  <c r="AA616" i="2"/>
  <c r="Z616" i="2"/>
  <c r="Y616" i="2"/>
  <c r="X616" i="2"/>
  <c r="W616" i="2"/>
  <c r="V616" i="2"/>
  <c r="S616" i="2"/>
  <c r="AB615" i="2"/>
  <c r="AA615" i="2"/>
  <c r="Z615" i="2"/>
  <c r="Y615" i="2"/>
  <c r="X615" i="2"/>
  <c r="W615" i="2"/>
  <c r="V615" i="2"/>
  <c r="S615" i="2"/>
  <c r="AB614" i="2"/>
  <c r="AA614" i="2"/>
  <c r="Z614" i="2"/>
  <c r="Y614" i="2"/>
  <c r="X614" i="2"/>
  <c r="W614" i="2"/>
  <c r="V614" i="2"/>
  <c r="S614" i="2"/>
  <c r="AB613" i="2"/>
  <c r="AA613" i="2"/>
  <c r="Z613" i="2"/>
  <c r="Y613" i="2"/>
  <c r="X613" i="2"/>
  <c r="W613" i="2"/>
  <c r="V613" i="2"/>
  <c r="S613" i="2"/>
  <c r="AB732" i="2"/>
  <c r="AA732" i="2"/>
  <c r="Z732" i="2"/>
  <c r="Y732" i="2"/>
  <c r="X732" i="2"/>
  <c r="W732" i="2"/>
  <c r="V732" i="2"/>
  <c r="S732" i="2"/>
  <c r="AB867" i="2"/>
  <c r="AA867" i="2"/>
  <c r="Z867" i="2"/>
  <c r="Y867" i="2"/>
  <c r="X867" i="2"/>
  <c r="W867" i="2"/>
  <c r="V867" i="2"/>
  <c r="S867" i="2"/>
  <c r="AB612" i="2"/>
  <c r="AA612" i="2"/>
  <c r="Z612" i="2"/>
  <c r="Y612" i="2"/>
  <c r="X612" i="2"/>
  <c r="W612" i="2"/>
  <c r="V612" i="2"/>
  <c r="S612" i="2"/>
  <c r="AB866" i="2"/>
  <c r="AA866" i="2"/>
  <c r="Z866" i="2"/>
  <c r="Y866" i="2"/>
  <c r="X866" i="2"/>
  <c r="W866" i="2"/>
  <c r="V866" i="2"/>
  <c r="S866" i="2"/>
  <c r="AB743" i="2"/>
  <c r="AA743" i="2"/>
  <c r="Z743" i="2"/>
  <c r="Y743" i="2"/>
  <c r="X743" i="2"/>
  <c r="W743" i="2"/>
  <c r="V743" i="2"/>
  <c r="S743" i="2"/>
  <c r="AB742" i="2"/>
  <c r="AA742" i="2"/>
  <c r="Z742" i="2"/>
  <c r="Y742" i="2"/>
  <c r="X742" i="2"/>
  <c r="W742" i="2"/>
  <c r="V742" i="2"/>
  <c r="S742" i="2"/>
  <c r="AB788" i="2"/>
  <c r="AA788" i="2"/>
  <c r="Z788" i="2"/>
  <c r="Y788" i="2"/>
  <c r="X788" i="2"/>
  <c r="W788" i="2"/>
  <c r="V788" i="2"/>
  <c r="S788" i="2"/>
  <c r="AB876" i="2"/>
  <c r="AA876" i="2"/>
  <c r="Z876" i="2"/>
  <c r="Y876" i="2"/>
  <c r="X876" i="2"/>
  <c r="W876" i="2"/>
  <c r="V876" i="2"/>
  <c r="S876" i="2"/>
  <c r="AB611" i="2"/>
  <c r="AA611" i="2"/>
  <c r="Z611" i="2"/>
  <c r="Y611" i="2"/>
  <c r="X611" i="2"/>
  <c r="W611" i="2"/>
  <c r="V611" i="2"/>
  <c r="S611" i="2"/>
  <c r="AB792" i="2"/>
  <c r="AA792" i="2"/>
  <c r="Z792" i="2"/>
  <c r="Y792" i="2"/>
  <c r="X792" i="2"/>
  <c r="W792" i="2"/>
  <c r="V792" i="2"/>
  <c r="S792" i="2"/>
  <c r="AB765" i="2"/>
  <c r="AA765" i="2"/>
  <c r="Z765" i="2"/>
  <c r="Y765" i="2"/>
  <c r="X765" i="2"/>
  <c r="W765" i="2"/>
  <c r="V765" i="2"/>
  <c r="S765" i="2"/>
  <c r="AB810" i="2"/>
  <c r="AA810" i="2"/>
  <c r="Z810" i="2"/>
  <c r="Y810" i="2"/>
  <c r="X810" i="2"/>
  <c r="W810" i="2"/>
  <c r="V810" i="2"/>
  <c r="S810" i="2"/>
  <c r="AB794" i="2"/>
  <c r="AA794" i="2"/>
  <c r="Z794" i="2"/>
  <c r="Y794" i="2"/>
  <c r="X794" i="2"/>
  <c r="W794" i="2"/>
  <c r="V794" i="2"/>
  <c r="S794" i="2"/>
  <c r="AB762" i="2"/>
  <c r="AA762" i="2"/>
  <c r="Z762" i="2"/>
  <c r="Y762" i="2"/>
  <c r="X762" i="2"/>
  <c r="W762" i="2"/>
  <c r="V762" i="2"/>
  <c r="S762" i="2"/>
  <c r="AB610" i="2"/>
  <c r="AA610" i="2"/>
  <c r="Z610" i="2"/>
  <c r="Y610" i="2"/>
  <c r="X610" i="2"/>
  <c r="W610" i="2"/>
  <c r="V610" i="2"/>
  <c r="S610" i="2"/>
  <c r="AB609" i="2"/>
  <c r="AA609" i="2"/>
  <c r="Z609" i="2"/>
  <c r="Y609" i="2"/>
  <c r="X609" i="2"/>
  <c r="W609" i="2"/>
  <c r="V609" i="2"/>
  <c r="S609" i="2"/>
  <c r="AB608" i="2"/>
  <c r="AA608" i="2"/>
  <c r="Z608" i="2"/>
  <c r="Y608" i="2"/>
  <c r="X608" i="2"/>
  <c r="W608" i="2"/>
  <c r="V608" i="2"/>
  <c r="S608" i="2"/>
  <c r="AB607" i="2"/>
  <c r="AA607" i="2"/>
  <c r="Z607" i="2"/>
  <c r="Y607" i="2"/>
  <c r="X607" i="2"/>
  <c r="W607" i="2"/>
  <c r="V607" i="2"/>
  <c r="S607" i="2"/>
  <c r="AB606" i="2"/>
  <c r="AA606" i="2"/>
  <c r="Z606" i="2"/>
  <c r="Y606" i="2"/>
  <c r="X606" i="2"/>
  <c r="W606" i="2"/>
  <c r="V606" i="2"/>
  <c r="S606" i="2"/>
  <c r="AB605" i="2"/>
  <c r="AA605" i="2"/>
  <c r="Z605" i="2"/>
  <c r="Y605" i="2"/>
  <c r="X605" i="2"/>
  <c r="W605" i="2"/>
  <c r="V605" i="2"/>
  <c r="S605" i="2"/>
  <c r="AB604" i="2"/>
  <c r="AA604" i="2"/>
  <c r="Z604" i="2"/>
  <c r="Y604" i="2"/>
  <c r="X604" i="2"/>
  <c r="W604" i="2"/>
  <c r="V604" i="2"/>
  <c r="S604" i="2"/>
  <c r="AB603" i="2"/>
  <c r="AA603" i="2"/>
  <c r="Z603" i="2"/>
  <c r="Y603" i="2"/>
  <c r="X603" i="2"/>
  <c r="W603" i="2"/>
  <c r="V603" i="2"/>
  <c r="S603" i="2"/>
  <c r="AB807" i="2"/>
  <c r="AA807" i="2"/>
  <c r="Z807" i="2"/>
  <c r="Y807" i="2"/>
  <c r="X807" i="2"/>
  <c r="W807" i="2"/>
  <c r="V807" i="2"/>
  <c r="S807" i="2"/>
  <c r="AB793" i="2"/>
  <c r="AA793" i="2"/>
  <c r="Z793" i="2"/>
  <c r="Y793" i="2"/>
  <c r="X793" i="2"/>
  <c r="W793" i="2"/>
  <c r="V793" i="2"/>
  <c r="S793" i="2"/>
  <c r="AB26" i="2"/>
  <c r="AA26" i="2"/>
  <c r="Z26" i="2"/>
  <c r="Y26" i="2"/>
  <c r="X26" i="2"/>
  <c r="W26" i="2"/>
  <c r="V26" i="2"/>
  <c r="S26" i="2"/>
  <c r="AB602" i="2"/>
  <c r="AA602" i="2"/>
  <c r="Z602" i="2"/>
  <c r="Y602" i="2"/>
  <c r="X602" i="2"/>
  <c r="W602" i="2"/>
  <c r="V602" i="2"/>
  <c r="S602" i="2"/>
  <c r="AB601" i="2"/>
  <c r="AA601" i="2"/>
  <c r="Z601" i="2"/>
  <c r="Y601" i="2"/>
  <c r="X601" i="2"/>
  <c r="W601" i="2"/>
  <c r="V601" i="2"/>
  <c r="S601" i="2"/>
  <c r="AB25" i="2"/>
  <c r="AA25" i="2"/>
  <c r="Z25" i="2"/>
  <c r="Y25" i="2"/>
  <c r="X25" i="2"/>
  <c r="W25" i="2"/>
  <c r="V25" i="2"/>
  <c r="S25" i="2"/>
  <c r="AB24" i="2"/>
  <c r="AA24" i="2"/>
  <c r="Z24" i="2"/>
  <c r="Y24" i="2"/>
  <c r="X24" i="2"/>
  <c r="W24" i="2"/>
  <c r="V24" i="2"/>
  <c r="S24" i="2"/>
  <c r="AB600" i="2"/>
  <c r="AA600" i="2"/>
  <c r="Z600" i="2"/>
  <c r="Y600" i="2"/>
  <c r="X600" i="2"/>
  <c r="W600" i="2"/>
  <c r="V600" i="2"/>
  <c r="S600" i="2"/>
  <c r="AB23" i="2"/>
  <c r="AA23" i="2"/>
  <c r="Z23" i="2"/>
  <c r="Y23" i="2"/>
  <c r="X23" i="2"/>
  <c r="W23" i="2"/>
  <c r="V23" i="2"/>
  <c r="S23" i="2"/>
  <c r="AB599" i="2"/>
  <c r="AA599" i="2"/>
  <c r="Z599" i="2"/>
  <c r="Y599" i="2"/>
  <c r="X599" i="2"/>
  <c r="W599" i="2"/>
  <c r="V599" i="2"/>
  <c r="S599" i="2"/>
  <c r="AB22" i="2"/>
  <c r="AA22" i="2"/>
  <c r="Z22" i="2"/>
  <c r="Y22" i="2"/>
  <c r="X22" i="2"/>
  <c r="W22" i="2"/>
  <c r="V22" i="2"/>
  <c r="S22" i="2"/>
  <c r="AB598" i="2"/>
  <c r="AA598" i="2"/>
  <c r="Z598" i="2"/>
  <c r="Y598" i="2"/>
  <c r="X598" i="2"/>
  <c r="W598" i="2"/>
  <c r="V598" i="2"/>
  <c r="S598" i="2"/>
  <c r="AB21" i="2"/>
  <c r="AA21" i="2"/>
  <c r="Z21" i="2"/>
  <c r="Y21" i="2"/>
  <c r="X21" i="2"/>
  <c r="W21" i="2"/>
  <c r="V21" i="2"/>
  <c r="S21" i="2"/>
  <c r="AB20" i="2"/>
  <c r="AA20" i="2"/>
  <c r="Z20" i="2"/>
  <c r="Y20" i="2"/>
  <c r="X20" i="2"/>
  <c r="W20" i="2"/>
  <c r="V20" i="2"/>
  <c r="S20" i="2"/>
  <c r="AB597" i="2"/>
  <c r="AA597" i="2"/>
  <c r="Z597" i="2"/>
  <c r="Y597" i="2"/>
  <c r="X597" i="2"/>
  <c r="W597" i="2"/>
  <c r="V597" i="2"/>
  <c r="S597" i="2"/>
  <c r="AB19" i="2"/>
  <c r="AA19" i="2"/>
  <c r="Z19" i="2"/>
  <c r="Y19" i="2"/>
  <c r="X19" i="2"/>
  <c r="W19" i="2"/>
  <c r="V19" i="2"/>
  <c r="S19" i="2"/>
  <c r="AB18" i="2"/>
  <c r="AA18" i="2"/>
  <c r="Z18" i="2"/>
  <c r="Y18" i="2"/>
  <c r="X18" i="2"/>
  <c r="W18" i="2"/>
  <c r="V18" i="2"/>
  <c r="S18" i="2"/>
  <c r="AB17" i="2"/>
  <c r="AA17" i="2"/>
  <c r="Z17" i="2"/>
  <c r="Y17" i="2"/>
  <c r="X17" i="2"/>
  <c r="W17" i="2"/>
  <c r="V17" i="2"/>
  <c r="S17" i="2"/>
  <c r="AB596" i="2"/>
  <c r="AA596" i="2"/>
  <c r="Z596" i="2"/>
  <c r="Y596" i="2"/>
  <c r="X596" i="2"/>
  <c r="W596" i="2"/>
  <c r="V596" i="2"/>
  <c r="S596" i="2"/>
  <c r="AB16" i="2"/>
  <c r="AA16" i="2"/>
  <c r="Z16" i="2"/>
  <c r="Y16" i="2"/>
  <c r="X16" i="2"/>
  <c r="W16" i="2"/>
  <c r="V16" i="2"/>
  <c r="S16" i="2"/>
  <c r="AB595" i="2"/>
  <c r="AA595" i="2"/>
  <c r="Z595" i="2"/>
  <c r="Y595" i="2"/>
  <c r="X595" i="2"/>
  <c r="W595" i="2"/>
  <c r="V595" i="2"/>
  <c r="S595" i="2"/>
  <c r="AB15" i="2"/>
  <c r="AA15" i="2"/>
  <c r="Z15" i="2"/>
  <c r="Y15" i="2"/>
  <c r="X15" i="2"/>
  <c r="W15" i="2"/>
  <c r="V15" i="2"/>
  <c r="S15" i="2"/>
  <c r="AB731" i="2"/>
  <c r="AA731" i="2"/>
  <c r="Z731" i="2"/>
  <c r="Y731" i="2"/>
  <c r="X731" i="2"/>
  <c r="W731" i="2"/>
  <c r="V731" i="2"/>
  <c r="S731" i="2"/>
  <c r="AB14" i="2"/>
  <c r="AA14" i="2"/>
  <c r="Z14" i="2"/>
  <c r="Y14" i="2"/>
  <c r="X14" i="2"/>
  <c r="W14" i="2"/>
  <c r="V14" i="2"/>
  <c r="S14" i="2"/>
  <c r="AB834" i="2"/>
  <c r="AA834" i="2"/>
  <c r="Z834" i="2"/>
  <c r="Y834" i="2"/>
  <c r="X834" i="2"/>
  <c r="W834" i="2"/>
  <c r="V834" i="2"/>
  <c r="S834" i="2"/>
  <c r="AB669" i="2"/>
  <c r="AA669" i="2"/>
  <c r="Z669" i="2"/>
  <c r="Y669" i="2"/>
  <c r="X669" i="2"/>
  <c r="W669" i="2"/>
  <c r="V669" i="2"/>
  <c r="S669" i="2"/>
  <c r="AB13" i="2"/>
  <c r="AA13" i="2"/>
  <c r="Z13" i="2"/>
  <c r="Y13" i="2"/>
  <c r="X13" i="2"/>
  <c r="W13" i="2"/>
  <c r="V13" i="2"/>
  <c r="S13" i="2"/>
  <c r="AB730" i="2"/>
  <c r="AA730" i="2"/>
  <c r="Z730" i="2"/>
  <c r="Y730" i="2"/>
  <c r="X730" i="2"/>
  <c r="W730" i="2"/>
  <c r="V730" i="2"/>
  <c r="S730" i="2"/>
  <c r="AB729" i="2"/>
  <c r="AA729" i="2"/>
  <c r="Z729" i="2"/>
  <c r="Y729" i="2"/>
  <c r="X729" i="2"/>
  <c r="W729" i="2"/>
  <c r="V729" i="2"/>
  <c r="S729" i="2"/>
  <c r="AB12" i="2"/>
  <c r="AA12" i="2"/>
  <c r="Z12" i="2"/>
  <c r="Y12" i="2"/>
  <c r="X12" i="2"/>
  <c r="W12" i="2"/>
  <c r="V12" i="2"/>
  <c r="S12" i="2"/>
  <c r="AB11" i="2"/>
  <c r="AA11" i="2"/>
  <c r="Z11" i="2"/>
  <c r="Y11" i="2"/>
  <c r="X11" i="2"/>
  <c r="W11" i="2"/>
  <c r="V11" i="2"/>
  <c r="S11" i="2"/>
  <c r="AB10" i="2"/>
  <c r="AA10" i="2"/>
  <c r="Z10" i="2"/>
  <c r="Y10" i="2"/>
  <c r="X10" i="2"/>
  <c r="W10" i="2"/>
  <c r="V10" i="2"/>
  <c r="S10" i="2"/>
  <c r="A10" i="2"/>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 r="A55" i="2"/>
  <c r="A56" i="2"/>
  <c r="A57" i="2"/>
  <c r="A58" i="2"/>
  <c r="A59" i="2"/>
  <c r="A60" i="2"/>
  <c r="A61" i="2"/>
  <c r="A62" i="2"/>
  <c r="A63" i="2"/>
  <c r="A64" i="2"/>
  <c r="A65" i="2"/>
  <c r="A66" i="2"/>
  <c r="A67" i="2"/>
  <c r="A68" i="2"/>
  <c r="A69" i="2"/>
  <c r="A70" i="2"/>
  <c r="A71" i="2"/>
  <c r="A72" i="2"/>
  <c r="A73" i="2"/>
  <c r="A74" i="2"/>
  <c r="A75" i="2"/>
  <c r="A76" i="2"/>
  <c r="A77" i="2"/>
  <c r="A78" i="2"/>
  <c r="A79" i="2"/>
  <c r="A80" i="2"/>
  <c r="A81" i="2"/>
  <c r="A82" i="2"/>
  <c r="A83" i="2"/>
  <c r="A84" i="2"/>
  <c r="A85" i="2"/>
  <c r="A86" i="2"/>
  <c r="A87" i="2"/>
  <c r="A88" i="2"/>
  <c r="A89" i="2"/>
  <c r="A90" i="2"/>
  <c r="A91" i="2"/>
  <c r="A92" i="2"/>
  <c r="A93" i="2"/>
  <c r="A94" i="2"/>
  <c r="A95" i="2"/>
  <c r="A96" i="2"/>
  <c r="A97" i="2"/>
  <c r="A98" i="2"/>
  <c r="A99" i="2"/>
  <c r="A100" i="2"/>
  <c r="A101" i="2"/>
  <c r="A102" i="2"/>
  <c r="A103" i="2"/>
  <c r="A104" i="2"/>
  <c r="A105" i="2"/>
  <c r="A106" i="2"/>
  <c r="A107" i="2"/>
  <c r="A108" i="2"/>
  <c r="A109" i="2"/>
  <c r="A110" i="2"/>
  <c r="A111" i="2"/>
  <c r="A112" i="2"/>
  <c r="A113" i="2"/>
  <c r="A114" i="2"/>
  <c r="A115" i="2"/>
  <c r="A116" i="2"/>
  <c r="A117" i="2"/>
  <c r="A118" i="2"/>
  <c r="A119" i="2"/>
  <c r="A120" i="2"/>
  <c r="A121" i="2"/>
  <c r="A122" i="2"/>
  <c r="A123" i="2"/>
  <c r="A124" i="2"/>
  <c r="A125" i="2"/>
  <c r="A126" i="2"/>
  <c r="A127" i="2"/>
  <c r="A128" i="2"/>
  <c r="A129" i="2"/>
  <c r="A130" i="2"/>
  <c r="A131" i="2"/>
  <c r="A132" i="2"/>
  <c r="A133" i="2"/>
  <c r="A134" i="2"/>
  <c r="A135" i="2"/>
  <c r="A136" i="2"/>
  <c r="A137" i="2"/>
  <c r="A138" i="2"/>
  <c r="A139" i="2"/>
  <c r="A140" i="2"/>
  <c r="A141" i="2"/>
  <c r="A142" i="2"/>
  <c r="A143" i="2"/>
  <c r="A144" i="2"/>
  <c r="A145" i="2"/>
  <c r="A146" i="2"/>
  <c r="A147" i="2"/>
  <c r="A148" i="2"/>
  <c r="A149" i="2"/>
  <c r="A150" i="2"/>
  <c r="A151" i="2"/>
  <c r="A152" i="2"/>
  <c r="A153" i="2"/>
  <c r="A154" i="2"/>
  <c r="A155" i="2"/>
  <c r="A156" i="2"/>
  <c r="A157" i="2"/>
  <c r="A158" i="2"/>
  <c r="A159" i="2"/>
  <c r="A160" i="2"/>
  <c r="A161" i="2"/>
  <c r="A162" i="2"/>
  <c r="A163" i="2"/>
  <c r="A164" i="2"/>
  <c r="A165" i="2"/>
  <c r="A166" i="2"/>
  <c r="A167" i="2"/>
  <c r="A168" i="2"/>
  <c r="A169" i="2"/>
  <c r="A170" i="2"/>
  <c r="A171" i="2"/>
  <c r="A172" i="2"/>
  <c r="A173" i="2"/>
  <c r="A174" i="2"/>
  <c r="A175" i="2"/>
  <c r="A176" i="2"/>
  <c r="A177" i="2"/>
  <c r="A178" i="2"/>
  <c r="A179" i="2"/>
  <c r="A180" i="2"/>
  <c r="A181" i="2"/>
  <c r="A182" i="2"/>
  <c r="A183" i="2"/>
  <c r="A184" i="2"/>
  <c r="A185" i="2"/>
  <c r="A186" i="2"/>
  <c r="A187" i="2"/>
  <c r="A188" i="2"/>
  <c r="A189" i="2"/>
  <c r="A190" i="2"/>
  <c r="A191" i="2"/>
  <c r="A192" i="2"/>
  <c r="A193" i="2"/>
  <c r="A194" i="2"/>
  <c r="A195" i="2"/>
  <c r="A196" i="2"/>
  <c r="A197" i="2"/>
  <c r="A198" i="2"/>
  <c r="A199" i="2"/>
  <c r="A200" i="2"/>
  <c r="A201" i="2"/>
  <c r="A202" i="2"/>
  <c r="A203" i="2"/>
  <c r="A204" i="2"/>
  <c r="A205" i="2"/>
  <c r="A206" i="2"/>
  <c r="A207" i="2"/>
  <c r="A208" i="2"/>
  <c r="A209" i="2"/>
  <c r="A210" i="2"/>
  <c r="A211" i="2"/>
  <c r="A212" i="2"/>
  <c r="A213" i="2"/>
  <c r="A214" i="2"/>
  <c r="A215" i="2"/>
  <c r="A216" i="2"/>
  <c r="A217" i="2"/>
  <c r="A218" i="2"/>
  <c r="A219" i="2"/>
  <c r="A220" i="2"/>
  <c r="A221" i="2"/>
  <c r="A222" i="2"/>
  <c r="A223" i="2"/>
  <c r="A224" i="2"/>
  <c r="A225" i="2"/>
  <c r="A226" i="2"/>
  <c r="A227" i="2"/>
  <c r="A228" i="2"/>
  <c r="A229" i="2"/>
  <c r="A230" i="2"/>
  <c r="A231" i="2"/>
  <c r="A232" i="2"/>
  <c r="A233" i="2"/>
  <c r="A234" i="2"/>
  <c r="A235" i="2"/>
  <c r="A236" i="2"/>
  <c r="A237" i="2"/>
  <c r="A238" i="2"/>
  <c r="A239" i="2"/>
  <c r="A240" i="2"/>
  <c r="A241" i="2"/>
  <c r="A242" i="2"/>
  <c r="A243" i="2"/>
  <c r="A244" i="2"/>
  <c r="A245" i="2"/>
  <c r="A246" i="2"/>
  <c r="A247" i="2"/>
  <c r="A248" i="2"/>
  <c r="A249" i="2"/>
  <c r="A250" i="2"/>
  <c r="A251" i="2"/>
  <c r="A252" i="2"/>
  <c r="A253" i="2"/>
  <c r="A254" i="2"/>
  <c r="A255" i="2"/>
  <c r="A256" i="2"/>
  <c r="A257" i="2"/>
  <c r="A258" i="2"/>
  <c r="A259" i="2"/>
  <c r="A260" i="2"/>
  <c r="A261" i="2"/>
  <c r="A262" i="2"/>
  <c r="A263" i="2"/>
  <c r="A264" i="2"/>
  <c r="A265" i="2"/>
  <c r="A266" i="2"/>
  <c r="A267" i="2"/>
  <c r="A268" i="2"/>
  <c r="A269" i="2"/>
  <c r="A270" i="2"/>
  <c r="A271" i="2"/>
  <c r="A272" i="2"/>
  <c r="A273" i="2"/>
  <c r="A274" i="2"/>
  <c r="A275" i="2"/>
  <c r="A276" i="2"/>
  <c r="A277" i="2"/>
  <c r="A278" i="2"/>
  <c r="A279" i="2"/>
  <c r="A280" i="2"/>
  <c r="A281" i="2"/>
  <c r="A282" i="2"/>
  <c r="A283" i="2"/>
  <c r="A284" i="2"/>
  <c r="A285" i="2"/>
  <c r="A286" i="2"/>
  <c r="A287" i="2"/>
  <c r="A288" i="2"/>
  <c r="A289" i="2"/>
  <c r="A290" i="2"/>
  <c r="A291" i="2"/>
  <c r="A292" i="2"/>
  <c r="A293" i="2"/>
  <c r="A294" i="2"/>
  <c r="A295" i="2"/>
  <c r="A296" i="2"/>
  <c r="A297" i="2"/>
  <c r="A298" i="2"/>
  <c r="A299" i="2"/>
  <c r="A300" i="2"/>
  <c r="A301" i="2"/>
  <c r="A302" i="2"/>
  <c r="A303" i="2"/>
  <c r="A304" i="2"/>
  <c r="A305" i="2"/>
  <c r="A306" i="2"/>
  <c r="A307" i="2"/>
  <c r="A308" i="2"/>
  <c r="A309" i="2"/>
  <c r="A310" i="2"/>
  <c r="A311" i="2"/>
  <c r="A312" i="2"/>
  <c r="A313" i="2"/>
  <c r="A314" i="2"/>
  <c r="A315" i="2"/>
  <c r="A316" i="2"/>
  <c r="A317" i="2"/>
  <c r="A318" i="2"/>
  <c r="A319" i="2"/>
  <c r="A320" i="2"/>
  <c r="A321" i="2"/>
  <c r="A322" i="2"/>
  <c r="A323" i="2"/>
  <c r="A324" i="2"/>
  <c r="A325" i="2"/>
  <c r="A326" i="2"/>
  <c r="A327" i="2"/>
  <c r="A328" i="2"/>
  <c r="A329" i="2"/>
  <c r="A330" i="2"/>
  <c r="A331" i="2"/>
  <c r="A332" i="2"/>
  <c r="A333" i="2"/>
  <c r="A334" i="2"/>
  <c r="A335" i="2"/>
  <c r="A336" i="2"/>
  <c r="A337" i="2"/>
  <c r="A338" i="2"/>
  <c r="A339" i="2"/>
  <c r="A340" i="2"/>
  <c r="A341" i="2"/>
  <c r="A342" i="2"/>
  <c r="A343" i="2"/>
  <c r="A344" i="2"/>
  <c r="A345" i="2"/>
  <c r="A346" i="2"/>
  <c r="A347" i="2"/>
  <c r="A348" i="2"/>
  <c r="A349" i="2"/>
  <c r="A350" i="2"/>
  <c r="A351" i="2"/>
  <c r="A352" i="2"/>
  <c r="A353" i="2"/>
  <c r="A354" i="2"/>
  <c r="A355" i="2"/>
  <c r="A356" i="2"/>
  <c r="A357" i="2"/>
  <c r="A358" i="2"/>
  <c r="A359" i="2"/>
  <c r="A360" i="2"/>
  <c r="A361" i="2"/>
  <c r="A362" i="2"/>
  <c r="A363" i="2"/>
  <c r="A364" i="2"/>
  <c r="A365" i="2"/>
  <c r="A366" i="2"/>
  <c r="A367" i="2"/>
  <c r="A368" i="2"/>
  <c r="A369" i="2"/>
  <c r="A370" i="2"/>
  <c r="A371" i="2"/>
  <c r="A372" i="2"/>
  <c r="A373" i="2"/>
  <c r="A374" i="2"/>
  <c r="A375" i="2"/>
  <c r="A376" i="2"/>
  <c r="A377" i="2"/>
  <c r="A378" i="2"/>
  <c r="A379" i="2"/>
  <c r="A380" i="2"/>
  <c r="A381" i="2"/>
  <c r="A382" i="2"/>
  <c r="A383" i="2"/>
  <c r="A384" i="2"/>
  <c r="A385" i="2"/>
  <c r="A386" i="2"/>
  <c r="A387" i="2"/>
  <c r="A388" i="2"/>
  <c r="A389" i="2"/>
  <c r="A390" i="2"/>
  <c r="A391" i="2"/>
  <c r="A392" i="2"/>
  <c r="A393" i="2"/>
  <c r="A394" i="2"/>
  <c r="A395" i="2"/>
  <c r="A396" i="2"/>
  <c r="A397" i="2"/>
  <c r="A398" i="2"/>
  <c r="A399" i="2"/>
  <c r="A400" i="2"/>
  <c r="A401" i="2"/>
  <c r="A402" i="2"/>
  <c r="A403" i="2"/>
  <c r="A404" i="2"/>
  <c r="A405" i="2"/>
  <c r="A406" i="2"/>
  <c r="A407" i="2"/>
  <c r="A408" i="2"/>
  <c r="A409" i="2"/>
  <c r="A410" i="2"/>
  <c r="A411" i="2"/>
  <c r="A412" i="2"/>
  <c r="A413" i="2"/>
  <c r="A414" i="2"/>
  <c r="A415" i="2"/>
  <c r="A416" i="2"/>
  <c r="A417" i="2"/>
  <c r="A418" i="2"/>
  <c r="A419" i="2"/>
  <c r="A420" i="2"/>
  <c r="A421" i="2"/>
  <c r="A422" i="2"/>
  <c r="A423" i="2"/>
  <c r="A424" i="2"/>
  <c r="A425" i="2"/>
  <c r="A426" i="2"/>
  <c r="A427" i="2"/>
  <c r="A428" i="2"/>
  <c r="A429" i="2"/>
  <c r="A430" i="2"/>
  <c r="A431" i="2"/>
  <c r="A432" i="2"/>
  <c r="A433" i="2"/>
  <c r="A434" i="2"/>
  <c r="A435" i="2"/>
  <c r="A436" i="2"/>
  <c r="A437" i="2"/>
  <c r="A438" i="2"/>
  <c r="A439" i="2"/>
  <c r="A440" i="2"/>
  <c r="A441" i="2"/>
  <c r="A442" i="2"/>
  <c r="A443" i="2"/>
  <c r="A444" i="2"/>
  <c r="A445" i="2"/>
  <c r="A446" i="2"/>
  <c r="A447" i="2"/>
  <c r="A448" i="2"/>
  <c r="A449" i="2"/>
  <c r="A450" i="2"/>
  <c r="A451" i="2"/>
  <c r="A452" i="2"/>
  <c r="A453" i="2"/>
  <c r="A454" i="2"/>
  <c r="A455" i="2"/>
  <c r="A456" i="2"/>
  <c r="A457" i="2"/>
  <c r="A458" i="2"/>
  <c r="A459" i="2"/>
  <c r="A460" i="2"/>
  <c r="A461" i="2"/>
  <c r="A462" i="2"/>
  <c r="A463" i="2"/>
  <c r="A464" i="2"/>
  <c r="A465" i="2"/>
  <c r="A466" i="2"/>
  <c r="A467" i="2"/>
  <c r="A468" i="2"/>
  <c r="A469" i="2"/>
  <c r="A470" i="2"/>
  <c r="A471" i="2"/>
  <c r="A472" i="2"/>
  <c r="A473" i="2"/>
  <c r="A474" i="2"/>
  <c r="A475" i="2"/>
  <c r="A476" i="2"/>
  <c r="A477" i="2"/>
  <c r="A478" i="2"/>
  <c r="A479" i="2"/>
  <c r="A480" i="2"/>
  <c r="A481" i="2"/>
  <c r="A482" i="2"/>
  <c r="A483" i="2"/>
  <c r="A484" i="2"/>
  <c r="A485" i="2"/>
  <c r="A486" i="2"/>
  <c r="A487" i="2"/>
  <c r="A488" i="2"/>
  <c r="A489" i="2"/>
  <c r="A490" i="2"/>
  <c r="A491" i="2"/>
  <c r="A492" i="2"/>
  <c r="A493" i="2"/>
  <c r="A494" i="2"/>
  <c r="A495" i="2"/>
  <c r="A496" i="2"/>
  <c r="A497" i="2"/>
  <c r="A498" i="2"/>
  <c r="A499" i="2"/>
  <c r="A500" i="2"/>
  <c r="A501" i="2"/>
  <c r="A502" i="2"/>
  <c r="A503" i="2"/>
  <c r="A504" i="2"/>
  <c r="A505" i="2"/>
  <c r="A506" i="2"/>
  <c r="A507" i="2"/>
  <c r="A508" i="2"/>
  <c r="A509" i="2"/>
  <c r="A510" i="2"/>
  <c r="A511" i="2"/>
  <c r="A512" i="2"/>
  <c r="A513" i="2"/>
  <c r="A514" i="2"/>
  <c r="A515" i="2"/>
  <c r="A516" i="2"/>
  <c r="A517" i="2"/>
  <c r="A518" i="2"/>
  <c r="A519" i="2"/>
  <c r="A520" i="2"/>
  <c r="A521" i="2"/>
  <c r="A522" i="2"/>
  <c r="A523" i="2"/>
  <c r="A524" i="2"/>
  <c r="A525" i="2"/>
  <c r="A526" i="2"/>
  <c r="A527" i="2"/>
  <c r="A528" i="2"/>
  <c r="A529" i="2"/>
  <c r="A530" i="2"/>
  <c r="A531" i="2"/>
  <c r="A532" i="2"/>
  <c r="A533" i="2"/>
  <c r="A534" i="2"/>
  <c r="A535" i="2"/>
  <c r="A536" i="2"/>
  <c r="A537" i="2"/>
  <c r="A538" i="2"/>
  <c r="A539" i="2"/>
  <c r="A540" i="2"/>
  <c r="A541" i="2"/>
  <c r="A542" i="2"/>
  <c r="A543" i="2"/>
  <c r="A544" i="2"/>
  <c r="A545" i="2"/>
  <c r="A546" i="2"/>
  <c r="A547" i="2"/>
  <c r="A548" i="2"/>
  <c r="A549" i="2"/>
  <c r="A550" i="2"/>
  <c r="A551" i="2"/>
  <c r="A552" i="2"/>
  <c r="A553" i="2"/>
  <c r="A554" i="2"/>
  <c r="A555" i="2"/>
  <c r="A556" i="2"/>
  <c r="A557" i="2"/>
  <c r="A558" i="2"/>
  <c r="A559" i="2"/>
  <c r="A560" i="2"/>
  <c r="A561" i="2"/>
  <c r="A562" i="2"/>
  <c r="A563" i="2"/>
  <c r="A564" i="2"/>
  <c r="A565" i="2"/>
  <c r="A566" i="2"/>
  <c r="A567" i="2"/>
  <c r="A568" i="2"/>
  <c r="A569" i="2"/>
  <c r="A570" i="2"/>
  <c r="A571" i="2"/>
  <c r="A572" i="2"/>
  <c r="A573" i="2"/>
  <c r="A574" i="2"/>
  <c r="A575" i="2"/>
  <c r="A576" i="2"/>
  <c r="A577" i="2"/>
  <c r="A578" i="2"/>
  <c r="A579" i="2"/>
  <c r="A580" i="2"/>
  <c r="A581" i="2"/>
  <c r="A582" i="2"/>
  <c r="A583" i="2"/>
  <c r="A584" i="2"/>
  <c r="A585" i="2"/>
  <c r="A586" i="2"/>
  <c r="A587" i="2"/>
  <c r="A588" i="2"/>
  <c r="A589" i="2"/>
  <c r="A590" i="2"/>
  <c r="A591" i="2"/>
  <c r="A592" i="2"/>
  <c r="A593" i="2"/>
  <c r="A594" i="2"/>
  <c r="A595" i="2"/>
  <c r="A596" i="2"/>
  <c r="A597" i="2"/>
  <c r="A598" i="2"/>
  <c r="A599" i="2"/>
  <c r="A600" i="2"/>
  <c r="A601" i="2"/>
  <c r="A602" i="2"/>
  <c r="A603" i="2"/>
  <c r="A604" i="2"/>
  <c r="A605" i="2"/>
  <c r="A606" i="2"/>
  <c r="A607" i="2"/>
  <c r="A608" i="2"/>
  <c r="A609" i="2"/>
  <c r="A610" i="2"/>
  <c r="A611" i="2"/>
  <c r="A612" i="2"/>
  <c r="A613" i="2"/>
  <c r="A614" i="2"/>
  <c r="A615" i="2"/>
  <c r="A616" i="2"/>
  <c r="A617" i="2"/>
  <c r="A618" i="2"/>
  <c r="A619" i="2"/>
  <c r="A620" i="2"/>
  <c r="A621" i="2"/>
  <c r="A622" i="2"/>
  <c r="A623" i="2"/>
  <c r="A624" i="2"/>
  <c r="A625" i="2"/>
  <c r="A626" i="2"/>
  <c r="A627" i="2"/>
  <c r="A628" i="2"/>
  <c r="A629" i="2"/>
  <c r="A630" i="2"/>
  <c r="A631" i="2"/>
  <c r="A632" i="2"/>
  <c r="A633" i="2"/>
  <c r="A634" i="2"/>
  <c r="A635" i="2"/>
  <c r="A636" i="2"/>
  <c r="A637" i="2"/>
  <c r="A638" i="2"/>
  <c r="A639" i="2"/>
  <c r="A640" i="2"/>
  <c r="A641" i="2"/>
  <c r="A642" i="2"/>
  <c r="A643" i="2"/>
  <c r="A644" i="2"/>
  <c r="A645" i="2"/>
  <c r="A646" i="2"/>
  <c r="A647" i="2"/>
  <c r="A648" i="2"/>
  <c r="A649" i="2"/>
  <c r="A650" i="2"/>
  <c r="A651" i="2"/>
  <c r="A652" i="2"/>
  <c r="A653" i="2"/>
  <c r="A654" i="2"/>
  <c r="A655" i="2"/>
  <c r="A656" i="2"/>
  <c r="A657" i="2"/>
  <c r="A658" i="2"/>
  <c r="A659" i="2"/>
  <c r="A660" i="2"/>
  <c r="A661" i="2"/>
  <c r="A662" i="2"/>
  <c r="A663" i="2"/>
  <c r="A664" i="2"/>
  <c r="A665" i="2"/>
  <c r="A666" i="2"/>
  <c r="A667" i="2"/>
  <c r="A668" i="2"/>
  <c r="A669" i="2"/>
  <c r="A670" i="2"/>
  <c r="A671" i="2"/>
  <c r="A672" i="2"/>
  <c r="A673" i="2"/>
  <c r="A674" i="2"/>
  <c r="A675" i="2"/>
  <c r="A676" i="2"/>
  <c r="A677" i="2"/>
  <c r="A678" i="2"/>
  <c r="A679" i="2"/>
  <c r="A680" i="2"/>
  <c r="A681" i="2"/>
  <c r="A682" i="2"/>
  <c r="A683" i="2"/>
  <c r="A684" i="2"/>
  <c r="A685" i="2"/>
  <c r="A686" i="2"/>
  <c r="A687" i="2"/>
  <c r="A688" i="2"/>
  <c r="A689" i="2"/>
  <c r="A690" i="2"/>
  <c r="A691" i="2"/>
  <c r="A692" i="2"/>
  <c r="A693" i="2"/>
  <c r="A694" i="2"/>
  <c r="A695" i="2"/>
  <c r="A696" i="2"/>
  <c r="A697" i="2"/>
  <c r="A698" i="2"/>
  <c r="A699" i="2"/>
  <c r="A700" i="2"/>
  <c r="A701" i="2"/>
  <c r="A702" i="2"/>
  <c r="A703" i="2"/>
  <c r="A704" i="2"/>
  <c r="A705" i="2"/>
  <c r="A706" i="2"/>
  <c r="A707" i="2"/>
  <c r="A708" i="2"/>
  <c r="A709" i="2"/>
  <c r="A710" i="2"/>
  <c r="A711" i="2"/>
  <c r="A712" i="2"/>
  <c r="A713" i="2"/>
  <c r="A714" i="2"/>
  <c r="A715" i="2"/>
  <c r="A716" i="2"/>
  <c r="A717" i="2"/>
  <c r="A718" i="2"/>
  <c r="A719" i="2"/>
  <c r="A720" i="2"/>
  <c r="A721" i="2"/>
  <c r="A722" i="2"/>
  <c r="A723" i="2"/>
  <c r="A724" i="2"/>
  <c r="A725" i="2"/>
  <c r="A726" i="2"/>
  <c r="A727" i="2"/>
  <c r="A728" i="2"/>
  <c r="A729" i="2"/>
  <c r="A730" i="2"/>
  <c r="A731" i="2"/>
  <c r="A732" i="2"/>
  <c r="A733" i="2"/>
  <c r="A734" i="2"/>
  <c r="A735" i="2"/>
  <c r="A736" i="2"/>
  <c r="A737" i="2"/>
  <c r="A738" i="2"/>
  <c r="A739" i="2"/>
  <c r="A740" i="2"/>
  <c r="A741" i="2"/>
  <c r="A742" i="2"/>
  <c r="A743" i="2"/>
  <c r="A744" i="2"/>
  <c r="A745" i="2"/>
  <c r="A746" i="2"/>
  <c r="A747" i="2"/>
  <c r="A748" i="2"/>
  <c r="A749" i="2"/>
  <c r="A750" i="2"/>
  <c r="A751" i="2"/>
  <c r="A752" i="2"/>
  <c r="A753" i="2"/>
  <c r="A754" i="2"/>
  <c r="A755" i="2"/>
  <c r="A756" i="2"/>
  <c r="A757" i="2"/>
  <c r="A758" i="2"/>
  <c r="A759" i="2"/>
  <c r="A760" i="2"/>
  <c r="A761" i="2"/>
  <c r="A762" i="2"/>
  <c r="A763" i="2"/>
  <c r="A764" i="2"/>
  <c r="A765" i="2"/>
  <c r="A766" i="2"/>
  <c r="A767" i="2"/>
  <c r="A768" i="2"/>
  <c r="A769" i="2"/>
  <c r="A770" i="2"/>
  <c r="A771" i="2"/>
  <c r="A772" i="2"/>
  <c r="A773" i="2"/>
  <c r="A774" i="2"/>
  <c r="A775" i="2"/>
  <c r="A776" i="2"/>
  <c r="A777" i="2"/>
  <c r="A778" i="2"/>
  <c r="A779" i="2"/>
  <c r="A780" i="2"/>
  <c r="A781" i="2"/>
  <c r="A782" i="2"/>
  <c r="A783" i="2"/>
  <c r="A784" i="2"/>
  <c r="A785" i="2"/>
  <c r="A786" i="2"/>
  <c r="A787" i="2"/>
  <c r="A788" i="2"/>
  <c r="A789" i="2"/>
  <c r="A790" i="2"/>
  <c r="A791" i="2"/>
  <c r="A792" i="2"/>
  <c r="A793" i="2"/>
  <c r="A794" i="2"/>
  <c r="A795" i="2"/>
  <c r="A796" i="2"/>
  <c r="A797" i="2"/>
  <c r="A798" i="2"/>
  <c r="A799" i="2"/>
  <c r="A800" i="2"/>
  <c r="A801" i="2"/>
  <c r="A802" i="2"/>
  <c r="A803" i="2"/>
  <c r="A804" i="2"/>
  <c r="A805" i="2"/>
  <c r="A806" i="2"/>
  <c r="A807" i="2"/>
  <c r="A808" i="2"/>
  <c r="A809" i="2"/>
  <c r="A810" i="2"/>
  <c r="A811" i="2"/>
  <c r="A812" i="2"/>
  <c r="A813" i="2"/>
  <c r="A814" i="2"/>
  <c r="A815" i="2"/>
  <c r="A816" i="2"/>
  <c r="A817" i="2"/>
  <c r="A818" i="2"/>
  <c r="A819" i="2"/>
  <c r="A820" i="2"/>
  <c r="A821" i="2"/>
  <c r="A822" i="2"/>
  <c r="A823" i="2"/>
  <c r="A824" i="2"/>
  <c r="A825" i="2"/>
  <c r="A826" i="2"/>
  <c r="A827" i="2"/>
  <c r="A828" i="2"/>
  <c r="A829" i="2"/>
  <c r="A830" i="2"/>
  <c r="A831" i="2"/>
  <c r="A832" i="2"/>
  <c r="A833" i="2"/>
  <c r="A834" i="2"/>
  <c r="A835" i="2"/>
  <c r="A836" i="2"/>
  <c r="A837" i="2"/>
  <c r="A838" i="2"/>
  <c r="A839" i="2"/>
  <c r="A840" i="2"/>
  <c r="A841" i="2"/>
  <c r="A842" i="2"/>
  <c r="A843" i="2"/>
  <c r="A844" i="2"/>
  <c r="A845" i="2"/>
  <c r="A846" i="2"/>
  <c r="A847" i="2"/>
  <c r="A848" i="2"/>
  <c r="A849" i="2"/>
  <c r="A850" i="2"/>
  <c r="A851" i="2"/>
  <c r="A852" i="2"/>
  <c r="A853" i="2"/>
  <c r="A854" i="2"/>
  <c r="A855" i="2"/>
  <c r="A856" i="2"/>
  <c r="A857" i="2"/>
  <c r="A858" i="2"/>
  <c r="A859" i="2"/>
  <c r="A860" i="2"/>
  <c r="A861" i="2"/>
  <c r="A862" i="2"/>
  <c r="A863" i="2"/>
  <c r="A864" i="2"/>
  <c r="A865" i="2"/>
  <c r="A866" i="2"/>
  <c r="A867" i="2"/>
  <c r="A868" i="2"/>
  <c r="A869" i="2"/>
  <c r="A870" i="2"/>
  <c r="A871" i="2"/>
  <c r="A872" i="2"/>
  <c r="A873" i="2"/>
  <c r="A874" i="2"/>
  <c r="A875" i="2"/>
  <c r="A876" i="2"/>
  <c r="A877" i="2"/>
  <c r="A878" i="2"/>
  <c r="A879" i="2"/>
  <c r="A880" i="2"/>
  <c r="A881" i="2"/>
  <c r="A882" i="2"/>
  <c r="A883" i="2"/>
  <c r="A884" i="2"/>
  <c r="A885" i="2"/>
  <c r="A886" i="2"/>
  <c r="A887" i="2"/>
  <c r="A888" i="2"/>
  <c r="A889" i="2"/>
  <c r="A890" i="2"/>
  <c r="A891" i="2"/>
  <c r="A892" i="2"/>
  <c r="A893" i="2"/>
  <c r="A894" i="2"/>
  <c r="A895" i="2"/>
  <c r="A896" i="2"/>
  <c r="A897" i="2"/>
  <c r="A898" i="2"/>
  <c r="A899" i="2"/>
  <c r="A900" i="2"/>
  <c r="A901" i="2"/>
  <c r="A902" i="2"/>
  <c r="A903" i="2"/>
  <c r="A904" i="2"/>
  <c r="A905" i="2"/>
  <c r="A906" i="2"/>
  <c r="A907" i="2"/>
  <c r="A908" i="2"/>
  <c r="AB9" i="2"/>
  <c r="AA9" i="2"/>
  <c r="Z9" i="2"/>
  <c r="Y9" i="2"/>
  <c r="X9" i="2"/>
  <c r="W9" i="2"/>
  <c r="V9" i="2"/>
  <c r="S9" i="2"/>
  <c r="A503" i="26" a="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489" authorId="0" shapeId="0" xr:uid="{00000000-0006-0000-0200-000001000000}">
      <text>
        <r>
          <rPr>
            <sz val="11"/>
            <color theme="1"/>
            <rFont val="Calibri"/>
            <family val="2"/>
            <scheme val="minor"/>
          </rPr>
          <t>======
ID#AAAB-xgqZYw
admin    (2026-07-01 15:19:41)
son 52</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P694" authorId="0" shapeId="0" xr:uid="{00000000-0006-0000-0100-000001000000}">
      <text>
        <r>
          <rPr>
            <sz val="11"/>
            <color theme="1"/>
            <rFont val="Calibri"/>
            <family val="2"/>
            <scheme val="minor"/>
          </rPr>
          <t>======
ID#AAAB-xgqZY0
admin    (2026-07-01 15:19:41)
son 52</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<sst xmlns="http://schemas.openxmlformats.org/spreadsheetml/2006/main" count="38677" uniqueCount="5972">
  <si>
    <t>Detalles de Cuenta de DESCRIPCIÓN DEL HALLAZGO</t>
  </si>
  <si>
    <t>Origen del hallazgo</t>
  </si>
  <si>
    <t>DESCRIPCIÓN DEL HALLAZGO</t>
  </si>
  <si>
    <t>CUMPLIDO</t>
  </si>
  <si>
    <t>EN EJECUCIÓN</t>
  </si>
  <si>
    <t>PENDIENTE DE REVISIÓN</t>
  </si>
  <si>
    <t>VENCIDO</t>
  </si>
  <si>
    <t>Total general</t>
  </si>
  <si>
    <t>Auditoría al sistema de Gestión en Seguridad y Salud en el Trabajo</t>
  </si>
  <si>
    <t>Aunque se han diseñado programas de mantenimiento preventivo para instalaciones, equipos y vehículos, éstos no se han ejecutado a la fecha, incumpliendo lo establecido en el ítem Mantenimiento periódico de instalaciones, equipos, máquinas, herramientas, del Artículo 16, Resolución 312 de 2019, además corriendo el riesgo de daño de los vehículos, entre otros y conllevando a mantenimientos correctivos, lo cual podría generar un incremento en los costos para la DNBC.</t>
  </si>
  <si>
    <t>Auditoria anual control interno contable 2023</t>
  </si>
  <si>
    <t xml:space="preserve">Al interior de la entidad no se tienen establecidos procedimiento internos documentados que faciliten la aplicación de la política de Flujos de Información </t>
  </si>
  <si>
    <t xml:space="preserve">Aunque existen lineamientos específicos para la realización de los cruces de información y periódicamente realizar los inventarios, al 31 de diciembre de 2023, no se realizó el Inventario Físico de los Bienes y la conciliación de las provisiones no se realizó de manera mensual sino se consolidaron cuatro (4) meses. </t>
  </si>
  <si>
    <t xml:space="preserve">Con relación a la Constitución de las Reservas Presupuestales y Cuentas por pagar no se evidencia el acto administrativo de constitución del Rezago Presupuestal. Con base en los listados emitidos por el SIIF se evidencia: 28 cuentas por pagar $142.044.420.71, las cuales están justificadas y poseen soportes 32 Reservas de Inversión $25.127.071.269 de las cuales 14 tienen justificaciones y soportes que coinciden con el valor de la constitución y 18 presentan diferencia entre el valor escrito en la justificación y lo establecido en el libro o listado.15 Reservas de Funcionamiento  $301.518.533.57de las cuales 8 tienen justificaciones y soportes que coinciden con el valor de la constitución  y 7 presentan diferencia entre el valor escrito en la justificación y lo establecido en el libro o listado. </t>
  </si>
  <si>
    <t xml:space="preserve">El día 24 de agosto de 2024, se llevó a cabo la socialización de las políticas contables al personal involucrado en el proceso contable, no obstante, la resolución aunque incorporó el capitulo de manejo de flujos de información, en la parte resolutiva de esta resolución únicamente se hace alusión al capitulo de prendas de vestir, quedando sin lineamiento la política para Flujos de Información. </t>
  </si>
  <si>
    <t xml:space="preserve">El proceso de Gestión Financiera, efectúa conciliaciones entre las áreas para verificar los saldos de las cuentas. De igual forma, se analizan los saldos y se presentan al Comité Técnico de Sostenibilidad Contable, con antelación a la trasmisión en el aplicativo CHIP. No obstante, no se realizó el Inventario Físico ni la Depreciación Acumulada de la Propiedad, Planta y Equipo del mes de Diciembre de 2023. </t>
  </si>
  <si>
    <t xml:space="preserve">La  Resolución  381 de 2015, por medio del cual se adopta el Manual para el Manejo Administrativo de los bienes de propiedad de la Dirección Nacional de Bomberos,  se consideró en el Capitulo V numeral 5, la Baja y comercialización de bienes usados, obsoletos e inservibles, Mediante la Resolución 433 de 2017, numeral 5,4 de   Lineamiento para la Baja en Cuentas de la Propiedad, Planta y Equipo de la DNBC. No obstante, hay elementos en el Inventario que no se encuentran individualizados </t>
  </si>
  <si>
    <t xml:space="preserve">Los criterios de medición de  los activos, pasivos, ingresos, gastos y costos, son aplicables al objeto y misión de la DNBC. No obstante, en la cuenta de Ingresos se acumuló el recaudo de lo aportado por las  aseguradoras de los meses de noviembre y diciembre de 2023 </t>
  </si>
  <si>
    <t xml:space="preserve">Los procesos de la entidad al cierre de la vigencia 2023, entregaron parcialmente información a Financiera, en cumplimiento a lo establecido en el Memorando de Cierre, tal es el caso del área de Almacén que no realizó el Inventarió Físico, depreciación y amortización del mes de Diciembre de 2023. </t>
  </si>
  <si>
    <t xml:space="preserve">Mediante el procedimiento PC-MC-02  Acciones correctivas, preventivas y de mejora  Versión 4,  se establece la formulación y  el seguimiento al Plan de Mejoramiento como resultado de las Auditorías Internas,  en las siguientes actividades: La No. 8 por parte del Líder del Proceso y la No. 13 a través del Proceso de Evaluación y Seguimiento. Con respecto,  al seguimiento realizado a los Planes de Mejoramiento derivados de las auditorías externas, este procedimiento hace mención en la actividad No. 1 al (Procedimiento PC-ES-02 Atención de visitas y requerimientos), pero no establece los tiempos. </t>
  </si>
  <si>
    <t>Mediante la resolución 253 de 2023, se actualizaron las políticas contables, creando los capítulos de Manejo de Prendas de Vestir y Flujos de información; no obstante, en la parte resolutiva de esta resolución únicamente se hace alusión al capitulo de prendas de vestir, quedando sin lineamiento la política para Flujos de Información</t>
  </si>
  <si>
    <t xml:space="preserve">Numeral 10.3
Aunque existen lineamientos específicos para la depuración el seguimiento de las cuentas en las Políticas contables se evidenció en las cuentas del Activo: 1.En la cuenta de Bancos, existe un saldo de $29.8 millones que corresponde a los valores descontados por concepto de la Pila de las vigencia  2019,2020,2022, que hacen referencia a los Retroactivos pero no han sido girado a las EPS. Asimismo, esta cifra incluye el valor de la seguridad social de los pagos realizados por concepto de liquidación de prestaciones sociales de ex funcionarios que se retiraron en la vigencia 2023. 2. En la Cuenta por Cobrar correspondiente a Ingresos no tributarios se evidencia el saldo de $1.223.156,01 correspondiente a un mayor valor cancelado por concepto de Cuota de Auditaje. 4. En la Cuenta 1322 Otras Cuentas por Cobrar están registradas Incapacidades por valor de $27.6 millones, dentro de las cuales  algunas ya expiraron y por indicación de la CGN, hay que reclasificar a la cuenta 1384 Pagos por cuenta de terceros. 5.La conciliación por licencias e incapacidades se ha estado haciendo de manera extemporanea con respecto a las fechas de cierre, tal es el caso del cuarto trimestre que se se conciliaron hasta el 05 de febrero de 2024 6. El Saldo de la cuenta de PPyE presenta un saldo de $93.255 millones, pero al realizar la conciliación con el saldo Almacén presenta diferencias. 7. En la cuenta 1384 Recursos de Acreedores reintegrados a Tesorerias existe una partida por concepto que un proveedor no ha entregado 3 vehiculos y se suscribio acta de terminación bilateral. 8. Con relación a la cuenta de prendas de vestir y calzado el area de almacén reporto movimientos con saldo negativo, y como no se realizó la conciliación, quedó en ceros(0) </t>
  </si>
  <si>
    <t xml:space="preserve">Para la vigencia 2023 no se evidencia la revisión de la vida útil y la depreciación de la Propiedad, Planta y Equipo </t>
  </si>
  <si>
    <t xml:space="preserve">Para la vigencia 2023, no se realizó el deterioro de la PPyE E, debido a que no fue reportada por el Área de Almacén.  </t>
  </si>
  <si>
    <t>Pendiente</t>
  </si>
  <si>
    <t xml:space="preserve">Por medio de la Resolución 433 del 2017 en el articulo 5.2 y 5.3 se estipula la depreciación y amortización de los bienes de la DNBC. No obstante, no se le realizó la Depreciación a la Propiedad, Planta y Equipo del mes de diciembre  debido a que no se realizó el Inventario físico a este corte. La PPyE, quedó registrada al 30 de noviembre de 2023 </t>
  </si>
  <si>
    <t xml:space="preserve">Por medio de la Resolución 433 del 2017 en el articulo 5.2 y 5.3 se estipula la depreciación y amortización de los bienes de la DNBC. Sin embargo al no realizarse Inventario físico al 31 de diciembre de 2023 no fue posible generar la depreciación y amortización del mes de Diciembre de 2023 </t>
  </si>
  <si>
    <t xml:space="preserve">Por medio de los Cruces de inventarios, Legalizaciones de Viáticos, diferencias en nómina, Nóminas mensuales, actas entre otros, se informa al área contable las transacciones y movimientos realizados por los diferentes procesos; sin embargo, la resolución 253 de 2023 no indicó los documentos idóneos por medio de los cuales se informa al área contable </t>
  </si>
  <si>
    <t xml:space="preserve">V5 Procedimiento de gestión de Bienes vigente desde el 02 de noviembre de 2023 incorporó en el numeral 6.2 la ejecución de inventarios físicos, el Inventario Físico se realizó con fecha corte al 30 de noviembre de 2023. Es decir, no se cuenta con el Inventario Físico al 31 de diciembre de 2023. </t>
  </si>
  <si>
    <t>Auditoría Gestión Contractual</t>
  </si>
  <si>
    <t xml:space="preserve">El proceso de Gestión Contractual presenta incumplimiento en los tiempos y debilidades en los controles establecidos actualmente, lo cual va en contravía a lo establecido en el actual Manual de Contratación institucional el cual determina que: “5. PLANEACIÓN DE LA GESTIÓN CONTRACTUAL
La planeación será el pilar de los todos los procesos contractuales que adelante la Dirección Nacional de Bomberos. La aplicación de este principio implicara contar con un plan que consolide y priorice las adquisiciones de la dirección, teniendo en cuenta las necesidades diagnosticadas, la realización de estudios y análisis antes de iniciar un procedimiento de selección...” dicha priorización no se evidencia en los instrumentos actuales de la gestión contractual, por lo cual se estructura la presente No Conformidad.
</t>
  </si>
  <si>
    <t>Se evidenció que la “Constancia de idoneidad y experiencia” en los contratós de Prestación de servicios profesionales No.  014, 022, 087 y 089 del 2018, y en  el documento “Verificación de los documentos de la propuesta” de los contratós de prestación de servicios No. 006, 014, 081, 087, 088 y 089 de 2018 expedidos y suscritos por el Subdirector Administrativo y Financiero de la DNBC, registraron información que no fue fidedigna a la aportada  por el contratista, situación que denota que los controles presentaron debilidades al generarse documentos oficiales con inconsistencias, incumpliendo lo establecido en el MIPG - Dimensión 3 Gestión con valores para resultados - cuando señala:   “... los aspectos mínimos que una entidad debe tener en cuenta para trabajar por procesos son los siguientes: …- Documentar y formalizar los procesos para identificar el aporte que cada uno hace a la prestación del servicio y la adecuada gestión, - Definir los responsables del proceso y sus obligaciones, -Identificar los riesgos del proceso, así como establecer los controles correspondientes. - Definir los controles de medición y seguimiento correspondientes”.</t>
  </si>
  <si>
    <t>Auditoria Interna al Proceso Educación Nacional para Bomberos</t>
  </si>
  <si>
    <t>Aplicativo ORFEO 
Se realizó cruce de la información generada en el proceso frente a la registrada en el aplicativo ORFEO, con lo cual se evidenciaron las siguientes debilidades del aplicativo, así:
	No arroja un reporte con las variables necesarias para realizar un cruce efectivo para un periodo que contenga dos vigencias
	En el campo “dependencia actual” se diligencia generalmente como “Dependencia de Salida”, lo cual no permite identificar todos los registros asociados a una dependencia de la DNBC.
	Al exportar la información a Excel, el aplicativo agrega dos (2) espacios en el campo “Radicado” de cada uno de los registros, lo cual dificultó el cruce con las bases de datos del proceso 
Lo anterior incumple lo establecido en la 5 Dimensión Información y Comunicación del MIPG “Identificar y gestionar la información y comunicación interna” el cual señala “(…) Se debe garantizar su registro y divulgación oportuna, exacta y confiable, en procura de la realización efectiva y eficiente de las operaciones, soportar la toma de decisiones y permitir a los servidores un conocimiento más preciso y exacto de la entidad”.</t>
  </si>
  <si>
    <t>Aval y reconocimiento de instructores
Se evidenció que no se ha definido con claridad el método/soporte válido para acreditar la antigüedad como bombero de mínimo 5 años, ya que las unidades bomberiles están aportando para este requisito la Hoja de vida en formato común, en otros casos la hoja de vida Bomberil, sin la firma de comandante de su CB, inclusive se adjunta un formato de hoja de vida en idioma inglés, además no legible, incumpliendo lo establecido en el artículo 39 “Requisitos para ser instructor” de la resolución 1127 de 2018</t>
  </si>
  <si>
    <t>Documentación: En revisión de la documentación del proceso se encontró que la actividad 7 de la Caracterización “Realizar acciones de asesoría por medio del Comité Académico (…)” se encuentra clasificada como una actividad de “verificar”, sin embargo, de acuerdo con su naturaleza, realmente corresponde al “hacer” ya que es una acción de la misionalidad del proceso. Así mismo, Procedimiento para Registro de Capacitación Bomberil y Firma de Certificados, en las definiciones la actividad de control la señalan con Símbolo (©) y en la matriz de actividades la representan con (ACC), Así mismo, se aprecia que en los diagramas de flujo hay un conector A, que no tiene destino.
Adicionalmente, se observó, que no hay estandarización en la denominación del servicio el “Aval y Reconocimiento de Instructores” por cuanto en el Manual, procedimiento y OPA tienen denominaciones diferentes lo cual genera confusión a las partes interesadas.
Lo cual podría incumplir lo establecido en el MIPG Dimensión: Gestión con valores para resultados el cual señala “Definir la secuencia de cada una de las diferentes actividades del proceso, desagregándolo en procedimientos o tareas”</t>
  </si>
  <si>
    <t>Indicadores
Se evidenció que no se han formulado indicadores para medir el cumplimiento de las actividades establecidas en la caracterización del proceso tales como reconocimiento de centros de entrenamiento de brigadas contraincendio y reconocimiento de escuelas de formación para Bomberos, actividades relacionadas intrínsecamente con el objetivo del proceso, lo cual incumple lo establecido en dimensión 1 Direccionamiento Estratégico y Planeación del MIPG “(…) Definir los indicadores a utilizar y el método de construcción que más se adapte a la propia dinámica y cultura organizacional”.</t>
  </si>
  <si>
    <t xml:space="preserve">Plan de Acción
Realizando el análisis del cumplimiento de los productos del proceso, se encontró que el plan de acción contempla veinticuatro (24) productos, suministrado en desarrollo de la auditoria, difiere del plan de acción publicado en la página web de la DNBC, para la vigencia 2022, el cual registra 17 productos, por cuanto no contempla los siguientes productos.
•	Foro de Control de Incendios
•	Cursos de formación bomberil
•	Monitoreo y seguimiento a los Riesgos de Gestión
•	Reporte de seguimiento al PAAC
•	Reporte trimestral de Indicadores de gestión del proceso
•	Monitoreo periódico de avance de los referentes estratégicos institucionales
•	Documentación Sistema de Gestión DNBC
Lo cual incumple el Principio de la divulgación proactiva de la información señalado en el artículo 3. Otros principios de la transparencia y acceso a la información pública. de la Ley 1712 de 2014 el cual establece que “(…) lo que conlleva la obligación de publicar y divulgar documentos y archivos que plasman la actividad estatal y de interés público, de forma rutinaria y proactiva, actualizada, accesible y comprensible”
</t>
  </si>
  <si>
    <t>Reconocimiento de Centros de Entrenamiento de Brigadas Contra Incendios
Se evidenció documentos en el aplicativo ORFEO con restricciones, por lo que no se pueden consultar como es el caso de la respuesta al radicado 20213800102572, incumpliendo lo establecido en la Ley 1712 de 2014, Por medio de la cual se crea la Ley de Transparencia y del Derecho de Acceso a la Información Pública Nacional y se dictan otras disposiciones.</t>
  </si>
  <si>
    <t>Se encontró debilidad en el control para verificar los soportes aportados por las unidades bomberiles para optar por el aval como instructor, por cuanto se evidenció que se otorgaron avales sin que se hayan cargado los soportes correspondientes en el aplicativo ORFEO como es el caso de las solicitudes con radicados 20211140118912 y 20221140135982, incumpliendo lo establecido en el artículo 39 “Requisitos para ser instructor” de la resolución 1127 de 2018.</t>
  </si>
  <si>
    <t>Se evidencia debilidad en los controles implementados por el Proceso por cuanto, se encontraron los consecutivos 330, 333 y 334 de la vigencia 2022 sin número de radicado de entrada en la base de datos de Registros de cursos de formación bomberil, y con los cuales se otorgaron cuatro (4) registros.
Así mismo, en la base de datos de firma de certificados se encontraron 12 registros sin el radicado de entrada y de los cuales solo uno (1) tiene radicado de salida. 
Lo anterior incumple lo establecido en la actividad 1 de “Asignación registro de cursos de formación bomberil” y de “Firma de Certificados de Cursos de Formación Bomberil” del Procedimiento para Registro de Capacitación Bomberil y Firma de Certificados, que establecen “Recibir los documentos de solicitud de registro de cursos de formación bomberil / de firma de certificados”, por parte de los Cuerpos de Bomberos de Colombia, en la oficina de atención al usuario de la DNBC o en la cuenta de correo: atencionciudadano@dnbc.gov.co”. 
Así como, la actividad 4 de “Firma de Certificados de Cursos de Formación Bomberil” “Ingresar los datos de los certificados del curso de formación bomberil, en la base de datos de Excel, para seguimiento y trazabilidad en la nube (ACC).”</t>
  </si>
  <si>
    <t xml:space="preserve">Se evidencia que los soportes de los radicados en Orfeo, no se están digitalizando de manera consecutiva, como lo observado en el aval de instructores del  03-10-2021, del curso Inspector de seguridad autorizado al Cuerpo de Bomberos Voluntarios La Mesa, mediante registro 017-2022 que consta de dos (2) hojas, del cual aparece la primera hoja al inicio de los documentos  y la segunda hoja, es decir en donde se encuentra la firma del aval se encuentra en la parte final de todos los documentos escaneados  generando confusión en cuanto a la consistencia de los soportes, incumpliendo el artículo 11. obligatoriedad de la conformación de los archivos públicos de la Ley 594 de 2000 que señala “El Estado está obligado a la creación, organización, preservación y control de los archivos, teniendo en cuenta los principios de procedencia y orden original, el ciclo vital de los documentos y la normatividad archivística” el subrayado es nuestro.
</t>
  </si>
  <si>
    <t>Se evidenció demora en la respuesta de solicitudes de aval de instructores, por cuanto El CBV Alcalá solicitó ratificar el aval como instructor de Christian Ramírez mediante radicado 20221140152592 del 24/05/2022 al cual a la fecha no se le ha dado respuesta, incumpliendo el plazo para otorgar el aval y reconocimiento de instructores de bomberos, que es de 15 días hábiles establecido en el aplicativo SUIT del DAFP.</t>
  </si>
  <si>
    <t>Se evidenció en el ejercicio de la auditoria que se otorgaron registros 157-2021, 156-2021, 023-2022, 257-2022 y 130-2022, los cuales se autorizaron con cupo superior al establecido en la normativa, incumpliendo lo establecido en el parágrafo 1 del  artículo 31, de la resolución 1127 de 2018, el cual establece “Verificada la totalidad de los requisitos enunciados, la DNBC enviará al solicitante, a través de correo electrónico, el número y la fecha de registro aprobado, para dar inicio al curso respectivo. El número de registro será para un cupo de máximo de treinta (30) participantes.”</t>
  </si>
  <si>
    <t>Se evidenció que en la página web de la entidad, así como en la documentación del proceso no se han publicado los requisitos para el Reconocimiento de Centros de Entrenamiento de Brigadas Contra Incendios plasmados en la resolución 256 de 2014, con lo cual no se tiene claridad frente a los criterios para que los Cuerpos de Bomberos puedan optar por dicho reconocimiento para su Institución, incumpliendo lo establecido en la Ley 1712 de 2014 articulo 7 “Disponibilidad de la Información.” y la Dimensión 6. Información y Comunicación de MIPG, la cual señala “Tenga en cuenta que, respecto a la publicación de información de manera proactiva, el derecho de acceso a la información no radica únicamente en la obligación de dar respuesta a las peticiones, sino también en el deber de publicar y divulgar documentos y archivos de valor para el ciudadano y que constituyen un aporte en la construcción de una cultura de transparencia”.</t>
  </si>
  <si>
    <t xml:space="preserve">Se realizó modificación al formato establecido por la DNBC para los certificados del registro del curso, evidenciado en el registro 032-2021, incumpliendo el numeral 6 del PARÁGRAFO 4. del Artículo 31. de la Resolución 1127 de 2018, que señala “Certificados: La Dirección Nacional de Bomberos establecerá el modelo de certificado, el cual no deberá sufrir modificación o adulteración de ningún tipo. (…)”.
</t>
  </si>
  <si>
    <t>Auditoria Interna al Sistema de Gestión en Seguridad y Salud en el Trabajo 2021</t>
  </si>
  <si>
    <t>Se evidenció que la entidad durante la vigencia 2021 no ha suscrito contrato para realizar el mantenimiento de los vehículos y en la actualidad el vehículo Volkswagen Amarok de placas ZXW 532 se encuentra varado, 
adicionalmente no se cuenta con los soportes de la ejecución del mantenimiento preventivo y correctivo de las instalaciones, incumpliendo lo establecido en el Decreto 1072 de 2015, artículo 2.2.4.6.24 Medidas de prevención y control, parágrafo 2</t>
  </si>
  <si>
    <t>Se evidenció que se cuenta con un documento borrador del plan estratégico de seguridad vial, sin embargo, a la fecha no se ha realizado el diagnostico de seguridad vial, así como la capacitación a los actores viales, incumpliendo lo establecido en la ley 1503 de 201, articulo 12</t>
  </si>
  <si>
    <t>Se observó que la Entidad se encuentra realizando el pago de riesgos laborales de Contratistas que tienen formación Bomberil, sin embargo, al verificar las obligaciones de una muestra de cinco (5) contratos, se evidenció que cuatro (4) de ellos solo tienen obligaciones de tipo administrativo, incumpliendo lo establecido en el artículo 2 de la Resolución 2087 de 2013</t>
  </si>
  <si>
    <t>Auditoria Interna al Sistema de Gestión en Seguridad y Salud en el Trabajo 2022</t>
  </si>
  <si>
    <t>Aunque el Equipo de Seguridad y Salud en el trabajo ha realizado inducción en SST al personal del Aseo y Cafetería, al igual que al personal que realizó la adecuación de la pantalla de la sala situacional, se evidenció que no se realizó la capacitación en SST antes de iniciar labores a todo el personal de prestación de servicios vinculado a la entidad, incumpliendo lo establecido en el parágrafo 2 del artículo 2.2.4.6.11 del decreto 1072 de 2015.</t>
  </si>
  <si>
    <t>En recorrido por el centro logístico se encontró que no se cuenta con los adecuados controles para el aseguramiento de las actividades propias del bodegaje, tales como ayudas mecánicas para manipulación de cargas, hojas de seguridad de los productos químicos y matriz de compatibilidad, adecuada señalización de emergencias, doble pasamanos en la escalera, mecanismos suficientes para extinción de incendios ni personal capacitado como brigadista.
Adicionalmente no se cuenta con los soportes de vacunación del personal que realiza actividades en el nivel territorial.
Incumpliendo lo establecido en el Decreto 1072 de 2015, artículo 2.2.4.6.24 Medidas de prevención y control.</t>
  </si>
  <si>
    <t>La entidad estableció el Manual de Contratación Código: MN-CO-01, Versión: 2, vigente desde el 13/06/2022, en el numeral 1.1.9, sin embargo, Se evidenció a través del contrato de exámenes ocupacionales realizado en la vigencia 2021, que en el estudio previo no se estableció la totalidad de los requisitos en seguridad y salud en el trabajo para exigir al contratista su cumplimiento, es de anotar que al verificar los requisitos el responsable de SST contaba con la totalidad de los soportes, lo cual podría incumplir lo establecido en el artículo 2.2.4.6.27, Decreto 1072 de 2015.</t>
  </si>
  <si>
    <t>Se evidenció que no se está realizado el mantenimiento preventivo de los vehículos de la entidad por cuanto en lo corrido de la vigencia no se ha suscrito el contrato de mantenimiento de vehículos, adicionalmente no se está reportando oportunamente la inspección preoperacional (diaria), así mismo, se encontró que no se están ejecutando las actividades programadas de mantenimiento preventivo de las instalaciones de la DNBC y no se cuenta con programa de mantenimiento del centro logístico, incumpliendo lo establecido en el parágrafo 2, Artículo 2.2.4.6.24 del decreto 1072 de 2015.</t>
  </si>
  <si>
    <t>Auditoria Interna al Sistema de Gestión en Seguridad y Salud en el Trabajo vigencia 2020</t>
  </si>
  <si>
    <t>Se evidencia que no se cuenta con el programa de mantenimiento preventivo de las instalaciones y vehículo de la entidad. Incumpliendo lo establecido en el parágrafo 2, artículo 2.2.4.6.24 Decreto 1072 de 2015</t>
  </si>
  <si>
    <t>Decreto 491 de 2020</t>
  </si>
  <si>
    <t>No se están siguiendo los linemientos conforme lo  establece el capitulo VI. Seguimiento a la ejecución contractual En el SECOP II, de la Guia para Hacer la Gestión Contractual en el SECOP II; por cuanto,  se evidenció que en los contratos 116,124,126,131,142,172,195, 205 y 207, los supervisores no confirmaron las entregas, los contratistas no ingresaron los Documentos de Supervisión del Contrato,  y el Proceso de Gestión Financiera no Aprobó las facturas ni las marco como pagas.</t>
  </si>
  <si>
    <t xml:space="preserve">Evaluación al grado de eficacia, eficiencia y efectividad del proceso de Gestión Contractual, la administración de los riesgos, los controles y el cumplimiento de la normatividad legal vigente
</t>
  </si>
  <si>
    <t xml:space="preserve">Inconsistencias en la Designación de la Supervisión.
Se evidenciaron falencias en la Delegación de la supervisión de los contratos 211, 214, 165,110, 265, 290, 266 y orden de compra 56640 de 2020; por cuanto no poseen claridad en esta designación, incumpliendo       el ARTÍCULO 83 de la ley 1474 de 2011, que indica “Supervisión e interventoría contractual, …La supervisión consistirá en el seguimiento técnico, administrativo, financiero, contable, y jurídico que, sobre el cumplimiento del objeto del contrato, es ejercida por la misma entidad estatal cuando no requieren conocimientos especializados. Para la supervisión, la Entidad estatal podrá contratar personal de apoyo, a través de los contratos de prestación de servicios que sean requeridos.” 
Así como lo preceptuado en la Guía para el ejercicio de las funciones de supervisión e interventoría de los contratos suscritos por las Entidades Estatales numeral 1 Designación de supervisores que dice: “El ordenador del gasto de la Entidad Estatal es responsable de la vigilancia y control de la ejecución del gasto y del contrato, por lo cual es quien debe designar el supervisor de un contrato.”
</t>
  </si>
  <si>
    <t xml:space="preserve">Indicadores de Gestión
El proceso de GESTION CONTRACTUAL no cuenta con indicadores de EFICIENCIA y EFECTIVIDAD, impidiendo evaluar el logro de los resultados, conforme a lo indicado en el Modelo Integrado de Planeación y Gestión (MIPG) Dimensión “Direccionamiento Estratégico y planeación” (Formulación de Indicadores), que trata de la Definir los indicadores a utilizar y el método de construcción que más se adapte a la propia dinámica y cultura organizacional. De acuerdo con el manual “Planificación estratégica e indicadores de desempeño en el sector público” (CEPAL, 2011: 59) se pueden diferenciar varios tipos de indicadores de producto o resultados, de Insumos de proceso, procesos o actividades, o de desempeño de dichas actuaciones en las dimensiones de eficiencia, eficacia, calidad y economía, así como la Dimensión “Evaluación de resultados”  numeral  4.2.1 Seguimiento y evaluación del desempeño institucional que indica: … se debe aplicar los indicadores definidos de acuerdo con las decisiones que la entidad haya asumido y las disposiciones establecidas en las normas y lineamientos de política frente a las maneras, plazos y poblaciones a quienes decide entregar la información del seguimiento y evaluación.
</t>
  </si>
  <si>
    <t xml:space="preserve">Plan de Mejoramiento
Se evidenció al corte 31 marzo de 2021, incumplimiento del Plan de Mejoramiento del Proceso; por cuanto, tienen  dos (2) acciones sin iniciar y diecinueve (19) acciones vencidas. Es de anotar que seis (6) hallazgos, vienen desde la vigencia 2018, cinco (5) del 2019 y siete (7) del 2020 y una (1) del 2021, sin que se hayan tomado los correctivos del caso para dar cumplimiento al mismo, que se refieren en términos generales a la construcción del PAAC y los manuales de Contratación y Supervisión.
Lo anterior desatiende lo establecido en el manual operativo MIPG, en el numeral 4.1 de la Dimensión 4ª. Dimensión: Evaluación de Resultados que señala “(…) A nivel institucional, es fundamental efectuar el seguimiento periódico a todos planes que se implementan en la entidad (…)” y en el numeral 4.2.1. Seguimiento y evaluación del desempeño institucional específica “Las dependencias de planeación suelen ser las responsables y competentes para liderar estos ejercicios. No obstante, los responsables de hacer el seguimiento y la evaluación de los resultados institucionales son los servidores públicos que tienen a su cargo cada plan, programa, proyecto o estrategia objeto de seguimiento y evaluación. Así mismo, son ellos quienes deben establecer oportunamente las acciones de corrección o prevención de riesgos, si aplica, y registrar o suministrar los datos en los diferentes sistemas de información de que dispone la organización
</t>
  </si>
  <si>
    <t xml:space="preserve">Suscripción del contrato por persona no Autorizada Subasta Inversa
En la cláusula 25 de los contratos 266 y 290 de 2020, se establece que, para el perfeccionamiento y ejecución del contrato, se requiere la firma de las partes; no obstante, al revisar digitalmente la firma de las partes en la plataforma SECOP II estos fueron aceptados por las Contratistas Carolina Escárraga y Sandra Carolina Pulido; quienes no están facultadas para hacerlo, con base en lo señalado en el artículo 12 de la Ley 80 de 1993, que establece “De la Delegación para Contratar. Los jefes y los representantes legales de las entidades estatales podrán delegar total o parcialmente la competencia para celebrar contratos y desconcentrar la realización de licitaciones o concursos en los servidores públicos que desempeñen cargos del nivel directivo o ejecutivo o en sus equivalentes. La expresión "Concurso" fue derogada por el art. 32 de la Ley 1150 de 2007.”
</t>
  </si>
  <si>
    <t>Evaluación Control Interno Contable de la vigencia 2020</t>
  </si>
  <si>
    <t>Al verificar el Inventario final al 31-12-2020, se evidencia un listado de bienes pero el mismo no está totalizado por cada una de las cuentas de la Propiedad, Planta y Equipo, al igual no cuenta con la respectiva firma del Almacenista ni el Subdirector Administrativo y Financiero. Con respecto a las cuentas del Pasivo, no se están  conciliando  los saldos con las diferentes areas al interior de la entidad, al igual que No existen procedimientos ni lineamientos para estos cruces de Información.</t>
  </si>
  <si>
    <t>Cada una de las transacciones financieras están respaldadas con  los soportes idóneos y requeridos para su registro. Sin embargo en lo que respecta a las constitución de las reservas presupuestales y las cuentas por pagar; se evidenció que en algunas la justificación técnica y juridica es insuficiente para sustentar el caso fortuito o fuerza mayor para la generación de las Reservas, adicionalmente no fueron suministrados la totalidad de los soportes documentales de la constitución de las reservas de funcionamiento que son (10), de las cuentas por pagar de inversión (7), y de las reservas de Inversión únicamente se anexaron (6) evidencias de las (12) constituidas.</t>
  </si>
  <si>
    <t>Como resultado del seguimiento al Control Interno Contable, realizado por la Asesora de Control Interno de la DNBC, se generaron hechos económicos  de actualización, los cuales no fueron  tenidos en cuenta, como fue el caso de la política para la conciliación de saldos, Política para los flujos de información, ni un lineamiento sobre la identificación de los bienes fisicos en forma individualizada entre otros.</t>
  </si>
  <si>
    <t>Dentro del Plan de Capacitación de la entidad, no se evidencia capacitación a los funcionarios del Area Financiera que apunten al mejoramiento de competencias y habilidades. De igual forma, es ncesria la respectiva verificación del cumplimiento del mismo.</t>
  </si>
  <si>
    <t>En la vigencia 2020 no se socializó el procedimiento del proceso de Gestión Administrativa  PC-AD-01 Procedimiento Gestión de Bienes.</t>
  </si>
  <si>
    <t>Las cuentas del Pasivo, no están siendo conciliadas con las diferentes areas al interior de la entidad, al igual que No existen procedimientos ni lineamientos para estos cruces de Información. De igual forma, requiere de socialización.</t>
  </si>
  <si>
    <t>Se encontró que el Proceso Gestión Financiera no esta realizando  el respectivo monitoreo a la formulación y ejecución de las acciones de mejora derivadas de la evaluación al Control Interno Contable,ya que no se establecieron acciones de mejora para algunos items del presente cuestionario, que quedaron por ejecutar en la vigencia 2019.</t>
  </si>
  <si>
    <t>Gestión Administrativa</t>
  </si>
  <si>
    <t xml:space="preserve">A pesar de establecer un sistema de control en la información de los inventarios a través del Excel, se encontró que no se cuenta con mecanismos de control necesario como es (Software de inventarios) que garanticen la contabilización y confiabilidad de la información recibida y generada, para el ingreso, entrega y actualización de inventario.
Se evidencia que se estableció la Compra de Software de inventario, el en el Plan Anual de Adquisiciones de este año, por valor de $ 80.000.000, el cual a la fecha no se ha comprado por falta de recursos en la DNBC.
Teniendo en cuenta lo anterior, el proceso de gestión administrativa, afirma que personal encargado del almacén diseñó una base de datos que permite la contabilización de la información recibida y generada, para el ingreso, entrega y actualización de inventario, así mismo informan que el día 14 de octubre de 2016 se actualizó el Plan Anual de Adquisiciones y se retiró del mismo la adquisición del Software de inventarios ya que no se cuenta con presupuesto disponible para su compra.
No se posee un Programa Sistemático de Inventarios, que lleve un adecuado control,  tanto de entradas como salidas de elementos. Asimismo, que permita de manera inmediata reflejar cantidades, valores unitarios, totales y el centro de costo (ubicación) del bien. </t>
  </si>
  <si>
    <t>Se evidenció que no se han establecido los requisitos ambientales para la compra de productos y servicios.
Aunque Gestión Administrativa, ha identificado los requisitos ambientales para la adquisición de insumos y servicios al interior de la entidad, dichos requisitos no han sido establecidos formalmente en el proceso de Gestión Contractual (Compras verdes). Dicha observación ha sido recurrente ya que se había evidenciado en la auditoría de la vigencia 2016.</t>
  </si>
  <si>
    <t>INFORME  DE SEGUIMIENTO DEL ESTADO ACTUAL DE LA INFORMACIÓN REGISTRADA POR LA DIRECCIÓN NACIONAL DE BOMBEROS, EN EL SISTEMA DE INFORMACIÓN Y GESTIÓN DEL EMPLEO PÚBLICO (SIGEPII)</t>
  </si>
  <si>
    <t xml:space="preserve">CATALOGO REPORTES SIGEPII
*Actualización hoja de Vida contratistas:
Del catálogo del SIGEPII solo 24 contratistas actualizaron su hoja de vida en el sistema para la vigencia 2021, de los cuales 13 figuran en la base datos aportada por contratación (116 contratistas), es decir que: 
•Falta el registro de 103 contratistas por actualizar su hoja de vida, incumpliéndose con ello lo establecido en el numeral 3 del artículo 2.2.17.10 Formato de hoja de vida. Del Decreto 1083 de 2015 que establece “(…) Están obligados a diligenciar el formato único de hoja de vida, (…) .Los contratistas de prestación de servicios, previamente a la celebración del contrato” 
•En el catálogo del SIGEPII, se encontraron once (11) contratistas de los cuales no se evidencia  vínculo con la Entidad.
*Contratos de prestación de servicios profesionales:
Verificado el reporte del SIGEPII “Contratos de prestación de servicios profesionales”, se observó  que solo registra un (1) contratista para la vigencia 2021, con lo cual se evidencia que no está  cumpliendo el artículo  2.2.17.7  del Decreto 1083 de 2015.•Asi mismo De los 22 contratistas del catálogo del SIGEPII, se encontraron cuatro (4) registros repetidos de los reportados por contratación y cinco (5) que no se evidencia  vínculo con la Entidad para el periodo objeto del seguimiento, dentro de los cuales también hay tres (3) que están repetidos
*Roles de usuarios activos: 
•De los 116 contratistas de la base datos aportada por contratación se evidenció que 38 de los contratistas no tienen asignado el rol para acceder al sistema, con lo cual se evidencia que no está  cumpliendo el artículo  2.2.17.7  del Decreto 1083 de 2015 .
•Respecto del rol operador de contratos, único que coincide con el habilitado de la Entidad, se evidencia que no está  cumpliendo a cabalidad con las responsabilidades establecidas en el artículo  2.2.17.7  del Decreto 1083 de 2015. 
•En el reporte se aprecia que el rol de administrador de Entidades está asignado a un servidor público, del cual se evidencia que no está   cumpliendo a cabalidad las responsabilidades establecidas en el artículo  2.2.17.7  del Decreto 1083 de 2015
•De la Información reportada en el catálogo  Roles de usuarios activos, como se observa en la matriz, las cantidades no corresponden con los roles asignados, cargos de los servidores y contratistas activos, con lo cual se ratifica el incumplimiento señalado al artículo  2.2.17.7  del Decreto 1083 de 2015
•También se apreció inconsistencia en el número de identificación y      contratistas que no pertenecen a la DNBC
*Consulta de hojas de vida aprobadas de la entidad+G10
•Para los servidores públicos, en el campo “Fecha de Aprobación de la Hoja de Vida” 28 figuran con fecha 04/12/2021 y uno con fecha 20/03/2018, fechas que no corresponden con las de posesión de los servidores, con lo cual se evidencia que no se está  cumpliendo a cabalidad las responsabilidades establecidas en el artículo  2.2.17.7  del Decreto 1083 de 2015 
•De los 116 contratistas se observó que 38 no figuran en el catálogo, 32 que no registran Fecha de Aprobación de la Hoja de Vida y 39 que tienen la fecha que no corresponde al inicio del contrato de la vigencia 2021, con lo cual se evidencia que no se está  dando cumplimiento  a cabalidad las responsabilidades establecidas en el artículo  2.2.17.7  del Decreto 1083 de 2015
Datos personales de servidores públicos y contratistas por entidad
•De los 116 contratistas, se evidencio que al realizar el cruce por número de identificación 40 no figuran en el catálogo, por lo tanto la información es incompleta, con lo cual se evidencia que no están dando cumplimiento a cabalidad las responsabilidades establecidas en el artículo  2.2.17.7  del Decreto 1083 de 2015
•Así mismo, se presentan inconsistencias en la información que genera el reporte como es el caso de Contratistas que según los registros figuran como “Vinculados a cargo de planta”, como es el caso de Claudia Quintero Franklin y Julio Cesar García Triana, también se apreció que todos los contratistas figuran que “no tiene Contrato asignado en la entidad”, con lo cual se evidencia la falta de control por parte de quien tiene asignado el rol de Operador de Contratos. 
*Contratos finalizados x fecregis y pendiente fin 
Se observó que solo tiene un registro para la vigencia 2021 y que aún figura en estado activo – Carolina Escarraga, sin que se hubiese hecho el registro de los 115 contratistas restantes
*Educación formal de los servidores públicos vinculados y contratistas con contrato activo en la entidad: 
De los 116 contratistas se observó que tan solo figura el registro de Carolina   Escarraga Trejos, con ello evidenciándose que 115 contratistas no reportan la información requerida, sin que esto haya sido evidenciado  por quien tiene asignado el rol  de administrador de entidades, con ello, estableciéndose el incumplimiento al artículo  2.2.17.7  del Decreto 1083 de 2015
       </t>
  </si>
  <si>
    <t xml:space="preserve">CATALOGO REPORTES SIGEPII
*Actualización hoja de Vida contratistas:
Del catálogo del SIGEPII solo 24 contratistas actualizaron su hoja de vida en el sistema para la vigencia 2021, de los cuales 13 figuran en la base datos aportada por contratación (116 contratistas), es decir que: •Falta el registro de 103 contratistas por actualizar su hoja de vida, incumpliéndose con ello lo establecido en el numeral 3 del artículo 2.2.17.10 Formato de hoja de vida. Del Decreto 1083 de 2015 que establece “(…) Están obligados a diligenciar el formato único de hoja de vida, (…) .Los contratistas de prestación de servicios, previamente a la celebración del contrato” •En el catálogo del SIGEPII, se encontraron once (11) contratistas de los cuales no se evidencia  vínculo con la Entidad.
*Contratos de prestación de servicios profesionales:
Verificado el reporte del SIGEPII “Contratos de prestación de servicios profesionales”, se observó  que solo registra un (1) contratista para la vigencia 2021, con lo cual se evidencia que no está  cumpliendo el artículo  2.2.17.7  del Decreto 1083 de 2015.•Asi mismo De los 22 contratistas del catálogo del SIGEPII, se encontraron cuatro (4) registros repetidos de los reportados por contratación y cinco (5) que no se evidencia  vínculo con la Entidad para el periodo objeto del seguimiento, dentro de los cuales también hay tres (3) que están repetidos
*Roles de usuarios activos: 
•De los 116 contratistas de la base datos aportada por contratación se evidenció que 38 de los contratistas no tienen asignado el rol para acceder al sistema, con lo cual se evidencia que no está  cumpliendo el artículo  2.2.17.7  del Decreto 1083 de 2015 .
•Respecto del rol operador de contratos, único que coincide con el habilitado de la Entidad, se evidencia que no está  cumpliendo a cabalidad con las responsabilidades establecidas en el artículo  2.2.17.7  del Decreto 1083 de 2015. 
•En el reporte se aprecia que el rol de administrador de Entidades está asignado a un servidor público, del cual se evidencia que no está   cumpliendo a cabalidad las responsabilidades establecidas en el artículo  2.2.17.7  del Decreto 1083 de 2015
•De la Información reportada en el catálogo  Roles de usuarios activos, como se observa en la matriz, las cantidades no corresponden con los roles asignados, cargos de los servidores y contratistas activos, con lo cual se ratifica el incumplimiento señalado al artículo  2.2.17.7  del Decreto 1083 de 2015
•También se apreció inconsistencia en el número de identificación y      contratistas que no pertenecen a la DNBC
*Consulta de hojas de vida aprobadas de la entidad
•Para los servidores públicos, en el campo “Fecha de Aprobación de la Hoja de Vida” 28 figuran con fecha 04/12/2021 y uno con fecha 20/03/2018, fechas que no corresponden con las de posesión de los servidores, con lo cual se evidencia que no se está  cumpliendo a cabalidad las responsabilidades establecidas en el artículo  2.2.17.7  del Decreto 1083 de 2015 
•De los 116 contratistas se observó que 38 no figuran en el catálogo, 32 que no registran Fecha de Aprobación de la Hoja de Vida y 39 que tienen la fecha que no corresponde al inicio del contrato de la vigencia 2021, con lo cual se evidencia que no se está  dando cumplimiento  a cabalidad las responsabilidades establecidas en el artículo  2.2.17.7  del Decreto 1083 de 2015
Datos personales de servidores públicos y contratistas por entidad
•De los 116 contratistas, se evidencio que al realizar el cruce por número de identificación 40 no figuran en el catálogo, por lo tanto la información es incompleta, con lo cual se evidencia que no están dando cumplimiento a cabalidad las responsabilidades establecidas en el artículo  2.2.17.7  del Decreto 1083 de 2015
•Así mismo, se presentan inconsistencias en la información que genera el reporte como es el caso de Contratistas que según los registros figuran como “Vinculados a cargo de planta”, como es el caso de Claudia Quintero Franklin y Julio Cesar García Triana, también se apreció que todos los contratistas figuran que “no tiene Contrato asignado en la entidad”, con lo cual se evidencia la falta de control por parte de quien tiene asignado el rol de Operador de Contratos. 
*Contratos finalizados x fecregis y pendiente fin 
Se observó que solo tiene un registro para la vigencia 2021 y que aún figura en estado activo – Carolina Escarraga, sin que se hubiese hecho el registro de los 115 contratistas restantes
*Educación formal de los servidores públicos vinculados y contratistas con contrato activo en la entidad: 
De los 116 contratistas se observó que tan solo figura el registro de Carolina   Escarraga Trejos, con ello evidenciándose que 115 contratistas no reportan la información requerida, sin que esto haya sido evidenciado  por quien tiene asignado el rol  de administrador de entidades, con ello, estableciéndose el incumplimiento al artículo  2.2.17.7  del Decreto 1083 de 2015
       </t>
  </si>
  <si>
    <t>INFORME  DE SEGUIMIENTO Y EVALUACION AL TRATAMIENTO DE LAS PETICIONES, QUEJAS, RECLAMOS, SOLICITUDES Y DENUNCIAS RECIBIDAS EN EL PERIODO COMPRENDIDO ENTRE EL 1 DE ENERO AL 30 DE JUNIO</t>
  </si>
  <si>
    <t xml:space="preserve"> PQRSD vencidas	
Se encontró que 78 PQRSD de las 601 radicadas en la DNBC, al revisar la base de datos del GAU y ORFEO, se vencieron sin que se les haya dado el correspondiente trámite, dentro del término legal ni por fuera de él, lo que evidencia debilidades en los controles de los servidores y/o contratistas responsables de dar respuesta; siendo el monitoreo   de GAU, para determinar el número de días, pasados del plazo legal con ello incumpliéndose  lo establecido en el Artículo 23 de la Constitución Política, los términos señalado en el artículo 14 de la Ley 1755 de 2015, el Numeral 5.7 del Procedimiento de Recepción, Distribución, Seguimiento y Salida de Peticiones, Quejas, Reclamos, Sugerencias y Denuncias</t>
  </si>
  <si>
    <t xml:space="preserve">
“LINEAMIENTOS GENERALES PARA LA ATENCIÓN DE PETICIONES, QUEJAS, RECLAMOS, SUGERENCIAS Y DENUNCIAS” en el ítem Controles que establece: • “Oficina de Control Disciplinario Interno: Las entidades deben organizar una oficina, que se encargue de adelantar los procesos disciplinarios en contra de sus servidores públicos.
	Se evidenció que la Oficina de Control Interno Disciplinario no ha dado cumplimiento a lo establecido en la Guía Estrategias para la Construcción del PAAC en cuanto a “adelantar las investigaciones en caso de: (i) incumplimiento a la Respuesta de peticiones, quejas, sugerencias y reclamos en los términos contemplados en la ley y (ii) quejas contra los servidores públicos de la entidad.” Generadas durante el I semestre de 2022</t>
  </si>
  <si>
    <t xml:space="preserve">Actividades del jefe
Funciones del jefe de la dependencia encargada de las PQRSD, determinadas en el Artículo 9 del Decreto 2232 de 1995 
- Coordinar actividades con el jefe de la unidad de control interno y con el jefe de la unidad de planeación, para el mejoramiento continuo de la gestión de la entidad. 
- Coordinar actividades con los jefes de unidad de quejas y reclamos de la entidad superior y de las demás entidades del área a que pertenece la entidad para lograr eficiencia y eficacia del sistema 
En seguimiento al verificar los aspectos relacionados no hay evidencia de coordinación de actividades con el jefe de la unidad, el de control interno y con el jefe de la unidad de planeación, que permita el mejoramiento de la gestión.
Así mismo, no se tiene soporte de coordinación de actividades con los jefes de las demás unidades de quejas y reclamos del sector. 
</t>
  </si>
  <si>
    <t xml:space="preserve">Anexo 2 de la Resolución MinTIC 1519 del 2020 Estándares de publicación y divulgación información. 2.4.3 Atención y Servicios a la Ciudadanía. Formulario PQRSD
En seguimiento al link https://dnbc.gov.co/atencion-al-ciudadano/peticiones-quejas-reclamos-sugerencias-y-denuncias, se pudo verificar el formulario de PQRSD, al cual se puede acceder de forma autónoma e independiente; no obstante 
ello, se establecieron debilidades en cuanto a condiciones técnicas como:  El sistema no genera un mensaje de confirmación de recibido indicando fecha y hora de recepción, no obstante 
 si informar  el número de radicado; así mismo, el formulario no cuenta con la validación de datos que le permita al ciudadano visibilizar si existe errores en el diligenciamiento, o si le falta incluir alguna información, toda vez que este aviso de error debe ser visible y accesible para todos los usuarios; tampoco se observa el mensaje de falla en el sistema que indique el motivo y la opción con la que cuenta el usuario para hacer nuevamente su solicitud. 
Así mismo, se debe facilitar al ciudadano las condiciones de acceso a la información, por lo cual la Entidad en el tema que nos ocupa debe publicar los procedimientos o lineamientos para la recepción, radicación, trámite y remisión de respuesta, mecanismos de consulta del estado de las PQRSD </t>
  </si>
  <si>
    <t xml:space="preserve">Informe de que trata el artículo 54 de la Ley 190/95, el cual debe ser presentado con una periodicidad mínima trimestral, al jefe o director de la entidad, el cual debe dar cuenta de: 1.  Servicios sobre los que se presente el mayor número de quejas 
y reclamos, y 2. Principales Recomendaciones sugeridas por los particulares que tengan por objeto mejorar el servicio que preste la entidad, racionalizar el empleo de los recursos disponibles y hacer más participativa la gestión pública(respecto de este último aspecto no se radicaron sugerencias en el semestre).
En revisión de los informes mensuales de las PQRSD, se pudo establecer que en el mes de abril no obstante referir en el acápite 6 Evolución de las PQRSD, se estableció que para ese mes no se registraron quejas ni denuncias, pero en el mismo informe, en el acápite 11. Temas de consulta reiterativa se toma el texto de todos los informes, se establece:  El 5.56% (4) de las peticiones son
 quejas por irregularidades en la actuación de diferentes Cuerpos de Bomberos, ante lo cual se les indica el conducto regular que trae la Resolución 1127 de 2018 “Por medio de la cual se modifican algunos artículos del Reglamento Administrativo, Operativo, Técnico y Académico de los Bomberos de Colombia, adoptado por la Resolución 661 de 2014”, el Decreto 953 de 1997 “Por el cual se dicta el Reglamento de Disciplina para el Personal de los Cuerpos de Bomberos” y la demás legislación a la que hubiere lugar, o quejas presentadas por los diferentes Cuerpos de Bomberos por el incumplimiento de las administraciones municipales en el giro de los recursos de sobretasa bomberil.
Así mismo, en el informe de junio se informa que se recibieron 3 quejas, pero no se indica a que servicios hacen referencia, sino que se limitan en el informe, a citar el mismo párrafo de la Resolución 1127 de 2018, el cual se repite en todos los informes, sin especificar sobre qué servicio se presentan las quejas y a que dependencia hace referencia, lo cual va a permitir la toma de decisiones.   
Durante el I semestre de 2022, no se registra radicados de sugerencias </t>
  </si>
  <si>
    <t>Informes de solicitudes de accesos a información
Artículo 2.1.1.6.2 del Decreto 1081 de 2015, por medio del cual se establece que los sujetos obligados deberán publicar los informes de todas las solicitudes, denuncias y los tiempos de respuestas  
Del ejercicio de Control Interno de discriminar por áreas las solicitudes asignadas, se observan inexactitudes en la información, toda vez que se relaciona que la Dirección tuvo un total de 72 radicados, pero es que se le están sumando 45 radicados que por estructura no le corresponden ya que CITEL, no hace parte de ella.
Así mismo, Comunicaciones también aparece en la relación de la Subdirección Administrativa y Financiera y en la Dirección General; e Infraestructura Nacional de Bomberos también se relaciona en la Subdirección Administrativa y Financiera y en la Subdirección Estratégica y de Coordinación Bomberil; con ello, generando incertidumbre en la información de las estadísticas presentadas en el informe.</t>
  </si>
  <si>
    <t xml:space="preserve">Ley 1721 de 2014 Artículo 26. Respuesta a solicitud de acceso a información. Es aquel acto escrito mediante el cual, de forma oportuna, veraz, completa, motivada y actualizada, todo sujeto obligado responde materialmente a cualquier persona que presente una solicitud de acceso a información pública. Su respuesta se dará en los términos establecidos. 
La respuesta a la solicitud deberá ser gratuita o sujeta a un costo que no supere el valor de la reproducción y envío de la misma al solicitante. Se preferirá, cuando sea posible, según los sujetos pasivo y activo, la respuesta por vía electrónica, con el consentimiento del solicitante. 
En los radicados:    20221140123852* 20221140126582* 20221140148462* y 20221140150942, la Entidad deja constancia que el trámite a la solicitud fue a través de comunicación telefónica, de la cual además no se dejó constancia, siendo este incumplimiento otro motivo por el cual en el presente seguimiento no se pueda hacer seguimiento a la respuesta   
</t>
  </si>
  <si>
    <t xml:space="preserve">Radicación respuesta en el aplicativo ORFEO, Numeral 8 del Procedimiento de recepción, distribución, seguimiento y salida de PQRSD	
En  los radicados: 20221140123872*20221140125432*20221000126742*20221140127522*20221140128212*20221140128372*20221140128602*20229000128932*20221140129192*20221140129912*20221140129962*20221140130592*20229000130612*20221140130752*20221140130892*20221000131532*20221000132232*20221140132972*20221140133662*20221140134732*20221140137652*20221140139462*20221140140342*20221140140502*20221140142212*20221140143112*20221140148072*20221140150132*20221140150832*20221140151382*20221140151692*20221140151722*20221140152712*20221140154142*20221140154402
20221140154652*20221140154662*20221140155682*20221140157302*20221140159032
20221140159522; no se dejó evidencia de imagen de respuesta para determinar si hubo una pronta resolución, y si esta fue completa y de fondo, ya que en algunos casos se pudo determinar que los funcionarios encargados remiten la respuesta desde su correo, en otros sacan un radicado de salida, pero no se deja evidencia de imagen de respuesta, ni constancia de entrega al interesado, no se cierra la PQRSD y ni se procede a su archivo físico y digital.
</t>
  </si>
  <si>
    <t>Términos para resolver las distintas modalidades de peticiones. Parágrafo Artículo 14 de la Ley 1755 de 2015
“Cuando excepcionalmente no fuere posible resolver la petición en los plazos aquí señalados, la autoridad debe informar esta circunstancia al interesado, antes del vencimiento del término señalado en la ley expresando los motivos de la demora y señalando a la vez el plazo razonable en que se resolverá o dará respuesta, que no podrá exceder del doble del inicialmente previsto”</t>
  </si>
  <si>
    <t xml:space="preserve">Una vez radicada la respuesta en el aplicativo ORFEO,  la  misma,  debe  ser  firmada  por  el responsable  del  proceso  según  corresponda, en  esa  medida  el  responsable  de  firmar  la respuesta  deberá  revisar  la  consistencia  de  la información que se entrega al usuario.El responsable de firmar deberá percatarse que el  documento  cuente  con  el  visto  bueno  de quien proyecta y de quien revisa; para esto, el documento deberá contener en letra legible al finalizar  el  documento  el  nombre  de  quien proyectó, de quien revisóy de quien finalmente aprobó.	En los radicados:    20221140123852* En los radicados:
221140125232*20221140134572*20221140146582*20229000127002*2022100012702220221140127952*20221140128092*20221140133992*20221140134872*2022114013540220221140135542*20221140140472*20221140152092*20221140156252*20221140151812, se encontraron documentos de respuesta sin firma y sin evidencia de envió, lo cual genera incertidumbre de si efectivamente el peticionario recibió pronta respuesta. 
</t>
  </si>
  <si>
    <t>Informe  Seguimiento Ley 1712 de 2014- Ley de Transparencia y del derecho de acceso a la información pública nacional".</t>
  </si>
  <si>
    <t>La Entidad no cuenta a la fecha, con una sección particular identificada con el nombre  de "Transparencia y acceso a la información pública” en la página principal de su sitio web oficial, ya que para acceder a ella debemos entrar al menú Atención al ciudadano e  igualmente a la fecha no cuenta con el footer o pie de página GOV.CO, ni con los nuevos menús Atención y Servicios  a la Ciudadanía y Participa, de que trata el Anexo 2 de la Resolución 1519 de 2020, los cuales tenían plazo para su implementación hasta el 31 de Marzo de 2021, con ello incumpliéndose lo establecido en el Articulo 2.1.1.2.14.  del Decreto 1081 2015</t>
  </si>
  <si>
    <t>La política de seguridad y privacidad de la información, expedida en agosto de 2019, no se  ajusta a los dispuesto en el Anexo 3 de la Resolución MinTIC de  2020 a las condiciones mínimas técnicas y de seguridad digital, allí establecida.</t>
  </si>
  <si>
    <t>No se encuentra ajustado el espacio normativa a lo estipulado en el Anexo 2 de la Resolución 1519 de 2020, no obstante el plazo hasta el 31 de marzo de 2021; toda vez, que debe haber un primer grupo de la    normativa de la entidad o autoridad, luego con un numeral 2.1.1 Leyes de acuerdo con las que  apliquen a la DNBC; 2.1.2 Decreto Único Reglamentario; 2.1.3 Normativa aplicable: decretos, resoluciones, circulares, directivas presidenciales, actos administrativos, autos o fallos judiciales 2.1.4 Vínculo al Diario o Gaceta Oficial y 2.1.5 Políticas, lineamientos y manuales 2.1.6 Agenda Regulatoria. 2.2 Búsqueda de normas, 2.2.1 Sistema Único de Información Normativa-SUIN; 2.2.2Sistema de búsqueda de normas; 2.3 Proyecto de normas para comentario, con ello inobservándose lo establecido para este espacio De acuerdo a lo estipulado en el Anexo 2 de la Resolución 1519, a la fecha se debía tener en el No.4 de la página web la Sección Planeación, Presupuesto e Informes, dentro del menú Transparencia y acceso a la información pública   con asuntos presupuestales y de planeación, control interno, auditoria e informes de la Entidad, para lo cual se tenía plazo hasta el 31 de marzo de 2021</t>
  </si>
  <si>
    <t>No se observa en la sección de datos abiertos la publicación total de la información y con los requisitos mínimos que solicita el Anexo 4 de la Resolución 1519 del 2020 de las MinTIC  donde se ubique el Índice de información pública reservada y clasificada con fecha de levantamiento de la reserva, el registro de activos de información,  el esquema de publicación de la información,  el programa de gestión documental,  las tablas de retención documental y el acto administrativo sobre costos de reproducción de información pública</t>
  </si>
  <si>
    <t xml:space="preserve">Respecto de la información que trata el Artículo 2.1.1.2.1.4 del Decreto 1081 del 2015, en el link  https://dnbc.gov.co/procedimientos-direccion-nacional-de-bomberos, no se encuentran publicados los procesos y procedimientos de la Entidad, que se siguen para tomar decisiones en las diferentes áreas; al igual que en el link:  https://dnbc.gov.co/direccion-nacional/informacion-institucional/directorio-de-funcionarios, no se encuentra publicado el directorio de funcionarios que incluya el cargo, direcciones de correo electrónico y teléfono del despacho de los empleados y funcionarios y las escalas salariales, con ello inobservándose lo estipulado en el precepto indicado.  </t>
  </si>
  <si>
    <t>Informe Auditoria Proceso Gestión Contractual - Vigencia 2022</t>
  </si>
  <si>
    <t xml:space="preserve">De conformidad con la revisión realizada, se evidenció que en los contratos 151, 152, 153, 154 y 166 se designó como supervisor a un contratista, incumpliendo lo establecido en la Circular 06 de 2020 Información Específica recomendación 4.4 “Verificar que se haya designado un supervisor o un interventor idóneo, para ejercer las labores de seguimiento y control de lo pactado de forma diligente y oportuna.”
Asimismo, incumple el  artículo 83 de la Ley 1474 de 2011, que señala  “La supervisión consistirá en el seguimiento técnico, administrativo, financiero, contable, y jurídico que sobre el cumplimiento del objeto del contrato, es ejercida por la misma entidad estatal cuando no requieren conocimientos especializados”, al igual que lo establecido en la Guía de Supervisión e interventoría generada por Colombia Compra Eficiente  Literal III Literal que dice “ El supervisor de los contratos siempre debe ser un funcionario de la Entidad Estatal.
</t>
  </si>
  <si>
    <t xml:space="preserve">Dentro de la revisión realizada no se encontró publicación ni en Secop ni en página web de los informes de monitoreo presupuestal de los contratos 151, 152, 153,154 y 166.
Por lo cual se evidencia incumplimiento en la Circular Conjunta 100-008-2020 en lo relacionado en el numeral 4 – “Realice periódicamente y circule los informes de monitoreo presupuestal de los contratos y de las personas beneficiadas”.
</t>
  </si>
  <si>
    <t xml:space="preserve">Dentro de la revisión realizada se evidenció lo siguiente: 
Nro. Contrato/Modalidad: Nro. 137/2022 LICITACION PUBLICA 001: La resolución de adjudicación No. 219 de 2022, establece en los considerandos, que se realizaron las adendas No.1 y No. 2, pero no se observan las mismas en documento escrito, en la carpeta física o publicada en SECOP II.
Nro. Contrato/Modalidad: Nro. 142/2022 SIE-005-2022 SUBASTA INVERSA: En SECOP esta publicada la adenda No.1 y la Adenda No. 3, no obstante, no se observa publicada la No.2 y tampoco se encuentra dentro del expediente físico suministrado por el Proceso de Gestión Contractual.
Nro. Contrato/Modalidad: Nro. 250/2022 SIE-010-2022 SUBASTA INVERSA: En SECOP esta publicada la adenda No.1 no obstante, no se observa firma ni responsable de la elaboración y tampoco se encuentra dentro del expediente físico suministrado por el Proceso de Gestión Contractual.
Por lo anterior, se genera inobservancia al artículo 2.2.1.1.2.2.1 del Decreto 1082 de 2015 el cual señala “Modificación de los pliegos de condiciones. La Entidad Estatal puede modificar los pliegos de condiciones a través de Adendas expedidas antes del vencimiento del plazo para presentar ofertas. (…) La Entidad Estatal debe publicar las Adendas en los días hábiles, entre las 7:00 a. m. y las 7:00 p. m., a más tardar el día hábil anterior al vencimiento del plazo para presentar ofertas a la hora fijada para tal presentación, salvo en la licitación pública pues de conformidad con la ley la publicación debe hacerse con tres (3) días de anticipación.”.
</t>
  </si>
  <si>
    <t xml:space="preserve">Dentro de la revisión realizada se evidenció que en la contratación directa 1, contratos 143, 71, 78, 66, 75, 101 y 247 de 2022; Órdenes de Compra 93780 y 98923 de 2022 y Contratos 187 y 160 de 2022, presentan falencias con relación a la supervisión técnica, administrativa y financiera por parte del supervisor; por cuanto:
Contratación directa 1: No contiene en la carpeta física ni en SECOP II, el acta de entrega ni tampoco la liquidación del contrato.
Contrato 143/2022: No contienen informes de seguimiento o cualquier documento que denote seguimiento al cumplimiento de los fines del contrato y estado de los bienes, publicado en SECOP II o en la carpeta física suministrada por el proceso contractual.
Contrato 71/2022: En todos los informes de actividades mensuales y de supervisión, se le realizo seguimiento a la ejecución de las obligaciones generales y no a las específicas. Por otro lado, el informe final, si contempló las obligaciones específicas y el supervisor Charles Benavides certifico su cumplimiento al 100%, no guardando coherencia con los informes mensuales. De acuerdo a la información entregada en la carpeta física, no se observa el cumplimiento de los productos u obligaciones del contrato.
Contrato 78/2022: No contiene el cargue de los documentos para pago tales como Informes de Actividades e informe de Supervisión, en ninguno de los pagos.
Contrato 66/2022: No se observa el cumplimiento de las 29 actividades específicas del contratista. Es decir, no se evidencia el cumplimiento de todas las actividades. Si bien es cierto que no es obligatorio cumplir todas las actividades todos los meses, si deben cumplirse en su totalidad al final del contrato, toda vez que esas obligaciones o actividades, responden a unas necesidades previamente identificadas que buscaban solventarse con la prestación del servicio por parte del contratista. Así mismo, estos informes, de supervisión, facturas y pagos deben publicarse en la plataforma SECOP II.
Contrato 75/2022: Contratación Directa/ Prestación de Servicios persona Jurídica: no contiene en el SECOP, los informes de supervisión.
Contrato 101/2022: No contiene Pagos, ni soportes ni los informes de supervisión en el SECOP.
Contrato 247/2022: No contiene Pagos, ni soportes ni los informes de supervisión en el SECOP.
Orden de Compran 93780/2022: Dentro de los estudios previos se establece 05 días hábiles para entrega y vigencia de 365 días, en SECOP II tienen como fecha de vencimiento el 03/08/2022, no obstante, no se verifica entrega a satisfacción o informe supervisión. De igual forma, No contiene, en la carpeta física o en SECOP II, informe de Supervisión o documento que verifique la correcta ejecución o cumplimiento del mismo.
Orden de Compra 98923/2022: No contiene informe de Supervisión, aunque fue designado por el Director.
Contratos 187/2020 y 160/2020:  No contienen en la plataforma SECOP, los informes de actividades” (y de supervisión) mensuales y ni informe final donde se contemplaron las obligaciones específicas del contratista y el cumplimiento de las mismas.
Por lo anterior, se evidencia incumplimiento en el artículo 4° de la Ley 80 de 1993; Artículo 84 de la ley 1474 de 2011; Manual de Contratación Capitulo 5° Supervisión y/o Interventoría de la Entidad y la Guía para el ejercicio de las funciones de supervisión e interventoría de los contratos suscritos por las Entidades Estatales de Colombia Compra Eficiente, que tratan de las “FACULTADES Y DEBERES DE LOS SUPERVISORES Y LOS INTERVENTORES. La supervisión e interventoría contractual implica el seguimiento al ejercicio del cumplimiento obligacional por la entidad contratante sobre las obligaciones a cargo del contratista”.
</t>
  </si>
  <si>
    <t xml:space="preserve">Dentro de la revisión realizada se observa que el contrato 153 aparece identificado en el Secop II como 152.
Lo anterior incumple con la Circular Conjunta 100-008-2020 en lo relacionado en el numeral 2 –que indica: “Es importante y obligatorio cumplir el principio de publicidad de la gestión contractual en los sistemas electrónicos (SECOP I y SECOP II, conforme con las Circulares 1 y 2 de 2019 y 3 de 2020 de la Agencia Nacional -COLOMBIA COMPRA EFICIENTE- para respetar el cumplimiento de los requisitos legales de cada acuerdo de voluntades y fortalecer el control social a la Administración, independientemente de la urgencia manifiesta declarada”.
</t>
  </si>
  <si>
    <t>Dentro de la revisión realizada, el equipo auditor evidenció que en los contratos 154 y 166 no se realizó la verificación de la capacidad del futuro contratistas, y en los contratos 151 y 153 no se determinaron los requisitos habilitantes al igual que en la justificación técnica no se establecieron las condiciones jurídicas, técnicas y económicas a presentar, generando incumplimiento en establecido en la Guía de Transparencia Contratación Pandemia XI Recomendaciones literal ii) - Verificación de la oferta, que indica  “Aun cuando la contratación directa o la sujeta al derecho privado no exige la existencia de una pluralidad de oferentes, las Entidades Estatales deben verificar, previo a la celebración del contrato, I) la capacidad del futuro contratista para satisfacer la necesidad, para lo cual pueden acudir a la información consignada en el SECOP -para conocer los contratos ejecutados”, (…)</t>
  </si>
  <si>
    <t>Dentro de la revisión realizada, en los soportes documentales de los contratos 151, 152, 153, 154 y 166 no se evidencian informes que den cuenta del análisis que fundamenten la urgencia manifiesta.
Por lo anterior, se incumplió lo establecido en la Circular 06 de 2020 Especifica numeral 5 que señala “Elaborar un informe sobre la actuación surtida, que evidencie todas las circunstancias, conceptos o análisis que fundamentaron la declaratoria de la urgencia”.</t>
  </si>
  <si>
    <t xml:space="preserve">Dentro de la revisión realizada, se evidenció que en el contrato No 83 a nombre de Alejandro Moreno Gallego por valor de $100.000.000, con acta de inicio del 05 de mayo de 2022, se realizó por parte de la entidad la liquidación de Terminación Unilateral (que se encuentra sin firmas); sin embargo, dentro del acto administrativo que la declaró, no se establece la debida motivación en cuál de los cuatro (4) eventos aplicaría para darse por terminada Unilateralmente, generando incumplimiento en lo establecido en el artículo 17 de la Ley 80 de 1993, que dice “De la terminación unilateral. La entidad en acto administrativo debidamente motivado dispondrá la terminación anticipada del contrato en los siguientes eventos:1. Cuando las exigencias del servicio público lo requieran (…)2. Por muerte o incapacidad física permanente del contratista (…) 3.Por interdicción judicial o declaración de quiebra del contratista. 4.Por cesación de pagos (…)”
Ahora, bien no se evidencia informe de supervisión que dé cuenta del posible incumplimiento por parte del contratista o el debido proceso en caso de la presentarse la respectiva declaratoria, ocasionando incumplimiento en lo establecido en el artículo 84 de la Ley 1474 de 2011 – “Facultades y deberes de los supervisores y los interventores.”
</t>
  </si>
  <si>
    <t xml:space="preserve">Dentro de la revisión realizada, se observa que el estudio de mercado del contrato No 137 no fue aportado para su revisión, y los contratos 136, 142 y 250 no poseen firmas.
Lo anterior, genera incumplimiento en lo estipulado en el artículo 2.2.1.1.1.6.1. del Decreto 1082 de 2015 el cual señala “La Entidad Estatal debe hacer, durante la etapa de planeación, el análisis necesario para conocer el sector relativo al objeto del Proceso de Contratación desde la perspectiva legal, comercial, financiera, organizacional, técnica, y de análisis de Riesgo. La Entidad Estatal debe dejar constancia de este análisis en los Documentos del Proceso.”.
De igual forma, se desatiende el artículo 57 del Código de Procedimiento Administrativo y de lo Contencioso Administrativo que establece que “Acto administrativo electrónico. Las autoridades, en el ejercicio de sus funciones, podrán emitir válidamente actos administrativos por medios electrónicos siempre y cuando se asegure su autenticidad, integridad y disponibilidad de acuerdo con la ley.”, 
</t>
  </si>
  <si>
    <t>Dentro de la revisión realizada, se observa que los contratos 151,152,153,154 y 166 fueron remitidos extemporáneamente a la Contraloría General de la República.
Lo anterior, evidencia incumplimiento en la Circular 06 de 2020 en lo relacionado Información Específica que trata de: “La información deberá ser entregada por las entidades públicas correspondientes en el formato que se adjunta para el efecto, en un plazo no mayor a 3 días hábiles contados a partir de la expedición de la presente Circular al correo electrónico: “Seguimientocoronavirus@contraloria.gov.co, lo anterior”.</t>
  </si>
  <si>
    <t xml:space="preserve">El equipo auditor evidenció que no se dio cumplimiento a las clausulas establecidas en los contratos 01, convenio de asociación 098, Contrato 249 y 66 de 2022, con relación a la forma de Pago y/o obligaciones del contratista, por cuanto:
Contrato/Modalidad Nro. 1. Contratación Directa/ Contrato Arrendamiento
La cláusula Sexta del contrato señala las  Obligaciones del Contratista-Arrendador y el Numeral 3) establece la obligación de “remitir al supervisor, la factura original o cuenta de cobro mensual del canon de arrendamiento, y en la cláusula Decima Primera- Supervisión Literal D) indica la obligación de “expedir el recibido a satisfacción, para el pago del canon de arrendamiento”; y en la carpeta física ni en SECOP II, se evidencian las facturas o cuentas de cobro para realizar la aprobación del pago; así como tampoco se evidencia en la carpeta física ni en SECOP II, los recibos a satisfacción para realizar el pago de las facturas o cuentas de cobro del canon de arrendamiento.
Contrato/Modalidad Nro. 98/2022 Convenio de Asociación 
La cláusula 4 del convenio de asociación 98 de 2022 a nombre de BENEMERITO CUERPO DE BOMBEROS VOLUNTARIOS DE CALI, que trata de la forma de desembolso; dice  “Todo pago se hará previa presentación de la correspondiente factura o cuenta de cobro, con el informe de ejecución y recibo a satisfacción por parte del supervisor, quien deberá verificar el cumplimiento en el pago de los aportes a seguridad integral”;  pero en ninguno de los pagos, facturas, recibo a satisfacción, certificación de cumplimiento expedida por el supervisor ni está cargada y aprobada en SECOP II. De igual forma, en el expediente físico no se evidencia que exista algún documento o trazabilidad para los pagos 3 y 4, de acuerdo a lo establecido en la cláusula mencionada.
Contrato/Modalidad Nro. 249/2022 – MC-001-2022 MINIMA CUANTIA
El contrato 249 de 2022 nombre de OCUPASALUD SAS no contiene en SECOP II ni en la carpeta física, conforme lo enuncia el contrato en la Forma de Pago “certificación de cumplimiento a satisfacción de obligaciones (…) b) Certificación actual del pago de aportes parafiscales (…); nota 2: (…) cuenta de cobro (…), la certificación de recibo a satisfacción, radicación de factura y pago de aportes parafiscales y patronales, 
Contrato/Modalidad No 66 de 2022. Contratación Directa/ Prestación de Servicios persona Jurídica.
En el contrato 66 de 2022, se evidencia incumplimiento al numeral 4.5 Forma de Pago del estudio Previo el cual establece “La Dirección Nacional de Bomberos pagará al contratista a) Doce (12) pagos hasta por la suma de Once Millones seiscientos mil pesos MTCE”. Debido a que el pago No 05 fue rechazado y no evidenció el cargue nuevamente el SECOP II pero si se realizó el respectivo pago.
</t>
  </si>
  <si>
    <t xml:space="preserve">En el contrato 151 los análisis de precios (se encuentran sin firma) y las cotizaciones presentadas contienen un valor más alto al del instrumento de agregación de demanda emergencia COVID-19. 
De igual forma, A Folio 156 se evidencia impresión del desinfectante KLINOL por 5 litros a $42,300; sin embargo, el análisis de precios efectuado, aunque contempla este pantallazo en el mismo, no hace referencia al análisis de su precio, aunque es mucho más económico, ya que el que se adquirió es por 2 litros y su costo es de $42,300, es decir menos cantidad y al mismo costo. Asimismo, en el Análisis de precios no se indicó por qué este proceso no fue adquirido por el Instrumento de Demanda Emergencia. No se encontró análisis de precios.
Por lo anterior, se evidencia incumplimiento en la Circular Conjunta 100-008-2020 en lo relacionado al numeral 2 – que establece “Verificar que los precios de los bienes estén dentro de los precios del mercado”.
</t>
  </si>
  <si>
    <t xml:space="preserve">En el contrato 187 de 2020 no se observa la constancia de idoneidad y experiencia requerida. 
Lo que genera incumplimiento a lo establecido en el artículo 2.2.1.2.1.4.9 del Decreto 1082 de 2015, el cual señala “(…) siempre y cuando la Entidad Estatal verifique la idoneidad o experiencia requerida y relacionada con el área de que se trate. En este caso, no es necesario que la Entidad Estatal haya obtenido previamente varias ofertas, de lo cual el ordenador del gasto debe dejar constancia escrita.(…)”
</t>
  </si>
  <si>
    <t>En el contrato 75 de 2022. Contratación Directa/ Prestación de Servicios persona Jurídica: La fecha de Inicio evidenciada en la Carpeta Física, consta de fecha 10 de febrero de 2022, sin embargo, la fecha de Inicio del contrato en el SECOP es del 04 de marzo de 2022.
En la Orden de compra 88227 de 2022 Dentro del estudio previo se establecen 15 días para la ejecución de la orden de Compra, no obstante, en el informe de supervisión señala como fecha de terminación el 31/12/2002 y en SECOP II aparece fecha de vencimiento el 04/04/2023 y el recibo a satisfacción figura del 01 de julio de 2022.
De lo anterior, se evidencia incumplimiento al artículo 2.2.1.1.2.3.1. del Decreto 1082 de 2015 el cual señala “De los requisitos de perfeccionamiento, ejecución y pago. En el Cronograma, la Entidad Estatal debe señalar el plazo para la celebración del contrato, para el registro presupuestal, la publicación en el SECOP y para el cumplimiento de los requisitos establecidos en el pliego de condiciones para el perfeccionamiento, la ejecución y el pago del contrato.”.</t>
  </si>
  <si>
    <t xml:space="preserve">En el contrato 98 de 2022 en el expediente físico ni el SECOP II se encuentra la designación del supervisor.
En el contrato No 254 no se evidencia en el Secop II la publicación de la designación del supervisor y el documento que se encuentra en el expediente físico se designó como supervisor a un contratista.
Lo que genera incumplimiento a lo establecido en el artículo 83 de la Ley 1474 de 2011 el cual señala “Supervisión e interventoría contractual. Con el fin de proteger la moralidad administrativa, de prevenir la ocurrencia de actos de corrupción y de tutelar la transparencia de la actividad contractual, las entidades públicas están obligadas a vigilar permanentemente la correcta ejecución del objeto contratado a través de un supervisor o un interventor, según corresponda. (…). 
Asimismo, se está incumpliendo lo indicado en la Guía para el Ejercicio de las Funciones de Supervisión e Interventoría, emitida por Colombia Compra Eficiente Literal III literal A, que señala “El supervisor de los contratos siempre debe ser un funcionario de la Entidad Estatal.
</t>
  </si>
  <si>
    <t xml:space="preserve">En el contrato No 247 no se evidenció el certificado de exclusividad para ventas, distribución, administración de garantías, servicios post-venta, mantenimiento y suministro de piezas de repuesto para los productos de combate contra incendios WATERAX INC.
Lo anterior genera incumplimiento al numeral 11 de los Estudios Previos, el cual señala la “Justificación de los factores de selección…certificado de Exclusividad del fabricante de los bienes, acompañado del certificado de existencia y representación legal de la sociedad extranjera, debidamente apostillados y con su respectiva traducción oficial.”.
</t>
  </si>
  <si>
    <t xml:space="preserve">En el Contrato/Modalidad: No 78 de 2022. Contratación Directa/ Prestación de Servicios persona Natural, a nombre de Miguel Ángel Acero, No se dio cumplimiento a lo estipulado en el numeral 4.4 del estudio previo el cual establece “El valor del contrato será hasta por la suma $54.000.000 incluido IVA y demás costos directos e indirectos”; por cuanto, en el SECOP II se estableció el valor del contrato por la suma de $46.800.000, observándose una reducción sin que se evidencie ningún documento soporte que justifique la modificación.
</t>
  </si>
  <si>
    <t xml:space="preserve">En el Contrato/Modalidad: Nro. 71 de 2022. Contratación Directa/ Prestación de Servicios persona Natural, el certificado de delitos sexuales se encontraba vencido a la fecha de la contratación, incumpliendo lo estipulado en el artículo 4 de la Ley 1918 de 2018 el cual señala “Deber de verificación. Es deber de las entidades públicas o privadas, de acuerdo a lo reglamentado por el Gobierno Nacional, verificar, previa autorización del aspirante, que este no se encuentra inscrito en el registro de inhabilidades por delitos sexuales cometidos contra personas menores edad, en el desarrollo de los procesos de selección de personal para el desempeño de cargos, oficios, profesiones que involucren una relación directa y habitual con menores previamente definidos por el Instituto Colombiano de Bienestar Familiar.
Dicha verificación, deberá actualizarse cada cuatro meses después del inicio de la relación contractual, laboral o reglamentaria. (…)”.
</t>
  </si>
  <si>
    <t>En el ejercicio de auditoría se evidenció que el riesgo de gestión: “Posibilidad de afectación económica por sanciones disciplinarias ante el incumplimiento a la Ley de Transparencia y normatividad relacionada debido al cargue inoportuno de la información en el SECOP II”, se materializó, debido a que los documentos de la muestra tomada de 31 contratos no fueron cargados o fueron cargados extemporáneamente, desatendiendo lo enunciado en el literal a) del numeral 5.1.2. del  Manual de Gestión del Riesgo de la DNBC, que establece que el Equipo Gerencial o Líderes de Proceso deben “Identificar y valorar los riesgos que pueden afectar el logro de los objetivos institucionales, así como, definir y diseñar los controles a dichos riesgos, evitando la materialización de riesgos.” De igual forma, el Manual Operativo del Modelo Integrado de Planeación y Gestión señala que le corresponde a la Primera línea de defensa le corresponde “La identificación de riesgos y el establecimiento de controles, así como su seguimiento, acorde con el diseño de dichos controles, evitando la materialización de los riesgos”.</t>
  </si>
  <si>
    <t xml:space="preserve">En el expediente físico ni publicado en SECOP II del contrato No 137 se evidencia comunicación o documento de designación del Comité evaluador.
Por lo cual, se presenta incumplimiento en el artículo 2.2.1.1.2.2.3. del Decreto 1082 de 2015, el cual establece “Comité evaluador. La Entidad Estatal puede designar un comité evaluador conformado por servidores públicos o por particulares contratados para el efecto para evaluar las ofertas y las manifestaciones de interés para cada Proceso de Contratación por licitación, selección abreviada y concurso de méritos (…).
</t>
  </si>
  <si>
    <t xml:space="preserve">En la revisión realizada se evidenció que los contratos 151, 152, 153, 154 y 166 no se están contemplados en el PAA de la DNBC.
Por lo anterior se incumplió el artículo 2.2.1.1.1.4.1. Plan Anual de Adquisiciones del Decreto 1082 de 2015, que establece que “Las entidades estatales deben elaborar un Plan Anual de Adquisiciones, el cual debe contener la lista de bienes, obras y servicios que pretenden adquirir durante el año (…). 
</t>
  </si>
  <si>
    <t xml:space="preserve">En la revisión realizada, no se evidenciaron los parámetros de referencia de histórico de precios, lista de precios u otro documento que permita generar el análisis del mercado, en los contratos 166, 152, 151, 153 y 154 de 2020.
Por lo cual se genera incumplimiento en lo establecido en la Guía de Transparencia Contratación Pandemia XI Recomendaciones literal iii) – “Adquisición a precios justos y razonables. En coyunturas como las actuales es común la intención de querer tomar ventajas a través de la especulación con los precios de insumos o bienes requeridos para conjurar o mitigar la situación excepcional (…)”.
</t>
  </si>
  <si>
    <t xml:space="preserve">En los contratos 151 y 153 no se encuentran los análisis del sector económico y en el contrato 152, 154 y 166, la justificación técnica de la entidad no contiene un análisis adecuado, racional, idóneo, mesurado, ponderado y razonable de los bienes y servicios a contratar que establezcan la necesidad a contratar.
Lo anterior genera incumplimiento en la “Guía de Transparencia Contratación Pandemia XI Recomendaciones literal i) Determinación de la necesidad”.
</t>
  </si>
  <si>
    <t>En los contratos 151 y 153 no se realizaron los estudios previos; y en el contrato 153 no se presentaron informes de supervisión. De otro lado en el contrato 151 de 2020 se realizó análisis de precios, contemplando bienes a mayor costo del mercado, pero los mismos están sin firma.
Lo anterior, genera incumplimiento en la Circular Conjunta 100-008-2020 en lo relacionado al numeral 2 – que señala “Estructurar la trazabilidad contractual con énfasis en estudios de precios acertados y una diligente labor de supervisión en la entrega del bien o servicio”.</t>
  </si>
  <si>
    <t>En los contratos 151, 152, 153, 154 y 166 de 2020 no se evidenciaron las listas de referencia o bases que permitieran determinar los bienes y servicios a contratar.
Lo anterior genera incumplimiento en la Circular Conjunta 100-008-2020 en lo relacionado en el numeral 2 – que señala “Es indispensable tener una lista de referencia o de base de precios para determinar el valor de los bienes y servicios a contratar. Constate que los precios sean justos, razonables y que se pueda comprobar en el contexto temporal, territorial y comercial con la respectiva trazabilidad.”.</t>
  </si>
  <si>
    <t xml:space="preserve">En los contratos 151, 152, 153, 154 y 166 no se adjuntaron las justificaciones de los contratos frente a las condiciones de pandemia, así como tampoco los informes de supervisión.
Lo que genera incumplimiento en la Circular Conjunta 100-008-2020 en lo relacionado en el numeral 4 – que establece “Cumpla a cabalidad con el principio de máxima publicidad. Divulgue, sin falta ni demora, en los canales de información de su administración: i) el monto de los recursos que tiene para contratar en la emergencia; ii) los contratos que celebre, indicando el objeto y el precio (total y unitario de cada bien y su transporte (…)”.
</t>
  </si>
  <si>
    <t xml:space="preserve">En los contratos 151, 152, 153, 154 y 166 no se encuentran las respectivas matrices de seguimiento y cumplimiento del contrato, ni su adecuada publicación.
Lo anterior, genera incumplimiento en lo establecido en la Guía de Transparencia Contratación Pandemia XI Recomendaciones literal vi) - Establecimiento de mecanismos de control y verificación. “Es fundamental que las Entidades Estatales establezcan matrices de seguimiento y cumplimiento de las obligaciones del contrato y que las mismas se publiquen periódicamente para que la ciudadanía esté enterada de los avances logrados con la celebración del acuerdo de voluntades.”
</t>
  </si>
  <si>
    <t>En los contratos 151, 152, 153, 154 y 166 no se reflejan los riesgos asociados al contrato, lo que genera incumplimiento en lo establecido en el numeral 6 del artículo 2.2.1.1.2.1.1. - Análisis de Riesgo y la forma de mitigarlo, y en el numeral 8 del articulo 2.2.1.1.2.1.3. - Los Riesgos asociados al contrato, la forma de mitigarlos y la asignación del Riesgo entre las partes contratantes del decreto 1082 de 2015</t>
  </si>
  <si>
    <t xml:space="preserve">En los contratos 152, 154 y 166 no se allegó la documentación relacionada con el escrutinio y verificación de la información que suministro cada proponente en el proceso de adjudicación.
Generando incumplimiento en la Circular Conjunta 100-008-2020 en lo relacionado en el numeral 2 – “Constate toda la información que le suministren los proponentes y sométala al escrutinio y verificación, dejando constancia de los resultados”. 
</t>
  </si>
  <si>
    <t xml:space="preserve">En los contratos No 71, 75, 78, 101, 151, 160, 187 y 247 no se evidencia la programación de pagos en el Secop II.
Por lo anterior, se observa incumplimiento a lo establecido en la Guía para hacer la gestión contractual en el SECOP II que establece “VI. Seguimiento a la ejecución contractual En el SECOP II los supervisores de los contratos deben ingresar el avance de la ejecución y el área financiera debe aprobar las facturas ingresadas a la plataforma por el Proveedor. Los supervisores pueden registrar el avance de la ejecución diligenciando el avance el plan de ejecución del contrato (ya sea por porcentaje o recepción de artículos) y colgando documentos de ejecución del contrato.”
</t>
  </si>
  <si>
    <t xml:space="preserve">Los contratos No 04, 66 y 75 de 2022 no poseen la declaración de bienes y rentas, incumpliendo el literal g) del artículo 2 de la Ley 2013 de 2019 el cual señala “Ámbito de aplicación. La publicación y divulgación de la declaración de bienes y rentas, del registro de conflictos de interés y la declaración del impuesto sobre la renta y complementarios, serán aplicables a las siguientes personas en calidad de sujetos obligados:
g) Las personas naturales y jurídicas, públicas o privadas que administren, celebren contratos y ejecuten bienes o recursos públicos respecto de la información directamente relacionada con el desempeño de su función (…)”
</t>
  </si>
  <si>
    <t>No se evidencia dentro de los expedientes de los contratos 151, 152, 153, 154 y 166 el compromiso de integridad y anticorrupción, lo que genera incumplimiento en la Circular Conjunta 100-008-2020 en lo relacionado en el numeral 3 – “Exija a los proveedores que asuman un compromiso de integridad y anticorrupción en el contrato.”</t>
  </si>
  <si>
    <t>Revisada la publicación del 31 de enero de 2022 del PAA en el SECOP, así como sus trece (13) versiones, se pudo establecer que, de la muestra de los 39 contratos, solo diez (10) estaban programados en el PAA.
De igual forma, las versiones se encontraban incompletas y no contenían la totalidad de la lista de bienes obras y servicios que se adquirieron durante la vigencia 2022 ni de la totalidad de las necesidades que se desarrollaron en la entidad.
Lo anterior, incumpliendo con lo estipulado en el Artículo 2.2.1.1.1.4.1 del Decreto 1082 de 2015 Plan Anual de Adquisiciones que establece “la Entidad Estatal debe señalar la necesidad y cuando conoce el bien, obra o servicio que satisface esa necesidad debe identificarlo utilizando el Clasificador de Bienes y Servicios…”, en concordancia con el artículo 74 de la Ley 1474 de 2011.</t>
  </si>
  <si>
    <t>Revisados los contratos objeto de la muestra de selección, cuatro (4) expedientes contractuales no cuentan con estudios previos dentro del expediente contractual físico ni publicados en el Secop II (Convenio 143,146, comodato 239 y contrato 160), al igual que cuatro (4) expedientes contractuales sus estudios previos están incompletos, teniendo en cuenta que no poseen la Modalidad de selección, Análisis de Riesgo ni el Acuerdo Marco requerido (OC 88227, 93780,98923, contrato 142).
Por lo anterior, se evidenció el incumplimiento con lo establecido en el artículo 2.2.1.1.2.1.1. del Decreto 1082 de 2015, numerales 1, 2, 3, 4, 5, 6, 7 y 8 el cual señala “Los estudios y documentos previos son el soporte para elaborar el proyecto de pliegos, los pliegos de condiciones y el contrato. Estos deben permanecer a disposición del público durante el desarrollo del Proceso de Contratación y contener los siguientes elementos, además de los indicados para cada modalidad de selección: (…)"</t>
  </si>
  <si>
    <t>Revisados los procesos contractuales seleccionados, para treinta y uno (31) de ellos, no se evidencia algunos documentos del proceso, puesto que no fueron cargados en el SECOP o en algunos casos el cargue fue realizado de manera extemporánea, es decir, que no se realizó dentro de los tres días siguientes a su expedición.
Lo anterior, incumpliendo a lo estipulado en el artículo 2.2.1.1.1.7.1. del Decreto 1082 de 2015, el cual señala “Publicidad en el SECOP. La Entidad Estatal está obligada a publicar en el SECOP los Documentos del Proceso y los actos administrativos del Proceso de Contratación, dentro de los tres (3) días siguientes a su expedición (…)”; 
De igual forma, se está desatendiendo el principio de trasparencia establecido en el artículo 24 de la ley 80, que señala en el numeral 3 que “Las actuaciones de las autoridades serán públicas”</t>
  </si>
  <si>
    <t>Se evidencia dentro de los expedientes de los contratos 151, 152, 153, 154 y 166 que no existen los documentos que soporten la experiencia del contratista en contratos similares, generando incumplimiento en la Circular Conjunta 100-008-2020 en lo relacionado en el numeral 2 – “Solicitar a los proponentes los contratos anteriores que tengan objeto similar al que se contrata y verifique ante el contratante el efectivo cumplimiento.”</t>
  </si>
  <si>
    <t xml:space="preserve">Se evidencia que el Aviso de convocatoria del contrato Nro. 137/2022 señala LICITACION PUBLICA 001, y en la publicación en el SECOP II presenta una modalidad diferente (Concurso de Méritos) de la que en realidad se pretendió adelantar que fue Licitación Pública.
Lo anterior, generando incumplimiento a lo estipulado en el numeral 4 del artículo 2.2.1.1.2.1.2. del Decreto 1082 de 2015 el cual establece “Aviso de convocatoria. El aviso de convocatoria para participar en un Proceso de Contratación debe contener la siguiente información, además de lo establecido para cada modalidad de selección:
4. La modalidad de selección del contratista (…)”.
</t>
  </si>
  <si>
    <t>Se evidencia que en los contratos No 152, 154 y 166 no se realizó la verificación de la capacidad del posible contratista, y en los contratos 151 y 153 aunque se observa la justificación técnica de la necesidad, en las mismas no se establecieron las condiciones jurídicas, técnicas y económicas, generando incumplimiento en la Guía de Transparencia Contratación Pandemia XI Recomendaciones literal ii) “Verificación de la Oferta “.</t>
  </si>
  <si>
    <t xml:space="preserve">Se evidencia que para la suscripción del contrato 98 no fueron aportados la totalidad de los documentos solicitados como son la carta de intención de cooperar del Cuerpo de Bomberos Voluntarios de CALI, RUT del Cuerpo de Bomberos Voluntarios de CALI, impresión del certificado de antecedes Judiciales tanto del Cuerpo de Bomberos Voluntarios de CALI como de su representante legal, entre otros. 
Con relación al contrato 247 no se evidenció el Acta de Constitución y Representación Legal, oferta económica del contratista ajustado de acuerdo a los requerimientos técnicos de la DNBC, catálogo de los bienes ofertados, ficha Técnica, RUT de la sociedad, entre otros. 
El Contrato/Modalidad No 66 de 2022. Contratación Directa/ Prestación de Servicios persona Jurídica  a nombre de COMJURIDICA SAS no contiene dentro de los requisitos jurídicos los documentos que acrediten académicamente el cumplimiento de los requisitos, teniendo en cuenta que la persona jurídica deberá contar con un equipo de trabajo, que acrediten formación en Derecho y que cuente con estudios de postgrado en el grado de Especialización en Derecho Administrativo y/o público, civil y/o comercial que cuente como mínimo con (2) dos años de experiencia profesional.
Y para el Contrato/Modalidad No 04 de 2022. Contratación Directa/ Prestación de Servicios persona Jurídica, en la propuesta entregada por el CUERPO DE BOMBEROS VOLUNTARIOS BOGOTA-CITEL, con relación al número de perfiles establecidos por la DNBC, no cumple con el perfil establecido; por cuanto:
- Coordinador: no se evidencia documentos de formación académica ni experiencia de 2 años
- Radioperadores bomberos activos, en 3 turnos: La oferta solo establece 2. No se evidencia documentos de formación académica ni experiencia de 2 años
- Radioperador enlace UNGRD: no se evidencia documentos de formación académica ni experiencia de 2 años
Por lo anterior, se evidencia incumplimiento en el artículo 5° de la Ley 1150 de 2007 la cual señala “la selección objetiva: Es objetiva la selección en la cual la escogencia se haga al ofrecimiento más favorable a la entidad y a los fines que ella busca, sin tener en consideración factores de afecto o de interés y, en general, cualquier clase de motivación subjetiva. En consecuencia, los factores de escogencia y calificación que establezcan las entidades en los pliegos de condiciones o sus equivalentes, tendrán en cuenta los siguientes criterios” y los numerales 19 y 11 del estudio previo y pliego de condiciones respectivamente. 
</t>
  </si>
  <si>
    <t>Se evidenció al corte 31/10/2022 que el Proceso presenta diecisiete (17) acciones vencidas, incumpliendo a lo señalado en el manual operativo MIPG, numeral 4.1 de la Dimensión 4ª. Dimensión: Evaluación de Resultados. 
De igual forma, del Informe de la Auditoría realizado al Proceso de Gestión Contractual de la vigencia 2021 culminada el 30 de junio de 2022, NO se formuló el respectivo Plan de Mejoramiento respectivo por parte del Proceso de Gestión Contractual, por lo tanto, no se logró realizar seguimiento por parte de la OCI a los hallazgos evidenciados en dicha auditoria.</t>
  </si>
  <si>
    <t xml:space="preserve">Se evidenció incumplimiento en la clausula vigésima segunda del contrato No 1, en la cláusula cuarta del contrato No 143, en el numeral 13 de los estudios previos del contrato No 75, el numeral 13 de la orden de compra 93780, debido a que en los documentos antes mencionados se solicitó la suscripción de Pólizas, pero las mismas no se encuentran en el expediente físico ni publicadas; y para el contrato 101 se observó otrosí No 3 (adición) sin embargo las pólizas no fueron modificadas, conforme lo establece el otro sí.
</t>
  </si>
  <si>
    <t>Se evidenció que con corte al 31/12/2022 el proceso no realizó la medición de los indicadores, incumpliendo lo establecido en el Modelo Integrado de Planeación y Gestión (MIPG) 4ª. Dimensión Evaluación de Resultados que en el lineamiento: Seguimiento y evaluación del desempeño institucional, que establece que la Entidad debe “Revisar y actualizar los indicadores y demás mecanismos de seguimiento y evaluación establecidos en la entidad y por otras autoridades.”</t>
  </si>
  <si>
    <t>Informe de Auditoría al proceso Coordinación Operativa</t>
  </si>
  <si>
    <t xml:space="preserve">Se apreció por parte del grupo auditor que con respecto al aplicativo RUE, no se cuenta con la caracterización de usuarios, ciudadanos y grupos de interés en los cuales interactúan con el Sistema de Información.
El Sistema RUE como desarrollo propio, no tiene definidos un documento guía de estilo de accesibilidad y usabilidad de acuerdo con la caracterización de usuarios. Inobservando lo dispuesto en la Guía de estilo y usabilidad - LI.SIS.07, MINTIC, Gobierno Digital, “La dirección de Tecnologías y Sistemas de la Información o quien haga sus veces debe definir o adoptar una guía de estilo y usabilidad para la institución. Esta guía debe estar aplicada de acuerdo con la caracterización de usuarios y según el canal utilizado por los sistemas de información, así mismo, debe estar alineada con los principios de usabilidad definidos por el Estado Colombiano, asegurando la aplicación de la guía en todos sus sistemas de información."
</t>
  </si>
  <si>
    <t>Se encontró que no todos los desarrollos recientes del aplicativo RUE, cuentan con un análisis actualizado de las solicitudes de los Usuarios, así mismo no se cuenta con el documento soporte (diagnóstico) de las necesidades de información de la Entidad, para la actualización (desarrollo) del Sistema de Información RUE, situación que genera inobservancia con lo dispuesto en el Manual de Gobierno digital, implementación de la política de Gobierno Digital, Decreto 1008 de 2018, Numeral 3.2. Lineamientos TIC para el Estado y TIC para la Sociedad..."La entidad debe garantizar que el proyecto o iniciativa que haga uso de TIC cuente con un conjunto de acciones que permitan una adecuada ejecución, seguimiento y realimentación, de manera que se cumpla con lo planeado y que se satisfagan las necesidades y problemáticas identificadas desde el inicio."</t>
  </si>
  <si>
    <t>Se realizó la verificación de la información reportada en el RUE por los Cuerpos de Bomberos con una muestra de 120 de los 234551 eventos reportados el periodo comprendido entre 01/01/2020 y 30/06/2021, se encontró inconsistencias en la información reportada en cuanto a eventos clasificados inadecuadamente, eventos reportados sin información, eventos con una descripción ambigua y diligenciamiento de la totalidad de los campos en la atención de emergencias diligenciamiento de la totalidad de los campos en la atención de emergencias incumpliendo lo establecido en el MIPG, Dimensión: Información y Comunicación - Gestión de la información estadística- calidad estadística.</t>
  </si>
  <si>
    <t>Informe de Auditoría al proceso Gestión Documental</t>
  </si>
  <si>
    <t>El proceso de Gestión Documental cuenta con dos indicadores que aunque los tiene clasificados como de efectividad, son de  eficacia con reporte hasta el mes de marzo de 2021, y no cuenta con indicadores de  Efectividad y Eficiencia, impidiendo evaluar el logro de los resultados, conforme a lo indicado en el Modelo Integrado de Planeación y Gestión (MIPG) Dimensión Direccionamiento Estratégico y planeación (Formulación de Indicadores), en el numeral  4.2.1 Seguimiento y evaluación del desempeño institucional que indica: “(…) se debe aplicar los indicadores definidos de acuerdo con las decisiones que la entidad haya asumido y las disposiciones establecidas en las normas y lineamientos de política frente a las maneras, plazos y poblaciones a quienes decide entregar la información del seguimiento y evaluación.”, y en el numeral 2.2.1 Política de Planeación institucional, en el quinto lineamiento general establece que se deben atender las recomendaciones para la formulación de los indicadores y allí mismo señala que los “(…) es recomendable contar con un grupo de indicadores que permita conocer el estado real de la ejecución de las actividades, el logro de metas, objetivos o resultados y sus efectos en la ciudadanía (…) De acuerdo con el manual “Planificación estratégica e indicadores de desempeño en el sector público” (CEPAL, 2011: 59)” (…) Los indicadores de desempeño más utilizados son de a) eficiencia …; b) eficacia …; c) efectividad; d) aquellos relacionados con la calidad en la prestación de los servicios.”</t>
  </si>
  <si>
    <t>En revisión del manejo del archivo de gestión, se encontró que los procesos, llevan varios archivos en medio magnético, sin embargo, no se encuentran clasificados de acuerdo con lo estableció en la TRD, incumpliendo lo establecido en el literal c) Vínculo archivístico del Artículo 2.8.2.7.2. Características del documento electrónico de archivo, del Decreto 1080 de 2015, que establece “(…) que reflejen el contenido, el contexto y la estructura tanto del documento como de la agrupación documental a la que pertenece (serie, subserie o expediente).”</t>
  </si>
  <si>
    <t>La entidad no dispone de actas sobre el seguimiento y control al Sistema Integrado de Conservación, inobservando lo contemplado en Art. 25 del Acuerdo número 006 de 2014 del AGN el cual establece “Periódicamente, el Comité Interno de Archivo o el Comité de Desarrollo Administrativo de la Entidad deberá verificar y evaluar el adecuado cumplimiento de lo establecido en el Sistema Integrado de Conservación, e incluirá en los planes de mejoramiento de la entidad, las acciones necesarias para corregir los hallazgos de las auditorías del Sistema Integrado de Conservación”.</t>
  </si>
  <si>
    <t xml:space="preserve">La muestra tomada, frente al manejo del archivo de gestión se observó debilidad en la identificación de los archivos físicos en el Proceso de Gestión de Análisis y Mejora Continua, lo cual podría generar inconsistencias al clasificar los documentos de acuerdo con lo establecido en la actividad 2 del Procedimiento Organización de Archivos.
</t>
  </si>
  <si>
    <t>Se encontró que la DNBC no cuenta con un programa para la gestión de documentos y expedientes electrónicos, incumpliendo el numeral 6.3.3. MGGTI.LI.INF.03 - Gestión de documentos electrónicos del Modelo de Gestión y Gobierno de TI, establecido por el Decreto 1008 de 2018 el cual se señala “La dirección de Tecnologías y Sistemas de la Información o quien haga sus veces debe establecer un programa para la gestión de documentos y expedientes electrónicos y contemplar dichos componentes dentro de la Arquitectura de Información de la institución.”</t>
  </si>
  <si>
    <t>Se encontró que no se cuenta con la política de gestión documental, incumpliendo lo establecido en el Decreto 1080 de 2015, articulo 2.8.2.5.6 “…Las entidades públicas deben formular una política de gestión de documentos…”</t>
  </si>
  <si>
    <t>Se evidenció debilidad en la ejecución del plan de preservación digital del largo plazo por cuanto, no se cuenta con un plan actualizado, hasta ahora se está iniciando con la digitalización de los documentos y no se ha definido con claridad el archivo y acceso a los documentos electrónicos de acuerdo con las políticas de seguridad digital de la entidad, incumpliendo lo establecido en el acuerdo 6 de 2014 articulo 18 el cual establece el plan de preservación digital a largo plazo como el “conjunto de acciones a corto, mediano y largo plazo que tienen como fin implementar los programas, estrategias, procesos y procedimientos, tendientes a asegurar la preservación a largo plazo de los documentos electrónicos de archivo”</t>
  </si>
  <si>
    <t>Se evidenció incumplimiento en la ejecución del plan de mejoramiento del proceso, por cuanto se tienen el total de acciones vencidas, correspondiente a hallazgos identificados en 2019, incumpliendo lo establecido en el MIPG Dimensión 7 Control Interno. “La formulación de planes de mejoramiento, su aplicación y seguimiento para resolver los hallazgos presentados”</t>
  </si>
  <si>
    <t>Se evidenció por parte del grupo auditor la falta de lineamientos en la seguridad de los activos de información de la Entidad, lo cual incumple el Decreto 1008 de 2018 "Por el cual se establecen los lineamientos generales de la política de Gobierno Digital”, que en el manual de gobierno digital en su numeral 3.3. Lineamientos de los elementos habilitadores. establece “Seguridad de la información: busca que las entidades públicas implementen los lineamientos de seguridad de la información en todos sus procesos, trámites, servicios, sistemas de información, infraestructura y en general, en todos los activos de información con el fin de preservar la confidencialidad, integridad y disponibilidad y privacidad de los datos” y el literal c) del Artículo 2.8.2.6.2. del Decreto 1080 de 2015 que establece “Seguridad. Los sistemas de gestión documental deben mantener la información administrativa en un entorno seguro”</t>
  </si>
  <si>
    <t xml:space="preserve">Se evidencio que a la fecha la Entidad no cuenta con espacio adecuado para la conservación y custodia del acervo documental, incumplimiento el art.3 del Acuerdo 008 de 2014 del AGN conforme lo estipula el Art.46 de la Ley 594 de 2000 y el 
Art. 1 Acuerdo número 049 de 2000 del AGN.
“Los archivos de la Administración Pública deberán implementar un sistema integrado de conservación en cada una de las fases del ciclo vital de los documentos” </t>
  </si>
  <si>
    <t>Se evidencio que la entidad a pesar de haber aprobado las TRD en la sesión del Comité Directivo celebrado el 23 de junio, las TRD no han sido presentadas a la instancia competente para su evaluación técnica y convalidación, incumpliendo lo establecido en el Acuerdo 004 de 2019, articulo 10 “El Secretario General de la entidad o quien haga sus veces, presentará las Tablas de Retención Documental – TRD o Tablas de Valoración Documental – TVD, a la instancia competente para su evaluación técnica y convalidación, dentro de los treinta (30) días hábiles siguientes a su aprobación”</t>
  </si>
  <si>
    <t>Se evidenció que la entidad no cuenta con las Tablas de Valoración Documental TVD, incumpliendo lo establecido en el Acuerdo 004 de 2019, articulo 3 “…Las Tablas de Retención Documental – TRD y las Tablas de Valoración Documental – TVD deberán elaborarse para los documentos de archivo que produce la entidad, tanto físicos como electrónicos, en cualquier soporte y formato…”</t>
  </si>
  <si>
    <t>Informe de Austeridad en el Gasto IV Trimestre de 2020.</t>
  </si>
  <si>
    <t>Se evidenció incumplimiento a lo señalado en la resolución  126 de 2020, en lo que respecta al artículo 4 literal (g) que señala: “El trámite de legalización y reconocimiento de viáticos o gastos de desplazamiento y permanencia se debe efectuar máximo dentro de los tres (3) hábiles siguientes al término de la comisión o desplazamiento ante el funcionario o contratista encargado de comisiones y viáticos…”, ya que las resoluciones de comisión No. 295, 389, 391, 400, 405 y 447 fueron legalizadas de manera extemporánea.</t>
  </si>
  <si>
    <t xml:space="preserve">Se suscribieron los contratos No. 191 el 05 de mayo de 2020 a nombre de Lina María Chacón Lastro y el No. 177 el 21 de abril de 2020 a nombre de Diego Alejandro Posada Arango; pero los mismos, no fueron cancelados conforme a lo enunciado en la cláusula FORMA DE PAGO, que indica que son Pagos Mensuales, y no como fueron tramitados y cancelados, incumpliendo el compromiso contractual pactado. 
De igual Forma, no se dió cumplimiento a lo estipulado en el correo electrónico de fecha 07 de enero de 2020, emitido por el  Coordinador del Grupo Financiero donde se dio a conocer el calendario PAC, para que los responsables de los procesos; asi como, los supervisores solicitaran los recursos  de funcionamiento como de Inversión de manera Mensual y no se afectará el PAC como evidentemente ocurrió en el cuarto trimestre de 2020.
De otro lado, el artículo   84 de la ley 1474 de 2011,   Determina las Facultades y deberes de los supervisores y los interventores, como el “seguimiento al ejercicio del cumplimiento obligacional por la entidad contratante sobre las obligaciones a cargo del contratista”; supervisión no ejercida para  estos contratos.
</t>
  </si>
  <si>
    <t>Informe de Control Interno Contable vigencia 2024</t>
  </si>
  <si>
    <t>Numeral 10, Numeral 10.1
No se evidenció el acta el comité de sostenibilidad contable correspondiente el cuarto trimestre de 2024 ni su respectiva socialización con los responsables del proceso contable</t>
  </si>
  <si>
    <t>Informe de Control Interno Contable vigencia 2025</t>
  </si>
  <si>
    <t>Numeral 17
Los soportes documentales de algunas reservas presupuestales carecen de la justificación del caso fortuito y la fuerza mayor. De igual forma, no se evidenció el acto administrativo de constitución del rezago presupuestal de la vigencia 2024, como se ha venido elaborando en anteriores vigencias</t>
  </si>
  <si>
    <t>Informe de Control Interno Contable vigencia 2026</t>
  </si>
  <si>
    <t>Numeral 2.2
Con relación al seguimiento realizado por parte del lider del proceso se evidenció que al 31 de diciembre de 2024, el proceso presentó incumplimiento en 13 acciones de mejora establecidas en el Plan de Mejoramiento Institucional quedando VENCIDAS</t>
  </si>
  <si>
    <t>Informe de Control Interno Contable vigencia 2027</t>
  </si>
  <si>
    <t>Numeral 22.2
En la vigencia 2024 no se realizó la revisión de la vida util de la PPy E, Depreciación Acumulada y el deterioro</t>
  </si>
  <si>
    <t>Informe de Control Interno Contable vigencia 2028</t>
  </si>
  <si>
    <t>Numeral 23.2
Si bien es cierto,  la entidad generó la necesidad de actualizar las politicas contables, con base en las acciones de mejora establecidas en el Plan de Mejoramiento Institucional, con el fin de subsanar los  Hallazgos 1 y 2 de 2024 Administrativo (A) con Presunta Incidencia Disciplinaria (D), de la denuncia 2024-298024-82111, al 31 de diciembre de 2024, estas acciones quedaron vencidas. </t>
  </si>
  <si>
    <t>Informe de Control Interno Contable vigencia 2029</t>
  </si>
  <si>
    <t>Numeral 24.3
No se evidencia las actas del comité directivo donde se llevan los temas financieros como insumo para la toma de decisiones.</t>
  </si>
  <si>
    <t>Informe de Control Interno Contable vigencia 2030</t>
  </si>
  <si>
    <t>Numeral 27.1
Las notas contables 26, 24 y 48, no detallan claramente las acciones de mejora generadas en el Plan de Mejoramiento Institucional  correspondientes a los hallazgos 1 y 3 de 2023 y Hallazgo 8 de 2022, respectivamente.</t>
  </si>
  <si>
    <t>Informe de Control Interno Contable vigencia 2031</t>
  </si>
  <si>
    <t>Numeral 29
En el seguimiento realizado a los riesgos de gestión del tercer trimestre de 2024, se evidenciaron 7 controles de los riesgos de gestión que se encontraron NO EFECTIVOS</t>
  </si>
  <si>
    <t>Informe de Control Interno Contable vigencia 2032</t>
  </si>
  <si>
    <t>Numeral 3, Numeral 3.3
Mediante la resolución 253 de 2023, se actualizaron las políticas contables, creando los capítulos de Manejo de Prendas de Vestir y Flujos de información; no obstante, en la parte resolutiva de esta resolución únicamente se hace alusión al capitulo de prendas de vestir, quedando sin lineamiento la política para Flujos de Información</t>
  </si>
  <si>
    <t>Informe de Control Interno Contable vigencia 2033</t>
  </si>
  <si>
    <t>Numeral 3.1
Debido a que en la resolución 253 de 2023, no incorporó la politica  que Facilite el Flujo de información de los hechos económicos entre los procesos, no se ha socializado la misma </t>
  </si>
  <si>
    <t>Informe de Control Interno Contable vigencia 2034</t>
  </si>
  <si>
    <t>Numeral 3.2
En la resolución 253 de 2023 no se indicó los documentos idóneos por medio de los cuales se informa al área contable los hechos económicos tendientes a facilitar el flujo de información de la entidad. </t>
  </si>
  <si>
    <t>Informe de Control Interno Contable vigencia 2035</t>
  </si>
  <si>
    <t>Numeral 30,Numeral 30.1, Numeral 30.2, Numeral 30.3
En la vigencia 2024, no se actualizaron ni se revisaron la identificación y valoración de los riesgos del proceso de Gestión Financiera.</t>
  </si>
  <si>
    <t>Informe de Control Interno Contable vigencia 2036</t>
  </si>
  <si>
    <t>Numeral 32, Numeral 32.1, Numeral 32.2
En el  Plan Institucional de Capacitación de la vigencia 2024, no se incluyeron capacitaciones que fortalezcan las competencias de los funcionarios del Proceso Contable.</t>
  </si>
  <si>
    <t>Informe de Control Interno Contable vigencia 2037</t>
  </si>
  <si>
    <t>Numeral 4
Aunque las DNBC cuenta con el procedimiento PC-AD-PGD-01-V5 Procedimiento de Gestión de Bienes, el mismo no establece una  directriz sobre la Identificación Individualizada de los Bienes Físicos. </t>
  </si>
  <si>
    <t>Informe de Control Interno Contable vigencia 2038</t>
  </si>
  <si>
    <t>Numeral 4.1, Numeral 4.2
Debido a que el  procedimiento PC-AD-PGD-01-V5 Procedimiento de Gestión de Bienes, no establece una  directriz sobre la Identificación Individualizada de los Bienes Físicos, no se ha socializado la misma</t>
  </si>
  <si>
    <t>Informe de Control Interno Contable vigencia 2039</t>
  </si>
  <si>
    <t>Numeral 9.2, Numeral 23.5, Numeral 25.1
No se evidenció la conciliación del rubro de Viaticos y comisiones correspondiente a los meses de septiembre a diciembre de 2024. De igual forma, el proceso de gestión juridica no reportó la información de los litigiosos y demandas al 31 de diciembre de 2024</t>
  </si>
  <si>
    <t>Informe de seguimento Austeridad III trimestre de 2020</t>
  </si>
  <si>
    <t xml:space="preserve">En la revisión realizada a los usos presupuestales se evidenció, que no se tomaron los usos adecuados conforme al Manual de Clasificación Presupuestal, Anexo Técnico para el Aplicativo de medición de la Austeridad en el Gasto, y Proyecto PFM 2018, asi como al Catálogo Presupuestal del Gasto emitido por Ministerio de Hacienda y Crédito Público, con respecto al registro de los usos presupuestales; ya que se utilizaron Usos Presupuestales inadecuados así:
- Se utilizó el Uso Presupuestal A-02-02-01-003-005-01 Pinturas y Barnices y Productos Relacionados; Colores Para La Pintura Artística; Tintas  y no el A-02-02-01-004-004-09 Otras Maquinaria para usos especiales y sus partes y piezas el cual incluye…tinta, toner o cartuchos para impresoras, en la adquisición de los toner a la empresa SUMIMAS SAS por la suma de $21.244.156 en el mes de septiembre de 2020.
-Se registró la suma de   $281.300, en el uso Presupuestal A-02-02-02-006-009 SERVICIOS DE DISTRIBUCIÓN DE ELECTRICIDAD correspondiendo al Uso A-02-02-02-009-04 SERVICIOS DE ALCANTARILLADO en el mes de agosto de 2020.
-Se utilizó el uso A-02-01-01-004-004-02 MÁQUINAS HERRAMIENTAS Y SUS PARTES, PIEZAS Y ACCESORIOS, en el contrato 219 cuyo objeto contractual era la Adquisicion elementos que conforman el Kit de Bioseguridad. Anexo 1 Registro de Usos Presupuestales
</t>
  </si>
  <si>
    <t>Informe de seguimiento del estado actual de la información registrada por la Dirección Nacional de Bomberos, en el sistema de Información y gestión del empleo público (SIGEPII)</t>
  </si>
  <si>
    <t>Al descargar el reporte Caracterización Discapacidad SP y Contratista del SIGEP II, se genera un mensaje “sin registros”, es decir que no se registró la información en el aplicativo SIGEP II, incumpliendo lo establecido en el MIPG dimensión 5 “ Información y Comunicación”</t>
  </si>
  <si>
    <t>De la base aportada por contratación con 150 contratistas de prestación de servicios (persona natural), 35 contratistas presentaron la declaración de bienes y rentas del periodo 01/01/2021 al 31/12/2021, y falta el registro de 115 contratistas, incumpliéndose con lo establecido en el literal g) del artículo 2 y el artículo 4 de la Ley 2013 de 2019 al establecer que “Las personas naturales y jurídicas, públicas o privadas que administren, celebren contratos y ejecuten bienes o recursos públicos respecto de la información directamente relacionada con el desempeño de su función” deberán publicar y divulgar la declaración de bienes y rentas, del registro de conflictos de interés y la declaración del impuesto sobre la renta y complementarios</t>
  </si>
  <si>
    <t>De los 150 contratistas de la base datos aportada por contratación se evidenció que 73 de los contratistas no tienen asignado el rol para acceder al sistema (ver relación), con lo cual se evidencia que no está cumpliendo el artículo 2.2.17.7 del Decreto 1083 de 2015, el cual señala “(…)Es responsabilidad de los representantes legales de las entidades y organismos del Estado velar porque la información que se incorpore en el SIGEP se opere, registre, actualice y gestione de manera oportuna y que esta sea veraz y confiable.” En concordancia con el Instructivo Contratos de la función pública, que establece el rol de Contratista así: “Este rol se asigna a los contratistas para que puedan registrar o actualizar su Hoja de Vida dentro del SIGEP II.”</t>
  </si>
  <si>
    <t>Verificado el reporte del SIGEPII “Monitoreo de actualización Hoja de Vida”, se observó que la ex Servidora Pública María Alejandra Patiño Buitrago, quien se retiró de la entidad el 31 de julio de 2022 no realizó la actualización de su hoja de vida, como lo establece artículo 2.2.5.1.9 del decreto 1083 de 2015.</t>
  </si>
  <si>
    <t>Verificado el reporte del SIGEPII “Nomenclatura y escala salarial”, se encontró que en dicho reporte se tienen (3) denominaciones de empleo que no se encuentran definidas en dicho manual de funciones, auxiliar administrativo 4044-24, Auxiliar área salud 4046-23 y profesional universitario 2044-01, lo cual va en contravía de la Resolución 081 de 2019 de la DNBC del Manual de Funciones.</t>
  </si>
  <si>
    <t>INFORME DE SEGUIMIENTO Y EVALUACION AL TRATAMIENTO DE LAS PETICIONES, QUEJAS, RECLAMOS, SOLICITUDES Y DENUNCIAS RECIBIDAS EN EL PERIODO COMPRENDIDO ENTRE EL 1 DE ENERO AL 30 DE JUNIO DE 2023</t>
  </si>
  <si>
    <t xml:space="preserve">Dentro de la revisión realizada, no se evidencia el cumplimiento de las actividades del Jefe de la Oficina de Atención al Usuario en cuanto a la coordinación de actividades entre el jefe de la unidad, el de control interno y con el jefe de la unidad de planeación, que permita el mejoramiento de la gestión. Así mismo, no se tiene soporte de coordinación de actividades con los jefes de las demás unidades de quejas y reclamos del sector.
Incumpliendo lo establecido en el Decreto 2232 de 1995, articulo 9.
</t>
  </si>
  <si>
    <t>INFORME DE SEGUIMIENTO Y EVALUACION AL TRATAMIENTO DE LAS PETICIONES, QUEJAS, RECLAMOS, SOLICITUDES Y DENUNCIAS RECIBIDAS EN EL PERIODO COMPRENDIDO ENTRE EL 1 DE ENERO AL 30 DE JUNIO DE 2024</t>
  </si>
  <si>
    <t>En desarrollo de la revisión del estado de las PQRSD se encontró inexactitud de la INFORMACIÓN cargada por áreas de las solicitudes asignadas,  toda vez que se registran en la Subdirección Administrativa y Financiera un total de 29 radicados, de los cuales le estan sumando cuatro (4) de Gestión de Asuntos Disciplinarios y Gestión de Comunicaciones, que por estructura no le corresponden ya que hacen parte de la Dirección General. Lo mismo ocurre en la Subdirección Estrategica y de Coordinación Bomberil que cuenta con 430 radicados, sin embargo, le estan sumando un (1)  radicado al proceso de Gestión Jurídica, la cual hace parte de la Dirección General.</t>
  </si>
  <si>
    <t>INFORME DE SEGUIMIENTO Y EVALUACION AL TRATAMIENTO DE LAS PETICIONES, QUEJAS, RECLAMOS, SOLICITUDES Y DENUNCIAS RECIBIDAS EN EL PERIODO COMPRENDIDO ENTRE EL 1 DE ENERO AL 30 DE JUNIO DE 2025</t>
  </si>
  <si>
    <t xml:space="preserve">En revisión de los informes mensuales de las PQRSD, se evidenció en el numeral 11. Temas de consulta reiterativos, que para los meses de enero, febrero y marzo se incluyó la siguiente anotación: “Durante el periodo evaluado no fue ingresada alguna queja, reclamo, sugerencia o denuncia por los servicios prestados nuestros usuarios, asímismo tampoco fue presentada alguna en contra o a favor de algún funcionario público en ninguno de nuestros temas de consulta frecuentes.”
Sin embargo, en los mencionados informes correspondientea a los meses de abril, mayo y junio de 2023 se evidenció que no se relacionan los servicios sobre los cuales se presenta el mayor número de quejas presentadas en contra de  los Servidores  Públicos, asi como tampoco se presentan las principales recomendaciones sugeridas por los particulares que tengan por objeto mejorar el servicio que preste la entidad, incumpliendo lo establecido en Ley 190 de 1995 artículo 54.
</t>
  </si>
  <si>
    <t>INFORME DE SEGUIMIENTO Y EVALUACION AL TRATAMIENTO DE LAS PETICIONES, QUEJAS, RECLAMOS, SOLICITUDES Y DENUNCIAS RECIBIDAS EN EL PERIODO COMPRENDIDO ENTRE EL 1 DE ENERO AL 30 DE JUNIO DE 2026</t>
  </si>
  <si>
    <t xml:space="preserve">En verificación a la documentación del proceso en el SIGE, se establece que el proceso cuenta con la siguiente documentación que se requiere para el tratamiento de las solicitudes: 
- Resolución No 398 del 30 de junio de 2023 “Por la cual se reglamenta la Politica de Tratamiento de Datos Personales de la Dirección Nacional de Bomberos de Colombia”.
- Caracterización del proceso, Código CT-AU versión 4 del 28/09/2022.
- Instructivo Entrada de PQRSD en cada canal de atención disponible al Usuario, Código IN-AU-01-01 versión 2 del 16/11/2021.
- Procedimiento de Recepción, Distribución, Seguimiento y Salida de Peticiones, Quejas, Reclamos, Sugerencias y Denuncias, Código PC-AU-01 versión 2 del 16/11/2021.
- Política de protección de datos, Código PO-AU-01 versión 1.0 del 21/12/2018.
- Protocolo de Atención al Usuario del 30/06/2021. 
- Formulario electrónico.
- Formulario PQRSD.
Ahora bien, con la Resolución No 398 del 30 de junio de 2022 se reglamento la Politica de tratamiento de datos personales de la entidad, sin embargo no se realizó la actualización de la Politica de Protección Datos Personales la cual esta en version 1.0 del 21 de diciembre de 2018. Incumpliendo lo establecido en el MIPG numeral 3.2.1 Política de Fortalecimiento Organizacional y simplificación de Procesos.
 Politica de Protección Datos Personales la cual esta en version 1.0 del 21 de diciembre de 2018. Incumpliendo lo establecido en el MIPG numeral 3.2.1 Política de Fortalecimiento Organizacional y simplificación de Procesos.
</t>
  </si>
  <si>
    <t>INFORME DE SEGUIMIENTO Y EVALUACION AL TRATAMIENTO DE LAS PETICIONES, QUEJAS, RECLAMOS, SOLICITUDES Y DENUNCIAS RECIBIDAS EN EL PERIODO COMPRENDIDO ENTRE EL 1 DE ENERO AL 30 DE JUNIO DE 2027</t>
  </si>
  <si>
    <t xml:space="preserve">Se evidencio debilidad en la aplicación de controles en la gestión de las PQRSD al interior de la entidad, por cuanto:
 Se encontró desactualizado el cuadro de control a cargo del proceso Gestión de Atención al Usuario.
 Estado de los Radicados clasificado de forma inadecuada
 Estado de los Radicados de la muestra vencidos
 Radicados sin respuesta de fondo o sin respuesta puntual
 Radicados sin evidencia de notificación y/o envio de respuesta 
 Radicados con documento en word y sin firma cargada en Orfeo  
 Radicados con fecha inexacta en la respuesta
 Radicados sin documento de derecho de peticion cargado en Orfeo
Incumpliendo lo establecido en MIPG dimensión 7, asi como en el Procedimiento de recepción, distribución, seguimiento y salida de PQRSD.
</t>
  </si>
  <si>
    <t>INFORME DE SEGUIMIENTO Y EVALUACION AL TRATAMIENTO DE LAS PETICIONES, QUEJAS, RECLAMOS, SOLICITUDES Y DENUNCIAS RECIBIDAS EN EL PERIODO COMPRENDIDO ENTRE EL 1 DE ENERO AL 30 DE JUNIO DE 2028</t>
  </si>
  <si>
    <t xml:space="preserve">Se evidenció para el primer semestre de 2023 de la matriz consolidada de PQRSD, se dío respuesta extemporanea a  168 radicados, en ninguno de ellos la Entidad notificó al interesado las circunstancias por las cuales no se le dio trámite oportuno y le señaló el plazo razonable en que se resolverá o daría respuesta, el cual no puede exceder del doble inicialmente previsto.
Lo anterior incumpliendo lo establecido en la Ley 1755 de 2015, artículo 14. 
</t>
  </si>
  <si>
    <t>INFORME DE SEGUIMIENTO Y EVALUACION AL TRATAMIENTO DE LAS PETICIONES, QUEJAS, RECLAMOS, SOLICITUDES Y DENUNCIAS RECIBIDAS EN EL PERIODO COMPRENDIDO ENTRE EL 1 DE ENERO AL 30 DE JUNIO DE 2029</t>
  </si>
  <si>
    <t xml:space="preserve">Se evidenció que para el primer semestre de 2023 de la matriz consolidada de PQRSD, se tienen 94 vencidos de los 487 radicados, sin que se les haya dado el correspondiente trámite, dentro del término legal ni por fuera de él, lo que evidencia debilidades en los controles de los servidores y/o contratistas responsables de dar respuesta.
Ahora bien,  al verificar el cuadro de control del proceso, se encontró que 29 de estas peticiones cuentan con respuesta, por lo cual, estan clasificados de forma erronea.
Incumpliendo lo establecido en el Artículo 23 de la Constitución Política, los términos señalado en el artículo 14 de la Ley 1755 de 2015, el Numeral 5.7 del Procedimiento de Recepción, Distribución, Seguimiento y Salida de Peticiones, Quejas, Reclamos, Sugerencias y Denuncias.
</t>
  </si>
  <si>
    <t>INFORME DE SEGUIMIENTO Y EVALUACION AL TRATAMIENTO DE LAS PETICIONES, QUEJAS, RECLAMOS, SOLICITUDES Y DENUNCIAS RECIBIDAS EN EL PERIODO COMPRENDIDO ENTRE EL 1 DE JULIO AL 31 DE DICIEMBRE DE 2023</t>
  </si>
  <si>
    <t>Al realizar la revisión de las funciones del jefe de la dependencia, se evidenció que las siguientes actividades no se están ejecutando asi:
•Coordinar actividades con el jefe de la unidad de control interno y con el jefe de la unidad de planeación, para el mejoramiento continuo de la gestión de la entidad.
•Coordinar actividades con los jefes de unidad de quejas y reclamos de la entidad superior y de las entidades del área a que pertenece la entidad para lograr eficiencia y eficacia del sistema. Lo anterior incumple lo establecido en el Decreto 2232 de 1995, articulo 9.</t>
  </si>
  <si>
    <t>INFORME DE SEGUIMIENTO Y EVALUACION AL TRATAMIENTO DE LAS PETICIONES, QUEJAS, RECLAMOS, SOLICITUDES Y DENUNCIAS RECIBIDAS EN EL PERIODO COMPRENDIDO ENTRE EL 1 DE JULIO AL 31 DE DICIEMBRE DE 2024</t>
  </si>
  <si>
    <t>En el segundo semestre de 2023 de la matriz consolidada de PQRSD, se dío respuesta extemporanea a 111 radicados, de los cuales se tomó una muestra de 11 donde se evidenció que a ninguno de ellos la Entidad notificó al interesado las circunstancias por las cuales no se le dio trámite oportuno y le señaló el plazo razonable en que se resolverá o daría respuesta, el cual no puede exceder del doble inicialmente previsto, incumpliendo lo establecido en la Ley 1755 de 2015, artículo 14.</t>
  </si>
  <si>
    <t>INFORME DE SEGUIMIENTO Y EVALUACION AL TRATAMIENTO DE LAS PETICIONES, QUEJAS, RECLAMOS, SOLICITUDES Y DENUNCIAS RECIBIDAS EN EL PERIODO COMPRENDIDO ENTRE EL 1 DE JULIO AL 31 DE DICIEMBRE DE 2025</t>
  </si>
  <si>
    <t>En el segundo semestre de 2023 de la matriz consolidada de PQRSD, se tienen 206 peticiones vencidas de los 524 radicados, conforme lo establece el 5.55 del procedimiento de Recepción, Distribución, Seguimiento y Salida de Peticiones, Quejas, Reclamos, Sugerencias y Denuncias PC-AU-PQRS—V5 Versión 5.
De igual forma, no se logró evidenciar el cumplimiento del Artículo 14 de la Ley 1755 de 2015, que establece que “Cuando excepcionalmente no fuere posible resolver la PETICIÓN en los plazos aquí señalados, la autoridad debe informar esta circunstancia al interesado, antes del vencimiento del término señalado en la ley expresando los motivos de la demora y señalando a la vez el plazo razonable en que se resolverá o dará respuesta, que no podrá exceder del doble.”; por cuanto, en el ORFEO no se encuentra soporte que sustente el envió de la respuesta.</t>
  </si>
  <si>
    <t>INFORME DE SEGUIMIENTO Y EVALUACION AL TRATAMIENTO DE LAS PETICIONES, QUEJAS, RECLAMOS, SOLICITUDES Y DENUNCIAS RECIBIDAS EN EL PERIODO COMPRENDIDO ENTRE EL 1 DE JULIO AL 31 DE DICIEMBRE DE 2026</t>
  </si>
  <si>
    <t>En la Resolución No 398 del 30 de junio de 2022 se reglamentó la Politica de tratamiento de datos personales de la entidad, sin embargo, no se realizó la actualización de la Politica de Protección Datos Personales la cual esta en version 1.0 del 21 de diciembre de 2018. Incumpliendo lo establecido en el MIPG numeral 3.2.1 Política de Fortalecimiento Organizacional y simplificación de Procesos.</t>
  </si>
  <si>
    <t>INFORME DE SEGUIMIENTO Y EVALUACION AL TRATAMIENTO DE LAS PETICIONES, QUEJAS, RECLAMOS, SOLICITUDES Y DENUNCIAS RECIBIDAS EN EL PERIODO COMPRENDIDO ENTRE EL 1 DE JULIO AL 31 DE DICIEMBRE DE 2027</t>
  </si>
  <si>
    <t>Se evidencio debilidades en la aplicación de controles en la gestión de las PQRSD, debido: ✓ Estado de los Radicados de la muestra vencidos
✓ Radicados sin evidencia de notificación y/o envio de respuesta
Incumpliendo lo establecido en MIPG dimensión 7, asi como en el Procedimiento de recepción, distribución, seguimiento y salida de PQRSD.</t>
  </si>
  <si>
    <t>Informe detallado de seguimiento y evaluación al tratamiento de las peticiones, quejas, reclamos, solicitudes y denuncias recibidas en el periodo comprendido entre el 1 de enero y el 30 de junio de 2021</t>
  </si>
  <si>
    <t xml:space="preserve"> PQRSD vencidas
Revisados los radicados: 20213800081042; 20213800081902; 20213800060362; 20213800063402; 20213800063432; 20213800066242; 20213800068632, que desde GAU se reportan en el informe semestral como vencidos, al verificar en ORFEO aparecen con respuesta sin que se   pueda verificar su entrega toda vez que desde el área responsable no se descargó y archivo, apareciendo todavía como usuario actual el funcionario o contratista responsable de la respuesta lo cual genera incertidumbre del trámite y así mismo de la información en el informe semestral de PQRSD.  con ello incumpliéndose  lo establecido en el Artículo 23 de la Constitución Política, los términos señalado en el artículo 14 de la Ley 1755 de 2015, el Numeral 5.7 del Procedimiento de Recepción, Distribución, Seguimiento y Salida de Peticiones, Quejas, Reclamos, Sugerencias y Denuncias</t>
  </si>
  <si>
    <t>Informe detallado de seguimiento y evaluación al tratamiento de las peticiones, quejas, reclamos, solicitudes y denuncias recibidas en el periodo comprendido entre el 1 de enero y el 30 de junio de 2022</t>
  </si>
  <si>
    <t>PQRSD vencidas
Revisados los radicados: 20213800081042; 20213800081902; 20213800060362; 20213800063402; 20213800063432; 20213800066242; 20213800068632, que desde GAU se reportan en el informe semestral como vencidos, al verificar en ORFEO aparecen con respuesta sin que se   pueda verificar su entrega toda vez que desde el área responsable no se descargó y archivo, apareciendo todavía como usuario actual el funcionario o contratista responsable de la respuesta lo cual genera incertidumbre del trámite y así mismo de la información en el informe semestral de PQRSD.  con ello incumpliéndose  lo establecido en el Artículo 23 de la Constitución Política, los términos señalado en el artículo 14 de la Ley 1755 de 2015, el Numeral 5.7 del Procedimiento de Recepción, Distribución, Seguimiento y Salida de Peticiones, Quejas, Reclamos, Sugerencias y Denuncias</t>
  </si>
  <si>
    <t>Informe detallado de seguimiento y evaluación al tratamiento de las peticiones, quejas, reclamos, solicitudes y denuncias recibidas en el periodo comprendido entre el 1 de enero y el 30 de junio de 2023</t>
  </si>
  <si>
    <t>Procesos disciplinarios
Se evidenció que la Oficina de Control Interno Disciplinario no ha dado cumplimiento a lo establecido en la Guía Estrategias para la Construcción del PAAC en cuanto a “adelantar las investigaciones en caso de: (i) incumplimiento a la Respuesta de peticiones, quejas, sugerencias y reclamos en los términos contemplados en la ley y (ii) quejas contra los servidores públicos de la entidad.” Generadas durante el II semestre de 2020</t>
  </si>
  <si>
    <t>Informe detallado de seguimiento y evaluacion al tratamiento de las peticiones, quejas, reclamos, solicitudes y denuncias recibidas en el periodo comprendido entre el 1 de julio al 31 de diciembre de 2022.</t>
  </si>
  <si>
    <t>Al verificar los aspectos relacionados con las actividades del Jefe de la Oficina de Atención al Usuario no hay evidencia de coordinación de actividades entre el jefe de la unidad, el de control interno y con el jefe de la unidad de planeación, que permita el mejoramiento de la gestión. Así mismo, no se tiene soporte de coordinación de actividades con los jefes de las demás unidades de quejas y reclamos del sector.
Incumpliendo lo establecido en el Decreto 2232 de 1995, articulo 9.</t>
  </si>
  <si>
    <t>En desarrollo de la revisión del estado de las PQRSD se encontró inexactitud de la INFORMACIÓN cargada por áreas de las solicitudes asignadas,  toda vez que se relaciona que la Dirección tuvo un total de 45 radicados, de los cuales le están sumando 11 radicados de CITEL, que por estructura no le corresponden ya que no hace parte de la Dirección. Lo mismo ocurre en la Subdirección Estrategica y de Coordinación Bomberil que cuenta con 544 radicados, sin embargo, le estan sumando 4 radicados del proceso Planeación Estratégica, 1 denominado Dependencia de Salida, 1 de la Subdirección Administrativa y Financiera y 1 mas de la Dirección General.</t>
  </si>
  <si>
    <t>En revisión de los informes mensuales de las PQRSD, se evidenció en el numeral 11. Temas de consulta reiterativa, no se relacionan los servicios sobre los cuales se presenta el mayor número de quejas presentadas en contra de  los Servidores  Públicos, asi como tampoco se presentan las principales recomendaciones sugeridas por los particulares que tengan por objeto mejorar el servicio que preste la entidad, incumpliendo lo establecido en Ley 190 de 1995, artículo 4.</t>
  </si>
  <si>
    <t>En seguimiento al link https://dnbc.gov.co/consulta-de-pqrsd, se pudo verificar el formulario de PQRSD, al cual se puede acceder; no obstante,  se establecieron debilidades en cuanto a las condiciones técnicas tales: tipo de identificación, pais, departamento, municipio, tipo de población, PQRSD,  no esta habilitada la lista desplegable para su diligenciamiento por lo tanto no se puede enviar la solicitud, adicionalemente, se presenta error al consultar el estado de una solicitud. Por lo tanto no se cumple con la condiciones técnicas del formulario de PQRSD, Incumpliendo lo establecido en la Resolución 1519 del 2020 anexo 2, numeral 2.4.3.3</t>
  </si>
  <si>
    <t>En verificación a la documentación del proceso en el SIGE, se establece que el proceso cuenta con: 
	Caracterización del proceso (CT-AU).
	Instructivo Entrada de PQRSD en cada canal de atención disponible al Usuario (IN-AU-01-01).
	Procedimiento de Recepción, Distribución, Seguimiento y Salida de Peticiones, Quejas, Reclamos, Sugerencias y Denuncias (PC-AU-01).
	Política de protección de datos (PO-AU-01).
	Protocolo de Atención al Usuario. 
	Formulario electrónico.
	Formulario PQRSD.
Documentación que se requiere para el tratamiento de las solicitudes, sin ambargo, no se realizó la actualización de la Politica de Protección Datos Personales. Incumpliendo lo establecido en el MIPG numeral 3.2.1.1 Política de Fortalecimiento Organizacional y simplificación de Procesos, asi como en el plan de acción 2022.</t>
  </si>
  <si>
    <t>La Oficina de Control Interno Disciplinario El 2 diciembre de 2022 mediante auto de apertura, inició un proceso disciplinario, por inoportunidad y vencimiento de los términos de las PQRSD, de acuerdo con lo evidenciado en el seguimiento al tratamiento de la PQRSD del primer semestre de 2022 realizado por la Oficina de Control Interno, sin embargo, no se dío inicio a los procesos disciplinarios por incumplimiento en los terminos de las PQRSD de acuerdo con los incumplimientos evidenciados en los informes  mensuales correspondientes al segundo semestre de 2022. contraviniendo lo establecido en la Guía Estrategias para la Construcción del PAAC de 2015.</t>
  </si>
  <si>
    <t>Se evidencio debilidad en la aplicación de controles en la gestión de las PQRSD al interior de la entidad, por cuanto:
	Se encontró desactualizado el cuadro de control a cargo del proceso Gestión de Atención al Usuario.
	Estado de los Radicados clasificado de forma inadecuada
	Radicados de salida sin evidencia de respuesta en el ORFEO
	Radicados clasificado como PQRSD de forma erronea
	Radicados sin respuesta de fondo o sin respuesta puntual
	Cargue inadecuado del radicado de entrada
	Clasificacion de OPAS como PQRSD. 
	Adicionalmente, se encontraron documentos de respuesta sin firma y sin evidencia de envió, lo cual genera incertidumbre de si efectivamente el peticionario recibió oportuna respuesta.
Incumpliendo lo establecido en MIPG dimensión 7, asi como en el Procedimiento de recepción, distribución, seguimiento y salida de PQRSD.</t>
  </si>
  <si>
    <t xml:space="preserve">Se evidenció para el segundo semestre de 2022 de la matriz consolidada de PQRSD, se dío respuesta extemporanea a  236 radicados, en ninguno de ellos la Entidad notificó al interesado las circunstancias por las cuales no se le dio trámite oportuno y le señaló el plazo razonable en que se resolverá o daría respuesta, el cual no puede exceder del doble inicialmente previsto, incumpliendo lo establecido en la Ley 1755 de 2015, artículo 14. </t>
  </si>
  <si>
    <t>Se evidenció para el segundo semestre de 2022 de la matriz consolidada de PQRSD, se tienen 75 de los 656 radicados vencidos, sin que se les haya dado el correspondiente trámite, dentro del término legal ni por fuera de él, lo que evidencia debilidades en los controles de los servidores y/o contratistas responsables de dar respuesta. Adicionalmente,  al verificar el cuadro de control del proceso, se encontró que 7 de estas peticiones cuentan con respuesta, por lo cual, estan clasificados de forma erronea.
Incumpliendo lo establecido en el Artículo 23 de la Constitución Política, los términos señalado en el artículo 14 de la Ley 1755 de 2015, el Numeral 5.7 del Procedimiento de Recepción, Distribución, Seguimiento y Salida de Peticiones, Quejas, Reclamos, Sugerencias y Denuncias.</t>
  </si>
  <si>
    <t>Se evidenció que no se esta remitiendo a la Oficina de Asuntos Disciplinarios la totalidad de las quejas allegadas a la entidad, por cuanto las quejas interpuestas mediante radicados 20221140160892 del 06/07/2022 se presentó una queja por presunto acto de corrupción frente al proceso de Educación Nacional para Bomberos, y 20221140163672  del 18/07/2022 por reiteración de una PETICIÓN frente a los uniformes de los Bomberos, no se les dío traslado a la Oficina de Asuntos Disciplinarios, para lo pertinente.
Incumpliendo lo establecido Procedimiento Asuntos Disciplinarios PC-DI-01 Actividad 1.Recepción de la Queja</t>
  </si>
  <si>
    <t>Informe Ejecutivo seguimiento del estado actual de la información registrada por la DNBC, en el SIGEP vigencia 2024.</t>
  </si>
  <si>
    <t>Al descargar el reporte Caracterización Discapacidad SP y Contratista del SIGEP II, se obtiene un mensaje “sin registros”, es decir que no se registró la información en el aplicativo SIGEP II, incumpliendo lo establecido en el MIPG dimensión 5 “Información y Comunicación”.</t>
  </si>
  <si>
    <t>De acuerdo con el análisis realizado, se confirma que la planta de personal está conformada por veintinueve (29) servidores públicos. No obstante, en el reporte “Monitoreo de Bienes y Rentas” del SIGEP II se evidencia un total de treinta (30) funcionarios vinculados. Al revisar el listado proporcionado por la Subdirección Administrativa y Financiera, se identificó que la contratista Lina María Marín Rodríguez figura en el SI-GEP II como servidora pública, lo cual explica la diferencia detectada.</t>
  </si>
  <si>
    <t>De la base aportada por gestión contractual con 136 contratistas de prestación de servicios (persona natural) reportados con la relación ofi-cial remitida por la Subdirección Administrativa y Financiera, 27 contratis-tas presentaron la declaración de bienes y rentas del periodo 01/01/2024 al 31/12/2024, y falta el registro de 109 contratistas, incumpliéndose con lo establecido en el literal g) del artículo 2 y el artículo 4 de la Ley 2013 de 2019 al establecer que “Las personas naturales y jurídicas, públicas o privadas que administren, celebren contratos y ejecuten bienes o recursos públicos respecto de la información directamente relacionada con el des-empeño de su función” deberán publicar y divulgar la declaración de bienes y rentas, del registro de conflictos de interés y la declaración del impuesto sobre la renta y complementarios.
De los 27 Contratistas con actualización de bienes y rentas, 16 la realiza-ron a tiempo y 11 de forma extemporánea que incluyen nueve (9) por retiro y dos (2) por ingreso.</t>
  </si>
  <si>
    <t>De los ciento treinta y seis (136) contratos de prestación de servicios profesionales relacionados por la Subdirección Administrativa y Financi-era, se evidenció en la plataforma SIGEP II que solo 76 de los contratis-tas tienen asignado el rol para acceder al sistema, lo que deduce que 60 contratistas no tienen asignación de roles, con lo cual se evidencia que no está cumpliendo el artículo 2.2.17.7 del Decreto 1083 de 2015, el cual señala “(…) Es responsabilidad de los representantes legales de las en-tidades y organismos del Estado velar porque la información que se incorpore en el SIGEP se opere, registre, actualice y gestione de manera oportuna y que esta sea veraz y confiable.” En concordancia con el Instructivo Contratos de la función pública, que establece el rol de Contratista así: “Este rol se asigna a los contratistas para que puedan registrar o actualizar su Hoja de Vida dentro del SIGEP II”.</t>
  </si>
  <si>
    <t>En cuanto al “ROL DE CONTRATISTAS” y “ROL DE SERVIDOR PÚBLICO” se logró establecer unas inconsistencias en cuanto a la información suministrada por la Subdirección Administrativa y Financiera y la desplegada por el SIGEP II, en los siguientes términos: 
- Rol de contratistas, de los 76 nombres que arroja la plataforma se logra establecer que 21 no son parte de la base de datos de contratistas de la vigencia 2024.
- Rol de servidor público, según el listado reportado por el SIGEP II, 62 personas figuran con el rol de servidor público. Sin embargo, tras realizar la verificación correspondiente, se constató que 48 de esos nombres no pertenecen a la planta de personal de la entidad.</t>
  </si>
  <si>
    <t>En lo que atañe al universo de contratistas, el módulo de actualización del SIGEP II arroja un total de ciento treinta y nueve (139) registros con modificaciones efectuadas durante la vigencia 2024, cifra que no se corresponde con la relación oficial remitida por la Subdirección Adminis-trativa y Financiera, la cual consigna únicamente ciento treinta y seis (136) contratos de prestación de servicios profesionales. En tal sentido, esta divergencia pone en evidencia posibles errores de carga, duplicid-ades o inconsistencias en la depuración de la base de datos, situación que amerita un análisis pormenorizado para determinar la causa raíz de la diferencia y salvaguardar la integridad y fiabilidad de la información con-tractual</t>
  </si>
  <si>
    <t>Pese a que dos (2) contratistas fueron investidos con el perfil de Opera-dor de Contratos, el módulo de “Contratos de Prestación de Servicios” del SIGEP II. No reflejan la creación ni el registro de instrumento alguno correspondiente a la vigencia 2024, circunstancia que reviste particular trascendencia al tratarse precisamente del periodo objeto del presente segui-miento. En consecuencia, se revela un riesgo de incumplimiento de los preceptos de transparencia establecidos en la Ley 190 de 1995 y en la Ley 1474 de 2011, en el sentido que toda vez que la inexistencia de registros actualizados coarta la rendición de cuentas y propicia escenarios de opacidad susceptibles de derivar en eventuales responsabilidades disciplinarias y fiscales.</t>
  </si>
  <si>
    <t>Se evidencia que existe inconsistencias en la información que maneja el SIGEP II con la suministrada por la entidad, frente a la base de datos de contratistas de 2024, en consideración a que en los listados del Sigep figuran contratistas que no hacen parte de la base de datos suministrada por la Subdirección administrativa y financiera, con respecto a los siguientes Items: 
• Cuadro 10. Contratistas Componente Actualizado CONTRATOS – Vigencia 2024
• Cuadro 11. Contratistas Componente Actualizado DATO_ADICIONAL – Vigencia 2024
• Cuadro 12. Contratistas Componente Actualizado DATO_CONTACTO – Vigencia 2024
• Cuadro 13. Contratistas Componente Actualizado DOCUMENTOS_ADICIONALES – Vigencia 2024Contratistas Componente Actualizado EDUCACION_FORMAL – Vigencia 2024
• Cuadro 14. Contratistas Componente Actualizado EDUCACION_FORMAL – Vigencia 2024
• Cuadro 15. Contratistas Componente Actualizado EXPERIENCIA_DOCENTE – Vigencia 2024
• Cuadro 16. Contratistas Componente Actualizado EXPERIENCIA_PROFESIONAL – Vigencia 2024
• Cuadro 17. Contratistas Componente Actualizado IDIOMA_PERSONA – Vigencia 2024
• Cuadro 18. Contratistas Componente Actualizado VINCULACION – Vigencia 2024
• Cuadro 19. Contratistas Componente Actualizado “VACIAS”– Vigencia 2024.</t>
  </si>
  <si>
    <t>Se evidenció, luego del análisis realizado en la lista de reportes de la plataforma SIGEP II a la vigencia 2024, que en lo que corresponde a la anualidad descrita, no se reflejó la relación de “contratos de prestación de servicios profesionales”, dando como resultado la ausencia de reportes de esta modalidad de contratos, lo cual podría incidir directamente en la integridad del sistema de gestión pública y compromete la con-fiabilidad de la información disponible para el seguimiento y la evaluación de los compromisos contractuales. Lo anterior, se puede evidenciar en la siguiente captura de pantalla del sistema.</t>
  </si>
  <si>
    <t>Se identificó una discrepancia sustancial entre el reporte del  SIGEP II y la información suministrada por la Subdirección Administrativa y Financi-era, en la medida en que cuatro (4) funcionarios catalogados por la Subdirección Administrativa y Financiera como desvinculados, continúan figurando en la plataforma con vínculo activo durante el periodo comprendido entre febrero y marzo de 2025.
 Este desajuste revela falencias tanto en los procesos internos de reporte como en la actualización oportuna de la base de datos institucional, comprometiendo la confiabilidad de la información y dificultando los ejercicios de control y seguimiento.</t>
  </si>
  <si>
    <t>Informe Rezago Presupuestal  2020</t>
  </si>
  <si>
    <t xml:space="preserve">Al realizar la verificación de la Constitución del Rezago Presupuestal se evidenció que hacía falta en su gran mayoría las evidencias que soportaban su respectiva constitución; o en su defecto presentaban inconsistencias en la coherencia de fechas, redacción, cantidades, entre otros aspectos, soportes documentales que fueron allegados de forma posterior para ser evaluados por parte de la OCI, incumpliendo lo enunciado en el  artículo 151 del decreto 403 de 2020, que establece El Deber de entrega de información para el ejercicio de las funciones de la unidad u oficina de control interno. 
De igual forma, tampoco se acató lo indicado en la ley 1712 de 2014 articulo 3 Principio de la calidad de la información,
</t>
  </si>
  <si>
    <t xml:space="preserve">No se dio cumplimiento a lo establecido en  el Articulo 14 y 89 del Decreto 111 de 1996, asi como lo enunciado en la circular 031 de 2011 emitidad por la Procuraduría General de la Nación, ya que se constituyeron Reservas Presupuestales sin Justificar técnica y jurídicamente el Hecho de fuerza mayor que la Generó así:
Orden de Compra 56640 Alfapeople
Orden de Compra 62662 Ghruo Empresarial Crear de Colombia
Orden de Compra 5911 UT Nimbit
Orden de Compra 56818 UT Nube Pública
Convenio 291 de 2020 CBV de el Retorno
Contrato 280 de 2020 Rayco ltda
Contrato 290 de 2020 UT SFL-KPN
</t>
  </si>
  <si>
    <t>No se evidencia articulación entre el plan de adquisiciones, la ley anual de presupuesto, el decreto de liquidación, el Plan de Compras y el Plan de Acción, lo cual no permitió que los compromisos contractuales fueran atendidos durante la respectiva vigencia fiscal, conforme  lo señala el MIPG V4, Dimensión 2 Direccionamiento  Estratégico y Planeación, que indica que:  Para la formulación de los planes de acción institucional, las entidades deben tomar en cuenta lo previsto en la Ley 152 de 1994, y en el artículo 74 de la Ley 1474 de 2011, en el que se establece que debe especificar en él los objetivos, las estrategias, los proyectos, las metas, los responsables, los planes generales de compras y la distribución presupuestal de sus proyectos de inversión; así mismo, deber incluir tanto los aspectos relacionados con el componente misional como con los relacionados con los planes de que trata el Decreto 612 de 2018,ya que no se coordina la ejecución del Plan de Compras con la Oficina Asesora de Planeación</t>
  </si>
  <si>
    <t xml:space="preserve">Obligaciones y/o Funciones de los Supervisores
Al realizar la revisión de los Soportes Documentales, se evidenció el incumplimiento a lo indicado en la Guía para el ejercicio de las funciones de Supervisión e Interventoría de los contratos del Estado emitida por Colombia Compra Eficiente literal D. Vigilancia financiera y contable; por cuanto:
Orden de Compra 56640 Alfapeople:
• Se adjuntó la Justificación Técnica de fecha 23 de diciembre de 2020 que hace referencia únicamente a una prórroga en Tiempo del contrato hasta el 20 de febrero de 2021; pero no se enuncia en la misma, la Adición por valor de $95,986,000 en Soporte Técnico y $18,237,340 en IVA, como efectivamente si se realizó en el Contrato Modificatorio.
• Al verificar la adición se evidencia que la misma en su justificación establece que se Procede a prorrogar la Orden de Compra por cuatro meses más de acuerdo con la solicitud realizada por el Supervisor; pero la justificación únicamente indica prórroga de tiempo hasta el 20 de febrero de 2021 y no por cuatro meses.
• No se evidencia por parte del contratista la cotización y/o autorización de la Adición y Prórroga de la Orden de Compra 56640.
Contrato 291 de 2020 CBV de El Retorno Guaviare:
• La solicitud de la Prórroga por parte del CBV ni del Supervisor se generó ya que el convenio finalizaba el 31 de diciembre de 2020.
• El otro si modificatorio de prórroga no se realizó, ya que el mismo debió suscribirse para dejar constituida la Reserva Presupuestal y realizar el Pago en la vigencia 2021.
Orden de Compra 59114 de 2020 UT Nimbit:
• No se evidencia por parte del contratista la cotización y/o autorización de la Adición y Prórroga de la Orden de Compra 59114.
Orden de Compra 56818 de 2020 UT Nube Pública:
• No se evidencia por parte del contratista la cotización y/o autorización de la Adición y Prórroga de la Orden de Compra 56818.
Contrato 289 de 2020 UT Nube Pública:
• La solicitud del supervisor y contratista para la realización del Otro Si modificatorio no se evidencian.
</t>
  </si>
  <si>
    <t xml:space="preserve">Publicación y Normatividad en el SECOP II
No se está dando cumplimiento a lo establecido en la Circular Externa Única de Colombia Compra Eficiente en relación con el numeral 1.4 Publicación en una plataforma del SECOP y 1.5 Normatividad del SECOP, debido a:
*El contrato 282 de 2020, está identificado en el SECOP como el 281.
•Se registró en el SECOP dos procesos cargados así: Uno denominado CTO 251 y otro CPS 251-2020, los cuales hacen referencia al mismo contrato de COMPENSAR
</t>
  </si>
  <si>
    <t xml:space="preserve">Se constituyeron Reservas Presupuestales por Funcionamiento por la suma de $132.264.139.00 equivalente al 2.70% y para Inversión en $13.909.961.321 que corresponde al 27.22%, frente al presupuesto del año 2019, superando lo máximo permitido por el Gobierno Nacional conforme lo descrito en el Decreto 1068 de 2015 en su Artículo 2.8.1.7.3.5.
</t>
  </si>
  <si>
    <t xml:space="preserve">Se evidenciaron falencias en lo que respecta a las solicitudes de PAC e informes mensuales, incumpliendo con las Directrices establecidas en el Correo Electrónico del 07 de enero emitido por el Proceso de Gestión Financiera, así como con lo indicado en el artículo 72 de la ley 38 de 1989 y con el decreto 359 de 1995; por cuanto:
*Los Supervisores y responsables de las Áreas no solicitaron de manera mensual el PAC requerido para la cancelación de las obligaciones a su cargo de ninguno de los contratos que se constituyeron en el rezago Presupuestal
*No se evidenciaron los Informes mensuales del PAC solicitado por la DNBC y el PAC aprobado por el MINHACIENDA, de ninguno de los contratos que se constituyeron en el rezago Presupuestal
* En relación al PAC del Rezago Presupuestal, no fue actualizado contemplando los Otros Si modificatorios, ni los pagos que efectivamente se realizarían durante el cuarto trimestre de 2020, ya que fue remitida al Minhacienda una proyección del PAC de las Reservas a comienzos del mes de septiembre de 2020, es decir, no estaba ajustada a la Realidad de los compromisos a cancelar asi: contratos 260, 266, 282, 289, 290 de 2020 y orden de compra 56640 de 2020.
</t>
  </si>
  <si>
    <t xml:space="preserve">Soportes documentales
Se evidenció el Incumplimiento a la resolución 193 de 2016, emitida por la Contaduría General de la Nación numeral 3.2.3.1, por cuanto, se presentaron falencias en los documentos que soportan la constitución de las Reservas así:
Se realizaron todos los pagos correspondientes al contrato 260 de 2020 a nombre de Impleseg Ltda, y no se evidenció el Ingreso de Almacén de los KITS DE RESCATE VEHICULAR. De igual forma en la Lista de chequeo de estos pagos se indicó que el comprobante de Entrada de Almacén N/A (No aplica) 
En la lista de Chequeo del contrato 289 de 2020 a nombre de UT Incoldex, se señaló que el comprobante de Entrada de Almacén N/A (No aplica), cuando en los soportes documentales se evidenció el Ingreso de Almacén No. 0110 del 09 de febrero de 2021.
Se realizó el pago el 05 de marzo de 2021, sin dar cumplimiento a lo establecido en el convenio de cofinanciación, numeral 6) Compromisos de los cooperantes, numeral 2, ya que la certificación del 22 de septiembre de 2020, solo establece que se posee la cuenta de ahorros activa a nombre del Cuerpo de Bomberos Voluntarios de El Retorno, más no señala que la misma posea los $70 millones.
En el formato de informe mensual de la DNBC, se señaló el valor del pago por $200 mil pesos cuando el valor real es $200 millones
</t>
  </si>
  <si>
    <t>Informe seguimiento al comité de conciliacion de la DNBC correspondiente al primer semestre de 2023</t>
  </si>
  <si>
    <t>Se evidenciaron las certificaciones que contienen las decisiones del comité de conciliación, las cuales fueron enviadas al Ministerio Publico previo a la realización de las respectivas audiencias, sin embargo no se observó que se remitieran dentro de termino señalado, incumpliendo lo establecido en la Ley 2220 de 2022 articulo 121 numeral 7 “Remitir al agente del Ministerio Público, con una antelación no inferior a cinco (5) días a la fecha fijada para la realización de la audiencia de conciliación, el acta o el certificado en el que conste la decisión del Comité de Conciliación de la entidad pública convocada sobre la solicitud de conciliación.”</t>
  </si>
  <si>
    <t>Informe seguimiento al comité de conciliacion de la DNBC correspondiente al primer semestre de 2024</t>
  </si>
  <si>
    <t xml:space="preserve">Se evidenció memorando de fecha de entrega 12 de julio de 2023, mediante el cual la secretaria técnica del comité de conciliación, de conformidad con los parámetros establecidos en la Resolución 102 de 2023, realizó el informe semestral que muestra la gestión efectuada por el comité correspondiente al periodo comprendido entren los meses de enero a junio de 2023.
Sin embargo, dentro del mismo, no se incluyó la relación de las conciliaciones estudiadas por el comité durante el periodo de revisión y el fallo condenatorio del proceso No 11001334306520170031600, el cual fue informado en el comité realizo el 29 de junio de 2023.
</t>
  </si>
  <si>
    <t>INFORME SEGUIMIENTO AL GRADO DE CUMPLIMIENTO DE LAS NORMAS DE AUSTERIDAD Y EFICIENCIA DEL GASTO PÚBLICO A 30 DE JUNIO DE 2020</t>
  </si>
  <si>
    <t>Desactualización de los saldos reflejados en el Rubro “Cuentas por Cobrar Incapacidades” por valor de $32.678.407 ya que este valor no fue actualizado con las incapacidades registradas en el primer y segundo trimestre de 2020, ni se realizaron los respectivos cruces de información entre los Procesos de Gestión del Talento Humano y Gestión Financiera, contraviniendo lo establecido en en el numeral 2.2.1 Reconocimiento y a las Políticas de Operación de Procedimiento de Control Interno Contable emitido por la Contaduría General de la Nación.
Esta situación fue informada en el seguimiento de austeridad en el gasto realizado en el primer trimestre de 2020, sin que a la fecha se hayan tomado las acciones a que haya lugar para dar cumplimiento a las directrices establecidas por la Contaduría General de la Nación.</t>
  </si>
  <si>
    <t>INFORME SEGUIMIENTO AL GRADO DE CUMPLIMIENTO DE LAS NORMAS DE AUSTERIDAD Y EFICIENCIA DEL GASTO PÚBLICO A 30 DE JUNIO DE 2021</t>
  </si>
  <si>
    <t>Incumplimiento a lo señalado en el parágrafo 3° del Art. 2° de la Ley 901 de 2004, numeral 5° del Art. 2° de la Ley 1066 de 2006 y la Resolución 037 del 5 de Febrero de 2018 de la Contaduría General de la Nación - CGN; con respecto a la transmisión del Boletín de Deudores Morosos del Estado - BDME a través del CHIP , en relación a las deudas de las Personas Naturales y Jurídicas a favor de la DNBC superiores a 5 SMMLV ($4.388.515 para el año 2020) y más de 6 meses de mora, conforme a lo enunciado por el Proceso de Gestión del Talento Humano, sin que al 30 de junio, hayan sido conciliadas ni reportadas en el Boletín de Deudores Morosos así:
ARL POSITIVA $4.921.280 SANITAS $21.629.404</t>
  </si>
  <si>
    <t>Informe seguimiento al grado de cumplimiento de las normas de austeridad y eficiencia del gasto público a 31/12/2021</t>
  </si>
  <si>
    <t>En los registros del RUNT, se evidencio que el automóvil ZXW532, no tiene renovación del Certificado de revisión técnico-mecánica el cual venció el 27/10/2021, incumpliendo el artículo 46 de la Ley 769 de 2002 que señala “Todo vehículo automotor registrado y autorizado deberá presentar el certificado vigente de la revisión técnico – mecánica”, así mismo en el artículo 50 establece que “Por razones de seguridad vial y de protección al ambiente, el propietario o tenedor del vehículo de placas nacionales o extranjeras, que transite por el territorio nacional, tendrá la obligación de mantenerlo en óptimas condiciones mecánicas y de seguridad”</t>
  </si>
  <si>
    <t>Informe seguimiento al grado de cumplimiento de las normas de austeridad y eficiencia del gasto público a 31/12/2022</t>
  </si>
  <si>
    <t>No se aportó documentación sobre el estado de la camioneta IXX308, la cual según informaron esta en reparación, esta situación demuestra que se incumple Dimensión 3 de MIPG Gestión con Valores para resultados del MIPG en relación a los “Lineamientos generales para la implementación” en lo que respecta a “Gestionar recursos físicos y servicios internos” que establece “Es importante que se asigne un responsable (ya sea en una dependencia o en una persona, dependiendo de las capacidades de la entidad) de establecer los mecanismos para ejercer el control legal y técnico de los bienes y servicios con que se cuenta. De igual manera, es importante identificar, caracterizar, dar el mantenimiento requerido, custodiar y disponer apropiadamente de los bienes materiales.”</t>
  </si>
  <si>
    <t>Informe seguimiento al grado de cumplimiento de las normas de austeridad y eficiencia del gasto público a 31/12/2023</t>
  </si>
  <si>
    <t>Se evidencian con corte al 31/12/2021, 32 incapacidades que no han sido pagadas por las entidades, las cuales ascienden a $32.743.368, lo que denota que las gestiones de recobro no han tenido éxito, dado que aprecia un saldo considerable por cobrar especialmente a SANITAS.  Al respecto se debe tener en cuenta que el artículo 28 de la Ley 1438 de 2011, establece “El derecho de los empleadores de solicitar a las Entidades Promotoras de salud el reembolso del valor de las prestaciones económicas prescribe en el término de tres (3) años contados a partir de la fecha en que el empleador hizo el pago correspondiente al trabajador”</t>
  </si>
  <si>
    <t>Informe seguimiento al grado de cumplimiento de las normas de austeridad y eficiencia del gasto público a 31/12/2024</t>
  </si>
  <si>
    <t xml:space="preserve">Se evidencio que el proceso de gestión jurídica no adelantado las acciones legales adelantadas para el cobro coactivo de estos los valores adeudados por las EPS y ARL, porque antes se deben adelantar acciones administrativas previas al inicio del cobro por vía judicial.  Sobre las cuales requirió el envío por parte del Proceso de Talento Humanos de la siguiente información:
• Copia de la incapacidad.
• Copia acta de posesión del funcionario.
• Copia de las planillas únicas de autoliquidación de aportes al sistema de salud
Correspondientes a los seis (6) meses anteriores a la fecha de ocurrencia del hecho que
Conllevó la expedición de la incapacidad.
• Copia de la resolución de reconocimiento de la incapacidad o licencia.
• Copia del comprobante de pago de nómina
• Copia de las peticiones remitidas a las EPS/ARL (Correos electrónicos, derechos de
petición, respuestas a peticiones, comunicaciones oficiales) que den cuenta de las
actuaciones realizadas ante la EPS/ARL para cobrar las incapacidades y/o licencias.
incumpliendo lo establecido en el artículo 817 del Estatuto Tributario, que señala que el plazo con el que cuenta la Administración para iniciar un proceso de cobro coactivo prescribe en cinco años, so pena de la ocurrencia de la prescripción extintiva, que castiga el interés del acreedor para reclamar su derecho.
</t>
  </si>
  <si>
    <t>Informe seguimiento al grado de cumplimiento de las normas de austeridad y eficiencia del gasto público a 31/12/2025</t>
  </si>
  <si>
    <t xml:space="preserve">Se tienen registros de 31 comisiones que no se legalizaron de manera oportuna, lo que  conlleva al incumplimiento del Artículo  2.2.5.5.29 del  Decreto 648 de 2017 que señala “Informe de la comisión de servicios. Los servidores públicos, con excepción de los Ministros y Directos de Departamento Administrativo, deberán presentar ante su superior inmediato y dentro de los tres (3) días siguientes a la finalización de la comisión que le haya sido conferida, un informe ejecutivo sobre las actividades desplegadas en desarrollo de la misma.” </t>
  </si>
  <si>
    <t>Informe Seguimiento Austeridad Gasto I  Trimestre de 2022</t>
  </si>
  <si>
    <t>Al realizar el análisis de las variaciones y al comparar los saldos al 31 de marzo de 2021 frente al mes de marzo de 2022, no se evidencia la recuperación en el saldo adeudado por concepto de Cuentas por Cobrar  Incapacidades”; por parte de las EPS y ARL ya que el valor al 2021 era de $28.946.919 y al 2022 es de $29.458.339. Lo anterior, debido a que no se ha adelantado por parte de la entidad el cobro coactivo de estas partidas, desconociéndose que debe existir una gestión permanente al cobro y recobro de los saldos por concepto de incapacidades, incumpliendo lo establecido en la Ley 1066 de 2006 del 29 de Julio Artículo 1, que indica, Gestión del recaudo de cartera pública. Conforme a los principios que regulan la Administración Pública contenidos en el artículo 209 de la Constitución Política, los servidores públicos que tengan a su cargo el recaudo de obligaciones a favor del Tesoro Público deberán realizar su gestión de manera ágil, eficaz, eficiente y oportuna, con el fin de obtener liquidez para el Tesoro Público.</t>
  </si>
  <si>
    <t>Al realizar el seguimiento por parte de la Oficina de Control Interno, se evidenció el  incumplimiento a lo establecido en el Plan de Eficiencia Administrativa y Cero Papel de la  DNBC, conforme al numeral 5.6 “las Estrategias y metas a  implementar en la DNBC; por cuanto no se evidenció acciones ejecutadas para las siguientes estrategias:
•	Compromiso y apoyo de la alta dirección o líderes de los procesos y el trabajo mancomunado con el comité de trabajo asignado; y la de implementación de usuarios y contraseñas para generar impresiones, ya que en el informe de eficiencia no se hizo referencia a estas actividades.
•	Articulación con el proceso de Gestión de tecnología e informática –GTI de la Entidad, para  implementar como primera medida en el control de impresión por parte de los funcionarios y contratistas, la retención de documentos con usuario y contraseña, esto con el fin de evitar la impresión directa de los archivos, optimizando y controlando así la impresión involuntaria de estos; por cuanto, a la fecha aun hay funcionarios y contratistas que no poseen esta contraseña</t>
  </si>
  <si>
    <t xml:space="preserve">Aunque se implementó el Manual para el Manejo de Vehiculos de la Dirección Nacional de Bomberos Código MN-AD-02 Versión 1 Vigente a partir del 11 de marzo de 2022, y socializado el 15 de marzo de 2022 con los Conductores de la DNBC, al verificar la documentación se constató que se continua sin dar aplicabilidad a los procedimientos PC-GA-03 Mantenimiento Preventivo y/o correctivo de los Vehículos  y PC-GA-04 Suministro de Combustible, adoptados por la DNBC el 23 de agosto de 2016; incumpliendo la Dimensión 3 Gestión con Valores para el Resultado, del MIPG. 
Esta falencia ha sido informada en los seguimientos realizados a la Austeridad en el gasto de la vigencia 2021 y primer trimestre de 2022, sin que se hayan tomado los correctivos necesarios para subsanarla. </t>
  </si>
  <si>
    <t>En la revisión realizada a los usos presupuestales se evidenció, que no se registraron los usos  conforme al Manual de Clasificación Presupuestal, Anexo Técnico para el Aplicativo de medición de la Austeridad en el Gasto, y Proyecto, asi como al Catálogo Presupuestal del Gasto emitido por Ministerio de Hacienda y Crédito Público, así:
•	El 22 de febrero de 2022, se registró la suma de $11.615.999.36  a nombre de COMJURIDICA en el uso presupuestal SERVICIOS DE CONSULTORIA EN ADMINISTRACION Y SERVICIOS DE GESTION A-02-02-02-008-003-01-1 y corresponde a SERVICIOS JURIDICOS A-02-02-02-008-002-01
•	 Se registró en el Uso Presupuestal A-02-02-02-008-003-09 OTROS SERVICIOS PROFESIONALES Y TÉCNICOS N.C.P, la suma de $2.410.550; cuando los mismos hacen referencia al uso  A-02-02-02-006-003- Gastos de desplazamiento así:
MANOSALVA PEDRO ANDRES   $740.283 
ANDRADE VIVIANA                       $684.842
VERGARA JHON                            $846.108
MURILLO ORLANDO                     $139.317</t>
  </si>
  <si>
    <t xml:space="preserve">No hay claridad con relación a la suscripción del Comodato, las razones de la Devolución por parte del Cuerpo de Bomberos Voluntarios de Bogotá, las decisiones tomadas por Entidad, teniendo en cuenta que no se poseee trazabilidad de la documentación.
Está  observación fue informada por parte de la OCI en  los informes de austeridad correspondientes a la vigencia  2021, y aún continúa sin tomarse las acciones para subsanar la mismas, 
Lo anterior  incumple la tercera 3 Dimensión Gestión con Valores para resultados del MIPG en relación a los “Lineamientos generales para la implementación” en lo que respecta a “Gestionar recursos físicos y servicios internos” </t>
  </si>
  <si>
    <t>No se está acatando lo  señalado en el MIPG Dimensión 3 “Gestión con Valores para el Resultado”, lineamiento “Trabajar por procesos” ya que no se están definiendo de manera secuencial cada una de las diferentes actividades del proceso, desagregándolo en procedimientos o tareas, asi como los “Lineamientos generales” con respecto a los mecanismos para ejercer un control legal y técnico de los bienes de la entidad, ya que se evidenció que no se  están ejecutando de manera adecuada los controles asociados al Parque Automotor así:
Vehículo Plazas ZXW 532
	No se evidencian las planillas de desplazamiento ni los Check List de Pre uso de vehículos de los meses de enero, febrero de 2022 y del 01 al 16 de marzo de 2022
Vehículo Plazas OKZ 951
	A partir del 11 de marzo de 2022, se implementó por parte del Proceso Gestión Administrativa el Formato de  planilla de Desplazamiento FO-AD-02-01 Versión 1, pero los formatos que continuaron diligenciando los conductores fueron los FR-GA-16 versión 0.0 vigencia 23-08-2016. 
Lo mismo ocurrió con el Formato  Inspección Preoperacional Vehículos FO-AD-02-02 Versión 1, el cual actualizó el formato Check List pre uso de vehículos.
	Se está generando una fotocopia ya diligenciada impresa de la verificación, y únicamente se está diligenciando de manera diaria  el kilometraje, el día y la hora, lo que no asegura que el vehículo se encuentre en optimas condiciones para ser utilizado.
	Los formatos de “Check List pre uso de vehículos”, se encuentran sin firma del supervisor</t>
  </si>
  <si>
    <t>Informe Seguimiento Austeridad Gasto I  Trimestre de 2023</t>
  </si>
  <si>
    <t xml:space="preserve">Al 31 de marzo de 2023, se evidenció que no se ha generado el Plan de Mantenimiento preventivo y correctivo para el parque automotor de los vehículos de la vigencia 2023. De igual forma, al vehículo de placas IXX-308, NO se le realizó el respectivo mantenimiento en la vigencia 2022, conforme al numeral 5.2 Política de Seguridad y salud en el Trabajo numeral 5.2.1 POLÍTICA DE SEGURIDAD VIAL </t>
  </si>
  <si>
    <t>Informe Seguimiento Austeridad Gasto I  Trimestre de 2024</t>
  </si>
  <si>
    <t>Al realizar la revisión del Goce y Disfrute de las vacaciones, se evidencia la acumulación de dos periodos de vacaciones por parte del funcionario Jeison López, sin que medie el respectivo  acto administrativo que establezca que las mismas se acumularon por necesidades del servicio.
Con relación al funcionario Norbert Faubricio Sánchez, posee días pendientes de disfrute (09 días) los cuales hacen referencia al periodo de la vigencia 2021, y a la fecha ya se le acumuló el periodo de la vigencia 2022.
La anterior, incumple el Decreto 444 de 2023 artículo 4,  y los artículos 12 y 13 del Decreto 1045 de 1978.
Lo anterior, fue informado en el seguimiento realizado a la Austeridad en el Gasto correspondiente al tercer y cuarto trimestre de 2022, sin que a la fecha se hayan tomado las acciones necesarias por parte de las DNBC, para el cumplimiento de las directrices establecidas.</t>
  </si>
  <si>
    <t>Informe Seguimiento Austeridad Gasto I  Trimestre de 2025</t>
  </si>
  <si>
    <t>Con relación a los Certificados de Permanencia que sustentan las 32 resoluciones de Viáticos y comisión otorgadas en el primer trimestre de 2023, tienen descrito el Objeto de la Comisión, conforme lo define el artículo 4 literal (i) ítem 4 de la Resolución 027 de 2022
Esta observación ha sido evidenciada por la OCI desde el seguimiento realizado a la Austeridad en el Gasto desde el Tercer trimestre de 2022, sin que a la fecha la entidad haya tomado las acciones de mejora correspondientes</t>
  </si>
  <si>
    <t>Informe Seguimiento Austeridad Gasto I  Trimestre de 2026</t>
  </si>
  <si>
    <t>Con relación al Pago de los aportes de la Planilla Integrada de Liquidación de Aportes (Pila) correspondientes a los meses de enero y marzo de 2023, los pagos fueron realizados extemporáneamente y no conforme a las fechas máximas establecidas en el aplicativo de aportes en línea generando intereses moratorios así:
Enero 2023, valor de Intereses moratorios $87.800.00
Marzo 2023, valor de Intereses moratorios $162.900.00
Lo anterior constituye una presunta falta disciplinaria debido a la omisión de los deberes de que trata el artículo 38 de la ley 1952 de 2019, constituyéndose una falta grave contemplada en el artículo 67 de la misma ley.</t>
  </si>
  <si>
    <t>Informe Seguimiento Austeridad Gasto I  Trimestre de 2027</t>
  </si>
  <si>
    <t>El vehículo de placas ZXW 532 posee la tecno mecánica vencida y el vehículo de placas IXX 308 no la tiene expedida ni cargada en el RUNT, conforme lo establece el Artículo 52 de la Ley 769 de 2002, modificado por el artículo 12 de la Ley 1383 de 2010, modificado por el Art 202 del Decreto 019 de 2012.
Lo anterior, podría conllevar a las sanciones previstas en la ley tal y como lo señala en parágrafo 1 del Decreto 2106 de 2019 “Por el cual se dictan normas para simplificar, suprimir y reformar trámites, procesos y procedimientos innecesarios existentes en la administración pública” que indica: 
PARÁGRAFO 1. Quien no cuente con certificado vigente incurrirá en las sanciones previstas en la ley. Para todos los efectos este será considerado como documento público.</t>
  </si>
  <si>
    <t>Informe Seguimiento Austeridad Gasto I  Trimestre de 2028</t>
  </si>
  <si>
    <t>En el primer trimestre de 2023 no se evidencia “El informe de seguimiento y control del plan institucional de gestión ambiental” donde se contemple el seguimiento realizado por parte del Proceso de Gestión Administrativa, conforme al Programa de Gestión ambiental del PIGA 2020-2024.
De igual forma, al realizar el seguimiento de las actividades que debían desarrollarse conforme lo establece el numeral 15 del Programa de Gestión ambiental del PIGA 2020-2024, se evidenció incumplimiento y sin avance de:
15.3Programa Gestión Integral de los Residuos  
Incumplidas
*Realizar el mantenimiento preventivo y correctivo a los puntos ecológicos de la entidad (canecas, delimitación, etc)
*Monitoreo y control de la generación de residuos aprovechables en la entidad.
*Realizar campañas de concientización y sensibilización al personal de la DNBC frente al adecuado consumo de papelería y aprovechamiento de los residuos
*Reforzar y adecuar los instructivos de la entidad, con los lineamientos ambientales para la gestión integral de residuos sólidos. 
Sin avance
*Entrega de material aprovechable a empresas de Recicladores.
*Realizar seguimiento y monitoreo al cumplimiento de las obligaciones del transportador en el manejo de residuos
15.4 Programa de Prácticas Sostenibles.
Incumplida
*Establecer e incorporar políticas, metodologías y directrices que fomenten la inclusión de criterios ambientales en la adquisición de bienes y servicios.
Sin avance
*Realizar seguimiento y control de los equipos electrónicos para verificar posibles emisiones de GEI.
15.2. Uso Eficiente de la Energía 
Sin avance
*Realizar el mantenimiento preventivo y correctivo a las instalaciones eléctricas, equipos de cómputo y tecnológicos
Incumplidas
*Monitorear y controlar el consumo de energía en las instalaciones de la DNBC a través del registro histórico de consumos para la determinación de comportamientos.
*Realizar campañas de concientización y sensibilización al personal de la DNBC referente a la racionalización de este recurso.
5.1. Uso Eficiente del Agua
Incumplidas
*Realizar el mantenimiento preventivo y correctivo a las instalaciones hidrosanitarias
*Monitorear y controlar el consumo de energía en las instalaciones de la DNBC a través del registro histórico de consumos para la determinación de comportamientos.
Sin Avance
*Realizar campañas de concientización y sensibilización al personal de la DNBC referente a la racionalización de este recurso</t>
  </si>
  <si>
    <t>Informe Seguimiento Austeridad Gasto I  Trimestre de 2029</t>
  </si>
  <si>
    <t>En la revisión realizada a los usos presupuestales se evidenció, que un (1) uso presupuestal no se registró conforme al Manual de Clasificación Presupuestal, Anexo Técnico para el Aplicativo de medición de la Austeridad en el Gasto 2021, así como al Catálogo Presupuestal del Gasto emitido por Ministerio de Hacienda y Crédito Público, así:
Se registro en el Uso Presupuestal a-02-02-02-006-004 Servicios de Transporte de Pasajeros la suma de $ 100.000, por concepto de cancelación de Comisiones a un contratista, cuando el uso presupuestal hace referencia al A-02-02-02-006-003-01 Alojamiento para estancias Cortas.</t>
  </si>
  <si>
    <t>Informe Seguimiento Austeridad Gasto I  Trimestre de 2030</t>
  </si>
  <si>
    <t>La Dirección Nacional de Bomberos, no reportó al 31 de marzo de 2023, mediante el aplicativo CHIP la Información sobre PERSONAL Y COSTOS del personal de planta como el de contratación de prestación de servicios con fecha de corte al 31 de diciembre de 2022, incumpliendo lo establecido en  la resolución 7 del 09 de junio de 2016 artículo 43.
Esta omisión, puede acarrear sanciones para el Ordenador del Gasto de la DNBC, ya que está considerada como una Conducta Sancionable por parte de la Contraloría General de la República en el Decreto 403 de 2020 “Por el cual se dictan normas para la correcta implementación del Acto Legislativo 04 de 2019 y el fortalecimiento del control fiscal” contemplado en sus artículos 81 y 83</t>
  </si>
  <si>
    <t>Informe Seguimiento Austeridad Gasto I  Trimestre de 2031</t>
  </si>
  <si>
    <t>Ninguna de las 32 resoluciones de Viáticos y comisión otorgadas en el primer trimestre de 2023 ni sus respectivos soportes, poseen la justificación que haga referencia a que las actividades que se desarrollaron en la respectivas comisiones “Requerían el Desplazamiento Físico al Sitio y no podrían haberse llevado a cabo de manera virtual” por parte del contratista y/o funcionario, desatendiendo lo señalado en Decreto 444 de 2023 artículo 6.
Esta observación ha sido evidenciada por la OCI desde el seguimiento realizado a la Austeridad en el Gasto desde el Tercer trimestre de 2022, sin que a la fecha la entidad haya tomado las acciones de mejora correspondientes.</t>
  </si>
  <si>
    <t>Informe Seguimiento Austeridad Gasto I  Trimestre de 2032</t>
  </si>
  <si>
    <t xml:space="preserve">No se diligenciaron la totalidad de los Formatos FO-AD-02-02 Formatos Preoperacional Vehículos y FO-AD-02-01 Planilla de Desplazamiento Vehículos de la Dirección Nacional de Bomberos establecido en el numeral 5.1 Política de Desplazamiento de Vehículos numeral 6 que señala “Para  el  requerimiento  de  movilización  de  un  vehículo  institucional, el  funcionario  Líder  o Gestor del Proceso que requiera el servicio para el desplazamiento de su equipo de trabajo en  cumplimiento  de  la  misionalidad  de  la  entidad,  deberá  solicitarlo al  designado  por  el Subdirector  Administrativo  y  Financiero  con  copia  a la subdirección administrativa  y financiera para   el   control   y   mantenimiento   de   vehículos,   para   la   autorización   del desplazamiento del servidor y/o contratista en días y horas laborables; para tal propósito, la orden de movilización se tramitará en formatos propios de la DNBC.”  </t>
  </si>
  <si>
    <t>Informe Seguimiento Austeridad Gasto I  Trimestre de 2033</t>
  </si>
  <si>
    <t>No se están aplicando los controles establecidos en el Mapa de Riesgos de la DNBC, por parte de los Procesos Gestión del Talento Humano y Gestión Administrativa, por cuanto se materializaron los siguintes riesgos:
Gestión del Talento Humano:
Posibilidad de sanciones por parte de la UGPP, debido a la inoportunidad en el cumplimiento de las obligaciones relacionadas con el pago de la seguridad Social; por la cancelación de intereses moratorios.
Posibilidad de afectación económica y/o reputacional por daños a terceros y/o bienes de la entidad generados por accidentes de tránsito con vehículos propios o en arriendo en uso oficial de la DNBC; por cuanto:
o	Los conductores no están notificando sobre el estado de los vehículos y los desplazamientos diarios, en los formatos dispuestos por la DNBC.
o	El vencimiento del SOAT y la tecno mecánica del vehículo de placas IXX 308 y la tecno mecánica del vehículo de placas ZXW 532.
o	No se ha realizado el mantenimiento preventivo ni correctivo del vehículo de placas IXX 308.
Posibilidad de afectación reputacional por multa y/o sanciones debido a la afectación al medio ambiente por el uso indebido de los recursos para el funcionamiento de la DNBC, debido a la ausencia de diseño de campañas de sensibilización en busca de la reducción del consumo:
o	servicios públicos
o	Papelería 
Lo anterior, incumple lo establecido en el numeral 3.2.2 Valoración de controles de la Guía para la administración del riesgo y el diseño de controles en entidades públicas VERSIÓN 6 emitida por el Departamento Administrativo de la Función Pública; así como el MANUAL DE GESTIÓN DEL RIESGO de la DNBC numeral 6.2.2. Evaluación del riesgo…Identificación y diseño de controles, 
Lo anterior, fue evidenciado con anterioridad en el seguimiento realizado a la Austeridad en el Gasto correspondiente al tercer y cuarto trimestre de 2022, sin que a la fecha se hayan tomado las acciones necesarias por parte de las DNBC, para el cumplimiento de las directrices establecidas.</t>
  </si>
  <si>
    <t>Informe Seguimiento Austeridad Gasto I  Trimestre de 2034</t>
  </si>
  <si>
    <t>Se encontró que la DNBC, no realizó La provisión contable de las vacaciones, Prima de Vacaciones y Bonificación especial de recreación, ni se encuentran contabilizadas en los Estados Contables; por cuanto, la misma, no fue reportada por parte del Proceso de Gestión del Talento Humano al Proceso de Gestión Financiera, incumpliendo lo establecido en el Plan General de Contabilidad Pública, articulo 64.</t>
  </si>
  <si>
    <t>Informe Seguimiento Austeridad Gasto I  Trimestre de 2035</t>
  </si>
  <si>
    <t>Se evidencia que no se ha generado el Plan de Eficiencia Administrativa y Cero papel de la vigencia 2023, Ni el respectivo seguimiento correspondiente al primer trimestre de 2023, donde se relacionen las buenas prácticas adoptadas y a tener en cuenta, así como las acciones de mejora, con cronogramas, metas e indi¬cadores, que permitan optimizar el uso de recursos monetarios, físicos, humanos, entre otros, conforme lo establece la Directiva Presidencial 04 de 2012 en el numeral 1, que trata de EFICIENCIA ADMINISTRATIVA Y LINEAMIENTOS DE LA POLÍTICA CERO PAPEL EN LA ADMINISTRACIÓN PÚBLICA.</t>
  </si>
  <si>
    <t>Informe Seguimiento Austeridad Gasto I  Trimestre de 2036</t>
  </si>
  <si>
    <t>Se evidenció que el libro de Saldos y Movimientos de la DNBC, correspondiente al mes de marzo de 2023 refleja la información de las Incapacidades del Mes de febrero de 2022; por cuanto, el Proceso de Gestión de Talento Humano, no realizó la conciliación de los saldos antes el cierre del proceso contable del periodo en mención de acuerdo con el calendario establecido por la Contaduría General de la Nación. Lo anterior, representa un Riesgo de Índole Contable, como se enuncia en el numeral 1.4. Riesgo de índole contable del Procedimiento para la Evaluación del Control Interno Contable</t>
  </si>
  <si>
    <t>Informe Seguimiento Austeridad Gasto I  Trimestre de 2037</t>
  </si>
  <si>
    <t>Se evidenció que el vehículo de placas IXX 308, posee el seguro obligatorio VENCIDO, incumpliendo lo establecido en la Ley 1229 de 2019 por medio de la cual se expide el Código General Disciplinario, se derogan la Ley 734 de 2002 y algunas disposiciones de la Ley 1474 de 2011, relacionadas con el derecho disciplinario, Articulo 38 Numeral 22, que estipula: 
“22.Vigilar y salvaguardar los bienes y valores que le han sido encomen¬dados y cuidar que sean utilizados debida y racionalmente, de confor¬midad con los fines a que han sido destinados.”</t>
  </si>
  <si>
    <t>Informe Seguimiento Austeridad Gasto I  Trimestre de 2038</t>
  </si>
  <si>
    <t>Se evidenció, que las nóminas de los meses de enero, febrero y marzo de 2023, carecen de los respectivos soportes que acreditan la liquidación, tales como son las horas extras, vacaciones, prima de servicios, incapacidades entre otros, á incumpliendo el Plan General de la Contabilidad Pública numeral 9.2 NORMAS TÉCNICAS RELATIVAS A LOS SOPORTES, COMPROBANTES Y LIBROS DE CONTABILIDAD numerales 335, 336 y 337
De igual forma, no se está dando cumplimiento a la acción de mejora establecida en el Plan de Mejoramiento de Gestión, ya que está falencia fue informada por la OCI, en el seguimiento realizado a la Austeridad en el gasto del segundo trimestre de 2022.</t>
  </si>
  <si>
    <t>Informe Seguimiento Austeridad Gasto II  Trimestre de 2022</t>
  </si>
  <si>
    <t>Al comparar los saldos de las cuentas por cobrar de las Incapacidades del 30 de marzo de 2022 de la EPS Compensar con relación al 30 de junio de 2022, se evidencia una diferencia de $637.934, pero al verificar la sumatoria de las incapacidades incorporadas en el segundo trimestre de 2022, el valor es de $2.035.929, existiendo una discrepancia en la información.
De igual forma, se verificaron las actas de conciliación entre el proceso de Gestión de Talento Humano y Gestión Financiera No.003 del 04 de mayo, No. 004 del 08 junio de 2022 y No.005 del 07 de Julio de 2022, y el valor que arrastra de saldo de incapacidades es $2.035.929 y en ninguna parte de sus contenidos indica; justificación alguna que pueda evidenciar la diferencia de $637.934.
Lo anterior evidencia que las conciliaciones realizadas que soportan el saldo de la Cuenta por Cobrar por la administración de la seguridad social en salud incumplen lo establecido en el Régimen de Contabilidad Pública numeral 7 CARACTERÍSTICAS CUALITATIVAS DE LA INFORMACIÓN CONTABLE PÚBLICA numerales 103, 104, 105 y 106 (confiabilidad, razonabilidad, Objetividad y verificabilidad).</t>
  </si>
  <si>
    <t>Al verificar las nóminas de la vigencia 2022, se evidenció que carecen de los respectivos soportes que acreditan la  liquidación, tales como son las horas extras, vacaciones, prima de servicios, incapacidades  entre otros, desconociendo lo indicado en Plan General de las Contabilidad Pública numeral  9.2 NORMAS TÉCNICAS RELATIVAS A LOS SOPORTES, COMPROBANTES Y LIBROS DE CONTABILIDAD numeral 335 y 336</t>
  </si>
  <si>
    <t>Con relación al Pago de los aportes de la Planilla Integrada de Liquidación de Aportes (Pila) correspondientes al mes de Julio de 2022, los pagos fueron realizados hasta el día 22 de agosto de 2022 y no el 08 de agosto de 2022 (fecha máxima establecida en el aplicativo aportes en linea)  generando los intereses moratorios por la suma de $965.300, los cuales fueron cancelados por la DNBC.
Planilla	Dias de Mora	Valor Intereses
ARL contratistas	14	28.300.00
Pila mes de Julio 2022	14	937.000.00
Total 		965.300.00
Lo anterior constituye una presunta falta disciplinaria debido  a la omisión de los deberes de que trata el articulo 38  de la ley 1952 de 2019, constituyendose una falta grave contemplada en el articulo 67 de la misma ley.</t>
  </si>
  <si>
    <t>Describir el objeto del  Compromiso, de acuerdo al nombre de la razón social, uso presupuestal  y Rubro, por cuanto en las obligaciones 10222 y 17322   se indicó en el concepto que era energía y era Aseo y recolección</t>
  </si>
  <si>
    <t xml:space="preserve">El vehículo no cuenta con la tecnomecánica conforme lo establece el Artículo 51 de la Ley 769 de 2002, modificado por el artículo 11 de la Ley 1383 de 2010, modificado por el Art 201 del Decreto 019 de 2012.
Es de anotar, que la Subdirección Administrativa y Financiera desde el primer trimestre de 2022, informó que este vehículo se encontraba en Mantenimiento, pero esto no lo exonera de la responsabilidad de tener el vehículo con los documentos vigentes.  </t>
  </si>
  <si>
    <t>En el mes de Junio de 2022, se canceló la suma de $1.120.768 por concepto de horas extras al funcionario Omar Enrique Ballesteros, cuando la cifra correcta era $741.715 (Horas extras del mes de mayo de 2022); es decir,   $379.053, por encima del valor real. 
El ajuste del mayor valor cancelado se efectuó con la resolución 429 de 2022, pero la misma fue emitida por  la suma total de $1.186.334.00 y en ninguno de sus considerandos ni en el resuelve indicó los motivos por los cuales se le debía descontar o deducir al Funcionario Omar Enrique Moreno Ballesteros la suma de $379.053 (mayor valor cancelado en la nómina de Junio de 2022), es decir, se realizó el ajuste directo, soportado por una planilla en excell de liquidación; incumpliendo lo indicado en el Plan General de las Contabilidad Pública numeral  9.2 NORMAS TÉCNICAS RELATIVAS A LOS SOPORTES, COMPROBANTES Y LIBROS DE CONTABILIDAD numeral 336</t>
  </si>
  <si>
    <t xml:space="preserve">En la revisión realizada a los usos presupuestales se evidenció, que no se registraron los usos  conforme al Manual de Clasificación Presupuestal, Anexo Técnico para el Aplicativo de medición de la Austeridad en el Gasto, y Proyecto, asi como al Catálogo Presupuestal del Gasto emitido por Ministerio de Hacienda y Crédito Público, así:
•	 Se registró el día 06 de en el Uso Presupuestal A-02-02-02-008-003-09 OTROS SERVICIOS PROFESIONALES Y TÉCNICOS N.C.P, la suma de $734.562; cuando los mismos hacen referencia al uso  A-02-02-02-010 VIATICOS FUNCIONARIOS  así:
LOPEZ BARRERA CARLOS ARMANDO RESOLUCIÓN 319
•	Se utilizó el Uso Presupuestal A-02-02-01-003-005-01 PINTURAS Y BARNICES Y PRODUCTOS RELACIONADOS; COLORES PARA LA PINTURA ARTÍSTICA; TINTAS y no el A-02-02-01-004-004-09, que corresponde a OTRA MAQUINARIA PARA USOS ESPECIALES Y SUS PARTES Y PIEZAS, en la adquisición de los TONNER por valor de $34.757.144.72 a la empresa KEY MARKET SAS EN REORGANIZACIÓN.
</t>
  </si>
  <si>
    <t>No fueron eficaces los controles identificados por parte del Proceso Gestión del Talento Humano para mitigar los riesgos de gestión conforme lo establece el numeral 3.2.2 Valoración de controles de la Guía para la administración del riesgo y el diseño de controles en entidades públicas VERSIÓN 5 emitida por el Departamento Administrativo de la Función Pública; así como el MANUAL DE GESTIÓN DEL RIESGO de la DNBC numeral 6.2.2. Evaluación del riesgo…Identificación y diseño de controles, así, por cuanto se materializaron los siguientes riesgos:
Riesgos de Gestión:
“Posibilidad de afectación económica y reputacional por sanciones del organismo de control debido a la inexactitud en la liquidación de nómina, prestaciones sociales y liquidación del contrato laboral de acuerdo con la normatividad vigente”, por la  falencia en la liquidación del sueldo de una funcionaria, el no pago del subsidio de transporte, inadecuada liquidación de la prima de servicios y horas extras.
  y “Posibilidad de afectación económica y reputacional por sanciones por parte de la UGPP debido a la inoportunidad o incumplimiento de las obligaciones relacionadas con el pago de seguridad social.” Por el pago de intereses de mora en la seguridad social.
Riesgo de Corrupción:
“Posibilidad de manipular la información requerida para liquidación de la nómina otorgando beneficios que no corresponden (prima técnica, antigüedad vacaciones, viáticos,etc), generando un beneficio privado”
Asimismo, en el desarrollo de la auditoria se identificaron otros riesgos, los cuales no están incluidos en el Mapa de Riesgos de la DNBC.
•	La Cartera irrecuperable por concepto de cuentas por cobrar por Incapacidades.
•	Falta de controles establecidos al interior de la DNBC, que acrediten el seguimiento a la utilización del Parque Automotor de la DNBC.
•	Incumplimiento a las actividades plasmadas en el Plan de Eficiencia Administrativa asi como el Plan Institucional de Gestión Ambiental de la DNBC</t>
  </si>
  <si>
    <t>No se dio cumplimiento al artículo 59 del decreto 1042 de 1978; por cuanto, la prima de servicios cancelada a los funcionarios Estrella Murcia, John Warner Paz y Omar Enrique Moreno, no se contempló el auxilio de transporte como factor salarial.</t>
  </si>
  <si>
    <t>No se evidencia la recuperación de cartera en el saldo adeudado por concepto de Cuentas por cobrar Incapacidades”; por parte de las EPS y ARL ya que los valores adeudados por la ARL Positiva, EPS Sanitas y EPS Coomeva al 30 de junio de 2022 continúan sin variación. 
Lo anterior, debido a que no se ha adelantado por parte de la entidad el cobro coactivo de estas partidas, desconociéndose que debe existir una gestión permanente al cobro y recobro de los saldos por concepto de incapacidades, incumpliendo lo establecido en el artículo 1 de la Ley 1066 de 2006.</t>
  </si>
  <si>
    <t>Registrar las obligaciones de manera independiente evitando la unión de varios  pagos
Obligación 15022 del 18 de mayo, realizada a VIPCOL se juntaron dos pagos.</t>
  </si>
  <si>
    <t>Se evidenció que a la funcionaria Nelly Ciprian se le pago la suma de $324.041, por concepto de sueldos correspondientes al mes de agosto de 2022 quien fue nombrada mediante resolución No. 576 de 2022 el día 17 de agosto de 2022, es decir se pagaron 19 días cuando efectivamente laboró 14 días, incumpliendo lo establecido en el artículo 38 Deberes de la Ley 1952, evidenciando la falta de revisión y control de los responsables del proceso, afectando la adecuada utilización de recursos institucionales</t>
  </si>
  <si>
    <t>Se evidenció que a los funcionarios Estrella Murcia, John Warner Paz y Omar Enrique Moreno, no se les canceló en el primer semestre de 2022, lo concerniente al Subsidio de Transporte, incumpliendo lo establecido en el decreto 1725 de 2021, artículo 1 Auxilio de Transporte para 2022.</t>
  </si>
  <si>
    <t>Se evidenció que a los funcionarios Estrella Murcia, John Warner Paz y Omar Enrique Moreno, no se les reconoció el pago de intereses moratorios por no recibir puntualmente el auxilio de transporte durante el primer semestre de 2022, conforme lo indica el numeral 1 del artículo 37 de la ley 1952 de 2019, sentencia T-418 de 1996 y concepto 474801 de 2020 emitido por el DAFP.</t>
  </si>
  <si>
    <t>Se evidenció que la DNBC, no ha realizado el mantenimiento al parque automotor de la DNBC incumpliendo  la tercera 3 Dimensión Gestión con Valores para resultados del MIPG en relación a los “Lineamientos generales para la implementación” en lo que respecta a “Gestionar recursos físicos y servicios internos” que establece “Es importante que se asigne un responsable (ya sea en una dependencia o en una persona, dependiendo de las capacidades de la entidad) de establecer los mecanismos para ejercer el control legal y técnico de los bienes y servicios con que se cuenta. De igual manera, es importante identificar, caracterizar, dar el mantenimiento requerido, custodiar y disponer apropiadamente de los bienes materiales.</t>
  </si>
  <si>
    <t xml:space="preserve">Al 30 de junio de 2023, se evidenció que no se ha generado el Plan de Mantenimiento preventivo y correctivo para el parque automotor de los vehículos de la vigencia 2023, incumpliendo así lo estipulado en el numeral 5.2 Política de Seguridad y salud en el trabajo numeral 5.2.1 POLÍTICA DE SEGURIDAD VIAL.
Esta observación fue informada en el seguimiento realizado a la Austeridad en el Gasto del primer trimestre de 2023, sin que a la fecha la entidad haya tomado las acciones de mejora correspondientes, para el cumplimiento de lo establecido. </t>
  </si>
  <si>
    <t>Al realizar el seguimiento de las actividades que debían desarrollarse en el segundo trimestre de 2023, conforme lo establece el numeral 15 del Programa de Gestión ambiental del PIGA 2020-2024, se evidenció incumplimiento en la ejecución de 6 actividades de las 12 planteadas, las cuales corresponden a un 42,9%, así:
Numeral	Actividad No.
15.1	1
15.2	1
15.3	2 y 4
15.4	1 y 2
Esta observación fue informada en el seguimiento realizado a la Austeridad en el Gasto del primer trimestre de 2023, sin que a la fecha la entidad haya tomado las acciones de mejora correspondientes, para el cumplimiento de lo establecido.</t>
  </si>
  <si>
    <t>Al realizar la revisión del Goce y Disfrute de las vacaciones, se evidencia la acumulación de dos periodos de vacaciones por parte del funcionario Ronny Estiven Romero Velandia, sin que medie el respectivo acto administrativo que establezca que las mismas se acumularon por necesidades del servicio.
De igual manera, se liquidó indemnización de vacaciones al funcionario Charles Wilber Benavides Castillo del periodo comprendido entre el 27 de enero de 2021 al 23 de febrero de 2023, se evidencia la acumulación de dos periodos.
Por lo tanto, se incumple con lo consignado en el artículo 4 del Decreto 444 de 2023: “…Por regla general las entidades deben contar con un plan anual de vacaciones, y estas no deben ser acumuladas ni interrumpidas. Solo por necesidad del servicio previa disponibilidad presupuestal o retiro podrán ser compensadas en dinero”.
 y los artículos 12 y 13 del Decreto 1045 de 1978.
ARTÍCULO  12. Del goce de vacaciones. Las vacaciones deben concederse por quien corresponde, oficiosamente o a petición del interesado, dentro del año siguiente a la fecha en que se cause el derecho a disfrutarlas.
ARTÍCULO  13. De la acumulación de vacaciones. Solo se podrán acumular vacaciones hasta por dos años, siempre que ello obedezca a aplazamiento por necesidad del servicio.
Esta observación ha sido reiterativa a partir del seguimiento realizado a la Austeridad en el Gasto desde el tercer trimestre de 2022, sin que a la fecha la entidad haya tomado las acciones de mejora correspondientes, para el cumplimiento de lo establecido</t>
  </si>
  <si>
    <t>Las resoluciones de viáticos y comisión otorgadas en el segundo trimestre de 2023 ni sus respectivos soportes, poseen la justificación que haga referencia a que las actividades que se desarrollaron en la respectivas comisiones “Requerían el Desplazamiento Físico al Sitio y no podrían haberse llevado a cabo de manera virtual”  por parte del contratista y/o funcionario, incumpliendo lo señalado en el artículo 6 del Decreto 444 de 2023.
Esta observación ha sido reiterativa a partir del seguimiento realizado a la Austeridad en el Gasto desde el Tercer trimestre de 2022, sin que a la fecha la entidad haya tomado las acciones de mejora correspondientes, para el cumplimiento de lo establecido.</t>
  </si>
  <si>
    <t>Los certificados de permanencia que sustentan las resoluciones de Viáticos y comisión otorgadas en el segundo trimestre de 2023, no tienen descrito el objeto de la comisión, incumpliendo lo estipulado en el artículo 4 literal (i) ítem 4 de la Resolución 027 de 2022.
Esta observación ha sido reiterativa a partir del seguimiento realizado a la Austeridad en el Gasto desde el Tercer trimestre de 2022, sin que a la fecha la entidad haya tomado las acciones de mejora correspondientes, para el cumplimiento de lo establecido.</t>
  </si>
  <si>
    <t xml:space="preserve">No se están aplicando los controles establecidos en el Mapa de Riesgos de la DNBC, por parte del Proceso de Gestión Administrativa, por cuanto se materializó el siguiente riesgo: 
Posibilidad de afectación económica y/o reputacional por daños a terceros y/o bienes de la entidad generados por accidentes de tránsito con vehículos propios o en arriendo en uso oficial de la DNBC, dado que como acción se verifica que los conductores notifiquen sobre el estado de los vehículos y los dezplazamientos diarios, en los formatos dispuestos por la DNBC.
Por lo tanto, se incumple lo establecido en el numeral 3.2.2 Valoración de controles de la Guía para la administración del riesgo y el diseño de controles en entidades públicas VERSIÓN 6 emitida por el Departamento Administrativo de la Función Pública; así como el MANUAL DE GESTIÓN DEL RIESGO de la DNBC numeral 6.2.2. Evaluación del riesgo…Identificación y diseño de controles.
Esta observación ha sido reiterativa a partir del seguimiento realizado a la Austeridad en el Gasto desde el tercer trimestre de 2022, sin que a la fecha la entidad haya tomado las acciones de mejora correspondientes, para el cumplimiento de lo establecido.
</t>
  </si>
  <si>
    <t>No se evidenció el diligenciamiento de los Formatos FO-AD-02-02 Formatos Preoperacional Vehículos y FO-AD-02-01 Planilla de Desplazamiento Vehículos de la Dirección Nacional de Bomberos; en el segundo trimestre de 2023 para los vehículos de placas LMM773 y ZXW532, los cuales registran consumos de combustible en los meses de abril y mayo.
Lo anterior incumple lo establecido en el numeral 5.1 Política de Desplazamiento de Vehículos numeral 6 que señala “Para  el  requerimiento  de  movilización  de  un  vehículo  institucional, el  funcionario  Líder  o Gestor del Proceso que requiera el servicio para el desplazamiento de su equipo de trabajo en  cumplimiento  de  la  misionalidad  de  la  entidad,  deberá  solicitarlo al  designado  por  el Subdirector  Administrativo  y  Financiero  con  copia  a la subdirección administrativa  y financiera para   el   control   y   mantenimiento   de   vehículos,   para   la   autorización   del desplazamiento del servidor y/o contratista en días y horas laborables; para tal propósito, la orden de movilización se tramitará en formatos propios de la DNBC.”
Esta observación fue informada en el seguimiento realizado a la Austeridad en el Gasto del primer trimestre de 2023, sin que a la fecha la entidad haya tomado las acciones de mejora correspondientes, para el cumplimiento de lo establecido.</t>
  </si>
  <si>
    <t>Informe Seguimiento Austeridad Gasto III  Trimestre de 2022</t>
  </si>
  <si>
    <t>Al 30 de septiembre de 2022, no se había realizado el mantenimiento preventivo y correctivo de los vehículos, con  el  fin de mantener en óptimas condiciones de operación los vehículos, conforme lo indica el numeral 5.2 Política de Seguridad y salud en el Trabajo numeral 5.2.1  POLÍTICA DE SEGURIDAD VIAL establecido en el Manual para el Manejo de Vehículos de la DNBC.</t>
  </si>
  <si>
    <t>Al comparar los saldos de las cuentas por cobrar de las Incapacidades al 30 de septiembre de 2022 de la EPS Compensar, se evidencia una diferencia de $46.968, que hace referencia a la incapacidad No- 3348147 emitida en septiembre de 2022, la cual no fue reportada al Proceso Financiero, para ser registrada en la cuenta por cobrar de la respectiva EPS
De igual forma, no se evidenció la conciliación entre el proceso de Gestión Financiera y Gestión del Talento Humano del mes de septiembre de 2022.
Lo anterior incumple lo establecido en el Régimen de Contabilidad Pública numeral 7 CARACTERÍSTICAS CUALITATIVAS DE LA INFORMACIÓN CONTABLE PÚBLICA numerales 103, 104, 105 y 106 (confiabilidad, razonabilidad, Objetividad y verificabilidad).</t>
  </si>
  <si>
    <t>El Gestor del Proceso Gestión Administrativa, informó por medio de correo electrónico del 06 de diciembre de 2022, que “el vehículo OKZ 951, no tiene planillas anexas debido a que el conductor asignado a ella solo prestó los servicios para la DNBC por un par de días y hasta el momento no ha hecho allegar los documentos solicitados a pesar de haberle realizado la capacitación respectiva; el Capitán Soto es la persona que está encargada en la actualidad y desde el mes de agosto de la conducción del vehículo OKZ951”.
De lo anterior se deduce que el vehículo no ha sido asignado formalmente a la Subdirección Estratégica y de Coordinación Bomberil, y está siendo conducido por un funcionario que no obstenta el Cargo de Conductor(Subdirector Estratégico y de Coordinación Bomberil, y esta función no se encuentra establecida en el Manual de Funciones de este cargo, ya que el mismo es un Cargo del Nivel Directivo), incumpliendo lo señalado en el Manual  para el Manejo de Vehículos numeral 5.1 POLÍTICA SOBRE EL DESPLAZAMIENTOS DE VEHÍCULOS numeral 1 que dice “Los vehículos oficiales deben ser conducidos por conductores profesionales.” 
Asi mismo se incumple lo señalado en el Decreto 1068 de 2018 articulo 2.8.4.6.7, Ley 909 de 2004, Concepto 20216000136931 emitido por el DAFP</t>
  </si>
  <si>
    <t>En la revisión realizada a los usos presupuestales se evidenció, que no se registraron los usos  conforme al Manual de Clasificación Presupuestal, Anexo Técnico para el Aplicativo de medición de la Austeridad en el Gasto 2021,asi como al Catálogo Presupuestal del Gasto emitido por Ministerio de Hacienda y Crédito Público, así:
•	 Se registró el día 29 de agosto de 2022  en el Uso Presupuestal A-02-02-02-008-003-09 OTROS SERVICIOS PROFESIONALES Y TÉCNICOS N.C.P, la resolución No.515 a nombre de Galvis Hincapie Angie Juliette, la suma de $747.158; cuando la misma hace referencia a una Comisión otorgada a un Contratista y conforme al manual de clasificación debe registrarse en el uso  A-02-02-02-006-003-01 SERVICIOS DE ALOJAMIENTO PARA ESTANCIAS CORTAS .</t>
  </si>
  <si>
    <t>Se evidencia que el vehículo de placas OKZ 951 está siendo utilizado por la DNBC, pero no se diligenciaron los Formatos FO-AD-02-02 Formato Preoperacional Vehiculos y FO-AD-02-01 Planilla de Desplazamiento en los meses de Julio, agosto y septiembre de 2022 como lo establece el Manual para el Manejo de Vehículos de la Dirección Nacional de Bomberos numeral 5.1 Política de Desplazamiento de Vehículos numeral 6.
Asimismo, se está incumpliendo el Numeral 7 del  Manual para el Manejo de Vehículos se indica: 
“DESARROLLO: Para  el  desarrollo  de  las  política  y  procedimientos  descritos  en  el  manual,  el  Gestor  del  proceso Administrativo,  verificará  el  cumplimiento  de  las  responsabilidades  de  los  conductores  para  lo  cual realizará las siguientes actividades(…)•Verificar el diligenciamiento completo y oportuno del Formato de Inspección y el Formato de planilla de desplazamiento.”</t>
  </si>
  <si>
    <t>Se evidenció que se no se dió cumplimiento a tres (3) actividades programadas en el numeral 15 del Programa de Gestión Ambiental del PIGA 2020-2024 de la DNBC así:
15.3Programa Gestión Integral de los Residuos
* Reforzar y adecuar los instructivos de la entidad, con los lineamientos ambientales para la gestión integral de residuos sólidos. 
15.4 Programa de Prácticas Sostenibles.
*Establecer e incorporar políticas, metodologías y directrices que fomenten la inclusión de criterios ambientales en la adquisición de bienes y servicios.
*Realizar seguimiento y control de los equipos electrónicos para verificar posibles emisiones de GEI.</t>
  </si>
  <si>
    <t>Se evidenció que se no se dió cumplimiento a una (1) actividad programada en el Plan de Eficiencia Administrativa y Cero Papel 2022 de la DNBC así:
5.8 Cronograma Plan Eficiencia Adminsitrativa y Cero Papel 2022
Sembraton en articulación con la Fundación Parque Jaime Duque con la participación de los funcionarios y contratistas de la DNBC.</t>
  </si>
  <si>
    <t>Se presentó acumulación de dos periodos de  vacaciones para los funcionarios Edwin Zamora y Jeison López,  sin que se evidencie el acto administrativo que establezca que las mismas se acumularon  por necesidades del servicio,  incumplimiendo los articulos 12 y 13 del Decreto 1045 de 1978.
Lo mismo ocurre con los Funcionarios Marisol Mora y Norbert Faubricio Sánchez  ya que poseen días pendientes de disfrute (10 y 09 dias) respectivamente, los cuales hacen referencia al periodo de la vigencia 2021, y a la fecha ya se les acumuló el periodo de la vigencia 2022</t>
  </si>
  <si>
    <t>Informe Seguimiento Austeridad Gasto IIl  Trimestre de 2021</t>
  </si>
  <si>
    <t>Al verificar la documentación en el Sistema de Gestión, se constató que el Proceso de Gestión Administrativa, no está dando aplicabilidad a los procedimientos PC-GA-03 Mantenimiento Preventivo y/o correctivo de los Vehículos  y PC-GA-04 Suministro de Combustible, adoptados por la DNBC el 23 de agosto de 2016. 
De igual forma, ocurre con la inaplicabilidad de resolución del 448 de 2015, que establece el manual para el manejo de Vehículos de la DNBC, que tiene inmerso las revisiones generales de mantenimiento, el uso de los vehículos, prohibiciones de los conductores y procedimiento para el trámite de comparendos etc.</t>
  </si>
  <si>
    <t>En la revisión realizada a los usos presupuestales se evidenció, que no se registraron los usos  conforme al Manual de Clasificación Presupuestal, Anexo Técnico para el Aplicativo de medición de la Austeridad en el Gasto, y Proyecto, asi como al Catálogo Presupuestal del Gasto emitido por Ministerio de Hacienda y Crédito Público, así:
•	El 01 de Julio de 2021, se registro la suma de $11.000.000 del contrato 108 de 2021 a nombre de Juan Paredes SAS en el uso Presupuestal A-02-02-02-008-003-01-01 SERVICIOS DE CONSULTORIA EN ADMINISTRACION Y SERVICIOS DE GESTION , correspondiente al Uso A-02-02-02-008-003-09 OTROS SERVICIOS PROFESIONALES Y TÉCNICOS N.C.P.
•	El día 28 de septiembre de 2021, se  registro en el uso presupuestal A-02-02-02-008-003-09 OTROS SERVICIOS PROFESIONALES Y TECNICOS NCP  el convenio de asociación No. 146-2021 a nombre de BENEMERITO CUERPO DE BOMBEROS DE CALI  por la suma de $240.000.000;  cuando la cuenta del gasto que se afectó fue la 5.1.11.06.001 ESTUDIOS Y PROYECTOS</t>
  </si>
  <si>
    <t>No se está dando cumplimiento al Artículo 11 del Decreto 371 de 2021, por cuanto, se está  cancelando costos altos por concepto de  alquiler de salones, transporte aereo, alojamiento,  sonido, luces, logistica entre otros sin priorizar el uso de las tecnologías de la información ya que se están realizando capacitaciones, eventos y reuniones de manera presencial y no virtual, como se evidencia en el pagos realizado  al convenio 113 de 2021, así:
Pago por valor de $190.262.712,00:
•	No se realizó la  solicitud de servicios por parte de la entidad
•	La OCI realizó el análisis de los costos invertidos en cada uno de los eventos realizados evidenciándose de manera general un alto desembolso en lo que respecta los componentes 1,3 y 5, así
Componente 1 Alquiler de equipos $21.064.443
Componente 2 Transporte $28.789.432
Componente 5 Gastos logisticos $128.270.836.
•	Se facturaron y se cancelaron tiquetes aéreos por valor de$12.138.000 señalados en el Item 2 “Transporte (Aereo, Terrestre)”, cuando la entidad por Compra Pública realizó la adquisición de este servicio con la empresa Subatours.
•	El valor indicado en los items establecidos  en el informe financiero el cual soporta el respectivo pago, presenta una diferencia de $213.60 con lo señalado en la propuesta económica
•	Se registró y facturó el valor de $595.000 por concepto de Suministro y entrega de Gorras y se incorporó en el Componente Gastos Logisticos y Operativos, cuando este elemento es una prenda de vestir que no hace parte de una actividad logistica ni operativa.
•	En el Componente 5 Gastos Logísticos y Operativos del Proyecto se evidenció un alto costo en lo que respecta a Carpa, Convocatoria periodistas, Servicio Mobiliario, espacio y personal para la alimentación del evento, entre otros. 
•	Es incierto el número de participantes; por cuanto se facturaron diferentes cantidades para los siguientes items:
25 Kit Basico de tapaboca y alcohol de 60 ml
50 memorias USB 16 G
5 Gorras para obsequio
35	servicio mobiliario
•	No se facturaron servicios de Alimentación y Catering por el Componente 4, aun cuando los eventos de Entrega para el fortalecimiento de los CB de la zona caribe, Taller de Certificado de cumplimiento por Zonas, Medios de Comunicación y Reunión Interinstitucional establecieron en el Componente 5 el Servicio de Mobiliario, espacio y personal para la alimentación del evento.
•	No se evidenció un detalle discriminado de los funcionarios, contratistas y personal que haya utilizado el hospedaje, ni un control con relación a la adquisición y entrega de las gorras y memorias USB</t>
  </si>
  <si>
    <t>Para el presente seguimiento se evidenció que no existe un avance en las acciones planteadas, quedando el mismo resultado informado al corte 30 de octubre de 2021, vulnerando lo señalado en el MIPG, Dimensión 7 Control Interno Primera Linea de Defensa que trata de “La formulación de planes de mejoramiento, su aplicación y seguimiento para resolver los hallazgos presentados”</t>
  </si>
  <si>
    <t>Se evidenció  incumpliendo a lo establecido en el Procedimiento de Control Interno Contable emitido por la Contaduría General de la Nación  numeral 2.2.1 Reconocimiento,debido a que no se está incorporando la totalidad de la información financiera, económica y social de la entidad, por cuanto, no se registró en los Estados Contables las incapacidades de los funcionarios, quedando el mismo saldo del  30 de Junio de 2021.
De igual forma, al verificar la aplicación de las Políticas de  Operación en los cruces de información se evidencia la carencia de procedimientos para realizar las conciliaciones, cruces de información  ya que desde el mes de Julio de 2021, no se realizan conciliaciones del rubro Cuentas por Cobrar Incapacidades.</t>
  </si>
  <si>
    <t>Se evidenció legalización extempóranea de comisiones, incumpliendo lo señalado en la resolución  060 de 2021, artículo 4 literal (g), por cuanto las resoluciones 464 y 334 de 2021 fueron legalizadas de manera inoportuna (Matriz 4) y las 334,337,398,399,400,401 y 402 no han sido legalizadas; conforme a lo establecido en el  Control de Comisiones y Viaticos. (Matriz 5)</t>
  </si>
  <si>
    <t>Se evidenció que aun cuando, se elaboraron nueve (9) documentos denominados “ Designación de la SIM…” y se realizó la justificación de su utilización, los mismos no poseen firma del Director General y en la mayoría de estos documentos tampoco posee la firma del que la recibe; es decir,  no están formalizados, desatendiendo desatendiendo la Dimensión 2 Direccionamiento Estratégico y Planeación  del MIPG.
De igual forma, en el mes de septiembre de 2021, Aunque se suspendieron 27 lineas de las 36 quedando activas 9 lineas, es necesario indicar que la suspensión no garantiza la respectiva cancelación de las mismas; por lo tanto, la DNBC debe cancelar las lineas mencionadas y asegurarse de dar cumplimiento a las directrices de eficiencia administrativa.</t>
  </si>
  <si>
    <t>Se evidenció que fue utilizado el vehículo de Placas OKZ 951 los días sábados y festivos sin la debida jusitificación así:
25 de julio de 2021
22 de agosto de 2021
26 de septiembre de 202
Lo anterior incumple lo establecido en  el articulo 13 del Decreto 371 de 2021, que indica “Los vehículos solo podrán ser utilizados de lunes a viernes, y su uso en fines de semana y festivos deberá ser justificado en necesidades del servicio o en razones de seguridad”.</t>
  </si>
  <si>
    <t>Informe Seguimiento Austeridad Gasto Il  Trimestre de 2021</t>
  </si>
  <si>
    <t>Al realizar la verificación de la Austeridad en el gasto  se evidenció que hacía falta en su gran mayoría las evidencias que soportaban los análisis y justificaciones de los rubros objeto de seguimiento, se presentaban inconsistencias en la coherencia de cifras y  redacción entre otros aspectos, asi como los soportes documentales que fueron devueltos al Proceso de Gestión Administrativa para su corrección. De igual forma, no se allegó a la OCI el análisis de la reducción del servicio de luz
Lo anterior incumple lo enunciado en el  artículo 151 del decreto 403 de 2020, que establece El Deber de entrega de información para el ejercicio de las funciones de la unidad u oficina de control interno. 
De igual forma, tampoco se acató lo indicado en la ley 1712 de 2014 articulo 3 Principio de la calidad de la información.</t>
  </si>
  <si>
    <t>En la revisión realizada a los usos presupuestales se evidenció, que no se registraron los usos  conforme al Manual de Clasificación Presupuestal, Anexo Técnico para el Aplicativo de medición de la Austeridad en el Gasto, y Proyecto, asi como al Catálogo Presupuestal del Gasto emitido por Ministerio de Hacienda y Crédito Público, así:
-Se registró la suma de   $839.491, en el uso Presupuestal  A-01-01-03-001-001 SUELDO DE VACACIONES correspondiendo al Uso A-01-01-03-001-02 INDEMNIZACION DE VACACIONES, ya que hace referencia es al pago de las vaciones indemnizadas en la liquidación de prestaciones sociales del ex funcionario Jorge Sierra
-Se afectó la suma de $11.000.000 del contrato 108 de 2021 a nombre de Juan Paredes SAS en el uso Presupuestal A-02-02-02-008-002-01 SERVICIOS JURIDICOS, correspondiente al Uso A-02-02-02-008-003-09 OTROS SERVICIOS PROFESIONALES Y TÉCNICOS N.C.P</t>
  </si>
  <si>
    <t xml:space="preserve">No se está dando cumplimiento al Artículo 11 del Decreto 371 de 2021, por cuanto, se está  cancelando costos muy altos por concepto de  alquiler de salones, transporte, alojamiento,  sonido, luces, refrigerios, almuerzos entre otros sin priorizar el uso de las tecnologías de la información ya que se están realizando capacitaciones, eventos y reuniones de manera presencial y no virtual, como se evidencia en los pagos realizados  al convenio 113 de 2021, e informe financiero reflejándose altos costos en cada uno de los componentes así:
Primer Pago:
•	En la solicitud de servicios por parte de la entidad del día 08 de Junio de 2021, se requirió la programación logistica de los eventos Delegación Bomberos, Mesa de trabajo bomberos, mesa de trabajo sindicatos, apoyo administración capacitación bomberos San Andres, Apoyo logistico entrega de Kits, Encuentro Nal de escuela de Formación de Bomberos entre otros; pero, no se indicó en algunos servicios la discriminación del número tanto de asistentes como de cantidad de kits, Papelería, impresiones, Escarapelas, Estaciones de Café, restaurante etc, aún cuando en algunos casos se establece la capacidad de la sala.
 •	El informe Financiero el cual es el soporte para realizar el respectivo pago no tiene discriminado el IVA en cada uno de los items se generaron de manera global para cada componente. De igual forma el mismo no detalla por item o componente el valor cancelado.
•	La OCI realizó el análisis de los costos invertidos en cada uno de los eventos realizados evidenciándose de manera general un alto desembolso en lo que respecta los componentes 1,2, y 5, así
Componente 1 Alquiler de equipos $72.417.782
Componente 2 Transporte $90.966.895
Componente 5 Gastos logisticos $83.605.351
•	De igual forma, se facturó y se canceló  $9 pesos por encima ya que el total de lo establecido en el informe financiero fue de $260.509.982 y lo facturado es $260.509.992.  
•	El valor indicado en los items establecidos  en el informe financiero el cual soporta el respectivo pago, presenta una diferencia de $159.20 con lo señalado en la propuesta económica
Segundo Pago:
•	No se realizó  solicitud de servicios por parte de la DNBC
•	Contiene el Segundo Informe de Ejecución del Convenio reflejándose:
- Se está facturando el valor de $48,909,000 por concepto de Merchandising cuando este servicio no está incluido en el Componente No.5 de la propuesta que el proveedor realizó a la entidad.
- Se registró y facturó el valor de $21.518.651 por concepto de Suministro y entrega de Chalecos y se incorporó en el Componente Gastos Logisticos y Operativos, cuando este elemento es una prenda de vestir que no hace parte de una actividad logistica ni operativa.
-El valor indicado en los items establecidos  en el informe financiero el cual soporta el respectivo pago, presenta una diferencia de $215 con lo señalado en la propuesta económica.
-Se contempló $3.284.400 para transporte y $523.600 para hospedaje pero se desconoce el evento al cual pertenece ya que viene indicado claramente el el Informe financiero
-Con relación al valor cancelado a la totalidad de los dos (2) pagos se refleja  los altos costos cancelados así: 
Componente de transporte $108.208.098 
Alquiler de Salones $350.705.871 
Alojamiento $47.483.258 (Hoteles de 3, 4 y 5 estrellas). 
Comisión por Gerencia $32.381.399 (la cual no se contempló en el estudios del sector y estudio previo)
-No se facturó almuerzos y catering cuando el informe lo contempla en la mayoría de los eventos realizados
- No se evidenció un detalle discriminado de los funcionarios, contratistas y personal que haya utilizado el hospedaje, ni un control con relación a la adquisición y entrega de los chalecos, cuadernos institucionales, separadores, carpetas corporativas y boligrafos entregados </t>
  </si>
  <si>
    <t>Para el presente seguimiento se evidenció que no existe un avance en las acciones planteadas, quedando el mismo resultado informado al corte 30 de marzo de 2021, vulnerando lo señalado en el MIPG, Dimensión 7 Control Interno Primera Linea de Defensa que trata de “La formulación de planes de mejoramiento, su aplicación y seguimiento para resolver los hallazgos presentados”</t>
  </si>
  <si>
    <t>Se evidenció la falta de implementación de controles en el Procedimiento de liquidación de los viaticos y comisiones, conforme lo establece el MIPG en la  Dimensión 7 de Control Interno 1ª Línea de defensa (Gestión del Talento Humano), por cuanto:
Viaticos y Comisiones
-Se liquidaron las resoluciones 92, 206, 147, 194 y 251 de 2021 por un mayor valor.
- En el archivo de Comisiones y Viaticos, se estipuló en las resoluciones 135, 164, 169 y 170 la fecha máxima de legalización erróneamente.
- En el archivo de Comisiones y Viaticos se señaló en las resoluciones 198, 199, 200, 201, 202, 203, 204, 205, 206, 207, 208, 209, 210, 211 y 214 la fecha de legalización máxima por parte del contratista y/o funcionario de manera equivocada.
Tiquetes Aéreos
-Existen tiquetes aéreos sin que se haya expedido la respectiva resolución donde se autorice la utilización de los mismos. (Ver Matriz No.2).
-Utilización de tiquetes sin que se generará un acto administrativo de viáticos o comisión (Ver Matriz No.3)
-Expedición de tiquetes sin que se generara un acto administrativo de viáticos o comisión, por error y discrepancia en las mismas (Ver Matriz No.4)
-Discrepancia en el Número de la resolución (Ver Matriz No.5)
Gastos de Viaje
La DNBC, no posee un procedimiento, Instructivo, Manual etc, que establezca la forma en que se tramiten, calculen y aprueben los Gastos de Viaje, por lo que genera incertidumbre al realizar la liquidación y verificación de los mismos.</t>
  </si>
  <si>
    <t>Se evidenció legalización extempóranea de comisiones, incumplimiendo lo señalado en la resolución  126 de 2020, artículo 4 literal (g), por cuanto las resoluciones 164, 169 y 170 de 2021 fueron legalizadas de manera inoportuna.</t>
  </si>
  <si>
    <t>Se generó incumplimiento a lo señalado en el Decreto 1598 de 2011 que  modifica el artículo 15 del Decreto 1737 de 1998, artículo 2.8.4.6.5 del Decreto 1068 de 2015, y concepto  155141 de 2021 emitido por el DAFP, en relación al uso adecuado de las líneas telefónicas y/o equipos, así:
No existe designación de los equipos a que hubiese dado lugar ni de las respectivas  lineas telefónicas al personal que actualmente las está utilizando.  
La justificación del uso de las lineas teléfonicas no fue soportado.
Existen varias lineas telefónicas y/o equipos, asignadas a un mismo cargo, como es el caso de Comunicaciones, Citel y Subdirector Administrativo y Financiero.
Están siendo utilizadas lineas telefónicas por parte de personal que no posee vínculo laboral con la entidad como es el caso de Clara Inés Rueda.
Existen líneas telefónicas y/o equipos, asignadas a funcionarios que no ostentan cargos de Director General, Subdirector ni que su labor principal sea la Atención y Prevención de Desastres.
Se está utilizando lineas telefónicas y/o equipos, por personal Contratista.
Se suspendieron 14 lineas telefónicas, más no fueron canceladas y se desconoce aún el usuario que la tenía asignada.
Se están utilizando las lineas 3223472160 y 3223472114 pero se desconoce el usuario que la tiene asignada</t>
  </si>
  <si>
    <t>Informe Seguimiento Austeridad Gasto IV  Trimestre de 2022</t>
  </si>
  <si>
    <t>Al 31 de diciembre de 2022, al vehículo de placas IXX-308, NO se le realizó el respectivo mantenimiento conforme al numeral 5.2 Política de Seguridad y salud en el Trabajo numeral 5.2.1  POLÍTICA DE SEGURIDAD VIAL que indica que “La DIRECCIÓN  NACIONAL  DE  BOMBEROS  DE  COLOMBIA  DNBC,  consciente  de  la  importancia  de implementar actividades de promoción y prevención de accidentes de tránsito en áreas operativas y en las vías públicas en todo el territorio nacional se compromete con: ...•Vigilar permanentemente las responsabilidades propias en cuanto a mantenimiento preventivo y correctivo a fin de mantener en óptimas condiciones de operación los vehículos y equipos.(negrilla y subrayado fuera de Texto.</t>
  </si>
  <si>
    <t>En la revisión realizada a los usos presupuestales se evidenció, que dos (2) usos no se registraron conforme al Manual de Clasificación Presupuestal, Anexo Técnico para el Aplicativo de medición de la Austeridad en el Gasto 2021, así como al Catálogo Presupuestal del Gasto emitido por Ministerio de Hacienda y Crédito Público, así:
•	Se registró en el Uso Presupuestal A-02-02-02-008-003-09 OTROS SERVICIOS PROFESIONALES Y TÉCNICOS N.C.P, la resolución No.852 a nombre de Restrepo Sanguino Jorge Enrique, por la suma de $1.344.884; cuando la misma hace referencia a una Comisión otorgada al Contratista y conforme al manual de clasificación debe registrarse en el uso A-02-02-02-006-003-01 SERVICIOS DE ALOJAMIENTO PARA ESTANCIAS CORTAS, conforme lo establece el artículo 8. Reconocimiento de viáticos del anexo técnico para el aplicativo de medición de la austeridad en el gasto público 2021.
•	Se registro el sexto pago del contrato 075 de 2022 por valor de $54.973.296 por el Uso Presupuestal A-02-02-02-006-004 SERVICIOS DE TRANSPORTE DE PASAJEROS; y el mismo hace referencia es al transporte aéreo y conforme lo establece anexo técnico para el aplicativo de medición de la austeridad en el gasto público 2021 el uso es A-02-02-02-006-005-03 SERVICIOS DE TRANSPORTE DE CARGA POR VIA AEREA O ESPACIAL</t>
  </si>
  <si>
    <t>La DNBC, no está acatando lo señalado en el artículo 4 literal (i) ítem 4 de la Resolución 027 de 2022, por cuanto la totalidad de los certificados de permanencia, de las 187 resoluciones generadas, NO tienen descrito el Objeto de la Comisión</t>
  </si>
  <si>
    <t>No se está dando cumplimiento a  lo establecido en el Decreto 397 de 2022 artículo 6; Directiva Presidencial 08 de 2022 numeral 2.2 comisiones y viáticos, ya que Ninguno de los soportes adjuntos de las 187 resoluciones otorgadas durante el cuarto trimestre,  posee  la justificación que haga referencia a que las actividades que se desarrollaron en la respectivas comisiones  “Requerían el Desplazamiento Físico al Sitio y no podrían haberse llevado a cabo de manera virtual” por parte del contratista y/o funcionario</t>
  </si>
  <si>
    <t>NO se evidenció el Informe de Eficiencia Administrativa y Cero papel, correspondiente al cuarto trimestre de 2022,  conforme lo establece la directiva Presidencial 04 de 2012, , que trata de EFICIENCIA ADMINISTRATIVA Y LINEAMIENTOS DE LA POLÍTICA CERO PAPEL EN LA ADMINISTRACIÓN PÚBLICA numeral 1,, donde se relacionen las buenas prácticas adoptadas y a tener en cuenta, así como las acciones de mejora, con cronogramas, metas e indi¬cadores, que permitan optimizar el uso de recursos monetarios, físicos, humanos, entre otros.</t>
  </si>
  <si>
    <t xml:space="preserve">Para el cuarto trimestre de 2022, no se evidencia “El informe de seguimiento y control del plan institucional de gestión ambiental” donde se contemple el seguimiento realizado por parte del Proceso de Gestión Administrativa, conforme al Programa de Gestión ambiental del PIGA 2020-2024.
De igual forma, al realizar el seguimiento de las actividades que debían desarrollarse conforme lo establece el numeral 15 del Programa de Gestión ambiental del PIGA 2020-2024, se evidenció incumplimiento de:
15.3Programa Gestión Integral de los Residuos
* Reforzar y adecuar los instructivos de la entidad, con los lineamientos ambientales para la gestión integral de residuos sólidos. 
*Entrega de material aprovechable a empresas de Recicladores.
*Realizar seguimiento y monitoreo al cumplimiento de las obligaciones del transportador en el manejo de residuos
15.4 Programa de Prácticas Sostenibles.
*Establecer e incorporar políticas, metodologías y directrices que fomenten la inclusión de criterios ambientales en la adquisición de bienes y servicios.
*Realizar seguimiento y control de los equipos electrónicos para verificar posibles emisiones de GEI.
15.2. Uso Eficiente de la Energía 
*Realizar el mantenimiento preventivo y correctivo a las instalaciones eléctricas, equipos de cómputo y tecnológicos
5.1. Uso Eficiente del Agua
*Realizar el mantenimiento preventivo y correctivo a las instalaciones hidrosanitarias
* Realizar campañas de concientización y sensibilización al personal de la DNBC referente a la racionalización de este recurso.
</t>
  </si>
  <si>
    <t>Se evidencia la acumulación de dos periodos de vacaciones para el funcionario Jeison López, sin que se evidencie el acto administrativo que establezca que las mismas se acumularon por necesidades del servicio,  incumpliendo los artículos 12 y 13 del Decreto 1045 de 1978.
Con relación al funcionario Norbert Faubricio Sánchez, posee días pendientes de disfrute (09 días) los cuales hacen referencia al periodo de la vigencia 2021, y a la fecha ya se le acumuló el periodo de la vigencia 2022.
Asimismo, se está incumpliendo lo establecido en la directiva Presidencial 08 de 2022, que establece en el numeral 2.1 “Que los jefes de talento humano se encargarán de la planeación de los periodos de disfrute de vacaciones de todo el personal de planta desde el inicio de cada anualidad y propenderán por el cumplimiento del plan anual de vacaciones.”, ya que hay personal con días pendientes de disfrutar.</t>
  </si>
  <si>
    <t>Se evidenció que el vehículo de placas IXX 308, posee el seguro obligatorio VENCIDO, incumpliendo lo establecido en la Ley 1229 de 2019 por medio de la cual se expide el Código General Disciplinario, se derogan la Ley 734 de 2002 y algunas disposiciones de la Ley 1474 de 2011, relacionadas con el derecho disciplinario, Articulo 38 Numeral 22, que estipula: 
“22.Vigilar y salvaguardar los bienes y valores que le han sido encomen¬dados y cuidar que sean utilizados debida y racionalmente, de conformidad con los fines a que han sido destinados.”</t>
  </si>
  <si>
    <t>Informe Seguimiento Austeridad Gasto l  Trimestre de 2021</t>
  </si>
  <si>
    <t>No se logró realizar seguimiento al Rubro de Telefonía Fija; con el fin de verificar la Racionalización en las llamadas telefónicas internacionales, nacionales debido a que no se ha realizado la gestión y trámite de pagos de las facturas de la ETB, por parte del Supervisor. Por lo tanto, se desconoce si hubo incremento o reducción,  desatendiendo las directrices emanadas por el Gobierno Nacional en la Directiva Presidencial No. 09 de 2018 en el numeral 6.2 y Decreto 371 de 2021 artículo 15.</t>
  </si>
  <si>
    <t>Se evidenció que durante el primer trimestre de 2021, no hubo recuperación en el saldo adeudado por concepto de Cuentas por Cobrar  Incapacidades”; ya que, al realizar la verificación del total adeudado por concepto de Incapacidades pendientes por cobrar a las EPS y ARL a fecha corte 31 de diciembre de 2020 y 31 de marzo  de 2021, se incrementó el mismo,  pasando de $28.871.195  a $28.945.919.12 es decir aumentó en $74.724. Por lo tanto, debe existir una gestión permanente al cobro y recobro de los saldos por concepto de incapacidades</t>
  </si>
  <si>
    <t>Informe Semestral del Estado de Control Interno de  DNBC por el periodo comprendido entre el 1 de enero  al  30  de junio de 2022</t>
  </si>
  <si>
    <t>Ambiente  17.3
Se evidencia en la viñeta 9 del numeral 6.6.POLITICAS DE OPERACIÓN, del proceso Acciones Correctivas, Preventivas y de Mejora versión 2 Código: PC-MC-02, que Cualquier  servidor  público  o  contratista  de  la  Entidad,  podrá  identificar  la  posibilidad  de  una Corrección,  Acción Correctiva, Preventiva o de  Mejora, para lo cual, debe  informar  a su jefe inmediato o supervisor; sin embargo, esta actividad no se ejecuta por los procesos.</t>
  </si>
  <si>
    <t>Informe Semestral del Estado de Control Interno de  DNBC por el periodo comprendido entre el 1 de enero  al  30  de junio de 2023</t>
  </si>
  <si>
    <t>Ambiente  17.4
La Oficina de Control Interno en el Comite Institucional de Coordinación de Control Interno de noviembre, presentó el resultado del  seguimiento y verificación del estado de los Planes de  Mejoramiento  establecidos  por  los  diferentes  procesos,  como  resultado  de  las  auditorías internas, seguimientos realizado por la Oficina de Control Interno, para la toma de decisiones por parte de la Alta Dirección., en el cual se evidencia incumplimiento de algunas de las acciones formuladas.</t>
  </si>
  <si>
    <t>Informe Semestral del Estado de Control Interno de  DNBC por el periodo comprendido entre el 1 de enero  al  30  de junio de 2024</t>
  </si>
  <si>
    <t>Ambiente  17.7
Actualmente la DNBC, no posee Planes de Mejoramiento producto de las autoevaluaciones realizadas por la segunda línea de defensa . Por lo tanto no se cuenta con la verificación y avance del cumplimiento</t>
  </si>
  <si>
    <t>Informe Semestral del Estado de Control Interno de  DNBC por el periodo comprendido entre el 1 de enero  al  30  de junio de 2025</t>
  </si>
  <si>
    <t>Ambiente 1.3
Auncuando, se  cuenta  ademas con el manual de seguridad y privacidad de la información MN-TI-01, V2  del 30/06/2022, la DNBC debe asegurar su  implementación.</t>
  </si>
  <si>
    <t>Informe Semestral del Estado de Control Interno de  DNBC por el periodo comprendido entre el 1 de enero  al  30  de junio de 2026</t>
  </si>
  <si>
    <t xml:space="preserve">Ambiente 10.2
No se ha socializado la matriz de segregación de roles y usuarios a los funcionarios y contratistas.
</t>
  </si>
  <si>
    <t>Informe Semestral del Estado de Control Interno de  DNBC por el periodo comprendido entre el 1 de enero  al  30  de junio de 2027</t>
  </si>
  <si>
    <t>Ambiente 11.1
No se establecieron los controles sobre las estructuras tecnológicas, asi como las actividades que traten de proceses de adquisición, desarrollo y mantenimiento de tecnologías, ya que el Manual de seguridad de la infomación no lo contempla.</t>
  </si>
  <si>
    <t>Informe Semestral del Estado de Control Interno de  DNBC por el periodo comprendido entre el 1 de enero  al  30  de junio de 2028</t>
  </si>
  <si>
    <t>Ambiente 11.2
Para los proveedores de tecnologías no se generaron actividades de control internas por la prestación del servicio.</t>
  </si>
  <si>
    <t>Informe Semestral del Estado de Control Interno de  DNBC por el periodo comprendido entre el 1 de enero  al  30  de junio de 2029</t>
  </si>
  <si>
    <t xml:space="preserve">Ambiente 12.1
La OCI, evalúa la actualización de procesos, procedimientos, Políticas de operación, instructivos, manuales entre otros, en los seguimientos y auditorías realizadas durante el primer y segundo semestre de 2021. No obstante la segunda linea de defensa no realiza evaluación de la documentación del sistema, para garantizar la aplicación adecuada de las principales actividades de control
</t>
  </si>
  <si>
    <t>Informe Semestral del Estado de Control Interno de  DNBC por el periodo comprendido entre el 1 de enero  al  30  de junio de 2030</t>
  </si>
  <si>
    <t xml:space="preserve">Ambiente 12.5
Realizar la revisión de los controles de los procesos, considerando cambios en regulaciones, estructuras internas u otros aspectos que determinen cambios en su diseño, ya que a la fecha existen procesos sin actualizar sus procedimientos.
</t>
  </si>
  <si>
    <t>Informe Semestral del Estado de Control Interno de  DNBC por el periodo comprendido entre el 1 de enero  al  30  de junio de 2031</t>
  </si>
  <si>
    <t>Ambiente 13.4
Aunque el día 30 de junio de 2022 se suscribió el  Manual de Seguridad y Privacidad de la información no se ha dado aplicabilidad al mismo, con el fin que los servidores conozcan los lineamientos de confidencialidad y disponibilidad de la información</t>
  </si>
  <si>
    <t>Informe Semestral del Estado de Control Interno de  DNBC por el periodo comprendido entre el 1 de enero  al  30  de junio de 2032</t>
  </si>
  <si>
    <t>Ambiente 14.2
Aunque el día 30 de junio de 2022 se suscribió el  Manual de Seguridad y Privacidad de la información no se ha dado aplicabilidad al mismo, para dar a conocer los niveles de autoridad y responsabilidad</t>
  </si>
  <si>
    <t>Informe Semestral del Estado de Control Interno de  DNBC por el periodo comprendido entre el 1 de enero  al  30  de junio de 2033</t>
  </si>
  <si>
    <t>Ambiente 15.3
Se cuenta con  el Procedimiento de recepción, distribución, seguimiento y salida de Peticiones, Quejas, Reclamos, Sugerencias y Denuncias, PC-AU-01, Versión: 2, Vigente Desde  16/11/2021, en el cual se tienen establecidas tanto las responsabilidades, como el flujo de que debe surtir una PQRSD desde su recepción, hasta la respuesta al peticionario; pero se continua con extemporaneidad en las respuestas extemporaneas</t>
  </si>
  <si>
    <t>Informe Semestral del Estado de Control Interno de  DNBC por el periodo comprendido entre el 1 de enero  al  30  de junio de 2034</t>
  </si>
  <si>
    <t xml:space="preserve">Ambiente 17.1
La entidad de acuerdo con los informes  de las evaluaciones independientes, formula los Planes mejoramiento respectivos, en donde se analizan causas y se establecen acciones de mejora para fortalecer el Sistema de Control Interno para alcanzar el logro de los objetivos de la Entidad., sin embargo se presentan debilidades en el cumplimiento de las acciones formuladas.
</t>
  </si>
  <si>
    <t>Informe Semestral del Estado de Control Interno de  DNBC por el periodo comprendido entre el 1 de enero  al  30  de junio de 2035</t>
  </si>
  <si>
    <t>Ambiente 5.4
Aunque se evalua la estructura de control, se requiere actualizar la totalidad de los procedimientos en cuanto a la definición de los controles con el Fin de minimizar los riesgos institucionales.</t>
  </si>
  <si>
    <t>Informe Semestral del Estado de Control Interno de  DNBC por el periodo comprendido entre el 1 de enero  al  30  de junio de 2036</t>
  </si>
  <si>
    <t>Ambiente 6.2
Se evidenció la materialización de un riesgo en el proceso de Gestión de Tecnologías de la información pero no existe tratamiento para dicha materialización</t>
  </si>
  <si>
    <t>Informe Semestral del Estado de Control Interno de  DNBC por el periodo comprendido entre el 1 de enero  al  30  de junio de 2037</t>
  </si>
  <si>
    <t>Ambiente 7.4
No se evidenció la implementación  acciones con relación a los cursos de acción cuando se materializan los riesgos, ya que en el monitoreo realizado por la segunda linea de defensa se informó a la administración sobre la falta de continuidad en el servicio de correo asi como la falta de telefóno tomadas, ni la actualización de mapa de riesgos. De igual manera a la alerta generada con no contar con el telefono celular en Proceso Gestión de Atención al Usuario.</t>
  </si>
  <si>
    <t>Informe Semestral del Estado de Control Interno de  DNBC por el periodo comprendido entre el 1 de enero  al  30  de junio de 2038</t>
  </si>
  <si>
    <t>Ambiente 7.5
No se evidenció la Implementación de  acciones con el fin de resolver materializaciones  ya que aunque se genero la alerta de la falta del telefono celular en el Proceso Gestión de Atención al Usuario, a la fecha no se ha adquirido.</t>
  </si>
  <si>
    <t>Informe Semestral del Estado de Control Interno de  DNBC por el periodo comprendido entre el 1 de Enero  al  30 de Junio de 2021</t>
  </si>
  <si>
    <t>Informe Semestral del Estado de Control Interno de  DNBC por el periodo comprendido entre el 1 de Enero  al  30 de Junio de 2022</t>
  </si>
  <si>
    <t>Informe Semestral del Estado de Control Interno de  DNBC por el periodo comprendido entre el 1 de Enero  al  30 de Junio de 2023</t>
  </si>
  <si>
    <t xml:space="preserve">Ambiente 11.2
La entidad, no tiene documentado el desarrollo de actividades de control para los proveedores de tecnología. </t>
  </si>
  <si>
    <t>Informe Semestral del Estado de Control Interno de  DNBC por el periodo comprendido entre el 1 de Enero  al  30 de Junio de 2024</t>
  </si>
  <si>
    <t>Ambiente 12.5
La oficina de Control Interno de la DNBC, por medio de seguimientos y auditorías evaluó la adecuación de los controles en cada uno de los procesos, tal y como se evidencia en los informes de seguimiento y las auditorías realizadas. Sin embargo no se realizó un auto control ni autoevaluación con respecto a la primera y segunda linea de defensa</t>
  </si>
  <si>
    <t>Informe Semestral del Estado de Control Interno de  DNBC por el periodo comprendido entre el 1 de Enero  al  30 de Junio de 2025</t>
  </si>
  <si>
    <t>Ambiente 13.2
Aunque la  Entidad posee el registro de activos de la información, pero la misma se encuentra desactualizada, ya que al realizar la revisión  se evidencia que el "Fundamento Constitucional o Jurídico" estipulado en algunas categorias o tipos de información está desactualizado con normatividad que se encuentra derogada. Ej Decreto 1537 de 2001 que fue derogado por el Decreto 1083 de 2015, Guía para la gestión del riesgo de corrupción 2015 y la Guía para la administración del riesgo 2011 DAFP, entre otros.</t>
  </si>
  <si>
    <t>Informe Semestral del Estado de Control Interno de  DNBC por el periodo comprendido entre el 1 de Enero  al  30 de Junio de 2026</t>
  </si>
  <si>
    <t>Ambiente 5.4
Por parte  de la Oficina de Control Interno, se realizó la evaluación de los controles  por medio de  los seguimientos y auditorías generadas. Aunque se actualizó el  Manual de Gestión del Riesgo, Vigente Desde:30/06/2021, los procesos a la fecha aun están en la verificación de sus procedimientos con el fin de establecer los controles pertinentes en cada uno de ellos.</t>
  </si>
  <si>
    <t>Informe Semestral del Estado de Control Interno de  DNBC por el periodo comprendido entre el 1 de enero al  30 de Junio de 2020</t>
  </si>
  <si>
    <t>Actividades de control 11.2
La DNBC, no tiene documentado dentro de la entidad el desarrollo de actividades de control para la adquisición y prestación de servicios de tecnología.</t>
  </si>
  <si>
    <t>Informe Semestral del Estado de Control Interno de  DNBC por el periodo comprendido entre el 1 de enero al  30 de Junio de 2021</t>
  </si>
  <si>
    <t>Actividades de control 11.3
Aunque la DNBC, cuenta con contratistas que apoyan la ejecución de los procesos, al interior de la entidad no se posee la matriz de roles y usuarios, siguiendo los principios de segregación de funciones.</t>
  </si>
  <si>
    <t>Informe Semestral del Estado de Control Interno de  DNBC por el periodo comprendido entre el 1 de enero al  30 de Junio de 2022</t>
  </si>
  <si>
    <t>Actividades de control 12.4
La oficina de Control Interno de la DNBC, ha informado de manera reiterativa al Comité Institucional de Coordinación de Control Interno, por medio de los seguimientos y auditorías que los responsables de los procesos no están ejecutando los controles establecidos, tal y como se evidencia en los informes de austeridad en el gasto, auditoría de gestión de comunicaciones, seguimiento al PAAC, etc. Por lo tanto, la primera ni la segunda línea defensa realizan verificación del diseño de controles y monitoreo oportuno de la implementación de los controles</t>
  </si>
  <si>
    <t>Informe Semestral del Estado de Control Interno de  DNBC por el periodo comprendido entre el 1 de enero al  30 de Junio de 2023</t>
  </si>
  <si>
    <t>Monitoreo y Supervisión  17.3
Los responsables de los procesos, Funcionarios y Contratistas de acuerdo con lo establecido en las políticas de operación del Procedimiento Accciones correctivas, preventivas y de mejora, tienen la posibilidad de reportar al Jefe Inmediato cualquier deficiencia del Sistema de Control Interno para la toma de decisiones. No obstante, no se han formulado planes de mejoramiento producto de autoevaluaciones realizadas por los líderes del proceso.</t>
  </si>
  <si>
    <t>Informe Semestral del Estado de Control Interno de  DNBC por el periodo comprendido entre el 1 de enero al  30 de Junio de 2024</t>
  </si>
  <si>
    <t>Monitoreo y Supervisión  17.7
Debido a la no existencia de Planes de Mejoramiento producto de las autoevaluaciones realizadas por los líderes del proceso, no se ha realizado la verificación y avance del respectivo cumplimiento.</t>
  </si>
  <si>
    <t>Informe Semestral del Estado de Control Interno de  DNBC por el periodo comprendido entre el 1 de Julio al  31 de diciembre 2020</t>
  </si>
  <si>
    <t xml:space="preserve">Actividades de control 11.2
La entidad, no tiene documentado dentro de la entidad el desarrollo de actividades de control sobre las actividades realizadas por el proveedor de servicios de tecnología.
</t>
  </si>
  <si>
    <t>Informe Semestral del Estado de Control Interno de  DNBC por el periodo comprendido entre el 1 de Julio al  31 de diciembre 2021</t>
  </si>
  <si>
    <t xml:space="preserve">Infor y Comunicación  13.2
La entidad posee el registro de activos de la información, el cual se encuentra desactualizado desde el 2019. </t>
  </si>
  <si>
    <t>Informe Semestral del Estado de Control Interno de  DNBC por el periodo comprendido entre el 1 de Julio al  31 de diciembre 2022</t>
  </si>
  <si>
    <t xml:space="preserve">Infor y Comunicación  15.3
La DNBC, posee el Procedimiento de recepción, distribución, seguimiento y salida de Peticiones, Quejas, Reclamos, Sugerencias y Denuncias; sin embargo, se presentan respuestas extemporáneas  con base en la información publicada en la página web así:  Julio (9), agosto (3), septiembre (29), octubre (27) y noviembre (2) 
</t>
  </si>
  <si>
    <t>Informe Semestral del Estado de Control Interno de  DNBC por el periodo comprendido entre el 1 de Julio al  31 de diciembre 2023</t>
  </si>
  <si>
    <t xml:space="preserve">Monitoreo y Supervisión  17.3
La DNBC, tiene implementado el Procedimiento de  acciones, correctivas, preventivas y de mejora, donde señala que responsables de los procesos, funcionarios y contratistas tienen la posibilidad de reportar al Jefe Inmediato, las deficiencias del Sistema de Control Interno, para la toma de decisiones. Sin embargo, no se han formulado planes de mejoramiento producto de autoevaluaciones realizadas por los líderes del proceso de acuerdo con lo establecido en las políticas de operación.
</t>
  </si>
  <si>
    <t>Informe Semestral del Estado de Control Interno de  DNBC por el periodo comprendido entre el 1 de Julio al  31 de diciembre 2024</t>
  </si>
  <si>
    <t>Monitoreo y Supervisión  17.7
No se evidenciar  por parte de la Segunda Línea de Defensa, la verificación del avance y cumplimiento de las acciones incluidas en los planes de mejoramiento producto de las autoevaluaciones, por cuanto los mismos no se han suscrito.</t>
  </si>
  <si>
    <t>Informe Semestral del Estado de Control Interno de  DNBC por el periodo comprendido entre el 1 de Julio o  al  31 de Diciembre de 2021</t>
  </si>
  <si>
    <t>Informe Semestral del Estado de Control Interno de  DNBC por el periodo comprendido entre el 1 de Julio o  al  31 de Diciembre de 2022</t>
  </si>
  <si>
    <t>Informe Semestral del Estado de Control Interno de  DNBC por el periodo comprendido entre el 1 de Julio o  al  31 de Diciembre de 2023</t>
  </si>
  <si>
    <t>Informe Semestral del Estado de Control Interno de  DNBC por el periodo comprendido entre el 1 de Julio o  al  31 de Diciembre de 2024</t>
  </si>
  <si>
    <t>Ambiente 1.2 
La DNB, tiene implementado el Manual de Convivencia Laboral, pero en  el segundo semestre de la vigencia 2021,  no se realizó la respectiva socialización.</t>
  </si>
  <si>
    <t>Informe Semestral del Estado de Control Interno de  DNBC por el periodo comprendido entre el 1 de Julio o  al  31 de Diciembre de 2025</t>
  </si>
  <si>
    <t>Ambiente 1.3
El Manual de seguridad y privacidad de la información se actualizó hasta el 23 de diciembre de 2021, por lo tanto no se ha dado aplicabilidad ni se ha socializado. De igual forma, no se evidencia en el mismo, una  la política  frente a la detección y prevención del  uso inadecuado de la información priveligiada u otras situaciones que puedan implicar riesgos para la entidad.</t>
  </si>
  <si>
    <t>Informe Semestral del Estado de Control Interno de  DNBC por el periodo comprendido entre el 1 de Julio o  al  31 de Diciembre de 2026</t>
  </si>
  <si>
    <t xml:space="preserve">Ambiente 11.1
La DNBC aunque cuenta con la Política General de Seguridad y Privacidad de la información, la misma no tiene inmerso el componente de infraestructura tecnologica y sus controles, asi como tampoco hace referencia a las  actividades que traten de los procesos de adquisición desarrollo y mantenimiento de tecnologías.
De otro lado la entidad no realizó mentenimiento preventivo de hardware durante la vigenica 2021.
</t>
  </si>
  <si>
    <t>Informe Semestral del Estado de Control Interno de  DNBC por el periodo comprendido entre el 1 de Julio o  al  31 de Diciembre de 2027</t>
  </si>
  <si>
    <t xml:space="preserve">Ambiente 11.2
No se cuenta con actividades de control internas para los proveedores de tecnología tiene documentado el desarrollo de actividades de control para los proveedores de tecnología. </t>
  </si>
  <si>
    <t>Informe Semestral del Estado de Control Interno de  DNBC por el periodo comprendido entre el 1 de Julio o  al  31 de Diciembre de 2028</t>
  </si>
  <si>
    <t>Ambiente 12.1
La OCI, evalúa la actualización de procesos, procedimientos, Políticas de operación, instructivos, manuales entre otros, en los seguimientos y auditorías realizadas durante el primer y segundo semestre de 2021. No obstante la segunda linea de defensa no realiza evaluación de la documentación del sistema, para garantizar la aplicación adecuada de las principales actividades de control</t>
  </si>
  <si>
    <t>Informe Semestral del Estado de Control Interno de  DNBC por el periodo comprendido entre el 1 de Julio o  al  31 de Diciembre de 2029</t>
  </si>
  <si>
    <t>Ambiente 12.5
La OCI realizó seguimiento en el tercer cuatrimestre de 2021,  a los controles  y responsables de los riesgos de corrupción. En  relación a los riesgos de Gestión se generó evaluación  a la etapa de Identificación de los Riesgos, conforme fue programado  por la Entidad, pero no  se ha realizado la  evaluación a los controles establecidos en los Riesgos de Gestión.
De otro lado, se evidenció que no se realiza la auto control ni autoevaluación con respecto a la primera linea de defensa, ni evaluación de la segunda linea de defensa.</t>
  </si>
  <si>
    <t>Informe Semestral del Estado de Control Interno de  DNBC por el periodo comprendido entre el 1 de Julio o  al  31 de Diciembre de 2030</t>
  </si>
  <si>
    <t>Ambiente 13.2
La  Entidad cuenta con  el registro de activos de la información, pero la misma se encuentra desactualizada, ya que al realizar la revisión  se evidencia que el "Fundamento Constitucional o Jurídico" estipulado en algunas categorias o tipos de información está desactualizado con normatividad que se encuentra derogada. Ej Decreto 1537 de 2001 que fue derogado por el Decreto 1083 de 2015, Guía para la gestión del riesgo de corrupción 2015 y la Guía para la administración del riesgo 2011 DAFP, entre otros.
En el seguimiento a la implementación de la Ley 1712 de 2014, se encontró que la entidad no ha implementado el anexo 2 de la resolución 1516 de 2020 para la publicación de la información en la página web.</t>
  </si>
  <si>
    <t>Informe Semestral del Estado de Control Interno de  DNBC por el periodo comprendido entre el 1 de Julio o  al  31 de Diciembre de 2031</t>
  </si>
  <si>
    <t>Ambiente 15.3
Se cuenta con  el Procedimiento de recepción, distribución, seguimiento y salida de Peticiones, Quejas, Reclamos, Sugerencias y Denuncias, PC-AU-01, Versión: 2, Vigente Desde  16/11/2021, en el cual se tienen establecidas tanto las responsabilidades, como el flujo de que debe surtir una PQRSD desde su recepción, hasta la respuesta al peticionario; sin embargo, con corte a octubre se presenta un 3,7% ( respuestas extemporáneas (53/1432) de acuerdo con los informes mesuales publicados para Gestión de Atención al Usuario.</t>
  </si>
  <si>
    <t>Informe Semestral del Estado de Control Interno de  DNBC por el periodo comprendido entre el 1 de Julio o  al  31 de Diciembre de 2032</t>
  </si>
  <si>
    <t>Ambiente 15.4
En la Política de Comunicación Interna y Externa de la Dirección  Nacional de Bomberos se estableció "El proceso de Gestión de la Comunicación debe realizar semestralmente la evaluación de los canales de comunicación externos de la entidad con los Cuerpos de Bomberos, escogiendo la metodología más adecuada para su realización con el fin de conocer el alcance que se tiene e identificar las posibles mejoras del proceso", sin embargo no se ha realizado la evalución correspondiente al segundo semestre de 2021, asi como tampoco se cuenta con un procedimiento que determine claramente los lineamientos y metodolología para la evaluación de los canales de comunicación.</t>
  </si>
  <si>
    <t>Informe Semestral del Estado de Control Interno de  DNBC por el periodo comprendido entre el 1 de Julio o  al  31 de Diciembre de 2033</t>
  </si>
  <si>
    <t>Ambiente 15.6
Se realizó el Informe de encuesta de satisfacción del Usuario para el tercer cuatrimestre de 2021,con la aplicación de  38 encuestas  de 395 usuarios,  lo cual no es representativo para un nivel de confianza aceptable de las PQRSD atendidas por la entidad, evidenciándose que la información allí recolectada no es suficiente ni amplia para conocer la percepción de las partes interesadas.  Asimismo, en la página web no se evidencia la publicación de la evaluación del servicio del primer semestre de 2021.</t>
  </si>
  <si>
    <t>Informe Semestral del Estado de Control Interno de  DNBC por el periodo comprendido entre el 1 de Julio o  al  31 de Diciembre de 2034</t>
  </si>
  <si>
    <t xml:space="preserve">Ambiente 17.1
La entidad de acuerdo con los informes  de las evaluaciones independientes, formula los Planes mejoramiento respectivos, en donde se analizan causas y se establecen acciones de mejora para fortalecer el Sistema de Control Interno para alcanzar el logro de los objetivos de la Entidad., sin embargo se presentan debilidades en el cumplimiento de las acciones formuladas.
</t>
  </si>
  <si>
    <t>Informe Semestral del Estado de Control Interno de  DNBC por el periodo comprendido entre el 1 de Julio o  al  31 de Diciembre de 2035</t>
  </si>
  <si>
    <t>Informe Semestral del Estado de Control Interno de  DNBC por el periodo comprendido entre el 1 de Julio o  al  31 de Diciembre de 2036</t>
  </si>
  <si>
    <t xml:space="preserve">Ambiente 9.4
La entidad, realizó la Identificación de los Riesgos de gestión, conforme fue programado  por la Entidad, no obstante no se ha generado la la etapa de valoracion de los riesgos </t>
  </si>
  <si>
    <t>Informe Semestral del Estado de Control Interno de  DNBC por el periodo comprendido entre el 1 de Julio o  al  31 de Diciembre de 2037</t>
  </si>
  <si>
    <t>No cuenta con un mecanismo establecido para los riesgos de perdida de información en soporte físico</t>
  </si>
  <si>
    <t>Seguimiento a la atención de Peticiones, Quejas, Reclamos, Solicitudes y Denuncias II semestre de 2021</t>
  </si>
  <si>
    <t>Al verificar el aplicativo ORFEO se encontró que para 4 de las peticiones identificadas como vencidas  en la base de datos de GAU,se generó la respuesta, así: 20213800106152, 20211140108392, 20211140115322, 20211140116012 y 20211140116592, además se encontró que la petición con radicado 20211140121692 se encuentra bloqueda, incumpliéndose lo establecido en el Artículo 23 de la Constitución Política, los términos señalados en el artículo 14 de la Ley 1755 de 2015, el Numeral 5.7 del   Procedimiento   de   Recepción, Distribución, Seguimiento y Salida de Peticiones, Quejas, Reclamos, Sugerencias y Denuncias.</t>
  </si>
  <si>
    <t>Seguimiento a la atención de Peticiones, Quejas, Reclamos, Solicitudes y Denuncias II semestre de 2022</t>
  </si>
  <si>
    <t>En la matriz diligenciada y entregada por GAU, que hace referencia al Listado de PQRSD correspondiente al segundo semestre de 2021, se evidenció que del total de 694 radicados 187 están sin radicado de salida, es decir el 5.42.%, una cifra considerable.
Ahora bien, con relación a la muestra tomada por la OCI, es decir los 69 radicados se evidenció que:
-En la matriz de PQRS se estipuló que 25 de estos PQRS no poseen documento de respuesta que tuviera número de radicado de salida.
-Las siguientes PQRS, fueron relacionadas en la Matriz indicando que no poseían documento radicado de salida, pero al realizar la revisión se encontró que las mismas si poseen respuesta con número de radicado así:
PQRS No radicado de salida
20211140115322 20212110031061
20211140116012 20222110037841
20211140116592 20222110032521
20211140118832 20222110032321
20211140119372 20222110032331
20211140122852 20222110032331
Con ello se desconoce lo preceptuado en el numeral 7 Actividad 5 de las Políticas de Operación del Procedimiento de Recepción, Distribución, seguimiento y salida de Peticiones, Quejas, Reclamos, Sugerencias y Denuncias que indica “que como registro del trámite de las PQRSD debe quedar un radicado de ORFEO.</t>
  </si>
  <si>
    <t>Seguimiento a la atención de Peticiones, Quejas, Reclamos, Solicitudes y Denuncias II semestre de 2023</t>
  </si>
  <si>
    <t>Falta de atención a las PQRSD dentro de los términos legales. Se encontró que en 146 PQRSD de los 694 radicados del segundo semestre de acuerdo con la base de datos suministrada por GAU, se respondieron de forma extemporánea, sin que haya evidencia, que dieron respuesta parcial debidamente sustentada y justificando porque no se pudo atender en término al peticionario; y si en caso de ser necesario que hayan fijado un nuevo tiempo que no excediera el término inicialmente establecido.
De las 69 PQRSD tomadas de muestra se encontraron 10 respondidas de forma extemporánea, para el radicado 20212050096211, en la base de datos figura con respuesta 9/11/2021, sin embargo, en el documento cargado en ORFEO el 21/09/2021.
Lo anterior incumple lo establecido     en el artículo 14 de la Ley 1755 de 2015, y su parágrafo: “…Artículo 14. Términos para resolver las distintas modalidades de peticiones. Salvo norma legal especial y so pena de sanción disciplinaria, toda petición deberá resolverse dentro de los quince (15) días siguientes a su recepción…”
PARÁGRAFO. Cuando excepcionalmente no fuere posible resolver la petición en los plazos aquí señalados, la autoridad debe informar esta circunstancia al interesado, antes del vencimiento del término señalado en la ley expresando los motivos de la demora y señalando a la vez el plazo razonable en que se resolverá o dará respuesta, que no podrá exceder del doble del inicialmente previsto.</t>
  </si>
  <si>
    <t>Seguimiento a la atención de Peticiones, Quejas, Reclamos, Solicitudes y Denuncias II semestre de 2024</t>
  </si>
  <si>
    <t>Se evidenció que la Oficina de Control Interno Disciplinario no ha dado cumplimiento a lo establecido en la Guía Estrategias para la Construcción del PAAC en cuanto a “adelantar las investigaciones en caso de: (i) incumplimiento a la Respuesta de peticiones, quejas, sugerencias y reclamos en los términos contemplados en la ley y (ii) quejas contra los servidores públicos de la entidad.” Generadas durante el II semestre de 2021</t>
  </si>
  <si>
    <t>Seguimiento a la información litigiosa Ekogui del segundo semestre de 2024</t>
  </si>
  <si>
    <t>Hoja comité de conciliación
En revisión al sistema e-KOGUI, no se evidenció el registro de fichas de conciliación correspondientes al comité. Sin embargo, según información proporcionada por el área jurídica, en el segundo semestre de 2024 se atendieron cinco (5) conciliaciones extrajudiciales. A la fecha de la revisión, no se encuentran radicadas actuaciones relacionadas con estas conciliaciones en el sistema. Esto indica que no se están registrando adecuadamente las conciliaciones, lo que podría afectar la trazabilidad y el seguimiento de estos procesos.</t>
  </si>
  <si>
    <t>Seguimiento a la información litigiosa Ekogui del segundo semestre de 2025</t>
  </si>
  <si>
    <t>Hoja de procesos judiciales
De los 54 procesos activos registrados en el sistema e-KOGUI, únicamente 15 fueron calificados en el sistema con fecha 31 de diciembre de 2024. Esto indica que 39 procesos no fueron evaluados en cuanto a su riesgo durante el periodo correspondiente, lo que podría generar incertidumbre en la gestión de los casos y dificultar la toma de decisiones adecuadas para su manejo y posible provisión contable.</t>
  </si>
  <si>
    <t>Hoja Usuarios/Abogados
Se observó que, al 31 de diciembre de 2024, los usuarios asociados a los abogados Próspero Antonio Carbonell Tangarife y Carlos Armando López Barrera permanecen activos en el sistema e-KOGUI, a pesar de no estar vinculados a la entidad. Estos usuarios tienen casos activos asignados, lo que impide realizar el bloqueo preventivo. Esta situación podría originarse por la falta de un procedimiento adecuado para la reasignación de casos y actualización de usuarios cuando un abogado deja de estar vinculado.</t>
  </si>
  <si>
    <t>Seguimiento a la información litigiosa Ekogui del segundo semestre de 2026</t>
  </si>
  <si>
    <t>Hoja de procesos judiciales
Producto del seguimiento realizado a los procesos activos en el sistema e-KOGUI, evidenciamos que el proceso 11001334306520170031600 se encuentra marcado como activo, a pesar de haberse realizado los pagos correspondientes en el segundo semestre de 2024. </t>
  </si>
  <si>
    <t>Seguimiento a la información litigiosa Ekogui del segundo semestre de 2027</t>
  </si>
  <si>
    <t>Hoja de procesos judiciales
Se evidencia diferencia frente a la cantidad de procesos cerrados durante el segundo semestre de 2024, entendiendo que reporta una gestión de cierre de 9 casos y en el aplicativo e-KOGUI no se evidencian cierres durante el periodo auditado.</t>
  </si>
  <si>
    <t>Seguimiento a la información litigiosa Ekogui del segundo semestre de 2028</t>
  </si>
  <si>
    <t>Hoja de procesos judiciales
Se ha detectado una inconsistencia en el registro de los procesos e-KOGUI No. 1032762, 1150720 y 2509236, ya que, aunque otras entidades los han marcado como "Terminados", en el Sistema e-KOGUI de la entidad aún figuran como "Activos". Esto indica que el cambio de estado no ha sido actualizado, generando una discrepancia en el seguimiento de estos procesos.</t>
  </si>
  <si>
    <t>Seguimiento a la información litigiosa Ekogui del segundo semestre de 2029</t>
  </si>
  <si>
    <t>Hoja de procesos judiciales
Se identificó una discrepancia entre la información suministrada por la oficina Jurídica (79 procesos activos) y el Sistema e-KOGUI (54 procesos activos) a corte del 31 de diciembre de 2024, generando una diferencia de 25 procesos. Esto podría deberse a la falta de actualización o sincronización del sistema, lo que podría afectar el seguimiento y la toma de decisiones sobre los casos.</t>
  </si>
  <si>
    <t>Seguimiento Comité de Conciliación del primer semestre de 2024</t>
  </si>
  <si>
    <t>Se evidenciaron las certificaciones que contienen las decisiones del comité de conciliación, las cuales fueron enviadas al Ministerio Publico previo a la realización de las respectivas audiencias; sin embargo,  no se observó que se remitieran dentro de termino señalado, incumpliendo lo establecido en la Ley 2220 de 2022 articulo 121 numeral 7 que señala “Remitir al agente del Ministerio Público, con una antelación no inferior a cinco (5) días a la fecha fijada para la realización de la audiencia de conciliación, el acta o el certificado en el que conste la decisión del Comité de Conciliación de la entidad pública convocada sobre la solicitud de conciliación.”</t>
  </si>
  <si>
    <t xml:space="preserve">Se evidenció que durante los meses de Abril y Mayo el Comité solo realizó una sesión al mes, incumpliendo el artículo 119 de la Ley 2220 de 2022 y Decreto 1069 de 2015, Artículo 2.2.4.3.1.2.4. que establecen: Sesiones y votación. “ARTÍCULO 119. El Comité de Conciliación se reunirá no menos de dos veces al mes, y cuando las circunstancias lo exijan….
</t>
  </si>
  <si>
    <t>Aunque se expidieron por parte de la secretaria técnica del Comité las certificaciones de
las decisiones tomadas en el mismo, no se evidencia que se hayan enviado al Ministerio
Público con una antelación no inferior a cinco (5) días a la fecha fijada para la realización
de la audiencia de conciliación, incumpliendo lo establecido en el artículo 121, numeral 7
de la Ley 2220 de 2022, que señala: “Remitir al agente del Ministerio Público, con una
antelación no inferior a cinco (5) días a la fecha fijada para la realización de la audiencia
de conciliación, el acta o el certificado en el que conste la decisión del Comité de
Conciliación de la entidad pública convocada sobre la solicitud de conciliación”</t>
  </si>
  <si>
    <t>En la Resolución 199 de 2024 no se estableció artículos que hagan alusión a Indicador
de Gestión, Apoderados y Asesoría, lo cual va en contra de lo estipulado en el artículo
115 de la Ley 2220 de 2022, que establece que “las normas sobre los Comités de
Conciliación son de obligatorio cumplimiento para las entidades de derecho público, los
organismos públicos del orden nacional, departamental, distrital, los municipios que sean
capital de departamento y los entes descentralizados de estos niveles”. Es necesario
que en la resolución se definan claramente estos indicadores, conforme a la normativa
vigente.
Si bien la normativa exige la adecuación del funcionamiento de los Comités de
Conciliación conforme a sus disposiciones, resulta imperativo que estos elementos sean
definidos con claridad en la normativa interna. Esto garantizará un adecuado
cumplimiento de los lineamientos legales, fortalecerá la transparencia en la gestión y
permitirá una adecuada supervisión de los procesos conciliatorios dentro de la entidad.
Es importante mencionar, que si bien esta No conformidad es reiterativa del Informe del
Segundo semestre de 2024, a la fecha, la acción correctiva está prevista en el Plan de
Mejoramiento para ejecutarse a más tardar el 31 de diciembre de 2025.</t>
  </si>
  <si>
    <t>La resolución 199 de 2024, que trata del Reglamento Interno del Comité de Conciliación
de la Dirección Nacional de Bomberos de Colombia, fue adoptada conforme lo indica el
artículo 115 de la ley 2220 de 2022, sin embargo, no se encuentra actualizada con las
directrices emitidas en el Decreto 104 de enero 28 de 2025</t>
  </si>
  <si>
    <t>Se evidenció que la oficina jurídica no realizó la publicación de los informes de gestión del Comité de Conciliación en la página web de la DNBC, incumpliendo con lo establecido en el artículo 24 de la Resolución 199 de 2024, el cual define: “ARTICULO 24. PUBLICACIÓN. La Oficina Asesora Jurídica será responsable de la publicación en la página web de la Dirección Nacional de Bomberos Colombia - DNBC de los informes de gestión del Comité de Conciliación dentro de los tres (3) días siguientes a la presentación en sesión del Comité de conciliación, una vez sean aprobados y a realizados los ajustes solicitados por los integrantes del Comité”</t>
  </si>
  <si>
    <t>Se observa en Acta No. 02 de enero 28 de 2025 que se presenta ficha de conciliación
extrajudicial con la señora Angry del Valle, recomendándose “No Conciliar”, pese a que
se emitió la Certificación de “No Conciliar”, no se evidencia la votación ni el resultado de
la misma en el Acta, Incumpliendo lo establecido en el Art. 9 de la Resolución 199 de
2024, que establece: ” “(…)Las sesiones se podrán realizar válidamente con al menos
tres (3) de sus integrantes permanentes con voz y voto y las decisiones se adoptarán
por la mayoría simple de los asistentes a cada sesión, siempre que se cumpla con el
número mínimo para sesionar, dejando constancia en el acta respectiva.”.</t>
  </si>
  <si>
    <t>Se realizó la revisión de doce (12) actas de las sesiones del comité de conciliación
realizadas durante el primer semestre de 2025 evidenciándose que:
En el Acta 02 del 28 de febrero de 2025, hubo inasistencia del subdirector Estratégico y
de Coordinación bomberil, sin que se evidencie la justificación de la ausencia en el acta
respectiva.Inconsistencia en el Acta No. 07 del 23 de abril de 2025, se relaciona en los asistentes al
Teniendo Luis Alberto Valencia, subdirector Estratégico y de Coordinación Bomberil, sin
embargo, en el ítem 99de firmas se hace la anotación que “no se hizo presente”, sin que
medie justificación de su ausencia en el Acta. Lo anterior incumpliendo lo establecido en el artículo 14 de la Resolución 199 de 2024</t>
  </si>
  <si>
    <t>Se verificó que la secretaria Técnica del comité de conciliación convocó a las sesiones
ordinarias a los miembros de comité de conciliación, a través de correo electrónico. Así
mismo, envió el orden del día para cada sesión de comité y elaboró las actas de cada
sesión; sin embargo, la convocatoria a las sesiones del Comité ni las Actas fueron
tramitadas a través del Sistema Único de Gestión Ekogui, debido a que el Módulo del
Comité de Conciliación requiere el registro previo, por parte del perfil de Abogado, de las
solicitudes de Conciliación extrajudicial para poder gestionar la convocatoria y actas del
Comité a través del Sistema. Lo anterior incumpliendo lo establecido en el Artículo
2.2.3.4.1.11 del Decreto 104 de 2025 y los artículos 12 y 17 de la Resolución 199 de
2024 que establecen como responsabilidad de la secretaria técnica del Comité
…”Convocar a los miembros permanentes y demás invitados del Comité de Conciliación
a las sesiones ordinarias y extraordinarias a través del Sistema Único de Gestión e
Información de la Actividad Litigiosa del –eKogui.” … “Registrar en el Sistema único de
Gestión e información Litigiosa del Estado e-Kogui el Orden del día para cada sesión del
Comité, así como las actas de cada sesión.</t>
  </si>
  <si>
    <t>Segumiento a la Gestión de Tecnología e Informática</t>
  </si>
  <si>
    <t xml:space="preserve">No se realizó un adecuado diseño de los indicadores de gestión del proceso Gestión de Tecnología e Informática, por cuanto no se está midiendo el cumplimiento del objetivo del proceso. </t>
  </si>
  <si>
    <t>Se deben generar los documentos en el SIGEC, necesarios para la puesta en marcha del Sistema de Gestión Documental ORFEO actualizado, en desarrollo del contrato 078 de 2019, de igual forma realizar las respectivas jornadas de capacitación al personal de la entidad.</t>
  </si>
  <si>
    <t>Se evidencia debilidad en el diseño y ejecución del procedimiento gestión y atención de soporte técnico, por cuanto no se está dando han establecido los lineamientos para cumplir con la política de operación relacionada con las copias de seguridad, así como no es clara la política relacionada con la mesa de servicio. De igual manera, no se cuenta con el personal establecido para dar cumplimiento a los tres niveles de atención de soporte incumpliendo lo establecido en el procedimiento gestión y atención de soporte técnico PC-TI-01, V2</t>
  </si>
  <si>
    <t>Se evidencia debilidad en la documentación (Caracterización del proceso) y ejecución del proceso por cuanto no se han implementado los procedimientos requeridos para ejecutar de manera estandarizada y soportada las actividades propias de proceso, incumpliendo lo establecido en el MIPG, 3.2.1.1 Política de Fortalecimiento organizacional y simplificación de procesos.</t>
  </si>
  <si>
    <t>Se evidencia que a la fecha no se cuenta con el nivel de adopción de los lineamientos de planeación estratégica que permitan la implementación de la política de Gobierno Digital de acuerdo con lo establecido en MANUAL DE
GOBIERNO DIGITAL, Implementación de la Política de Gobierno Digital Decreto 1008 de 2018 (Compilado en el Decreto 1078 de 2015, capítulo 1, título 9, parte 2, libro 2).</t>
  </si>
  <si>
    <t>Se evidencia que la construcción del Plan Estratégico de Tecnologías de la información y las comunicaciones,  no se ajustan a las necesidades de la entidad en materia de TI, lo cual dificulta la realización de la planificación de mediano y largo plazo en materia de infraestructura de TIC lo cual incumple lo establecido en la estructura definida por el Ministerio de Tecnologías de la Información y las Comunicaciones a través del documento “G.ES.06 Guía para la construcción del PETI”</t>
  </si>
  <si>
    <t>Seguridad y Salud en el Trabajo</t>
  </si>
  <si>
    <t>Se evidenció que no se han incorporado los criterios de SST en el manual de contratación tanto de personal (Conductores) como compras de productos, tales como los productos químicos en los que no se está exigiendo el envío de la hoja de seguridad de los productos.</t>
  </si>
  <si>
    <t>Talento Humano</t>
  </si>
  <si>
    <t>De los incumplimientos evidenciados en el horario de trabajo, registro de biométrico, inconsistencia de novedades, etc, no se evidencian acciones disciplinarias que conlleven al cumplimiento de los compromisos laborales, cumplimientos de los objetivos institucionales y adecuada prestación del servicio público al que está abocada la entidad.</t>
  </si>
  <si>
    <t>Verificación Sistema de Información y Gestión del Empleo Público SIGEP</t>
  </si>
  <si>
    <t xml:space="preserve">Se evidenció diferencias en la información registrada en el SIGEP y la base de datos de Gestión Contractual, ya que comparando la base de datos de los contratos de prestación de servicios profesionales y de apoyo a la gestión con la información de las hojas de vida cargada, se encontró que noventa y tres (93) contratistas de la entidad en la vigencia 2020, no se encuentran en la base de datos de SIGEP, de otro lado, en el aplicativo SIGEP se encuentra el registro Juan Estaban Giraldo Suarez con CC 98716669, pero no en esta en la base de datos de Contratación.
Si bien es cierto, el aplicativo durante la vigencia 2020 presentó fallas o estuvo temporalmente fuera de servicio, la entidad no tomó las medidas para asegurar que se actualizara dicha información por parte de los contratistas, incumpliendo lo establecido en el Decreto 2842 de 2010, Artículo 11 “La información registrada y su actualización debe ser verificada por el Jefe de Recursos Humanos o de Contratos o quienes hagan sus veces. Así como el artículo 7°. Responsabilidades de los representantes legales de las instituciones públicas que se integren al SIGEP y de los jefes de control interno. Las entidades y organismos a quienes se aplica el presente decreto son responsables de la operación, registro, actualización y gestión de la información de cada institución y del recurso humano a su servicio. 
</t>
  </si>
  <si>
    <t>Etiquetas de fila</t>
  </si>
  <si>
    <t>Cuenta de DESCRIPCIÓN DEL HALLAZGO</t>
  </si>
  <si>
    <t>Suma de CUMPLIDO</t>
  </si>
  <si>
    <t>Suma de EN EJECUCIÓN</t>
  </si>
  <si>
    <t>Suma de VENCIDO</t>
  </si>
  <si>
    <t>TIPO DE AUDITORIA</t>
  </si>
  <si>
    <t>Auditoría interna</t>
  </si>
  <si>
    <t>VIGENCIA</t>
  </si>
  <si>
    <t>(Todas)</t>
  </si>
  <si>
    <t>Cuenta de DEPENDENCIA</t>
  </si>
  <si>
    <t>Etiquetas de columna</t>
  </si>
  <si>
    <t>EJECUCIÓN</t>
  </si>
  <si>
    <t>Informe Seguimiento Austeridad Gasto II  Trimestre de 2023</t>
  </si>
  <si>
    <t>MECI</t>
  </si>
  <si>
    <t>Seguimiento Comité de Conciliación del primer semestre de 2025</t>
  </si>
  <si>
    <t>siete hallazgos replicados en el análisis</t>
  </si>
  <si>
    <t>2. EFICACIA2</t>
  </si>
  <si>
    <t>Convenio 9677 06 1298 2013.</t>
  </si>
  <si>
    <t>Auditoría Financiera a la Dirección Nacional de Bomberos de Colombia (DNBC) Vigencia Fiscal 2023</t>
  </si>
  <si>
    <t>Denuncia 2024. Publicación extemporánea SECOP ll Denuncias 2024-298024-82111/ Radicado 2024ER0042791 del 05/03/2024 y 2024-298886-82111/ Radicado 2024ER0051970 del 13/03/2024</t>
  </si>
  <si>
    <t>CÓDIGO DE HALLAZGO</t>
  </si>
  <si>
    <t>Auditoría Externa</t>
  </si>
  <si>
    <t>Auditoría Financiera a la Dirección Nacional de Bomberos de Colombia (DNBC) Vigencia Fiscal 2020</t>
  </si>
  <si>
    <t>Denuncia 2021 Implementación formulario radicación consulta PQRSD actualización del sistema de gestión documental ORFEO</t>
  </si>
  <si>
    <t>Denuncia 2021. Administrativo Disciplinario Implementación Sistema de Información Planificador de Recursos Empresariales ERP Denuncia 2021-208386-82111-SE</t>
  </si>
  <si>
    <t>Auditoría Financiera a la Dirección Nacional de Bomberos de Colombia (DNBC) Vigencia Fiscal 2022</t>
  </si>
  <si>
    <t>Hallazgo 15 de 2022: Construcción del acceso peatonal y de movilidad reducida, Convenio 193 del 2021 y Contrato de Obra COV-LP-092-2022, derivado del Convenio 193 de 2021 para la construcción de la estación de bomberos en el municipio de Coveñas Sucre.(A)(D)</t>
  </si>
  <si>
    <t>Hallazgo 17 de 2022: Construcción del acceso peatonal y de movilidad reducida, Convenio 190 del 2021 y Contrato de Obra 004 de 2022, para la construcción de la estación de bomberos en el municipio de La Argentina-Huila. (A)(D)</t>
  </si>
  <si>
    <t>Hallazgo 2. Etapa Contractual forma de pago convenio de Asociación nro. 254 de 2020 suscrito entre U.A.E. Dirección Nacional de Bomberos DNBC y Cuerpo de Bomberos voluntarios de envigado CBVE. Administrativo (A) con Presunta incidencia Disciplinaria (D</t>
  </si>
  <si>
    <t>Hallazgo 3. Etapa Contractual y supervisión en el desembolso de los recursos y su ejecución en el convenio de asociación nro. 254 de 2020 suscrito entre U.A.E. Dirección Nacional de Bomberos DNBC y Cuerpo de Bomberos Voluntarios de Envigado CBVE. Administrativo con Connotación fiscal (F) y Presunta incidencia Disciplinaria (D) y Posible Penal (P)</t>
  </si>
  <si>
    <t>Hallazgo 5. Ejecuación y Pagos del Convenio Interadministrativo 185 de 2021 suscrito con FONDECUN. Administrativo (A) para Indagación Preliminar (IP)</t>
  </si>
  <si>
    <t>Hallazgo 6.Documentos y soportes de los expedientes contractuales del convenio de asociación 146 de 2021 , convenio de asociación 123 de 2021 y convenio de asociación 099 de 2022 suscritos. Administrativo (A) con Presunta Incidencia Disciplinaria (D)</t>
  </si>
  <si>
    <t>Denuncia 2020. Orden de Compra 56640 de 2020.</t>
  </si>
  <si>
    <t>Hallazgo Nro. 1. Órdenes de Compra Nro. 56640 de 2020 Adquisición de un sistema de información ERP y Nro. 94782 de 2022 Renovación de licencias del ERP, para la Dirección Nacional de Bomberos de Colombia - DNBC. Administrativo con presunta incidencia Disciplinaria y Fiscal.</t>
  </si>
  <si>
    <t>Denuncia 2023-289269-80134-D / Radicado 2023ER0220799 del 20/11/2023 Contrato comodato 171 de 2018</t>
  </si>
  <si>
    <t>Auditoría externa - SST</t>
  </si>
  <si>
    <t>Actas de reunión CONVILAB
No fueron presentadas al Equipo Auditor, las evidencias de la realización de las reuniones del Comité de Convivencia correspondientes al primer y cuarto trimestre de 2022 y las de la vigencia 2023, de acuerdo con lo estipulado en el artículo 3 de la resolución 1356 de 2012 y el artículo 9 de la resolución 652 de 2012, que dice “Reuniones. El Comité de Convivencia Laboral se reunirá ordinariamente cada tres (3) meses y sesionará con la mitad más uno de sus integrantes y extraordinariamente cuando se presenten casos que requieran de su inmediata intervención y podrá ser convocado por cualquiera de sus integrantes”</t>
  </si>
  <si>
    <t>Adquisiciones (selección y evaluación)
Se evidenció que la entidad no ha establecido el método para garantizar que se identifiquen y evalúen en las especificaciones relativas a las compras o adquisiciones de productos y servicios, las disposiciones relacionadas con el cumplimiento del Sistema de Gestión de la Seguridad y Salud en el Trabajo SG-SST por parte de la entidad, incumpliendo lo establecido en el decreto 1072 de 2015 artículo 2.2.4.6.27. Adquisiciones.</t>
  </si>
  <si>
    <t>Contratación (ejecución)
Se evidenció que la entidad no ha establecido las disposiciones que garanticen el cumplimiento de las normas de seguridad y salud en el trabajo por parte de los proveedores, contratistas y subcontratistas, durante el desempeño de las obligaciones contractuales. Incumpliendo lo establecido en el decreto 1072 de 2015 artículo 2.2.4.6.28. Contratación</t>
  </si>
  <si>
    <t>Informe anual CONVILAB
No se evidenció el informe anual emitido por el Comité de Convivencia Laboral, donde se presente a la Alta Dirección el resultado de la gestión de acuerdo al artículo 6 del numeral 8 de la resolución 652 de 2012, que estipula (…) “8. Presentar a la alta dirección de la entidad pública o la empresa privada las recomendaciones para el desarrollo efectivo de las medidas preventivas y correctivas del acoso laboral, así como el informe anual de resultados de la gestión del comité de convivencia laboral y los informes requeridos por los organismos de control.”</t>
  </si>
  <si>
    <t>Informes trimestrales CONVILAB
No se evidenció los informes trimestrales presentados a la alta dirección, sobre la gestión adelantada por el comité de convivencia laboral, de acuerdo con el artículo 6 del numeral 10 de la resolución 652 de 2012, que señala (…)”10. Elaborar informes trimestrales sobre la gestión del Comité que incluya estadísticas de las quejas, seguimiento de los casos y recomendaciones, los cuales serán presentados a la alta dirección de la entidad pública o empresa privada”</t>
  </si>
  <si>
    <t>Mantenimiento de instalaciones
Aunque Multipack tiene a cargo el mantenimiento de las instalaciones a través del contrato de arrendamiento, se evidenció que no se ha establecido un programa de mantenimiento preventivo de las instalaciones de la entidad, tanto del área administrativa como del centro logístico para asegurar su adecuado funcionamiento, lo cual incumple lo establecido en el decreto 1072 de 2015, articulo 2.2.4.6.24, parágrafo 2 “El empleador o contratante debe realizar el mantenimiento de las instalaciones, equipos y herramientas de acuerdo con los informes de inspecciones y con sujeción a los manuales de uso”.</t>
  </si>
  <si>
    <t>Matriz de requisitos legales
Aunque la entidad cuenta con la matriz de requisitos legales actualizada con la normatividad legal aplicable, la columna “Cómo se cumple (Procedimiento / Resolución/ Evidencia)” no se precisa el documento con el cual se evidencia el cumplimiento del requisito. Lo cual podría incumplir lo establecido en el decreto 1072 de 2015 artículo 2.2.4.6.8. Obligaciones de los empleadores 11. Integración, parágrafo 1
Resolución 312 de 2019 ítem 2.7.1 Matriz legal</t>
  </si>
  <si>
    <t>Perfil sociodemográfico
Se encontró que el perfil sociodemográfico se encuentra desactualizado, por cuanto en esté se tiene personal que no tuvo vinculación en la presente vigencia, así como también hace falta personal por incluir vinculado mediante contrato de prestación de servicios en 2023, incumpliendo lo establecido en el decreto 1072 de 2015, artículo 2.2.4.6.15. Identificación de peligros, evaluación y valoración de los riesgos, …“que le permita identificar los peligros y evaluar los riesgos en seguridad y salud en el trabajo, con el fin que pueda priorizarlos y establecer los controles necesarios”… resolución 312 de 2019, 3.1.1 Descripción sociodemográfica. “Recolectar la siguiente información actualizada de todos los trabajadores del último año: la descripción socio demográfica de los trabajadores (edad, sexo, escolaridad, estado civil) y el diagnóstico de condiciones de salud que incluya la caracterización de sus condiciones de salud, la evaluación y análisis de las estadísticas sobre la salud de los trabajadores tanto de origen laboral como común y los resultados de las evaluaciones médicas ocupacionales”.</t>
  </si>
  <si>
    <t>Plan de emergencias
No se cuenta con el plan de emergencias, tan solo, se cuenta con un documento de plan de emergencias en borrador, en el cual realizo un análisis de vulnerabilidad alejado de la realidad de la entidad, debido a que en el consolidado de vulnerabilidad, la interpretación para todas las amenazas identificadas en “nivel bajo”, sin embargo, no se cuenta la brigada capacitada en su totalidad de acuerdo con los lineamientos de la resolución 256 de 2014, los botiquines de emergencias se encuentran desprovistos, no se ha realizado el mantenimiento de los extintores, no se tiene conocimiento del estado de funcionamiento del sistema contra incendio del edificio.
Lo anterior incumple lo establecido en el decreto 1072 de 2015, artículo 2.2.4.6.25. Prevención, preparación y respuesta ante emergencias “El empleador o contratante debe implementar y mantener las disposiciones necesarias en materia de prevención, preparación y respuesta ante emergencias, con cobertura a todos los centros y turnos de trabajo y todos los trabajadores, independiente de su forma de contratación o vinculación, incluidos contratistas y subcontratistas, así como proveedores y visitantes”.
Para ello debe implementar un plan de prevención, preparación y respuesta ante emergencias que considere entre otros, los siguientes aspectos:
1.Identificar sistemáticamente todas las amenazas que puedan afectar a la empresa.
2.Analizar la vulnerabilidad de la empresa frente a las amenazas identificadas, considerando las medidas de prevención y control existentes.
7. Asignar los recursos necesarios para diseñar e implementar los programas, procedimientos o acciones necesarias, para prevenir y controlar las amenazas prioritarias o minimizar el impacto de las no prioritarias.
9. Informar, capacitar y entrenar incluyendo a todos los trabajadores, para que estén en capacidad de actuar y proteger su salud e integridad, ante una emergencia real o potencial</t>
  </si>
  <si>
    <t>Política SGSST
Se evidenció que la política de Seguridad y Salud en el trabajo no se encuentra firmada por el Director de la Entidad actual, lo cual incumple con los requisitos establecidos en el decreto 1072 de 2015, articulo 2.2.4.6.6, resolución 312 de 2019, articulo 16, numeral 11 Política de seguridad y salud en el trabajo (SST).</t>
  </si>
  <si>
    <t>Recursos del SGSST
Aunque se asignaron $83.000.000 para el SGSST a la fecha no se han ejecutado estos recursos, dejando falencias en el SGSST tales como botiquines desprovistos, extintores de emergencias sin mantenimiento, ausencia de ayudas mecánicas para la manipulación de cargas en el centro logístico, etc., incumpliendo lo establecido en el decreto 1072 de 2015, articulo 2.2.4.6.8 literal 4. Definición de Recursos.
Resolución 312 de 21019, articulo 19 ítem 3.</t>
  </si>
  <si>
    <t>Revisión por la Dirección
Aunque se cuenta con lista de asistencia a la revisión por la dirección de la vigencia 2022, el informe de revisión por la dirección no se encuentra firmado por los integrantes de la alta dirección, así como tampoco se presenta evidencia de la toma de decisiones producto del análisis de los 24 elementos de entrada de la revisión, a pesar de haber identificado 7 elementos en estado parcial y 3 pendientes, lo cual incumple lo establecido en el decreto 1072 de 2015, artículo 2.2.4.6.31. “La alta dirección, independiente del tamaño de la empresa, debe adelantar una revisión del Sistema de Gestión de la Seguridad y Salud en el Trabajo (SG-SST)”…</t>
  </si>
  <si>
    <t>Auditoria Financiera 2024</t>
  </si>
  <si>
    <t>ATENCIÓN DE PETICIONES CIUDADANAS (PQRSD).
ADMINISTRATIVO (A) CON PRESUNTA INCIDENCIA DISCIPLINARIA (D)</t>
  </si>
  <si>
    <t>AUSTERIDAD DEL GASTO 2024 (DNBC).
ADMINISTRATIVO (A)</t>
  </si>
  <si>
    <t>CONVENIO 188-21 PUESTA EN SERVICIO DE LA ESTACIÓN DE BOMBEROS DE CARTAGENA DEL CHAIRA (CAQUETÁ).
ADMINISTRATIVO (A)</t>
  </si>
  <si>
    <t>DONACIÓN CAMIÓN MARCA VOLKSWAGEN LÍNEA DELIVERY 11.180 4X4. ADMINISTRATIVO (A) CON PRESUNTA INCIDENCIA DISCIPLINARIA (D).</t>
  </si>
  <si>
    <t>EJECUCIÓN CONTRATO 105 DE 2024 Y GESTIÓN DE LA URGENCIA MANIFIESTA. ADMINISTRATIVO (A) CON PRESUNTA INCIDENCIA DISCIPLINARIA (D).</t>
  </si>
  <si>
    <t>EJECUCIÓN CONTRATO 109 DE 2024 Y GESTIÓN DE LA URGENCIA MANIFIESTA. ADMINISTRATIVO (A) CON PRESUNTA INCIDENCIA DISCIPLINARIA (D)</t>
  </si>
  <si>
    <t>EJECUCIÓN RUBRO DE INVERSIÓN DNBC- PROYECTO FORTALECIMIENTO DE LA GESTIÓN DE CONOCIMIENTO, REDUCCIÓN Y RESPUESTA DE LOS CUERPOS DE BOMBEROS PARA LA PRESTACIÓN DEL SERVICIO PÚBLICO BOMBERIL EN COLOMBIA NACIONAL.
ADMINISTRATIVO CON PRESUNTA INCIDENCIA DISCIPLINARIA (A, D)</t>
  </si>
  <si>
    <t>ENTREGA DE LOS BIENES ADQUIRIDOS BAJO LA MODALIDAD DE URGENCIA MANIFIESTA, CONTRATO 107 DE 2024. ADMINISTRATIVO (A) CON PRESUNTA INCIDENCIA DISCIPLINARIA (D)</t>
  </si>
  <si>
    <t>ESTADO DE LAS OBRAS CONVENIO INTERADMINISTRATIVO 189 DE 2021. ADMINISTRATIVO (A) CON CONNOTACIÓN FISCAL (F) CON PRESUNTA INCIDENCIA DISCIPLINARIA (D)</t>
  </si>
  <si>
    <t>GESTIÓN DE CONTROL Y SEGUIMIENTO SOBRE LOS RECURSOS QUE DEBEN SER APORTADOS AL FONDO NACIONAL DE BOMBEROS, ARTÍCULO 35 DE LA LEY 1575 DE 2012.
ADMINISTRATIVO (A)</t>
  </si>
  <si>
    <t>GESTIÓN DE GARANTÍAS SOAT, EN EL MARCO DEL CONTRATO 222 DE 2024. ADMINISTRATIVO (A) Y CON PRESUNTA INCIDENCIA DISCIPLINARIA (D).</t>
  </si>
  <si>
    <t>REUNIONES DE LA JUNTA NACIONAL DE BOMBEROS DE COLOMBIA. ADMINISTRATIVO</t>
  </si>
  <si>
    <t>Denuncia Contrato 223 de 2024</t>
  </si>
  <si>
    <t>Abierto</t>
  </si>
  <si>
    <t>C. EXTRATEMPORANEAMENTE</t>
  </si>
  <si>
    <t>C. OPORTUNAMENTE</t>
  </si>
  <si>
    <t>SIN INICIAR</t>
  </si>
  <si>
    <t>VENCIDA</t>
  </si>
  <si>
    <t>Para evaluar</t>
  </si>
  <si>
    <t>RESPONSABLE / PROCESO</t>
  </si>
  <si>
    <t>Estado</t>
  </si>
  <si>
    <t>OBSERVACIONES</t>
  </si>
  <si>
    <t>2019_TI_H4</t>
  </si>
  <si>
    <t>18. Gestión de Tecnología e Informática</t>
  </si>
  <si>
    <t>2020_AD_H2</t>
  </si>
  <si>
    <t>14. Gestión Administrativa</t>
  </si>
  <si>
    <t>CERRADO</t>
  </si>
  <si>
    <t>2020_GF_H1</t>
  </si>
  <si>
    <t>13. Gestión Financiera</t>
  </si>
  <si>
    <t>ABIERTO</t>
  </si>
  <si>
    <t>2020_GF_H2</t>
  </si>
  <si>
    <t>2020_GF_H3</t>
  </si>
  <si>
    <t>2020_GF_H4</t>
  </si>
  <si>
    <t>2020_GF_H5</t>
  </si>
  <si>
    <t>2020_GF_H6</t>
  </si>
  <si>
    <t>2021_AD_H8</t>
  </si>
  <si>
    <t>2021_AU_H1</t>
  </si>
  <si>
    <t>05. Gestión de Atención al Usuario</t>
  </si>
  <si>
    <t>2021_AU_H4</t>
  </si>
  <si>
    <t>2021_AU_H7</t>
  </si>
  <si>
    <t>2021_AU_H8</t>
  </si>
  <si>
    <t>2021_CO_H3</t>
  </si>
  <si>
    <t>cerrado</t>
  </si>
  <si>
    <t>2021_CO_H4</t>
  </si>
  <si>
    <t>2021_CO_H7</t>
  </si>
  <si>
    <t>15. Gestión Contractual</t>
  </si>
  <si>
    <t>2021_DI_H1</t>
  </si>
  <si>
    <t>12. Gestión de Asuntos Disciplinarios</t>
  </si>
  <si>
    <t>2021_DI_H2</t>
  </si>
  <si>
    <t>2021_DI_H3</t>
  </si>
  <si>
    <t>2021_GD_H1</t>
  </si>
  <si>
    <t>17. Gestión Documental</t>
  </si>
  <si>
    <t>2021_GF_H1</t>
  </si>
  <si>
    <t>2021_GF_H2</t>
  </si>
  <si>
    <t>2021_GF_H3</t>
  </si>
  <si>
    <t>2021_GF_H4</t>
  </si>
  <si>
    <t>2021_GF_H6</t>
  </si>
  <si>
    <t>2021_PE_H1</t>
  </si>
  <si>
    <t>01. Planeación Estratégica</t>
  </si>
  <si>
    <t>2021_TH_H3</t>
  </si>
  <si>
    <t>11. Gestión del Talento Humano</t>
  </si>
  <si>
    <t>2021_TH_H7</t>
  </si>
  <si>
    <t>2021_TI_H10</t>
  </si>
  <si>
    <t>2022_AU_H8</t>
  </si>
  <si>
    <t>2022_DI_H1</t>
  </si>
  <si>
    <t>2022_GF_H1</t>
  </si>
  <si>
    <t>2022_GF_H2</t>
  </si>
  <si>
    <t>2022_GF_H4</t>
  </si>
  <si>
    <t>2022_GF_H5</t>
  </si>
  <si>
    <t>2022_GF_H6</t>
  </si>
  <si>
    <t>2022_GF_H7</t>
  </si>
  <si>
    <t>2022_GF_H8</t>
  </si>
  <si>
    <t>2022_PE_H1</t>
  </si>
  <si>
    <t>2022_TH_H10</t>
  </si>
  <si>
    <t>2022_TH_H11</t>
  </si>
  <si>
    <t>2022_TH_H12</t>
  </si>
  <si>
    <t>2022_TH_H14</t>
  </si>
  <si>
    <t>2022_TH_H16</t>
  </si>
  <si>
    <t>2022_TH_H2</t>
  </si>
  <si>
    <t>2022_TH_H3</t>
  </si>
  <si>
    <t>2022_TH_H4</t>
  </si>
  <si>
    <t>2022_TH_H7</t>
  </si>
  <si>
    <t>2022_TH_H8</t>
  </si>
  <si>
    <t>2022_TI_H6</t>
  </si>
  <si>
    <t>2022_TI_H8</t>
  </si>
  <si>
    <t>2022AFin2021H2</t>
  </si>
  <si>
    <t>Externa</t>
  </si>
  <si>
    <t>2022AFin2021H3</t>
  </si>
  <si>
    <t>2022DenC254H6</t>
  </si>
  <si>
    <t>Se evidenció recurrencia del hallazgo 2022DenC254H6, asociado a debilidades en el manejo del archivo documental y soportes de expedientes contractuales. Aunque se reportaron acciones de actualización y socialización del procedimiento PC-GD-03, así como actuaciones administrativas, disciplinarias y/o fiscales, la CGR determinó que las acciones no fueron efectivas y que el hallazgo persiste. Además, se identificaron situaciones similares en el hallazgo 2025Fin2024H32, Código APA COH_11669_2025. En consecuencia, la acción se considera INEFECTIVA por recurrencia, no procede el cierre y el hallazgo debe mantenerse ABIERTO</t>
  </si>
  <si>
    <t>2022Fin2022H1</t>
  </si>
  <si>
    <t>2022Fin2022H10</t>
  </si>
  <si>
    <t>2022Fin2022H11</t>
  </si>
  <si>
    <t>2022Fin2022H12</t>
  </si>
  <si>
    <t>2022Fin2022H13</t>
  </si>
  <si>
    <t>2022Fin2022H15</t>
  </si>
  <si>
    <t>2022Fin2022H16</t>
  </si>
  <si>
    <t>2022Fin2022H18</t>
  </si>
  <si>
    <t>2022Fin2022H19</t>
  </si>
  <si>
    <t>2022Fin2022H2</t>
  </si>
  <si>
    <t>2022Fin2022H3</t>
  </si>
  <si>
    <t>2022Fin2022H4</t>
  </si>
  <si>
    <t>14. Gestión Administrativa / 13. Gestión Financiera</t>
  </si>
  <si>
    <t>2022Fin2022H6</t>
  </si>
  <si>
    <t>2022Fin2022H8</t>
  </si>
  <si>
    <t>2023_AU_H12</t>
  </si>
  <si>
    <t>2023_AU_H14</t>
  </si>
  <si>
    <t>2023_AU_H16</t>
  </si>
  <si>
    <t>2023_AU_H2</t>
  </si>
  <si>
    <t>2023_AU_H6</t>
  </si>
  <si>
    <t>2023_AU_H8</t>
  </si>
  <si>
    <t>2023_CO_H1</t>
  </si>
  <si>
    <t>2023_CO_H10</t>
  </si>
  <si>
    <t>2023_CO_H13</t>
  </si>
  <si>
    <t>2023_CO_H2</t>
  </si>
  <si>
    <t>2023_DI_H1</t>
  </si>
  <si>
    <t>2023_DI_H3</t>
  </si>
  <si>
    <t>2023_DI_H4</t>
  </si>
  <si>
    <t>2023_GF_H1</t>
  </si>
  <si>
    <t>2023_GF_H10</t>
  </si>
  <si>
    <t>2023_GF_H11</t>
  </si>
  <si>
    <t>2023_GF_H2</t>
  </si>
  <si>
    <t>2023_GF_H3</t>
  </si>
  <si>
    <t>2023_GF_H4</t>
  </si>
  <si>
    <t>2023_GF_H6</t>
  </si>
  <si>
    <t>2023_GF_H9</t>
  </si>
  <si>
    <t>2023_MC_H1</t>
  </si>
  <si>
    <t>2023_TH_H14</t>
  </si>
  <si>
    <t>2023_TH_H17</t>
  </si>
  <si>
    <t>2023_TH_H21</t>
  </si>
  <si>
    <t>se evidencia cumplimiento</t>
  </si>
  <si>
    <t>2023_TH_H36</t>
  </si>
  <si>
    <t>2023_TH_H5</t>
  </si>
  <si>
    <t>2023_TI_H1</t>
  </si>
  <si>
    <t>2023DenCom171H1</t>
  </si>
  <si>
    <t xml:space="preserve">08. Fortalecimiento Bomberil </t>
  </si>
  <si>
    <t>2023DenCom171H2</t>
  </si>
  <si>
    <t>2024_CJ_H1</t>
  </si>
  <si>
    <t>16. Gestión Jurídica</t>
  </si>
  <si>
    <t>2024_CJ_H2</t>
  </si>
  <si>
    <t>2024_CJ_H4</t>
  </si>
  <si>
    <t>2024_CJ_H5</t>
  </si>
  <si>
    <t>2024_CJ_H6</t>
  </si>
  <si>
    <t>2024_CO_H1</t>
  </si>
  <si>
    <t>2024_CO_H2</t>
  </si>
  <si>
    <t>2024_CO_H3</t>
  </si>
  <si>
    <t>2024_CO_H4</t>
  </si>
  <si>
    <t>2024_CO_H5</t>
  </si>
  <si>
    <t>2024_CO_H6</t>
  </si>
  <si>
    <t>2024_TH_H1</t>
  </si>
  <si>
    <t>Cerrado</t>
  </si>
  <si>
    <t>2024Fin2023H1</t>
  </si>
  <si>
    <t>2024Fin2023H11</t>
  </si>
  <si>
    <t>2024Fin2023H12</t>
  </si>
  <si>
    <t>2024Fin2023H13</t>
  </si>
  <si>
    <t>2024Fin2023H14</t>
  </si>
  <si>
    <t>2024Fin2023H15</t>
  </si>
  <si>
    <t>2024Fin2023H2</t>
  </si>
  <si>
    <t>2024Fin2023H3</t>
  </si>
  <si>
    <t>2024Fin2023H4</t>
  </si>
  <si>
    <t>2024Fin2023H5</t>
  </si>
  <si>
    <t>2024Fin2023H9</t>
  </si>
  <si>
    <t>2024Fin2023HR1</t>
  </si>
  <si>
    <t>2024Fin2023HR2</t>
  </si>
  <si>
    <t>2024Fin2023HR3</t>
  </si>
  <si>
    <t>2024Fin2023HR4</t>
  </si>
  <si>
    <t>2024Fin2023HR5</t>
  </si>
  <si>
    <t>2025_AD_H3</t>
  </si>
  <si>
    <t>2025_DI_H2</t>
  </si>
  <si>
    <t>2025_DI_H3</t>
  </si>
  <si>
    <t>2025_DI_H4</t>
  </si>
  <si>
    <t>2025_GF_H1</t>
  </si>
  <si>
    <t>2025_GF_H2</t>
  </si>
  <si>
    <t>2025_GF_H3</t>
  </si>
  <si>
    <t>2025_GF_H4</t>
  </si>
  <si>
    <t>2025_GF_H5</t>
  </si>
  <si>
    <t>2025_GF_H6</t>
  </si>
  <si>
    <t>2025_GF_H7</t>
  </si>
  <si>
    <t>2025_GF_H8</t>
  </si>
  <si>
    <t>2025_MC_H1</t>
  </si>
  <si>
    <t>2025_MC_H2</t>
  </si>
  <si>
    <t>2025_MC_H3</t>
  </si>
  <si>
    <t>2025_PE_H1</t>
  </si>
  <si>
    <t>2025_TH_H1</t>
  </si>
  <si>
    <t>2025Fin2024H10</t>
  </si>
  <si>
    <t>2025Fin2024H13</t>
  </si>
  <si>
    <t>2025Fin2024H4</t>
  </si>
  <si>
    <t>2025Fin2024H5</t>
  </si>
  <si>
    <t>2025Fin2024H6</t>
  </si>
  <si>
    <t>2025Fin2024H7</t>
  </si>
  <si>
    <t>2025Fin2024H8</t>
  </si>
  <si>
    <t>13. Gestión Financiera / 01. Planeación Estratégica</t>
  </si>
  <si>
    <t>2025Fin2024H9</t>
  </si>
  <si>
    <t>3. Estado de Oportunidad2</t>
  </si>
  <si>
    <t>2016_GD_H1</t>
  </si>
  <si>
    <t>2016_GD_H2</t>
  </si>
  <si>
    <t>2018_AD_H1</t>
  </si>
  <si>
    <t>2018_GA_H1</t>
  </si>
  <si>
    <t>2018_TH_H1</t>
  </si>
  <si>
    <t>2018DenCon9677H1</t>
  </si>
  <si>
    <t>2018DenCon9677H4</t>
  </si>
  <si>
    <t>2019_AD_H1</t>
  </si>
  <si>
    <t>2019_CO_H1</t>
  </si>
  <si>
    <t>2019_CO_H2</t>
  </si>
  <si>
    <t>2019_TI_H1</t>
  </si>
  <si>
    <t>2019_TI_H2</t>
  </si>
  <si>
    <t>2019_TI_H3</t>
  </si>
  <si>
    <t>2019_TI_H5</t>
  </si>
  <si>
    <t>2019_TI_H6</t>
  </si>
  <si>
    <t>2020_AD_H1</t>
  </si>
  <si>
    <t>2020_AD_H3</t>
  </si>
  <si>
    <t>2020_AU_H1</t>
  </si>
  <si>
    <t>2020_CO_H1</t>
  </si>
  <si>
    <t>2020_CO_H2</t>
  </si>
  <si>
    <t>2020_CO_H3</t>
  </si>
  <si>
    <t>2020_MC_H1</t>
  </si>
  <si>
    <t>2020_MC_H2</t>
  </si>
  <si>
    <t>2020_MC_H3</t>
  </si>
  <si>
    <t>2020_MC_H4</t>
  </si>
  <si>
    <t>2020_MC_H5</t>
  </si>
  <si>
    <t>2020_MC_H6</t>
  </si>
  <si>
    <t>2020_TH_H1</t>
  </si>
  <si>
    <t>2020_TH_H2</t>
  </si>
  <si>
    <t>2020_TI_H1</t>
  </si>
  <si>
    <t>2020_TI_H2</t>
  </si>
  <si>
    <t>2020_TI_H3</t>
  </si>
  <si>
    <t>2020_TI_H4</t>
  </si>
  <si>
    <t>2021_AD_H1</t>
  </si>
  <si>
    <t>2021_AD_H10</t>
  </si>
  <si>
    <t>2021_AD_H11</t>
  </si>
  <si>
    <t>2021_AD_H13</t>
  </si>
  <si>
    <t>2021_AD_H2</t>
  </si>
  <si>
    <t>2021_AD_H3</t>
  </si>
  <si>
    <t>2021_AD_H4</t>
  </si>
  <si>
    <t>2021_AD_H5</t>
  </si>
  <si>
    <t>2021_AD_H6</t>
  </si>
  <si>
    <t>2021_AD_H7</t>
  </si>
  <si>
    <t>2021_AD_H9</t>
  </si>
  <si>
    <t>2021_AU_H2</t>
  </si>
  <si>
    <t>2021_AU_H3</t>
  </si>
  <si>
    <t>2021_AU_H5</t>
  </si>
  <si>
    <t>2021_AU_H6</t>
  </si>
  <si>
    <t>2021_CJ_H1</t>
  </si>
  <si>
    <t>2021_CO_H1</t>
  </si>
  <si>
    <t>2021_CO_H2</t>
  </si>
  <si>
    <t>2021_CO_H5</t>
  </si>
  <si>
    <t>2021_CO_H6</t>
  </si>
  <si>
    <t>2021_CO_H8</t>
  </si>
  <si>
    <t>2021_GC_H1</t>
  </si>
  <si>
    <t>2021_GD_H10</t>
  </si>
  <si>
    <t>2021_GD_H11</t>
  </si>
  <si>
    <t>2021_GD_H2</t>
  </si>
  <si>
    <t>2021_GD_H3</t>
  </si>
  <si>
    <t>2021_GD_H4</t>
  </si>
  <si>
    <t>2021_GD_H5</t>
  </si>
  <si>
    <t>2021_GD_H6</t>
  </si>
  <si>
    <t>2021_GD_H7</t>
  </si>
  <si>
    <t>2021_GD_H8</t>
  </si>
  <si>
    <t>2021_GD_H9</t>
  </si>
  <si>
    <t>2021_GF_H5</t>
  </si>
  <si>
    <t>2021_MC_H1</t>
  </si>
  <si>
    <t>2021_MC_H11</t>
  </si>
  <si>
    <t>2021_MC_H12</t>
  </si>
  <si>
    <t>2021_MC_H13</t>
  </si>
  <si>
    <t>2021_MC_H14</t>
  </si>
  <si>
    <t>2021_MC_H15</t>
  </si>
  <si>
    <t>2021_MC_H16</t>
  </si>
  <si>
    <t>2021_MC_H2</t>
  </si>
  <si>
    <t>2021_MC_H3</t>
  </si>
  <si>
    <t>2021_MC_H5</t>
  </si>
  <si>
    <t>2021_MC_H6</t>
  </si>
  <si>
    <t>2021_MC_H7</t>
  </si>
  <si>
    <t>2021_MC_H8</t>
  </si>
  <si>
    <t>2021_MC_H9</t>
  </si>
  <si>
    <t>2021_TH_H1</t>
  </si>
  <si>
    <t>2021_TH_H10</t>
  </si>
  <si>
    <t>2021_TH_H4</t>
  </si>
  <si>
    <t>2021_TH_H5</t>
  </si>
  <si>
    <t>2021_TH_H6</t>
  </si>
  <si>
    <t>2021_TH_H8</t>
  </si>
  <si>
    <t>2021_TH_H9</t>
  </si>
  <si>
    <t>2021_TI_H1</t>
  </si>
  <si>
    <t>2021_TI_H11</t>
  </si>
  <si>
    <t>2021_TI_H12</t>
  </si>
  <si>
    <t>2021_TI_H2</t>
  </si>
  <si>
    <t>2021_TI_H3</t>
  </si>
  <si>
    <t>2021_TI_H4</t>
  </si>
  <si>
    <t>2021_TI_H5</t>
  </si>
  <si>
    <t>2021_TI_H6</t>
  </si>
  <si>
    <t>2021_TI_H7</t>
  </si>
  <si>
    <t>2021_TI_H8</t>
  </si>
  <si>
    <t>2021_TI_H9</t>
  </si>
  <si>
    <t>2021DenIPVH1</t>
  </si>
  <si>
    <t>2021DenOrfH1</t>
  </si>
  <si>
    <t>2021DenSIPRH11</t>
  </si>
  <si>
    <t>2021Fin2020H1</t>
  </si>
  <si>
    <t>2021Fin2020H2</t>
  </si>
  <si>
    <t>2021Fin2020H3</t>
  </si>
  <si>
    <t>2021Fin2020H6</t>
  </si>
  <si>
    <t>2021Fin2020H7</t>
  </si>
  <si>
    <t>2022_AD_H1</t>
  </si>
  <si>
    <t>2022_AD_H10</t>
  </si>
  <si>
    <t>2022_AD_H11</t>
  </si>
  <si>
    <t>2022_AD_H12</t>
  </si>
  <si>
    <t>2022_AD_H13</t>
  </si>
  <si>
    <t>2022_AD_H14</t>
  </si>
  <si>
    <t>2022_AD_H15</t>
  </si>
  <si>
    <t>2022_AD_H16</t>
  </si>
  <si>
    <t>2022_AD_H17</t>
  </si>
  <si>
    <t>2022_AD_H18</t>
  </si>
  <si>
    <t>2022_AD_H2</t>
  </si>
  <si>
    <t>2022_AD_H3</t>
  </si>
  <si>
    <t>2022_AD_H4</t>
  </si>
  <si>
    <t>2022_AD_H6</t>
  </si>
  <si>
    <t>2022_AD_H7</t>
  </si>
  <si>
    <t>2022_AD_H8</t>
  </si>
  <si>
    <t>2022_AD_H9</t>
  </si>
  <si>
    <t>2022_AU_H1</t>
  </si>
  <si>
    <t>2022_AU_H10</t>
  </si>
  <si>
    <t>2022_AU_H2</t>
  </si>
  <si>
    <t>2022_AU_H3</t>
  </si>
  <si>
    <t>2022_AU_H4</t>
  </si>
  <si>
    <t>2022_AU_H5</t>
  </si>
  <si>
    <t>2022_AU_H6</t>
  </si>
  <si>
    <t>2022_AU_H7</t>
  </si>
  <si>
    <t>2022_AU_H9</t>
  </si>
  <si>
    <t>2022_CO_H1</t>
  </si>
  <si>
    <t>2022_CO_H2</t>
  </si>
  <si>
    <t>2022_CO_H3</t>
  </si>
  <si>
    <t>2022_EN_H1</t>
  </si>
  <si>
    <t>2022_EN_H2</t>
  </si>
  <si>
    <t>2022_EN_H3</t>
  </si>
  <si>
    <t>2022_EN_H4</t>
  </si>
  <si>
    <t>2022_EN_H5</t>
  </si>
  <si>
    <t>2022_EN_H6</t>
  </si>
  <si>
    <t>2022_EN_H7</t>
  </si>
  <si>
    <t>2022_EN_H8</t>
  </si>
  <si>
    <t>2022_EN_H9</t>
  </si>
  <si>
    <t>2022_FB_H1</t>
  </si>
  <si>
    <t>2022_GC_H1</t>
  </si>
  <si>
    <t>2022_MC_H1</t>
  </si>
  <si>
    <t>2022_MC_H10</t>
  </si>
  <si>
    <t>2022_MC_H11</t>
  </si>
  <si>
    <t>2022_MC_H2</t>
  </si>
  <si>
    <t>2022_MC_H3</t>
  </si>
  <si>
    <t>2022_MC_H4</t>
  </si>
  <si>
    <t>2022_MC_H5</t>
  </si>
  <si>
    <t>2022_MC_H6</t>
  </si>
  <si>
    <t>2022_MC_H7</t>
  </si>
  <si>
    <t>2022_MC_H8</t>
  </si>
  <si>
    <t>2022_MC_H9</t>
  </si>
  <si>
    <t>2022_TH_H15</t>
  </si>
  <si>
    <t>2022_TH_H5</t>
  </si>
  <si>
    <t>2022_TH_H6</t>
  </si>
  <si>
    <t>2022_TH_H9</t>
  </si>
  <si>
    <t>2022_TI_H1</t>
  </si>
  <si>
    <t>2022_TI_H2</t>
  </si>
  <si>
    <t>2022_TI_H3</t>
  </si>
  <si>
    <t>2022_TI_H4</t>
  </si>
  <si>
    <t>2022_TI_H5</t>
  </si>
  <si>
    <t>2022_TI_H7</t>
  </si>
  <si>
    <t>2022AFin2021H7</t>
  </si>
  <si>
    <t>2022AFin2021H9</t>
  </si>
  <si>
    <t>2022DenC254H1</t>
  </si>
  <si>
    <t>2022DenC254H2</t>
  </si>
  <si>
    <t>2022DenC254H3</t>
  </si>
  <si>
    <t>2022DenC254H4</t>
  </si>
  <si>
    <t>2022DenC254H5</t>
  </si>
  <si>
    <t>2022DenOC56640H1</t>
  </si>
  <si>
    <t>2022Fin2022H14</t>
  </si>
  <si>
    <t>2022Fin2022H17</t>
  </si>
  <si>
    <t>2022Fin2022H20</t>
  </si>
  <si>
    <t>2022Fin2022H5</t>
  </si>
  <si>
    <t>2022Fin2022H7</t>
  </si>
  <si>
    <t>2022Fin2022H9</t>
  </si>
  <si>
    <t>2023_AD_H1</t>
  </si>
  <si>
    <t>2023_AD_H10</t>
  </si>
  <si>
    <t>2023_AD_H11</t>
  </si>
  <si>
    <t>2023_AD_H12</t>
  </si>
  <si>
    <t>2023_AD_H13</t>
  </si>
  <si>
    <t>2023_AD_H14</t>
  </si>
  <si>
    <t>2023_AD_H15</t>
  </si>
  <si>
    <t>2023_AD_H16</t>
  </si>
  <si>
    <t>2023_AD_H2</t>
  </si>
  <si>
    <t>2023_AD_H3</t>
  </si>
  <si>
    <t>2023_AD_H4</t>
  </si>
  <si>
    <t>2023_AD_H5</t>
  </si>
  <si>
    <t>2023_AD_H6</t>
  </si>
  <si>
    <t>2023_AD_H7</t>
  </si>
  <si>
    <t>2023_AD_H8</t>
  </si>
  <si>
    <t>2023_AD_H9</t>
  </si>
  <si>
    <t>2023_AU_H1</t>
  </si>
  <si>
    <t>2023_AU_H10</t>
  </si>
  <si>
    <t>2023_AU_H11</t>
  </si>
  <si>
    <t>2023_AU_H13</t>
  </si>
  <si>
    <t>2023_AU_H15</t>
  </si>
  <si>
    <t>2023_AU_H17</t>
  </si>
  <si>
    <t>2023_AU_H18</t>
  </si>
  <si>
    <t>2023_AU_H19</t>
  </si>
  <si>
    <t>2023_AU_H20</t>
  </si>
  <si>
    <t>2023_AU_H3</t>
  </si>
  <si>
    <t>2023_AU_H4</t>
  </si>
  <si>
    <t>2023_AU_H7</t>
  </si>
  <si>
    <t>2023_AU_H9</t>
  </si>
  <si>
    <t>2023_CJ_H1</t>
  </si>
  <si>
    <t>2023_CO_H11</t>
  </si>
  <si>
    <t>2023_CO_H12</t>
  </si>
  <si>
    <t>2023_CO_H14</t>
  </si>
  <si>
    <t>2023_CO_H15</t>
  </si>
  <si>
    <t>2023_CO_H16</t>
  </si>
  <si>
    <t>2023_CO_H17</t>
  </si>
  <si>
    <t>2023_CO_H18</t>
  </si>
  <si>
    <t>2023_CO_H19</t>
  </si>
  <si>
    <t>2023_CO_H20</t>
  </si>
  <si>
    <t>2023_CO_H21</t>
  </si>
  <si>
    <t>2023_CO_H22</t>
  </si>
  <si>
    <t>2023_CO_H23</t>
  </si>
  <si>
    <t>2023_CO_H24</t>
  </si>
  <si>
    <t>2023_CO_H25</t>
  </si>
  <si>
    <t>2023_CO_H26</t>
  </si>
  <si>
    <t>2023_CO_H27</t>
  </si>
  <si>
    <t>2023_CO_H28</t>
  </si>
  <si>
    <t>2023_CO_H29</t>
  </si>
  <si>
    <t>2023_CO_H3</t>
  </si>
  <si>
    <t>2023_CO_H30</t>
  </si>
  <si>
    <t>2023_CO_H31</t>
  </si>
  <si>
    <t>2023_CO_H32</t>
  </si>
  <si>
    <t>2023_CO_H33</t>
  </si>
  <si>
    <t>2023_CO_H34</t>
  </si>
  <si>
    <t>2023_CO_H36</t>
  </si>
  <si>
    <t>2023_CO_H38</t>
  </si>
  <si>
    <t>2023_CO_H39</t>
  </si>
  <si>
    <t>2023_CO_H4</t>
  </si>
  <si>
    <t>2023_CO_H40</t>
  </si>
  <si>
    <t>2023_CO_H41</t>
  </si>
  <si>
    <t>2023_CO_H42</t>
  </si>
  <si>
    <t>2023_CO_H43</t>
  </si>
  <si>
    <t>2023_CO_H44</t>
  </si>
  <si>
    <t>2023_CO_H45</t>
  </si>
  <si>
    <t>2023_CO_H46</t>
  </si>
  <si>
    <t>2023_CO_H5</t>
  </si>
  <si>
    <t>2023_CO_H6</t>
  </si>
  <si>
    <t>2023_CO_H7</t>
  </si>
  <si>
    <t>2023_CO_H8</t>
  </si>
  <si>
    <t>2023_CO_H9</t>
  </si>
  <si>
    <t>2023_DI_H2</t>
  </si>
  <si>
    <t>2023_ES_H1</t>
  </si>
  <si>
    <t>2023_GD_H1</t>
  </si>
  <si>
    <t>2023_GF_H5</t>
  </si>
  <si>
    <t>2023_GF_H7</t>
  </si>
  <si>
    <t>2023_GF_H8</t>
  </si>
  <si>
    <t>2023_MC_H2</t>
  </si>
  <si>
    <t>2023_MC_H3</t>
  </si>
  <si>
    <t>2023_MC_H4</t>
  </si>
  <si>
    <t>2023_TH_H1</t>
  </si>
  <si>
    <t>2023_TH_H10</t>
  </si>
  <si>
    <t>2023_TH_H11</t>
  </si>
  <si>
    <t>2023_TH_H12</t>
  </si>
  <si>
    <t>2023_TH_H13</t>
  </si>
  <si>
    <t>2023_TH_H15</t>
  </si>
  <si>
    <t>2023_TH_H16</t>
  </si>
  <si>
    <t>2023_TH_H18</t>
  </si>
  <si>
    <t>2023_TH_H19</t>
  </si>
  <si>
    <t>2023_TH_H2</t>
  </si>
  <si>
    <t>2023_TH_H20</t>
  </si>
  <si>
    <t>2023_TH_H22</t>
  </si>
  <si>
    <t>2023_TH_H23</t>
  </si>
  <si>
    <t>2023_TH_H24</t>
  </si>
  <si>
    <t>2023_TH_H25</t>
  </si>
  <si>
    <t>2023_TH_H26</t>
  </si>
  <si>
    <t>2023_TH_H27</t>
  </si>
  <si>
    <t>2023_TH_H28</t>
  </si>
  <si>
    <t>2023_TH_H29</t>
  </si>
  <si>
    <t>2023_TH_H3</t>
  </si>
  <si>
    <t>2023_TH_H30</t>
  </si>
  <si>
    <t>2023_TH_H31</t>
  </si>
  <si>
    <t>2023_TH_H32</t>
  </si>
  <si>
    <t>2023_TH_H33</t>
  </si>
  <si>
    <t>2023_TH_H34</t>
  </si>
  <si>
    <t>2023_TH_H35</t>
  </si>
  <si>
    <t>2023_TH_H37</t>
  </si>
  <si>
    <t>2023_TH_H38</t>
  </si>
  <si>
    <t>2023_TH_H4</t>
  </si>
  <si>
    <t>2023_TH_H6</t>
  </si>
  <si>
    <t>2023_TH_H7</t>
  </si>
  <si>
    <t>2023_TH_H8</t>
  </si>
  <si>
    <t>2023_TH_H9</t>
  </si>
  <si>
    <t>2024_CJ_H3</t>
  </si>
  <si>
    <t>2024_CJ_H7</t>
  </si>
  <si>
    <t>2024_DI_H1</t>
  </si>
  <si>
    <t>2024_DI_H2</t>
  </si>
  <si>
    <t>2024_TH_H2</t>
  </si>
  <si>
    <t>2024_TH_H3</t>
  </si>
  <si>
    <t>2024_TH_H4</t>
  </si>
  <si>
    <t>2024DenSECOPH1</t>
  </si>
  <si>
    <t>2024DenSECOPH2</t>
  </si>
  <si>
    <t>2024Fin2023H10</t>
  </si>
  <si>
    <t>2024Fin2023H6</t>
  </si>
  <si>
    <t>2024Fin2023H7</t>
  </si>
  <si>
    <t>2024Fin2023H8</t>
  </si>
  <si>
    <t>2025_AD_H1</t>
  </si>
  <si>
    <t>2025_AD_H2</t>
  </si>
  <si>
    <t>2025_AD_H4</t>
  </si>
  <si>
    <t>2025_CJ_H2</t>
  </si>
  <si>
    <t>2025_CJ_H3</t>
  </si>
  <si>
    <t>2025_DI_H1</t>
  </si>
  <si>
    <t>2025_DI_H5</t>
  </si>
  <si>
    <t>2025DenCon223H1</t>
  </si>
  <si>
    <t>2025DenCon223H2</t>
  </si>
  <si>
    <t>2025Fin2024H1</t>
  </si>
  <si>
    <t>2025Fin2024H11</t>
  </si>
  <si>
    <t>2025Fin2024H12</t>
  </si>
  <si>
    <t>2025Fin2024H14</t>
  </si>
  <si>
    <t>2025Fin2024H15</t>
  </si>
  <si>
    <t>2025Fin2024H16</t>
  </si>
  <si>
    <t>2025Fin2024H17</t>
  </si>
  <si>
    <t>2025Fin2024H18</t>
  </si>
  <si>
    <t>2025Fin2024H19</t>
  </si>
  <si>
    <t>2025Fin2024H2</t>
  </si>
  <si>
    <t>2025Fin2024H20</t>
  </si>
  <si>
    <t>2025Fin2024H21</t>
  </si>
  <si>
    <t>2025Fin2024H22</t>
  </si>
  <si>
    <t>2025Fin2024H23</t>
  </si>
  <si>
    <t>2025Fin2024H24</t>
  </si>
  <si>
    <t>2025Fin2024H25</t>
  </si>
  <si>
    <t>2025Fin2024H26</t>
  </si>
  <si>
    <t>2025Fin2024H27</t>
  </si>
  <si>
    <t>2025Fin2024H28</t>
  </si>
  <si>
    <t>2025Fin2024H29</t>
  </si>
  <si>
    <t>2025Fin2024H3</t>
  </si>
  <si>
    <t>2025Fin2024H30</t>
  </si>
  <si>
    <t>2025Fin2024H31</t>
  </si>
  <si>
    <t>2025Fin2024H32</t>
  </si>
  <si>
    <t>2025Fin2024H33</t>
  </si>
  <si>
    <t>2025Fin2024H34</t>
  </si>
  <si>
    <t>2025Fin2024H35</t>
  </si>
  <si>
    <t>total</t>
  </si>
  <si>
    <t>Cuenta de CÓDIGO DE HALLAZGO</t>
  </si>
  <si>
    <t>Para Evaluar</t>
  </si>
  <si>
    <t>TIPO DE AUDITORÍA</t>
  </si>
  <si>
    <t>AUDITORÍAS INTERNAS / INFORMES</t>
  </si>
  <si>
    <t>Denominación de la auditoría / informe</t>
  </si>
  <si>
    <t>Vigencia</t>
  </si>
  <si>
    <t>Cantidad Hallazgos</t>
  </si>
  <si>
    <t>Cantidad Metas</t>
  </si>
  <si>
    <t>Auditorías Internas de Gestión e Informes OCI – Vigencia 2016</t>
  </si>
  <si>
    <t>Auditorías Internas de Gestión e Informes OCI – Vigencia 2018</t>
  </si>
  <si>
    <t>Auditorías Internas de Gestión e Informes OCI – Vigencia 2019</t>
  </si>
  <si>
    <t>Auditorías Internas de Gestión e Informes OCI – Vigencia 2020</t>
  </si>
  <si>
    <t>Auditorías Internas de Gestión e Informes OCI – Vigencia 2021</t>
  </si>
  <si>
    <t>Auditorías Internas de Gestión e Informes OCI – Vigencia 2022</t>
  </si>
  <si>
    <t>Auditorías Internas de Gestión e Informes OCI – Vigencia 2023</t>
  </si>
  <si>
    <t>Auditorías Internas de Gestión e Informes OCI – Vigencia 2024</t>
  </si>
  <si>
    <t>Auditorías Internas de Gestión e Informes OCI – Vigencia 2025</t>
  </si>
  <si>
    <t>SUBTOTAL AUDITORÍAS INTERNAS OCI</t>
  </si>
  <si>
    <t xml:space="preserve">AUDITORÍAS EXTERNAS CGR </t>
  </si>
  <si>
    <t>Denominación de la auditoría</t>
  </si>
  <si>
    <t>Actuación-Auditoria Anual Control Interno Contable 2023</t>
  </si>
  <si>
    <t>Actuación Contraloría General de la República – CGR 2018</t>
  </si>
  <si>
    <t>Actuación Contraloría General de la República – CGR 2020</t>
  </si>
  <si>
    <t>Actuación Contraloría General de la República – CGR 2021</t>
  </si>
  <si>
    <t>Actuación Contraloría General de la República – CGR 2022</t>
  </si>
  <si>
    <t>Actuación Contraloría General de la República – CGR 2023</t>
  </si>
  <si>
    <t>Actuación Contraloría General de la República – CGR 2024</t>
  </si>
  <si>
    <t>Actuación Contraloría General de la República – CGR 2025</t>
  </si>
  <si>
    <t>TOTAL</t>
  </si>
  <si>
    <t>Total</t>
  </si>
  <si>
    <t>FORMULACIÓN ACTIVIDADES</t>
  </si>
  <si>
    <t>PRIMER TRIMESTRE</t>
  </si>
  <si>
    <t>SEGUNDO TRIMESTRE</t>
  </si>
  <si>
    <t>TERCER TRIMESTRE</t>
  </si>
  <si>
    <t>CUARTO TRIMESTRE</t>
  </si>
  <si>
    <t>SEGUIMIENTO PRIMERA LÍNEA DE DEFENSA</t>
  </si>
  <si>
    <t>SEGUIMIENTO SEGUNDA LÍNEA DE DEFENSA</t>
  </si>
  <si>
    <t>ACCIÓN DE MEJORA</t>
  </si>
  <si>
    <t>COD ACTIVIDAD</t>
  </si>
  <si>
    <t xml:space="preserve">ACTIVIDADES/DESCRIPCIÓN </t>
  </si>
  <si>
    <t>UNIDAD DE MEDIDA</t>
  </si>
  <si>
    <t>CANTIDAD / UNIDAD DE MEDIDA</t>
  </si>
  <si>
    <t>FECHA DE INICIO</t>
  </si>
  <si>
    <t>FECHA DE FINALIZACIÓN</t>
  </si>
  <si>
    <t>ACTIVIDADES/PLAZO EN SEMANAS</t>
  </si>
  <si>
    <t>1. Avance físico de ejecución</t>
  </si>
  <si>
    <t xml:space="preserve">1. Descripción de evidencias o soportes ejecución </t>
  </si>
  <si>
    <t>1. Evidencias LINK</t>
  </si>
  <si>
    <t>2. Fecha del seguimiento</t>
  </si>
  <si>
    <t>2. Descripción seguimiento evidencia</t>
  </si>
  <si>
    <t>2. % Avance</t>
  </si>
  <si>
    <t>2. EFICACIA</t>
  </si>
  <si>
    <t>Acción correctiva</t>
  </si>
  <si>
    <t>DG_AC01</t>
  </si>
  <si>
    <t>Verificar que en el Acta de Comité Técnico que incluya el cumplimiento de los requisitos técnicos, financieros y jurídicos contenidos en la Resolución que establece la urgencia manifiesta</t>
  </si>
  <si>
    <t>Acta de Comité Técnico y los anexoss</t>
  </si>
  <si>
    <t>00. Dirección General (Secretaria Técnica)</t>
  </si>
  <si>
    <t>Actividad pendiente de realización</t>
  </si>
  <si>
    <t>Sin avance en la actividad</t>
  </si>
  <si>
    <t>SE_AC01</t>
  </si>
  <si>
    <t>Seguimiento mensual en la plataforma PIIP de los recursos de Inversión.</t>
  </si>
  <si>
    <t>Reportes mensuales realizados en la plataformaPIIP del DNP</t>
  </si>
  <si>
    <t>00. Subdirección Estretegica y de Coordinación Bomberil</t>
  </si>
  <si>
    <t>Seguimiento Historico CGR</t>
  </si>
  <si>
    <r>
      <rPr>
        <b/>
        <sz val="11"/>
        <color rgb="FF000000"/>
        <rFont val="Arial"/>
        <family val="2"/>
      </rPr>
      <t>Accion establecida en el plan de mejoramiento suscrito el 17 de diciembre de 2024, como resultado de la auditoria realizada a la vigencia 2023.
La acción finaliza el 31 de diciembre de 2025.</t>
    </r>
    <r>
      <rPr>
        <sz val="11"/>
        <color rgb="FF000000"/>
        <rFont val="Arial"/>
        <family val="2"/>
      </rPr>
      <t xml:space="preserve"> 
Se evidenció que, desde el proceso de Planeación Estratégica, se realizaron de manera mensual los reportes de avance en el sistema PIIP sobre la ejecución de los recursos de inversión, así como el avance físico de las actividades propuestas.
</t>
    </r>
    <r>
      <rPr>
        <b/>
        <sz val="11"/>
        <color rgb="FF000000"/>
        <rFont val="Arial"/>
        <family val="2"/>
      </rPr>
      <t>Por lo tanto, no se ha dado cumplimiento a la acción establecida en el Plan de Mejoramiento.</t>
    </r>
  </si>
  <si>
    <t>No se registra eviencias</t>
  </si>
  <si>
    <t>En el primer semestre de 2026, se realizaron seis seguimientos a los recursos de inversión en la plataforma PIIP , los cuales corresponden al periodo comprendido entre diciembre 2025 a mayo 2026</t>
  </si>
  <si>
    <t>https://dnbcgovco-my.sharepoint.com/:f:/g/personal/planeacion_dnbc_gov_co/IgALtEtIvA50SJZNotKoxLPeAc9AQrFeOOLTzscefojERE8?e=JqSeOO</t>
  </si>
  <si>
    <t>Se evidencia seguimientos de Dic 2025, hasta mayo 2026</t>
  </si>
  <si>
    <t>SE_AC02</t>
  </si>
  <si>
    <t xml:space="preserve">Analizar en el marco del comité técnico los criterios de priorización para los municipios que tienen menos de 20000 habitantes </t>
  </si>
  <si>
    <t>Acta Comité Técnico según realizadas en la vigencia</t>
  </si>
  <si>
    <t>No se registra seguimiento</t>
  </si>
  <si>
    <t>En el primer semestre se realizó trabajo de revisión de solicitudes y de criterios técnicos para regionalizar el fortalecimiento entregado a la fecha de corte de este informe, el acta se encuentra en proceso de construcción, para revisión y fima de quienes hacen parte del comité técnico e intervinieron en el proceso</t>
  </si>
  <si>
    <t>pendiente</t>
  </si>
  <si>
    <t>No se encuentran evidencias de monitoreo</t>
  </si>
  <si>
    <t>PE_A1</t>
  </si>
  <si>
    <t xml:space="preserve">Realizar el Procedimiento para la generación del PAA </t>
  </si>
  <si>
    <t xml:space="preserve">Procedimiento Generado.  </t>
  </si>
  <si>
    <t>Acción Cumplida Pendiente evaluación tercera Linea</t>
  </si>
  <si>
    <t>Se generó por parte del Planeación Estratégica, el  procedimiento denominado Formulacion y seguimiento Plan Anual de Adquisiones, codigo: PC-PE-01 Version 1. El procedimiento Actualmente se encuentra en V3.</t>
  </si>
  <si>
    <t>https://dnbcgovco-my.sharepoint.com/:b:/g/personal/planeacion_dnbc_gov_co/IQDNdvWv1y91Tp4Dh16MArLvAdjffmzNDv9k9_c3is0NPQs?e=nxlmmL</t>
  </si>
  <si>
    <t xml:space="preserve">Se evidencia creación de procedimiento PC-PE-FSP-01 Formulación Seguimiento Plan Anual Adquisiciones y posteriores actualizaciones. </t>
  </si>
  <si>
    <t>https://dnbcgovco-my.sharepoint.com/my?id=%2Fpersonal%2Fplaneacion%5Fdnbc%5Fgov%5Fco%2FDocuments%2FDocumentos%20SIGE%2F6%2E%20Planes%2FPLAN%20DE%20MEJORA%2F2026%2F02%2E%20Seguimiento%20Segundo%20Trimestre%2F01%2E%20Planeaci%C3%B3n%20Estrat%C3%A9gica&amp;viewid=efb70791%2Db8ab%2D49e7%2Db552%2Dd3d4cbe976b9</t>
  </si>
  <si>
    <t>PE_A2</t>
  </si>
  <si>
    <t>Generar el PAA conforme a los lineamientos establecidos por Colombia Compra Eficiente, indicando los procesos que se adelantaran, responsables, fechas de inicio y finalización, cuantia, tipo de proceso, reponsables de generar estudios entre otros.</t>
  </si>
  <si>
    <t>PAA constituido</t>
  </si>
  <si>
    <t xml:space="preserve">Durante la vigencia 2022 se realizaron ejercicios para la construcción de formatos que capturaran información acorde a lineamientos de CCE. En PAA 2026 fue publicado acorde con el formato construido </t>
  </si>
  <si>
    <t>https://dnbc.gov.co/plan-anual-de-adquisiciones/</t>
  </si>
  <si>
    <t>Se evidencia publicación reciente de PAA</t>
  </si>
  <si>
    <t>PE_A3</t>
  </si>
  <si>
    <t>Realizar seguimiento mensual al PAA, y presentarlo a la Alta Dirección para la respectiva toma de decisiones.</t>
  </si>
  <si>
    <t>Informes de seguimiento</t>
  </si>
  <si>
    <t>Durante las vigencias 2022 y 2023 se presentaron informes de seguimiento al PAA en los comités de contratación. 
Esta actividad sigue contemplada en el procedimiento vigente</t>
  </si>
  <si>
    <t>Se evidencia documentación de la actividad en el procedimiento. Se ha realizado seguimientos durante 2026 en matriz de gestión contractual</t>
  </si>
  <si>
    <t>PE_A4</t>
  </si>
  <si>
    <t xml:space="preserve">Realizar el seguimiento de la ejecucion presupuestal de los gastos de funcionamiento (Semáforo) y los gastos de inversion (Cadena de Valor) en forma mensual y  presentarlo a la Alta Direccion y a Gestión Contractual para realizar el seguimiento y   evaluar los procesos contractuales  que no se hallan adelantado y los que estan curso. </t>
  </si>
  <si>
    <t xml:space="preserve">Reportes de seguimientos  de la ejecucion presupestal de los gastos de funcionamiento (Semáforo) y los gastos de inversion (Cadena de Valor), realizados y presentados a la Alta Direccion y a Gestión Contractual </t>
  </si>
  <si>
    <t>Durante las vigencias 2022 y 2023 se presentaron informes de seguimiento al  en los comités directivos. 
Esta actividad sigue realizandose y se ha realizado durante el primer trimestre de la vigencia 2026</t>
  </si>
  <si>
    <t>https://dnbcgovco-my.sharepoint.com/:f:/g/personal/planeacion_dnbc_gov_co/IgAwRNaujcVWS71Oq-WCF_AGAcRdBSypMFYYtevfmuGwQSg?e=uNwP8x</t>
  </si>
  <si>
    <t>Se evidencian actas de comité directivo</t>
  </si>
  <si>
    <t>Durante las vigencias 2022 y 2023 se presentaron informes de seguimiento al  en los comités directivos. 
Esta actividad sigue realizandose y se ha realizado durante la vigencia 2026</t>
  </si>
  <si>
    <t>PE_A5</t>
  </si>
  <si>
    <t>Socializar a los funcionarios y contratistas la matriz de roles y usuarios</t>
  </si>
  <si>
    <t>Socialización de la matriz de roles y usuarios</t>
  </si>
  <si>
    <t>Se realiza actualización de la SEGREGACION DE ROLES, compartida con el comité directivo y socailziada a travez de correo electrónico con los procesos (personal de planta y contratistas). Vigencia 2024</t>
  </si>
  <si>
    <t>Acción cumplida en 2024</t>
  </si>
  <si>
    <t>PE_A6</t>
  </si>
  <si>
    <t xml:space="preserve">Asignar por parte de la Alta Dirección los recursos económicos  para la implementación, sostenibilidad y mejoramiento  del SG-SST </t>
  </si>
  <si>
    <t>Documento de asignación de Recursos (Desagregación presupuestal)</t>
  </si>
  <si>
    <t>1</t>
  </si>
  <si>
    <t>Continua abierta por tener actividades Gestion de talento humano</t>
  </si>
  <si>
    <t>En 2023 se presentó desagregación presupuestal con recursos destinados a SST</t>
  </si>
  <si>
    <t>Acción cumplida en 2023</t>
  </si>
  <si>
    <t>PE_A7</t>
  </si>
  <si>
    <t>Cumplir con los términos de la Circular anual emitida por el Ministerio de Hacienda y Crédito Público para la presentación del anteproyecto de presupuesto 2025</t>
  </si>
  <si>
    <t>Anteproyecto remitido</t>
  </si>
  <si>
    <r>
      <rPr>
        <sz val="11"/>
        <color theme="1"/>
        <rFont val="Arial"/>
        <family val="2"/>
      </rPr>
      <t xml:space="preserve">Acción establecida en el Plan de Mejoramiento suscrito el 15 de enero de 2024 como resultado de la auditoria realizada a la vigencia 2022
La acción de mejora finaliza el 30 de Junio  de 2025
</t>
    </r>
    <r>
      <rPr>
        <sz val="11"/>
        <color rgb="FF000000"/>
        <rFont val="Arial"/>
        <family val="2"/>
      </rPr>
      <t>Acción cumplida en el primer semestre de la vigencia 2025. El Anteproyecto de Presupuesto ANTEPGN, fue presentado el 28 de marzo de 2025, segun radicado No 1-2025-0311472
Para el anteproyecto de presupuesto de la vigencia 2027, presentado en la vigencia 2026, se presentó oportunamente atendiendo el procedimiento interno establecido</t>
    </r>
  </si>
  <si>
    <t>https://dnbcgovco-my.sharepoint.com/:f:/g/personal/planeacion_dnbc_gov_co/IgAwRNaujcVWS71Oq-WCF_AGAfs5QChUDiIf3u_UJWQL4d4?e=4XXkdM</t>
  </si>
  <si>
    <t>Se evidencia remisión oportuna de anteproyecto de presupuesto. Se formula procedimiento donde se documentan actividades</t>
  </si>
  <si>
    <t>PE_A8</t>
  </si>
  <si>
    <t xml:space="preserve">Solicitar a la Contraloría General de la República dar traslado del hallazgo al Municipio Bello Antioquia, por ser de su competencia. </t>
  </si>
  <si>
    <t>Oficio de solicitud de traslado</t>
  </si>
  <si>
    <r>
      <rPr>
        <sz val="11"/>
        <color theme="1"/>
        <rFont val="Arial"/>
        <family val="2"/>
      </rPr>
      <t xml:space="preserve">Acción establecida en el Plan de Mejoramiento suscrito el 15 de enero de 2024 como resultado de la auditoria realizada a la vigencia 2022
La acción de mejora finaliza el 31 de Diciembre  de 2024
</t>
    </r>
    <r>
      <rPr>
        <sz val="11"/>
        <color rgb="FF000000"/>
        <rFont val="Arial"/>
        <family val="2"/>
      </rPr>
      <t xml:space="preserve">
Se evidenció que, mediante oficio No. 20231140102341 del 28 de diciembre de 2023, la DNBC solicitó a la Contraloría General de la República el traslado del hallazgo No. 16, relacionado con el Convenio 186 de 2021 y el Contrato de Obra 1244-2023, al Municipio de Bello, Antioquia, por ser de su competencia, actuación que se ejecutó dentro del plazo establecido en el plan de mejoramiento.
</t>
    </r>
    <r>
      <rPr>
        <b/>
        <sz val="11"/>
        <color rgb="FF000000"/>
        <rFont val="Arial"/>
        <family val="2"/>
      </rPr>
      <t xml:space="preserve">
Por lo tanto, la acción de mejora establecida  queda cumplida.</t>
    </r>
  </si>
  <si>
    <t>Cumplida en seguimiento diciembre 2025</t>
  </si>
  <si>
    <t>PE_A9</t>
  </si>
  <si>
    <t>Diseñar circular mediante la cual se establezcan fechas y requisitos para gestionar Vigencias Futuras por parte de la Entidad</t>
  </si>
  <si>
    <t>Circular remitida</t>
  </si>
  <si>
    <r>
      <rPr>
        <sz val="11"/>
        <color theme="1"/>
        <rFont val="Arial"/>
        <family val="2"/>
      </rPr>
      <t xml:space="preserve">Acción establecida en el Plan de Mejoramiento suscrito el 15 de enero de 2024 como resultado de la auditoria realizada a la vigencia 2022
La acción de mejora finaliza el 30 de junio de 2024
</t>
    </r>
    <r>
      <rPr>
        <sz val="11"/>
        <color rgb="FF000000"/>
        <rFont val="Arial"/>
        <family val="2"/>
      </rPr>
      <t xml:space="preserve">Acción cumplida en el primer semestre de la vigencia 2024.
</t>
    </r>
    <r>
      <rPr>
        <b/>
        <sz val="11"/>
        <color rgb="FF000000"/>
        <rFont val="Arial"/>
        <family val="2"/>
      </rPr>
      <t xml:space="preserve">
Por lo anterior, la acción de mejora se encuentra cumplida.</t>
    </r>
  </si>
  <si>
    <t>PE_A10</t>
  </si>
  <si>
    <t>Realizar seguimiento a la circular vigencia futuras  y presentarlo al Comité de Contratación para la toma de decisiones</t>
  </si>
  <si>
    <t>Seguimiento realizado y socializado</t>
  </si>
  <si>
    <r>
      <rPr>
        <sz val="11"/>
        <color theme="1"/>
        <rFont val="Arial"/>
        <family val="2"/>
      </rPr>
      <t xml:space="preserve">Acción establecida en el Plan de Mejoramiento suscrito el 15 de enero de 2024 como resultado de la auditoria realizada a la vigencia 2022
La acción de mejora finalizó el 31 de enero de 2025
</t>
    </r>
    <r>
      <rPr>
        <sz val="11"/>
        <color rgb="FF000000"/>
        <rFont val="Arial"/>
        <family val="2"/>
      </rPr>
      <t xml:space="preserve">
Se evidenció el registro de actas de reunión y de información presentadas ante la Alta Dirección.
</t>
    </r>
    <r>
      <rPr>
        <b/>
        <sz val="11"/>
        <color rgb="FF000000"/>
        <rFont val="Arial"/>
        <family val="2"/>
      </rPr>
      <t xml:space="preserve">
Por lo anterior, la acción de mejora se encuentra cumplida.
</t>
    </r>
  </si>
  <si>
    <t>PE_A11</t>
  </si>
  <si>
    <t>Presentar para consideración y aprobación el anteproyecto de presupuesto al Comité Directivo, previo a las fechas establecidas por MHCP</t>
  </si>
  <si>
    <t>Acta Comité directivo</t>
  </si>
  <si>
    <t>En comité del 26 de marzo de 2026, se presentó anteproyecto de presupuesto para validación del comité directivo</t>
  </si>
  <si>
    <t>Se evidencia acta de comité directivo</t>
  </si>
  <si>
    <t>PE_A12</t>
  </si>
  <si>
    <t>Solicitar trimestralmente al Presidente de la junta nacional de bomberos, la convocatoria en atención a lo establecido en la Artículo 6° del Decreto 352 del 04 de Marzo de 2013</t>
  </si>
  <si>
    <t>Comunicación</t>
  </si>
  <si>
    <t>Se adjunta convocatoria para primer trimestre de la Junta de bomberos</t>
  </si>
  <si>
    <t>Se evidencia convocatoria de primer trimestre 2026 de la junta de bomberos</t>
  </si>
  <si>
    <t>PE_A13</t>
  </si>
  <si>
    <t>Automatizar el recordatorio de fecha de presentación y envio de Anteproyecto</t>
  </si>
  <si>
    <t>Correo electronico que incluye fechas</t>
  </si>
  <si>
    <t>Se incluye en procedimiento fechas establecidas para la presentación del anteproyecto de presupuesto</t>
  </si>
  <si>
    <t>Se evidencia tiempos en el procedimiento de programación presupuestal</t>
  </si>
  <si>
    <t>PE_A14</t>
  </si>
  <si>
    <t>Realizar seguimiento mensual a la ejecución presupuestal y presentarlo en Comité Directivo para que se establezcan las respectivas directrices para mejorar la ejecución presupuestal</t>
  </si>
  <si>
    <t>Acta de Comité y Anexos</t>
  </si>
  <si>
    <t>Se presenta seguimiento a la ejecución presupuestal y se presenta en comités directivos. Se adjuntan actas del primer trimestre</t>
  </si>
  <si>
    <t>Se evidencian actas de seguimiento primer trimestre</t>
  </si>
  <si>
    <t>Se evidencian actas de seguimiento primer y segundo trimestre</t>
  </si>
  <si>
    <t>GCo_AC1</t>
  </si>
  <si>
    <r>
      <rPr>
        <sz val="11"/>
        <color theme="1"/>
        <rFont val="Arial"/>
        <family val="2"/>
      </rPr>
      <t xml:space="preserve">Realizar los ajustes en la pagina principal del sitio web de la Entidad, implementado una sección particular identificada con el nombre: "Transparencia y acceso a la información pública”, como también incluir   el footer o pie de página GOV.CO y el nuevo   menú de Atención y Servicios  a la Ciudadanía y </t>
    </r>
    <r>
      <rPr>
        <sz val="11"/>
        <color rgb="FFFF0000"/>
        <rFont val="Arial"/>
        <family val="2"/>
      </rPr>
      <t>Participa</t>
    </r>
    <r>
      <rPr>
        <sz val="11"/>
        <color theme="1"/>
        <rFont val="Arial"/>
        <family val="2"/>
      </rPr>
      <t xml:space="preserve">, teniendo en cuenta lo establecido en el Anexo 2 de la Resolución 1519 de 2020. </t>
    </r>
  </si>
  <si>
    <t xml:space="preserve">No. De actualizaciones realizadas/No de requerimientos estipulados en el Anexo 2 de la Resolución 1519 de 2020 MINTIC </t>
  </si>
  <si>
    <t>02. Gestión de Comunicaciones</t>
  </si>
  <si>
    <t xml:space="preserve">Se informa que ya se realizaron los ajustes correspondientes en la página principal del sitio web de la Entidad, conforme a lo establecido en el Anexo 2 de la Resolución 1519 de 2020.
En este sentido, se implementó la sección “Transparencia y acceso a la información pública”, así como la inclusión del footer (pie de página) GOV.CO y el nuevo menú de Atención y Servicios a la Ciudadanía y Participa.
</t>
  </si>
  <si>
    <t>https://dnbc.gov.co/transparencia-y-acceso-a-la-informacion-publica/</t>
  </si>
  <si>
    <t>Se adjunta pabtallazo de pagina web donde se evidencia la creación del portal de transparencia</t>
  </si>
  <si>
    <t>GCo_AC2</t>
  </si>
  <si>
    <t xml:space="preserve">Socializar el procedimiento de publicación, actualización o eliminación de contenido en el portal web de la Entidad a los enlaces de cada uno de los procesos de la Entidad. </t>
  </si>
  <si>
    <t>Socializaciones realizadas</t>
  </si>
  <si>
    <t xml:space="preserve">Se informa que la socialización esta planmteada para el día martes 28 de abril </t>
  </si>
  <si>
    <t>Se evidencia socialización el día 28 de abril</t>
  </si>
  <si>
    <t xml:space="preserve">Se realizó la socialización  el día martes 28 de abril </t>
  </si>
  <si>
    <t>https://dnbcgovco-my.sharepoint.com/personal/planeacion_dnbc_gov_co/_layouts/15/onedrive.aspx?ct=1783095595106&amp;or=OWA%2DNTB%2DMail&amp;ga=1&amp;id=%2Fpersonal%2Fplaneacion%5Fdnbc%5Fgov%5Fco%2FDocuments%2FDocumentos%20SIGE%2F6%2E%20Planes%2FPLAN%20DE%20MEJORA%2F2026%2F02%2E%20Seguimiento%20Segundo%20Trimestre%2F02%2E%20Gesti%C3%B3n%20de%20Comunicaciones</t>
  </si>
  <si>
    <t>GCo_AC3</t>
  </si>
  <si>
    <t xml:space="preserve">Incluir el link de procesos y procedimeintos en el menu de Transparencia y Acceso a la informacion publica del sitio web de la Entidad.  </t>
  </si>
  <si>
    <t xml:space="preserve">Link creado </t>
  </si>
  <si>
    <t>Se informa que ya se encuentra el link de procesos y procedimientos en el menu de transparencia y acceso a la información.</t>
  </si>
  <si>
    <t xml:space="preserve">https://dnbc.gov.co/transparencia-y-acceso-a-la-informacion-publica/ - https://dnbcgovco-my.sharepoint.com/personal/planeacion_dnbc_gov_co/_layouts/15/onedrive.aspx?id=%2Fpersonal%2Fplaneacion%5Fdnbc%5Fgov%5Fco%2FDocuments%2FDocumentos%20SIGE%2F2%2E%20Procesos&amp;ga=1 </t>
  </si>
  <si>
    <t>Se evidencia pantallazo de transparencia dodne en el numeral 1.9 se da link a documentos del sistema de gestión de la entidad</t>
  </si>
  <si>
    <t>GCo_AC4</t>
  </si>
  <si>
    <t>Formular procedimiento para evaluación de canales externos de comunicación</t>
  </si>
  <si>
    <t>Procedimiento Formulado</t>
  </si>
  <si>
    <t xml:space="preserve">Se informa que esta en etapa de elaboración </t>
  </si>
  <si>
    <t>No ha dado inicio a la ejecución</t>
  </si>
  <si>
    <t>Se elaboró el procedimiento para la evaluación de los canales externos de comunicación. Como resultado de la revisión realizada por Planeación Estratégica, se recomendó ajustarlo a un instructivo, el cual fue elaborado y actualmente se encuentra en proceso de validación por parte de dicho proceso para continuar con el trámite correspondiente.</t>
  </si>
  <si>
    <t>https://dnbcgovco-my.sharepoint.com/personal/planeacion_dnbc_gov_co/_layouts/15/onedrive.aspx?id=%2Fpersonal%2Fplaneacion%5Fdnbc%5Fgov%5Fco%2FDocuments%2FDocumentos%20SIGE%2F6%2E%20Planes%2FPLAN%20DE%20MEJORA%2F2026%2F02%2E%20Seguimiento%20Segundo%20Trimestre%2F02%2E%20Gesti%C3%B3n%20de%20Comunicaciones%2FGC%2DAC4&amp;viewid=efb70791%2Db8ab%2D49e7%2Db552%2Dd3d4cbe976b9&amp;ct=1783095595106&amp;or=OWA%2DNTB%2DMail&amp;ga=1</t>
  </si>
  <si>
    <t>El documento se encuentra en revisión del proceso de Análisis y Mejora Continua y la Lider del Proceso</t>
  </si>
  <si>
    <t>GCo_AC5</t>
  </si>
  <si>
    <t>Actualizar el procedimiento de publicación de información en página web , con la inclusion de una accion critica de control (ACC) que indique "Verificar con el enlace responsable de la solicitud, la validéz y oportunidad de la información publicada."</t>
  </si>
  <si>
    <t>Procedimiento de publicación de información en página web actualizado</t>
  </si>
  <si>
    <t>Se actualizó el procedimiento de publicación de información en la página web, incorporando la Acción Crítica de Control (ACC) para verificar con el enlace responsable de la solicitud la validez y oportunidad de la información publicada. El documento fue remitido al proceso de Planeación Estratégica y actualmente se encuentra en proceso de revisión y aprobación para continuar con el trámite correspondiente.</t>
  </si>
  <si>
    <t>https://dnbcgovco-my.sharepoint.com/personal/planeacion_dnbc_gov_co/_layouts/15/onedrive.aspx?id=%2Fpersonal%2Fplaneacion%5Fdnbc%5Fgov%5Fco%2FDocuments%2FDocumentos%20SIGE%2F6%2E%20Planes%2FPLAN%20DE%20MEJORA%2F2026%2F02%2E%20Seguimiento%20Segundo%20Trimestre%2F02%2E%20Gesti%C3%B3n%20de%20Comunicaciones%2FGC%2DAC5&amp;viewid=efb70791%2Db8ab%2D49e7%2Db552%2Dd3d4cbe976b9&amp;ct=1783095595106&amp;or=OWA%2DNTB%2DMail&amp;ga=1</t>
  </si>
  <si>
    <t>MC_AC1</t>
  </si>
  <si>
    <t xml:space="preserve">Realizar el acompañamiento metodológico a cada uno de los enlaces de proceso para la actualización de los procedimientos de su proceso. </t>
  </si>
  <si>
    <t>No de acompañamientos realizados/ sobre numero de procesos de la DNBC*100</t>
  </si>
  <si>
    <t>03. Gestión de Análisis y Mejora Continua</t>
  </si>
  <si>
    <t>Se realizó mesa de trabajo de acompañamientos  con los procesos  en temas de Indicadores, Riesgos de Gestión, Documentación SIGE, Plan de mejora, PAAC, Referentes Estratégicos, Plan de Acción</t>
  </si>
  <si>
    <t>https://dnbcgovco-my.sharepoint.com/:f:/g/personal/planeacion_dnbc_gov_co/IgDYe2GS_ayPSIaWtvQYv0qbAc8IxdnR2DbMxEMLmfk0p8A?e=smqHjg</t>
  </si>
  <si>
    <t>Se adjuntan actas de acompañamiento primer trimestre</t>
  </si>
  <si>
    <t>https://dnbcgovco-my.sharepoint.com/my?id=%2Fpersonal%2Fplaneacion%5Fdnbc%5Fgov%5Fco%2FDocuments%2FDocumentos%20SIGE%2F6%2E%20Planes%2FPLAN%20DE%20MEJORA%2F2026%2F01%2E%20Seguimiento%20Primer%20Trimestre%2F03%2E%20Gesti%C3%B3n%20de%20An%C3%A1lisis%20y%20Mejora%20Continua&amp;viewid=efb70791%2Db8ab%2D49e7%2Db552%2Dd3d4cbe976b9</t>
  </si>
  <si>
    <t>Se adjuntan actas de acompañamiento primer y segundo trimestre</t>
  </si>
  <si>
    <t>MC_AC2</t>
  </si>
  <si>
    <t xml:space="preserve">Socializar Políticas de operación del procedimiento de Planes de Mejora para implementación </t>
  </si>
  <si>
    <t xml:space="preserve">Socialización del procedimiento </t>
  </si>
  <si>
    <t>Durante el primer trimestre de la vigencia 2026 se actualizó el procedimiento y se socializó</t>
  </si>
  <si>
    <t>Se evidencia socialización del 6 de marzo de 2026</t>
  </si>
  <si>
    <t>MC_AC3</t>
  </si>
  <si>
    <t xml:space="preserve">Presentar informess de autoevaluación semestrales acotrde con Plan de acción
</t>
  </si>
  <si>
    <t>Informe semestral</t>
  </si>
  <si>
    <t>Actividad reformulada con periodicidad semestral</t>
  </si>
  <si>
    <t>Pendiente de inicio de ejecución</t>
  </si>
  <si>
    <t>Actividad reformulada con periodicidad semestral. Primer seguimiento se realiza en el mes de julio</t>
  </si>
  <si>
    <t>MC_AC4</t>
  </si>
  <si>
    <t>Verificación del cumplimiento del procedimiento Planes de Mejora Código: PC-MC-02</t>
  </si>
  <si>
    <t>Informes de Verificación</t>
  </si>
  <si>
    <t>Se realiza monitoreo al primer trimestre. Primer informe se realiza con el seguimiento al segundo trimestre</t>
  </si>
  <si>
    <t>Se reporta seguimiento primer trimestre. Pendiente elaboración de informes</t>
  </si>
  <si>
    <t>MC_AC5</t>
  </si>
  <si>
    <t>Realizar monitoreo constante a toda la normatividad relacionada con los estandares y directrices para la publicar la informacion señalada en la Ley 1712 de 2014</t>
  </si>
  <si>
    <t xml:space="preserve">Numero de monitoreos realizados  </t>
  </si>
  <si>
    <t>Se encuentra en elaboración el informe del primer trimestre</t>
  </si>
  <si>
    <t>Sin evidencia de inicio de la actividad</t>
  </si>
  <si>
    <t>Se realizó el primer informe correspondiente al primer trimestre</t>
  </si>
  <si>
    <t>Se evidencia informe ITA prime trimestre</t>
  </si>
  <si>
    <t>MC_AC6</t>
  </si>
  <si>
    <t xml:space="preserve">Actualizar el mapa de riesgo de acuerdo al monitoreo que realizan los enlaces de los procesos. </t>
  </si>
  <si>
    <t xml:space="preserve">Mapa de Riesgos actualizado </t>
  </si>
  <si>
    <t>Actividad planteada para el segundo trimestre de la vigencia 2026</t>
  </si>
  <si>
    <t>Se actualizó los documentos de gestión de riesgos y se presentó a Comité Institucional de Control Interno la politica de gestión de riesgos. En julio se espera la oficialización de los documentos</t>
  </si>
  <si>
    <t>Se evidencia documentación en proceso de actualización</t>
  </si>
  <si>
    <t>MC_AC7</t>
  </si>
  <si>
    <t>Realizar la evaluacion de la documentacion del sistema, principalmente evaluar la aplicación adecuada de las principales actividades de control</t>
  </si>
  <si>
    <t xml:space="preserve">Informe de resultado de la evaluacion de la documentacion del sistema </t>
  </si>
  <si>
    <t>MC_AC8</t>
  </si>
  <si>
    <t xml:space="preserve">Realizar informes de monitoreo de los riegos de corrupción  presentando la  evaluación a los controles establecidos </t>
  </si>
  <si>
    <t xml:space="preserve">Informes de monitoreo </t>
  </si>
  <si>
    <t>MC_AC9</t>
  </si>
  <si>
    <t>Monitorear la formulación y ejecución de las acciones derivadas de los planes de mejora</t>
  </si>
  <si>
    <t xml:space="preserve">Informes de monitoreos </t>
  </si>
  <si>
    <t>Se realiza durante el mes de abril el primer monitoreo de planes de mejora, así como la aprobación de su reformulación en Comité de Control Interno</t>
  </si>
  <si>
    <t>https://dnbcgovco-my.sharepoint.com/:f:/g/personal/planeacion_dnbc_gov_co/IgDKtjIGM6TQRZiRK4q944amAfUlNwm8Q9aLRceFhhl58t8?e=gvQ8Yn</t>
  </si>
  <si>
    <t>MC_AC10</t>
  </si>
  <si>
    <t xml:space="preserve">Actualizar el manual de gestión de riesgo de la entidad </t>
  </si>
  <si>
    <t>Manual actualizado</t>
  </si>
  <si>
    <t>MC_AC11</t>
  </si>
  <si>
    <t>Realizar informe sobre actualización de la documentación del sistema</t>
  </si>
  <si>
    <t>Informe realizado</t>
  </si>
  <si>
    <t>Se realizo informe sobre documentación del sistema del primer trimestre. Se aclara que la actividad se desarrolla trimestralmente según plan de acción</t>
  </si>
  <si>
    <t xml:space="preserve">Se realizo informe sobre documentación del sistema del primer trimestre. </t>
  </si>
  <si>
    <t>AU_AC1</t>
  </si>
  <si>
    <t>Reportar de manera periodica a los lideres del proceso las PQRSD con su respectivo estado, con el fin de que estos inicien las acciones pertinentes con funcionarios y contratistas</t>
  </si>
  <si>
    <t>Reportes de control a líderes de proceso</t>
  </si>
  <si>
    <t>Se informaron alertas mensuales a través de correo electrónico a los líderes de procesos</t>
  </si>
  <si>
    <t>https://dnbcgovco-my.sharepoint.com/my?id=%2Fpersonal%2Fplaneacion%5Fdnbc%5Fgov%5Fco%2FDocuments%2FDocumentos%20SIGE%2F6%2E%20Planes%2FPLAN%20DE%20MEJORA%2F2026%2F01%2E%20Seguimiento%20Primer%20Trimestre%2F05%2E%20Gesti%C3%B3n%20de%20Atenci%C3%B3n%20al%20Usuario&amp;viewid=efb70791%2Db8ab%2D49e7%2Db552%2Dd3d4cbe976b9</t>
  </si>
  <si>
    <t>Se evidencian reportes del primer trimestre del año</t>
  </si>
  <si>
    <t>EVIDENCIAS SEGUNDO TRIMESTRE 2026 PLAN MEJORA</t>
  </si>
  <si>
    <t>Se adjuntan las evidencias de alertas del segundo trimestre.</t>
  </si>
  <si>
    <t>AU_AC2</t>
  </si>
  <si>
    <t>Requerir a los contratistas o funcionarios que tienen PQRSD por responder para que realicen la respuesta oportuna dentro de los tiempos de ley y que cuenten con la respectiva evidencia.</t>
  </si>
  <si>
    <t>Captura cierre especifico ORFEO</t>
  </si>
  <si>
    <t>Esta actividad debe realizarse por parte de los líderes de procesos, no por GAU, ya que no tiene competencia. Se solicita evaluar sí se deben solicitar los pantallazos mensuales previo al pago de la cuenta de cobro, teniendo en cuenta que se hayan respondido las PQRSD del mes anterior.</t>
  </si>
  <si>
    <t>Se debe revisar la ejecución de está actividad con los lideres de proceso acorde con la observación del proceso</t>
  </si>
  <si>
    <t>Se socializó el tema en comité directivo sin recibir por parte de los supervisores observaciones</t>
  </si>
  <si>
    <t>AU_AC3</t>
  </si>
  <si>
    <t>Gestiónar formalmente con el proceso de Gestión de T.I. la parametrización del sistema ORFEO, identificando técnicamente las necesidades funcionales del sistema que permitan contar con herramientas de prevención en el vencimiento de términos para dar respuesta oportuna a las PQRSD. (GAU).</t>
  </si>
  <si>
    <t>Nº Requeriemintos ejecutados/ Nª de requerimientos requeridos * 100</t>
  </si>
  <si>
    <t xml:space="preserve">Esta acción registrada en el año 2021, se ejecutó en la vigencia 2025, parametrizando en el Sistema de gestión documental ORFEO el tipo de documento que ingresa, así como el tipo de PQRSD y sus tiempos de respuesta. </t>
  </si>
  <si>
    <t>ORFEO ya se encuentra parametrizado</t>
  </si>
  <si>
    <t>Accion con cumplimiento reportado</t>
  </si>
  <si>
    <t>AU_AC4</t>
  </si>
  <si>
    <t>Verificar e informar mensualmente el estado de las PQRSD vencidas</t>
  </si>
  <si>
    <t>Numero de revisiones realizadas / Numero de informes presentados * 100</t>
  </si>
  <si>
    <t>Se informaron alertas e informes mensuales a través de correo electrónico a los líderes de procesos indicando el estado de las PQRSD</t>
  </si>
  <si>
    <t>Actividad con cumplimiento reportado. Dado que se vencio la actividad en 2022, en el primer trimestre se dejaron evidencias de que se continuaba con el monitoreo</t>
  </si>
  <si>
    <t>AU_AC5</t>
  </si>
  <si>
    <t>Actualizar el procedimiento Procedimiento de Recepción, Distribución, Seguimiento y Salida de Peticiones, Quejas, Reclamos, Sugerencias y Denuncias.
Incluir una politica de operación que establezca una reunión con el jefe de la unidad de control interno y con el jefe de la unidad de planeación, para el mejoramiento continuo de la gestión de la entidad semestralmente con base al informe semestral. 
En la acctiviad 11 cambiando los responsbales (funcionario y/o contratista)</t>
  </si>
  <si>
    <t>Procedimiento actualizado</t>
  </si>
  <si>
    <t>El procedimiento mencionado se actualizó en la vigencia 2025</t>
  </si>
  <si>
    <t>Procedimiento se encuentra actualizado y socializado con los requerimientos establecidos en la descripción del hallazgo. Se identifica la politica 5,64</t>
  </si>
  <si>
    <t>AU_AC6</t>
  </si>
  <si>
    <t xml:space="preserve">Generar estrategias de fortalecimiento o sensibilizaciones  a los procesos responsables de dar la maayora de  las respuestas a PQRSD en politcias de operación del respectivo procedimiento </t>
  </si>
  <si>
    <t xml:space="preserve">Estrategias o sensibilizaciones realizadas </t>
  </si>
  <si>
    <t xml:space="preserve">Se realizan estrategias de sensibilización a funcionarios y contratistas para que conozcan la importancia de la respuesta a las PQRSD y sus responsabilidades como servidores públicos. </t>
  </si>
  <si>
    <t>Se adjuntan correos de socialización de la cartilla de manejo de PQRSD del primer trimestre del año</t>
  </si>
  <si>
    <t>Se adjuntan evidencias de socialización de herramientas del proceso del segundo trimestre</t>
  </si>
  <si>
    <t>AU_AC7</t>
  </si>
  <si>
    <t xml:space="preserve">Verificar mensualmente por parte del enlace de planeación la discriminacion por areas de las solictudes asignadas, en la matriz de registro de PRQRSD para asegurar la consistencia de la información. </t>
  </si>
  <si>
    <t>Matriz de registro actualizada</t>
  </si>
  <si>
    <t>Dentro de los informes mensuales se incluye la información por áreas en cuanto a las solicitudes asignadas</t>
  </si>
  <si>
    <t>Se incluyen los informes del primer trimestre. Se sugiere su socialización con el lider del proceso vía correo electrónico para generar evidencia o adjuntar informes firmados por el mismo</t>
  </si>
  <si>
    <t xml:space="preserve">Se incluyen los informes del segundo trimestre. </t>
  </si>
  <si>
    <t>AU_AC8</t>
  </si>
  <si>
    <t>Solicitar al propceso de TIC, la Actualizacion  del formulario de PQRSD en linea de acuerdo al Anexo 2 de la Resolución MinTIC 1519 del 2020.</t>
  </si>
  <si>
    <t>Documento con la solicitud de actualizacion del Formulario de PQRSD actualizado</t>
  </si>
  <si>
    <t>En la vigencia 2025 se realizó la actualización del formulario PQRSD, el cual se encuentra en la página web: https://dnbc.gov.co/</t>
  </si>
  <si>
    <t>Se incluye pantallazo de la actualización del formulario PQRSD</t>
  </si>
  <si>
    <t>AU_AC9</t>
  </si>
  <si>
    <t>Generar un Control de documentos en el procedimiento de radicación para la verificación de orden y secuencia elemental.</t>
  </si>
  <si>
    <t>Verificaciones realizadas de los documentos radicados/ total de documentos radicados *100</t>
  </si>
  <si>
    <t>Actualmente se utiliza un sistema de gestión por etiquetas para organizar la revisión y trámite de las solicitudes que ingresan a la DNBC.</t>
  </si>
  <si>
    <t>Se utiliza herramienta outlook para la organización de correos. No obstante, se debe revisar su parametrización y documentación</t>
  </si>
  <si>
    <t>AU_AC10</t>
  </si>
  <si>
    <t xml:space="preserve">Incluir en el informe mensual un acapite en el cual se relacione   los servicios sobre los cuales se presenta el mayor número de quejas presentadas en contra de  los Servidores  Públicos y las principales recomendaciones sugeridas </t>
  </si>
  <si>
    <t>Informe mensual realizado</t>
  </si>
  <si>
    <t>Actualmente se relacionan las quejas contra funcionarios y exfuncionarios de la DNBC</t>
  </si>
  <si>
    <t>AU_AC11</t>
  </si>
  <si>
    <t>Socializar la Politica de Protección Datos Personales</t>
  </si>
  <si>
    <t xml:space="preserve">Socialización politica </t>
  </si>
  <si>
    <t>Se está actualizando la Política de protección de datos personales para su posterior socialización</t>
  </si>
  <si>
    <t>Pendiente de actualización</t>
  </si>
  <si>
    <t>Se actualizó y socializó la Política de Protección de datos</t>
  </si>
  <si>
    <t>Se icnluye documento de actualización de la política. Se evidencia correo de socialización del mes de Junio</t>
  </si>
  <si>
    <t>AU_AC12</t>
  </si>
  <si>
    <t>Implementar un plan de choque durante un mes para el envio de respuestas de PQRSD.</t>
  </si>
  <si>
    <t>plan de choque ejecutado</t>
  </si>
  <si>
    <t>En la vigencia 2025 se realizó el plan de choque</t>
  </si>
  <si>
    <t>Se incluye un correo electronico con reporte. No obstante, no es claro cual fue el plan de choque planteado</t>
  </si>
  <si>
    <t>Desde el proceso de atención al usuario se ha informado a la Alta dirección de los PQRSD acumuladas que están sin responder para que se puedan dar las directrices que correspondan en un plan de choque</t>
  </si>
  <si>
    <t>Se está incluyendo en comité directivo alertas de seguimiento a PQRSD</t>
  </si>
  <si>
    <t>AU_AC13</t>
  </si>
  <si>
    <t>Diseñar y socializar un documento interno (ABC) que contenga información relevante de la Ley 1755 de 2015 y generalidad del procedimiento Recepción,Distribución, Seguimiento y Salida de Peticiones, Quejas, Reclamos, Sugerencias y Denuncias.</t>
  </si>
  <si>
    <t>ABC diseñado, aprobado por el proceso de mejora continua y socializado a traves de una campaña informativa a los gestores funcionarios y contratistas de los 19 procesos  de la Entidad. Este procedimiento se socializara junto al procedimiento Recepción,Distribución, Seguimiento y Salida de Peticiones, Quejas, Reclamos, Sugerencias y Denuncias.</t>
  </si>
  <si>
    <t>Se realizó el documento y se socializa de forma mensual</t>
  </si>
  <si>
    <t>Se evidencia documento y su socialización</t>
  </si>
  <si>
    <t>AU_AC14</t>
  </si>
  <si>
    <t>Actualizar Política de Protección de Datos Personales</t>
  </si>
  <si>
    <t>Política Actualizada</t>
  </si>
  <si>
    <t>05. Gestión de Atención al Usuario / 
18. Gestión de Tecnología e Informática</t>
  </si>
  <si>
    <t>REPETIDO CON AU_AC12</t>
  </si>
  <si>
    <t>Se actualizó documento. Soporte en carpeta AU_AC12</t>
  </si>
  <si>
    <t>AU_AC15</t>
  </si>
  <si>
    <t>REPETIDO CON AU-AC6</t>
  </si>
  <si>
    <t>Se adjuntan evidencias de socialización de herramientas del proceso del segundo trimestre. Soportes en carpeta AU_AC6</t>
  </si>
  <si>
    <t>AU_AC16</t>
  </si>
  <si>
    <t xml:space="preserve">Asignar personal al equipo de trabajo de Atención al Ciudadano, con definición de roles y responsabilidades </t>
  </si>
  <si>
    <t xml:space="preserve">Personal de Apoyo contratado </t>
  </si>
  <si>
    <t>00. Subdirección Administrativo y Financiero / 05. Gestión de Atención al Usuario</t>
  </si>
  <si>
    <t>Se contrató una persona que apoya el proceso de atención al ciudadano.</t>
  </si>
  <si>
    <t xml:space="preserve">Se incluye clausulado de la persona contratada para apoyo </t>
  </si>
  <si>
    <t>AU_AC17</t>
  </si>
  <si>
    <t>Elaborar y reportar a todo nivel mensualmente el estado del PQRSD y las alertas informativas</t>
  </si>
  <si>
    <t>Informe estado PQRSD y alertas</t>
  </si>
  <si>
    <t>Se realizan alertas mensuales en las que se informan las alertas de las PQRSD</t>
  </si>
  <si>
    <t>Se incluyen reportes del primer trimestre de la vigencia</t>
  </si>
  <si>
    <t>Se incluyen reportes mensuales de alertas de pqrsd a lideres de proceso</t>
  </si>
  <si>
    <t>AU_AC18</t>
  </si>
  <si>
    <t>Presentar ante el Comité Directivo el estado del PQRSD y las alertas informativas, por parte del Líder del Proceso de Atención al Ciudadano, con el fin de establecer acciones pertinentes.</t>
  </si>
  <si>
    <t>00.Subdirección Administrativa</t>
  </si>
  <si>
    <t>Se presentaron en los comités de mayo y junio alertas de pqrsd</t>
  </si>
  <si>
    <t>https://dnbcgovco-my.sharepoint.com/personal/planeacion_dnbc_gov_co/_layouts/15/onedrive.aspx?id=%2Fpersonal%2Fplaneacion%5Fdnbc%5Fgov%5Fco%2FDocuments%2FDocumentos%20SIGE%2F6%2E%20Planes%2FPLAN%20DE%20MEJORA%2F2026%2F02%2E%20Seguimiento%20Segundo%20Trimestre%2F05%2E%20Gesti%C3%B3n%20de%20Atenci%C3%B3n%20al%20Usuario%2FEVIDENCIAS%20SEGUNDO%20TRIMESTRE%202026%20PLAN%20MEJORA&amp;viewid=efb70791%2Db8ab%2D49e7%2Db552%2Dd3d4cbe976b9&amp;ga=1</t>
  </si>
  <si>
    <t>AU_AC19</t>
  </si>
  <si>
    <t xml:space="preserve">Enviar semestralmente a traves de memorando el informe de PQRSD (extemporaneos y vencidos) al lider del proceso de Control Interno Disciplinario para los fines pertinentes   </t>
  </si>
  <si>
    <t xml:space="preserve">informes enviados </t>
  </si>
  <si>
    <t>Actualmente se envían los informes semestrales a la Oficina de Control Interno</t>
  </si>
  <si>
    <t>Se incluye borrador de informe. No obstante, no se evidencia su suscripción por parte del lider de proceso, ni evidencia de remisión a la oficina de control interno</t>
  </si>
  <si>
    <t>Se adjunta el informe del segundo semestre 2025 y la evidencia del correo.</t>
  </si>
  <si>
    <t>Actividad con fecha de finalización 2021. Se incluye ultimo reporte del segundo semestre 2025 con el fin de evidenciar la continuidad de la actividad</t>
  </si>
  <si>
    <t>AU_AC20</t>
  </si>
  <si>
    <t xml:space="preserve">Remitir correo desde GAU a la oficina de Atencion al Usuario del Ministerio del Interior para efectos de dar cumplimiento al Artículo 9 del Decreto 2232 de 1995.
</t>
  </si>
  <si>
    <t>memorando enviado</t>
  </si>
  <si>
    <t xml:space="preserve">Se debe empezar a implementar esta actividad </t>
  </si>
  <si>
    <t>Pendiente de realización</t>
  </si>
  <si>
    <t>Se envía memorando al Ministerio del Interior</t>
  </si>
  <si>
    <t>Se incluye oficio dirigido a MinINterior dando cumplimiento a la actividad planteada</t>
  </si>
  <si>
    <t>Evaluar a los responsables de dar respuesta a las PQRSD, sobre la aplicablidad de las poltica de opercaion 5,5 del proceddeiminto de PQRSD</t>
  </si>
  <si>
    <t>Numero de responsables evaluados/ Numero de responsables de dar respuesta a PQRSD *100</t>
  </si>
  <si>
    <t>PENDIENTE</t>
  </si>
  <si>
    <t>Sin información</t>
  </si>
  <si>
    <t>REVISAR</t>
  </si>
  <si>
    <t>PENDIENTE. Este hallazgo es muy antiguo y el proceso de gestión al usuario no tiene nisiquiera la información de la política que se refiere. En la reunión inicial con Planeación y Control Interno se quedó de revisar este ítem para que no perjudique la gestión del área.</t>
  </si>
  <si>
    <t xml:space="preserve">Sin información del hallazgo </t>
  </si>
  <si>
    <t>Nuemero de responsables evaluados/ Numero de responsables de dar respuesta a PQRSD *100</t>
  </si>
  <si>
    <t>REPETIDO CON EL ÍTEM ANTERIOR</t>
  </si>
  <si>
    <t>AU_AC21</t>
  </si>
  <si>
    <r>
      <rPr>
        <sz val="11"/>
        <color theme="1"/>
        <rFont val="Arial"/>
        <family val="2"/>
      </rPr>
      <t xml:space="preserve">Gestionar una doble revision del registro publico y del infrome de las PQRSD por parte del contratista asignado y del gestor del proceso de atención al ciudano.
</t>
    </r>
    <r>
      <rPr>
        <sz val="11"/>
        <color theme="0"/>
        <rFont val="Arial"/>
        <family val="2"/>
      </rPr>
      <t>Revisión activiad contratación</t>
    </r>
  </si>
  <si>
    <t>Informes con bases de datos actualizadas y con información correcta.</t>
  </si>
  <si>
    <t>NO</t>
  </si>
  <si>
    <t>Se implementó la doble revisión en el registro e informe mensual de PQRSD</t>
  </si>
  <si>
    <t>AU_AC22</t>
  </si>
  <si>
    <t xml:space="preserve">Formalizar en el  acto administrativo "resolución del trámite interno de PQRSD" ,  un espacio de coordinación  entre el  jefe de la unidad de quejas y reclamos, el jefe  de control interno y  el jefe de la unidad de planeaciónpara articular  las acciones para el mejormaiento continuo de la entidad estableciendo su frecuencia, su objetivo, los roles y responsabilidades, los espacios de seguimiento etc.  Así mismo, establecer en el mismo acto administrativo, la frecuencia y objetivo de reunión con la cabeza del sector. </t>
  </si>
  <si>
    <t>Acto administrativo formalizado</t>
  </si>
  <si>
    <t>SI</t>
  </si>
  <si>
    <t>Ya se incluyó en el procedimiento de peticiones, quejas, reclamos, sugerencias y denuncias</t>
  </si>
  <si>
    <t>Se incluye procedimiento actualizado en el 2025 con inclusión de políticas</t>
  </si>
  <si>
    <t>Accion con cumplimiento reportado en el primer trimestre 2026</t>
  </si>
  <si>
    <t>NO_AC1</t>
  </si>
  <si>
    <t>Realizar mesas de trabajo para crear alianzas estratégicas con entes de control, para garantizar la prestación del servicio público esencial.</t>
  </si>
  <si>
    <t>Mesas de trabajo</t>
  </si>
  <si>
    <t>06. Formulación, actualización y acompañamiento Normativo y OPERATIVO</t>
  </si>
  <si>
    <t>No se evidencia seguimiento</t>
  </si>
  <si>
    <t xml:space="preserve"> En el periodo a reportar, se realizaron tres mesas de trabajo con la procuraduria General de la Nación, en el marco de una alianza estratégica orientada a la construcción del borrador de modificación de la Ley 1575 de 2012, con el propósito de fortalecer el marco normativo relacionado con la prestación del servicio público esencial de gestión integral del riesgo contra incendios, los preparativos y atención de rescates en todas sus modalidades y la atención de incidentes con materiales peligrosos.
Las mesas de trabajo fueron desarrolladas de manera asincrónica, razón por la cual no se suscribieron listas de asistencia. Como resultado de estos espacios técnicos e interinstitucionales, se consolidó un borrador del proyecto de modificación de la Ley 1575 de 2012.
Las reuniones se realizaron en atención a las citaciones efectuadas por la Procuraduría General de la Nación, en las cuales la Dirección Nacional de Bomberos de Colombia participó a través de la representación del asesor juridico de la entidad. </t>
  </si>
  <si>
    <t>https://dnbcgovco-my.sharepoint.com/shared?id=%2Fpersonal%2Fplaneacion%5Fdnbc%5Fgov%5Fco%2FDocuments%2FDocumentos%20SIGE%2F6%2E%20Planes%2FPLAN%20DE%20MEJORA%2F2026%2F02%2E%20Seguimiento%20Segundo%20Trimestre%2F06%2E%20Formulaci%C3%B3n%2C%20actualizaci%C3%B3n%20y%20acompa%C3%B1amiento%20Normativo%20y%20OPERATIVO&amp;listurl=%2Fpersonal%2Fplaneacion%5Fdnbc%5Fgov%5Fco%2FDocuments&amp;viewid=efb70791%2Db8ab%2D49e7%2Db552%2Dd3d4cbe976b9&amp;ct=1783091396728&amp;or=OWA%2DNT%2DMail&amp;ga=1</t>
  </si>
  <si>
    <t>Se evidencian documentos de citación a reunión para dos mesas de trabajo</t>
  </si>
  <si>
    <t>NO_AC2</t>
  </si>
  <si>
    <t>Realizar acompañamiento y capacitación a los municipios que no cuentan con cuerpo de bomberos para promover la cobertura y efectividad del servicio público esencial</t>
  </si>
  <si>
    <t>Lista de Asistencia y anexos</t>
  </si>
  <si>
    <t>De acuerdo con los informes presentados por el proceso de coordinación opeativa se estan planificando las asesorías a entes territoriales</t>
  </si>
  <si>
    <t>https://dnbcgovco-my.sharepoint.com/:f:/g/personal/planeacion_dnbc_gov_co/IgDycETs-WGhS5aAfYxCltKCAc0Z_U9wpPx-AgQEl-J04hw?e=lhUL6m</t>
  </si>
  <si>
    <t>NO_AC3</t>
  </si>
  <si>
    <t xml:space="preserve">Integrar el proceso de  Inspección Vigilancia y Control al proceso de  Formulación Actualización Acompañamiento Normativo y Operativo </t>
  </si>
  <si>
    <t>Caracterización, procedimientos y formatos relacionados con en el procesoel Inspección Vigilancia y Control. Aprobados y Socializados</t>
  </si>
  <si>
    <t xml:space="preserve">Se realizó un ajuste completo de la caracterización del proceso de Formulación, Actualización, Acompañamiento Normativo y Operativo FANO enfocándose en la incorporación del proceso de IVC en fecha 19 de noviembre de 2025 
</t>
  </si>
  <si>
    <t>https://dnbcgovco-my.sharepoint.com/personal/planeacion_dnbc_gov_co/_layouts/15/onedrive.aspx?id=%2Fpersonal%2Fplaneacion%5Fdnbc%5Fgov%5Fco%2FDocuments%2FDocumentos%20SIGE%2F6%2E%20Planes%2FPLAN%20DE%20MEJORA%2F2026%2F01%2E%20Seguimiento%20Primer%20Trimestre%2F06%2E%20Formulaci%C3%B3n%2C%20actualizaci%C3%B3n%20y%20acompa%C3%B1amiento%20Normativo%20y%20OPERATIVO%2FNO%5FAC3&amp;viewid=efb70791%2Db8ab%2D49e7%2Db552%2Dd3d4cbe976b9&amp;ct=1776869438927&amp;or=OWA%2DNT%2DMail</t>
  </si>
  <si>
    <t>Se evidencia la actualización de la caracterización en el mes de noviembre de 2025</t>
  </si>
  <si>
    <t>Se evidencia la actualización de la caracterización en el mes de noviembre de 2025. Cumplido durante primer trimestre 2026</t>
  </si>
  <si>
    <t>NO_AC4</t>
  </si>
  <si>
    <t>Revisar y actualizar los actos administrativos de los procesos misionales de a DNBC</t>
  </si>
  <si>
    <t>Derogación de la Resolución No. 141 del 2017</t>
  </si>
  <si>
    <t>Se realizó la resolución 46 del 31 de marzo de 2026,  mediante el cual se dispone la derogatoria de la Resolución No. 141 de 2017, en el marco de la revisión y actualización de los procesos misionales de la DNBC, el mismo  establece el protocolo para las visitas de Inspección, Vigilancia y Control, definiendo las condiciones mínimas de operatividad conforme a criterios jurídicos, técnicos y operativos</t>
  </si>
  <si>
    <t>https://dnbcgovco-my.sharepoint.com/personal/planeacion_dnbc_gov_co/_layouts/15/onedrive.aspx?id=%2Fpersonal%2Fplaneacion%5Fdnbc%5Fgov%5Fco%2FDocuments%2FDocumentos%20SIGE%2F6%2E%20Planes%2FPLAN%20DE%20MEJORA%2F2026%2F01%2E%20Seguimiento%20Primer%20Trimestre%2F06%2E%20Formulaci%C3%B3n%2C%20actualizaci%C3%B3n%20y%20acompa%C3%B1amiento%20Normativo%20y%20OPERATIVO%2FNO%5FAC4&amp;viewid=efb70791%2Db8ab%2D49e7%2Db552%2Dd3d4cbe976b9&amp;ct=1776869438927&amp;or=OWA%2DNT%2DMail</t>
  </si>
  <si>
    <t>Se evidencia acto administrativo para definición de nuevo proceso de inspección y vigilancia</t>
  </si>
  <si>
    <t>Se evidencia acto administrativo para definición de nuevo proceso de inspección y vigilanciaCumplido durante primer trimestre 2026</t>
  </si>
  <si>
    <t>OP_A1</t>
  </si>
  <si>
    <t xml:space="preserve">Generar un reporte trimestral por parte del proceso de coordinación operativa con la información actualizada de los municipios que no cuenten con cuerpos de bomberos para que sea remitida al proceso de FANO   </t>
  </si>
  <si>
    <t>Reporte de municipios que no cuentan con Cuerpos de Bomberos</t>
  </si>
  <si>
    <t>07. Coordinación Operativa</t>
  </si>
  <si>
    <t>El proceso de Coordinación Operativo genero 2 reportes en el semestre con la relación de los municipios que no cuentan con cuerpos de bomberos. Información que fue entregada mediante correo electrónico al proceso de FANO</t>
  </si>
  <si>
    <t>https://dnbcgovco-my.sharepoint.com/:f:/g/personal/planeacion_dnbc_gov_co/IgBI75syXqmDSIpsIlxhX0gwAeIkYx6Yah9IOoTq7q0oThY?e=ljipXu</t>
  </si>
  <si>
    <t xml:space="preserve">Se evidencian dos reportes del mes de abirl y del mes de junio </t>
  </si>
  <si>
    <t>FB_AC1</t>
  </si>
  <si>
    <t>En el evento de realizar contratos  de comodatos designar la supervisión de los mismos en los funcionarios de planta que posean Formación Bomberil, mientras se surte la Contratación por Prestación de Servicios, como apoyo a la supervisión.</t>
  </si>
  <si>
    <t xml:space="preserve">Delegación de Supervisión al personal de planta </t>
  </si>
  <si>
    <t>08. Fortalecimiento Bomberil / 15. Gestión Contractual</t>
  </si>
  <si>
    <t>Seguimiento Historico CGR - Fortalecimiento</t>
  </si>
  <si>
    <t>No se adjuntan soportes relacionados con la designación de supervisión de los contratos de comodato durante el primer trimestre 2026, al no realizarse contratos de comodatos, por lo tanto no se configura la acción.</t>
  </si>
  <si>
    <t>La acción es de 2023, motivo por el cual deben incluir la información de la supervisión de los contratos vigentes</t>
  </si>
  <si>
    <t>Se adjuntan soportes relacionados con la designación de supervisión de los contratos de comodato durante el segundo semestre 2025, así como el correo informando al supervisor y el contrato de comodato, no se configura la acción en el presentre semestre al no realizarse contratos de comodatos en 2026 por la ley de garantías.</t>
  </si>
  <si>
    <t>https://dnbcgovco-my.sharepoint.com/:f:/g/personal/planeacion_dnbc_gov_co/IgAEqc-wpZdfTJlO9mVTpl7hAWib3WXyZy4mmLz9nEvRkTY?e=FOD1CC</t>
  </si>
  <si>
    <t>Se adjuntan soportes relacionados con la designación de supervisión de los contratos de comodato durante el segundo semestre 2025</t>
  </si>
  <si>
    <t>FB_AC2</t>
  </si>
  <si>
    <t>Reiterar de manera  trimestral a los Comandantes de los CB, las obligaciones que tienen a cargo como supervisores de los bienes entregados en Comodato.</t>
  </si>
  <si>
    <t xml:space="preserve">Correos Electrónicos trimestrales
</t>
  </si>
  <si>
    <t>En cumplimiento de las actividades de seguimiento y control de bienes en comodato, se informa que el día 18 de marzo se realizó el envío del correo electrónico correspondiente a la reiteración de informe de comodatos, dirigida a los Cuerpos de Bomberos con bienes asignados.</t>
  </si>
  <si>
    <t>https://dnbcgovco-my.sharepoint.com/:f:/g/personal/planeacion_dnbc_gov_co/IgDXNHpy7oLsTo_k1pBYTEA_AXkQuekeDuYRfMOd3hOKrho?e=FZVMrN</t>
  </si>
  <si>
    <t xml:space="preserve">Se genera evidencia del primer trimestre sobre información de comodatos. </t>
  </si>
  <si>
    <t xml:space="preserve">En cumplimiento de las actividades de seguimiento y control de bienes en comodato, se informa que el día 24 de juniose realizó el envío del correo electrónico correspondiente a la reiteración de informe de comodatos, dirigida a los Cuerpos de Bomberos con bienes asignados. </t>
  </si>
  <si>
    <t>https://dnbcgovco-my.sharepoint.com/:f:/g/personal/planeacion_dnbc_gov_co/IgBiMLl8qwy9S6Ae4JsWuFKfAfE9oFK1P9znX1nLZo-E7YM?e=e4YCRF</t>
  </si>
  <si>
    <t>Se adjuntan solicitudes de información a los cuerpos de bomberos y reporte smeestral</t>
  </si>
  <si>
    <t>FB_AC3</t>
  </si>
  <si>
    <t xml:space="preserve">Solicitar trimestralmente por correo electrónico a los comandantes o supervisor de los CB, un informe de seguimiento que contenga: Registro fotográfico de los bienes en comodato, así como las emergencias atendidas con los bienes asignados y soportes de mantenimientos a que haya lugar </t>
  </si>
  <si>
    <t>En cumplimiento de las actividades de seguimiento y control de bienes en comodato, se informa que el día 12 de febrero se realizó el envío del correo electrónico correspondiente a la solicitud inicial de informe de comodatos, dirigida a los Cuerpos de Bomberos con bienes asignados.</t>
  </si>
  <si>
    <t>En cumplimiento de las actividades de seguimiento y control de bienes en comodato, se informa que el día 17 de junio se realizó el envío del correo electrónico correspondiente a la solicitud inicial de informe de comodatos, dirigida a los Cuerpos de Bomberos con bienes asignados.</t>
  </si>
  <si>
    <t>https://dnbcgovco-my.sharepoint.com/:f:/g/personal/planeacion_dnbc_gov_co/IgC5Waav-ToFT6TDAVF8aUhxAT0Ues-RXl2n7p3t5_oXIRQ?e=3MRsUi</t>
  </si>
  <si>
    <t>FB_AC4</t>
  </si>
  <si>
    <t>Diligenciar y actualizar trimestralmente  la Matriz de seguimiento de supervisiones de los bienes de comodato.</t>
  </si>
  <si>
    <t>Matriz de seguimiento trimestral</t>
  </si>
  <si>
    <t>Se realiza el reporte y envío de tres (3) bases de datos, precisando que la información contenida en ellas es de actualización y consolidación progresiva y permanente, por lo que la base correspondiente al último mes de cada trimestre integra y consolida la totalidad de la información del trimestre respectivo, dichas bases se remiten mediante correo electrónico a la Subdirección Estratégica para su conocimiento y fines pertinentes.</t>
  </si>
  <si>
    <t>Se evidencia matriz diligenciada. Se sugiere dejar evidencia de socialización con lider de proceso</t>
  </si>
  <si>
    <t>https://dnbcgovco-my.sharepoint.com/my?id=%2Fpersonal%2Fplaneacion%5Fdnbc%5Fgov%5Fco%2FDocuments%2FDocumentos%20SIGE%2F6%2E%20Planes%2FPLAN%20DE%20MEJORA%2F2026%2F02%2E%20Seguimiento%20Segundo%20Trimestre%2F08%2E%20Fortalecimiento%20Bomberil&amp;viewid=efb70791%2Db8ab%2D49e7%2Db552%2Dd3d4cbe976b9&amp;ga=1</t>
  </si>
  <si>
    <t>Se evidencia monitoreo de información del primer semestre 2026</t>
  </si>
  <si>
    <t>FB_AC5</t>
  </si>
  <si>
    <t>Remitir mensualmente oficios a los entes territoriales (cuerpo de bomberos) solicitando el traslado de los rendimientos financieros al igual que el  extracto bancario de soporte.</t>
  </si>
  <si>
    <t>Oficios remidorio y  remitidos</t>
  </si>
  <si>
    <r>
      <rPr>
        <sz val="11"/>
        <color rgb="FF000000"/>
        <rFont val="Arial"/>
        <family val="2"/>
      </rPr>
      <t xml:space="preserve">Acción establecida en el Plan de Mejoramiento suscrito el 15 de enero de 2024 como resultado de la auditoria realizada a la vigencia 2022
La acción de mejora finaliza el 31 de Diciembre  de 2024
No se reportó avance.
</t>
    </r>
    <r>
      <rPr>
        <b/>
        <sz val="11"/>
        <color rgb="FF000000"/>
        <rFont val="Arial"/>
        <family val="2"/>
      </rPr>
      <t xml:space="preserve">No se cumplió con el plazo establecido en la acción de mejora, quedando VENCIDA.
</t>
    </r>
  </si>
  <si>
    <t>Aunque se evidencia el envío de información del mes de ferbero de 2026, no hay constancia de que se realice de manera mensual</t>
  </si>
  <si>
    <t>Se envia oficio mensualde requerimiento de rendimientos financieros para convenios 2025 (5 convenios), se anexa evidencia en la carpeta indicada, en total 6 oficios por Convenio. Y un total de 17 oficios de los Convenios 2021.</t>
  </si>
  <si>
    <t>https://dnbcgovco-my.sharepoint.com/:f:/g/personal/subestrategica_dnbc_gov_co/IgCeIJMSpgkhQ7Ju8EDTs4d-ATPOpeGlfXhsMU5M7yi7Rhk?e=legSby</t>
  </si>
  <si>
    <t>Se evidencia que la actividad se continua realizando actualmente con monitoreo mensual</t>
  </si>
  <si>
    <t>FB_AC6</t>
  </si>
  <si>
    <t xml:space="preserve">Realizar oficios a los contratistas y al interventor para el cumplimiento de lo estipulado en los estudios y diseños </t>
  </si>
  <si>
    <r>
      <rPr>
        <sz val="11"/>
        <color theme="1"/>
        <rFont val="Arial"/>
        <family val="2"/>
      </rPr>
      <t xml:space="preserve">Acción establecida en el Plan de Mejoramiento suscrito el 15 de enero de 2024 como resultado de la auditoria realizada a la vigencia 2022
La acción de mejora finaliza el 28 de febrero de 2024
</t>
    </r>
    <r>
      <rPr>
        <sz val="11"/>
        <color rgb="FF000000"/>
        <rFont val="Arial"/>
        <family val="2"/>
      </rPr>
      <t xml:space="preserve">
No se reportó avance.
</t>
    </r>
    <r>
      <rPr>
        <b/>
        <sz val="11"/>
        <color rgb="FF000000"/>
        <rFont val="Arial"/>
        <family val="2"/>
      </rPr>
      <t xml:space="preserve">
No se cumplió con el plazo establecido en la acción de mejora, quedando VENCIDA.
</t>
    </r>
  </si>
  <si>
    <t>Se evidencia envío de correo electrónico al municipio de Coveñas. No se evidenca oficio</t>
  </si>
  <si>
    <t>Se realiza oficio de traslado por competencia al municipio de Coveñas</t>
  </si>
  <si>
    <t>https://dnbcgovco-my.sharepoint.com/:f:/g/personal/subestrategica_dnbc_gov_co/IgAPJp68MFDYSrPNA_4RBAhzAYqAhIRVf-sroOrGVa92-YM?e=9bJJ4J</t>
  </si>
  <si>
    <t>FB_AC7</t>
  </si>
  <si>
    <r>
      <rPr>
        <sz val="11"/>
        <color theme="1"/>
        <rFont val="Arial"/>
        <family val="2"/>
      </rPr>
      <t xml:space="preserve">Acción establecida en el Plan de Mejoramiento suscrito el 15 de enero de 2024 como resultado de la auditoria realizada a la vigencia 2022
La acción de mejora finaliza el 28 de febrero de 2024
</t>
    </r>
    <r>
      <rPr>
        <sz val="11"/>
        <color rgb="FF000000"/>
        <rFont val="Arial"/>
        <family val="2"/>
      </rPr>
      <t xml:space="preserve">
No se evidenció reporte avance.
</t>
    </r>
    <r>
      <rPr>
        <b/>
        <sz val="11"/>
        <color rgb="FF000000"/>
        <rFont val="Arial"/>
        <family val="2"/>
      </rPr>
      <t xml:space="preserve">
No se cumplió con el plazo establecido en la acción de mejora, quedando VENCIDA.
</t>
    </r>
  </si>
  <si>
    <t>Se realiza oficio de traslado por competencia al municipio de La Argentina. verificar que la primera evidencia (envio de correo electronico) corresponde a este municipio y no a Coveñas.</t>
  </si>
  <si>
    <t>https://dnbcgovco-my.sharepoint.com/:f:/g/personal/planeacion_dnbc_gov_co/IgBjOtevZ0DWRYii75jnYfCKAYvLFgcL6cG8zhzK95ts8CU?e=0sy3yr</t>
  </si>
  <si>
    <t>FB_AC8</t>
  </si>
  <si>
    <r>
      <rPr>
        <sz val="11"/>
        <color theme="1"/>
        <rFont val="Arial"/>
        <family val="2"/>
      </rPr>
      <t xml:space="preserve">Acción establecida en el Plan de Mejoramiento suscrito el 15 de enero de 2024 como resultado de la auditoria realizada a la vigencia 2022
La acción de mejora finaliza el 28 de febrero de 2024
</t>
    </r>
    <r>
      <rPr>
        <sz val="11"/>
        <color rgb="FF000000"/>
        <rFont val="Arial"/>
        <family val="2"/>
      </rPr>
      <t xml:space="preserve">
No se evidenció reporte de avance.
</t>
    </r>
    <r>
      <rPr>
        <b/>
        <sz val="11"/>
        <color rgb="FF000000"/>
        <rFont val="Arial"/>
        <family val="2"/>
      </rPr>
      <t xml:space="preserve">
No se cumplió con el plazo establecido en la acción de mejora, quedando VENCIDA.
</t>
    </r>
  </si>
  <si>
    <t>Se remite informe del mes de septiembre de 2025 donde se evidencia los ajustes de obra</t>
  </si>
  <si>
    <t>CUMPLIDA</t>
  </si>
  <si>
    <t>Acción reportada con cumplimiento en el primer trimestre</t>
  </si>
  <si>
    <t>FB_AC9</t>
  </si>
  <si>
    <t>Aunque se incluyeun informe no se da información sobre el objeto de las fotografías mostradas. Se debe aclarar la descripción de evidencias</t>
  </si>
  <si>
    <t>Se incluye descripción de las evidencias fotográficas y se carga en carpeta FB-AC9.</t>
  </si>
  <si>
    <t>https://dnbcgovco-my.sharepoint.com/:f:/g/personal/subestrategica_dnbc_gov_co/IgCNqgb50w7NT412DnAcORbdAZePbigbjZQgK0tw-Jl_XPQ?e=HdK9cB</t>
  </si>
  <si>
    <t>Se incluye informe de cumplimiento de la acción correctiva</t>
  </si>
  <si>
    <t>FB_AC10</t>
  </si>
  <si>
    <t>Informar a la Alcaldía la finalización del Contrato de comodato No. 171 de 2018</t>
  </si>
  <si>
    <t>Oficio firmado por el Ordenador del Gasto</t>
  </si>
  <si>
    <t>100%</t>
  </si>
  <si>
    <t>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t>
  </si>
  <si>
    <t xml:space="preserve">Se incluyen evidencias de finalización de contrato </t>
  </si>
  <si>
    <t>https://dnbcgovco-my.sharepoint.com/:f:/g/personal/planeacion_dnbc_gov_co/IgB9Ce_EEUPeQKbT-vONwIYYAaBhO4971ryBokMneS8spCE?e=IxPtR4</t>
  </si>
  <si>
    <t>FB_AC11</t>
  </si>
  <si>
    <t>Visita técnica del supervisor del contrato para la recepción del Vehículo</t>
  </si>
  <si>
    <t>Visita tecnica</t>
  </si>
  <si>
    <t>Se incluyen evidencias de finalización de contrato. Se incluye carpeta donde se evidencia visita técnica realizada en el mes de julio y agosto de 2024</t>
  </si>
  <si>
    <t>FB_AC12</t>
  </si>
  <si>
    <t>Realizar el acta de liquidación  del Contrato de Comodato No.171 de 2018</t>
  </si>
  <si>
    <t>Acta de Liquidación</t>
  </si>
  <si>
    <t>FB_AC13</t>
  </si>
  <si>
    <t>Realizar la resolución de adjudicación o comodato del carro tanque cisterna al CB de Mangangue Bolivar</t>
  </si>
  <si>
    <t>Resolución de Adjudicación o Contrato de Comodato</t>
  </si>
  <si>
    <t>Se incluyen documentos correspondientes al comodato 196 de 2024</t>
  </si>
  <si>
    <t>FB_AC14</t>
  </si>
  <si>
    <t>Verificar  la totalidad de los comodatos para identificar  el estado actual de los mismos</t>
  </si>
  <si>
    <t>Verificacion de los comodatos</t>
  </si>
  <si>
    <t>Se incluye carpeta donde se dejan evidencias de verificación de comodatos con la alcaldia</t>
  </si>
  <si>
    <t>FB_AC15</t>
  </si>
  <si>
    <t>Informar al Proceso de Gestión Contractual el vencimiento de los contratos para la renovación de los mismos o generación de resoluciones de adjudicación</t>
  </si>
  <si>
    <t>Informes de supervisión</t>
  </si>
  <si>
    <t>Se incluye carpeta donde se evidencian notificaciones de vencimiento de comodatos con el municipio de Magangue</t>
  </si>
  <si>
    <t>FB_AC16</t>
  </si>
  <si>
    <t>FB_AC17</t>
  </si>
  <si>
    <t>Reintegro del Vehículo a la DNBC.</t>
  </si>
  <si>
    <t>Acta de entrada de almacén</t>
  </si>
  <si>
    <t>ESe reporta la totalidad de las evidencias correspondientes Contrato No. 171 de 2018, el vehículo se recibe y se entrega al CBV del mimso municipio, por lo que no se configura documento de entrada a almacén DNBC, solo entrega en territorio, adicionalemente se anexan documentos tales como el acta de liquidación, las comunicaciones remitidas a la alcaldía, el vencimiento contractual y la liquidación del contrato, precisando que esta investigación ya fue cerrada por la CGR notificando a la DNBC a través del radicado 2025EE0072181 con fecha 11/04/2025</t>
  </si>
  <si>
    <t>FB_AC18</t>
  </si>
  <si>
    <t>FB_AC19</t>
  </si>
  <si>
    <t>Formular procedimiento para la asignación  y reasignación de fortalecimiento (bienes) a entregar a los Cuerpos de Bomberos del País con recursos del Fondo Nacional de Bomberos</t>
  </si>
  <si>
    <t xml:space="preserve">Se formuló Procedimiento de asignación y reasignación de fortalecimiento (bienes) a entregar a los Cuerpos de Bomberos del País con recursos del Fondo Nacional de Bomberos Código: PC-FB-02, Vigente Desde: 25/03/2025
</t>
  </si>
  <si>
    <t>Se evidencia procedimiento formulado en la vigencia 2025</t>
  </si>
  <si>
    <t>Se formuló Procedimiento de asignación y reasignación de fortalecimiento (bienes) a entregar a los Cuerpos de Bomberos del País con recursos del Fondo Nacional de Bomberos Código: PC-FB-02, Vigente Desde: 25/03/2025</t>
  </si>
  <si>
    <t>FB_AC20</t>
  </si>
  <si>
    <t>Presentar ante la Junta Nacional de Bomberos la propuesta de reasignación de bienes a los Cuerpos de Bomberos, cuando estos no cumplan los requisitos para entrega,  en un termino de tiempo no superior a tres meses; autorizando al Comité Técnico de la DNBC seleccionar el nuevo beneficiario.</t>
  </si>
  <si>
    <t>Propuesta presentada a Junta Nacional de Bomberos</t>
  </si>
  <si>
    <t>Justificación JNBC autoriza a la DNBC la reasignación de bienes, por lo que no se configura esta acción, se adjunta evidencia en página 17, de la JNBC 003 DE 2024</t>
  </si>
  <si>
    <t>No se encuentran evidencias de la actividad</t>
  </si>
  <si>
    <t>La JNBC autoriza a la DNBC la reasignación de bienes desde el año 2024 en atención a la celeridad de los procesos de entregas de fortalecimiento, por lo que no se configura esta acción, se adjunta evidencia en página 17, de la JNBC 003 DE 2024</t>
  </si>
  <si>
    <t>https://dnbcgovco-my.sharepoint.com/:f:/g/personal/planeacion_dnbc_gov_co/IgArz6TXGwFjS4NjcXoG0KjRATBL6NO3DmsApI56MP8FO84?e=nbDZfg</t>
  </si>
  <si>
    <t>Se adjunta acta de la JNBC donde se evidencia la no configuracion de esta acción</t>
  </si>
  <si>
    <t>FB_AC21</t>
  </si>
  <si>
    <t>Asignación y entrega inmediata de los Compresores de Aire Respirable</t>
  </si>
  <si>
    <t xml:space="preserve">Actas de entrega </t>
  </si>
  <si>
    <t>Se reportan las salidas de almacén 2055, 2056, 2062, 2085, 2097 y 2112, las cuales incluyen la firma del responsable de almacén y Cuerpo de Bomberos receptor, así como la identificación de los equipos de aire respirable objeto del hallazgo.</t>
  </si>
  <si>
    <t>Se incluyen informaciónd e entrega de 6 equipos</t>
  </si>
  <si>
    <t>FB_AC22</t>
  </si>
  <si>
    <t>Entrega de la estación de bomberos de Cartagena del Chairá al Cuerpo de Bomberos del municipio</t>
  </si>
  <si>
    <t>Entrega de estacion de bomberos al Cuerpo de Bomberos del municipio</t>
  </si>
  <si>
    <r>
      <rPr>
        <sz val="11"/>
        <color rgb="FF000000"/>
        <rFont val="Arial"/>
        <family val="2"/>
      </rPr>
      <t>Accion establecida en el plan de mejoramiento suscrito el 17 de diciembre de 2024, como resultado de la auditoria realizada a la vigencia 2023.
La acción finalizó el 31 de Diciembre de 2024. 
Entrega de la estación de bomberos de Cartagena del Chairá al Cuerpo de Bomberos del municipio la cual se entregó el 06 de diciembre de 2024.
Por lo tanto,  se dio cumplimiento a la acción establecida en el Plan de Mejoramiento.</t>
    </r>
  </si>
  <si>
    <t>FB_AC23</t>
  </si>
  <si>
    <t>Implementar reuniones de seguimiento financiero, técnico y jurídico con periodicidad trimestral que permita identificar posibles incidencias que afecten la ejecución de los contratos o convenios relacionados con los proyectos de construcción de estaciones de bomberos suscritos por la entidad</t>
  </si>
  <si>
    <t>Actas de reuniones de seguimiento trimestral</t>
  </si>
  <si>
    <r>
      <rPr>
        <sz val="11"/>
        <color rgb="FF000000"/>
        <rFont val="Arial"/>
        <family val="2"/>
      </rPr>
      <t xml:space="preserve">Accion establecida en el plan de mejoramiento suscrito el 17 de diciembre de 2024, como resultado de la auditoria realizada a la vigencia 2023.
La acción finalizó el 31 de diciembre de 2025.
No se evidenció reporte de avance.
Por lo tanto, no se ha dado cumplimiento a la acción establecida en el Plan de Mejoramiento.
</t>
    </r>
  </si>
  <si>
    <t>Sin reporte de información por parte de la primera linea de defensa</t>
  </si>
  <si>
    <t>FB_AC24</t>
  </si>
  <si>
    <t>Asignación y entrega inmediata de los kits de Rescate Vehicular</t>
  </si>
  <si>
    <t>Se adjuntan archivo pdf con 3 actas de salida del contrato 116 del 2023.
Cuerpo de bomberos voluntarios Cienaga acta de salida 1576
Cuepro de bomberos volunatrios Tierra alta acta de salida 2119
Cuerpo de bomberos voluntarios Tolu Viejo acta de salida 2120</t>
  </si>
  <si>
    <t>Se evidencian formatos de salida de Cienaga Magdalena, Tierra Alta Cordoba, y Tolú Viejo Sucre</t>
  </si>
  <si>
    <t>Se adjuntan archivo pdf con 3 actas de salida del contrato 116 del 2023.</t>
  </si>
  <si>
    <t>https://dnbcgovco-my.sharepoint.com/:f:/g/personal/planeacion_dnbc_gov_co/IgAOc2BWi5hnT6S5FTA2h5QCAS0BTUXm729OxNjbcN9d9pc?e=XDNxpy</t>
  </si>
  <si>
    <t>FB_AC25</t>
  </si>
  <si>
    <r>
      <rPr>
        <sz val="11"/>
        <color theme="1"/>
        <rFont val="Arial"/>
        <family val="2"/>
      </rPr>
      <t xml:space="preserve">Accion establecida en el plan de mejoramiento suscrito el 17 de diciembre de 2024, como resultado de la auditoria realizada a la vigencia 2023.
La acción finalizó el 31 de diciembre de 2025. 
</t>
    </r>
    <r>
      <rPr>
        <sz val="11"/>
        <color rgb="FF000000"/>
        <rFont val="Arial"/>
        <family val="2"/>
      </rPr>
      <t>No se evidencia reporte de avance.</t>
    </r>
    <r>
      <rPr>
        <b/>
        <sz val="11"/>
        <color rgb="FF000000"/>
        <rFont val="Arial"/>
        <family val="2"/>
      </rPr>
      <t xml:space="preserve">
Por lo tanto, no se ha dado cumplimiento a la acción establecida en el Plan de Mejoramiento</t>
    </r>
  </si>
  <si>
    <t>FB_AC26</t>
  </si>
  <si>
    <t xml:space="preserve">Elaborar  procedimiento para gestión de aceptación, registro y control de donaciones  </t>
  </si>
  <si>
    <t>Procedimiento aprobado y socializado</t>
  </si>
  <si>
    <t>08. Fortalecimiento Bomberil / 16. Gestión Jurídica / 13. Gestión Financiera / 14. Gestión Administrativa</t>
  </si>
  <si>
    <t xml:space="preserve">En espera de mesa de trabajo con procesos implicados </t>
  </si>
  <si>
    <t>https://dnbcgovco-my.sharepoint.com/:f:/g/personal/planeacion_dnbc_gov_co/IgDlbJYL-Va8QKNBLgqDQn7GAb3ZWq8G8cJlJ7r72T-YIzQ?e=ohPP4l</t>
  </si>
  <si>
    <t xml:space="preserve">Se elaboró procedimeinto de gestión de bienes incluyendo acá la aceptación, registro y control de donaciones </t>
  </si>
  <si>
    <t xml:space="preserve">https://dnbcgovco-my.sharepoint.com/:f:/g/personal/planeacion_dnbc_gov_co/IgBrW_9kqtjTRL8pyw_jKJ6oAZ_JKdpByKYcujLYUbAsGf8?e=5X4sCR </t>
  </si>
  <si>
    <t>Se incluye en el procedimiento PC-AD-01 el numeral 5.3 sobre donacionesl</t>
  </si>
  <si>
    <t>FB_AC27</t>
  </si>
  <si>
    <t>Diseñar una matriz estandarizada de seguimiento a la inversión que permita discriminar recursos por Cuerpo de Bomberos y Proyecto</t>
  </si>
  <si>
    <t>Matriz diseñada y actualizada</t>
  </si>
  <si>
    <t>Matríz Fortalecimiento estandarizada de seguimiento a la inversión que permita discriminar recursos por Cuerpo de Bomberos y Proyecto</t>
  </si>
  <si>
    <t>https://dnbcgovco-my.sharepoint.com/:f:/g/personal/planeacion_dnbc_gov_co/IgDfM2CFt4WJQoVCY3Sp0t7wAf_GCZuwDahbFvtbvZbyuRQ?e=TpRW1s</t>
  </si>
  <si>
    <t>Se adjunta reporte semestral al lider de proceso</t>
  </si>
  <si>
    <t>FB_AC28</t>
  </si>
  <si>
    <t>Asignación y entrega inmediata de Kits contra incendios</t>
  </si>
  <si>
    <t>Se adjunta actas de salida correspondientes al contrato 268 de 2023, Cuepro de bomberos la Jagua de Ibirico, acta de salida, de 2117, Cuepo de bomberos Puerto Concordia, acta de salida  2118, cuerpo de bomberos San Antonio de Jamundi, acta de salida 2121.</t>
  </si>
  <si>
    <t>Se evidencian tres actas de entrega</t>
  </si>
  <si>
    <t>https://dnbcgovco-my.sharepoint.com/:f:/g/personal/planeacion_dnbc_gov_co/IgD_77dqEpUlT6iFca5c4tN-AWI9g9teaoF6zjmuQ7qeJEI?e=B78lhq</t>
  </si>
  <si>
    <t>FB_AC29</t>
  </si>
  <si>
    <t xml:space="preserve">Diseñar e implementer Plan logístico para entrega de elementos tomando como insumo la previa verificación de cumplimiento de requisitos y asegurando que el plan contenga como mínimo: identificación de los municipios priorizados con cumplimiento de requisitos, elementos a entregar, cronograma de entregas y medio transporte de entrega. </t>
  </si>
  <si>
    <t xml:space="preserve">Plan Logístico y soportes de implementación </t>
  </si>
  <si>
    <t>Se adjunta diseño de Plan Logístico y evidencia de socialización a líder de proceso</t>
  </si>
  <si>
    <t>Se incluye presentación del plan logstico. Se evidencia socialización con lider de proceso del mes de mayo de 2026</t>
  </si>
  <si>
    <t>https://dnbcgovco-my.sharepoint.com/:f:/g/personal/planeacion_dnbc_gov_co/IgB9cHHYSJIQTr9TaRSvOJ2DAViQEhrjnqtnNAQWBqFxriQ?e=6CRjhS</t>
  </si>
  <si>
    <t>FB_AC30</t>
  </si>
  <si>
    <t>Asignación y entrega inmediata de Kit Bomba Forestal especializada</t>
  </si>
  <si>
    <t xml:space="preserve">Se adjuntan 22 actas de salidas acorde a la solicitud del hallazgo, ejecución del contraro 51
PUERTO CARREÑO, acta de salida 1428
ACANDI, acta de salida 1476
UNGUIA, acta de salida 1477
TIBIRITA, acta de salida 1478
AGUA DE DIOS, acta de salida 1479
VILLAPINZON, acta de salida 1480
FUNDACION, acta de salida 1481
SAN JUAN DE ARAMA, acta de salida 1482
PASTO, acta de salida 1483
SITIONUEVO, acta de salida 1577
PROVIDENCIA, acta de salida 2053
LETICIA, acta de salida 2059
CUMARIBO, acta de salida 2067
SAN BERNARDO, acta de salida 2078
PAIPA, acta de salida 2094
VILLAMARIA, acta de salida 2106
SANTA ROSA DE CABAL, acta de salida 2107
SANTA ROSA DE CABAL, acta de salida 2108
LERIDA, acta de salida 2109
LA JAGUA DE IBIRICO, acta de salida 2117
PUERTO CONCORDIA, acta de salida 2118
JAMUNDI, acta de salida 2121
</t>
  </si>
  <si>
    <t>Se incluyen 22 actas de entrega del proceso</t>
  </si>
  <si>
    <t>Se adjuntan 22 actas de salidas acorde a la solicitud del hallazgo, ejecución del contraro 51
PUERTO CARREÑO, acta de salida 1428
ACANDI, acta de salida 1476
UNGUIA, acta de salida 1477
TIBIRITA, acta de salida 1478
AGUA DE DIOS, acta de salida 1479
VILLAPINZON, acta de salida 1480
FUNDACION, acta de salida 1481
SAN JUAN DE ARAMA, acta de salida 1482
PASTO, acta de salida 1483
SITIONUEVO, acta de salida 1577
PROVIDENCIA, acta de salida 2053
LETICIA, acta de salida 2059
CUMARIBO, acta de salida 2067
SAN BERNARDO, acta de salida 2078
PAIPA, acta de salida 2094
VILLAMARIA, acta de salida 2106
SANTA ROSA DE CABAL, acta de salida 2107
SANTA ROSA DE CABAL, acta de salida 2108
LERIDA, acta de salida 2109
LA JAGUA DE IBIRICO, acta de salida 2117
PUERTO CONCORDIA, acta de salida 2118
JAMUNDI, acta de salida 2121</t>
  </si>
  <si>
    <t>https://dnbcgovco-my.sharepoint.com/:f:/g/personal/planeacion_dnbc_gov_co/IgBy66mQXltVQYBWO8_5-3vMAQS0U0pm7hL1cV8trFNltXc?e=Ws5M9Y</t>
  </si>
  <si>
    <t>FB_AC31</t>
  </si>
  <si>
    <t>Solicitar a la Contraloría General de la República dar traslado del hallazgo al municipio de Salamina, Caldas, toda vez que los hechos observados se enmarcan dentro de su competencia y responsabilidad administrativa.</t>
  </si>
  <si>
    <t>Informe del municipio con las acciones a adelantar.</t>
  </si>
  <si>
    <t>00. Subdirección Estretegica y de Coordinación Bomberil / 08. Fortalecimiento Bomberil  / 16. Gestión Jurídica</t>
  </si>
  <si>
    <t>FB_AC32</t>
  </si>
  <si>
    <t>Brindar alcance y claridad, a través del área jurídica de la DNBC, sobre la justificación, alcance jurídico y efectos administrativos derivados de la liquidación del convenio celebrado con el municipio de Leticia, Amazonas, garantizando la debida sustentación de las actuaciones realizadas y la delimitación de responsabilidades.</t>
  </si>
  <si>
    <t>Documento Aclaratorio</t>
  </si>
  <si>
    <t>FB_AC33</t>
  </si>
  <si>
    <t>Formalizar y socializar el procedimiento de recibo y entrega de los apoyos destinados a los proyectos de construcción, adecuación y mejoramiento de la infraestructura bomberil, con el fin de fortalecer los mecanismos de control, asegurar la adecuada documentación de los procesos y garantizar el cumplimiento de la normativa aplicable.</t>
  </si>
  <si>
    <t>Formatos y Manual del Proceso</t>
  </si>
  <si>
    <t>FB_AC34</t>
  </si>
  <si>
    <t>Realizar el traslado correspondiente, a través de oficios dirigidos al municipio, al contratista y al interventor, con el propósito de adelantar mesas de trabajo virtuales para la revisión técnica y administrativa de las memorias, informes y soportes del convenio celebrado con el municipio de Pensilvania, Caldas, a fin de precisar la situación presentada y establecer las acciones correctivas pertinentes.</t>
  </si>
  <si>
    <t>Informes y/o actas de las mesas de trabajo</t>
  </si>
  <si>
    <t>FB_AC35</t>
  </si>
  <si>
    <t xml:space="preserve">Asignación y entrega inmediata de equipos de protección personal </t>
  </si>
  <si>
    <t>Se adjunta 14 actas de entrega a los cuerpo de bomberos:
Acta de entrega 2017 - CBV CERETÉ
Acta de entrega 2069 - CBV CABUYARO
Acta de entrega 2070 - CBV ÚTICA
Acta de entrega 2071 - CBV GUAYATÁ
Acta de entrega 2072 - CBV GUATEQUE
Acta de entrega 2076 - CBV MITÚ
Acta de entrega 2081 - CBV OICATA
Acta de entrega 2086 - CBV TURBACO
Acta de entrega 2088 - CBV PUERTO SANTANDER
Acta de entrega 2089 - CBVCBV  FUNES
Acta de entrega 2090 - CBV LA LLANADA
Acta de entrega 2091 -  CBV VALLE DEL GUAMUEZ (LA HORMIGA)
Acta de entrega 2092 - CBV AGUADAS
Acta de entrega 2093 - CBV CRAVO NORTE</t>
  </si>
  <si>
    <t>Se evidencian 14 actas de entrega</t>
  </si>
  <si>
    <t>https://dnbcgovco-my.sharepoint.com/:f:/g/personal/planeacion_dnbc_gov_co/IgBDBhnbwLTlSqDGo3BDMsR0AZZhOQcUcwPCAMDYDlp8l2E?e=FevhyJ</t>
  </si>
  <si>
    <t>FB_AC36</t>
  </si>
  <si>
    <t>Asignación y entrega inmediata de compresores de aire respirable de alta presión multifuncionales cascada con dos botellas</t>
  </si>
  <si>
    <r>
      <rPr>
        <sz val="11"/>
        <color rgb="FF000000"/>
        <rFont val="Arial"/>
        <family val="2"/>
      </rPr>
      <t>Accion establecida en el plan de mejoramiento suscrito el 17 de diciembre de 2024, como resultado de la auditoria realizada a la vigencia 2023.
La acción finalizó el 31 de enero de 2025.  
Se evidenció  las salidas de almacén 1820, 1869, 1958 y 2024, que tratan de la entrega de 4 comrpesores de aire (vigencia 2024).
Por lo tanto,  se dio cumplimiento a la acción establecida en el Plan de Mejoramiento.</t>
    </r>
  </si>
  <si>
    <t>Cumplida en seguimiento diciembre 2025. Aunque son acciones antiguas, incluir los soportes</t>
  </si>
  <si>
    <t>Accion establecida en el plan de mejoramiento suscrito el 17 de diciembre de 2024, como resultado de la auditoria realizada a la vigencia 2023.
La acción finalizó el 31 de enero de 2025.  
Se evidenció  las salidas de almacén 1820, 1869, 1958 y 2024, que tratan de la entrega de 4 comrpesores de aire (vigencia 2024).
Por lo tanto,  se dio cumplimiento a la acción establecida en el Plan de Mejoramiento.</t>
  </si>
  <si>
    <t>FB_AC37</t>
  </si>
  <si>
    <t>Asignación y entrega inmediata de equipos de rescate vertical</t>
  </si>
  <si>
    <r>
      <rPr>
        <sz val="11"/>
        <color rgb="FF000000"/>
        <rFont val="Arial"/>
        <family val="2"/>
      </rPr>
      <t xml:space="preserve">Accion establecida en el plan de mejoramiento suscrito el 17 de diciembre de 2024, como resultado de la auditoria realizada a la vigencia 2023.
La acción finalizó el 31 de enero de 2025
Se evidenció el cumplimiento mediante las actas de salida 2117 (CB La Jagua de Ibirico), 2118 (CB Puerto Concordia) y 2121 (CB San Antonio de Jamundí) (vigencia 2024)
Por lo tanto,  se dio cumplimiento a la acción establecida en el Plan de Mejoramiento.
</t>
    </r>
  </si>
  <si>
    <t>Accion establecida en el plan de mejoramiento suscrito el 17 de diciembre de 2024, como resultado de la auditoria realizada a la vigencia 2023.
La acción finalizó el 31 de enero de 2025
Se evidenció el cumplimiento mediante las actas de salida 2117 (CB La Jagua de Ibirico), 2118 (CB Puerto Concordia) y 2121 (CB San Antonio de Jamundí) (vigencia 2024)
Por lo tanto,  se dio cumplimiento a la acción establecida en el Plan de Mejoramiento.</t>
  </si>
  <si>
    <t>FB_AC38</t>
  </si>
  <si>
    <t xml:space="preserve">Realizar acta de conciliación mensual con el Almacén </t>
  </si>
  <si>
    <t>Acta Conciliación y anexos</t>
  </si>
  <si>
    <t xml:space="preserve">14. Gestión Administrativa / 08. Fortalecimiento Bomberil </t>
  </si>
  <si>
    <t xml:space="preserve">Ya se tiene acta de conciliación mes Enero , Febrero y Marzo </t>
  </si>
  <si>
    <t>Se encuentran las actas de conciliación de enero, febrero y marzo 2026</t>
  </si>
  <si>
    <t xml:space="preserve">Ya se tiene acta conciliación mes de Abril por temas de entregas de urgencia manifiesta no se a podido realizar la conciliación de mayo y junio </t>
  </si>
  <si>
    <t xml:space="preserve">https://dnbcgovco-my.sharepoint.com/:f:/g/personal/planeacion_dnbc_gov_co/IgATaVuqQLoaSZKn6XEtE5CxAZQ69p2ercMGLiBAiUZ-B3A?e=abGyCE  </t>
  </si>
  <si>
    <t xml:space="preserve">Se reportan actas de enero a abril. Mayo pendiente de firma. </t>
  </si>
  <si>
    <t>FB_AC39</t>
  </si>
  <si>
    <t>Implementar un repositorio digital de control vehicular que centralice la información sobre vigencias de SOAT, revisiones tecno mecánicas y estado de infracciones de tránsito de los vehículos propiedad DNBC, generando trimestralmente alertas preventivas dirigidas a la Subdirección Administrativa y Financiero (respecto del vencimiento SOAT), así como notificar oportunamente a los supervisores de contratos de comodato ante hallazgos de multas o vencimientos de la revisión tecnomecánica.</t>
  </si>
  <si>
    <t>Repositorio Digital consolidado en tiempo real</t>
  </si>
  <si>
    <t xml:space="preserve">Se esta manejando un repositorio de control vehícular donde se lleva control de la vigencia del SOAT </t>
  </si>
  <si>
    <t>https://dnbcgovco-my.sharepoint.com/:f:/g/personal/planeacion_dnbc_gov_co/IgCKGt_pZOvMQZRqLwsQvwn-ASAhLViU6fasjgvRlgUSEJk?e=KNFtWh</t>
  </si>
  <si>
    <t>Aunque se encuentra la base, se sugiere su socialización trimestral con el lider del proceso vía correo electrónico</t>
  </si>
  <si>
    <t xml:space="preserve">Se esta manejando un repositorio de control vehícular donde se lleva control de la vigencia del SOAT, Tecnomecánica y Multas. Generando alertas a la Subdirección Administrativa y Financiera </t>
  </si>
  <si>
    <t xml:space="preserve">https://dnbcgovco-my.sharepoint.com/:f:/g/personal/planeacion_dnbc_gov_co/IgBdzJHXfvvzQYQJifrSJd1FAe_rcc72h4enNur4NDvlVKM?e=RZ9HEi </t>
  </si>
  <si>
    <t>Se reportan evidencias del primer semestre donde se socializan las bases de información sobre los bienes de la entidad</t>
  </si>
  <si>
    <t>FB_AC40</t>
  </si>
  <si>
    <t>Formalizar, documentar y socializar el procedimiento para el control y seguimiento de los convenios, conforme a las programaciones suscritas y aprobadas por la entidad, del cual se derivarán oficios, informes y demás soportes documentales que permitan evidenciar el cumplimiento, avance y control de los compromisos adquiridos.</t>
  </si>
  <si>
    <t>Formatos y Manual del Proceso.</t>
  </si>
  <si>
    <t xml:space="preserve">15. Gestión Contractual / 08. Fortalecimiento Bomberil </t>
  </si>
  <si>
    <t xml:space="preserve">La actividad no se ha ejecutado a la fecha; no se cuenta con el procedimiento formalizado, documentado ni socializado para el control y seguimiento de los convenios, ni con los formatos y manuales asociados. No obstante, la entidad reitera su compromiso con el desarrollo e implementación de esta actividad, la cual se encuentra en proceso de construcción y ajuste conforme a las programaciones suscritas y aprobadas, con el fin de garantizar el adecuado seguimiento, control y documentación de los compromisos adquiridos.
</t>
  </si>
  <si>
    <t>EN_AC1</t>
  </si>
  <si>
    <t xml:space="preserve">Actualizar la Caracterización del Proceso, en los campos del Hacer y Verificar, asi mismo en las actividades críticas de control
</t>
  </si>
  <si>
    <t>Documento caracterización del proceso de Educación Nacional para Bomberos, actualizado</t>
  </si>
  <si>
    <t>10. Educación Nacionalpara Bomberos</t>
  </si>
  <si>
    <t xml:space="preserve">Sin seguimiento </t>
  </si>
  <si>
    <t>EN_AC2</t>
  </si>
  <si>
    <t xml:space="preserve">Estandarizar la denominacion del tramite "AVAL Y RECONOCIMIENTO DE INSTRUCTORES, en los siguientes documentos:  Manual de Educacion y Formacion para bomberos , en el  procedimiento para la solicitud de aval y reconocimeinto de instructores y en  el OPA  </t>
  </si>
  <si>
    <t xml:space="preserve">Numero de documentos programados para actualizar/ Numero de documentos actualizados </t>
  </si>
  <si>
    <t>Se actualizaron los documentos del SIGE</t>
  </si>
  <si>
    <t>https://dnbcgovco-my.sharepoint.com/:f:/g/personal/planeacion_dnbc_gov_co/IgC5kXqR4V0nTaHvwiZWXltvAYv7nqk-yTXwtoINqpfBzlc?e=Xqggcp</t>
  </si>
  <si>
    <t>Sin seguimiento actualizado. Se toma último seguimiento
Seguimiento 2024: Se evidencia que cumple con los criterios solicitados ya que  se estandarizada a denominacion del tramite "AVAL Y RECONOCIMIENTO DE INSTRUCTORES,  ya que adjunta Manual de Educacion y Formacion para bomberos , en el  procedimiento para la solicitud de aval y reconocimeinto de instructores y en  el OPA   donde se Estandariza la denominacion del tramite "AVAL Y RECONOCIMIENTO DE INSTRUCTORES</t>
  </si>
  <si>
    <t>No se evidencia seguimiento. Se toma último seguimiento
Seguimiento 2024: Se evidencia que cumple con los criterios solicitados ya que  se estandarizada a denominacion del tramite "AVAL Y RECONOCIMIENTO DE INSTRUCTORES,  ya que adjunta Manual de Educacion y Formacion para bomberos , en el  procedimiento para la solicitud de aval y reconocimeinto de instructores y en  el OPA   donde se Estandariza la denominacion del tramite "AVAL Y RECONOCIMIENTO DE INSTRUCTORES
Link SIGE https://dnbcgovco-my.sharepoint.com/my?id=%2Fpersonal%2Fplaneacion%5Fdnbc%5Fgov%5Fco%2FDocuments%2FDocumentos%20SIGE%2F2%2E%20Procesos%2F2%2E%20Procesos%20Misionales%2F10%2E%20Educaci%C3%B3n%20Nacional%20para%20Bomberos&amp;viewid=efb70791%2Db8ab%2D49e7%2Db552%2Dd3d4cbe976b9</t>
  </si>
  <si>
    <t>EN_AC3</t>
  </si>
  <si>
    <t>Formular los indicadores para medir el cumplimiento de las actividades establecidas en la caracterización del proceso.</t>
  </si>
  <si>
    <t>Fichas de indicadores del proceso</t>
  </si>
  <si>
    <t xml:space="preserve">Se adjunta tablero de indicadores </t>
  </si>
  <si>
    <t xml:space="preserve">Sin seguimiento actualizado. Se toma último seguimiento
Se evidencia que cumple con los criterios solicitados dado que Formularon los indicadores para medir el cumplimiento de las actividades establecidas en la caracterización del proceso. Dado que adjunta el tablero de indicadores del proceso actualizado
Se sugiere la eliminación de este hallazgo dado que ya se formularon los indicadores en bse a la caracterización del proceso actualizado </t>
  </si>
  <si>
    <t>Si</t>
  </si>
  <si>
    <t xml:space="preserve">No se evidencia seguimiento. Se toma último seguimiento
Se evidencia que cumple con los criterios solicitados dado que Formularon los indicadores para medir el cumplimiento de las actividades establecidas en la caracterización del proceso. Dado que adjunta el tablero de indicadores del proceso actualizado
Se sugiere la eliminación de este hallazgo dado que ya se formularon los indicadores en bse a la caracterización del proceso actualizado </t>
  </si>
  <si>
    <t>EN_AC4</t>
  </si>
  <si>
    <t>Validación de los trámites de firmas de certificados por parte del gestor del proceso.</t>
  </si>
  <si>
    <t>Validaciones registradas en el FORMATO
BASE DE DATOS CERTIFICADOS TRAMITADOS FO-EN-01-01</t>
  </si>
  <si>
    <t>Se adjunta matriz de base de datos de certificados</t>
  </si>
  <si>
    <t>Sin seguimiento actualizado. Se toma último seguimiento
Se evidencia que cumple con los criterios solicitados ya que adjunta Validaciones registradas en el FORMATO BASE DE DATOS CERTIFICADOS TRAMITADOS FO-EN-01-01</t>
  </si>
  <si>
    <t>No se evidencia seguimiento. Se toma último seguimiento
Se evidencia que cumple con los criterios solicitados ya que adjunta Validaciones registradas en el FORMATO BASE DE DATOS CERTIFICADOS TRAMITADOS FO-EN-01-01
Link SIGE https://dnbcgovco-my.sharepoint.com/my?id=%2Fpersonal%2Fplaneacion%5Fdnbc%5Fgov%5Fco%2FDocuments%2FDocumentos%20SIGE%2F2%2E%20Procesos%2F2%2E%20Procesos%20Misionales%2F10%2E%20Educaci%C3%B3n%20Nacional%20para%20Bomberos&amp;viewid=efb70791%2Db8ab%2D49e7%2Db552%2Dd3d4cbe976b9</t>
  </si>
  <si>
    <t>EN_AC5</t>
  </si>
  <si>
    <t xml:space="preserve">Procedimiento de Gestión de Registro cursos formulado, con actividad de control sobre la cantidad de participantes acorde a la norma
</t>
  </si>
  <si>
    <t>Procedimiento formulado</t>
  </si>
  <si>
    <t>EN_AC6</t>
  </si>
  <si>
    <t>Actualización del procedimiento de solicitud de registros y firma de certificados, en la actividad de verificación de requisitos para firma.</t>
  </si>
  <si>
    <t>Se adjunta PDF de actualización de procedimientos</t>
  </si>
  <si>
    <t xml:space="preserve">Sin seguimiento actualizado. Se toma último seguimiento
Se evidencia que cumple con criterios ya que adjuntan la Actualización del procedimiento de solicitud de registros y firma de certificados, en la actividad de verificación de requisitos para firma.
Se sugiere la eliminación de este hallazgo dado que ya se cuenta con el procedimiento actualizado </t>
  </si>
  <si>
    <t>No se evidencia seguimiento. Se toma último seguimiento
Se evidencia que cumple con criterios ya que adjuntan la Actualización del procedimiento de solicitud de registros y firma de certificados, en la actividad de verificación de requisitos para firma.
Se sugiere la eliminación de este hallazgo dado que ya se cuenta con el procedimiento actualizado 
Link SIGE https://dnbcgovco-my.sharepoint.com/my?id=%2Fpersonal%2Fplaneacion%5Fdnbc%5Fgov%5Fco%2FDocuments%2FDocumentos%20SIGE%2F2%2E%20Procesos%2F2%2E%20Procesos%20Misionales%2F10%2E%20Educaci%C3%B3n%20Nacional%20para%20Bomberos&amp;viewid=efb70791%2Db8ab%2D49e7%2Db552%2Dd3d4cbe976b9</t>
  </si>
  <si>
    <t>EN_AC7</t>
  </si>
  <si>
    <t>Actualización Manual de lineamientos proceso de educación</t>
  </si>
  <si>
    <t>Manual Actualizado</t>
  </si>
  <si>
    <t>Se adjunta manual de lineamientos del proceso</t>
  </si>
  <si>
    <t xml:space="preserve">Sin seguimiento actualizado. Se toma último seguimiento
Se evidencia que cumple con criterios ya que adjuntan laActualización Manual de lineamientos proceso de educación
Se sugiere la eliminación de este hallazgo ya que cuenta con la actualización del manual </t>
  </si>
  <si>
    <t>No se evidencia seguimiento. Se toma último seguimiento
Se evidencia que cumple con criterios ya que adjuntan laActualización Manual de lineamientos proceso de educación
Se sugiere la eliminación de este hallazgo ya que cuenta con la actualización del manual 
Link SIGE https://dnbcgovco-my.sharepoint.com/my?id=%2Fpersonal%2Fplaneacion%5Fdnbc%5Fgov%5Fco%2FDocuments%2FDocumentos%20SIGE%2F2%2E%20Procesos%2F2%2E%20Procesos%20Misionales%2F10%2E%20Educaci%C3%B3n%20Nacional%20para%20Bomberos&amp;viewid=efb70791%2Db8ab%2D49e7%2Db552%2Dd3d4cbe976b9</t>
  </si>
  <si>
    <t>EN_AC8</t>
  </si>
  <si>
    <t>Actualización del procedimiento de aval de instructores. Incluyendo acción en la política de operación, indicando que: "…Toda la documentacion tramitada debe contar con radicado DNBC en el sistema de gestion documental ORFEO…"</t>
  </si>
  <si>
    <t>se adjunta pdf de actualización de procedimiento</t>
  </si>
  <si>
    <t>Sin seguimiento actualizado. Se toma último seguimiento
Se evidencia que Cumple con criterios ya que adjunta la actualización  del procedimiento de aval de instructores. Incluyendo acción en la política de operación, indicando que: "…Toda la documentacion tramitada debe contar con radicado DNBC en el sistema de gestion documental ORFEO…"
Se sugiere la eliminación de este hallazgo dado que ya cuenta con la actualización requerida</t>
  </si>
  <si>
    <t>No se evidencia seguimiento. Se toma último seguimiento
Se evidencia que Cumple con criterios ya que adjunta la actualización  del procedimiento de aval de instructores. Incluyendo acción en la política de operación, indicando que: "…Toda la documentacion tramitada debe contar con radicado DNBC en el sistema de gestion documental ORFEO…"
Se sugiere la eliminación de este hallazgo dado que ya cuenta con la actualización requerida
Link SIGE https://dnbcgovco-my.sharepoint.com/my?id=%2Fpersonal%2Fplaneacion%5Fdnbc%5Fgov%5Fco%2FDocuments%2FDocumentos%20SIGE%2F2%2E%20Procesos%2F2%2E%20Procesos%20Misionales%2F10%2E%20Educaci%C3%B3n%20Nacional%20para%20Bomberos&amp;viewid=efb70791%2Db8ab%2D49e7%2Db552%2Dd3d4cbe976b9</t>
  </si>
  <si>
    <t>EN_AC9</t>
  </si>
  <si>
    <t>Actualización del procedimiento de aval de instructores. Incluyendo una accion en las politicas de operación que diga: "…Para la verificación de los documentos de respuesta se deben incluir los soportes, la matriz  de análisis y la respuesta en un solo correo electrónico dirigido al responsable de la revisión final..."</t>
  </si>
  <si>
    <t>Sin seguimiento actualizado. Se toma último seguimiento
Se evidencia que Cumple con criterios ya que adjunta la actualización  ddel procedimiento de aval de instructores. Incluyendo una accion en las politicas de operación que diga: "…Para la verificación de los documentos de respuesta se deben incluir los soportes, la matriz  de análisis y la respuesta en un solo correo electrónico dirigido al responsable de la revisión final..."
Se sugiere la eliminación de este hallazgo dado que ya cuenta con la actualización requerida</t>
  </si>
  <si>
    <t>No se evidencia seguimiento. Se toma último seguimiento
Se evidencia que Cumple con criterios ya que adjunta la actualización  ddel procedimiento de aval de instructores. Incluyendo una accion en las politicas de operación que diga: "…Para la verificación de los documentos de respuesta se deben incluir los soportes, la matriz  de análisis y la respuesta en un solo correo electrónico dirigido al responsable de la revisión final..."
Se sugiere la eliminación de este hallazgo dado que ya cuenta con la actualización requerida
Link SIGE https://dnbcgovco-my.sharepoint.com/my?id=%2Fpersonal%2Fplaneacion%5Fdnbc%5Fgov%5Fco%2FDocuments%2FDocumentos%20SIGE%2F2%2E%20Procesos%2F2%2E%20Procesos%20Misionales%2F10%2E%20Educaci%C3%B3n%20Nacional%20para%20Bomberos&amp;viewid=efb70791%2Db8ab%2D49e7%2Db552%2Dd3d4cbe976b9</t>
  </si>
  <si>
    <t>EN_AC10</t>
  </si>
  <si>
    <t xml:space="preserve">Publicación de los requisitos para el Reconocimiento de Centros de Entrenamiento de Brigadas Contra Incendios plasmados en la resolución 256 de 2014 </t>
  </si>
  <si>
    <t>Publicaciones realizadas</t>
  </si>
  <si>
    <t>TH_AC1</t>
  </si>
  <si>
    <t>Se elaborará una directriz en la que se incluyan los horarios y las jornadas de trabajo, la trazabilidad de las novedades, manejo del Biométrico, la responsabilidad de cada funcionario frente a su cumplimiento y las acciones disciplinarias a que haya lugar.</t>
  </si>
  <si>
    <t>Directriz frente al horario laboral, novedades y biométrico</t>
  </si>
  <si>
    <t>Presentar seguimiento en el rpimer trimestre</t>
  </si>
  <si>
    <t>Se aportan registro de biometrico y permisos, en los cuales se ve reflejados los ingresos de los funcionarios.</t>
  </si>
  <si>
    <t>Incluyen reportes de biometricos (incompleto) y de permisos. No obstantes, no dan cuenta de la directriz planteada</t>
  </si>
  <si>
    <t>https://dnbcgovco-my.sharepoint.com/my?id=%2Fpersonal%2Fplaneacion%5Fdnbc%5Fgov%5Fco%2FDocuments%2FDocumentos%20SIGE%2F6%2E%20Planes%2FPLAN%20DE%20MEJORA%2F2026%2F02%2E%20Seguimiento%20Segundo%20Trimestre%2F11%2E%20Gesti%C3%B3n%20del%20Talento%20Humano&amp;viewid=efb70791%2Db8ab%2D49e7%2Db552%2Dd3d4cbe976b9</t>
  </si>
  <si>
    <t>TH_AC2</t>
  </si>
  <si>
    <t xml:space="preserve">Realizar informe mensual de los funcionarios que incumplen las directrises en cuanto a horario laboral. 
</t>
  </si>
  <si>
    <t>Informes Realizados</t>
  </si>
  <si>
    <t>se aporta informe mensual (enero a junio)</t>
  </si>
  <si>
    <t>Incluyen documento word con pantallazo de documentos de excel. No se evidencia ningun informe</t>
  </si>
  <si>
    <t>TH_AC3</t>
  </si>
  <si>
    <t>Actualización del plan de capacitaciones con diagnostico de necesidades y ejecución</t>
  </si>
  <si>
    <t>Plan de capacitación actualizados y ejecutado</t>
  </si>
  <si>
    <t>TH_AC4</t>
  </si>
  <si>
    <t>Informe de alertas sobre legalización de comisiones</t>
  </si>
  <si>
    <t>Informes realizados</t>
  </si>
  <si>
    <t>Viaticos</t>
  </si>
  <si>
    <t>TH_AC5</t>
  </si>
  <si>
    <t xml:space="preserve">Dar aplicabilidad al Módulo de Gestión  de Viáticos al interior (SIIF NACION II), por modalidad de Reconocimiento, es decir se reconocen los viáticos una vez se finaliza la comisión. </t>
  </si>
  <si>
    <t>Aplicabilidad Módulo de Gestión de Pago Viáticos</t>
  </si>
  <si>
    <t>TH_AC6</t>
  </si>
  <si>
    <t>Informe de los estados de cobro de incapacidades realizado</t>
  </si>
  <si>
    <t>Nómia</t>
  </si>
  <si>
    <t>se aporta nomina -del 1 de marzo a 31 de mayo</t>
  </si>
  <si>
    <t>Se evidencia informe de seguimiento a las incapacidades de la DNBC en el periodo en mención. Se sugiere incluir en evidencias correo de socialización con lider de proceso</t>
  </si>
  <si>
    <t>TH_AC7</t>
  </si>
  <si>
    <t>Seguimiento continuo por parte del responsable del Cobro Coactivo a las EPS y ARL</t>
  </si>
  <si>
    <t>Cobro Coactivo</t>
  </si>
  <si>
    <t xml:space="preserve">se adjunta reporte cobro coactivo </t>
  </si>
  <si>
    <t>Se evidencia informe de seguimiento a cobros pendientes de la vigencia 2021 y su remisión al lider del proceso. Se sugiere que se incluya información de las demás vigencias</t>
  </si>
  <si>
    <t>TH_AC8</t>
  </si>
  <si>
    <t xml:space="preserve">Modificar el procedimiento de  liquidación de viáticos y comisiones, con la inclusión de un punto  de control el cual quedaría de la siguiente manera:  revisión de la liquidación de la comisión y viáticos, dejando como registro del control en el cuadro de seguimiento, esta actividad quedaría a cargo  del gestor del proceso de Gestión de Talento Humano. </t>
  </si>
  <si>
    <t xml:space="preserve">Procedimiento modificado y formalizado </t>
  </si>
  <si>
    <t>TH_AC9</t>
  </si>
  <si>
    <t xml:space="preserve">Actualizar el procedimiento de tramite de viáticos, gastos de viaje y desplazamiento PC-TH-01,con la inclusión de una política de operación la cual quedaría de la siguiente manera: No se generaran viáticos sin resolución, ni tiquetes sin autorización previa del Director de la DNBC, (A no ser que sea sufragados los gastos por otro ente),  e incluir un punto de control: el diligenciamiento  del libro de actas el cual refleja la trazabilidad de la solicitud de viáticos y comisiones, el cual será diligenciado por el responsable del tramite de los viáticos y comisiones </t>
  </si>
  <si>
    <t xml:space="preserve">Procedimiento de tramite de viáticos, gastos de viaje y desplazamiento actualizado y formalizado </t>
  </si>
  <si>
    <t>TH_AC10</t>
  </si>
  <si>
    <t>Formalizar el PESV  en el SIGE y realización de plan de trabajo para ejecución del mismo.</t>
  </si>
  <si>
    <t>Documento formalizado en le SIGE</t>
  </si>
  <si>
    <t>Se adjunta plan de trabajo</t>
  </si>
  <si>
    <t>Se adjuntan documentos en proceso de revisión del proceso de Análisis y Mejora Continua</t>
  </si>
  <si>
    <t>TH_AC11</t>
  </si>
  <si>
    <t xml:space="preserve">Incluir en el plan de trabajo de SST la socializacion del manual de Convivenica Laboral  y realizar la socializacion a los funcionarios y contratistas </t>
  </si>
  <si>
    <t>TH_AC12</t>
  </si>
  <si>
    <t xml:space="preserve">Formular el procedimiento de liquidación de nomina, estableciendo los controles para el manejo y reporte de las novedades. </t>
  </si>
  <si>
    <t>Nómina</t>
  </si>
  <si>
    <t>se adjunta documentos transversales</t>
  </si>
  <si>
    <t>Se adjunta procedimiento PC-TH-19 aprobado e incluido en el SIGE</t>
  </si>
  <si>
    <t>TH_AC13</t>
  </si>
  <si>
    <t>Revisión de formato de planilla de horas extras para verificar la trazabilidad de las mismas.</t>
  </si>
  <si>
    <t>Formato formulado</t>
  </si>
  <si>
    <t>se adjunta actualización</t>
  </si>
  <si>
    <t>Se incluyen documentos borrador de procedimiento para reconocimiento de horas extras</t>
  </si>
  <si>
    <t>TH_AC14</t>
  </si>
  <si>
    <t>Aplicar los controles establecidos en la matriz IPEVR en la bodega</t>
  </si>
  <si>
    <t>Controles implementados / controles identificados en la matriz * 100</t>
  </si>
  <si>
    <t>Hacer seguimiento</t>
  </si>
  <si>
    <t>mantenimiento preventivo de la bodega</t>
  </si>
  <si>
    <t>TH_AC14.pdf</t>
  </si>
  <si>
    <t xml:space="preserve">La descripción de la evidencia no es clara. Se evidencian 3 actas de reunión sobre visitas al estado de la bodega, no obstante no es claro de que manera se están aplicando los controles más allá del diagnostico </t>
  </si>
  <si>
    <t xml:space="preserve">mantenimiento preventivo de la bodega
</t>
  </si>
  <si>
    <t>Se incluye informe de seguimiento (no se evidencia envio a lider de proceso) y actas de reunión. No se evidencia controles</t>
  </si>
  <si>
    <t>TH_AC15</t>
  </si>
  <si>
    <t>Realizar la planeación de los periodos de disfrute de las vacaciones del personal de planta de la DNBC</t>
  </si>
  <si>
    <t>Programa de vacaciones</t>
  </si>
  <si>
    <t>cuadro relacionando periodos de vacaciones</t>
  </si>
  <si>
    <t>Cronograma de vacaciones (2).xlsx</t>
  </si>
  <si>
    <t>Se incluye cronograma de vacaciones</t>
  </si>
  <si>
    <t>se adjunta cronograma</t>
  </si>
  <si>
    <t>TH_AC16</t>
  </si>
  <si>
    <t xml:space="preserve">Actualizar el procedimiento de Ingreso y retiro de funcionarios con la inclusion de una politica de operación la cual quedaria asi:  el lider del proceso debe verifcar la actualización de su hoja de vida </t>
  </si>
  <si>
    <t xml:space="preserve">Procedimeinto actualizado </t>
  </si>
  <si>
    <t>TH_AC17</t>
  </si>
  <si>
    <t xml:space="preserve">Actualizar el procedimiento de ingresos y egresos  en donde se incluya una politica de operacion asi: Para el caso de actualizacion  de la nomenclatura, escala salarial, especificaciones del manual de funciones es necesario realizar el requermiento  por correo electronico al correo de soporte de sigep II de la funcion publica.
</t>
  </si>
  <si>
    <t xml:space="preserve">Procedimiento actualizado
</t>
  </si>
  <si>
    <t>TH_AC18</t>
  </si>
  <si>
    <t xml:space="preserve">Solicitar por correo electronico a la funcion publica   el retiro de tres denominaciones definidas las cuales no corresponden a las contenidas  en el manual de funciones </t>
  </si>
  <si>
    <t xml:space="preserve">
Envio de correo electronico</t>
  </si>
  <si>
    <t>TH_AC19</t>
  </si>
  <si>
    <t>Actualizar formato de Solicitud para tramite de Comisión o Desplazamiento al Interior del País  incluyendo frase "Justificación de asistencia presencial a la comision de servicio o desplazamiento, por lo cual no se utiliza medios vituales"</t>
  </si>
  <si>
    <t>Formato actualizado</t>
  </si>
  <si>
    <t>Viáticos</t>
  </si>
  <si>
    <t>TH_AC20</t>
  </si>
  <si>
    <t>Actualizar formato Certificado de 
Permanencia de Comision de Servicios y/o Desplazamiento con la inclusión del objeto de comisión</t>
  </si>
  <si>
    <t>TH_AC21</t>
  </si>
  <si>
    <t>Consignar el saldo por concepto de PILA a las EPS de los valores descontados a los funcionarios por concepto de retroactivos  según corresponda</t>
  </si>
  <si>
    <t>Valores pagados por PILA a las EPS (retroactivos empleados)</t>
  </si>
  <si>
    <t>se adjuntan pagos</t>
  </si>
  <si>
    <t>Se incluye información de gestiones realizadas en el 2024 para el cumplimiento de pago</t>
  </si>
  <si>
    <t>TH_AC22</t>
  </si>
  <si>
    <t>Realizar la actualización  y modificación pertinente a la matriz legal con base a la normatividad del DEC 1072/2015 y  RES 0312/2019</t>
  </si>
  <si>
    <t>Matriz legal actualizada</t>
  </si>
  <si>
    <t>actualización de la matriz legal con la norma vigente</t>
  </si>
  <si>
    <t>Matriz legal SST DNBC 12 ABRIL 2026.xlsx</t>
  </si>
  <si>
    <t>Se incluye matriz legal. Se sugiere su formalización en el SIGE</t>
  </si>
  <si>
    <t xml:space="preserve">se adjunta matriz legal
</t>
  </si>
  <si>
    <t>Se adjunta matriz que se encuentra en proceso de actualización. No ha cumplido el proceso en SIGE</t>
  </si>
  <si>
    <t>TH_AC23</t>
  </si>
  <si>
    <t>Realizar diagnostico de necesidades y ejecutar  los recursos asignados  oportunamente, obedeciendo  el cronograma de actividades del SG-SST formulado de acuerdo con la necesidad del sistema en   la DNBC</t>
  </si>
  <si>
    <t>(Recursos asignados ejecutados oportunamente de acuerdo con cronograma de actividades/ recursos  asignados  para el SG-SST)*100</t>
  </si>
  <si>
    <t>se adjunta diagnostico de necesidades</t>
  </si>
  <si>
    <t>TH_AC24</t>
  </si>
  <si>
    <t>Revisión semestral de la firma contenida en de la política de SG-SST con el fin de identificar oportunamente la necesidad de cambiarse ante un cambio de representante legal</t>
  </si>
  <si>
    <t xml:space="preserve">Revisiones y /o actualizaciones  (de ser necesario) anuales de la firma contenida en la política de SST </t>
  </si>
  <si>
    <t>actualizado</t>
  </si>
  <si>
    <t>Se incluyen borradores de coumento que no corresponden a la actividad y que no están oficializados en el SIGE</t>
  </si>
  <si>
    <t>se encuentra en revisión y aprobación</t>
  </si>
  <si>
    <t>Se adjuntan documentos en proceso de revisión del proceso de Análisis y Mejora Continua. 
La descripción del análisis no da cuenta de la relación que tiene el soporte con el avance de la actividad</t>
  </si>
  <si>
    <t>TH_AC25</t>
  </si>
  <si>
    <t>Capacitaciones realizadas en SST</t>
  </si>
  <si>
    <t xml:space="preserve">Capacitaciones realizadas </t>
  </si>
  <si>
    <t>se adjunta soportes</t>
  </si>
  <si>
    <t>Se adjuntan capacitaciones del segundo trimestre</t>
  </si>
  <si>
    <t>TH_AC26</t>
  </si>
  <si>
    <t xml:space="preserve">Actualizar el procedimiento de "Formulación plan anual de capacitación" con el fin de establecer la población objetivo en cada una de las capacitaciones  establecidas en el cronograma del SG-SST                         </t>
  </si>
  <si>
    <t>Procedimiento actualizado y formalizado</t>
  </si>
  <si>
    <t>se adjunta plan anual de capacitación</t>
  </si>
  <si>
    <t>TH_AC27</t>
  </si>
  <si>
    <t>Actas realizadas de comité COPASS donde se hace seguimiento a necesidades para el cumplimiento de politica de SST</t>
  </si>
  <si>
    <t>Actas de comité</t>
  </si>
  <si>
    <t>Procedimiento COPASS</t>
  </si>
  <si>
    <t>se adjuntan actas</t>
  </si>
  <si>
    <t>Se adjuntan las actas correspondientes al 2 trimestre del 2026</t>
  </si>
  <si>
    <t>TH_AC28</t>
  </si>
  <si>
    <t>Solictar diligenciamiento de encuesta de Perfil Sociodemografico</t>
  </si>
  <si>
    <t xml:space="preserve">Solicitudes de Información realizada
</t>
  </si>
  <si>
    <t>se adjunta reporte de encuesta</t>
  </si>
  <si>
    <t>Se adjunta información sobre la encuesta sociodemografica realizada en el 2026. Información primer semestre</t>
  </si>
  <si>
    <t>TH_AC29</t>
  </si>
  <si>
    <t>Informe de depuración de la base de datos del perfil sociodemográfico con el fin de eliminar servidores públicos que ya no trabajan en la DNBC</t>
  </si>
  <si>
    <t>se adjunta la base de datos depurada</t>
  </si>
  <si>
    <t>Se adjuntan bases de datos de información. No se evidencia elaboración de informe</t>
  </si>
  <si>
    <t>TH_AC30</t>
  </si>
  <si>
    <t>Actualizar la matriz de peligros de manera anual o cada vez que se presenten cambios en las instalaciones, maquinaria o equipo</t>
  </si>
  <si>
    <t>% de actualizaciones realizadas = (Matriz actualizada/ actualizaciones necesarias por cambio en normatividad vigente)</t>
  </si>
  <si>
    <t>se adjunta matriz de peligros</t>
  </si>
  <si>
    <t>Se adjuntan matrices. No se presentan actualizaciones durante la vigencia</t>
  </si>
  <si>
    <t>TH_AC31</t>
  </si>
  <si>
    <t>Realizar las inspecciones  de los puestos de trabajo en casa de acuerdo con el cronograma de trabajo con la ARL</t>
  </si>
  <si>
    <t>Informe Inspecciones  de puestos de trabajo en casa realizadas</t>
  </si>
  <si>
    <t>se adjunta informe</t>
  </si>
  <si>
    <t>No se evidencia informe en mención</t>
  </si>
  <si>
    <t>TH_AC32</t>
  </si>
  <si>
    <t>Actualizar la matriz de EPP</t>
  </si>
  <si>
    <t>Matriz EPP actualizada</t>
  </si>
  <si>
    <t>se adjunta matriz EPP</t>
  </si>
  <si>
    <t>TH_AC33</t>
  </si>
  <si>
    <t xml:space="preserve">Formular el procedimiento de inspecciones en la cual se establezca la periodicidad de las inspecciones de  estado y uso de EPP, botiquines de emergencia, vehículos, camillas, DEA y extintores </t>
  </si>
  <si>
    <t>Procedimiento formulado y formalizado</t>
  </si>
  <si>
    <t>Informar como está procedimiento COPASS</t>
  </si>
  <si>
    <t>se adjunta procedimiento</t>
  </si>
  <si>
    <t>TH_AC34</t>
  </si>
  <si>
    <t>Actualizar y formalizar el plan de prevención, preparación y respuesta ante emergencias de acuerdo con las exigencias  del decreto 1072 de 2015</t>
  </si>
  <si>
    <t>Plan de prevención, preparación y respuesta ante emergencias actualizado y formalizado</t>
  </si>
  <si>
    <t>se adjunta borrador</t>
  </si>
  <si>
    <t>Remiten documento sin actualización ni evidencias de gestión para el respectivo tramite</t>
  </si>
  <si>
    <t>TH_AC35</t>
  </si>
  <si>
    <t>Formular y diligenciar las fichas técnicas de la totalidad de los indicadores asociados a sg-sst</t>
  </si>
  <si>
    <t xml:space="preserve">Fichas de indicadores formuladas y diligenciadas
</t>
  </si>
  <si>
    <t>se adjuntan fichas diligenciadas</t>
  </si>
  <si>
    <t>Se remite fichas de los indicadores de gestión SIGE vigentes</t>
  </si>
  <si>
    <t>TH_AC36</t>
  </si>
  <si>
    <t>Actualizar el procedimiento de "Investigación Accidente Trabajo" con el fin de definir controles que permitan la entrega oportuna de información</t>
  </si>
  <si>
    <t>Procedimiento y actualizado y formalizado</t>
  </si>
  <si>
    <t>TH_AC37</t>
  </si>
  <si>
    <t xml:space="preserve">Firmar la investigación realizada , generar la declaración del accidentado, generar la declaración del testigo, formalizar  las medidas de intervención, y socializar  la lección aprendida. </t>
  </si>
  <si>
    <t>% Investigación de accidente laboral completa</t>
  </si>
  <si>
    <t>se adjunta formatos</t>
  </si>
  <si>
    <t>Se adjuntan documentos del proceso sin la respectiva firma</t>
  </si>
  <si>
    <t>TH_AC38</t>
  </si>
  <si>
    <t>Acto adminsitrativo que evidencie la conformación del comité de convivencia acorde con la normatividad vigente</t>
  </si>
  <si>
    <t>Acto administrativo</t>
  </si>
  <si>
    <t>se adjunta evidencia de conformación del comité de convivencia laboral</t>
  </si>
  <si>
    <t>Se adjuntan documentos soportes de la conformación del comité de convivencia</t>
  </si>
  <si>
    <t>TH_AC39</t>
  </si>
  <si>
    <t>Disponer de un lugar físico seguro  para en aseguramiento de la información del CONVILAB</t>
  </si>
  <si>
    <t>Archivador físico con llave</t>
  </si>
  <si>
    <t>se adjuntan evidencias</t>
  </si>
  <si>
    <t>Se adjuntan evidencias de asignacion de espacio para el resguardo de información</t>
  </si>
  <si>
    <t>TH_AC40</t>
  </si>
  <si>
    <t>Informes elaborados y presentados a la alta dirección sobre comité de convencia laboral - Anual</t>
  </si>
  <si>
    <t>Informe elaborado</t>
  </si>
  <si>
    <t>No se evidencia la elaboración de informes para la vigencia 2026</t>
  </si>
  <si>
    <t>TH_AC41</t>
  </si>
  <si>
    <t>Informes elaborados y presentados a la alta dirección sobre comité de convencia laboral - Trimestral</t>
  </si>
  <si>
    <t>Se remite informe del primer trimestre de la vigencia 2026</t>
  </si>
  <si>
    <t>TH_AC42</t>
  </si>
  <si>
    <t>Realizar capacitaciones al comité de convivencia sobre la normativa que rige al comité: roles y responsabilidad  del comité sobre la ejecución de actividades de promoción y prevención del acoso laboral</t>
  </si>
  <si>
    <t>se adjunta evidencia de capacitaciones realizadas</t>
  </si>
  <si>
    <t>Se remite informe donde se evidencia la capacitación realizada</t>
  </si>
  <si>
    <t>TH_AC43</t>
  </si>
  <si>
    <t>Formular e implementar política de Acoso Laboral</t>
  </si>
  <si>
    <t>Política formulada e implementada</t>
  </si>
  <si>
    <t>TH_AC44</t>
  </si>
  <si>
    <t xml:space="preserve">Entregar la información al gestor del proceso de Talento Humano  por parte de los contratistas del  SG-SST para que sea almacenada en el one drive del correo de Recursos Humano el cual no depende de ningún contratista sino que esta administrado por el funcionario de carrera del proceso </t>
  </si>
  <si>
    <t>(Información entregada por el contratistas y almacenada en el one drive de Talento Humano/ Contratistas del proceso de Gestión de Talento Humano)*100</t>
  </si>
  <si>
    <t>se adjunta informe de entrega de evidencias</t>
  </si>
  <si>
    <t>Se incluye acta de entrega de información para repositorio del proceso</t>
  </si>
  <si>
    <t>TH_AC45</t>
  </si>
  <si>
    <t xml:space="preserve">Diseñar, formalizar e implementar  el PEVS  según la normatividad legal vigente </t>
  </si>
  <si>
    <t>Documento formalizados e implementación  del PEVS</t>
  </si>
  <si>
    <t>TH_AC46</t>
  </si>
  <si>
    <t>Actualizar procedimiento de situaciones  administrativas incluyendo actividad de expedición acto administrativo vacaciones para servidores públicos que tengan más de 1 período acumulado.</t>
  </si>
  <si>
    <t>Procedimiento de situaciones administrativas actualizado</t>
  </si>
  <si>
    <t>se adjunta procedimiento, se encuentra en estudio para actualizar</t>
  </si>
  <si>
    <t>No se evidencia actualización del procedimiento</t>
  </si>
  <si>
    <t>TH_AC47</t>
  </si>
  <si>
    <t>Realizar actividades de divulgación y capacitación acerca de comisiones</t>
  </si>
  <si>
    <t>Capacitaciones realizadas</t>
  </si>
  <si>
    <t>TH_AC48</t>
  </si>
  <si>
    <t>Remitir la información de Personal al proceso de  gestión financiera dentro de los plazos establecidos</t>
  </si>
  <si>
    <t>Reporte enviado a Gestión Financiera</t>
  </si>
  <si>
    <t>Evaluar recurrencia 2026</t>
  </si>
  <si>
    <t>se adjunta reporte</t>
  </si>
  <si>
    <t>Se adjunta reporte correspondiente al mes de junio</t>
  </si>
  <si>
    <t>TH_AC49</t>
  </si>
  <si>
    <t>Actualizar el procedimientos de retiro de servidores, incluyendo control de actualización base de datos institucional  </t>
  </si>
  <si>
    <t>Procedimiento actualizado y socializado</t>
  </si>
  <si>
    <t>TH_AC50</t>
  </si>
  <si>
    <t>Actualizar  la Base de Datos Institucional, con las novedades de retiro de funcionarios y actualizar el Aplicativo SIGEP II con la novedad de retito de los cuatro (4) funcionarios </t>
  </si>
  <si>
    <t>Base de Datos Institucional actualizada con la novedad  de retiro de funcionarios cuatro (4) funcionarios y Aplicativo SIGEP II actualizado</t>
  </si>
  <si>
    <t>se adjunta base de datos actualizado</t>
  </si>
  <si>
    <t>Se incluye información de solicitud de publicación. No se adjuntan evidencias de su cargue en página web</t>
  </si>
  <si>
    <t>TH_AC51</t>
  </si>
  <si>
    <t>Capacitación a los servidores públicos y/o contratistas encargados del procesos de Ingresos y Retiro de los funcionarios</t>
  </si>
  <si>
    <t>Capacitaciones realizadas a los integrantes del proceso de Gestión Talento Humano</t>
  </si>
  <si>
    <t>no se ha hecho</t>
  </si>
  <si>
    <t>TH_AC52</t>
  </si>
  <si>
    <t>Informe de cruce de información de encuesta de Perfil Sociodemografico vs registro sigep Funcionarios</t>
  </si>
  <si>
    <t>Se incluye base de datos con cruce de información . Se sugiere para el sgundo semestre remitir evidencias sobre socialización con lider del proceso</t>
  </si>
  <si>
    <t>TH_AC53</t>
  </si>
  <si>
    <t>Actualizar el procedimiento de Ingresos, Permanecia y Retiro de Funcionario (PC-TH-04), estableciendo controles para validar el tipo de vinculación antes del registro definitivo en la plataforma</t>
  </si>
  <si>
    <t>TH_AC54</t>
  </si>
  <si>
    <t>Actualizar y depurar los registros de roles de contratistas y servidores públicos en SIGEP II, eliminando aquellos que no hacen parte de la entidad</t>
  </si>
  <si>
    <t>Registro en SIGEP II actulizados</t>
  </si>
  <si>
    <t>No hay claridad de los sopotes como dan cumplimiento a la actividad</t>
  </si>
  <si>
    <t>TH_AC55</t>
  </si>
  <si>
    <t>Realizar seguimiento que el valor de la solicitud presentada por los servidores y contratistas  coincida con el valor del módulo de viaticos en SIIF</t>
  </si>
  <si>
    <t>Presentar evidencia de la solicitud, acto administrativo, RP, informe y demás requerimientos necesarios</t>
  </si>
  <si>
    <t>TH_AC56</t>
  </si>
  <si>
    <t>Generar la devolución por el excende cancelado en horas extras $379.053</t>
  </si>
  <si>
    <t xml:space="preserve">Devolucion </t>
  </si>
  <si>
    <t>Se incluye correo informe sobre la situación de los recursos al lider del proceso. No hay evidencias de gestiones por parte del lider del proceso</t>
  </si>
  <si>
    <t>TH_AC57</t>
  </si>
  <si>
    <t>Establecer una política de operación dentro del procedimiento "Formulación plan anual de capacitación "de capacitación  en la cual se establezca que en caso de que  no se apruebe la evaluación realizada a capacitaciones se debe programar nuevamente la capacitación y realizar el examen nuevamente e incluir en las actas de capacitación el indicador de numera de personas que presentaron la evaluación/ numero de personas que reportaron *100</t>
  </si>
  <si>
    <t>Procedimiento de capacitación formalizado</t>
  </si>
  <si>
    <t>TH_AC58</t>
  </si>
  <si>
    <t>Comunicar de manera oportuna a través de las actas mensuales de referentes estratégicos las decisiones a tomar frente a los asuntos importantes en la implementación del SG-SST</t>
  </si>
  <si>
    <t>Reuniones con el Subdirector Administrativo y Financiero (actas de referentes estratégicos)</t>
  </si>
  <si>
    <t>se aportan listas de asistecia</t>
  </si>
  <si>
    <t>TH_AC58.pdf</t>
  </si>
  <si>
    <t>Se aportan listas de asistencia de desvinculación, inducción, y acuerdos sindicales, los cuales no se encuentra relación con la actividad planteada</t>
  </si>
  <si>
    <t>se adjuntan actas mensuales</t>
  </si>
  <si>
    <t>Se incluyen informes sin evidenciar a quien se socializa</t>
  </si>
  <si>
    <t>TH_AC59</t>
  </si>
  <si>
    <t>Establecer una plantilla para la revisión por la alta Dirección en la cual se establezca los puntos a tratar en su totalidad según los aspectos normativos  y se establezcan las decisiones tomadas</t>
  </si>
  <si>
    <t xml:space="preserve">Plantilla para la revisión por la alta Dirección formalizada </t>
  </si>
  <si>
    <t>Pendiente. Revisar que es revisión por la direcicón</t>
  </si>
  <si>
    <t>TH_AC60</t>
  </si>
  <si>
    <t>Realizar y presentar ante la alta dirección un estudio de viabilidad de reorganización de funciones entre los funcionarios de la planta global, de tal manera que se abra la posibilidad de entregar la memoria històrica de la nómina a otro funcionario de planta</t>
  </si>
  <si>
    <t>Análisis realizado y presentado al comité SIGE</t>
  </si>
  <si>
    <t>se adjunta estudio de memoria historica</t>
  </si>
  <si>
    <t>Se adjunta borrador de informe</t>
  </si>
  <si>
    <t>DI_AC1</t>
  </si>
  <si>
    <t>Adelantar las acciones disciplinarias a que haya lugar por el incumplimiento de la directriz en cuanto a horario laboral.</t>
  </si>
  <si>
    <t>(# Procesos disciplinarios iniciados a los funcionarios de planta de la DNBC/# Procesos disciplinarios identificados relacionados por el incumplimiento de la directriz en cuanto a horario laboral</t>
  </si>
  <si>
    <t>Existen dos procedimientos dentro del proceso de gestión de asuntos disciplinarios a saber: Asuntos Disciplinarios y Prevención Disciplinaria.  Dentro de las actividades que puede desplegar el proceso se han adelantado una investigación disciplinaria con pliego de cargos formulado y debidamente notificado, el cual fue trasladado para la etapa de juzgamiento el 6 de agosto de 2024, existen dos indagaciones previas, una de las cuales se encuentra en recaudo probatorio y respecto de la otra se adelantó función preventiva, sobre esta última, se están adelantando las acciones con el proceso de talento humano para posterior socialización. Se anexa como evidencias el oficio remisorio de la Investigación Disciplinaria, el auto de apertura de la Indagación Previa y la Función preventiva junto con el correo de asignación de fechas de socialización de la misma. Todas estas actividades se encuentran enmarcadas en relación con el hallazgo descrito y direccionadas de acuerdo con las actuaciones disciplinarias consagradas para el efecto. Anexo las evidencias respectivas.</t>
  </si>
  <si>
    <t>https://dnbcgovco-my.sharepoint.com/:f:/g/personal/planeacion_dnbc_gov_co/IgCjzhi-q60BSZdTYwtOAbllAX-OMwaJIqn8vbOEj5i5oe8?e=8mKB0J</t>
  </si>
  <si>
    <t>Se evidencia en el respectivo hallazgo, que se realizó la apertura de la acción disciplinaria IP 006-2024, relacionado con el incumplimiento de la directriz en cuanto a horario laboral</t>
  </si>
  <si>
    <t>Si reporte segundo trimestre</t>
  </si>
  <si>
    <t>https://dnbcgovco-my.sharepoint.com/my?id=%2Fpersonal%2Fplaneacion%5Fdnbc%5Fgov%5Fco%2FDocuments%2FDocumentos%20SIGE%2F6%2E%20Planes%2FPLAN%20DE%20MEJORA%2F2026%2F02%2E%20Seguimiento%20Segundo%20Trimestre%2F12%2E%20Gesti%C3%B3n%20de%20Asuntos%20Disciplinariios&amp;viewid=efb70791%2Db8ab%2D49e7%2Db552%2Dd3d4cbe976b9</t>
  </si>
  <si>
    <t>No se recibe reporte segundo trimestre. No obstante, actividad reportada como cumplida en primer trimestre</t>
  </si>
  <si>
    <t>DI_AC2</t>
  </si>
  <si>
    <t>Iniciar las acciones legales a que haya lugar por el incumplimiento de las responsabilidades como supervisores.</t>
  </si>
  <si>
    <t>Acciones Legales adelantadas</t>
  </si>
  <si>
    <t>Revisadas las carpetas existentes en el proceso de gestión de asuntos disciplinarios, se encontró que mediante Auto 034 de 15 de febrero de 2022,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t>
  </si>
  <si>
    <t>https://dnbcgovco-my.sharepoint.com/:f:/g/personal/planeacion_dnbc_gov_co/IgA7QiROYUOMSJz5M_1IDBWMAVI_H2-NSwl3INK_1EQvk6w?e=fqZhv3</t>
  </si>
  <si>
    <t>Se presenta un auto inhibitorio AUTO N 34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t>
  </si>
  <si>
    <t>DI_AC3</t>
  </si>
  <si>
    <t>Iniciar las acciones legales a que haya lugar por el incumplimiento de las responsabilidades como supervisores en el mal diligenciamiento de los formatos</t>
  </si>
  <si>
    <t>Revisadas las carpetas existentes en el proceso de gestión de asuntos disciplinarios, se encontró que mediante Auto 03 de 8 de noviembre de 2023,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t>
  </si>
  <si>
    <t>https://dnbcgovco-my.sharepoint.com/:f:/g/personal/planeacion_dnbc_gov_co/IgAhFB1ofYj6Sa-NiDvFRHiNAempg58Ovxe_AdaVPuhCZWE?e=fC3JEp</t>
  </si>
  <si>
    <t>Se presenta un auto inhibitorio AUTO N 03-2023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t>
  </si>
  <si>
    <t>DI_AC4</t>
  </si>
  <si>
    <t>Adelantar las acciones a que haya lugar por el incumplimiento en la legalización oportuna de los viáticos y comisiones</t>
  </si>
  <si>
    <t>Revisadas las carpetas existentes en el proceso de gestión de asuntos disciplinarios, se encontró que mediante Auto 04 de 11 de abril de 2024,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t>
  </si>
  <si>
    <t>https://dnbcgovco-my.sharepoint.com/:f:/g/personal/planeacion_dnbc_gov_co/IgAaFkxmurjKQ68byOqI2FOiAeJb8cYQs4nj4fnXfvcMPwA?e=GbkgE9</t>
  </si>
  <si>
    <t>Se presenta un auto inhibitorio AUTO N 04-2023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t>
  </si>
  <si>
    <t>DI_AC5</t>
  </si>
  <si>
    <t>Adelantar las acciones  disciplinarias a que haya lugar por el incumplimiento a los procedimientos y manuales establecidos por la entidad</t>
  </si>
  <si>
    <t>Acciones adelantadas</t>
  </si>
  <si>
    <t>Revisadas las carpetas existentes en el proceso de gestión de asuntos disciplinarios, se encontró que mediante Auto 003 de 8 de noviembre de 2023,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t>
  </si>
  <si>
    <t>https://dnbcgovco-my.sharepoint.com/:f:/g/personal/planeacion_dnbc_gov_co/IgAuKkj054FjQpIhQTfpIU4uAaAYsPG2cwe3OH3tHQ-MiMQ?e=6NoMtK</t>
  </si>
  <si>
    <t>DI_AC6</t>
  </si>
  <si>
    <t>Adelantar las acciones a que haya lugar por la falta de seguimiento por parte de los supervisores</t>
  </si>
  <si>
    <t>Revisadas las carpetas existentes en el proceso de gestión de asuntos disciplinarios, se encontró que mediante Auto 004 de 11 de abril de 2024,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t>
  </si>
  <si>
    <t>https://dnbcgovco-my.sharepoint.com/:f:/g/personal/planeacion_dnbc_gov_co/IgCCgeeFFC4RQ7L8G2MRLl2-AYOt5KUGOd2zUNV86-0Ipso?e=HRj7FT</t>
  </si>
  <si>
    <t>Se presenta un auto inhibitorio AUTO N 04-2024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t>
  </si>
  <si>
    <t>DI_AC7</t>
  </si>
  <si>
    <t>Adelantar las investigaciones por incumplimiento a la Respuesta de PQRSD en los términos contemplados en la ley .</t>
  </si>
  <si>
    <t>(Investigaciones realizadas/ Investigaciones programadas)*100</t>
  </si>
  <si>
    <t>Revisadas las carpetas existentes en el proceso de gestión de asuntos disciplinarios, se encontró que mediante Auto de 6 de junio de 2023, la Profesional adscrita al proceso tomo decisión de archivo de investigación disciplinaria 001 de 2022, por no configurarse una conducta antijurídica de los servidores públicos, haciéndose tránsito a cosa juzgada; decisión que implica que se tomo de conformidad con lo establecido en la Ley 1952 de 2019. artículo 224, que establece: ARCHIVO DEFINITIVO: En los casos de terminación del proceso disciplinario, previstos en el artículo 90 y en el evento consagrado en el artículo 213 de este código, procederá el archivo definitivo de la investigación. Tal decisión hará tránsito a cosa juzgada. Situación por la cual se considera ejecutada la acción requerida. Se anexa como evidencia el citado auto.</t>
  </si>
  <si>
    <t>https://dnbcgovco-my.sharepoint.com/:f:/g/personal/planeacion_dnbc_gov_co/IgA3M1O8_RRMQK3sZnUOI9BxAY424MGg0V5WxVdizw7NX6I?e=2yoMdY</t>
  </si>
  <si>
    <t>Se evidencia en el respectivo hallazgo, que se realizó la apertura de la acción disciplinaria AUTO 01/08/2022, relacionado con el incumplimiento de PQRSD en los terminos contemplados en la ley  Por lo tanto cumple con el indicador relacionado a este hallazgo</t>
  </si>
  <si>
    <t>DI_AC8</t>
  </si>
  <si>
    <t>Revisadas las carpetas existentes en el proceso de gestión de asuntos disciplinarios, se encontró que mediante Auto de 6 de junio de 2023, el auto de apertura es de 1 de agosto de 2022, la Profesional adscrita al proceso tomo decisión de archivo de investigación disciplinaria 001 de 2022, por no configurarse una conducta antijurídica de los servidores públicos, haciéndose tránsito a cosa juzgada; decisión que implica que se tomo de conformidad con lo establecido en la Ley 1952 de 2019. artículo 224, que establece: ARCHIVO DEFINITIVO: En los casos de terminación del proceso disciplinario, previstos en el artículo 90 y en el evento consagrado en el artículo 213 de este código, procederá el archivo definitivo de la investigación. Tal decisión hará tránsito a cosa juzgada. Situación por la cual se considera ejecutada la acción requerida. Se anexa como evidencia el citado auto.</t>
  </si>
  <si>
    <t>https://dnbcgovco-my.sharepoint.com/:f:/g/personal/planeacion_dnbc_gov_co/IgCjek9zNeJJRZSp_jNGDTiHAa31IBuGCECcAl2_5dBH0dc?e=hbpveZ</t>
  </si>
  <si>
    <t>DI_AC9</t>
  </si>
  <si>
    <t>Adelantar las acciones administrativas a que haya lugar por el incumplimiento de las obligaciones.</t>
  </si>
  <si>
    <t xml:space="preserve">Acciones Disciplinarias </t>
  </si>
  <si>
    <t>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t>
  </si>
  <si>
    <t>https://dnbcgovco-my.sharepoint.com/:f:/g/personal/planeacion_dnbc_gov_co/IgA5ctmyG6EkSLbGu48RtL5-Ae1isqDP3_SnnjLpLvR73WY?e=yttmv6</t>
  </si>
  <si>
    <t>Se presenta un auto inhibitorio N 002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t>
  </si>
  <si>
    <t>DI_AC10</t>
  </si>
  <si>
    <t>Acciones Disciplinarias</t>
  </si>
  <si>
    <t>https://dnbcgovco-my.sharepoint.com/:f:/g/personal/planeacion_dnbc_gov_co/IgBf0NNC0oa5Sr4khDCzbZzOAbipnH-jj-9yE4-FNUMUY_U?e=n4jtPb</t>
  </si>
  <si>
    <t>DI_AC11</t>
  </si>
  <si>
    <t>https://dnbcgovco-my.sharepoint.com/:f:/g/personal/planeacion_dnbc_gov_co/IgDw2WkGrtzyTJw67AMDLuQcAaLybWPuF0N2ZiTqF2eufB4?e=aWLrQN</t>
  </si>
  <si>
    <t>DI_AC12</t>
  </si>
  <si>
    <t>https://dnbcgovco-my.sharepoint.com/:f:/g/personal/planeacion_dnbc_gov_co/IgDCAS6FJz35S76V94LeqrlDAb2_Q1we4JC5x6PO02C05RA?e=O9u8bB</t>
  </si>
  <si>
    <t>DI_AC13</t>
  </si>
  <si>
    <t>https://dnbcgovco-my.sharepoint.com/:f:/g/personal/planeacion_dnbc_gov_co/IgApjp0wSIwhQKQKuUWJyov3AdmsKu8yYfFjQ2LWtrx9xQU?e=2ebdo4</t>
  </si>
  <si>
    <t>No se presentaron evidencias referentes a acciones adelantadas con respecto al incumplimiento de las obligaciones</t>
  </si>
  <si>
    <t>DI_AC14</t>
  </si>
  <si>
    <t>https://dnbcgovco-my.sharepoint.com/:f:/g/personal/planeacion_dnbc_gov_co/IgCLzKZ-GgxQSZPX1ta1hCjbAZL-puHMabJFzToEnTDE4xQ?e=lv1H3f</t>
  </si>
  <si>
    <t>DI_AC15</t>
  </si>
  <si>
    <t>Realizar la actualizacion del procedimiento de asuntos disciplinarios en el cual se establezca la obligatoriedad de remiitr al proceso el incumplimiento en los terminos de las PQRSD y realizar la socializacion del mismo</t>
  </si>
  <si>
    <t>Actualizacion del procedimiento de asuntos disciplinarios</t>
  </si>
  <si>
    <t>La acción no da respuesta al hallazgo encontrado, por cuanto el problema identificado se encuentra en la remisión de las quejas al proceso de asuntos disciplinarios, esa remisión surge del proceso de atención al usuario, es allí donde debe generarse el cambio sugerido, este proceso no es remisor de documentos, es receptor, por tanto, no puede adelantar la acción requerida, sin embargo se informa que el procedimiento de asuntos disciplinarios fue actualizado en 2025</t>
  </si>
  <si>
    <t>https://dnbcgovco-my.sharepoint.com/:f:/g/personal/planeacion_dnbc_gov_co/IgBnuAfp-cyZS5GTrlPQdOWiAfCdMGTiP0BIkQqOvQONlOY?e=bLASbp</t>
  </si>
  <si>
    <t>Se presenta un auto inhibitorio AUTO 001 DEL 01/08/2022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t>
  </si>
  <si>
    <t>DI_AC16</t>
  </si>
  <si>
    <t>https://dnbcgovco-my.sharepoint.com/:f:/g/personal/planeacion_dnbc_gov_co/IgDT_9qmozhcRJ9iDqVidnduATLUW_UWo2erFyYYsVboT0Q?e=0Pv3Qu</t>
  </si>
  <si>
    <t>Se encuentra procedimiento actualizado y socializado con los requerimientos establecidos en la actividad</t>
  </si>
  <si>
    <t>DI_AC17</t>
  </si>
  <si>
    <t>Remitir las actas suscriptas con  ocasión al  comité de conciliación previas a su aprobación</t>
  </si>
  <si>
    <t xml:space="preserve">Actas remitidas </t>
  </si>
  <si>
    <t>Se remiten los correos de las actas suscritas correspondientes al mes de marzo</t>
  </si>
  <si>
    <t>https://dnbcgovco-my.sharepoint.com/:f:/g/personal/planeacion_dnbc_gov_co/IgD4Zr4BXnWlQaJz69vGyljUAcaTxjctEoMjQVwRWxYzpWY?e=IBx8qW</t>
  </si>
  <si>
    <t>Se identifican correos de 2 actas</t>
  </si>
  <si>
    <t>Sin reporte de información, se incluye seguimiento primer trimestre
Se identifican correos de 2 actas</t>
  </si>
  <si>
    <t>DI_AC18</t>
  </si>
  <si>
    <t>Iniciar las acciones administrativas y/o disciplinarias a que haya lugar por el incumplimiento por parte del Almacenista General con respecto al cumplimiento de sus funciones</t>
  </si>
  <si>
    <t>Acciones administrativas y/o disciplinarias adelantadas</t>
  </si>
  <si>
    <t>No es posible realizar seguimiento porque el hallazgo no se encuentra</t>
  </si>
  <si>
    <t>No se encuentra información del hallazgo</t>
  </si>
  <si>
    <t>N.A.</t>
  </si>
  <si>
    <t>DI_AC19</t>
  </si>
  <si>
    <t>Sobre la IP 024 de 2024, se adoptó decisión de archivo de conformidad con lo establecido en la decisión adoptada el 25 de abril de 2025. Se desplegó la acción disciplinaria requerida. Se anexa evidencia de la apertura y del archivo.</t>
  </si>
  <si>
    <t>https://dnbcgovco-my.sharepoint.com/:f:/g/personal/planeacion_dnbc_gov_co/IgB-zvCF4ckEQYHvo9mZoHufATY5TkqJWLIIGt88-TGzIcQ?e=GkEelx</t>
  </si>
  <si>
    <t>Se evidencia en el respectivo hallazgo, que se realizó la apertura de la acción disciplinaria IP 024-2024, relacionado con el   incumplimiento por parte del Almacenista General con respecto al cumplimiento de sus funciones. Por lo tanto cumple con el indicador relacionado a este hallazgo.</t>
  </si>
  <si>
    <t>DI_AC20</t>
  </si>
  <si>
    <t>https://dnbcgovco-my.sharepoint.com/:f:/g/personal/planeacion_dnbc_gov_co/IgB7vkAkxjUYSKAUrDh35OEDASE3IAIVJxDDOh-9_QIinac?e=OswDJi</t>
  </si>
  <si>
    <t>DI_AC21</t>
  </si>
  <si>
    <t>https://dnbcgovco-my.sharepoint.com/:f:/g/personal/planeacion_dnbc_gov_co/IgAnABVexVJgQrYQLEvMO3CfASCZ59xv04Q7To9gOtWgRWE?e=bcd2I5</t>
  </si>
  <si>
    <t>https://dnbcgovco-my.sharepoint.com/:f:/g/personal/planeacion_dnbc_gov_co/IgAzEXLYTAvqR6QW9pNCWkBCAcSinZ7Ecmtpsf6FU6VTHJ0?e=OQhjeB</t>
  </si>
  <si>
    <t>DI_AC22</t>
  </si>
  <si>
    <t>Iniciar las acciones administrativas y disciplinarias por la pérdida de la documentación del CONVILAB</t>
  </si>
  <si>
    <t xml:space="preserve">% Acciones administrativas y/o disciplinarias iniciadas  </t>
  </si>
  <si>
    <t>https://dnbcgovco-my.sharepoint.com/:f:/g/personal/planeacion_dnbc_gov_co/IgA-NiisLHR2QKlPBHO-9QCRAW06VKM6HHdsIOTeUhIMlyA?e=kWtbwl</t>
  </si>
  <si>
    <t>Se presenta un auto inhibitorio N 003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t>
  </si>
  <si>
    <t>https://dnbcgovco-my.sharepoint.com/:f:/g/personal/planeacion_dnbc_gov_co/IgCKRThs3ZlnSZLyZGeuGo3lAQ4gwGTyZgw2EkVLOADx8d0?e=D3GkyH</t>
  </si>
  <si>
    <t>DI_AC23</t>
  </si>
  <si>
    <t>Socializar una acción preventiva (circular con las acciones preventivas a seguir por parte de los funcionarios  y contratista con el fin de   evitar que se vuelva a presentar la irregularidad encontrada, en este caso, el  vencimiento de términos de las PQRSD) dirigida a todos los funcionarios y contratistas de la DNBC</t>
  </si>
  <si>
    <t xml:space="preserve">Socializaciones a funcionarios y contratistas realizadas </t>
  </si>
  <si>
    <t>Se aclara que la actividad está establecida dentro del plan de acción y que lo propuesto inicialmente fue cumplido por este proceso en las condiciones determinadas en la actividad (actividad ya establecida por la funcionaria saliente), se volverá a presentar la misma dentro del semestre para el cual esta establecida, pero se reitera, que resulta necesario convocar a todos los actores para que se obtenga el resultado esperado, se formulará la preventiva con corte a junio tal y como lo establece el plan de acción y se socializará, se reitera lo establecido inicialmente fue cumplido a cabalidad por el proceso, dentro del proceso de gestión de asuntos disciplinarios se ha adelantado la IP 002 de 2024, la cual genero la función preventiva denominada "derechos y deberes del servidor público", de acuerdo con el procedimiento fue remitida al proceso de gestión de talento humano el 16 de Julio del 2024, con socialización programada para el 24 de octubre de 2024. Anexo preventiva, oficio de remisión y correo indicando la fecha de socialización por parte de talento humano.</t>
  </si>
  <si>
    <t>https://dnbcgovco-my.sharepoint.com/:f:/g/personal/planeacion_dnbc_gov_co/IgBQvRl1qJOuR4_5SVNmfcTnAZV0VApCPR6f_GkysP7ZBG4?e=DPyQEd</t>
  </si>
  <si>
    <t>Se evidencia la respectiva circual fue emitida y socializada 2024. No se evidencian avances de re socialización en la vigencia 2026</t>
  </si>
  <si>
    <t>Sin reporte de información, se incluye seguimiento primer trimestre
Se evidencia la respectiva circual fue emitida y socializada 2024. No se evidencian avances de re socialización en la vigencia 2026</t>
  </si>
  <si>
    <t>DI_AC24</t>
  </si>
  <si>
    <t>Iniciar las acciones administrativas y disciplinarias que halla lugar a los funcionarios que incumplan  la  Política de Desplazamiento de Vehículos de la DNBC</t>
  </si>
  <si>
    <t xml:space="preserve">% Acciones administrativas y/o disciplinarias iniciadas =(acciones iniciadas/incumplimientos identificados)*100 </t>
  </si>
  <si>
    <t>Sobre la IP 025 de 2024, se adoptó decisión de archivo de conformidad con lo establecido en la decisión adoptada el 11 de julio de 2025. Se desplegó la acción disciplinaria requerida. Se anexa evidencia de la apertura y del archivo.</t>
  </si>
  <si>
    <t>https://dnbcgovco-my.sharepoint.com/:f:/g/personal/planeacion_dnbc_gov_co/IgCqJBQzHkSYRrYrrwkcO26SARTNUnwvUMW2mcpkRVL2YUU?e=z5wzlL</t>
  </si>
  <si>
    <t>Se evidencia en el respectivo hallazgo, que se realizó la apertura de la acción disciplinaria IP 025-2024  esta relacionado con el incumplimiento  de la  Política de Desplazamiento de Vehículos de la DNBC  . Por lo tanto  cumple con el indicador relacionado a este hallazgo.</t>
  </si>
  <si>
    <t>DI_AC25</t>
  </si>
  <si>
    <t>Adelantar la investigación y las acciones disciplinarias (si hay lugara ello)  por la cancelación de intereses moratorios en el pago inoportuno de la PILA</t>
  </si>
  <si>
    <t>https://dnbcgovco-my.sharepoint.com/:f:/g/personal/planeacion_dnbc_gov_co/IgAUMB2dyVevRLjEJ8D2T5hlAYVTq0qnIENWOGpxGXQd1tw?e=qM6znQ</t>
  </si>
  <si>
    <t>Se evidencia en el respectivo hallazgo, que se realizó la apertura de la acción disciplinaria IP 025-2024, relacionado con el incumplimiento  por lla cancelación de intereses moratorios en el pago inoportuno de la PILA Por lo tanto cumple con el indicador relacionado a este hallazgo.</t>
  </si>
  <si>
    <t>DI_AC26</t>
  </si>
  <si>
    <t>Adelantar las acciones disciplinarias y administrativas a que haya lugar por el inconveniente presentado con el vehículo IXX 308</t>
  </si>
  <si>
    <t>Sobre la investigación disciplinaria 001-2024 de 19 de julio de 2024, se dió traslado por competencia a la PGN con fecha 22 de enero de 2025, se anexa el auto de traslado.</t>
  </si>
  <si>
    <t>https://dnbcgovco-my.sharepoint.com/:f:/g/personal/planeacion_dnbc_gov_co/IgDmwPVhsNbKQ4Dnk4G7eWU4ATtd3p3mNxgyQp9DHO21-kA?e=LpFeeJ</t>
  </si>
  <si>
    <t>Se evidencia en el respectivo hallazgo, que se realizó la apertura de la acción disciplinaria IP 025-2024, relacionado con el incumplimiento  de la  Política de Desplazamiento de Vehículos de la DNBC  . Por lo tanto cumple con el indicador relacionado a este hallazgo.</t>
  </si>
  <si>
    <t>DI_AC27</t>
  </si>
  <si>
    <t xml:space="preserve">Adelantar la investigación y las acciones disciplinarias y administrativas (si hay lugara ello)  por el incumplimiento de las obligación de transmisión de la información </t>
  </si>
  <si>
    <t>https://dnbcgovco-my.sharepoint.com/:f:/g/personal/planeacion_dnbc_gov_co/IgAMhY64Lw3gR4D29Bet-aUVAZ4MT780GDRFtCeNf2ysFpE?e=mkvSjs</t>
  </si>
  <si>
    <t>Se evidencia en el respectivo hallazgo, que se realizó la apertura de la acción disciplinaria IP 024-2024, relacionado con el incumplimiento de las obligaciones de transmisión de la información . Por lo tanto cumple con el indicador relacionado a este hallazgo.</t>
  </si>
  <si>
    <t>DI_AC28</t>
  </si>
  <si>
    <t>Se modificó la resolución de funcionamiento del comité, se designó un delegado del despacho en caso de ausencia de la dirección y se viabilizó la posibilidad de adelantar las sesiones virtuales para evitar el incumplimiento normativo</t>
  </si>
  <si>
    <t>Resolución 199 de 2024, por la cual se actualiza y modifica el reglamento del Comité de Conciliación de la DNBC</t>
  </si>
  <si>
    <t>Resolución 199 de 2024, por la cual se actualiza y modifica el reglamento del Comité de Conciliación de la DNBC, se adjunta igualmente la Resolución 363 de 2025, por la cual se actualiza y armoniza la Resolución 199 de 2024. Se anexa evidencia</t>
  </si>
  <si>
    <t>https://dnbcgovco-my.sharepoint.com/:f:/g/personal/planeacion_dnbc_gov_co/IgBWzJbqJMrkT6hgIUuTVEvtAQg3_swH7xr_L3Wo3loVN80?e=IRIajS</t>
  </si>
  <si>
    <t>Se evidencia que se presentó la resolución 199 actualizada con las respectivas firmas</t>
  </si>
  <si>
    <t>DI_AC29</t>
  </si>
  <si>
    <t>Una vez concluída la sesión del comité en la que se traten los asuntos sometidos a conciliación dentro de los cinco (5) días posteriores a la celebración de la misma se remitirá el acta para posterior firma y se proferirán las certificaciones a que haya lugar, para las remisiones al Ministerio Público</t>
  </si>
  <si>
    <t xml:space="preserve">Certificaciones emitidas y entregadas a la oficina jurídica </t>
  </si>
  <si>
    <t>Certificaciones emitidas y entregadas a la oficina jurídica. Se anexa evidencia</t>
  </si>
  <si>
    <t>https://dnbcgovco-my.sharepoint.com/:f:/g/personal/planeacion_dnbc_gov_co/IgBsc7JhglygTLllheG99bkEAdRb04KaWmeFzQt6r2q04Jg?e=facyEV</t>
  </si>
  <si>
    <t>Se evidencia que se presentaron las certificaciones correspondientes para darle conformdiad al hallazgo</t>
  </si>
  <si>
    <t>DI_AC30</t>
  </si>
  <si>
    <t>Generar alertas para participar en los espacios de capacitación en el uso del sistema e-Kogui</t>
  </si>
  <si>
    <t>Correos electrónicos</t>
  </si>
  <si>
    <t>Esta actividad fue modificada por el proceso de planeación, pero en relación con la actividad asignada, se anexan correos remitidos dónde se remite las capacitaciones adelantada por la ANDJE y las respectivas solicitudes elevadas por este proceso para que se capaciten en sus respectivos roles.</t>
  </si>
  <si>
    <t>https://dnbcgovco-my.sharepoint.com/:f:/g/personal/planeacion_dnbc_gov_co/IgBTKReKXiIaQpJqnvKKQMbVAY2AK0ARdrNpaGYCO6E0rG0?e=UqZcmo</t>
  </si>
  <si>
    <t>Se evidencian correos de socialización de capacitaciones de sistema de información</t>
  </si>
  <si>
    <t>DI_AC31</t>
  </si>
  <si>
    <t>Se solicitará en el correo de convocatoria se informe si algunos de los miembros del comité se ausentará del mismo, para en ese exclusivo caso dejarlo consignado en el acta, por escrito .</t>
  </si>
  <si>
    <t>Correo electrónicos de convocatoria</t>
  </si>
  <si>
    <t>Se anexa los correos de convocatoria en los cuales se solicita que en caso de ausencia, se informe, esta actividad de reportar excusas por la ausencia depende única y exclusivamente de los miembros del comité.</t>
  </si>
  <si>
    <t>https://dnbcgovco-my.sharepoint.com/:f:/g/personal/planeacion_dnbc_gov_co/IgCBE5aHG9uFRabZ-tLSe3N-AVAL2iymqTlBxwA-RSGf40Q?e=dQSRak</t>
  </si>
  <si>
    <t>Se realizará revisión de evidencias para validar linea con requerimientos de ley , y dar su respectivo cumplimiento.</t>
  </si>
  <si>
    <t>DI_AC32</t>
  </si>
  <si>
    <t xml:space="preserve">
Emitir certificación en la que conste la decisión del comité de no conciliar.</t>
  </si>
  <si>
    <t>Certificación  escrita de la subsanación </t>
  </si>
  <si>
    <t>Se anexa la certifiación proferida por la Secretaria Técnica del Comité de Conciliación, donde consta la decisión de NO CONCILIAR.</t>
  </si>
  <si>
    <t>https://dnbcgovco-my.sharepoint.com/:f:/g/personal/planeacion_dnbc_gov_co/IgCrnPRElaqjS4bFmXSVqtNvAfTT2iq8RGGdgk3Wq10jakc?e=sIBPOE</t>
  </si>
  <si>
    <t xml:space="preserve">Se presentó evidencia de subsanación de la respectiva acta </t>
  </si>
  <si>
    <t>DI_AC33</t>
  </si>
  <si>
    <t>Se remiten las respectivas actas correspondientes al mes de marzo actas cinco y seis y la suscrita el mes de abril.</t>
  </si>
  <si>
    <t>https://dnbcgovco-my.sharepoint.com/:f:/g/personal/planeacion_dnbc_gov_co/IgBFH8o-Su4USqhQWjcOcrqmATUagG_3FOBB0vUGbenfSf0?e=7cpvWf</t>
  </si>
  <si>
    <t>Se remite información de 3 actas</t>
  </si>
  <si>
    <t>Sin reporte de información, se incluye seguimiento primer trimestre
Se remite información de 3 actas</t>
  </si>
  <si>
    <t>DI_AC34</t>
  </si>
  <si>
    <t>Modificar la Resolución 199 de 2024 para incorporar formalmente los indicadores de gestión existentes, las funciones de los apoderados y las directrices de asesoría jurídica del Comité de Conciliación, conforme al artículo 115 de la Ley 2220 de 2022.</t>
  </si>
  <si>
    <t>Resolución actualizada con los criterios establecidos</t>
  </si>
  <si>
    <t>Mediante Resolución 363 de 2025. se actualizó la resolución 199 de 2024 y se incluyó lo solicitado por control interno. Se anexa la resolción.</t>
  </si>
  <si>
    <t>https://dnbcgovco-my.sharepoint.com/:f:/g/personal/planeacion_dnbc_gov_co/IgCWMU3_E-UpTLfbQMbAUzJWAbf6VNNUAktPLT5yhv1d360?e=TAwypS</t>
  </si>
  <si>
    <t>Se adjunta evidencia de incorporación de  requerimientos establecidos en la actividad</t>
  </si>
  <si>
    <t>DI_AC35</t>
  </si>
  <si>
    <t>Dentro de la fichas técnicas presentadas al comité por parte del proceso de gestión jurídica se señalará el correo electrónico de la agencia del ministerio público, para remitir las certificaciones correspondientes.</t>
  </si>
  <si>
    <t>(Fichas remitidas en término de cinco días/Fichas técnicas con correo electrónico requerido para remisión de certificación)*100</t>
  </si>
  <si>
    <t>Esta actividad la desarrolla el proceso de gestión jurídica, ya que es este proceso quién realiza las fichas, por tanto no es posible desde este proceso adelantar ninguna acción. Se resalta que la misma actividad indica quién es el responsable de anexar dicha información. Solicito se excluye esta actividad del plan de mejoramiento.</t>
  </si>
  <si>
    <t>Se debe revisar la responsabilidad de la actividad</t>
  </si>
  <si>
    <t>Sin reporte de información, se incluye seguimiento primer trimestre
Se debe revisar la responsabilidad de la actividad</t>
  </si>
  <si>
    <t>DI_AC36</t>
  </si>
  <si>
    <t>Modificación y actualización de la resolución 199 de 2024 de conformidad con el decreto 104 de 2025</t>
  </si>
  <si>
    <t>Mediante Resolución 363 de 2025, se actualizó la resolución 199 de 2024. Se anexa la resolción.</t>
  </si>
  <si>
    <t>https://dnbcgovco-my.sharepoint.com/:f:/g/personal/planeacion_dnbc_gov_co/IgC7tp_fdzBkTbS6uCHe_s4EAcZfd2NOrO8efEfcT_pvH7I?e=zpGc7M</t>
  </si>
  <si>
    <t>Resolución se encuentra actualizada y aprobada</t>
  </si>
  <si>
    <t>DI_AC37</t>
  </si>
  <si>
    <t>Adelantar las acciones disciplinarias a que haya lugar, conforme a la Ley 1952 de 2019</t>
  </si>
  <si>
    <t xml:space="preserve">Acciones Disciplinarias adelantadas </t>
  </si>
  <si>
    <r>
      <rPr>
        <sz val="11"/>
        <color theme="1"/>
        <rFont val="Arial"/>
        <family val="2"/>
      </rPr>
      <t xml:space="preserve">Acción establecida en el Plan de Mejoramiento suscrito el 26 de Diciembre de 2022,  como resultado de la Auditoría Financiera realizada por la CGR a la vigencia 2021.
La acción de mejora finaliza el 30 de Diciembre  de 2023
</t>
    </r>
    <r>
      <rPr>
        <sz val="11"/>
        <color rgb="FF000000"/>
        <rFont val="Arial"/>
        <family val="2"/>
      </rPr>
      <t xml:space="preserve">
La entidad aportó evidencia de la actuación disciplinaria IP 019-2024, la cual fue finalizada mediante decisión de archivo con fecha 25 de abril de 2025. 
</t>
    </r>
    <r>
      <rPr>
        <b/>
        <sz val="11"/>
        <color rgb="FF000000"/>
        <rFont val="Arial"/>
        <family val="2"/>
      </rPr>
      <t xml:space="preserve">Por lo tanto, la acción de mejora establecida se ecuentra cumplida </t>
    </r>
  </si>
  <si>
    <t>https://dnbcgovco-my.sharepoint.com/:f:/g/personal/planeacion_dnbc_gov_co/IgBF8OFTwAGoSKg7QLN_1GR5AVlDQoydI8ipVM7pzpP-XMg?e=edeTL7</t>
  </si>
  <si>
    <t>DI_AC38</t>
  </si>
  <si>
    <r>
      <rPr>
        <sz val="11"/>
        <color theme="1"/>
        <rFont val="Arial"/>
        <family val="2"/>
      </rPr>
      <t xml:space="preserve">Acción establecida en el Plan de Mejoramiento suscrito el 26 de Diciembre de 2022,  como resultado de la Auditoría Financiera realizada por la CGR a la vigencia 2021.
La acción de mejora finaliza el 30 de Diciembre  de 2023
                                                                                                                                                                                                                                                                                                                                                                                                                                                                                                                                                                                                                                                                                                                                                                                                                                                                                                                                                                                                                                                     </t>
    </r>
    <r>
      <rPr>
        <sz val="11"/>
        <color rgb="FF000000"/>
        <rFont val="Arial"/>
        <family val="2"/>
      </rPr>
      <t xml:space="preserve">La entidad aportó evidencia de la actuación disciplinaria IP 019-2024, la cual fue finalizada mediante decisión de archivo con fecha 25 de abril de 2025. 
</t>
    </r>
    <r>
      <rPr>
        <b/>
        <sz val="11"/>
        <color rgb="FF000000"/>
        <rFont val="Arial"/>
        <family val="2"/>
      </rPr>
      <t xml:space="preserve">Por lo tanto, la acción de mejora establecida se ecuentra cumplida 
                                                                                                                                                                                                                                                     </t>
    </r>
  </si>
  <si>
    <t>https://dnbcgovco-my.sharepoint.com/:f:/g/personal/planeacion_dnbc_gov_co/IgD7PueQbTmwSbrESEYbw7kQASzYS1d0cG4xT3umrYDPA_s?e=pphhsp</t>
  </si>
  <si>
    <t>DI_AC39</t>
  </si>
  <si>
    <r>
      <rPr>
        <sz val="11"/>
        <color theme="1"/>
        <rFont val="Arial"/>
        <family val="2"/>
      </rPr>
      <t xml:space="preserve">Acción establecida en el Plan de Mejoramiento suscrito el 26 de Diciembre de 2022,  como resultado de la Auditoría Financiera realizada por la CGR a la vigencia 2021.
La acción de mejora finaliza el 30 de Diciembre  de 2023
</t>
    </r>
    <r>
      <rPr>
        <sz val="11"/>
        <color rgb="FF000000"/>
        <rFont val="Arial"/>
        <family val="2"/>
      </rPr>
      <t xml:space="preserve">
Se cargaron evidencia sobre la presunta accion disciplinaria No IP-019-2024 de 02 de agosto de 2024, considerandose finalmente en la misma, el archivo de la indagacion.
</t>
    </r>
    <r>
      <rPr>
        <b/>
        <sz val="11"/>
        <color rgb="FF000000"/>
        <rFont val="Arial"/>
        <family val="2"/>
      </rPr>
      <t xml:space="preserve">
Por lo tanto, la acción de mejora establecida se encuentra cumplida 
</t>
    </r>
    <r>
      <rPr>
        <sz val="11"/>
        <color rgb="FF000000"/>
        <rFont val="Arial"/>
        <family val="2"/>
      </rPr>
      <t xml:space="preserve">
</t>
    </r>
  </si>
  <si>
    <t>https://dnbcgovco-my.sharepoint.com/:f:/g/personal/planeacion_dnbc_gov_co/IgCIX0NWav5DRLouA1nGTGOIAblLOIgYbbk_L9nrR1q5FMM?e=v7f5hr</t>
  </si>
  <si>
    <t>DI_AC40</t>
  </si>
  <si>
    <t>Adelantar  acciones administrativas (disciplinarias, Fiscales), a que haya lugar</t>
  </si>
  <si>
    <r>
      <rPr>
        <sz val="11"/>
        <color theme="1"/>
        <rFont val="Arial"/>
        <family val="2"/>
      </rPr>
      <t xml:space="preserve">Acción establecida en el Plan de Mejoramiento suscrito el 10 de octubre de 2023,  como resultado de la denuncia 2022-249899-82111-D
La acción de mejora finaliza el 30 de diciembre  de 2024
</t>
    </r>
    <r>
      <rPr>
        <sz val="11"/>
        <color rgb="FF000000"/>
        <rFont val="Arial"/>
        <family val="2"/>
      </rPr>
      <t xml:space="preserve">Se evidenció comunicación dirigida a la Procuraduría con fecha 23 de diciembre de 2023. Asimismo, se verificó correo electrónico de fecha 20 de diciembre de 2023, mediante el cual se compartió el enlace con la información correspondiente. Se observó correo de fecha 9 de junio de 2023 remitido a la Procuraduría, en el que se reenvía el documento radicado No. 20231000101701 de fecha 19 de diciembre de 2023, junto con su respectivo anexo.
</t>
    </r>
    <r>
      <rPr>
        <b/>
        <sz val="11"/>
        <color rgb="FF000000"/>
        <rFont val="Arial"/>
        <family val="2"/>
      </rPr>
      <t>Por lo anterior en la acción de mejora, queda cumplida extemporaneamente.</t>
    </r>
  </si>
  <si>
    <t>https://dnbcgovco-my.sharepoint.com/:f:/g/personal/planeacion_dnbc_gov_co/IgCHyLPMuNt8RYxo94tUjX1vAT5tjv5CWVdGzKkW-QWn3M4?e=5e6h7p</t>
  </si>
  <si>
    <t>DI_AC41</t>
  </si>
  <si>
    <t>Adelantar acciones administrativas (disciplinarias, Fiscales), a que haya lugar</t>
  </si>
  <si>
    <r>
      <rPr>
        <sz val="11"/>
        <color theme="1"/>
        <rFont val="Arial"/>
        <family val="2"/>
      </rPr>
      <t xml:space="preserve">Acción establecida en el Plan de Mejoramiento suscrito el 10 de octubre de 2023,  como resultado de la denuncia 2022-249899-82111-D
La acción de mejora finaliza el 30 de Diciembre  de 2024
</t>
    </r>
    <r>
      <rPr>
        <sz val="11"/>
        <color rgb="FF000000"/>
        <rFont val="Arial"/>
        <family val="2"/>
      </rPr>
      <t xml:space="preserve">Se evidenció que, respecto de este hallazgo y en aplicación de la Ley 1952 de 2019, la Procuraduría General de la Nación ejerce poder preferente; en consecuencia, este proceso carece de competencia para adelantar actuaciones. Como soporte, se anexa la evidencia de la solicitud y de la remisión de la información al ente de control.                                                                                                                                                            
</t>
    </r>
    <r>
      <rPr>
        <b/>
        <sz val="11"/>
        <color rgb="FF000000"/>
        <rFont val="Arial"/>
        <family val="2"/>
      </rPr>
      <t xml:space="preserve">Por lo anterior en la acción de mejora, queda cumplida extemporaneamente
</t>
    </r>
  </si>
  <si>
    <t>https://dnbcgovco-my.sharepoint.com/:f:/g/personal/planeacion_dnbc_gov_co/IgAaKA0iGbreQY4jAc43O5sTAaiIVAetv0MYWfwUMiBJIVE?e=dYmqmQ</t>
  </si>
  <si>
    <t>DI_AC42</t>
  </si>
  <si>
    <r>
      <rPr>
        <sz val="11"/>
        <color theme="1"/>
        <rFont val="Arial"/>
        <family val="2"/>
      </rPr>
      <t xml:space="preserve">Acción establecida en el Plan de Mejoramiento suscrito el 10 de octubre de 2023,  como resultado de la denuncia 2022-249899-82111-D
La acción de mejora finaliza el 30 de Diciembre de 2024
</t>
    </r>
    <r>
      <rPr>
        <sz val="11"/>
        <color rgb="FF000000"/>
        <rFont val="Arial"/>
        <family val="2"/>
      </rPr>
      <t xml:space="preserve">Se evidenció soporte de fecha 12 de mayo de 2025 correspondiente a la radicación de la IP 008-2025, relacionada con el Hallazgo No. 6 con presunta incidencia disciplinaria, resultado de la auditoría adelantada por la CGR para la vigencia fiscal 2022.  .
</t>
    </r>
    <r>
      <rPr>
        <b/>
        <sz val="11"/>
        <color rgb="FF000000"/>
        <rFont val="Arial"/>
        <family val="2"/>
      </rPr>
      <t xml:space="preserve">
Por lo tanto la acción de mejora queda cumplida extemporaneamente.</t>
    </r>
  </si>
  <si>
    <t>https://dnbcgovco-my.sharepoint.com/:f:/g/personal/planeacion_dnbc_gov_co/IgCFE53yqXEkS7wu3n0fijfXARQv-sITFrpDVb3bPMavP4g?e=dKVZP4</t>
  </si>
  <si>
    <t>DI_AC43</t>
  </si>
  <si>
    <t xml:space="preserve">Adelantar las acciones disciplinarias a que haya lugar. </t>
  </si>
  <si>
    <t>Acciones administrativas y/o  disciplinarias</t>
  </si>
  <si>
    <r>
      <rPr>
        <sz val="11"/>
        <color theme="1"/>
        <rFont val="Arial"/>
        <family val="2"/>
      </rPr>
      <t xml:space="preserve">Acción establecida en el Plan de Mejoramiento suscrito el 15 de enero de 2024 como resultado de la auditoria realizada a la vigencia 2022
La acción de mejora finaliza el 31 de Diciembre  de 2024
</t>
    </r>
    <r>
      <rPr>
        <sz val="11"/>
        <color rgb="FF000000"/>
        <rFont val="Arial"/>
        <family val="2"/>
      </rPr>
      <t xml:space="preserve">Se evidenció que, sobre el particular y en aplicación de la Ley 1952 de 2019, se adelantó la Indagación Previa No. 009-2024, respecto de la cual se dio traslado por competencia a la Procuraduría General de la Nación (PGN) con fecha 25 de marzo de 2025.
</t>
    </r>
    <r>
      <rPr>
        <b/>
        <sz val="11"/>
        <color rgb="FF000000"/>
        <rFont val="Arial"/>
        <family val="2"/>
      </rPr>
      <t xml:space="preserve">
Por lo tanto, la acción de mejora establecida  queda cumplida.</t>
    </r>
  </si>
  <si>
    <t>https://dnbcgovco-my.sharepoint.com/:f:/g/personal/planeacion_dnbc_gov_co/IgCzkZn77vXYTL-4426zL6U0AVKUwHZ_QBzyiTIPlilm9Lg?e=2RKx33</t>
  </si>
  <si>
    <t>DI_AC44</t>
  </si>
  <si>
    <r>
      <rPr>
        <sz val="11"/>
        <color theme="1"/>
        <rFont val="Arial"/>
        <family val="2"/>
      </rPr>
      <t xml:space="preserve">Acción establecida en el Plan de Mejoramiento suscrito el 15 de enero de 2024 como resultado de la auditoria realizada a la vigencia 2022
La acción de mejora finaliza el 31 de Diciembre  de 2024
</t>
    </r>
    <r>
      <rPr>
        <sz val="11"/>
        <color rgb="FF000000"/>
        <rFont val="Arial"/>
        <family val="2"/>
      </rPr>
      <t xml:space="preserve">Acción cumplida en el primer semestre de la vigencia 2024, evidenciandose la actuacion disciplinaria IP 010-2024, con decision de archivo de fecha 1 de abril de 2025.
</t>
    </r>
    <r>
      <rPr>
        <b/>
        <sz val="11"/>
        <color rgb="FF000000"/>
        <rFont val="Arial"/>
        <family val="2"/>
      </rPr>
      <t xml:space="preserve">
Por lo tanto, la acción de mejora establecida  queda cumplida.</t>
    </r>
  </si>
  <si>
    <t>https://dnbcgovco-my.sharepoint.com/:f:/g/personal/planeacion_dnbc_gov_co/IgApXugofTNiRJms71hXXgKDAd1L0BGPFxIBTBy_L2gtfYA?e=4xTUAZ</t>
  </si>
  <si>
    <t>DI_AC45</t>
  </si>
  <si>
    <r>
      <rPr>
        <sz val="11"/>
        <color theme="1"/>
        <rFont val="Arial"/>
        <family val="2"/>
      </rPr>
      <t xml:space="preserve">Acción establecida en el Plan de Mejoramiento suscrito el 15 de enero de 2024 como resultado de la auditoria realizada a la vigencia 2022
La acción de mejora finaliza el 31 de Diciembre  de 2024
</t>
    </r>
    <r>
      <rPr>
        <sz val="11"/>
        <color rgb="FF000000"/>
        <rFont val="Arial"/>
        <family val="2"/>
      </rPr>
      <t xml:space="preserve">Se verifica informe del proceso de fecha abril de 2025:
P-011-2024 - 25/06/2024 IRREGULARIDADES EN EL REGISTRO DE USOS PRESUPUESTALES AUTO DE ARCHIVO DE LA INDAGACION PREVIA.
</t>
    </r>
    <r>
      <rPr>
        <b/>
        <sz val="11"/>
        <color rgb="FF000000"/>
        <rFont val="Arial"/>
        <family val="2"/>
      </rPr>
      <t xml:space="preserve">
Por lo tanto, la acción de mejora establecida  queda cumplida.</t>
    </r>
  </si>
  <si>
    <t>https://dnbcgovco-my.sharepoint.com/:f:/g/personal/planeacion_dnbc_gov_co/IgBT86OqNKBESKkqdyyS6aekAVVBA1v4op6oiQjLBYzUSsU?e=QBHUYs</t>
  </si>
  <si>
    <t>DI_AC46</t>
  </si>
  <si>
    <r>
      <rPr>
        <sz val="11"/>
        <color theme="1"/>
        <rFont val="Arial"/>
        <family val="2"/>
      </rPr>
      <t xml:space="preserve">Acción establecida en el Plan de Mejoramiento suscrito el 15 de enero de 2024 como resultado de la auditoria realizada a la vigencia 2022
La acción de mejora finaliza el 31 de Diciembre  de 2024
</t>
    </r>
    <r>
      <rPr>
        <sz val="11"/>
        <color rgb="FF000000"/>
        <rFont val="Arial"/>
        <family val="2"/>
      </rPr>
      <t xml:space="preserve">Se evidenció que, sobre el particular y en aplicación de la Ley 1952 de 2019, se adelantó la Indagación Previa IP-013-2024, respecto de la cual se dispuso el traslado por competencia a la Procuraduría General de la Nación (PGN) con fecha 13 de mayo de 2025.
</t>
    </r>
    <r>
      <rPr>
        <b/>
        <sz val="11"/>
        <color rgb="FF000000"/>
        <rFont val="Arial"/>
        <family val="2"/>
      </rPr>
      <t xml:space="preserve">
Por lo tanto, la acción de mejora establecida  queda cumplida.</t>
    </r>
  </si>
  <si>
    <t>https://dnbcgovco-my.sharepoint.com/:f:/g/personal/planeacion_dnbc_gov_co/IgAFYMV2eOQrRJhg5HzFKflAAU42Zmhy4920itBxnYlE9oQ?e=uzfpah</t>
  </si>
  <si>
    <t>DI_AC47</t>
  </si>
  <si>
    <r>
      <rPr>
        <sz val="11"/>
        <color theme="1"/>
        <rFont val="Arial"/>
        <family val="2"/>
      </rPr>
      <t xml:space="preserve">Acción establecida en el Plan de Mejoramiento suscrito el 15 de enero de 2024 como resultado de la auditoria realizada a la vigencia 2022
La acción de mejora finaliza el 31 de Diciembre  de 2024
</t>
    </r>
    <r>
      <rPr>
        <sz val="11"/>
        <color rgb="FF000000"/>
        <rFont val="Arial"/>
        <family val="2"/>
      </rPr>
      <t xml:space="preserve">Se evidenció que, sobre el particular y en aplicación de la Ley 1952 de 2019, se adelantó la Indagación Previa IP-014-2024, respecto de la cual se dispuso el traslado por competencia a la Procuraduría General de la Nación (PGN) con fecha 28 de febrero de 2025.
</t>
    </r>
    <r>
      <rPr>
        <b/>
        <sz val="11"/>
        <color rgb="FF000000"/>
        <rFont val="Arial"/>
        <family val="2"/>
      </rPr>
      <t>Por lo tanto, la acción de mejora establecida  queda cumplida.</t>
    </r>
  </si>
  <si>
    <t>https://dnbcgovco-my.sharepoint.com/:f:/g/personal/planeacion_dnbc_gov_co/IgAdVVP5p_fkR4c3IbPcIVfJAShl0k_uWydPXrIHsSzORug?e=SE8cdj</t>
  </si>
  <si>
    <t>DI_AC48</t>
  </si>
  <si>
    <r>
      <rPr>
        <sz val="11"/>
        <color theme="1"/>
        <rFont val="Arial"/>
        <family val="2"/>
      </rPr>
      <t xml:space="preserve">Acción establecida en el Plan de Mejoramiento suscrito el 15 de enero de 2024 como resultado de la auditoria realizada a la vigencia 2022
La acción de mejora finaliza el 31 de Diciembre  de 2024
</t>
    </r>
    <r>
      <rPr>
        <sz val="11"/>
        <color rgb="FF000000"/>
        <rFont val="Arial"/>
        <family val="2"/>
      </rPr>
      <t xml:space="preserve">Se evidenció que, sobre el particular y en aplicación de la Ley 1952 de 2019, se adelantó la Indagación Previa IP-015-2024, respecto de la cual se dispuso el traslado por competencia a la Procuraduría General de la Nación (PGN) con fecha 30 de abril de 2025.
</t>
    </r>
    <r>
      <rPr>
        <b/>
        <sz val="11"/>
        <color rgb="FF000000"/>
        <rFont val="Arial"/>
        <family val="2"/>
      </rPr>
      <t xml:space="preserve">
Por lo tanto, la acción de mejora establecida  posee efectividad.</t>
    </r>
  </si>
  <si>
    <t>https://dnbcgovco-my.sharepoint.com/:f:/g/personal/planeacion_dnbc_gov_co/IgDMagZ_HqlXSoSjeg_MW1WUAfRqxEh4g34bY0ZkOBIWk_0?e=yWWdSN</t>
  </si>
  <si>
    <t>DI_AC49</t>
  </si>
  <si>
    <r>
      <rPr>
        <sz val="11"/>
        <color theme="1"/>
        <rFont val="Arial"/>
        <family val="2"/>
      </rPr>
      <t xml:space="preserve">Acción establecida en el Plan de Mejoramiento suscrito el 15 de enero de 2024 como resultado de la auditoria realizada a la vigencia 2022
La acción de mejora finaliza el 31 de Diciembre  de 2024
</t>
    </r>
    <r>
      <rPr>
        <sz val="11"/>
        <color rgb="FF000000"/>
        <rFont val="Arial"/>
        <family val="2"/>
      </rPr>
      <t xml:space="preserve">Se evidenció que, sobre el particular y en aplicación de la Ley 1952 de 2019, se adelantó la Indagación Previa IP-016-2024, respecto de la cual se dispuso el traslado por competencia a la Procuraduría General de la Nación (PGN) con fecha 30 de abril de 2025.
</t>
    </r>
    <r>
      <rPr>
        <b/>
        <sz val="11"/>
        <color rgb="FF000000"/>
        <rFont val="Arial"/>
        <family val="2"/>
      </rPr>
      <t xml:space="preserve">
Por lo tanto, la acción de mejora establecida  posee efectividad.</t>
    </r>
  </si>
  <si>
    <t>https://dnbcgovco-my.sharepoint.com/:f:/g/personal/planeacion_dnbc_gov_co/IgDieE7Vuhr1TK8iSKqV77qxAefnD0X6KamLAA6WqrhYV-c?e=cj9RZd</t>
  </si>
  <si>
    <t>DI_AC50</t>
  </si>
  <si>
    <r>
      <rPr>
        <sz val="11"/>
        <color theme="1"/>
        <rFont val="Arial"/>
        <family val="2"/>
      </rPr>
      <t xml:space="preserve">Acción establecida en el Plan de Mejoramiento suscrito el 15 de enero de 2024 como resultado de la auditoria realizada a la vigencia 2022
La acción de mejora finaliza el 31 de Diciembre  de 2024
</t>
    </r>
    <r>
      <rPr>
        <sz val="11"/>
        <color rgb="FF000000"/>
        <rFont val="Arial"/>
        <family val="2"/>
      </rPr>
      <t xml:space="preserve">Se evidenció que, sobre el particular y en aplicación de la Ley 1952 de 2019, se adelantó la Indagación Previa IP-017-2024, respecto de la cual se dispuso el traslado por competencia a la Procuraduría General de la Nación (PGN) con fecha 4 de marzo de 2025.
</t>
    </r>
    <r>
      <rPr>
        <b/>
        <sz val="11"/>
        <color rgb="FF000000"/>
        <rFont val="Arial"/>
        <family val="2"/>
      </rPr>
      <t xml:space="preserve">
Por lo tanto, la acción de mejora establecida  posee efectividad.</t>
    </r>
  </si>
  <si>
    <t>https://dnbcgovco-my.sharepoint.com/:f:/g/personal/planeacion_dnbc_gov_co/IgCgwa9J4i5oSYUFBQ2wLUdLAWF_kyii_8q1lY8iCfNtUIk?e=ccvJMD</t>
  </si>
  <si>
    <t>DI_AC51</t>
  </si>
  <si>
    <r>
      <rPr>
        <sz val="11"/>
        <color theme="1"/>
        <rFont val="Arial"/>
        <family val="2"/>
      </rPr>
      <t xml:space="preserve">Acción establecida en el Plan de Mejoramiento suscrito el 15 de enero de 2024 como resultado de la auditoria realizada a la vigencia 2022
La acción de mejora finaliza el 31 de Diciembre  de 2024
</t>
    </r>
    <r>
      <rPr>
        <sz val="11"/>
        <color rgb="FF000000"/>
        <rFont val="Arial"/>
        <family val="2"/>
      </rPr>
      <t xml:space="preserve">Se evidenció que, sobre el particular y en aplicación de la Ley 1952 de 2019, se adelantó la Indagación Previa IP-018-2024, respecto de la cual se dispuso el traslado por competencia a la Procuraduría General de la Nación (PGN) con fecha 28 de febrero de 2025.
</t>
    </r>
    <r>
      <rPr>
        <b/>
        <sz val="11"/>
        <color rgb="FF000000"/>
        <rFont val="Arial"/>
        <family val="2"/>
      </rPr>
      <t xml:space="preserve">
Por lo tanto, la acción de mejora establecida  posee efectividad.</t>
    </r>
  </si>
  <si>
    <t>https://dnbcgovco-my.sharepoint.com/:f:/g/personal/planeacion_dnbc_gov_co/IgCwBHnCvFhIQbijfKYVRxYqAcu9_CFJK9_CSTfaBjLRl4s?e=7NiHH2</t>
  </si>
  <si>
    <t>DI_AC52</t>
  </si>
  <si>
    <r>
      <rPr>
        <b/>
        <sz val="11"/>
        <color theme="1"/>
        <rFont val="Arial"/>
        <family val="2"/>
      </rPr>
      <t>Acción establecida en el Plan de Mejoramiento suscrito el 16 de Octubre de 2024 Publicación extemporanea SECOP ll Denuncias 2024-298024-82111/ Radicado 2024ER0042791 del 05/03/2024 y 2024-298886-82111/ Radicado 2024ER0051970 del 13/03/2024</t>
    </r>
    <r>
      <rPr>
        <sz val="11"/>
        <color theme="1"/>
        <rFont val="Arial"/>
        <family val="2"/>
      </rPr>
      <t xml:space="preserve">
</t>
    </r>
    <r>
      <rPr>
        <b/>
        <sz val="11"/>
        <color theme="1"/>
        <rFont val="Arial"/>
        <family val="2"/>
      </rPr>
      <t>La acción de mejora finalizó el 30 de junio de 2025.</t>
    </r>
    <r>
      <rPr>
        <sz val="11"/>
        <color theme="1"/>
        <rFont val="Arial"/>
        <family val="2"/>
      </rPr>
      <t xml:space="preserve">
Se evidenció que, sobre el particular y en aplicación de la Ley 1952 de 2019, se adelanta la Indagación Previa IP-001-2025, iniciada el 16 de enero de 2025.
</t>
    </r>
    <r>
      <rPr>
        <b/>
        <sz val="11"/>
        <color theme="1"/>
        <rFont val="Arial"/>
        <family val="2"/>
      </rPr>
      <t>Por lo tanto,  la acción de mejora se encuentra cumplida.</t>
    </r>
  </si>
  <si>
    <t>https://dnbcgovco-my.sharepoint.com/:f:/g/personal/planeacion_dnbc_gov_co/IgCC4goXFHnOQL92NvdEUDAtAc1vqSkR3NOD448XG_cfOcI?e=tgMuZg</t>
  </si>
  <si>
    <t>DI_AC53</t>
  </si>
  <si>
    <t>Trasladar al proceso de Gestión de asuntos disciplinarios de la DNBC el informe de auditoria de la CGR para que se determine la procedencia o no de acción disciplinaria, por ser de su competencia de acuerdo con el manual de funciones.</t>
  </si>
  <si>
    <t>Oficio remisorio de informe de auditoria</t>
  </si>
  <si>
    <t xml:space="preserve">Accion establecida en el plan de mejoramiento suscrito el 17 de diciembre de 2024, como resultado de la auditoria realizada a la vigencia 2023.
La acción finalizó el 31 de enero de 2025. 
Se remitio el Informe de Auditoria emitido por la CGR. con el fin de  adelantar las acciones adminsitrativas y/o disciplinarias a hubiera lugar
Por lo tanto, se dio cumplimiento a la acción establecida en el Plan de Mejoramiento.
</t>
  </si>
  <si>
    <t>https://dnbcgovco-my.sharepoint.com/:f:/g/personal/planeacion_dnbc_gov_co/IgCJ48Q3dMZYTZfu8y6_L1r6AQnL6jqfLroUafYJndjiBYg?e=xH8TmN</t>
  </si>
  <si>
    <t>DI_AC54</t>
  </si>
  <si>
    <r>
      <rPr>
        <b/>
        <sz val="11"/>
        <color rgb="FF000000"/>
        <rFont val="Arial"/>
        <family val="2"/>
      </rPr>
      <t xml:space="preserve">Accion establecida en el plan de mejoramiento suscrito el 17 de diciembre de 2024, como resultado de la auditoria realizada a la vigencia 2023.
La acción finalizó el 31 de enero de 2025. 
</t>
    </r>
    <r>
      <rPr>
        <sz val="11"/>
        <color rgb="FF000000"/>
        <rFont val="Arial"/>
        <family val="2"/>
      </rPr>
      <t xml:space="preserve">
Se evidenció que, en cumplimiento de la Ley 1952 de 2019, se aperturó la Indagación Previa IP-007-2025 con fecha 12 de mayo de 2025.
</t>
    </r>
    <r>
      <rPr>
        <b/>
        <sz val="11"/>
        <color rgb="FF000000"/>
        <rFont val="Arial"/>
        <family val="2"/>
      </rPr>
      <t xml:space="preserve">Por lo tanto, se dio cumplimiento a la acción establecida en el Plan de Mejoramiento.
</t>
    </r>
    <r>
      <rPr>
        <sz val="11"/>
        <color rgb="FF000000"/>
        <rFont val="Arial"/>
        <family val="2"/>
      </rPr>
      <t xml:space="preserve">
</t>
    </r>
  </si>
  <si>
    <t>https://dnbcgovco-my.sharepoint.com/:f:/g/personal/planeacion_dnbc_gov_co/IgAFvUd88YzsRKgNnx23RITfAQz5192a3834_j-KTkmQ3I8?e=EKWQSq</t>
  </si>
  <si>
    <t>DI_AC55</t>
  </si>
  <si>
    <r>
      <rPr>
        <b/>
        <sz val="11"/>
        <color rgb="FF000000"/>
        <rFont val="Arial"/>
        <family val="2"/>
      </rPr>
      <t xml:space="preserve">Accion establecida en el plan de mejoramiento suscrito el 17 de diciembre de 2024, como resultado de la auditoria realizada a la vigencia 2023.
La acción finalizó el 31 de enero de 2025. 
</t>
    </r>
    <r>
      <rPr>
        <sz val="11"/>
        <color rgb="FF000000"/>
        <rFont val="Arial"/>
        <family val="2"/>
      </rPr>
      <t xml:space="preserve">
Se remitio el Informe de Auditoria emitido por la CGR. con el fin de  adelantar las acciones adminsitrativas y/o disciplinarias a hubiera lugar
</t>
    </r>
    <r>
      <rPr>
        <b/>
        <sz val="11"/>
        <color rgb="FF000000"/>
        <rFont val="Arial"/>
        <family val="2"/>
      </rPr>
      <t xml:space="preserve">Por lo tanto, se dio cumplimiento a la acción  establecida en el Plan de Mejoramiento.
</t>
    </r>
    <r>
      <rPr>
        <sz val="11"/>
        <color rgb="FF000000"/>
        <rFont val="Arial"/>
        <family val="2"/>
      </rPr>
      <t xml:space="preserve">
</t>
    </r>
  </si>
  <si>
    <t>https://dnbcgovco-my.sharepoint.com/:f:/g/personal/planeacion_dnbc_gov_co/IgANJABTKYsWRKmkHg2ofPVMAZ561kpU5V1VlbIB4beuRpA?e=frTZox</t>
  </si>
  <si>
    <t>DI_AC56</t>
  </si>
  <si>
    <t>Adelantar las acciones administrativas (disciplinarias, Fiscales), a que haya lugar</t>
  </si>
  <si>
    <t>Denuncia Contrato</t>
  </si>
  <si>
    <t>El 23 de abril de 2025, se allega a través de Orfeo con radicado No.2025-114-000783-5, queja con presunta incidencia disciplinaria por no contestación al derecho de petición con radicado No.2025-114-000448-5, em el cual se solicita copia de los documentos del contrato No.223-2024, la cual fue trasladada por competencia a la PGN mediante auto de 6 de noviembre de 2025</t>
  </si>
  <si>
    <t>https://dnbcgovco-my.sharepoint.com/:f:/g/personal/planeacion_dnbc_gov_co/IgAxLDPWrGrVSIExpsFu4FVBARbgEY4ISmffqsx51uXs0ws?e=vlbjvV</t>
  </si>
  <si>
    <t>Se anexa evidencia del proceso IP-006-2025</t>
  </si>
  <si>
    <t>DI_AC57</t>
  </si>
  <si>
    <t>https://dnbcgovco-my.sharepoint.com/:f:/g/personal/planeacion_dnbc_gov_co/IgDCx4sOpIsaSZSFwxF3ZIdoAbJrPgmfY2wTB1GKXB7763M?e=Xsi8mP</t>
  </si>
  <si>
    <t>GF_AC1</t>
  </si>
  <si>
    <t xml:space="preserve">Formulación del procedimiento Conciliaciones contables donde se cruza la información de incapacidades </t>
  </si>
  <si>
    <t xml:space="preserve">Como evidencia se cuenta con la Formulación del procedimiento Conciliaciones contables donde se cruza la información de incapacidades </t>
  </si>
  <si>
    <t>https://dnbcgovco-my.sharepoint.com/:f:/g/personal/planeacion_dnbc_gov_co/IgAKPZEalRp3T7O44VwZjBLlARF86VpmllJA36VR9-2qDG8?e=W6XaGX</t>
  </si>
  <si>
    <t>https://dnbcgovco-my.sharepoint.com/:f:/g/personal/planeacion_dnbc_gov_co/IgDlTTkE6gPMRZjTETbxch7dATaSM_TE5-agvqb3k7QgaDY?e=0V1Jx7</t>
  </si>
  <si>
    <t>11/07/206</t>
  </si>
  <si>
    <t>Actividad reportada con cumplimiento en el primer trimestre 2026</t>
  </si>
  <si>
    <t>GF_AC2</t>
  </si>
  <si>
    <t>Reportar En el Boletín de Deudores Morosos, los saldos por Cobrar por concepto de Incapacidades dentro de los plazos establecidos por la CGN</t>
  </si>
  <si>
    <t xml:space="preserve">Boletín de Deudores morosos </t>
  </si>
  <si>
    <t>Se deja en evidencia e boletinde deudores morosos del mes de noviembre de 2025</t>
  </si>
  <si>
    <t>Se incluye información de deudores morosos del mes de noviembre de 2025. El proximo reporte se realiza en el mes de junio</t>
  </si>
  <si>
    <t>Se deja en evidencia e boletinde deudores morosos sin embargo a mayo no se reportopor que no habia saldos a reportar, pero se hizouna actualizacion a ese boletinpor requerimiento de un proveedor sancionado</t>
  </si>
  <si>
    <t>GF_AC3</t>
  </si>
  <si>
    <r>
      <rPr>
        <sz val="11"/>
        <color theme="1"/>
        <rFont val="Arial"/>
        <family val="2"/>
      </rPr>
      <t>Socializar el procedimiento de los cruces de información  entre las areas y el proceso de Gestión Financiera</t>
    </r>
    <r>
      <rPr>
        <sz val="11"/>
        <color rgb="FFFF0000"/>
        <rFont val="Arial"/>
        <family val="2"/>
      </rPr>
      <t xml:space="preserve"> para las cuentas del pasivo.</t>
    </r>
  </si>
  <si>
    <t>Socializacion de los procedimientos y documentos de Gestion Financiera.</t>
  </si>
  <si>
    <r>
      <rPr>
        <sz val="11"/>
        <color theme="1"/>
        <rFont val="Arial"/>
        <family val="2"/>
      </rPr>
      <t>Como evidencia dejamos donde se socializo el procedimiento de los cruces de información  entre las areas y el proceso de Gestión Financiera</t>
    </r>
    <r>
      <rPr>
        <sz val="11"/>
        <color rgb="FFFF0000"/>
        <rFont val="Arial"/>
        <family val="2"/>
      </rPr>
      <t xml:space="preserve"> para las cuentas del pasivo.</t>
    </r>
  </si>
  <si>
    <t>Se incluye grabación de socialización de políticas contables</t>
  </si>
  <si>
    <r>
      <t>Como evidencia dejamos donde se socializo el procedimiento de los cruces de información  entre las areas y el proceso de Gestión Financiera</t>
    </r>
    <r>
      <rPr>
        <sz val="11"/>
        <color rgb="FFFF0000"/>
        <rFont val="Arial"/>
        <family val="2"/>
      </rPr>
      <t xml:space="preserve"> para las cuentas del pasivo.</t>
    </r>
  </si>
  <si>
    <t>GF_AC4</t>
  </si>
  <si>
    <t>Incorporar  una política  que establezca, las condiciones de la constitución del rezago presupuestal de la Entidad</t>
  </si>
  <si>
    <t>Actualizacion de la Resolucion 433 de 2017</t>
  </si>
  <si>
    <t xml:space="preserve">Como evidencia se deja Procedimiento constitucion de reservas presupuestales </t>
  </si>
  <si>
    <t xml:space="preserve">Se incluye procedimiento actualizado en la vigencia 2026 </t>
  </si>
  <si>
    <t>GF_AC5</t>
  </si>
  <si>
    <t>Modificar el formato de justificación para constituir la Reserva Presupuestal FO-GF-03-01, incorporando un acapite que establezca la razonabilidad  del NO tramite de vigencias futuras.</t>
  </si>
  <si>
    <t>Formato actualizado de Justificación para constituir Reserva Presupuestal FO-GF-03-01.</t>
  </si>
  <si>
    <t xml:space="preserve">Como evidencia se deja el Procedimiento constitucion de reservas presupuestales </t>
  </si>
  <si>
    <t>Se incluye formato con el acapite en mención</t>
  </si>
  <si>
    <t>GF_AC6</t>
  </si>
  <si>
    <t>Actualizar procedimiento de Gestión de Pagos incluyendo control de verificación de usos presupuestales y gestión de PAC</t>
  </si>
  <si>
    <t>Procedimiento actualizados</t>
  </si>
  <si>
    <t xml:space="preserve">Se deja en evidencia el procedimiento de gestion de pagos </t>
  </si>
  <si>
    <t>Se incluye actualización de procedimiento junto a formatos del mismo</t>
  </si>
  <si>
    <t>GF_AC7</t>
  </si>
  <si>
    <t xml:space="preserve">Formulación de procedimiento de Programación y Seguimiento a la ejecución presupuestal </t>
  </si>
  <si>
    <t xml:space="preserve">Como evidencia queda el proceso PC-PE-05 Programación y seguimiento presupuestal V1 </t>
  </si>
  <si>
    <t>Se formuló durante el primer trimestre el procedimiento PC-PE-05 Programación y seguimiento presupuestal V1</t>
  </si>
  <si>
    <t>GF_AC8</t>
  </si>
  <si>
    <t>Elaboración de un procedimiento para la constitución de reservas presupuestales</t>
  </si>
  <si>
    <t>Procedimiento elaborado</t>
  </si>
  <si>
    <t xml:space="preserve">Se deja en evidencia el procedimiento de resrvas presupuestales </t>
  </si>
  <si>
    <t>Se formulo el procedimiento PC-GF-03 Constitución Reservas Presupuestales y ya se encuentra en su versión 3</t>
  </si>
  <si>
    <t>GF_AC9</t>
  </si>
  <si>
    <t>Socialización de la actualización del procedimiento de Gestión de pagos</t>
  </si>
  <si>
    <t>Socialización realizada</t>
  </si>
  <si>
    <t>El proceso ha venido realizando socializaciones del procedimiento en mención</t>
  </si>
  <si>
    <t>GF_AC10</t>
  </si>
  <si>
    <t xml:space="preserve">Adquisición de los Tokens para los  pérfiles gestor y aprobador de Módulo de Viaticos SIIF </t>
  </si>
  <si>
    <t>Adquisición de tokens</t>
  </si>
  <si>
    <t>Se deja en evidencia las solicitudes, un archivo de control de tokens y la orden de compra (Adquisición de los Tokens para los  pérfiles gestor y aprobador de Módulo de Viaticos SIIF )</t>
  </si>
  <si>
    <t>Se incluye información de orden de compra 2025. Tokens vigentes al primer trimestre del 2026</t>
  </si>
  <si>
    <t>GF_AC11</t>
  </si>
  <si>
    <t xml:space="preserve">Gestionar el pago en el Módulo de Gestión  de Viáticos al interior (SIIF NACION II), por modalidad de Reconocimiento, es decir se reconocen los viáticos una vez se finaliza la comisión. </t>
  </si>
  <si>
    <t>Se deja en evidencia la gestion de  pagos de viaticos (Gestionar el pago en el Módulo de Gestión  de Viáticos al interior (SIIF NACION II), por modalidad de Reconocimiento, es decir se reconocen los viáticos una vez se finaliza la comisión. )</t>
  </si>
  <si>
    <t>Se incluye reporte SIIF Nación del primer trimestre 2026 donde se evidencia gestión de viaticos</t>
  </si>
  <si>
    <t>Se incluye reporte SIIF Nación del 2026 donde se evidencia gestión de viaticos</t>
  </si>
  <si>
    <t>GF_AC12</t>
  </si>
  <si>
    <t>Actualización de las políticas contables de la Resolución 253 de 2023</t>
  </si>
  <si>
    <t>Resolución Políticas contables actualizada</t>
  </si>
  <si>
    <t>Se incluye manual de políticas contables actualizado en la vigencia 2025</t>
  </si>
  <si>
    <t>GF_AC13</t>
  </si>
  <si>
    <t>Socialización de las políticas contables</t>
  </si>
  <si>
    <t>Se incluye socialización del mes de junio de 2025</t>
  </si>
  <si>
    <t>GF_AC14</t>
  </si>
  <si>
    <t>Requerir al área financiera de la CGR para que se realicen las acciones necesarias para el cruce de la partida de  Cuota de Auditaje</t>
  </si>
  <si>
    <t>% Ingresos imputados de la cuota de auditaje pagada en exceso</t>
  </si>
  <si>
    <t>se tiene para entregar entre abril y mayo</t>
  </si>
  <si>
    <t xml:space="preserve">Se deja de evidencia correos de solicitudde devolucion de la contraloria con su respectiva respuesta </t>
  </si>
  <si>
    <t>Se incluyen documentos soportes de gestiones realizadas para devolución de saldos de cuota de auditaje</t>
  </si>
  <si>
    <t>GF_AC15</t>
  </si>
  <si>
    <t>Realizar mensualmente la revisión  del reporte de ingresos por imputar que garantice que las partidas este aplicadas correctaqmente</t>
  </si>
  <si>
    <t>Revisiones mensuales realizadas</t>
  </si>
  <si>
    <t xml:space="preserve">Se deja como evidencia de imputacion de ingresos del primer trimestre </t>
  </si>
  <si>
    <t>Se incluye reporte siif nación de imputación de ingresos, no obstante no hay evidencias de informes que muestren su revisión</t>
  </si>
  <si>
    <t xml:space="preserve">Se deja como evidencia de imputacion de ingresos </t>
  </si>
  <si>
    <t>GF_AC16</t>
  </si>
  <si>
    <t>Suscribir el acta del periodo correspondiente a Octubre - Diciembre de 2024</t>
  </si>
  <si>
    <t>Acta 01 de 2025 correspondiente al periodo Octubre - Diciembre de 2024</t>
  </si>
  <si>
    <t>se deja como evidencia Acta 01 de 2025 correspondiente al periodo Octubre - Diciembre de 2024</t>
  </si>
  <si>
    <t>Se incluye acta de comité 2025 con información del ultimo trimestre 2024</t>
  </si>
  <si>
    <t>GF_AC17</t>
  </si>
  <si>
    <t>Modificar y/o Actualizar el acto administrativo que creó el Comité de Sostenibilidad Contable estableciendo un plazo razonable para elaborar las actas de las reuniones.</t>
  </si>
  <si>
    <t>Actualización del acto administrativo de creación del Comité de Sostenibilidad Contable</t>
  </si>
  <si>
    <t xml:space="preserve">Se dejaen evidencia la resolucion de sostenibilidad contable </t>
  </si>
  <si>
    <t>Se incluye resolución 095 de 2025 donde se ajusta comité de sostenibilidad contable</t>
  </si>
  <si>
    <t>GF_AC18</t>
  </si>
  <si>
    <t xml:space="preserve">Actualizar el formato justificación para constituir reserva presupuestal (FO-GF-03-01) incluyendo cuando sea por falta de PAC el radicado de la cuenta con los soportes en la misma vigencia fiscal en la que se adquirió el compromiso. </t>
  </si>
  <si>
    <t>Formato actualizado y socializado</t>
  </si>
  <si>
    <t>como evidencia queda el proceso de reservas presupuestalees</t>
  </si>
  <si>
    <t>Se cinluye formato FO-GF-03-01 con última actualización en el 2026</t>
  </si>
  <si>
    <t>GF_AC19</t>
  </si>
  <si>
    <t>Exposición en el Comité Directivo de los Estados Financieros de la Entidad de forma trimestral, posterior a la transmisión efectuada a la Contaduría General de la Nación.</t>
  </si>
  <si>
    <t>Acta Comité Directivo que refleje la presentación de los Estados Financieros</t>
  </si>
  <si>
    <t>SE DEJA DE EVIDENCIA CORREO Y PRESENTACION AL COMITÉ DIRECCTIVO DE LOS ESTADOS FINANCIEROS</t>
  </si>
  <si>
    <t>Se incluye información de comité directivo del mes de marzo 2026 de los estados financieros de cierre de vigencia</t>
  </si>
  <si>
    <t>GF_AC20</t>
  </si>
  <si>
    <t>Implementar un mecanismo de doble validación en la revisión de notas a los estados financieros, a cargo del Coordinador del Grupo de Gestión Financiera, asegurando que incluyan las acciones de los Planes de Mejoramiento vigente y se ajusten a lo requerido por la CGN.</t>
  </si>
  <si>
    <t>Acta de revisión de  las Notas a los estados financieros</t>
  </si>
  <si>
    <t>se deja en evidencia Acta de revisión de  las Notas a los estados financieros</t>
  </si>
  <si>
    <t>Se incluye lista de verificación de la nota de los estados financieros entre contadora y Coordinador Financiero</t>
  </si>
  <si>
    <t>GF_AC21</t>
  </si>
  <si>
    <t>Realizar conciliaciones mensuales entre Almacén y el proceso de Gestión Financiera de la  propiedad planta y equipo de la DNBC con el fin de verificar el costo del bien, amortización, depreciación entre otros.</t>
  </si>
  <si>
    <t>Actas de conciliacion</t>
  </si>
  <si>
    <t>El proceso de Gestión Financiera esta llevando acabo esta conciliación ellos mismos</t>
  </si>
  <si>
    <t>https://dnbcgovco-my.sharepoint.com/:f:/g/personal/planeacion_dnbc_gov_co/IgASk-2lo5S_QYe-MSjFU4oYAVfu4DbM7kDmMwPE3Hc1KI4?e=PmTEkr</t>
  </si>
  <si>
    <t>Se evidencian conciliaciones del primer trimestre de la vigencia 2026</t>
  </si>
  <si>
    <t>GF_AC22</t>
  </si>
  <si>
    <t>Realizar trimestralmente los cruces de informacion con las entidades que presentan reciprocidad con la DNBC</t>
  </si>
  <si>
    <t>Conciliacion de operaciones reciprocas</t>
  </si>
  <si>
    <r>
      <rPr>
        <sz val="11"/>
        <color theme="1"/>
        <rFont val="Arial"/>
        <family val="2"/>
      </rPr>
      <t xml:space="preserve">Acción establecida en el Plan de Mejoramiento suscrito el 26 de Diciembre de 2022,  como resultado de la Auditoría Financiera realizada por la CGR a la vigencia 2021 
La acción de mejora finalizó el 30 de marzo de 2024
</t>
    </r>
    <r>
      <rPr>
        <sz val="11"/>
        <color rgb="FF000000"/>
        <rFont val="Arial"/>
        <family val="2"/>
      </rPr>
      <t xml:space="preserve">Se evidenció que continúa vigente el procedimiento PC-GF-13 Operaciones Recíprocas, creado desde la vigencia 2024. En el marco de su aplicación, se realiza seguimiento mediante el envío de correos electrónicos para efectuar los cruces de información con las entidades que presentan reciprocidad con la DNBC.
Como soporte, se deja evidencia de los correos remitidos solicitando la realización de dichos cruces, necesarios para la conciliación de las operaciones recíprocas. Asimismo, para el segundo semestre se adjunta evidencia de las conciliaciones efectuadas.
</t>
    </r>
    <r>
      <rPr>
        <b/>
        <sz val="11"/>
        <color rgb="FF000000"/>
        <rFont val="Arial"/>
        <family val="2"/>
      </rPr>
      <t xml:space="preserve">
No se cumplió con el plazo establecido en la acción de mejora, quedando  cumplida extemporaneamente.</t>
    </r>
  </si>
  <si>
    <r>
      <t xml:space="preserve">Acción establecida en el Plan de Mejoramiento suscrito el 26 de Diciembre de 2022,  como resultado de la Auditoría Financiera realizada por la CGR a la vigencia 2021 
La acción de mejora finalizó el 30 de marzo de 2024
</t>
    </r>
    <r>
      <rPr>
        <sz val="11"/>
        <color rgb="FF000000"/>
        <rFont val="Arial"/>
        <family val="2"/>
      </rPr>
      <t xml:space="preserve">Se evidenció que continúa vigente el procedimiento PC-GF-13 Operaciones Recíprocas, creado desde la vigencia 2024. En el marco de su aplicación, se realiza seguimiento mediante el envío de correos electrónicos para efectuar los cruces de información con las entidades que presentan reciprocidad con la DNBC.
Como soporte, se deja evidencia de los correos remitidos solicitando la realización de dichos cruces, necesarios para la conciliación de las operaciones recíprocas. Asimismo, para el segundo semestre se adjunta evidencia de las conciliaciones efectuadas.
</t>
    </r>
    <r>
      <rPr>
        <b/>
        <sz val="11"/>
        <color rgb="FF000000"/>
        <rFont val="Arial"/>
        <family val="2"/>
      </rPr>
      <t xml:space="preserve">
No se cumplió con el plazo establecido en la acción de mejora, quedando  cumplida extemporaneamente.</t>
    </r>
  </si>
  <si>
    <t>GF_AC23</t>
  </si>
  <si>
    <t>Implementación de un punto de control en Procedimiento Expedición de Certificado de Disponibilidad Presupuestal PC-GF-01, que incluya la verificación de existencia de Estudios Previos aprobados en comité© de Contratación.</t>
  </si>
  <si>
    <t>Procedimiento Expedición de Certificado de Disponibilidad Presupuestal PC-GF-01, actualizado y socializado</t>
  </si>
  <si>
    <r>
      <rPr>
        <sz val="11"/>
        <color theme="1"/>
        <rFont val="Arial"/>
        <family val="2"/>
      </rPr>
      <t xml:space="preserve">Acción establecida en el Plan de Mejoramiento suscrito el 10 de octubre de 2023,  como resultado de la denuncia 2022-249899-82111-D
La acción de mejora finaliza el 30 de Junio  de 2024
</t>
    </r>
    <r>
      <rPr>
        <sz val="11"/>
        <color rgb="FF000000"/>
        <rFont val="Arial"/>
        <family val="2"/>
      </rPr>
      <t xml:space="preserve">Se evidenció y validó la siguiente información como soporte: presentación de actualización de procedimientos y formatos de CDP y RP; video de capacitación; formato de solicitud de CDP actualizado; y procedimiento de solicitud de CDP actualizado.
</t>
    </r>
    <r>
      <rPr>
        <b/>
        <sz val="11"/>
        <color rgb="FF000000"/>
        <rFont val="Arial"/>
        <family val="2"/>
      </rPr>
      <t xml:space="preserve">
Por lo anterior en la acción de mejora, queda cumplida extemporaneamente.</t>
    </r>
  </si>
  <si>
    <r>
      <t xml:space="preserve">Acción establecida en el Plan de Mejoramiento suscrito el 10 de octubre de 2023,  como resultado de la denuncia 2022-249899-82111-D
La acción de mejora finaliza el 30 de Junio  de 2024
</t>
    </r>
    <r>
      <rPr>
        <sz val="11"/>
        <color rgb="FF000000"/>
        <rFont val="Arial"/>
        <family val="2"/>
      </rPr>
      <t xml:space="preserve">Se evidenció y validó la siguiente información como soporte: presentación de actualización de procedimientos y formatos de CDP y RP; video de capacitación; formato de solicitud de CDP actualizado; y procedimiento de solicitud de CDP actualizado.
</t>
    </r>
    <r>
      <rPr>
        <b/>
        <sz val="11"/>
        <color rgb="FF000000"/>
        <rFont val="Arial"/>
        <family val="2"/>
      </rPr>
      <t xml:space="preserve">
Por lo anterior en la acción de mejora, queda cumplida extemporaneamente.</t>
    </r>
  </si>
  <si>
    <t>GF_AC24</t>
  </si>
  <si>
    <t>Actualizar y socializar el procedimiento de registro de obligaciones PC-GF-12, incluyendo un punto de control que verifique, que el PAC haya sido solicitado por el supervisor.</t>
  </si>
  <si>
    <t>Procedimiento de registro de obligaciones PC-GF-12, actualizado y socializado</t>
  </si>
  <si>
    <r>
      <rPr>
        <sz val="11"/>
        <color theme="1"/>
        <rFont val="Arial"/>
        <family val="2"/>
      </rPr>
      <t xml:space="preserve">Acción establecida en el Plan de Mejoramiento suscrito el 10 de octubre de 2023,  como resultado de la denuncia 2022-249899-82111-D
La acción de mejora finaliza el 30 de Junio  de 2024, LAS ACTIVIDADES DEL PROCEDIMIENTO PC-GF-12 AHORA SE ENCUENTRAN EN GESTION DE PAGOS PC-GF-17
</t>
    </r>
    <r>
      <rPr>
        <sz val="11"/>
        <color rgb="FF000000"/>
        <rFont val="Arial"/>
        <family val="2"/>
      </rPr>
      <t xml:space="preserve">Se evidenció el cargue de evidencias correspondientes a: video de presentación y socialización de los dos procedimientos mencionados; presentación utilizada; y procedimientos actualizados.
</t>
    </r>
    <r>
      <rPr>
        <b/>
        <sz val="11"/>
        <color rgb="FF000000"/>
        <rFont val="Arial"/>
        <family val="2"/>
      </rPr>
      <t>Por lo anterior en la acción de mejora, queda cumplida extemporaneamente</t>
    </r>
  </si>
  <si>
    <r>
      <t xml:space="preserve">Acción establecida en el Plan de Mejoramiento suscrito el 10 de octubre de 2023,  como resultado de la denuncia 2022-249899-82111-D
La acción de mejora finaliza el 30 de Junio  de 2024, LAS ACTIVIDADES DEL PROCEDIMIENTO PC-GF-12 AHORA SE ENCUENTRAN EN GESTION DE PAGOS PC-GF-17
</t>
    </r>
    <r>
      <rPr>
        <sz val="11"/>
        <color rgb="FF000000"/>
        <rFont val="Arial"/>
        <family val="2"/>
      </rPr>
      <t xml:space="preserve">Se evidenció el cargue de evidencias correspondientes a: video de presentación y socialización de los dos procedimientos mencionados; presentación utilizada; y procedimientos actualizados.
</t>
    </r>
    <r>
      <rPr>
        <b/>
        <sz val="11"/>
        <color rgb="FF000000"/>
        <rFont val="Arial"/>
        <family val="2"/>
      </rPr>
      <t>Por lo anterior en la acción de mejora, queda cumplida extemporaneamente</t>
    </r>
  </si>
  <si>
    <t>GF_AC25</t>
  </si>
  <si>
    <t>Actualizar y socializar el Procedimiento de central de cuentas PC-GF-10, incluyendo un punto de control de verificación del adecuado diligenciamiento de los ítems que conforman los formatos establecidos por central de cuentas</t>
  </si>
  <si>
    <t>Procedimiento de central de cuentas PC-GF-10, actualizado y socializado</t>
  </si>
  <si>
    <r>
      <rPr>
        <sz val="11"/>
        <color theme="1"/>
        <rFont val="Arial"/>
        <family val="2"/>
      </rPr>
      <t xml:space="preserve">Acción establecida en el Plan de Mejoramiento suscrito el 10 de octubre de 2023,  como resultado de la denuncia 2022-249899-82111-D
La acción de mejora finaliza el 30 de Junio  de 2024, LAS ACTIVIDADES QUE DARON EN EL NUEVO PROCEDIMIENTO PC-GF-17
</t>
    </r>
    <r>
      <rPr>
        <sz val="11"/>
        <color rgb="FF000000"/>
        <rFont val="Arial"/>
        <family val="2"/>
      </rPr>
      <t xml:space="preserve">Se evidenció el cargue de evidencias correspondientes a: video de presentación y socialización de los dos procedimientos mencionados; presentación utilizada; y procedimientos actualizados.
</t>
    </r>
    <r>
      <rPr>
        <b/>
        <sz val="11"/>
        <color rgb="FF000000"/>
        <rFont val="Arial"/>
        <family val="2"/>
      </rPr>
      <t>Por lo anterior en la acción de mejora, queda cumplida extemporaneamente</t>
    </r>
  </si>
  <si>
    <r>
      <t xml:space="preserve">Acción establecida en el Plan de Mejoramiento suscrito el 10 de octubre de 2023,  como resultado de la denuncia 2022-249899-82111-D
La acción de mejora finaliza el 30 de Junio  de 2024, LAS ACTIVIDADES QUE DARON EN EL NUEVO PROCEDIMIENTO PC-GF-17
</t>
    </r>
    <r>
      <rPr>
        <sz val="11"/>
        <color rgb="FF000000"/>
        <rFont val="Arial"/>
        <family val="2"/>
      </rPr>
      <t xml:space="preserve">Se evidenció el cargue de evidencias correspondientes a: video de presentación y socialización de los dos procedimientos mencionados; presentación utilizada; y procedimientos actualizados.
</t>
    </r>
    <r>
      <rPr>
        <b/>
        <sz val="11"/>
        <color rgb="FF000000"/>
        <rFont val="Arial"/>
        <family val="2"/>
      </rPr>
      <t>Por lo anterior en la acción de mejora, queda cumplida extemporaneamente</t>
    </r>
  </si>
  <si>
    <t>GF_AC26</t>
  </si>
  <si>
    <t>Formular el procedimiento de  operaciones reciprocas, estableciendo un formato de control de manejo de los saldos y socializarlo con los entes externos</t>
  </si>
  <si>
    <t>Procedimiento formulado y socializado</t>
  </si>
  <si>
    <r>
      <rPr>
        <sz val="11"/>
        <color theme="1"/>
        <rFont val="Arial"/>
        <family val="2"/>
      </rPr>
      <t xml:space="preserve">Acción establecida en el Plan de Mejoramiento suscrito el 12 de enero de 2024 como resultado de la auditoría realizada a la vigencia 2022.
La acción de mejora finaliza el 30 de Abril  de 2024
</t>
    </r>
    <r>
      <rPr>
        <sz val="11"/>
        <color rgb="FF000000"/>
        <rFont val="Arial"/>
        <family val="2"/>
      </rPr>
      <t xml:space="preserve">Se evidenció la remisión de correos electrónicos durante el período evaluado, así como la realización de conciliaciones de operaciones recíprocas correspondientes a los meses de junio a noviembre de 2025. Igualmente, se observó el procedimiento actualizado y el formato correspondiente.
</t>
    </r>
    <r>
      <rPr>
        <b/>
        <sz val="11"/>
        <color rgb="FF000000"/>
        <rFont val="Arial"/>
        <family val="2"/>
      </rPr>
      <t>Por lo tanto la acción de mejora queda cumplida extemporaneamente.</t>
    </r>
  </si>
  <si>
    <t>Se incluye procedimiento vigente de operaciones reciprocas. Disponible desde 2024</t>
  </si>
  <si>
    <r>
      <t xml:space="preserve">Acción establecida en el Plan de Mejoramiento suscrito el 12 de enero de 2024 como resultado de la auditoría realizada a la vigencia 2022.
La acción de mejora finaliza el 30 de Abril  de 2024
</t>
    </r>
    <r>
      <rPr>
        <sz val="11"/>
        <color rgb="FF000000"/>
        <rFont val="Arial"/>
        <family val="2"/>
      </rPr>
      <t xml:space="preserve">Se evidenció la remisión de correos electrónicos durante el período evaluado, así como la realización de conciliaciones de operaciones recíprocas correspondientes, Igualmente, se observó el procedimiento actualizado y el formato correspondiente.
</t>
    </r>
    <r>
      <rPr>
        <b/>
        <sz val="11"/>
        <color rgb="FF000000"/>
        <rFont val="Arial"/>
        <family val="2"/>
      </rPr>
      <t>Por lo tanto la acción de mejora queda cumplida extemporaneamente.</t>
    </r>
  </si>
  <si>
    <t>GF_AC27</t>
  </si>
  <si>
    <t>Actualizar y socializar el Procedimiento de Imputación de Ingresos PC-GF-09, incluyendo en la política de operación:  El NIT del aportante, en la consignación por PSE.  Y las situaciones en las que no identificar el NIT del tercero aportante se deberá remitir correo a la superfinanciera.</t>
  </si>
  <si>
    <r>
      <rPr>
        <sz val="11"/>
        <color theme="1"/>
        <rFont val="Arial"/>
        <family val="2"/>
      </rPr>
      <t xml:space="preserve">Acción establecida en el Plan de Mejoramiento suscrito el 12 de enero de 2024 como resultado de la auditoría realizada a la vigencia 2022.
La acción de mejora finaliza el 30 de marzo de 2024
</t>
    </r>
    <r>
      <rPr>
        <sz val="11"/>
        <color rgb="FF000000"/>
        <rFont val="Arial"/>
        <family val="2"/>
      </rPr>
      <t xml:space="preserve">Se evidenció el informe de ingresos, así como el procedimiento actualizado, los formatos correspondientes y la socialización realizada.
</t>
    </r>
    <r>
      <rPr>
        <b/>
        <sz val="11"/>
        <color rgb="FF000000"/>
        <rFont val="Arial"/>
        <family val="2"/>
      </rPr>
      <t xml:space="preserve">
Por lo tanto la acción de mejora quedó cumplida extemporaneamente.</t>
    </r>
  </si>
  <si>
    <r>
      <t xml:space="preserve">Acción establecida en el Plan de Mejoramiento suscrito el 12 de enero de 2024 como resultado de la auditoría realizada a la vigencia 2022.
La acción de mejora finaliza el 30 de marzo de 2024
</t>
    </r>
    <r>
      <rPr>
        <sz val="11"/>
        <color rgb="FF000000"/>
        <rFont val="Arial"/>
        <family val="2"/>
      </rPr>
      <t xml:space="preserve">Se evidenció el informe de ingresos, así como el procedimiento actualizado, los formatos correspondientes y la socialización realizada.
</t>
    </r>
    <r>
      <rPr>
        <b/>
        <sz val="11"/>
        <color rgb="FF000000"/>
        <rFont val="Arial"/>
        <family val="2"/>
      </rPr>
      <t xml:space="preserve">
Por lo tanto la acción de mejora quedó cumplida extemporaneamente.</t>
    </r>
  </si>
  <si>
    <t>GF_AC28</t>
  </si>
  <si>
    <t>Realizar la circularización mensual con las aseguradoras solicitando detalle de ingresos por contribuciones</t>
  </si>
  <si>
    <t>Correos de circularización</t>
  </si>
  <si>
    <r>
      <rPr>
        <sz val="11"/>
        <color theme="1"/>
        <rFont val="Arial"/>
        <family val="2"/>
      </rPr>
      <t xml:space="preserve">Acción establecida en el Plan de Mejoramiento suscrito el 12 de enero de 2024 como resultado de la auditoría realizada a la vigencia 2022.
La acción de mejora finalizó el 31 de enero de 2025
</t>
    </r>
    <r>
      <rPr>
        <sz val="11"/>
        <color rgb="FF000000"/>
        <rFont val="Arial"/>
        <family val="2"/>
      </rPr>
      <t xml:space="preserve">
Se evidenció reporte de ingresos en el que se observa la identificación de la totalidad de los terceros, sin registros asociados a terceros “genéricos”.         
                                 </t>
    </r>
    <r>
      <rPr>
        <b/>
        <sz val="11"/>
        <color rgb="FF000000"/>
        <rFont val="Arial"/>
        <family val="2"/>
      </rPr>
      <t xml:space="preserve">                                                                                                                                                                                                                                                    Por lo tanto la acción de mejora quedó cumplida extemporaneamente.</t>
    </r>
  </si>
  <si>
    <r>
      <t xml:space="preserve">Acción establecida en el Plan de Mejoramiento suscrito el 12 de enero de 2024 como resultado de la auditoría realizada a la vigencia 2022.
La acción de mejora finalizó el 31 de enero de 2025
</t>
    </r>
    <r>
      <rPr>
        <sz val="11"/>
        <color rgb="FF000000"/>
        <rFont val="Arial"/>
        <family val="2"/>
      </rPr>
      <t xml:space="preserve">
Se evidenció reporte de ingresos en el que se observa la identificación de la totalidad de los terceros, sin registros asociados a terceros “genéricos”.         
                                 </t>
    </r>
    <r>
      <rPr>
        <b/>
        <sz val="11"/>
        <color rgb="FF000000"/>
        <rFont val="Arial"/>
        <family val="2"/>
      </rPr>
      <t xml:space="preserve">                                                                                                                                                                                                                                                    Por lo tanto la acción de mejora quedó cumplida extemporaneamente. se deja de evidencia correo con aseguradoras</t>
    </r>
  </si>
  <si>
    <t>GF_AC29</t>
  </si>
  <si>
    <t>Conciliaciones mensuales entre almacén y financiera de los rubros de inventarios, propiedad planta y equipo, depreciación y provisiones.</t>
  </si>
  <si>
    <t>Conciliaciones mensuales</t>
  </si>
  <si>
    <t xml:space="preserve">Se realiza conciliaciones mes Enero, Febrero y Marzo </t>
  </si>
  <si>
    <t>https://dnbcgovco-my.sharepoint.com/:f:/g/personal/planeacion_dnbc_gov_co/IgDMY_XQ1jR3TKXPVu3gv-GkAb6cB7VyvD-oW_GNLr4cYF0?e=DBznEw</t>
  </si>
  <si>
    <t>Se encuentran evidencias de las conciliaciones del primer trimestre del año</t>
  </si>
  <si>
    <t>Se realiza conciliaciones mes de abril mayo y junio esta en preparacion</t>
  </si>
  <si>
    <t>Actividad reportada con cumplimiento en el primer trimestre 2026. Se remiten evidencias de que la actividad continua</t>
  </si>
  <si>
    <t>GF_AC30</t>
  </si>
  <si>
    <t>Implementar las directrices de la Contaduria General de la Nación respecto de los ajustes contables con relación a los eventos (incidentes) reportados</t>
  </si>
  <si>
    <t>Correos y comprobante manual de eventos (incidentes) reportados a la CGN</t>
  </si>
  <si>
    <r>
      <rPr>
        <sz val="11"/>
        <color theme="1"/>
        <rFont val="Arial"/>
        <family val="2"/>
      </rPr>
      <t xml:space="preserve">Acción establecida en el Plan de Mejoramiento suscrito el 12 de enero de 2024 como resultado de la auditoría realizada a la vigencia 2022.
La acción de mejora finaliza el 31 de diciembre de 2024
</t>
    </r>
    <r>
      <rPr>
        <sz val="11"/>
        <color rgb="FF000000"/>
        <rFont val="Arial"/>
        <family val="2"/>
      </rPr>
      <t xml:space="preserve">Se evidenció el registro de correos electrónicos de fechas 20 de noviembre, 23, 29 y 30 de diciembre de 2025, dirigidos a la línea de soporte SIIF, relacionados con la gestión de correcciones contables.
</t>
    </r>
    <r>
      <rPr>
        <b/>
        <sz val="11"/>
        <color rgb="FF000000"/>
        <rFont val="Arial"/>
        <family val="2"/>
      </rPr>
      <t xml:space="preserve">
Por lo tanto, la acción de mejora queda cumplida.</t>
    </r>
  </si>
  <si>
    <r>
      <t xml:space="preserve">Acción establecida en el Plan de Mejoramiento suscrito el 12 de enero de 2024 como resultado de la auditoría realizada a la vigencia 2022.
La acción de mejora finaliza el 31 de diciembre de 2024
</t>
    </r>
    <r>
      <rPr>
        <sz val="11"/>
        <color rgb="FF000000"/>
        <rFont val="Arial"/>
        <family val="2"/>
      </rPr>
      <t xml:space="preserve">Se evidenció el registro de correos electrónicos de fechas 20 de noviembre, 23, 29 y 30 de diciembre de 2025, dirigidos a la línea de soporte SIIF, relacionados con la gestión de correcciones contables.
</t>
    </r>
    <r>
      <rPr>
        <b/>
        <sz val="11"/>
        <color rgb="FF000000"/>
        <rFont val="Arial"/>
        <family val="2"/>
      </rPr>
      <t xml:space="preserve">
Por lo tanto, la acción de mejora queda cumplida.    para este trimestre no se presentaron incidentes , pero se realizan y se dejan las consoltas</t>
    </r>
  </si>
  <si>
    <t>GF_AC31</t>
  </si>
  <si>
    <t xml:space="preserve">Ampliar las revelaciones a los estados financieros  e incluir las cuentas contables 4802, 4110 y  Nota 29 de gastos.  </t>
  </si>
  <si>
    <t>Revelaciones incluidas y ampliadas</t>
  </si>
  <si>
    <r>
      <rPr>
        <sz val="11"/>
        <color theme="1"/>
        <rFont val="Arial"/>
        <family val="2"/>
      </rPr>
      <t xml:space="preserve">Acción establecida en el Plan de Mejoramiento suscrito el 12 de enero de 2024 como resultado de la auditoría realizada a la vigencia 2022.
La acción de mejora finalizó el 30 de junio de 2025
</t>
    </r>
    <r>
      <rPr>
        <sz val="11"/>
        <color rgb="FF000000"/>
        <rFont val="Arial"/>
        <family val="2"/>
      </rPr>
      <t>Se evidenció  notas a los estados financieros en el primer semestre de cada vigencia. Las últimas notas presentadas se ampliaron las revelaciones de los estados financieros con corte a 31 de diciembre de 2024, incluyendo las cuentas contables 4802 y 4110.</t>
    </r>
    <r>
      <rPr>
        <b/>
        <sz val="11"/>
        <color rgb="FF000000"/>
        <rFont val="Arial"/>
        <family val="2"/>
      </rPr>
      <t xml:space="preserve">
Por lo tanto,  se dio cumplimiento a la acción establecida en el Plan de Mejoramiento.
</t>
    </r>
  </si>
  <si>
    <r>
      <t xml:space="preserve">Acción establecida en el Plan de Mejoramiento suscrito el 12 de enero de 2024 como resultado de la auditoría realizada a la vigencia 2022.
La acción de mejora finalizó el 30 de junio de 2025
</t>
    </r>
    <r>
      <rPr>
        <sz val="11"/>
        <color rgb="FF000000"/>
        <rFont val="Arial"/>
        <family val="2"/>
      </rPr>
      <t>Se evidenció  notas a los estados financieros en el primer semestre de cada vigencia. Las últimas notas presentadas se ampliaron las revelaciones de los estados financieros con corte a 31 de diciembre de 2024, incluyendo las cuentas contables 4802 y 4110.</t>
    </r>
    <r>
      <rPr>
        <b/>
        <sz val="11"/>
        <color rgb="FF000000"/>
        <rFont val="Arial"/>
        <family val="2"/>
      </rPr>
      <t xml:space="preserve">
Por lo tanto,  se dio cumplimiento a la acción establecida en el Plan de Mejoramiento.
</t>
    </r>
  </si>
  <si>
    <t>GF_AC32</t>
  </si>
  <si>
    <t xml:space="preserve">Reportar semestralmente a  la Superintendencia Financiera los  informes de aportes realizados por las aseguradoras, a más tardar el 20 de julio y el 20 de enero. </t>
  </si>
  <si>
    <t>Reportes</t>
  </si>
  <si>
    <r>
      <rPr>
        <sz val="11"/>
        <color theme="1"/>
        <rFont val="Arial"/>
        <family val="2"/>
      </rPr>
      <t xml:space="preserve">Acción establecida en el Plan de Mejoramiento suscrito el 15 de enero de 2024 como resultado de la auditoria realizada a la vigencia 2022
La acción de mejora finalizó el 28 de febrero  de 2025
</t>
    </r>
    <r>
      <rPr>
        <sz val="11"/>
        <color rgb="FF000000"/>
        <rFont val="Arial"/>
        <family val="2"/>
      </rPr>
      <t>Se cargó el reporte correspondiente al II semestre de 2024 el 27 de enero de 2025, segun Radicado No 2025-311-000088-1 a la Superintendencia Financiera. No se presentó evidencia de ejecución de la acción del primer semestre de 2024.</t>
    </r>
    <r>
      <rPr>
        <b/>
        <sz val="11"/>
        <color rgb="FF000000"/>
        <rFont val="Arial"/>
        <family val="2"/>
      </rPr>
      <t xml:space="preserve">
Por lo tanto, la acción de mejora establecida  queda cumplida.</t>
    </r>
  </si>
  <si>
    <r>
      <t xml:space="preserve">Acción establecida en el Plan de Mejoramiento suscrito el 15 de enero de 2024 como resultado de la auditoria realizada a la vigencia 2022
La acción de mejora finalizó el 28 de febrero  de 2025
</t>
    </r>
    <r>
      <rPr>
        <sz val="11"/>
        <color rgb="FF000000"/>
        <rFont val="Arial"/>
        <family val="2"/>
      </rPr>
      <t>Se cargó el reporte correspondiente al II semestre de 2024 el 27 de enero de 2025, segun Radicado No 2025-311-000088-1 a la Superintendencia Financiera. No se presentó evidencia de ejecución de la acción del primer semestre de 2024.</t>
    </r>
    <r>
      <rPr>
        <b/>
        <sz val="11"/>
        <color rgb="FF000000"/>
        <rFont val="Arial"/>
        <family val="2"/>
      </rPr>
      <t xml:space="preserve">
Por lo tanto, la acción de mejora establecida  queda cumplida.</t>
    </r>
  </si>
  <si>
    <t>GF_AC33</t>
  </si>
  <si>
    <t>Realizar cruces de informacion entre Presupuesto y Contabilidad para determinar los Usos Presupuestales que afecten las obligaciones.</t>
  </si>
  <si>
    <t xml:space="preserve">Registros SIIF </t>
  </si>
  <si>
    <r>
      <rPr>
        <sz val="11"/>
        <color theme="1"/>
        <rFont val="Arial"/>
        <family val="2"/>
      </rPr>
      <t xml:space="preserve">Acción establecida en el Plan de Mejoramiento suscrito el 15 de enero de 2024 como resultado de la auditoria realizada a la vigencia 2022
La acción de mejora finaliza el 31 de diciembre de 2024
</t>
    </r>
    <r>
      <rPr>
        <sz val="11"/>
        <color rgb="FF000000"/>
        <rFont val="Arial"/>
        <family val="2"/>
      </rPr>
      <t xml:space="preserve">
Se evidencian registros de usos de acuerdo a lo informado por el proceso en el SIIF
</t>
    </r>
    <r>
      <rPr>
        <b/>
        <sz val="11"/>
        <color rgb="FF000000"/>
        <rFont val="Arial"/>
        <family val="2"/>
      </rPr>
      <t xml:space="preserve">No se cumplió con el plazo establecido en la acción de mejora, quedando VENCIDA.
</t>
    </r>
  </si>
  <si>
    <r>
      <t xml:space="preserve">Acción establecida en el Plan de Mejoramiento suscrito el 15 de enero de 2024 como resultado de la auditoria realizada a la vigencia 2022
La acción de mejora finaliza el 31 de diciembre de 2024
</t>
    </r>
    <r>
      <rPr>
        <sz val="11"/>
        <color rgb="FF000000"/>
        <rFont val="Arial"/>
        <family val="2"/>
      </rPr>
      <t xml:space="preserve">
Se evidencian registros de usos de acuerdo a lo informado por el proceso en el SIIF y junio se encuentra en construccion
</t>
    </r>
    <r>
      <rPr>
        <b/>
        <sz val="11"/>
        <color rgb="FF000000"/>
        <rFont val="Arial"/>
        <family val="2"/>
      </rPr>
      <t xml:space="preserve">No se cumplió con el plazo establecido en la acción de mejora, quedando VENCIDA.
</t>
    </r>
  </si>
  <si>
    <t>GF_AC34</t>
  </si>
  <si>
    <t>Realizar el pago a los entes territoriales (cuerpo de bomberos)  que previamente han remitido traslado de rendimientos financieros.</t>
  </si>
  <si>
    <t>Reporte de la transferencia de rendimientos financieros como anexo a la solicitud de pago</t>
  </si>
  <si>
    <r>
      <rPr>
        <sz val="11"/>
        <color theme="1"/>
        <rFont val="Arial"/>
        <family val="2"/>
      </rPr>
      <t xml:space="preserve">Acción establecida en el Plan de Mejoramiento suscrito el 15 de enero de 2024 como resultado de la auditoria realizada a la vigencia 2022
La acción de mejora finaliza el 28 de febrero de 2024.ESTE AÑO NO SE HA REALIZADO PAGO AL LOS ENTES TERRITORIALES
</t>
    </r>
    <r>
      <rPr>
        <sz val="11"/>
        <color rgb="FF000000"/>
        <rFont val="Arial"/>
        <family val="2"/>
      </rPr>
      <t xml:space="preserve">
Se evidenció procedimiento actualizado en elprimer semestre, se evidencia formato actualizado y los pagos realizados con los soportes de reporte de transferencia de los rendimientos financieros.
</t>
    </r>
    <r>
      <rPr>
        <b/>
        <sz val="11"/>
        <color rgb="FF000000"/>
        <rFont val="Arial"/>
        <family val="2"/>
      </rPr>
      <t xml:space="preserve">
Por lo tanto, la acción de mejora establecida  queda cumplida.
</t>
    </r>
  </si>
  <si>
    <r>
      <t xml:space="preserve">Acción establecida en el Plan de Mejoramiento suscrito el 15 de enero de 2024 como resultado de la auditoria realizada a la vigencia 2022
La acción de mejora finaliza el 28 de febrero de 2024.ESTE AÑO NO SE HA REALIZADO PAGO AL LOS ENTES TERRITORIALES, SE DEJA EN EVIDENCIAS UNA CONCILIACON REALIZADA
</t>
    </r>
    <r>
      <rPr>
        <sz val="11"/>
        <color rgb="FF000000"/>
        <rFont val="Arial"/>
        <family val="2"/>
      </rPr>
      <t xml:space="preserve">
Se evidenció procedimiento actualizado en elprimer semestre, se evidencia formato actualizado y los pagos realizados con los soportes de reporte de transferencia de los rendimientos financieros.
</t>
    </r>
    <r>
      <rPr>
        <b/>
        <sz val="11"/>
        <color rgb="FF000000"/>
        <rFont val="Arial"/>
        <family val="2"/>
      </rPr>
      <t xml:space="preserve">
Por lo tanto, la acción de mejora establecida  queda cumplida.
</t>
    </r>
  </si>
  <si>
    <t>GF_AC35</t>
  </si>
  <si>
    <t>Taller de socialización semestral de los procedimientos actualizados del Proceso Gestión Financiera</t>
  </si>
  <si>
    <t>Taller de socialización</t>
  </si>
  <si>
    <r>
      <rPr>
        <sz val="11"/>
        <color theme="1"/>
        <rFont val="Arial"/>
        <family val="2"/>
      </rPr>
      <t xml:space="preserve">Acción establecida en el Plan de Mejoramiento suscrito el 15 de enero de 2024 como resultado de la auditoria realizada a la vigencia 2022
La acción de mejora finaliza el 31 de diciembre de 2024
</t>
    </r>
    <r>
      <rPr>
        <sz val="11"/>
        <color rgb="FF000000"/>
        <rFont val="Arial"/>
        <family val="2"/>
      </rPr>
      <t xml:space="preserve">Se evidenció la presentación realizada para la socialización de los procedimientos actualizados de la gestión financiera durante el segundo semestre de 2025.                                  
</t>
    </r>
    <r>
      <rPr>
        <b/>
        <sz val="11"/>
        <color rgb="FF000000"/>
        <rFont val="Arial"/>
        <family val="2"/>
      </rPr>
      <t xml:space="preserve">Por lo anterior, la acción de mejora queda cumplida.
</t>
    </r>
  </si>
  <si>
    <t>Se incluye socialización realizada en 2026 sobre procedimiento de gestión de pagos. Se sugiere la inclusión de actas de asistencia</t>
  </si>
  <si>
    <r>
      <t xml:space="preserve">Acción establecida en el Plan de Mejoramiento suscrito el 15 de enero de 2024 como resultado de la auditoria realizada a la vigencia 2022
La acción de mejora finaliza el 31 de diciembre de 2024
</t>
    </r>
    <r>
      <rPr>
        <sz val="11"/>
        <color rgb="FF000000"/>
        <rFont val="Arial"/>
        <family val="2"/>
      </rPr>
      <t xml:space="preserve">Se evidenció la presentación realizada para la socialización de los procedimientos actualizados de la gestión financiera durante el segundo semestre de 2025.                                  
</t>
    </r>
    <r>
      <rPr>
        <b/>
        <sz val="11"/>
        <color rgb="FF000000"/>
        <rFont val="Arial"/>
        <family val="2"/>
      </rPr>
      <t xml:space="preserve">Por lo anterior, la acción de mejora queda cumplida.SE DEJA DE EVIDENCIA LA SOCIALIZACION
</t>
    </r>
  </si>
  <si>
    <t>GF_AC36</t>
  </si>
  <si>
    <t xml:space="preserve">Realizar el seguimiento de la ejecución presupuestal de los gastos de funcionamiento (Semáforo) y los gastos de inversión (Cadena de Valor) en forma mensual y  presentarlo a la Alta Dirección y al comité de contratación para realizar el seguimiento y   evaluar los procesos contractuales  que no se hallan adelantado y los que están curso. </t>
  </si>
  <si>
    <t>Seguimiento mensual</t>
  </si>
  <si>
    <r>
      <rPr>
        <sz val="11"/>
        <color theme="1"/>
        <rFont val="Arial"/>
        <family val="2"/>
      </rPr>
      <t xml:space="preserve">Acción establecida en el Plan de Mejoramiento suscrito el 15 de enero de 2024 como resultado de la auditoria realizada a la vigencia 2022
La acción de mejora finalizó el 31 de enero de 2025
</t>
    </r>
    <r>
      <rPr>
        <sz val="11"/>
        <color rgb="FF000000"/>
        <rFont val="Arial"/>
        <family val="2"/>
      </rPr>
      <t>Se evidenció la existencia de informes de seguimiento a la ejecución presupuestal correspondientes al periodo comprendido entre junio y diciembre de 2025, así como las actas e informes generados en el marco de dicho seguimiento.</t>
    </r>
    <r>
      <rPr>
        <b/>
        <sz val="11"/>
        <color rgb="FF000000"/>
        <rFont val="Arial"/>
        <family val="2"/>
      </rPr>
      <t xml:space="preserve">
Por lo anterior, la acción de mejora se encuentra cumplida.
</t>
    </r>
  </si>
  <si>
    <t>Se incluye información presentada en comité directivo de seguimiento a la ejecución presupuestal del primer trimestre</t>
  </si>
  <si>
    <r>
      <t xml:space="preserve">Acción establecida en el Plan de Mejoramiento suscrito el 15 de enero de 2024 como resultado de la auditoria realizada a la vigencia 2022
La acción de mejora finalizó el 31 de enero de 2025
</t>
    </r>
    <r>
      <rPr>
        <sz val="11"/>
        <color rgb="FF000000"/>
        <rFont val="Arial"/>
        <family val="2"/>
      </rPr>
      <t>Se evidenció la existencia de informes de seguimiento a la ejecución presupuestal correspondientes al periodo comprendido entre ENERO A JUNIO de 2025.</t>
    </r>
    <r>
      <rPr>
        <b/>
        <sz val="11"/>
        <color rgb="FF000000"/>
        <rFont val="Arial"/>
        <family val="2"/>
      </rPr>
      <t xml:space="preserve">
Por lo anterior, la acción de mejora se encuentra cumplida.
</t>
    </r>
  </si>
  <si>
    <t>GF_AC37</t>
  </si>
  <si>
    <t>Incorporar en las Politicas Contables los procedimientos establecidos en el instructivo 001 de 2023 emitido por la CGN.</t>
  </si>
  <si>
    <t>Política contable actualizada</t>
  </si>
  <si>
    <r>
      <rPr>
        <b/>
        <sz val="11"/>
        <color rgb="FF000000"/>
        <rFont val="Arial"/>
        <family val="2"/>
      </rPr>
      <t xml:space="preserve">Accion establecida en el plan de mejoramiento suscrito el 17 de diciembre de 2024, como resultado de la auditoria realizada a la vigencia 2023.
La acción finalizó el 30 de junio de 2025.  </t>
    </r>
    <r>
      <rPr>
        <sz val="11"/>
        <color rgb="FF000000"/>
        <rFont val="Arial"/>
        <family val="2"/>
      </rPr>
      <t xml:space="preserve">
Se evidenció el cargue del Manual de Políticas Contables actualizado, adoptado mediante la Resolución No. 148 de 2025 del 26 de junio de 2025.
</t>
    </r>
    <r>
      <rPr>
        <b/>
        <sz val="11"/>
        <color rgb="FF000000"/>
        <rFont val="Arial"/>
        <family val="2"/>
      </rPr>
      <t xml:space="preserve">
Por lo tanto,  la acción de mejora se encuentra cumplida.</t>
    </r>
  </si>
  <si>
    <t>Se remite manual de políticas contables actualizado de la vigencia 2025</t>
  </si>
  <si>
    <t>GF_AC38</t>
  </si>
  <si>
    <t>Revelar en las Notas a los EstadosFinancieros, las Reservas Presupuestales  constituidas por PAC, informado las razones de no afectacion del gasto en el 2023.</t>
  </si>
  <si>
    <t>Revelación en notas a los estados financieros</t>
  </si>
  <si>
    <r>
      <rPr>
        <b/>
        <sz val="11"/>
        <color rgb="FF000000"/>
        <rFont val="Arial"/>
        <family val="2"/>
      </rPr>
      <t xml:space="preserve">Accion establecida en el plan de mejoramiento suscrito el 17 de diciembre de 2024, como resultado de la auditoria realizada a la vigencia 2023.
La acción finalizó el 30 de marzo de 2025               </t>
    </r>
    <r>
      <rPr>
        <sz val="11"/>
        <color rgb="FF000000"/>
        <rFont val="Arial"/>
        <family val="2"/>
      </rPr>
      <t xml:space="preserve">                      
Se evidenció que las notas a los estados financieros se elaboran únicamente en el primer semestre de cada vigencia. Así mismo, en las últimas notas presentadas se revelaron las Reservas Presupuestales constituidas por PAC, para lo cual se anexan las notas a los Estados Financieros correspondientes a la vigencia 2024.
</t>
    </r>
    <r>
      <rPr>
        <b/>
        <sz val="11"/>
        <color rgb="FF000000"/>
        <rFont val="Arial"/>
        <family val="2"/>
      </rPr>
      <t>Por lo tanto,  la acción de mejora se encuentra cumplida.</t>
    </r>
    <r>
      <rPr>
        <sz val="11"/>
        <color rgb="FF000000"/>
        <rFont val="Arial"/>
        <family val="2"/>
      </rPr>
      <t xml:space="preserve">
</t>
    </r>
  </si>
  <si>
    <t>Se incluyen notas de los estados financieros 2025 con información en apartados, como adquisición de bienes y servicios, de las reservas presupuestales constituidas durante la vigencia</t>
  </si>
  <si>
    <r>
      <rPr>
        <b/>
        <sz val="11"/>
        <color rgb="FF000000"/>
        <rFont val="Arial"/>
        <family val="2"/>
      </rPr>
      <t xml:space="preserve">Accion establecida en el plan de mejoramiento suscrito el 17 de diciembre de 2024, como resultado de la auditoria realizada a la vigencia 2023.
La acción finalizó el 30 de marzo de 2025               </t>
    </r>
    <r>
      <rPr>
        <sz val="11"/>
        <color rgb="FF000000"/>
        <rFont val="Arial"/>
        <family val="2"/>
      </rPr>
      <t xml:space="preserve">                      
Se evidenció que las notas a los estados financieros se elaboran únicamente en el primer semestre de cada vigencia. Así mismo, en las últimas notas presentadas se revelaron las Reservas Presupuestales constituidas por PAC, para lo cual se anexan las notas a los Estados Financieros correspondientes a la vigencia 2025
</t>
    </r>
    <r>
      <rPr>
        <b/>
        <sz val="11"/>
        <color rgb="FF000000"/>
        <rFont val="Arial"/>
        <family val="2"/>
      </rPr>
      <t>Por lo tanto,  la acción de mejora se encuentra cumplida.</t>
    </r>
    <r>
      <rPr>
        <sz val="11"/>
        <color rgb="FF000000"/>
        <rFont val="Arial"/>
        <family val="2"/>
      </rPr>
      <t xml:space="preserve">
</t>
    </r>
  </si>
  <si>
    <t>GF_AC39</t>
  </si>
  <si>
    <t>Revelar en las Notas a los EstadosFinancieros, el rezago presupuestal  constituido para cada vigencia detallando la justificación del mismo</t>
  </si>
  <si>
    <r>
      <rPr>
        <sz val="11"/>
        <color theme="1"/>
        <rFont val="Arial"/>
        <family val="2"/>
      </rPr>
      <t xml:space="preserve">Accion establecida en el plan de mejoramiento suscrito el 17 de diciembre de 2024, como resultado de la auditoria realizada a la vigencia 2023.
</t>
    </r>
    <r>
      <rPr>
        <b/>
        <sz val="11"/>
        <color rgb="FF000000"/>
        <rFont val="Arial"/>
        <family val="2"/>
      </rPr>
      <t xml:space="preserve">
La acción finalizó el 30 de marzo de 2025</t>
    </r>
    <r>
      <rPr>
        <sz val="11"/>
        <color rgb="FF000000"/>
        <rFont val="Arial"/>
        <family val="2"/>
      </rPr>
      <t xml:space="preserve">
Se evidenció que las notas a los estados financieros se elaboran únicamente en el primer semestre de cada vigencia y que, en las últimas notas presentadas, se incluyeron las revelaciones correspondientes al rezago presupuestal.
</t>
    </r>
    <r>
      <rPr>
        <b/>
        <sz val="11"/>
        <color rgb="FF000000"/>
        <rFont val="Arial"/>
        <family val="2"/>
      </rPr>
      <t xml:space="preserve">Por lo tanto,  se dio cumplimiento a la acción establecida en el Plan de Mejoramiento.
</t>
    </r>
  </si>
  <si>
    <r>
      <t xml:space="preserve">Accion establecida en el plan de mejoramiento suscrito el 17 de diciembre de 2024, como resultado de la auditoria realizada a la vigencia 2023.
</t>
    </r>
    <r>
      <rPr>
        <b/>
        <sz val="11"/>
        <color rgb="FF000000"/>
        <rFont val="Arial"/>
        <family val="2"/>
      </rPr>
      <t xml:space="preserve">
La acción finalizó el 30 de marzo de 2025</t>
    </r>
    <r>
      <rPr>
        <sz val="11"/>
        <color rgb="FF000000"/>
        <rFont val="Arial"/>
        <family val="2"/>
      </rPr>
      <t xml:space="preserve">
Se evidenció que las notas a los estados financieros se elaboran únicamente en el primer semestre de cada vigencia y que, en las últimas notas presentadas, se incluyeron las revelaciones correspondientes al rezago presupuestal.
</t>
    </r>
    <r>
      <rPr>
        <b/>
        <sz val="11"/>
        <color rgb="FF000000"/>
        <rFont val="Arial"/>
        <family val="2"/>
      </rPr>
      <t xml:space="preserve">Por lo tanto,  se dio cumplimiento a la acción establecida en el Plan de Mejoramiento.
</t>
    </r>
  </si>
  <si>
    <t>GF_AC40</t>
  </si>
  <si>
    <t>Actualización de los saldos contables de la propiedad, planta y equipo (PPE) mediante un 'ajuste por situación financiera', basado en la información real de inventarios físicos (ingresos y salidas) reportados por almacén y presentados al Comité de Manejo de Bienes y Sostenibilidad Contable, con el objetivo de reflejar el saldo real de la PPE conforme al resultado del inventario físico</t>
  </si>
  <si>
    <t>Actualización saldos contables de propiedad planta y equipos</t>
  </si>
  <si>
    <r>
      <rPr>
        <b/>
        <sz val="11"/>
        <color rgb="FF000000"/>
        <rFont val="Arial"/>
        <family val="2"/>
      </rPr>
      <t xml:space="preserve">Accion establecida en el plan de mejoramiento suscrito el 17 de diciembre de 2024, como resultado de la auditoria realizada a la vigencia 2023.
La acción finalizó el 30 de marzo de 2025. </t>
    </r>
    <r>
      <rPr>
        <sz val="11"/>
        <color rgb="FF000000"/>
        <rFont val="Arial"/>
        <family val="2"/>
      </rPr>
      <t xml:space="preserve">                       
Se evidenció el Acta No. 001 de 2025, los estados financieros de las vigencias 2024 y 2023, el archivo en Excel con el detalle del inventario de la bodega de la DNBC, el correo electrónico relacionado con el conteo de inventarios y el inventario con corte al 30 de diciembre de 2024, los cuales se constituyen en soporte para la actualización de los saldos contables de propiedad, planta y equipo.
</t>
    </r>
    <r>
      <rPr>
        <b/>
        <sz val="11"/>
        <color rgb="FF000000"/>
        <rFont val="Arial"/>
        <family val="2"/>
      </rPr>
      <t xml:space="preserve">Por lo tanto,  se dio cumplimiento a la acción establecida en el Plan de Mejoramiento.
</t>
    </r>
    <r>
      <rPr>
        <sz val="11"/>
        <color rgb="FF000000"/>
        <rFont val="Arial"/>
        <family val="2"/>
      </rPr>
      <t xml:space="preserve">
</t>
    </r>
  </si>
  <si>
    <t>Se incluyen actas de cruce de información de inventariodel primer trimestre del avigencia 2026</t>
  </si>
  <si>
    <t>GF_AC41</t>
  </si>
  <si>
    <t>Realizar un inventario físico, registrando los ingresos y salidas de los bienes, el cual será  reportado al Proceso de Gestión Financiera para la generasción del Ajuste por Situación Financiera</t>
  </si>
  <si>
    <r>
      <rPr>
        <b/>
        <sz val="11"/>
        <color rgb="FF000000"/>
        <rFont val="Arial"/>
        <family val="2"/>
      </rPr>
      <t xml:space="preserve">Accion establecida en el plan de mejoramiento suscrito el 17 de diciembre de 2024, como resultado de la auditoria realizada a la vigencia 2023.
La acción finalizó el 30 de marzo de 2025.     </t>
    </r>
    <r>
      <rPr>
        <sz val="11"/>
        <color rgb="FF000000"/>
        <rFont val="Arial"/>
        <family val="2"/>
      </rPr>
      <t xml:space="preserve">                   
Se realizó la actualización de los saldos contables del componente de Propiedad, Planta y Equipo (PPE) mediante un ajuste por situación financiera con base en inventarios físicos valorizados reportados por Almacén. Dichos ajustes fueron aprobados por el Comité de Manejo de Bienes (acta del 23 de enero de 2025), presentados y respaldados en el Comité de Sostenibilidad Contable (acta 001-2025), y reflejados en los estados financieros con corte a 31 de diciembre de 2024. 
</t>
    </r>
    <r>
      <rPr>
        <b/>
        <sz val="11"/>
        <color rgb="FF000000"/>
        <rFont val="Arial"/>
        <family val="2"/>
      </rPr>
      <t xml:space="preserve">
Por lo tanto,  se dio cumplimiento a la acción establecida en el Plan de Mejoramiento.</t>
    </r>
    <r>
      <rPr>
        <sz val="11"/>
        <color rgb="FF000000"/>
        <rFont val="Arial"/>
        <family val="2"/>
      </rPr>
      <t xml:space="preserve">
</t>
    </r>
  </si>
  <si>
    <r>
      <rPr>
        <b/>
        <sz val="11"/>
        <color rgb="FF000000"/>
        <rFont val="Arial"/>
        <family val="2"/>
      </rPr>
      <t xml:space="preserve">Accion establecida en el plan de mejoramiento suscrito el 17 de diciembre de 2024, como resultado de la auditoria realizada a la vigencia 2023.
La acción finalizó el 30 de marzo de 2025.     </t>
    </r>
    <r>
      <rPr>
        <sz val="11"/>
        <color rgb="FF000000"/>
        <rFont val="Arial"/>
        <family val="2"/>
      </rPr>
      <t xml:space="preserve">                   
Se realizó la actualización de los saldos contables del componente de Propiedad, Planta y Equipo (PPE) mediante un ajuste por situación financiera con base en inventarios físicos valorizados reportados por Almacén. Dichos ajustes fueron aprobados por el Comité de Manejo de Bienes (acta del 23 de enero de 2025), presentados y respaldados en el Comité de Sostenibilidad Contable (acta 001-2025), y reflejados en los estados financieros con corte a 31 de diciembre de 2024. junio esta en construccion
</t>
    </r>
    <r>
      <rPr>
        <b/>
        <sz val="11"/>
        <color rgb="FF000000"/>
        <rFont val="Arial"/>
        <family val="2"/>
      </rPr>
      <t xml:space="preserve">
Por lo tanto,  se dio cumplimiento a la acción establecida en el Plan de Mejoramiento.</t>
    </r>
    <r>
      <rPr>
        <sz val="11"/>
        <color rgb="FF000000"/>
        <rFont val="Arial"/>
        <family val="2"/>
      </rPr>
      <t xml:space="preserve">
</t>
    </r>
  </si>
  <si>
    <t>GF_AC42</t>
  </si>
  <si>
    <t>Complementar la información revelada en las notas a los estados financieros ajustando la presentación y clasificación  de los elementos contables, en cumplimiento a lo establecidos en la Resolución 038 de 2024 y demas lineamientos establecidos por la Contaduría General de la Nación</t>
  </si>
  <si>
    <t>Notas a los estados financieros ajustados</t>
  </si>
  <si>
    <r>
      <rPr>
        <b/>
        <sz val="11"/>
        <color rgb="FF000000"/>
        <rFont val="Arial"/>
        <family val="2"/>
      </rPr>
      <t xml:space="preserve">Accion establecida en el plan de mejoramiento suscrito el 17 de diciembre de 2024, como resultado de la auditoria realizada a la vigencia 2023.
La acción finalizó el 30 de marzo de 2025. </t>
    </r>
    <r>
      <rPr>
        <sz val="11"/>
        <color rgb="FF000000"/>
        <rFont val="Arial"/>
        <family val="2"/>
      </rPr>
      <t xml:space="preserve">
Se registraron como evidencia los estados financieros correspondientes a las vigencias 2024 y 2023, en los cuales se ajustó la presentación y clasificación de los elementos contables.
</t>
    </r>
    <r>
      <rPr>
        <b/>
        <sz val="11"/>
        <color rgb="FF000000"/>
        <rFont val="Arial"/>
        <family val="2"/>
      </rPr>
      <t xml:space="preserve">
Por lo tanto,  se dio cumplimiento a la acción establecida en el Plan de Mejoramiento.</t>
    </r>
    <r>
      <rPr>
        <sz val="11"/>
        <color rgb="FF000000"/>
        <rFont val="Arial"/>
        <family val="2"/>
      </rPr>
      <t xml:space="preserve">
</t>
    </r>
  </si>
  <si>
    <r>
      <rPr>
        <b/>
        <sz val="11"/>
        <color rgb="FF000000"/>
        <rFont val="Arial"/>
        <family val="2"/>
      </rPr>
      <t xml:space="preserve">Accion establecida en el plan de mejoramiento suscrito el 17 de diciembre de 2024, como resultado de la auditoria realizada a la vigencia 2023.
La acción finalizó el 30 de marzo de 2025. </t>
    </r>
    <r>
      <rPr>
        <sz val="11"/>
        <color rgb="FF000000"/>
        <rFont val="Arial"/>
        <family val="2"/>
      </rPr>
      <t xml:space="preserve">
Se registraron como evidencia los estados financieros correspondientes a las vigencias 2025 en los cuales se ajustó la presentación y clasificación de los elementos contables.
</t>
    </r>
    <r>
      <rPr>
        <b/>
        <sz val="11"/>
        <color rgb="FF000000"/>
        <rFont val="Arial"/>
        <family val="2"/>
      </rPr>
      <t xml:space="preserve">
Por lo tanto,  se dio cumplimiento a la acción establecida en el Plan de Mejoramiento.</t>
    </r>
    <r>
      <rPr>
        <sz val="11"/>
        <color rgb="FF000000"/>
        <rFont val="Arial"/>
        <family val="2"/>
      </rPr>
      <t xml:space="preserve">
</t>
    </r>
  </si>
  <si>
    <t>GF_AC43</t>
  </si>
  <si>
    <t>Revisión  de las notas a los estados financieros por parte del Coordinador del grupo de trabajo de Gestión Financiera</t>
  </si>
  <si>
    <t xml:space="preserve">Acta de revisión de  las Notas a los estados financieros </t>
  </si>
  <si>
    <r>
      <rPr>
        <b/>
        <sz val="11"/>
        <color rgb="FF000000"/>
        <rFont val="Arial"/>
        <family val="2"/>
      </rPr>
      <t xml:space="preserve">Accion establecida en el plan de mejoramiento suscrito el 17 de diciembre de 2024, como resultado de la auditoria realizada a la vigencia 2023.
La acción finalizó el 30 de marzo de 2025. 
</t>
    </r>
    <r>
      <rPr>
        <sz val="11"/>
        <color rgb="FF000000"/>
        <rFont val="Arial"/>
        <family val="2"/>
      </rPr>
      <t xml:space="preserve">
Se anexaron los estados financieros y el Acta No. 001 del 27 de febrero de 2025, mediante la cual se realizó la revisión de las notas a los estados financieros.
</t>
    </r>
    <r>
      <rPr>
        <b/>
        <sz val="11"/>
        <color rgb="FF000000"/>
        <rFont val="Arial"/>
        <family val="2"/>
      </rPr>
      <t>Por lo tanto,  se dio cumplimiento a la acción establecida en el Plan de Mejoramiento.</t>
    </r>
    <r>
      <rPr>
        <sz val="11"/>
        <color rgb="FF000000"/>
        <rFont val="Arial"/>
        <family val="2"/>
      </rPr>
      <t xml:space="preserve">
</t>
    </r>
  </si>
  <si>
    <t>Se incluye lista de chequeo donde participa Coordinador Financiero</t>
  </si>
  <si>
    <t>GF_AC44</t>
  </si>
  <si>
    <t>Conciliar mensualmente  la cuenta 15 entre Gestión Financiera y Gestión Administrativa (Almacén)</t>
  </si>
  <si>
    <t>Conciliación Mensual</t>
  </si>
  <si>
    <t>GF_AC45</t>
  </si>
  <si>
    <t>Actualizar el Manual de Políticas Contables, con el fin de incluir las directrices relacionadas con el “Procedimiento contable para el registro de los procesos judiciales, arbitrajes, conciliaciones extrajudiciales y embargos sobre cuentas bancarias marco normativo para entidades de Gobierno”, en el maco de la normatividad vigente aplicable.</t>
  </si>
  <si>
    <t>Manual de Políticas Contable Actuallizado</t>
  </si>
  <si>
    <t xml:space="preserve">Se deja evidencia manual de politicas contables </t>
  </si>
  <si>
    <t>Se incluye manual de políticas contables actualizado en la vigencia 2025 donde se incluye apartado "Conciliación entre Gestión Jurídica y Gestión Financiera"</t>
  </si>
  <si>
    <t>GF_AC46</t>
  </si>
  <si>
    <t>Actualizar y divulgar de forma periódica el normograma del proceso de Gestión Financiera.</t>
  </si>
  <si>
    <t>Normorgrama Actualizado</t>
  </si>
  <si>
    <t>13. Gestión Financiera / 16. Gestión Jurídica</t>
  </si>
  <si>
    <t xml:space="preserve">se Deja de evidencia normograma de gestion financiera </t>
  </si>
  <si>
    <t>Se adjunta normograma. No obstante no se evidencia su divulgación</t>
  </si>
  <si>
    <t>GF_AC47</t>
  </si>
  <si>
    <t>Efectuar ajuste contable previa autorización de la Contaduría General de la Nación</t>
  </si>
  <si>
    <t>Ajuste al Registro Contable</t>
  </si>
  <si>
    <t>Se deja en evidencia ajuste contable previa autorización de la Contaduría General de la Nación</t>
  </si>
  <si>
    <t>Se remiten reportes de ajustes contables</t>
  </si>
  <si>
    <t>GF_AC48</t>
  </si>
  <si>
    <t xml:space="preserve">Participar en diferentes escenarios  de la oferta generada por la Contaduría General de la Nación </t>
  </si>
  <si>
    <t xml:space="preserve">Oferta Insitucional (Aula virtual, curso, capacitación) de la Contaduria General de la Nación </t>
  </si>
  <si>
    <t xml:space="preserve">Se deja en evidencia con pantallazo de capacitacion  generada por la Contaduría General de la Nación </t>
  </si>
  <si>
    <t>Se deja evidencia de participación</t>
  </si>
  <si>
    <t>GF_AC53</t>
  </si>
  <si>
    <t xml:space="preserve">Efectuar ajuste contable </t>
  </si>
  <si>
    <t>Se deja comoevidencia  ajustes contables</t>
  </si>
  <si>
    <t>GF_AC49</t>
  </si>
  <si>
    <t xml:space="preserve">Elaborar e implementar lista de chequeo  que contengan lo establecido en la plantilla para la preparación y presentación uniforme de las notas a los estados financieros conforme a las directrices de la Contaduría General de la Nación, para cada vigencia fiscal. </t>
  </si>
  <si>
    <t xml:space="preserve">Lista de chequeo elaborada e implementada </t>
  </si>
  <si>
    <t>GF_AC50</t>
  </si>
  <si>
    <t xml:space="preserve">Elaborar y socializar un procedimiento para la programación presupuestal de la DNBC, en donde se establezca actividades, tiempos y responsables, para garantizar la inclusión de controles que permitan verificar la integridad de la planeación para la solicitud en la asignación de los recursos. </t>
  </si>
  <si>
    <t xml:space="preserve"> se deja en evidencia el procedimiento PC-PE-05 Programación y seguimiento presupuestal V1 </t>
  </si>
  <si>
    <t>GF_AC54</t>
  </si>
  <si>
    <t>Diseñar una matriz de seguimiento con los registros de la cadena de valor, compromisos, obligaciones y pagos</t>
  </si>
  <si>
    <t>se deja evidencia de matriz de seguimiento con los registros de la cadena de valor, compromisos, obligaciones y pagos</t>
  </si>
  <si>
    <t>Se adjuntan matricez de seguimiento</t>
  </si>
  <si>
    <t>GF_AC51</t>
  </si>
  <si>
    <t>Capacitar a los supervisores en tema presupuestales (pagos, manejo de reservas y PAC ) y contractuales.</t>
  </si>
  <si>
    <t>13. Gestión Financiera / 15. Gestión Contractual</t>
  </si>
  <si>
    <t xml:space="preserve">Se evidencia el proceso de gestion de pagos con la socializacion </t>
  </si>
  <si>
    <t>Se incluye capacitación de procedimiento de gestión de pagos del primer trimestre</t>
  </si>
  <si>
    <t>GF_AC52</t>
  </si>
  <si>
    <t xml:space="preserve">Revisa que los soportes requeridos para el pago sean consistentes
para ser registrar en el SIIF. </t>
  </si>
  <si>
    <t xml:space="preserve">Correos electrónicos de solicitud y respuesta a subsanación de soportes para pago. </t>
  </si>
  <si>
    <t>Se evidencian soportes de devolución de cuentas</t>
  </si>
  <si>
    <t>GF_AC55</t>
  </si>
  <si>
    <t xml:space="preserve">Implementar un sistema de información que permita soportar la gestión de bienes de la DNBC </t>
  </si>
  <si>
    <t xml:space="preserve">Soportes de la implementación del Sistema de Información </t>
  </si>
  <si>
    <t>Se esta manejando una prueba piloto SIIF NACIÓN</t>
  </si>
  <si>
    <t>https://dnbcgovco-my.sharepoint.com/:f:/g/personal/planeacion_dnbc_gov_co/IgCd9hpWp6cMRprbun4ALRzAAdsqs8m2RB2oG8ldoXS9T3Q?e=Oy1mUO</t>
  </si>
  <si>
    <t>Se evidencia respuesta de MinHacienda para uso piloto de sistema Siif Nación - Modulo Recursos Fisicos</t>
  </si>
  <si>
    <t>Se evidencia respuesta de MinHacienda para uso piloto de sistema Siif Nación - Modulo Recursos Fisicos del primer trimestre</t>
  </si>
  <si>
    <t>GA_AC01</t>
  </si>
  <si>
    <t>Implementación modulo de Inventario de SIIF Nación</t>
  </si>
  <si>
    <t>Modulo Implemntado</t>
  </si>
  <si>
    <t>Revisar Tema con Financiera</t>
  </si>
  <si>
    <t>https://dnbcgovco-my.sharepoint.com/:f:/g/personal/planeacion_dnbc_gov_co/IgCKsvM4H_KTR6xnllTYAW4KAYnPCAelO_DLpgStTfwUj-M?e=KcFs8q</t>
  </si>
  <si>
    <t xml:space="preserve">Se muestra proceso que se esta llevando para el manejo de la prueba piloto SIIF NACIÓN </t>
  </si>
  <si>
    <t>https://dnbcgovco-my.sharepoint.com/:f:/g/personal/planeacion_dnbc_gov_co/IgD3RyDi0X_yRo0wLAd4u0hIAegznAHHnleG17rsX0XqwHY?e=c4mIfd</t>
  </si>
  <si>
    <t>Se remite información sobre las gestiones adelantadas para la implementación del modulo siif nacion</t>
  </si>
  <si>
    <t>GA_AC02</t>
  </si>
  <si>
    <t>Elaborar manual o instructivo o procedimiento sobre las actividades que se deben desarrollar para el mantenimiento preventivo y correctivo de los bienes a cargo de la entidad</t>
  </si>
  <si>
    <t>Documento elaborado</t>
  </si>
  <si>
    <t xml:space="preserve">En proceso de elaboración </t>
  </si>
  <si>
    <t>https://dnbcgovco-my.sharepoint.com/:f:/g/personal/planeacion_dnbc_gov_co/IgD_grekOtWqQqtlM5-uKNzKAXw_t2tystb5VgPWhpKqINg?e=7IgzFu</t>
  </si>
  <si>
    <t>No se evidencia avance para el periodo</t>
  </si>
  <si>
    <t>Se adjunta borrador del procedimiento de mantenimiento preventivo y correctivo de los bienes</t>
  </si>
  <si>
    <t>https://dnbcgovco-my.sharepoint.com/:f:/g/personal/planeacion_dnbc_gov_co/IgA9gTnDW-M3Sr7w2wpzF8RrAaZWUGxMNdPoWX7g-hR4cDw?e=9xfiP1</t>
  </si>
  <si>
    <t>GA_AC03</t>
  </si>
  <si>
    <t>Elaborar y Ejecutar plan o programa de mantenimiento exigidos por la norma.</t>
  </si>
  <si>
    <t>Plan o programa de mantenimiento ejecutado</t>
  </si>
  <si>
    <t>https://dnbcgovco-my.sharepoint.com/:f:/g/personal/planeacion_dnbc_gov_co/IgCHix03hdsORJdFzXwbKzzkAYCwKvT-WMSbymO7s_ZNdBo?e=tzOHt9</t>
  </si>
  <si>
    <t xml:space="preserve">Se adjunta borrador del plan o programa de mantenimiento preventivo y correctivo de los bienes </t>
  </si>
  <si>
    <t>https://dnbcgovco-my.sharepoint.com/:f:/g/personal/planeacion_dnbc_gov_co/IgBCn-SBUhs2TYy3J6ibP7TcAS8cpJaTrj7_3VddG-txVi8?e=LN6Qdd</t>
  </si>
  <si>
    <t>GA_AC04</t>
  </si>
  <si>
    <t>Establecer los requisitos ambientales para la compra de productos y servicios para entregarlos al proceso de gestión de contractual.</t>
  </si>
  <si>
    <t>Documento con los requisitos ambientales para la compra de productos y servicios entregado al proceso de gestión de contractual enviado a gestión de contratación con el fin de que modificación el manual de contratación.</t>
  </si>
  <si>
    <t>Ya se realizó En espera de subida Manual de Contratacion a Documentos SIGE</t>
  </si>
  <si>
    <t>https://dnbcgovco-my.sharepoint.com/:f:/g/personal/planeacion_dnbc_gov_co/IgB19ESilxpMSJfUKtVjxhE4AQSL_eXP18BVUzcXbHzBwRY?e=kudfXg</t>
  </si>
  <si>
    <t>En el mes de abril el proceso presentó solicitud de actualización de manual de contratación con información ambiental</t>
  </si>
  <si>
    <t>Se envío correro Propuesta de inclusión de lineamientos de cumplimiento ambiental en el Manual de Contratación</t>
  </si>
  <si>
    <t>https://dnbcgovco-my.sharepoint.com/:f:/g/personal/planeacion_dnbc_gov_co/IgAc6eP5XB8pQr55udKPkl0RASZQtOsIDVz_mp7749xi4y0?e=WPN3wN</t>
  </si>
  <si>
    <t>Se presenta correo con información ambiental. No obstante, la entidad a la fecha no ha adoptado estos lineamientos en ninguno de los instrumentos destinados a la gestión contractual</t>
  </si>
  <si>
    <t>GA_AC05</t>
  </si>
  <si>
    <t>Manual de Contratación actualizado con la inclusión de requisitos ambientales para los procesos para compras verdes</t>
  </si>
  <si>
    <t xml:space="preserve">Actualizacion de los lineamientos de compras verdes en el manual de contratación </t>
  </si>
  <si>
    <t>15. Gestión Contractual / 14. Gestión Administrativa</t>
  </si>
  <si>
    <t>https://dnbcgovco-my.sharepoint.com/:f:/g/personal/planeacion_dnbc_gov_co/IgBEsOvBeuHoSL1Q9PbjaoRmAb1anr6mohw0RTZZ8zLfMTs?e=XsAe2Q</t>
  </si>
  <si>
    <t>Ya se incluyo los lineamientos de cumplimiento ambiental en el Manual de Contratación en espera de subida manual de contratación a Documentos SIGE</t>
  </si>
  <si>
    <t>https://dnbcgovco-my.sharepoint.com/:f:/g/personal/planeacion_dnbc_gov_co/IgBN9rYsIDwaQohA4VbiOts9AQBRYEpGkqtpxDibakxo4hA?e=KWisvK</t>
  </si>
  <si>
    <t>GA_AC06</t>
  </si>
  <si>
    <t>Socializar el procedimiento del proceso de Gestión Administrativa  PC-AD-01 Procedimiento Gestión de Bienes.</t>
  </si>
  <si>
    <t xml:space="preserve">Socializacion del procedimiento Gestión de Bienes </t>
  </si>
  <si>
    <t>Proceso de actualización</t>
  </si>
  <si>
    <t>https://dnbcgovco-my.sharepoint.com/:f:/g/personal/planeacion_dnbc_gov_co/IgC2wtt6D-zSTY6U6sAF5yefASkR-EDUcnQOxPntpKqfjgU?e=GPU5XT</t>
  </si>
  <si>
    <t xml:space="preserve">Se realizó la socialización del Procedimiento Gestión de Bienes </t>
  </si>
  <si>
    <t>https://dnbcgovco-my.sharepoint.com/:f:/g/personal/planeacion_dnbc_gov_co/IgDd3XmfT25eTbxvyUt1BT7QAdImdSv6VpfjxTw8Chm1hoI?e=G7TQBK</t>
  </si>
  <si>
    <t>Se presenta procedimiento actualizado al 30 de junio de 2026 con su respectiva socializaicón vía correo electrónico</t>
  </si>
  <si>
    <t>GA_AC7</t>
  </si>
  <si>
    <t>Actualizar el procedimiento para la realización del inventario físico de los bienes de la entidad, incluyendo el responsable de la elaboración, verificación y aprobación.</t>
  </si>
  <si>
    <t>Actualizacion del procedimiento para la realizacion del inventario de los bienes de la entidad.</t>
  </si>
  <si>
    <t>https://dnbcgovco-my.sharepoint.com/:f:/g/personal/planeacion_dnbc_gov_co/IgDm4DHyXDA5Q5WGTU7tDkFLAc2M2mTSoezfwLKe_RnYYZ0?e=uJfhoo</t>
  </si>
  <si>
    <t>Ya se realizó la actualización del procedimiento de Gestión de Bienes</t>
  </si>
  <si>
    <t>https://dnbcgovco-my.sharepoint.com/:f:/g/personal/planeacion_dnbc_gov_co/IgCaL3Okdj61R7b6VgL2_FeRAawkcJXFNhAjxCv_oVRi-uk?e=fTA1fT</t>
  </si>
  <si>
    <t>GA_AC8</t>
  </si>
  <si>
    <t>Actualización del inventario físico semestral, con base los lineamientos establecidos en la entidad y la CGN.</t>
  </si>
  <si>
    <t>Realizar el inventario de los bienes de la entidad, conforme a los nuevos lineamientos establecidos..</t>
  </si>
  <si>
    <t>https://dnbcgovco-my.sharepoint.com/:f:/g/personal/planeacion_dnbc_gov_co/IgBveH1t7EmIR6GZSOaIIHmUAUc6KaLSFKfQX2lbG2hDEA0?e=ooFcYM</t>
  </si>
  <si>
    <t xml:space="preserve">Se realizó inventario de la bodega mensuales y se hizo un inventario de papelería </t>
  </si>
  <si>
    <t>https://dnbcgovco-my.sharepoint.com/:f:/g/personal/planeacion_dnbc_gov_co/IgBuQlP5pbrUSrwtj3_PYOn-AaRmaWMPC6GjWsfOmsZTdto?e=dCSkxl</t>
  </si>
  <si>
    <t>Se presenta formatos diligenciados de conteo de bienes para actualización de inventarios. Se sugiere generar evidencias sobre su socialización con el lider del proceso</t>
  </si>
  <si>
    <t>GA_AC9</t>
  </si>
  <si>
    <t xml:space="preserve">Contar con un espacio adecuado para la conservación y custodia del acervo documental de la DNBC </t>
  </si>
  <si>
    <t xml:space="preserve">Espacio adecuado para para la conservación y custodia del acervo documental de la DNBC </t>
  </si>
  <si>
    <t>14. Gestión Administrativa / 17. Gestión Documental</t>
  </si>
  <si>
    <t xml:space="preserve">En proceso de autorización de espacio </t>
  </si>
  <si>
    <t>https://dnbcgovco-my.sharepoint.com/:f:/g/personal/planeacion_dnbc_gov_co/IgBNCQFqI1L_TKrLQDIGiy7lAY8q51gtOs_K7D5VQJijXpk?e=7eTYoW</t>
  </si>
  <si>
    <t>Se recibió información antigua por parte del proceso y no se evidencian soportes en la carpeta compartida por planeación</t>
  </si>
  <si>
    <t>Se cuenta con espacios para el acervo documental de la DNBC</t>
  </si>
  <si>
    <t>https://dnbcgovco-my.sharepoint.com/:f:/g/personal/planeacion_dnbc_gov_co/IgDydYR2IkpIRI6N2VRik0fxAemY8ukkRKq-dLLZV2wNe3I?e=7HJc9p</t>
  </si>
  <si>
    <t>Se remite informe donde con evidencias fotográficas se da cuenta del espacio disponible para la documentación de la entidad</t>
  </si>
  <si>
    <t>GA_AC10</t>
  </si>
  <si>
    <t>Establecer e implementar lineamientos del uso y designación de las líneas telefónicas pertenecientes a la DNBC</t>
  </si>
  <si>
    <t>Lineamientos establecidos</t>
  </si>
  <si>
    <t>En proceso de establecer e implementar los lineamientos</t>
  </si>
  <si>
    <t>https://dnbcgovco-my.sharepoint.com/:f:/g/personal/planeacion_dnbc_gov_co/IgAxKh_R381MRKHRH5ckBwXrAeva_s4MMsrvqH4ooLP_2w8?e=LHhXjO</t>
  </si>
  <si>
    <t>Se incluye borrador donde se establecen los lineamientos del uso y designación  de las líneas telefónicas</t>
  </si>
  <si>
    <t>https://dnbcgovco-my.sharepoint.com/:f:/g/personal/planeacion_dnbc_gov_co/IgAhkpBHQdyLQq8PF960dhXHAejEbH1h4s1agZQbDXZ6T4E?e=8JD9Or</t>
  </si>
  <si>
    <t>Se incluye borrador donde se establecen los lineamientos del uso y designación  de las líneas telefónicas. Se debe continuar con la documentación de esta información en alguno de los documentos SIGE del proceso</t>
  </si>
  <si>
    <t>GA_AC11</t>
  </si>
  <si>
    <t>Cancelar las  lineas 3223472160 y 3223472114 ya que se desconoce el usuario</t>
  </si>
  <si>
    <t xml:space="preserve">Cancelación de lineas </t>
  </si>
  <si>
    <t xml:space="preserve">Se realizó PQR para obtener información </t>
  </si>
  <si>
    <t>https://dnbcgovco-my.sharepoint.com/:f:/g/personal/planeacion_dnbc_gov_co/IgDiQxpwzkt4T4EQnq9hyVwJAXTMnHi0R0o6OQVaJwEoZgo?e=G53GyN</t>
  </si>
  <si>
    <t xml:space="preserve">Se obtuvo respuesta de la empresa claro sobre la cancelación de las líneas telefónicas </t>
  </si>
  <si>
    <t>https://dnbcgovco-my.sharepoint.com/:f:/g/personal/planeacion_dnbc_gov_co/IgAnDeKkyoAgT4ZD5jNPNYbqAZKRflsOcvgfe3ZKkm59wjw?e=AMtshY</t>
  </si>
  <si>
    <t>Se remite respuesta del operador donde se evidencia cancelación de las lineas en mención</t>
  </si>
  <si>
    <t>GA_AC12</t>
  </si>
  <si>
    <t xml:space="preserve">Realizar un seguimiento mensual al inventario de las líneas telefónicas  contratadas y verificar el uso adecuado de las mismas . </t>
  </si>
  <si>
    <t xml:space="preserve">Seguimientos mensuales </t>
  </si>
  <si>
    <t xml:space="preserve">En proceso de realizar el seguimiento </t>
  </si>
  <si>
    <t>https://dnbcgovco-my.sharepoint.com/:f:/g/personal/planeacion_dnbc_gov_co/IgCbtXVGDJ5QTo0p2NbFKi5EAXnKB942GaHQeTBOAdhtgWg?e=yBR63d</t>
  </si>
  <si>
    <t xml:space="preserve">Se realizó seguimiento de los meses de abril a Junio de las líneas telefónicas activas </t>
  </si>
  <si>
    <t>https://dnbcgovco-my.sharepoint.com/:f:/g/personal/planeacion_dnbc_gov_co/IgCDCOjqbVngToY388R9MNRuAVo3kLHDjxIc4qs2YutuB9Y?e=x5D2ps</t>
  </si>
  <si>
    <t>Se incluye formato de seguimiento del segundo trimestre al estado de las lineas de telefono de la entidad</t>
  </si>
  <si>
    <t>GA_AC13</t>
  </si>
  <si>
    <t>Elaborar manual o instructivo o procedimiento sobre las actividades relacionadas con realización de eventos de la entidad</t>
  </si>
  <si>
    <t>https://dnbcgovco-my.sharepoint.com/:f:/g/personal/planeacion_dnbc_gov_co/IgBAElXmTwnbRoLljgv0eRE8AQhh8mKYzkyf4oeQmbRrdhk?e=g9l5w9</t>
  </si>
  <si>
    <t>Se adjunta borrador de la elaboración del manual de la realización de eventos en la entidad</t>
  </si>
  <si>
    <t>https://dnbcgovco-my.sharepoint.com/:f:/g/personal/planeacion_dnbc_gov_co/IgA7HZiV3I3EQK9EzSq87P9IAX7djft8fnNWWhVuYe016xs?e=SrcXSf</t>
  </si>
  <si>
    <t>Se adjunta borrador de procedimiento, en trámite de revisión para inclusión en SIGE</t>
  </si>
  <si>
    <t>GA_AC14</t>
  </si>
  <si>
    <t>Elaborar e implementar un instructivo para el reporte de Plan de Austeridad donde se referencie repositorio de informaicón soporte</t>
  </si>
  <si>
    <t>Instructivo implementado</t>
  </si>
  <si>
    <t>https://dnbcgovco-my.sharepoint.com/:f:/g/personal/planeacion_dnbc_gov_co/IgBLr1KmTScRQJCwcbaSj5xqAWmlIwMmCTekCAGNrDKO8Qs?e=3PLpwQ</t>
  </si>
  <si>
    <t>Se adjunta borrador de la elaboración del instructivo de plan de austeridad</t>
  </si>
  <si>
    <t>https://dnbcgovco-my.sharepoint.com/:f:/g/personal/planeacion_dnbc_gov_co/IgDxDuT9wXBCSrZWI8uUm5HDAei4w6P2oUZ2yRxvxJiTQK0?e=5BkKt9</t>
  </si>
  <si>
    <t>Se adjunta borrador de instructivo, en trámite de revisión para inclusión en SIGE</t>
  </si>
  <si>
    <t>GA_AC15</t>
  </si>
  <si>
    <t>Actualizar el formato de salida de vehículos estableciendo la justificación en el evento de utilizar el vehículos los fines de semana y festivos, asi como la autorización por parte del Señor Director y de los Subdierctores conforme sea el caso</t>
  </si>
  <si>
    <t xml:space="preserve">Formato Actualizado de salida de vehículos. </t>
  </si>
  <si>
    <t xml:space="preserve">
En el FO-AD-MV-02-01-V2 Planilla Desplazamiento se manejan dichas casillas </t>
  </si>
  <si>
    <t>https://dnbcgovco-my.sharepoint.com/:f:/g/personal/planeacion_dnbc_gov_co/IgCHWn4Q5qmpT7VLQzyVpO1dAS0SJ_qUoCejqqsmXlPZeTs?e=yWA029</t>
  </si>
  <si>
    <t>EL formato de desplazamiento se encuentra actualizado desde 2023</t>
  </si>
  <si>
    <t>En el FO-AD-MV-02-01-V2 Planilla Desplazamiento se manejan dichas casillas</t>
  </si>
  <si>
    <t>https://dnbcgovco-my.sharepoint.com/:f:/g/personal/planeacion_dnbc_gov_co/IgDCDB96QnhkS6pH_dS2WfFEAVQbjulzU6CsC4YeQGZftLg?e=GWN2RR</t>
  </si>
  <si>
    <t>Actividad con cumplimiento reportado en el primer trimestre 2026</t>
  </si>
  <si>
    <t>GA_AC16</t>
  </si>
  <si>
    <t xml:space="preserve">Realizar la socializacion trimestral de la documentacion actualizada y/o liniamientos de uso y manejo de los vehiculos a los conductores y demas responsables </t>
  </si>
  <si>
    <t xml:space="preserve">Se realizó la capacitación al conductor de los formatos </t>
  </si>
  <si>
    <t>https://dnbcgovco-my.sharepoint.com/:f:/g/personal/planeacion_dnbc_gov_co/IgDhYmMZWLOWRZ-8Bgt_Qa1fAVrnM32Mxr9QT5T3GErSv4I?e=yXGCWf</t>
  </si>
  <si>
    <t>Se adjunta acta de reunión del mes de abril donde se capacita al conductor</t>
  </si>
  <si>
    <t xml:space="preserve">Se realaizó lacapacitación al conductorde todos los formatos </t>
  </si>
  <si>
    <t>https://dnbcgovco-my.sharepoint.com/:f:/g/personal/planeacion_dnbc_gov_co/IgDjFeFpC4uhS5oeK97Jh9HtAeSD9mhp9iccyVIjcrqJ2SU?e=38n0fw</t>
  </si>
  <si>
    <t>Se incluye acta del mes de abirl donde se socializa información con el conductor</t>
  </si>
  <si>
    <t>GA_AC17</t>
  </si>
  <si>
    <t>Realizar seguimientos mensuales de tipo documental como son a las obligaciones (SOAT, Impuestos, Revisiones Tecno mecánica) de cada uno de los vehículos asignados a la DNBC y diligenciamiento de formatos de seguimiento</t>
  </si>
  <si>
    <t>Informes de seguimiento realizados</t>
  </si>
  <si>
    <t xml:space="preserve">En el formato BD_ Vehículos se lleva un seguimiento mensual De SOAT, Impuestos, Revisión Tecnomecánica, Multas </t>
  </si>
  <si>
    <t>https://dnbcgovco-my.sharepoint.com/:f:/g/personal/planeacion_dnbc_gov_co/IgAP202B7djhSJQsRgfTcy9DAbTIvVxEEdBhOKzOHK0a6gc?e=ubNaP4</t>
  </si>
  <si>
    <t>Se evidencian seguimientos de los meses de enero a abril de 2026</t>
  </si>
  <si>
    <t xml:space="preserve">SE manda un correo mensual con el seguimiento de los vehículos relacionand el formato BD_Vehículosdonde se observa el SOAT, Impuestos, Revisión tecnomecánica y multas, y ademas un informe de los vehículos propios de la DNBC </t>
  </si>
  <si>
    <t>https://dnbcgovco-my.sharepoint.com/:f:/g/personal/planeacion_dnbc_gov_co/IgDjvmrPDpD5RZimW-r6S0xWAV-qstmVjvb8b-vmdSL9-ro?e=4BUetk</t>
  </si>
  <si>
    <t>Se incluyen correos de seguimiento del primer semestre de la vigencia 2026</t>
  </si>
  <si>
    <t>GA_AC18</t>
  </si>
  <si>
    <t xml:space="preserve">Establecer  en la Hoja de vida de los vehiculos que estan a cargo de la entidad, en donde se especifique los siguientes aspectos: Informacion general del vehiculo, documentos del vehiculo, revision tecnomecanica y de gases, incidentes y accidentes, mantenimientos realizados, conductores asignados y registro fotografico del vehiculo, el cual debe ser diligenciado de manera mensual por el gestor del proceso </t>
  </si>
  <si>
    <t xml:space="preserve">Formato Hoja de vida del vehiculo </t>
  </si>
  <si>
    <t>Ya se estableción en la Hoja de Vida de los vehículos esas directrices el cual se va a llevar de manera mensual</t>
  </si>
  <si>
    <t>https://dnbcgovco-my.sharepoint.com/:f:/g/personal/planeacion_dnbc_gov_co/IgA4keLn3Q1uQZabUQqI5Z8-Aa_VhwX5558-kls4D9_fjr0?e=jq1sgq</t>
  </si>
  <si>
    <t>El formato de hoja de vida se encuentra actualizado desde 2023</t>
  </si>
  <si>
    <t xml:space="preserve">El documento hoja de vida del vehículo esta actualizado desde el 2023 con esas directrices </t>
  </si>
  <si>
    <t>https://dnbcgovco-my.sharepoint.com/:f:/g/personal/planeacion_dnbc_gov_co/IgB9vF7HZpObTZ3BIXMcvSAXAVbuGvNNGAz_6lBWAG0Ah0A?e=0FBJ6b</t>
  </si>
  <si>
    <t>GA_AC19</t>
  </si>
  <si>
    <t xml:space="preserve">Realizar actividad  (sensibilizacion) de concientizacion con la alta direccion y servidores de la entidad la ejecucion del plan de eficienica administrativa y cero papel </t>
  </si>
  <si>
    <t>Sensibilizaciones realizadas</t>
  </si>
  <si>
    <t>Se realizó sensibilización sobre temas como se abordaron los principales lineamientos de la gestión ambiental en la DNBC, incluyendo su definición, los programas orientados al uso eficiente del agua y la energía, la gestión integral de residuos, el consumo sostenible, la reducción del uso de papel y de plásticos de un solo uso, así como los roles y responsabilidades de los servidores, contratistas y demás colaboradores en la implementación de buenas prácticas ambientales al interior de la Entidad.</t>
  </si>
  <si>
    <t>https://dnbcgovco-my.sharepoint.com/:f:/g/personal/planeacion_dnbc_gov_co/IgADxUyEd-ggR7h2RUd0PD9jAQXSII1UWONy9ygU91z1rqg?e=aIkrt5</t>
  </si>
  <si>
    <t>Se evidencia actividades de sensibilización. Se debe garantizar la participación de la alta dirección</t>
  </si>
  <si>
    <t>Durante el segundo trimestre de 2026 se desarrollaron acciones para fortalecer la eficiencia administrativa, reducir el consumo de papel y promover el uso responsable de los recursos institucionales, mediante campañas de comunicación interna dirigidas a funcionarios y contratistas en el marco del Día del Árbol, el Día Mundial del Reciclaje y el Día Mundial del Medio Ambiente.</t>
  </si>
  <si>
    <t>https://dnbcgovco-my.sharepoint.com/:f:/g/personal/planeacion_dnbc_gov_co/IgDvCb00eaLtSq5BPv11CSQvAck3vytZtrhD6uH5uUnHFXg?e=fC8UNf</t>
  </si>
  <si>
    <t>GA_AC20</t>
  </si>
  <si>
    <t xml:space="preserve">Actualizar y realizar seguimiento mensual a las actividades programadas para la ejecución del Plan  de Eficiencia administrativa y cero papel   </t>
  </si>
  <si>
    <t>Seguimiento Mensual</t>
  </si>
  <si>
    <t>En proceso de actualización</t>
  </si>
  <si>
    <t>https://dnbcgovco-my.sharepoint.com/:f:/g/personal/planeacion_dnbc_gov_co/IgCl0qBqoOCDTIYmTmGALPurAbwDPB4ig6njfBp9xSbqn_8?e=rSCAmS</t>
  </si>
  <si>
    <t xml:space="preserve">Ya se actualizo el Plan de eficiencia administrativa y cero papel y se hace informe trimestral mostrando el seguimiento </t>
  </si>
  <si>
    <t>https://dnbcgovco-my.sharepoint.com/:f:/g/personal/planeacion_dnbc_gov_co/IgC5NxjsJQ94R5j51lPHOSS2Ab0wrB3oBWi-PNIfIsINPxA?e=XSZTsw</t>
  </si>
  <si>
    <t>Se evidencia actualización del programa y un infome de monitoreo. Se sugiere incluir evidencias de socialización con el lider del proceso de este informe</t>
  </si>
  <si>
    <t>GA_AC21</t>
  </si>
  <si>
    <t xml:space="preserve">Dismunicion en el numero de resmas de papel entregada a los procesos </t>
  </si>
  <si>
    <t>Informe entregados</t>
  </si>
  <si>
    <t>En el Informe de Gestión Plan de eficiencia administrativa y Cero Papel se menciona el consumo de papel de resmas del primer trimestre</t>
  </si>
  <si>
    <t>https://dnbcgovco-my.sharepoint.com/:f:/g/personal/planeacion_dnbc_gov_co/IgCDabrqgzDKSpg1wWFLo2NyAWKI2hNHgjvfc8uUa7ZxLKs?e=iqe4VT</t>
  </si>
  <si>
    <t>Se evidencia informe donde en el apartado 4 se hace seguimiento al consumo de resmas</t>
  </si>
  <si>
    <t xml:space="preserve">En el informe en el apartado 4 se muestra el consumo de papel en el trimestre </t>
  </si>
  <si>
    <t>https://dnbcgovco-my.sharepoint.com/:f:/g/personal/planeacion_dnbc_gov_co/IgCZzOn5kSl2Q7FuPEHVsnvAAW_ZQ0nH7U8phpBYWLVFQ6Y?e=dVQPGv</t>
  </si>
  <si>
    <t>GA_AC22</t>
  </si>
  <si>
    <t>Realizar actividad  (sensibilizacion) de concientizacion con la alta direccion y servidores de la entidad la ejecucion del PIGA</t>
  </si>
  <si>
    <t>https://dnbcgovco-my.sharepoint.com/:f:/g/personal/planeacion_dnbc_gov_co/IgA3Di-SMWz0SbaY-rh_a1PyASxXlY0moZXbwk_zfoxEqQo?e=1ObHV0</t>
  </si>
  <si>
    <t>Durante el segundo trimestre de 2026, en el marco del Plan Institucional de Gestión Ambiental (PIGA), se desarrollaron actividades de sensibilización, comunicación interna y gestión ambiental orientadas a fortalecer la cultura ambiental institucional. Estas incluyeron campañas sobre el uso eficiente de la energía, la adecuada separación de residuos, el reciclaje y la promoción de prácticas sostenibles, en el marco del Día Mundial del Reciclaje y el Día Mundial del Medio Ambiente.</t>
  </si>
  <si>
    <t>https://dnbcgovco-my.sharepoint.com/:f:/g/personal/planeacion_dnbc_gov_co/IgCCZ-UBQDRMRIG00m-cfR9xAcVb9dgtAolQYbu4w_bN298?e=4O8ZDs</t>
  </si>
  <si>
    <t>GA_AC23</t>
  </si>
  <si>
    <t>Actualizar y realizar seguimiento mensual a las actividades programadas para la ejecución del PIGA</t>
  </si>
  <si>
    <t>https://dnbcgovco-my.sharepoint.com/:f:/g/personal/planeacion_dnbc_gov_co/IgDlyhDtojfaQqoY3LJ--BxtAdUspvTyiYxQG4sEKIAAQW0?e=N9KFE5</t>
  </si>
  <si>
    <t xml:space="preserve">Ya se actualizo el PIGA y se hace informe trimestral mostrando el seguimiento </t>
  </si>
  <si>
    <t>https://dnbcgovco-my.sharepoint.com/:f:/g/personal/planeacion_dnbc_gov_co/IgAP8LvYTa5rQIFS_RzLXYBdATaUiQL0YF-YPJNLIKyyQRY?e=iogfbj</t>
  </si>
  <si>
    <t>GA_AC24</t>
  </si>
  <si>
    <t>Emitir  y radicar un informe técnico concluyente que permita solicitar a la aseguradora el reconocimiento de los daños y/o pérdidas del vehículo</t>
  </si>
  <si>
    <t>Diagnóstico del vehículo IXX308 realizado</t>
  </si>
  <si>
    <t xml:space="preserve">En proceso de recolectar información del vehículo </t>
  </si>
  <si>
    <t>https://dnbcgovco-my.sharepoint.com/:f:/g/personal/planeacion_dnbc_gov_co/IgCPk7BdIX7fRKOFC5bbAo6-AUwAXN2ynxK-LsVKdFpE5E8?e=BlOAsy</t>
  </si>
  <si>
    <t>https://dnbcgovco-my.sharepoint.com/:f:/g/personal/planeacion_dnbc_gov_co/IgC5zmTonF3XS7eSRpJnyixlARBH6YS_0EgGYQtaDGJhGPk?e=dHMeSw</t>
  </si>
  <si>
    <t>GA_AC25</t>
  </si>
  <si>
    <t>Generar mensualmente  la depreciación y amortización de la Propiedad, Planta y Equipo de la DNBC.</t>
  </si>
  <si>
    <t>Depreciación y amortización mensual de la Propiedad, Planta y equipo.</t>
  </si>
  <si>
    <t>https://dnbcgovco-my.sharepoint.com/:f:/g/personal/planeacion_dnbc_gov_co/IgCM5qJ0bsM8RJ_qnntl3xweAaLWlXH7pwhJ81sMneZ2ado?e=wdo1XG</t>
  </si>
  <si>
    <t>Se evidencian reportes de seguimiento mensual a la depreciación entre el área administrativa y financiera</t>
  </si>
  <si>
    <t xml:space="preserve">Se lleva la conciliación de mensual de la propiedad plan y equipo d ela DNBC </t>
  </si>
  <si>
    <t>https://dnbcgovco-my.sharepoint.com/:f:/g/personal/planeacion_dnbc_gov_co/IgCjb1sO9RxkT43KzZcldG7eAef8GhrSUZHPF9MQ5N7ku3o?e=B2nhMg</t>
  </si>
  <si>
    <t>GA_AC26</t>
  </si>
  <si>
    <t>Realizar la solicitud para llevar a cabo la compra o contratación de un software de inventarios que cumpla con todos los requerimientos técnicos necesarios para la gestión de los inventarios de la DNBC.</t>
  </si>
  <si>
    <t>Solicitud realizada</t>
  </si>
  <si>
    <t>https://dnbcgovco-my.sharepoint.com/:f:/g/personal/planeacion_dnbc_gov_co/IgCcYy7R4GIpQKHbSajm8tQ-ASBGDiBe0_D-Lp-PHmw8NTU?e=Swcatt</t>
  </si>
  <si>
    <t>https://dnbcgovco-my.sharepoint.com/:f:/g/personal/planeacion_dnbc_gov_co/IgARErrU-fpSTo2h_TLFohdsATZgv76VvqDWcHpTgfqzJYs?e=RrUiOs</t>
  </si>
  <si>
    <t>GA_AC27</t>
  </si>
  <si>
    <t xml:space="preserve">
En el evento de requerirse la utilización de los vehículos en fines de semana y festivos la DNBC realizará la respectiva justificación.
</t>
  </si>
  <si>
    <t xml:space="preserve">
Justificación de la utilización de los vehículos los fines de semana y festivos</t>
  </si>
  <si>
    <t xml:space="preserve">
En el FO-AD-MV-02-01-V2 Planilla Desplazamiento se justifica la utilización de los vehículos fines de semana o festivos </t>
  </si>
  <si>
    <t>https://dnbcgovco-my.sharepoint.com/:f:/g/personal/planeacion_dnbc_gov_co/IgD5Q5izdja1TKzbVmyCzw6WAanV5tKZoXseQyEN6m82w7c?e=uylGBT</t>
  </si>
  <si>
    <t>https://dnbcgovco-my.sharepoint.com/:f:/g/personal/planeacion_dnbc_gov_co/IgCAR_ZSDm-SQbZXnH9NHQWYAdt2unEvzLolSIVc3sso81I?e=RHvHZS</t>
  </si>
  <si>
    <t>GA_AC28</t>
  </si>
  <si>
    <t>Realizar la salida de almacén  de cada uno de los bienes entregados a los Cuerpos de bomberos, detallando las características del bien, asi como la identificación interna del mismo establecida por la DNBC</t>
  </si>
  <si>
    <t xml:space="preserve">Salidas de Almacén
</t>
  </si>
  <si>
    <t xml:space="preserve">Se estan realizando las actas de salida de almacén de cada uno de los bienes entregados teniendo así salidas en el mes de Febrero y Marzo </t>
  </si>
  <si>
    <t>https://dnbcgovco-my.sharepoint.com/:f:/g/personal/planeacion_dnbc_gov_co/IgDcN4m-CRspQ6coLbhb637MAcqIoQ2fbpGXE2VgGXYCtlY?e=c6rzrW</t>
  </si>
  <si>
    <t>Se adjuntan actas de salida de los meses de febrero y marzo</t>
  </si>
  <si>
    <t xml:space="preserve">Se generaron actas de salidas en Junio </t>
  </si>
  <si>
    <t>https://dnbcgovco-my.sharepoint.com/:f:/g/personal/planeacion_dnbc_gov_co/IgAgxrgkKGSNS7C3AFkzku_9Afkx94e0Tk9t_3nYZ93iljs?e=ZDmm9R</t>
  </si>
  <si>
    <t>El proceso continua reportando actas de salida de los bienes acorde con los procedimientos establecidos</t>
  </si>
  <si>
    <t>GA_AC29</t>
  </si>
  <si>
    <t>Identificación de los bienes y/o elementos entregados a los Cuerpos de Bomberos</t>
  </si>
  <si>
    <t xml:space="preserve">Identificación de bienes y/o elementos
</t>
  </si>
  <si>
    <t xml:space="preserve">Se generaron las actas de entrada de almacén con las facturas de los proveedores teniendo entradas en el mes de Abril </t>
  </si>
  <si>
    <t>https://dnbcgovco-my.sharepoint.com/:f:/g/personal/planeacion_dnbc_gov_co/IgAon2OWoyMPS6C-viXLOv3qAW_jPQ_SHklbTuv3BA_mqyk?e=zos6EK</t>
  </si>
  <si>
    <t>Se adjuntan 4 actas de entrega de bienes identificados para posterior entrega a los cuerpos de bomberos</t>
  </si>
  <si>
    <t xml:space="preserve">Se generaron actas de  entrada en abril, mayo y junio </t>
  </si>
  <si>
    <t>https://dnbcgovco-my.sharepoint.com/:f:/g/personal/planeacion_dnbc_gov_co/IgA3ymnaqM7_QqChPewYGtrnAZTGZDRlPkn2sMgjVpSzOJA?e=frnvje</t>
  </si>
  <si>
    <t>GA_AC30</t>
  </si>
  <si>
    <t>Seguimiento mensual informando, los vencimientos de los SOAT, a la Subdirección Administrativa y Financiera , Gestión Contractual y al proceso de Fortalecimiento Bomberil, con base en la información registrada en el RUNT, de los vehículos que son entregados a los Cuerpos de Bomberos en comodato.</t>
  </si>
  <si>
    <t xml:space="preserve">Correos mensuales
</t>
  </si>
  <si>
    <t>Los SOAT se encuentran vigentes por tanto no se han realizado  seguimiento de correos para soat vencidos</t>
  </si>
  <si>
    <t>https://dnbcgovco-my.sharepoint.com/:f:/g/personal/planeacion_dnbc_gov_co/IgDMimyWvtAXQL6Sk3sPQ2mJAaaHhuPms--lAEigD9dNY4A?e=URBEjk</t>
  </si>
  <si>
    <t>Aunque se encuentra la base, se sugiere su socialización al lider de proceso para evidenciar su seguimiento</t>
  </si>
  <si>
    <t xml:space="preserve">Se envian correos mensuales del seguimiento de  SOAT, tecnomecánica, multas en los cuales se observa que no hay soat vencidos </t>
  </si>
  <si>
    <t>https://dnbcgovco-my.sharepoint.com/:f:/g/personal/planeacion_dnbc_gov_co/IgBLPo2Uz4lgTaDTgFIyoLzaAY0Ry3FOv3B1OTAw8f8cGSs?e=Dlg4MQ</t>
  </si>
  <si>
    <t>GA_AC31</t>
  </si>
  <si>
    <t>Realizar la liquidación de los impuestos de los vehículos de la DNBC, con el fin que los mismos sean cancelados conforme a los plazos establecidos por el Gobierno Nacional</t>
  </si>
  <si>
    <t xml:space="preserve">Liquidación de Impuestos
</t>
  </si>
  <si>
    <t>Se descargo la liqidación de impustos y esta en proceso de CDP Y RP</t>
  </si>
  <si>
    <t>https://dnbcgovco-my.sharepoint.com/:f:/g/personal/planeacion_dnbc_gov_co/IgDINronIjkOQ7jVIPnzTiYFAU9tsvhRa7YYwJpipmQFX6g?e=AuX2Vo</t>
  </si>
  <si>
    <t>Se adjuntan las liquidaciones de 64 vehiculos de la vigencia 2026</t>
  </si>
  <si>
    <t xml:space="preserve">Se adjunta pago de los impuestos de los vehículos pagados en el plazo correspondientes </t>
  </si>
  <si>
    <t>https://dnbcgovco-my.sharepoint.com/:f:/g/personal/planeacion_dnbc_gov_co/IgANyJF4AJtgTbCY6g58VKaQATjAHHzOlIycQ_FWAC1CB4c?e=xCAtFx</t>
  </si>
  <si>
    <t>Se adjuntan las liquidaciones de 64 vehiculos de la vigencia 2026 y evidencias de pago</t>
  </si>
  <si>
    <t>GA_AC32</t>
  </si>
  <si>
    <t>Actualizar  y socializar el procedimiento PC-AD-PGD-01-  con relacion al registro de la PP y E</t>
  </si>
  <si>
    <t>https://dnbcgovco-my.sharepoint.com/:f:/g/personal/planeacion_dnbc_gov_co/IgDdlEKsaL_MTKoYgj1uVvO0AY5qKpSG2zLiLNnsNBvK4Cs?e=YqBG1S</t>
  </si>
  <si>
    <t xml:space="preserve">Se actualizo y socializo el procedimiento de Gestión de bienes </t>
  </si>
  <si>
    <t>https://dnbcgovco-my.sharepoint.com/:f:/g/personal/planeacion_dnbc_gov_co/IgC_3qLXS1jhTb3iom2Q7O5lAfuIWLYmG9HR_MKv9McQ53M?e=yk5sSi</t>
  </si>
  <si>
    <t>GA_AC33</t>
  </si>
  <si>
    <t>Dar de baja previa autorización comité  de manejo de bienes el software HAS-SQL</t>
  </si>
  <si>
    <t>Baja del software</t>
  </si>
  <si>
    <t xml:space="preserve">En proceso de buscar información </t>
  </si>
  <si>
    <t>https://dnbcgovco-my.sharepoint.com/:f:/g/personal/planeacion_dnbc_gov_co/IgAoZQ3TzzZXS4Vt5lyJgf53AXmL72HLTHxtgQ0CzcKDfGM?e=05EHSu</t>
  </si>
  <si>
    <t>Se envía correo solicitando información del Sotfware</t>
  </si>
  <si>
    <t>https://dnbcgovco-my.sharepoint.com/:f:/g/personal/planeacion_dnbc_gov_co/IgCgjll3ZeuPQrnVyysNl5SWAQlijfEGXDbjGGrIBuz36zw?e=PEguKc</t>
  </si>
  <si>
    <t>No se entregan soportes de avances en la actividad</t>
  </si>
  <si>
    <t>GA_AC34</t>
  </si>
  <si>
    <t>https://dnbcgovco-my.sharepoint.com/:f:/g/personal/planeacion_dnbc_gov_co/IgCUIHAlGkF9Q5b8FoUSD6P3AZDBj1NmwVa6apadVKM21lM?e=QdNdqh</t>
  </si>
  <si>
    <t>https://dnbcgovco-my.sharepoint.com/:f:/g/personal/planeacion_dnbc_gov_co/IgA7Fay_2GCXQbFkwKJzClQPAfwxTjKIrXmc8AOEHktqvIo?e=8nw00H</t>
  </si>
  <si>
    <t>GA_AC35</t>
  </si>
  <si>
    <t>Generar las entradas de almacén con las correspondientes facturas emitidas por los proveedores, y remitir copia de las mismas a la Subdirección de Coordinación bomberil para realizar las Resoluciones de Adjudicación</t>
  </si>
  <si>
    <t>Ingresos de almacén</t>
  </si>
  <si>
    <t xml:space="preserve">Se generaron las acats de entrada de almacén con las facturas de los proveedores teniendo entradas en el mes de Abril </t>
  </si>
  <si>
    <t>https://dnbcgovco-my.sharepoint.com/:f:/g/personal/planeacion_dnbc_gov_co/IgBAOoJ2g_KrS4wesskrxZeQAXixZMnxnJGGiN98BGDuGDI?e=lG38fY</t>
  </si>
  <si>
    <t xml:space="preserve">Se generaron actas de  entrada en abril,mayo y junio </t>
  </si>
  <si>
    <t>https://dnbcgovco-my.sharepoint.com/:f:/g/personal/planeacion_dnbc_gov_co/IgCsrsbRsRVsQJtuQMEXl3P0AaNji5c-uBvJDyra1ju3AsQ?e=2OmSfh</t>
  </si>
  <si>
    <t>El proceso continua elaborando actas de entrada de bienes a almacen</t>
  </si>
  <si>
    <t>GA_AC36</t>
  </si>
  <si>
    <t>Generación de las salidas de almacén de los bienes entregados a los CB, indicando el número de la resolución.</t>
  </si>
  <si>
    <t>Se estan realizando las acats de salida de almacén de cada uno de los bienes entregados teniendo así salidas en el mes de Febrero y Marzo con su respectivo número de resolucion</t>
  </si>
  <si>
    <t>https://dnbcgovco-my.sharepoint.com/:f:/g/personal/planeacion_dnbc_gov_co/IgDHfEFX5gbgQq_K5PWX1onLAcsNSirkE9EvNEC29qfmkfA?e=Xi7ANu</t>
  </si>
  <si>
    <t>https://dnbcgovco-my.sharepoint.com/:f:/g/personal/planeacion_dnbc_gov_co/IgDf9xxBbfXxTbxBKOXnqcbdASrHXgIsnfif12dYAIRPhWo?e=xL0U9y</t>
  </si>
  <si>
    <t>GA_AC37</t>
  </si>
  <si>
    <t>https://dnbcgovco-my.sharepoint.com/:f:/g/personal/planeacion_dnbc_gov_co/IgAJUIk6QYFPQ7DG3e2uiVEhAT8UXLgDaqYjtQAnwclhSis?e=jmLuIa</t>
  </si>
  <si>
    <t>https://dnbcgovco-my.sharepoint.com/:f:/g/personal/planeacion_dnbc_gov_co/IgD8AB7QmywQRpytAEcxLkkCAYD4ABVol6yllf9t7lapKWs?e=hzKRq7</t>
  </si>
  <si>
    <t>GA_AC38</t>
  </si>
  <si>
    <t>https://dnbcgovco-my.sharepoint.com/:f:/g/personal/planeacion_dnbc_gov_co/IgCRZcMJNSF2TarjsSj4cI7MAZacCrfwapn9mvSFgxq2ggk?e=eG6vUe</t>
  </si>
  <si>
    <t>https://dnbcgovco-my.sharepoint.com/:f:/g/personal/planeacion_dnbc_gov_co/IgD2N8SIKzumSbEdKQhd4sLJAWycxpWSPKukOyNttGGbuhA?e=cfEjsJ</t>
  </si>
  <si>
    <t>GA_AC39</t>
  </si>
  <si>
    <t xml:space="preserve">Actualización y socialización del Manual de Gestión de Bienes de la entidad Resolución 0381 de 2015 , Procedimiento Gestión de Bienes PC-AD-PGD-01-UV5 y formatos asociados </t>
  </si>
  <si>
    <t>Documentos actualizados y socializados</t>
  </si>
  <si>
    <t>https://dnbcgovco-my.sharepoint.com/:f:/g/personal/planeacion_dnbc_gov_co/IgCMMWenExEVSrJDg7g7OVoeAUSpAZPWObv9Sy1QzhSATZo?e=fpCZe0</t>
  </si>
  <si>
    <t xml:space="preserve">Se actualizo y socializo el manual y procedimiento de Gestión de bienes </t>
  </si>
  <si>
    <t>https://dnbcgovco-my.sharepoint.com/:f:/g/personal/planeacion_dnbc_gov_co/IgDshXjsc8LZQZjqdqa4EMsZAWpmZqV686eTXio40garkCs?e=KEiQRq</t>
  </si>
  <si>
    <t>GA_AC40</t>
  </si>
  <si>
    <t>Actualización trimestral del inventario de bienes en servicio y en bodega previo a la transmisión de los EEFF a la Contaduría</t>
  </si>
  <si>
    <t>Inventario actualizado de bienes en servicio y en bodega</t>
  </si>
  <si>
    <t xml:space="preserve">Se realiza una actualización mensual de inventario de bodega </t>
  </si>
  <si>
    <t>https://dnbcgovco-my.sharepoint.com/:f:/g/personal/planeacion_dnbc_gov_co/IgDhuhyoUVycTqlI2nLTifkMAcY4FyEzGF1WEqFbkKDeh_4?e=Nexnad</t>
  </si>
  <si>
    <t>Se adjuntan bases actualizadas de los meses de enero a marzo. Se sugiere su socialización (correo electronico) al lider del proceso</t>
  </si>
  <si>
    <t>Se realiza una actualización mensual de inventario de bodega</t>
  </si>
  <si>
    <t>https://dnbcgovco-my.sharepoint.com/:f:/g/personal/planeacion_dnbc_gov_co/IgDNnZMlHgpDSqqnaNuGX2wHAektQNwFaVwCJyBIJCH5Pug?e=0vwgck</t>
  </si>
  <si>
    <t>El proceso continua con el conteo mensual de los bienes disponibles en bodega</t>
  </si>
  <si>
    <t>GA_AC41</t>
  </si>
  <si>
    <t>Implementación de una base de datos para el registro y control de la propiedad planta y equipo, que contenga toda la información necesaria (nombre, codigo, ubicación, registro, costo historico, depreciacion entre otros)</t>
  </si>
  <si>
    <t>Base de datos implementada</t>
  </si>
  <si>
    <t xml:space="preserve">Se esta llevando una base de datos donde se lleva el registro y control de la propiedad planta y equipo de la bodega </t>
  </si>
  <si>
    <t>https://dnbcgovco-my.sharepoint.com/:f:/g/personal/planeacion_dnbc_gov_co/IgAVc3cuzD-0RpxDeQ-u5zKbAeUi-pUzxaB8XwkjTIrrd-U?e=0wMsM9</t>
  </si>
  <si>
    <t>Se esta llevando una base de datos donde se lleva el registro y control de la propiedad planta y equipo de la bodega</t>
  </si>
  <si>
    <t>https://dnbcgovco-my.sharepoint.com/:f:/g/personal/planeacion_dnbc_gov_co/IgDOtLQD4Q5VTal0nGlIMsOUAdMtkmoABRbd0Av0Z1G07Mo?e=1ysQKk</t>
  </si>
  <si>
    <t>GA_AC42</t>
  </si>
  <si>
    <t>Seguimiento y actualización de la base de datos de registro y control de la propiedad planta y equipo .</t>
  </si>
  <si>
    <t>Informes de seguimiento mensual</t>
  </si>
  <si>
    <t xml:space="preserve">Se hace una actualización mensual a la base de datos donde se lleva el registro y control de la propiedad planta y equipo de la bodega </t>
  </si>
  <si>
    <t>https://dnbcgovco-my.sharepoint.com/:f:/g/personal/planeacion_dnbc_gov_co/IgBoJjrNms7UQrdDStFTnQ8rAWObIeCH6k6fopQiryplmTo?e=F1NnEv</t>
  </si>
  <si>
    <t>Se hace una actualización mensual a la base de datos donde se lleva el registro y control de la propiedad planta y equipo de la bodega</t>
  </si>
  <si>
    <t>https://dnbcgovco-my.sharepoint.com/:f:/g/personal/planeacion_dnbc_gov_co/IgC1B34KsT8MT4cwBolnrGZ5Ae7dfxKFSKoBM080-UNlQKQ?e=AyiMkp</t>
  </si>
  <si>
    <t>Se adjuntan bases actualizadas del primer semestre de la vigencia 2026. Se sugiere su socialización (correo electronico) al lider del proceso</t>
  </si>
  <si>
    <t>GA_AC43</t>
  </si>
  <si>
    <t>Presentar al Comité Directivo la propuesta de las metas de ahorro anual y austeridad del gasto, con el análisis y justificación de cada una de las metas propuestas por concepto de gasto por funcionaiento e inversión</t>
  </si>
  <si>
    <t>Informe de presentación de propuesta al comité directivo con los gastos de ahorro</t>
  </si>
  <si>
    <t xml:space="preserve">Se presento el plan anual de austeridad del gasto </t>
  </si>
  <si>
    <t>https://dnbcgovco-my.sharepoint.com/:f:/g/personal/planeacion_dnbc_gov_co/IgAZgjxyGx1tQIAFR9RS7hDUAS3WuIf107gDHqwU9nNgaxY?e=flmA2k</t>
  </si>
  <si>
    <t>No se encuentran evidencias de su presentación al comité directivo</t>
  </si>
  <si>
    <t>Se adjunta como evidencia el correo electrónico de aprobación del Plan Interno de Austeridad y Eficiencia del Gasto por parte del Subdirector Administrativo y Financiero. Adicionalmente, se precisa que, de conformidad con la Resolución 612 de 2018, la presentación y aprobación de este Plan no constituye un asunto de competencia del Comité Directivo, por lo que no requiere ser llevado a dicha instancia.</t>
  </si>
  <si>
    <t>https://dnbcgovco-my.sharepoint.com/:f:/g/personal/planeacion_dnbc_gov_co/IgDESmQVQFAUSK-LTTnA6XrSAdJDWMnblaCVM4NMEDOe7sc?e=Uthxvt</t>
  </si>
  <si>
    <t>GA_AC44</t>
  </si>
  <si>
    <t>Seguimiento mensual al cumplimiento de las metas de austeridad propuestas</t>
  </si>
  <si>
    <t xml:space="preserve">Se realizo el seguimiento del primer trimestre 2026 al plan de austeridad </t>
  </si>
  <si>
    <t>https://dnbcgovco-my.sharepoint.com/:f:/g/personal/planeacion_dnbc_gov_co/IgBDaL799PV3SZi0S6ivo4NHARPWm5wh51y_lsQakdqL1Jo?e=Lhpf3R</t>
  </si>
  <si>
    <t>Se evidencia informe de seguimiento primer trimestre. Se sugiere incluir evidencia de socialización con lider del proceso Sub administrativo vía correo electrónico</t>
  </si>
  <si>
    <t xml:space="preserve">Se realizo seguimiento del segundo trimestre 2026 al plan de austeridad </t>
  </si>
  <si>
    <t>https://dnbcgovco-my.sharepoint.com/:f:/g/personal/planeacion_dnbc_gov_co/IgBEZNKpzvSSRaM9Wk3GwxR1ARXwvV0tHxnibX76UEg8lWE?e=Iy8XvM</t>
  </si>
  <si>
    <t>Se evidencia informe de seguimiento del primer y segundo trimestre. Se sugiere incluir evidencia de socialización con lider del proceso Sub administrativo vía correo electrónico</t>
  </si>
  <si>
    <t>GA_AC45</t>
  </si>
  <si>
    <t>https://dnbcgovco-my.sharepoint.com/:f:/g/personal/planeacion_dnbc_gov_co/IgAogVgVjPbfSoDq4bpiw92KAU3f0vfvJLBLGqqhhjy2OCw?e=Szkhne</t>
  </si>
  <si>
    <t>https://dnbcgovco-my.sharepoint.com/:f:/g/personal/planeacion_dnbc_gov_co/IgDN77Gg7zpYQYA8LHU10ZBXAdXVGq9OPUpXHLKenzdYDXY?e=MjXehs</t>
  </si>
  <si>
    <t>El proceso continua con la actualización mensual a la base de datos donde se lleva el registro y control de la propiedad planta y equipo de la bodega</t>
  </si>
  <si>
    <t>GA_AC46</t>
  </si>
  <si>
    <t>https://dnbcgovco-my.sharepoint.com/:f:/g/personal/planeacion_dnbc_gov_co/IgBu8q_FVeXYT7FZ3m07vVcqAUMBHe4DqbrKbt14I2L1Fvg?e=ZcDzqy</t>
  </si>
  <si>
    <t>https://dnbcgovco-my.sharepoint.com/:f:/g/personal/planeacion_dnbc_gov_co/IgAMjkxYQy9mT6FhdYVrM_q7AeVhNRYyeO8Nwk-QyXqMnOE?e=1H2kji</t>
  </si>
  <si>
    <t>GA_AC47</t>
  </si>
  <si>
    <t>Capacitar al equipo de trabajo de Gestión Administrativa (Almacén) en las temáticas propias de almacén.</t>
  </si>
  <si>
    <t>Registro de Capacitación</t>
  </si>
  <si>
    <t xml:space="preserve">No se a realizado capacitación en proceso </t>
  </si>
  <si>
    <t>https://dnbcgovco-my.sharepoint.com/:f:/g/personal/planeacion_dnbc_gov_co/IgBruOkZN_-9RpNA1avDXt2WAXxcbGQNxBZP5yfkzy_8p9Q?e=88w8Ur</t>
  </si>
  <si>
    <t>no se a realizado la capacitación pero se tiene hasta final del año para realizarla</t>
  </si>
  <si>
    <t>https://dnbcgovco-my.sharepoint.com/:f:/g/personal/planeacion_dnbc_gov_co/IgAvmz1IqrOXRJdI_MQxRTaWARPwxYbExLylQJrZXWeiLGg?e=JFXWEq</t>
  </si>
  <si>
    <t>GA_AC48</t>
  </si>
  <si>
    <t xml:space="preserve">Designar a un responsable para realizar la conciliaciones mensuales de  la cuenta de activos entre Gestión Financiera y Gestión Administrativa (Almacén). </t>
  </si>
  <si>
    <t>Ya se tiene una persona designada de Gestión Administrativa para realizar esa concilaición de inventarios con Gestión Financiera</t>
  </si>
  <si>
    <t>https://dnbcgovco-my.sharepoint.com/:f:/g/personal/planeacion_dnbc_gov_co/IgDZjJwwJRbeTrQFJWZOXmcEAS2toMEcCgnUOb1dSb1hkvg?e=jrkdVB</t>
  </si>
  <si>
    <t xml:space="preserve">Se incluye clausulado de contratista designado para la conciliación </t>
  </si>
  <si>
    <t>Ya se tiene una persona designada de gestión administrativa para realizar la conciliación de inventarios con gestión financiera</t>
  </si>
  <si>
    <t>https://dnbcgovco-my.sharepoint.com/:f:/g/personal/planeacion_dnbc_gov_co/IgDFawMoSPqRTK_b-axOwyDgASrt1hvCJPNS-vHisWD7FyE?e=8sahVG</t>
  </si>
  <si>
    <t>GA_AC49</t>
  </si>
  <si>
    <t>Elaborar e implementar un procedimiento interno dentro del Sistema Integrado de Gestión que defina las actividades, responsables y fechas límite para la formulación, aprobación y publicación del Plan Interno de Austeridad y Eficiencia del Gasto</t>
  </si>
  <si>
    <t>https://dnbcgovco-my.sharepoint.com/:f:/g/personal/planeacion_dnbc_gov_co/IgB_uGt3ib_FQZVKPTLQrFDmAffIr9lKC0pGXAxWZOwR9MQ?e=VniKIr</t>
  </si>
  <si>
    <t>se realizó el procedimiento de Formulación, aprobación, publicación y seguimiento del Plan Interno de Austeridad y Eficiencia del Gasto</t>
  </si>
  <si>
    <t>https://dnbcgovco-my.sharepoint.com/:f:/g/personal/planeacion_dnbc_gov_co/IgChKz0IvfH4SrD5E4rH6SUbAX_271pATrWnSLOi40bftTs?e=ADICxr</t>
  </si>
  <si>
    <t>se realizó el procedimiento de Formulación, aprobación, publicación y seguimiento del Plan Interno de Austeridad y Eficiencia del Gasto. El procedimiento se encuentra en aprobación del SIGE</t>
  </si>
  <si>
    <t>GA_AC50</t>
  </si>
  <si>
    <t xml:space="preserve">Elaborar, aprobar y publicar el Plan de Austeridad para la vigencia fiscal correspondiente   </t>
  </si>
  <si>
    <t>Plan de Austeridad Aprobado y Publicado</t>
  </si>
  <si>
    <t>Ya se elaboro, publicó y aprobó el plan de Austeridad 2026</t>
  </si>
  <si>
    <t>https://dnbcgovco-my.sharepoint.com/:f:/g/personal/planeacion_dnbc_gov_co/IgCiAhdR-zQzRJsJdl6LroU6ATySELv_CFv-w8Mo3jfkoSQ?e=g1at8j</t>
  </si>
  <si>
    <t>No se referencia link de publicación</t>
  </si>
  <si>
    <t xml:space="preserve">Ya se elaboró, publicó y aprobó el plan de Austeridad 2026 </t>
  </si>
  <si>
    <t>https://dnbcgovco-my.sharepoint.com/:f:/g/personal/planeacion_dnbc_gov_co/IgC0kawtw34hTKDy5s0WdHcQAUIZBUWzu0VEzc_KWYG55mg?e=yAcRHm</t>
  </si>
  <si>
    <t>Se evidencia link de publicación del plan de austeridad</t>
  </si>
  <si>
    <t>GA_AC51</t>
  </si>
  <si>
    <t>https://dnbcgovco-my.sharepoint.com/:f:/g/personal/planeacion_dnbc_gov_co/IgBvTGIVB1beR6Hq2ZYZUnYkAaNAMO-Qq75CdeDQQvSAf7Y?e=VtmbSq</t>
  </si>
  <si>
    <t>https://dnbcgovco-my.sharepoint.com/:f:/g/personal/planeacion_dnbc_gov_co/IgCBVo7NNr3iS7l8TzZ8wHRMASzR7iH24VFrPXij61kiZsg?e=P6XOYn</t>
  </si>
  <si>
    <t>GC_AC1</t>
  </si>
  <si>
    <t>Seguimiento al Plan de adquisiciones realizados y validación con el cargue de información con SECOP</t>
  </si>
  <si>
    <t>Seguimientos realizados</t>
  </si>
  <si>
    <t>En mesa de trabajo se actualización</t>
  </si>
  <si>
    <t xml:space="preserve">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
</t>
  </si>
  <si>
    <t>https://dnbcgovco-my.sharepoint.com/personal/planeacion_dnbc_gov_co/_layouts/15/onedrive.aspx?id=%2Fpersonal%2Fplaneacion%5Fdnbc%5Fgov%5Fco%2FDocuments%2FDocumentos%20SIGE%2F6%2E%20Planes%2FPLAN%20DE%20MEJORA%2F2026%2F01%2E%20Seguimiento%20Primer%20Trimestre%2F15%2E%20Gesti%C3%B3n%20Contractual%2FGC%5FAC1&amp;viewid=efb70791%2Db8ab%2D49e7%2Db552%2Dd3d4cbe976b9&amp;ct=1777387045307&amp;or=OWA%2DNT%2DMail</t>
  </si>
  <si>
    <t>Se incluye bases de planes de adquisiciones pero no se evidencia el respecti seguimiento</t>
  </si>
  <si>
    <t>https://dnbcgovco-my.sharepoint.com/my?id=%2Fpersonal%2Fplaneacion%5Fdnbc%5Fgov%5Fco%2FDocuments%2FDocumentos%20SIGE%2F6%2E%20Planes%2FPLAN%20DE%20MEJORA%2F2026%2F02%2E%20Seguimiento%20Segundo%20Trimestre%2F15%2E%20Gesti%C3%B3n%20Contractual&amp;viewid=efb70791%2Db8ab%2D49e7%2Db552%2Dd3d4cbe976b9</t>
  </si>
  <si>
    <t>Se evidencia seguimiento al PAA. Se sugiere su reporte vía correo electrónico al lider de proceso y al profesional de planeación</t>
  </si>
  <si>
    <t>GC_AC2</t>
  </si>
  <si>
    <t xml:space="preserve">Realizar la revisión de los documentos "Constancia de idoneidad y experiencia" y "verificación de los documentos de la propuesta" por parte de un profesional diferente al profesional que proyectó el respectivo documento a fin de verificar la consistencia de la información. </t>
  </si>
  <si>
    <t>N° de documentos con revisión / N° de documentos expedidos (Constancia de idoneidad y experiencia y verificación de los documentos de la propuesta)</t>
  </si>
  <si>
    <t>En mesa de trabajo se determina que se debe es reportar seguimiento</t>
  </si>
  <si>
    <t xml:space="preserve">La actividad se viene realizando desde la etapa precontractual. Como evidencias se adjuntan constancias de idoneidad y experiencia y documentos de verificación de propuestas con firma y/o visto bueno de un profesional distinto al proyectista, correos institucionales que evidencian la remisión y validación de los documentos, así como registros de control y trazabilidad incorporados en los expedientes contractuales.
</t>
  </si>
  <si>
    <t>https://dnbcgovco-my.sharepoint.com/personal/planeacion_dnbc_gov_co/_layouts/15/onedrive.aspx?id=%2Fpersonal%2Fplaneacion%5Fdnbc%5Fgov%5Fco%2FDocuments%2FDocumentos%20SIGE%2F6%2E%20Planes%2FPLAN%20DE%20MEJORA%2F2026%2F01%2E%20Seguimiento%20Primer%20Trimestre%2F15%2E%20Gesti%C3%B3n%20Contractual%2FGC%5FAC2&amp;viewid=efb70791%2Db8ab%2D49e7%2Db552%2Dd3d4cbe976b9&amp;ct=1777387045307&amp;or=OWA%2DNT%2DMail</t>
  </si>
  <si>
    <t>Se adjuntan documentos del comodato de magangue. Adicionalmente no se evidencia uso de los documentos señalados en la activdidad</t>
  </si>
  <si>
    <t>No se evidencian soportes de la actividad</t>
  </si>
  <si>
    <t>GC_AC3</t>
  </si>
  <si>
    <t>Incluir en el Procedimiento Gestión Contractual el control para la revisión de los documentos "Hoja de vida DAFP", "Constancia de idoneidad y experiencia" y "verificación de los documentos de la propuesta".</t>
  </si>
  <si>
    <t>Procedimiento Gestión Contractual actualizado con controles para la revisión de los documentos "Hoja de Vida DAFP", "Constancia de idoneidad y experiencia" y "verificación de los documentos de la propuesta", publicados en la carpeta del SIGEC</t>
  </si>
  <si>
    <t>El indicador no se encuentra cumplido; actualmente se adelanta la revisión y ajuste del Procedimiento de Gestión Contractual para incorporar los controles documentales requeridos.</t>
  </si>
  <si>
    <t>GC_AC4</t>
  </si>
  <si>
    <t>Realizar jornadas de socializacion sobre supervisión de contratos y construcción de formato de necesidades</t>
  </si>
  <si>
    <t xml:space="preserve">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
</t>
  </si>
  <si>
    <t>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t>
  </si>
  <si>
    <t>Se incluye información de capacitación realizada durante el primer trimestre de la vigencia</t>
  </si>
  <si>
    <t xml:space="preserve">Se incluye capacitación del segundo trimestre. </t>
  </si>
  <si>
    <t>GC_AC5</t>
  </si>
  <si>
    <t>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t>
  </si>
  <si>
    <t>Se actualiza</t>
  </si>
  <si>
    <t>Indicador en proceso de cumplimiento; se están estructurando las actividades y notas correspondientes dentro del procedimiento contractual.</t>
  </si>
  <si>
    <t>GC_AC6</t>
  </si>
  <si>
    <t xml:space="preserve">Revisar, diseñar y actualizar  los indicadores del Proceso de Gestión Contractual, incluyendo indicadores de eficiencia, efectividad y de eficacia. 
</t>
  </si>
  <si>
    <t xml:space="preserve">Tablero de Indicadores actualizado </t>
  </si>
  <si>
    <t xml:space="preserve">Se realizó la revisión, diseño y actualización de los indicadores del Proceso de Gestión Contractual, incorporando indicadores de eficiencia, eficacia y efectividad. Como evidencia se presenta el Tablero de Indicadores actualizado, el cual consolida los ajustes realizados para el adecuado seguimiento y control del proceso.
</t>
  </si>
  <si>
    <t>https://dnbcgovco-my.sharepoint.com/personal/planeacion_dnbc_gov_co/_layouts/15/onedrive.aspx?id=%2Fpersonal%2Fplaneacion%5Fdnbc%5Fgov%5Fco%2FDocuments%2FDocumentos%20SIGE%2F6%2E%20Planes%2FPLAN%20DE%20MEJORA%2F2026%2F01%2E%20Seguimiento%20Primer%20Trimestre%2F15%2E%20Gesti%C3%B3n%20Contractual%2FGC%5FAC6&amp;viewid=efb70791%2Db8ab%2D49e7%2Db552%2Dd3d4cbe976b9&amp;ct=1777321740236&amp;or=OWA%2DNT%2DMail</t>
  </si>
  <si>
    <t>Se incluye tablero de indicadores el proceso</t>
  </si>
  <si>
    <t>GC_AC7</t>
  </si>
  <si>
    <t>Aclaración de responsabilidades a través de resolución de ordenación de gasto</t>
  </si>
  <si>
    <t>Resolucion realizada</t>
  </si>
  <si>
    <t>Reporte acto administrativo delegación del gasto del 2025</t>
  </si>
  <si>
    <t xml:space="preserve">La actividad tuvo cumplimiento. Se realizó la aclaración de responsabilidades mediante la expedición de la Resolución de Ordenación del Gasto correspondiente a la vigencia 2025, la cual define de manera expresa las responsabilidades asociadas al proceso de ordenación del gasto. Dicha resolución se encuentra disponible como evidencia y permite verificar el cumplimiento de los lineamientos institucionales y la adecuada delimitación de funciones.
</t>
  </si>
  <si>
    <t>https://dnbcgovco-my.sharepoint.com/personal/planeacion_dnbc_gov_co/_layouts/15/onedrive.aspx?id=%2Fpersonal%2Fplaneacion%5Fdnbc%5Fgov%5Fco%2FDocuments%2FDocumentos%20SIGE%2F6%2E%20Planes%2FPLAN%20DE%20MEJORA%2F2026%2F01%2E%20Seguimiento%20Primer%20Trimestre%2F15%2E%20Gesti%C3%B3n%20Contractual%2FGC%5FAC7&amp;viewid=efb70791%2Db8ab%2D49e7%2Db552%2Dd3d4cbe976b9&amp;ct=1777387045307&amp;or=OWA%2DNT%2DMail</t>
  </si>
  <si>
    <t>Se incluye resolución de ordenación del gasto</t>
  </si>
  <si>
    <t>GC_AC8</t>
  </si>
  <si>
    <t xml:space="preserve">Incluir la obligación especifica en los contratos suscritos entre la DNBC y personas con formación bomberil  de  realizar acompañamiento y coordinación en la atención de incidentes relacionados con la actividad bomberil. </t>
  </si>
  <si>
    <t>Número de contratistas Bomberos con la obligación contractual para realizar acompañamiento y coordinación en la atención de incidentes/número total de contratistas bomberos*100</t>
  </si>
  <si>
    <t>GC_AC9</t>
  </si>
  <si>
    <t xml:space="preserve">Incluir  en el Manual de supervisión la definición  de una responsabilidad del supervisor la cual quedaría así: Verificar que el contratista realice la inducción en sst antes de iniciar con la ejecución del contrato </t>
  </si>
  <si>
    <t>Manual de supervisión actualizado</t>
  </si>
  <si>
    <t>Curso de seguridadd</t>
  </si>
  <si>
    <t xml:space="preserve">La actividad se encuentra en proceso de construcción; actualmente se trabaja en la actualización del Manual de Supervisión para incluir como responsabilidad del supervisor la verificación de la inducción en SST previa al inicio de la ejecución contractual.
</t>
  </si>
  <si>
    <t>GC_AC10</t>
  </si>
  <si>
    <t>Formato de designación de supervisor, publicado y notificado</t>
  </si>
  <si>
    <t>Designación de supervisor, publicada en la plataforma SECOP II, y notificada</t>
  </si>
  <si>
    <t>Realizar seguimiento de lo hecho en el primer trimestre</t>
  </si>
  <si>
    <t>GC_AC11</t>
  </si>
  <si>
    <t>Realizar seguimiento al cargue de polizas de acuerdo al procedimiento establecido</t>
  </si>
  <si>
    <t>Actualización de la actividad dentro del procedimiento de gestión contractual</t>
  </si>
  <si>
    <t>El indicador no ha sido cumplido; se trabaja en la definición y actualización de la actividad de seguimiento dentro del Procedimiento de Gestión Contractual.</t>
  </si>
  <si>
    <t>GC_AC12</t>
  </si>
  <si>
    <t>Actualización del Manual de Supervisión tendiente a incluir una actividad en el procedimiento  que establezca os requisitos  necesarios para el seguimiento contractual y gestión de pagos, así como su registro en la plataforma SECOP II.</t>
  </si>
  <si>
    <t xml:space="preserve">Actualización del Manual de Supervisión
</t>
  </si>
  <si>
    <t>Actividad en proceso; el Manual de Supervisión se encuentra en actualización para incorporar los requisitos y actividades necesarias para el seguimiento contractual, la gestión de pagos y su registro en la plataforma SECOP II.</t>
  </si>
  <si>
    <t>Se incluye proyecto de actualización de manual de contratación, revisado por proceso de análisis y mejora continua, en espera de firmas de direcivos</t>
  </si>
  <si>
    <t>GC_AC13</t>
  </si>
  <si>
    <t>Crear repositorio de expedientes contractuales e incluir actividades de cargue de información en el manual de supervisión</t>
  </si>
  <si>
    <t xml:space="preserve">Repositorio creado
</t>
  </si>
  <si>
    <t xml:space="preserve">La actividad tuvo cumplimiento. Se creó el repositorio de expedientes contractuales, centralizando la documentación contractual de la entidad, y se incluyeron las actividades de cargue y gestión de la información dentro del Manual de Supervisión. Como evidencia se cuenta con el repositorio institucional creado y en funcionamiento, el cual permite garantizar la organización, trazabilidad y control de los expedientes contractuales, en concordancia con los lineamientos establecidos.
</t>
  </si>
  <si>
    <t>https://dnbcgovco-my.sharepoint.com/personal/planeacion_dnbc_gov_co/_layouts/15/onedrive.aspx?id=%2Fpersonal%2Fplaneacion%5Fdnbc%5Fgov%5Fco%2FDocuments%2FDocumentos%20SIGE%2F6%2E%20Planes%2FPLAN%20DE%20MEJORA%2F2026%2F01%2E%20Seguimiento%20Primer%20Trimestre%2F15%2E%20Gesti%C3%B3n%20Contractual%2FGC%5FAC13&amp;viewid=efb70791%2Db8ab%2D49e7%2Db552%2Dd3d4cbe976b9&amp;ct=1777387045307&amp;or=OWA%2DNT%2DMail</t>
  </si>
  <si>
    <t>Se incluye pantallazo del repositorio de información</t>
  </si>
  <si>
    <t>GC_AC14</t>
  </si>
  <si>
    <t xml:space="preserve">Establecer control efectivo  en el documento de designación de supervisión mediante la implementación de flujo de elaboró, revisó y aprobó </t>
  </si>
  <si>
    <t>Verificación del cumplimiento del flujo de aprobación en el documento  de designación de supervisión</t>
  </si>
  <si>
    <t xml:space="preserve">La actividad se encuentra en cumplimiento. Se estableció un control efectivo en el documento de designación de supervisión, mediante la implementación del flujo de elaboró, revisó y aprobó, garantizando la segregación de funciones y la trazabilidad del proceso. Como evidencia se cuenta con la verificación del cumplimiento del flujo de aprobación en los documentos de designación de supervisión, lo cual permite constatar la aplicación del control establecido conforme a los lineamientos institucionales.
</t>
  </si>
  <si>
    <t>https://dnbcgovco-my.sharepoint.com/personal/planeacion_dnbc_gov_co/_layouts/15/onedrive.aspx?id=%2Fpersonal%2Fplaneacion%5Fdnbc%5Fgov%5Fco%2FDocuments%2FDocumentos%20SIGE%2F6%2E%20Planes%2FPLAN%20DE%20MEJORA%2F2026%2F01%2E%20Seguimiento%20Primer%20Trimestre%2F15%2E%20Gesti%C3%B3n%20Contractual%2FGC%5FAC14&amp;viewid=efb70791%2Db8ab%2D49e7%2Db552%2Dd3d4cbe976b9&amp;ct=1777387045307&amp;or=OWA%2DNT%2DMail</t>
  </si>
  <si>
    <t>Se remiten memorandos de designación de supervisión de la vigencia 2026</t>
  </si>
  <si>
    <t>GC_AC15</t>
  </si>
  <si>
    <t xml:space="preserve">Dar oportuna publicación y justificación de contratos suscritos por todas las modalidades  </t>
  </si>
  <si>
    <t>Publicación de todos los soportes precontractuales en el proceso contractual</t>
  </si>
  <si>
    <t xml:space="preserve">Se realizó la publicación oportuna de los contratos suscritos por todas las modalidades, incluyendo la debida justificación de cada proceso contractual. Como evidencia se encuentra la publicación completa de los soportes precontractuales en el SECOP II, garantizando la trazabilidad, transparencia y cumplimiento de la normativa vigente; en la base de datos publicada en las evidencias. </t>
  </si>
  <si>
    <t>Se remite base de datos de contratos, pero no anexan evidencias de su publicación</t>
  </si>
  <si>
    <t>Se remite base de datos de contratos con links de publicación secop</t>
  </si>
  <si>
    <t>GC_AC16</t>
  </si>
  <si>
    <t>Incluir diariamente en la base de datos de one drive "afiliaciones"  los futuros contratistas  de la DNBC con el fin de que SST, proceda a la afiliación a la ARL y el posterior envío de la inducción virtual por correo electrónico</t>
  </si>
  <si>
    <t>% de futuros contratistas incluidos = (futuros contratistas incluidos/ futuros contratistas  a incluir)*100</t>
  </si>
  <si>
    <t xml:space="preserve">La actividad no se ha ejecutado de manera sistemática a la fecha; no se cuenta con registros diarios completos de inclusión de los futuros contratistas en la base de datos institucional de OneDrive “Afiliaciones” para la gestión de afiliación a la ARL y el envío de la inducción virtual en SST. No obstante, la actividad se encuentra en proceso de implementación, avanzando en la definición del flujo operativo y responsabilidades, con el fin de garantizar su aplicación permanente, el apoyo oportuno al área de SST y el cumplimiento de los lineamientos institucionales para la vinculación de contratistas.
</t>
  </si>
  <si>
    <t>GC_AC17</t>
  </si>
  <si>
    <t xml:space="preserve">
Incluir una obligación de cumplimiento mensual en los contratos de prestación de servicios en donde se exija la asistencia presencial y/o virtual a una actividad en SST (solo en contratos nuevos)</t>
  </si>
  <si>
    <t>% Contratos con obligación incluida = (contratos con obligación incluida / totalidad de los contratos)*100</t>
  </si>
  <si>
    <t xml:space="preserve">La actividad tuvo cumplimiento. En los contratos de prestación de servicios suscritos a partir de la vigencia 2026, se incluyó dentro de las obligaciones generales del clausulado contractual una disposición que exige la asistencia mensual, presencial y/o virtual, a actividades en Seguridad y Salud en el Trabajo (SST), en cumplimiento de la normativa vigente y del decreto aplicable que regula esta obligación. Como evidencia se cuenta con los contratos suscritos que incorporan dicha obligación, permitiendo verificar el cumplimiento del indicador establecido.
</t>
  </si>
  <si>
    <t>https://dnbcgovco-my.sharepoint.com/personal/planeacion_dnbc_gov_co/_layouts/15/onedrive.aspx?id=%2Fpersonal%2Fplaneacion%5Fdnbc%5Fgov%5Fco%2FDocuments%2FDocumentos%20SIGE%2F6%2E%20Planes%2FPLAN%20DE%20MEJORA%2F2026%2F01%2E%20Seguimiento%20Primer%20Trimestre%2F15%2E%20Gesti%C3%B3n%20Contractual%2FGC%5FAC17&amp;viewid=efb70791%2Db8ab%2D49e7%2Db552%2Dd3d4cbe976b9&amp;ct=1777387045307&amp;or=OWA%2DNT%2DMail</t>
  </si>
  <si>
    <t>Se incluyen clausulados de la vigencia 2026 donde se evidencia la actividad</t>
  </si>
  <si>
    <t>GC_AC18</t>
  </si>
  <si>
    <t xml:space="preserve">Realizar seguimiento mensual al PAA generando las alertas oportunas de acuerdo con la modalidad de contratación a las Áreas usuarias, para que se radiquen al Proceso de Gestión Contractual los documentos precontractuales con la suficiente antelación a la fecha establecida en el Plan Anual de Adquisiciones y presentarlas al comité de Contratación </t>
  </si>
  <si>
    <t xml:space="preserve">Actas de comité de Contratacion </t>
  </si>
  <si>
    <r>
      <rPr>
        <sz val="11"/>
        <color theme="1"/>
        <rFont val="Arial"/>
        <family val="2"/>
      </rPr>
      <t xml:space="preserve">Acción establecida en el Plan de Mejoramiento suscrito el 26 de Diciembre de 2022,  como resultado de la Auditoría Financiera realizada por la CGR a la vigencia 2021 
La acción de mejora finaliza el 31 de diciembre de 2023
</t>
    </r>
    <r>
      <rPr>
        <sz val="11"/>
        <color rgb="FF000000"/>
        <rFont val="Arial"/>
        <family val="2"/>
      </rPr>
      <t xml:space="preserve">Se evidenció que, de acuerdo con las evidencias registradas, se encuentran cargadas las Actas No. 2 de abril de 2025, No. 3 de mayo de 2025 y Nos. 7, 8 y 9 correspondientes a los meses de julio, agosto y septiembre, respectivamente. Así también para el segundo semestre, solo se registran 3 de las 6 actas previstas para el período.
</t>
    </r>
    <r>
      <rPr>
        <b/>
        <sz val="11"/>
        <color rgb="FF000000"/>
        <rFont val="Arial"/>
        <family val="2"/>
      </rPr>
      <t xml:space="preserve">
No se cumplió con el plazo establecido en la acción de mejora, quedando VENCIDA.</t>
    </r>
  </si>
  <si>
    <r>
      <t xml:space="preserve">Acción establecida en el Plan de Mejoramiento suscrito el 26 de Diciembre de 2022,  como resultado de la Auditoría Financiera realizada por la CGR a la vigencia 2021 
La acción de mejora finaliza el 31 de diciembre de 2023
</t>
    </r>
    <r>
      <rPr>
        <sz val="11"/>
        <color rgb="FF000000"/>
        <rFont val="Arial"/>
        <family val="2"/>
      </rPr>
      <t xml:space="preserve">Se evidenció que, de acuerdo con las evidencias registradas, se encuentran cargadas las Actas No. 2 de abril de 2025, No. 3 de mayo de 2025 y Nos. 7, 8 y 9 correspondientes a los meses de julio, agosto y septiembre, respectivamente. Así también para el segundo semestre, solo se registran 3 de las 6 actas previstas para el período.
</t>
    </r>
    <r>
      <rPr>
        <b/>
        <sz val="11"/>
        <color rgb="FF000000"/>
        <rFont val="Arial"/>
        <family val="2"/>
      </rPr>
      <t xml:space="preserve">
No se cumplió con el plazo establecido en la acción de mejora, quedando VENCIDA.</t>
    </r>
  </si>
  <si>
    <t>GC_AC19</t>
  </si>
  <si>
    <t xml:space="preserve">Dar cumplimiento a lo establecido en el Plan de Austeridad del Gasto para los órganos que hacen parte del Presupuesto General de la Nación, con relación a la prohibición de la realización de recepciones, fiestas, agasajos o conmemoraciones de las entidades, asi como adquirir regalos corporativos, souvenir o recuerdos con cargo a los recursos del Presupuesto General de la Nación. </t>
  </si>
  <si>
    <t>Aplicabilidad del decreto de austeridad en el gasto</t>
  </si>
  <si>
    <r>
      <rPr>
        <sz val="11"/>
        <color theme="1"/>
        <rFont val="Arial"/>
        <family val="2"/>
      </rPr>
      <t xml:space="preserve">Acción establecida en el Plan de Mejoramiento suscrito el 26 de Diciembre de 2022,  como resultado de la Auditoría Financiera realizada por la CGR a la vigencia 2021 
La acción de mejora finaliza el 31 de Diciembre de 2023
</t>
    </r>
    <r>
      <rPr>
        <sz val="11"/>
        <color rgb="FF000000"/>
        <rFont val="Arial"/>
        <family val="2"/>
      </rPr>
      <t xml:space="preserve">Se evidencia, la relación de contratos para la vigencia 2025  los cuales se ejecutaron por rubros diferentes al de eventos.
</t>
    </r>
    <r>
      <rPr>
        <b/>
        <sz val="11"/>
        <color rgb="FF000000"/>
        <rFont val="Arial"/>
        <family val="2"/>
      </rPr>
      <t>No se cumplió con el plazo establecido en la acción de mejora, quedando VENCIDA.</t>
    </r>
  </si>
  <si>
    <r>
      <t xml:space="preserve">Acción establecida en el Plan de Mejoramiento suscrito el 26 de Diciembre de 2022,  como resultado de la Auditoría Financiera realizada por la CGR a la vigencia 2021 
La acción de mejora finaliza el 31 de Diciembre de 2023
</t>
    </r>
    <r>
      <rPr>
        <sz val="11"/>
        <color rgb="FF000000"/>
        <rFont val="Arial"/>
        <family val="2"/>
      </rPr>
      <t>Se evidencia, la relación de contratos para la vigencia 2025  los cuales se ejecutaron por rubros diferentes al de eventos.
No se cumplió con el plazo establecido en la acción de mejora, quedando VENCIDA.</t>
    </r>
  </si>
  <si>
    <t>GC_AC20</t>
  </si>
  <si>
    <t>Realizar un seguimiento mensual a la liquidación de los contratos  que se derivaron del convenio 9677-06-1298-2013</t>
  </si>
  <si>
    <r>
      <rPr>
        <b/>
        <sz val="11"/>
        <color rgb="FF000000"/>
        <rFont val="Arial"/>
        <family val="2"/>
      </rPr>
      <t xml:space="preserve">Acción reformulada en el Plan de Mejoramiento suscrito el 26 de Diciembre de 2022; por cuanto, no fue Cerrado el Hallazgo por parte de la CGR  en la  Auditoría Financiera realizada a la vigencia 2021. 
La acción de mejora finaliza el 31 de Diciembre de 2024
</t>
    </r>
    <r>
      <rPr>
        <b/>
        <sz val="11"/>
        <color rgb="FFFF0000"/>
        <rFont val="Arial"/>
        <family val="2"/>
      </rPr>
      <t xml:space="preserve">
</t>
    </r>
    <r>
      <rPr>
        <sz val="11"/>
        <color rgb="FF000000"/>
        <rFont val="Arial"/>
        <family val="2"/>
      </rPr>
      <t xml:space="preserve">No se reportó avance.
</t>
    </r>
    <r>
      <rPr>
        <b/>
        <sz val="11"/>
        <color rgb="FF000000"/>
        <rFont val="Arial"/>
        <family val="2"/>
      </rPr>
      <t xml:space="preserve">No se cumplió con el plazo establecido en la acción de mejora, quedando VENCIDA.
</t>
    </r>
  </si>
  <si>
    <r>
      <rPr>
        <sz val="11"/>
        <color rgb="FF000000"/>
        <rFont val="Arial"/>
        <family val="2"/>
      </rPr>
      <t xml:space="preserve">Acción reformulada en el Plan de Mejoramiento suscrito el 26 de Diciembre de 2022; por cuanto, no fue Cerrado el Hallazgo por parte de la CGR  en la  Auditoría Financiera realizada a la vigencia 2021. 
La acción de mejora finaliza el 31 de Diciembre de 2024
</t>
    </r>
    <r>
      <rPr>
        <sz val="11"/>
        <color rgb="FFFF0000"/>
        <rFont val="Arial"/>
        <family val="2"/>
      </rPr>
      <t xml:space="preserve">
</t>
    </r>
    <r>
      <rPr>
        <sz val="11"/>
        <color rgb="FF000000"/>
        <rFont val="Arial"/>
        <family val="2"/>
      </rPr>
      <t xml:space="preserve">No se reportó avance.
No se cumplió con el plazo establecido en la acción de mejora, quedando VENCIDA.
</t>
    </r>
  </si>
  <si>
    <t>GC_AC21</t>
  </si>
  <si>
    <t>Realizar el cierre financiero y contable de los contratos y convenios que se derivaron del convenio 9677-06-1298-2013</t>
  </si>
  <si>
    <t>Cierre Financiero</t>
  </si>
  <si>
    <r>
      <rPr>
        <sz val="11"/>
        <color theme="1"/>
        <rFont val="Arial"/>
        <family val="2"/>
      </rPr>
      <t xml:space="preserve">Acción reformulada en el Plan de Mejoramiento suscrito el 26 de Diciembre de 2022; por cuanto, no fue Cerrado el Hallazgo por parte de la CGR  en la  Auditoría Financiera realizada a la vigencia 2021. 
La acción de mejora finaliza el 31 de Diciembre de 2024
</t>
    </r>
    <r>
      <rPr>
        <sz val="11"/>
        <color rgb="FF000000"/>
        <rFont val="Arial"/>
        <family val="2"/>
      </rPr>
      <t xml:space="preserve">
No se evidencia sobre el cierre financiero y contable de dicho convenio.
</t>
    </r>
    <r>
      <rPr>
        <b/>
        <sz val="11"/>
        <color rgb="FF000000"/>
        <rFont val="Arial"/>
        <family val="2"/>
      </rPr>
      <t xml:space="preserve">No se cumplió con el plazo establecido en la acción de mejora, quedando VENCIDA.
</t>
    </r>
  </si>
  <si>
    <r>
      <t xml:space="preserve">Acción reformulada en el Plan de Mejoramiento suscrito el 26 de Diciembre de 2022; por cuanto, no fue Cerrado el Hallazgo por parte de la CGR  en la  Auditoría Financiera realizada a la vigencia 2021. 
La acción de mejora finaliza el 31 de Diciembre de 2024
</t>
    </r>
    <r>
      <rPr>
        <sz val="11"/>
        <color rgb="FF000000"/>
        <rFont val="Arial"/>
        <family val="2"/>
      </rPr>
      <t xml:space="preserve">
No se evidencia sobre el cierre financiero y contable de dicho convenio.
No se cumplió con el plazo establecido en la acción de mejora, quedando VENCIDA.
</t>
    </r>
  </si>
  <si>
    <t>GC_AC22</t>
  </si>
  <si>
    <t>Efectuar el cierre financiero del Convenio 9677-06-1298-2013, en los Estados Contables de la DNBC</t>
  </si>
  <si>
    <t>GC_AC23</t>
  </si>
  <si>
    <t>Realizar la capacitación a los supervisores en el cumplimiento de su rol de acuerdo a la normatividad vigente</t>
  </si>
  <si>
    <t>Registro de asistentes a la Capacitación / Registro de la capacitación en TEAM</t>
  </si>
  <si>
    <t>Las capacitacion en supervision contractual se realizo de manera exitosa es la sala situacional CITEL para todos los interesados en la entidad (Funcionarios, contratistas, supervisores)</t>
  </si>
  <si>
    <t>https://dnbcgovco-my.sharepoint.com/personal/planeacion_dnbc_gov_co/_layouts/15/onedrive.aspx?id=%2Fpersonal%2Fplaneacion%5Fdnbc%5Fgov%5Fco%2FDocuments%2FDocumentos%20SIGE%2F6%2E%20Planes%2FPLAN%20DE%20MEJORA%2F2026%2F01%2E%20Seguimiento%20Primer%20Trimestre%2F15%2E%20Gesti%C3%B3n%20Contractual%2FGC%5FAC23&amp;viewid=efb70791%2Db8ab%2D49e7%2Db552%2Dd3d4cbe976b9&amp;ct=1777321740236&amp;or=OWA%2DNT%2DMail</t>
  </si>
  <si>
    <t>GC_AC24</t>
  </si>
  <si>
    <t xml:space="preserve">Actualización  del Manual de Supervisión donde se establezca la supervisión compartida entre el Lider del Proceso contratante y el Líder del Proceso de Gestión de Tecnología e informatica en el caso que la contratación posea componentes de tecnología de la información </t>
  </si>
  <si>
    <t xml:space="preserve"> Manual de supervisión Actualizado</t>
  </si>
  <si>
    <t>Actividad en construcción; se está ajustando el Manual de Supervisión para definir la supervisión compartida entre el líder del proceso contratante y el líder del Proceso de Gestión de Tecnología e Informática cuando aplique.</t>
  </si>
  <si>
    <t>Se incluye proyecto de actualización de manual de contratación, revisado por proceso de análisis y mejora continua, en espera de firmas de direcivos. Soporte activida GC_Ac12</t>
  </si>
  <si>
    <t>GC_AC25</t>
  </si>
  <si>
    <t>Socialización del manual de supervisión actualizado</t>
  </si>
  <si>
    <t>Registro de asistentes a la socialización (Número)</t>
  </si>
  <si>
    <r>
      <rPr>
        <sz val="11"/>
        <color theme="1"/>
        <rFont val="Arial"/>
        <family val="2"/>
      </rPr>
      <t xml:space="preserve">Acción establecida en el Plan de Mejoramiento suscrito el 23 de agosto de 2023,  como resultado de la denuncia 2022-252859-82111-D
La acción de mejora finaliza el 31 de Diciembre  de 2024
</t>
    </r>
    <r>
      <rPr>
        <sz val="11"/>
        <color rgb="FF000000"/>
        <rFont val="Arial"/>
        <family val="2"/>
      </rPr>
      <t>No se reportaron evidencias del avance reportado.</t>
    </r>
    <r>
      <rPr>
        <b/>
        <sz val="11"/>
        <color rgb="FF000000"/>
        <rFont val="Arial"/>
        <family val="2"/>
      </rPr>
      <t xml:space="preserve">
No se cumplió con el plazo establecido en la acción de mejora, quedando VENCIDA.
</t>
    </r>
  </si>
  <si>
    <r>
      <t xml:space="preserve">Acción establecida en el Plan de Mejoramiento suscrito el 23 de agosto de 2023,  como resultado de la denuncia 2022-252859-82111-D
La acción de mejora finaliza el 31 de Diciembre  de 2024
</t>
    </r>
    <r>
      <rPr>
        <sz val="11"/>
        <color rgb="FF000000"/>
        <rFont val="Arial"/>
        <family val="2"/>
      </rPr>
      <t xml:space="preserve">No se reportaron evidencias del avance reportado.
No se cumplió con el plazo establecido en la acción de mejora, quedando VENCIDA.
</t>
    </r>
  </si>
  <si>
    <t>GC_AC26</t>
  </si>
  <si>
    <t>Implementar y socializar de lista de chequeo con relación a los requisitos para el proceso de selección relacionado con la Resolución Nro. 125 del 18 de junio de 2020, Por la cual se establece el procedimiento para la suscripción de contratos o convenios con entidades privadas sin Ánimo de lucro y de reconocida idoneidad con la dirección nacional de bomberos</t>
  </si>
  <si>
    <t>Lista de chequeo para la suscripción de contratos o convenios con entidades privadas sin Ánimo de lucro y de reconocida idoneidad con la dirección nacional de bomberos actualizada y socializada</t>
  </si>
  <si>
    <r>
      <rPr>
        <sz val="11"/>
        <color theme="1"/>
        <rFont val="Arial"/>
        <family val="2"/>
      </rPr>
      <t xml:space="preserve">Acción establecida en el Plan de Mejoramiento suscrito el 23 de agosto de 2023,  como resultado de la denuncia 2022-252859-82111-D
La acción de mejora finaliza el 31 de Diciembre  de 2024
</t>
    </r>
    <r>
      <rPr>
        <sz val="11"/>
        <color rgb="FF000000"/>
        <rFont val="Arial"/>
        <family val="2"/>
      </rPr>
      <t xml:space="preserve">No se evidenció avance.
</t>
    </r>
    <r>
      <rPr>
        <b/>
        <sz val="11"/>
        <color rgb="FF000000"/>
        <rFont val="Arial"/>
        <family val="2"/>
      </rPr>
      <t xml:space="preserve">No se cumplió con el plazo establecido en la acción de mejora, quedando VENCIDA.
</t>
    </r>
  </si>
  <si>
    <r>
      <t xml:space="preserve">Acción establecida en el Plan de Mejoramiento suscrito el 23 de agosto de 2023,  como resultado de la denuncia 2022-252859-82111-D
La acción de mejora finaliza el 31 de Diciembre  de 2024
</t>
    </r>
    <r>
      <rPr>
        <sz val="11"/>
        <color rgb="FF000000"/>
        <rFont val="Arial"/>
        <family val="2"/>
      </rPr>
      <t xml:space="preserve">No se evidenció avance.
No se cumplió con el plazo establecido en la acción de mejora, quedando VENCIDA.
</t>
    </r>
  </si>
  <si>
    <t>GC_AC27</t>
  </si>
  <si>
    <t>Actualización y socialización del Procedimiento para la gestión contractual PC-CO-01, que incluya puntos de control estableciendo los documentos y requisitos ánimos necesarios para el inicio de la estructuración del proceso contractual de convenios de asociación y que establezca la participación del Comité© de Contractación en los procesos contractuales.</t>
  </si>
  <si>
    <t>Procedimiento para la gestión contractual PC-CO-01, actualizado y socializado</t>
  </si>
  <si>
    <t>Indicador en desarrollo; el procedimiento se encuentra en fase de revisión y ajuste para su posterior socialización.</t>
  </si>
  <si>
    <t>GC_AC28</t>
  </si>
  <si>
    <t>Actualizar y socializar el manual de supervisión MN-CO-02, incluyendo un párrafo explicito sobre la normatividad legal con relación al apoyo a la supervisión por parte de un contratista(Apoyo a la supervisión, supervisión compartida, Diferenciar con interventoría)</t>
  </si>
  <si>
    <t>Manual de supervisión MN-CO-02 actualizado y socializado</t>
  </si>
  <si>
    <t xml:space="preserve">La actividad se encuentra en proceso; se adelanta la actualización del Manual de Supervisión MN-CO-02 para incorporar un apartado explícito sobre la normatividad aplicable al apoyo a la supervisión y su diferenciación frente a la interventoría.
</t>
  </si>
  <si>
    <t>GC_AC29</t>
  </si>
  <si>
    <t>Capacitación de supervisores en normas manuales y procedimientos del estatuto contractual en materia de selección</t>
  </si>
  <si>
    <t>Capacitación realizada</t>
  </si>
  <si>
    <t>https://dnbcgovco-my.sharepoint.com/personal/planeacion_dnbc_gov_co/_layouts/15/onedrive.aspx?id=%2Fpersonal%2Fplaneacion%5Fdnbc%5Fgov%5Fco%2FDocuments%2FDocumentos%20SIGE%2F6%2E%20Planes%2FPLAN%20DE%20MEJORA%2F2026%2F01%2E%20Seguimiento%20Primer%20Trimestre%2F15%2E%20Gesti%C3%B3n%20Contractual%2FGC%5FAC29&amp;viewid=efb70791%2Db8ab%2D49e7%2Db552%2Dd3d4cbe976b9&amp;ct=1777321740236&amp;or=OWA%2DNT%2DMail</t>
  </si>
  <si>
    <t>GC_AC30</t>
  </si>
  <si>
    <t>Actualizar el manual de supervisión MN-CO-02, asociando los formatos de: Informe de actividades, Informe mensual y/o periódico de supervisión, Informe de seguimiento de supervisor e informe final</t>
  </si>
  <si>
    <t>Manual de supervisión MN-CO-02, actualizado y socializado</t>
  </si>
  <si>
    <t>Actividad en desarrollo; se trabaja en la actualización del Manual de Supervisión MN-CO-02 para asociar formalmente los formatos de informes de actividades, seguimiento, informes periódicos y finales.</t>
  </si>
  <si>
    <t>GC_AC31</t>
  </si>
  <si>
    <t>Establecer formato de estudios previos que incluya la definición de la necesidad por parte del Área solicitante</t>
  </si>
  <si>
    <t>Formato establecido y socializado</t>
  </si>
  <si>
    <r>
      <rPr>
        <sz val="11"/>
        <color theme="1"/>
        <rFont val="Arial"/>
        <family val="2"/>
      </rPr>
      <t xml:space="preserve">Acción establecida en el Plan de Mejoramiento suscrito el 23 de agosto de 2023,  como resultado de la denuncia 2022-252859-82111-D
La acción de mejora finaliza el 31 de Diciembre  de 2024
</t>
    </r>
    <r>
      <rPr>
        <sz val="11"/>
        <color rgb="FF000000"/>
        <rFont val="Arial"/>
        <family val="2"/>
      </rPr>
      <t xml:space="preserve">No se evidenció avance.
</t>
    </r>
    <r>
      <rPr>
        <b/>
        <sz val="11"/>
        <color rgb="FF000000"/>
        <rFont val="Arial"/>
        <family val="2"/>
      </rPr>
      <t xml:space="preserve">
Por lo tanto, no se dio cumplimiento a la acción establecida en el Plan de Mejoramiento quedando la acción VENCIDA</t>
    </r>
  </si>
  <si>
    <r>
      <t xml:space="preserve">Acción establecida en el Plan de Mejoramiento suscrito el 23 de agosto de 2023,  como resultado de la denuncia 2022-252859-82111-D
La acción de mejora finaliza el 31 de Diciembre  de 2024
</t>
    </r>
    <r>
      <rPr>
        <sz val="11"/>
        <color rgb="FF000000"/>
        <rFont val="Arial"/>
        <family val="2"/>
      </rPr>
      <t>No se evidenció avance.
Por lo tanto, no se dio cumplimiento a la acción establecida en el Plan de Mejoramiento quedando la acción VENCIDA</t>
    </r>
  </si>
  <si>
    <t>GC_AC32</t>
  </si>
  <si>
    <t>Actualizar y socializar el procedimiento de Gestión contractual PC-CO-01 incluyendo un punto de control en el Formato lista de chequeo  cuando se requiera realizar modificaciones contractuales.</t>
  </si>
  <si>
    <t>Indicador no cumplido; actualmente se trabaja en la incorporación del punto de control dentro del procedimiento y el formato correspondiente.</t>
  </si>
  <si>
    <t>GC_AC33</t>
  </si>
  <si>
    <t>Archivar en el expediente contractual las listas de chequeo</t>
  </si>
  <si>
    <t>Listas de chequeo archivadas y firmadas por quién revisó</t>
  </si>
  <si>
    <r>
      <rPr>
        <sz val="11"/>
        <color theme="1"/>
        <rFont val="Arial"/>
        <family val="2"/>
      </rPr>
      <t xml:space="preserve">Acción establecida en el Plan de Mejoramiento suscrito el 12 de enero de 2024 como resultado de la auditoría realizada a la vigencia 2022.
La acción de mejora finaliza el 31 de diciembre de 2024
</t>
    </r>
    <r>
      <rPr>
        <sz val="11"/>
        <color rgb="FF000000"/>
        <rFont val="Arial"/>
        <family val="2"/>
      </rPr>
      <t xml:space="preserve">No se evidenció avance.
</t>
    </r>
    <r>
      <rPr>
        <b/>
        <sz val="11"/>
        <color rgb="FF000000"/>
        <rFont val="Arial"/>
        <family val="2"/>
      </rPr>
      <t xml:space="preserve">
Por lo tanto, no se dio cumplimiento a la acción establecida en el Plan de Mejoramiento quedando VENCIDA.
</t>
    </r>
  </si>
  <si>
    <r>
      <t xml:space="preserve">Acción establecida en el Plan de Mejoramiento suscrito el 12 de enero de 2024 como resultado de la auditoría realizada a la vigencia 2022.
La acción de mejora finaliza el 31 de diciembre de 2024
</t>
    </r>
    <r>
      <rPr>
        <sz val="11"/>
        <color rgb="FF000000"/>
        <rFont val="Arial"/>
        <family val="2"/>
      </rPr>
      <t xml:space="preserve">No se evidenció avance.
Por lo tanto, no se dio cumplimiento a la acción establecida en el Plan de Mejoramiento quedando VENCIDA.
</t>
    </r>
  </si>
  <si>
    <t>GC_AC34</t>
  </si>
  <si>
    <t>Generar el Plan Anual de Adquisiciones con las necesidades de la vigencia 2024</t>
  </si>
  <si>
    <t xml:space="preserve">Plan Anual de Adquisiciones Publicado </t>
  </si>
  <si>
    <r>
      <rPr>
        <sz val="11"/>
        <color theme="1"/>
        <rFont val="Arial"/>
        <family val="2"/>
      </rPr>
      <t xml:space="preserve">Acción establecida en el Plan de Mejoramiento suscrito el 12 de enero de 2024 como resultado de la auditoría realizada a la vigencia 2022.
</t>
    </r>
    <r>
      <rPr>
        <b/>
        <sz val="11"/>
        <color rgb="FF000000"/>
        <rFont val="Arial"/>
        <family val="2"/>
      </rPr>
      <t xml:space="preserve">La acción de mejora finaliza el 31 de enero de 2024
</t>
    </r>
    <r>
      <rPr>
        <sz val="11"/>
        <color rgb="FF000000"/>
        <rFont val="Arial"/>
        <family val="2"/>
      </rPr>
      <t>Se evidenció el registro del cargue de la información descrita por el proceso, correspondiente al Formato del PAA, las adquisiciones del PAA y el cargue en SECOP II.</t>
    </r>
    <r>
      <rPr>
        <b/>
        <sz val="11"/>
        <color rgb="FF000000"/>
        <rFont val="Arial"/>
        <family val="2"/>
      </rPr>
      <t xml:space="preserve">
No se cumplió con el plazo establecido en la acción de mejora, quedando VENCIDA.
</t>
    </r>
  </si>
  <si>
    <r>
      <t xml:space="preserve">Acción establecida en el Plan de Mejoramiento suscrito el 12 de enero de 2024 como resultado de la auditoría realizada a la vigencia 2022.
</t>
    </r>
    <r>
      <rPr>
        <sz val="11"/>
        <color rgb="FF000000"/>
        <rFont val="Arial"/>
        <family val="2"/>
      </rPr>
      <t xml:space="preserve">La acción de mejora finaliza el 31 de enero de 2024
Se evidenció el registro del cargue de la información descrita por el proceso, correspondiente al Formato del PAA, las adquisiciones del PAA y el cargue en SECOP II.
No se cumplió con el plazo establecido en la acción de mejora, quedando VENCIDA.
</t>
    </r>
  </si>
  <si>
    <t>Actividad con cumplimiento reportado en el primer trimestre 2026. Se reporta seguimiento</t>
  </si>
  <si>
    <t>GC_AC35</t>
  </si>
  <si>
    <t>Realizar seguimiento mensual al cumplimiento del PAA relacionado la totalidad de las necesidades así como los cronogramas de los procesos de selección en curso, y presentarlo a la Alta Dirección y al comité de contratación para la respectiva toma de decisiones.</t>
  </si>
  <si>
    <r>
      <rPr>
        <sz val="11"/>
        <color theme="1"/>
        <rFont val="Arial"/>
        <family val="2"/>
      </rPr>
      <t xml:space="preserve">Acción establecida en el Plan de Mejoramiento suscrito el 12 de enero de 2024 como resultado de la auditoría realizada a la vigencia 2022.
La acción de mejora finalizó el 31 de enero de 2025
</t>
    </r>
    <r>
      <rPr>
        <sz val="11"/>
        <color rgb="FF000000"/>
        <rFont val="Arial"/>
        <family val="2"/>
      </rPr>
      <t xml:space="preserve">No se cargaron evidencias en el repositorio relacionada con las Actas del Comite de contratacion.
</t>
    </r>
    <r>
      <rPr>
        <b/>
        <sz val="11"/>
        <color rgb="FF000000"/>
        <rFont val="Arial"/>
        <family val="2"/>
      </rPr>
      <t xml:space="preserve">
No se cumplió con el plazo establecido en la acción de mejora, quedando VENCIDA.
</t>
    </r>
  </si>
  <si>
    <r>
      <t xml:space="preserve">Acción establecida en el Plan de Mejoramiento suscrito el 12 de enero de 2024 como resultado de la auditoría realizada a la vigencia 2022.
La acción de mejora finalizó el 31 de enero de 2025
</t>
    </r>
    <r>
      <rPr>
        <sz val="11"/>
        <color rgb="FF000000"/>
        <rFont val="Arial"/>
        <family val="2"/>
      </rPr>
      <t xml:space="preserve">No se cargaron evidencias en el repositorio relacionada con las Actas del Comite de contratacion.
No se cumplió con el plazo establecido en la acción de mejora, quedando VENCIDA.
</t>
    </r>
  </si>
  <si>
    <t>Se adjunta seguimiento al PAA. No se reporta socialización con alta dirección</t>
  </si>
  <si>
    <t>GC_AC36</t>
  </si>
  <si>
    <t>Designar apoyo a la supervisión  en los convenios interadministrativos para la construcción en las estaciones de los cuerpos de bomberos</t>
  </si>
  <si>
    <t>Apoyo a la supervisión designados</t>
  </si>
  <si>
    <r>
      <rPr>
        <sz val="11"/>
        <color theme="1"/>
        <rFont val="Arial"/>
        <family val="2"/>
      </rPr>
      <t xml:space="preserve">Acción establecida en el Plan de Mejoramiento suscrito el 15 de enero de 2024 como resultado de la auditoria realizada a la vigencia 2022
La acción de mejora finaliza el 28 de febrero de 2024
</t>
    </r>
    <r>
      <rPr>
        <sz val="11"/>
        <color rgb="FF000000"/>
        <rFont val="Arial"/>
        <family val="2"/>
      </rPr>
      <t xml:space="preserve">
No se evidenció avance.
</t>
    </r>
    <r>
      <rPr>
        <b/>
        <sz val="11"/>
        <color rgb="FF000000"/>
        <rFont val="Arial"/>
        <family val="2"/>
      </rPr>
      <t xml:space="preserve">No se cumplió con el plazo establecido en la acción de mejora, quedando VENCIDA.
</t>
    </r>
  </si>
  <si>
    <r>
      <t xml:space="preserve">Acción establecida en el Plan de Mejoramiento suscrito el 15 de enero de 2024 como resultado de la auditoria realizada a la vigencia 2022
La acción de mejora finaliza el 28 de febrero de 2024
</t>
    </r>
    <r>
      <rPr>
        <sz val="11"/>
        <color rgb="FF000000"/>
        <rFont val="Arial"/>
        <family val="2"/>
      </rPr>
      <t xml:space="preserve">
No se evidenció avance.
No se cumplió con el plazo establecido en la acción de mejora, quedando VENCIDA.
</t>
    </r>
  </si>
  <si>
    <t>GC_AC37</t>
  </si>
  <si>
    <t>Actualizar manual de contratación incluyendo la obligatoriedad por parte del área solicitante de justificar la modificación técnica, jurídica y económicamente de los contratos y/o convenios</t>
  </si>
  <si>
    <t>Manual de contratación actualizado</t>
  </si>
  <si>
    <t>Actividad en proceso de ajuste; el Manual de Contratación se encuentra en revisión para incluir la obligatoriedad de justificar técnica, jurídica y financieramente las modificaciones contractuales.</t>
  </si>
  <si>
    <t>GC_AC38</t>
  </si>
  <si>
    <t>Actualización del Manual de supervisión incluyendo formatos necesarios para el seguimiento de entrega de bienes y central de pagos</t>
  </si>
  <si>
    <r>
      <rPr>
        <sz val="11"/>
        <color theme="1"/>
        <rFont val="Arial"/>
        <family val="2"/>
      </rPr>
      <t xml:space="preserve">Actividad en construcción; se adelanta la actualización del Manual de Supervisión para incorporar los formatos necesarios para el control de entrega de bienes y gestión de pagos.
</t>
    </r>
    <r>
      <rPr>
        <b/>
        <sz val="11"/>
        <color rgb="FF000000"/>
        <rFont val="Arial"/>
        <family val="2"/>
      </rPr>
      <t xml:space="preserve">
</t>
    </r>
  </si>
  <si>
    <r>
      <t xml:space="preserve">Actividad en construcción; se adelanta la actualización del Manual de Supervisión para incorporar los formatos necesarios para el control de entrega de bienes y gestión de pagos.
</t>
    </r>
    <r>
      <rPr>
        <sz val="11"/>
        <color rgb="FF000000"/>
        <rFont val="Arial"/>
        <family val="2"/>
      </rPr>
      <t xml:space="preserve">
</t>
    </r>
  </si>
  <si>
    <t>GC_AC39</t>
  </si>
  <si>
    <t xml:space="preserve">Taller de socialización semestral del Manual de Supervisión </t>
  </si>
  <si>
    <r>
      <rPr>
        <sz val="11"/>
        <color theme="1"/>
        <rFont val="Arial"/>
        <family val="2"/>
      </rPr>
      <t xml:space="preserve">Acción establecida en el Plan de Mejoramiento suscrito el 15 de enero de 2024 como resultado de la auditoria realizada a la vigencia 2022
La acción de mejora finaliza el 31 de diciembre de 2024
</t>
    </r>
    <r>
      <rPr>
        <sz val="11"/>
        <color rgb="FF000000"/>
        <rFont val="Arial"/>
        <family val="2"/>
      </rPr>
      <t xml:space="preserve">No se evidenció avance.
</t>
    </r>
    <r>
      <rPr>
        <b/>
        <sz val="11"/>
        <color rgb="FF000000"/>
        <rFont val="Arial"/>
        <family val="2"/>
      </rPr>
      <t xml:space="preserve">No se cumplió con el plazo establecido en la acción de mejora, quedando VENCIDA.
</t>
    </r>
  </si>
  <si>
    <r>
      <t xml:space="preserve">Acción establecida en el Plan de Mejoramiento suscrito el 15 de enero de 2024 como resultado de la auditoria realizada a la vigencia 2022
La acción de mejora finaliza el 31 de diciembre de 2024
</t>
    </r>
    <r>
      <rPr>
        <sz val="11"/>
        <color rgb="FF000000"/>
        <rFont val="Arial"/>
        <family val="2"/>
      </rPr>
      <t xml:space="preserve">No se evidenció avance.
No se cumplió con el plazo establecido en la acción de mejora, quedando VENCIDA.
</t>
    </r>
  </si>
  <si>
    <t>GC_AC40</t>
  </si>
  <si>
    <t>Realizar  capacitaciones en la plataforma SECOP II con la participación y contratistas del procesos de gestión contractual, de manera trimestral</t>
  </si>
  <si>
    <t>Capacitaciones</t>
  </si>
  <si>
    <t>https://dnbcgovco-my.sharepoint.com/personal/planeacion_dnbc_gov_co/_layouts/15/onedrive.aspx?id=%2Fpersonal%2Fplaneacion%5Fdnbc%5Fgov%5Fco%2FDocuments%2FDocumentos%20SIGE%2F6%2E%20Planes%2FPLAN%20DE%20MEJORA%2F2026%2F01%2E%20Seguimiento%20Primer%20Trimestre%2F15%2E%20Gesti%C3%B3n%20Contractual%2FGC%5FAC40&amp;viewid=efb70791%2Db8ab%2D49e7%2Db552%2Dd3d4cbe976b9&amp;ct=1777321740236&amp;or=OWA%2DNT%2DMail</t>
  </si>
  <si>
    <t>GC_AC41</t>
  </si>
  <si>
    <t>Realizar la publicación de los siguientes contratos No 010, 011, 012, 013, 014, 015, 016, 017, 018, 020, 021, 022, 023, 024, 025, 026, 027, 028 y 029 del 2023</t>
  </si>
  <si>
    <t xml:space="preserve">Publicaciones realizadas </t>
  </si>
  <si>
    <r>
      <rPr>
        <b/>
        <sz val="11"/>
        <color theme="1"/>
        <rFont val="Arial"/>
        <family val="2"/>
      </rPr>
      <t xml:space="preserve">Acción establecida en el Plan de Mejoramiento suscrito el 16 de Octubre de 2024 Publicación extemporanea SECOP ll Denuncias 2024-298024-82111/ Radicado 2024ER0042791 del 05/03/2024 y 2024-298886-82111/ Radicado 2024ER0051970 del 13/03/2024
</t>
    </r>
    <r>
      <rPr>
        <sz val="11"/>
        <color theme="1"/>
        <rFont val="Arial"/>
        <family val="2"/>
      </rPr>
      <t xml:space="preserve">
</t>
    </r>
    <r>
      <rPr>
        <b/>
        <sz val="11"/>
        <color theme="1"/>
        <rFont val="Arial"/>
        <family val="2"/>
      </rPr>
      <t xml:space="preserve">La acción de mejora finaliza el 30 de octubre de 2024.
</t>
    </r>
    <r>
      <rPr>
        <sz val="11"/>
        <color theme="1"/>
        <rFont val="Arial"/>
        <family val="2"/>
      </rPr>
      <t xml:space="preserve">
Se verificó que, en el periodo anterior, se dio cumplimiento a la publicación completa y oportuna en la plataforma SECOP II de los contratos Nos. 010, 011, 012, 013, 014, 015, 016, 017, 018, 020, 021, 022, 023, 024, 025, 026, 027, 028 y 029 de 2023.</t>
    </r>
    <r>
      <rPr>
        <b/>
        <sz val="11"/>
        <color theme="1"/>
        <rFont val="Arial"/>
        <family val="2"/>
      </rPr>
      <t xml:space="preserve">
Por lo anterior, la acción de mejora se encuentra cumplida.
</t>
    </r>
  </si>
  <si>
    <r>
      <rPr>
        <sz val="11"/>
        <rFont val="Arial"/>
        <family val="2"/>
      </rPr>
      <t xml:space="preserve">Acción establecida en el Plan de Mejoramiento suscrito el 16 de Octubre de 2024 Publicación extemporanea SECOP ll Denuncias 2024-298024-82111/ Radicado 2024ER0042791 del 05/03/2024 y 2024-298886-82111/ Radicado 2024ER0051970 del 13/03/2024
La acción de mejora finaliza el 30 de octubre de 2024.
Se verificó que, en el periodo anterior, se dio cumplimiento a la publicación completa y oportuna en la plataforma SECOP II de los contratos Nos. 010, 011, 012, 013, 014, 015, 016, 017, 018, 020, 021, 022, 023, 024, 025, 026, 027, 028 y 029 de 2023.
Por lo anterior, la acción de mejora se encuentra cumplida.
</t>
    </r>
  </si>
  <si>
    <t>GC_AC42</t>
  </si>
  <si>
    <t>Establecer un cronograma mensual  de seguimiento para la publicación de documentos, designando un responsable que revise periódicamente los plazos y realice reportes semanales sobre el estado de cumplimiento.</t>
  </si>
  <si>
    <r>
      <rPr>
        <sz val="11"/>
        <color theme="1"/>
        <rFont val="Arial"/>
        <family val="2"/>
      </rPr>
      <t xml:space="preserve">Cronograma </t>
    </r>
    <r>
      <rPr>
        <b/>
        <sz val="11"/>
        <color theme="1"/>
        <rFont val="Arial"/>
        <family val="2"/>
      </rPr>
      <t>mensual</t>
    </r>
    <r>
      <rPr>
        <sz val="11"/>
        <color theme="1"/>
        <rFont val="Arial"/>
        <family val="2"/>
      </rPr>
      <t xml:space="preserve"> con sus respectivos reportes de cumplimiento </t>
    </r>
  </si>
  <si>
    <r>
      <rPr>
        <b/>
        <sz val="11"/>
        <color theme="1"/>
        <rFont val="Arial"/>
        <family val="2"/>
      </rPr>
      <t>Acción establecida en el Plan de Mejoramiento suscrito el 16 de Octubre de 2024 Publicación extemporanea SECOP ll Denuncias 2024-298024-82111/ Radicado 2024ER0042791 del 05/03/2024 y 2024-298886-82111/ Radicado 2024ER0051970 del 13/03/2024</t>
    </r>
    <r>
      <rPr>
        <sz val="11"/>
        <color theme="1"/>
        <rFont val="Arial"/>
        <family val="2"/>
      </rPr>
      <t xml:space="preserve">
</t>
    </r>
    <r>
      <rPr>
        <b/>
        <sz val="11"/>
        <color theme="1"/>
        <rFont val="Arial"/>
        <family val="2"/>
      </rPr>
      <t>La acción de mejora finalizó el 30 de junio de 2025.</t>
    </r>
    <r>
      <rPr>
        <sz val="11"/>
        <color theme="1"/>
        <rFont val="Arial"/>
        <family val="2"/>
      </rPr>
      <t xml:space="preserve">
No se evidenció avance.
</t>
    </r>
    <r>
      <rPr>
        <b/>
        <sz val="11"/>
        <color theme="1"/>
        <rFont val="Arial"/>
        <family val="2"/>
      </rPr>
      <t xml:space="preserve">No se cumplió con el plazo establecido en la acción de mejora, quedando VENCIDA.
</t>
    </r>
  </si>
  <si>
    <r>
      <rPr>
        <sz val="11"/>
        <rFont val="Arial"/>
        <family val="2"/>
      </rPr>
      <t xml:space="preserve">Acción establecida en el Plan de Mejoramiento suscrito el 16 de Octubre de 2024 Publicación extemporanea SECOP ll Denuncias 2024-298024-82111/ Radicado 2024ER0042791 del 05/03/2024 y 2024-298886-82111/ Radicado 2024ER0051970 del 13/03/2024
La acción de mejora finalizó el 30 de junio de 2025.
No se evidenció avance.
No se cumplió con el plazo establecido en la acción de mejora, quedando VENCIDA.
</t>
    </r>
  </si>
  <si>
    <t>GC_AC43</t>
  </si>
  <si>
    <t>Revisar y actualizar las políticas y procedimientos internos establecidos en el Manual de Contratación  y procedimiento de Gestión Contractual relacionados con la contratación y publicación de documentos en las plataformas, para asegurarse de que estén alineadas con la normativa vigente. Además, establecer un protocolo claro para los casos excepcionales o imprevistos.</t>
  </si>
  <si>
    <t>Politicas y procedimientos internos actualizados</t>
  </si>
  <si>
    <t>Indicador en proceso; se adelanta la revisión y actualización de las políticas y procedimientos internos.</t>
  </si>
  <si>
    <t>GC_AC44</t>
  </si>
  <si>
    <t>Asignar a una persona o equipo específico con la responsabilidad exclusiva de gestionar y supervisar todas las publicaciones en SECOP II y otras plataformas relacionadas. Esta persona se encargará de asegurar que todos los contratos y documentos derivados sean publicados de manera oportuna y cumpliendo con los requisitos legales y emitirá el respectivo informe de seguimiento mensualmente.</t>
  </si>
  <si>
    <t>Persona o equipo asignado que verifique el estado de las publicaciones en el SECOP ll e informe de seguimiento de publicación</t>
  </si>
  <si>
    <r>
      <rPr>
        <b/>
        <sz val="11"/>
        <color theme="1"/>
        <rFont val="Arial"/>
        <family val="2"/>
      </rPr>
      <t xml:space="preserve">Acción establecida en el Plan de Mejoramiento suscrito el 16 de Octubre de 2024 Publicación extemporanea SECOP ll Denuncias 2024-298024-82111/ Radicado 2024ER0042791 del 05/03/2024 y 2024-298886-82111/ Radicado 2024ER0051970 del 13/03/2024
La acción de mejora finaliza el 30 de octubre de 2024.
</t>
    </r>
    <r>
      <rPr>
        <sz val="11"/>
        <color theme="1"/>
        <rFont val="Arial"/>
        <family val="2"/>
      </rPr>
      <t xml:space="preserve">No se evidenció avance.
</t>
    </r>
    <r>
      <rPr>
        <b/>
        <sz val="11"/>
        <color theme="1"/>
        <rFont val="Arial"/>
        <family val="2"/>
      </rPr>
      <t xml:space="preserve">No se cumplió con el plazo establecido en la acción de mejora, quedando VENCIDA.
</t>
    </r>
  </si>
  <si>
    <r>
      <rPr>
        <sz val="11"/>
        <rFont val="Arial"/>
        <family val="2"/>
      </rPr>
      <t xml:space="preserve">Acción establecida en el Plan de Mejoramiento suscrito el 16 de Octubre de 2024 Publicación extemporanea SECOP ll Denuncias 2024-298024-82111/ Radicado 2024ER0042791 del 05/03/2024 y 2024-298886-82111/ Radicado 2024ER0051970 del 13/03/2024
La acción de mejora finaliza el 30 de octubre de 2024.
No se evidenció avance.
No se cumplió con el plazo establecido en la acción de mejora, quedando VENCIDA.
</t>
    </r>
  </si>
  <si>
    <t>GC_AC45</t>
  </si>
  <si>
    <t>Solicitar de inmediato a las partes involucradas que suscriban formalmente los contratos de comodato pendientes en la plataforma SECOP II, y actualizar la documentación correspondiente para regularizar la situación contractual antes de continuar con la operación de los bienes entregados de los contratos  12,15,16,17,18,19,20,21,22,23,24,25,26,27 y 28 del 2024.</t>
  </si>
  <si>
    <t>Número de contratos suscritos y formalizados</t>
  </si>
  <si>
    <r>
      <rPr>
        <b/>
        <sz val="11"/>
        <color theme="1"/>
        <rFont val="Arial"/>
        <family val="2"/>
      </rPr>
      <t xml:space="preserve">Acción establecida en el Plan de Mejoramiento suscrito el 16 de Octubre de 2024 Publicación extemporanea SECOP ll Denuncias 2024-298024-82111/ Radicado 2024ER0042791 del 05/03/2024 y 2024-298886-82111/ Radicado 2024ER0051970 del 13/03/2024.
</t>
    </r>
    <r>
      <rPr>
        <sz val="11"/>
        <color theme="1"/>
        <rFont val="Arial"/>
        <family val="2"/>
      </rPr>
      <t xml:space="preserve">
</t>
    </r>
    <r>
      <rPr>
        <b/>
        <sz val="11"/>
        <color theme="1"/>
        <rFont val="Arial"/>
        <family val="2"/>
      </rPr>
      <t>La acción de mejora finaliza el 30 de diciembre de 2024.</t>
    </r>
    <r>
      <rPr>
        <sz val="11"/>
        <color theme="1"/>
        <rFont val="Arial"/>
        <family val="2"/>
      </rPr>
      <t xml:space="preserve">
Se verificó que, desde el periodo anterior, se efectuó la formalización y publicación de los contratos de comodato Nos. 12, 15, 16, 17, 18, 19, 20, 21, 22, 23, 24, 25, 26, 27 y 28 de 2024. Así mismo, para la vigencia 2025 se dispone de una base de datos de los contratos suscritos durante dicha vigencia..
</t>
    </r>
    <r>
      <rPr>
        <b/>
        <sz val="11"/>
        <color theme="1"/>
        <rFont val="Arial"/>
        <family val="2"/>
      </rPr>
      <t xml:space="preserve">
No se cumplió con el plazo establecido en la acción de mejora, quedando VENCIDA.
</t>
    </r>
  </si>
  <si>
    <r>
      <rPr>
        <sz val="11"/>
        <rFont val="Arial"/>
        <family val="2"/>
      </rPr>
      <t xml:space="preserve">Acción establecida en el Plan de Mejoramiento suscrito el 16 de Octubre de 2024 Publicación extemporanea SECOP ll Denuncias 2024-298024-82111/ Radicado 2024ER0042791 del 05/03/2024 y 2024-298886-82111/ Radicado 2024ER0051970 del 13/03/2024.
La acción de mejora finaliza el 30 de diciembre de 2024.
Se verificó que, desde el periodo anterior, se efectuó la formalización y publicación de los contratos de comodato Nos. 12, 15, 16, 17, 18, 19, 20, 21, 22, 23, 24, 25, 26, 27 y 28 de 2024. Así mismo, para la vigencia 2025 se dispone de una base de datos de los contratos suscritos durante dicha vigencia..
No se cumplió con el plazo establecido en la acción de mejora, quedando VENCIDA.
</t>
    </r>
  </si>
  <si>
    <t>GC_AC46</t>
  </si>
  <si>
    <t>Actualizar el  Manual de Contratación  y procedimiento de Gestión Contractual donde  incluya la verificación exhaustiva del perfeccionamiento del contrato antes de la entrega de los bienes. Este proceso debe incluir la validación formal en la plataforma SECOP II para asegurarse de que todas las partes han aceptado y suscrito los contratos.</t>
  </si>
  <si>
    <t>Indicador sin cumplimiento a la fecha; se trabaja en el ajuste del Manual de Contratación y del Procedimiento de Gestión Contractual para incluir esta verificación.</t>
  </si>
  <si>
    <t>GC_AC47</t>
  </si>
  <si>
    <t>Actualizar el manual de supervisión donde se  incluya revisiones periódicas de los contratos de comodato, asegurando que se cumplan todos los requisitos y protocolos establecidos, así como la formación del personal encargado en normativas y buenas prácticas de gestión contractual</t>
  </si>
  <si>
    <t xml:space="preserve">Actualización del manual de supervisión  y capacitaciones </t>
  </si>
  <si>
    <t xml:space="preserve">Actividad en proceso; el Manual de Supervisión se encuentra en actualización para incluir revisiones periódicas de contratos de comodato y acciones de formación en normativas y buenas prácticas.
</t>
  </si>
  <si>
    <t>GC_AC48</t>
  </si>
  <si>
    <t>Ajustar las minutas de los nuevos procesos contractuales con herramientas juridicas que permitan mayor control sobre la ejecución de los contratos derivados relacionados con la construcción de estaciones de bomberos</t>
  </si>
  <si>
    <t>Minutas actualizadas</t>
  </si>
  <si>
    <r>
      <rPr>
        <b/>
        <sz val="11"/>
        <color rgb="FF000000"/>
        <rFont val="Arial"/>
        <family val="2"/>
      </rPr>
      <t xml:space="preserve">Accion establecida en el plan de mejoramiento suscrito el 17 de diciembre de 2024, como resultado de la auditoria realizada a la vigencia 2023.
La acción finalizó el 31 de diciembre de 2025. 
</t>
    </r>
    <r>
      <rPr>
        <sz val="11"/>
        <color rgb="FF000000"/>
        <rFont val="Arial"/>
        <family val="2"/>
      </rPr>
      <t xml:space="preserve">No se evidenció reporte de avance.
</t>
    </r>
    <r>
      <rPr>
        <b/>
        <sz val="11"/>
        <color rgb="FF000000"/>
        <rFont val="Arial"/>
        <family val="2"/>
      </rPr>
      <t>Por lo tanto, no se ha dado cumplimiento a la acción establecida en el Plan de Mejoramiento.</t>
    </r>
    <r>
      <rPr>
        <sz val="11"/>
        <color rgb="FF000000"/>
        <rFont val="Arial"/>
        <family val="2"/>
      </rPr>
      <t xml:space="preserve">
</t>
    </r>
  </si>
  <si>
    <r>
      <rPr>
        <sz val="11"/>
        <color rgb="FF000000"/>
        <rFont val="Arial"/>
        <family val="2"/>
      </rPr>
      <t xml:space="preserve">Accion establecida en el plan de mejoramiento suscrito el 17 de diciembre de 2024, como resultado de la auditoria realizada a la vigencia 2023.
La acción finalizó el 31 de diciembre de 2025. 
No se evidenció reporte de avance.
Por lo tanto, no se ha dado cumplimiento a la acción establecida en el Plan de Mejoramiento.
</t>
    </r>
  </si>
  <si>
    <t>GC_AC49</t>
  </si>
  <si>
    <t>Seguimiento mensual al PAA informando el avance y cumplimiento en su ejecución, generando alertas para la toma de desiciones de la alta dirección.</t>
  </si>
  <si>
    <t>Acta de comité de contratación con seguimiento al PAA</t>
  </si>
  <si>
    <r>
      <rPr>
        <b/>
        <sz val="11"/>
        <color rgb="FF000000"/>
        <rFont val="Arial"/>
        <family val="2"/>
      </rPr>
      <t>Accion establecida en el plan de mejoramiento suscrito el 17 de diciembre de 2024, como resultado de la auditoria realizada a la vigencia 2023.
La acción finalizó el 31 de diciembre de 2025.</t>
    </r>
    <r>
      <rPr>
        <sz val="11"/>
        <color rgb="FF000000"/>
        <rFont val="Arial"/>
        <family val="2"/>
      </rPr>
      <t xml:space="preserve"> 
Se evidenció que se efectuó el seguimiento mensual al Plan Anual de Adquisiciones (PAA) en el marco de las reuniones del Comité de Contratación, en las cuales se informó el avance y el estado de su ejecución durante el periodo correspondiente. No se evidencian las actas del ultimo semestre.
</t>
    </r>
    <r>
      <rPr>
        <b/>
        <sz val="11"/>
        <color rgb="FF000000"/>
        <rFont val="Arial"/>
        <family val="2"/>
      </rPr>
      <t xml:space="preserve">
Por lo tanto, no se ha dado cumplimiento a la acción establecida en el Plan de Mejoramiento.</t>
    </r>
  </si>
  <si>
    <r>
      <rPr>
        <sz val="11"/>
        <color rgb="FF000000"/>
        <rFont val="Arial"/>
        <family val="2"/>
      </rPr>
      <t>Accion establecida en el plan de mejoramiento suscrito el 17 de diciembre de 2024, como resultado de la auditoria realizada a la vigencia 2023.
La acción finalizó el 31 de diciembre de 2025. 
Se evidenció que se efectuó el seguimiento mensual al Plan Anual de Adquisiciones (PAA) en el marco de las reuniones del Comité de Contratación, en las cuales se informó el avance y el estado de su ejecución durante el periodo correspondiente. No se evidencian las actas del ultimo semestre.
Por lo tanto, no se ha dado cumplimiento a la acción establecida en el Plan de Mejoramiento.</t>
    </r>
  </si>
  <si>
    <t>No se incluyen evidencias de seguimiento</t>
  </si>
  <si>
    <t>GC_AC50</t>
  </si>
  <si>
    <t>Seguimiento mensual al PAA en reunón del Comité de Contratación informando el avance y cumplimiento en su ejecución</t>
  </si>
  <si>
    <r>
      <rPr>
        <b/>
        <sz val="11"/>
        <color rgb="FF000000"/>
        <rFont val="Arial"/>
        <family val="2"/>
      </rPr>
      <t>Accion establecida en el plan de mejoramiento suscrito el 17 de diciembre de 2024, como resultado de la auditoria realizada a la vigencia 2023.
La acción finalizó el 31 de diciembre de 2025.</t>
    </r>
    <r>
      <rPr>
        <sz val="11"/>
        <color rgb="FF000000"/>
        <rFont val="Arial"/>
        <family val="2"/>
      </rPr>
      <t xml:space="preserve"> 
Se evidenció que se efectuó el seguimiento mensual al Plan Anual de Adquisiciones (PAA) en el marco de las reuniones del Comité de Contratación, en las cuales se informó el avance y el estado de su ejecución durante el periodo correspondiente. No se evidencian las actas del ultimo semestre.
</t>
    </r>
    <r>
      <rPr>
        <b/>
        <sz val="11"/>
        <color rgb="FF000000"/>
        <rFont val="Arial"/>
        <family val="2"/>
      </rPr>
      <t>Por lo tanto, no se ha dado cumplimiento a la acción establecida en el Plan de Mejoramiento.</t>
    </r>
  </si>
  <si>
    <t>GC_AC51</t>
  </si>
  <si>
    <t xml:space="preserve">Modificar el PAA cuando se detecte alguna justificación de cambio de modalidad de contratación o aspecto derivado que requiera su actualización </t>
  </si>
  <si>
    <t xml:space="preserve">PAA modificado y cargado en SECOP </t>
  </si>
  <si>
    <r>
      <rPr>
        <b/>
        <sz val="11"/>
        <color rgb="FF000000"/>
        <rFont val="Arial"/>
        <family val="2"/>
      </rPr>
      <t>Accion establecida en el plan de mejoramiento suscrito el 17 de diciembre de 2024, como resultado de la auditoria realizada a la vigencia 2023.</t>
    </r>
    <r>
      <rPr>
        <sz val="11"/>
        <color rgb="FF000000"/>
        <rFont val="Arial"/>
        <family val="2"/>
      </rPr>
      <t xml:space="preserve">
</t>
    </r>
    <r>
      <rPr>
        <b/>
        <sz val="11"/>
        <color rgb="FF000000"/>
        <rFont val="Arial"/>
        <family val="2"/>
      </rPr>
      <t xml:space="preserve">
La acción finaliza el 31 de diciembre de 2025. </t>
    </r>
    <r>
      <rPr>
        <sz val="11"/>
        <color rgb="FF000000"/>
        <rFont val="Arial"/>
        <family val="2"/>
      </rPr>
      <t xml:space="preserve">
Se evidenció el formato del Plan Anual de Adquisiciones (PAA), el archivo en Excel con el detalle de las adquisiciones de la vigencia y la gestión de publicación correspondiente en la plataforma SECOP.
</t>
    </r>
    <r>
      <rPr>
        <b/>
        <sz val="11"/>
        <color rgb="FF000000"/>
        <rFont val="Arial"/>
        <family val="2"/>
      </rPr>
      <t xml:space="preserve">
Por lo tanto, no se ha dado cumplimiento a la acción establecida en el Plan de Mejoramiento.</t>
    </r>
    <r>
      <rPr>
        <sz val="11"/>
        <color rgb="FF000000"/>
        <rFont val="Arial"/>
        <family val="2"/>
      </rPr>
      <t xml:space="preserve">
</t>
    </r>
  </si>
  <si>
    <r>
      <rPr>
        <sz val="11"/>
        <color rgb="FF000000"/>
        <rFont val="Arial"/>
        <family val="2"/>
      </rPr>
      <t xml:space="preserve">Accion establecida en el plan de mejoramiento suscrito el 17 de diciembre de 2024, como resultado de la auditoria realizada a la vigencia 2023.
La acción finaliza el 31 de diciembre de 2025. 
Se evidenció el formato del Plan Anual de Adquisiciones (PAA), el archivo en Excel con el detalle de las adquisiciones de la vigencia y la gestión de publicación correspondiente en la plataforma SECOP.
Por lo tanto, no se ha dado cumplimiento a la acción establecida en el Plan de Mejoramiento.
</t>
    </r>
  </si>
  <si>
    <t>No se evidencia control de las versiones del PAA</t>
  </si>
  <si>
    <t>GC_AC52</t>
  </si>
  <si>
    <t>Actualizar el acto administrativo que conforma el comité de infraestructura de la DNBC con la finalidad de ampliar el alcance de las funciones del mismo, hacia actividades de indole juridicas, técnicas y administrativas, con la finanlidad de generar alertas ante incidencias que puedad afectar la ejecución del contrato</t>
  </si>
  <si>
    <t>Acto administrativo actualizado</t>
  </si>
  <si>
    <r>
      <rPr>
        <b/>
        <sz val="11"/>
        <color rgb="FF000000"/>
        <rFont val="Arial"/>
        <family val="2"/>
      </rPr>
      <t>Accion establecida en el plan de mejoramiento suscrito el 17 de diciembre de 2024, como resultado de la auditoria realizada a la vigencia 2023.
La acción finalizó el 30 de marzo de 2025</t>
    </r>
    <r>
      <rPr>
        <sz val="11"/>
        <color rgb="FF000000"/>
        <rFont val="Arial"/>
        <family val="2"/>
      </rPr>
      <t xml:space="preserve">. 
No se evidencia reporte de avance.
</t>
    </r>
    <r>
      <rPr>
        <b/>
        <sz val="11"/>
        <color rgb="FF000000"/>
        <rFont val="Arial"/>
        <family val="2"/>
      </rPr>
      <t xml:space="preserve">No se cumplió con el plazo establecido en la acción de mejora, quedando VENCIDA.
</t>
    </r>
    <r>
      <rPr>
        <sz val="11"/>
        <color rgb="FF000000"/>
        <rFont val="Arial"/>
        <family val="2"/>
      </rPr>
      <t xml:space="preserve">
</t>
    </r>
  </si>
  <si>
    <r>
      <rPr>
        <sz val="11"/>
        <color rgb="FF000000"/>
        <rFont val="Arial"/>
        <family val="2"/>
      </rPr>
      <t xml:space="preserve">Accion establecida en el plan de mejoramiento suscrito el 17 de diciembre de 2024, como resultado de la auditoria realizada a la vigencia 2023.
La acción finalizó el 30 de marzo de 2025. 
No se evidencia reporte de avance.
No se cumplió con el plazo establecido en la acción de mejora, quedando VENCIDA.
</t>
    </r>
  </si>
  <si>
    <t>GC_AC53</t>
  </si>
  <si>
    <t xml:space="preserve">Realizar la planeación contractual de manera previso al inicio de la vigencia fiscal </t>
  </si>
  <si>
    <t>Plan Anual de Adquisiciones aprobado</t>
  </si>
  <si>
    <t xml:space="preserve">La actividad tuvo cumplimiento. Se realizó la planeación contractual de manera previa al inicio de la vigencia fiscal, mediante la elaboración, aprobación y publicación del Plan Anual de Adquisiciones, el cual consolida la programación de los procesos contractuales de la entidad. Como evidencia se cuenta con el Plan Anual de Adquisiciones aprobado, que permite verificar la planeación oportuna, la alineación con la vigencia fiscal y el cumplimiento de los lineamientos normativos aplicables.
</t>
  </si>
  <si>
    <t>https://dnbcgovco-my.sharepoint.com/personal/planeacion_dnbc_gov_co/_layouts/15/onedrive.aspx?id=%2Fpersonal%2Fplaneacion%5Fdnbc%5Fgov%5Fco%2FDocuments%2FDocumentos%20SIGE%2F6%2E%20Planes%2FPLAN%20DE%20MEJORA%2F2026%2F01%2E%20Seguimiento%20Primer%20Trimestre%2F15%2E%20Gesti%C3%B3n%20Contractual%2FGC%5FAC53&amp;viewid=efb70791%2Db8ab%2D49e7%2Db552%2Dd3d4cbe976b9&amp;ct=1777387045307&amp;or=OWA%2DNT%2DMail</t>
  </si>
  <si>
    <t>Se incluye información sobre la revisión con Planeacion y la publicación del plan para la vigencia 2026</t>
  </si>
  <si>
    <t>GC_AC54</t>
  </si>
  <si>
    <t>Elaborar y presentar ante el Comité de contratación el estado de avance del Plan Anual de Adquisiciones, con el fin de tomar decisiones e impartir directrices.</t>
  </si>
  <si>
    <t xml:space="preserve">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
</t>
  </si>
  <si>
    <t>GC_AC55</t>
  </si>
  <si>
    <t xml:space="preserve">Crear en el marco del sistema de gestión el formato del plan anual de adquisiciones para incluir programación contractual de la DNBC, y revisar el procedimiento Gestión Contractual </t>
  </si>
  <si>
    <t>Procedimiento y Formato actualizado.  Socializado</t>
  </si>
  <si>
    <t>Indicador en desarrollo; se encuentra en elaboración el formato y su articulación con el Procedimiento de Gestión Contractual.</t>
  </si>
  <si>
    <t>GC_AC56</t>
  </si>
  <si>
    <t>Actualizar Manual de Supervisión incluyendo etapa pre y pos contractual para garantiza la idoneidad del supervisor y que este tenga el conocimiento y control de todo el proceso desde la estructuración hasta la liquidación de este.</t>
  </si>
  <si>
    <t>Manual de Supervisión  actualizado y socializado</t>
  </si>
  <si>
    <t xml:space="preserve">Actividad en desarrollo; se trabaja en el ajuste del Manual de Supervisión para incorporar las etapas pre y poscontractual, garantizando la idoneidad y trazabilidad de la gestión del supervisor.
</t>
  </si>
  <si>
    <t>GC_AC57</t>
  </si>
  <si>
    <t>Actualizar el Manual de Supervisión y Contratación para incluir lineamientos claros sobre definición de plazos contractuales, control de ejecuciones prolongadas y gestión oportuna del cierre contractual dentro de la vigencia fiscal correspondiente.</t>
  </si>
  <si>
    <t>Manual actualizado y socializado</t>
  </si>
  <si>
    <t xml:space="preserve">Actividad en proceso; el Manual de Supervisión y Contratación se encuentra en revisión para incluir lineamientos claros sobre plazos contractuales, control de ejecuciones prolongadas y cierre dentro de la vigencia fiscal.
</t>
  </si>
  <si>
    <t>GC_AC58</t>
  </si>
  <si>
    <t>Incorporar dentro del procedimiento de Gestión Contractual una verificación previa del estado de ejecución y entregables contractuales, como requisito para solicitar o tramitar reservas presupuestales, dejando constancia en el expediente contractual.</t>
  </si>
  <si>
    <t>Procedimiento de Gestión Contractual ajustado</t>
  </si>
  <si>
    <t>Indicador no cumplido; se está estructurando su inclusión como requisito dentro del procedimiento contractual.</t>
  </si>
  <si>
    <t>GC_AC59</t>
  </si>
  <si>
    <t xml:space="preserve">Verificar que el expediente contractual No. 105-2024 cuente con la totalidad de los soportes requeridos para cada etapa contractual acorde con la normatividad vigente.  Asi como su completitud de la publicación en SECOP </t>
  </si>
  <si>
    <t>Expediente No. 105-2024 verificado y/o subsanado</t>
  </si>
  <si>
    <t xml:space="preserve">La actividad no se ha ejecutado a la fecha. El expediente contractual No. 105-2024 aún no ha sido objeto de verificación integral respecto a la totalidad de los soportes requeridos en cada una de las etapas contractuales, ni se ha validado de manera completa la publicación de dichos documentos en la plataforma SECOP, conforme a la normatividad vigente. En consecuencia, el expediente se encuentra pendiente de revisión y, de ser necesario, de subsanación, actividad que será adelantada en el marco de las acciones de mejora y seguimiento institucional.
</t>
  </si>
  <si>
    <t>GC_AC60</t>
  </si>
  <si>
    <t>Verificar que la entidad reciba la totalidad de los soportes de conformidad con las obligaciones contractuales del proveedor (Manifiestos de aduana, declaraciones de importación y certificados de capacitación)</t>
  </si>
  <si>
    <t xml:space="preserve">Informe de supervisión </t>
  </si>
  <si>
    <t xml:space="preserve">La actividad no se ha ejecutado a la fecha. No se ha realizado la verificación de que la entidad haya recibido la totalidad de los soportes asociados al cumplimiento de las obligaciones contractuales del proveedor, tales como manifiestos de aduana, declaraciones de importación y certificados de capacitación. En consecuencia, no se cuenta aún con un informe de supervisión que evidencie la revisión, validación o subsanación de dicha documentación, actividad que se encuentra pendiente de ejecución conforme a los lineamientos de supervisión contractual y normativa vigente.
</t>
  </si>
  <si>
    <t>GC_AC61</t>
  </si>
  <si>
    <t xml:space="preserve">Verificar que el expediente contractual No. 106-2024 cuente con la totalidad de los soportes requeridos para cada etapa contractual acorde con la normatividad vigente, asi como su completitud de la publicación en SECOP </t>
  </si>
  <si>
    <t>Expediente No. 106-2024 verificado y/o subsanado</t>
  </si>
  <si>
    <t xml:space="preserve">La actividad no se ha ejecutado a la fecha. El expediente contractual No. 106-2024 no ha sido verificado de manera integral en cuanto a la totalidad de los soportes requeridos para cada una de las etapas contractuales, ni se ha validado su completitud y correcta publicación en la plataforma SECOP, de conformidad con la normatividad vigente. En consecuencia, el expediente se encuentra pendiente de revisión y, de ser necesario, de subsanación, actividad que será adelantada dentro de las acciones de seguimiento y control institucional.
</t>
  </si>
  <si>
    <t>GC_AC62</t>
  </si>
  <si>
    <t>Informe de supervisión y anexos</t>
  </si>
  <si>
    <t xml:space="preserve">La actividad no se ha ejecutado a la fecha. No se ha realizado la verificación de que la entidad haya recibido la totalidad de los soportes asociados al cumplimiento de las obligaciones contractuales del proveedor, incluyendo manifiestos de aduana, declaraciones de importación y certificados de capacitación. En consecuencia, no se cuenta aún con informe de supervisión ni anexos que evidencien la revisión, validación o subsanación de dicha documentación, situación que se encuentra pendiente de atención conforme a los lineamientos de supervisión contractual y la normatividad vigente.
</t>
  </si>
  <si>
    <t>GC_AC63</t>
  </si>
  <si>
    <t xml:space="preserve">Implementar los registros requeridos para la etapa precontractual con el fin de que permitan evidencia el cumplimento de la requisitos establecidos de la normatividad aplicable.  </t>
  </si>
  <si>
    <t xml:space="preserve">Registro de verificación de cumplimiento etapa precontractual </t>
  </si>
  <si>
    <t xml:space="preserve">La actividad tuvo cumplimiento. Para la etapa precontractual se implementaron los registros de verificación requeridos, mediante la utilización de la Checklist de verificación de documentos, la cual permite evidenciar el cumplimiento de los requisitos establecidos en la normatividad aplicable. Dicha herramienta se emplea para validar de manera sistemática la documentación exigida antes del inicio del proceso contractual, constituyéndose en el registro de verificación de cumplimiento de la etapa precontractual y formando parte integral del expediente contractual.
</t>
  </si>
  <si>
    <t>https://dnbcgovco-my.sharepoint.com/personal/planeacion_dnbc_gov_co/_layouts/15/onedrive.aspx?id=%2Fpersonal%2Fplaneacion%5Fdnbc%5Fgov%5Fco%2FDocuments%2FDocumentos%20SIGE%2F6%2E%20Planes%2FPLAN%20DE%20MEJORA%2F2026%2F01%2E%20Seguimiento%20Primer%20Trimestre%2F15%2E%20Gesti%C3%B3n%20Contractual%2FGC%5FAC63&amp;viewid=efb70791%2Db8ab%2D49e7%2Db552%2Dd3d4cbe976b9&amp;ct=1777387045307&amp;or=OWA%2DNT%2DMail</t>
  </si>
  <si>
    <t>Se adjunta información de lista de chequeo para contrataciones de la entidad</t>
  </si>
  <si>
    <t>GC_AC64</t>
  </si>
  <si>
    <t>Consolidar el expediente único contractual físico y remitir de manera oportuna para su custodia al proceso de gestión contractual.</t>
  </si>
  <si>
    <t>Expediente único contractual actualizado</t>
  </si>
  <si>
    <t xml:space="preserve">La actividad se encuentra en ejecución. Se viene realizando la consolidación del expediente único contractual físico, así como su remisión oportuna al proceso de Gestión Contractual para su custodia, conforme a los lineamientos institucionales. Como evidencia se cuenta con expedientes contractuales actualizados, en los cuales se integran de manera progresiva los documentos correspondientes a cada etapa del proceso contractual, permitiendo garantizar la organización, trazabilidad y control documental.
</t>
  </si>
  <si>
    <t>Se requiere adjuntar evidencias para el cierre de la acción de mejora</t>
  </si>
  <si>
    <t>Se remiten evidencias de expediente digital. No se evidencia expediente fisico.</t>
  </si>
  <si>
    <t>GC_AC65</t>
  </si>
  <si>
    <t xml:space="preserve">Centralizar en un repositorio digital único institucional la información contractual de la DNBC. </t>
  </si>
  <si>
    <t>15. Gestión Contractual / 18. Gestión de Tecnología e Informática</t>
  </si>
  <si>
    <t xml:space="preserve">Se centralizó la información contractual de la DNBC en un repositorio digital único institucional, permitiendo la consolidación y actualización en tiempo real de los documentos contractuales. Como evidencia se cuenta con el Repositorio Digital consolidado, que facilita el acceso, control y trazabilidad de la información contractual.
</t>
  </si>
  <si>
    <t>https://dnbcgovco-my.sharepoint.com/personal/planeacion_dnbc_gov_co/_layouts/15/onedrive.aspx?id=%2Fpersonal%2Fplaneacion%5Fdnbc%5Fgov%5Fco%2FDocuments%2FDocumentos%20SIGE%2F6%2E%20Planes%2FPLAN%20DE%20MEJORA%2F2026%2F01%2E%20Seguimiento%20Primer%20Trimestre%2F15%2E%20Gesti%C3%B3n%20Contractual%2FGC%5FAC65&amp;viewid=efb70791%2Db8ab%2D49e7%2Db552%2Dd3d4cbe976b9&amp;ct=1777321740236&amp;or=OWA%2DNT%2DMail</t>
  </si>
  <si>
    <t>Se remite pantallazo de repositorio digital 2026</t>
  </si>
  <si>
    <t>GC_AC66</t>
  </si>
  <si>
    <t xml:space="preserve">Verificar que el expediente contractual No. 107-2024 cuente con la totalidad de los soportes requeridos para cada etapa contractual acorde con la normatividad vigente, así como su completitud de la publicación en SECOP </t>
  </si>
  <si>
    <t>Expediente No. 107-2024 verificado y/o subsanado</t>
  </si>
  <si>
    <t xml:space="preserve">La actividad no se ha ejecutado a la fecha. El expediente contractual No. 107-2024 no ha sido verificado de manera integral respecto a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mejora institucional.
</t>
  </si>
  <si>
    <t xml:space="preserve">La actividad no se ha ejecutado a la fecha. No se ha realizado la verificación de que la entidad haya recibido la totalidad de los soportes asociados al cumplimiento de las obligaciones contractuales del proveedor, tales como manifiestos de aduana, declaraciones de importación y certificados de capacitación. En consecuencia, no se cuenta con un informe de supervisión que evidencie la revisión, validación o subsanación de dicha documentación, actividad que se encuentra pendiente de ejecución conforme a los lineamientos de supervisión contractual y la normatividad vigente.
</t>
  </si>
  <si>
    <t>GC_AC67</t>
  </si>
  <si>
    <t xml:space="preserve">Verificar que el expediente contractual No. 108-2024 cuente con la totalidad de los soportes requeridos para cada etapa contractual acorde con la normatividad vigente, así como su completitud de la publicación en SECOP </t>
  </si>
  <si>
    <t>Expediente No. 108-2024 verificado y/o subsanado</t>
  </si>
  <si>
    <t xml:space="preserve">La actividad no se ha ejecutado a la fecha. El expediente contractual No. 108-2024 no ha sido verificado de manera integral en relación con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control institucional.
</t>
  </si>
  <si>
    <t>GC_AC68</t>
  </si>
  <si>
    <t xml:space="preserve">La actividad no se ha ejecutado a la fecha. No se ha realizado la verificación de que la entidad haya recibido la totalidad de los soportes asociados al cumplimiento de las obligaciones contractuales del proveedor, incluyendo manifiestos de aduana, declaraciones de importación y certificados de capacitación. En consecuencia, no se cuenta actualmente con un informe de supervisión que evidencie la revisión, validación o subsanación de dicha documentación, actividad que se encuentra pendiente de ejecución conforme a los lineamientos de supervisión contractual y la normatividad vigente.
</t>
  </si>
  <si>
    <t>GC_AC69</t>
  </si>
  <si>
    <t xml:space="preserve">Verificar que el expediente contractual No. 109-2024 cuente con la totalidad de los soportes requeridos para cada etapa contractual acorde con la normatividad vigente,  así como su completitud de la publicación en SECOP </t>
  </si>
  <si>
    <t>Expediente No. 109-2024 verificado y/o subsanado</t>
  </si>
  <si>
    <t xml:space="preserve">La actividad no se ha ejecutado a la fecha. El expediente contractual No. 109-2024 no ha sido verificado de manera integral respecto a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control institucional.
</t>
  </si>
  <si>
    <t>GC_AC70</t>
  </si>
  <si>
    <t xml:space="preserve">La actividad no se ha ejecutado a la fecha. No se ha realizado la verificación de que la entidad haya recibido la totalidad de los soportes correspondientes al cumplimiento de las obligaciones contractuales del proveedor, tales como manifiestos de aduana, declaraciones de importación y certificados de capacitación. En consecuencia, no se cuenta con un informe de supervisión que evidencie la revisión, validación o subsanación de dicha documentación, quedando esta actividad pendiente de ejecución conforme a los lineamientos de supervisión contractual y la normatividad vigente.
</t>
  </si>
  <si>
    <t>GC_AC71</t>
  </si>
  <si>
    <t xml:space="preserve">Actividad en construcción; se adelanta la incorporación de lineamientos claros para el seguimiento, control y reporte de la ejecución contractual en el Manual de Supervisión.
</t>
  </si>
  <si>
    <t>GC_AC72</t>
  </si>
  <si>
    <t xml:space="preserve">Revisar y/o actualizar en el marco del sistema de gestión el formato del plan anual de adquisiciones para incluir programación contractual de la DNBC; Asi como revisar el procedimiento Gestión Contractual </t>
  </si>
  <si>
    <t>Indicador en proceso; se trabaja en la definición del procedimiento de seguimiento contractual por parte de los supervisores.</t>
  </si>
  <si>
    <t>GC_AC73</t>
  </si>
  <si>
    <t xml:space="preserve">Crear en el marco del sistema de gestión el formato del plan anual de adquisiciones para incluir programación contractual de la DNBC; Asi como revisar el procedimiento Gestión Contractual </t>
  </si>
  <si>
    <t>Indicador en desarrollo; se adelanta la revisión normativa para la actualización y posterior socialización de los documentos.</t>
  </si>
  <si>
    <t>GC_AC74</t>
  </si>
  <si>
    <t xml:space="preserve">Verificar que el expediente contractual No. 112-2024 cuente con los informes de supervisión </t>
  </si>
  <si>
    <t xml:space="preserve">Informes de Supervisión </t>
  </si>
  <si>
    <t xml:space="preserve">La actividad no se ha ejecutado a la fecha. El expediente contractual No. 112-2024 no ha sido verificado respecto a la existencia y completitud de los informes de supervisión, conforme a los requerimientos establecidos para el seguimiento contractual. En consecuencia, no se cuenta actualmente con informes de supervisión que permitan evidenciar el control y seguimiento del contrato, quedando esta actividad pendiente de ejecución de acuerdo con los lineamientos institucionales y la normatividad vigente.
</t>
  </si>
  <si>
    <t>GC_AC75</t>
  </si>
  <si>
    <t>Consolidar el expediente único contractual físico (comodato) y remitir de manera oportuna para su custodia al proceso de gestión contractual.</t>
  </si>
  <si>
    <t>Expediente único contractual (comodato actualizado</t>
  </si>
  <si>
    <t xml:space="preserve">La actividad se encuentra en proceso de ejecución. Actualmente se adelanta la consolidación del expediente único contractual físico correspondiente a los contratos de comodato, así como su remisión progresiva y oportuna al proceso de Gestión Contractual para su custodia, conforme a los lineamientos institucionales. El expediente se encuentra en etapa de actualización, integrando de manera gradual los documentos requeridos para garantizar la organización, completitud, trazabilidad y adecuada gestión documental.
</t>
  </si>
  <si>
    <t>GC_AC76</t>
  </si>
  <si>
    <t>Actualizar el Manual de Supervisión incorporando lineamientos claros para el seguimiento, control y reporte de la ejecución contractual.</t>
  </si>
  <si>
    <t>Manual de Supervisión actualizado y adoptado.</t>
  </si>
  <si>
    <t>15. Gestión Contractual /10. Educación Nacionalpara Bomberos</t>
  </si>
  <si>
    <t xml:space="preserve">Actividad en proceso; se encuentra en revisión el Manual de Contratación y el Procedimiento PC-CO-01 para su actualización conforme a los lineamientos de Colombia Compra Eficiente.
</t>
  </si>
  <si>
    <t>GC_AC77</t>
  </si>
  <si>
    <t>Aplicar un procedimiento de seguimiento periódico por parte del supervisor para verificar el cumplimiento de obligaciones y soportes contractuales.</t>
  </si>
  <si>
    <t>Procedimiento de seguimiento contractual definido e implementado por los supervisores.</t>
  </si>
  <si>
    <t>GC_AC78</t>
  </si>
  <si>
    <t>Establecer un registro de seguimiento contractual que permita evidenciar la continuidad del servicio, las fechas críticas de ejecución y las decisiones contractuales adoptadas durante la vigencia de la orden de compra.</t>
  </si>
  <si>
    <t>Registros de seguimiento contractual implementados</t>
  </si>
  <si>
    <t xml:space="preserve">La actividad se encuentra en proceso de implementación. Actualmente se trabaja en el establecimiento de un registro de seguimiento contractual que permita evidenciar la continuidad del servicio, la identificación de fechas críticas de ejecución y las decisiones contractuales adoptadas durante la vigencia de las órdenes de compra. Los registros de seguimiento contractual se encuentran en fase de definición y estructuración, con el fin de asegurar su correcta implementación, trazabilidad y alineación con los lineamientos institucionales y de control aplicables.
</t>
  </si>
  <si>
    <t>GC_AC79</t>
  </si>
  <si>
    <t>Fortalecer la función de supervisión mediante la estandarización, revisión y validación de los informes de seguimiento, garantizando que la información reportada sea consistente, verificable y alineada con el objeto y alcance de la orden de compra.</t>
  </si>
  <si>
    <t>Informes de supervisión revisados y validados</t>
  </si>
  <si>
    <t xml:space="preserve">La actividad no se ha ejecutado a la fecha. No se ha realizado la estandarización, revisión ni validación de los informes de seguimiento, por lo cual no se cuenta con informes de supervisión revisados y validados que garanticen la consistencia, verificabilidad y alineación de la información reportada con el objeto y alcance de las órdenes de compra. En consecuencia, esta actividad se encuentra pendiente de ejecución conforme a los lineamientos de supervisión contractual y las acciones de fortalecimiento del control institucional.
</t>
  </si>
  <si>
    <t>GC_AC80</t>
  </si>
  <si>
    <t>Establecer un requisito de validación precontractual mediante constancia de ingreso a almacén y acta de recepción del bien, como documento habilitante para la elaboración y suscripción de contratos de comodato.</t>
  </si>
  <si>
    <t>Contratos de comodato con soporte de ingreso a almacén verificado.</t>
  </si>
  <si>
    <t xml:space="preserve">La actividad se encuentra en proceso de revisión e implementación. Actualmente se adelanta la verificación y ajuste de los contratos de comodato, con el fin de establecer como requisito de validación precontractual la constancia de ingreso a almacén y el acta de recepción del bien, como documentos habilitantes para la elaboración y suscripción de dichos contratos. Los contratos existentes se encuentran en fase de revisión para asegurar que cuenten con el soporte de ingreso a almacén debidamente verificado, conforme a la normatividad aplicable y a los lineamientos institucionales de control y trazabilidad.
</t>
  </si>
  <si>
    <t>GC_AC81</t>
  </si>
  <si>
    <t>Fortalecer las funciones de supervisión contractual mediante la verificación del cumplimiento de las obligaciones de publicación del contrato y sus documentos asociados en el SECOP II, así como el seguimiento a la trazabilidad administrativa del contrato durante su ejecución.</t>
  </si>
  <si>
    <t>Contratos publicados oportunamente en el SECOP II con verificación de supervisión.</t>
  </si>
  <si>
    <t xml:space="preserve">La actividad tuvo cumplimiento. Se fortalecieron las funciones de supervisión contractual mediante la verificación del cumplimiento de las obligaciones de publicación de los contratos y sus documentos asociados en la plataforma SECOP II, así como el seguimiento a la trazabilidad administrativa durante la ejecución contractual. Todos los contratos cargados cuentan con la validación por parte de la supervisión, lo cual puede ser verificado a través de los enlaces directos disponibles en la base de datos consolidada, aportada como evidencia. Esta información permite constatar la publicación oportuna, la supervisión efectiva y la trazabilidad administrativa exigida por la normativa vigente.
</t>
  </si>
  <si>
    <t>https://dnbcgovco-my.sharepoint.com/personal/planeacion_dnbc_gov_co/_layouts/15/onedrive.aspx?id=%2Fpersonal%2Fplaneacion%5Fdnbc%5Fgov%5Fco%2FDocuments%2FDocumentos%20SIGE%2F6%2E%20Planes%2FPLAN%20DE%20MEJORA%2F2026%2F01%2E%20Seguimiento%20Primer%20Trimestre%2F15%2E%20Gesti%C3%B3n%20Contractual%2FGC%5FAC81&amp;viewid=efb70791%2Db8ab%2D49e7%2Db552%2Dd3d4cbe976b9&amp;ct=1777387045307&amp;or=OWA%2DNT%2DMail</t>
  </si>
  <si>
    <t>Se incluye base en excel, no obstante no da cuenta de su publicación y seguimiento</t>
  </si>
  <si>
    <t>Se incluye base en excel, con links de publicación de contratos. Así mismo, se ha venido realizando capacitaciones</t>
  </si>
  <si>
    <t>GC_AC82</t>
  </si>
  <si>
    <t>Revisar y actualizar el Manual de contratacion y procedimiento de gestion contractual existente (PC-CO-01  - Procedimiento Gestion Contactual) de acuerdo a los lineamientos de Colombia Compra Eficiente</t>
  </si>
  <si>
    <t>Manual y Procedimiento actualizado y socializado</t>
  </si>
  <si>
    <t xml:space="preserve">Actividad en desarrollo; el Manual de Supervisión e Interventoría se encuentra en proceso de actualización y estructuración para su posterior adopción y socialización.
</t>
  </si>
  <si>
    <t>GC_AC83</t>
  </si>
  <si>
    <t>Diseñar y aplicar un checklist por cada modalidad de contratación, tomando como base las guías y lineamientos de Colombia Compra Eficiente, para verificar el cumplimiento de los requisitos y pasos esenciales en cada etapa del proceso contractual</t>
  </si>
  <si>
    <t>Listado de verificacion (Checklist) por cada modalidad de contratacion 
Selección Abreviada
Licitacion
Minima Cuantia
Contratacion Directa</t>
  </si>
  <si>
    <t xml:space="preserve">La actividad se encuentra en proceso de diseño y estructuración. Actualmente se trabaja en la elaboración de checklist de verificación por cada modalidad de contratación, tomando como base las guías y lineamientos emitidos por Colombia Compra Eficiente, con el fin de verificar el cumplimiento de los requisitos y pasos esenciales en cada etapa del proceso contractual. Los listados de verificación para las modalidades de Selección Abreviada, Licitación, Mínima Cuantía y Contratación Directa se encuentran en fase de construcción y validación previa a su adopción e implementación formal dentro del proceso de Gestión Contractual.
</t>
  </si>
  <si>
    <t>GC_AC84</t>
  </si>
  <si>
    <t xml:space="preserve">Actualización del Manual de Supervision e Interventoria de la Direccion Nacional de Bomberos </t>
  </si>
  <si>
    <t>Manual de supervision e Interventoría actualizado y socializado</t>
  </si>
  <si>
    <t xml:space="preserve">La actividad se encuentra en proceso de desarrollo; actualmente se adelanta la actualización y estructuración del Manual de Supervisión e Interventoría de la Dirección Nacional de Bomberos, con el fin de fortalecer los lineamientos, responsabilidades y mecanismos de control asociados a la supervisión e interventoría contractual. Una vez finalizado el proceso de ajuste, el manual será formalmente adoptado y socializado conforme a los lineamientos institucionales.
</t>
  </si>
  <si>
    <t>GC_AC85</t>
  </si>
  <si>
    <t xml:space="preserve">Capacitar a los funcionarios habilitados como supervisores en sus responsabilidades, verificación técnica y documental, requisitos previos al pago y riesgos de una supervisión deficiente, incluyendo sensibilización sobre errores humanos. </t>
  </si>
  <si>
    <t xml:space="preserve">Capacitaciones trimestrales en supervision contractual
Presentación
Listado de asistencia
</t>
  </si>
  <si>
    <t>https://dnbcgovco-my.sharepoint.com/personal/planeacion_dnbc_gov_co/_layouts/15/onedrive.aspx?id=%2Fpersonal%2Fplaneacion%5Fdnbc%5Fgov%5Fco%2FDocuments%2FDocumentos%20SIGE%2F6%2E%20Planes%2FPLAN%20DE%20MEJORA%2F2026%2F01%2E%20Seguimiento%20Primer%20Trimestre%2F15%2E%20Gesti%C3%B3n%20Contractual%2FGC%5FAC85&amp;viewid=efb70791%2Db8ab%2D49e7%2Db552%2Dd3d4cbe976b9&amp;ct=1777321740236&amp;or=OWA%2DNT%2DMail</t>
  </si>
  <si>
    <t>GC_AC86</t>
  </si>
  <si>
    <t xml:space="preserve">Apropiación del proceso de medición de indicadores y el sistema MIPG por parte de los integrantes del proceso de gestión contratación  
</t>
  </si>
  <si>
    <t xml:space="preserve">Sensibilización a los integrantes del proceso de gestión contratactual respecto del proceso de medición de indicadores y el sistema MIPG </t>
  </si>
  <si>
    <t xml:space="preserve">La actividad no se ha ejecutado a la fecha. No se han desarrollado acciones de sensibilización ni apropiación del proceso de medición de indicadores ni del sistema MIPG por parte de los integrantes del proceso de Gestión Contractual. En consecuencia, no se cuenta con registros, soportes ni evidencias que acrediten la socialización o capacitación orientada a fortalecer el conocimiento y aplicación del sistema de indicadores y del Modelo Integrado de Planeación y Gestión (MIPG), quedando esta actividad pendiente de ejecución conforme a los lineamientos institucionales.
</t>
  </si>
  <si>
    <t>GC_AC87</t>
  </si>
  <si>
    <t>Revisión para verificación de los contratos suscritos bajo la modalidad de urgencia manifiesta para posterior Publicación  de los informes de monitoreo presupuestal de los contratos</t>
  </si>
  <si>
    <t>Publicación  de los informes de monitoreo presupuestal de los contratos</t>
  </si>
  <si>
    <t xml:space="preserve">La actividad no se ha llevado a cabo a la fecha. No se ha realizado la revisión y verificación de los contratos suscritos bajo la modalidad de urgencia manifiesta, ni la posterior publicación de los informes de monitoreo presupuestal asociados a dichos contratos. En consecuencia, no se cuenta con informes de monitoreo presupuestal publicados, quedando esta actividad pendiente de ejecución conforme a los lineamientos de seguimiento presupuestal, transparencia y normatividad vigente.
</t>
  </si>
  <si>
    <t>GC_AC88</t>
  </si>
  <si>
    <t>Remitir la información de Costos al proceso de  gestión financiera dentro de los plazos establecidos</t>
  </si>
  <si>
    <t xml:space="preserve">ACTIVIDAD CORRESPONDIENTE A GESTION FINANCIERA, REVISAR YA QUE GESTION CONTRACTUAL NO HA REALIZADO INFORMES DE COSTOS.  </t>
  </si>
  <si>
    <t>Pendiente de respuesta por Contractual</t>
  </si>
  <si>
    <t>GC_AC89</t>
  </si>
  <si>
    <t>Capacitar a los supervisores en tema pos contractual</t>
  </si>
  <si>
    <t>https://dnbcgovco-my.sharepoint.com/personal/planeacion_dnbc_gov_co/_layouts/15/onedrive.aspx?id=%2Fpersonal%2Fplaneacion%5Fdnbc%5Fgov%5Fco%2FDocuments%2FDocumentos%20SIGE%2F6%2E%20Planes%2FPLAN%20DE%20MEJORA%2F2026%2F01%2E%20Seguimiento%20Primer%20Trimestre%2F15%2E%20Gesti%C3%B3n%20Contractual%2FGC%5FAC89&amp;viewid=efb70791%2Db8ab%2D49e7%2Db552%2Dd3d4cbe976b9&amp;ct=1777321740236&amp;or=OWA%2DNT%2DMail</t>
  </si>
  <si>
    <t>GJ_AC1</t>
  </si>
  <si>
    <t xml:space="preserve">Constituir  el Comité de Contratacion estableciendo funciones y reglamento </t>
  </si>
  <si>
    <t>Acto administrativo con la creacion del Comité de Contratacion</t>
  </si>
  <si>
    <t>No se realizó seguimiento</t>
  </si>
  <si>
    <t>se adjunta la resolucion 101 de 2025, la cual de comformidad con sesion del comité se encuentra en proceso de derogacion por parte de un area distinta a esta dependencia (subdireccion adtiva y financiera)</t>
  </si>
  <si>
    <t>https://dnbcgovco-my.sharepoint.com/my?id=%2Fpersonal%2Fyerlis%5Fpeinado%5Fdnbc%5Fgov%5Fco%2FDocuments%2FDRIVE%20EVIDENCIAS%20ACCIONES%20DE%20MEJORA&amp;viewid=2bd0da41%2Dc24a%2D4219%2D9b50%2D3f7b97ed8c4c</t>
  </si>
  <si>
    <t>Aunque adjunta resolución, en comité se determinó su derogación. El comité está constituido por Manual de Contratación, V2, disponible en SIG</t>
  </si>
  <si>
    <t>GJ_AC2</t>
  </si>
  <si>
    <t xml:space="preserve">Actualizar y socializar de forma periodica el normograma institucional </t>
  </si>
  <si>
    <t>Normograma actualizado y divulgado</t>
  </si>
  <si>
    <t>se adjunta pantallazo del cargue y publicacion en la pagina de la DNBC del normograma</t>
  </si>
  <si>
    <t>Aunque se incluye pantallazo del normograma, este no se ha actualizado desde 2021</t>
  </si>
  <si>
    <t>GJ_AC3</t>
  </si>
  <si>
    <t>Se realizara propuesta de cronograma a los miembros del comité de conciliacion para su aprobacion.</t>
  </si>
  <si>
    <t>cronograma programado por el comité/cronograma aprobado por el comité.</t>
  </si>
  <si>
    <t>se adjunta soporte de la convocatoria realizada por la oficina de gestion juridica, teniendo en cuenta que la secretaria tecnica la realizaba la funcionaria anyidalid ruales hasta el dia 15 de mayo, se adjunta, constancia de las 3 convocatorias a cargo de la depedencia</t>
  </si>
  <si>
    <t>Se adjuntan convocatorias a comité de conciliación del segundo trimestre.</t>
  </si>
  <si>
    <t>GJ_AC4</t>
  </si>
  <si>
    <t>Revisión por parte del Proceso Gestión Jurídica de los actos administrativos emitidos por el proceso de Getión Financiera</t>
  </si>
  <si>
    <t>Revisión de actos administrativos</t>
  </si>
  <si>
    <t>se ejecuto en su oportunidad, se ajdunta informe y reporte de conciliacion para la provision contable</t>
  </si>
  <si>
    <t>Se adjuntan formatos de conciliación contable. No se evidencia o da información sobre revisión de actos administrativos</t>
  </si>
  <si>
    <t>GJ_AC5</t>
  </si>
  <si>
    <t>Oficio o correo electronico de soporte donde se expone que los usuarios ya no se encuentran vinculados a la entidad. 
Gestionar formalmente ante el área técnica o proveedor responsable del sistema e-KOGUI el desarrollo o ajuste necesario que permita:
La reasignación forzada o automatizada de casos cuando un usuario es desvinculado.
El bloqueo posterior del usuario en el sistema, sin generar errores o inconsistencias.</t>
  </si>
  <si>
    <t>Oficio o correo electronico de que los abogados ya no hacen parte del sistema y un oficio donde se demuestre el ajuste requerido.</t>
  </si>
  <si>
    <t>se adjunta soporte de correo electronico de gestion juridica en donde se solicita la depuracion de los usuarios desvinculados</t>
  </si>
  <si>
    <t>Se evidencia gestión de depuración de usuarios</t>
  </si>
  <si>
    <t>GJ_AC6</t>
  </si>
  <si>
    <t>Realizar informes donde se compare la información contenida en el e-Kogui y el SAMAI. Incluir información sobre el estado de los procesos</t>
  </si>
  <si>
    <t>Informes presentados</t>
  </si>
  <si>
    <t xml:space="preserve">se adjunta informe y reporte de los procesos radicados en la plataforma EKOGUI </t>
  </si>
  <si>
    <t>Se identifica informe de gestión</t>
  </si>
  <si>
    <t>GJ_AC7</t>
  </si>
  <si>
    <t>Publicar en la página web institucional los informes de gestión del Comité de Conciliación correspondientes al primer semestre de 2025..</t>
  </si>
  <si>
    <t>Informes de conciliación cargados en la página web DNBC con fecha 10/11/2025</t>
  </si>
  <si>
    <t>se adjunta soporte de publicacion en la pagina, asi como el informe de las actuaciones adelantadas por el proceso de gestion juridica</t>
  </si>
  <si>
    <t>No se encuentra evidencias por parte del proceso</t>
  </si>
  <si>
    <t>GJ_AC8</t>
  </si>
  <si>
    <t>Utilizar como unico mecanismo de convocatoria de dicho comite, la plataforma del Ekogui, para lo cual, el Rol de abogado, cargrara y/o creara la ficha tecnica,  y se enviara un correo electronico a  la Secretaria Tecnica para que adelante la convocatoria, al comite, ademas cargará el acta, de dicho comite,  a través de la misma plataforma eKogui. </t>
  </si>
  <si>
    <t>Sesiones del comité de conciliación gestionadas a través del sistema e Kogui/Sesiones realizadas en el año y correos electronicos enviados como evidencias de las mismas.</t>
  </si>
  <si>
    <t>se adjunta soporte de envio de solicitud de novedad a la plataforma por imposibilidad de cargue en el EKOGUI</t>
  </si>
  <si>
    <t>GJ_AC9</t>
  </si>
  <si>
    <t>GD_AC1</t>
  </si>
  <si>
    <t xml:space="preserve">Realizar un estudio para la implementación de un mecanismo (SOFTWARE SGEA) para la digitalización y almacenamiento de la información fisica. </t>
  </si>
  <si>
    <t>Estudio software realizado y aprobado</t>
  </si>
  <si>
    <t>Se realizó el estudio para la implementación del mecanismo de digitalización y almacenamiento (SGDEA). El estudio se encuentra en revisión y pendiente de aprobación</t>
  </si>
  <si>
    <t>https://dnbcgovco-my.sharepoint.com/my?id=%2Fpersonal%2Fplaneacion%5Fdnbc%5Fgov%5Fco%2FDocuments%2FDocumentos%20SIGE%2F6%2E%20Planes%2FPLAN%20DE%20MEJORA%2F2026%2F02%2E%20Seguimiento%20Segundo%20Trimestre%2F17%2E%20Gesti%C3%B3n%20Documental&amp;ga=1</t>
  </si>
  <si>
    <t>Se incluye en evidencias borrador de estudio. Se debe revisar su socialización y oficialización</t>
  </si>
  <si>
    <t>GD_AC2</t>
  </si>
  <si>
    <t xml:space="preserve">Realizar Capacitación a los enlaces de planeación  de los procesos de la DNBC,  sobre la implementación de las TRD y aplicabilidad en la gestión de los archivos físicos y digitales en cada uno de los procesos. </t>
  </si>
  <si>
    <t>A corte 30 de junio no se habían ejecutado capacitaciones formales a los enlaces de proceso sobre implementación de TRD. Se programó el cronograma de capacitaciones para la primera semana de julio. De esa programación se logró ejecutar la sesión con el proceso de Infraestructura</t>
  </si>
  <si>
    <t>Se incluye una capacitacion realizada al proceso de GAU. Se debe realizar actividad con todos los procesos</t>
  </si>
  <si>
    <t>GD_AC3</t>
  </si>
  <si>
    <t xml:space="preserve">Realizar la actualización de los indicadores del proceso de Gestión Documental conforme a lo indicado en el Modelo Integrado de Planeación y Gestión </t>
  </si>
  <si>
    <t>No de fichas técnicas de indicadores  realizadas/Numero total de indicadores del proceso de Gestión Documental *100</t>
  </si>
  <si>
    <t>Se realizó la actualización de los indicadores del proceso de Gestión Documental, consolidados en el Excel de indicadores de la Entidad. El documento actualizado se encuentra cargado en la carpeta SIGE del proceso."</t>
  </si>
  <si>
    <t>Se presenta tablero de indicadores SIGE del proceso actualizado</t>
  </si>
  <si>
    <t>GD_AC4</t>
  </si>
  <si>
    <t xml:space="preserve">Realizar  el Programa para la Gestión de Documentos y Expedientes Electrónicos. </t>
  </si>
  <si>
    <t>Programa para la Gestión de Documentos y Expedientes Electrónicos</t>
  </si>
  <si>
    <t>Se elaboró y aprobó el Programa de Gestión de Documentos y Expedientes Electrónicos (PGD 2026)</t>
  </si>
  <si>
    <t>Se presenta borrador de documento en proceso de revisión por parte del proceso de Análisis de Mejora continua</t>
  </si>
  <si>
    <t>GD_AC5</t>
  </si>
  <si>
    <t>Actualizar y ejecutar las actividades planteadas en el Plan de Preservación Digital del Largo Plazo (PPDLP)</t>
  </si>
  <si>
    <t>Documento Actualizado "Plan de Preservación Digital del Largo Plazo (PPDLP)"</t>
  </si>
  <si>
    <t>Se actualizó el Plan de Preservación Digital de Largo Plazo (PPDLP 2026) y fue aprobado</t>
  </si>
  <si>
    <t>GD_AC6</t>
  </si>
  <si>
    <t xml:space="preserve">Formular  la Política de Gestión Documental y presentarla al Comité Directivo para su aprobación. </t>
  </si>
  <si>
    <t>Documento "Política de Gestión Documental" presentado y aprobado</t>
  </si>
  <si>
    <t>Se formuló la Política de Gestión Documental, la cual fue presentada y aprobada por el Comité Directivo</t>
  </si>
  <si>
    <t>GD_AC7</t>
  </si>
  <si>
    <t>Elaborar  por parte del proceso Gestión Documental las Tablas de Valoración Documental</t>
  </si>
  <si>
    <t>Numero de TVD elaboradas/Numero de procesos de la DNBC*100</t>
  </si>
  <si>
    <t>Se definió que la elaboración de las Tablas de Valoración Documental se realizará tomando como base las TVD existentes en la Entidad, como punto de partida para su actualización. A corte 30 de junio la actividad se encuentra en fase de planeación, sin documento elaborado aún."</t>
  </si>
  <si>
    <t>Se incluye información de las TRD vigentes. No se encuentra evidencias de actualización de herramientas TVD</t>
  </si>
  <si>
    <t>GD_AC8</t>
  </si>
  <si>
    <t>Presentar  ante el Archivo General de la Nación las Tablas de Retención Documental TRD</t>
  </si>
  <si>
    <t>Resolución de Adopción de las Tablas de Retención Documental de la DNBC</t>
  </si>
  <si>
    <t>Se acordó con el proceso de Planeación trabajar con las TRD actualmente aprobadas como base, y adelantar acercamientos programados con cada proceso para revisar qué series documentales se ajustan, eliminan o mantienen. Con base en este acuerdo, no se contempla la presentación de nuevas TRD ante el Archivo General de la Nación durante este periodo; el trabajo se enfoca en la revisión y ajuste de las TRD existentes.</t>
  </si>
  <si>
    <t>GD_AC9</t>
  </si>
  <si>
    <t xml:space="preserve">Realizar el seguimiento trimestral de las  actividades planteadas en el Plan de Conservación Documental y presentar un informe al Comité Directivo para su conocimiento. </t>
  </si>
  <si>
    <t xml:space="preserve">No. De informes presentados ante comité directivos/ No. Informes programados </t>
  </si>
  <si>
    <t>Se elaboraron los informes de seguimiento trimestral a las actividades del Plan de Conservación Documental. A corte 30 de junio, dichos informes se encuentran pendientes de presentación formal ante el Comité Directivo.</t>
  </si>
  <si>
    <t>Se presenta borrador de informe trimestral. No se ha socializado</t>
  </si>
  <si>
    <t>GD_AC10</t>
  </si>
  <si>
    <t>Actualizar la tabla de retención documental en la cual se establezca los documentos que se deben conservar por 20 años contados a partir del cese de la relación laboral y validarlo con el Proceso de Talento Humano</t>
  </si>
  <si>
    <t xml:space="preserve">Tabla de retención documental actualizada </t>
  </si>
  <si>
    <t>En el marco del acuerdo con Planeación de trabajar sobre las TRD existentes, se contempla dentro de los acercamientos con cada proceso la revisión de los documentos que deben conservarse por 20 años tras el cese de la relación laboral, incluyendo la validación con el proceso de Talento Humano. A corte 30 de junio esta revisión aún no se ha adelantado de forma específica</t>
  </si>
  <si>
    <t xml:space="preserve">Se presenta borrador de informe sin socialización </t>
  </si>
  <si>
    <t>GD_AC11</t>
  </si>
  <si>
    <t>Actualización y socialización del procedimiento transferencia documental PC-GD-03, incluyendo un punto de control de digitalización de documentos para la transferencia documental</t>
  </si>
  <si>
    <t>Procedimiento de transferencia documental PC-GD-03actualizado y socializado</t>
  </si>
  <si>
    <r>
      <rPr>
        <sz val="11"/>
        <color theme="1"/>
        <rFont val="Arial"/>
        <family val="2"/>
      </rPr>
      <t xml:space="preserve">Acción establecida en el Plan de Mejoramiento suscrito el 10 de octubre de 2023,  como resultado de la denuncia 2022-249899-82111-D
La acción de mejora finaliza el 30 de Junio  de 2024
</t>
    </r>
    <r>
      <rPr>
        <sz val="11"/>
        <color rgb="FF000000"/>
        <rFont val="Arial"/>
        <family val="2"/>
      </rPr>
      <t xml:space="preserve">
No se reportó avance.
</t>
    </r>
    <r>
      <rPr>
        <b/>
        <sz val="11"/>
        <color rgb="FF000000"/>
        <rFont val="Arial"/>
        <family val="2"/>
      </rPr>
      <t xml:space="preserve">
No se cumplió con el plazo establecido en la acción de mejora, quedando VENCIDA.
</t>
    </r>
  </si>
  <si>
    <t>Se actualizó el procedimiento de transferencia documental PC-GD-03 (manuales de transferencia primaria y secundaria). Esta actividad fue formulada originalmente con plazo de cumplimiento en junio de 2024 y quedó reportada como vencida en el seguimiento anterior por falta de gestión durante la vigencia 2025; se retoma y se actualiza el insumo en 2026</t>
  </si>
  <si>
    <t xml:space="preserve">Enviar al administrador de la pagina web para su publicación la siguiente información: documento actualizado de los activos de información,  el esquema de publicación de la información,  el programa de gestión documental,  las tablas de retención documental y acto administrativo con los costos de resproduccion de la informacion publica </t>
  </si>
  <si>
    <t>No de documentos enviados /No de documentos  programadas *100</t>
  </si>
  <si>
    <t>Corresponde a una vigencia anterior. No se encontraron evidencias de respuesta o gestión en ORFEO relacionadas con esta actividad. Actualmente, el proceso de Gestión Documental administra el sistema ORFEO, al cual por lo general no ingresan este tipo de requerimientos.</t>
  </si>
  <si>
    <t>No se encuentran evidencias de seguimiento</t>
  </si>
  <si>
    <t xml:space="preserve">Realizar un taller de como registrar en ORFEO la información según la denominación de los campos del aplicativo </t>
  </si>
  <si>
    <t xml:space="preserve">Listado de asistencia del taller </t>
  </si>
  <si>
    <t>Corresponde a una vigencia anterior. No se encontraron evidencias de respuesta o gestión en ORFEO relacionadas con esta actividad. Actualmente, el proceso de Gestión Documental administra el sistema ORFEO, al cual por lo general no ingresan solicitudes de esta naturaleza.</t>
  </si>
  <si>
    <t>actualizar en el sistema ORFEO los gestores de cada proceso.</t>
  </si>
  <si>
    <t>ORFEO actualizado</t>
  </si>
  <si>
    <t>Corresponde a una vigencia anterior. No se encontraron evidencias de respuesta o gestión en ORFEO relacionadas con esta actividad. Actualmente, el proceso de Gestión Documental administra el sistema ORFEO, al cual por lo general no ingresan requerimientos asociados a esta actividad.</t>
  </si>
  <si>
    <t xml:space="preserve">Evaluar, implementar, hacer seguimiento y llevar a cabo acciones de mejora al Plan de Acción de Gestión del Conocimiento y la Innovación, en el marco del MIPG con el fin, entre otras cosas, de identificar los riesgos relacionados con la fuga de capital intelectual de la entidad y lleva a cabo la gestión y documentación de los riesgos asociados al conocimiento explícito y tácito. </t>
  </si>
  <si>
    <t>% acciones del plan de mejoramiento ejecutadas</t>
  </si>
  <si>
    <t>No se encontraron evidencias de respuesta o gestión en ORFEO relacionadas con esta actividad. Actualmente, el proceso de Gestión Documental administra el sistema ORFEO, al cual por lo general no llegan requerimientos relacionados con este tipo de actividades.</t>
  </si>
  <si>
    <t>TI_AC1</t>
  </si>
  <si>
    <t>Implementar el proyecto de estabilizacion de Servicios Tecnológicos que pretende habilitar los elementos transversales de Seguridad de la Información y Servicios Ciudadanos Digitales</t>
  </si>
  <si>
    <t>N.º de actividades programadas / N.º de actividades realizadas</t>
  </si>
  <si>
    <t>Se aporta como evidencia el formato de necesidad RUE 2.0, que soporta la implementación y fortalecimiento de los servicios tecnológicos institucionales.</t>
  </si>
  <si>
    <t>https://dnbcgovco-my.sharepoint.com/:f:/g/personal/planeacion_dnbc_gov_co/IgBrVWPM042YTo_4iT2tkw4QAfir0p78OawR0odu1yhtmJU?e=xX7mWf</t>
  </si>
  <si>
    <t>Se evidencia formato de necesidad para proceso contractual</t>
  </si>
  <si>
    <t xml:space="preserve">REGISTRO DE EVIDENCIAS: AVANCES DEL SISTEMA RUE 2.0
Se ejecutó el diagnóstico del sistema actual, el levantamiento de requerimientos con las dependencias operativas de la DNBC y la estructuración técnica del nuevo ecosistema modular en la nube. 
Como soporte de la gestión y cumplimiento de estos hitos, se adjuntan las siguientes evidencias:
•	Análisis Técnico de Arquitectura y Almacenamiento: Detalle del estado de la base de datos y riesgos críticos de infraestructura.
•	Historias de Usuario Avaladas: Requerimientos aprobados para los módulos de Educación, Seguros de Vida, Carnetización y Gestión Operativa de Emergencias (Ver actas de mesas técnicas y firmas de los líderes de proceso). 
•	Lineamientos de Interoperabilidad: Documentación técnica para la integración geoespacial y la estrategia de despliegue en la nube existente de la entidad (Ver anexo de arquitectura técnica). </t>
  </si>
  <si>
    <t xml:space="preserve">https://dnbcgovco-my.sharepoint.com/:f:/g/personal/planeacion_dnbc_gov_co/IgA-FIzs0RThT4qBiEStYuhZAe7mD0nvYRcP1lkfS905IjI?e=fJFTD8 </t>
  </si>
  <si>
    <t>El proceso avanzo an el aestructuración y definciión técnica para la actualizaicón del RUE 2.0</t>
  </si>
  <si>
    <t>TI_AC2</t>
  </si>
  <si>
    <t>Implementación del protocolo de internet IPv6 de acuerdo a la Resolución 2710 de 2017.</t>
  </si>
  <si>
    <t>Implementacion del protocolo de internet IPV6</t>
  </si>
  <si>
    <t>A la fecha no existe proceso formal de implementación de IPv6; se identifica la necesidad dentro del PETI 2026 para definir hoja de ruta y acciones de cumplimiento.</t>
  </si>
  <si>
    <t>El PETI se encuentra en proceso de actualización</t>
  </si>
  <si>
    <t>https://dnbcgovco-my.sharepoint.com/:f:/g/personal/planeacion_dnbc_gov_co/IgCL1pQP1cEmQ7_wi2DWrvwKAeSKIbutIyCBF0An30PyfLI?e=bPpGED</t>
  </si>
  <si>
    <t>TI_AC3</t>
  </si>
  <si>
    <t xml:space="preserve">Realizar la caracterización del proceso definiendo los factores críticos y de exitico del proceso. 
</t>
  </si>
  <si>
    <t xml:space="preserve">Metodologias definidas en el proceso de Gestión de Tecnología </t>
  </si>
  <si>
    <t>Reportar seguimiento</t>
  </si>
  <si>
    <t>Se aporta como evidencia la Caracterización CT-TI versión 04 aprobada, que contiene la definición de factores críticos y de éxito del proceso.</t>
  </si>
  <si>
    <t>https://dnbcgovco-my.sharepoint.com/:f:/g/personal/planeacion_dnbc_gov_co/IgB5ud7b1mvzR6LEuE_muVtIAXnMfndxc-qfhTxTextcGU4?e=aHpPFN</t>
  </si>
  <si>
    <t>Se adjunta caracterizaicón del proceso en su versión 4 disponible desde marzo 2026</t>
  </si>
  <si>
    <t>TI_AC4</t>
  </si>
  <si>
    <t>Realizar cronograma de mesas de trabajo y definir las actividades pendientes de ejecución</t>
  </si>
  <si>
    <t>N.º de mesas de trabajo programadas / Nº de mesas de trabajo realizadas *100</t>
  </si>
  <si>
    <t>Se adjunta cronograma de mesas de trabajo, Plan de Acción Consolidado 2026, tablero de indicadores y PETI 2026 como evidencia de ejecución, donde se definieron actividades pendientes, responsables, seguimiento y ruta de cumplimiento.</t>
  </si>
  <si>
    <t>https://dnbcgovco-my.sharepoint.com/:f:/g/personal/planeacion_dnbc_gov_co/IgDmXlHU6zXTQK9x9jp7Bf17AYtyFsp_fzNFqXJ4TC8E0I4?e=UeixIY</t>
  </si>
  <si>
    <t>Se incluye información de plan de acción y borrador de actualización de PETI 2026</t>
  </si>
  <si>
    <t>Se adjunta cronograma de mesas de trabajo, Plan de Acción Consolidado 2026, tablero de indicadores, informe ejecutivo de empalme y PETI 2026 como evidencia de ejecución, donde se definieron actividades pendientes, responsables, seguimiento, avances realizados hasta la fecha respecto al peti 2026 y ruta de cumplimiento.</t>
  </si>
  <si>
    <t>https://dnbcgovco-my.sharepoint.com/:f:/g/personal/planeacion_dnbc_gov_co/IgC6L_qLZD4BT5-vRKloMpNDAVwI_xxDXqifAFKLx6OnYMM?e=dlyS8w</t>
  </si>
  <si>
    <t>TI_AC5</t>
  </si>
  <si>
    <t xml:space="preserve">Realizar e implementar un formulario en linea que permita medir la oportunidad en tiempo real del soporte técnico, para la realización de los indicadores de gestión. </t>
  </si>
  <si>
    <t>Formato ejecutado de control de mantenimiento a los equipos de computo de la DNBC.</t>
  </si>
  <si>
    <t>Se adjunta Plan de Mantenimiento 2026 como evidencia de avance, incluyendo cronograma, seguimiento y mecanismos de evaluación para medición del soporte técnico.</t>
  </si>
  <si>
    <t>https://dnbcgovco-my.sharepoint.com/:f:/g/personal/planeacion_dnbc_gov_co/IgAkffJz8RHCSoYwUGVrNivMARn_03lGJ2j6OJKB6h4Tx_Q?e=PyfV3P</t>
  </si>
  <si>
    <t>No se evidencia actividades relacionadas con el formulario en linea</t>
  </si>
  <si>
    <t xml:space="preserve">Se adjunta plan de mantenimiento 2026 como evidencia de avance, incluyendo cronograma, seguimiento y mecanismos de evaluación para medición del soporte técnico </t>
  </si>
  <si>
    <t>https://dnbcgovco-my.sharepoint.com/:f:/g/personal/planeacion_dnbc_gov_co/IgDXgXmHdh5nS7h3Dk98FAPsAR-vt11nHinPm-YqLsZEsPc?e=nQaalK</t>
  </si>
  <si>
    <t>Se incluye documento de plan de mantenimiento</t>
  </si>
  <si>
    <t>TI_AC6</t>
  </si>
  <si>
    <t xml:space="preserve">Verificar la validez de los indicadores que permiten realizar seguimiento y evaluación periódica de los procesos de TI 
</t>
  </si>
  <si>
    <t xml:space="preserve">"N.º Total de indicadores / N.º total de indicadores Verificados * 100 
</t>
  </si>
  <si>
    <t>Se aporta como evidencia el Tablero de Indicadores y Fichas Técnicas Gestión TI V4, en el que se verificaron definición, fórmula, periodicidad, meta y mecanismos de seguimiento y evaluación de los indicadores del proceso.</t>
  </si>
  <si>
    <t>https://dnbcgovco-my.sharepoint.com/:f:/g/personal/planeacion_dnbc_gov_co/IgDf_bpELDOIR7zFIV5Lm8t-AWYhJoKta_hK3z5dyahHYDc?e=S0dGWc</t>
  </si>
  <si>
    <t>Se incluye matriz de indicadores de gestión TI. No obstante, no se evidencia análisis sobre su necesidad o no de actualización</t>
  </si>
  <si>
    <t>https://dnbcgovco-my.sharepoint.com/:f:/g/personal/planeacion_dnbc_gov_co/IgBC3jWLCq5iRbvqDa0YlfeXATQDMRZAgXpkXvUZi7xqa6c?e=sYUQpf</t>
  </si>
  <si>
    <t>TI_AC7</t>
  </si>
  <si>
    <t>Actualizar el Plan Estratégico de Tecnologías de la Información y Comunicaciones de la DNBC con el proyecto actual de estabilización de Servicios Tecnológicos y definición del marco de seguridad y privacidad de la información y de los sistemas de
información.</t>
  </si>
  <si>
    <t>Proceso de PETIC actualizado y verificado.</t>
  </si>
  <si>
    <t>Se adjunta PETI 2026 actualizado como evidencia de avance, incorporando proyecto de estabilización de servicios tecnológicos, componentes de seguridad y privacidad de la información; documento pendiente de aprobación ante Comité Ejecutivo para su cierre definitivo.</t>
  </si>
  <si>
    <t>https://dnbcgovco-my.sharepoint.com/:f:/g/personal/planeacion_dnbc_gov_co/IgByxAMzp3aqQ5HOb0vu_2CmAa3iwxui5gO6Vlq6RRmJ5SE?e=311D2c</t>
  </si>
  <si>
    <t>Se incluye documnto borrador de PETI que debe ser sometido a aprobación del Comité directivo</t>
  </si>
  <si>
    <t>https://dnbcgovco-my.sharepoint.com/:f:/g/personal/planeacion_dnbc_gov_co/IgCz49fgcv6kQJeY_OAlCuQ7ATmdHf6-WQP3vS0iQrPGmLw?e=Azckxn</t>
  </si>
  <si>
    <t>TI_AC8</t>
  </si>
  <si>
    <t xml:space="preserve">Verificar y ajustar el flujo de la ejecucion del procedimiento PC-TI-01 Gestión y Atención de Soporte Técnico al estado actual de la entidad.
</t>
  </si>
  <si>
    <t>Actualización del flujo de la ejecución de Gestión de Tecnología informática y Gestión y atención de soporte Técnico.</t>
  </si>
  <si>
    <t>Se adjunta procedimiento PC-TI-01 versión 02 actualizado y aprobado, como soporte de la verificación y ajuste del flujo de ejecución del proceso de soporte técnico conforme al estado actual de la Entidad.</t>
  </si>
  <si>
    <t>https://dnbcgovco-my.sharepoint.com/:f:/g/personal/planeacion_dnbc_gov_co/IgCir8k3P8BgRZmofCbzcQlrAf1c0UuOVr2o522eV4Ri-aU?e=Bvugel</t>
  </si>
  <si>
    <t>Se incluye procedimiento vigente desde el mes de novimebre de 2025</t>
  </si>
  <si>
    <t>TI_AC9</t>
  </si>
  <si>
    <t xml:space="preserve">Promover  por medio de campañas el uso de la Nube Digital y herramientas digitales, como herramienta de respaldo de la información y gestión de información.
</t>
  </si>
  <si>
    <t>Socializaicones realizadas</t>
  </si>
  <si>
    <t>Se aporta como evidencia campaña de socialización mediante correo institucional sobre uso de herramientas digitales y lineamientos de seguridad y respaldo de información, en cumplimiento de acciones de sensibilización para promover la nube digital y gestión de la información.</t>
  </si>
  <si>
    <t>https://dnbcgovco-my.sharepoint.com/:f:/g/personal/planeacion_dnbc_gov_co/IgB2Hc7rjc5cSLW6JDNWnxtoAX0gibH-Pue_6-22TKuiQwE?e=5G5LKI</t>
  </si>
  <si>
    <t>Se incluyen correos de socializaicón sobre Manual de Seguridad de la Información. No obstante, no se ve fomento del uso de la nube pública</t>
  </si>
  <si>
    <t>https://dnbcgovco-my.sharepoint.com/:f:/g/personal/planeacion_dnbc_gov_co/IgCe4YrD_TEER4o_WxYwrg_SAaNvtMlOBrZne4dLPR5wRN8?e=zAC4jk</t>
  </si>
  <si>
    <t>TI_AC10</t>
  </si>
  <si>
    <t xml:space="preserve">Documentar procesos de Backup de funciones y contratistas en los documentos SIGE
</t>
  </si>
  <si>
    <t>Se adjunta Manual de la Política de Seguridad y Privacidad de la Información MN-TI-01 V2 como evidencia de documentación de mecanismos de back-up funcional para funcionarios y contratistas, incluyendo lineamientos de continuidad operativa, custodia de información, respaldo de accesos y transferencia de conocimiento.</t>
  </si>
  <si>
    <t>https://dnbcgovco-my.sharepoint.com/:f:/g/personal/planeacion_dnbc_gov_co/IgDYKYtbSJHqRKKxnYGlnkqjASuDR0B5TfnyCatgEXvJ4L0?e=MPsND8</t>
  </si>
  <si>
    <t>Se incluye manual vigente desde 2022. Se requiere su revisión y actualización</t>
  </si>
  <si>
    <t xml:space="preserve">Se adjunta Manual de la Política de Seguridad y Privacidad de la Información MN-TI-01 V2 como evidencia de documentación de mecanismos de back-up funcional para funcionarios y contratistas, incluyendo lineamientos de continuidad operativa, custodia de información, respaldo de accesos y transferencia de conocimiento. </t>
  </si>
  <si>
    <t>https://dnbcgovco-my.sharepoint.com/:f:/g/personal/planeacion_dnbc_gov_co/IgBeuvVCSOmYQ70UgMeSPYd_AZU2vDcRKyaZl1F4BpV8pu4?e=jcDdJQ</t>
  </si>
  <si>
    <t>TI_AC11</t>
  </si>
  <si>
    <t>Formular un estrategia de Arquitetura Empresarial para la definición e implementación de necesidades tecnologicas en prestación de servicios</t>
  </si>
  <si>
    <t>Estrategia Formulada e implementada</t>
  </si>
  <si>
    <t>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t>
  </si>
  <si>
    <t>https://dnbcgovco-my.sharepoint.com/:f:/g/personal/planeacion_dnbc_gov_co/IgC3xOsSNj8IRIL11vaiFWcgAUu6Fkz2uB8R8KlqPRMkdhk?e=pJDNvr</t>
  </si>
  <si>
    <t>Se incluye documento de necesidad RUE y borrador de actualización del PETI</t>
  </si>
  <si>
    <t>https://dnbcgovco-my.sharepoint.com/:f:/g/personal/planeacion_dnbc_gov_co/IgBpr6aNOGykQpduLdNqpASRAUfT_V6EcXjD4jAEqgMt2No?e=ylBLhj</t>
  </si>
  <si>
    <t>TI_AC12</t>
  </si>
  <si>
    <t xml:space="preserve">Documentar  la matriz de roles y usuarios siguiendo los principios de segregación de funciones </t>
  </si>
  <si>
    <t>-Mesas de trabajo para pa creacion de las matrices de roles de usuarios
- herramienta centralizada para el cargue de la información.</t>
  </si>
  <si>
    <t>Se establece que la validación formal, diseño normativo y auditoría de los principios de segregación de funciones (SoD) técnica y administrativa es una competencia transversal del Oficial de Seguridad de la Información. Actualmente, la UAE Dirección Nacional de Bomberos de Colombia (DNBC) no cuenta con este perfil o rol asignado dentro de su equipo, lo cual limita la oficialización y aprobación definitiva de políticas estrictas de seguridad de accesos bajo estándares internacionales (como ISO 27001).</t>
  </si>
  <si>
    <t>https://dnbcgovco-my.sharepoint.com/:f:/g/personal/planeacion_dnbc_gov_co/IgCVj3XqWXmXRILgHir5f1z_AZYtUzd-PWDcbrsXCAMQJ1Y?e=mXSHcC</t>
  </si>
  <si>
    <t>TI_AC13</t>
  </si>
  <si>
    <t>Actualización matriz de activos de información</t>
  </si>
  <si>
    <t>Matriz actualizada</t>
  </si>
  <si>
    <t>Se ejecutó la revisión, depuración y actualización integral del inventario físico y lógico que compone la infraestructura tecnológica de la entidad. Este proceso permite consolidar la base técnica para la gestión de riesgos, el control de configuración y la seguridad de los activos de hardware críticos que soportan la operación institucional.</t>
  </si>
  <si>
    <t>https://dnbcgovco-my.sharepoint.com/:f:/g/personal/planeacion_dnbc_gov_co/IgA8-tr8nGYtRqG_Evcwdp7EASqXdtGbomb3DLywYKsqJ6s?e=HKvluY</t>
  </si>
  <si>
    <t>El proceso presenta matriz de inventario fisico. Pendiente identificación de recursos tecnologicos</t>
  </si>
  <si>
    <t>TI_AC14</t>
  </si>
  <si>
    <t>Realizar informe sobre estado actual de la prestación del servicio de telefonía fija</t>
  </si>
  <si>
    <t>Informe</t>
  </si>
  <si>
    <t>Se adjunta informe del estado actual del servicio de telefonía fija, incluyendo diagnóstico de indisponibilidad, análisis técnico y gestión contractual en curso para modernización del servicio con solución PBX Cloud.</t>
  </si>
  <si>
    <t>https://dnbcgovco-my.sharepoint.com/:f:/g/personal/planeacion_dnbc_gov_co/IgAk6fLJg0L3T7u7NTfhiB24AX9HOMqac_J9nU9jpBPpXbM?e=swOIeZ</t>
  </si>
  <si>
    <t>Aunque s epresenta informe, no se encuentra evidencia que se socialice con el lider del proceso</t>
  </si>
  <si>
    <t>https://dnbcgovco-my.sharepoint.com/:f:/g/personal/planeacion_dnbc_gov_co/IgBWN9PFW52wRZ9MKw_XSdQsARr_7_mrkFyvW5q9PP1iegs?e=JPr3Sd</t>
  </si>
  <si>
    <t>Se adjunta informe y soportes de gestión sobre telefonía fija. No se evidencia socialización con lider del proceso</t>
  </si>
  <si>
    <t>TI_AC15</t>
  </si>
  <si>
    <t>Generar Documento  soporte (diagnóstico) de las necesidades de información de la Entidad, para la actualización (desarrollo) del Sistema de Información RUE.</t>
  </si>
  <si>
    <t>Docuemento de Diagnostico RUE</t>
  </si>
  <si>
    <t>Se aporta como evidencia formato de necesidad y diagnóstico funcional del proyecto RUE 2.0, en el que se documentan las necesidades de información institucional, requerimientos por módulos, arquitectura funcional, interoperabilidad y criterios técnicos para la actualización del sistema.</t>
  </si>
  <si>
    <t>https://dnbcgovco-my.sharepoint.com/:f:/g/personal/planeacion_dnbc_gov_co/IgDPgT4NJ4SAS7wh-FIhINwWAfHEn8Nkvw5wZ9iOQqb9PVM?e=sUmTmO</t>
  </si>
  <si>
    <t xml:space="preserve">Se aporta formato de necesidad de RUE 2.0 </t>
  </si>
  <si>
    <t>TI_AC16</t>
  </si>
  <si>
    <t xml:space="preserve">Realizar guía de estilo de accesibilidad y usabilidad del sistema de informacion RUE de la Entidad </t>
  </si>
  <si>
    <t xml:space="preserve">Guia deaccesibilidad y usabilidad formulada. </t>
  </si>
  <si>
    <r>
      <t xml:space="preserve">La elaboración y definición de la guía de estilo, accesibilidad y usabilidad (UX/UI) está supeditada directamente al diseño de la interfaz y arquitectura del nuevo sistema </t>
    </r>
    <r>
      <rPr>
        <b/>
        <sz val="11"/>
        <color theme="1"/>
        <rFont val="Calibri"/>
        <family val="2"/>
        <scheme val="minor"/>
      </rPr>
      <t>RUE 2.0</t>
    </r>
    <r>
      <rPr>
        <sz val="11"/>
        <color theme="1"/>
        <rFont val="Calibri"/>
        <family val="2"/>
        <scheme val="minor"/>
      </rPr>
      <t>. Actualmente, esta iniciativa misional se encuentra en fase precontractual y en espera de aprobación financiera para su proceso de adquisición en la nube institucional. Por tanto, no es técnicamente viable desarrollar lineamientos estéticos o de usabilidad definitivos sobre una plataforma que aún no ha iniciado su etapa de desarrollo y maquetación.</t>
    </r>
  </si>
  <si>
    <t>https://dnbcgovco-my.sharepoint.com/:f:/g/personal/planeacion_dnbc_gov_co/IgCpYnw2qqCfSZHLQqgVMSHEAUfktzWst9OLEPtpgTHcSHY?e=KUSVm8</t>
  </si>
  <si>
    <t>No se encuentran evidencias de seguimiento. Proceso RUE 2.0 pendiente</t>
  </si>
  <si>
    <t>TI_AC17</t>
  </si>
  <si>
    <t xml:space="preserve">Diseñar el formulario de control y verificación de información de emergencias que debe diligenciar el personal de CITEL en el Modulo de Emergencias del RUE.   </t>
  </si>
  <si>
    <t>Diseño del Formulario de control y seguimiento  de información  del Modulo de emergencias RUE</t>
  </si>
  <si>
    <r>
      <t xml:space="preserve">Se ejecutó de manera exitosa la fase de diseño funcional y levantamiento de requerimientos específicos para el personal de CITEL dentro del ecosistema </t>
    </r>
    <r>
      <rPr>
        <b/>
        <sz val="11"/>
        <color theme="1"/>
        <rFont val="Calibri"/>
        <family val="2"/>
        <scheme val="minor"/>
      </rPr>
      <t>RUE 2.0</t>
    </r>
    <r>
      <rPr>
        <sz val="11"/>
        <color theme="1"/>
        <rFont val="Calibri"/>
        <family val="2"/>
        <scheme val="minor"/>
      </rPr>
      <t>. Mediante mesas técnicas de trabajo, se estructuró el ciclo de vida completo del incidente (recepción, despacho, control y cierre), definiendo los campos de control, validaciones operativas y la lógica de verificación que requiere el formulario en línea para capturar la información de emergencias en tiempo real.</t>
    </r>
  </si>
  <si>
    <t>https://dnbcgovco-my.sharepoint.com/:f:/g/personal/planeacion_dnbc_gov_co/IgAUKbar23Q5Rb2-QmvSulVgAaLhCKE7afRV4pryLrKZzp8?e=q0bGxi</t>
  </si>
  <si>
    <t>Se incluye levantamiento de información con proceso de educación. No se evidencia información de requerimientos del equipo citel</t>
  </si>
  <si>
    <t>TI_AC18</t>
  </si>
  <si>
    <t>Implementar la  política de gobierno digital en la DNBC.</t>
  </si>
  <si>
    <t xml:space="preserve">Documento de política de gobierno digital formalizada. </t>
  </si>
  <si>
    <t>Reportar seguimiento lineamientos de activos de información en MN-TI-01 Manual De La Política De Seguridad Y Privacidad De La Información V2</t>
  </si>
  <si>
    <t>TI_AC19</t>
  </si>
  <si>
    <t>Actualizar la Política General de Seguridad y privacidad de la informacion 1. Gobierno Digital. 2. detección y prevención del  uso inadecuado de la información priveligiada 3. componente de infraestructura tecnologica y sus controles</t>
  </si>
  <si>
    <t>Documento actualizado</t>
  </si>
  <si>
    <t>TI_AC20</t>
  </si>
  <si>
    <t xml:space="preserve">Realizar  y ejecutar el plan  de mantenimiento preventivo y correctivo del harware de la Entidad </t>
  </si>
  <si>
    <t>Documento  seguimiento Plan de Mantenimeinto Preventivo y Correctivo de Harware</t>
  </si>
  <si>
    <t>Se adjunta Plan de Mantenimiento Preventivo y Correctivo de Hardware con cronograma de intervención, inventario de activos tecnológicos, actividades de mantenimiento ejecutadas y soportes de seguimiento de la ejecución del plan.</t>
  </si>
  <si>
    <t>https://dnbcgovco-my.sharepoint.com/:f:/g/personal/planeacion_dnbc_gov_co/IgBK7MOyXw-ATYsV1Iuv2huzAeA3ku4FKt64nuHd6idzX5A?e=bnfIJL</t>
  </si>
  <si>
    <t>Se incluye plan formulado por el enlace del proceso. Pendiente su implementación</t>
  </si>
  <si>
    <t>https://dnbcgovco-my.sharepoint.com/:f:/g/personal/planeacion_dnbc_gov_co/IgDgN1W-lDmeRarDWFi4nMZSAazQq__e69Ne_DFtSL06hLQ?e=Jd2Nn6</t>
  </si>
  <si>
    <t>TI_AC21</t>
  </si>
  <si>
    <t>Actualizar  del formulario de PQRSD en linea de acuerdo al Anexo 2 de la Resolución MinTIC 1519 del 2020.</t>
  </si>
  <si>
    <t>Numero de condiciones tecnicas programadas/Numero se dolicitudes tecnicas realizadas*100</t>
  </si>
  <si>
    <t>Realizar seguimiento</t>
  </si>
  <si>
    <t>Se aporta como evidencia el formulario electrónico PQRSD institucional actualizado y operativo, con incorporación de validaciones, caracterización del ciudadano, tratamiento de datos personales y mecanismos de radicación y consulta en línea, en alineación con los lineamientos del Anexo 2 de la Resolución 1519 de 2020.</t>
  </si>
  <si>
    <t>https://dnbcgovco-my.sharepoint.com/:f:/g/personal/planeacion_dnbc_gov_co/IgDlb5XVpxIKQb9rhhKt_5DuAUyINH0bab5kKjslSxoN9lU?e=8Qefwv</t>
  </si>
  <si>
    <t>Se evidencia ajustes en formulario web</t>
  </si>
  <si>
    <t>TI_AC22</t>
  </si>
  <si>
    <t>Realizar seguimiento a las actividades planteadas en el componente operativo de la politica de Seguridad y Privacidad de Información</t>
  </si>
  <si>
    <t xml:space="preserve">Se ha realizado el seguimiento y la aplicación operativa de los lineamientos de Seguridad y Privacidad de la Información (MSPI) a través de la estructuración de los nuevos sistemas de la entidad y los planes de control estratégico. Específicamente, se garantizó la inclusión de estos componentes normativos en las fases de diseño y planeación tecnológica. 
Como evidencia del seguimiento y cumplimiento operativo, se relacionan los siguientes soportes:
•	Historias de Usuario - Sistema Misional RUE 2.0: Se documentó e integró formalmente en el diseño del sistema la obligatoriedad del cumplimiento de la Ley 1581 de 2012 (Protección de Datos Personales), parametrizando controles operativos como la aceptación explícita de políticas de privacidad en el login y alertas automatizadas para el control y vigencia de formularios internos.
•	INFORME EJECUTIVO DE EMPALME - Avances PETI.docx: Documento institucional donde se realiza el seguimiento al mapa de ruta TI, validando el estado de los proyectos y asegurando que las iniciativas de infraestructura y software cumplan con las políticas de seguridad de la información de la entidad.
</t>
  </si>
  <si>
    <t>https://dnbcgovco-my.sharepoint.com/:f:/g/personal/planeacion_dnbc_gov_co/IgD_QWQM6hjNSIuN5Wa-D8rOAay-fVtUL7H54Dc8TtKYteA?e=q9ywW6</t>
  </si>
  <si>
    <t>No s eevidencia seguimiento especifico a aspectos relacionado scon Seguirdad de la informaicón en las evidencias</t>
  </si>
  <si>
    <t>TI_AC23</t>
  </si>
  <si>
    <t>Realizar jornadas de socialización sobre el Manual de Seguridad de la Información</t>
  </si>
  <si>
    <t>Jornadas de socialización</t>
  </si>
  <si>
    <t>e aporta como evidencia la campaña de socialización realizada a través de los canales digitales institucionales sobre el uso de herramientas tecnológicas, lineamientos de seguridad y respaldo de información; esto en cumplimiento de las acciones de sensibilización para promover el uso de la nube y la correcta gestión de la información.</t>
  </si>
  <si>
    <t>https://dnbcgovco-my.sharepoint.com/:f:/g/personal/planeacion_dnbc_gov_co/IgAgqnpDBgU7S5j9Zhgv8QbuASknJfgRmIld3wn9W11KxIQ?e=ac3FzZ</t>
  </si>
  <si>
    <t>Se incluye una socialización realizada durante el segundo trimestre de la vigencia</t>
  </si>
  <si>
    <t>TI_AC24</t>
  </si>
  <si>
    <t>Realizar diagnóstico de necesidades de parametrización por proceso, frente a niveles de usuario, reportes y generacion de informes estadisticos.</t>
  </si>
  <si>
    <t>Informe diagnóstico</t>
  </si>
  <si>
    <t>Se adjunta como evidencia documento diagnóstico de necesidades de parametrización del Sistema de Información RUE 2.0, incluyendo definición de roles de usuario, reglas funcionales por proceso, requerimientos de reportes, tableros e indicadores para generación de información estadística.</t>
  </si>
  <si>
    <t>https://dnbcgovco-my.sharepoint.com/:f:/g/personal/planeacion_dnbc_gov_co/IgB-4M0M0QFBT5ksUFTt5vBYAbdJmXGZRaiLCyWSNAvgCFE?e=ylRHIq</t>
  </si>
  <si>
    <t>TI_AC25</t>
  </si>
  <si>
    <t>Implementar las acciones de mejora identificadas en el diagnostico.</t>
  </si>
  <si>
    <t>Acciones de mejora implemnetadas, respecto a los niveles de usuario, reportes y generacion de informes estadisticos.</t>
  </si>
  <si>
    <t>Se adjuntan soportes de implementación de acciones de mejora identificadas en el diagnóstico del Sistema de Información RUE, evidenciando priorización e incorporación de ajustes funcionales, de parametrización y generación de reportes.</t>
  </si>
  <si>
    <t>https://dnbcgovco-my.sharepoint.com/:f:/g/personal/planeacion_dnbc_gov_co/IgA1WVB7uTW2QLTZOFjiTgNNAQxQwmPr2UXQhBrvADIwGzQ?e=aCtqVh</t>
  </si>
  <si>
    <t>Se aporta formato de necesidad de RUE 2.0. No se tienen evidencias de su implementación.</t>
  </si>
  <si>
    <t>En el primer trimestre se adjuntó formato de necesidad de RUE 2.0. Segundo trimestre no se reporta información</t>
  </si>
  <si>
    <t>TI_AC26</t>
  </si>
  <si>
    <t>Construcción De Tabla De Niveles De Acceso A La Información En ORFEO Por Nivel De Usuario.</t>
  </si>
  <si>
    <t>TABLA DE NIVELES DE ACCESO ALA INFORMACION POR NIVEL DE USUARIO EN ORFEO</t>
  </si>
  <si>
    <t>Se aporta como evidencia tabla de niveles de acceso a la información en ORFEO NG soportada en los perfiles institucionales configurados y en el Manual de Gestión de Usuarios – Administrar Perfiles, documentando roles, permisos, tipos de radicado, tipos documentales y controles de acceso por nivel de usuario.</t>
  </si>
  <si>
    <t>https://dnbcgovco-my.sharepoint.com/:f:/g/personal/planeacion_dnbc_gov_co/IgB1QMzvYiM7T5Z1lVGEpGUBAfoO-PzjS-O2nmKgLlfZ7C4?e=PsKfsW</t>
  </si>
  <si>
    <t>Se incluye tabla de información orfeo</t>
  </si>
  <si>
    <t>TI_AC27</t>
  </si>
  <si>
    <t>(Numero de condiciones tecnicas programadas/Numero se dolicitudes tecnicas realizadas*100)</t>
  </si>
  <si>
    <t>Se aporta como evidencia actualización y operación del formulario electrónico PQRSD institucional, evidenciando cumplimiento de condiciones técnicas y funcionales definidas en el Anexo 2 de la Resolución MinTIC 1519 de 2020, incluyendo caracterización del ciudadano, protección de datos y canal digital de radicación y consulta.</t>
  </si>
  <si>
    <t>https://dnbcgovco-my.sharepoint.com/:f:/g/personal/planeacion_dnbc_gov_co/IgAtCeqwqYEQRIXhU30ZuIAEAVsnNHcEZANJN7txKIyHMSw?e=PL9djw</t>
  </si>
  <si>
    <t>TI_AC29</t>
  </si>
  <si>
    <t>Actualización del software de digitalización del ORFEO.</t>
  </si>
  <si>
    <t>Actualización Sofware</t>
  </si>
  <si>
    <t>Se evidencia cumplimiento de la acción mediante actualización tecnológica del sistema de gestión documental, migrando de ORFEO a ORFEO NG, incluyendo puesta en operación del nuevo software, actualización funcional y adopción de nueva arquitectura de administración documental.</t>
  </si>
  <si>
    <t>https://dnbcgovco-my.sharepoint.com/:f:/g/personal/planeacion_dnbc_gov_co/IgBUD3iZOs8QQ6Rh_frPPKN-AbRW1E18fTjsmz3oSEmWYBU?e=RBKLAu</t>
  </si>
  <si>
    <t>Se evidencia soportes de ajustes en ORFEO y manual</t>
  </si>
  <si>
    <t>TI_AC30</t>
  </si>
  <si>
    <t xml:space="preserve">
Generar políticas de Backups para el Sistema Documental ORFEO.</t>
  </si>
  <si>
    <t>Políticas de Backups</t>
  </si>
  <si>
    <t>Se aporta como evidencia política operativa de respaldos del sistema documental ORFEO, evidenciando generación diaria de copias de seguridad (dump), retención de respaldos, almacenamiento en repositorio definido y ejecución del esquema de backup para las bases de datos del sistema.</t>
  </si>
  <si>
    <t>https://dnbcgovco-my.sharepoint.com/:f:/g/personal/planeacion_dnbc_gov_co/IgBOQpmYaQLLT4uY4rpPU70wAVfZbqgROgbCgr-Ejp6Bm-E?e=hc0q2y</t>
  </si>
  <si>
    <t>Se remite una imagen de Backup, más no se da información sobre politica de manejo</t>
  </si>
  <si>
    <t>TI_AC31</t>
  </si>
  <si>
    <t>Trimestralmente se realizarán pruebas de monitoreo donde se verifica que los servicios se encuentren habilitados por el IPV6</t>
  </si>
  <si>
    <t>Seguimiento y monitoreo trimestral</t>
  </si>
  <si>
    <t>No se evidencia realización de acciones</t>
  </si>
  <si>
    <t>TI_AC32</t>
  </si>
  <si>
    <t>Formulación del procedimiento con alcance desde la adquisición hasta la implementación de software (Con formatos asociados, políticas de operación y roles y responsabilidades, puntos de control etc. ) que incluya la necesidad del bien (software, aplicativo, etc. ) a adquirir. Asimismo, incluir la supervisión compartida, con el Lider del Proceso y el LIder de Gestion TI</t>
  </si>
  <si>
    <t xml:space="preserve">Un procedimiento formulado </t>
  </si>
  <si>
    <r>
      <rPr>
        <sz val="11"/>
        <color theme="1"/>
        <rFont val="Arial"/>
        <family val="2"/>
      </rPr>
      <t xml:space="preserve">Acción establecida en el Plan de Mejoramiento suscrito el 23 de agosto de 2023,  como resultado de la denuncia 2022-252859-82111-D
La acción de mejora finaliza el 31 de Mayo  de 2024
Mediante ORFEO No. 20231150004043 del 27 de diciembre de 2023, se solicitó la ampliación de la fecha de terminación y semanas para el 31 de mayo de 2024
</t>
    </r>
    <r>
      <rPr>
        <sz val="11"/>
        <color rgb="FF000000"/>
        <rFont val="Arial"/>
        <family val="2"/>
      </rPr>
      <t xml:space="preserve">No se evidenció avance.
</t>
    </r>
    <r>
      <rPr>
        <b/>
        <sz val="11"/>
        <color rgb="FF000000"/>
        <rFont val="Arial"/>
        <family val="2"/>
      </rPr>
      <t xml:space="preserve">
No se cumplió con el plazo establecido en la acción de mejora, quedando VENCIDA.
</t>
    </r>
  </si>
  <si>
    <t>TI_AC33</t>
  </si>
  <si>
    <t>Socialización del procedimiento</t>
  </si>
  <si>
    <r>
      <rPr>
        <sz val="11"/>
        <color theme="1"/>
        <rFont val="Arial"/>
        <family val="2"/>
      </rPr>
      <t xml:space="preserve">Acción establecida en el Plan de Mejoramiento suscrito el 23 de agosto de 2023,  como resultado de la denuncia 2022-252859-82111-D
La acción de mejora finaliza el 31 de Mayo  de 2024
Mediante ORFEO No. 20231150004043 del 27 de diciembre de 2023, se solicitó la ampliación de la fecha de terminación y semanas para el 31 de mayo de 2024
</t>
    </r>
    <r>
      <rPr>
        <sz val="11"/>
        <color rgb="FF000000"/>
        <rFont val="Arial"/>
        <family val="2"/>
      </rPr>
      <t xml:space="preserve">
No se reportó avance.
</t>
    </r>
    <r>
      <rPr>
        <b/>
        <sz val="11"/>
        <color rgb="FF000000"/>
        <rFont val="Arial"/>
        <family val="2"/>
      </rPr>
      <t xml:space="preserve">
No se cumplió con el plazo establecido en la acción de mejora, quedando VENCIDA.
</t>
    </r>
  </si>
  <si>
    <t>TI_AC34</t>
  </si>
  <si>
    <t>Ajustar y parametrizar la base de datos donde se lleva el registro de entradas y salidas de inventario</t>
  </si>
  <si>
    <t>Base de datos parametrizada</t>
  </si>
  <si>
    <r>
      <rPr>
        <sz val="11"/>
        <color theme="1"/>
        <rFont val="Arial"/>
        <family val="2"/>
      </rPr>
      <t xml:space="preserve">Acción establecida en el Plan de Mejoramiento suscrito el 15 de enero de 2024 como resultado de la auditoria realizada a la vigencia 2022
La acción de mejora finaliza el 31 de marzo de 2024
</t>
    </r>
    <r>
      <rPr>
        <sz val="11"/>
        <color rgb="FF000000"/>
        <rFont val="Arial"/>
        <family val="2"/>
      </rPr>
      <t xml:space="preserve">
No se evidenció avance.
</t>
    </r>
    <r>
      <rPr>
        <b/>
        <sz val="11"/>
        <color rgb="FF000000"/>
        <rFont val="Arial"/>
        <family val="2"/>
      </rPr>
      <t xml:space="preserve">
No se cumplió con el plazo establecido en la acción de mejora, quedando VENCIDA.
</t>
    </r>
  </si>
  <si>
    <t>TI_AC35</t>
  </si>
  <si>
    <t>Desarrollar acciones encaminadas a la actualización y mejoramiento del sistema de información Registro único nacional de estadísticas RUE 2.0</t>
  </si>
  <si>
    <t>Expediente Documental</t>
  </si>
  <si>
    <t>18. Gestión de Tecnología e Informática / 07. Coordinación Operativa</t>
  </si>
  <si>
    <t>Se adjunta expediente documental que soporta acciones encaminadas al mejoramiento del Sistema de Información RUE 2.0, evidenciando avances en actualización funcional, parametrización, arquitectura, generación de reportes e implementación de mejoras identificadas.</t>
  </si>
  <si>
    <t>https://dnbcgovco-my.sharepoint.com/:f:/g/personal/planeacion_dnbc_gov_co/IgBx92YBq26rRIJLL5Vbj3RRAVNouU3GXCuU37nZSwWMFAc?e=1rDc0W</t>
  </si>
  <si>
    <t>Se adjunta formato de necesidad de RUE 2.0</t>
  </si>
  <si>
    <t>TI_AC36</t>
  </si>
  <si>
    <t xml:space="preserve">Parametrizar del sistema Orfeo, que permita generar los reportes detallados y oportunamente. </t>
  </si>
  <si>
    <t>Sistema Orfeo Parametrizado</t>
  </si>
  <si>
    <t>Se aporta como evidencia la parametrización funcional del módulo de reportes de ORFEO NG, evidenciando generación de reportes detallados y oportunos sobre radicados, productividad, correspondencia y expedientes electrónicos, en cumplimiento de la acción de mejora.</t>
  </si>
  <si>
    <t>https://dnbcgovco-my.sharepoint.com/:f:/g/personal/planeacion_dnbc_gov_co/IgCNzwnnkkpRTaEBPMx0rOwFASu8lZZKfmwE_kJhjMBi4Do?e=8NVROU</t>
  </si>
  <si>
    <t>Se remite pantallazo de generación de reportes en ORFEO</t>
  </si>
  <si>
    <t>EFICACIA</t>
  </si>
  <si>
    <t>PLANEACIÓN ESTRATÉGICA</t>
  </si>
  <si>
    <t>EFECTIVO</t>
  </si>
  <si>
    <t>GESTIÓN PRESUPUESTAL Y EFICIENCIA DEL GASTO PÚBLICO</t>
  </si>
  <si>
    <t>NO EFECTIVO</t>
  </si>
  <si>
    <t>TALENTO HUMANO</t>
  </si>
  <si>
    <t>NO APLICA</t>
  </si>
  <si>
    <t>INTEGRIDAD</t>
  </si>
  <si>
    <t>TRANSPARENCIA, ACCESO A LA INFORMACIÓN PÚBLICA Y LUCHA CONTRA LA CORRUPCIÓN</t>
  </si>
  <si>
    <t>FORTALECIMIENTO ORGANIZACIONAL Y SIMPLIFICACIÓN DE PROCESOS</t>
  </si>
  <si>
    <t>SERVICIO AL CIUDADANO</t>
  </si>
  <si>
    <t>PARTICIPACIÓN CIUDADANA EN LA GESTIÓN PÚBLICA</t>
  </si>
  <si>
    <t>RACIONALIZACIÓN DE TRÁMITES</t>
  </si>
  <si>
    <t>GESTIÓN DOCUMENTAL</t>
  </si>
  <si>
    <t>GOBIERNO DIGITAL</t>
  </si>
  <si>
    <t>SEGURIDAD DIGITAL</t>
  </si>
  <si>
    <t>DEFENSA JURÍDICA</t>
  </si>
  <si>
    <t>MEJORA NORMATIVA</t>
  </si>
  <si>
    <t>CONTROL INTERNO</t>
  </si>
  <si>
    <t>SEGUIMIENTO Y EVALUACIÓN DEL DESEMPEÑO INSTITUCIONAL</t>
  </si>
  <si>
    <t>GESTIÓN DEL CONOCIMIENTO Y LA INNOVACIÓN</t>
  </si>
  <si>
    <t>COMPRAS Y CONTRATACIÓN PÚBLICA</t>
  </si>
  <si>
    <t xml:space="preserve">CONTROL DE CAMBIOS </t>
  </si>
  <si>
    <t>FECHA</t>
  </si>
  <si>
    <t>CAMBIO</t>
  </si>
  <si>
    <t>VERSIÓN</t>
  </si>
  <si>
    <t>Emisión formato</t>
  </si>
  <si>
    <t>Actualización del formato con base en la estructura del Plan de Mejoramiento de la Contraloría General de la República, incorporando nuevas casillas para la implementación de las políticas de operación del procedimiento Formulación, Monitoreo y Seguimiento a Planes de Mejoramiento Internos y Externos, fortaleciendo el seguimiento, control, efectividad y cierre de los hallazgos</t>
  </si>
  <si>
    <t>ORIGEN</t>
  </si>
  <si>
    <t>HALLAZGO</t>
  </si>
  <si>
    <t>ACCIÓN</t>
  </si>
  <si>
    <t>PROCESO</t>
  </si>
  <si>
    <t>TIPO MODIFICACIÓN</t>
  </si>
  <si>
    <t>ESTADO ACCIÓN</t>
  </si>
  <si>
    <t>ESTADO HALLAZGO</t>
  </si>
  <si>
    <t>EFICACIA /EFECTIVIDAD</t>
  </si>
  <si>
    <t>No conformidad</t>
  </si>
  <si>
    <t>Corrección</t>
  </si>
  <si>
    <t>Planeación Estratégica</t>
  </si>
  <si>
    <t>Plazo</t>
  </si>
  <si>
    <t>Cumplida</t>
  </si>
  <si>
    <t>Auditoría externa</t>
  </si>
  <si>
    <t>Observación</t>
  </si>
  <si>
    <t>Gestión de Comunicaciones</t>
  </si>
  <si>
    <t xml:space="preserve">Acción </t>
  </si>
  <si>
    <t>En avance</t>
  </si>
  <si>
    <t>PQRSD</t>
  </si>
  <si>
    <t>Oportunidad de Mejora</t>
  </si>
  <si>
    <t xml:space="preserve">Acción preventiva </t>
  </si>
  <si>
    <t>Gestión Análisis y mejora continua</t>
  </si>
  <si>
    <t>Vencida</t>
  </si>
  <si>
    <t>Salida no conforme</t>
  </si>
  <si>
    <t>Acción de mejora</t>
  </si>
  <si>
    <t>Gestión de Cooperación Internacional y Alianzas Estratégicas</t>
  </si>
  <si>
    <t>Sin iniciar</t>
  </si>
  <si>
    <t>Revisión SIGEC</t>
  </si>
  <si>
    <t>Gestión de atención al usuario</t>
  </si>
  <si>
    <t>Evaluación de requisitos legales</t>
  </si>
  <si>
    <t>Formulación, actualización  y acompañamiento normativo y operativo</t>
  </si>
  <si>
    <t>Satisfacción del cliente</t>
  </si>
  <si>
    <t>Coordinación Operativa</t>
  </si>
  <si>
    <t>Resultado seuimiento indicadores</t>
  </si>
  <si>
    <t>Fortalecimiento Bomberil para la Respuesta</t>
  </si>
  <si>
    <t>Análisis de datos informes periodicos establecidos</t>
  </si>
  <si>
    <t>Inspección Vigilancia y Control</t>
  </si>
  <si>
    <t>Materialización de riesgo</t>
  </si>
  <si>
    <t>Gestión del Talento Humano</t>
  </si>
  <si>
    <t>Resulltado de prevención, preparación y respuesta ante emergencias</t>
  </si>
  <si>
    <t>Gestión de asuntos disciplinarios</t>
  </si>
  <si>
    <t>Resusultado de investigación de accidentes/incidentes…</t>
  </si>
  <si>
    <t>Gestión   Financiera</t>
  </si>
  <si>
    <t>Actos y condiciones inseguras</t>
  </si>
  <si>
    <t xml:space="preserve">Gestión Administrativa </t>
  </si>
  <si>
    <t>Informes de inspección SGSST y SGA</t>
  </si>
  <si>
    <t>Gestión Contractual</t>
  </si>
  <si>
    <t>Sugerencas presentadas por Servidores de la DNBC</t>
  </si>
  <si>
    <t>Gestión Jurídica</t>
  </si>
  <si>
    <t>Autoevaluación del proceso</t>
  </si>
  <si>
    <t>Gestión documental</t>
  </si>
  <si>
    <t>Gestión de tecnología informática</t>
  </si>
  <si>
    <t>Evaluación y Seguimiento</t>
  </si>
  <si>
    <t>DIRECCIÓN NACIONAL BOMBEROS COLOMBIA</t>
  </si>
  <si>
    <t>CODIGO</t>
  </si>
  <si>
    <t>FO-MC-02-01</t>
  </si>
  <si>
    <t>FORMATO FORMULACIÓN, MONITOREO, SEGUIMIENTO y EVALUACIÓN A PLANES DE MEJORAMIENTO INTERNOS Y EXTERNOS</t>
  </si>
  <si>
    <t>FORMULACIÓN</t>
  </si>
  <si>
    <t>SEGUIMIENTO TERCERA LÍNEA DE DEFENSA</t>
  </si>
  <si>
    <t>NÚMERO DE HALLAZGOS</t>
  </si>
  <si>
    <t>DEPENDENCIA</t>
  </si>
  <si>
    <t>TEMA</t>
  </si>
  <si>
    <t>POLÍTICA MIPG IMPACTADA</t>
  </si>
  <si>
    <t>ANALISIS DE CAUSAS</t>
  </si>
  <si>
    <t>CAUSA RAÍZ DEL HALLAZGO</t>
  </si>
  <si>
    <t xml:space="preserve">3. Fecha de Seguimiento </t>
  </si>
  <si>
    <t xml:space="preserve">3. Avance físico de ejecución </t>
  </si>
  <si>
    <t xml:space="preserve">3. Observaciones </t>
  </si>
  <si>
    <t>3. Estado de Oportunidad</t>
  </si>
  <si>
    <t>EFECTIVIDAD</t>
  </si>
  <si>
    <t>ESTADO</t>
  </si>
  <si>
    <t xml:space="preserve">OBSERVACIONES </t>
  </si>
  <si>
    <t>RECURRENCIA</t>
  </si>
  <si>
    <t>Subdirección Administrativa y Financiera</t>
  </si>
  <si>
    <t>1er Por qué: Por el tiempo que lleva de creada la institución no se requería de un software para este tipo de control.
2do Por qué: No se tenía una gran cantidad de inventarios para administrar.
3er Por qué: No se habían asignado recursos para la adquisición de este software, porque debido a las medidas de sostenibilidad fiscal, se recortaron recursos a las entidades del Estado.</t>
  </si>
  <si>
    <t>La institución era pequeña y no se había evidenciado la necesidad de esta adquisición.</t>
  </si>
  <si>
    <t>No aplica</t>
  </si>
  <si>
    <t>Se evidencia documentacion de fecha 03/02/2026 enviada al ministerio de hacienda por parte del area finaniera de que se esta llevando a cabo la solicitud de puesta en marcha de la prueba piloto de SIIF nacion</t>
  </si>
  <si>
    <t>Dado que el hallazgo aún tiene actividades en ejecución no aplica el análisis de la efectividad</t>
  </si>
  <si>
    <t>Dificultades en el establecimiento oportuno de contratación de los programas de mantenimiento y personal para ejecución de los mismos. Pues estos dependen de la aprobación de recursos y programas en JNB, para su posterior ejecución presupuestal y contratación.</t>
  </si>
  <si>
    <t>No fue posible identificar evidencias para el presente período de análisis</t>
  </si>
  <si>
    <t>se evidencia elaboracion de borrador del procedimiento de mantenimiento preventivo y correctivo de los bienes</t>
  </si>
  <si>
    <t>se evidencia borrador de planilla en excell de programas de mantenimiento preventivo y correctivo de bienes</t>
  </si>
  <si>
    <t>Falta de atención por parte de las áreas usuarias en la presentación integral y oportuna de la información soporte del proceso contractual.</t>
  </si>
  <si>
    <t>Se evidencio que la accion formulada carece de soportes que permitan verificar el cumplimiento de la actividad, toda vez que los documentos reportados no incluyen segumientos al plan anual de adquisiciones.</t>
  </si>
  <si>
    <t>Se evidencia avance en el reporte al Plan Anual de Adquisiones PAA</t>
  </si>
  <si>
    <t>1. Por qué: Desconocimiento de los los lineamientos, estándares y acciones a ejecutar que conforman la política de Gobierno Digital.</t>
  </si>
  <si>
    <t>Desconocimiento de los lineamientos, estándares y acciones a ejecutar que conforman la política de Gobierno
Digital.</t>
  </si>
  <si>
    <t>Se evidenció el avance en la estructuración técnica y funcional del RUE 2.0, mediante la ejecución del diagnóstico del sistema actual, el levantamiento y documentación de requerimientos y la definición de aspectos técnicos de la nueva solución. Como soportes se verificaron: (i) Informe de Estado de la Aplicación Oracle APEX – RUE 1.0, en el cual se documenta el diagnóstico técnico, funcional y operativo de la plataforma; (ii) Historias de Usuario del RUE 2.0, con fecha visible del 22 de mayo de 2026; (iii) Formato de Solicitud de Adquisición de Software RUE V2.0, de fecha 15 de mayo de 2026; (iv) Formato de Necesidad para el RUE V2.0, de fecha 21 de mayo de 2026; y (v) Documento Técnico de Análisis de Software Libre, Gratuito y Open Source. Asimismo, se evidenciaron los requerimientos relacionados con arquitectura, interoperabilidad, seguridad, migración de datos e infraestructura en nube.</t>
  </si>
  <si>
    <t>Dirección General</t>
  </si>
  <si>
    <t>Porque no existe una directriz del manejo del Biométrico y responsabilidad de cada funcionario frente a su cumplimiento.</t>
  </si>
  <si>
    <t>De acuerdo con el procedimiento "Formulación, monitoreo y seguimiento a planes de mejoramiento internos y externos, V06 del 20/055/2026",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t>
  </si>
  <si>
    <t>Se evidencio que la actividad reportada se encuentra cumplida en el primer trimestre.</t>
  </si>
  <si>
    <t>Falta de asesoría en el tema</t>
  </si>
  <si>
    <t>se evidencia correo electronico de fecha 30/06/2026 donde se hace la propuesta de inclusion de lineamientos de cumplimiento ambiental en el manual de contratacion</t>
  </si>
  <si>
    <t>Se evidenció la presentación del Plan de Mantenimiento 2026, que contempla el cronograma, seguimiento y mecanismos de evaluación para la medición del soporte técnico.</t>
  </si>
  <si>
    <t>Falta de personal y recursos economicos para el seguimiento y verificación del cumplimiento de los indicadores.</t>
  </si>
  <si>
    <t>Mediante la revisión del Tablero de Indicadores y las Fichas Técnicas del proceso de Gestión de Tecnología e Informática, primer tirimestre de 2026, se evidencia la definición de parámetros como objetivos, fórmulas, periodicidad, fuentes y mecanismos de seguimiento. Este soporte demuestra un avance parcial de la acción correctiva; no obstante, el equipo no aporta un registro o análisis documentado que permita validar la pertinencia, utilidad técnica o la necesidad de actualización de los indicadores propuestos
En consecuencia, desde la tercera línea de defensa se recomienda complementar la actividad con la evaluación formal de los indicadores existentes y documentar los resultados obtenidos, con el fin de sustentar su mantenimiento, ajuste o eliminación según corresponda.</t>
  </si>
  <si>
    <t>Se evidenció como soporte un borrador de actualización del Plan Estratégico de Tecnologías de la Información (PETI) 2026, el cual refleja avances en la ejecución de la acción correctiva; sin embargo, se encuentra pendiente de aprobación y oficialización. Por lo anterior, desde la tercera línea de defensa se establece un cumplimiento parcial y se recomienda culminar su aprobación para validar el cierre del hallazgo. Asimismo, se identificó que en el primer trimestre se registró erróneamente un avance del 100 % y estado “Cumplido”; para el segundo trimestre, el registro fue ajustado a un avance del 50 % y estado “En ejecución”.</t>
  </si>
  <si>
    <t>Se evidenció la presentación del Plan de Mantenimiento 2026, identificado como propuesta con fecha 23/05/2023, que contempla el cronograma de actividades, seguimiento y mecanismos de evaluación para la medición del soporte técnico.</t>
  </si>
  <si>
    <t>Se presentan como evidencia dos (2) correos electrónicos mediante los cuales se recuerda la importancia de revisar y aplicar el Manual de la Política de Seguridad y Privacidad de la Información (Versión 2). Sin embargo, estos soportes se centran en lineamientos generales y no permiten verificar de manera suficiente la ejecución de actividades específicas de promoción, apropiación o capacitación sobre el uso de la Nube Digital y mecanismos de respaldo, tal como lo exige la acción correctiva. En consecuencia, se determina un cumplimiento parcial. Se recomienda complementar estas acciones con campañas específicas sobre almacenamiento seguro y herramientas colaborativas, conservando los registros que demuestren el alcance, la participación y el impacto real en los usuarios.</t>
  </si>
  <si>
    <t>Se evidenció la realización de campañas de socialización mediante correos institucionales sobre el Manual de Seguridad de la Información, así como sobre la identificación y reporte de correos maliciosos, como parte de las acciones de sensibilización en seguridad de la información.</t>
  </si>
  <si>
    <t>Como soporte de la acción se remitió el Manual de la Política de Seguridad y Privacidad de la Información (MN-TI-01 v.02), vigente desde el 30 de junio de 2022. Si bien el documento contiene lineamientos generales sobre copias de respaldo, es insuficiente para cerrar el hallazgo, ya que omite el requerimiento específico de documentar los procesos de backup para funcionarios y contratistas en el SIGE. Adicionalmente, no se adjuntan registros que demuestren su actualización, socialización e implementación durante la vigencia evaluada. En consecuencia, se recomienda actualizar el Manual incorporando los procedimientos y responsabilidades de respaldo faltantes, y remitir los registros de aprobación, divulgación y aplicación que certifiquen la efectividad de la mejora.</t>
  </si>
  <si>
    <t>Se evidenció la presentación del Manual de la Política de Seguridad y Privacidad de la Información, código MN-TI-01, versión 2, vigente desde el 30 de junio de 2022. No obstante, se requiere su revisión y actualización para mantenerlo acorde con las necesidades y lineamientos vigentes de la Entidad.</t>
  </si>
  <si>
    <t>N/A</t>
  </si>
  <si>
    <t>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t>
  </si>
  <si>
    <t>El proceso no ha generado documentación formal del desarrollo de sus actividades conforme lo define el SIGEC</t>
  </si>
  <si>
    <t>Se evidencia que la entidad formuló e inició la implementación de una estrategia de Arquitectura Empresarial a través del Plan Estratégico de Tecnologías de la Información (PETI) 2026 y del proyecto RUE 2.0, documentos que incorporan componentes de arquitectura de negocio, información, aplicaciones y tecnología, alineados con los objetivos institucionales y la Política de Gobierno Digital. Asimismo, se identifican capacidades tecnológicas, servicios de TI, lineamientos de interoperabilidad, seguridad de la información, transformación digital y una hoja de ruta para la atención de necesidades tecnológicas institucionales. Adicionalmente, el documento de necesidad del proyecto RUE 2.0 define requerimientos funcionales para un sistema de información centralizado, interoperable, escalable y seguro, contemplando módulos de gestión operativa, talento humano, gestión documental, administración de activos, analítica y reportes, fortaleciendo la prestación de servicios y la gestión institucional. Por lo anterior, la evidencia presentada permite verificar el avance en la formulación e implementación de la estrategia definida en la acción correctiva.</t>
  </si>
  <si>
    <t>Se evidenció la actualización del PETI 2026 y la formulación del proyecto RUE 2.0, soportadas en el documento de necesidad del RUE, de fecha 21/05/2026, y la solicitud de adquisición de software, de fecha 15/05/2026. Al 10/08/2026, se cuenta con el borrador de actualización del PETI y los documentos técnicos asociados al proyecto RUE 2.0, por lo que la acción continúa en ejecución.</t>
  </si>
  <si>
    <t>Debil monitoreo a los procedimientos por parte de lideres y gestores de procesos</t>
  </si>
  <si>
    <t>Se presentan como evidencias los listados de asistencia de las jornadas realizadas el 30 de enero y el 23 de febrero de 2026. No obstante, los soportes aportados no permiten verificar las temáticas desarrolladas durante las mesas de trabajo ni evidenciar que estas correspondan a los temas definidos en la acción correctiva formulada (indicadores, riesgos de gestión, documentación SIGE, plan de mejoramiento, PAAC, referentes estratégicos y plan de acción). En consecuencia, la evidencia resulta insuficiente para verificar el cumplimiento integral de la acción correctiva.</t>
  </si>
  <si>
    <t>Se evidenció la realización de mesas de trabajo de acompañamiento a los procesos durante enero y febrero, en temas de indicadores, riesgos, gestión documental (SIGE), planes de mejoramiento, PAAC, referentes estratégicos y Plan de Acción. No obstante, no se presentaron evidencias correspondientes al segundo trimestre que permitan verificar la continuidad de estas actividades.</t>
  </si>
  <si>
    <t>Débil interiorización del mecanismo que se tienen para implementar acciones de mejora resultado de procesos de autoevaluación</t>
  </si>
  <si>
    <t>Se evidencia que se presentan dos documentos soporte correspondientes a listas de asistencia de los acompañamientos metodológicos realizados durante los meses de enero y febrero de 2026 por el proceso de Análisis y Mejora Continua. La evidencia permite verificar la ejecución de actividades de socialización, orientación y fortalecimiento de diferentes procesos institucionales; no obstante, se recomienda complementar los soportes con evidencias que permitan demostrar los resultados obtenidos y la efectividad de la acción correctiva implementada. Desde la tercera línea de defensa, se recomienda fortalecer la trazabilidad de las actividades ejecutadas mediante la incorporación de informes de resultados, compromisos adquiridos, acciones implementadas y mecanismos de seguimiento que permitan evidenciar la contribución de la acción correctiva al cierre de las causas que dieron origen al hallazgo.</t>
  </si>
  <si>
    <t>Se evidenció la socialización del Procedimiento de Formulación, Monitoreo y Seguimiento a Planes de Mejoramiento Internos y Externos, realizada el 6 de marzo de 2026, soportada mediante el respectivo listado de asistencia, con lo cual se dio cumplimiento a la actividad programada.</t>
  </si>
  <si>
    <t>Se evidencia procedimiento conciliaciones contables PC-GF-16 y formato PC-GF-16-01 vigencia 2025, lo que permite verificar el cumplimiento de la actividad dentro del plazo establecido</t>
  </si>
  <si>
    <t>Se evidencia procedimiento PC-GF-16 y formato PC-GF-16-01 de fecha 23/09/2025, lo que permite verificar el cumplimiento de la actividad dentro del plazo establecido</t>
  </si>
  <si>
    <t>27/07/206</t>
  </si>
  <si>
    <t>Desconocimiento de las responsabilidades por parte de los Supervisores de los Contratos</t>
  </si>
  <si>
    <t>PC-PE-FSP-01- Formulación Seguimiento Plan Anual Adquisiciones</t>
  </si>
  <si>
    <t>No se realizaron los cruces de informacion por las areas responsables para la toma de desiciones por parte de la Ata Direccion,para la ejecucion contracual de la vigencia.</t>
  </si>
  <si>
    <t>Se evidencia que la entidad documentó el Procedimiento de Formulación y Seguimiento del Plan Anual de Adquisiciones (PAA) y que se han realizado actividades de seguimiento a través de la matriz de gestión contractual. No obstante, teniendo en cuenta que el hallazgo se originó por la falta de articulación entre los instrumentos de planeación y la ausencia de análisis integrados para la toma de decisiones por parte de la Alta Dirección, se recomienda fortalecer la evidencia de los seguimientos mediante la incorporación de informes periódicos que demuestren el cruce de información entre el PAA, el Plan de Acción, la ejecución presupuestal y la gestión contractual, así como las decisiones, compromisos y acciones adoptadas por las instancias directivas para mitigar desviaciones y garantizar una adecuada ejecución de los recursos durante la vigencia.</t>
  </si>
  <si>
    <t>Se evidencia avance en el informe de seguiimeinto a cobro vg 2021 como accion ante la actividad</t>
  </si>
  <si>
    <t>Se evidencia que la Subdirección de Gestión de Tecnología e Informática elaboró el informe sobre el estado actual de la prestación del servicio de telefonía fija, en el cual se identificó la indisponibilidad del servicio suministrado por ETB, se documentaron las acciones adelantadas para su modernización y se planteó la implementación de una solución PBX Cloud Webex con el proveedor Claro. El informe incorpora el diagnóstico de la situación actual, el análisis técnico, el estado del proceso contractual y los beneficios esperados para fortalecer la continuidad operativa, la seguridad y la gestión de las comunicaciones institucionales; sin embargo, no se evidencian soportes que permitan verificar su socialización formal con el líder del proceso o las instancias correspondientes, por lo que la acción se considera en ejecución hasta tanto se aporten evidencias de divulgación, validación y seguimiento institucional.</t>
  </si>
  <si>
    <t>Se evidenció la presentación del informe sobre el estado actual del servicio de telefonía fija de la DNBC, acompañado de soportes técnicos, contractuales y económicos relacionados con la gestión y modernización del servicio. No obstante, no se evidenció la socialización de los resultados con el líder del proceso.</t>
  </si>
  <si>
    <t>La nuevas directrices emanadas por el DAFP con respecto a la Guía de Administración del Gestión del Riesgo, lo que genera la actualizalición de los procedimientos y controles de los procesos</t>
  </si>
  <si>
    <t>La nuevas directrices emanadas por el DAFP con respecto a la Guía de Administración del Gestión del Riesgo, lo que genera la Actualizalición de los procedimientos y controles de los procesos</t>
  </si>
  <si>
    <t>Se evidencia que durante el primer trimestre de 2026 se realizaron acompañamientos metodológicos a los enlaces de proceso en temas relacionados con la gestión de riesgos. No obstante, desde la tercera línea de defensa se recomienda avanzar en la actualización de los documentos internos de los procesos, conforme a los lineamientos establecidos en la Guía para la Administración del Riesgo y el Diseño de Controles en Entidades Públicas – Versión 7, expedida por el Departamento Administrativo de la Función Pública (DAFP), con el fin de fortalecer la gestión del riesgo y la efectividad de los controles institucionales.</t>
  </si>
  <si>
    <t>Se evidenció la realización de mesas de trabajo de acompañamiento a los procesos durante enero y febrero, en temas de indicadores, riesgos, gestión documental (SIGE), planes de mejoramiento, PAAC, referentes estratégicos y Plan de Acción. No obstante, no se presentaron evidencias correspondientes al segundo trimestre que permitan verificar la continuidad de estas actividades y se encuentra en proceso de transación y actualizacion aprobacion del mapa de riesgos por cada proceso.Asimismo, se evidenció que en el primer trimestre se registró erróneamente un avance del 100 % y estado “Cumplido”; para el segundo trimestre, el registro se ajusta a un avance del 80 % y estado “En ejecución”.</t>
  </si>
  <si>
    <t>No se contemplaron todos los requisitos de norma establecidos y las condiciones de infraestructura propia dela entidad, debido al cambio de la normatividad</t>
  </si>
  <si>
    <t>Se evidencia la realización de la socialización del Procedimiento de Formulación, Monitoreo y Seguimiento a Planes de Mejoramiento Internos y Externos, soportada mediante presentación institucional y listado de asistencia del 6 de marzo de 2026. La evidencia permite validar la ejecución de la acción correctiva relacionada con la socialización de las políticas de operación para su implementación. No obstante, desde la tercera línea de defensa se recomienda realizar monitoreo a la apropiación y aplicación del procedimiento por parte de la primera y segunda línea de defensa, con el fin de verificar su efectividad frente a la causa que originó el hallazgo.</t>
  </si>
  <si>
    <t>Falta de seguimiento y control por parte del Proceso de Gestión de Tecnológia</t>
  </si>
  <si>
    <t>Se evidenció la elaboración de la matriz de inventario físico de equipos tecnológicos; no obstante, se encuentra pendiente la identificación y actualización del inventario lógico de los recursos tecnológicos, por lo que la acción continúa en ejecución.</t>
  </si>
  <si>
    <t>Se evidencia la realización de la socialización del Procedimiento de Formulación, Monitoreo y Seguimiento a Planes de Mejoramiento Internos y Externos, soportada mediante presentación institucional y listado de asistencia del 6 de marzo de 2026. La evidencia permite validar la ejecución de la acción correctiva relacionada con la socialización de las políticas de operación para su implementación. No obstante, desde la tercera línea de defensa se recomienda efectuar monitoreo a la aplicación del procedimiento por parte de los procesos, con el fin de verificar la apropiación del mecanismo para la identificación, formulación y gestión de acciones de mejora, en atención a la causa que originó el hallazgo.</t>
  </si>
  <si>
    <t>Se evidenció la remisión del seguimiento preliminar de los Planes de Mejoramiento correspondiente al primer trimestre de 2026, junto con la matriz de acciones de mejora para su revisión y análisis.</t>
  </si>
  <si>
    <t>Desconocimiento de la normatividad vigente en cuento el manejo del documento electrónico</t>
  </si>
  <si>
    <t>Se evidenció que durante el segundo trimestre de 2026 se presentó la evidencia correspondiente a la actividad programada para el primer trimestre, consistente en la elaboración y actualización del Programa de Gestión Documental (PGD), versión 5, de fecha 11 de marzo de 2026.</t>
  </si>
  <si>
    <t>Se evidenció la presentación de un borrador del Plan de Preservación Digital a Largo Plazo, con fecha 12 de marzo de 2026, el cual se encuentra en proceso de revisión y pendiente de aprobación formal. Por lo anterior, la actividad continúa en ejecución.</t>
  </si>
  <si>
    <t>Se evidenció la presentación del borrador de la Política Institucional de Archivo, versión 2, actualizado el 16 de marzo de 2026. El documento se encuentra pendiente de revisión y aprobación formal, por lo que la actividad continúa en ejecución.</t>
  </si>
  <si>
    <t>1er Por qué: Por falta de personal idóneo y capacitado
2do Por qué: Porque no se tenían claros los requisitos para la presentación de las TRD ante el Archivo General de la Nación
3er Por qué: porque aún se deben realizar ajustes a las TRD y recolectar la información necesaria antes de presentarlas definitivamente al Archivo General de la Nación</t>
  </si>
  <si>
    <t>3er Por qué: porque aún se deben realizar ajustes a las TRD y recolectar la información necesaria antes de presentarlas definitivamente al Archivo General de la Nación</t>
  </si>
  <si>
    <t>Se evidenció la inclusión de información de las TRD vigentes y el desarrollo de actividades de revisión y ajuste de las TRD existentes con los procesos de la Entidad; no obstante, no se evidenció la actualización de las TRD ni, en consecuencia, la actualización de la resolución de adopción de las mismas.</t>
  </si>
  <si>
    <t>3er Por qué: Por falta de seguimiento en el cumplimiento de las actividades</t>
  </si>
  <si>
    <t>Se evidencia la realización del primer monitoreo a los planes de mejoramiento durante abril de 2026 y la aprobación de su reformulación en Comité de Control Interno. Desde la tercera línea de defensa se observa avance en la ejecución de la acción correctiva; no obstante, se recomienda mantener el monitoreo periódico de las acciones formuladas para asegurar su cumplimiento dentro de los plazos establecidos</t>
  </si>
  <si>
    <t>Se evidenció la elaboración de un borrador de informe de seguimiento trimestral a las actividades del Plan de Conservación Documental, correspondiente al primer trimestre de 2026; no obstante, se encuentra pendiente su presentación y socialización formal ante el Comité Directivo.</t>
  </si>
  <si>
    <t>se evidencia orden de compra Nº 146605 del 23/05/2025 para la adquisicion de tokens para los perfiles gestor y apobador de modulos de viaticos SIIF, y un archivo en excel de control de tokens.</t>
  </si>
  <si>
    <t>se evidencia matriz de gestion de viaticos primer trimestre 2026, lo que permite verificar la ejecucion de la actividad formulada dentro de los plazo establecido</t>
  </si>
  <si>
    <t>se evidencia matriz de gestion de viaticos segundo trimestre 2026, lo que permite verificar la ejecucion de la actividad formulada dentro de los plazo establecido</t>
  </si>
  <si>
    <t>Se presenta como evidencia el Auto N.° 04 del 11 de abril de 2024. De acuerdo con la revisión de las carpetas del proceso de Gestión de Asuntos Disciplinarios, se verificó que la profesional adscrita al proceso profirió decisión inhibitoria respecto de los hechos objeto del hallazgo, en aplicación del artículo 10 de la Ley 734 de 2002, al concluir que no existían méritos para iniciar actuación disciplinaria. En consecuencia, la evidencia aportada permite verificar el cumplimiento de la acción correctiva establecida.</t>
  </si>
  <si>
    <t>Se evidencio que la actividad reportada se encuentra cumplida en el primer trimestre</t>
  </si>
  <si>
    <t>2. Desconocimiento del uso y manejo de las líneas telefónicas. .</t>
  </si>
  <si>
    <t>se evidencia borrador de los lienamientos del uso de las lineas telefonicas</t>
  </si>
  <si>
    <t>se evidenciao seguimiento a las 4 lineas activas que posee la DNBC</t>
  </si>
  <si>
    <t>se evidencia borrador de procedimiento de realizacion de eventos en la entidad.</t>
  </si>
  <si>
    <t>2. Error involuntario al momento de construir los cuadros de análisis de austeridad.</t>
  </si>
  <si>
    <t>Se evidencia la realización del primer monitoreo a los planes de mejoramiento durante abril de 2026 y la aprobación de su reformulación en Comité de Control Interno. Desde la tercera línea de defensa se observa avance en la ejecución de la acción correctiva; no obstante, se recomienda mantener el monitoreo periódico para fortalecer el autocontrol y el cumplimiento de las acciones formuladas por los procesos.</t>
  </si>
  <si>
    <t>Se evidencia avance en la ejecución de la acción correctiva mediante la realización del primer monitoreo a los planes de mejoramiento y la aprobación de su reformulación. Desde la tercera línea de defensa se recomienda mantener el monitoreo periódico y fortalecer el control sobre las acciones formuladas para asegurar su cumplimiento dentro de los plazos establecidos.</t>
  </si>
  <si>
    <t>se evidencia resolucion N° 179 en la cual se hace la delegacion de la ordenacion del gasto.</t>
  </si>
  <si>
    <t>Se evidenció la presentación de un informe de seguimiento al cumplimiento del ITA, correspondiente al segundo cuatrimestre de la vigencia 2026, elaborado en mayo de 2026 y con corte de la información al mes de abril de 2026. evidenciando uno de los cuateo monitoreos establecdidos.</t>
  </si>
  <si>
    <t>Se evidencia pantallazo de pagina web donde se observa la creación del portal de transparencia de la DNBC</t>
  </si>
  <si>
    <t>Se evidencia listado de asistencia de socialización el 28/04/2026, de procedimiento de publicacion, actulizacion y eliminacion de contenido del portal web de la entidad, lo permite verificar la ejecución de la acción correctiva establecida.</t>
  </si>
  <si>
    <t>Se evidencia pantallazo de transparencia donde en el numeral 1.9 se da link a documentos del sistema de gestión de la entidad</t>
  </si>
  <si>
    <t>*No se cuenta con el plan del mantenimiento preventivo y correctivo de las instalaciones y de los vehículos.</t>
  </si>
  <si>
    <t>Se presenta como evidencia el Auto N.° 04 del 11 de abril de 2024, mediante el cual se profiere decisión inhibitoria respecto de los hechos objeto del proceso auditor, al concluir que no existían méritos para iniciar actuación disciplinaria. La evidencia aportada permite verificar el cumplimiento de la acción correctiva establecida.</t>
  </si>
  <si>
    <t>Se evidencia planilla de desplazamiento actualizada FO-AD-MV-02-01-V2, vigencia 2023</t>
  </si>
  <si>
    <t>se evidencia formato FO-AD-MV-02-01-V2 planilla de desplazamiento con cada concepto de fecha 01/11/2023</t>
  </si>
  <si>
    <t>Se evidencia listado de aistencia a capacitación con fecha 22/04/2026, mas no se evidencia resumen del tema tratado en dicha capacitacion</t>
  </si>
  <si>
    <t>se evidencia correos electronicos de enero a junio del segumiento al parque automotor en multas, SOAT, tecnomecanica e impuestos</t>
  </si>
  <si>
    <t>Se evidencio documento en revision del proceo de analisis y mejora continua como accion ante la actividad</t>
  </si>
  <si>
    <t>Se evidencia que durante el primer trimestre de 2026 se realizaron acompañamientos metodológicos a los enlaces de proceso en temas relacionados con indicadores, gestión de riesgos, documentación SIGE, planes de mejoramiento, PAAC, referentes estratégicos y plan de acción. La evidencia permite validar la ejecución de la acción correctiva formulada. No obstante, desde la tercera línea de defensa se recomienda continuar con la actualización de los procedimientos institucionales y fortalecer la gestión documental de los procesos, con el fin de garantizar la incorporación de controles y lineamientos acordes con las necesidades operativas de la entidad.</t>
  </si>
  <si>
    <t>Se evidenció la realización de mesas de trabajo de acompañamiento a los procesos durante enero y febrero, en temas de indicadores, riesgos, gestión documental (SIGE), planes de mejoramiento, PAAC, referentes estratégicos y Plan de Acción. No obstante, no se presentaron evidencias correspondientes al segundo trimestre que permitan verificar la continuidad de estas actividades. Asimismo, se evidenció que en el primer trimestre se registró erróneamente un avance del 100 % y estado “Cumplido”; para el segundo trimestre, el registro se ajusta a un avance del 80 % y estado “En ejecución”.</t>
  </si>
  <si>
    <t>Se evidenció que la acción se encuentra en ejecución, toda vez que mediante correo del 18 de junio de 2026 se remitieron documentos ajustados en materia de Gestión de Riesgos; no obstante, se encuentra pendiente la presentación del Mapa de Riesgos actualizado conforme a la metodología de la Guía 7.</t>
  </si>
  <si>
    <t>Desconocimiento de las disposiciones existentes frente a la frente al mantenimiento preventivo del harware</t>
  </si>
  <si>
    <t>Se evidencia que la Dirección Nacional de Bomberos de Colombia formuló e implementó el Plan de Mantenimiento Preventivo y Correctivo de los Equipos de Cómputo para la vigencia 2026, como acción correctiva derivada de hallazgos de auditoría relacionados con la ausencia de mantenimiento preventivo del hardware institucional. El plan establece objetivos, alcance, roles y responsabilidades, inventario de equipos, actividades de mantenimiento preventivo y correctivo, procedimientos de respaldo de información, generación de informes técnicos, mecanismos de seguimiento y evaluación, así como un cronograma de intervención para todas las dependencias de la entidad. Adicionalmente, se definieron lineamientos para garantizar la disponibilidad, continuidad operativa, optimización de los recursos tecnológicos y prolongación de la vida útil de los equipos de cómputo, en concordancia con las buenas prácticas de gestión de servicios de TI.</t>
  </si>
  <si>
    <t>Se evidenció el envío de alertas mensuales mediante correo electrónico a los líderes de los procesos, relacionadas con el seguimiento a las acciones del Plan de Mejoramiento. Para el segundo trimestre de 2026, se aportaron evidencias de las comunicaciones realizadas, las cuales permiten verificar la ejecución de la actividad programada.</t>
  </si>
  <si>
    <t>se evidencia procedimiento actualizado de peticiones, quejas, reclamos, sugerencias y denuncias PC-AU-01 de 20/08/2025, lo que permite que la evidencia obtenida subsane el hallazgo formulado</t>
  </si>
  <si>
    <t>Se evidencia la realización del primer monitoreo a los planes de mejoramiento durante abril de 2026 y la aprobación de su reformulación en Comité de Control Interno. Desde la tercera línea de defensa se observa avance en la ejecución de la acción correctiva; no obstante, se recomienda mantener el monitoreo y control periódico de las acciones formuladas para garantizar su cumplimiento oportuno.</t>
  </si>
  <si>
    <t>Se evidencia la socialización del procedimiento de planes de mejoramiento realizada el 6 de marzo de 2026, validando la ejecución de la acción correctiva formulada. Desde la tercera línea de defensa se recomienda realizar monitoreo a su aplicación para verificar la apropiación del mecanismo de formulación y gestión de acciones de mejora por parte de los procesos.</t>
  </si>
  <si>
    <t>Se evidencia que durante el mes de abril de 2026 se realizó el primer monitoreo a los planes de mejoramiento y la aprobación de su reformulación en Comité de Control Interno. La evidencia permite verificar avances en la ejecución de la acción correctiva formulada. No obstante, desde la tercera línea de defensa se recomienda continuar con los monitoreos programados durante la vigencia y fortalecer la apropiación del procedimiento por parte de los procesos, con el fin de promover la identificación, formulación y ejecución oportuna de acciones de mejora derivadas de los ejercicios de autoevaluación y seguimiento institucional.</t>
  </si>
  <si>
    <t>Se evidencia que durante el mes de abril de 2026 se realizó el primer monitoreo a los planes de mejoramiento, así como la aprobación de su reformulación en Comité de Control Interno. La evidencia permite verificar avances en la ejecución de la acción correctiva relacionada con el monitoreo de la formulación y ejecución de las acciones derivadas de los planes de mejora. No obstante, desde la tercera línea de defensa se recomienda continuar fortaleciendo el monitoreo y control sobre el cumplimiento de las acciones formuladas, con el fin de prevenir incumplimientos y garantizar el cierre oportuno de los hallazgos identificados.</t>
  </si>
  <si>
    <t>No se han formulado planes de mejora resultado de ejercicios de autoevaluación</t>
  </si>
  <si>
    <t>Se evidencio que el soporte cumple con la accion formulada</t>
  </si>
  <si>
    <t>Debilidad en los controles y seguimientos del parque automotor asignado a la DNBC</t>
  </si>
  <si>
    <t>se evidencia correos electronicos de enero a mayo del segumiento al parque automotor en multas, SOAT, tecnomecanica e impuestos</t>
  </si>
  <si>
    <t>Se evidenció la inclusión de los informes correspondientes al segundo trimestre.</t>
  </si>
  <si>
    <t>Se evidenció la realización de estrategias de sensibilización sobre la atención de PQRSD.</t>
  </si>
  <si>
    <t>Se presentó como evidencia el Auto del 6 de junio de 2023, mediante el cual se ordenó el archivo definitivo de la investigación, de conformidad con la Ley 1952 de 2019. La evidencia aportada permite verificar el cumplimiento de la acción correctiva establecida, por lo que procede el cierre del hallazgo.</t>
  </si>
  <si>
    <t>Se evidencia procedimiento PC-GF-16 y formato PC-GF-16-01 vigencia 2025, lo que permite verificar el cumplimiento de la actividad dentro del plazo establecido</t>
  </si>
  <si>
    <t>se evidencia formato de hoja de vida actualizada para el parque automotor de DNBC con todas especificaiones en la vigencia 2023</t>
  </si>
  <si>
    <t>se evidencia formato FO-AD-MV-02-04-V1 hoja de vida que conforman el parque automotor con cada concepto</t>
  </si>
  <si>
    <t>Porque, no se ejecuto el debido control y seguimiento al vehículo.</t>
  </si>
  <si>
    <t>Se presenta como evidencia el informe "Solicitud informes comodatos", de fecha 31 de marzo de 2026, la base de datos "BD_Correo solicitud y reiteración" y los correos electrónicos de solicitud inicial y reiteración, los cuales permiten verificar la ejecución de las actividades de seguimiento mediante el envío de comunicaciones trimestrales a los Comandantes de los Cuerpos de Bomberos sobre las obligaciones derivadas de los bienes entregados en comodato. No obstante, la acción presenta un avance parcial, toda vez que el plazo establecido para su cumplimiento se encuentra vigente.</t>
  </si>
  <si>
    <t>Se evidenció el envío de solicitudes de información sobre los bienes en comodato a los Cuerpos de Bomberos, mediante correo electrónico del 17 de junio de 2026, así como su reiteración el 24 de junio de 2026, como parte de las actividades de seguimiento y control. La acción se encuentra en ejecución.</t>
  </si>
  <si>
    <t>Se presenta como evidencia el informe "Solicitud Informes Comodatos", de fecha 31 de marzo de 2026, en el cual se documenta el envío del correo electrónico de solicitud inicial realizado el 12 de febrero de 2026 y la reiteración efectuada el 18 de marzo de 2026 a los Cuerpos de Bomberos con bienes en comodato, junto con las evidencias de los envíos realizados. En consecuencia, se evidencia una ejecución parcial de las actividades propuestas, toda vez que la acción correctiva contempla solicitudes trimestrales y aún se encuentra dentro del plazo establecido para su cumplimiento.</t>
  </si>
  <si>
    <t>Se evidencia solicitud de informacion y reporte semestral como accion cnte la actividad</t>
  </si>
  <si>
    <t>Se presenta como evidencia la matriz "BD Reportes Informes Comodatos", con corte a marzo de 2026, y el correo electrónico de remisión a la Subdirección Estratégica, mediante el cual se socializa la información consolidada del primer trimestre. Los soportes aportados permiten verificar la ejecución parcial de la acción correctiva, al evidenciar la actualización de la matriz correspondiente al primer trimestre, permaneciendo vigente el plazo para completar las actualizaciones de los trimestres restantes.</t>
  </si>
  <si>
    <t>Se evidenció la revisión de la información correspondiente al primer trimestre, como parte del seguimiento de la actividad, mediante el reporte del Plan de Mejoramiento de la Contraloría correspondiente al primer semestre de 2026.</t>
  </si>
  <si>
    <t>Se evidencia sensibilizacion de gestion ambiental (plan eficiencia administrativa) de fecha 25/02/2026, lo que permite verificar la ejecucion parcial de la actividad formulada para el presente período.</t>
  </si>
  <si>
    <t>Se evidencia que la Subdirección de Gestión de Tecnología e Informática elaboró el Plan de Mantenimiento Preventivo y Correctivo de los Equipos de Cómputo para la vigencia 2026, documento en el que se establecen los objetivos, alcance, roles y responsabilidades, inventario de equipos, actividades de mantenimiento preventivo y correctivo, procedimientos para la realización de copias de seguridad, generación de informes técnicos, mecanismos de seguimiento y cronograma de ejecución. Asimismo, se definen lineamientos orientados a garantizar la disponibilidad, continuidad operativa y adecuado funcionamiento de la infraestructura tecnológica institucional. No obstante, la evidencia aportada corresponde a una propuesta de plan y no se observan soportes que permitan verificar su aprobación formal, socialización e implementación efectiva, por lo que la acción presenta un avance parcial y requiere evidencias adicionales que demuestren su ejecución y seguimiento.</t>
  </si>
  <si>
    <t>Se evidenció la presentación de alertas de PQRSD en los Comités de Gestión y Desempeño realizados en mayo y junio de 2026. En el acta del 23 de junio de 2026 se reportaron 125 PQRSD vencidas con corte a marzo y 24 nuevas solicitudes vencidas durante abril.</t>
  </si>
  <si>
    <t>A la fecha no hemos sido convocados por la cabeza del sector.</t>
  </si>
  <si>
    <t>Debilidad en el monitoreo y seguimiento de la discriminacion por areas de las solictudes asignadas.</t>
  </si>
  <si>
    <t>1. Porque; Por error al digitar el nombe y concepto del pago en el detalle de pago</t>
  </si>
  <si>
    <t>se evidencia formatos de procedimientos actualizados para la gestion de pagos PC-GF-17, FO-GF-17-01, FO-GF-02, FO-GF-03, FO-GF-04, FO-GF-05, FO-GF-06, FO-GF-07, con fecha 27/03/2026. lo que permite verificar el cumplimiento de la actividad dentro del plazo establecido</t>
  </si>
  <si>
    <t>Se evidencio soporte de capacitacion del segundo trimestre</t>
  </si>
  <si>
    <t>Se evidencio que la actividad reportada cumple con la accion formulada</t>
  </si>
  <si>
    <t>Se evidencio avances en el procedimiento de reconocimiento de horas extras como accion ante la actividad</t>
  </si>
  <si>
    <t>Se evidencio que la accion formulada carece de soportes que permitan verificar el cumplimiento de la actividad, toda vez que la accion no fue ejecuta dentro del plazo establecido</t>
  </si>
  <si>
    <t>Se evidencio avances en el informe pero carece de soportes que permitan verificar el cumplimiento de la actividad, toda vez que la accion no fue ejecuta dentro del plazo establecido</t>
  </si>
  <si>
    <t>Se evidencia como soporte el Auto Inhibitorio No. 003-2024, de fecha 12 de septiembre de 2024. No obstante, se identificó una inconsistencia entre la información reportada por la segunda línea de defensa y la evidencia aportada, toda vez que en el seguimiento se hace referencia al Auto Inhibitorio No. 002, mientras que el documento presentado corresponde al Auto Inhibitorio No. 003-2024. En consecuencia, se recomienda ajustar la información reportada para garantizar la consistencia entre el registro del seguimiento y los soportes documentales.</t>
  </si>
  <si>
    <t>1. Aunque la entidad publicó el contrato en el secop, se declaro desierto dos veces, por lo anterior no se han realizado los mantenimiento correctivo y preventivo de los vehículos de la DNBC</t>
  </si>
  <si>
    <t>*Aunque la entidad publicó el contrato en el secop, se declaro desierto dos veces, por lo anterior no se han realizado los mantenimiento correctivo y preventivo de los vehículos de la DNBC</t>
  </si>
  <si>
    <t>Se evidencia la ejecución de la acción correctiva mediante acompañamientos metodológicos a los procesos. No obstante, desde la tercera línea de defensa se recomienda avanzar en la actualización integral de los procedimientos y en la definición de controles que permitan fortalecer la gestión de riesgos y la estructura de control institucional</t>
  </si>
  <si>
    <t>No se contemplaron todos los requisitos de norma establecidos y las condiciones de infraestructura propia dela entidad.</t>
  </si>
  <si>
    <t>Se evidencia la ejecución de la acción correctiva mediante acompañamientos metodológicos a los procesos para la actualización documental. No obstante, desde la tercera línea de defensa se recomienda continuar con la actualización de los procedimientos y la revisión de los controles establecidos, con el fin de fortalecer la gestión de riesgos y el Sistema de Control Interno de la entidad</t>
  </si>
  <si>
    <t>Se evidenció la realización de actividades de sensibilización sobre seguridad y privacidad de la información durante el segundo trimestre de 2026, mediante la socialización del Manual de la Política de Seguridad y Privacidad de la Información – MN-TI-01 y recomendaciones para la identificación y reporte de correos electrónicos maliciosos.</t>
  </si>
  <si>
    <t>Desconocimiento por parte de los procesos de la generación de autoevaluaciones</t>
  </si>
  <si>
    <t>Falta de seguimiento al trámite de carga de informacion solicitada por las areas y procesos para publicar en la pagina web de la entidad.</t>
  </si>
  <si>
    <t>Subdirección estrategica</t>
  </si>
  <si>
    <t>Falta de detalle en la ejecución de la revisión de los documentos tramitados</t>
  </si>
  <si>
    <t>Se evidencia ausencia de monitoreo por parte de la primera y segunda línea de defensa, así como falta de soportes documentales que permitan verificar la ejecución de la acción correctiva. En consecuencia, desde la tercera línea de defensa no es posible determinar el estado real de avance de la acción formulada. Se recomienda fortalecer los mecanismos de monitoreo, seguimiento y reporte, garantizando la generación y conservación de evidencias que respalden el cumplimiento de los compromisos establecidos en el plan de mejoramiento.</t>
  </si>
  <si>
    <t>Se evidenció que la segunda línea de defensa reportó la validación de la actividad, soportada en las validaciones registradas en el Formato Base de Datos Certificados Tramitados FO-EN-01-01. No obstante, la primera línea de defensa no reportó de manera completa la evidencia correspondiente, por lo que se recomienda fortalecer el reporte y los soportes en los próximos seguimientos.</t>
  </si>
  <si>
    <t>Se evidenció que la acción reporta la actualización de la Segregación de Roles en 2024; sin embargo, la evidencia aportada corresponde a la Matriz de Roles y Usuarios – DNBC 2022, fechada el 31 de octubre de 2022. No obstante, de acuerdo con la información reportada y los soportes aportados, se evidenció el cumplimiento de la acción.</t>
  </si>
  <si>
    <t>Aunque la entidad publicó el contrato en el SECOP, se declaro desierto dos veces, por lo anterior no se han realizado los mantenimiento correctivo y preventivo de los vehículos de la DNBC</t>
  </si>
  <si>
    <t>Aunque la entidad publicó el contrato en el secop, se declaro desierto dos veces, por lo anterior no se han realizado los mantenimiento correctivo y preventivo de los vehículos de la DNBC</t>
  </si>
  <si>
    <t>Falta de disposición para la realización de actividades administrativas por parte de los conductores</t>
  </si>
  <si>
    <t>Incumpliento de la Directiva Presidencial 08 de 2022, con relación al numeral 2,1 que trata de la planeación de los periodos de disfrute de las vacaciones del personal de planta desde el inicio de cada anualidad.</t>
  </si>
  <si>
    <t>se evidencia formato FO-AD-MV-02-04-V1 vigente desde 01/11/2023 de la hoja de vida que conforman el parque automotor con cada concepto</t>
  </si>
  <si>
    <t>para el segundo trimestre se evidnecio actividades de sensibilización, comunicación interna y gestión ambiental orientadas a fortalecer la cultura ambiental instituciona,. incluyendose campañas sobre el uso eficiente de la energía, la adecuada separación de residuos, el reciclaje y la promoción de prácticas sostenibles, en el marco del Día Mundial del Reciclaje y el Día Mundial del Medio Ambiente.</t>
  </si>
  <si>
    <t>Debilidad en la aplicación del articulo 54 de la Ley 190 de 1995</t>
  </si>
  <si>
    <t>27/0772026</t>
  </si>
  <si>
    <t>Se evidenció la inclusión de los informes correspondientes al segundo trimestre, como soporte de las actividades de seguimiento realizadas durante el periodo.</t>
  </si>
  <si>
    <t>Desconocimiento que existe la politica de tratamiento de datos.</t>
  </si>
  <si>
    <t>Se evidenció la actualización de la Política de Protección de Datos Personales y su socialización durante el mes de junio, conforme a los soportes aportados.</t>
  </si>
  <si>
    <t>Insuficiente personal para la recepcion, radicacion, asiganacion, tramite y envio de las respuestas de PQRSD.</t>
  </si>
  <si>
    <t>Debilidad en la definicion de controles en el desarrollo del procedimiento de PQRSD</t>
  </si>
  <si>
    <t>Se evidenció el reporte a la Alta Dirección de los PQRSD acumulados que requieren atención prioritaria, así como la inclusión de alertas de seguimiento sobre su gestión en el Comité Directivo, con el propósito de establecer las directrices y acciones requeridas mediante un plan de choque.</t>
  </si>
  <si>
    <t>Analisis de causa (6 M) metodo: No se mantuvo la misma estructura entre el informe que se presenta en el comité de conciliacion frente al presentado a control interno.</t>
  </si>
  <si>
    <t>Cambio en la esructura del informe presentado al comité de conciliacion</t>
  </si>
  <si>
    <t>Se presentan como evidencias los correos electrónicos de fechas 12 de marzo de 2026 y 20 de marzo de 2026, mediante los cuales fueron remitidas para revisión las Actas No. 05 y No. 06 del Comité de Conciliación, previo a su aprobación. Los soportes aportados permiten verificar la remisión de dos (2) actas conforme a la actividad formulada. En consecuencia, se evidencia una ejecución parcial de las actividades propuestas, toda vez que la acción contempla la remisión de dieciocho (18) actas durante la vigencia y el plazo para su cumplimiento se encuentra vigente.</t>
  </si>
  <si>
    <t>Se evidencia revision de la informacion del primer trimestre como accion cnte la actividad</t>
  </si>
  <si>
    <t>Falta de estruturación y planeación anticipada de las necesidades a contratar para desagregar estas el PAA.</t>
  </si>
  <si>
    <t>Seguimiento al Plan de adquisiciones realizados</t>
  </si>
  <si>
    <t>No validación de valores en los estudios comparados con el PAA y CDP y continuidad del error al publicar el valor en la plataforma SECOP II.</t>
  </si>
  <si>
    <t>Se evidencio actualizacion de manual de contratacion como accion ante la actividad</t>
  </si>
  <si>
    <t>Se evidenció como soporte los memorandos de designación de supervisión de la vigencia 2026, expedidos entre el 8 de enero y el 4 de febrero de 2026, elaborados en el formato FR-MC-15 V2 (23/05/2023), los cuales incorporan el flujo de aprobación "Proyectó, Revisó y Aprobó". La revisión de estos documentos permitió verificar la implementación del control establecido para garantizar la segregación de funciones y la trazabilidad en la designación de supervisores contractuales, evidenciando el cumplimiento de la actividad formulada dentro del plazo establecido.</t>
  </si>
  <si>
    <t>Falta de estruturación anticipada de necesidades a contratar para desagregar de estas el PAA.</t>
  </si>
  <si>
    <t>CSe evidencian como soportes el documento interno (ABC) sobre la Ley 1755 de 2015 y el procedimiento de Recepción, Distribución, Seguimiento y Salida de PQRSD, así como las evidencias de su socialización mediante campañas informativas dirigidas a funcionarios, contratistas y gestores de los procesos de la Entidad, realizadas durante la vigencia 2026. Los soportes permiten verificar el diseño del documento y el inicio de las actividades de divulgación, evidenciando una ejecución parcial de la acción correctiva.</t>
  </si>
  <si>
    <t>Se evidencian como soportes el documento interno (ABC) sobre la Ley 1755 de 2015 y el procedimiento de Recepción, Distribución, Seguimiento y Salida de PQRSD, así como las evidencias de su socialización mediante campañas informativas dirigidas a funcionarios, contratistas y gestores de los procesos de la Entidad, realizadas durante la vigencia 2026. Los soportes permiten verificar el diseño del documento y el inicio de las actividades de divulgación, evidenciando una ejecución parcial de la acción correctiva.</t>
  </si>
  <si>
    <t>Retrasos en la notificación de los tiempos de respuesta de PQRSD</t>
  </si>
  <si>
    <t>El proceso de atención al ciudadano no realizó actualizacion de la base de datos respecto de las areas competentes</t>
  </si>
  <si>
    <r>
      <rPr>
        <sz val="11"/>
        <color rgb="FF000000"/>
        <rFont val="Arial"/>
        <family val="2"/>
      </rPr>
      <t xml:space="preserve">Gestionar una doble revision del registro publico y del infrome de las PQRSD por parte del contratista asignado y del gestor del proceso de atención al ciudano.
</t>
    </r>
    <r>
      <rPr>
        <sz val="11"/>
        <color rgb="FFFFFFFF"/>
        <rFont val="Arial"/>
        <family val="2"/>
      </rPr>
      <t>Revisión activiad contratación</t>
    </r>
  </si>
  <si>
    <t>Se evidenció la implementación de la doble revisión en el registro e informe mensual de PQRSD, así como la socialización de las herramientas del proceso correspondiente al segundo trimestre de 2026, de acuerdo con las evidencias aportadas.</t>
  </si>
  <si>
    <t>Se requiere actualizar procedimiento de novedades administrativas</t>
  </si>
  <si>
    <t>Se evidencia listado de aistencia a capacitación con fecha 22/04/2026, mas no se evidencia resumen del tema tratado en dicha capacitación</t>
  </si>
  <si>
    <t>1. No se estaba realizando un monitoreo periódico a las actividades establecidas.
2. El PIGA se encontraba desactualizado.
3. No se realizó la implementación del cronograma establecido.</t>
  </si>
  <si>
    <t>No se realizó la implementación del cronograma establecido.</t>
  </si>
  <si>
    <t>Se evidenció senibilizacion de la gestion ambiental mediante correos electrónicos y diapositivas,sin embargo no se evidenciaron los seguimientos periódicos realizados al PIGA, en donde se haga partícipe a la Alta Dirección.</t>
  </si>
  <si>
    <t>3. Porque no existe una guía que oriente su formulación ni se han realizado procesos de capacitación respecto a la proyección de actos administrativos en las diferentes áreas</t>
  </si>
  <si>
    <t>Se evidencia manual de politicas contables actualizado MN-GF-01 de fecha 26/06/2025 de la DNBC.</t>
  </si>
  <si>
    <t>Se evidencia acta N° 003-2025 del comité de sostenibilidad contable, en donde se actualiza el manual de politicas contables y sooporte de la socializacion de fecha 25/06/2025</t>
  </si>
  <si>
    <t>se evidencia acta N° 003-2025 de comite de sostenibilidad contable donde se actualiza el manual de politicas contables y la socializacion de fecha 25/06/2025</t>
  </si>
  <si>
    <t>1. Porque en lugar de un procedimiento, se estableció la resolucion 253 de 2023 en donde se dan los lineamientos para la aplicación de la política de flujos de información
2. Porque un procedimiento es un documento mucho mas robusto que no permite modificar su contenido facilmente
3. Porque se requeria de un tipo de documento que permitiera dar los lineamientos anuales</t>
  </si>
  <si>
    <t>3. Porque se requeria de un tipo de documento que permitiera dar los lineamientos anuales</t>
  </si>
  <si>
    <t>se evidencia manual de politicas contables actualizado MN-GF-01 de fecha 26/06/2025 de la DNBC</t>
  </si>
  <si>
    <t>Mediante video de fecha 25/06/2025, se evidencia la socialización de la actualizacion de las politicas contables, lo que permite verificar el cumplimiento de la actividad dentro del plazo establecido</t>
  </si>
  <si>
    <t>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t>
  </si>
  <si>
    <t>se evidencia documentacion enviada al ministerio de hacienda por parte del area finaniera de que se esta llevando a cabo la solicitud de puesta en marcha de la prueba piloto de SIIF nacion</t>
  </si>
  <si>
    <t>se evidencia formatos de conteo de inventario correspondiente al segundo trimestre 2026</t>
  </si>
  <si>
    <t>3. Porque no se han iniciado acciones disciplinarias relacionadas con el no envío de información.</t>
  </si>
  <si>
    <t>Se presentan como evidencias el Auto de Apertura de Indagación Previa No. 024 de 2024, de fecha 17 de septiembre de 2024, y el Auto de Archivo de la Indagación Previa, de fecha 25 de abril de 2025, mediante los cuales se adelantó la actuación disciplinaria relacionada con el presunto incumplimiento de las funciones por parte del Almacenista General y se adoptó la decisión de archivo. Los soportes aportados permiten verificar la ejecución de la actividad formulada dentro del plazo establecido y el cumplimiento de la acción correctiva.</t>
  </si>
  <si>
    <t>3. Porque debe antes del control, generarse un rubro en el presupuesto de la DNBC del cual puedan descontarse los gastos financieros.</t>
  </si>
  <si>
    <t>1. Porque debido a los retroactivos anuales de los funcionarios se hace necesario pagar la PILA frente a esta fracción y no se hizo.</t>
  </si>
  <si>
    <t>Se evidencio que la actividad reportada con el cumplimiento de pagos cumple con la accion formulada</t>
  </si>
  <si>
    <t>3. Porque se presentó un error interno en los procedimientos de la CGR</t>
  </si>
  <si>
    <t>1. Porque se evidencian falencias en el proceso de supervisión
2. Porque no se inició un proceso de incumplimiento con el proveedor
3. Porque no se realizó una adecuada y oportuna supervisión al contrato relacionado con estos vehículos</t>
  </si>
  <si>
    <t>3. Porque no se realizó una adecuada y oportuna supervisión al contrato relacionado con estos vehículos</t>
  </si>
  <si>
    <t>1. Porque en el empalme al funcionario que esta actualmente al frente del almacén, no se le explicó la meodología manual de generación de códigos en excel que venía utilizándose.
2. Porque no hubo empalme formal de entrega del funcionario anterior al funcionario entrante.
3. Porque hay debilidad en las herramientas de gestión del conocimiento de la DNBC (acciones, mecanismos, instrumentos orientados a generar, identificar, capturar, valorar, transferir, apropiar, analizar, difundir, preservare el conocimiento tácito y explícito de las entidades públicas...)</t>
  </si>
  <si>
    <t>3. Porque hay debiidad en las herramientas de gestión del conocimiento de la DNBC (acciones, mecanismos, instrumentos orientados a generar, identificar, capturar, valorar, transfwrir, apropiar, analizar, difundir, preservare el conocimiento tácito y explícito de las entidades públicas...)</t>
  </si>
  <si>
    <t>Se evidenció la matriz de imputación de ingresos correspondiente al primer trimestre de 2026 con fecha de 09/04/2026, sin embargo no se reportaron los soportes de las revisiones mensuales.</t>
  </si>
  <si>
    <t>Se evidenció la matriz de imputación de ingresos correspondiente al segundo trimestre de 2026, sin su respectivo informe de seguimiento</t>
  </si>
  <si>
    <t>se evidencia formatos de conteo de inventario correspondiente al primer trimestre 2026</t>
  </si>
  <si>
    <t>Se evidenció la Política de Prevención de Acoso Laboral, versión 1, con emisión inicial oficial del 29 de enero de 2026. Asimismo, el documento establece que debe ser revisado anualmente o cuando se presenten cambios normativos, estructurales o situaciones relevantes.</t>
  </si>
  <si>
    <t>se evidencia reportes de segumimiento de los meses de Abril y mayo de conciliaciones de depreciacion entre el area administrativa y financiera</t>
  </si>
  <si>
    <t>Se evidencian docuemntos en proceso de revisión sin aprobación.</t>
  </si>
  <si>
    <t>Se evidenció su cumplimiento, según seguimiento realizado con corte a 30/06/2025</t>
  </si>
  <si>
    <t>Se evidenció la creación del formato FO-AD-MV-02-01-V2 , sin embargo no fueron remitidas las evidencias que permitan validar su implementación.</t>
  </si>
  <si>
    <t>Se evidenció la realización de reuniones mensuales del COPASST durante abril, mayo y junio de 2026, en las cuales se trataron actividades de capacitación, inspecciones de seguridad y seguimiento a compromisos del SG-SST.</t>
  </si>
  <si>
    <t>Porque no se ha sensibilizado permanentemente a los integrantes del comité SIGE para entender la importancia de implementar el SG-SST y así mismo, exigirlo a los proveedores para evitar consecuencias en la DNBC</t>
  </si>
  <si>
    <t>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t>
  </si>
  <si>
    <t>Se evidenció su cumplimiento, según seguimiento realizado con corte a 31/12/2025</t>
  </si>
  <si>
    <t>Se evidenció el cumplimiento de la acción correctiva mediante el envío trimestral de correos de solicitud y reiteración a los Cuerpos de Bomberos sobre las obligaciones derivadas de los contratos de comodato, con trazabilidad de los envíos e informes de seguimiento. Se recomienda continuar con esta actividad para fortalecer el control y la supervisión de los bienes entregados en comodato.</t>
  </si>
  <si>
    <t>Se evidenció el envío trimestral de correos electrónicos a los comandantes y supervisores de los Cuerpos de Bomberos, solicitando los informes de seguimiento de los bienes entregados en comodato, incluyendo registro fotográfico, emergencias atendidas y soportes de mantenimiento. La gestión cuenta con trazabilidad documental y soportes de los envíos realizados.</t>
  </si>
  <si>
    <t>Se evidenció el reporte remitido el 30/06/2026 con las bases de datos de seguimiento de los bienes entregados en comodato, consolidando la información del primer semestre de 2026. No obstante, la acción continúa en ejecución, por lo que se recomienda mantener la actualización trimestral de la matriz para asegurar el seguimiento oportuno de las supervisiones.</t>
  </si>
  <si>
    <t>se evidenciaron 7 actas de salida de almacen de fecha 22/06/2026</t>
  </si>
  <si>
    <t>se evidenciaron 14 actas de entrada de almacen para el segundo trimestre de la vigencia 2026</t>
  </si>
  <si>
    <t>se evidencia relacion de liquidacion y pagos de los impuesto del parque automotor de la DNBC</t>
  </si>
  <si>
    <t>Porque los recursos de la DNBC son escasos para la compra de EPP solo se entregaron EPP al personal de almacén y no a todos los que lo necesitaban</t>
  </si>
  <si>
    <t>Porque no hay un procedimiento de inspecciones vigente.</t>
  </si>
  <si>
    <t>Se evidenció el Procedimiento de Inspecciones Planeadas y No Planeadas, vigente desde el 19 de junio de 2026, versión 2.0, el cual establece la programación, ejecución, reporte y seguimiento de las inspecciones de SST. Pendiente por revisón y aprobacón.</t>
  </si>
  <si>
    <t>=+SI.ERROR(BUSCARV($N470;ACTIVIDADES!$B$9:$T$494;19;0);"")</t>
  </si>
  <si>
    <t>Se evidenció la elaboración y remisión del borrador del plan o programa de mantenimiento preventivo y correctivo de los bienes.</t>
  </si>
  <si>
    <t>Se evidenció el Plan de Preparación, Prevención y Respuesta ante Emergencias, versión 1, con fecha 6 de septiembre de 2023, que establece los objetivos, organización, identificación de amenazas, preparación y mecanismos de respuesta ante emergencias de la entidad.</t>
  </si>
  <si>
    <t>Se evidenció la Política de Prevención de Acoso Laboral, con emisión oficial del 29 de enero de 2026, versión 1, orientada a prevenir, detectar y atender situaciones de acoso labora</t>
  </si>
  <si>
    <t>La accion evidencia avances en la actualizacion del proceso de analisis y emjora continua en el manual de contratacion</t>
  </si>
  <si>
    <t>Se evidenció el Procedimiento de Investigación de Accidentes de Trabajo, vigente desde el 23 de mayo de 2023, el cual no ha sido actualizado, manteniendo la versión y fecha registradas en el documento.</t>
  </si>
  <si>
    <t>Se evidenció que los formatos utilizados para la investigación de accidentes de trabajo no han sido actualizados, manteniéndose versiones anteriores a la vigencia actual.</t>
  </si>
  <si>
    <t>Se presenta como evidencia el Auto Inhibitorio No. 002, de fecha 12 de septiembre de 2024. No obstante, el documento aportado no permite establecer su relación con la acción correctiva formulada respecto a la pérdida de la documentación del CONVILAB, por lo que no es posible verificar el cumplimiento de la actividad con la evidencia presentada.</t>
  </si>
  <si>
    <t>Porque no había un conocimiento claro de lo exigido por la Resolución 652 de 2012 y por lo tanto, no se formuló un cronograma detallado de actividades relacionadas con el convilab</t>
  </si>
  <si>
    <t>Se presentan como soportes el informe de evidencias de la capacitación "Supervisión e Interventoría del Contrato Estatal", el listado de asistencia, el registro fotográfico, el material de apoyo y la grabación de la sesión, correspondientes a la capacitación realizada el 17 de marzo de 2026. Los soportes aportados permiten verificar la realización de la jornada de capacitación dirigida a funcionarios, contratistas y supervisores de la Entidad, así como la ejecución de la actividad formulada dentro del plazo establecido.</t>
  </si>
  <si>
    <t>No se evidencia avance para este corte.</t>
  </si>
  <si>
    <t>Porque no hay un sistema de almacenamiento de información que permita realizar back up de la información del SGSST al terminar la vigencia .</t>
  </si>
  <si>
    <t>se evidencia dos actas de de fecha 27/05/26 y 23/06/26 donde se se relaiza el segumiento a las PQR, la acta correspondiente al mes de junio no see ncuentra firmada</t>
  </si>
  <si>
    <t>Se presenta como evidencia el procedimiento "Recepción, distribución, seguimiento y salida de peticiones, quejas, reclamos, sugerencias y denuncias", código PC-AU-01, versión 8, con vigencia a partir del 20 de agosto de 2025, en el cual se incorporan ajustes al procedimiento interno para la gestión de las PQRSD. El soporte aportado permite verificar la actualización del procedimiento dentro del plazo establecido y la ejecución de la actividad formulada.</t>
  </si>
  <si>
    <t>Acción cumplida durante el I trimestre.</t>
  </si>
  <si>
    <t>En el segundo semestre de 2023 de la matriz consolidada de PQRSD, se tienen 206 peticiones vencidas de los 524 radicados, conforme lo establece el 5.55 del procedimiento de Recepción, Distribución, Seguimiento y Salida de Peticiones, Quejas, Reclamos, Sugerencias y Denuncias PC-AU-PQRS—V5 Versión 5.
De igual forma, no se logró evidenciar el cumplimiento del Artículo 14 de la Ley 1755 de 2015, que establece que “Cuando excepcionalmente no fuere posible resolver la PETICIÓN en los plazos aquí señalados, la autoridad debe informar esta circunstancia al interesado, antes del vencimiento del término señalado en la ley expresando los motivos de la demora y señalando a la vez el plazo razonable en que se resolverá o dará respuesta, que no podrá exceder del doble.”; por cuanto, en el ORFEO no se encuentra soporte que sustente el envió de la respuesta.</t>
  </si>
  <si>
    <t>Los funcionarios/contratistas de la DNBC, por su alta rotacióon, no son concientes de la importancia de realizar estas respuestas oportunamente, entre otras cosas, porque no ha sido posible hacer actividades frecuentes de sensibilización por parte del proceso GAU</t>
  </si>
  <si>
    <t>05. Gestión de Atención al UsuarioGestión de Atención al Usuario</t>
  </si>
  <si>
    <t>Los funcionarios/contratistas de la DNBC, por su alta rotacióon, no son conscientes de la importancia de realizar estas respuestas oportunamente, entre otras cosas, porque no ha sido posible hacer actividades frecuentes de sensibilización por parte del proceso GAU</t>
  </si>
  <si>
    <t>Se presentan como evidencias los correos electrónicos de alertas de PQRSD remitidos a los líderes de proceso, correspondientes a los meses de enero, febrero y marzo de 2026, enviados los días 24 de febrero, 13 de marzo y 9 de abril de 2026, respectivamente. Los soportes permiten verificar la ejecución de los reportes mensuales sobre el estado de las PQRSD durante el primer trimestre de la vigencia 2026. En consecuencia, se evidencia una ejecución parcial de las actividades propuestas, toda vez que la acción correctiva contempla doce (12) reportes mensuales y el plazo para su cumplimiento aún se encuentra vigente.</t>
  </si>
  <si>
    <t>Se evidencio debilidades en la aplicación de controles en la gestión de las PQRSD, debido: ✓ Estado de los Radicados de la muestra vencidos
✓ Radicados sin evidencia de notificación y/o envio de respuesta
Incumpliendo lo establecido en MIPG dimensión 7, asi como en el Procedimiento de recepción, distribución, seguimiento y salida de PQRSD.</t>
  </si>
  <si>
    <t>1. Porque se evidencia falta de socialización y concientización de la manera en que debe cumplirse el procedimiento por parte de los contratistas/funcionarios
2.Porque la sensibilización depende del personal de la oficina GAU y su contratación se realizó de manera tardía en la vigencia por lo que la sensibilización también se realizó de manera tardía.
3. Porque no hay compromiso de los funcionarios/contratistas para asisitir a las sesiones de capacitación. Hace falta mayor supervisión</t>
  </si>
  <si>
    <t>Se presentan como evidencias el Auto de Apertura de Indagación Previa No. 025 de 2024, de fecha 17 de septiembre de 2024, y el Auto de Archivo de la Indagación Previa, de fecha 11 de julio de 2025, mediante los cuales se adelantó la actuación disciplinaria relacionada con el presunto incumplimiento de la Política de Desplazamiento de Vehículos de la DNBC y se adoptó la decisión de archivo. Los soportes aportados permiten verificar la ejecución de la actividad formulada dentro del plazo establecido y el cumplimiento de la acción correctiva</t>
  </si>
  <si>
    <t>1. Porque el vehículo se encontraba en préstamo en bomberos Bogota.
2. No existia plan de mantenimiento preventivo y correctivo para el vehículo.
3. No se tenía conocimiento del estado del vehículo IXX308.</t>
  </si>
  <si>
    <t>No se tenía conocimiento del estado del vehículo IXX308.</t>
  </si>
  <si>
    <t>El no contar con un sistema de planificación y seguimiento adecuado a las revisiones tecnicomecánicas impide que se priorice su realización a los vehículos de la DNBC</t>
  </si>
  <si>
    <t>1. Porque no se contaba con presupuesto asignado para la contratación de una persona que ejecutara las actividades ambientales en el primer trimestre del 2023 lo que desembocó en demoras para la redacción del informe de seguimiento del IV trimesre del 2022
2. Porque este retraso en la contratación, afectó el normal desarrollo de las actividades programadas.</t>
  </si>
  <si>
    <t>Porque no se realizó la contratación oportuna de una persona que se encargara de desempeñar estas actividades</t>
  </si>
  <si>
    <t>1. Porque no se estaba ejecutando el cronograma establecido en el PIGA.
2. Porque no se realizó la contratación de una persona que se encargue de desempeñar estas actividades.
3. El cronograma del PIGA no se encontraba actualizado a 2023.</t>
  </si>
  <si>
    <t>El cronograma del PIGA no se encontraba actualizado a 2023.</t>
  </si>
  <si>
    <t>Porque se presenta una alta rotación y demanda de actividades de los contratistas que estan dentro del proceso y no es fácil delegar esta actividad.</t>
  </si>
  <si>
    <t>Se evidenció la actualización de los documentos asociados a la gestión de riesgos y su presentación ante el Comité Institucional de Coordinación de Control Interno. No obstante, se encuentra pendiente la formalización y aprobación de la Política de Gestión de Riesgos, por lo que la acción continúa en ejecución.</t>
  </si>
  <si>
    <t>Los controles asociados a los riesgos no fueron efectivos</t>
  </si>
  <si>
    <t>Se presentan como evidencias el Auto No. 025, de fecha 17 de septiembre de 2024, mediante el cual se ordena la apertura de la indagación previa, y el Auto de Archivo de la Indagación Previa, de fecha 11 de julio de 2025, por el cual se dispone el archivo de las diligencias al no encontrarse elementos suficientes para continuar con la actuación disciplinaria. Los soportes aportados permiten verificar que se adelantaron las actuaciones disciplinarias derivadas del hallazgo, de conformidad con la acción correctiva formulada y dentro del plazo establecido.</t>
  </si>
  <si>
    <t>Se evidenciaron el Auto No. 025 del 17 de septiembre de 2024, mediante el cual se ordenó la apertura de indagación previa, y el Auto de Archivo del 11 de julio de 2025, por el cual se dispuso el archivo de las diligencias al no encontrarse elementos suficientes para continuar con la actuación disciplinaria. Los soportes aportados acreditan la ejecución de las actuaciones previstas en la acción correctiva, por lo que la actividad se da por cumplida en el primer trimestre de la presente anualidad.</t>
  </si>
  <si>
    <t>La contratación de personal de prestación de servicios fue tardía para la vigencia, generando una atraso en las actividades programadas debido a que priorizar unas sobre otras es dificil.</t>
  </si>
  <si>
    <t>1. No se asignaron recursos desde el inicio de la vigencia para el mantenimiento de los vehículos
2. No se contaba con el presupuesto para el mantenimiento de los vehículos de la entidad.
3. Porque se solicitó al Ministerio de Hacienda una adición presupuestal para el mantenimiento de vehículos de la DNBC, la cual llegó hasta agosto 2023 y por lo tanto, no se realizó contrato de mantenimiento preventivo y correctivo de vehículos, incluyendo la tecnomecánica.</t>
  </si>
  <si>
    <t>Porque se solicitó al Ministerio de Hacienda una adición presupuestal para el mantenimiento de vehículos de la DNBC, la cual llegó hasta agosto 2023 y por lo tanto, no se realizó contrato de mantenimiento preventivo y correctivo de vehículos, incluyendo la tecnomecánica</t>
  </si>
  <si>
    <t>1. No se contaba con el presupuesto para el mantenimiento de los vehículos de la entidad.
2. Porque se solicitó al Ministerio de Hacienda una adición presupuestal para el mantenimiento de vehículos de la DNBC, la cual llegó hasta agosto 2023.
3. No se realizó contrato de mantenimiento preventivo y correctivo de vehículos, incluyendo la tecnomecánica.</t>
  </si>
  <si>
    <t>No se realizó contrato de mantenimiento preventivo y correctivo de vehículos, incluyendo la tecnomecánica</t>
  </si>
  <si>
    <t>1. Porque no se contaba con presupuesto asignado para la contratación de una persona que ejecutara las actividades ambientales.
2. Porque no se realizó la contratación de una persona que se encargue de desempeñar estas actividades</t>
  </si>
  <si>
    <t>Porque no se realizó la contratación de una persona que se encargue de desempeñar estas actividades</t>
  </si>
  <si>
    <t>1. No se estaba ejecutando el cronograma establecido en el PIGA.
2. Porque no se realizó la contratación de una persona que se encargue de desempeñar estas actividades.
3. El cronograma del PIGA no se encontraba actualizado a 2023.</t>
  </si>
  <si>
    <t>Se evidenció senibilizacion de la gestion ambiental mediante correos electrónicos y diapositivas,sin embargo no se evidenciaron los seguimeintos periódicos realizados al PIGA, en donde se haga partícipe a la Alta Dirección.</t>
  </si>
  <si>
    <t>Imposibilidad de coordinar las agendas de los miembros del comité</t>
  </si>
  <si>
    <t>Se evidenció como soporte la Resolución No. 199 del 18 de julio de 2024, mediante la cual se adoptó el Reglamento del Comité de Conciliación de la DNBC, y la Resolución No. 363 de 2025, por la cual se actualiza y armoniza dicho reglamento. Estos actos administrativos permiten verificar la modificación del funcionamiento del Comité, la designación de un delegado del despacho para presidir las sesiones en ausencia de la Dirección y la incorporación de la modalidad de sesiones virtuales, evidenciando el cumplimiento de la actividad formulada dentro del plazo establecido.</t>
  </si>
  <si>
    <t>La accion evidencia acta de capacitacion para el primer tirimestre de la vigencia 2026</t>
  </si>
  <si>
    <t>1. No hay flujo de información oportuno para informar la desvinculación
2. Ausencia de un procedimiento formal y automatizado para la desvinculación de usuarios y reasignación de casos
3. No se ha gestionado adecuadamente el ajuste funcional del sistema e-KOGUI</t>
  </si>
  <si>
    <t>La accion evidencia el seguimiento al Plan Anual de Adquisiones - PAA, no se soportan actas de socializacion con la alta direccion</t>
  </si>
  <si>
    <t>1. Los datos en el sistema no se actualizan en tiempo real o con la frecuencia requerida por los responsables
2. No existen verificaciones periódicas ni responsables definidos para validar que la información entre la fuente y el sistema coincidan
3. No se ha implementado un mecanismo de conciliación y sincronización entre los registros de la Oficina Jurídica y el sistema e-KOGUI, lo que genera discrepancias en la información sobre procesos judiciales activos</t>
  </si>
  <si>
    <t>No se ha implementado un mecanismo de conciliación y sincronización entre los registros de la Oficina Jurídica y el sistema e-KOGUI, lo que genera discrepancias en la información sobre procesos judiciales activos</t>
  </si>
  <si>
    <t>Se identifico informe de gestión</t>
  </si>
  <si>
    <t>1. Falta de seguimiento por parte de los responsables al estado final de los procesos jurídicos
2. No hay lineamientos ni responsables definidos para confirmar y actualizar el estado final de los casos
3. El sistema e-KOGUI no cuenta con una funcionalidad integrada que verifique automáticamente el estado de los procesos con otras entidades, lo que hace que el cierre dependa exclusivamente de registros manuales</t>
  </si>
  <si>
    <t>El sistema e-KOGUI no cuenta con una funcionalidad integrada que verifique automáticamente el estado de los procesos con otras entidades, lo que hace que el cierre dependa exclusivamente de registros manuales</t>
  </si>
  <si>
    <t>1. Falta de seguimiento oportuna por parte de los responsables del registro en el sistema
2. Ausencia de un control periódico para verificar que todos los procesos activos estén calificados en el sistema
3.El sistema no cuenta con alertas o reportes que ayuden a prevenir omisiones, y la gestión depende totalmente del control manual</t>
  </si>
  <si>
    <t>El sistema no cuenta con alertas o reportes que ayuden a prevenir omisiones, y la gestión depende totalmente del control manual</t>
  </si>
  <si>
    <t>se evidencia correo electronico de fecha 26/05/2025 de la depuraciones de bienes para implementar el modulo de recursos fisicos</t>
  </si>
  <si>
    <t>Dado que el hallazgo se encuentra en ejecución no aplica el análisis de la efectividad</t>
  </si>
  <si>
    <t>No envío de información solicitada por parte de Almacén para conciliar, lo que afectó directamente el cumplimiento de las acciones de mejora.</t>
  </si>
  <si>
    <t>=+SI.ERROR(BUSCARV($N313;ACTIVIDADES!$B$9:$T$494;19;0);"")</t>
  </si>
  <si>
    <t>Se evidenció que durante el mes de abril de 2026 se realizó el primer monitoreo a los planes de mejoramiento y que su reformulación fue aprobada en el Comité Institucional de Coordinación de Control Interno. Para el segundo trimestre se aportó como evidencia un pantallazo de correo electrónico de fecha 13 de mayo de 2026, mediante el cual se remitió el seguimiento y análisis preliminar efectuado por la segunda línea de defensa a los planes de mejoramiento.</t>
  </si>
  <si>
    <t>Falta de información y soportes para legalizar el recurso entregado en el marco del convenio y realizar su liquidación</t>
  </si>
  <si>
    <t>Falta de seguimiento de las evidencias que se deben publicar</t>
  </si>
  <si>
    <t>Existe un procedimiento general de gestión de bienes, pero no especifica que la identificación de los bienes debe ser de forma individualizada.</t>
  </si>
  <si>
    <t>No hay un procedimiento acorde a lo establecido en la Política Contable que garantice que los reportes y conciliaciones se realicen oportunamente.</t>
  </si>
  <si>
    <t>- Falta de entrega de información por parte de almacen para revisión de la vida útil.
-Falta de entrega de información para cálculo de Deterioro.
-No se recibió información mensual del almacen.</t>
  </si>
  <si>
    <t>No se recibió información mensual del almacen.</t>
  </si>
  <si>
    <t>No existe una herramienta diseñada para el levantamiento de necesidades por procesos</t>
  </si>
  <si>
    <t>No se evidencia avance ni enlace a los soportes de la actividad, para el presente corte.</t>
  </si>
  <si>
    <t>Debilidades en la actualización de la información de los contratistas en el SIGEP II.</t>
  </si>
  <si>
    <t>Debilidad en la identificación de controles por parte del proceso de Gestión Contractual al momento de validar la información registrada en el SIGEP II</t>
  </si>
  <si>
    <t>Se observa en Acta No. 02 de enero 28 de 2025 que se presenta ficha de conciliación extrajudicial con la señora Angry del Valle, recomendándose “No Conciliar”, pese a que se emitió la Certificación de “No Conciliar”, no se evidencia la votación ni el resultado de la misma en el Acta, Incumpliendo lo establecido en el Art. 9 de la Resolución 199 de 2024, que establece: ” “(…)Las sesiones se podrán realizar válidamente con al menos tres (3) de sus integrantes permanentes con voz y voto y las decisiones se adoptarán por la mayoría simple de los asistentes a cada sesión, siempre que se cumpla con el número mínimo para sesionar, dejando constancia en el acta respectiva.”.</t>
  </si>
  <si>
    <t>Ausencia de una revisión técnica previa de las actas antes de su firma, que verifique el cumplimiento de los requisitos mínimos exigidos (quórum, votación, sentido de la decisión y constancias).</t>
  </si>
  <si>
    <t>Se evidencian como soportes los correos electrónicos de fechas 12 de marzo de 2026, 20 de marzo de 2026 y 16 de abril de 2026, mediante los cuales fueron remitidas para revisión las Actas No. 05, No. 06 y No. 07 del Comité de Conciliación, previo a su aprobación. Los soportes aportados permiten verificar la remisión de tres (3) actas conforme a la actividad formulada. En consecuencia, se evidencia una ejecución parcial de las actividades propuestas, toda vez que la acción contempla la remisión de dieciocho (18) actas durante la vigencia y el plazo para su cumplimiento se encuentra vigente.</t>
  </si>
  <si>
    <t>No se evidencian soportes adicionales con corte al presente trimestre.</t>
  </si>
  <si>
    <r>
      <rPr>
        <b/>
        <u/>
        <sz val="11"/>
        <color theme="1"/>
        <rFont val="Calibri"/>
        <family val="2"/>
      </rPr>
      <t>Hallazgo 09 de 2021 Políticas de austeridad del gasto público Dirección Nacional de Bomberos de Colombia 2021 Administrativo con presunta incidencia disciplinaria</t>
    </r>
    <r>
      <rPr>
        <sz val="11"/>
        <color theme="1"/>
        <rFont val="Calibri"/>
        <family val="2"/>
      </rPr>
      <t xml:space="preserve"> </t>
    </r>
    <r>
      <rPr>
        <b/>
        <u/>
        <sz val="11"/>
        <color theme="1"/>
        <rFont val="Calibri"/>
        <family val="2"/>
      </rPr>
      <t>en el cual se solicitará el inicio de Indagación Preliminar</t>
    </r>
  </si>
  <si>
    <t>Deficiencias en la aplicación de los controles establecidos en el Decreto 371 de 2021 y las políticas de austeridad del gasto público DNBC
2021.</t>
  </si>
  <si>
    <r>
      <rPr>
        <b/>
        <u/>
        <sz val="11"/>
        <color theme="1"/>
        <rFont val="Arial"/>
        <family val="2"/>
      </rPr>
      <t>Hallazgo 09 de 2021 Políticas de austeridad del gasto público Dirección Nacional de Bomberos de Colombia 2021 Administrativo con presunta incidencia disciplinaria</t>
    </r>
    <r>
      <rPr>
        <sz val="11"/>
        <color theme="1"/>
        <rFont val="Arial"/>
        <family val="2"/>
      </rPr>
      <t xml:space="preserve"> </t>
    </r>
    <r>
      <rPr>
        <b/>
        <u/>
        <sz val="11"/>
        <color theme="1"/>
        <rFont val="Arial"/>
        <family val="2"/>
      </rPr>
      <t>en el cual se solicitará el inicio de Indagación Preliminar</t>
    </r>
  </si>
  <si>
    <t>Implementar acciones de supervisión y control de los bienes entregados en comodato.</t>
  </si>
  <si>
    <t>Falencias tanto en la planeación como en el proceso de implementación del sistema ERP, al no realizar un adecuado levantamiento de las necesidades y requerimientos de los usuarios y procesos de la entidad</t>
  </si>
  <si>
    <t>Generar acciones de para reforzar el ejercicio de supervisión en la adquisición e implementación de Software y/o cualquier elemento de TI para la entidad</t>
  </si>
  <si>
    <t>Deficiencias en los controles del proceso de selección para la celebración de convenios de asociación por parte de la DNBC en cumplimiento de su misión que ponen en riesgo la inversión de recursos públicos para el cumplimiento de los fines de la contratación estatal.</t>
  </si>
  <si>
    <t>Delegación indebida la supervisión del Convenio 254 de 2020 sin que específicamente dicho contrato(persona a quién delegaron) contemplara las actividades de supervisión técnica, administrativa, financiera y jurídica que son responsabilidad de la entidad</t>
  </si>
  <si>
    <t>Delimitar las competencias del supervisor y el apoyo a la supervisión</t>
  </si>
  <si>
    <t>Incorrecciones, incongruencias e incumplimientos en el registro y verificación de la documentación presentada para la validación de los registro financiero y contable de los desembolsos del Convenio y sus pagos</t>
  </si>
  <si>
    <t>29/05/206%</t>
  </si>
  <si>
    <t>Deficiencias en la supervisión del Convenio de Asociación Nro. 254 de 2020 por no realizar las actividades de seguimiento técnico, administrativo, financiero, contable y jurídico</t>
  </si>
  <si>
    <t>Ausencia de soportes en el expediente contractual, tres años después de ejecutado el contrato (septiembre de 2020 a septiembre de 2023)</t>
  </si>
  <si>
    <t>Debilidades en el efectivo control y seguimiento técnico, administrativo, financiero, contable y jurídico realizado por la supervisión para el cumplimiento oportuno del objeto y las cláusulas del contrato interadministrativo</t>
  </si>
  <si>
    <t>Implementar actividades de mejora en el manual de supervisión de la entidad</t>
  </si>
  <si>
    <r>
      <rPr>
        <b/>
        <u/>
        <sz val="11"/>
        <color rgb="FF000000"/>
        <rFont val="Arial"/>
        <family val="2"/>
      </rPr>
      <t>Hallazgo 4 de 2022: Conciliación de bienes ente almacén y contabilidad (A)</t>
    </r>
    <r>
      <rPr>
        <sz val="11"/>
        <color theme="1"/>
        <rFont val="Arial"/>
        <family val="2"/>
      </rPr>
      <t xml:space="preserve"> En la vigencia 2022 la DNBC realizó reclasificaciones desde la cuenta y a la cuenta 165511001 Herramientas y accesorios. Verificada estas operaciones se evidenció que existe una diferencia entre la conciliación con almacén y lo reportado por contabilidad en el SIIF por $4.229.091.080.</t>
    </r>
  </si>
  <si>
    <t>se evidencio concilicaciones mediente correos electronicos entre el area financiera y almacen (inventarios), correpondiente a los meses de enero, febrero y marzo de de la presente vigencia.</t>
  </si>
  <si>
    <t>se evidencio formato de onciliaciones FO-GF-16-01 version 1 de fecha 23/09/2025 , correpondiente a los meses de abril, mayo y junio de de la presente vigencia.</t>
  </si>
  <si>
    <r>
      <rPr>
        <b/>
        <u/>
        <sz val="11"/>
        <color rgb="FF000000"/>
        <rFont val="Arial"/>
        <family val="2"/>
      </rPr>
      <t>Hallazgo 9 de 2022: Constitución de reservas presupuestales (A)(D)</t>
    </r>
    <r>
      <rPr>
        <sz val="11"/>
        <color theme="1"/>
        <rFont val="Arial"/>
        <family val="2"/>
      </rPr>
      <t xml:space="preserve"> La DNBC suscribió los Contratos 250 y 251 de 2022 y la OC 101321, ejecución que no se realizó dentro de los términos establecido, conllevando a la constitución de rp cuya justificación no cumple con los requisitos de “caso fortuito y/o fuerza mayor”, lo que generó una sobreestimación de las rp en $ 4.904.094.502.</t>
    </r>
  </si>
  <si>
    <t>Deficiencias en la planificación y ejecución
presupuestal, y debilidades en el proceso contractual</t>
  </si>
  <si>
    <t>29/05/2025%</t>
  </si>
  <si>
    <t>Implementar un sistema de control y supervisión para la gestión contractual, que verifique contratos, regularice pendientes en SECOP II, realice revisiones periódicas, inicie procesos disciplinarios, y capacite al personal en normativas y buenas prácticas</t>
  </si>
  <si>
    <t>Las incorrecciones evidenciadas se generan por deficiencias en los controles establecidos para el reconocimiento de los hechos económicos generados por la DNBC, procedimientos desactualizados y/o mal estructurados en el Sistema de Gestión de la Calidad, por el desconocimiento de los principios contables y de la normatividad establecida por la Contaduría General de la Nación.</t>
  </si>
  <si>
    <t>Determinar la relevancia disciplinaria de los hallazgos remitidos al Proceso de Gestión de asuntos disciplinarios</t>
  </si>
  <si>
    <t>La suspensión del Contrato Interadministrativo de Gerencia de la Interventoría No. 178 de 2021, según acta No. 01 del 28 de diciembre de 2023, llevó a que el Municipio y la Unión Temporal Bomberos Cartagena 2023 prorrogaran el contrato de obra pública tres meses más, totalizando seis (6) meses y 26 días, y solicitaran una suspensión de un mes para asegurar la interventoría.</t>
  </si>
  <si>
    <t>Se identifican debilidades en las gestiones de la Dirección Nacional de Bomberos, ya que no se actualizó el Plan Anual de Adquisiciones (PAA) respecto al cambio de modalidad para la selección de los 'Servicios de interventoría' que deben ejercer el seguimiento técnico, financiero y jurídico de los contratos de obra para la construcción de estaciones de bomberos.</t>
  </si>
  <si>
    <t>Se identifican deficiencias en la gestión y controles de la supervisión designada por la Dirección Nacional de Bomberos de Colombia, particularmente en la vigilancia del cumplimiento del cronograma para la instalación de la red contra incendios. Además, se requiere seguimiento a los atrasos y a las solicitudes de adiciones o prórrogas presentadas por el Municipio.</t>
  </si>
  <si>
    <t>Se presentan debilidades en la programación, revisión y ajuste oportuno de la austeridad del gasto. Aunque la Oficina de Control Interno realiza seguimiento al Plan de Austeridad, no se evidencia que sus informes sean analizados por la alta dirección ni que se implementen acciones de mejora para tomar decisiones y realizar ajustes oportunos.</t>
  </si>
  <si>
    <t>Diseñar e implementar acciones qu epermitan garantizar la adopción efectiva de las directrices de austeridad establecer metas cuantificables de ahorro y promover la eficiencia en la gestión de recursos públicos.</t>
  </si>
  <si>
    <t>se evidencia seguimieto al plan de austeridad en el gasto correspondiente al segundo trimiestrre 2026</t>
  </si>
  <si>
    <t>Se identifican deficiencias en la planificación de la adquisición de kits de bomba forestal especializada, ya que el Contrato N.º 51 de 2023 se realizó sin destinación específica, a pesar de las necesidades presentadas por las Juntas Departamentales. Además, hay falta de gestión e incumplimiento de funciones de la Junta Nacional de Bomberos en la aprobación de los proyectos.</t>
  </si>
  <si>
    <t>Se identifican deficiencias en la planificación de la adquisición de EPPS para extinción de incendios, ya que el Contrato N117 de 2023 se realizó sin destinación específica, a pesar de las necesidades presentadas por las Juntas Departamentales. Además, hay falta de gestión e incumplimiento de funciones de la Junta Nacional de Bomberos en la aprobación de proyectos</t>
  </si>
  <si>
    <t>Se identifican deficiencias en la adquisición de compresores de aire respirable (Contrato N.º 258 de 2023), realizada sin destinación específica, a pesar de las necesidades presentadas por las Juntas Departamentales. Además, hay falta de gestión de la Junta Nacional de Bomberos, ya que los elementos adquiridos no cumplen su fin y permanecen en almacén.</t>
  </si>
  <si>
    <t>Trasladar al proceso de Gestión F62:F64de asuntos disciplinarios de la DNBC el informe de auditoria de la CGR para que se determine la procedencia o no de acción disciplinaria, por ser de su competencia de acuerdo con el manual de funciones.</t>
  </si>
  <si>
    <t>se evidencia procedimiento, manual y socializacion de gestion de bienes de la DNBC para el segundo trimestre a corte 30/06/2026</t>
  </si>
  <si>
    <t>se evidencia base de datos de la ctulizacion del inventario de la DNBC correspondiente a los meses de abril, mayo y junio de 2026</t>
  </si>
  <si>
    <t>Deficiencias en la aplicación de controles y sistemas de información en los procedimientos administrativos PC-AD-01 (Gestión de Bienes) y PC-GF-10 (Registro de obligaciones), lo que genera riesgos en el reporte de información, afectando el proceso de contratación, administración y entrega de bienes o servicios adquiridos por urgencia manifiesta.</t>
  </si>
  <si>
    <t>se evidencia procedimiento, manual y socializacion de gestion de bienes de la DNBC para el segundo trimestre 30/06/2026</t>
  </si>
  <si>
    <t>La situación evidenciada se presenta por deficiencias en los controles y la falta de aplicación de los procedimientos establecidos en los grupos de Almacén y gestión Financiera respecto del registro de las entradas y salidas de los bienes adquiridos por la DNBC, igualmente por la inexistencia de saldos históricos de inventarios que permitan la trazabilidad de los bienes</t>
  </si>
  <si>
    <t>Fortalecer los mecanismos de control establecidos en los procesos de gestión administrativa y gestión financiera de manera que pueda garantizar el adecuado registro de entradas y salidas de los bienes adquiridos por la DNBC asi como el registro contable.</t>
  </si>
  <si>
    <t>Actualizar y socializar el procedimiento de Gestión de Bienes y los formatos asociados.</t>
  </si>
  <si>
    <t>Documentos actulizados y socializado</t>
  </si>
  <si>
    <t>La situación descrita se presenta por deficiencias de control interno contable en el registro y aplicación del “Procedimiento contable para el registro de los procesos judiciales, arbitrajes, conciliaciones extrajudiciales y embargos sobre cuentas bancarias” y al desconocimiento e/o incumplimiento del principio de “Devengo” por parte del área contable de la DNBC.</t>
  </si>
  <si>
    <t>Fortalecer los mecanismos del Control Interno Contable de la DNBC, con el fin de garantizar el adecuado cumplimiento de la normatividad vigente aplicable.</t>
  </si>
  <si>
    <t>La acción se encuentra EN EJECUCIÓN y presenta avance físico al corte del seguimiento, soportado en las evidencias aportadas. Se recomienda continuar con las actividades programadas, asegurando su trazabilidad y cumplimiento dentro del plazo establecido hasta alcanzar la meta prevista.</t>
  </si>
  <si>
    <t>Las incorrecciones evidenciadas se generan por deficiencias en los controles establecidos para el reconocimiento de los hechos económicos generados por la DNBC, por el desconocimiento de los principios contables y de la normatividad establecida por la Contaduría General de la Nación.</t>
  </si>
  <si>
    <t>se evidencia ajustes contables directamente del modulo de SIIF nacion</t>
  </si>
  <si>
    <t>se evidencia certificacion de capacitacion por parte de la CGN a la contratista Marisol Mora, realizada el 09/04/2026</t>
  </si>
  <si>
    <t>La situación descrita se presenta por deficiencias de control interno y de falta de conciliación entre las diferentes áreas que surten información al área de gestión financiera.</t>
  </si>
  <si>
    <t>Conciliación mensual con la diferentes áreas de la DNBC. (Gestión Financiera , Gestión Administrativa (Almacén), Gestión Contracual, Fortalecimiento)</t>
  </si>
  <si>
    <t>Se evidencia procedimiento conciliaciones contables PC-GF-16 y formato PC-GF-16-01 de fecha 23/09/2025 version 1 vigencia 2025, lo que permite verificar el cumplimiento de la actividad dentro del plazo establecido</t>
  </si>
  <si>
    <t>Se evidenció la actualización del Procedimiento Gestión de Bienes PC-AD-01, versión 6, vigente desde el 30/06/2026, incorporando el numeral 5.3 "Gestión de Donaciones", que establece lineamientos para la aceptación, registro, control y trazabilidad de las donaciones, dando cumplimiento a la acción correctiva.</t>
  </si>
  <si>
    <t>La situación descrita se presenta por deficiencias de control interno contable al elaborar, presentar y publicar las Notas a los estados Financieros con inobservancia por parte de los funcionarios del área contable de las revelaciones cualitativas mínimas que exige el Marco Normativo Contable, las normas de reconocimiento, medición, revelación y presentación de los hechos económicos por parte de las entidades de gobierno y la Resolución 038 de 2024</t>
  </si>
  <si>
    <t>Fortalecer los mecanismos del Control Interno Contable de la DNBC, para garatizar la completitud de la infomación requirida en las Notas a la Estados Financieros</t>
  </si>
  <si>
    <t>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t>
  </si>
  <si>
    <t>Diseñar e implementar un sistema integrado de información que articule a la DNBC con los entes territoriales, incorporando mecanismos de seguimiento y validación de datos sobre cuerpos de bomberos, cobertura e inversión de recursos, con el fin de fortalecer la coordinación interinstitucional, la planeación, el control de resultados y el cumplimiento de las funciones misionales.</t>
  </si>
  <si>
    <t>Se evidencia que la Subdirección Administrativa y Financiera aportó como soporte el borrador del Plan Estratégico de Tecnologías de la Información (PETI) 2026 y el documento de necesidad para el desarrollo e implementación del proyecto RUE 2.0, en los cuales se identifican componentes asociados a la arquitectura de negocio, información, aplicaciones y tecnología, así como la definición de capacidades tecnológicas, interoperabilidad y necesidades institucionales para la prestación de servicios. No obstante, la evidencia presentada corresponde principalmente a documentos de planeación y formulación, por lo que no permite verificar de manera integral la implementación de una estrategia de Arquitectura Empresarial formalmente adoptada, socializada e implementada conforme a la acción correctiva establecida. En consecuencia, se evidencia un avance parcial en el cumplimiento de la acción y se recomienda formalizar la estrategia de Arquitectura Empresarial, definir su hoja de ruta de implementación y generar los soportes que permitan evidenciar su ejecución y seguimiento institucional.</t>
  </si>
  <si>
    <t>Se evidenció como soporte del primer trimestre el formato de necesidad para el desarrollo del proyecto RUE 2.0, correspondiente al periodo comprendido entre el 01/01/2026 y el 31/03/2026. Durante el segundo trimestre de 2026 no se presentaron nuevos soportes, por lo que se mantiene un avance parcial de la acción correctiva.</t>
  </si>
  <si>
    <t>Se evidenció la elaboración y remisión de dos reportes con la información actualizada de los municipios que no cuentan con Cuerpos de Bomberos, enviados al proceso de FANO mediante correos electrónicos del 21/04/2026 y 16/06/2026, dando cumplimiento parcial a la acción correctiva conforme a los reportes trimestrales programados para la vigencia.</t>
  </si>
  <si>
    <t>Se evidencian soportes de convocatoria para dos mesas de trabajo y la reprogramación de una sesión por parte de la Procuraduría General de la Nación, así como un borrador de modificación de la Ley 1575 de 2012. No obstante, no se aportó evidencia que permita verificar la realización de una tercera mesa de trabajo.</t>
  </si>
  <si>
    <t>No se evidencian soportes que permitan verificar el diseño, implementación o actualización de la matriz estandarizada de seguimiento a la inversión que discrimine los recursos asignados por cuerpo de bomberos y proyecto, conforme a la acción correctiva formulada. En consecuencia, desde la tercera línea de defensa no es posible validar avances en la ejecución de la actividad ni determinar el cumplimiento de los compromisos establecidos para subsanar el hallazgo identificado. Se recomienda diseñar e implementar la matriz definida en el plan de mejoramiento, incorporando información detallada sobre proyectos, cuerpos de bomberos beneficiarios, montos asignados, estado de ejecución y mecanismos de seguimiento, así como remitir oportunamente las evidencias que permitan acreditar su implementación y cumplimiento.</t>
  </si>
  <si>
    <t>Se evidenció el diseño y actualización de la matriz estandarizada de seguimiento a la inversión, la cual discrimina la información por Cuerpo de Bomberos y proyecto. Asimismo, se verificó la remisión del reporte semestral al líder del proceso el 30/06/2026, evidenciando el avance en la implementación de la acción correctiva.</t>
  </si>
  <si>
    <t>10. No existen mecanismos de seguimiento interno que vinculen la ejecución presupuestal con resultados concretos o con indicadores de eficiencia del gasto. Esto se debe, en parte, a que los reportes se producen para cumplir con los requerimientos normativos, pero no se utilizan como herramienta de evaluación de la gestión administrativa o de planeación institucional.</t>
  </si>
  <si>
    <t>Diseñar e implementar mecanismos internos de seguimiento que articulen la ejecución presupuestal con resultados concretos e indicadores de eficiencia del gasto, promoviendo el uso de los reportes presupuestales como insumo para la evaluación de la gestión administrativa y la toma de decisiones en la planeación institucional.</t>
  </si>
  <si>
    <t>se evindencio matrices de seguimieto a la ejecuciones presupuestales de inversion y funcionaminto corespondiente a los meses de abril, mayo y junio, lo que permite verificar la ejecucion de la actividad formulada dentro de los plazo establecido</t>
  </si>
  <si>
    <t>Lo descrito, se generó por deficiencias en la gestión administrativa, planeación, seguimiento y control de los procedimientos de la Entidad, para la oportuna y eficiente ejecución de los recursos asignados al proyecto de inversión, viéndose abocada a constituir reservas presupuestales.</t>
  </si>
  <si>
    <t>Se evidenció como soporte el Plan Anual de Adquisiciones (PAA) de la vigencia 2026, elaborado en el formato FO-PE-FSP-01-01 V2, junto con la cadena de correos de revisión y validación de fecha 24 y 25 de febrero de 2026, mediante la cual el proceso de Planeación Estratégica confirmó que el documento cumplía con las líneas de inversión aprobadas, el procedimiento interno y los requisitos establecidos en el Decreto 612 de 2018, autorizando su publicación en la página web institucional. Asimismo, se verificó la publicación del Plan Anual de Adquisiciones 2026 en el portal institucional. La evidencia aportada permite constatar la elaboración, revisión, aprobación y publicación del PAA, verificando la ejecución de la actividad formulada y el cumplimiento del control establecido.</t>
  </si>
  <si>
    <t>Solicitar al Presidente de la junta nacional de bomberos que se convoque a sesión para la aprobación de la distribución del presupuesto asignado en la lineas e inversión del proyecto, una vez se informe por parte del DNP la cuota de inversión asignada a la DNBC</t>
  </si>
  <si>
    <t>Solicitud de convocatoria Sesión Junta Nacional de Bomberos</t>
  </si>
  <si>
    <t>Se evidencia la convocatoria para la sesión de la Junta Nacional de Bomberos de Colombia, en cumplimiento de la acción correctiva establecida. En consecuencia, desde la tercera línea de defensa se observa avance en la implementación de la acción; no obstante, su efectividad deberá evaluarse con la realización de las sesiones y las decisiones adoptadas respecto a la distribución de los recursos institucionales.</t>
  </si>
  <si>
    <t>Se evidenció la solicitud y convocatoria a sesión extraordinaria de la Junta Nacional de Bomberos, realizada el 16/03/2026 para la sesión del 20/03/2026. La evidencia soporta el avance del primer trimestre; sin embargo, para el segundo trimestre de 2026 no se aportaron evidencias que permitan verificar avances adicionales.</t>
  </si>
  <si>
    <t>Se evidencian actas de comité en las que se realizó el seguimiento a la ejecución presupuestal y se presentaron los resultados ante la instancia correspondiente. En consecuencia, desde la tercera línea de defensa se observa avance en la implementación de la acción correctiva; no obstante, su efectividad deberá evaluarse de manera integral al verificar que los seguimientos realizados contribuyan a la toma oportuna de decisiones y al mejoramiento de la ejecución presupuestal.</t>
  </si>
  <si>
    <t>Se evidenció la presentación del seguimiento a la ejecución presupuestal en los Comités de Gestión y Desempeño, conforme a las actas del 23/02/2026, 27/04/2026, 27/05/2026 y 23/06/2026. La evidencia soporta el avance de la acción correctiva durante el primer y segundo trimestre de 2026.</t>
  </si>
  <si>
    <t>La situación observada obedece principalmente a una planeación limitada y una coordinación insuficiente entre las áreas responsables del cumplimiento de las metas establecidas en el Plan de Austeridad. Aunque la DNBC elaboró el documento conforme a la norma, no definió herramientas de control ni parámetros claros para hacer seguimiento al cumplimiento de las metas de ahorro. No hubo claridad de la forma de articulación entre las áreas de la Entidad, para dar cumplimiento al Plan. Finalmente, la publicación tardía del plan obedeció a debilidades de control para dar cumplimiento a la normatividad aplicable en el Decreto 199 de 2024.</t>
  </si>
  <si>
    <t>Fortalecer los mecanismos de control en la planeación, coordinación y seguimiento presupuestal, con el fin de garantizar la cumplimiento de las metas de ahorro definidas en el Plan Interno de Austeridad del Gasto, así como eficiencia y economía en la administración de los recursos públicos</t>
  </si>
  <si>
    <t>Informe de Seguimiento Trimestral</t>
  </si>
  <si>
    <t>Debilidades en los procedimientos aplicados por la DNBC, en la constitución de reservas presupuestales, en cuanto no se emplean como mecanismo presupuestal excepcional, por causa de fuerza mayor o caso fortuito y/o cuando se presenten cuentas por pagar presupuestales (que se haya recibido el bien o servicio) y que no cuenten con PAC dentro de la vigencia. Debilidades en los procedimientos contractuales y presupuestales aplicados por la DNBC, al presentarse inconsistencias en la información registrada y aprobada en los formatos y los soportes respectivos. Inconsistencias en los formatos de justificación y certificaciones emitidas por la DNBC. Debilidades en el control y seguimiento a la ejecución de los compromisos en el cierre de la vigencia, así como al cumplimiento de requisitos para la constitución de las reservas presupuestales. Debilidades en la programación, planeación y ejecución presupuestal, debido a la inoportunidad, con la cual se realizó el compromiso de las apropiaciones los últimos días de la vigencia 2024. Debilidades en la planificación contractual y falencias en la programación y ejecución presupuestal, lo cual conllevó a una reserva presupuestal inducida.</t>
  </si>
  <si>
    <t>Fortalecer los mecanismos de control para a adecuada programación, planeación contractual y ejecución presupuestal, con el fin de evitar la constitución de posibles reservas inducidas</t>
  </si>
  <si>
    <t>Se realizo la verificacion de la capacitacion con corte al primer trimestre vigencia 2026</t>
  </si>
  <si>
    <t>Aprobación de registro de obligaciones en SIIF Nación, sin previa autorización del supervisor por medio del Informe mensual y/o periódico de supervisión de contratos/convenios y Lista de chequeo para la recepción y trámite de cuentas para pago, dado que se emitió instrucciones por parte de la Directora Nacional de Bomberos de Colombia (DNBC) y del Subdirector Administrativo y Financiero, los cuales autorizaron el registro, incumpliendo el Procedimiento “Registro de Obligaciones PC-GF-12”</t>
  </si>
  <si>
    <t>Revisar y/o actualizar el procedimiento Registro de Obligaciones PC-GF-12, para determinar su correspondencia frente a las necesidades de la DNBC y la normatividad vigente aplicada.</t>
  </si>
  <si>
    <t>Se evidencia 8 (ocho) correos electronicos solicitando subsanar cuentas de cobros para su respectiva correccion, por lo que los soportes aportados permiten la ejecucion de la actividad dentro del plazo establecido.</t>
  </si>
  <si>
    <t>Se evidencia correos electronicos solicitando subsanar cuentas de cobros para su respectiva correccion, por lo que los soportes aportados permiten la ejecucion de la actividad dentro del plazo establecido.</t>
  </si>
  <si>
    <t>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t>
  </si>
  <si>
    <t>Fortalecer los mecanismos de control para la adecuada supervisión contractual con el objetivo de garantizar la adecuada correspondencia entre la planeación la urgencia declarada y la atención efectiva</t>
  </si>
  <si>
    <t>Se evidencia la elaboración de la propuesta del Plan Logístico de Entregas de Fortalecimiento, la cual contempla aspectos relacionados con modalidades de entrega, fases de actuación, actores involucrados, regionalización logística, mecanismos de coordinación, transporte, entrega y cierre documental. Así mismo, se evidencia su remisión para revisión y retroalimentación a la Subdirección Estratégica y a la Subdirección Administrativa y Financiera. No obstante, la evidencia aportada corresponde a una propuesta técnica y no permite verificar su aprobación formal, socialización con los líderes de proceso ni su implementación efectiva, conforme a lo establecido en la acción correctiva formulada. En consecuencia, se evidencia un avance parcial en el cumplimiento de la acción. Se recomienda formalizar la aprobación del plan logístico, realizar su socialización con las dependencias involucradas, documentar las actividades de implementación y conservar los soportes que permitan evidenciar su aplicación efectiva en los procesos de entrega de bienes y equipos de fortalecimiento bomberil.</t>
  </si>
  <si>
    <t>Se evidenció el diseño e implementación del Plan Logístico de Entregas y su socialización al líder del proceso mediante correo del 14/05/2026 para revisión y retroalimentación. La evidencia presentada soporta el cumplimiento de la acción correctiva.</t>
  </si>
  <si>
    <t>se evidencias actas de entrdas y salidas de hetrramientas y equipos del centro logistico de la DNBC de los meses de abril y mayo pendie te para firmas</t>
  </si>
  <si>
    <t>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t>
  </si>
  <si>
    <t>Se evidenció como soporte la Checklist de verificación de documentos de la etapa precontractual, diligenciada durante la vigencia 2026 e incorporada en los expedientes contractuales. El soporte aportado permite verificar la implementación del registro de control para la validación de los requisitos establecidos en la etapa precontractual, evidenciando la ejecución de la actividad formulada dentro del plazo establecido.</t>
  </si>
  <si>
    <t>Se presenta como evidencia el correo electrónico de fecha 21 de abril de 2026, mediante el cual se comparte la carpeta denominada "REPOSITORIO GESTIÓN CONTRACTUAL 2026", habilitando el acceso al repositorio digital institucional para la gestión de la información contractual. El soporte aportado permite verificar la implementación y disponibilidad del repositorio digital único institucional, evidenciando el cumplimiento de la actividad formulada dentro del plazo establecido.</t>
  </si>
  <si>
    <t>Se evidencia la elaboración de la propuesta del Plan Logístico de Entregas de Fortalecimiento, la cual contempla aspectos relacionados con modalidades de entrega, fases de actuación, actores involucrados, regionalización logística, mecanismos de coordinación, transporte, entrega y cierre documental. Así mismo, se evidencia su remisión para revisión y retroalimentación a las dependencias involucradas. No obstante, la evidencia aportada corresponde a una propuesta técnica y no permite verificar su aprobación formal, socialización con los líderes de proceso ni su implementación efectiva, conforme a lo establecido en la acción correctiva formulada. En consecuencia, se evidencia un avance parcial en el cumplimiento de la acción. Se recomienda formalizar la aprobación del plan logístico, realizar su socialización con las dependencias involucradas, documentar las actividades de implementación y conservar los soportes que permitan evidenciar su aplicación efectiva en los procesos de recepción, almacenamiento, distribución y entrega de los bienes adquiridos para el fortalecimiento bomberil.</t>
  </si>
  <si>
    <t>Dado que el hallazgo aún tiene actividades sin iniciar no aplica el análisis de la efectividad</t>
  </si>
  <si>
    <t>Se evidenció que el 14 de mayo de 2026 fue remitida la propuesta del Plan Logístico de Entregas para revisión y retroalimentación, así como su socialización con el líder del proceso durante el mes de mayo de 2026. No obstante, no se aportaron soportes que permitan verificar su aprobación formal, adopción e implementación efectiva del plan, conforme a la acción correctiva formulada.</t>
  </si>
  <si>
    <t>Fortalecer la gestión administrativa y contractual para garantizar la continuidad de las coberturas de seguro obligatorio (SOAT), mediante una programación anticipada que mitigue el riesgo de desprotección de los bienes operativo.</t>
  </si>
  <si>
    <t>Fortalecer los mecanismos de control de la supervisión contractual, con el fin de garantizando la protección garantizando la protección permanente de los bienes a cargo de la entidad</t>
  </si>
  <si>
    <t>Se presentan como soportes el informe de evidencias de la capacitación "Supervisión e Interventoría del Contrato Estatal", el listado de asistencia, el registro fotográfico, el material de apoyo y la grabación de la sesión, correspondientes a la capacitación realizada el 17 de marzo de 2026. Los soportes aportados permiten verificar la realización de la jornada de capacitación dirigida a funcionarios, contratistas y supervisores de la Entidad. En consecuencia, se evidencia una ejecución parcial de la actividad formulada, toda vez que corresponde a la capacitación desarrollada durante el primer trimestre y el plazo para el cumplimiento de la acción correctiva permanece vigente.</t>
  </si>
  <si>
    <t>Se realizo la verificacion d ela capacitacion con corte al primer trimestre vigencia 2026</t>
  </si>
  <si>
    <t>La situación se generó por deficiencias en la gestión administrativa, contractual y de supervisión, al delegarse indebidamente la recepción del vehículo a un particular, omitir su ingreso oportuno al almacén y no garantizar la suscripción y publicación del contrato de comodato, afectando el control y trazabilidad del bien donado.</t>
  </si>
  <si>
    <t>Fortalecer los controles precontractuales y de supervisión en los contratos asociados a la recepción y entrega de bienes, garantizando la verificación de competencias, el registro previo en inventarios y la publicación oportuna de los contratos en el SECOP II.</t>
  </si>
  <si>
    <t>La accion evidencia formato en excel con link de publicacion de los contratos en el secop</t>
  </si>
  <si>
    <t>Se origina por debilidades en la coordinación con los supervisores de contrato de los responsables de dar respuesta a las PQRSD, así como por la debilidad en los mecanismos institucionales que aseguren su atención oportuna, pese a la gestión realizada por el proceso de atención al usuario. Asimismo, por debilidades en el fortalecimiento del grupo de trabajo de atención al usuario.</t>
  </si>
  <si>
    <t>Fortalecer el proceso de Atención al Ciudadano, así como los controles para la oportuna respuesta de las PQRSD, en el marco del cumplimiento de los términos establecidos en la Ley 1437 de 2011 y la Ley 1755 de 2015, con el fin de garantizar una atención oportuna, clara y de calidad a los grupos de valor.</t>
  </si>
  <si>
    <t>se evidencia clausalado a la contratista Shania Castro, quien sera la encargada del apoyo al proceso de gestion al ciudadano de la DNBC</t>
  </si>
  <si>
    <t>Se evidenció el contrato del personal de apoyo asignado al proceso de Atención al Ciudadano, en el cual se establecen las obligaciones y responsabilidades asociadas al desarrollo de las actividades contratadas, evidenciándose el cumplimiento de la acción correctiva.</t>
  </si>
  <si>
    <t>Se evidenció la remisión de los reportes mensuales de alertas de PQRSD los días 8 de mayo, 26 de junio y 6 de julio de 2026, dirigidos a la alta dirección y líderes de proceso, con el estado de las solicitudes y las alertas para la gestión oportuna de las respuestas</t>
  </si>
  <si>
    <t>Se evidenció la presentación del estado de las PQRSD y las alertas informativas en el Comité de Gestión y Desempeño No. 005, realizado el 27 de mayo y 1 de junio de 2026, y en el Comité No. 006 del 23 de junio de 2026, conforme a la acción correctiva formulada.</t>
  </si>
  <si>
    <t>Fortalecer el proceso de gestión contractual mediante el ajuste, actualización y formalización integral del marco documental y de herramientas de apoyo que soportan las diferentes etapas contractuales, con el fin de asegurar su correcta aplicación, trazabilidad, estandarización y cumplimiento de la normatividad vigente.</t>
  </si>
  <si>
    <t>Se evidenció como soporte el Auto mediante el cual se ordena el traslado por competencia de la Indagación Previa IP-006-2025, de fecha 6 de noviembre de 2025. El documento permite verificar que, con ocasión de la queja radicada No. 2025-114-000783-5 del 23 de abril de 2025, se adelantó la actuación administrativa correspondiente y se dispuso la remisión del expediente a la Procuraduría General de la Nación por competencia, en cumplimiento de la acción formulada. El soporte aportado permite verificar la ejecución de la actividad dentro del plazo establecido.</t>
  </si>
  <si>
    <t>Fortalecer el proceso de supervisión contractual mediante el diseño y actualización del manual institucional de supervisión y la implementación de un programa integral de capacitación y sensibilización para supervisores, con el fin de asegurar verificaciones técnicas y documentales adecuadas en futuros contratos.</t>
  </si>
  <si>
    <t>Se evidencia que el Plan Anual de Adquisiciones (PAA) cumple, en términos generales, con los lineamientos de Colombia Compra Eficiente, incorporando los códigos UNSPSC, las modalidades de selección y la articulación con el presupuesto institucional. No obstante, desde la tercera línea de defensa, se recomienda fortalecer la calidad de la información registrada mediante la validación de los datos de contacto de los responsables y la depuración de elementos no requeridos para el cargue en SECOP II, con el fin de prevenir inconsistencias y garantizar la correcta publicación del instrumento.</t>
  </si>
  <si>
    <t>Se evidenció la publicación del Plan Anual de Adquisiciones (PAA) 2026 en el sitio web institucional de la Dirección Nacional de Bomberos de Colombia, en el apartado destinado al Plan Anual de Adquisiciones</t>
  </si>
  <si>
    <t>Dado que el hallazgo aún tiene actividades vencidas y sin cumplimiento no aplica el análisis de la efectividad</t>
  </si>
  <si>
    <t>Se evidencia que la primera línea de defensa manifiesta que durante las vigencias 2022 y 2023 se presentaron ante el Comité de Contratación los informes de seguimiento al Plan Anual de Adquisiciones (PAA), con el propósito de exponer el avance de la ejecución contractual y presupuestal de la entidad. Asimismo, la segunda línea de defensa menciona que la primera relaciona como evidencia el Procedimiento de Formulación y Seguimiento del Plan Anual de Adquisiciones (PAA), código PC-PE-FSP-01-V3, aprobado el 14 de junio de 2024, e indica que los seguimientos se realizan mediante la matriz de gestión contractual; sin embargo, al verificar el enlace suministrado, únicamente fue posible evidenciar el procedimiento mencionado, sin encontrarse los informes de seguimiento, reportes de ejecución, alertas tempranas o demás soportes que permitan corroborar la ejecución de las actividades descritas. En consecuencia, se recomienda que en futuros seguimientos se incorporen como evidencia los informes mensuales del PAA, los análisis de ejecución contractual y presupuestal, así como las alertas generadas frente a posibles rezagos, con el fin de demostrar la gestión realizada, facilitar la toma oportuna de decisiones por parte de la Alta Dirección y contribuir al cumplimiento de las metas institucionales y a la reducción del riesgo de constitución de reservas presupuestales al cierre de la vigencia.</t>
  </si>
  <si>
    <t>Se evidenció el cumplimiento de la acción correctiva mediante la documentación de la actividad en el procedimiento, la realización de seguimientos al PAA durante la vigencia 2026, registrados en la matriz de gestión contractual, y la presentación de los resultados ante el Comité de Contratación para la toma de decisiones.</t>
  </si>
  <si>
    <t>Se evidencia la presentación de actas, correos de convocatoria y presentaciones del Comité Institucional de Gestión y Desempeño como soporte del seguimiento a la ejecución presupuestal de los gastos de funcionamiento e inversión y su socialización ante la Alta Dirección. No obstante, la evidencia aportada no permite verificar de manera integral el seguimiento al Plan Anual de Adquisiciones (PAA), el estado de los procesos contractuales programados, ni las acciones implementadas para prevenir posibles rezagos. En consecuencia, desde la tercera línea de defensa, se recomienda fortalecer el soporte documental de los seguimientos realizados, incorporando informes del PAA, análisis del avance contractual, alertas tempranas y las acciones adoptadas para el cierre de brechas identificadas.</t>
  </si>
  <si>
    <t>Se evidenció el cumplimiento de la acción correctiva mediante el seguimiento a la ejecución presupuestal de funcionamiento e inversión, soportado en las Actas No. 01-2026 (28 de enero y 2 de febrero), No. 02-2026 (23 y 26 de febrero), No. 004-2026 (27 de abril) y No. 005-2026 (27 de mayo y 1 de junio de 2026), presentadas ante el Comité de Gestión y Desempeño o Comité Directivo.</t>
  </si>
  <si>
    <t>No existe un diagnostico de necesidades de parametrización por proceso, frente a niveles de usuario, reportes y generacion de informes estadisticos.</t>
  </si>
  <si>
    <t>Se evidencia la elaboración del diagnóstico de necesidades de parametrización del Sistema de Información RUE 2.0, incluyendo la definición de roles de usuario, requerimientos funcionales, reportes estadísticos, indicadores y mecanismos de control de acceso. La evidencia aportada permite validar el cumplimiento de la acción correctiva formulada y la atención de las debilidades identificadas en el hallazgo.</t>
  </si>
  <si>
    <t>Se evidenció que la actividad reportó cumplimiento durante el primer trimestre de 2026, por lo que para el segundo trimestre se mantiene como cumplida.</t>
  </si>
  <si>
    <t>Desactualizacion del procedimiento de asuntos disciplinarios</t>
  </si>
  <si>
    <t>Falencias en la digitalización de los expedientes contractuales</t>
  </si>
  <si>
    <t>Se presenta como evidencia un pantallazo del repositorio digital "REPOSITORIO GESTIÓN CONTRACTUAL 2026", en el cual se observan las carpetas correspondientes a los expedientes contractuales de la vigencia 2026, con fecha de modificación del 21 de abril de 2026. El soporte aportado permite verificar la creación del repositorio institucional para la organización y almacenamiento de los expedientes contractuales, evidenciando el cumplimiento de la actividad formulada dentro del plazo establecido.</t>
  </si>
  <si>
    <t>No se establecio oportunamente un procedimiento de los soportes que deben contener los contratos celebrados y que su justificación fuese la urgencia manifiesta.</t>
  </si>
  <si>
    <t>Politica de protección de datos desactualizada.</t>
  </si>
  <si>
    <t>Porque no se ha sensibilizado permanentemente a los integrantes del comité SIGE, a los funcionarios y contratistas, para entender la importancia de implementar el SG-SST y así mismo, exigirlo a los proveedores</t>
  </si>
  <si>
    <t>Se presentan como evidencias los anexos al clausulado específico de los contratos No. 179 de 2025 y Nos. 036 y 038 de 2026, mediante los cuales se incorpora la obligación de asistir mensualmente, de manera presencial y/o virtual, a las actividades de Seguridad y Salud en el Trabajo (SST). Los soportes aportados permiten verificar la inclusión de esta obligación en los contratos nuevos, conforme a la acción correctiva formulada y dentro del plazo establecido</t>
  </si>
  <si>
    <t>Se evidenció el cumplimiento de la acción correctiva mediante la designación de supervisores en los seis (6) contratos de comodato suscritos durante el segundo semestre de 2025. En el primer semestre de 2026 no se suscribieron nuevos contratos de comodato por la aplicación de la Ley de Garantías, razón por la cual no se presentaron nuevas evidencias de ejecución de la acción.</t>
  </si>
  <si>
    <t>En la Resolución No 398 del 30 de junio de 2022 se reglamentó la Politica de tratamiento de datos personales de la entidad, sin embargo, no se realizó la actualización de la Politica de Protección Datos Personales la cual esta en version 1.0 del 21 de diciembre de 2018. Incumpliendo lo establecido en el MIPG numeral 3.2.1 Política de Fortalecimiento Organizacional y simplificación de Procesos.</t>
  </si>
  <si>
    <t>1. Los servidores públicos no programan las vacaciones, pese a solicitud de TH.
2. Por necesidad del servicio consideran importante continuar ejerciendo labor.
3. El procedimiento no está actualizado con la actividad que especifique la necesidad de expedir un acto administrativo de las vacaciones de aquellos funcionarios con mas de un periodo acumulado y su respectiva justificación</t>
  </si>
  <si>
    <t>El procedimiento no está actualizado con la actividad que especifique la necesidad de expedir un acto administrativo de las vacaciones de aquellos funcionarios con mas de un periodo acumulado y su respectiva justificaciòn</t>
  </si>
  <si>
    <t>Se evidenció que en el Cronograma de Vacaciones – Vigencia 2026 se registra un servidor con tres períodos de vacaciones acumulados, situación que requiere revisión y ajuste de la programación, teniendo en cuenta que el procedimiento establece como punto de control evitar la acumulación de un tercer período</t>
  </si>
  <si>
    <t>Porque se se requiere fortalecer los procesos de divulgación de este formato, en el cual, se recalque la importancia de diligenicar el espacio asociado al objeto de la comisión en el formato de certificado de permanencia de comisión de servicios y/o desplazamiento</t>
  </si>
  <si>
    <t>Se evidenció la elaboración del procedimiento para la elaboración, aprobación, ejecución y control del Cronograma del Plan Anual de Vacaciones – PR-TH-VAC-03, versión 1, correspondiente al proceso de Gestión del Talento Humano. El documento establece las actividades, responsables y puntos de control para la gestión del Plan Anual de Vacaciones, incluyendo el control de la acumulación de períodos y la verificación de las solicitudes de compensación en dinero</t>
  </si>
  <si>
    <t>La funcionaria de gestión de talento humano es la única que sabe realizar la liquidación manual teniendo en cuenta su complejidad y por esto, delegar a un contratista es dificil</t>
  </si>
  <si>
    <t>Se evidenció el oficio de traslado por competencia Radicado DNBC No. 2026-213-001648-1 del 19/06/2026, dirigido al municipio de Coveñas (Sucre). Asimismo, se verificó la reiteración del requerimiento mediante correo electrónico, como evidencia del avance en la implementación de la acción correctiva.</t>
  </si>
  <si>
    <t>No se había iniciando el proceso disciplinario por el estado del vehículo.</t>
  </si>
  <si>
    <t>Se presenta como evidencia el Auto de Remisión por Competencia del expediente ID 001-2024, de fecha 22 de enero de 2024, mediante el cual se ordena remitir a la Procuraduría General de la Nación la investigación relacionada con las presuntas irregularidades en la custodia y mantenimiento del vehículo CRIFF de placas IXX308, por configurarse la competencia de dicha entidad. El soporte aportado permite verificar que se adelantaron las actuaciones disciplinarias y administrativas previstas en la acción correctiva dentro del plazo establecido, evidenciando el cumplimiento de la actividad formulada.</t>
  </si>
  <si>
    <t>Se evidenció el Auto de Remisión por Competencia del expediente ID 001-2024, de fecha 22 de enero de 2024, mediante el cual se ordenó remitir a la Procuraduría General de la Nación la investigación relacionada con presuntas irregularidades en la custodia y mantenimiento del vehículo CRIFF de placas IXX308. El soporte aportado acredita la ejecución de la actuación prevista, por lo cual la actividad se da por cumplida en el primer trimestre de la presente anualidad.</t>
  </si>
  <si>
    <t>e evidenció que el soporte aportado corresponde a correos electrónicos remitidos por el proceso los días 31 de julio de 2024, 5 y 6 de agosto de 2024, 21 de febrero de 2025, 19 y 26 de marzo de 2026, mediante los cuales se socializaron invitaciones, capacitaciones, solicitudes de certificación y demás espacios de formación promovidos por la Agencia Nacional de Defensa Jurídica del Estado (ANDJE) relacionados con el sistema eKOGUI, dirigidos a los servidores que ejercen los diferentes roles dentro de la entidad. En consecuencia, la evidencia permite verificar la ejecución de la actividad formulada dentro del plazo establecido.</t>
  </si>
  <si>
    <t>se evidencia seguimiento a las ejecuciones presupuestales tanto de inversion como de funcionamiento correspondiente al II trimestre 2026 y enviado al comite directivo</t>
  </si>
  <si>
    <t>1. Se realizó el cierre documental o operativo, pero no se actualizó el sistema.
2. Falta de verificación cruzada entre los reportes de gestión jurídica y el sistema e-KOGUI.
3. No existe un procedimiento institucional que obligue a validar y registrar en e-KOGUI todo proceso cerrado antes de consolidar los informes de gestión</t>
  </si>
  <si>
    <t>No existe un procedimiento institucional que obligue a validar y registrar en e-KOGUI todo proceso cerrado antes de consolidar los informes de gestión</t>
  </si>
  <si>
    <t>Se evidenció el Acta de Liquidación Bilateral del Contrato de Comodato No. 171 de 2018, suscrita el 02/09/2024, la Resolución No. 299 del 17/09/2024 y el Contrato de Comodato No. 196-2024, firmado el 25/09/2024, como soportes de la finalización del contrato y del cumplimiento de la acción correctiva.</t>
  </si>
  <si>
    <t>1. Omisión en el registro de las conciliaciones en el sistema e-KOGUI por parte del responsable
2. Falta de control o revisión para verificar que toda conciliación atendida esté registrada en el sistema
3. No existe un procedimiento que integre el flujo del comité de conciliación con el sistema e-KOGUI, ni establece la obligación de registrar las actuaciones del comité en el sistema</t>
  </si>
  <si>
    <t>No existe un procedimiento que integre el flujo del comité de conciliación con el sistema e-KOGUI, ni establece la obligación de registrar las actuaciones del comité en el sistema</t>
  </si>
  <si>
    <t>Se verificaron los soportes correspondientes a la visita técnica para la recepción del vehículo, el acta de liquidación del Contrato de Comodato No. 171 de 2018 y las comunicaciones remitidas a la Alcaldía, con las que la dependencia reportó el cumplimiento de la acción correctiva. Para el segundo trimestre de la presente vigencia no se presentaron nuevos soportes.</t>
  </si>
  <si>
    <t>Debilidad en la asignación de roles a los contratistas para acceder al SIGEP II</t>
  </si>
  <si>
    <t>Se evidenció el Procedimiento para la asignación y reasignación de fortalecimiento (bienes), código PC-FB-02, vigente desde el 25/03/2025, evidencia con la que la dependencia reportó el cumplimiento de la acción correctiva. Para el segundo trimestre de la presente vigencia no se presentaron nuevos soportes.</t>
  </si>
  <si>
    <t>Implementar acciones tendientes a la mejora en la funcionalidad en el sistema ORFEO</t>
  </si>
  <si>
    <t>Se evidencia la actualización tecnológica del sistema de gestión documental mediante la implementación de ORFEO NG, incluyendo la puesta en operación del nuevo software, la actualización de componentes funcionales y la adopción de una arquitectura tecnológica orientada a fortalecer la gestión documental de la Entidad. Así mismo, se aportan soportes documentales y manuales de operación que permiten verificar la implementación de los ajustes realizados al sistema. Por lo tanto, la evidencia aportada permite validar el cumplimiento de la acción correctiva formulada, orientada a la actualización del software de digitalización ORFEO y al fortalecimiento de su funcionamiento institucional.</t>
  </si>
  <si>
    <t>Se evidenció la implementación de ORFEO NG mediante la puesta en operación del aplicativo, la actualización de sus componentes funcionales y la adopción de una nueva arquitectura tecnológica. Asimismo, se verificó el manual del sistema y evidencia de la interfaz en producción, soportes que permiten validar el cumplimiento de la acción correctiva formulada</t>
  </si>
  <si>
    <t>Se evidencian conciliaciones correspondientes a los meses Enero, Febrero y Marzo de la vigencia 2026, para efectos de validar su adopción como control en el proceso, se confirmará en la evaluación de la efectividdad.</t>
  </si>
  <si>
    <t>se evidencia formato de conciliaciones contables FO-GF16-01 de 23/09/2025 para el segundo trimestre 2026</t>
  </si>
  <si>
    <t>Implementación de acciones que permitan controlar los bienes de la DNBC.</t>
  </si>
  <si>
    <t>Implementación de acciones de control en la etapa precontractual de los procesos de contratación</t>
  </si>
  <si>
    <t>Implementación de acciones de control para mejora el procedimiento de registro de obligaciones PC-GF-12</t>
  </si>
  <si>
    <t>Implementación de acciones de control para mejora del Procedimiento de central de cuentas PC-GF-10</t>
  </si>
  <si>
    <t>29/05/226</t>
  </si>
  <si>
    <t>Deficiencias de la DNBC en la verificación de los documentos requeridos para el pago de las obligaciones y recibo de los elementos objeto del contrato.</t>
  </si>
  <si>
    <r>
      <rPr>
        <b/>
        <u/>
        <sz val="11"/>
        <color rgb="FF000000"/>
        <rFont val="Arial"/>
        <family val="2"/>
      </rPr>
      <t xml:space="preserve">Hallazgo 6 de 2022: Diferencia de fecha entre el registro de la obligación presupuestal y la reclasificación del primer pago del Contrato 088-2022. (A) </t>
    </r>
    <r>
      <rPr>
        <sz val="11"/>
        <color theme="1"/>
        <rFont val="Arial"/>
        <family val="2"/>
      </rPr>
      <t>Incoherencia cronológica frente a las fechas del registro y reclasificación el primer pago del Contrato 088-2022.</t>
    </r>
  </si>
  <si>
    <t>Deficiencias en la aplicación de lo dispuesto en el Marco Conceptual para la Preparación y Presentación de Información Financiera de las Entidades de Gobierno en cuanto al principio de contabilidad de Devengo y por debilidades del registro de hechos económicos de manera cronológica debido a la falta de organización del área contable de la entidad.</t>
  </si>
  <si>
    <r>
      <rPr>
        <b/>
        <u/>
        <sz val="11"/>
        <color rgb="FF000000"/>
        <rFont val="Arial"/>
        <family val="2"/>
      </rPr>
      <t xml:space="preserve">Hallazgo 8 de 2022: Revelaciones- Notas a los Estados Financieros. (A) </t>
    </r>
    <r>
      <rPr>
        <sz val="11"/>
        <color theme="1"/>
        <rFont val="Arial"/>
        <family val="2"/>
      </rPr>
      <t>Debilidades en las revelaciones de las Notas explicativas de los estados financieros.</t>
    </r>
  </si>
  <si>
    <t>Fortalecer la elaboración y seguimiento de las revelraciones a los estados financieros y cuentas contables</t>
  </si>
  <si>
    <r>
      <rPr>
        <b/>
        <u/>
        <sz val="11"/>
        <color rgb="FF000000"/>
        <rFont val="Arial"/>
        <family val="2"/>
      </rPr>
      <t>Hallazgo 10 de 2022: Pérdida de apropiación - Disponibilidad presupuestal para asumir compromisos. (A)(D)</t>
    </r>
    <r>
      <rPr>
        <sz val="11"/>
        <color theme="1"/>
        <rFont val="Arial"/>
        <family val="2"/>
      </rPr>
      <t>La DNBC reportó 21 vacantes para el Proceso de Selección Entidades del Orden Nacional 2020-2, cuyo proceso se encontraba en ejecución en la vigencia 2022, sin embargo, no apropió ni comprometió los recursos necesarios para transferirlos a la CNSC...</t>
    </r>
  </si>
  <si>
    <t>Debilidades en el cumplimiento de los procedimientos establecidos por la entidad y deficiencias de gestión para que se realizar oportunamente la ejecución de los recursos disponibles en el rubro presupuestal Otras transferencias Distribución</t>
  </si>
  <si>
    <r>
      <rPr>
        <b/>
        <u/>
        <sz val="11"/>
        <color rgb="FF000000"/>
        <rFont val="Arial"/>
        <family val="2"/>
      </rPr>
      <t>Hallazgo 14 de 2022: Traslado de rendimientos financieros. (A) (D)</t>
    </r>
    <r>
      <rPr>
        <sz val="11"/>
        <color theme="1"/>
        <rFont val="Arial"/>
        <family val="2"/>
      </rPr>
      <t xml:space="preserve"> Los rendimientos financieros generados por los recursos transferidos por la DNBC a los Municipios de La Argentina y Coveñas para el desarrollo de los Convenios 190 y 193 de 2021, respectivamente, no se reintegraron oportunamente a la DGC y del Tesoro Nacional</t>
    </r>
  </si>
  <si>
    <t>Deficiencias de control y de la gestión adelantada por parte de la supervisión e interventoría, para el cumplimiento sobre el traslado de los recursos, conforme se encuentra establecido en la normatividad. Asimismo, denota debilidades en la ejecución de los Convenios 190 y 193 de 2021.</t>
  </si>
  <si>
    <t>Ajustar control respecto del cumplimiento de los traslados de rendimientos financieros</t>
  </si>
  <si>
    <t>Fortalecer controles para el traslado de rendimientos financieros</t>
  </si>
  <si>
    <t>Se evidencia la presentación de ocho (8) oficios emitidos por la Dirección Nacional de Bomberos de Colombia (DNBC), fechados el 27 de febrero de 2026 en Bogotá D.C., dirigidos a las alcaldías de Coveñas, Chachagüí, Mitú, Cravo Norte, Barranca de Upía, Ábrego, Valledupar y Sampués. En estos documentos se requiere el cumplimiento de las obligaciones derivadas de los convenios suscritos, específicamente la transferencia al Tesoro Nacional de los rendimientos financieros generados en las cuentas de los convenios, así como la remisión de los soportes de consignación y extractos bancarios que acrediten su cumplimiento.
Sin embargo, dado que la acción correctiva establece la realización de esta actividad de manera mensual, la evidencia aportada únicamente permite verificar una ejecución puntual y no demuestra su cumplimiento periódico,</t>
  </si>
  <si>
    <t>Se evidenció la remisión mensual de oficios de requerimiento y el seguimiento a los convenios. No obstante, las evidencias aportadas corresponden únicamente hasta mayo de 2026, por lo que no fue posible verificar la continuidad del monitoreo durante la totalidad del período evaluado del segundo cuatrimestre.</t>
  </si>
  <si>
    <t>Deficiencias en la aplicación del control establecido para la Administración y entrega de los bienes y/o servicios adquiridos a través de los Contratos suscritos con ocasión de la urgencia manifiesta para el suministro de elementos e insumos de Bioseguridad a suministrar a los diferentes cuerpos de bomberos del país para la prevención, contención y mitigación de los efectos de la pandemia del Coronavirus – COVID 19</t>
  </si>
  <si>
    <t>se evidenciaron 4 actas de entrada de almacen mediantes formatos FO-AD-PGD-01-01-V1 con sus respectivas descripciones con fecha 07/04/2026</t>
  </si>
  <si>
    <t>se evidencio 4 acta de salidaS de almacen mediantes formatos FO-AD-PGD-01-02 con su respectiva descripciones con fecha 4 y 20 de febrero y 2 y 4 de marzo de 2026</t>
  </si>
  <si>
    <t>se evidencio socializacion del proceso de gestion de pagos con fecha 30/01/2026, lo que permite una verifcacion parcial de acatividad formulada</t>
  </si>
  <si>
    <t>No se realizó una adecuada planeación contractual para la estructuración de la orden de compra 56640, así como la carencia de control, seguimiento y supervisión en la ejecución contractual. Debilidades en el ejercicio de las funciones precontractuales y contractuales</t>
  </si>
  <si>
    <t>Generación de mecanismos de control y seguimiento con relación a la etapa precontractual, contractual y pos contractual</t>
  </si>
  <si>
    <t>se evidencia seguimiento a las ejecuciones presupuestales tanto de inversion como de funcionamiento correspondiente al l I trimestre 2026 y enviado al comite directivo</t>
  </si>
  <si>
    <t>Se evidenció la Circular sobre Gestión de Vigencias Futuras, expedida el 24/06/2024 y dirigida a los Subdirectores, Líderes y Gestores de Procesos Institucionales, mediante la cual se establecen los requisitos y fechas para la gestión de vigencias futuras, como evidencia del cumplimiento de la acción correctiva</t>
  </si>
  <si>
    <t>Se verificó que la acción correctiva fue cumplida con la entrega de la Estación de Bomberos de Cartagena del Chairá al Cuerpo de Bomberos del municipio, registrándose su cierre en el seguimiento de diciembre de 2025. Para el segundo trimestre de 2026 no se presentaron nuevas evidencias, al encontrarse la acción finalizada.</t>
  </si>
  <si>
    <t>Lo descrito, se generó por deficiencias administrativas y de seguimiento y control de los procedimientos de la Entidad para la oportuna ejecución presupuestal, así como a deficiencias en la gestión eficiente de los recursos asignados a los proyectos de inversión.</t>
  </si>
  <si>
    <t>Seguimiento mensual a la ejecución presupuestal informando al Comité Directivo los procesos con bajos indicadores en su ejecución, generando alertas para la toma de desiciones de la alta dirección.</t>
  </si>
  <si>
    <t>Se evidenció la realización de los seguimientos mensuales a la ejecución de los recursos de inversión en la plataforma PIIP, correspondientes a enero, marzo, abril y mayo de 2026, soportados mediante los reportes remitidos a Planeación Estratégica. Se recomienda mantener la periodicidad del seguimiento para fortalecer el control de la ejecución presupuestal.</t>
  </si>
  <si>
    <t>se evidencia el plan de auteridad en el gasto para la vigencia 2026 y publicado en en la pagina web de la entidad, mas no se evidencia la presentacion al comite directivo, por lo que la activdad no subsana el hallazgo formulado</t>
  </si>
  <si>
    <t>Se evidenció como soporte el Procedimiento PC-FB-02 "Procedimiento de asignación y reasignación de fortalecimiento (bienes) a entregar a los Cuerpos de Bomberos del País con recursos del Fondo Nacional de Bomberos", versión 01, vigente desde el 25 de marzo de 2025, el cual establece los lineamientos, actividades, responsables y registros para la asignación y reasignación de bienes. La evidencia aportada permite verificar la formulación del procedimiento, evidenciando el cumplimiento de la acción correctiva establecida</t>
  </si>
  <si>
    <t>Se evidenció la formulación del Procedimiento para la asignación y reasignación de fortalecimiento (bienes) a entregar a los Cuerpos de Bomberos del País con recursos del Fondo Nacional de Bomberos, código PC-FB-02, vigente desde el 25/03/2025, como evidencia del avance en la implementación de la acción correctiva.</t>
  </si>
  <si>
    <t>Se evidenció en el Acta No. 003 de la Junta Nacional de Bomberos del 13/02/2024 la aprobación por unanimidad de la facultad otorgada a la DNBC para realizar, conjuntamente con la UNGRD, las modificaciones relacionadas con especificaciones técnicas y regionalización de equipos y vehículos, soportando la implementación de la acción correctiva.</t>
  </si>
  <si>
    <t>Se evidenció el cumplimiento de la acción correctiva mediante 22 actas de salida de almacén que soportan la entrega de los Kits de Bomba Forestal Especializada a los Cuerpos de Bomberos beneficiarios, correspondientes al Contrato 51 de 2023, dando cumplimiento a la asignación y entrega inmediata de los bienes.</t>
  </si>
  <si>
    <t>Se evidenció la formulación del Procedimiento PC-FB-02 "Procedimiento de asignación y reasignación de fortalecimiento (bienes) a entregar a los Cuerpos de Bomberos del País con recursos del Fondo Nacional de Bomberos", vigente desde el 25/03/2025, dando cumplimiento a la acción correctiva. Durante el segundo trimestre de 2026 no se presentaron nuevos soportes.</t>
  </si>
  <si>
    <t>Se recomienda realizar monitoreo periódico a la aplicación y efectividad del procedimiento implementado, con el fin de verificar que los criterios de asignación y reasignación establecidos contribuyan a una adecuada planificación, distribución y entrega de los bienes adquiridos para el fortalecimiento de los cuerpos de bomberos del país, evitando la materialización de situaciones similares a las identificadas en el hallazgo.</t>
  </si>
  <si>
    <t>Se evidenció en el Acta No. 003 de la Junta Nacional de Bomberos del 13 de febrero de 2024 que la JNBC facultó a la DNBC para realizar, junto con la UNGRD, modificaciones a las especificaciones técnicas y la regionalización de equipos y vehículos aprobados, por lo que la acción correctiva se considera cumplida. Durante el segundo trimestre de 2026 no se presentaron nuevos soportes.</t>
  </si>
  <si>
    <t>Se evidenció el cumplimiento de la acción correctiva mediante 14 actas de salida de almacén que soportan la entrega de los equipos de protección personal a los Cuerpos de Bomberos beneficiarios, correspondientes al Contrato 117 de 2023. Durante el segundo trimestre de 2026 no se presentaron nuevos soportes.</t>
  </si>
  <si>
    <t>Se evidenció el Procedimiento PC-FB-02 para la asignación y reasignación de bienes a entregar a los Cuerpos de Bomberos del País, vigente desde el 25/03/2025, dando cumplimiento a la acción correctiva. Durante el segundo trimestre de 2026 no se presentaron nuevos soportes.</t>
  </si>
  <si>
    <t>Se recomienda realizar monitoreo periódico a la aplicación y efectividad del procedimiento implementado, con el fin de verificar que los bienes adquiridos sean asignados oportunamente a los cuerpos de bomberos beneficiarios y cumplan el propósito para el cual fueron adquiridos, evitando su permanencia prolongada en almacén y mitigando la materialización de situaciones similares a las identificadas en el hallazgo.</t>
  </si>
  <si>
    <t>Se evidenció que la Junta Nacional de Bomberos, mediante Acta No. 003 del 13/02/2024, aprobó facultar a la DNBC para realizar, junto con la UNGRD, las modificaciones en especificaciones técnicas y regionalización de equipos y vehículos, por lo que la acción correctiva no se configura. Durante el segundo trimestre de 2026 no se presentaron nuevos soportes</t>
  </si>
  <si>
    <t>La acción fue reportada con cumplimiento en el primer trimestre de 2026. Se verificó previamente el cumplimiento mediante las salidas de almacén Nos. 1820, 1869, 1958 y 2024, correspondientes a la entrega de cuatro compresores de aire respirable. Durante el segundo trimestre de 2026 no se presentaron nuevos soportes</t>
  </si>
  <si>
    <t>Se recomienda realizar monitoreo periódico a la implementación de la caracterización actualizada, verificando que los procedimientos, formatos y demás instrumentos asociados al proceso de Inspección, Vigilancia y Control se encuentren debidamente articulados, socializados y aplicados por los responsables del proceso, con el fin de garantizar la efectividad de los controles implementados.</t>
  </si>
  <si>
    <t>Se evidenció la actualización de la caracterización del proceso Formulación, Actualización y Acompañamiento Normativo y Operativo, aprobada el 26/11/2025, integrando el proceso de Inspección, Vigilancia y Control, dando cumplimiento a la acción correctiva. Durante el segundo trimestre de 2026 no se presentaron nuevos soportes.</t>
  </si>
  <si>
    <t>Se evidencia la expedición de la Resolución No. 046 del 31 de marzo de 2026, mediante la cual se derogó la Resolución No. 141 de 2017, en el marco de la revisión y actualización de los actos administrativos asociados a los procesos misionales de la Dirección Nacional de Bomberos de Colombia. La evidencia aportada permite verificar la actualización normativa relacionada con las actividades de Inspección, Vigilancia y Control, incorporando criterios jurídicos, técnicos y operativos para el desarrollo de dichas funciones. En consecuencia, se valida el cumplimiento de la acción correctiva formulada y el fortalecimiento del marco normativo aplicable a los procesos misionales de la Entidad.</t>
  </si>
  <si>
    <t>Se evidenció la expedición del acto administrativo mediante el cual se derogó la Resolución No. 141 de 2017 y se definió el nuevo proceso de Inspección, Vigilancia y Control, dando cumplimiento a la acción correctiva. Durante el segundo trimestre de 2026 no se presentaron nuevos soportes.</t>
  </si>
  <si>
    <t>Se evidencia la elaboración de la propuesta del Plan Logístico de Entregas de Fortalecimiento, la cual contempla aspectos relacionados con modalidades de entrega, fases de actuación, actores involucrados, regionalización logística, mecanismos de coordinación, transporte, entrega y cierre documental. Así mismo, se evidencia su remisión para revisión y retroalimentación a las dependencias involucradas. No obstante, la evidencia aportada corresponde a una propuesta técnica y no permite verificar su aprobación formal, socialización con los líderes de proceso ni su implementación efectiva, conforme a lo establecido en la acción correctiva formulada. En consecuencia, se evidencia un avance parcial en el cumplimiento de la acción. Se recomienda formalizar la aprobación del plan logístico, realizar su socialización con las dependencias involucradas, documentar las actividades de implementación y conservar los soportes que permitan evidenciar su aplicación efectiva en los procesos de entrega de bienes y equipos objeto de fortalecimiento bomberil.</t>
  </si>
  <si>
    <t>Se evidencia la elaboración de la propuesta del Plan Logístico de Entregas de Fortalecimiento, la cual contempla aspectos relacionados con modalidades de entrega, fases de actuación, actores involucrados, regionalización logística, mecanismos de coordinación, transporte, entrega y cierre documental. Así mismo, se evidencia su remisión para revisión y retroalimentación a las dependencias involucradas. No obstante, la evidencia aportada corresponde a una propuesta técnica y no permite verificar su aprobación formal, socialización con los líderes de proceso ni su implementación efectiva, conforme a lo establecido en la acción correctiva formulada. En consecuencia, se evidencia un avance parcial en el cumplimiento de la acción. Se recomienda formalizar la aprobación del plan logístico, realizar su socialización con las dependencias involucradas, documentar las actividades de implementación y conservar los soportes que permitan evidenciar su aplicación efectiva en los procesos de recepción, almacenamiento, distribución y entrega de los bienes adquiridos para el fortalecimiento bomberil</t>
  </si>
  <si>
    <t>Se evidenció el diseño e implementación del Plan Logístico de Entregas y su socialización al líder del proceso mediante correo electrónico del 14/05/2026 para revisión y retroalimentación. La evidencia presentada soporta el cumplimiento de la acción correctiva.</t>
  </si>
  <si>
    <t>Se evidencia que la entidad realizó la parametrización funcional del módulo de reportes del sistema ORFEO NG, permitiendo la generación de reportes detallados relacionados con productividad, distribución de correspondencia, radicación de PQRSD y expedientes electrónicos. Asimismo, la evidencia aportada incluye registros visuales del sistema en operación, donde se observan las opciones de consulta y generación de reportes, así como la visualización de información asociada a los radicados y su trazabilidad. En consecuencia, la evidencia presentada permite verificar el cumplimiento de la acción correctiva orientada a fortalecer los mecanismos de seguimiento y control de la gestión documental y de las PQRSD mediante la generación oportuna de reportes en la plataforma ORFEO NG.</t>
  </si>
  <si>
    <t>Se evidenció el cumplimiento de la acción correctiva, ejecutada durante el periodo comprendido entre el 31/01/2026 y el 31/12/2026, mediante la parametrización del sistema Orfeo para la generación oportuna de reportes detallados de PQRSD. Durante el segundo trimestre de 2026 no se presentaron nuevos soportes.</t>
  </si>
  <si>
    <t>No se evidencia soporte de avance en la actividad</t>
  </si>
  <si>
    <t>Dado que el hallazgo cuenta con varias actividades asociadas y algunas de ellas aún se encuentran en ejecución y/o sin inciar, no procede realizar el análisis de efectividad en esta etapa. La evaluación deberá efectuarse una vez se haya verificado el cumplimiento integral de las acciones formuladas</t>
  </si>
  <si>
    <t>Dado que algunas de las actividades asociadas al hallazgo se encuentran vencidas, no procede realizar el análisis de efectividad hasta tanto se complete su implementación.</t>
  </si>
  <si>
    <t>La accion evidencia avances en el expediente digital</t>
  </si>
  <si>
    <t>Se presenta como evidencia la certificación expedida por la Secretaría Técnica del Comité de Conciliación, de fecha 30 de enero de 2025, en la que consta la decisión del Comité de no presentar fórmula conciliatoria dentro del proceso de conciliación extrajudicial. La evidencia aportada permite verificar la ejecución de la actividad formulada dentro del plazo establecido y el cumplimiento de la acción correctiva.</t>
  </si>
  <si>
    <t>Se evidencia cumplimeinto con corte I trimestre.</t>
  </si>
  <si>
    <t>Dado que la accion de mejora da por subsando el hallazgo. No se evidenció recurrencia por lo tanto el hallazgo se da CERRADO.</t>
  </si>
  <si>
    <t>Mejora de competencias de las áreas misionales en su rol de supervisión</t>
  </si>
  <si>
    <t>Dado que las actividades asociadas al hallazgo se encuentran en ejecución, no procede realizar el análisis de efectividad hasta tanto se complete su implementación.</t>
  </si>
  <si>
    <t>Irregularidad en Pagos de facturas que no guardan relación con los productos del Convenio, Pago de productos y actividades no ejecutados, pagos ejecutados a través de otras actividades sin que medie modificatorio suscrito por las partes y por pago y no entrega de los productos y actividades establecidos contractualmente</t>
  </si>
  <si>
    <t>Dado que algunas actividades asociadas al hallazgo se encuentran en ejecución, no procede realizar el análisis de efectividad hasta tanto se complete su implementación.</t>
  </si>
  <si>
    <t>No se evidencia la política operativa de respaldos del sistema documental ORFEO, se remite una captura de pantalla de backups pero la evidencia no permite validar la suficiencia y claridad del cumplimiento de la acción.</t>
  </si>
  <si>
    <t>Generación de mecanismos de control y seguimiento con relación a la etapa precontractual.</t>
  </si>
  <si>
    <r>
      <rPr>
        <b/>
        <u/>
        <sz val="11"/>
        <color rgb="FF000000"/>
        <rFont val="Calibri"/>
        <family val="2"/>
      </rPr>
      <t>Hallazgo 9 de 2022: Constitución de reservas presupuestales (A)(D)</t>
    </r>
    <r>
      <rPr>
        <sz val="11"/>
        <color theme="1"/>
        <rFont val="Calibri"/>
        <family val="2"/>
      </rPr>
      <t xml:space="preserve"> La DNBC suscribió los Contratos 250 y 251 de 2022 y la OC 101321, ejecución que no se realizó dentro de los términos establecido, conllevando a la constitución de rp cuya justificación no cumple con los requisitos de “caso fortuito y/o fuerza mayor”, lo que generó una sobreestimación de las rp en $ 4.904.094.502.</t>
    </r>
  </si>
  <si>
    <t>No fue posible identificar evidencias para el presente período de análisis.</t>
  </si>
  <si>
    <t>Taller de socialización semestral del Manual de Contratación.</t>
  </si>
  <si>
    <t>Se evidencio que cuenta con un avance pero no cumple con la totalidad de las propuestas dentro del plazo establecido</t>
  </si>
  <si>
    <t>Dado que algunas actividades del hallazgo se encuentran sin iniciar y/o vencidas, no procede realizar el análisis de efectividad hasta tanto se complete su implementación.</t>
  </si>
  <si>
    <t>La acción se encuentra dentro del plazo establecido; no obstante, al corte no evidencia avance físico debido aque no es posible verificar la informacion</t>
  </si>
  <si>
    <t>1er Por qué: Porque la entidad no tenía Tablas de Retención Documental
2do Por qué: Porque la Tablas de Retención Documental fueron aprobadas por el Comité Directivo hace tres meses
3er Por qué: Por que la Tablas de Valoración Documental dependen de la implementación de las Tablas de Retención Documental</t>
  </si>
  <si>
    <t>3er Por qué: Por que la Tablas de Valoración Documental dependen de la implementación de las Tablas de Retención Documental</t>
  </si>
  <si>
    <t>Se evidenció la inclusión de información de las TRD vigentes y la presentación de borradores de las Tablas de Valoración Documental (TVD) correspondientes a 20 procesos/dependencias de la Entidad; no obstante, no se evidenció la actualización de las herramientas TVD.</t>
  </si>
  <si>
    <t>1er Por qué: Porque las Tablas de Retención Documental de la entidad habían sido aprobadas con un mes de anterioridad
2do Por qué: Porque los procesos no tenían el conocimiento suficiente para organizar los archivos
3er Por qué: Porque no hubo tiempo suficiente para capacitar a los procesos después de la aprobación de las Tablas de Retención Documental por parte del Comité Directivo</t>
  </si>
  <si>
    <t>Porque no se había realizado capacitación a los procesos sobre la organización del archivo respecto a las Tablas de Retención Documental</t>
  </si>
  <si>
    <t>Se evidenció que durante el segundo trimestre de 2026 no se presentaron soportes que acreditaran la realización de capacitaciones a los enlaces de proceso sobre la implementación de las TRD. No obstante, se aportaron evidencias correspondientes al tercer trimestre, con capacitaciones realizadas los días 10 y 30 de julio de 2026, por lo que la acción continúa en ejecución.</t>
  </si>
  <si>
    <t>Se evidencio soporte de normograma desactualizado como soporte a la acción.</t>
  </si>
  <si>
    <t>Los funcionarios y contratistas hacen caso omiso al correo de "legalización de comisión"</t>
  </si>
  <si>
    <t>error en la creacion de roles en el sistema SIGEP</t>
  </si>
  <si>
    <t>Desconocimiento del requisito en busca de un bien superior por parte del PENB en beneficio de los cuerpos de bomberos en los territorios.</t>
  </si>
  <si>
    <t>error en el reporte "Nomenclatura y escala salarial", a traves del sistema SIGEP</t>
  </si>
  <si>
    <t>No existe dentro del procedimiento de Gestión Contractual, una actividad que establezca los requerimientos minimos necesarios para el inicio de la estructuración del proceso contractual</t>
  </si>
  <si>
    <t>No archivo de forma adecuada ni publicación de las Adendas en los días y horarios establecidos.</t>
  </si>
  <si>
    <t>Formatos y documentos desactualizados y publiciados sin revisión y sin el lleno de los requisitos.</t>
  </si>
  <si>
    <t>No existe dentro del procedimiento de Gestión Contractual, listas de chequeo sobre los documentos requeridos para cada tipo de proceso de selección</t>
  </si>
  <si>
    <t>No existe dentro del procedimiento de Gestión Contractual, una actividad que establezca la necesidad de la formalidad de Designar un Comité Evaluador</t>
  </si>
  <si>
    <t>No validación de los soportes minimos a publicar del contrato de acuerdo a la modalidad de cada proceso contractual, requisitos juridicos, financieros y tecnicos.</t>
  </si>
  <si>
    <t>No validación por parte de los profesionales del consecutivo contractual o numearación de los contratos sin anterioridad.</t>
  </si>
  <si>
    <t>No validación de los soportes minimos a publicar del contrato de acuerdo a la modalidad de cada proceso contractual, requisitos juridicos, financieros y tecnicos, y su ejecución contractual</t>
  </si>
  <si>
    <t>Porque los recursos de la DNBC son escasos para la compra de EPP.</t>
  </si>
  <si>
    <t>no se evidencia avances para el periodo</t>
  </si>
  <si>
    <t>El formato establecido para solicitud de viáticos y comisiones no contiene la justificación de asistencia presencial frente a virtual.</t>
  </si>
  <si>
    <t>3. Demoras en la generación de los formatos y procedimientos del proceso</t>
  </si>
  <si>
    <t>Subdirección Estratégica y de Coordinación Bomberil</t>
  </si>
  <si>
    <t>Lo evidenciado se produjo por deficiencias en la planeación, ejecución y cierre contractual, al establecer plazos irreales y no gestionar oportunamente la finalización de los contratos y convenios. Esto conllevó a la prolongación injustificada de su ejecución, al agotamiento de las reservas presupuestales y a la no recepción de bienes y servicios.</t>
  </si>
  <si>
    <t>Fortalecer la planeación, el seguimiento y el cierre oportuno de contratos y convenios, garantizando que los plazos de ejecución sean coherentes con la vigencia presupuestal y que los mecanismos presupuestales se utilicen de manera excepcional y debidamente justificada.</t>
  </si>
  <si>
    <t>Verificar que en el Acta de Comité Técnico se incluya el cumplimiento de los requisitos técnicos, financieros y jurídicos contenidos en la Resolución que establece la urgencia manifiesta</t>
  </si>
  <si>
    <t>Acta de Comité Técnico y anexoss</t>
  </si>
  <si>
    <t>Situación ocasionada por deficiencias constructivas y en el cumplimiento de las obligaciones del Convenio 173 de 2021 y del Contrato Derivado 003-2021 LP, en cuanto a la calidad de la obra ejecutada, así como en la gestión de seguimiento y control de las obligaciones contractuales y de la normatividad aplicable por parte de la DNBC, el municipio de Salamina y la Interventoría</t>
  </si>
  <si>
    <t>Implementar y fortalecer los mecanismos de control y seguimiento en los procesos de gestión relacionados con el fortalecimiento bomberil, específicamente en el componente de infraestructura, con el fin de garantizar la adecuada supervisión técnica, trazabilidad y control de los proyectos de apoyo a la construcción, adecuación y mejoramiento de la infraestructura bomberil, ejecutados o acompañados por la DNBC, asegurando su correcta planeación, ejecución y cumplimiento de los objetivos institucionales.</t>
  </si>
  <si>
    <t>La entrega de las instalaciones sin el cumplimiento de las obligaciones establecidas en el convenio para tal fin y la no suscripción de las actas respectivas de entrega, demuestran omisiones de la supervisión y control de la ejecución del convenio.</t>
  </si>
  <si>
    <t>Situación ocasionada por deficiencias constructivas y en el cumplimiento de las obligaciones del Convenio 189 de 2021 y del Contrato Derivado 007-2021 LP en cuanto a la calidad de la obra ejecutada, así como deficiente gestión de seguimiento y control por parte de la DNBC, el municipio de Pensilvania y la Interventoría, quienes a la fecha no han realizado acciones conminatorias al contratista o de reclamación de pólizas, a efectos de que se realicen las reparaciones correspondientes o se hagan reconocimientos económicos por dichas situaciones.</t>
  </si>
  <si>
    <t>Fortalecer los mecanismos de control para supervisión contractual con el objetivo de garantizar que el seguimiento cuente con la totalidad de los documentos que lo soportan</t>
  </si>
  <si>
    <t>Lo descrito se originó por deficiencias en la planeación, supervisión y control de la orden de compra, permitiendo adiciones extemporáneas posteriores al vencimiento del plazo contractual y la elaboración de informes de seguimiento con información inconsistente, lo que evidencia fallas en la gestión y control de la ejecución contractual.</t>
  </si>
  <si>
    <t>Fortalecer la gestión contractual mediante la implementación de mecanismos de verificación de la vigencia, coherencia y oportunidad de las actuaciones contractuales, así como el fortalecimiento de la supervisión, con el fin de garantizar la correcta ejecución, modificación y seguimiento de las órdenes de compra conforme a los plazos y al objeto contractual.</t>
  </si>
  <si>
    <t>1er Por qué: Porque el proceso de gestión contractual no ha abierto el espacio para modificar el manual de contratación.
2do Por qué: Por alto volumen de trabajo, desinterés o desinformación.
3er Por qué: Por desconocimiento del Decreto 1072.</t>
  </si>
  <si>
    <t>Por desconocimiento del Decreto 1072.</t>
  </si>
  <si>
    <t>Se evidencio que la accion formulada carece de soportes que permitan verificar el cumplimiento de la actividad</t>
  </si>
  <si>
    <t>El proceso no ha generado documentación formal del desarrollo de sus actividades conforme lo define el SIGEC y requisitos de normatividad y de lineamientos en la materia</t>
  </si>
  <si>
    <t>No se realiza monitoreo a los resultados de las autoevaluaciones realizadas por los lideres de proce</t>
  </si>
  <si>
    <t>No se han formmulado planes de mejora resultado de ejercicios de autoevaluación</t>
  </si>
  <si>
    <t>Con el proceso de renovación tecnológica se hace necesaria la actualización de la información contenida en los activos de información, por lo cual se espero a culminar el proceso para dar inicio a la actualización de la información y debido a la multiplicidad de tareas a cargo del proceso, no se logró realizar la actualización.</t>
  </si>
  <si>
    <t>No se inician las acciones a que haya lugar por el incumplimiento</t>
  </si>
  <si>
    <t>No se inician las acciones a que haya lugar por el incumplimiento
Falta de seguimiento y control en los procesos</t>
  </si>
  <si>
    <t>Falta de seguimiento y control en los procesos</t>
  </si>
  <si>
    <t>Revisar</t>
  </si>
  <si>
    <t>Se evidenció la socialización en el Comité Directivo de la actividad relacionada con la verificación de los reportes mensuales de PQRSD, como requisito previo al trámite de pago de las cuentas de cobro de los líderes de proceso. No se registraron observaciones por parte de los supervisores frente al tema.</t>
  </si>
  <si>
    <t>Se evidencia que durante el primer trimestre de la vigencia 2026 se actualizó y socializó el Procedimiento de Formulación, Monitoreo y Seguimiento a Planes de Mejoramiento Internos y Externos, actividad soportada mediante listado de asistencia de fecha 6 de marzo de 2026. En consecuencia, desde la tercera línea de defensa se valida la ejecución de la acción correctiva relacionada con la socialización de las políticas de operación para su implementación. No obstante, se recomienda realizar seguimiento a la apropiación y aplicación del procedimiento por parte de los procesos, con el fin de verificar su efectividad frente a la causa que originó el hallazgo</t>
  </si>
  <si>
    <t>Dado que se encuentra en ejecución no aplica el análisis de la efectividad</t>
  </si>
  <si>
    <t>Por contar con un sin numero de tareas no se comtemplo la realizacion de esta accion de mejora.</t>
  </si>
  <si>
    <t>Se evidencia la realización del primer monitoreo a los planes de mejoramiento durante la vigencia 2026, así como la remisión de seguimientos preliminares y la reformulación de acciones aprobada en Comité de Control Interno. La evidencia permite verificar avances en la ejecución de la acción correctiva relacionada con el monitoreo de la formulación y ejecución de las acciones derivadas de los planes de mejora. No obstante, desde la tercera línea de defensa no es posible concluir el cierre definitivo del hallazgo, toda vez que no se aportan soportes que permitan verificar que la totalidad de las acciones derivadas de la evaluación de Control Interno Contable fueron formuladas, ejecutadas y monitoreadas hasta su cierre efectivo.</t>
  </si>
  <si>
    <t>Por qué: El presupuesto asignado a la entidad para los Gastos de Capacitacion son insuficientes para la capacitacion del 100% de los funcionarios de la entidad.</t>
  </si>
  <si>
    <t>Falta de Presupuesto por parte de la entidad.</t>
  </si>
  <si>
    <t>A pesar de que existe un procedimiento para la legalizaciòn de viàticos, los funcionarios y contratistas hacen caso omiso al correo de legalización de comisión</t>
  </si>
  <si>
    <t>Aplicabilidad Módulo de Gestión de Pago Viaticos</t>
  </si>
  <si>
    <t>13. Gestión Financiera / 11. Gestión del Talento Humano</t>
  </si>
  <si>
    <t>se evidencia elaboracion de borrador del procediemiento de mantenimiento preventivo y correctivo de los bienes</t>
  </si>
  <si>
    <t>Se evidencia que se encuentra documentado el Procedimiento de Formulación y Seguimiento del Plan Anual de Adquisiciones (PAA), código PC-PE-FSP-01-V3, aprobado el 14 de junio de 2024.Se recomienda el fortalecimiento de los mecanismos de control asociados al seguimiento de la ejecución contractual y presupuestal, mediante la implementación de alertas tempranas, análisis de desviaciones y acciones oportunas que contribuyan a prevenir la materialización de rezagos presupuestales y la constitución de reservas por encima de los límites establecidos en la normatividad vigente.</t>
  </si>
  <si>
    <t>Se evidenció el cumplimiento de la acción correctiva propuesta, mediante la implementación del Procedimiento de Formulación y Seguimiento del Plan Anual de Adquisiciones (PAA), código PC-PE-FSP-01-V3, y el fortalecimiento del seguimiento a su ejecución mediante alertas tempranas y acciones oportunas frente a posibles desviaciones.</t>
  </si>
  <si>
    <t>No existe un control al cargue de la informacion contractual en el SECOP II</t>
  </si>
  <si>
    <t>Porque durante el primer semestre de la vigencia 2020 y primer trimestre de la vigencia 2021 no se realizo la contratación del personal de CITEL para realizar este control</t>
  </si>
  <si>
    <t>1er Por qué: Porque las Tablas de Retención Documental de la entidad habían sido aprobadas con un mes de anterioridad
2do Por qué: Porque los procesos no tenían el conocimiento suficiente para organizar los archivos
3er Por qué: Porque no se había realizado capacitación a los procesos sobre la organización del archivo respecto a las Tablas de Retención Documental</t>
  </si>
  <si>
    <t>3, Porque: Debilidad en la definición de controles, descritos en el procedimiento .</t>
  </si>
  <si>
    <t>Falta Estandarizar la denominacion del tramite "AVAL Y RECONOCIMIENTO DE INSTRUCTORES</t>
  </si>
  <si>
    <t>No fue posible identificar evidencias correspondientes al período objeto de análisis. No obstante, se presentó evidencia el 18 de agosto de la presente anualidad y se ajustó el reporte de evidencias de la Primera Línea de Defensa. Sin embargo, estas fueron remitidas extemporáneamente. Por lo anterior, se solicita remitir oportunamente las evidencias correspondientes al seguimiento del tercer trimestre de la presente anualidad.</t>
  </si>
  <si>
    <t>Desconocimiento del procedimiento de formulacion de indicadores para la medicion de la gestion del proceso.</t>
  </si>
  <si>
    <t>Debilidad de los controles establecidos en el procedimiento de trámite de registros y firma de certificados.</t>
  </si>
  <si>
    <t>Falta de definición en el marco normativo que regula el tema</t>
  </si>
  <si>
    <t>Falta de detalle en la ejecución de la revisión de los documentos tramitados.
Falta de rigor en la radicacion de solicitudes y complementos a los trámites.</t>
  </si>
  <si>
    <t>Generación de respuestas parciales a las solicitudes tramitadas.
Solicitudes incompletas tramitadas con anterioridad por parte de los cuerpos de bomberos, sin conexión de trámites.</t>
  </si>
  <si>
    <t>Generación de respuestas parciales a las solicitudes tramitadas</t>
  </si>
  <si>
    <t>Desconocimiento de la aplicabilidad de la normativa y los lineamientos emitidos por MINTIC</t>
  </si>
  <si>
    <t>No se verificó la inclusión de la totalidad de los requisitos exigibles en materia de SST</t>
  </si>
  <si>
    <t>Trasnferido desde Talento humano</t>
  </si>
  <si>
    <t>Analisis de causa (6 M) metodo: las fechas de programacion no se encuentran definidas con anticipacion en un cronograma, lo que genera improvisacion en la fecha de programacion de los comites</t>
  </si>
  <si>
    <t>Ausencia de un cronograma anual de sesiones del comité de conciliacion.</t>
  </si>
  <si>
    <t>Se evidencio avance en la accion formulada careciendo de la totalidad de la ejecucion</t>
  </si>
  <si>
    <t>Incumplimiento a las funciones consagradas por la ley y el Manual de Contratación a los supervisores de contratos en la no designación de un supervisor por memorando</t>
  </si>
  <si>
    <t>Al momento de dar inicio a la ejecución contractual no se tiene como soporte el acta de inicio, por ende se corren las fehas de acuerdo a lo que se evidencia en los soportes y no lo que indica el supervisor, esto hace que la fecha de terminación tampoco se correcta.</t>
  </si>
  <si>
    <t>Se evidencio formatos de conciliacion contable en la accion formulada careciendo de la totalidad de la ejecucion como los actos administrativos</t>
  </si>
  <si>
    <t>Porque no existe un control que permita recordar a los responsables de la implementación del SG-SST que debe ser actualizada cada vez que el representante legal cambia de acuerdo con la interpretación adecuada del Decreto 1072 de 2015 articulo 2.2.4.6.6</t>
  </si>
  <si>
    <t>Se evidencio que la accion formulada no cumple con los criterios del hallazgo.</t>
  </si>
  <si>
    <r>
      <rPr>
        <b/>
        <u/>
        <sz val="11"/>
        <color rgb="FF000000"/>
        <rFont val="Arial"/>
        <family val="2"/>
      </rPr>
      <t>Hallazgo 20 de 2022: Modificaciones del Contrato 178 de 2021. (A) (D)</t>
    </r>
    <r>
      <rPr>
        <sz val="11"/>
        <color theme="1"/>
        <rFont val="Arial"/>
        <family val="2"/>
      </rPr>
      <t>. Se observan deficiencias en la planeación y ejecución que conllevaron a que se realizaran (8) modificaciones contractuales, donde se prorroga tanto en tiempo de ejecución como en valor…</t>
    </r>
  </si>
  <si>
    <t>Fortalecer control respecto de modificaciones contractuales</t>
  </si>
  <si>
    <t>La accion evidencia avances en la actualizacion del proceso de analisis y mejora continua en el manual de contratacion</t>
  </si>
  <si>
    <t>La situación se presentó por debilidades en la supervisión y seguimiento del Convenio 004-2024, al no verificarse el cumplimiento de las obligaciones técnicas pactadas. La falta de control permitió ejecutar cursos y talleres con menor número de aspirantes al previsto, afectando el alcance y finalidad del proyecto educativo contratado</t>
  </si>
  <si>
    <t>Fortalecer la supervisión contractual en los convenios de asociación, mediante lineamientos y herramientas que aseguren el seguimiento al cumplimiento de obligaciones, el control de metas y la adecuada gestión de las evidencias de ejecución.</t>
  </si>
  <si>
    <t>No se evidenciaron soportes documentales que permitan verificar la ejecución de las estrategias de fortalecimiento o sensibilización dirigidas a los procesos responsables de la atención de las PQRSD. Aunque se indica que las evidencias reposan en la carpeta AU_AC6, estas no fueron aportadas para la validación del cumplimiento de la acción correctiva.</t>
  </si>
  <si>
    <t>Incumplimiento de los factores de selección de proponentes con certificado de distribuidor exclusivo</t>
  </si>
  <si>
    <t>No validación de los soportes minimos de la oferta de acuerdo a la modalidad de cada proceso contractual, requisitos juridicos, financieros y tecnicos.</t>
  </si>
  <si>
    <t>1º Por qué: Desconocimiento de los lineamientos, estándares y acciones a ejecutar que conforman la política de Gobierno Digital.</t>
  </si>
  <si>
    <t>1. Porque se evidencia matriz con diligenciamiento incompleto en su columna de cumplimiento.
2. Porque no se ha definido la evidencia que de cumplimiento al requisito con los diferentes responsables del mismo.
3. Porque no se ha llevado a cabo una sesión de actualización de la matriz legal de SST</t>
  </si>
  <si>
    <t>Se presenta como evidencia la matriz de requisitos legales, en la cual se evidencia la actualización y modificación de los requisitos aplicables, de conformidad con el Decreto 1072 de 2015 y la Resolución 0312 de 2019. En consecuencia, la evidencia aportada permite verificar el cumplimiento de la acción correctiva formulada.</t>
  </si>
  <si>
    <t>Porque son muy pocas las capacitaciones que requieren asistencia de solo unas personas en específico, por lo que no se había pensado en un análisis de población objetivo por cada una de ellas</t>
  </si>
  <si>
    <t>1. Los servidores públicos no programan las vacaciones, pese a solicitud de TH.
2. Por necesidad del servicio consideran importante continuar ejerciendo labor.
3. El procedimiento no está actualizado con la actividad de reportar al Director general y jefes inmediatos los funcionrios que tengan mas de un peridodo de vacaciones acumulados.</t>
  </si>
  <si>
    <t>Las citaciones a las audiencias conciliatorias no se remiten con el tiempo suficiente para cumplir con el término legal.</t>
  </si>
  <si>
    <t>Se evidenció como soporte las Actas No. 012 del 23 de julio de 2024 y No. 014 del 23 de agosto de 2024, así como las certificaciones expedidas el 20 y 28 de agosto de 2024, las cuales permiten verificar el cumplimiento de la actividad formulada dentro del plazo establecido.</t>
  </si>
  <si>
    <t>1. Omisión del responsable en actualizar el estado del proceso tras el pago
2. Falta de un procedimiento claro que defina las actividades posteriores al pago de un proceso judicial
3. No existe un mecanismo de control cruzado entre el sistema financiero y el sistema jurídico (e-KOGUI) que alerte sobre pagos realizados sin actualización del estado del proceso</t>
  </si>
  <si>
    <t>No existe un mecanismo de control cruzado entre el sistema financiero y el sistema jurídico (e-KOGUI) que alerte sobre pagos realizados sin actualización del estado del proceso</t>
  </si>
  <si>
    <t>Actualizar el procedimiento de Ingresos, Permanecia y Retiro de Funcionario (PC-TH-04), estableciendo control establecer un control cruzado periódico entre la base de datos institucional y la información del SIGEP II con responsables definidos y trazabilidad</t>
  </si>
  <si>
    <t>1. No se presentó justificación por parte de los miembros del comité que no asistieron. 2. No se realizó la anotacion en el acta de que no se presentó la justificación, toda vez que no se requiere, en tanto exista quorum deliberatorio. 3.No existe un mecanismo estandarisado dentro del comite de conciliacion para solicitar, registar y adjuntar las justificaciones de inasistencia antes o durante la sesion, lo que genera que algunas de las inasistencias queden consignadas dentro del acta sin la respectiva justificacion escrtita.</t>
  </si>
  <si>
    <t>No existe un mecanismo estandarizado dentro del comite de conciliacion para solicitar, registar y adjuntar las justificaciones de inasistencia antes o durante la sesion, lo que genera que algunas de las inasistencias queden consignadas dentro del acta sin la respectiva justificacion escrtita.</t>
  </si>
  <si>
    <t>Se evidenciaron correos electrónicos de convocatoria de fechas 17 de febrero, 16 de marzo y 13 de abril de 2026, en los cuales se solicita a los miembros del Comité informar su ausencia en caso de no poder asistir. El soporte permite verificar la ejecución de la actividad dentro del plazo establecido.</t>
  </si>
  <si>
    <t>Ausencia de una actividad formal y responsable designado en los procedimientos jurídicos, que regule la publicación y trazabilidad de dichos informes en la página web institucional.</t>
  </si>
  <si>
    <t>Debilidad en el proceso de presentación y validación de las actas y certificaciones del Comité de Conciliación, ya que durante las audiencias los procuradores solicitaban ajustes o correcciones sobre el contenido de las mismas, lo cual ocasionaba retrasos y hacía que, al expedirse la versión final, ya no se cumpliera con la antelación mínima de cinco (5) días prevista en la Ley 2220 de 2022</t>
  </si>
  <si>
    <t>Implementar acciones tendientes a la transición IPV4 a IPV6</t>
  </si>
  <si>
    <t>Falta de supervisión y seguimiento a la ejecución del convenio por parte de la DNBC, tomando en cuenta que, a 31 de diciembre de 2018, existe aun un saldo pendiente de legalizar $961,8 millones situación que configura un riesgo frente al control de la debida inversión de los recursos.</t>
  </si>
  <si>
    <t>Implementación de acciones de control en lo relacionado con la adquisición e implementación de software y/o cualquier elemento de TI para la entidad</t>
  </si>
  <si>
    <t>Incumplimiento de normas del estatuto contractual en materia de selección al no adelantar previamente, con suficiencia, los estudios previos requeridos para el proceso contractual</t>
  </si>
  <si>
    <t>Deficiencias en la planeación y estudios de necesidades requeridas para la ejecución del objeto del contrato</t>
  </si>
  <si>
    <t>Implementar actividades de mejora en la formulación de estudios previos</t>
  </si>
  <si>
    <r>
      <rPr>
        <b/>
        <u/>
        <sz val="11"/>
        <color rgb="FF000000"/>
        <rFont val="Calibri"/>
        <family val="2"/>
      </rPr>
      <t xml:space="preserve">Hallazgo 5 de 2022: Saldo de la cuenta 190801 en administración a 31 de diciembre de 2022 frente al Reporte Auxiliar Detallado Por PCI de SIIF(A) </t>
    </r>
    <r>
      <rPr>
        <sz val="11"/>
        <color theme="1"/>
        <rFont val="Calibri"/>
        <family val="2"/>
      </rPr>
      <t>Se presenta una diferencia entre el saldo de la cuenta 190801 En Admon en los EF del 2022 y el Reporte Auxiliar Detallado Por PCI de SIIF; por valor de $148.658.985 correspondiente al tercero Fondo de Desarrollo de Proyectos de Cundinamarca.</t>
    </r>
  </si>
  <si>
    <t>Debilidad en los controles al revisar que la información revelada en los estados financieros corresponde con la registrada en los Auxiliares del SIIF que son la base de los libros Contables</t>
  </si>
  <si>
    <t>Fortalecer controles para gestión contractual</t>
  </si>
  <si>
    <r>
      <rPr>
        <b/>
        <u/>
        <sz val="11"/>
        <color rgb="FF000000"/>
        <rFont val="Calibri"/>
        <family val="2"/>
      </rPr>
      <t>Hallazgo 5 de 2022: Saldo de la cuenta 190801 en administración a 31 de diciembre de 2022 frente al Reporte Auxiliar Detallado Por PCI de SIIF(A)</t>
    </r>
    <r>
      <rPr>
        <sz val="11"/>
        <color theme="1"/>
        <rFont val="Calibri"/>
        <family val="2"/>
      </rPr>
      <t xml:space="preserve"> Se presenta una diferencia entre el saldo de la cuenta 190801 En Admon en los EF del 2022 y el Reporte Auxiliar Detallado Por PCI de SIIF; por valor de $148.658.985 correspondiente al tercero Fondo de Desarrollo de Proyectos de Cundinamarca.</t>
    </r>
  </si>
  <si>
    <r>
      <rPr>
        <b/>
        <sz val="11"/>
        <color rgb="FF000000"/>
        <rFont val="Calibri"/>
        <family val="2"/>
      </rPr>
      <t>Hallazgo 7 de 2022: Incertidumbre en cuenta contable de Activos Intangibles - Software (A)</t>
    </r>
    <r>
      <rPr>
        <sz val="11"/>
        <color theme="1"/>
        <rFont val="Calibri"/>
        <family val="2"/>
      </rPr>
      <t xml:space="preserve"> La DNBC adquirió un Software para la liquidación de nómina, al cierre de la vigencia 2022, este software se encuentra totalmente depreciado y está activo en los libros contables.</t>
    </r>
  </si>
  <si>
    <t>Generar certidumbre sobre activos intangibles - software HAS-SQL</t>
  </si>
  <si>
    <r>
      <rPr>
        <b/>
        <u/>
        <sz val="11"/>
        <color rgb="FF000000"/>
        <rFont val="Calibri"/>
        <family val="2"/>
      </rPr>
      <t>Hallazgo 14 de 2022: Traslado de rendimientos financieros. (A) (D)</t>
    </r>
    <r>
      <rPr>
        <sz val="11"/>
        <color theme="1"/>
        <rFont val="Calibri"/>
        <family val="2"/>
      </rPr>
      <t xml:space="preserve"> Los rendimientos financieros generados por los recursos transferidos por la DNBC a los Municipios de La Argentina y Coveñas para el desarrollo de los Convenios 190 y 193 de 2021, respectivamente, no se reintegraron oportunamente a la DGC y del Tesoro Nacional</t>
    </r>
  </si>
  <si>
    <t>Debilidades por parte de la DNBC en el análisis técnico, financiero y económico que dio origen a los Contratos 217, 219, 228 y 229 de 2020. Falta de aplicación de las directrices emanadas por los Órganos de Control.</t>
  </si>
  <si>
    <t>Actualización de manuales, procedimientos, formatos y demás documentos que hagan parte de la adquisción de bienes y servicios</t>
  </si>
  <si>
    <t>2</t>
  </si>
  <si>
    <t>Aplicación de controles en el proceso de Gestión Contractual.</t>
  </si>
  <si>
    <t>Debilidades en la programación, planeación y ejecución presupuestal, debido a la inoportunidad, con la cual se realizó el compromiso de las apropiaciones en el último mes de la vigencia 2024. Debilidades en la gestión presupuestal y contractual, toda vez que se programó ejecutar el Convenio 008-2024, en 21 días, finalizando la vigencia fiscal, con cronogramas y tiempos ajustados, y sin tener en cuenta los riesgos (administrativos, logísticos, operativos, entre otros) en el desarrollo del convenio. Programación del compromiso al cierre de la vigencia 2024, siendo previsible el no cumplimiento del objeto del gasto.</t>
  </si>
  <si>
    <t>Debilidades en la planificación y ejecución contractual, no acorde con la ejecución presupuestal, e inoportunidad con la cual se comprometieron las apropiaciones, toda vez que los hechos o situaciones presentadas como justificación eran previsibles y no se constituyen como eventos de fuerza mayor o caso fortuito, utilizando la constitución de la reserva presupuestal como un mecanismo ordinario de ejecución presupuestal, en los últimos días de la respectiva vigencia y no como un instrumento de uso excepcional.</t>
  </si>
  <si>
    <t>Debilidad en la ejecución de los controles para la elaboración de los documentos propios del Proceso Gestión contractual.</t>
  </si>
  <si>
    <t>Dado que se encuentra vencida sin cumplimiento no aplica el análisis de la efectividad</t>
  </si>
  <si>
    <t>Se evidencio pantallazo de la pagina web de la entidad en la cual se puede realizar o verificar los procdimientos de cada uno de los proceos de la DNBC</t>
  </si>
  <si>
    <t>se evidencia por medio fotografico capacitacion de supervision e interventoria de contratos estatales de fecha 17/03/2023 lo que permite verificar el cumplimiento parcial de la actividad dentro del plazo establecido</t>
  </si>
  <si>
    <t>Implementar un sistema de gestión integral para la planeación y actualización del PAA que garantice la alineación entre los procesos de Planeaciónn, ejecución contractual y modificaciones necesarias, cumpliendo con la normativa vigente y evitando inconsistencias administrativas</t>
  </si>
  <si>
    <t>La funcionaria de gestión de talento humano es la única que sabe realizar la liquidación manual teniendo en cuenta su complejidad.</t>
  </si>
  <si>
    <t>No se ha implementado los controles adecuados en materia de seguridad y salud en el trabajo</t>
  </si>
  <si>
    <t>Se identifican deficiencias en el control de inventarios, como la falta de un software actualizado, incumplimiento de procedimientos de almacén e inconsistencias en actas de traslado. También hay falencias en la adquisición de equipos de rescate y herramientas (Contrato N.º 268 de 2023) sin destinación específica, con falta de gestión de la Junta Nacional de Bomberos.</t>
  </si>
  <si>
    <t>En la revisión se observó que el hallazgo 2024Fin2023H15 presenta recurrencia temática, toda vez que se identificaron situaciones similares relacionadas con entrega inoportuna, asignación y seguimiento de bienes adquiridos para el fortalecimiento bomberil. Esta situación guarda relación con el hallazgo 2025Fin2024H19, asociado al Contrato 105 de 2024. Por lo anterior, no procede declarar la efectividad ni cerrar el hallazgo, el cual debe mantenerse ABIERTO</t>
  </si>
  <si>
    <t>Se evidenció que la Junta Nacional de Bomberos, mediante Acta No. 003 del 13/02/2024, facultó a la DNBC para realizar, junto con la UNGRD, las modificaciones en especificaciones técnicas y la regionalización de equipos y vehículos, por lo que la acción correctiva se considera cumplida. Durante el segundo trimestre de 2026 no se presentaron nuevos soportes.</t>
  </si>
  <si>
    <t>Se evidenció el cumplimiento de la acción correctiva mediante las actas de salida Nos. 2117 y 2118 del 01/04/2025 y No. 2121 del 04/04/2025, correspondientes a la entrega de los equipos de rescate vertical a los Cuerpos de Bomberos beneficiarios. Durante el segundo trimestre de 2026 no se presentaron nuevos soportes.</t>
  </si>
  <si>
    <t>Se evidencia el cumplimiento de la acción correctiva consistente en la actualización e implementación del formulario electrónico institucional de PQRSD, de acuerdo con los lineamientos establecidos en el Anexo 2 de la Resolución 1519 de 2020. La evidencia presentada permite verificar la habilitación de las funcionalidades requeridas para la radicación y consulta de solicitudes, así como la incorporación de campos para la caracterización del ciudadano, información de residencia, grupos de interés, condiciones de discapacidad, grupo étnico, género y demás variables exigidas por la normatividad aplicable. Así mismo, se observa la implementación de mecanismos para la protección de datos personales y la gestión de peticiones, quejas, reclamos, sugerencias y denuncias. En consecuencia, la evidencia aportada permite validar la ejecución y cumplimiento de la acción correctiva formulada, subsanando las debilidades identificadas en el funcionamiento del formulario web de PQRSD.</t>
  </si>
  <si>
    <t>No evidenció recurrencia posterior del hallazgo, por lo anterior, procede su cierre.</t>
  </si>
  <si>
    <t>Configuracion De Niveles De Seguridad De La Informacion En Los Usuarios
Falta Criterios De Parametrizacion De Los Niveles De Acceso Por Usuario</t>
  </si>
  <si>
    <t>Falta Criterios De Parametrizacion De Los Niveles De Acceso Por Usuario</t>
  </si>
  <si>
    <t>Se evidencia la elaboración e implementación de la Tabla de Niveles de Acceso a la Información en ORFEO NG por perfil de usuario, documentando perfiles, permisos, restricciones y controles de acceso conforme a los principios de segregación de funciones y control basado en roles. La evidencia permite validar el cumplimiento de la acción correctiva y la atención de la causa relacionada con la falta de criterios de parametrización de los niveles de acceso por usuario.</t>
  </si>
  <si>
    <t>No evidenció recurrencia posterior del hallazgo 2022_TI_H8. Si bien la acción TI_AC26 se encuentra cumplida y se evidenció la implementación de controles de acceso en ORFEO. por lo anterior, procede su cierre.</t>
  </si>
  <si>
    <t>•Incumplimiento de los deberes del Comodatario y Comodante.
•Deficiencias en planeación y seguimiento contractual por parte del DNBC.
•Deficiencias en el ejercicio supervisor del Contrato 171 de 2018, por falta de gestión del seguimiento supervisor para el cumplimiento del objeto contractual lo que constituye falta en la planeación, ejecución y finalización.</t>
  </si>
  <si>
    <t>Generación de mecanismos de control y seguimiento con relación a ls supervisión y liquidación de los comodatos.</t>
  </si>
  <si>
    <t>Se reporta la totalidad de las evidencias correspondientes al Contrato No. 171 de 2018, relacionadas con la gestión realizada ante la Alcaldía, el inicio del proceso de investigación contractual y la liquidación del contrato. Asimismo, se evidencia que dicha investigación fue cerrada por la Dirección Nacional de Bomberos de Colombia (DNBC), mediante el radicado No. 2025EE0072181 del 1 de abril de 2025, con lo cual se acredita el cierre de las actuaciones adelantadas.</t>
  </si>
  <si>
    <t>No evidenció recurrencia posterior del hallazgo 2023DenCom171H1 y verificó la efectividad de las acciones de mejora implementadas; por lo anterior, procede su cierre.</t>
  </si>
  <si>
    <t>Se evidencia la finalización del Contrato de Comodato No. 171 de 2018, mediante la comunicación formal remitida por la Dirección Nacional de Bomberos de Colombia a la Alcaldía de Magangué, informando el vencimiento y terminación del vínculo contractual. Así mismo, se aportan soportes asociados al proceso de cierre, entre ellos el acta de liquidación, las comunicaciones oficiales y las actuaciones administrativas adelantadas para formalizar la terminación del contrato y la suscripción de un nuevo comodato. La evidencia presentada permite verificar la ejecución de la acción correctiva formulada y el cumplimiento del compromiso establecido en el plan de mejoramiento.</t>
  </si>
  <si>
    <t>Se evidencia la realización de la visita técnica por parte del supervisor del contrato para la recepción del vehículo objeto del Contrato de Comodato No. 171 de 2018. Como soporte, se aportan las evidencias relacionadas con la finalización y liquidación del contrato, las comunicaciones remitidas a la Alcaldía de Magangué y los documentos que dan cuenta de las actividades de verificación y recepción adelantadas durante los meses de julio y agosto de 2024. La evidencia presentada permite verificar la ejecución de la acción correctiva formulada y el cumplimiento de las actividades establecidas en el plan de mejoramiento.</t>
  </si>
  <si>
    <t>Se verificó el Acta de Liquidación del Contrato de Comodato No. 171 de 2018, evidencia con la cual la dependencia reportó el cumplimiento de la acción correctiva. Para el segundo trimestre de la presente vigencia no se presentaron nuevos soportes, toda vez que la acción fue reportada como cumplida en seguimientos anteriores.</t>
  </si>
  <si>
    <t>Se evidencia la elaboración y formalización del Acta de Liquidación del Contrato de Comodato No. 171 de 2018, dando cumplimiento a la acción correctiva formulada. No obstante, de acuerdo con el seguimiento registrado, la liquidación se realizó de manera extemporánea respecto al plazo inicialmente establecido. Sin perjuicio de ello, la evidencia aportada permite validar la ejecución de la acción correctiva y el cierre de la situación identificada en el hallazgo.</t>
  </si>
  <si>
    <t>Se evidenció la Resolución de Adjudicación o Contrato de Comodato, el acta de liquidación y las comunicaciones relacionadas con el Contrato No. 171 de 2018, soportes con los cuales la dependencia acreditó el cumplimiento de la acción correctiva. La CGR comunicó el cierre de la investigación mediante radicado No. 2025EE0072181 del 11/04/2025. En el segundo trimestre de 2026 no se presentaron nuevas evidencias.</t>
  </si>
  <si>
    <t>Se verificaron los soportes correspondientes al Contrato de Comodato No. 171 de 2018, relacionados con su liquidación y las comunicaciones remitidas a la Alcaldía, evidencias con las que la dependencia reportó el cumplimiento de la acción correctiva. Para el segundo trimestre de la presente vigencia no se presentaron nuevos soportes.</t>
  </si>
  <si>
    <t>Se evidencia la verificación del estado actual de los contratos de comodato, soportada mediante la revisión documental y las actuaciones adelantadas con las entidades beneficiarias. Así mismo, se aporta carpeta con evidencias de verificación de comodatos con la Alcaldía, permitiendo validar la ejecución de la acción correctiva formulada y el fortalecimiento de las actividades de seguimiento contractual.</t>
  </si>
  <si>
    <t>Se evidenció la carpeta con las notificaciones de vencimiento de comodatos remitidas a la Alcaldía de Magangué y la revisión documental del estado de los contratos, soportes con los que la dependencia reportó el cumplimiento de la acción correctiva. Para el segundo trimestre no se presentaron nuevos soportes.</t>
  </si>
  <si>
    <t>Las deficiencias en la revelación de información cualitativa y cuantitativa en las notas contables se deben al incumplimiento de los requerimientos del Marco Normativo Contable, las normas de reconocimiento, medición, revelación y presentación de hechos económicos para entidades de gobierno, la Resolución 038 de 2024 y fallas en el control interno contable al cierre de la vigencia 2023.</t>
  </si>
  <si>
    <t>se evidencio la actualización de los saldos contables de la propiedad, planta y equipo, basado en la información real de inventarios físicos reportados por almacén correspondiente al I trimestre, con el objetivo de reflejar el saldo real de la PPE conforme al resultado del inventario físico</t>
  </si>
  <si>
    <t>Actividad reportada con cumplimeinto mediante las notas en los estados financieros en el primer trimestre</t>
  </si>
  <si>
    <t>No evidenció recurrencia posterior del hallazgo 2024Fin2023H3, teniendo en cuenta que las situaciones similares identificadas corresponden a hechos anteriores a la implementación integral de las acciones de mejora. Verificado su cumplimiento y efectividad, procede el cierre del hallazgo.</t>
  </si>
  <si>
    <t>Se identifican debilidades en la gestión de la Dirección Nacional de Bomberos de Colombia (DNBC) debido a demoras en la entrega y puesta en funcionamiento de los seis (6) Compresores de Aire Respirable destinados a los Cuerpos de Bomberos beneficiarios, pese a la necesidad de contratación evidenciada en el estudio previo y el análisis de necesidades realizado por la DNBC.</t>
  </si>
  <si>
    <t>Se evidenció como soporte el Procedimiento PC-FB-02 "Procedimiento de asignación y reasignación de fortalecimiento (bienes) a entregar a los Cuerpos de Bomberos del País con recursos del Fondo Nacional de Bomberos", versión 01, vigente desde el 25 de marzo de 2025, el cual establece los lineamientos, actividades, responsables y registros para la asignación y reasignación de bienes. La evidencia aportada permite verificar la formulación del procedimiento, evidenciando el cumplimiento de la acción correctiva establecida.</t>
  </si>
  <si>
    <t>No evidenció recurrencia posterior del hallazgo 2024Fin2023H4. Verificado el cumplimiento de las acciones implementadas y transcurrido el período establecido para evaluar su efectividad, se considera que procede el cierre del hallazgo.</t>
  </si>
  <si>
    <t>Se evidenciaron como soporte seis (6) Formatos de Salida de Almacén (Actas de entrega) Nos. 2055, 2056, 2062, 2085, 2097 y 2112, de fechas 26 y 29 de noviembre de 2024, 27 de diciembre de 2024, 17 de marzo de 2025 y 26 de mayo de 2025, los cuales permiten verificar la entrega de equipos de aire respirable (Compresores de Recarga SCBA) a los Cuerpos de Bomberos beneficiarios, evidenciando el cumplimiento de la actividad de asignación y entrega inmediata de los compresores dentro del plazo establecido.</t>
  </si>
  <si>
    <t>Se verificó el cumplimiento de la acción correctiva mediante las salidas de almacén Nos. 2055, 2056, 2062, 2085, 2097 y 2112, con las respectivas actas de entrega suscritas por las partes, evidenciando la asignación y entrega de los seis (6) compresores de aire respirable. En el segundo trimestre de 2026 no se reportaron nuevas evidencias.</t>
  </si>
  <si>
    <t>Falta de personal para la orientación a las dependencias de la entidad en la identificación, prevención y actualización de los riesgos de gestión que puedan afectar el logro de sus objetivos</t>
  </si>
  <si>
    <t>El hallazgo se origina por deficiencias en la planeación, programación y seguimiento de las funciones asignadas a la Secretaría Técnica de la Junta Nacional de Bomberos, al no implementar mecanismos formales que aseguren la periodicidad de las sesiones ordinarias, conforme a la normativa vigente, afectando la oportunidad y continuidad en el cumplimiento de sus funciones.</t>
  </si>
  <si>
    <t>Estructurar e implementar un mecanismo formal de planeación, programación y seguimiento de las funciones de la Secretaría Técnica de la Junta Nacional de Bomberos, que garantice la convocatoria y realización periódica de las sesiones ordinarias conforme a la normativa vigente, asegurando la continuidad y oportunidad en el cumplimiento de sus funciones.</t>
  </si>
  <si>
    <t>Se evidencia soporte de la convocatoria correspondiente al primer trimestre de 2026, lo que permite verificar la ejecución parcial de la acción correctiva. No obstante, dado que la actividad tiene una frecuencia trimestral y finaliza en diciembre de 2026, su efectividad deberá evaluarse una vez se cuente con la totalidad de las convocatorias y soportes programados para la vigencia.</t>
  </si>
  <si>
    <t>Se evidenció comunicación remitida al Presidente de la Junta Nacional de Bomberos solicitando la convocatoria para sesión ordinaria, en cumplimiento del artículo 6 del Decreto 352 del 4 de marzo de 2013. Durante el segundo trimestre de 2026 no se presentaron nuevos soportes, por lo que se mantiene el avance reportado.</t>
  </si>
  <si>
    <t>se evidencia pantallazo de actualizacion de formulario de PQRSD en linea de fecha 13/09/2024</t>
  </si>
  <si>
    <t>No se evidencia recurrencia de la situación identificada en el hallazgo 2022_TI_H6, toda vez que en la revisión realizada no se observaron nuevas situaciones relacionadas con las debilidades técnicas del formulario PQRSD frente a los requisitos establecidos en la Resolución MinTIC 1519 de 2020, por lo tanto se considera el hallazgo CERRADO. No obstante, se recomienda mantener el seguimiento a la funcionalidad, accesibilidad y operación del formulario, con el fin de asegurar la sostenibilidad de las mejoras implementadas.</t>
  </si>
  <si>
    <t>Se evidencia que la Entidad actualizó y puso en operación el formulario electrónico de PQRSD, incorporando elementos de accesibilidad, caracterización de usuarios, tratamiento de datos personales, mecanismos de radicación y consulta en línea, en concordancia con los requisitos establecidos en el Anexo 2 de la Resolución 1519 de 2020. La evidencia aportada permite verificar que fueron atendidas las debilidades identificadas respecto al funcionamiento y disponibilidad del formulario, por lo que se considera que la acción correctiva fue implementada de manera satisfactoria.</t>
  </si>
  <si>
    <t>Se presenta en el Comité Directivo información financiera pero no los EEFF trimestrales.</t>
  </si>
  <si>
    <t>se evidnecio correo electronico de fecha 26/03/206 dirigido al comite directivo sobre la presentacion de los estados finanancieros.</t>
  </si>
  <si>
    <t>Se evidencio correo electronico de fecha 26/03/206 dirigido al comite directivo sobre la presentacion de los estados financieros.</t>
  </si>
  <si>
    <t>No se evidenció recurrencia del hallazgo 2025_PE_H1, toda vez que en la revisión realizada no se identificaron situaciones posteriores o similares. Asimismo, se verificó el cumplimiento de la acción formulada; en consecuencia, el hallazgo se considera EFECTIVO y se encuentra CERRADO.</t>
  </si>
  <si>
    <t>Se evidenció como soporte el Procedimiento PC-DI-01 "Asuntos Disciplinarios", versión 03, actualizado y vigente desde el 11 de diciembre de 2025, así como el correo de formalización y socialización remitido por Planeación Estratégica en la misma fecha, mediante el cual se informa su entrada en vigencia y se solicita su socialización institucional. Los soportes aportados permiten verificar la actualización y formalización del procedimiento dentro del plazo establecido para la ejecución de la actividad. No obstante, se observa que el propio proceso documentó que la acción formulada no atiende de manera directa la causa del hallazgo, dado que la remisión de incumplimientos de PQRSD corresponde al proceso de Gestión de Atención al Usuario y no al proceso de Gestión de Asuntos Disciplinarios, el cual actúa como receptor de dichas actuaciones.</t>
  </si>
  <si>
    <t>Se evidencia una base de datos como una herramienta de seguimiento para la administración del parque automotor de la Dirección Nacional de Bomberos de Colombia, que consolida información relacionada con la titularidad de los vehículos, contratos de adquisición y comodato, estado del SOAT, revisión técnico-mecánica, registros en el RUNT y RUE, e inconsistencias administrativas y jurídicas. Se evidencia la existencia de vehículos asignados a cuerpos de bomberos con personería jurídica inactiva o con situaciones administrativas pendientes, lo que genera riesgos para la adecuada gestión de los bienes públicos y hace necesario adelantar acciones de regularización, restitución o reasignación, así como fortalecer los mecanismos de seguimiento, actualización de la información y control para garantizar la protección del patrimonio público y el cumplimiento de las obligaciones contractuales. Sin embargo no se evidencias los correos mensuales.</t>
  </si>
  <si>
    <t>29/058/2026%</t>
  </si>
  <si>
    <t>se evidencia una base de datos con toda la informacion requerida del parque automotor, mas no el seguimiento y las unidades de medida</t>
  </si>
  <si>
    <t>Debilidades en la gestión administrativa de la Dirección Nacional de Bomberos de Colombia - DNBC, y en los mecanismos de control interno implementados por la Entidad para dar cumplimiento a los plazos establecidos para la presentación del anteproyecto de presupuesto conforme con lo dispuesto en el artículo 2.8.1.3.1 del Decreto 1068 de 2015 y criterios establecidos en la Circular 010 del 23 de febrero de 2023, expedida por el Ministerio de Hacienda y Crédito Público.</t>
  </si>
  <si>
    <t>Fortalecer mecanismos de control para dar cumplimiento a los plazos establecidos para la presentación del anteproyecto de presupuesto conforme con lo dispuesto en el artículo 2.8.1.3.1 del Decreto 1068 de 2015 y criterios establecidos en la Circular 010 del 23 de febrero de 2023, expedida por el Ministerio de Hacienda y Crédito Público.</t>
  </si>
  <si>
    <t>No se evidenció recurrencia posterior del hallazgo 2025Fin2024H10. Asimismo, se verificó el cumplimiento de la acción formulada, orientada a fortalecer los controles para la presentación oportuna del anteproyecto de presupuesto. En consecuencia, la acción se considera EFECTIVA y procede el cierre del hallazgo.</t>
  </si>
  <si>
    <t>Se evidencia la inclusión de controles relacionados con la programación y seguimiento de las actividades presupuestales dentro del procedimiento institucional; sin embargo, no se aportan soportes que permitan verificar la implementación de un mecanismo automatizado para el recordatorio de las fechas de presentación y envío del anteproyecto de presupuesto, conforme a la acción correctiva formulada.</t>
  </si>
  <si>
    <t>Se evidenció la actualización del procedimiento PC-PE-05 Programación y seguimiento presupuestal, vigente desde el 24/02/2026, incorporando plazos para la solicitud de necesidades en febrero, remisión en la segunda semana de marzo y registro del anteproyecto antes del 31 de marzo, fortaleciendo el control sobre su presentación oportuna.</t>
  </si>
  <si>
    <t>1. Porque las diferentes EPS Y ARL no reintegran los valores adeudados por incapacidades
2. Porque a pesar de enviarle a gestión jurídica los documentos para realizar el cobro coactivo no han adelantado ninguna gestión.</t>
  </si>
  <si>
    <t>Porque las diferentes EPS Y ARL no reintegran los valores adeudados por incapacidades</t>
  </si>
  <si>
    <t>=+SI.ERROR(BUSCARV($N249;ACTIVIDADES!$B$9:$T$494;18;0);"")</t>
  </si>
  <si>
    <t>=+SI.ERROR(BUSCARV($N249;ACTIVIDADES!$B$9:$T$494;19;0);"")</t>
  </si>
  <si>
    <t>No se evidenció recurrencia posterior del hallazgo, por lo tanto el hallazgo se considera CERRADO</t>
  </si>
  <si>
    <t>Esta situación se presenta por deficiencias de control en el registro, reconocimiento
y representación de los hechos económicos</t>
  </si>
  <si>
    <t>Fortalecer controles en el procedimiento Gestión de Bienes</t>
  </si>
  <si>
    <t>Se evidencia que el informe cumple con lo requerido en la ccion, por lo tanto la accion de mejora fue ejecutada de manera satisfactoria. No se evidencia recurrencia por lo tanto, el hallazgo se da por CERRADO .</t>
  </si>
  <si>
    <t>La situación descrita se presenta por deficiencias de control interno contable en el registro de los ajustes entre cuentas y por tercero en la DNBC, al no identificar claramente el tercero y su movimiento antes de realizar el registro contable del ajuste en cada comprobante contable.</t>
  </si>
  <si>
    <t>Se evidencian ajustes contables realizados directamente desde el módulo de SIIF Nación. Una vez verificada la información disponible, no se identifica recurrencia del hallazgo; por lo tanto, se considera procedente su cierre.</t>
  </si>
  <si>
    <t>Se evidenció el cumplimiento de la acción correctiva mediante la actualización y consolidación de los indicadores del proceso de Gestión Documental en el tablero de indicadores 2026, disponible en la carpeta SIGE del proceso.</t>
  </si>
  <si>
    <t>Se evidenció avance en el cumplimiento de la acción GD_AC3, asociada al hallazgo 2021_GD_H1, mediante la actualización del Tablero de Indicadores 2026 del proceso de Gestión Documental. En dicho instrumento se identifican los indicadores “Tasa de Digitalización”, clasificado como eficacia, y “Respuesta a solicitudes de documentos”, clasificado como eficiencia. No obstante, no se evidencia la formulación de un indicador de efectividad, condición expresamente señalada en el hallazgo, por lo que la acción no subsana integralmente la situación identificada.</t>
  </si>
  <si>
    <t>se evidencia matriz de ajustes contables correspondiente a los meses de enero, febrero y marzo de la vigencia 2026</t>
  </si>
  <si>
    <t>Elaborar e implementar procedimiento de Conciliación con las diferentes areas</t>
  </si>
  <si>
    <t>Se evidenció el cumplimiento de la acción GF_AC1 asociada al hallazgo 2025Fin2024H6. No se evidenció recurrencia y por lo tanto el hallazgo se da por CERRADO .</t>
  </si>
  <si>
    <t>Falta de aplicacion de los controles establecidos por el proceso de GAU para realizar el seguimiento de las entradas y salidas de PQRSD.</t>
  </si>
  <si>
    <t>Falta de aplicacion de los controles establecidos por el proceso de GAU para realizar el seguimiento de las entradas y salidas de PQRSD</t>
  </si>
  <si>
    <t>Se presenta como evidencia el documento de parametrización del Sistema de Gestión Documental ORFEO para la clasificación de PQRSD, en el cual se observa la configuración del tipo documental y la clasificación de las diferentes tipologías de PQRSD, con fecha de registro del 23 de abril de 2026. La evidencia aportada permite verificar la ejecución de la actividad formulada dentro del plazo establecido y el cumplimiento de la acción correctiva.</t>
  </si>
  <si>
    <t>Se evidenció el cumplimiento de la acción AU_AC3 asociada al hallazgo 2021_AU_H1, mediante acción registrada en el año 2021, se ejecutó en la vigencia 2025, parametrizando en el Sistema de gestión documental ORFEO el tipo de documento que ingresa, así como el tipo de PQRSD y sus tiempos de respuesta. Sin embargo acorde con los informes de ley seguimeinto a PQRSD VIGENCIAS 2025 Y 2026, se evidencia que existe recurrencia en el trámite y cierre formal de PQRSD, por lo tanto el hallazgo se mantiene ABIERTO.</t>
  </si>
  <si>
    <t>Se evidenció el cumplimiento de la acción DI_AC37 asociada al hallazgo 2022AFin2021H2. No se evidencia recurrencia por lo tanto, el hallazgo qse da por CERRADO</t>
  </si>
  <si>
    <t>Deficiencias de interventoría y supervisión, en contravía de los estipulado en los artículos 83 y 84 de la Ley 1474 de 2011 y artículo 38 de la Ley 1952 de 2019 y
demás normas citadas</t>
  </si>
  <si>
    <t>Se evidenció el cumplimiento de la acción DI_AC46 asociada al hallazgo 2022Fin2022H15, mediante seguimiento realizado con corte a 31/12/2025. En consecuencia, el hallazgo se da por CERRADO .</t>
  </si>
  <si>
    <t>Remitir comunicados a los contratistas e interventor</t>
  </si>
  <si>
    <t>Se evidenció el cumplimiento de la acción FB_AC6 asociada al hallazgo 2022Fin2022H15, mediante Radicado DNBC No. 2026-213-001648-1 del 19/06/2026, dirigido al municipio de Coveñas (Sucre). En consecuencia, el hallazgo se da por CERRADO .</t>
  </si>
  <si>
    <t>Formulación del procedimiento Conciliaciones contables donde se cruza la información</t>
  </si>
  <si>
    <t>se evidencia clausalado a la contratista Erika Cantor, quien sera la encargada de la conciliaciones mensuales entre gestion financiera y almacen del inventario de la DNBC</t>
  </si>
  <si>
    <t>Se evidenció el cumplimiento de la acción GA_AC48 asociada al hallazgo 2025Fin2024H4, mediante clausalado a la contratista Erika Cantor, quien sera la encargada de la conciliaciones mensuales entre gestion financiera y almacen del inventario de la DNBC. . En consecuencia, el hallazgo se da por CERRADO .</t>
  </si>
  <si>
    <t>Se evidenció el cumplimiento de la acción GF_AC1 asociada al hallazgo 2020_GF_H5, mediente procedimiento PC-GF-16 y formato PC-GF-16-01 de fecha 23/09/2025, lo que permitio verificar el cumplimiento de la actividad dentro del plazo establecido y sin evidencia de recurrencia. En consecuencia, el hallazgo se da por CERRADO .</t>
  </si>
  <si>
    <t>Se evidenció el cumplimiento de la acción GF_AC1 asociada al hallazgo 2020_GF_H6, mediente procedimiento PC-GF-16 y formato PC-GF-16-01 de fecha 23/09/2025 , lo que permitio verificar el cumplimiento de la actividad dentro del plazo establecido y sin evidencia de recurrencia. En consecuencia, el hallazgo se da por CERRADO .</t>
  </si>
  <si>
    <t>Se evidenció el cumplimiento de la acción GF_AC1 asociada al hallazgo 2022_GF_H1, mediante existencia de manual de procedimiento PC-GF-16 y formato PC-GF-16-01 de fecha 23/09/2025. No se evidenció recurrencia y por lo tanto el hallazgo se considera CERRADO. .</t>
  </si>
  <si>
    <t>*Las acciones establecidas en el Plan de Mejoramiento Institucional quedaron consolidadas.
*En la acción de mejoramiento generada en el Plan de Mejoramiento Instucional no se individualizó el responsable del cumplimiento de la acción de mejoramiento.</t>
  </si>
  <si>
    <t>En la acción de mejoramiento generada en el Plan de Mejoramiento Instucional no se individualizó el responsable del cumplimiento de la acción de mejoramiento.</t>
  </si>
  <si>
    <t>No se garantizó un mecanismo de control que validara que todos los capítulos actualizados estuvieran incluidos en la parte resolutiva de la norma.</t>
  </si>
  <si>
    <t>La falta de lineamientos claros dentro de la norma (Omisión de incluir el capitulo de Flujos de Información) impidió que la política pudiera ser socializada adecuadamente.</t>
  </si>
  <si>
    <t>C.OPORTUNEMENTE</t>
  </si>
  <si>
    <t>Exceso de tareas operativas que impidió la elaboración del acta y su socialización.</t>
  </si>
  <si>
    <t>se evidencia acta N° 001de 2025 de comite de sostenibilidad contables correspondiente al ultimo trimestre de 2024 y los temas contables tratados.</t>
  </si>
  <si>
    <t>No hay una directriz que establezca un tiempo para la elaboración y socialización oportuna del acta.</t>
  </si>
  <si>
    <t>se evidencia la resolucion N° 095 de 2025 por la cual se actualiza el comite de sostenibilidad contable con fecha 29/04/2025</t>
  </si>
  <si>
    <t>Actualizar el formato FO-GF-03-01 Justificacion para constituir Reservas Presupuestales incluyendo casillas que indiquen Faltante de PAC y Caso fortuito o fuerza mayor</t>
  </si>
  <si>
    <t>Formato FO-GF-03-01 Actualizado</t>
  </si>
  <si>
    <t>Falta de seguimiento y control por parte de los supervisores de los contratos</t>
  </si>
  <si>
    <t>La incorrección evidenciada se generan por deficiencias en los controles establecidos para el reconocimiento de los hechos económicos generados por la DNBC, falta de conciliación entre las diferentes áreas que surten información al área Contable, por el desconocimiento de los principios contables y de la normatividad establecida por la Contaduría General de la Nación y en particular lo establecido en el Instructivo No. 01 de 2024, en el cual se dictan distintos lineamientos relacionados con el cierre y cambio del periodo contable; entre los aspectos a tener en cuenta se encuentra el subnumeral 19 del numeral 4.1 Aspectos previos al cierre del periodo contable de 2024, donde se establece el reconocimiento en cumplimiento del principio contable de “Devengo” de “hechos económicos en los cuales se haya materializado la recepción de bienes o la prestación de servicios, con independencia de que esto configure o no cuentas por pagar presupuestales y se tenga o no la disponibilidad del PAC(…)”. Adicionalmente, la DNBC desconoció que el reconocimiento de esta reserva obedece a principios contables y no presupuestales, se enmarca en el Principio Contable de Devengo establecido por el Marco Conceptual para Entidades de Gobierno, es decir cuando surge el derecho y/u obligación, o cuando la transacción originada por el hecho incide en el resultado del periodo; asimismo omitió el hecho de que para ello el sistema de información SIIF, cuenta con parametrización para realizar estas operaciones mediante el Atributo Contable “40-Bienes, Servicios, Impuestos y Transferencias Causados”</t>
  </si>
  <si>
    <t>Se evidencia correo electronico de fecha 04/012/2025 en el cual se hace el reporte de deudores morosos y el envio del informe a trev es del CHIP correspondiente la mes de Noviembre 2025</t>
  </si>
  <si>
    <t>Se evidenció el cumplimiento de la acción GF_AC2 asociada al hallazgo 2020_GF_H5, mediante correo electronico de fecha 04/012/2025 en el cual se hace el reporte de deudores morosos y el envio del informe a trev es del CHIP correspondiente la mes de Noviembre 2025 y sin evidencia de recurrencia. En consecuencia, el hallazgo se da por CERRADO .</t>
  </si>
  <si>
    <t>Falta de un mecanismo de doble validación para asegurar que las notas contables reflejen las acciones de mejora exigidas por la CGN</t>
  </si>
  <si>
    <t>No existe en las Politicas Contables de la entidad un Capitulo sobre los cruces de informacion de las Cuentas por Pagar</t>
  </si>
  <si>
    <t>se evidencio la presentacion de los estados financieros correpondiente a la vigencia 2025 con sus respectivas notas explicativas</t>
  </si>
  <si>
    <t>Se evidenció el cumplimiento de la acción GF_AC39 asociada al hallazgo 2024Fin2023HR2, mediante formatos conteo de inventarios FO-AD-01-07 correspondiente a los meses de abril, mayo y junio de 2026, lo que permite reflejar el saldo real de la propiedad, planta y equipo. . En consecuencia, el hallazgo se da por CERRADO .</t>
  </si>
  <si>
    <t>Actualización de los saldos contables de la propiedad, planta y equipo mediante un 'ajuste por situación financiera', basado en los inventarios físicos (ingresos y salidas) reportados por almacén y presentados al Comité de manejo de bienes y sostenibilidad contable, para reflejar el saldo real de la PPE conforme al resultado del inventario físico.</t>
  </si>
  <si>
    <t>se evidencio formatos conteo de inventarios FO-AD-01-07 correspondiente a los meses de abril, mayo y junio de 2026, lo que permite reflejar el saldo real de la propiedad, planta y equipo</t>
  </si>
  <si>
    <t>Se evidenció el cumplimiento de la acción GF_AC40 asociada al hallazgo 2024Fin2023HR2, mediante formatos conteo de inventarios FO-AD-01-07 correspondiente a los meses de abril, mayo y junio de 2026, lo que permite reflejar el saldo real de la propiedad, planta y equipo . . En consecuencia, el hallazgo se da por CERRADO .</t>
  </si>
  <si>
    <t>Falta de previsión del área contable sobre el uso de las cuentas que la entidad va a requeriri en sus operaciones y formular, antes de usar la cuenta una política contable que indique el reconocimiento de los hechos en ella.</t>
  </si>
  <si>
    <t>Se evidenció el cumplimiento de la acción GF_AC40 asociada al hallazgo 2024Fin2023HR3, mediante formatos conteo de inventarios FO-AD-01-07 correspondiente a los meses de abril, mayo y junio de 2026, lo que permite reflejar el saldo real de la propiedad, planta y equipo . En consecuencia, el hallazgo se da por CERRADO .</t>
  </si>
  <si>
    <t>Se evidenció el cumplimiento de la acción GF_AC47 asociada al hallazgo 2025Fin2024H5, mediante ajustes contables directamente del modulo de SIIF nacion . . En consecuencia, el hallazgo se da por CERRADO .</t>
  </si>
  <si>
    <t>Debilidad al justificar tecnica y juridicamente la constitucion de las Reservas.</t>
  </si>
  <si>
    <t>Debilidades en la documentación y seguimiento a la implementación del control que garantice la inclusión de la solicitud de los recursos definidos como fuente de ingresos para el Fondo Nacional de Bomberos, en el Art. 35 Ley 1575 de 2012</t>
  </si>
  <si>
    <t>Se evidenció el cumplimiento de la acción GF_AC50 asociada al hallazgo 2025Fin2024H8, mediante procedimiento de la programacion y seguimiento presupuestal PC-PE-05 de fecha 24/02/2026 . . En consecuencia, el hallazgo se da por CERRADO .</t>
  </si>
  <si>
    <t>Se evidenció el cumplimiento de la acción GF_AC6 asociada al hallazgo 2021_GF_H2, mediante los procedimientos actualizados para la gestion de pagos PC-GF-17, FO-GF-17-01, FO-GF-02, FO-GF-03, FO-GF-04, FO-GF-05, FO-GF-06, FO-GF-07, con fecha 27/03/2026. No se evidencia recurrencia, por lo tanto el hallazgo se da por CERRADO .</t>
  </si>
  <si>
    <t>Se evidenció el cumplimiento de la acción GF_AC6 asociada al hallazgo 2021_GF_H3, mediante procedimientos actualizados para la gestion de pagos PC-GF-17, FO-GF-17-01, FO-GF-02, FO-GF-03, FO-GF-04, FO-GF-05, FO-GF-06, FO-GF-07, con fecha 27/03/2026 . No se evidencia recurrencia, el hallazgo se da por CERRADO .</t>
  </si>
  <si>
    <t>Se evidenció el cumplimiento de la acción GF_AC6 asociada al hallazgo 2022_GF_H7, mediante formatos de procedimientos actualizados para la gestion de pagos PC-GF-17, FO-GF-17-01, FO-GF-02, FO-GF-03, FO-GF-04, FO-GF-05, FO-GF-06, FO-GF-07, con fecha 27/03/2026 . No se evidencia recurrencia, el hallazgo se da por CERRADO .</t>
  </si>
  <si>
    <t>2do Por qué:Porque no se ha realizado un diagnóstico que determine las condiciones adecuadas para la conservación y custodia del acervo documental de la DNBC</t>
  </si>
  <si>
    <t>Se evidenció la presentación de un informe con registro fotográfico de los espacios destinados a la conservación y custodia del acervo documental de la DNBC, correspondientes a la Bodega de Archivo Documental, el Archivo de Gestión Contractual y el Archivo Documental, verificándose la disponibilidad de infraestructura y sistemas de almacenamiento para la organización y conservación de la documentación.</t>
  </si>
  <si>
    <t>Se evidencia que, en el Acta del Comité Institucional de Gestión y Desempeño del 26 de marzo de 2026, se presentó el anteproyecto de presupuesto para su revisión y validación. Por lo anterior, desde la tercera línea de defensa se valida el cumplimiento de la acción correctiva, al encontrarse evidencia acorde con la actividad formulada.</t>
  </si>
  <si>
    <t>Se evidenció el Acta No. 02-2026 del Comité de Gestión y Desempeño, realizada el 26 de marzo de 2026, en la cual se presentó y aprobó el anteproyecto de presupuesto 2027 para validación del Comité Directivo, dando cumplimiento a la acción correctiva. Durante el segundo trimestre de 2026 no se presentaron nuevos soportes, por lo que se mantiene el avance reportado.</t>
  </si>
  <si>
    <t>Se evidencia que la entidad aportó como soporte el formato de necesidad y diagnóstico funcional del proyecto RUE 2.0, documento en el que se identifican y documentan las necesidades de información institucional, los requerimientos funcionales por módulos, las reglas de negocio, criterios de interoperabilidad, arquitectura funcional, lineamientos de seguridad y condiciones técnicas para la actualización y modernización del Sistema de Información RUE. La evidencia presentada permite verificar la elaboración del diagnóstico requerido y la definición de los requerimientos necesarios para el desarrollo de la nueva versión del sistema, dando cumplimiento a la acción correctiva formulada.</t>
  </si>
  <si>
    <t>No se tienen claramente identificados los factores críticos o de éxito del proceso.</t>
  </si>
  <si>
    <t>Se evidencia la actualización y aprobación de la Caracterización del Proceso Gestión de Tecnología e Informática, versión 04, vigente desde el 31 de marzo de 2026, documento mediante el cual se fortalecen el objetivo, alcance, actividades, riesgos, indicadores y demás elementos del proceso, en concordancia con los lineamientos institucionales y el MIPG. En consecuencia, la evidencia permite validar la ejecución y cumplimiento de la acción correctiva formulada para subsanar el hallazgo identificado.</t>
  </si>
  <si>
    <t>Se evidenció el cumplimiento de la acción TI_AC3 asociada al hallazgo 2019_TI_H4, en cuanto a la actualización de la caracterización del proceso con fecha 31 de marzo de 2026, evidenciándose la atención del componente documental asociado a la acción formulada. No se evidencia recurrencia, por lo anterior el halalzgo se considera CERRADO</t>
  </si>
  <si>
    <t>Se evidenció su cumplimiento sobre aplicación de encuesta sociodemográfica vigencia 2026, según seguimiento realizado con corte a 31/12/2025</t>
  </si>
  <si>
    <t>En la Resolución 199 de 2024 no se estableció artículos que hagan alusión a Indicador de Gestión, Apoderados y Asesoría, lo cual va en contra de lo estipulado en el artículo 115 de la Ley 2220 de 2022, que establece que “las normas sobre los Comités de Conciliación son de obligatorio cumplimiento para las entidades de derecho público, los organismos públicos del orden nacional, departamental, distrital, los municipios que sean capital de departamento y los entes descentralizados de estos niveles”. Es necesario que en la resolución se definan claramente estos indicadores, conforme a la normativa
vigente.
Si bien la normativa exige la adecuación del funcionamiento de los Comités de Conciliación conforme a sus disposiciones, resulta imperativo que estos elementos sean definidos con claridad en la normativa interna. Esto garantizará un adecuado cumplimiento de los lineamientos legales, fortalecerá la transparencia en la gestión y
permitirá una adecuada supervisión de los procesos conciliatorios dentro de la entidad.
Es importante mencionar, que si bien esta No conformidad es reiterativa del Informe del Segundo semestre de 2024, a la fecha, la acción correctiva está prevista en el Plan de Mejoramiento para ejecutarse a más tardar el 31 de diciembre de 2025.</t>
  </si>
  <si>
    <t>1. Resolución 199 de 2024 no incorporó los artículos normativos relacionados con indicadores, apoderados y asesoría, pese a que existen prácticas internas y métricas implementadas.
2. Falta de revisión integral de coherencia normativa antes de su expedición, lo que generó omisiones en la formalización de aspectos técnicos que ya operaban en la entidad.
3. Deficiencia en el proceso de elaboración y revisión normativa dentro de la Oficina Jurídica, que no garantizó la armonización de la Resolución 199 de 2024 con los requisitos legales aplicables a los Comités de Conciliación.</t>
  </si>
  <si>
    <t>Resolución 199 de 2024 no incorporó los artículos normativos relacionados con indicadores, apoderados y asesoría, pese a que existen prácticas internas y métricas implementadas.</t>
  </si>
  <si>
    <t>Se evidenció como soporte la Resolución No. 363 del 10 de diciembre de 2025, mediante la cual se adopta el Reglamento del Comité de Conciliación de la Dirección Nacional de Bomberos de Colombia, derogando y actualizando la reglamentación anterior. Durante la revisión se verificó la incorporación de disposiciones relacionadas con los indicadores de gestión, las responsabilidades de los apoderados y las directrices de asesoría jurídica, en concordancia con lo establecido en los artículos 115 y siguientes de la Ley 2220 de 2022. Se evidencio que el soporte aportado permite verificar la ejecucion de la actividad formulada dentro de los plazo establecido</t>
  </si>
  <si>
    <t>Se evidenció la Resolución No. 363 de 2025, mediante la cual se adopta el Reglamento del Comité de Conciliación de la Dirección Nacional de Bomberos de Colombia, expedida el 10 de diciembre de 2025.</t>
  </si>
  <si>
    <t>La resolución 199 de 2024, que trata del Reglamento Interno del Comité de Conciliación de la Dirección Nacional de Bomberos de Colombia, fue adoptada conforme lo indica el artículo 115 de la ley 2220 de 2022, sin embargo, no se encuentra actualizada con las directrices emitidas en el Decreto 104 de enero 28 de 2025</t>
  </si>
  <si>
    <t>Ausencia de una práctica institucional sistemática de revisión y actualización normativa periódica del marco legal que regula los Comités de Conciliación, lo que genera lapsos temporales sin alineación inmediata con nuevas disposiciones nacionales</t>
  </si>
  <si>
    <t>Generación de mecanismos de control y seguimiento con relación a la etapa precontractual</t>
  </si>
  <si>
    <r>
      <rPr>
        <b/>
        <u/>
        <sz val="11"/>
        <color rgb="FF000000"/>
        <rFont val="Arial"/>
        <family val="2"/>
      </rPr>
      <t>Hallazgo 18 de 2022: Construcción del acceso peatonal y de movilidad reducida, Convenio 192 del 2021 y Contrato de Obra 1008-COP-001-2022, para la construcción de la estación de bomberos en el municipio de Guarne Antioquia. Administrativa (A) con presunta Incidencia disciplinaria (D)</t>
    </r>
    <r>
      <rPr>
        <sz val="11"/>
        <color theme="1"/>
        <rFont val="Arial"/>
        <family val="2"/>
      </rPr>
      <t>.En los estudios y diseños iniciales y definitivos no se contempló el acceso peatonal</t>
    </r>
  </si>
  <si>
    <t>Deficiencias de la DNBC en seguimiento y control para la ejecución del proyecto e
inoportuna toma de acciones.</t>
  </si>
  <si>
    <t>Fallas de DNBC, de interventoría y supervisión en la observancia y aplicación de las normas técnicas de construcción, en la ejecución del convenio para le construcción de la estación de bomberos, generando limitación
de seguridad al acceso a la población para acceso peatonal</t>
  </si>
  <si>
    <r>
      <rPr>
        <b/>
        <u/>
        <sz val="11"/>
        <color rgb="FF000000"/>
        <rFont val="Arial"/>
        <family val="2"/>
      </rPr>
      <t>Hallazgo 11 de 2022:Remisión de anteproyecto de presupuesto. Administrativa (A)</t>
    </r>
    <r>
      <rPr>
        <sz val="11"/>
        <color theme="1"/>
        <rFont val="Arial"/>
        <family val="2"/>
      </rPr>
      <t xml:space="preserve"> La DNBC no remitió el anteproyecto de presupuesto al Ministerio de Hacienda y Crédito Público oportunamente, conforme lo establece el artículo 2.8.1.3.1 del Decreto 1068 de 2015 y la Circular Externa 003 del Ministerio de Hacienda y Crédito Público.</t>
    </r>
  </si>
  <si>
    <t>Deficiencias en la aplicación del control en el proceso de planeación presupuestal e inobservancia de los criterios establecidos en el Anexo 2 de la Circular Externa 003 de 2021, expedida por el Ministerio de Hacienda y Crédito Público</t>
  </si>
  <si>
    <t>Fortalecer planeación presupuestal de acuerdo con los criterios establecidos por Ministerio de Hacienda y Crédito Público</t>
  </si>
  <si>
    <t>Se evidenció como soporte la constancia de presentación del Anteproyecto de Presupuesto – ANTEPGN, el correo de remisión al Ministerio de Hacienda y Crédito Público y el Procedimiento PC-PE-05 "Programación y seguimiento presupuestal", los cuales permiten verificar la presentación oportuna del anteproyecto y la formalización del procedimiento, evidenciando el cumplimiento de la acción correctiva dentro del plazo establecido.</t>
  </si>
  <si>
    <t>Se evidenció la remisión oportuna del anteproyecto de presupuesto 2027 al Ministerio de Hacienda y Crédito Público el 31/03/2026, conforme al procedimiento PC-PE-05, vigente desde el 24/02/2026, el cual establece las actividades, responsables y controles para la elaboración y presentación del anteproyecto.</t>
  </si>
  <si>
    <r>
      <rPr>
        <b/>
        <u/>
        <sz val="11"/>
        <color rgb="FF000000"/>
        <rFont val="Arial"/>
        <family val="2"/>
      </rPr>
      <t xml:space="preserve">Hallazgo 12 de 2022: Remisión de informes de aportes Superintendencia Financiera. Administrativa (A) </t>
    </r>
    <r>
      <rPr>
        <sz val="11"/>
        <color theme="1"/>
        <rFont val="Arial"/>
        <family val="2"/>
      </rPr>
      <t>La DNBC no remitió oportunamente los informes de aportes realizados por las aseguradoras a la Superintendencia Financiera, conforme lo establece el Artículo 10 del Decreto 527 de 2013.</t>
    </r>
  </si>
  <si>
    <t>Deficiencias en la aplicación de los controles para cumplir con el envío oportuno de los reportes a las entidades correspondientes e
inoportunidad en los reportes.</t>
  </si>
  <si>
    <t>Fortalecer aplicación de controles reportando oportunamente informe a las entidades correspondientes</t>
  </si>
  <si>
    <r>
      <rPr>
        <b/>
        <u/>
        <sz val="11"/>
        <color rgb="FF000000"/>
        <rFont val="Arial"/>
        <family val="2"/>
      </rPr>
      <t>Hallazgo 13 de 2022: Registro Usos Presupuestales. Administrativa (A) con presunta incidencia disciplinaria (D).</t>
    </r>
    <r>
      <rPr>
        <sz val="11"/>
        <color theme="1"/>
        <rFont val="Arial"/>
        <family val="2"/>
      </rPr>
      <t xml:space="preserve"> La DNBC apropió y comprometió recursos en el rubro de funcionamiento A-02-02-02-005-004 - SERVICIOS DE CONSTRUCCIÓN, para atender compromisos relacionados con el proyecto de inversión “Fortalecimiento de los Cuerpos de Bomberos, Nacional” por $ 148.658.985.</t>
    </r>
  </si>
  <si>
    <t>Generar control y seguimiento en los registros de los usos presupuestales</t>
  </si>
  <si>
    <t>Remitir comunicado a la Contraloría General de la República respecto del traslado del hallazgo</t>
  </si>
  <si>
    <t>Se evidencia como soporte un borrador de oficio y un correo electrónico de fecha 8 de julio de 2025. Sin embargo, el oficio no corresponde a un documento oficial, toda vez que carece de radicado, firma y evidencia de su expedición o envío, por lo que no permite verificar plenamente el cumplimiento de la acción correctiva.</t>
  </si>
  <si>
    <t>Se evidenció el oficio de traslado por competencia Radicado DNBC No. 2026-213-001647-1 del 19/06/2026, dirigido al municipio de La Argentina (Huila). No obstante, durante la verificación se identificaron inconsistencias en su contenido, al incluir referencias al municipio de Coveñas (Sucre) y al hallazgo H15M12022, por lo que se recomienda su corrección.</t>
  </si>
  <si>
    <t>Se presenta como evidencia el Informe de asesoría y asistencia técnica permite evidenciar que el 1 de septiembre de 2025 se realizó una visita técnica a las instalaciones de la Estación de Bomberos para verificar las condiciones de accesibilidad para personas con movilidad reducida. Como resultado de la inspección, se constató que las obras de construcción de andenes y accesibilidad fueron ejecutadas, garantizando el acceso a la infraestructura, lo cual se soporta con el registro fotográfico anexo.</t>
  </si>
  <si>
    <r>
      <rPr>
        <b/>
        <u/>
        <sz val="11"/>
        <color rgb="FF000000"/>
        <rFont val="Arial"/>
        <family val="2"/>
      </rPr>
      <t>Hallazgo 19 de 2022: Construcción del acceso peatonal y de movilidad reducida, Convenio 175 del 2021 y Contrato de Obra 135 de 2022, para la construcción de la estación de bomberos en el municipio de Mitú Vaupés. Administrativa (A) con presunta Incidencia disciplinaria (D)</t>
    </r>
    <r>
      <rPr>
        <sz val="11"/>
        <color theme="1"/>
        <rFont val="Arial"/>
        <family val="2"/>
      </rPr>
      <t>..En los estudios y diseños iniciales y definitivos no se contempló el acceso peatonal</t>
    </r>
  </si>
  <si>
    <t>Debilidades de control y deficiencias de la interventoría
y supervisión, en el seguimiento de la ejecución contractual, así como por la
inobservancia, entre otras, de las normas técnicas de construcción, relacionadas
con la accesibilidad al medio físico, que establecen los estándares que deben
seguir las entidades de la Administración Pública,</t>
  </si>
  <si>
    <t>Se evidenció como soporte un Informe Semanal de Interventoría No. 52, correspondiente al período comprendido entre el 4 y el 10 de diciembre de 2023, cuyo objeto es la interventoría técnica, administrativa, financiera, presupuestal, ambiental y jurídica de los contratos de obra de la Región Orinoquía Amazonía. No obstante, el registro fotográfico aportado no permite verificar de manera objetiva la ejecución de la actividad formulada en el plan de mejoramiento dentro del plazo establecido, ni demostrar su correspondencia con la acción objeto de seguimiento; por tanto, la evidencia presentada resulta insuficiente para acreditar el cumplimiento de la acción propuesta.</t>
  </si>
  <si>
    <t>Se evidenció el Informe de Cumplimiento de Demarcación y Señalización de la Estación de Bomberos de Mitú (Vaupés), correspondiente a la vigencia 2026, así como el Informe Semanal 52 de interventoría con registro fotográfico de las áreas intervenidas. No obstante, no se evidenciaron los oficios dirigidos al contratista y al interventor definidos como producto de la acción correctiva.</t>
  </si>
  <si>
    <t>Fortalecer controles para conciliar operaciones recíprocas</t>
  </si>
  <si>
    <t>Se evidenció el cumplimiento de la acción; asociada al hallazgo 2022Fin2022H1. No se evidenció recurrencia por lo tanto el hallazgo se da CERRADO.</t>
  </si>
  <si>
    <t>Se evidenció el cumplimiento de la acción; asociada al hallazgo 2022Fin2022H13. No se evidenció recurrencia por lo tanto el hallazgo se da CERRADO.</t>
  </si>
  <si>
    <t>No se establecio la periocidad ni el mecanismo del envio del informe de PQRSD al lider del proceso de Control Interno Disciplinario para los fines petienentes.</t>
  </si>
  <si>
    <t>Se evidencio que la actividad reportada se encuentra cumplida en el segundo trimestre</t>
  </si>
  <si>
    <t>Se evidenció el cumplimiento de la acción; AU_AC3 asociada al hallazgo 2021_AU_H6. No se evidencia recurrencia, por lo cual el hallazgo se da por CERRADO</t>
  </si>
  <si>
    <t>Falta de verificacion de los datos para la realizacion de los informes de PQRSD</t>
  </si>
  <si>
    <t>Debilidad en los controles dentro de la gestión del proceso.</t>
  </si>
  <si>
    <t>Se presenta como evidencia una captura de pantalla del sistema Outlook, en la que se observa la utilización de categorías o etiquetas para la clasificación y organización de los correos electrónicos relacionados con las solicitudes que ingresan a la Entidad. El soporte permite evidenciar la implementación de un mecanismo de organización para la gestión de los correos recibidos.</t>
  </si>
  <si>
    <t>Se evidencio que se soporta de trazabilidad de correos de las solicitudes ingresadas a la entidad</t>
  </si>
  <si>
    <t>Se presenta como evidencia el Auto Inhibitorio N.° 34, de fecha 15 de febrero de 2022, mediante el cual se ordena el archivo de las actuaciones relacionadas con el hallazgo. El documento establece que no procede una investigación adicional, al evidenciarse la inexistencia de normas vigentes que sustenten el inicio del procedimiento. Por lo tanto, se considera la evidencia soporta el cumplimiento de acción correctiva establecida.</t>
  </si>
  <si>
    <t>Se evidenció el cumplimiento de la acción; DI_AC2 asociada al hallazgo 2021_DI_H2, sin evidencia de recurrencia . En consecuencia, el hallazgo se da por CERRADO</t>
  </si>
  <si>
    <t>Se evidencia socializacion para el procedimiento de gestion de pago con fecha 24/04/2026, lo que permite verificar la ejecucion de la actividad formulada dentro de los plazo establecido</t>
  </si>
  <si>
    <t>Se evidenció el cumplimiento de la acción; DI_AC2 asociada al hallazgo 2021_GF_H6. No se evidencia recurrencia, por lo cual el hallazgo se da por CERRADO</t>
  </si>
  <si>
    <t>Se evidenció el cumplimiento de la acción; DI_AC2 asociada al hallazgo 2021_GF_H6. No se evidencia recurrencia, por lo cual, el hallazgo se da por CERRADO</t>
  </si>
  <si>
    <t>Se presenta como evidencia el Auto Inhibitorio N.° 34, de fecha 15 de febrero de 2022, mediante el cual se ordena el archivo de las actuaciones relacionadas con el hallazgo. Con base en la evidencia aportada, se verifica el cumplimiento de la acción correctiva establecida propuestas.</t>
  </si>
  <si>
    <t>Se evidenció el cumplimiento de la acción; DI_AC3 asociada al hallazgo 2021_CO_H4. No se evidencia recurrencia, por lo cual el hallazgo se da por CERRADO</t>
  </si>
  <si>
    <t>Se presenta como evidencia el Auto de Archivo de la investigación del 6 de junio de 2023 que corresponde al radicado 01 de agosto de 2022, mediante el cual se ordena el archivo de la actuación disciplinaria por el cumplimiento de los términos establecidos en la Ley para la atención de las PQRSD. En consecuencia, la evidencia aportada permite verificar el cumplimiento de la acción correctiva formulada.</t>
  </si>
  <si>
    <t>Se evidenció el cumplimiento de la acción; DI_AC8 asociada al hallazgo 2022_DI_H1. En consecuencia, el hallazgo se da por CERRADO</t>
  </si>
  <si>
    <r>
      <rPr>
        <b/>
        <u/>
        <sz val="11"/>
        <color rgb="FF000000"/>
        <rFont val="Arial"/>
        <family val="2"/>
      </rPr>
      <t>Hallazgo 03 de 2021 Saldos por Conciliar de Operaciones Reciprocas Administrativo</t>
    </r>
    <r>
      <rPr>
        <sz val="11"/>
        <color theme="1"/>
        <rFont val="Arial"/>
        <family val="2"/>
      </rPr>
      <t xml:space="preserve">
La DNBC reporta saldos sin conciliar de operaciones reciprocas</t>
    </r>
  </si>
  <si>
    <t>Realizar cruces de informacion con las entidades que presentan reciprocidad con la DNBC</t>
  </si>
  <si>
    <t>Se evidenció el cumplimiento de la acción; GF_AC22 asociada al hallazgo 2022AFin2021H3. No se evidencia recurrencia por lo tanto, el hallazgo qse da por CERRADO</t>
  </si>
  <si>
    <r>
      <rPr>
        <b/>
        <u/>
        <sz val="11"/>
        <color rgb="FF000000"/>
        <rFont val="Arial"/>
        <family val="2"/>
      </rPr>
      <t>Hallazgo 3 de 2022: Ingresos por contribuciones.(A)</t>
    </r>
    <r>
      <rPr>
        <sz val="11"/>
        <color theme="1"/>
        <rFont val="Arial"/>
        <family val="2"/>
      </rPr>
      <t>. En la cuenta del ingreso por contribuciones con saldo a diciembre 2022 por $58.488.575.487, la DNBC imputó $788.155.163 a un NIT Genérico 999.999.999, que corresponden a transacciones que no relacionaron el tercero aportante.</t>
    </r>
  </si>
  <si>
    <t>Debilidades en el seguimiento y control a las transferencias realizadas por las aseguradoras y por las debilidades en la gestión
para la identificación de los terceros</t>
  </si>
  <si>
    <t>Fortalecer controles respecto de los ingresos por contribuciones</t>
  </si>
  <si>
    <t>Se evidencio que la acción de cumplimiento subsana el hallazgo en el tiempo oportuno y no existe evidencia de recurrencia. por lo cual se deja como cerrado el hallazgo.</t>
  </si>
  <si>
    <t>se evidencia manual de politicas contables actualizado MN-GF-01 de fecha 26/06/2025 de la DNBC,</t>
  </si>
  <si>
    <t>3. Porque no se realizan procesos continuos de capacitación y concientización de la labor de supervisión</t>
  </si>
  <si>
    <t>Se evidenció informe realizado durante el primer trimestre del 2026</t>
  </si>
  <si>
    <t>En el segundo semestre de 2023 de la matriz consolidada de PQRSD, se dío respuesta extemporanea a 111 radicados, de los cuales se tomó una muestra de 11 donde se evidenció que a ninguno de ellos la Entidad notificó al interesado las circunstancias por las cuales no se le dio trámite oportuno y le señaló el plazo razonable en que se resolverá o daría respuesta, el cual no puede exceder del doble inicialmente previsto, incumpliendo lo establecido en la Ley 1755 de 2015, artículo 14.</t>
  </si>
  <si>
    <t>Deficiencias de control interno en cuanto al manejo del archivo documental, registros, soportes, informes de interventoría e informes de gerencia, que no permiten su verificación, trazabilidad y consistencia del cumplimiento de las obligaciones de los convenios</t>
  </si>
  <si>
    <t>Mejora de controles establecidos por el proceso de Gestión documental en cuanto al manejo del archivo documental, registros, soportes, informes de interventoría e informes de gerencia</t>
  </si>
  <si>
    <t>Se evidenció la actualización del Procedimiento de Transferencia Documental PC-GD-03, con propuesta del 23/05/2023, incorporando el punto de control para la digitalización de documentos, así como la elaboración de los Manuales de Transferencias Documentales Primarias y Secundarias, ambos con propuesta del 23/05/2023. Asimismo, se verificó su socialización, fortaleciendo la organización, trazabilidad y control del proceso de gestión documental</t>
  </si>
  <si>
    <t>Deficiencias de control por parte de la supervisión en cuanto al manejo del archivo documental, registros, soportes</t>
  </si>
  <si>
    <t>*Deficiente ejecución contractual del Contrato 171 de 2018
•Deficiencias en la ejecución contractual y seguimiento por parte del DNBC
•Fallas de supervisión.</t>
  </si>
  <si>
    <t>Se evidencia la notificación del vencimiento del Contrato de Comodato No. 171 de 2018 al Proceso de Gestión Contractual y las actuaciones administrativas adelantadas para su terminación y renovación. La evidencia aportada permite validar el cumplimiento de la acción correctiva formulada y el fortalecimiento del control sobre los vencimientos contractuales.</t>
  </si>
  <si>
    <t>Se evidenció el Acta de Liquidación del Contrato de Comodato No. 171 de 2018, evidencia con la cual la dependencia reportó el cumplimiento de la acción correctiva. Para el segundo trimestre de la presente vigencia no se presentaron nuevos soportes, toda vez que la acción fue reportada como cumplida en seguimientos anteriores.</t>
  </si>
  <si>
    <t>Se evidencia la elaboración y formalización del Acta de Liquidación del Contrato de Comodato No. 171 de 2018, así como las actuaciones administrativas relacionadas con su terminación y cierre contractual. Como soporte, se aportan las comunicaciones remitidas a la Alcaldía de Magangué, los documentos de vencimiento contractual y la respectiva liquidación del contrato. La evidencia presentada permite verificar la ejecución de la acción correctiva formulada y el cumplimiento de las actividades definidas en el plan de mejoramiento para subsanar las deficiencias identificadas en la ejecución y finalización del contrato.</t>
  </si>
  <si>
    <t>Se evidenció que el vehículo fue recibido y entregado directamente al Cuerpo de Bomberos Voluntarios del mismo municipio, razón por la cual la dependencia informó que no se generó acta de entrada a almacén de la DNBC. Se aportaron como soporte el Acta de Liquidación del 02/09/2024 y las comunicaciones relacionadas con la acción correctiva.</t>
  </si>
  <si>
    <t>Se evidencia la recuperación del vehículo asociado al Contrato de Comodato No. 171 de 2018 y su posterior entrega mediante el Contrato de Comodato No. 196 de 2024. Aunque no se generó acta de entrada a almacén por no haber ingresado físicamente a la DNBC, los soportes aportados permiten verificar la recuperación del bien y el cumplimiento de la acción correctiva formulada</t>
  </si>
  <si>
    <t>Se evidenció recurrencia del hallazgo 2023DenCom171H2, teniendo en cuenta que en hallazgos posteriores se identificaron nuevamente debilidades en el seguimiento y supervisión de contratos de comodato. En consecuencia, las acciones implementadas no demostraron eliminar de manera efectiva la causa que originó el hallazgo. Por tanto, se mantiene ABIERTO</t>
  </si>
  <si>
    <t>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t>
  </si>
  <si>
    <r>
      <t xml:space="preserve">Se evidenció recurrencia del hallazgo </t>
    </r>
    <r>
      <rPr>
        <b/>
        <sz val="11"/>
        <color theme="1"/>
        <rFont val="Calibri"/>
        <family val="2"/>
        <scheme val="minor"/>
      </rPr>
      <t>2023DenCom171H2</t>
    </r>
    <r>
      <rPr>
        <sz val="11"/>
        <color theme="1"/>
        <rFont val="Calibri"/>
        <family val="2"/>
        <scheme val="minor"/>
      </rPr>
      <t xml:space="preserve">, teniendo en cuenta que en hallazgos posteriores se identificaron nuevamente debilidades en el seguimiento y supervisión de contratos de comodato. </t>
    </r>
    <r>
      <rPr>
        <sz val="11"/>
        <color theme="1"/>
        <rFont val="Calibri"/>
        <family val="2"/>
        <scheme val="minor"/>
      </rPr>
      <t>Por tanto, no procede su efectividad ni cierre, y debe mantenerse ABIERTO</t>
    </r>
  </si>
  <si>
    <t>se evidencio la actualización de los saldos contables de la propiedad, planta y equipo, basado en la información real de inventarios físicos reportados por almacén correspondiente al I trimestre, con el objetivo de reflejar el saldo real de la PPE conforme al resultado del inventario físico para el mes de Abril</t>
  </si>
  <si>
    <t>se evidencio la actualización de los saldos contables de la propiedad, planta y equipo, basado en la información real de inventarios físicos reportados por almacén correspondiente al I trimestre, con el objetivo de reflejar el saldo real de la PPE conforme al resultado del inventario físico para los meses de abril y mayo.</t>
  </si>
  <si>
    <t>se evidencio formatos conteo de inventarios FO-AD-01-07 correspondiente a los meses de enero, febrero y marzo de 2026, lo que permite reflejar el saldo real de la propiedad, planta y equipo</t>
  </si>
  <si>
    <t>se evidencio formatos de inventarios correspondiente a los meses de abril, mayo y junio de 2026, lo que permite reflejar el saldo real de la propiedad, planta y equipo</t>
  </si>
  <si>
    <t>Se evidencia que se presenta como evidencia el Procedimiento de Formulación y Seguimiento del Plan Anual de Adquisiciones (PAA), código PC-PE-FSP-01-V3, contempla actividades de validación de la coherencia entre las necesidades contractuales, el presupuesto asignado, la cadena de valor, los proyectos de inversión y las actividades registradas en el Plan de Acción Institucional, así como la realización de seguimientos mensuales al PAA. No obstante, desde la tercera línea de defensa se identifica como oportunidad de mejora fortalecer los mecanismos de articulación y seguimiento entre el Plan Anual de Adquisiciones, el presupuesto institucional, el Plan de Acción y la ejecución contractual, mediante la definición de instancias formales de análisis y la generación de reportes integrados que faciliten el cruce de información entre las áreas responsables y la toma oportuna de decisiones por parte de la Alta Dirección, con el fin de prevenir rezagos en la ejecución contractual y presupuestal.</t>
  </si>
  <si>
    <t>Se evidencia la publicación anual del Plan Anual de Adquisiciones (PAA) en la página web institucional de la Dirección Nacional de Bomberos de Colombia (DNBC). Asimismo, se verificó que el formato institucional FO-PE-FSP-01-01-V2 utilizado para su formulación se encuentra alineado, en términos generales, con los lineamientos establecidos por Colombia Compra Eficiente, incorporando la información mínima requerida para la identificación de necesidades, la clasificación de bienes y servicios, la estimación de recursos, la modalidad de selección y la programación de los procesos contractuales. No obstante, desde la tercera línea de defensa, se identifica la oportunidad de fortalecer los mecanismos de seguimiento y articulación del PAA con los instrumentos de planeación institucional, presupuestal y contractual, con el fin de contribuir a una ejecución más efectiva de las adquisiciones programadas durante la vigencia.</t>
  </si>
  <si>
    <t>Se identifican debilidades en la gestión de la Dirección Nacional de Bomberos de Colombia (DNBC) debido a demoras en la entrega y puesta en funcionamiento de los tres (3) kits de rescate vehicular destinados a los Cuerpos de Bomberos beneficiarios, pese a la necesidad de contratación evidenciada en el estudio previo y el análisis de necesidades realizado por la DNBC.</t>
  </si>
  <si>
    <t>Se evidenció el Procedimiento para la asignación y reasignación de fortalecimiento (bienes), código PC-FB-02, vigente desde el 25/03/2025, presentado por la dependencia como soporte del cumplimiento de la acción correctiva.</t>
  </si>
  <si>
    <t>Se evidenció recurrencia temática del hallazgo 2024Fin2023H15, por situaciones similares en la entrega, asignación y seguimiento de bienes para el fortalecimiento bomberil, relacionadas con el hallazgo 2025Fin2024H19. Por tanto, no procede su efectividad ni cierre, y debe mantenerse ABIERTO</t>
  </si>
  <si>
    <t>Se evidenció el Acta No. 003 de la Junta Nacional de Bomberos del 13/02/2024, en la cual se aprobó por unanimidad facultar a la DNBC para realizar, en mesa técnica con la UNGRD, las modificaciones de especificaciones técnicas y regionalización de equipos y vehículos, dando cumplimiento a la acción correctiva. Durante el segundo trimestre de 2026 no se presentaron nuevos soportes.</t>
  </si>
  <si>
    <t>Se evidenciaron las actas de salida de almacén del 13/03/2024 y 04/04/2025, correspondientes al Contrato 116 de 2023, que soportan la entrega de los kits de rescate vehicular a los Cuerpos de Bomberos beneficiarios. La acción correctiva se encuentra cumplida; para el segundo trimestre de 2026 no se presentaron nuevas evidencias.</t>
  </si>
  <si>
    <t>De acuerdo con la situación antes descrita, se identifican debilidades por parte de la Dirección Nacional de Bomberos de Colombia – DNBC con relación a la falta de gestión por demoras para la entrega y puesta en funcionamiento de los tres (3) Kits contra incendios a los cuerpos de bomberos beneficiarios, teniendo en cuenta la necesidad de contratación de estos elementos.</t>
  </si>
  <si>
    <t>Se evidenció el Procedimiento de asignación y reasignación de fortalecimiento (bienes) a entregar a los Cuerpos de Bomberos del País, código PC-FB-02, versión 01, vigente desde el 25/03/2025, el cual define las actividades, responsables y controles para la asignación y reasignación de bienes. La acción se encuentra cumplida.</t>
  </si>
  <si>
    <t>Se observó recurrencia temática del hallazgo 2024Fin2023H9, teniendo en cuenta que la CGR identificó situaciones similares frente a la entrega tardía de bienes adquiridos para la atención de incendios forestales. Esta situación guarda relación con el hallazgo 2025Fin2024H21, asociado al Contrato 107 de 2024. Por tanto, no procede declarar la efectividad ni cerrar el hallazgo, el cual debe mantenerse ABIERTO.</t>
  </si>
  <si>
    <t>Se evidenció en el Acta No. 003 de la Junta Nacional de Bomberos del 13 de febrero de 2024 la presentación de la propuesta de reasignación de bienes a los Cuerpos de Bomberos, la cual fue aprobada por la JNBC, dando cumplimiento a la acción correctiva.</t>
  </si>
  <si>
    <t>Se evidencia que la segunda línea de defensa, en el monitoreo realizado, indicó que no se presentó evidencia para sustentar el cumplimiento de la acción correctiva. No obstante, durante la verificación efectuada por la tercera línea de defensa se constató que sí fue aportado como soporte el Auto Inhibitorio No. 003-2024, de fecha 12 de septiembre de 2024. En consecuencia, se identifica una inconsistencia entre el monitoreo reportado y la evidencia disponible, por lo que se recomienda fortalecer los controles de revisión para garantizar la coherencia entre la información registrada y los soportes documentales aportados.</t>
  </si>
  <si>
    <t>2.No existen los lineamientos estipulados para el manejo de los soportes, comprobantes de la nomina</t>
  </si>
  <si>
    <t>=+SI.ERROR(AL23($N238;ACTIVIDADES!$B$9:$T$494;19;0);"")</t>
  </si>
  <si>
    <t>2,No se dio cumplimiento a las fechas establecidas por cuanto el funcionario encargado de la liquidación se encontraba en vavaciones</t>
  </si>
  <si>
    <t>Durante el segundo trimestre, se aportó como evidencia un pantallazo de correo electrónico de fecha 13 de mayo de 2026, mediante el cual se remitió el seguimiento y análisis preliminar realizado por la segunda línea de defensa a los planes de mejoramiento, así como el informe correspondiente a dicho seguimiento.</t>
  </si>
  <si>
    <t>Se evidenció la actualización del procedimiento Gestión de Pagos, código PC-GF-17, versión 3, con fecha 28/04/2026, así como la actualización y/o expedición de los formatos asociados: Seguimiento Pago Planilla Seguridad Social Contratistas (FO-GF-17-05), Paz y Salvo Contratistas DNBC (FO-GF-17-06), Informe de Supervisión y Avance de Ejecución (FO-GF-17-03), Cesión y Endoso en Propiedad (FO-GF-17-04) y Presentación de Informe Final (FO-GF-17-07), fortaleciendo la estandarización documental del proceso de Gestión Financiera.</t>
  </si>
  <si>
    <t>No evidenció recurrencia posterior del hallazgo 2025Fin2024H17. Asimismo, se verificó el cumplimiento de las dos acciones formuladas, correspondientes a la revisión y/o actualización del procedimiento Registro de Obligaciones PC-GF-12 (GF_AC24) y a la validación de la consistencia de los soportes requeridos para el registro de pagos en el SIIF (GF_AC52). En consecuencia, al evidenciarse el cumplimiento de las acciones y no identificarse recurrencia posterior, se considera efectiva la mejora implementada y procede el cierre del hallazgo.</t>
  </si>
  <si>
    <t>No fue posible identificar evidencia que acreditara la ejecución de la actividad durante el período objeto de análisis. Si bien se relacionó un enlace como soporte, este no permitió verificar la evidencia correspondiente a la actividad evaluada.</t>
  </si>
  <si>
    <t>No se evidenció recurrencia del hallazgo. Asimismo, se verificó la documentación del procedimiento PC-GF-16 y del formato PC-GF-16-01, con fecha 23 de septiembre de 2025, evidenciándose el cumplimiento de la actividad asociada. No obstante, no es posible determinar la efectividad de la acción frente al hallazgo, dado que la matriz no contiene la descripción de la situación que le dio origen, lo que impide establecer si la medida implementada atendió efectivamente la causa identificada.</t>
  </si>
  <si>
    <t>No fue posible identificar evidencia que acreditara la ejecución de la actividad durante el período objeto de análisis. Si bien se relacionó un enlace como soporte, este no permitió verificar la evidencia correspondiente a la actividad evaluada .No obstante, no es posible determinar la efectividad de la acción frente al hallazgo, dado que la matriz no contiene la descripción de la situación que le dio origen, lo que impide establecer si la medida implementada atendió efectivamente la causa identificada.</t>
  </si>
  <si>
    <t>No se evidenció recurrencia del hallazgo 2023_MC_H3. Asimismo, se verificó el cumplimiento de la actividad formulada y, al no identificarse repetición de la situación que dio origen al hallazgo, se considera efectiva la acción implementada y procede el cierre del hallazgo.</t>
  </si>
  <si>
    <t>Se evidenció que la matriz IPEVR del Centro Logístico contempla 43 medidas de intervención. De acuerdo con los soportes aportados, fue posible verificar la implementación de 2 de estas medidas, correspondientes a la inspección de seguridad del riesgo eléctrico en las instalaciones y a la demarcación y señalización. Para las demás medidas se aportaron evidencias relacionadas con visitas, diagnósticos, programación y gestión de mantenimiento; sin embargo, estas no permiten acreditar su implementación.</t>
  </si>
  <si>
    <t>Se evidencia procedimiento, manual y socializacion de gestion del riesgo de la DNBC para el segundo trimestre.</t>
  </si>
  <si>
    <t>Se evidenció la actualización de los documentos asociados a la gestión de riesgos y la presentación de la Política de Gestión de Riesgos ante el Comité Institucional de Control Interno, encontrándose pendiente su oficialización. Asimismo, las matrices de riesgos de los procesos se encuentran en proceso de aprobación, incluyendo la definición de sus respectivos controles y planes de acción.</t>
  </si>
  <si>
    <t>Se evidenció la elaboración del informe sobre el estado de las incapacidades laborales correspondiente al periodo comprendido entre el 1 de enero y el 17 de junio de 2026, en el cual se identificaron cinco (5) incapacidades, todas con una duración de dos (2) días. De acuerdo con el análisis realizado, estas prestaciones económicas fueron asumidas por la DNBC y no generaron cuentas por cobrar ni obligación de recobro ante EPS o ARL.</t>
  </si>
  <si>
    <t>Dado que el hallazgo aún presenta actividades en ejecución y otras sin iniciar, no procede realizar el análisis de efectividad hasta tanto se complete la implementación de la totalidad de las acciones formuladas.</t>
  </si>
  <si>
    <t>Se evidenció la presentación del procedimiento PC-PE-FSP, versión 3. La primera línea informó que durante 2022 y 2023 se realizaron seguimientos al PAA en comités de contratación; sin embargo, no se aportaron los doce (12) informes establecidos como producto de la acción. Por lo anterior, el avance se ajusta del 100 % al 10 % y el estado queda “En ejecución”.</t>
  </si>
  <si>
    <t>Se verificó el cumplimiento de la acción TI_AC15 mediante la elaboración del diagnóstico de necesidades de información para el desarrollo del RUE 2.0. Asimismo, no se evidenció recurrencia posterior a su implementación; los hallazgos relacionados identificados corresponden a situaciones anteriores al cumplimiento de la acción, por lo que no afectan su evaluación de efectividad. En consecuencia, se da CIERRE.</t>
  </si>
  <si>
    <t>Se evidenció el Informe de asesoría y asistencia técnica que soporta la visita técnica realizada el 01/09/2025 a la Estación de Bomberos del municipio de Guarne (Antioquia), en la que se verificó la ejecución de las obras de construcción de andenes y accesibilidad para personas con movilidad reducida, con registro fotográfico como evidencia de la implementación de la acción.</t>
  </si>
  <si>
    <t>Se evidenció que, durante el primer trimestre de 2026, se aportó como soporte el Auto de Remisión por Competencia del expediente IP-016-2024, de fecha 30 de abril de 2025, mediante el cual la Gestión de Asuntos Disciplinarios dispuso remitir las diligencias a la Procuraduría Delegada Disciplinaria de Instrucción 7, Segunda para la Contratación Estatal, por corresponderle la competencia para continuar con la actuación disciplinaria</t>
  </si>
  <si>
    <t>Se evidenció recurrencia del hallazgo 2023DenCom171H2, teniendo en cuenta que en hallazgos posteriores se identificaron nuevamente debilidades en el seguimiento y supervisión de contratos de comodato. Por tanto, no procede su efectividad ni cierre, y debe mantenerse ABIERTO</t>
  </si>
  <si>
    <t>Se evidenció que la acción fue cumplida mediante las actas de salida de almacén Nos. 2117 y 2118 del 01/04/2025 y No. 2121 del 04/04/2025, correspondientes al Contrato 268 de 2023. Para el segundo trimestre de 2026 no se presentaron nuevas evidencias, al encontrarse la acción reportada como cumplida</t>
  </si>
  <si>
    <t>Se evidencias actas de entrdas y salidas de hetrramientas y equipos del centro logistico de la DNBC de los meses de abril y mayo pendiente para firmas</t>
  </si>
  <si>
    <t>Se evidencia envio de correo electronico de información ambiental como soporte de accion ante la actividad</t>
  </si>
  <si>
    <t>Seguimiento Histórico CGR</t>
  </si>
  <si>
    <t>Subdirección estratégica</t>
  </si>
  <si>
    <t>Generación de mecanismos de control y seguimiento con relación a las supervisión y liquidación de los comodatos.</t>
  </si>
  <si>
    <t>Realizar la resolución de adjudicación o comodato del carro tanque cisterna al CB de Magangué Bolívar</t>
  </si>
  <si>
    <t>Implementación de una base de datos para el registro y control de la propiedad planta y equipo, que contenga toda la información necesaria (nombre, código, ubicación, registro, costo histórico, depreciación entre otros)</t>
  </si>
  <si>
    <t>No se realizaron los cruces de información por las áreas responsables para la toma de decisiones por parte de la Ata Direccion,para la ejecucion contracual de la vigencia.</t>
  </si>
  <si>
    <t>Se evidencio que la accion formulada carece de soportes que permitan verificar el cumplimiento de la actividad.Asimismo, se evidenció que en el primer trimestre se registró erróneamente un avance físico de ejecución del 100 % y estado “Cumplido”. Para el segundo trimestre, el porcentaje se ajusta al 10 % y el estado de oportunidad se modifica a “En ejecución”.</t>
  </si>
  <si>
    <t>Se evidenció que para el presente periodo no se reportaron avances ni se aportaron soportes que permitan verificar la ejecución de la acción, toda vez que en el primer trimestre esta fue registrada como cumplida.</t>
  </si>
  <si>
    <t>Informe Semestral del Estado de Control Interno de DNBC por el periodo comprendido entre el 1 de enero al 30 de Junio de 2020</t>
  </si>
  <si>
    <t>Informe Rezago Presupuestal 2020</t>
  </si>
  <si>
    <t>Informe Seguimiento Austeridad Gasto l Trimestre de 2021</t>
  </si>
  <si>
    <t>Informe Semestral del Estado de Control Interno de DNBC por el periodo comprendido entre el 1 de Enero al 30 de Junio de 2021</t>
  </si>
  <si>
    <t>Informe Seguimiento Austeridad Gasto Il Trimestre de 2021</t>
  </si>
  <si>
    <t>Evaluación al grado de eficacia, eficiencia y efectividad del proceso de Gestión Contractual, la administración de los riesgos, los controles y el cumplimiento de la normatividad legal vigente</t>
  </si>
  <si>
    <t>Informe Seguimiento Ley 1712 de 2014- Ley de Transparencia y del derecho de acceso a la información pública nacional".</t>
  </si>
  <si>
    <t>Informe Seguimiento Austeridad Gasto IIl Trimestre de 2021</t>
  </si>
  <si>
    <t>Informe Semestral del Estado de Control Interno de DNBC por el periodo comprendido entre el 1 de Julio o al 31 de Diciembre de 2021</t>
  </si>
  <si>
    <t>Informe Seguimiento Austeridad Gasto I Trimestre de 2022</t>
  </si>
  <si>
    <t>INFORME DE SEGUIMIENTO Y EVALUACION AL TRATAMIENTO DE LAS PETICIONES, QUEJAS, RECLAMOS, SOLICITUDES Y DENUNCIAS RECIBIDAS EN EL PERIODO COMPRENDIDO ENTRE EL 1 DE ENERO AL 30 DE JUNIO</t>
  </si>
  <si>
    <t>Informe Seguimiento Austeridad Gasto II Trimestre de 2022</t>
  </si>
  <si>
    <t>Informe Semestral del Estado de Control Interno de DNBC por el periodo comprendido entre el 1 de enero al 30 de junio de 2022</t>
  </si>
  <si>
    <t>Informe Seguimiento Austeridad Gasto III Trimestre de 2022</t>
  </si>
  <si>
    <t>Informe Seguimiento Austeridad Gasto II Trimestre de 2023</t>
  </si>
  <si>
    <t>Informe Seguimiento Austeridad Gasto IV Trimestre de 2022</t>
  </si>
  <si>
    <t>Informe Seguimiento Austeridad Gasto I Trimestre de 2023</t>
  </si>
  <si>
    <t>Auditoría Financiera a la Dirección Nacional de Bomberos de Colombia (DNBC) Vigencia Fiscal 2021</t>
  </si>
  <si>
    <t>Denuncia 2020. Convenio de Asociación nro. 254 de 2020 suscrito entre U.A.E. Dirección Nacional de Bomberos DNBC y Cuerpo de Bomberos Voluntarios de Envigado CBVE</t>
  </si>
  <si>
    <t>INFORME DE SEGUIMIENTO DEL ESTADO ACTUAL DE LA INFORMACIÓN REGISTRADA POR LA DIRECCIÓN NACIONAL DE BOMBEROS, EN EL SISTEMA DE INFORMACIÓN Y GESTIÓN DEL EMPLEO PÚBLICO (SIGEPII)</t>
  </si>
  <si>
    <t>Informe Semestral del Estado de Control Interno de DNBC por el periodo comprendido entre el 1 de Julio al 31 de diciembre 2020</t>
  </si>
  <si>
    <t>Denuncia transición de IPV4 a IPV6 y portal web compatible con IPV6- Contrato 078-2029</t>
  </si>
  <si>
    <t>A pesar de establecer un sistema de control en la información de los inventarios a través del Excel, se encontró que no se cuenta con mecanismos de control necesario como es (Software de inventarios) que garanticen la contabilización y confiabilidad de la información recibida y generada, para el ingreso, entrega y actualización de inventario.
Se evidencia que se estableció la Compra de Software de inventario, el en el Plan Anual de Adquisiciones de este año, por valor de $ 80.000.000, el cual a la fecha no se ha comprado por falta de recursos en la DNBC.
Teniendo en cuenta lo anterior, el proceso de gestión administrativa, afirma que personal encargado del almacén diseñó una base de datos que permite la contabilización de la información recibida y generada, para el ingreso, entrega y actualización de inventario, así mismo informan que el día 14 de octubre de 2016 se actualizó el Plan Anual de Adquisiciones y se retiró del mismo la adquisición del Software de inventarios ya que no se cuenta con presupuesto disponible para su compra.
No se posee un Programa Sistemático de Inventarios, que lleve un adecuado control, tanto de entradas como salidas de elementos. Asimismo, que permita de manera inmediata reflejar cantidades, valores unitarios, totales y el centro de costo (ubicación) del bien.</t>
  </si>
  <si>
    <t>El proceso de Gestión Contractual presenta incumplimiento en los tiempos y debilidades en los controles establecidos actualmente, lo cual va en contravía a lo establecido en el actual Manual de Contratación institucional el cual determina que: “5. PLANEACIÓN DE LA GESTIÓN CONTRACTUAL
La planeación será el pilar de los todos los procesos contractuales que adelante la Dirección Nacional de Bomberos. La aplicación de este principio implicara contar con un plan que consolide y priorice las adquisiciones de la dirección, teniendo en cuenta las necesidades diagnosticadas, la realización de estudios y análisis antes de iniciar un procedimiento de selección...” dicha priorización no se evidencia en los instrumentos actuales de la gestión contractual, por lo cual se estructura la presente No Conformidad.</t>
  </si>
  <si>
    <t>Se evidenció que no se han establecido los requisitos ambientales para la compra de productos y servicios.
Aunque Gestión Administrativa, ha identificado los requisitos ambientales para la adquisición de insumos y servicios al interior de la entidad, dichos requisitos no han sido establecidos formalmente en el proceso de Gestión Contractual (Compras verdes). Dicha observación ha sido recurrente ya que se había evidenciado en la auditoría de la vigencia 2016.</t>
  </si>
  <si>
    <t>No se realizó un adecuado diseño de los indicadores de gestión del proceso Gestión de Tecnología e Informática, por cuanto no se está midiendo el cumplimiento del objetivo del proceso.</t>
  </si>
  <si>
    <t>Se evidencia que la construcción del Plan Estratégico de Tecnologías de la información y las comunicaciones, no se ajustan a las necesidades de la entidad en materia de TI, lo cual dificulta la realización de la planificación de mediano y largo plazo en materia de infraestructura de TIC lo cual incumple lo establecido en la estructura definida por el Ministerio de Tecnologías de la Información y las Comunicaciones a través del documento “G.ES.06 Guía para la construcción del PETI”</t>
  </si>
  <si>
    <t>Monitoreo y Supervisión 17.3
Los responsables de los procesos, Funcionarios y Contratistas de acuerdo con lo establecido en las políticas de operación del Procedimiento Accciones correctivas, preventivas y de mejora, tienen la posibilidad de reportar al Jefe Inmediato cualquier deficiencia del Sistema de Control Interno para la toma de decisiones. No obstante, no se han formulado planes de mejoramiento producto de autoevaluaciones realizadas por los líderes del proceso.</t>
  </si>
  <si>
    <t>Se constituyeron Reservas Presupuestales por Funcionamiento por la suma de $132.264.139.00 equivalente al 2.70% y para Inversión en $13.909.961.321 que corresponde al 27.22%, frente al presupuesto del año 2019, superando lo máximo permitido por el Gobierno Nacional conforme lo descrito en el Decreto 1068 de 2015 en su Artículo 2.8.1.7.3.5.</t>
  </si>
  <si>
    <t>Se evidenciaron falencias en lo que respecta a las solicitudes de PAC e informes mensuales, incumpliendo con las Directrices establecidas en el Correo Electrónico del 07 de enero emitido por el Proceso de Gestión Financiera, así como con lo indicado en el artículo 72 de la ley 38 de 1989 y con el decreto 359 de 1995; por cuanto:
*Los Supervisores y responsables de las Áreas no solicitaron de manera mensual el PAC requerido para la cancelación de las obligaciones a su cargo de ninguno de los contratos que se constituyeron en el rezago Presupuestal
*No se evidenciaron los Informes mensuales del PAC solicitado por la DNBC y el PAC aprobado por el MINHACIENDA, de ninguno de los contratos que se constituyeron en el rezago Presupuestal
* En relación al PAC del Rezago Presupuestal, no fue actualizado contemplando los Otros Si modificatorios, ni los pagos que efectivamente se realizarían durante el cuarto trimestre de 2020, ya que fue remitida al Minhacienda una proyección del PAC de las Reservas a comienzos del mes de septiembre de 2020, es decir, no estaba ajustada a la Realidad de los compromisos a cancelar asi: contratos 260, 266, 282, 289, 290 de 2020 y orden de compra 56640 de 2020.</t>
  </si>
  <si>
    <t>No se evidencia articulación entre el plan de adquisiciones, la ley anual de presupuesto, el decreto de liquidación, el Plan de Compras y el Plan de Acción, lo cual no permitió que los compromisos contractuales fueran atendidos durante la respectiva vigencia fiscal, conforme lo señala el MIPG V4, Dimensión 2 Direccionamiento Estratégico y Planeación, que indica que: Para la formulación de los planes de acción institucional, las entidades deben tomar en cuenta lo previsto en la Ley 152 de 1994, y en el artículo 74 de la Ley 1474 de 2011, en el que se establece que debe especificar en él los objetivos, las estrategias, los proyectos, las metas, los responsables, los planes generales de compras y la distribución presupuestal de sus proyectos de inversión; así mismo, deber incluir tanto los aspectos relacionados con el componente misional como con los relacionados con los planes de que trata el Decreto 612 de 2018,ya que no se coordina la ejecución del Plan de Compras con la Oficina Asesora de Planeación</t>
  </si>
  <si>
    <t>Se evidenció que durante el primer trimestre de 2021, no hubo recuperación en el saldo adeudado por concepto de Cuentas por Cobrar Incapacidades”; ya que, al realizar la verificación del total adeudado por concepto de Incapacidades pendientes por cobrar a las EPS y ARL a fecha corte 31 de diciembre de 2020 y 31 de marzo de 2021, se incrementó el mismo, pasando de $28.871.195 a $28.945.919.12 es decir aumentó en $74.724. Por lo tanto, debe existir una gestión permanente al cobro y recobro de los saldos por concepto de incapacidades</t>
  </si>
  <si>
    <t>No se logró realizar seguimiento al Rubro de Telefonía Fija; con el fin de verificar la Racionalización en las llamadas telefónicas internacionales, nacionales debido a que no se ha realizado la gestión y trámite de pagos de las facturas de la ETB, por parte del Supervisor. Por lo tanto, se desconoce si hubo incremento o reducción, desatendiendo las directrices emanadas por el Gobierno Nacional en la Directiva Presidencial No. 09 de 2018 en el numeral 6.2 y Decreto 371 de 2021 artículo 15.</t>
  </si>
  <si>
    <t>Ambiente 5.4
Por parte de la Oficina de Control Interno, se realizó la evaluación de los controles por medio de los seguimientos y auditorías generadas. Aunque se actualizó el Manual de Gestión del Riesgo, Vigente Desde:30/06/2021, los procesos a la fecha aun están en la verificación de sus procedimientos con el fin de establecer los controles pertinentes en cada uno de ellos.</t>
  </si>
  <si>
    <t>Ambiente 11.2
La entidad, no tiene documentado el desarrollo de actividades de control para los proveedores de tecnología.</t>
  </si>
  <si>
    <t>Ambiente 13.2
Aunque la Entidad posee el registro de activos de la información, pero la misma se encuentra desactualizada, ya que al realizar la revisión se evidencia que el "Fundamento Constitucional o Jurídico" estipulado en algunas categorias o tipos de información está desactualizado con normatividad que se encuentra derogada. Ej Decreto 1537 de 2001 que fue derogado por el Decreto 1083 de 2015, Guía para la gestión del riesgo de corrupción 2015 y la Guía para la administración del riesgo 2011 DAFP, entre otros.</t>
  </si>
  <si>
    <t>Ambiente 17.3
Se evidencia en la viñeta 9 del numeral 6.6.POLITICAS DE OPERACIÓN, del proceso Acciones Correctivas, Preventivas y de Mejora versión 2 Código: PC-MC-02, que Cualquier servidor público o contratista de la Entidad, podrá identificar la posibilidad de una Corrección, Acción Correctiva, Preventiva o de Mejora, para lo cual, debe informar a su jefe inmediato o supervisor; sin embargo, esta actividad no se ejecuta por los procesos.</t>
  </si>
  <si>
    <t>Se evidenció legalización extempóranea de comisiones, incumplimiendo lo señalado en la resolución 126 de 2020, artículo 4 literal (g), por cuanto las resoluciones 164, 169 y 170 de 2021 fueron legalizadas de manera inoportuna.</t>
  </si>
  <si>
    <t>Se generó incumplimiento a lo señalado en el Decreto 1598 de 2011 que modifica el artículo 15 del Decreto 1737 de 1998, artículo 2.8.4.6.5 del Decreto 1068 de 2015, y concepto 155141 de 2021 emitido por el DAFP, en relación al uso adecuado de las líneas telefónicas y/o equipos, así:
No existe designación de los equipos a que hubiese dado lugar ni de las respectivas lineas telefónicas al personal que actualmente las está utilizando.
La justificación del uso de las lineas teléfonicas no fue soportado.
Existen varias lineas telefónicas y/o equipos, asignadas a un mismo cargo, como es el caso de Comunicaciones, Citel y Subdirector Administrativo y Financiero.
Están siendo utilizadas lineas telefónicas por parte de personal que no posee vínculo laboral con la entidad como es el caso de Clara Inés Rueda.
Existen líneas telefónicas y/o equipos, asignadas a funcionarios que no ostentan cargos de Director General, Subdirector ni que su labor principal sea la Atención y Prevención de Desastres.
Se está utilizando lineas telefónicas y/o equipos, por personal Contratista.
Se suspendieron 14 lineas telefónicas, más no fueron canceladas y se desconoce aún el usuario que la tenía asignada.
Se están utilizando las lineas 3223472160 y 3223472114 pero se desconoce el usuario que la tiene asignada</t>
  </si>
  <si>
    <t>No se está dando cumplimiento al Artículo 11 del Decreto 371 de 2021, por cuanto, se está cancelando costos muy altos por concepto de alquiler de salones, transporte, alojamiento, sonido, luces, refrigerios, almuerzos entre otros sin priorizar el uso de las tecnologías de la información ya que se están realizando capacitaciones, eventos y reuniones de manera presencial y no virtual, como se evidencia en los pagos realizados al convenio 113 de 2021, e informe financiero reflejándose altos costos en cada uno de los componentes así:
Primer Pago:
•	En la solicitud de servicios por parte de la entidad del día 08 de Junio de 2021, se requirió la programación logistica de los eventos Delegación Bomberos, Mesa de trabajo bomberos, mesa de trabajo sindicatos, apoyo administración capacitación bomberos San Andres, Apoyo logistico entrega de Kits, Encuentro Nal de escuela de Formación de Bomberos entre otros; pero, no se indicó en algunos servicios la discriminación del número tanto de asistentes como de cantidad de kits, Papelería, impresiones, Escarapelas, Estaciones de Café, restaurante etc, aún cuando en algunos casos se establece la capacidad de la sala. •	El informe Financiero el cual es el soporte para realizar el respectivo pago no tiene discriminado el IVA en cada uno de los items se generaron de manera global para cada componente. De igual forma el mismo no detalla por item o componente el valor cancelado.
•	La OCI realizó el análisis de los costos invertidos en cada uno de los eventos realizados evidenciándose de manera general un alto desembolso en lo que respecta los componentes 1,2, y 5, así
Componente 1 Alquiler de equipos $72.417.782
Componente 2 Transporte $90.966.895
Componente 5 Gastos logisticos $83.605.351
•	De igual forma, se facturó y se canceló $9 pesos por encima ya que el total de lo establecido en el informe financiero fue de $260.509.982 y lo facturado es $260.509.992.
•	El valor indicado en los items establecidos en el informe financiero el cual soporta el respectivo pago, presenta una diferencia de $159.20 con lo señalado en la propuesta económica
Segundo Pago:
•	No se realizó solicitud de servicios por parte de la DNBC
•	Contiene el Segundo Informe de Ejecución del Convenio reflejándose:
- Se está facturando el valor de $48,909,000 por concepto de Merchandising cuando este servicio no está incluido en el Componente No.5 de la propuesta que el proveedor realizó a la entidad.
- Se registró y facturó el valor de $21.518.651 por concepto de Suministro y entrega de Chalecos y se incorporó en el Componente Gastos Logisticos y Operativos, cuando este elemento es una prenda de vestir que no hace parte de una actividad logistica ni operativa.
-El valor indicado en los items establecidos en el informe financiero el cual soporta el respectivo pago, presenta una diferencia de $215 con lo señalado en la propuesta económica.
-Se contempló $3.284.400 para transporte y $523.600 para hospedaje pero se desconoce el evento al cual pertenece ya que viene indicado claramente el el Informe financiero
-Con relación al valor cancelado a la totalidad de los dos (2) pagos se refleja los altos costos cancelados así:
Componente de transporte $108.208.098
Alquiler de Salones $350.705.871
Alojamiento $47.483.258 (Hoteles de 3, 4 y 5 estrellas).
Comisión por Gerencia $32.381.399 (la cual no se contempló en el estudios del sector y estudio previo)
-No se facturó almuerzos y catering cuando el informe lo contempla en la mayoría de los eventos realizados
- No se evidenció un detalle discriminado de los funcionarios, contratistas y personal que haya utilizado el hospedaje, ni un control con relación a la adquisición y entrega de los chalecos, cuadernos institucionales, separadores, carpetas corporativas y boligrafos entregados</t>
  </si>
  <si>
    <t>Al realizar la verificación de la Austeridad en el gasto se evidenció que hacía falta en su gran mayoría las evidencias que soportaban los análisis y justificaciones de los rubros objeto de seguimiento, se presentaban inconsistencias en la coherencia de cifras y redacción entre otros aspectos, asi como los soportes documentales que fueron devueltos al Proceso de Gestión Administrativa para su corrección. De igual forma, no se allegó a la OCI el análisis de la reducción del servicio de luz
Lo anterior incumple lo enunciado en el artículo 151 del decreto 403 de 2020, que establece El Deber de entrega de información para el ejercicio de las funciones de la unidad u oficina de control interno.
De igual forma, tampoco se acató lo indicado en la ley 1712 de 2014 articulo 3 Principio de la calidad de la información.</t>
  </si>
  <si>
    <t>Plan de Mejoramiento
Se evidenció al corte 31 marzo de 2021, incumplimiento del Plan de Mejoramiento del Proceso; por cuanto, tienen dos (2) acciones sin iniciar y diecinueve (19) acciones vencidas. Es de anotar que seis (6) hallazgos, vienen desde la vigencia 2018, cinco (5) del 2019 y siete (7) del 2020 y una (1) del 2021, sin que se hayan tomado los correctivos del caso para dar cumplimiento al mismo, que se refieren en términos generales a la construcción del PAAC y los manuales de Contratación y Supervisión.
Lo anterior desatiende lo establecido en el manual operativo MIPG, en el numeral 4.1 de la Dimensión 4ª. Dimensión: Evaluación de Resultados que señala “(…) A nivel institucional, es fundamental efectuar el seguimiento periódico a todos planes que se implementan en la entidad (…)” y en el numeral 4.2.1. Seguimiento y evaluación del desempeño institucional específica “Las dependencias de planeación suelen ser las responsables y competentes para liderar estos ejercicios. No obstante, los responsables de hacer el seguimiento y la evaluación de los resultados institucionales son los servidores públicos que tienen a su cargo cada plan, programa, proyecto o estrategia objeto de seguimiento y evaluación. Así mismo, son ellos quienes deben establecer oportunamente las acciones de corrección o prevención de riesgos, si aplica, y registrar o suministrar los datos en los diferentes sistemas de información de que dispone la organización</t>
  </si>
  <si>
    <t>Inconsistencias en la Designación de la Supervisión.
Se evidenciaron falencias en la Delegación de la supervisión de los contratos 211, 214, 165,110, 265, 290, 266 y orden de compra 56640 de 2020; por cuanto no poseen claridad en esta designación, incumpliendo el ARTÍCULO 83 de la ley 1474 de 2011, que indica “Supervisión e interventoría contractual, …La supervisión consistirá en el seguimiento técnico, administrativo, financiero, contable, y jurídico que, sobre el cumplimiento del objeto del contrato, es ejercida por la misma entidad estatal cuando no requieren conocimientos especializados. Para la supervisión, la Entidad estatal podrá contratar personal de apoyo, a través de los contratos de prestación de servicios que sean requeridos.”
Así como lo preceptuado en la Guía para el ejercicio de las funciones de supervisión e interventoría de los contratos suscritos por las Entidades Estatales numeral 1 Designación de supervisores que dice: “El ordenador del gasto de la Entidad Estatal es responsable de la vigilancia y control de la ejecución del gasto y del contrato, por lo cual es quien debe designar el supervisor de un contrato.”</t>
  </si>
  <si>
    <t>Suscripción del contrato por persona no Autorizada Subasta Inversa
En la cláusula 25 de los contratos 266 y 290 de 2020, se establece que, para el perfeccionamiento y ejecución del contrato, se requiere la firma de las partes; no obstante, al revisar digitalmente la firma de las partes en la plataforma SECOP II estos fueron aceptados por las Contratistas Carolina Escárraga y Sandra Carolina Pulido; quienes no están facultadas para hacerlo, con base en lo señalado en el artículo 12 de la Ley 80 de 1993, que establece “De la Delegación para Contratar. Los jefes y los representantes legales de las entidades estatales podrán delegar total o parcialmente la competencia para celebrar contratos y desconcentrar la realización de licitaciones o concursos en los servidores públicos que desempeñen cargos del nivel directivo o ejecutivo o en sus equivalentes. La expresión "Concurso" fue derogada por el art. 32 de la Ley 1150 de 2007.”</t>
  </si>
  <si>
    <t>La Entidad no cuenta a la fecha, con una sección particular identificada con el nombre de "Transparencia y acceso a la información pública” en la página principal de su sitio web oficial, ya que para acceder a ella debemos entrar al menú Atención al ciudadano e igualmente a la fecha no cuenta con el footer o pie de página GOV.CO, ni con los nuevos menús Atención y Servicios a la Ciudadanía y Participa, de que trata el Anexo 2 de la Resolución 1519 de 2020, los cuales tenían plazo para su implementación hasta el 31 de Marzo de 2021, con ello incumpliéndose lo establecido en el Articulo 2.1.1.2.14. del Decreto 1081 2015</t>
  </si>
  <si>
    <t>Respecto de la información que trata el Artículo 2.1.1.2.1.4 del Decreto 1081 del 2015, en el link https://dnbc.gov.co/procedimientos-direccion-nacional-de-bomberos, no se encuentran publicados los procesos y procedimientos de la Entidad, que se siguen para tomar decisiones en las diferentes áreas; al igual que en el link: https://dnbc.gov.co/direccion-nacional/informacion-institucional/directorio-de-funcionarios, no se encuentra publicado el directorio de funcionarios que incluya el cargo, direcciones de correo electrónico y teléfono del despacho de los empleados y funcionarios y las escalas salariales, con ello inobservándose lo estipulado en el precepto indicado.</t>
  </si>
  <si>
    <t>No se encuentra ajustado el espacio normativa a lo estipulado en el Anexo 2 de la Resolución 1519 de 2020, no obstante el plazo hasta el 31 de marzo de 2021; toda vez, que debe haber un primer grupo de la normativa de la entidad o autoridad, luego con un numeral 2.1.1 Leyes de acuerdo con las que apliquen a la DNBC; 2.1.2 Decreto Único Reglamentario; 2.1.3 Normativa aplicable: decretos, resoluciones, circulares, directivas presidenciales, actos administrativos, autos o fallos judiciales 2.1.4 Vínculo al Diario o Gaceta Oficial y 2.1.5 Políticas, lineamientos y manuales 2.1.6 Agenda Regulatoria. 2.2 Búsqueda de normas, 2.2.1 Sistema Único de Información Normativa-SUIN; 2.2.2Sistema de búsqueda de normas; 2.3 Proyecto de normas para comentario, con ello inobservándose lo establecido para este espacio De acuerdo a lo estipulado en el Anexo 2 de la Resolución 1519, a la fecha se debía tener en el No.4 de la página web la Sección Planeación, Presupuesto e Informes, dentro del menú Transparencia y acceso a la información pública con asuntos presupuestales y de planeación, control interno, auditoria e informes de la Entidad, para lo cual se tenía plazo hasta el 31 de marzo de 2021</t>
  </si>
  <si>
    <t>Se evidenció que la entidad durante la vigencia 2021 no ha suscrito contrato para realizar el mantenimiento de los vehículos y en la actualidad el vehículo Volkswagen Amarok de placas ZXW 532 se encuentra varado,
adicionalmente no se cuenta con los soportes de la ejecución del mantenimiento preventivo y correctivo de las instalaciones, incumpliendo lo establecido en el Decreto 1072 de 2015, artículo 2.2.4.6.24 Medidas de prevención y control, parágrafo 2</t>
  </si>
  <si>
    <t>Se evidenció legalización extempóranea de comisiones, incumpliendo lo señalado en la resolución 060 de 2021, artículo 4 literal (g), por cuanto las resoluciones 464 y 334 de 2021 fueron legalizadas de manera inoportuna (Matriz 4) y las 334,337,398,399,400,401 y 402 no han sido legalizadas; conforme a lo establecido en el Control de Comisiones y Viaticos. (Matriz 5)</t>
  </si>
  <si>
    <t>Al verificar la documentación en el Sistema de Gestión, se constató que el Proceso de Gestión Administrativa, no está dando aplicabilidad a los procedimientos PC-GA-03 Mantenimiento Preventivo y/o correctivo de los Vehículos y PC-GA-04 Suministro de Combustible, adoptados por la DNBC el 23 de agosto de 2016.
De igual forma, ocurre con la inaplicabilidad de resolución del 448 de 2015, que establece el manual para el manejo de Vehículos de la DNBC, que tiene inmerso las revisiones generales de mantenimiento, el uso de los vehículos, prohibiciones de los conductores y procedimiento para el trámite de comparendos etc.</t>
  </si>
  <si>
    <t>Se evidenció que fue utilizado el vehículo de Placas OKZ 951 los días sábados y festivos sin la debida jusitificación así:
25 de julio de 2021
22 de agosto de 2021
26 de septiembre de 202
Lo anterior incumple lo establecido en el articulo 13 del Decreto 371 de 2021, que indica “Los vehículos solo podrán ser utilizados de lunes a viernes, y su uso en fines de semana y festivos deberá ser justificado en necesidades del servicio o en razones de seguridad”.</t>
  </si>
  <si>
    <t>Se evidenció que aun cuando, se elaboraron nueve (9) documentos denominados “ Designación de la SIM…” y se realizó la justificación de su utilización, los mismos no poseen firma del Director General y en la mayoría de estos documentos tampoco posee la firma del que la recibe; es decir, no están formalizados, desatendiendo desatendiendo la Dimensión 2 Direccionamiento Estratégico y Planeación del MIPG.
De igual forma, en el mes de septiembre de 2021, Aunque se suspendieron 27 lineas de las 36 quedando activas 9 lineas, es necesario indicar que la suspensión no garantiza la respectiva cancelación de las mismas; por lo tanto, la DNBC debe cancelar las lineas mencionadas y asegurarse de dar cumplimiento a las directrices de eficiencia administrativa.</t>
  </si>
  <si>
    <t>No se está dando cumplimiento al Artículo 11 del Decreto 371 de 2021, por cuanto, se está cancelando costos altos por concepto de alquiler de salones, transporte aereo, alojamiento, sonido, luces, logistica entre otros sin priorizar el uso de las tecnologías de la información ya que se están realizando capacitaciones, eventos y reuniones de manera presencial y no virtual, como se evidencia en el pagos realizado al convenio 113 de 2021, así:
Pago por valor de $190.262.712,00:
•	No se realizó la solicitud de servicios por parte de la entidad
•	La OCI realizó el análisis de los costos invertidos en cada uno de los eventos realizados evidenciándose de manera general un alto desembolso en lo que respecta los componentes 1,3 y 5, así
Componente 1 Alquiler de equipos $21.064.443
Componente 2 Transporte $28.789.432
Componente 5 Gastos logisticos $128.270.836.
•	Se facturaron y se cancelaron tiquetes aéreos por valor de$12.138.000 señalados en el Item 2 “Transporte (Aereo, Terrestre)”, cuando la entidad por Compra Pública realizó la adquisición de este servicio con la empresa Subatours.
•	El valor indicado en los items establecidos en el informe financiero el cual soporta el respectivo pago, presenta una diferencia de $213.60 con lo señalado en la propuesta económica
•	Se registró y facturó el valor de $595.000 por concepto de Suministro y entrega de Gorras y se incorporó en el Componente Gastos Logisticos y Operativos, cuando este elemento es una prenda de vestir que no hace parte de una actividad logistica ni operativa.
•	En el Componente 5 Gastos Logísticos y Operativos del Proyecto se evidenció un alto costo en lo que respecta a Carpa, Convocatoria periodistas, Servicio Mobiliario, espacio y personal para la alimentación del evento, entre otros.
•	Es incierto el número de participantes; por cuanto se facturaron diferentes cantidades para los siguientes items:
25 Kit Basico de tapaboca y alcohol de 60 ml
50 memorias USB 16 G
5 Gorras para obsequio
35	servicio mobiliario
•	No se facturaron servicios de Alimentación y Catering por el Componente 4, aun cuando los eventos de Entrega para el fortalecimiento de los CB de la zona caribe, Taller de Certificado de cumplimiento por Zonas, Medios de Comunicación y Reunión Interinstitucional establecieron en el Componente 5 el Servicio de Mobiliario, espacio y personal para la alimentación del evento.
•	No se evidenció un detalle discriminado de los funcionarios, contratistas y personal que haya utilizado el hospedaje, ni un control con relación a la adquisición y entrega de las gorras y memorias USB</t>
  </si>
  <si>
    <t>Ambiente 1.2
La DNB, tiene implementado el Manual de Convivencia Laboral, pero en el segundo semestre de la vigencia 2021, no se realizó la respectiva socialización.</t>
  </si>
  <si>
    <t>Ambiente 9.4
La entidad, realizó la Identificación de los Riesgos de gestión, conforme fue programado por la Entidad, no obstante no se ha generado la la etapa de valoracion de los riesgos</t>
  </si>
  <si>
    <t>Ambiente 11.2
No se cuenta con actividades de control internas para los proveedores de tecnología tiene documentado el desarrollo de actividades de control para los proveedores de tecnología.</t>
  </si>
  <si>
    <t>Ambiente 11.1
La DNBC aunque cuenta con la Política General de Seguridad y Privacidad de la información, la misma no tiene inmerso el componente de infraestructura tecnologica y sus controles, asi como tampoco hace referencia a las actividades que traten de los procesos de adquisición desarrollo y mantenimiento de tecnologías.
De otro lado la entidad no realizó mentenimiento preventivo de hardware durante la vigenica 2021.</t>
  </si>
  <si>
    <t>Ambiente 12.5
La OCI realizó seguimiento en el tercer cuatrimestre de 2021, a los controles y responsables de los riesgos de corrupción. En relación a los riesgos de Gestión se generó evaluación a la etapa de Identificación de los Riesgos, conforme fue programado por la Entidad, pero no se ha realizado la evaluación a los controles establecidos en los Riesgos de Gestión.
De otro lado, se evidenció que no se realiza la auto control ni autoevaluación con respecto a la primera linea de defensa, ni evaluación de la segunda linea de defensa.</t>
  </si>
  <si>
    <t>Ambiente 15.4
En la Política de Comunicación Interna y Externa de la Dirección Nacional de Bomberos se estableció "El proceso de Gestión de la Comunicación debe realizar semestralmente la evaluación de los canales de comunicación externos de la entidad con los Cuerpos de Bomberos, escogiendo la metodología más adecuada para su realización con el fin de conocer el alcance que se tiene e identificar las posibles mejoras del proceso", sin embargo no se ha realizado la evalución correspondiente al segundo semestre de 2021, asi como tampoco se cuenta con un procedimiento que determine claramente los lineamientos y metodolología para la evaluación de los canales de comunicación.</t>
  </si>
  <si>
    <t>Ambiente 13.2
La Entidad cuenta con el registro de activos de la información, pero la misma se encuentra desactualizada, ya que al realizar la revisión se evidencia que el "Fundamento Constitucional o Jurídico" estipulado en algunas categorias o tipos de información está desactualizado con normatividad que se encuentra derogada. Ej Decreto 1537 de 2001 que fue derogado por el Decreto 1083 de 2015, Guía para la gestión del riesgo de corrupción 2015 y la Guía para la administración del riesgo 2011 DAFP, entre otros.
En el seguimiento a la implementación de la Ley 1712 de 2014, se encontró que la entidad no ha implementado el anexo 2 de la resolución 1516 de 2020 para la publicación de la información en la página web.</t>
  </si>
  <si>
    <t>Ambiente 15.3
Se cuenta con el Procedimiento de recepción, distribución, seguimiento y salida de Peticiones, Quejas, Reclamos, Sugerencias y Denuncias, PC-AU-01, Versión: 2, Vigente Desde 16/11/2021, en el cual se tienen establecidas tanto las responsabilidades, como el flujo de que debe surtir una PQRSD desde su recepción, hasta la respuesta al peticionario; sin embargo, con corte a octubre se presenta un 3,7% ( respuestas extemporáneas (53/1432) de acuerdo con los informes mesuales publicados para Gestión de Atención al Usuario.</t>
  </si>
  <si>
    <t>Ambiente 15.6
Se realizó el Informe de encuesta de satisfacción del Usuario para el tercer cuatrimestre de 2021,con la aplicación de 38 encuestas de 395 usuarios, lo cual no es representativo para un nivel de confianza aceptable de las PQRSD atendidas por la entidad, evidenciándose que la información allí recolectada no es suficiente ni amplia para conocer la percepción de las partes interesadas. Asimismo, en la página web no se evidencia la publicación de la evaluación del servicio del primer semestre de 2021.</t>
  </si>
  <si>
    <t>Ambiente 17.1
La entidad de acuerdo con los informes de las evaluaciones independientes, formula los Planes mejoramiento respectivos, en donde se analizan causas y se establecen acciones de mejora para fortalecer el Sistema de Control Interno para alcanzar el logro de los objetivos de la Entidad., sin embargo se presentan debilidades en el cumplimiento de las acciones formuladas.</t>
  </si>
  <si>
    <t>Ambiente 17.4
La Oficina de Control Interno en el Comite Institucional de Coordinación de Control Interno de noviembre, presentó el resultado del seguimiento y verificación del estado de los Planes de Mejoramiento establecidos por los diferentes procesos, como resultado de las auditorías internas, seguimientos realizado por la Oficina de Control Interno, para la toma de decisiones por parte de la Alta Dirección., en el cual se evidencia incumplimiento de algunas de las acciones formuladas.</t>
  </si>
  <si>
    <t>Ambiente 17.7
Actualmente la DNBC, no posee Planes de Mejoramiento producto de las autoevaluaciones realizadas por la segunda línea de defensa . Por lo tanto no se cuenta con la verificación y avance del cumplimiento</t>
  </si>
  <si>
    <t>Se evidencian con corte al 31/12/2021, 32 incapacidades que no han sido pagadas por las entidades, las cuales ascienden a $32.743.368, lo que denota que las gestiones de recobro no han tenido éxito, dado que aprecia un saldo considerable por cobrar especialmente a SANITAS. Al respecto se debe tener en cuenta que el artículo 28 de la Ley 1438 de 2011, establece “El derecho de los empleadores de solicitar a las Entidades Promotoras de salud el reembolso del valor de las prestaciones económicas prescribe en el término de tres (3) años contados a partir de la fecha en que el empleador hizo el pago correspondiente al trabajador”</t>
  </si>
  <si>
    <t>Se evidencio que el proceso de gestión jurídica no adelantado las acciones legales adelantadas para el cobro coactivo de estos los valores adeudados por las EPS y ARL, porque antes se deben adelantar acciones administrativas previas al inicio del cobro por vía judicial. Sobre las cuales requirió el envío por parte del Proceso de Talento Humanos de la siguiente información:
• Copia de la incapacidad.
• Copia acta de posesión del funcionario.
• Copia de las planillas únicas de autoliquidación de aportes al sistema de salud
Correspondientes a los seis (6) meses anteriores a la fecha de ocurrencia del hecho que
Conllevó la expedición de la incapacidad.
• Copia de la resolución de reconocimiento de la incapacidad o licencia.
• Copia del comprobante de pago de nómina
• Copia de las peticiones remitidas a las EPS/ARL (Correos electrónicos, derechos de
petición, respuestas a peticiones, comunicaciones oficiales) que den cuenta de las
actuaciones realizadas ante la EPS/ARL para cobrar las incapacidades y/o licencias.
incumpliendo lo establecido en el artículo 817 del Estatuto Tributario, que señala que el plazo con el que cuenta la Administración para iniciar un proceso de cobro coactivo prescribe en cinco años, so pena de la ocurrencia de la prescripción extintiva, que castiga el interés del acreedor para reclamar su derecho.</t>
  </si>
  <si>
    <t>En la matriz diligenciada y entregada por GAU, que hace referencia al Listado de PQRSD correspondiente al segundo semestre de 2021, se evidenció que del total de 694 radicados 187 están sin radicado de salida, es decir el 5.42.%, una cifra considerable.
Ahora bien, con relación a la muestra tomada por la OCI, es decir los 69 radicados se evidenció que:
-En la matriz de PQRS se estipuló que 25 de estos PQRS no poseen documento de respuesta que tuviera número de radicado de salida.
-Las siguientes PQRS, fueron relacionadas en la Matriz indicando que no poseían documento radicado de salida, pero al realizar la revisión se encontró que las mismas si poseen respuesta con número de radicado así:
PQRS No radicado de salida
20211140115322 20212110031061
20211140116012 20222110037841
20211140116592 20222110032521
20211140118832 20222110032321
20211140119372 20222110032331
20211140122852 20222110032331
Con ello se desconoce lo preceptuado en el numeral 7 Actividad 5 de las Políticas de Operación del Procedimiento de Recepción, Distribución, seguimiento y salida de Peticiones, Quejas, Reclamos, Sugerencias y Denuncias que indica “que como registro del trámite de las PQRSD debe quedar un radicado de ORFEO.</t>
  </si>
  <si>
    <t>Falta de atención a las PQRSD dentro de los términos legales. Se encontró que en 146 PQRSD de los 694 radicados del segundo semestre de acuerdo con la base de datos suministrada por GAU, se respondieron de forma extemporánea, sin que haya evidencia, que dieron respuesta parcial debidamente sustentada y justificando porque no se pudo atender en término al peticionario; y si en caso de ser necesario que hayan fijado un nuevo tiempo que no excediera el término inicialmente establecido.
De las 69 PQRSD tomadas de muestra se encontraron 10 respondidas de forma extemporánea, para el radicado 20212050096211, en la base de datos figura con respuesta 9/11/2021, sin embargo, en el documento cargado en ORFEO el 21/09/2021.
Lo anterior incumple lo establecido en el artículo 14 de la Ley 1755 de 2015, y su parágrafo: “…Artículo 14. Términos para resolver las distintas modalidades de peticiones. Salvo norma legal especial y so pena de sanción disciplinaria, toda petición deberá resolverse dentro de los quince (15) días siguientes a su recepción…”
PARÁGRAFO. Cuando excepcionalmente no fuere posible resolver la petición en los plazos aquí señalados, la autoridad debe informar esta circunstancia al interesado, antes del vencimiento del término señalado en la ley expresando los motivos de la demora y señalando a la vez el plazo razonable en que se resolverá o dará respuesta, que no podrá exceder del doble del inicialmente previsto.</t>
  </si>
  <si>
    <t>Al verificar el aplicativo ORFEO se encontró que para 4 de las peticiones identificadas como vencidas en la base de datos de GAU,se generó la respuesta, así: 20213800106152, 20211140108392, 20211140115322, 20211140116012 y 20211140116592, además se encontró que la petición con radicado 20211140121692 se encuentra bloqueda, incumpliéndose lo establecido en el Artículo 23 de la Constitución Política, los términos señalados en el artículo 14 de la Ley 1755 de 2015, el Numeral 5.7 del Procedimiento de Recepción, Distribución, Seguimiento y Salida de Peticiones, Quejas, Reclamos, Sugerencias y Denuncias.</t>
  </si>
  <si>
    <t>Al realizar el análisis de las variaciones y al comparar los saldos al 31 de marzo de 2021 frente al mes de marzo de 2022, no se evidencia la recuperación en el saldo adeudado por concepto de Cuentas por Cobrar Incapacidades”; por parte de las EPS y ARL ya que el valor al 2021 era de $28.946.919 y al 2022 es de $29.458.339. Lo anterior, debido a que no se ha adelantado por parte de la entidad el cobro coactivo de estas partidas, desconociéndose que debe existir una gestión permanente al cobro y recobro de los saldos por concepto de incapacidades, incumpliendo lo establecido en la Ley 1066 de 2006 del 29 de Julio Artículo 1, que indica, Gestión del recaudo de cartera pública. Conforme a los principios que regulan la Administración Pública contenidos en el artículo 209 de la Constitución Política, los servidores públicos que tengan a su cargo el recaudo de obligaciones a favor del Tesoro Público deberán realizar su gestión de manera ágil, eficaz, eficiente y oportuna, con el fin de obtener liquidez para el Tesoro Público.</t>
  </si>
  <si>
    <t>No se está acatando lo señalado en el MIPG Dimensión 3 “Gestión con Valores para el Resultado”, lineamiento “Trabajar por procesos” ya que no se están definiendo de manera secuencial cada una de las diferentes actividades del proceso, desagregándolo en procedimientos o tareas, asi como los “Lineamientos generales” con respecto a los mecanismos para ejercer un control legal y técnico de los bienes de la entidad, ya que se evidenció que no se están ejecutando de manera adecuada los controles asociados al Parque Automotor así:
Vehículo Plazas ZXW 532
	No se evidencian las planillas de desplazamiento ni los Check List de Pre uso de vehículos de los meses de enero, febrero de 2022 y del 01 al 16 de marzo de 2022
Vehículo Plazas OKZ 951
	A partir del 11 de marzo de 2022, se implementó por parte del Proceso Gestión Administrativa el Formato de planilla de Desplazamiento FO-AD-02-01 Versión 1, pero los formatos que continuaron diligenciando los conductores fueron los FR-GA-16 versión 0.0 vigencia 23-08-2016.
Lo mismo ocurrió con el Formato Inspección Preoperacional Vehículos FO-AD-02-02 Versión 1, el cual actualizó el formato Check List pre uso de vehículos.
	Se está generando una fotocopia ya diligenciada impresa de la verificación, y únicamente se está diligenciando de manera diaria el kilometraje, el día y la hora, lo que no asegura que el vehículo se encuentre en optimas condiciones para ser utilizado.
	Los formatos de “Check List pre uso de vehículos”, se encuentran sin firma del supervisor</t>
  </si>
  <si>
    <t>No hay claridad con relación a la suscripción del Comodato, las razones de la Devolución por parte del Cuerpo de Bomberos Voluntarios de Bogotá, las decisiones tomadas por Entidad, teniendo en cuenta que no se poseee trazabilidad de la documentación.
Está observación fue informada por parte de la OCI en los informes de austeridad correspondientes a la vigencia 2021, y aún continúa sin tomarse las acciones para subsanar la mismas,
Lo anterior incumple la tercera 3 Dimensión Gestión con Valores para resultados del MIPG en relación a los “Lineamientos generales para la implementación” en lo que respecta a “Gestionar recursos físicos y servicios internos”</t>
  </si>
  <si>
    <t>Aunque se implementó el Manual para el Manejo de Vehiculos de la Dirección Nacional de Bomberos Código MN-AD-02 Versión 1 Vigente a partir del 11 de marzo de 2022, y socializado el 15 de marzo de 2022 con los Conductores de la DNBC, al verificar la documentación se constató que se continua sin dar aplicabilidad a los procedimientos PC-GA-03 Mantenimiento Preventivo y/o correctivo de los Vehículos y PC-GA-04 Suministro de Combustible, adoptados por la DNBC el 23 de agosto de 2016; incumpliendo la Dimensión 3 Gestión con Valores para el Resultado, del MIPG.
Esta falencia ha sido informada en los seguimientos realizados a la Austeridad en el gasto de la vigencia 2021 y primer trimestre de 2022, sin que se hayan tomado los correctivos necesarios para subsanarla.</t>
  </si>
  <si>
    <t>Al realizar el seguimiento por parte de la Oficina de Control Interno, se evidenció el incumplimiento a lo establecido en el Plan de Eficiencia Administrativa y Cero Papel de la DNBC, conforme al numeral 5.6 “las Estrategias y metas a implementar en la DNBC; por cuanto no se evidenció acciones ejecutadas para las siguientes estrategias:
•	Compromiso y apoyo de la alta dirección o líderes de los procesos y el trabajo mancomunado con el comité de trabajo asignado; y la de implementación de usuarios y contraseñas para generar impresiones, ya que en el informe de eficiencia no se hizo referencia a estas actividades.
•	Articulación con el proceso de Gestión de tecnología e informática –GTI de la Entidad, para implementar como primera medida en el control de impresión por parte de los funcionarios y contratistas, la retención de documentos con usuario y contraseña, esto con el fin de evitar la impresión directa de los archivos, optimizando y controlando así la impresión involuntaria de estos; por cuanto, a la fecha aun hay funcionarios y contratistas que no poseen esta contraseña</t>
  </si>
  <si>
    <t>Actividades del jefe
Funciones del jefe de la dependencia encargada de las PQRSD, determinadas en el Artículo 9 del Decreto 2232 de 1995
- Coordinar actividades con el jefe de la unidad de control interno y con el jefe de la unidad de planeación, para el mejoramiento continuo de la gestión de la entidad.
- Coordinar actividades con los jefes de unidad de quejas y reclamos de la entidad superior y de las demás entidades del área a que pertenece la entidad para lograr eficiencia y eficacia del sistema
En seguimiento al verificar los aspectos relacionados no hay evidencia de coordinación de actividades con el jefe de la unidad, el de control interno y con el jefe de la unidad de planeación, que permita el mejoramiento de la gestión.
Así mismo, no se tiene soporte de coordinación de actividades con los jefes de las demás unidades de quejas y reclamos del sector.</t>
  </si>
  <si>
    <t>Informe de que trata el artículo 54 de la Ley 190/95, el cual debe ser presentado con una periodicidad mínima trimestral, al jefe o director de la entidad, el cual debe dar cuenta de: 1. Servicios sobre los que se presente el mayor número de quejas
y reclamos, y 2. Principales Recomendaciones sugeridas por los particulares que tengan por objeto mejorar el servicio que preste la entidad, racionalizar el empleo de los recursos disponibles y hacer más participativa la gestión pública(respecto de este último aspecto no se radicaron sugerencias en el semestre).
En revisión de los informes mensuales de las PQRSD, se pudo establecer que en el mes de abril no obstante referir en el acápite 6 Evolución de las PQRSD, se estableció que para ese mes no se registraron quejas ni denuncias, pero en el mismo informe, en el acápite 11. Temas de consulta reiterativa se toma el texto de todos los informes, se establece: El 5.56% (4) de las peticiones son quejas por irregularidades en la actuación de diferentes Cuerpos de Bomberos, ante lo cual se les indica el conducto regular que trae la Resolución 1127 de 2018 “Por medio de la cual se modifican algunos artículos del Reglamento Administrativo, Operativo, Técnico y Académico de los Bomberos de Colombia, adoptado por la Resolución 661 de 2014”, el Decreto 953 de 1997 “Por el cual se dicta el Reglamento de Disciplina para el Personal de los Cuerpos de Bomberos” y la demás legislación a la que hubiere lugar, o quejas presentadas por los diferentes Cuerpos de Bomberos por el incumplimiento de las administraciones municipales en el giro de los recursos de sobretasa bomberil.
Así mismo, en el informe de junio se informa que se recibieron 3 quejas, pero no se indica a que servicios hacen referencia, sino que se limitan en el informe, a citar el mismo párrafo de la Resolución 1127 de 2018, el cual se repite en todos los informes, sin especificar sobre qué servicio se presentan las quejas y a que dependencia hace referencia, lo cual va a permitir la toma de decisiones.
Durante el I semestre de 2022, no se registra radicados de sugerencias</t>
  </si>
  <si>
    <t>Informes de solicitudes de accesos a información
Artículo 2.1.1.6.2 del Decreto 1081 de 2015, por medio del cual se establece que los sujetos obligados deberán publicar los informes de todas las solicitudes, denuncias y los tiempos de respuestas
Del ejercicio de Control Interno de discriminar por áreas las solicitudes asignadas, se observan inexactitudes en la información, toda vez que se relaciona que la Dirección tuvo un total de 72 radicados, pero es que se le están sumando 45 radicados que por estructura no le corresponden ya que CITEL, no hace parte de ella.
Así mismo, Comunicaciones también aparece en la relación de la Subdirección Administrativa y Financiera y en la Dirección General; e Infraestructura Nacional de Bomberos también se relaciona en la Subdirección Administrativa y Financiera y en la Subdirección Estratégica y de Coordinación Bomberil; con ello, generando incertidumbre en la información de las estadísticas presentadas en el informe.</t>
  </si>
  <si>
    <t>Términos para resolver las distintas modalidades de peticiones. Parágrafo Artículo 14 de la Ley 1755 de 2015
“Cuando excepcionalmente no fuere posible resolver la petición en los plazos aquí señalados, la autoridad debe informar esta circunstancia al interesado, antes del vencimiento del término señalado en la ley expresando los motivos de la demora y señalando a la vez el plazo razonable en que se resolverá o dará respuesta, que no podrá exceder del doble del inicialmente previsto”</t>
  </si>
  <si>
    <t>PQRSD vencidas
Se encontró que 78 PQRSD de las 601 radicadas en la DNBC, al revisar la base de datos del GAU y ORFEO, se vencieron sin que se les haya dado el correspondiente trámite, dentro del término legal ni por fuera de él, lo que evidencia debilidades en los controles de los servidores y/o contratistas responsables de dar respuesta; siendo el monitoreo de GAU, para determinar el número de días, pasados del plazo legal con ello incumpliéndose lo establecido en el Artículo 23 de la Constitución Política, los términos señalado en el artículo 14 de la Ley 1755 de 2015, el Numeral 5.7 del Procedimiento de Recepción, Distribución, Seguimiento y Salida de Peticiones, Quejas, Reclamos, Sugerencias y Denuncias</t>
  </si>
  <si>
    <t>Una vez radicada la respuesta en el aplicativo ORFEO, la misma, debe ser firmada por el responsable del proceso según corresponda, en esa medida el responsable de firmar la respuesta deberá revisar la consistencia de la información que se entrega al usuario.El responsable de firmar deberá percatarse que el documento cuente con el visto bueno de quien proyecta y de quien revisa; para esto, el documento deberá contener en letra legible al finalizar el documento el nombre de quien proyectó, de quien revisóy de quien finalmente aprobó.	En los radicados: 20221140123852* En los radicados:
221140125232*20221140134572*20221140146582*20229000127002*2022100012702220221140127952*20221140128092*20221140133992*20221140134872*2022114013540220221140135542*20221140140472*20221140152092*20221140156252*20221140151812, se encontraron documentos de respuesta sin firma y sin evidencia de envió, lo cual genera incertidumbre de si efectivamente el peticionario recibió pronta respuesta.</t>
  </si>
  <si>
    <t>Describir el objeto del Compromiso, de acuerdo al nombre de la razón social, uso presupuestal y Rubro, por cuanto en las obligaciones 10222 y 17322 se indicó en el concepto que era energía y era Aseo y recolección</t>
  </si>
  <si>
    <t>Registrar las obligaciones de manera independiente evitando la unión de varios pagos
Obligación 15022 del 18 de mayo, realizada a VIPCOL se juntaron dos pagos.</t>
  </si>
  <si>
    <t>En el mes de Junio de 2022, se canceló la suma de $1.120.768 por concepto de horas extras al funcionario Omar Enrique Ballesteros, cuando la cifra correcta era $741.715 (Horas extras del mes de mayo de 2022); es decir, $379.053, por encima del valor real.
El ajuste del mayor valor cancelado se efectuó con la resolución 429 de 2022, pero la misma fue emitida por la suma total de $1.186.334.00 y en ninguno de sus considerandos ni en el resuelve indicó los motivos por los cuales se le debía descontar o deducir al Funcionario Omar Enrique Moreno Ballesteros la suma de $379.053 (mayor valor cancelado en la nómina de Junio de 2022), es decir, se realizó el ajuste directo, soportado por una planilla en excell de liquidación; incumpliendo lo indicado en el Plan General de las Contabilidad Pública numeral 9.2 NORMAS TÉCNICAS RELATIVAS A LOS SOPORTES, COMPROBANTES Y LIBROS DE CONTABILIDAD numeral 336</t>
  </si>
  <si>
    <t>No fueron eficaces los controles identificados por parte del Proceso Gestión del Talento Humano para mitigar los riesgos de gestión conforme lo establece el numeral 3.2.2 Valoración de controles de la Guía para la administración del riesgo y el diseño de controles en entidades públicas VERSIÓN 5 emitida por el Departamento Administrativo de la Función Pública; así como el MANUAL DE GESTIÓN DEL RIESGO de la DNBC numeral 6.2.2. Evaluación del riesgo…Identificación y diseño de controles, así, por cuanto se materializaron los siguientes riesgos:
Riesgos de Gestión:
“Posibilidad de afectación económica y reputacional por sanciones del organismo de control debido a la inexactitud en la liquidación de nómina, prestaciones sociales y liquidación del contrato laboral de acuerdo con la normatividad vigente”, por la falencia en la liquidación del sueldo de una funcionaria, el no pago del subsidio de transporte, inadecuada liquidación de la prima de servicios y horas extras. y “Posibilidad de afectación económica y reputacional por sanciones por parte de la UGPP debido a la inoportunidad o incumplimiento de las obligaciones relacionadas con el pago de seguridad social.” Por el pago de intereses de mora en la seguridad social.
Riesgo de Corrupción:
“Posibilidad de manipular la información requerida para liquidación de la nómina otorgando beneficios que no corresponden (prima técnica, antigüedad vacaciones, viáticos,etc), generando un beneficio privado”
Asimismo, en el desarrollo de la auditoria se identificaron otros riesgos, los cuales no están incluidos en el Mapa de Riesgos de la DNBC.
•	La Cartera irrecuperable por concepto de cuentas por cobrar por Incapacidades.
•	Falta de controles establecidos al interior de la DNBC, que acrediten el seguimiento a la utilización del Parque Automotor de la DNBC.
•	Incumplimiento a las actividades plasmadas en el Plan de Eficiencia Administrativa asi como el Plan Institucional de Gestión Ambiental de la DNBC</t>
  </si>
  <si>
    <t>Al comparar los saldos de las cuentas por cobrar de las Incapacidades del 30 de marzo de 2022 de la EPS Compensar con relación al 30 de junio de 2022, se evidencia una diferencia de $637.934, pero al verificar la sumatoria de las incapacidades incorporadas en el segundo trimestre de 2022, el valor es de $2.035.929, existiendo una discrepancia en la información.
De igual forma, se verificaron las actas de conciliación entre el proceso de Gestión de Talento Humano y Gestión Financiera No.003 del 04 de mayo, No. 004 del 08 junio de 2022 y No.005 del 07 de Julio de 2022, y el valor que arrastra de saldo de incapacidades es $2.035.929 y en ninguna parte de sus contenidos indica; justificación alguna que pueda evidenciar la diferencia de $637.934.
Lo anterior evidencia que las conciliaciones realizadas que soportan el saldo de la Cuenta por Cobrar por la administración de la seguridad social en salud incumplen lo establecido en el Régimen de Contabilidad Pública numeral 7 CARACTERÍSTICAS CUALITATIVAS DE LA INFORMACIÓN CONTABLE PÚBLICA numerales 103, 104, 105 y 106 (confiabilidad, razonabilidad, Objetividad y verificabilidad).</t>
  </si>
  <si>
    <t>El vehículo no cuenta con la tecnomecánica conforme lo establece el Artículo 51 de la Ley 769 de 2002, modificado por el artículo 11 de la Ley 1383 de 2010, modificado por el Art 201 del Decreto 019 de 2012.
Es de anotar, que la Subdirección Administrativa y Financiera desde el primer trimestre de 2022, informó que este vehículo se encontraba en Mantenimiento, pero esto no lo exonera de la responsabilidad de tener el vehículo con los documentos vigentes.</t>
  </si>
  <si>
    <t>Se evidenció que la DNBC, no ha realizado el mantenimiento al parque automotor de la DNBC incumpliendo la tercera 3 Dimensión Gestión con Valores para resultados del MIPG en relación a los “Lineamientos generales para la implementación” en lo que respecta a “Gestionar recursos físicos y servicios internos” que establece “Es importante que se asigne un responsable (ya sea en una dependencia o en una persona, dependiendo de las capacidades de la entidad) de establecer los mecanismos para ejercer el control legal y técnico de los bienes y servicios con que se cuenta. De igual manera, es importante identificar, caracterizar, dar el mantenimiento requerido, custodiar y disponer apropiadamente de los bienes materiales.</t>
  </si>
  <si>
    <t>Ambiente 7.4
No se evidenció la implementación acciones con relación a los cursos de acción cuando se materializan los riesgos, ya que en el monitoreo realizado por la segunda linea de defensa se informó a la administración sobre la falta de continuidad en el servicio de correo asi como la falta de telefóno tomadas, ni la actualización de mapa de riesgos. De igual manera a la alerta generada con no contar con el telefono celular en Proceso Gestión de Atención al Usuario.</t>
  </si>
  <si>
    <t>Ambiente 7.5
No se evidenció la Implementación de acciones con el fin de resolver materializaciones ya que aunque se genero la alerta de la falta del telefono celular en el Proceso Gestión de Atención al Usuario, a la fecha no se ha adquirido.</t>
  </si>
  <si>
    <t>Ambiente 12.5
Realizar la revisión de los controles de los procesos, considerando cambios en regulaciones, estructuras internas u otros aspectos que determinen cambios en su diseño, ya que a la fecha existen procesos sin actualizar sus procedimientos.</t>
  </si>
  <si>
    <t>Ambiente 13.4
Aunque el día 30 de junio de 2022 se suscribió el Manual de Seguridad y Privacidad de la información no se ha dado aplicabilidad al mismo, con el fin que los servidores conozcan los lineamientos de confidencialidad y disponibilidad de la información</t>
  </si>
  <si>
    <t>Ambiente 14.2
Aunque el día 30 de junio de 2022 se suscribió el Manual de Seguridad y Privacidad de la información no se ha dado aplicabilidad al mismo, para dar a conocer los niveles de autoridad y responsabilidad</t>
  </si>
  <si>
    <t>Ambiente 15.3
Se cuenta con el Procedimiento de recepción, distribución, seguimiento y salida de Peticiones, Quejas, Reclamos, Sugerencias y Denuncias, PC-AU-01, Versión: 2, Vigente Desde 16/11/2021, en el cual se tienen establecidas tanto las responsabilidades, como el flujo de que debe surtir una PQRSD desde su recepción, hasta la respuesta al peticionario; pero se continua con extemporaneidad en las respuestas extemporaneas</t>
  </si>
  <si>
    <t>Plan de Acción
Realizando el análisis del cumplimiento de los productos del proceso, se encontró que el plan de acción contempla veinticuatro (24) productos, suministrado en desarrollo de la auditoria, difiere del plan de acción publicado en la página web de la DNBC, para la vigencia 2022, el cual registra 17 productos, por cuanto no contempla los siguientes productos.
•	Foro de Control de Incendios
•	Cursos de formación bomberil
•	Monitoreo y seguimiento a los Riesgos de Gestión
•	Reporte de seguimiento al PAAC
•	Reporte trimestral de Indicadores de gestión del proceso
•	Monitoreo periódico de avance de los referentes estratégicos institucionales
•	Documentación Sistema de Gestión DNBC
Lo cual incumple el Principio de la divulgación proactiva de la información señalado en el artículo 3. Otros principios de la transparencia y acceso a la información pública. de la Ley 1712 de 2014 el cual establece que “(…) lo que conlleva la obligación de publicar y divulgar documentos y archivos que plasman la actividad estatal y de interés público, de forma rutinaria y proactiva, actualizada, accesible y comprensible”</t>
  </si>
  <si>
    <t>Se realizó modificación al formato establecido por la DNBC para los certificados del registro del curso, evidenciado en el registro 032-2021, incumpliendo el numeral 6 del PARÁGRAFO 4. del Artículo 31. de la Resolución 1127 de 2018, que señala “Certificados: La Dirección Nacional de Bomberos establecerá el modelo de certificado, el cual no deberá sufrir modificación o adulteración de ningún tipo. (…)”.</t>
  </si>
  <si>
    <t>En recorrido por el centro logístico se encontró que no se cuenta con los adecuados controles para el aseguramiento de las actividades propias del bodegaje, tales como ayudas mecánicas para manipulación de cargas, hojas de seguridad de los productos químicos y matriz de compatibilidad, adecuada señalización de emergencias, doble pasamanos en la escalera, mecanismos suficientes para extinción de incendios ni personal capacitado como brigadista.
Adicionalmente no se cuenta con los soportes de vacunación del personal que realiza actividades en el nivel territorial.
Incumpliendo lo establecido en el Decreto 1072 de 2015, artículo 2.2.4.6.24 Medidas de prevención y control.</t>
  </si>
  <si>
    <t>Se presentó acumulación de dos periodos de vacaciones para los funcionarios Edwin Zamora y Jeison López, sin que se evidencie el acto administrativo que establezca que las mismas se acumularon por necesidades del servicio, incumplimiendo los articulos 12 y 13 del Decreto 1045 de 1978.
Lo mismo ocurre con los Funcionarios Marisol Mora y Norbert Faubricio Sánchez ya que poseen días pendientes de disfrute (10 y 09 dias) respectivamente, los cuales hacen referencia al periodo de la vigencia 2021, y a la fecha ya se les acumuló el periodo de la vigencia 2022</t>
  </si>
  <si>
    <t>Se evidencia que el vehículo de placas OKZ 951 está siendo utilizado por la DNBC, pero no se diligenciaron los Formatos FO-AD-02-02 Formato Preoperacional Vehiculos y FO-AD-02-01 Planilla de Desplazamiento en los meses de Julio, agosto y septiembre de 2022 como lo establece el Manual para el Manejo de Vehículos de la Dirección Nacional de Bomberos numeral 5.1 Política de Desplazamiento de Vehículos numeral 6.
Asimismo, se está incumpliendo el Numeral 7 del Manual para el Manejo de Vehículos se indica:
“DESARROLLO: Para el desarrollo de las política y procedimientos descritos en el manual, el Gestor del proceso Administrativo, verificará el cumplimiento de las responsabilidades de los conductores para lo cual realizará las siguientes actividades(…)•Verificar el diligenciamiento completo y oportuno del Formato de Inspección y el Formato de planilla de desplazamiento.”</t>
  </si>
  <si>
    <t>El Gestor del Proceso Gestión Administrativa, informó por medio de correo electrónico del 06 de diciembre de 2022, que “el vehículo OKZ 951, no tiene planillas anexas debido a que el conductor asignado a ella solo prestó los servicios para la DNBC por un par de días y hasta el momento no ha hecho allegar los documentos solicitados a pesar de haberle realizado la capacitación respectiva; el Capitán Soto es la persona que está encargada en la actualidad y desde el mes de agosto de la conducción del vehículo OKZ951”.
De lo anterior se deduce que el vehículo no ha sido asignado formalmente a la Subdirección Estratégica y de Coordinación Bomberil, y está siendo conducido por un funcionario que no obstenta el Cargo de Conductor(Subdirector Estratégico y de Coordinación Bomberil, y esta función no se encuentra establecida en el Manual de Funciones de este cargo, ya que el mismo es un Cargo del Nivel Directivo), incumpliendo lo señalado en el Manual para el Manejo de Vehículos numeral 5.1 POLÍTICA SOBRE EL DESPLAZAMIENTOS DE VEHÍCULOS numeral 1 que dice “Los vehículos oficiales deben ser conducidos por conductores profesionales.”
Asi mismo se incumple lo señalado en el Decreto 1068 de 2018 articulo 2.8.4.6.7, Ley 909 de 2004, Concepto 20216000136931 emitido por el DAFP</t>
  </si>
  <si>
    <t>Al 30 de septiembre de 2022, no se había realizado el mantenimiento preventivo y correctivo de los vehículos, con el fin de mantener en óptimas condiciones de operación los vehículos, conforme lo indica el numeral 5.2 Política de Seguridad y salud en el Trabajo numeral 5.2.1 POLÍTICA DE SEGURIDAD VIAL establecido en el Manual para el Manejo de Vehículos de la DNBC.</t>
  </si>
  <si>
    <t>Se evidenció que se no se dió cumplimiento a tres (3) actividades programadas en el numeral 15 del Programa de Gestión Ambiental del PIGA 2020-2024 de la DNBC así:
15.3Programa Gestión Integral de los Residuos
* Reforzar y adecuar los instructivos de la entidad, con los lineamientos ambientales para la gestión integral de residuos sólidos.
15.4 Programa de Prácticas Sostenibles.
*Establecer e incorporar políticas, metodologías y directrices que fomenten la inclusión de criterios ambientales en la adquisición de bienes y servicios.
*Realizar seguimiento y control de los equipos electrónicos para verificar posibles emisiones de GEI.</t>
  </si>
  <si>
    <t>En revisión de los informes mensuales de las PQRSD, se evidenció en el numeral 11. Temas de consulta reiterativa, no se relacionan los servicios sobre los cuales se presenta el mayor número de quejas presentadas en contra de los Servidores Públicos, asi como tampoco se presentan las principales recomendaciones sugeridas por los particulares que tengan por objeto mejorar el servicio que preste la entidad, incumpliendo lo establecido en Ley 190 de 1995, artículo 4.</t>
  </si>
  <si>
    <t>En verificación a la documentación del proceso en el SIGE, se establece que el proceso cuenta con:
	Caracterización del proceso (CT-AU).
	Instructivo Entrada de PQRSD en cada canal de atención disponible al Usuario (IN-AU-01-01).
	Procedimiento de Recepción, Distribución, Seguimiento y Salida de Peticiones, Quejas, Reclamos, Sugerencias y Denuncias (PC-AU-01).
	Política de protección de datos (PO-AU-01).
	Protocolo de Atención al Usuario.
	Formulario electrónico.
	Formulario PQRSD.
Documentación que se requiere para el tratamiento de las solicitudes, sin ambargo, no se realizó la actualización de la Politica de Protección Datos Personales. Incumpliendo lo establecido en el MIPG numeral 3.2.1.1 Política de Fortalecimiento Organizacional y simplificación de Procesos, asi como en el plan de acción 2022.</t>
  </si>
  <si>
    <t>Se evidenció para el segundo semestre de 2022 de la matriz consolidada de PQRSD, se dío respuesta extemporanea a 236 radicados, en ninguno de ellos la Entidad notificó al interesado las circunstancias por las cuales no se le dio trámite oportuno y le señaló el plazo razonable en que se resolverá o daría respuesta, el cual no puede exceder del doble inicialmente previsto, incumpliendo lo establecido en la Ley 1755 de 2015, artículo 14.</t>
  </si>
  <si>
    <t>Se evidenció para el segundo semestre de 2022 de la matriz consolidada de PQRSD, se tienen 75 de los 656 radicados vencidos, sin que se les haya dado el correspondiente trámite, dentro del término legal ni por fuera de él, lo que evidencia debilidades en los controles de los servidores y/o contratistas responsables de dar respuesta. Adicionalmente, al verificar el cuadro de control del proceso, se encontró que 7 de estas peticiones cuentan con respuesta, por lo cual, estan clasificados de forma erronea.
Incumpliendo lo establecido en el Artículo 23 de la Constitución Política, los términos señalado en el artículo 14 de la Ley 1755 de 2015, el Numeral 5.7 del Procedimiento de Recepción, Distribución, Seguimiento y Salida de Peticiones, Quejas, Reclamos, Sugerencias y Denuncias.</t>
  </si>
  <si>
    <t>Se evidencio debilidad en la aplicación de controles en la gestión de las PQRSD al interior de la entidad, por cuanto:
	Se encontró desactualizado el cuadro de control a cargo del proceso Gestión de Atención al Usuario.
	Estado de los Radicados clasificado de forma inadecuada
	Radicados de salida sin evidencia de respuesta en el ORFEO
	Radicados clasificado como PQRSD de forma erronea
	Radicados sin respuesta de fondo o sin respuesta puntual
	Cargue inadecuado del radicado de entrada
	Clasificacion de OPAS como PQRSD.
	Adicionalmente, se encontraron documentos de respuesta sin firma y sin evidencia de envió, lo cual genera incertidumbre de si efectivamente el peticionario recibió oportuna respuesta.
Incumpliendo lo establecido en MIPG dimensión 7, asi como en el Procedimiento de recepción, distribución, seguimiento y salida de PQRSD.</t>
  </si>
  <si>
    <t>Se evidenció memorando de fecha de entrega 12 de julio de 2023, mediante el cual la secretaria técnica del comité de conciliación, de conformidad con los parámetros establecidos en la Resolución 102 de 2023, realizó el informe semestral que muestra la gestión efectuada por el comité correspondiente al periodo comprendido entren los meses de enero a junio de 2023.
Sin embargo, dentro del mismo, no se incluyó la relación de las conciliaciones estudiadas por el comité durante el periodo de revisión y el fallo condenatorio del proceso No 11001334306520170031600, el cual fue informado en el comité realizo el 29 de junio de 2023.</t>
  </si>
  <si>
    <t>Se evidenció al corte 31/10/2022 que el Proceso presenta diecisiete (17) acciones vencidas, incumpliendo a lo señalado en el manual operativo MIPG, numeral 4.1 de la Dimensión 4ª. Dimensión: Evaluación de Resultados.
De igual forma, del Informe de la Auditoría realizado al Proceso de Gestión Contractual de la vigencia 2021 culminada el 30 de junio de 2022, NO se formuló el respectivo Plan de Mejoramiento respectivo por parte del Proceso de Gestión Contractual, por lo tanto, no se logró realizar seguimiento por parte de la OCI a los hallazgos evidenciados en dicha auditoria.</t>
  </si>
  <si>
    <t>En el ejercicio de auditoría se evidenció que el riesgo de gestión: “Posibilidad de afectación económica por sanciones disciplinarias ante el incumplimiento a la Ley de Transparencia y normatividad relacionada debido al cargue inoportuno de la información en el SECOP II”, se materializó, debido a que los documentos de la muestra tomada de 31 contratos no fueron cargados o fueron cargados extemporáneamente, desatendiendo lo enunciado en el literal a) del numeral 5.1.2. del Manual de Gestión del Riesgo de la DNBC, que establece que el Equipo Gerencial o Líderes de Proceso deben “Identificar y valorar los riesgos que pueden afectar el logro de los objetivos institucionales, así como, definir y diseñar los controles a dichos riesgos, evitando la materialización de riesgos.” De igual forma, el Manual Operativo del Modelo Integrado de Planeación y Gestión señala que le corresponde a la Primera línea de defensa le corresponde “La identificación de riesgos y el establecimiento de controles, así como su seguimiento, acorde con el diseño de dichos controles, evitando la materialización de los riesgos”.</t>
  </si>
  <si>
    <t>Revisada la publicación del 31 de enero de 2022 del PAA en el SECOP, así como sus trece (13) versiones, se pudo establecer que, de la muestra de los 39 contratos, solo diez (10) estaban programados en el PAA.
De igual forma, las versiones se encontraban incompletas y no contenían la totalidad de la lista de bienes obras y servicios que se adquirieron durante la vigencia 2022 ni de la totalidad de las necesidades que se desarrollaron en la entidad.
Lo anterior, incumpliendo con lo estipulado en el Artículo 2.2.1.1.1.4.1 del Decreto 1082 de 2015 Plan Anual de Adquisiciones que establece “la Entidad Estatal debe señalar la necesidad y cuando conoce el bien, obra o servicio que satisface esa necesidad debe identificarlo utilizando el Clasificador de Bienes y Servicios…”, en concordancia con el artículo 74 de la Ley 1474 de 2011.</t>
  </si>
  <si>
    <t>Dentro de la revisión realizada se evidenció que en la contratación directa 1, contratos 143, 71, 78, 66, 75, 101 y 247 de 2022; Órdenes de Compra 93780 y 98923 de 2022 y Contratos 187 y 160 de 2022, presentan falencias con relación a la supervisión técnica, administrativa y financiera por parte del supervisor; por cuanto:
Contratación directa 1: No contiene en la carpeta física ni en SECOP II, el acta de entrega ni tampoco la liquidación del contrato.
Contrato 143/2022: No contienen informes de seguimiento o cualquier documento que denote seguimiento al cumplimiento de los fines del contrato y estado de los bienes, publicado en SECOP II o en la carpeta física suministrada por el proceso contractual.
Contrato 71/2022: En todos los informes de actividades mensuales y de supervisión, se le realizo seguimiento a la ejecución de las obligaciones generales y no a las específicas. Por otro lado, el informe final, si contempló las obligaciones específicas y el supervisor Charles Benavides certifico su cumplimiento al 100%, no guardando coherencia con los informes mensuales. De acuerdo a la información entregada en la carpeta física, no se observa el cumplimiento de los productos u obligaciones del contrato.
Contrato 78/2022: No contiene el cargue de los documentos para pago tales como Informes de Actividades e informe de Supervisión, en ninguno de los pagos.
Contrato 66/2022: No se observa el cumplimiento de las 29 actividades específicas del contratista. Es decir, no se evidencia el cumplimiento de todas las actividades. Si bien es cierto que no es obligatorio cumplir todas las actividades todos los meses, si deben cumplirse en su totalidad al final del contrato, toda vez que esas obligaciones o actividades, responden a unas necesidades previamente identificadas que buscaban solventarse con la prestación del servicio por parte del contratista. Así mismo, estos informes, de supervisión, facturas y pagos deben publicarse en la plataforma SECOP II.
Contrato 75/2022: Contratación Directa/ Prestación de Servicios persona Jurídica: no contiene en el SECOP, los informes de supervisión.
Contrato 101/2022: No contiene Pagos, ni soportes ni los informes de supervisión en el SECOP.
Contrato 247/2022: No contiene Pagos, ni soportes ni los informes de supervisión en el SECOP.
Orden de Compran 93780/2022: Dentro de los estudios previos se establece 05 días hábiles para entrega y vigencia de 365 días, en SECOP II tienen como fecha de vencimiento el 03/08/2022, no obstante, no se verifica entrega a satisfacción o informe supervisión. De igual forma, No contiene, en la carpeta física o en SECOP II, informe de Supervisión o documento que verifique la correcta ejecución o cumplimiento del mismo.
Orden de Compra 98923/2022: No contiene informe de Supervisión, aunque fue designado por el Director.
Contratos 187/2020 y 160/2020: No contienen en la plataforma SECOP, los informes de actividades” (y de supervisión) mensuales y ni informe final donde se contemplaron las obligaciones específicas del contratista y el cumplimiento de las mismas.
Por lo anterior, se evidencia incumplimiento en el artículo 4° de la Ley 80 de 1993; Artículo 84 de la ley 1474 de 2011; Manual de Contratación Capitulo 5° Supervisión y/o Interventoría de la Entidad y la Guía para el ejercicio de las funciones de supervisión e interventoría de los contratos suscritos por las Entidades Estatales de Colombia Compra Eficiente, que tratan de las “FACULTADES Y DEBERES DE LOS SUPERVISORES Y LOS INTERVENTORES. La supervisión e interventoría contractual implica el seguimiento al ejercicio del cumplimiento obligacional por la entidad contratante sobre las obligaciones a cargo del contratista”.</t>
  </si>
  <si>
    <t>En el Contrato/Modalidad: No 78 de 2022. Contratación Directa/ Prestación de Servicios persona Natural, a nombre de Miguel Ángel Acero, No se dio cumplimiento a lo estipulado en el numeral 4.4 del estudio previo el cual establece “El valor del contrato será hasta por la suma $54.000.000 incluido IVA y demás costos directos e indirectos”; por cuanto, en el SECOP II se estableció el valor del contrato por la suma de $46.800.000, observándose una reducción sin que se evidencie ningún documento soporte que justifique la modificación.</t>
  </si>
  <si>
    <t>El equipo auditor evidenció que no se dio cumplimiento a las clausulas establecidas en los contratos 01, convenio de asociación 098, Contrato 249 y 66 de 2022, con relación a la forma de Pago y/o obligaciones del contratista, por cuanto:
Contrato/Modalidad Nro. 1. Contratación Directa/ Contrato Arrendamiento
La cláusula Sexta del contrato señala las Obligaciones del Contratista-Arrendador y el Numeral 3) establece la obligación de “remitir al supervisor, la factura original o cuenta de cobro mensual del canon de arrendamiento, y en la cláusula Decima Primera- Supervisión Literal D) indica la obligación de “expedir el recibido a satisfacción, para el pago del canon de arrendamiento”; y en la carpeta física ni en SECOP II, se evidencian las facturas o cuentas de cobro para realizar la aprobación del pago; así como tampoco se evidencia en la carpeta física ni en SECOP II, los recibos a satisfacción para realizar el pago de las facturas o cuentas de cobro del canon de arrendamiento.
Contrato/Modalidad Nro. 98/2022 Convenio de Asociación
La cláusula 4 del convenio de asociación 98 de 2022 a nombre de BENEMERITO CUERPO DE BOMBEROS VOLUNTARIOS DE CALI, que trata de la forma de desembolso; dice “Todo pago se hará previa presentación de la correspondiente factura o cuenta de cobro, con el informe de ejecución y recibo a satisfacción por parte del supervisor, quien deberá verificar el cumplimiento en el pago de los aportes a seguridad integral”; pero en ninguno de los pagos, facturas, recibo a satisfacción, certificación de cumplimiento expedida por el supervisor ni está cargada y aprobada en SECOP II. De igual forma, en el expediente físico no se evidencia que exista algún documento o trazabilidad para los pagos 3 y 4, de acuerdo a lo establecido en la cláusula mencionada.
Contrato/Modalidad Nro. 249/2022 – MC-001-2022 MINIMA CUANTIA
El contrato 249 de 2022 nombre de OCUPASALUD SAS no contiene en SECOP II ni en la carpeta física, conforme lo enuncia el contrato en la Forma de Pago “certificación de cumplimiento a satisfacción de obligaciones (…) b) Certificación actual del pago de aportes parafiscales (…); nota 2: (…) cuenta de cobro (…), la certificación de recibo a satisfacción, radicación de factura y pago de aportes parafiscales y patronales,
Contrato/Modalidad No 66 de 2022. Contratación Directa/ Prestación de Servicios persona Jurídica.
En el contrato 66 de 2022, se evidencia incumplimiento al numeral 4.5 Forma de Pago del estudio Previo el cual establece “La Dirección Nacional de Bomberos pagará al contratista a) Doce (12) pagos hasta por la suma de Once Millones seiscientos mil pesos MTCE”. Debido a que el pago No 05 fue rechazado y no evidenció el cargue nuevamente el SECOP II pero si se realizó el respectivo pago.</t>
  </si>
  <si>
    <t>En los contratos No 71, 75, 78, 101, 151, 160, 187 y 247 no se evidencia la programación de pagos en el Secop II.
Por lo anterior, se observa incumplimiento a lo establecido en la Guía para hacer la gestión contractual en el SECOP II que establece “VI. Seguimiento a la ejecución contractual En el SECOP II los supervisores de los contratos deben ingresar el avance de la ejecución y el área financiera debe aprobar las facturas ingresadas a la plataforma por el Proveedor. Los supervisores pueden registrar el avance de la ejecución diligenciando el avance el plan de ejecución del contrato (ya sea por porcentaje o recepción de artículos) y colgando documentos de ejecución del contrato.”</t>
  </si>
  <si>
    <t>Dentro de la revisión realizada, se evidenció que en el contrato No 83 a nombre de Alejandro Moreno Gallego por valor de $100.000.000, con acta de inicio del 05 de mayo de 2022, se realizó por parte de la entidad la liquidación de Terminación Unilateral (que se encuentra sin firmas); sin embargo, dentro del acto administrativo que la declaró, no se establece la debida motivación en cuál de los cuatro (4) eventos aplicaría para darse por terminada Unilateralmente, generando incumplimiento en lo establecido en el artículo 17 de la Ley 80 de 1993, que dice “De la terminación unilateral. La entidad en acto administrativo debidamente motivado dispondrá la terminación anticipada del contrato en los siguientes eventos:1. Cuando las exigencias del servicio público lo requieran (…)2. Por muerte o incapacidad física permanente del contratista (…) 3.Por interdicción judicial o declaración de quiebra del contratista. 4.Por cesación de pagos (…)”
Ahora, bien no se evidencia informe de supervisión que dé cuenta del posible incumplimiento por parte del contratista o el debido proceso en caso de la presentarse la respectiva declaratoria, ocasionando incumplimiento en lo establecido en el artículo 84 de la Ley 1474 de 2011 – “Facultades y deberes de los supervisores y los interventores.”</t>
  </si>
  <si>
    <t>De conformidad con la revisión realizada, se evidenció que en los contratos 151, 152, 153, 154 y 166 se designó como supervisor a un contratista, incumpliendo lo establecido en la Circular 06 de 2020 Información Específica recomendación 4.4 “Verificar que se haya designado un supervisor o un interventor idóneo, para ejercer las labores de seguimiento y control de lo pactado de forma diligente y oportuna.”
Asimismo, incumple el artículo 83 de la Ley 1474 de 2011, que señala “La supervisión consistirá en el seguimiento técnico, administrativo, financiero, contable, y jurídico que sobre el cumplimiento del objeto del contrato, es ejercida por la misma entidad estatal cuando no requieren conocimientos especializados”, al igual que lo establecido en la Guía de Supervisión e interventoría generada por Colombia Compra Eficiente Literal III Literal que dice “ El supervisor de los contratos siempre debe ser un funcionario de la Entidad Estatal.</t>
  </si>
  <si>
    <t>En los contratos 151, 152, 153, 154 y 166 no se encuentran las respectivas matrices de seguimiento y cumplimiento del contrato, ni su adecuada publicación.
Lo anterior, genera incumplimiento en lo establecido en la Guía de Transparencia Contratación Pandemia XI Recomendaciones literal vi) - Establecimiento de mecanismos de control y verificación. “Es fundamental que las Entidades Estatales establezcan matrices de seguimiento y cumplimiento de las obligaciones del contrato y que las mismas se publiquen periódicamente para que la ciudadanía esté enterada de los avances logrados con la celebración del acuerdo de voluntades.”</t>
  </si>
  <si>
    <t>En la revisión realizada se evidenció que los contratos 151, 152, 153, 154 y 166 no se están contemplados en el PAA de la DNBC.
Por lo anterior se incumplió el artículo 2.2.1.1.1.4.1. Plan Anual de Adquisiciones del Decreto 1082 de 2015, que establece que “Las entidades estatales deben elaborar un Plan Anual de Adquisiciones, el cual debe contener la lista de bienes, obras y servicios que pretenden adquirir durante el año (…).</t>
  </si>
  <si>
    <t>Dentro de la revisión realizada, no se evidencia el cumplimiento de las actividades del Jefe de la Oficina de Atención al Usuario en cuanto a la coordinación de actividades entre el jefe de la unidad, el de control interno y con el jefe de la unidad de planeación, que permita el mejoramiento de la gestión. Así mismo, no se tiene soporte de coordinación de actividades con los jefes de las demás unidades de quejas y reclamos del sector.
Incumpliendo lo establecido en el Decreto 2232 de 1995, articulo 9.</t>
  </si>
  <si>
    <t>En revisión de los informes mensuales de las PQRSD, se evidenció en el numeral 11. Temas de consulta reiterativos, que para los meses de enero, febrero y marzo se incluyó la siguiente anotación: “Durante el periodo evaluado no fue ingresada alguna queja, reclamo, sugerencia o denuncia por los servicios prestados nuestros usuarios, asímismo tampoco fue presentada alguna en contra o a favor de algún funcionario público en ninguno de nuestros temas de consulta frecuentes.”
Sin embargo, en los mencionados informes correspondientea a los meses de abril, mayo y junio de 2023 se evidenció que no se relacionan los servicios sobre los cuales se presenta el mayor número de quejas presentadas en contra de los Servidores Públicos, asi como tampoco se presentan las principales recomendaciones sugeridas por los particulares que tengan por objeto mejorar el servicio que preste la entidad, incumpliendo lo establecido en Ley 190 de 1995 artículo 54.</t>
  </si>
  <si>
    <t>Se evidenció para el primer semestre de 2023 de la matriz consolidada de PQRSD, se dío respuesta extemporanea a 168 radicados, en ninguno de ellos la Entidad notificó al interesado las circunstancias por las cuales no se le dio trámite oportuno y le señaló el plazo razonable en que se resolverá o daría respuesta, el cual no puede exceder del doble inicialmente previsto.
Lo anterior incumpliendo lo establecido en la Ley 1755 de 2015, artículo 14.</t>
  </si>
  <si>
    <t>Se evidenció que para el primer semestre de 2023 de la matriz consolidada de PQRSD, se tienen 94 vencidos de los 487 radicados, sin que se les haya dado el correspondiente trámite, dentro del término legal ni por fuera de él, lo que evidencia debilidades en los controles de los servidores y/o contratistas responsables de dar respuesta.
Ahora bien, al verificar el cuadro de control del proceso, se encontró que 29 de estas peticiones cuentan con respuesta, por lo cual, estan clasificados de forma erronea.
Incumpliendo lo establecido en el Artículo 23 de la Constitución Política, los términos señalado en el artículo 14 de la Ley 1755 de 2015, el Numeral 5.7 del Procedimiento de Recepción, Distribución, Seguimiento y Salida de Peticiones, Quejas, Reclamos, Sugerencias y Denuncias.</t>
  </si>
  <si>
    <t>En desarrollo de la revisión del estado de las PQRSD se encontró inexactitud de la INFORMACIÓN cargada por áreas de las solicitudes asignadas, toda vez que se registran en la Subdirección Administrativa y Financiera un total de 29 radicados, de los cuales le estan sumando cuatro (4) de Gestión de Asuntos Disciplinarios y Gestión de Comunicaciones, que por estructura no le corresponden ya que hacen parte de la Dirección General. Lo mismo ocurre en la Subdirección Estrategica y de Coordinación Bomberil que cuenta con 430 radicados, sin embargo, le estan sumando un (1) radicado al proceso de Gestión Jurídica, la cual hace parte de la Dirección General.</t>
  </si>
  <si>
    <t>Al realizar la revisión del Goce y Disfrute de las vacaciones, se evidencia la acumulación de dos periodos de vacaciones por parte del funcionario Ronny Estiven Romero Velandia, sin que medie el respectivo acto administrativo que establezca que las mismas se acumularon por necesidades del servicio.
De igual manera, se liquidó indemnización de vacaciones al funcionario Charles Wilber Benavides Castillo del periodo comprendido entre el 27 de enero de 2021 al 23 de febrero de 2023, se evidencia la acumulación de dos periodos.
Por lo tanto, se incumple con lo consignado en el artículo 4 del Decreto 444 de 2023: “…Por regla general las entidades deben contar con un plan anual de vacaciones, y estas no deben ser acumuladas ni interrumpidas. Solo por necesidad del servicio previa disponibilidad presupuestal o retiro podrán ser compensadas en dinero”. y los artículos 12 y 13 del Decreto 1045 de 1978.
ARTÍCULO 12. Del goce de vacaciones. Las vacaciones deben concederse por quien corresponde, oficiosamente o a petición del interesado, dentro del año siguiente a la fecha en que se cause el derecho a disfrutarlas.
ARTÍCULO 13. De la acumulación de vacaciones. Solo se podrán acumular vacaciones hasta por dos años, siempre que ello obedezca a aplazamiento por necesidad del servicio.
Esta observación ha sido reiterativa a partir del seguimiento realizado a la Austeridad en el Gasto desde el tercer trimestre de 2022, sin que a la fecha la entidad haya tomado las acciones de mejora correspondientes, para el cumplimiento de lo establecido</t>
  </si>
  <si>
    <t>No se están aplicando los controles establecidos en el Mapa de Riesgos de la DNBC, por parte del Proceso de Gestión Administrativa, por cuanto se materializó el siguiente riesgo:
Posibilidad de afectación económica y/o reputacional por daños a terceros y/o bienes de la entidad generados por accidentes de tránsito con vehículos propios o en arriendo en uso oficial de la DNBC, dado que como acción se verifica que los conductores notifiquen sobre el estado de los vehículos y los dezplazamientos diarios, en los formatos dispuestos por la DNBC.
Por lo tanto, se incumple lo establecido en el numeral 3.2.2 Valoración de controles de la Guía para la administración del riesgo y el diseño de controles en entidades públicas VERSIÓN 6 emitida por el Departamento Administrativo de la Función Pública; así como el MANUAL DE GESTIÓN DEL RIESGO de la DNBC numeral 6.2.2. Evaluación del riesgo…Identificación y diseño de controles.
Esta observación ha sido reiterativa a partir del seguimiento realizado a la Austeridad en el Gasto desde el tercer trimestre de 2022, sin que a la fecha la entidad haya tomado las acciones de mejora correspondientes, para el cumplimiento de lo establecido.</t>
  </si>
  <si>
    <t>No se evidenció el diligenciamiento de los Formatos FO-AD-02-02 Formatos Preoperacional Vehículos y FO-AD-02-01 Planilla de Desplazamiento Vehículos de la Dirección Nacional de Bomberos; en el segundo trimestre de 2023 para los vehículos de placas LMM773 y ZXW532, los cuales registran consumos de combustible en los meses de abril y mayo.
Lo anterior incumple lo establecido en el numeral 5.1 Política de Desplazamiento de Vehículos numeral 6 que señala “Para el requerimiento de movilización de un vehículo institucional, el funcionario Líder o Gestor del Proceso que requiera el servicio para el desplazamiento de su equipo de trabajo en cumplimiento de la misionalidad de la entidad, deberá solicitarlo al designado por el Subdirector Administrativo y Financiero con copia a la subdirección administrativa y financiera para el control y mantenimiento de vehículos, para la autorización del desplazamiento del servidor y/o contratista en días y horas laborables; para tal propósito, la orden de movilización se tramitará en formatos propios de la DNBC.”
Esta observación fue informada en el seguimiento realizado a la Austeridad en el Gasto del primer trimestre de 2023, sin que a la fecha la entidad haya tomado las acciones de mejora correspondientes, para el cumplimiento de lo establecido.</t>
  </si>
  <si>
    <t>Al 30 de junio de 2023, se evidenció que no se ha generado el Plan de Mantenimiento preventivo y correctivo para el parque automotor de los vehículos de la vigencia 2023, incumpliendo así lo estipulado en el numeral 5.2 Política de Seguridad y salud en el trabajo numeral 5.2.1 POLÍTICA DE SEGURIDAD VIAL.
Esta observación fue informada en el seguimiento realizado a la Austeridad en el Gasto del primer trimestre de 2023, sin que a la fecha la entidad haya tomado las acciones de mejora correspondientes, para el cumplimiento de lo establecido.</t>
  </si>
  <si>
    <t>Al realizar el seguimiento de las actividades que debían desarrollarse en el segundo trimestre de 2023, conforme lo establece el numeral 15 del Programa de Gestión ambiental del PIGA 2020-2024, se evidenció incumplimiento en la ejecución de 6 actividades de las 12 planteadas, las cuales corresponden a un 42,9%, así:
Numeral	Actividad No.
15.1	1
15.2	1
15.3	2 y 4
15.4	1 y 2
Esta observación fue informada en el seguimiento realizado a la Austeridad en el Gasto del primer trimestre de 2023, sin que a la fecha la entidad haya tomado las acciones de mejora correspondientes, para el cumplimiento de lo establecido.</t>
  </si>
  <si>
    <t>Mediante el procedimiento PC-MC-02 Acciones correctivas, preventivas y de mejora Versión 4, se establece la formulación y el seguimiento al Plan de Mejoramiento como resultado de las Auditorías Internas, en las siguientes actividades: La No. 8 por parte del Líder del Proceso y la No. 13 a través del Proceso de Evaluación y Seguimiento. Con respecto, al seguimiento realizado a los Planes de Mejoramiento derivados de las auditorías externas, este procedimiento hace mención en la actividad No. 1 al (Procedimiento PC-ES-02 Atención de visitas y requerimientos), pero no establece los tiempos.</t>
  </si>
  <si>
    <t>El día 24 de agosto de 2024, se llevó a cabo la socialización de las políticas contables al personal involucrado en el proceso contable, no obstante, la resolución aunque incorporó el capitulo de manejo de flujos de información, en la parte resolutiva de esta resolución únicamente se hace alusión al capitulo de prendas de vestir, quedando sin lineamiento la política para Flujos de Información.</t>
  </si>
  <si>
    <t>Al interior de la entidad no se tienen establecidos procedimiento internos documentados que faciliten la aplicación de la política de Flujos de Información</t>
  </si>
  <si>
    <t>V5 Procedimiento de gestión de Bienes vigente desde el 02 de noviembre de 2023 incorporó en el numeral 6.2 la ejecución de inventarios físicos, el Inventario Físico se realizó con fecha corte al 30 de noviembre de 2023. Es decir, no se cuenta con el Inventario Físico al 31 de diciembre de 2023.</t>
  </si>
  <si>
    <t>Los procesos de la entidad al cierre de la vigencia 2023, entregaron parcialmente información a Financiera, en cumplimiento a lo establecido en el Memorando de Cierre, tal es el caso del área de Almacén que no realizó el Inventarió Físico, depreciación y amortización del mes de Diciembre de 2023.</t>
  </si>
  <si>
    <t>Numeral 10.3
Aunque existen lineamientos específicos para la depuración el seguimiento de las cuentas en las Políticas contables se evidenció en las cuentas del Activo: 1.En la cuenta de Bancos, existe un saldo de $29.8 millones que corresponde a los valores descontados por concepto de la Pila de las vigencia 2019,2020,2022, que hacen referencia a los Retroactivos pero no han sido girado a las EPS. Asimismo, esta cifra incluye el valor de la seguridad social de los pagos realizados por concepto de liquidación de prestaciones sociales de ex funcionarios que se retiraron en la vigencia 2023. 2. En la Cuenta por Cobrar correspondiente a Ingresos no tributarios se evidencia el saldo de $1.223.156,01 correspondiente a un mayor valor cancelado por concepto de Cuota de Auditaje. 4. En la Cuenta 1322 Otras Cuentas por Cobrar están registradas Incapacidades por valor de $27.6 millones, dentro de las cuales algunas ya expiraron y por indicación de la CGN, hay que reclasificar a la cuenta 1384 Pagos por cuenta de terceros. 5.La conciliación por licencias e incapacidades se ha estado haciendo de manera extemporanea con respecto a las fechas de cierre, tal es el caso del cuarto trimestre que se se conciliaron hasta el 05 de febrero de 2024 6. El Saldo de la cuenta de PPyE presenta un saldo de $93.255 millones, pero al realizar la conciliación con el saldo Almacén presenta diferencias. 7. En la cuenta 1384 Recursos de Acreedores reintegrados a Tesorerias existe una partida por concepto que un proveedor no ha entregado 3 vehiculos y se suscribio acta de terminación bilateral. 8. Con relación a la cuenta de prendas de vestir y calzado el area de almacén reporto movimientos con saldo negativo, y como no se realizó la conciliación, quedó en ceros(0)</t>
  </si>
  <si>
    <t>La Resolución 381 de 2015, por medio del cual se adopta el Manual para el Manejo Administrativo de los bienes de propiedad de la Dirección Nacional de Bomberos, se consideró en el Capitulo V numeral 5, la Baja y comercialización de bienes usados, obsoletos e inservibles, Mediante la Resolución 433 de 2017, numeral 5,4 de Lineamiento para la Baja en Cuentas de la Propiedad, Planta y Equipo de la DNBC. No obstante, hay elementos en el Inventario que no se encuentran individualizados</t>
  </si>
  <si>
    <t>Los criterios de medición de los activos, pasivos, ingresos, gastos y costos, son aplicables al objeto y misión de la DNBC. No obstante, en la cuenta de Ingresos se acumuló el recaudo de lo aportado por las aseguradoras de los meses de noviembre y diciembre de 2023</t>
  </si>
  <si>
    <t>Por medio de la Resolución 433 del 2017 en el articulo 5.2 y 5.3 se estipula la depreciación y amortización de los bienes de la DNBC. No obstante, no se le realizó la Depreciación a la Propiedad, Planta y Equipo del mes de diciembre debido a que no se realizó el Inventario físico a este corte. La PPyE, quedó registrada al 30 de noviembre de 2023</t>
  </si>
  <si>
    <t>Por medio de la Resolución 433 del 2017 en el articulo 5.2 y 5.3 se estipula la depreciación y amortización de los bienes de la DNBC. Sin embargo al no realizarse Inventario físico al 31 de diciembre de 2023 no fue posible generar la depreciación y amortización del mes de Diciembre de 2023</t>
  </si>
  <si>
    <t>Para la vigencia 2023 no se evidencia la revisión de la vida útil y la depreciación de la Propiedad, Planta y Equipo</t>
  </si>
  <si>
    <t>Para la vigencia 2023, no se realizó el deterioro de la PPyE E, debido a que no fue reportada por el Área de Almacén.</t>
  </si>
  <si>
    <t>El proceso de Gestión Financiera, efectúa conciliaciones entre las áreas para verificar los saldos de las cuentas. De igual forma, se analizan los saldos y se presentan al Comité Técnico de Sostenibilidad Contable, con antelación a la trasmisión en el aplicativo CHIP. No obstante, no se realizó el Inventario Físico ni la Depreciación Acumulada de la Propiedad, Planta y Equipo del mes de Diciembre de 2023.</t>
  </si>
  <si>
    <t>Capacitación
Se evidencia debilidad en la ejecución de las capacitaciones requeridas para la prevención de enfermedades y accidentes de trabajo, por cuanto:
No se cuenta con información/soportes de ejecución del cronograma de capacitación de SST durante el primer semestre de 2023.
Incumpliendo lo establecido en el decreto 1072 de 2015, articulo 2.2.4.6.11. Capacitación en seguridad y salud en el trabajo - SST. que establece …” desarrollar un programa de capacitación que proporcione conocimiento para identificar los peligros y controlar los riesgos relacionados con el trabajo, hacerlo extensivo a todos los niveles de la organización incluyendo a trabajadores dependientes, contratistas, trabajadores cooperados y los trabajadores en misión, estar documentado, ser impartido por personal idóneo conforme a la normatividad vigente”…</t>
  </si>
  <si>
    <t>Capacitación
Se evidencia debilidad en la ejecución de las capacitaciones requeridas para la prevención de enfermedades y accidentes de trabajo, por cuanto:
No se tiene establecido que se debe hacer cuando los asistentes a las capacitaciones no aprueban la evaluación.
Incumpliendo lo establecido en el decreto 1072 de 2015, articulo 2.2.4.6.11. Capacitación en seguridad y salud en el trabajo - SST. que establece …” desarrollar un programa de capacitación que proporcione conocimiento para identificar los peligros y controlar los riesgos relacionados con el trabajo, hacerlo extensivo a todos los niveles de la organización incluyendo a trabajadores dependientes, contratistas, trabajadores cooperados y los trabajadores en misión, estar documentado, ser impartido por personal idóneo conforme a la normatividad vigente”…</t>
  </si>
  <si>
    <t>Inducción en SST
Se evidenció que la entidad no está realizando la inducción en Seguridad y Salud en el Trabajo al personal que ingresa a la entidad antes de iniciar labores, incumpliendo lo establecido en el decreto 1072 de 2015, articulo 2.2.4.6.11. Capacitación en seguridad y salud en el trabajo - SST. Parágrafo 2 El empleador proporcionará a todo trabajador que ingrese por primera vez a la empresa, independiente de su forma de contratación y vinculación y de manera previa al inicio de sus labores, una inducción en los aspectos generales y específicos de las actividades a realizar, que incluya entre otros, la identificación y el control de peligros y riesgos en su trabajo y la prevención de accidentes de trabajo y enfermedades laborales.</t>
  </si>
  <si>
    <t>Conservación de los documentos
Se evidenció que en la Tabla de Retención Documental se estable un tiempo de retención de 20 años para los siguientes documentos: resultados de perfiles epidemiológicos, exámenes ocupacionales, mediciones ambientales, resultado de los PVE, registros de capacitación, formación y entrenamiento de SST, registro de suministro de EPP, sin embargo, no se especifica lo que establece la norma, que estos documentos se deben conservar por 20 años contados a partir del cese de la relación laboral incumpliendo lo establecido en el decreto 1072 de 2015 artículo 2.2.4.6.13 Conservación de los documentos</t>
  </si>
  <si>
    <t>Exámenes ocupacionales
Se evidenció que la entidad no remitió a examen ocupacional de retiro al Capitán Jorge Alvarado quien se desempeñó como Director de la entidad, así como tampoco se cuenta con el examen de periódico en 2022 del Dr. Jorge Amarillo,
Adicionalmente, aunque se realizó la remisión para el examen de egreso de los exfuncionarios Jairo Soto, Edwin Amarillo, Jeison López, Estrella Murcia, Omar Moreno, la entidad no cuenta con contrato para acceder a dicho servició.
Lo anterior incumple lo establecido en la resolución 2346 de 2007, artículos 3) tipos de evaluaciones médicas ocupacionales “las evaluaciones medicas ocupacionales que DEBE realizar el empleador público y privado en forma obligatoria son”… 5) evaluaciones médicas ocupacionales periódicas “Se realizan con el fin de monitorear la exposición a factores de riesgo e identificar en forma precoz, posibles alteraciones temporales, permanentes o agravadas del estado de salud del trabajador, ocasionadas por la labor o por la exposición al medio ambiente de trabajo. Así mismo, para detectar enfermedades de origen común, con el fin de establecer un manejo preventivo” y 6) evaluaciones médicas ocupacionales de egreso “Su objetivo es valorar y registrar las condiciones de salud en las que el trabajador se retira de las tareas o funciones asignadas”.</t>
  </si>
  <si>
    <t>Matriz de peligros
Al revisar la matriz de peligros se encontró que no tiene claramente definidas las actividades rutinarias y no rutinarias, no se tienen contempladas actividades como las recreativas y culturales (bienestar) con los peligros identificados.
No se tiene identificado las actividades de entrega por parte de los proveedores de los productos/equipos adquiridos por la entidad.
No se cuenta con soporte de las actividades de SST realizadas por la empresa contratada para aseo y cafetería.
No se han ejecutado los controles tales como campañas de lavado de manos, vacunación, seguimiento a las medidas de prevención de covid 19, no se cuenta con ayudas mecánicas para la manipulación de cargas en el centro logístico
No se tiene identificado los peligros del personal que realiza trabajo en casa. Incumpliendo lo establecido en el decreto 1072 de 2015, articulo 2.2.4.6.24. Medidas de prevención y control, “Las medidas de prevención y control deben adoptarse con base en el análisis de pertinencia, teniendo en cuenta el siguiente esquema de jerarquización”…,
PARÁGRAFO 4. El empleador o contratante debe corregir las condiciones inseguras que se presenten en el lugar de trabajo, de acuerdo con las condiciones específicas y riesgos asociados a la tarea.
decreto 312 de 2019 artículo 16 “Definir y aplicar una metodología para la identificación de peligros y evaluación y valoración de los riesgos de origen físico, ergonómico o biomecánico, biológico, químico, de seguridad, público, psicosocial, entre otros, con alcance sobre todos los procesos, actividades rutinarias y no rutinarias, maquinaria y equipos en todos los centros de trabajo y respecto de todos los trabajadores independientemente de su forma de vinculación y/o contratación.
Identificar con base en la valoración de los riesgos, aquellos que son prioritarios”.
“Realizar la identificación de peligros y evaluación y valoración de los riesgos con participación de los trabajadores de todos los niveles de la empresa y actualizarla como mínimo una (1) vez al año y cada vez que ocurra un accidente de trabajo mortal o un evento catastrófico en la empresa o cuando se presenten cambios en los procesos, en las instalaciones, o maquinaria o equipos”.</t>
  </si>
  <si>
    <t>Aseguramiento de Trabajo en Casa
Al verificar el aseguramiento de las actividades del personal que realiza trabajo en casa, se encontró que no se ha realizado la inspección del puesto de trabajo, conforme se establece en el procedimiento de trabajo en casa, actividad 6. Inspección a puesto de trabajo en casa y acciones de intervención y seguimiento por parte del área de Seguridad y Salud en el Trabajo. incumpliendo lo establecido en el procedimiento de Trabajo en Casa, Código: PC-TH-17, Versión: 1, vigente desde el 17/11/2022, actividad 6. Inspección a puesto de trabajo en casa y acciones de intervención y seguimiento por parte del área de Seguridad y Salud en el Trabajo. “Una vez emitido el acto administrativo de autorización de trabajo en casa al funcionario solicitante, el Proceso de Gestión de Talento Humano comunicará el caso al área de Seguridad y Salud en el
Trabajo, para que se realice el debido reporte a la ARL, se realice la inspección al puesto de trabajo en casa y se ejecuten las acciones de intervención y seguimiento en materia de Seguridad y Salud en el Trabajo que apliquen a esta modalidad de trabajo”.</t>
  </si>
  <si>
    <t>Elementos de protección personal
Se evidenció que no se está realizando la entrega de elementos de protección personal a los trabajadores de acuerdo con lo establecido en la matriz de EPP, ya que solo se tiene registro de entrega de botas de seguridad al Almacenista y debería suministrársele, además, guantes, gafas de seguridad y protección respiratoria.
Adicionalmente en la matriz de EPP no se identificó el cargo del responsable de gestión documental, en donde se requiere guantes de nitrilo, de lo cual no hay registro de su entrega.
Lo anterior incumple lo establecido en la ley 9 de 1979, articulo 122 “Todos los empleadores están obligados a proporcionar a cada trabajador, sin costo para éste, elementos de protección personal en cantidad y calidad acordes con los riesgos reales o potenciales existentes en los lugares de trabajo”. resolución 2400 de 1979, articulo 176 “En todos los establecimientos de trabajo en donde los trabajadores estén expuestos a riesgos físicos, mecánicos, químicos, biológicos, etc., los patronos suministrarán los equipos de protección adecuados, según la naturaleza del riesgo, que reúnan condiciones de seguridad y eficiencia para el usuario”</t>
  </si>
  <si>
    <t>Inspecciones
Se evidenció la realización de inspecciones de instalaciones en el mes de mayo, para el área administrativa y centro logístico, sin embargo, no se han realizado inspecciones de estado y uso de EPP, botiquines de emergencia, vehículos, camillas, DEA y extintores lo anterior incumple lo establecido en el decreto 1072 de 2015, articulo 2.2.4.6.8, literal 6 “Debe adoptar disposiciones efectivas para desarrollar las medidas de identificación de peligros, evaluación y valoración de los riesgos y establecimiento de controles que prevengan daños en la salud de los trabajadores y/o contratistas, en los equipos e instalaciones”.</t>
  </si>
  <si>
    <t>Indicadores
Se identificaron dieciocho (18) indicadores, que responden a los tipos de indicador de estructura, proceso y resultado, sin embargo:
	No se realiza un adecuado análisis del resultado de los indicadores,
	Los indicadores con periodicidad de medición semestral cuentan con los datos correspondientes al segundo semestre como el indicador del plan anual de trabajo y el de cumplimiento de medidas de la matriz IPERVC, cuando no se ha cumplido el periodo objeto de medición.
	El indicador acciones correctivas, preventivas y de mejora no cuenta con medición.
	EL indicador de ausentismo cuenta con una medición errada por cuanto, por ejemplo para el mes de septiembre, se tienen 13 días de ausentismo por incapacidad médica, sin embargo, al verificar las incapacidades, el dato no concuerda, incumpliendo lo establecido en el decreto 1072 de 2015, artículo 2.2.4.6.19. “Indicadores del sistema de gestión de la seguridad y salud en el trabajo SG-SST”.</t>
  </si>
  <si>
    <t>Investigación de accidentes de trabajo
Aunque se cuenta con Procedimiento Investigación de Accidentes de Trabajo, se evidencia incumplimiento en su aplicación, debido a que:
Se evidenció que ante la ocurrencia del accidente de trabajo presentado el 2 de mayo de 2023, al auxiliar administrativo (responsable de la bodega) se realizó el reporte a la ARL de forma oportuna y aunque se realizó la investigación se realizó dentro de los términos, 10/05/2023, esta no se encuentra firmada, adicionalmente no se cuenta con la declaración del accidentado, ni del testigo y a la fecha de la auditoria no se han implementado las medidas de intervención, no se ha socializado la lección aprendida, incumpliendo lo establecido en la resolución 1401 de 2007, artículos 10, Descripción del accidente o incidente, 12 Compromiso de adopción de medidas de intervención y 13 Compromiso de adopción de medidas de intervención; “El informe deberá contener un relato completo y detallado de los hechos relacionados con el accidente o incidente, de acuerdo con la inspección realizada al sitio de trabajo y las versiones de los testigos, involucrando todo aquello que se considere importante o que aporte información para determinar las causas específicas del accidente o incidente, tales como cuándo ocurrió, dónde se encontraba el trabajador, qué actividad estaba realizando y qué pasó, por qué realizaba la actividad, para qué, con quién se encontraba, cómo sucedió. Para obtener la información, el aportante puede acudir al reconocimiento del área involucrada, entrevista a testigos, fotografías, videos, diagramas, revisión de documentos y demás técnicas que se consideren necesarias” decreto 1072 de 2015, artículo 2.2.4.6.32. Investigación de incidentes, accidentes de trabajo y enfermedades laborales “La investigación de las causas de los incidentes, accidentes de trabajo y enfermedades laborales, debe adelantarse acorde con lo establecido en el presente Decreto”…</t>
  </si>
  <si>
    <t>Prevención del acoso laboral
No se desarrollaron las medidas preventivas y correctivas de acoso laboral, por parte del Proceso de Gestión del Talento Humano y el responsable de salud ocupacional de la DNBC, con el fin de promover un excelente ambiente de convivencia laboral, fomentar las relaciones sociales y respaldar la dignidad e integridad de las personas, conforme lo indica el artículo 11 de la Resolución 652 de 2012 que dice: “Responsabilidad de los Empleadores Públicos y Privados. Las entidades públicas o las empresas privadas, a través de la dependencia responsable de gestión humana y los Programas de Salud Ocupacional, deben desarrollar las medidas preventivas y correctivas de acoso laboral, con el fin de promover un excelente ambiente de convivencia laboral, fomentar relaciones sociales positivas entre todos los trabajadores de empresas e instituciones públicas y privadas y respaldar la dignidad e integridad de las personas en el trabajo.”</t>
  </si>
  <si>
    <t>Gestión de las incapacidades
Al realizar la verificación de las incapacidades que deben ser registradas en la nómina de empleados, se evidenció que la funcionaria ANGELICA ROSADO, adeuda la suma de $324.136 al 30 de septiembre de 2023; por concepto del 33.33% del descuento del salario por incapacidades; por cuanto, la Nómina de empleados se está cancelando sin contemplarse la totalidad de las novedades generadas en el periodo de pago, incumpliendo el artículo 2.2.5.5.56 del decreto 1083 de 2015, que señala:
“Pago de la remuneración de los servidores públicos. El pago de la remuneración a los servidores públicos del Estado corresponderá a servicios efectivamente prestados, los cuales se entenderán certificados con la firma de la nómina por parte de la autoridad competente al interior de cada uno de los organismos o entidades.</t>
  </si>
  <si>
    <t>Integración el SGSST al SIGE
Se encontró que en el Sistema de Gestión SIGE de la entidad no se cuenta con la trazabilidad de las actividades desarrolladas en el marco del Sistema de Gestión en Seguridad y Salud en el Trabajo, ya que la trazabilidad de las actividades realizadas son almacenadas en el equipo del responsable del SGSST o en su Drive.
Lo que ocasiona que cuando cambia el responsable del SGSST, se pierda trazabilidad de las actividades ejecutadas, incumpliendo lo establecido en el decreto 1072 de 2015, artículo 4. Sistema de gestión de la seguridad y salud en el trabajo (SG-SST), parágrafo 1 “El Sistema de Gestión de la Seguridad y Salud en el Trabajo (SG-SST) debe adaptarse al tamaño y características de la empresa; igualmente, puede ser compatible con los otros sistemas de gestión de la empresa y estar integrado en ellos”.
Resolución 803 de 2022, artículo 4, Articulación y complementariedad. “El Sistema de Gestión se complementará y articulará entre otros, con los Sistemas de Gestión en Seguridad y Salud en el Trabajo, de Gestión Ambiental y de Seguridad de la Información”.</t>
  </si>
  <si>
    <t>Al realizar la revisión de las funciones del jefe de la dependencia, se evidenció que las siguientes actividades no se están ejecutando asi:
•Coordinar actividades con el jefe de la unidad de control interno y con el jefe de la unidad de planeación, para el mejoramiento continuo de la gestión de la entidad.
•Coordinar actividades con los jefes de unidad de quejas y reclamos de la entidad superior y de las entidades del área a que pertenece la entidad para lograr eficiencia y eficacia del sistema. Lo anterior incumple lo establecido en el Decreto 2232 de 1995, articulo 9.</t>
  </si>
  <si>
    <t>Al realizar la revisión de las funciones del jefe de la dependencia, se evidenció que las siguientes actividades no se están ejecutando asi:
•Coordinar actividades con el jefe de la unidad de control interno y con el jefe de la unidad de planeación, para el mejoramiento continuo de la gestión de la entidad.
•Coordinar actividades con los jefes de unidad de quejas y reclamos de la entidad superior y de las entidades del área a que pertenece la entidad para lograr eficiencia y eficacia del sistema. Lo anterior incumple lo establecido en el Decreto 2232 de 1995, articulo 9.</t>
  </si>
  <si>
    <t>No se diligenciaron la totalidad de los Formatos FO-AD-02-02 Formatos Preoperacional Vehículos y FO-AD-02-01 Planilla de Desplazamiento Vehículos de la Dirección Nacional de Bomberos establecido en el numeral 5.1 Política de Desplazamiento de Vehículos numeral 6 que señala “Para el requerimiento de movilización de un vehículo institucional, el funcionario Líder o Gestor del Proceso que requiera el servicio para el desplazamiento de su equipo de trabajo en cumplimiento de la misionalidad de la entidad, deberá solicitarlo al designado por el Subdirector Administrativo y Financiero con copia a la subdirección administrativa y financiera para el control y mantenimiento de vehículos, para la autorización del desplazamiento del servidor y/o contratista en días y horas laborables; para tal propósito, la orden de movilización se tramitará en formatos propios de la DNBC.”</t>
  </si>
  <si>
    <t>Al 31 de diciembre de 2022, al vehículo de placas IXX-308, NO se le realizó el respectivo mantenimiento conforme al numeral 5.2 Política de Seguridad y salud en el Trabajo numeral 5.2.1 POLÍTICA DE SEGURIDAD VIAL que indica que “La DIRECCIÓN NACIONAL DE BOMBEROS DE COLOMBIA DNBC, consciente de la importancia de implementar actividades de promoción y prevención de accidentes de tránsito en áreas operativas y en las vías públicas en todo el territorio nacional se compromete con: ...•Vigilar permanentemente las responsabilidades propias en cuanto a mantenimiento preventivo y correctivo a fin de mantener en óptimas condiciones de operación los vehículos y equipos.(negrilla y subrayado fuera de Texto.</t>
  </si>
  <si>
    <t>El vehículo de placas ZXW 532 posee la tecno mecánica vencida y el vehículo de placas IXX 308 no la tiene expedida ni cargada en el RUNT, conforme lo establece el Artículo 52 de la Ley 769 de 2002, modificado por el artículo 12 de la Ley 1383 de 2010, modificado por el Art 202 del Decreto 019 de 2012.
Lo anterior, podría conllevar a las sanciones previstas en la ley tal y como lo señala en parágrafo 1 del Decreto 2106 de 2019 “Por el cual se dictan normas para simplificar, suprimir y reformar trámites, procesos y procedimientos innecesarios existentes en la administración pública” que indica:
PARÁGRAFO 1. Quien no cuente con certificado vigente incurrirá en las sanciones previstas en la ley. Para todos los efectos este será considerado como documento público.</t>
  </si>
  <si>
    <t>NO se evidenció el Informe de Eficiencia Administrativa y Cero papel, correspondiente al cuarto trimestre de 2022, conforme lo establece la directiva Presidencial 04 de 2012, , que trata de EFICIENCIA ADMINISTRATIVA Y LINEAMIENTOS DE LA POLÍTICA CERO PAPEL EN LA ADMINISTRACIÓN PÚBLICA numeral 1,, donde se relacionen las buenas prácticas adoptadas y a tener en cuenta, así como las acciones de mejora, con cronogramas, metas e indi¬cadores, que permitan optimizar el uso de recursos monetarios, físicos, humanos, entre otros.</t>
  </si>
  <si>
    <t>Para el cuarto trimestre de 2022, no se evidencia “El informe de seguimiento y control del plan institucional de gestión ambiental” donde se contemple el seguimiento realizado por parte del Proceso de Gestión Administrativa, conforme al Programa de Gestión ambiental del PIGA 2020-2024.
De igual forma, al realizar el seguimiento de las actividades que debían desarrollarse conforme lo establece el numeral 15 del Programa de Gestión ambiental del PIGA 2020-2024, se evidenció incumplimiento de:
15.3Programa Gestión Integral de los Residuos
* Reforzar y adecuar los instructivos de la entidad, con los lineamientos ambientales para la gestión integral de residuos sólidos.
*Entrega de material aprovechable a empresas de Recicladores.
*Realizar seguimiento y monitoreo al cumplimiento de las obligaciones del transportador en el manejo de residuos
15.4 Programa de Prácticas Sostenibles.
*Establecer e incorporar políticas, metodologías y directrices que fomenten la inclusión de criterios ambientales en la adquisición de bienes y servicios.
*Realizar seguimiento y control de los equipos electrónicos para verificar posibles emisiones de GEI.
15.2. Uso Eficiente de la Energía
*Realizar el mantenimiento preventivo y correctivo a las instalaciones eléctricas, equipos de cómputo y tecnológicos
5.1. Uso Eficiente del Agua
*Realizar el mantenimiento preventivo y correctivo a las instalaciones hidrosanitarias
* Realizar campañas de concientización y sensibilización al personal de la DNBC referente a la racionalización de este recurso.</t>
  </si>
  <si>
    <t>No se están aplicando los controles establecidos en el Mapa de Riesgos de la DNBC, por parte de los Procesos Gestión del Talento Humano y Gestión Administrativa, por cuanto se materializaron los siguintes riesgos:
Gestión del Talento Humano:
Posibilidad de sanciones por parte de la UGPP, debido a la inoportunidad en el cumplimiento de las obligaciones relacionadas con el pago de la seguridad Social; por la cancelación de intereses moratorios.
Posibilidad de afectación económica y/o reputacional por daños a terceros y/o bienes de la entidad generados por accidentes de tránsito con vehículos propios o en arriendo en uso oficial de la DNBC; por cuanto:
o	Los conductores no están notificando sobre el estado de los vehículos y los desplazamientos diarios, en los formatos dispuestos por la DNBC.
o	El vencimiento del SOAT y la tecno mecánica del vehículo de placas IXX 308 y la tecno mecánica del vehículo de placas ZXW 532.
o	No se ha realizado el mantenimiento preventivo ni correctivo del vehículo de placas IXX 308.
Posibilidad de afectación reputacional por multa y/o sanciones debido a la afectación al medio ambiente por el uso indebido de los recursos para el funcionamiento de la DNBC, debido a la ausencia de diseño de campañas de sensibilización en busca de la reducción del consumo:
o	servicios públicos
o	Papelería
Lo anterior, incumple lo establecido en el numeral 3.2.2 Valoración de controles de la Guía para la administración del riesgo y el diseño de controles en entidades públicas VERSIÓN 6 emitida por el Departamento Administrativo de la Función Pública; así como el MANUAL DE GESTIÓN DEL RIESGO de la DNBC numeral 6.2.2. Evaluación del riesgo…Identificación y diseño de controles,
Lo anterior, fue evidenciado con anterioridad en el seguimiento realizado a la Austeridad en el Gasto correspondiente al tercer y cuarto trimestre de 2022, sin que a la fecha se hayan tomado las acciones necesarias por parte de las DNBC, para el cumplimiento de las directrices establecidas.</t>
  </si>
  <si>
    <t>La Dirección Nacional de Bomberos, no reportó al 31 de marzo de 2023, mediante el aplicativo CHIP la Información sobre PERSONAL Y COSTOS del personal de planta como el de contratación de prestación de servicios con fecha de corte al 31 de diciembre de 2022, incumpliendo lo establecido en la resolución 7 del 09 de junio de 2016 artículo 43.
Esta omisión, puede acarrear sanciones para el Ordenador del Gasto de la DNBC, ya que está considerada como una Conducta Sancionable por parte de la Contraloría General de la República en el Decreto 403 de 2020 “Por el cual se dictan normas para la correcta implementación del Acto Legislativo 04 de 2019 y el fortalecimiento del control fiscal” contemplado en sus artículos 81 y 83</t>
  </si>
  <si>
    <t>Al 31 de marzo de 2023, se evidenció que no se ha generado el Plan de Mantenimiento preventivo y correctivo para el parque automotor de los vehículos de la vigencia 2023. De igual forma, al vehículo de placas IXX-308, NO se le realizó el respectivo mantenimiento en la vigencia 2022, conforme al numeral 5.2 Política de Seguridad y salud en el Trabajo numeral 5.2.1 POLÍTICA DE SEGURIDAD VIAL</t>
  </si>
  <si>
    <t>Se evidenció que el vehículo de placas IXX 308, posee el seguro obligatorio VENCIDO, incumpliendo lo establecido en la Ley 1229 de 2019 por medio de la cual se expide el Código General Disciplinario, se derogan la Ley 734 de 2002 y algunas disposiciones de la Ley 1474 de 2011, relacionadas con el derecho disciplinario, Articulo 38 Numeral 22, que estipula:
“22.Vigilar y salvaguardar los bienes y valores que le han sido encomen¬dados y cuidar que sean utilizados debida y racionalmente, de confor¬midad con los fines a que han sido destinados.”</t>
  </si>
  <si>
    <t>En el primer trimestre de 2023 no se evidencia “El informe de seguimiento y control del plan institucional de gestión ambiental” donde se contemple el seguimiento realizado por parte del Proceso de Gestión Administrativa, conforme al Programa de Gestión ambiental del PIGA 2020-2024.
De igual forma, al realizar el seguimiento de las actividades que debían desarrollarse conforme lo establece el numeral 15 del Programa de Gestión ambiental del PIGA 2020-2024, se evidenció incumplimiento y sin avance de:
15.3Programa Gestión Integral de los Residuos
Incumplidas
*Realizar el mantenimiento preventivo y correctivo a los puntos ecológicos de la entidad (canecas, delimitación, etc)
*Monitoreo y control de la generación de residuos aprovechables en la entidad.
*Realizar campañas de concientización y sensibilización al personal de la DNBC frente al adecuado consumo de papelería y aprovechamiento de los residuos
*Reforzar y adecuar los instructivos de la entidad, con los lineamientos ambientales para la gestión integral de residuos sólidos.
Sin avance
*Entrega de material aprovechable a empresas de Recicladores.
*Realizar seguimiento y monitoreo al cumplimiento de las obligaciones del transportador en el manejo de residuos
15.4 Programa de Prácticas Sostenibles.
Incumplida
*Establecer e incorporar políticas, metodologías y directrices que fomenten la inclusión de criterios ambientales en la adquisición de bienes y servicios.
Sin avance
*Realizar seguimiento y control de los equipos electrónicos para verificar posibles emisiones de GEI.
15.2. Uso Eficiente de la Energía
Sin avance
*Realizar el mantenimiento preventivo y correctivo a las instalaciones eléctricas, equipos de cómputo y tecnológicos
Incumplidas
*Monitorear y controlar el consumo de energía en las instalaciones de la DNBC a través del registro histórico de consumos para la determinación de comportamientos.
*Realizar campañas de concientización y sensibilización al personal de la DNBC referente a la racionalización de este recurso.
5.1. Uso Eficiente del Agua
Incumplidas
*Realizar el mantenimiento preventivo y correctivo a las instalaciones hidrosanitarias
*Monitorear y controlar el consumo de energía en las instalaciones de la DNBC a través del registro histórico de consumos para la determinación de comportamientos.
Sin Avance
*Realizar campañas de concientización y sensibilización al personal de la DNBC referente a la racionalización de este recurso</t>
  </si>
  <si>
    <t>Se evidenció que durante los meses de Abril y Mayo el Comité solo realizó una sesión al mes, incumpliendo el artículo 119 de la Ley 2220 de 2022 y Decreto 1069 de 2015, Artículo 2.2.4.3.1.2.4. que establecen: Sesiones y votación. “ARTÍCULO 119. El Comité de Conciliación se reunirá no menos de dos veces al mes, y cuando las circunstancias lo exijan….</t>
  </si>
  <si>
    <t>Numeral 4
Aunque las DNBC cuenta con el procedimiento PC-AD-PGD-01-V5 Procedimiento de Gestión de Bienes, el mismo no establece una directriz sobre la Identificación Individualizada de los Bienes Físicos.</t>
  </si>
  <si>
    <t>Numeral 4.1, Numeral 4.2
Debido a que el procedimiento PC-AD-PGD-01-V5 Procedimiento de Gestión de Bienes, no establece una directriz sobre la Identificación Individualizada de los Bienes Físicos, no se ha socializado la misma</t>
  </si>
  <si>
    <t>Numeral 32, Numeral 32.1, Numeral 32.2
En el Plan Institucional de Capacitación de la vigencia 2024, no se incluyeron capacitaciones que fortalezcan las competencias de los funcionarios del Proceso Contable.</t>
  </si>
  <si>
    <t>Se evidencia que existe inconsistencias en la información que maneja el SIGEP II con la suministrada por la entidad, frente a la base de datos de contratistas de 2024, en consideración a que en los listados del Sigep figuran contratistas que no hacen parte de la base de datos suministrada por la Subdirección administrativa y financiera, con respecto a los siguientes Items:
• Cuadro 10. Contratistas Componente Actualizado CONTRATOS – Vigencia 2024
• Cuadro 11. Contratistas Componente Actualizado DATO_ADICIONAL – Vigencia 2024
• Cuadro 12. Contratistas Componente Actualizado DATO_CONTACTO – Vigencia 2024
• Cuadro 13. Contratistas Componente Actualizado DOCUMENTOS_ADICIONALES – Vigencia 2024Contratistas Componente Actualizado EDUCACION_FORMAL – Vigencia 2024
• Cuadro 14. Contratistas Componente Actualizado EDUCACION_FORMAL – Vigencia 2024
• Cuadro 15. Contratistas Componente Actualizado EXPERIENCIA_DOCENTE – Vigencia 2024
• Cuadro 16. Contratistas Componente Actualizado EXPERIENCIA_PROFESIONAL – Vigencia 2024
• Cuadro 17. Contratistas Componente Actualizado IDIOMA_PERSONA – Vigencia 2024
• Cuadro 18. Contratistas Componente Actualizado VINCULACION – Vigencia 2024
• Cuadro 19. Contratistas Componente Actualizado “VACIAS”– Vigencia 2024.</t>
  </si>
  <si>
    <t>Hallazgo No 1 de 2018 Supervisión Contratos de Comodato Una vez evaluados los informes de visitas en las que se verificó la existencia de los bienes, la documentación disponible en la DNBC y en los cuerpos de bomberos, así como la desplegada en el RUNT, se evidencia incumplimiento de las labores de supervisión en cabeza de la DNBC
Acción reformulada en el Plan de Mejoramiento suscrito el 26 de Diciembre de 2022; por cuanto, no fue Cerrado el Hallazgo por parte de la CGR en la Auditoría Financiera realizada a la vigencia 2021.</t>
  </si>
  <si>
    <t>HALLAZGO 1. Etapa Precontractual - estudios de mercado y estudios previos, solicitud y presentación de oferta - convenio de asociación nro. 254 de 2020 suscrito entre U.A.E. Dirección Nacional de Bomberos DNBC y Cuerpo de Bomberos Voluntarios de Envigado CBVE. Administrativo (A) con presunta incidencia disciplinaria (D).</t>
  </si>
  <si>
    <t>Hallazgo 4. Etapa Contractual aporte CBVE - Convenio de asociación nro. 254 de 2020 suscrito entre U.A.E. Dirección Nacional de Bomberos DNBC y Cuerpo de Bomberos Voluntarios de Envigado CBVE. Administrativo(A) con presunta incidencia disciplinaria (D)</t>
  </si>
  <si>
    <t>Hallazgo 1 de 2024 Administrativo (A) con Presunta Incidencia Disciplinaria (D) Publicación extemporanea SECOP ll Denuncias 2024-298024-82111/ Radicado 2024ER0042791 del 05/03/2024 y 2024-298886-82111/ Radicado 2024ER0051970 del 13/03/2024 Se evidenció publicación inoportuna y/o falta de publicación de documentos derivados de la actividad contractual de los siguientes contratos No 010, 011, 012, 013, 014, 015, 016, 017, 018, 020, 021, 022, 023, 024, 025, 026, 027, 028 y 029 del 2023</t>
  </si>
  <si>
    <t>Hallazgo 2 de 2024 Administrativo (A) con Presunta Incidencia Disciplinaria (D) Perfeccionamiento de los contratos de comodato Precario. Denuncias 2024-298024-82111/ Radicado 2024ER0042791 del 05/03/2024 y 2024-298886-82111/ Radicado 2024ER0051970 del 13/03/2024
Los siguientes contratos 12,15,16,17,18,19,20,21,22,23,24,25,26,27 y 28 del 2024, se identificó que fueron entregaron las respectivas camionetas tipo cisterna sin las respectivas suscripciones y firmas de minutas</t>
  </si>
  <si>
    <t>HALLAZGO 1 de 2023. REGISTRO CONTABLE RESERVAS PRESUPUESTALES INDUCIDAS POR FALTA DE PAC. ADMINISTRATIVO CON PRESUNTA INCIDENCIA DISCIPLINARIA. (A-D).
Suscrito el 17 de diciembre de 2024</t>
  </si>
  <si>
    <t>HALLAZGO 6 de 2023. ATRASO EN LA ENTREGA DE LA ESTACIÓN DE BOMBEROS EN EL MUNICIPIO DE CARTAGENA DEL CHAIRÁ (CAQUETÁ) CONVENIO INTERADMINISTRATIVO NO. 188 DE 2021. ADMINISTRATIVO CON PRESUNTA INCIDENCIA DISCIPLINARIA (A-D).
Suscrito el 17 de diciembre de 2024</t>
  </si>
  <si>
    <t>HALLAZGO 8 de 2023. ACTUALIZACIÓN DEL PLAN ANUAL DE ADQUISICIONES CONTRATO INTERADMINISTRATIVO NO. 178 DE 2021. ADMINISTRATIVO CON PRESUNTA INCIDENCIA DISCIPLINARIA. (A-D)
Suscrito el 17 de diciembre de 2024</t>
  </si>
  <si>
    <t>HALLAZGO 10 de 2023. AMPLIACIÓN DEL ACTA DE SUSPENSIÓN 2 DEL CONTRATO DE OBRA NRO. 057-SOP DE 2022 EN EL MARCO DEL CONVENIO DE COFINANCIACIÓN NRO. 167 DE 2023. ADMINISTRATIVO CON PRESUNTA INCIDENCIA DISCIPLINARIA. (A-D).
Suscrito el 17 de diciembre de 2024</t>
  </si>
  <si>
    <t>HALLAZGO 11 de 2023. CUMPLIMIENTO POLÍTICA Y PLAN DE AUSTERIDAD DE GASTO VIGENCIA 2023, DIRECCIÓN NACIONAL DE BOMBEROS DE COLOMBIA DNBC. ADMINISTRATIVO. (A).
Suscrito el 17 de diciembre de 2024</t>
  </si>
  <si>
    <t>HALLAZGO 12 de 2023. EJECUCIÓN CONTRATO N.º 51- ADQUISICIÓN DE KIT BOMBA FORESTAL ESPECIALIZADA PARA FORTALECER LA CAPACIDAD DE RESPUESTA DE LAS BRIGADAS FORESTALES, EN EL MARCO DEL PROYECTO DE FORTALECIMIENTO DE LOS CUERPOS DE BOMBEROS DEL PAIS. ADMINISTRATIVO CON PRESUNTA INCIDENCIA DISCIPLINARIA Y PARA INDAGACIÒN PRELIMINAR. (A-D-IP).
Suscrito el 17 de diciembre de 2024</t>
  </si>
  <si>
    <t>HALLAZGO 13 de 2023. EJECUCIÓN CONTRATO N.º 117 DE 2023 - CONTRATAR LA ADQUISICIÓN EQUIPOS DE PROTECCIÓN PERSONAL ESPECIALIZADOS EN EXTINCIÓN DE INCENDIOS ESTRUCTURALES EN EL MARCO DEL PROYECTO DE FORTALECIMIENTO A LOS CUERPOS DE BOMBEROS DEL PAÍS. ADMINISTRATIVO CON PRESUNTA INCIDENCIA DISCIPLINARIA Y PARA INDAGACIÒN PRELIMINAR. (A-D-IP).
Suscrito el 17 de diciembre de 2024</t>
  </si>
  <si>
    <t>HALLAZGO 14 de 2023. EJECUCIÓN CONTRATO N.º 258 DE 2023 - ADQUISICIÓN DE	COMPRESORES DE AIRE RESPIRABLE DE ALTA PRESIÓNMULTIFUNCIONALES (CASCADA – 2 BOTELLAS) CON EL FIN DEFORTALECER LA CAPACIDAD DE RESPUESTA DE LOS CUERPOS DE BOMBEROS ANTE SITUACIONES DE EMERGENCIAS EN EL MARCO DE PROYECTO DE FORTALECIMIENTO DE LOS CUERPOS DE BOMBEROS DEL PAÍS. ADMINISTRATIVO CON PRESUNTA INCIDENCIA DISCIPLINARIA Y BENEFICIO DE AUDITORÍA (A-D-BA)
Suscrito el 17 de diciembre de 2024</t>
  </si>
  <si>
    <t>Hallazgo No. 05 de 2020. Contratos 174 y 219 de 2020. Administrativo.
Deficiencias en la aplicación de controles en la gestión administrativa en ocasión de la urgencia manifiesta Contratos 174 y 219 de 2020 en cuanto a la falta de firmas, diferencias de fechas y números en documentos y diferencias frente a las cantidades compradas y distribuidas.
Acción reemplanteada CGR, visita realizada en la vigencia 2024 a la vigencia 2023. Acción incorporada en el nuevo plan de mejoramiento suscrito 17 de diciembre de 2024</t>
  </si>
  <si>
    <t>Hallazgo No. 09 de 2020. Consistencia de la información Contratos 228 y 229 de 2020.
Administrativa.
Falencias en la consistencia de la información, por la falta de designación del supervisor, documentos sin firmas, actas de salida de almacén con fecha anterior a la suscripción del contrato entre otras
Acción reemplanteada CGR, visita realizada en la vigencia 2024 a la vigencia 2023. Acción incorporada en el nuevo plan de mejoramiento suscrito 17 de diciembre de 2024</t>
  </si>
  <si>
    <t>INCERTIDUMBRE EN EL GRUPO 15 INVENTARIOS.
ADMINISTRATIVO (A) CON PRESUNTA INCIDENCIA DISCIPLINARIA</t>
  </si>
  <si>
    <t>SOBREESTIMACIÓN EN EL REGISTRO DEL PAGO DE UNA SENTENCIA.
ADMINISTRATIVO (A) CON PRESUNTA INCIDENCIA DISCIPLINARIA (D).</t>
  </si>
  <si>
    <t>RESERVAS INDUCIDAS POR FALTA DE PAC DE LA VIGENCIA 2023 REGISTRADAS EN 2024.
ADMINISTRATIVO (A) CON PRESUNTA INCIDENCIA DISCIPLINARIA (D).</t>
  </si>
  <si>
    <t>PRESENTACIÓN Y REVELACIÓN EN LAS NOTAS A LOS ESTADOS FINANCIEROS.
ADMINISTRATIVO (A) CON PRESUNTA INCIDENCIA DISCIPLINARIA (D).</t>
  </si>
  <si>
    <t>GESTIÓN, CONTROL Y ARTICULACIÓN INSTITUCIONAL PARA LA GARANTÍA DEL SERVICIO PÚBLICO ESENCIAL BOMBERIL EN COLOMBIA.
ADMINISTRATIVO (A)</t>
  </si>
  <si>
    <t>CONSTITUCIÓN DE RESERVA PRESUPUESTAL DEL CONTRATO 222-2024 SIN CUMPLIMIENTO DE REQUISITOS.
ADMINISTRATIVO, CON PRESUNTA INCIDENCIA DISCIPLINARIA. (A-D)</t>
  </si>
  <si>
    <t>REGISTRO DE OBLIGACIONES DE RESERVAS PRESUPUESTALES A EJECUTARSE EN EL 2024 DE LOS CONTRATOS 117-2023 Y 125-2023 SIN CUMPLIMIENTO DEL PROCEDIMIENTO ESTABLECIDO POR LA DNBC.
ADMINISTRATIVO (A).</t>
  </si>
  <si>
    <t>GESTIÓN FISCAL DEL CONTRATO 106-2024 SUSCRITO EN EL MARCO DE LA URGENCIA MANIFIESTA DECRETADA POR LA DIRECCIÓN NACIONAL DE BOMBEROS DE COLOMBIA MEDIANTE RESOLUCIÓN NO. 059 DE 2024.
ADMINISTRATIVO (A) CON PRESUNTA INCIDENCIA DISCIPLINARIA (D) Y PARA INDAGACION PRELIMINAR (IP)</t>
  </si>
  <si>
    <t>CONTRATO 108 DE 2024, BOMBAS ESPALDA Y PISCINAS (TANQUES) FOLD TANK - CUMPLIMIENTO FINES DE LA RESOLUCIÓN 059 DE 2024 QUE DECLARÓ LA URGENCIA MANIFIESTA.
ADMINISTRATIVO (A) CON PRESUNTA INCIDENCIA DISCIPLINARIA (D)</t>
  </si>
  <si>
    <t>GARANTÍA DE TODO RIESGO DE MAQUINARIA, ADQUIRIDA EN EL MARCO DEL CONTRATO 222 DE 2024.
ADMINISTRATIVO (A) CON PRESUNTA INCIDENCIA DISCIPLINARIA</t>
  </si>
  <si>
    <t>GESTIÓN DE ASEGURAMIENTO OBLIGATORIO (SOAT) DEL PARQUE AUTOMOTOR OFICIAL DE LA DNBC.
ADMINISTRATIVO (A) CON PRESUNTA INCIDENCIA DISCIPLINARIA (D).</t>
  </si>
  <si>
    <t>RESOLUCIÓN 006345 DIAN. DONACION VEHÍCULO VOLKSWAGEN, CAMIÓN DE BOMBERO A LA DIRECCIÓN NACIONAL DE BOMBEROS DE COLOMBIA – DNBC Y ENTREGA MEDIANTE CONTRATO DE COMODATO 110-2025 AL CUERPO DE BOMBEROS DE CIÉNAGA (MAGDALENA). ADMINISTRATIVO (A) CON PRESUNTA INCIDENCIA DISCIPLINARIA (D)</t>
  </si>
  <si>
    <t>Respecto del contrato 223 de 2024, se evidenció una deficiencia en la planeación contractual y el proceso de selección, generada por la inobservancia de la normatividad aplicable al proceso de contratación, respecto de la cual se tiene concordancia en la Guía de buenas prácticas en la adquisición de Software y servicios asociados de Colombia Compra Eficiente.</t>
  </si>
  <si>
    <t>Dentro de la ejecución contractual del contrato 223 del 2024 se realizó el pago, sin verificación del cumplimiento de las obligaciones del contratista, y sin evidenciar que el producto adquirido corresponde a una versión gratuita del software GLPI.</t>
  </si>
  <si>
    <t>Aplicativo ORFEO
Se realizó cruce de la información generada en el proceso frente a la registrada en el aplicativo ORFEO, con lo cual se evidenciaron las siguientes debilidades del aplicativo, así:
	No arroja un reporte con las variables necesarias para realizar un cruce efectivo para un periodo que contenga dos vigencias
	En el campo “dependencia actual” se diligencia generalmente como “Dependencia de Salida”, lo cual no permite identificar todos los registros asociados a una dependencia de la DNBC.
	Al exportar la información a Excel, el aplicativo agrega dos (2) espacios en el campo “Radicado” de cada uno de los registros, lo cual dificultó el cruce con las bases de datos del proceso
Lo anterior incumple lo establecido en la 5 Dimensión Información y Comunicación del MIPG “Identificar y gestionar la información y comunicación interna” el cual señala “(…) Se debe garantizar su registro y divulgación oportuna, exacta y confiable, en procura de la realización efectiva y eficiente de las operaciones, soportar la toma de decisiones y permitir a los servidores un conocimiento más preciso y exacto de la entidad”.</t>
  </si>
  <si>
    <t>La Oficina de Control Interno Disciplinario El 2 diciembre de 2022 mediante auto de apertura, inició un proceso disciplinario, por inoportunidad y vencimiento de los términos de las PQRSD, de acuerdo con lo evidenciado en el seguimiento al tratamiento de la PQRSD del primer semestre de 2022 realizado por la Oficina de Control Interno, sin embargo, no se dío inicio a los procesos disciplinarios por incumplimiento en los terminos de las PQRSD de acuerdo con los incumplimientos evidenciados en los informes mensuales correspondientes al segundo semestre de 2022. contraviniendo lo establecido en la Guía Estrategias para la Construcción del PAAC de 2015.</t>
  </si>
  <si>
    <t>Dentro de la revisión realizada, se observa que los contratos 151,152,153,154 y 166 fueron remitidos extemporáneamente a la Contraloría General de la República.
Lo anterior, evidencia incumplimiento en la Circular 06 de 2020 en lo relacionado Información Específica que trata de: “La información deberá ser entregada por las entidades públicas correspondientes en el formato que se adjunta para el efecto, en un plazo no mayor a 3 días hábiles contados a partir de la expedición de la presente Circular al correo electrónico: “Seguimientocoronavirus@contraloria.gov.co, lo anterior”.</t>
  </si>
  <si>
    <t>Dentro de la revisión realizada, en los soportes documentales de los contratos 151, 152, 153, 154 y 166 no se evidencian informes que den cuenta del análisis que fundamenten la urgencia manifiesta.
Por lo anterior, se incumplió lo establecido en la Circular 06 de 2020 Especifica numeral 5 que señala “Elaborar un informe sobre la actuación surtida, que evidencie todas las circunstancias, conceptos o análisis que fundamentaron la declaratoria de la urgencia”.</t>
  </si>
  <si>
    <t>En verificación a la documentación del proceso en el SIGE, se establece que el proceso cuenta con la siguiente documentación que se requiere para el tratamiento de las solicitudes:
- Resolución No 398 del 30 de junio de 2023 “Por la cual se reglamenta la Politica de Tratamiento de Datos Personales de la Dirección Nacional de Bomberos de Colombia”.
- Caracterización del proceso, Código CT-AU versión 4 del 28/09/2022.
- Instructivo Entrada de PQRSD en cada canal de atención disponible al Usuario, Código IN-AU-01-01 versión 2 del 16/11/2021.
- Procedimiento de Recepción, Distribución, Seguimiento y Salida de Peticiones, Quejas, Reclamos, Sugerencias y Denuncias, Código PC-AU-01 versión 2 del 16/11/2021.
- Política de protección de datos, Código PO-AU-01 versión 1.0 del 21/12/2018.
- Protocolo de Atención al Usuario del 30/06/2021.
- Formulario electrónico.
- Formulario PQRSD.
Ahora bien, con la Resolución No 398 del 30 de junio de 2022 se reglamento la Politica de tratamiento de datos personales de la entidad, sin embargo no se realizó la actualización de la Politica de Protección Datos Personales la cual esta en version 1.0 del 21 de diciembre de 2018. Incumpliendo lo establecido en el MIPG numeral 3.2.1 Política de Fortalecimiento Organizacional y simplificación de Procesos. Politica de Protección Datos Personales la cual esta en version 1.0 del 21 de diciembre de 2018. Incumpliendo lo establecido en el MIPG numeral 3.2.1 Política de Fortalecimiento Organizacional y simplificación de Procesos.</t>
  </si>
  <si>
    <t>Conformación Comité de Convivencia laboral
El Comité de Convivencia Laboral de la DNBC, está conformado por dos (2) representantes del empleador y dos (2) de los trabajadores y NO conforme lo establece el artículo 1 de la Resolución 1356 de 2012 y el artículo 3 de la resolución 652 de 2012, que señala “Conformación: El Comité de Convivencia Laboral estará compuesto por dos (2) representantes del empleador y dos (2) de los trabajadores, con sus respectivos suplentes. Las entidades públicas y empresas privadas podrán de acuerdo a su organización interna designar un mayor número de representantes, los cuales en todo caso serán iguales en ambas partes.”</t>
  </si>
  <si>
    <t>Se evidencia la acumulación de dos periodos de vacaciones para el funcionario Jeison López, sin que se evidencie el acto administrativo que establezca que las mismas se acumularon por necesidades del servicio, incumpliendo los artículos 12 y 13 del Decreto 1045 de 1978.
Con relación al funcionario Norbert Faubricio Sánchez, posee días pendientes de disfrute (09 días) los cuales hacen referencia al periodo de la vigencia 2021, y a la fecha ya se le acumuló el periodo de la vigencia 2022.
Asimismo, se está incumpliendo lo establecido en la directiva Presidencial 08 de 2022, que establece en el numeral 2.1 “Que los jefes de talento humano se encargarán de la planeación de los periodos de disfrute de vacaciones de todo el personal de planta desde el inicio de cada anualidad y propenderán por el cumplimiento del plan anual de vacaciones.”, ya que hay personal con días pendientes de disfrutar.</t>
  </si>
  <si>
    <t>Al realizar la revisión del Goce y Disfrute de las vacaciones, se evidencia la acumulación de dos periodos de vacaciones por parte del funcionario Jeison López, sin que medie el respectivo acto administrativo que establezca que las mismas se acumularon por necesidades del servicio.
Con relación al funcionario Norbert Faubricio Sánchez, posee días pendientes de disfrute (09 días) los cuales hacen referencia al periodo de la vigencia 2021, y a la fecha ya se le acumuló el periodo de la vigencia 2022.
La anterior, incumple el Decreto 444 de 2023 artículo 4, y los artículos 12 y 13 del Decreto 1045 de 1978.
Lo anterior, fue informado en el seguimiento realizado a la Austeridad en el Gasto correspondiente al tercer y cuarto trimestre de 2022, sin que a la fecha se hayan tomado las acciones necesarias por parte de las DNBC, para el cumplimiento de las directrices establecidas.</t>
  </si>
  <si>
    <t>Con relación al Pago de los aportes de la Planilla Integrada de Liquidación de Aportes (Pila) correspondientes a los meses de enero y marzo de 2023, los pagos fueron realizados extemporáneamente y no conforme a las fechas máximas establecidas en el aplicativo de aportes en línea generando intereses moratorios así:
Enero 2023, valor de Intereses moratorios $87.800.00
Marzo 2023, valor de Intereses moratorios $162.900.00
Lo anterior constituye una presunta falta disciplinaria debido a la omisión de los deberes de que trata el artículo 38 de la ley 1952 de 2019, constituyéndose una falta grave contemplada en el artículo 67 de la misma ley.</t>
  </si>
  <si>
    <t>Hallazgo No. 1. Denuncia 2021. Implementación formulario de Radicación y Consulta PQRSD y Actualización del Sistema de Gestión Documental ORFEO. En desarrollo de la obligación específica “Diagnóstico, actualización y mantenimiento al Sistema de Gestión Documental ORFEO” , se establece que no se implementó la totalidad de los requerimientos especificados y no se pusieron en correcto funcionamiento los componentes de software a entregar,. Así mismo, no se evidenció que se hayan realizado los ajustes y actualizaciones requeridas al Sistema de Gestión Documental ORFEO.</t>
  </si>
  <si>
    <t>Hallazgo 02 de 2021 Diferencia entre el cálculo de la depreciación y el registro en contabilidad. Administrativo con posible incidencia disciplinaria Se presenta diferencia en la cuenta del Gasto Depreciaciones Herramientas y accesorios 536004009 en los meses de marzo agosto y diciembre en cuanto al cálculo de la depreciación y lo registrados en los comprobantes contables</t>
  </si>
  <si>
    <t>Hallazgo 1. Etapa Precontractual - estudios de mercado y estudios previos, solicitud y presentación de oferta - convenio de asociación nro. 254 de 2020 suscrito entre U.A.E. Dirección Nacional de Bomberos DNBC y Cuerpo de Bomberos Voluntarios de Envigado CBVE. Administrativo (A) con presunta incidencia disciplinaria (D).</t>
  </si>
  <si>
    <t>Hallazgo No. 01 de 2020 Entrega kit de bioseguridad, Contratos 188 y 213 de 2020. Administrativo con presunta incidencia disciplinaria y para indagación
preliminar. (A-D-IP)
Entrega de los bienes y/o servicios adquiridos a los diferentes cuerpos de Bomberos del PAIS, sin las respectivas actas de entrega. Diferencias en 56 termómetros infrarrojos entre la cantidad total adquirida y el total entregados a los cuerpos de bomberos.
Acción reformulada en el Plan de Mejoramiento suscrito el 26 de Diciembre de 2022; por cuanto, no fue Cerrado el Hallazgo por parte de la CGR en la Auditoría Financiera realizada a la vigencia 2021.
Acción reemplanteada CGR, visita realizada en la vogencia 2023 a la vigencia 2022. Acción incorporada en el nuevo plan de mejoramiento suscrito 12 de enero de 2024</t>
  </si>
  <si>
    <t>Hallazgo No. 02 de 2020. Gestión contractual contratación directa urgencia manifiesta - contratos 188, 189 y 213 de 2020, con presunta incidencia disciplinaria.
No se evidencia la descripción de criterios financieros, legales y económicos en la justificación técnica, así como los análisis de precios no poseen fecha de elaboración, ni firma. Se evidenciaron deficiencias en la supervisión de los contratos. No se está dando cumpliendo a los procedimientos administrativos, Procedimiento PC-AD-01 Gestión de Bienes, Procedimiento PC-GF-10 Registro de obligaciones, Procedimiento PC-GF-11 Elaborar órdenes de pago y Procedimiento PC-GF-10 Central de cuentas.
Acción reformulada en el Plan de Mejoramiento suscrito el 26 de Diciembre de 2022; por cuanto, no fue Cerrado el Hallazgo por parte de la CGR en la Auditoría Financiera realizada a la vigencia 2021.
Acción reemplanteada CGR, visita realizada en la vogencia 2023 a la vigencia 2022. Acción incorporada en el nuevo plan de mejoramiento suscrito 12 de enero de 2024</t>
  </si>
  <si>
    <t>Hallazgo No. 03 de 2020. Aplicación de controles gestión contractual Contratos 147, 173 y 218 de 2020. Administrativo con presunta incidencia disciplinaria.
Deficiencias en la aplicación de controles establecidos en la Entidad para realizar la gestión contractual de los Contratos 147, 173 y 218 de 2020, así como inconsistencias en la denominación del producto contratado, entregado por el contratista y el recibido por el almacén.
Acción reformulada en el Plan de Mejoramiento suscrito el 26 de Diciembre de 2022; por cuanto, no fue Cerrado el Hallazgo por parte de la CGR en la Auditoría Financiera realizada a la vigencia 2021.
Acción reemplanteada CGR, visita realizada en la vogencia 2023 a la vigencia 2022. Acción incorporada en el nuevo plan de mejoramiento suscrito 12 de enero de 2024</t>
  </si>
  <si>
    <t>Hallazgo No. 11. Denuncia 2021. Administrativo-Disciplinario Implementación Sistema de Información Planificador de Recursos Empresariales ERP Denuncia 2021-208386-82111-SE
Falta de planeación en la estructuración de la Orden de compra 56640, así como deficiencias en el seguimiento, supervisión y control en la ejecución, teniendo en cuenta que se contrato un sistema que debía implementarse en 2,5 meses y ha sido prorrogado en 11 meses y 26 días.
Acción reemplanteada CGR vigencia 2022, plan de mejoramiento suscrito el 12 de enero de 2024</t>
  </si>
  <si>
    <t>HALLAZGO 7 de 2023. BAJA EJECUCIÓN DEL PRESUPUESTO DE LA DNBC. ADMINISTRATIVO. (A).
Suscrito el 17 de diciembre de 2024</t>
  </si>
  <si>
    <t>Hallazgo 07 de 2021 Justificación constitución de Reserva presupuestal planificación contractual programación y ejecución presupuestal Contratos 195 y 139 de 2021 Administrativo con presunta incidencia disciplinaria</t>
  </si>
  <si>
    <t>La política de seguridad y privacidad de la información, expedida en agosto de 2019, no se ajusta a los dispuesto en el Anexo 3 de la Resolución MinTIC de 2020 a las condiciones mínimas técnicas y de seguridad digital, allí establecida.</t>
  </si>
  <si>
    <t>Ambiente 1.3
El Manual de seguridad y privacidad de la información se actualizó hasta el 23 de diciembre de 2021, por lo tanto no se ha dado aplicabilidad ni se ha socializado. De igual forma, no se evidencia en el mismo, una la política frente a la detección y prevención del uso inadecuado de la información priveligiada u otras situaciones que puedan implicar riesgos para la entidad.</t>
  </si>
  <si>
    <t>Se tienen registros de 31 comisiones que no se legalizaron de manera oportuna, lo que conlleva al incumplimiento del Artículo 2.2.5.5.29 del Decreto 648 de 2017 que señala “Informe de la comisión de servicios. Los servidores públicos, con excepción de los Ministros y Directos de Departamento Administrativo, deberán presentar ante su superior inmediato y dentro de los tres (3) días siguientes a la finalización de la comisión que le haya sido conferida, un informe ejecutivo sobre las actividades desplegadas en desarrollo de la misma.”</t>
  </si>
  <si>
    <t>CATALOGO REPORTES SIGEPII
*Actualización hoja de Vida contratistas:
Del catálogo del SIGEPII solo 24 contratistas actualizaron su hoja de vida en el sistema para la vigencia 2021, de los cuales 13 figuran en la base datos aportada por contratación (116 contratistas), es decir que:
•Falta el registro de 103 contratistas por actualizar su hoja de vida, incumpliéndose con ello lo establecido en el numeral 3 del artículo 2.2.17.10 Formato de hoja de vida. Del Decreto 1083 de 2015 que establece “(…) Están obligados a diligenciar el formato único de hoja de vida, (…) .Los contratistas de prestación de servicios, previamente a la celebración del contrato”
•En el catálogo del SIGEPII, se encontraron once (11) contratistas de los cuales no se evidencia vínculo con la Entidad.
*Contratos de prestación de servicios profesionales:
Verificado el reporte del SIGEPII “Contratos de prestación de servicios profesionales”, se observó que solo registra un (1) contratista para la vigencia 2021, con lo cual se evidencia que no está cumpliendo el artículo 2.2.17.7 del Decreto 1083 de 2015.•Asi mismo De los 22 contratistas del catálogo del SIGEPII, se encontraron cuatro (4) registros repetidos de los reportados por contratación y cinco (5) que no se evidencia vínculo con la Entidad para el periodo objeto del seguimiento, dentro de los cuales también hay tres (3) que están repetidos
*Roles de usuarios activos:
•De los 116 contratistas de la base datos aportada por contratación se evidenció que 38 de los contratistas no tienen asignado el rol para acceder al sistema, con lo cual se evidencia que no está cumpliendo el artículo 2.2.17.7 del Decreto 1083 de 2015 .
•Respecto del rol operador de contratos, único que coincide con el habilitado de la Entidad, se evidencia que no está cumpliendo a cabalidad con las responsabilidades establecidas en el artículo 2.2.17.7 del Decreto 1083 de 2015.
•En el reporte se aprecia que el rol de administrador de Entidades está asignado a un servidor público, del cual se evidencia que no está cumpliendo a cabalidad las responsabilidades establecidas en el artículo 2.2.17.7 del Decreto 1083 de 2015
•De la Información reportada en el catálogo Roles de usuarios activos, como se observa en la matriz, las cantidades no corresponden con los roles asignados, cargos de los servidores y contratistas activos, con lo cual se ratifica el incumplimiento señalado al artículo 2.2.17.7 del Decreto 1083 de 2015
•También se apreció inconsistencia en el número de identificación y contratistas que no pertenecen a la DNBC
*Consulta de hojas de vida aprobadas de la entidad+G10
•Para los servidores públicos, en el campo “Fecha de Aprobación de la Hoja de Vida” 28 figuran con fecha 04/12/2021 y uno con fecha 20/03/2018, fechas que no corresponden con las de posesión de los servidores, con lo cual se evidencia que no se está cumpliendo a cabalidad las responsabilidades establecidas en el artículo 2.2.17.7 del Decreto 1083 de 2015
•De los 116 contratistas se observó que 38 no figuran en el catálogo, 32 que no registran Fecha de Aprobación de la Hoja de Vida y 39 que tienen la fecha que no corresponde al inicio del contrato de la vigencia 2021, con lo cual se evidencia que no se está dando cumplimiento a cabalidad las responsabilidades establecidas en el artículo 2.2.17.7 del Decreto 1083 de 2015
Datos personales de servidores públicos y contratistas por entidad
•De los 116 contratistas, se evidencio que al realizar el cruce por número de identificación 40 no figuran en el catálogo, por lo tanto la información es incompleta, con lo cual se evidencia que no están dando cumplimiento a cabalidad las responsabilidades establecidas en el artículo 2.2.17.7 del Decreto 1083 de 2015
•Así mismo, se presentan inconsistencias en la información que genera el reporte como es el caso de Contratistas que según los registros figuran como “Vinculados a cargo de planta”, como es el caso de Claudia Quintero Franklin y Julio Cesar García Triana, también se apreció que todos los contratistas figuran que “no tiene Contrato asignado en la entidad”, con lo cual se evidencia la falta de control por parte de quien tiene asignado el rol de Operador de Contratos.
*Contratos finalizados x fecregis y pendiente fin
Se observó que solo tiene un registro para la vigencia 2021 y que aún figura en estado activo – Carolina Escarraga, sin que se hubiese hecho el registro de los 115 contratistas restantes
*Educación formal de los servidores públicos vinculados y contratistas con contrato activo en la entidad:
De los 116 contratistas se observó que tan solo figura el registro de Carolina Escarraga Trejos, con ello evidenciándose que 115 contratistas no reportan la información requerida, sin que esto haya sido evidenciado por quien tiene asignado el rol de administrador de entidades, con ello, estableciéndose el incumplimiento al artículo 2.2.17.7 del Decreto 1083 de 2015</t>
  </si>
  <si>
    <t>CATALOGO REPORTES SIGEPII
*Actualización hoja de Vida contratistas:
Del catálogo del SIGEPII solo 24 contratistas actualizaron su hoja de vida en el sistema para la vigencia 2021, de los cuales 13 figuran en la base datos aportada por contratación (116 contratistas), es decir que: •Falta el registro de 103 contratistas por actualizar su hoja de vida, incumpliéndose con ello lo establecido en el numeral 3 del artículo 2.2.17.10 Formato de hoja de vida. Del Decreto 1083 de 2015 que establece “(…) Están obligados a diligenciar el formato único de hoja de vida, (…) .Los contratistas de prestación de servicios, previamente a la celebración del contrato” •En el catálogo del SIGEPII, se encontraron once (11) contratistas de los cuales no se evidencia vínculo con la Entidad.
*Contratos de prestación de servicios profesionales:
Verificado el reporte del SIGEPII “Contratos de prestación de servicios profesionales”, se observó que solo registra un (1) contratista para la vigencia 2021, con lo cual se evidencia que no está cumpliendo el artículo 2.2.17.7 del Decreto 1083 de 2015.•Asi mismo De los 22 contratistas del catálogo del SIGEPII, se encontraron cuatro (4) registros repetidos de los reportados por contratación y cinco (5) que no se evidencia vínculo con la Entidad para el periodo objeto del seguimiento, dentro de los cuales también hay tres (3) que están repetidos
*Roles de usuarios activos:
•De los 116 contratistas de la base datos aportada por contratación se evidenció que 38 de los contratistas no tienen asignado el rol para acceder al sistema, con lo cual se evidencia que no está cumpliendo el artículo 2.2.17.7 del Decreto 1083 de 2015 .
•Respecto del rol operador de contratos, único que coincide con el habilitado de la Entidad, se evidencia que no está cumpliendo a cabalidad con las responsabilidades establecidas en el artículo 2.2.17.7 del Decreto 1083 de 2015.
•En el reporte se aprecia que el rol de administrador de Entidades está asignado a un servidor público, del cual se evidencia que no está cumpliendo a cabalidad las responsabilidades establecidas en el artículo 2.2.17.7 del Decreto 1083 de 2015
•De la Información reportada en el catálogo Roles de usuarios activos, como se observa en la matriz, las cantidades no corresponden con los roles asignados, cargos de los servidores y contratistas activos, con lo cual se ratifica el incumplimiento señalado al artículo 2.2.17.7 del Decreto 1083 de 2015
•También se apreció inconsistencia en el número de identificación y contratistas que no pertenecen a la DNBC
*Consulta de hojas de vida aprobadas de la entidad
•Para los servidores públicos, en el campo “Fecha de Aprobación de la Hoja de Vida” 28 figuran con fecha 04/12/2021 y uno con fecha 20/03/2018, fechas que no corresponden con las de posesión de los servidores, con lo cual se evidencia que no se está cumpliendo a cabalidad las responsabilidades establecidas en el artículo 2.2.17.7 del Decreto 1083 de 2015
•De los 116 contratistas se observó que 38 no figuran en el catálogo, 32 que no registran Fecha de Aprobación de la Hoja de Vida y 39 que tienen la fecha que no corresponde al inicio del contrato de la vigencia 2021, con lo cual se evidencia que no se está dando cumplimiento a cabalidad las responsabilidades establecidas en el artículo 2.2.17.7 del Decreto 1083 de 2015
Datos personales de servidores públicos y contratistas por entidad
•De los 116 contratistas, se evidencio que al realizar el cruce por número de identificación 40 no figuran en el catálogo, por lo tanto la información es incompleta, con lo cual se evidencia que no están dando cumplimiento a cabalidad las responsabilidades establecidas en el artículo 2.2.17.7 del Decreto 1083 de 2015
•Así mismo, se presentan inconsistencias en la información que genera el reporte como es el caso de Contratistas que según los registros figuran como “Vinculados a cargo de planta”, como es el caso de Claudia Quintero Franklin y Julio Cesar García Triana, también se apreció que todos los contratistas figuran que “no tiene Contrato asignado en la entidad”, con lo cual se evidencia la falta de control por parte de quien tiene asignado el rol de Operador de Contratos.
*Contratos finalizados x fecregis y pendiente fin
Se observó que solo tiene un registro para la vigencia 2021 y que aún figura en estado activo – Carolina Escarraga, sin que se hubiese hecho el registro de los 115 contratistas restantes
*Educación formal de los servidores públicos vinculados y contratistas con contrato activo en la entidad:
De los 116 contratistas se observó que tan solo figura el registro de Carolina Escarraga Trejos, con ello evidenciándose que 115 contratistas no reportan la información requerida, sin que esto haya sido evidenciado por quien tiene asignado el rol de administrador de entidades, con ello, estableciéndose el incumplimiento al artículo 2.2.17.7 del Decreto 1083 de 2015</t>
  </si>
  <si>
    <t>Ambiente 1.3
Auncuando, se cuenta ademas con el manual de seguridad y privacidad de la información MN-TI-01, V2 del 30/06/2022, la DNBC debe asegurar su implementación.</t>
  </si>
  <si>
    <t>Se evidenció en el ejercicio de la auditoria que se otorgaron registros 157-2021, 156-2021, 023-2022, 257-2022 y 130-2022, los cuales se autorizaron con cupo superior al establecido en la normativa, incumpliendo lo establecido en el parágrafo 1 del artículo 31, de la resolución 1127 de 2018, el cual establece “Verificada la totalidad de los requisitos enunciados, la DNBC enviará al solicitante, a través de correo electrónico, el número y la fecha de registro aprobado, para dar inicio al curso respectivo. El número de registro será para un cupo de máximo de treinta (30) participantes.”</t>
  </si>
  <si>
    <t>Revisados los procesos contractuales seleccionados, para treinta y uno (31) de ellos, no se evidencia algunos documentos del proceso, puesto que no fueron cargados en el SECOP o en algunos casos el cargue fue realizado de manera extemporánea, es decir, que no se realizó dentro de los tres días siguientes a su expedición.
Lo anterior, incumpliendo a lo estipulado en el artículo 2.2.1.1.1.7.1. del Decreto 1082 de 2015, el cual señala “Publicidad en el SECOP. La Entidad Estatal está obligada a publicar en el SECOP los Documentos del Proceso y los actos administrativos del Proceso de Contratación, dentro de los tres (3) días siguientes a su expedición (…)”;
De igual forma, se está desatendiendo el principio de trasparencia establecido en el artículo 24 de la ley 80, que señala en el numeral 3 que “Las actuaciones de las autoridades serán públicas”</t>
  </si>
  <si>
    <t>Revisados los contratos objeto de la muestra de selección, cuatro (4) expedientes contractuales no cuentan con estudios previos dentro del expediente contractual físico ni publicados en el Secop II (Convenio 143,146, comodato 239 y contrato 160), al igual que cuatro (4) expedientes contractuales sus estudios previos están incompletos, teniendo en cuenta que no poseen la Modalidad de selección, Análisis de Riesgo ni el Acuerdo Marco requerido (OC 88227, 93780,98923, contrato 142).
Por lo anterior, se evidenció el incumplimiento con lo establecido en el artículo 2.2.1.1.2.1.1. del Decreto 1082 de 2015, numerales 1, 2, 3, 4, 5, 6, 7 y 8 el cual señala “Los estudios y documentos previos son el soporte para elaborar el proyecto de pliegos, los pliegos de condiciones y el contrato. Estos deben permanecer a disposición del público durante el desarrollo del Proceso de Contratación y contener los siguientes elementos, además de los indicados para cada modalidad de selección: (…)"</t>
  </si>
  <si>
    <t>Dentro de la revisión realizada, se observa que el estudio de mercado del contrato No 137 no fue aportado para su revisión, y los contratos 136, 142 y 250 no poseen firmas.
Lo anterior, genera incumplimiento en lo estipulado en el artículo 2.2.1.1.1.6.1. del Decreto 1082 de 2015 el cual señala “La Entidad Estatal debe hacer, durante la etapa de planeación, el análisis necesario para conocer el sector relativo al objeto del Proceso de Contratación desde la perspectiva legal, comercial, financiera, organizacional, técnica, y de análisis de Riesgo. La Entidad Estatal debe dejar constancia de este análisis en los Documentos del Proceso.”.
De igual forma, se desatiende el artículo 57 del Código de Procedimiento Administrativo y de lo Contencioso Administrativo que establece que “Acto administrativo electrónico. Las autoridades, en el ejercicio de sus funciones, podrán emitir válidamente actos administrativos por medios electrónicos siempre y cuando se asegure su autenticidad, integridad y disponibilidad de acuerdo con la ley.”,</t>
  </si>
  <si>
    <t>Dentro de la revisión realizada se evidenció lo siguiente:
Nro. Contrato/Modalidad: Nro. 137/2022 LICITACION PUBLICA 001: La resolución de adjudicación No. 219 de 2022, establece en los considerandos, que se realizaron las adendas No.1 y No. 2, pero no se observan las mismas en documento escrito, en la carpeta física o publicada en SECOP II.
Nro. Contrato/Modalidad: Nro. 142/2022 SIE-005-2022 SUBASTA INVERSA: En SECOP esta publicada la adenda No.1 y la Adenda No. 3, no obstante, no se observa publicada la No.2 y tampoco se encuentra dentro del expediente físico suministrado por el Proceso de Gestión Contractual.
Nro. Contrato/Modalidad: Nro. 250/2022 SIE-010-2022 SUBASTA INVERSA: En SECOP esta publicada la adenda No.1 no obstante, no se observa firma ni responsable de la elaboración y tampoco se encuentra dentro del expediente físico suministrado por el Proceso de Gestión Contractual.
Por lo anterior, se genera inobservancia al artículo 2.2.1.1.2.2.1 del Decreto 1082 de 2015 el cual señala “Modificación de los pliegos de condiciones. La Entidad Estatal puede modificar los pliegos de condiciones a través de Adendas expedidas antes del vencimiento del plazo para presentar ofertas. (…) La Entidad Estatal debe publicar las Adendas en los días hábiles, entre las 7:00 a. m. y las 7:00 p. m., a más tardar el día hábil anterior al vencimiento del plazo para presentar ofertas a la hora fijada para tal presentación, salvo en la licitación pública pues de conformidad con la ley la publicación debe hacerse con tres (3) días de anticipación.”.</t>
  </si>
  <si>
    <t>Se evidencia que el Aviso de convocatoria del contrato Nro. 137/2022 señala LICITACION PUBLICA 001, y en la publicación en el SECOP II presenta una modalidad diferente (Concurso de Méritos) de la que en realidad se pretendió adelantar que fue Licitación Pública.
Lo anterior, generando incumplimiento a lo estipulado en el numeral 4 del artículo 2.2.1.1.2.1.2. del Decreto 1082 de 2015 el cual establece “Aviso de convocatoria. El aviso de convocatoria para participar en un Proceso de Contratación debe contener la siguiente información, además de lo establecido para cada modalidad de selección:
4. La modalidad de selección del contratista (…)”.</t>
  </si>
  <si>
    <t>Se evidencia que para la suscripción del contrato 98 no fueron aportados la totalidad de los documentos solicitados como son la carta de intención de cooperar del Cuerpo de Bomberos Voluntarios de CALI, RUT del Cuerpo de Bomberos Voluntarios de CALI, impresión del certificado de antecedes Judiciales tanto del Cuerpo de Bomberos Voluntarios de CALI como de su representante legal, entre otros.
Con relación al contrato 247 no se evidenció el Acta de Constitución y Representación Legal, oferta económica del contratista ajustado de acuerdo a los requerimientos técnicos de la DNBC, catálogo de los bienes ofertados, ficha Técnica, RUT de la sociedad, entre otros.
El Contrato/Modalidad No 66 de 2022. Contratación Directa/ Prestación de Servicios persona Jurídica a nombre de COMJURIDICA SAS no contiene dentro de los requisitos jurídicos los documentos que acrediten académicamente el cumplimiento de los requisitos, teniendo en cuenta que la persona jurídica deberá contar con un equipo de trabajo, que acrediten formación en Derecho y que cuente con estudios de postgrado en el grado de Especialización en Derecho Administrativo y/o público, civil y/o comercial que cuente como mínimo con (2) dos años de experiencia profesional.
Y para el Contrato/Modalidad No 04 de 2022. Contratación Directa/ Prestación de Servicios persona Jurídica, en la propuesta entregada por el CUERPO DE BOMBEROS VOLUNTARIOS BOGOTA-CITEL, con relación al número de perfiles establecidos por la DNBC, no cumple con el perfil establecido; por cuanto:
- Coordinador: no se evidencia documentos de formación académica ni experiencia de 2 años
- Radioperadores bomberos activos, en 3 turnos: La oferta solo establece 2. No se evidencia documentos de formación académica ni experiencia de 2 años
- Radioperador enlace UNGRD: no se evidencia documentos de formación académica ni experiencia de 2 años
Por lo anterior, se evidencia incumplimiento en el artículo 5° de la Ley 1150 de 2007 la cual señala “la selección objetiva: Es objetiva la selección en la cual la escogencia se haga al ofrecimiento más favorable a la entidad y a los fines que ella busca, sin tener en consideración factores de afecto o de interés y, en general, cualquier clase de motivación subjetiva. En consecuencia, los factores de escogencia y calificación que establezcan las entidades en los pliegos de condiciones o sus equivalentes, tendrán en cuenta los siguientes criterios” y los numerales 19 y 11 del estudio previo y pliego de condiciones respectivamente.</t>
  </si>
  <si>
    <t>En el expediente físico ni publicado en SECOP II del contrato No 137 se evidencia comunicación o documento de designación del Comité evaluador.
Por lo cual, se presenta incumplimiento en el artículo 2.2.1.1.2.2.3. del Decreto 1082 de 2015, el cual establece “Comité evaluador. La Entidad Estatal puede designar un comité evaluador conformado por servidores públicos o por particulares contratados para el efecto para evaluar las ofertas y las manifestaciones de interés para cada Proceso de Contratación por licitación, selección abreviada y concurso de méritos (…).</t>
  </si>
  <si>
    <t>En los contratos 151 y 153 no se realizaron los estudios previos; y en el contrato 153 no se presentaron informes de supervisión. De otro lado en el contrato 151 de 2020 se realizó análisis de precios, contemplando bienes a mayor costo del mercado, pero los mismos están sin firma.
Lo anterior, genera incumplimiento en la Circular Conjunta 100-008-2020 en lo relacionado al numeral 2 – que señala “Estructurar la trazabilidad contractual con énfasis en estudios de precios acertados y una diligente labor de supervisión en la entrega del bien o servicio”.</t>
  </si>
  <si>
    <t>Dentro de la revisión realizada se observa que el contrato 153 aparece identificado en el Secop II como 152.
Lo anterior incumple con la Circular Conjunta 100-008-2020 en lo relacionado en el numeral 2 –que indica: “Es importante y obligatorio cumplir el principio de publicidad de la gestión contractual en los sistemas electrónicos (SECOP I y SECOP II, conforme con las Circulares 1 y 2 de 2019 y 3 de 2020 de la Agencia Nacional -COLOMBIA COMPRA EFICIENTE- para respetar el cumplimiento de los requisitos legales de cada acuerdo de voluntades y fortalecer el control social a la Administración, independientemente de la urgencia manifiesta declarada”.</t>
  </si>
  <si>
    <t>En los contratos 151, 152, 153, 154 y 166 de 2020 no se evidenciaron las listas de referencia o bases que permitieran determinar los bienes y servicios a contratar.
Lo anterior genera incumplimiento en la Circular Conjunta 100-008-2020 en lo relacionado en el numeral 2 – que señala “Es indispensable tener una lista de referencia o de base de precios para determinar el valor de los bienes y servicios a contratar. Constate que los precios sean justos, razonables y que se pueda comprobar en el contexto temporal, territorial y comercial con la respectiva trazabilidad.”.</t>
  </si>
  <si>
    <t>En los contratos 152, 154 y 166 no se allegó la documentación relacionada con el escrutinio y verificación de la información que suministro cada proponente en el proceso de adjudicación.
Generando incumplimiento en la Circular Conjunta 100-008-2020 en lo relacionado en el numeral 2 – “Constate toda la información que le suministren los proponentes y sométala al escrutinio y verificación, dejando constancia de los resultados”.</t>
  </si>
  <si>
    <t>En los contratos 151, 152, 153, 154 y 166 no se adjuntaron las justificaciones de los contratos frente a las condiciones de pandemia, así como tampoco los informes de supervisión.
Lo que genera incumplimiento en la Circular Conjunta 100-008-2020 en lo relacionado en el numeral 4 – que establece “Cumpla a cabalidad con el principio de máxima publicidad. Divulgue, sin falta ni demora, en los canales de información de su administración: i) el monto de los recursos que tiene para contratar en la emergencia; ii) los contratos que celebre, indicando el objeto y el precio (total y unitario de cada bien y su transporte (…)”.</t>
  </si>
  <si>
    <t>Dentro de la revisión realizada no se encontró publicación ni en Secop ni en página web de los informes de monitoreo presupuestal de los contratos 151, 152, 153,154 y 166.
Por lo cual se evidencia incumplimiento en la Circular Conjunta 100-008-2020 en lo relacionado en el numeral 4 – “Realice periódicamente y circule los informes de monitoreo presupuestal de los contratos y de las personas beneficiadas”.</t>
  </si>
  <si>
    <t>En los contratos 151 y 153 no se encuentran los análisis del sector económico y en el contrato 152, 154 y 166, la justificación técnica de la entidad no contiene un análisis adecuado, racional, idóneo, mesurado, ponderado y razonable de los bienes y servicios a contratar que establezcan la necesidad a contratar.
Lo anterior genera incumplimiento en la “Guía de Transparencia Contratación Pandemia XI Recomendaciones literal i) Determinación de la necesidad”.</t>
  </si>
  <si>
    <t>Dentro de la revisión realizada, el equipo auditor evidenció que en los contratos 154 y 166 no se realizó la verificación de la capacidad del futuro contratistas, y en los contratos 151 y 153 no se determinaron los requisitos habilitantes al igual que en la justificación técnica no se establecieron las condiciones jurídicas, técnicas y económicas a presentar, generando incumplimiento en establecido en la Guía de Transparencia Contratación Pandemia XI Recomendaciones literal ii) - Verificación de la oferta, que indica “Aun cuando la contratación directa o la sujeta al derecho privado no exige la existencia de una pluralidad de oferentes, las Entidades Estatales deben verificar, previo a la celebración del contrato, I) la capacidad del futuro contratista para satisfacer la necesidad, para lo cual pueden acudir a la información consignada en el SECOP -para conocer los contratos ejecutados”, (…)</t>
  </si>
  <si>
    <t>En la revisión realizada, no se evidenciaron los parámetros de referencia de histórico de precios, lista de precios u otro documento que permita generar el análisis del mercado, en los contratos 166, 152, 151, 153 y 154 de 2020.
Por lo cual se genera incumplimiento en lo establecido en la Guía de Transparencia Contratación Pandemia XI Recomendaciones literal iii) – “Adquisición a precios justos y razonables. En coyunturas como las actuales es común la intención de querer tomar ventajas a través de la especulación con los precios de insumos o bienes requeridos para conjurar o mitigar la situación excepcional (…)”.</t>
  </si>
  <si>
    <t>No se está dando cumplimiento a lo establecido en el Decreto 397 de 2022 artículo 6; Directiva Presidencial 08 de 2022 numeral 2.2 comisiones y viáticos, ya que Ninguno de los soportes adjuntos de las 187 resoluciones otorgadas durante el cuarto trimestre, posee la justificación que haga referencia a que las actividades que se desarrollaron en la respectivas comisiones “Requerían el Desplazamiento Físico al Sitio y no podrían haberse llevado a cabo de manera virtual” por parte del contratista y/o funcionario</t>
  </si>
  <si>
    <t>Se evidenció que el vehículo de placas IXX 308, posee el seguro obligatorio VENCIDO, incumpliendo lo establecido en la Ley 1229 de 2019 por medio de la cual se expide el Código General Disciplinario, se derogan la Ley 734 de 2002 y algunas disposiciones de la Ley 1474 de 2011, relacionadas con el derecho disciplinario, Articulo 38 Numeral 22, que estipula:
“22.Vigilar y salvaguardar los bienes y valores que le han sido encomen¬dados y cuidar que sean utilizados debida y racionalmente, de conformidad con los fines a que han sido destinados.”</t>
  </si>
  <si>
    <t>FENECIMIENTO DE LAS RESERVAS PRESUPUESTALES CONSTITUIDAS EN LA VIGENCIA 2023, PARA EL CONTRATO 178-2021 Y LOS CONVENIOS 174-2021 Y 101-2023.
ADMINISTRATIVO, CON PRESUNTA INCIDENCIA DISCIPLINARIA. (A-D)</t>
  </si>
  <si>
    <t>ESTADO DE OBRAS CONVENIO INTERADMINISTRATIVO 173 DE 2021.
ADMINISTRATIVO (A) CON PRESUNTA INCIDENCIA DISCIPLINARIA (D)</t>
  </si>
  <si>
    <t>ESTADO DE OBRAS CONVENIO INTERADMINISTRATIVO 174 DE 2021.
ADMINISTRATIVO (A) CON PRESUNTA INCIDENCIA DISCIPLINARIA (D)</t>
  </si>
  <si>
    <t>SEGUIMIENTO CONTRATO DE COMODATO 012 DE 2024.
ADMINISTRATIVO (A) CON PRESUNTA INCIDENCIA DISCIPLINARIA (D).</t>
  </si>
  <si>
    <t>DEFICIENCIAS EN LA PLANEACIÓN, CELEBRACIÓN, SUPERVISIÓN, EJECUCIÓN ORDEN DE COMPRA 127661-2024 ADQUISICIÓN DEL SERVICIO DE ASEO Y CAFETERÍA Y COMPRA DE INSUMOS DE ASEO Y CAFETERÍA MEDIANTE ORDEN DE COMPRA TVEC.
ADMINISTRATIVO (A) CON PRESUNTA INCIDENCIA DISCIPLINARIA (D)</t>
  </si>
  <si>
    <t>No se están siguiendo los linemientos conforme lo establece el capitulo VI. Seguimiento a la ejecución contractual En el SECOP II, de la Guia para Hacer la Gestión Contractual en el SECOP II; por cuanto, se evidenció que en los contratos 116,124,126,131,142,172,195, 205 y 207, los supervisores no confirmaron las entregas, los contratistas no ingresaron los Documentos de Supervisión del Contrato, y el Proceso de Gestión Financiera no Aprobó las facturas ni las marco como pagas.</t>
  </si>
  <si>
    <t>Monitoreo y Supervisión 17.7
Debido a la no existencia de Planes de Mejoramiento producto de las autoevaluaciones realizadas por los líderes del proceso, no se ha realizado la verificación y avance del respectivo cumplimiento.</t>
  </si>
  <si>
    <t>Actividades de control 11.2
La entidad, no tiene documentado dentro de la entidad el desarrollo de actividades de control sobre las actividades realizadas por el proveedor de servicios de tecnología.</t>
  </si>
  <si>
    <t>Infor y Comunicación 13.2
La entidad posee el registro de activos de la información, el cual se encuentra desactualizado desde el 2019.</t>
  </si>
  <si>
    <t>Infor y Comunicación 15.3
La DNBC, posee el Procedimiento de recepción, distribución, seguimiento y salida de Peticiones, Quejas, Reclamos, Sugerencias y Denuncias; sin embargo, se presentan respuestas extemporáneas con base en la información publicada en la página web así: Julio (9), agosto (3), septiembre (29), octubre (27) y noviembre (2)</t>
  </si>
  <si>
    <t>Monitoreo y Supervisión 17.3
La DNBC, tiene implementado el Procedimiento de acciones, correctivas, preventivas y de mejora, donde señala que responsables de los procesos, funcionarios y contratistas tienen la posibilidad de reportar al Jefe Inmediato, las deficiencias del Sistema de Control Interno, para la toma de decisiones. Sin embargo, no se han formulado planes de mejoramiento producto de autoevaluaciones realizadas por los líderes del proceso de acuerdo con lo establecido en las políticas de operación.</t>
  </si>
  <si>
    <t>Monitoreo y Supervisión 17.7
No se evidenciar por parte de la Segunda Línea de Defensa, la verificación del avance y cumplimiento de las acciones incluidas en los planes de mejoramiento producto de las autoevaluaciones, por cuanto los mismos no se han suscrito.</t>
  </si>
  <si>
    <t>Se encontró que el Proceso Gestión Financiera no esta realizando el respectivo monitoreo a la formulación y ejecución de las acciones de mejora derivadas de la evaluación al Control Interno Contable,ya que no se establecieron acciones de mejora para algunos items del presente cuestionario, que quedaron por ejecutar en la vigencia 2019.</t>
  </si>
  <si>
    <t>Al verificar el Inventario final al 31-12-2020, se evidencia un listado de bienes pero el mismo no está totalizado por cada una de las cuentas de la Propiedad, Planta y Equipo, al igual no cuenta con la respectiva firma del Almacenista ni el Subdirector Administrativo y Financiero. Con respecto a las cuentas del Pasivo, no se están conciliando los saldos con las diferentes areas al interior de la entidad, al igual que No existen procedimientos ni lineamientos para estos cruces de Información.</t>
  </si>
  <si>
    <t>Se suscribieron los contratos No. 191 el 05 de mayo de 2020 a nombre de Lina María Chacón Lastro y el No. 177 el 21 de abril de 2020 a nombre de Diego Alejandro Posada Arango; pero los mismos, no fueron cancelados conforme a lo enunciado en la cláusula FORMA DE PAGO, que indica que son Pagos Mensuales, y no como fueron tramitados y cancelados, incumpliendo el compromiso contractual pactado.
De igual Forma, no se dió cumplimiento a lo estipulado en el correo electrónico de fecha 07 de enero de 2020, emitido por el Coordinador del Grupo Financiero donde se dio a conocer el calendario PAC, para que los responsables de los procesos; asi como, los supervisores solicitaran los recursos de funcionamiento como de Inversión de manera Mensual y no se afectará el PAC como evidentemente ocurrió en el cuarto trimestre de 2020.
De otro lado, el artículo 84 de la ley 1474 de 2011, Determina las Facultades y deberes de los supervisores y los interventores, como el “seguimiento al ejercicio del cumplimiento obligacional por la entidad contratante sobre las obligaciones a cargo del contratista”; supervisión no ejercida para estos contratos.</t>
  </si>
  <si>
    <t>Se evidenció incumplimiento a lo señalado en la resolución 126 de 2020, en lo que respecta al artículo 4 literal (g) que señala: “El trámite de legalización y reconocimiento de viáticos o gastos de desplazamiento y permanencia se debe efectuar máximo dentro de los tres (3) hábiles siguientes al término de la comisión o desplazamiento ante el funcionario o contratista encargado de comisiones y viáticos…”, ya que las resoluciones de comisión No. 295, 389, 391, 400, 405 y 447 fueron legalizadas de manera extemporánea.</t>
  </si>
  <si>
    <t>Se evidenció diferencias en la información registrada en el SIGEP y la base de datos de Gestión Contractual, ya que comparando la base de datos de los contratos de prestación de servicios profesionales y de apoyo a la gestión con la información de las hojas de vida cargada, se encontró que noventa y tres (93) contratistas de la entidad en la vigencia 2020, no se encuentran en la base de datos de SIGEP, de otro lado, en el aplicativo SIGEP se encuentra el registro Juan Estaban Giraldo Suarez con CC 98716669, pero no en esta en la base de datos de Contratación.
Si bien es cierto, el aplicativo durante la vigencia 2020 presentó fallas o estuvo temporalmente fuera de servicio, la entidad no tomó las medidas para asegurar que se actualizara dicha información por parte de los contratistas, incumpliendo lo establecido en el Decreto 2842 de 2010, Artículo 11 “La información registrada y su actualización debe ser verificada por el Jefe de Recursos Humanos o de Contratos o quienes hagan sus veces. Así como el artículo 7°. Responsabilidades de los representantes legales de las instituciones públicas que se integren al SIGEP y de los jefes de control interno. Las entidades y organismos a quienes se aplica el presente decreto son responsables de la operación, registro, actualización y gestión de la información de cada institución y del recurso humano a su servicio.</t>
  </si>
  <si>
    <t>Publicación y Normatividad en el SECOP II
No se está dando cumplimiento a lo establecido en la Circular Externa Única de Colombia Compra Eficiente en relación con el numeral 1.4 Publicación en una plataforma del SECOP y 1.5 Normatividad del SECOP, debido a:
*El contrato 282 de 2020, está identificado en el SECOP como el 281.
•Se registró en el SECOP dos procesos cargados así: Uno denominado CTO 251 y otro CPS 251-2020, los cuales hacen referencia al mismo contrato de COMPENSAR</t>
  </si>
  <si>
    <t>Se apreció por parte del grupo auditor que con respecto al aplicativo RUE, no se cuenta con la caracterización de usuarios, ciudadanos y grupos de interés en los cuales interactúan con el Sistema de Información.
El Sistema RUE como desarrollo propio, no tiene definidos un documento guía de estilo de accesibilidad y usabilidad de acuerdo con la caracterización de usuarios. Inobservando lo dispuesto en la Guía de estilo y usabilidad - LI.SIS.07, MINTIC, Gobierno Digital, “La dirección de Tecnologías y Sistemas de la Información o quien haga sus veces debe definir o adoptar una guía de estilo y usabilidad para la institución. Esta guía debe estar aplicada de acuerdo con la caracterización de usuarios y según el canal utilizado por los sistemas de información, así mismo, debe estar alineada con los principios de usabilidad definidos por el Estado Colombiano, asegurando la aplicación de la guía en todos sus sistemas de información."</t>
  </si>
  <si>
    <t>La muestra tomada, frente al manejo del archivo de gestión se observó debilidad en la identificación de los archivos físicos en el Proceso de Gestión de Análisis y Mejora Continua, lo cual podría generar inconsistencias al clasificar los documentos de acuerdo con lo establecido en la actividad 2 del Procedimiento Organización de Archivos.</t>
  </si>
  <si>
    <t>Se evidenció la falta de implementación de controles en el Procedimiento de liquidación de los viaticos y comisiones, conforme lo establece el MIPG en la Dimensión 7 de Control Interno 1ª Línea de defensa (Gestión del Talento Humano), por cuanto:
Viaticos y Comisiones
-Se liquidaron las resoluciones 92, 206, 147, 194 y 251 de 2021 por un mayor valor.
- En el archivo de Comisiones y Viaticos, se estipuló en las resoluciones 135, 164, 169 y 170 la fecha máxima de legalización erróneamente.
- En el archivo de Comisiones y Viaticos se señaló en las resoluciones 198, 199, 200, 201, 202, 203, 204, 205, 206, 207, 208, 209, 210, 211 y 214 la fecha de legalización máxima por parte del contratista y/o funcionario de manera equivocada.
Tiquetes Aéreos
-Existen tiquetes aéreos sin que se haya expedido la respectiva resolución donde se autorice la utilización de los mismos. (Ver Matriz No.2).
-Utilización de tiquetes sin que se generará un acto administrativo de viáticos o comisión (Ver Matriz No.3)
-Expedición de tiquetes sin que se generara un acto administrativo de viáticos o comisión, por error y discrepancia en las mismas (Ver Matriz No.4)
-Discrepancia en el Número de la resolución (Ver Matriz No.5)
Gastos de Viaje
La DNBC, no posee un procedimiento, Instructivo, Manual etc, que establezca la forma en que se tramiten, calculen y aprueben los Gastos de Viaje, por lo que genera incertidumbre al realizar la liquidación y verificación de los mismos.</t>
  </si>
  <si>
    <t>No se observa en la sección de datos abiertos la publicación total de la información y con los requisitos mínimos que solicita el Anexo 4 de la Resolución 1519 del 2020 de las MinTIC donde se ubique el Índice de información pública reservada y clasificada con fecha de levantamiento de la reserva, el registro de activos de información, el esquema de publicación de la información, el programa de gestión documental, las tablas de retención documental y el acto administrativo sobre costos de reproducción de información pública</t>
  </si>
  <si>
    <t>Radicación respuesta en el aplicativo ORFEO, Numeral 8 del Procedimiento de recepción, distribución, seguimiento y salida de PQRSD
En los radicados: 20221140123872*20221140125432*20221000126742*20221140127522*20221140128212*20221140128372*20221140128602*20229000128932*20221140129192*20221140129912*20221140129962*20221140130592*20229000130612*20221140130752*20221140130892*20221000131532*20221000132232*20221140132972*20221140133662*20221140134732*20221140137652*20221140139462*20221140140342*20221140140502*20221140142212*20221140143112*20221140148072*20221140150132*20221140150832*20221140151382*20221140151692*20221140151722*20221140152712*20221140154142*20221140154402
20221140154652*20221140154662*20221140155682*20221140157302*20221140159032
20221140159522; no se dejó evidencia de imagen de respuesta para determinar si hubo una pronta resolución, y si esta fue completa y de fondo, ya que en algunos casos se pudo determinar que los funcionarios encargados remiten la respuesta desde su correo, en otros sacan un radicado de salida, pero no se deja evidencia de imagen de respuesta, ni constancia de entrega al interesado, no se cierra la PQRSD y ni se procede a su archivo físico y digital.</t>
  </si>
  <si>
    <t>Ley 1721 de 2014 Artículo 26. Respuesta a solicitud de acceso a información. Es aquel acto escrito mediante el cual, de forma oportuna, veraz, completa, motivada y actualizada, todo sujeto obligado responde materialmente a cualquier persona que presente una solicitud de acceso a información pública. Su respuesta se dará en los términos establecidos.
La respuesta a la solicitud deberá ser gratuita o sujeta a un costo que no supere el valor de la reproducción y envío de la misma al solicitante. Se preferirá, cuando sea posible, según los sujetos pasivo y activo, la respuesta por vía electrónica, con el consentimiento del solicitante.
En los radicados: 20221140123852* 20221140126582* 20221140148462* y 20221140150942, la Entidad deja constancia que el trámite a la solicitud fue a través de comunicación telefónica, de la cual además no se dejó constancia, siendo este incumplimiento otro motivo por el cual en el presente seguimiento no se pueda hacer seguimiento a la respuesta</t>
  </si>
  <si>
    <t>Documentación: En revisión de la documentación del proceso se encontró que la actividad 7 de la Caracterización “Realizar acciones de asesoría por medio del Comité Académico (…)” se encuentra clasificada como una actividad de “verificar”, sin embargo, de acuerdo con su naturaleza, realmente corresponde al “hacer” ya que es una acción de la misionalidad del proceso. Así mismo, Procedimiento para Registro de Capacitación Bomberil y Firma de Certificados, en las definiciones la actividad de control la señalan con Símbolo (©) y en la matriz de actividades la representan con (ACC), Así mismo, se aprecia que en los diagramas de flujo hay un conector A, que no tiene destino.
Adicionalmente, se observó, que no hay estandarización en la denominación del servicio el “Aval y Reconocimiento de Instructores” por cuanto en el Manual, procedimiento y OPA tienen denominaciones diferentes lo cual genera confusión a las partes interesadas.
Lo cual podría incumplir lo establecido en el MIPG Dimensión: Gestión con valores para resultados el cual señala “Definir la secuencia de cada una de las diferentes actividades del proceso, desagregándolo en procedimientos o tareas”</t>
  </si>
  <si>
    <t>Se evidencia debilidad en los controles implementados por el Proceso por cuanto, se encontraron los consecutivos 330, 333 y 334 de la vigencia 2022 sin número de radicado de entrada en la base de datos de Registros de cursos de formación bomberil, y con los cuales se otorgaron cuatro (4) registros.
Así mismo, en la base de datos de firma de certificados se encontraron 12 registros sin el radicado de entrada y de los cuales solo uno (1) tiene radicado de salida.
Lo anterior incumple lo establecido en la actividad 1 de “Asignación registro de cursos de formación bomberil” y de “Firma de Certificados de Cursos de Formación Bomberil” del Procedimiento para Registro de Capacitación Bomberil y Firma de Certificados, que establecen “Recibir los documentos de solicitud de registro de cursos de formación bomberil / de firma de certificados”, por parte de los Cuerpos de Bomberos de Colombia, en la oficina de atención al usuario de la DNBC o en la cuenta de correo: atencionciudadano@dnbc.gov.co”.
Así como, la actividad 4 de “Firma de Certificados de Cursos de Formación Bomberil” “Ingresar los datos de los certificados del curso de formación bomberil, en la base de datos de Excel, para seguimiento y trazabilidad en la nube (ACC).”</t>
  </si>
  <si>
    <t>En desarrollo de la revisión del estado de las PQRSD se encontró inexactitud de la INFORMACIÓN cargada por áreas de las solicitudes asignadas, toda vez que se relaciona que la Dirección tuvo un total de 45 radicados, de los cuales le están sumando 11 radicados de CITEL, que por estructura no le corresponden ya que no hace parte de la Dirección. Lo mismo ocurre en la Subdirección Estrategica y de Coordinación Bomberil que cuenta con 544 radicados, sin embargo, le estan sumando 4 radicados del proceso Planeación Estratégica, 1 denominado Dependencia de Salida, 1 de la Subdirección Administrativa y Financiera y 1 mas de la Dirección General.</t>
  </si>
  <si>
    <t>En el contrato 98 de 2022 en el expediente físico ni el SECOP II se encuentra la designación del supervisor.
En el contrato No 254 no se evidencia en el Secop II la publicación de la designación del supervisor y el documento que se encuentra en el expediente físico se designó como supervisor a un contratista.
Lo que genera incumplimiento a lo establecido en el artículo 83 de la Ley 1474 de 2011 el cual señala “Supervisión e interventoría contractual. Con el fin de proteger la moralidad administrativa, de prevenir la ocurrencia de actos de corrupción y de tutelar la transparencia de la actividad contractual, las entidades públicas están obligadas a vigilar permanentemente la correcta ejecución del objeto contratado a través de un supervisor o un interventor, según corresponda. (…).
Asimismo, se está incumpliendo lo indicado en la Guía para el Ejercicio de las Funciones de Supervisión e Interventoría, emitida por Colombia Compra Eficiente Literal III literal A, que señala “El supervisor de los contratos siempre debe ser un funcionario de la Entidad Estatal.</t>
  </si>
  <si>
    <t>Se evidenció incumplimiento en la clausula vigésima segunda del contrato No 1, en la cláusula cuarta del contrato No 143, en el numeral 13 de los estudios previos del contrato No 75, el numeral 13 de la orden de compra 93780, debido a que en los documentos antes mencionados se solicitó la suscripción de Pólizas, pero las mismas no se encuentran en el expediente físico ni publicadas; y para el contrato 101 se observó otrosí No 3 (adición) sin embargo las pólizas no fueron modificadas, conforme lo establece el otro sí.</t>
  </si>
  <si>
    <t>En el contrato 187 de 2020 no se observa la constancia de idoneidad y experiencia requerida.
Lo que genera incumplimiento a lo establecido en el artículo 2.2.1.2.1.4.9 del Decreto 1082 de 2015, el cual señala “(…) siempre y cuando la Entidad Estatal verifique la idoneidad o experiencia requerida y relacionada con el área de que se trate. En este caso, no es necesario que la Entidad Estatal haya obtenido previamente varias ofertas, de lo cual el ordenador del gasto debe dejar constancia escrita.(…)”</t>
  </si>
  <si>
    <t>Los contratos No 04, 66 y 75 de 2022 no poseen la declaración de bienes y rentas, incumpliendo el literal g) del artículo 2 de la Ley 2013 de 2019 el cual señala “Ámbito de aplicación. La publicación y divulgación de la declaración de bienes y rentas, del registro de conflictos de interés y la declaración del impuesto sobre la renta y complementarios, serán aplicables a las siguientes personas en calidad de sujetos obligados:
g) Las personas naturales y jurídicas, públicas o privadas que administren, celebren contratos y ejecuten bienes o recursos públicos respecto de la información directamente relacionada con el desempeño de su función (…)”</t>
  </si>
  <si>
    <t>En el contrato 75 de 2022. Contratación Directa/ Prestación de Servicios persona Jurídica: La fecha de Inicio evidenciada en la Carpeta Física, consta de fecha 10 de febrero de 2022, sin embargo, la fecha de Inicio del contrato en el SECOP es del 04 de marzo de 2022.
En la Orden de compra 88227 de 2022 Dentro del estudio previo se establecen 15 días para la ejecución de la orden de Compra, no obstante, en el informe de supervisión señala como fecha de terminación el 31/12/2002 y en SECOP II aparece fecha de vencimiento el 04/04/2023 y el recibo a satisfacción figura del 01 de julio de 2022.
De lo anterior, se evidencia incumplimiento al artículo 2.2.1.1.2.3.1. del Decreto 1082 de 2015 el cual señala “De los requisitos de perfeccionamiento, ejecución y pago. En el Cronograma, la Entidad Estatal debe señalar el plazo para la celebración del contrato, para el registro presupuestal, la publicación en el SECOP y para el cumplimiento de los requisitos establecidos en el pliego de condiciones para el perfeccionamiento, la ejecución y el pago del contrato.”.</t>
  </si>
  <si>
    <t>Las resoluciones de viáticos y comisión otorgadas en el segundo trimestre de 2023 ni sus respectivos soportes, poseen la justificación que haga referencia a que las actividades que se desarrollaron en la respectivas comisiones “Requerían el Desplazamiento Físico al Sitio y no podrían haberse llevado a cabo de manera virtual” por parte del contratista y/o funcionario, incumpliendo lo señalado en el artículo 6 del Decreto 444 de 2023.
Esta observación ha sido reiterativa a partir del seguimiento realizado a la Austeridad en el Gasto desde el Tercer trimestre de 2022, sin que a la fecha la entidad haya tomado las acciones de mejora correspondientes, para el cumplimiento de lo establecido.</t>
  </si>
  <si>
    <t>EJECUCIÓN CONVENIO DE ASOCIACIÓN 004 DE 2024.
ADMINISTRATIVO (A) CON PRESUNTA INCIDENCIA DISCIPLINARIA (D)</t>
  </si>
  <si>
    <t>En el contrato No 247 no se evidenció el certificado de exclusividad para ventas, distribución, administración de garantías, servicios post-venta, mantenimiento y suministro de piezas de repuesto para los productos de combate contra incendios WATERAX INC.
Lo anterior genera incumplimiento al numeral 11 de los Estudios Previos, el cual señala la “Justificación de los factores de selección…certificado de Exclusividad del fabricante de los bienes, acompañado del certificado de existencia y representación legal de la sociedad extranjera, debidamente apostillados y con su respectiva traducción oficial.”.</t>
  </si>
  <si>
    <t>En el Contrato/Modalidad: Nro. 71 de 2022. Contratación Directa/ Prestación de Servicios persona Natural, el certificado de delitos sexuales se encontraba vencido a la fecha de la contratación, incumpliendo lo estipulado en el artículo 4 de la Ley 1918 de 2018 el cual señala “Deber de verificación. Es deber de las entidades públicas o privadas, de acuerdo a lo reglamentado por el Gobierno Nacional, verificar, previa autorización del aspirante, que este no se encuentra inscrito en el registro de inhabilidades por delitos sexuales cometidos contra personas menores edad, en el desarrollo de los procesos de selección de personal para el desempeño de cargos, oficios, profesiones que involucren una relación directa y habitual con menores previamente definidos por el Instituto Colombiano de Bienestar Familiar.
Dicha verificación, deberá actualizarse cada cuatro meses después del inicio de la relación contractual, laboral o reglamentaria. (…)”.</t>
  </si>
  <si>
    <t>En el contrato 151 los análisis de precios (se encuentran sin firma) y las cotizaciones presentadas contienen un valor más alto al del instrumento de agregación de demanda emergencia COVID-19.
De igual forma, A Folio 156 se evidencia impresión del desinfectante KLINOL por 5 litros a $42,300; sin embargo, el análisis de precios efectuado, aunque contempla este pantallazo en el mismo, no hace referencia al análisis de su precio, aunque es mucho más económico, ya que el que se adquirió es por 2 litros y su costo es de $42,300, es decir menos cantidad y al mismo costo. Asimismo, en el Análisis de precios no se indicó por qué este proceso no fue adquirido por el Instrumento de Demanda Emergencia. No se encontró análisis de precios.
Por lo anterior, se evidencia incumplimiento en la Circular Conjunta 100-008-2020 en lo relacionado al numeral 2 – que establece “Verificar que los precios de los bienes estén dentro de los precios del mercado”.</t>
  </si>
  <si>
    <t>Capacitación
Se evidencia debilidad en la ejecución de las capacitaciones requeridas para la prevención de enfermedades y accidentes de trabajo, por cuanto:
Se diseñó un cronograma de capacitaciones de SST, diferente al establecido por Gestión del Talento Humano, lo cual genera duplicidad de actividades, es decir que el SGSST no se integra al SIGE.
Incumpliendo lo establecido en el decreto 1072 de 2015, articulo 2.2.4.6.11. Capacitación en seguridad y salud en el trabajo - SST. que establece …” desarrollar un programa de capacitación que proporcione conocimiento para identificar los peligros y controlar los riesgos relacionados con el trabajo, hacerlo extensivo a todos los niveles de la organización incluyendo a trabajadores dependientes, contratistas, trabajadores cooperados y los trabajadores en misión, estar documentado, ser impartido por personal idóneo conforme a la normatividad vigente”…</t>
  </si>
  <si>
    <t>Capacitación
Se evidencia debilidad en la ejecución de las capacitaciones requeridas para la prevención de enfermedades y accidentes de trabajo, por cuanto:
No se ha definido la población objetivo de cada capacitación, por lo que se convoca a todo el personal de la entidad para la todas las capacitaciones realizadas, obteniendo una baja cobertura de estas.
Incumpliendo lo establecido en el decreto 1072 de 2015, articulo 2.2.4.6.11. Capacitación en seguridad y salud en el trabajo - SST. que establece …” desarrollar un programa de capacitación que proporcione conocimiento para identificar los peligros y controlar los riesgos relacionados con el trabajo, hacerlo extensivo a todos los niveles de la organización incluyendo a trabajadores dependientes, contratistas, trabajadores cooperados y los trabajadores en misión, estar documentado, ser impartido por personal idóneo conforme a la normatividad vigente”…</t>
  </si>
  <si>
    <t>Plan estratégico de seguridad vial PESV
Se evidencia que la Dirección Nacional de Bomberos, no ha realizado el diseño e implementación del Plan Estratégico de Seguridad Vial, incumpliendo lo establecido en la resolución 20223040040595 de 2022</t>
  </si>
  <si>
    <t>Se evidenciaron las certificaciones que contienen las decisiones del comité de conciliación, las cuales fueron enviadas al Ministerio Publico previo a la realización de las respectivas audiencias; sin embargo, no se observó que se remitieran dentro de termino señalado, incumpliendo lo establecido en la Ley 2220 de 2022 articulo 121 numeral 7 que señala “Remitir al agente del Ministerio Público, con una antelación no inferior a cinco (5) días a la fecha fijada para la realización de la audiencia de conciliación, el acta o el certificado en el que conste la decisión del Comité de Conciliación de la entidad pública convocada sobre la solicitud de conciliación.”</t>
  </si>
  <si>
    <t>Hoja de procesos judiciales
Producto del seguimiento realizado a los procesos activos en el sistema e-KOGUI, evidenciamos que el proceso 11001334306520170031600 se encuentra marcado como activo, a pesar de haberse realizado los pagos correspondientes en el segundo semestre de 2024.</t>
  </si>
  <si>
    <t>Se identificó una discrepancia sustancial entre el reporte del SIGEP II y la información suministrada por la Subdirección Administrativa y Financi-era, en la medida en que cuatro (4) funcionarios catalogados por la Subdirección Administrativa y Financiera como desvinculados, continúan figurando en la plataforma con vínculo activo durante el periodo comprendido entre febrero y marzo de 2025. Este desajuste revela falencias tanto en los procesos internos de reporte como en la actualización oportuna de la base de datos institucional, comprometiendo la confiabilidad de la información y dificultando los ejercicios de control y seguimiento.</t>
  </si>
  <si>
    <t>En cuanto al “ROL DE CONTRATISTAS” y “ROL DE SERVIDOR PÚBLICO” se logró establecer unas inconsistencias en cuanto a la información suministrada por la Subdirección Administrativa y Financiera y la desplegada por el SIGEP II, en los siguientes términos:
- Rol de contratistas, de los 76 nombres que arroja la plataforma se logra establecer que 21 no son parte de la base de datos de contratistas de la vigencia 2024.
- Rol de servidor público, según el listado reportado por el SIGEP II, 62 personas figuran con el rol de servidor público. Sin embargo, tras realizar la verificación correspondiente, se constató que 48 de esos nombres no pertenecen a la planta de personal de la entidad.</t>
  </si>
  <si>
    <t>Hallazgo No. 1. Denuncia Transición de
IPv4 a IPv6 y Portal Web Compatible con IPv6 - Contrato 078 de 2019.. Se establece que no se implementó la totalidad de los requerimientos especificados, por cuanto el protocolo IPv6 implementado en la DNBC no está funcionando para generar tráfico IPv6 de la entidad hacia Internet y viceversa; y el portal web de la DNBC no es compatible con IPv6. Es de tener en
cuenta, que la totalidad de requerimientos del contrato 078 de 2019 se recibieron a satisfacción y se pagaron en su totalidad.</t>
  </si>
  <si>
    <t>Hallazgo No 4 de 2018 Convenio 9677 06 1298 2013 La DNBC suscribió el convenio con el Fondo Nacional de Gestión del Riesgo de Desastres-Fiduprevisora SA el 24 de diciembre de 2013 al cual le realizaron 5 otro sí cuyo último plazo de ejecución se fijó hasta el 30 de septiembre de 2016 y hasta la fecha de la comunicación no se ha liquidado
Acción reformulada en el Plan de Mejoramiento suscrito el 26 de Diciembre de 2022; por cuanto, no fue Cerrado el Hallazgo por parte de la CGR en la Auditoría Financiera realizada a la vigencia 2021.</t>
  </si>
  <si>
    <t>Hallazgo No. 06 de 2020. Aplicación de controles gestión contractual Contratos 217, 219, 228 y 229 de 2020. Administrativa con presunta incidencia disciplinaria
Riesgo de adjudicación de contratos con propuestas menos favorables para la entidad, con lo cual presuntamente se vulneró el principio de Responsabilidad, Transparencia, Eficacia, Igualdad; los criterios establecidos entre las partes en los Contratos 217, 219, 228 y 229 del 2020 así como también el Manual de contratación, la Directiva 16 de 2020 de 22 de abril de 2020 de la Procuraduría General de la Nación, y los lineamientos impartidos en la Guía para el ejercicio de las funciones de supervisión e interventoría de los contratos suscritos por las Entidades Estatales G-EFSICE-02 de Colombia Compra Eficiente.
Acción reformulada en el Plan de Mejoramiento suscrito el 26 de Diciembre de 2022; por cuanto, no fue Cerrado el Hallazgo por parte de la CGR en la Auditoría Financiera realizada a la vigencia 2021.
Acción reemplanteada CGR, visita realizada en la vogencia 2023 a la vigencia 2022. Acción incorporada en el nuevo plan de mejoramiento suscrito 12 de enero de 2024</t>
  </si>
  <si>
    <t>Hallazgo No. 07 de 2020. Liquidación de los Contratos 174,188, 189, 213, 217, 219, 228, 229, 173 y 218 de 2020. Administrativo.
Los Contratos 174,188, 189, 213, 217, 219, 228, 229, 173 y 218 de 2020, no se liquidaron conforme a lo pactado en los contratos ni al Manual de Contratación
Acción reformulada en el Plan de Mejoramiento suscrito el 26 de Diciembre de 2022; por cuanto, no fue Cerrado el Hallazgo por parte de la CGR en la Auditoría Financiera realizada a la vigencia 2021.
Acción reemplanteada CGR, visita realizada en la vogencia 2023 a la vigencia 2022. Acción incorporada en el nuevo plan de mejoramiento suscrito 12 de enero de 2024</t>
  </si>
  <si>
    <t>CONSTITUCIÓN DE RESERVAS PRESUPUESTALES DEL CONVENIO 008-2024 SIN CUMPLIMIENTO DE REQUISITOS.
ADMINISTRATIVO, CON PRESUNTA INCIDENCIA DISCIPLINARIA. (A-D)</t>
  </si>
  <si>
    <t>CONSTITUCIÓN DE RESERVA PRESUPUESTAL DEL CONTRATO 221-2024 SIN CUMPLIMIENTO DE REQUISITOS.
ADMINISTRATIVO, CON PRESUNTA INCIDENCIA DISCIPLINARIA. (A-D)</t>
  </si>
  <si>
    <t>Se evidenció que la “Constancia de idoneidad y experiencia” en los contratós de Prestación de servicios profesionales No. 014, 022, 087 y 089 del 2018, y en el documento “Verificación de los documentos de la propuesta” de los contratós de prestación de servicios No. 006, 014, 081, 087, 088 y 089 de 2018 expedidos y suscritos por el Subdirector Administrativo y Financiero de la DNBC, registraron información que no fue fidedigna a la aportada por el contratista, situación que denota que los controles presentaron debilidades al generarse documentos oficiales con inconsistencias, incumpliendo lo establecido en el MIPG - Dimensión 3 Gestión con valores para resultados - cuando señala: “... los aspectos mínimos que una entidad debe tener en cuenta para trabajar por procesos son los siguientes: …- Documentar y formalizar los procesos para identificar el aporte que cada uno hace a la prestación del servicio y la adecuada gestión, - Definir los responsables del proceso y sus obligaciones, -Identificar los riesgos del proceso, así como establecer los controles correspondientes. - Definir los controles de medición y seguimiento correspondientes”.</t>
  </si>
  <si>
    <t>HALLAZGO 15 de 2023. EJECUCIÓN CONTRATO N.º 268 de 2023- ADQUISICIÓN DE EQUIPOS DE RESCATE VERTICAL Y HERRAMIENTAS PARA LA ATENCIÓN DE INCENDIOS FORESTALES EN EL MARCO DEL PROYECTO DE FORTALECIMIENTO DE LOS CUERPOS DE BOMBEROS DEL PAÍS. ADMINISTRATIVO CON PRESUNTA INCIDENCIA DISCIPLINARIA Y PARA INDAGACIÓN PRELIMINAR. (A-D-IP).
Suscrito el 17 de diciembre de 2024</t>
  </si>
  <si>
    <t>Cada una de las transacciones financieras están respaldadas con los soportes idóneos y requeridos para su registro. Sin embargo en lo que respecta a las constitución de las reservas presupuestales y las cuentas por pagar; se evidenció que en algunas la justificación técnica y juridica es insuficiente para sustentar el caso fortuito o fuerza mayor para la generación de las Reservas, adicionalmente no fueron suministrados la totalidad de los soportes documentales de la constitución de las reservas de funcionamiento que son (10), de las cuentas por pagar de inversión (7), y de las reservas de Inversión únicamente se anexaron (6) evidencias de las (12) constituidas.</t>
  </si>
  <si>
    <t>En seguimiento al link https://dnbc.gov.co/consulta-de-pqrsd, se pudo verificar el formulario de PQRSD, al cual se puede acceder; no obstante, se establecieron debilidades en cuanto a las condiciones técnicas tales: tipo de identificación, pais, departamento, municipio, tipo de población, PQRSD, no esta habilitada la lista desplegable para su diligenciamiento por lo tanto no se puede enviar la solicitud, adicionalemente, se presenta error al consultar el estado de una solicitud. Por lo tanto no se cumple con la condiciones técnicas del formulario de PQRSD, Incumpliendo lo establecido en la Resolución 1519 del 2020 anexo 2, numeral 2.4.3.3</t>
  </si>
  <si>
    <t>Hallazgo No. 01 supervisión y Liquidación del Contrato de comodato 171 de 2018. Incidencia Administrativa (A) y Disciplinaria (D).Denuncia 2023-289269-80134-D / Radicado 2023ER0220799 del 20/11/2023
Se observan deficiencias en la Supervisión del Contrato de comodato 171 de 2018 que conllevaron a que no se cumpliera con las cláusulas contractuales Cuarta y Quinta relacionada con el seguimiento a través de la supervisión e informes. Adicionalmente se observó que también se incumplió con la obligación contractual estipulada en la cláusula vigésima donde se estipula el plazo para liquidar el contrato.</t>
  </si>
  <si>
    <t>HALLAZGO 3 de 2023. INFORMACIÓN CUALITATIVA Y CUANTITATIVA REVELADA EN LAS NOTAS A LOS ESTADOS FINANCIEROS DE LA DNBC A 31 DE DICIEMBRE DE 2023. ADMINISTRATIVO CON PRESUNTA INCIDENCIA DISCIPLINARIA. (A-D).
Suscrito el 17 de diciembre de 2024</t>
  </si>
  <si>
    <t>HALLAZGO 4 de 2023. ADQUISICIÓN DE COMPRESORES DE AIRE RESPIRABLE PARA RECARGAR CILINDROS (BOTELLAS) DE EQUIPOS SCBA DE CONFORMIDAD CON LAS ESPECIFICACIONES TÉCNICAS ESTABLECIDAS POR LA DNBC, EN EL MARCO DEL PROYECTO DE “FORTALECIMIENTO DE LOS CUERPOS DE BOMBEROS DEL PAÍS”. ADMINISTRATIVO CON PRESUNTA INCIDENCIA DISCIPLINARIA Y PARA INDAGACIÒN PRELIMINAR
Suscrito el 17 de diciembre de 2024</t>
  </si>
  <si>
    <t>Anexo 2 de la Resolución MinTIC 1519 del 2020 Estándares de publicación y divulgación información. 2.4.3 Atención y Servicios a la Ciudadanía. Formulario PQRSD
En seguimiento al link https://dnbc.gov.co/atencion-al-ciudadano/peticiones-quejas-reclamos-sugerencias-y-denuncias, se pudo verificar el formulario de PQRSD, al cual se puede acceder de forma autónoma e independiente; no obstante
ello, se establecieron debilidades en cuanto a condiciones técnicas como: El sistema no genera un mensaje de confirmación de recibido indicando fecha y hora de recepción, no obstante si informar el número de radicado; así mismo, el formulario no cuenta con la validación de datos que le permita al ciudadano visibilizar si existe errores en el diligenciamiento, o si le falta incluir alguna información, toda vez que este aviso de error debe ser visible y accesible para todos los usuarios; tampoco se observa el mensaje de falla en el sistema que indique el motivo y la opción con la que cuenta el usuario para hacer nuevamente su solicitud.
Así mismo, se debe facilitar al ciudadano las condiciones de acceso a la información, por lo cual la Entidad en el tema que nos ocupa debe publicar los procedimientos o lineamientos para la recepción, radicación, trámite y remisión de respuesta, mecanismos de consulta del estado de las PQRSD</t>
  </si>
  <si>
    <t>En la vigencia 2020 no se socializó el procedimiento del proceso de Gestión Administrativa PC-AD-01 Procedimiento Gestión de Bienes.</t>
  </si>
  <si>
    <t>Se evidenció que no se esta remitiendo a la Oficina de Asuntos Disciplinarios la totalidad de las quejas allegadas a la entidad, por cuanto las quejas interpuestas mediante radicados 20221140160892 del 06/07/2022 se presentó una queja por presunto acto de corrupción frente al proceso de Educación Nacional para Bomberos, y 20221140163672 del 18/07/2022 por reiteración de una PETICIÓN frente a los uniformes de los Bomberos, no se les dío traslado a la Oficina de Asuntos Disciplinarios, para lo pertinente.
Incumpliendo lo establecido Procedimiento Asuntos Disciplinarios PC-DI-01 Actividad 1.Recepción de la Queja</t>
  </si>
  <si>
    <t>REMISIÓN DE ANTEPROYECTO DE PRESUPUESTO.
ADMINISTRATIVO (A).</t>
  </si>
  <si>
    <t>No se evidencia la recuperación de cartera en el saldo adeudado por concepto de Cuentas por cobrar Incapacidades”; por parte de las EPS y ARL ya que los valores adeudados por la ARL Positiva, EPS Sanitas y EPS Coomeva al 30 de junio de 2022 continúan sin variación.
Lo anterior, debido a que no se ha adelantado por parte de la entidad el cobro coactivo de estas partidas, desconociéndose que debe existir una gestión permanente al cobro y recobro de los saldos por concepto de incapacidades, incumpliendo lo establecido en el artículo 1 de la Ley 1066 de 2006.</t>
  </si>
  <si>
    <t>Hallazgo 2 de 2022: Sobrestimación cuenta contable de Inventarios. (A)La DNBC compró y registró un desfibrilador en la cuenta de Inventarios; el cual corresponde a un bien de la entidad, para uso de la enfermería, generando una sobreestimación de la cuenta 151404001 Materiales médico – quirúrgicos.</t>
  </si>
  <si>
    <t>SOBREESTIMACIÓN DEL GRUPO 51 GASTOS ADMINISTRATIVOS.
ADMINISTRATIVO (A) CON PRESUNTA INCIDENCIA DISCIPLINARIA (D).</t>
  </si>
  <si>
    <t>El proceso de Gestión Documental cuenta con dos indicadores que aunque los tiene clasificados como de efectividad, son de eficacia con reporte hasta el mes de marzo de 2021, y no cuenta con indicadores de Efectividad y Eficiencia, impidiendo evaluar el logro de los resultados, conforme a lo indicado en el Modelo Integrado de Planeación y Gestión (MIPG) Dimensión Direccionamiento Estratégico y planeación (Formulación de Indicadores), en el numeral 4.2.1 Seguimiento y evaluación del desempeño institucional que indica: “(…) se debe aplicar los indicadores definidos de acuerdo con las decisiones que la entidad haya asumido y las disposiciones establecidas en las normas y lineamientos de política frente a las maneras, plazos y poblaciones a quienes decide entregar la información del seguimiento y evaluación.”, y en el numeral 2.2.1 Política de Planeación institucional, en el quinto lineamiento general establece que se deben atender las recomendaciones para la formulación de los indicadores y allí mismo señala que los “(…) es recomendable contar con un grupo de indicadores que permita conocer el estado real de la ejecución de las actividades, el logro de metas, objetivos o resultados y sus efectos en la ciudadanía (…) De acuerdo con el manual “Planificación estratégica e indicadores de desempeño en el sector público” (CEPAL, 2011: 59)” (…) Los indicadores de desempeño más utilizados son de a) eficiencia …; b) eficacia …; c) efectividad; d) aquellos relacionados con la calidad en la prestación de los servicios.”</t>
  </si>
  <si>
    <t>PQRSD vencidas
Revisados los radicados: 20213800081042; 20213800081902; 20213800060362; 20213800063402; 20213800063432; 20213800066242; 20213800068632, que desde GAU se reportan en el informe semestral como vencidos, al verificar en ORFEO aparecen con respuesta sin que se pueda verificar su entrega toda vez que desde el área responsable no se descargó y archivo, apareciendo todavía como usuario actual el funcionario o contratista responsable de la respuesta lo cual genera incertidumbre del trámite y así mismo de la información en el informe semestral de PQRSD. con ello incumpliéndose lo establecido en el Artículo 23 de la Constitución Política, los términos señalado en el artículo 14 de la Ley 1755 de 2015, el Numeral 5.7 del Procedimiento de Recepción, Distribución, Seguimiento y Salida de Peticiones, Quejas, Reclamos, Sugerencias y Denuncias</t>
  </si>
  <si>
    <t>Hallazgo No. 10 de 2020. Administración y entrega de bienes Contrato 218 de 2020. Administrativo.
La Dirección Nacional de Bomberos de Colombia no ejerció un adecuado control en la salida de almacén y entrega final a los cuerpos de bomberos del país de los elementos contratados conforme se establece en el “Procedimiento PC-AD-01 Gestión de Bienes”.
Acción reemplanteada CGR, visita realizada en la vigencia 2024 a la vigencia 2023. Acción incorporada en el nuevo plan de mejoramiento suscrito 17 de diciembre de 2024</t>
  </si>
  <si>
    <t>Se evidenció incumpliendo a lo establecido en el Procedimiento de Control Interno Contable emitido por la Contaduría General de la Nación numeral 2.2.1 Reconocimiento,debido a que no se está incorporando la totalidad de la información financiera, económica y social de la entidad, por cuanto, no se registró en los Estados Contables las incapacidades de los funcionarios, quedando el mismo saldo del 30 de Junio de 2021.
De igual forma, al verificar la aplicación de las Políticas de Operación en los cruces de información se evidencia la carencia de procedimientos para realizar las conciliaciones, cruces de información ya que desde el mes de Julio de 2021, no se realizan conciliaciones del rubro Cuentas por Cobrar Incapacidades.</t>
  </si>
  <si>
    <t>Al comparar los saldos de las cuentas por cobrar de las Incapacidades al 30 de septiembre de 2022 de la EPS Compensar, se evidencia una diferencia de $46.968, que hace referencia a la incapacidad No- 3348147 emitida en septiembre de 2022, la cual no fue reportada al Proceso Financiero, para ser registrada en la cuenta por cobrar de la respectiva EPS
De igual forma, no se evidenció la conciliación entre el proceso de Gestión Financiera y Gestión del Talento Humano del mes de septiembre de 2022.
Lo anterior incumple lo establecido en el Régimen de Contabilidad Pública numeral 7 CARACTERÍSTICAS CUALITATIVAS DE LA INFORMACIÓN CONTABLE PÚBLICA numerales 103, 104, 105 y 106 (confiabilidad, razonabilidad, Objetividad y verificabilidad).</t>
  </si>
  <si>
    <t>Numeral 23.2
Si bien es cierto, la entidad generó la necesidad de actualizar las politicas contables, con base en las acciones de mejora establecidas en el Plan de Mejoramiento Institucional, con el fin de subsanar los Hallazgos 1 y 2 de 2024 Administrativo (A) con Presunta Incidencia Disciplinaria (D), de la denuncia 2024-298024-82111, al 31 de diciembre de 2024, estas acciones quedaron vencidas.</t>
  </si>
  <si>
    <t>Numeral 3.2
En la resolución 253 de 2023 no se indicó los documentos idóneos por medio de los cuales se informa al área contable los hechos económicos tendientes a facilitar el flujo de información de la entidad.</t>
  </si>
  <si>
    <t>Numeral 3.1
Debido a que en la resolución 253 de 2023, no incorporó la politica que Facilite el Flujo de información de los hechos económicos entre los procesos, no se ha socializado la misma</t>
  </si>
  <si>
    <t>SUBESTIMACIÓN DEL GRUPO 24, CUENTA DEL PASIVO 240102 CUENTAS POR PAGAR.
ADMINISTRATIVO (A) CON PRESUNTA INCIDENCIA DISCIPLINARIA (D).</t>
  </si>
  <si>
    <t>Numeral 27.1
Las notas contables 26, 24 y 48, no detallan claramente las acciones de mejora generadas en el Plan de Mejoramiento Institucional correspondientes a los hallazgos 1 y 3 de 2023 y Hallazgo 8 de 2022, respectivamente.</t>
  </si>
  <si>
    <t>En la revisión realizada a los usos presupuestales se evidenció, que no se registraron los usos conforme al Manual de Clasificación Presupuestal, Anexo Técnico para el Aplicativo de medición de la Austeridad en el Gasto, y Proyecto, asi como al Catálogo Presupuestal del Gasto emitido por Ministerio de Hacienda y Crédito Público, así:
•	El 22 de febrero de 2022, se registró la suma de $11.615.999.36 a nombre de COMJURIDICA en el uso presupuestal SERVICIOS DE CONSULTORIA EN ADMINISTRACION Y SERVICIOS DE GESTION A-02-02-02-008-003-01-1 y corresponde a SERVICIOS JURIDICOS A-02-02-02-008-002-01
• Se registró en el Uso Presupuestal A-02-02-02-008-003-09 OTROS SERVICIOS PROFESIONALES Y TÉCNICOS N.C.P, la suma de $2.410.550; cuando los mismos hacen referencia al uso A-02-02-02-006-003- Gastos de desplazamiento así:
MANOSALVA PEDRO ANDRES $740.283
ANDRADE VIVIANA $684.842
VERGARA JHON $846.108
MURILLO ORLANDO $139.317</t>
  </si>
  <si>
    <t>Hallazgo 01 de 2021 Uniformidad en los registros contables Administrativo
Los Contratos 282 2020 y 195 2021 fueron contabilizados en cuentas diferentes 510804001 Dotación y suministro a trabajadores y 152030001 Inventarios Prendas de vestir y calzado a pesar de que corresponden al mismo objeto contractual no existe uniformidad en los registros contables
Acción reemplanteada CGR, visita realizada en la vigencia 2024 a la vigencia 2023. Acción incorporada en el nuevo plan de mejoramiento suscrito 17 de diciembre de 2024</t>
  </si>
  <si>
    <t>Hallazgo 04 de 2021 Política Contable de Inventarios Administrativa con posible incidencia disciplinaria La entidad uso en la vigencia 2021 la cuenta de inventarios 152030001 Prendas de Vestir y Calzado y no incluyó una política contable para el uso y manejo de ésta
Acción reemplanteada CGR, visita realizada en la vigencia 2024 a la vigencia 2023. Acción incorporada en el nuevo plan de mejoramiento suscrito 17 de diciembre de 2024</t>
  </si>
  <si>
    <t>Al realizar la verificación de la Constitución del Rezago Presupuestal se evidenció que hacía falta en su gran mayoría las evidencias que soportaban su respectiva constitución; o en su defecto presentaban inconsistencias en la coherencia de fechas, redacción, cantidades, entre otros aspectos, soportes documentales que fueron allegados de forma posterior para ser evaluados por parte de la OCI, incumpliendo lo enunciado en el artículo 151 del decreto 403 de 2020, que establece El Deber de entrega de información para el ejercicio de las funciones de la unidad u oficina de control interno.
De igual forma, tampoco se acató lo indicado en la ley 1712 de 2014 articulo 3 Principio de la calidad de la información,</t>
  </si>
  <si>
    <t>En la revisión realizada a los usos presupuestales se evidenció, que no se registraron los usos conforme al Manual de Clasificación Presupuestal, Anexo Técnico para el Aplicativo de medición de la Austeridad en el Gasto, y Proyecto, asi como al Catálogo Presupuestal del Gasto emitido por Ministerio de Hacienda y Crédito Público, así:
-Se registró la suma de $839.491, en el uso Presupuestal A-01-01-03-001-001 SUELDO DE VACACIONES correspondiendo al Uso A-01-01-03-001-02 INDEMNIZACION DE VACACIONES, ya que hace referencia es al pago de las vaciones indemnizadas en la liquidación de prestaciones sociales del ex funcionario Jorge Sierra
-Se afectó la suma de $11.000.000 del contrato 108 de 2021 a nombre de Juan Paredes SAS en el uso Presupuestal A-02-02-02-008-002-01 SERVICIOS JURIDICOS, correspondiente al Uso A-02-02-02-008-003-09 OTROS SERVICIOS PROFESIONALES Y TÉCNICOS N.C.P</t>
  </si>
  <si>
    <t>En la revisión realizada a los usos presupuestales se evidenció, que no se registraron los usos conforme al Manual de Clasificación Presupuestal, Anexo Técnico para el Aplicativo de medición de la Austeridad en el Gasto, y Proyecto, asi como al Catálogo Presupuestal del Gasto emitido por Ministerio de Hacienda y Crédito Público, así:
•	El 01 de Julio de 2021, se registro la suma de $11.000.000 del contrato 108 de 2021 a nombre de Juan Paredes SAS en el uso Presupuestal A-02-02-02-008-003-01-01 SERVICIOS DE CONSULTORIA EN ADMINISTRACION Y SERVICIOS DE GESTION , correspondiente al Uso A-02-02-02-008-003-09 OTROS SERVICIOS PROFESIONALES Y TÉCNICOS N.C.P.
•	El día 28 de septiembre de 2021, se registro en el uso presupuestal A-02-02-02-008-003-09 OTROS SERVICIOS PROFESIONALES Y TECNICOS NCP el convenio de asociación No. 146-2021 a nombre de BENEMERITO CUERPO DE BOMBEROS DE CALI por la suma de $240.000.000; cuando la cuenta del gasto que se afectó fue la 5.1.11.06.001 ESTUDIOS Y PROYECTOS</t>
  </si>
  <si>
    <t>En la revisión realizada a los usos presupuestales se evidenció, que no se registraron los usos conforme al Manual de Clasificación Presupuestal, Anexo Técnico para el Aplicativo de medición de la Austeridad en el Gasto, y Proyecto, asi como al Catálogo Presupuestal del Gasto emitido por Ministerio de Hacienda y Crédito Público, así:
• Se registró el día 06 de en el Uso Presupuestal A-02-02-02-008-003-09 OTROS SERVICIOS PROFESIONALES Y TÉCNICOS N.C.P, la suma de $734.562; cuando los mismos hacen referencia al uso A-02-02-02-010 VIATICOS FUNCIONARIOS así:
LOPEZ BARRERA CARLOS ARMANDO RESOLUCIÓN 319
•	Se utilizó el Uso Presupuestal A-02-02-01-003-005-01 PINTURAS Y BARNICES Y PRODUCTOS RELACIONADOS; COLORES PARA LA PINTURA ARTÍSTICA; TINTAS y no el A-02-02-01-004-004-09, que corresponde a OTRA MAQUINARIA PARA USOS ESPECIALES Y SUS PARTES Y PIEZAS, en la adquisición de los TONNER por valor de $34.757.144.72 a la empresa KEY MARKET SAS EN REORGANIZACIÓN.</t>
  </si>
  <si>
    <t>En la revisión realizada a los usos presupuestales se evidenció, que no se registraron los usos conforme al Manual de Clasificación Presupuestal, Anexo Técnico para el Aplicativo de medición de la Austeridad en el Gasto 2021,asi como al Catálogo Presupuestal del Gasto emitido por Ministerio de Hacienda y Crédito Público, así:
• Se registró el día 29 de agosto de 2022 en el Uso Presupuestal A-02-02-02-008-003-09 OTROS SERVICIOS PROFESIONALES Y TÉCNICOS N.C.P, la resolución No.515 a nombre de Galvis Hincapie Angie Juliette, la suma de $747.158; cuando la misma hace referencia a una Comisión otorgada a un Contratista y conforme al manual de clasificación debe registrarse en el uso A-02-02-02-006-003-01 SERVICIOS DE ALOJAMIENTO PARA ESTANCIAS CORTAS .</t>
  </si>
  <si>
    <t>En la revisión realizada a los usos presupuestales se evidenció, que dos (2) usos no se registraron conforme al Manual de Clasificación Presupuestal, Anexo Técnico para el Aplicativo de medición de la Austeridad en el Gasto 2021, así como al Catálogo Presupuestal del Gasto emitido por Ministerio de Hacienda y Crédito Público, así:
•	Se registró en el Uso Presupuestal A-02-02-02-008-003-09 OTROS SERVICIOS PROFESIONALES Y TÉCNICOS N.C.P, la resolución No.852 a nombre de Restrepo Sanguino Jorge Enrique, por la suma de $1.344.884; cuando la misma hace referencia a una Comisión otorgada al Contratista y conforme al manual de clasificación debe registrarse en el uso A-02-02-02-006-003-01 SERVICIOS DE ALOJAMIENTO PARA ESTANCIAS CORTAS, conforme lo establece el artículo 8. Reconocimiento de viáticos del anexo técnico para el aplicativo de medición de la austeridad en el gasto público 2021.
•	Se registro el sexto pago del contrato 075 de 2022 por valor de $54.973.296 por el Uso Presupuestal A-02-02-02-006-004 SERVICIOS DE TRANSPORTE DE PASAJEROS; y el mismo hace referencia es al transporte aéreo y conforme lo establece anexo técnico para el aplicativo de medición de la austeridad en el gasto público 2021 el uso es A-02-02-02-006-005-03 SERVICIOS DE TRANSPORTE DE CARGA POR VIA AEREA O ESPACIAL</t>
  </si>
  <si>
    <t>No se dio cumplimiento a lo establecido en el Articulo 14 y 89 del Decreto 111 de 1996, asi como lo enunciado en la circular 031 de 2011 emitidad por la Procuraduría General de la Nación, ya que se constituyeron Reservas Presupuestales sin Justificar técnica y jurídicamente el Hecho de fuerza mayor que la Generó así:
Orden de Compra 56640 Alfapeople
Orden de Compra 62662 Ghruo Empresarial Crear de Colombia
Orden de Compra 5911 UT Nimbit
Orden de Compra 56818 UT Nube Pública
Convenio 291 de 2020 CBV de el Retorno
Contrato 280 de 2020 Rayco ltda
Contrato 290 de 2020 UT SFL-KPN</t>
  </si>
  <si>
    <t>Se evidencio que a la fecha la Entidad no cuenta con espacio adecuado para la conservación y custodia del acervo documental, incumplimiento el art.3 del Acuerdo 008 de 2014 del AGN conforme lo estipula el Art.46 de la Ley 594 de 2000 y el
Art. 1 Acuerdo número 049 de 2000 del AGN.
“Los archivos de la Administración Pública deberán implementar un sistema integrado de conservación en cada una de las fases del ciclo vital de los documentos”</t>
  </si>
  <si>
    <t>Ambiente 10.2
No se ha socializado la matriz de segregación de roles y usuarios a los funcionarios y contratistas.</t>
  </si>
  <si>
    <t>Hallazgo 16 de 2022: Convenio 186 -2021 y Contrato de Obra Pública 1244 -2023 derivado del Convenio 186 de 2021, Diseños e Ítems no Previstos (A)(D) Dentro del objeto contractual del Contrato de Obra 1244 de 2023, derivado del Convenio Interadministrativo 186 de 2021, suscrito por un valor inicial de $1.287.268.964, y adicionado en $298.329.917 mediante Otrosí 1 del 4/10/20231</t>
  </si>
  <si>
    <t>Hallazgo 1 de 2022: Saldos por Conciliar de Operaciones Recíprocas. (A)(D) Se observan diferencias en el reporte de las operaciones recíprocas de la DNBC, respecto al saldo que reportaron algunas de las entidades con las cuales la DNBC tiene operaciones, por deficiencias en el proceso de conciliación.
Suscrito el 12 de enero de 2024</t>
  </si>
  <si>
    <t>Indicadores de Gestión
El proceso de GESTION CONTRACTUAL no cuenta con indicadores de EFICIENCIA y EFECTIVIDAD, impidiendo evaluar el logro de los resultados, conforme a lo indicado en el Modelo Integrado de Planeación y Gestión (MIPG) Dimensión “Direccionamiento Estratégico y planeación” (Formulación de Indicadores), que trata de la Definir los indicadores a utilizar y el método de construcción que más se adapte a la propia dinámica y cultura organizacional. De acuerdo con el manual “Planificación estratégica e indicadores de desempeño en el sector público” (CEPAL, 2011: 59) se pueden diferenciar varios tipos de indicadores de producto o resultados, de Insumos de proceso, procesos o actividades, o de desempeño de dichas actuaciones en las dimensiones de eficiencia, eficacia, calidad y economía, así como la Dimensión “Evaluación de resultados” numeral 4.2.1 Seguimiento y evaluación del desempeño institucional que indica: … se debe aplicar los indicadores definidos de acuerdo con las decisiones que la entidad haya asumido y las disposiciones establecidas en las normas y lineamientos de política frente a las maneras, plazos y poblaciones a quienes decide entregar la información del seguimiento y evaluación.</t>
  </si>
  <si>
    <t>Se evidencia que los soportes de los radicados en Orfeo, no se están digitalizando de manera consecutiva, como lo observado en el aval de instructores del 03-10-2021, del curso Inspector de seguridad autorizado al Cuerpo de Bomberos Voluntarios La Mesa, mediante registro 017-2022 que consta de dos (2) hojas, del cual aparece la primera hoja al inicio de los documentos y la segunda hoja, es decir en donde se encuentra la firma del aval se encuentra en la parte final de todos los documentos escaneados generando confusión en cuanto a la consistencia de los soportes, incumpliendo el artículo 11. obligatoriedad de la conformación de los archivos públicos de la Ley 594 de 2000 que señala “El Estado está obligado a la creación, organización, preservación y control de los archivos, teniendo en cuenta los principios de procedencia y orden original, el ciclo vital de los documentos y la normatividad archivística” el subrayado es nuestro.</t>
  </si>
  <si>
    <t>Soportes documentales
Se evidenció el Incumplimiento a la resolución 193 de 2016, emitida por la Contaduría General de la Nación numeral 3.2.3.1, por cuanto, se presentaron falencias en los documentos que soportan la constitución de las Reservas así:
Se realizaron todos los pagos correspondientes al contrato 260 de 2020 a nombre de Impleseg Ltda, y no se evidenció el Ingreso de Almacén de los KITS DE RESCATE VEHICULAR. De igual forma en la Lista de chequeo de estos pagos se indicó que el comprobante de Entrada de Almacén N/A (No aplica)
En la lista de Chequeo del contrato 289 de 2020 a nombre de UT Incoldex, se señaló que el comprobante de Entrada de Almacén N/A (No aplica), cuando en los soportes documentales se evidenció el Ingreso de Almacén No. 0110 del 09 de febrero de 2021.
Se realizó el pago el 05 de marzo de 2021, sin dar cumplimiento a lo establecido en el convenio de cofinanciación, numeral 6) Compromisos de los cooperantes, numeral 2, ya que la certificación del 22 de septiembre de 2020, solo establece que se posee la cuenta de ahorros activa a nombre del Cuerpo de Bomberos Voluntarios de El Retorno, más no señala que la misma posea los $70 millones.
En el formato de informe mensual de la DNBC, se señaló el valor del pago por $200 mil pesos cuando el valor real es $200 millones</t>
  </si>
  <si>
    <t>Obligaciones y/o Funciones de los Supervisores
Al realizar la revisión de los Soportes Documentales, se evidenció el incumplimiento a lo indicado en la Guía para el ejercicio de las funciones de Supervisión e Interventoría de los contratos del Estado emitida por Colombia Compra Eficiente literal D. Vigilancia financiera y contable; por cuanto:
Orden de Compra 56640 Alfapeople:
• Se adjuntó la Justificación Técnica de fecha 23 de diciembre de 2020 que hace referencia únicamente a una prórroga en Tiempo del contrato hasta el 20 de febrero de 2021; pero no se enuncia en la misma, la Adición por valor de $95,986,000 en Soporte Técnico y $18,237,340 en IVA, como efectivamente si se realizó en el Contrato Modificatorio.
• Al verificar la adición se evidencia que la misma en su justificación establece que se Procede a prorrogar la Orden de Compra por cuatro meses más de acuerdo con la solicitud realizada por el Supervisor; pero la justificación únicamente indica prórroga de tiempo hasta el 20 de febrero de 2021 y no por cuatro meses.
• No se evidencia por parte del contratista la cotización y/o autorización de la Adición y Prórroga de la Orden de Compra 56640.
Contrato 291 de 2020 CBV de El Retorno Guaviare:
• La solicitud de la Prórroga por parte del CBV ni del Supervisor se generó ya que el convenio finalizaba el 31 de diciembre de 2020.
• El otro si modificatorio de prórroga no se realizó, ya que el mismo debió suscribirse para dejar constituida la Reserva Presupuestal y realizar el Pago en la vigencia 2021.
Orden de Compra 59114 de 2020 UT Nimbit:
• No se evidencia por parte del contratista la cotización y/o autorización de la Adición y Prórroga de la Orden de Compra 59114.
Orden de Compra 56818 de 2020 UT Nube Pública:
• No se evidencia por parte del contratista la cotización y/o autorización de la Adición y Prórroga de la Orden de Compra 56818.
Contrato 289 de 2020 UT Nube Pública:
• La solicitud del supervisor y contratista para la realización del Otro Si modificatorio no se evidencian.</t>
  </si>
  <si>
    <t>“LINEAMIENTOS GENERALES PARA LA ATENCIÓN DE PETICIONES, QUEJAS, RECLAMOS, SUGERENCIAS Y DENUNCIAS” en el ítem Controles que establece: • “Oficina de Control Disciplinario Interno: Las entidades deben organizar una oficina, que se encargue de adelantar los procesos disciplinarios en contra de sus servidores públicos.	Se evidenció que la Oficina de Control Interno Disciplinario no ha dado cumplimiento a lo establecido en la Guía Estrategias para la Construcción del PAAC en cuanto a “adelantar las investigaciones en caso de: (i) incumplimiento a la Respuesta de peticiones, quejas, sugerencias y reclamos en los términos contemplados en la ley y (ii) quejas contra los servidores públicos de la entidad.” Generadas durante el I semestre de 2022</t>
  </si>
  <si>
    <t>Como resultado del seguimiento al Control Interno Contable, realizado por la Asesora de Control Interno de la DNBC, se generaron hechos económicos de actualización, los cuales no fueron tenidos en cuenta, como fue el caso de la política para la conciliación de saldos, Política para los flujos de información, ni un lineamiento sobre la identificación de los bienes fisicos en forma individualizada entre otros.</t>
  </si>
  <si>
    <t>En la revisión realizada a los usos presupuestales se evidenció, que no se tomaron los usos adecuados conforme al Manual de Clasificación Presupuestal, Anexo Técnico para el Aplicativo de medición de la Austeridad en el Gasto, y Proyecto PFM 2018, asi como al Catálogo Presupuestal del Gasto emitido por Ministerio de Hacienda y Crédito Público, con respecto al registro de los usos presupuestales; ya que se utilizaron Usos Presupuestales inadecuados así:
- Se utilizó el Uso Presupuestal A-02-02-01-003-005-01 Pinturas y Barnices y Productos Relacionados; Colores Para La Pintura Artística; Tintas y no el A-02-02-01-004-004-09 Otras Maquinaria para usos especiales y sus partes y piezas el cual incluye…tinta, toner o cartuchos para impresoras, en la adquisición de los toner a la empresa SUMIMAS SAS por la suma de $21.244.156 en el mes de septiembre de 2020.
-Se registró la suma de $281.300, en el uso Presupuestal A-02-02-02-006-009 SERVICIOS DE DISTRIBUCIÓN DE ELECTRICIDAD correspondiendo al Uso A-02-02-02-009-04 SERVICIOS DE ALCANTARILLADO en el mes de agosto de 2020.
-Se utilizó el uso A-02-01-01-004-004-02 MÁQUINAS HERRAMIENTAS Y SUS PARTES, PIEZAS Y ACCESORIOS, en el contrato 219 cuyo objeto contractual era la Adquisicion elementos que conforman el Kit de Bioseguridad. Anexo 1 Registro de Usos Presupuestales</t>
  </si>
  <si>
    <t>Al verificar los aspectos relacionados con las actividades del Jefe de la Oficina de Atención al Usuario no hay evidencia de coordinación de actividades entre el jefe de la unidad, el de control interno y con el jefe de la unidad de planeación, que permita el mejoramiento de la gestión. Así mismo, no se tiene soporte de coordinación de actividades con los jefes de las demás unidades de quejas y reclamos del sector.
Incumpliendo lo establecido en el Decreto 2232 de 1995, articulo 9.</t>
  </si>
  <si>
    <t>Se evidencio debilidad en la aplicación de controles en la gestión de las PQRSD al interior de la entidad, por cuanto:
 Se encontró desactualizado el cuadro de control a cargo del proceso Gestión de Atención al Usuario.
 Estado de los Radicados clasificado de forma inadecuada
 Estado de los Radicados de la muestra vencidos
 Radicados sin respuesta de fondo o sin respuesta puntual
 Radicados sin evidencia de notificación y/o envio de respuesta
 Radicados con documento en word y sin firma cargada en Orfeo
 Radicados con fecha inexacta en la respuesta
 Radicados sin documento de derecho de peticion cargado en Orfeo
Incumpliendo lo establecido en MIPG dimensión 7, asi como en el Procedimiento de recepción, distribución, seguimiento y salida de PQRSD.</t>
  </si>
  <si>
    <t>Por medio de los Cruces de inventarios, Legalizaciones de Viáticos, diferencias en nómina, Nóminas mensuales, actas entre otros, se informa al área contable las transacciones y movimientos realizados por los diferentes procesos; sin embargo, la resolución 253 de 2023 no indicó los documentos idóneos por medio de los cuales se informa al área contable</t>
  </si>
  <si>
    <t>Aunque existen lineamientos específicos para la realización de los cruces de información y periódicamente realizar los inventarios, al 31 de diciembre de 2023, no se realizó el Inventario Físico de los Bienes y la conciliación de las provisiones no se realizó de manera mensual sino se consolidaron cuatro (4) meses.</t>
  </si>
  <si>
    <t>Con relación a la Constitución de las Reservas Presupuestales y Cuentas por pagar no se evidencia el acto administrativo de constitución del Rezago Presupuestal. Con base en los listados emitidos por el SIIF se evidencia: 28 cuentas por pagar $142.044.420.71, las cuales están justificadas y poseen soportes 32 Reservas de Inversión $25.127.071.269 de las cuales 14 tienen justificaciones y soportes que coinciden con el valor de la constitución y 18 presentan diferencia entre el valor escrito en la justificación y lo establecido en el libro o listado.15 Reservas de Funcionamiento $301.518.533.57de las cuales 8 tienen justificaciones y soportes que coinciden con el valor de la constitución y 7 presentan diferencia entre el valor escrito en la justificación y lo establecido en el libro o listado.</t>
  </si>
  <si>
    <t>Hallazgo No. 02 Ejecución y Finalización del Contrato 171 de 2018. Administrativa (A) con incidencia Fiscal (F) y presunta incidencia Disciplinaria (D) y Penal (P).Denuncia 2023-289269-80134-D / Radicado 2023ER0220799 del 20/11/2023
Se establecieron deficiencias en el control a la ejecución del contrato de comodato 171 de 2018, producto de las cuales se evidenció el incumplimiento de obligaciones a cargo de las partes suscribientes del contrato de comodato. En este sentido, se tiene que el contrato culminó desde el 12-12-2021 y a marzo de 2024 no se ha realizado la devolución de la máquina cisterna entregada en comodato, por lo cual se establece un detrimento patrimonial de $369.500.000 correspondiente al valor del equipo registrado en el contrato.</t>
  </si>
  <si>
    <t>HALLAZGO 2 de 2023. SALDOS CONTABLES DE LA PROPIEDAD PLANTA Y EQUIPO. ADMINISTRATIVO CON PRESUNTA INCIDENCIA DISCIPLINARIA. (A-D).
Suscrito el 17 de diciembre de 2024</t>
  </si>
  <si>
    <t>HALLAZGO 5 de 2023. ADQUISICIÓN DE HERRAMIENTAS ESPECIALIZADAS DE RESCATE VEHICULAR EN EL MARCO DEL PROYECTO DE “FORTALECIMIENTO DE LOS CUERPOS DE BOMBEROS DEL PAÍS”. ADMINISTRATIVO CON PRESUNTA INCIDENCIA DISCIPLINARIA Y PARA INDAGACIÒN PRELIMINAR (A-D-IP).
Suscrito el 17 de diciembre de 2024</t>
  </si>
  <si>
    <t>HALLAZGO 9 de 2023. ADQUISICIÓN DE EQUIPOS CONSISTENTES EN BOMBAS DE INCENDIOS MARK 3 CON TANQUE DE COMBUSTIBLE Y DEMÁS ACCESORIOS PARA LA EXTINCIÓN DE INCENDIOS FORESTALES.
ADMINISTRATIVO CON PRESUNTA INCIDENCIA DISCIPLINARIA Y PARA INDAGACIÓN PRELIMINAR (A-D-IP).
Suscrito el 17 de diciembre de 2024</t>
  </si>
  <si>
    <t>Al verificar las nóminas de la vigencia 2022, se evidenció que carecen de los respectivos soportes que acreditan la liquidación, tales como son las horas extras, vacaciones, prima de servicios, incapacidades entre otros, desconociendo lo indicado en Plan General de las Contabilidad Pública numeral 9.2 NORMAS TÉCNICAS RELATIVAS A LOS SOPORTES, COMPROBANTES Y LIBROS DE CONTABILIDAD numeral 335 y 336</t>
  </si>
  <si>
    <t>Con relación al Pago de los aportes de la Planilla Integrada de Liquidación de Aportes (Pila) correspondientes al mes de Julio de 2022, los pagos fueron realizados hasta el día 22 de agosto de 2022 y no el 08 de agosto de 2022 (fecha máxima establecida en el aplicativo aportes en linea) generando los intereses moratorios por la suma de $965.300, los cuales fueron cancelados por la DNBC.
Planilla	Dias de Mora	Valor Intereses
ARL contratistas	14	28.300.00
Pila mes de Julio 2022	14	937.000.00
Total	965.300.00
Lo anterior constituye una presunta falta disciplinaria debido a la omisión de los deberes de que trata el articulo 38 de la ley 1952 de 2019, constituyendose una falta grave contemplada en el articulo 67 de la misma ley.</t>
  </si>
  <si>
    <t>Incumplimiento de los procesos de la entidad en la presentación oportuna de los estudios previos, análisis del sector, estudios de mercado y demás soportes requeridos para la contratación que se solicite.
Falta de atención por parte de las áreas usuarias en la presentación integral y oportuna de la información soporte del proceso contractual.</t>
  </si>
  <si>
    <t>1º Por qué; Los servidores públicos que recibieron a satisfacción el resultado esperado de la ejecución del contrato 078 de 2019 no continua en la entidad, lo que no permitió garantizar la seguridad de la información para la puesta en marcha del sistema de Gestión documental ORFEO</t>
  </si>
  <si>
    <t>1er Por qué: Porque los programas ambientales están en fase de actualización y perfeccionamiento
2do Por qué: Se tenia presente que era un asunto netamente contractual.
3er Por qué: Falta de asesoría en el tema.</t>
  </si>
  <si>
    <t>1º Por qué; Falta de personal para el seguimiento y verificación del cumplimiento de los indicadores en la ejecucion del soporte técnico de los equipos de la entidad.
2º Por qué; No se tienen los recursos económicos necesarios para el cumplimiento del soporte Técnico.
3º Por qué; No se aplican las políticas, procedimientos y seguimiento de atención de soporte Técnico.</t>
  </si>
  <si>
    <t>1º Por qué; Falta de personal para el seguimiento y verificación del cumplimiento de los indicadores, soporte técnico y capacitación al personal en el manejo del Google Drive.
2º Por qué; No se cuenta con las herramientas tecnológicas necesarias para brindar soporte y mantenimiento a los equipos de la DNBC.
3º Por qué; La obsolescencia en la plataforma tecnológica de la entidad ocasiona el aumento del numero de incidencias tecnológicas.
4º Por qué; No se han verificado los indicadores del área de gestión de TI y solicitado los recursos necesarios para poder ejecutar las acciones y medir los indicadores"</t>
  </si>
  <si>
    <t>1. Por qué: Porque no se identificaron adecuadamente los factores internos y externos que permitieran identificar las necesidades de la DNBC
2. Por qué: Desconocimiento de la adecuada aplicación del PETI con base a los lineamientos de la entidad, teniendo en cuenta la guía y soporte emitido por el ministerio de las TICs
3. Por qué: El grupo de gestión tecnológica no cuenta con el personal para la planeación y ejecución del plan.</t>
  </si>
  <si>
    <t>1. Por qué: No se identificaron adecuadamente los factores internos y externos que permitieran identificar las necesidades de la DNBC
2. Por qué: Desconocimiento de la adecuada aplicación del PETI con base a los lineamientos de la entidad, teniendo en cuenta la guía y soporte emitido por el ministerio de las TICs
3. Por qué; El área de Gestión tecnológica no dispone de una herramienta corporativa que automatice el respaldo, almacenamiento y recuperacion de la información.</t>
  </si>
  <si>
    <t>1. Por qué: No se identificaron adecuadamente los factores internos y externos que permitieran identificar las necesidades de la DNBC
2. Por qué: Desconocimiento de la adecuada aplicación del PETI con base a los lineamientos de la entidad, teniendo en cuenta la guía y soporte emitido por el ministerio de las TICs
3. Por qué; El área de Gestión tecnológica no dispone de una herramienta corporativa que automatice el respaldo, almacénamiento y recuperacion de la información.</t>
  </si>
  <si>
    <t>1. Porque; El proceso de Gestión de talento humano no reporta a tiempo las novedades de incapacidad al área de Gestión Financiera de manera oportuna.
2. Porque; No se realizó las conciliaciones entre talento humano y financiera en las licencias de incapacidades.
3. Porque; Falta de seguimiento y control por parte de la Gestión de talento humano y financiera</t>
  </si>
  <si>
    <t>Porque la entidad no dispone del 100% de los recursos asignados, para cubrir el mínimo permitido en la constitución del Rezago, descrito en el Decreto 1068 de 2015.
Porque los Supervisores de los contratos no efectuaron un seguimiento permanente a la ejecucion de los mismos.
Debilidad en el seguimiento al PAA por parte de las areas interesadas
Porque no hubo un adecuado principio de Planeación.</t>
  </si>
  <si>
    <t>Porque los Supervisores de los contratos no efectuaron un seguimiento permanente a la ejecucion de los mismos.
Porque no hubo un adecuado principio de Planeación.
Desconocimiento de las responsabilidades por parte de los Supervisores de los Contratos.</t>
  </si>
  <si>
    <t>No se cuenta con una instancia articuladora
No se realizaron los cruces de informacion por las areas responsables para la toma de desiciones por parte de la Ata Direccion,para la ejecucion contracual de la vigencia.</t>
  </si>
  <si>
    <t>1. Los incrementos obedecen a las incapacidades que de manera mensual se generan por parte de los funcionarios.
2.Falta de Seguimiento permanente en la Gestión de cobro
3, Aunque se siguen enviado comunicaciones de recobro a las EPS no han realizado el pago de la obligación</t>
  </si>
  <si>
    <t>1. Los incrementos obedecen a las incapacidades que de manera mensual se generan por parte de los funcionarios.
2. Falta de Seguimiento permanente en la Gestión de cobro.
3.Aunque se siguen enviado comunicaciones de recobro las EPS no han realizado el pago de la obligación.</t>
  </si>
  <si>
    <t>1. Los incrementos obedecen a las incapacidades que de manera mensual se generan por parte de los funcionarios.
2. Falta de Seguimiento permanente en la Gestión de cobro
3..Aunque se siguen enviado comunicaciones de recobro las EPS no han realizado el pago de la obligación.</t>
  </si>
  <si>
    <t>1.Por que a pesar de que se ha venido ejecutando el seguimiento por parte del supervisor del contrato, la entidad prestadora del servicio de telefonía no ha dado respuesta a los requerimiento solicitados.
2, Falta de control y seguimiento por parte del supervisor del contrato.</t>
  </si>
  <si>
    <t>1er Por qué: Porque el proceso no tenía mucha documentos desarrollada.
2do Por qué: Desconocimiento de la normatividad vigente en cuento el manejo del documento electrónico.</t>
  </si>
  <si>
    <t>1er Por qué:Porque el proceso tenía prioridad con el desarrollo de otros documentos. 2 do porque: Por la alta carga laboral del gestor del peoceso.
3er Por qué: Porque el proceso no tenía planeado actualizar el Plan de Preservación Digital de Largo Plazo (PPDLP).</t>
  </si>
  <si>
    <t>1er Por qué: Porque no se tenía conocimiento de la necesidad de implementar una Política de Gestión Documental 2 do porque: Desconocimiento de la normatividad en lo pertinente a la formulación de una política de gestión de documentos.</t>
  </si>
  <si>
    <t>1er Por qué: Por falta de recursos económicos para la ejecución de las actividades del plan de mejoramiento
2do Por qué: Por falta de planeación en el cumplimiento de las actividades
3er Por qué: Por falta de seguimiento en el cumplimiento de las actividades</t>
  </si>
  <si>
    <t>1er Por qué: Por falta de actualización al Plan de Conservación Documental (PCD)
2do Por qué: Desconocimiento del deber de realizar un seguimiento y control al Sistema Integrado de Conservación</t>
  </si>
  <si>
    <t>1. No se adelantan las acciones a que haya lugar para que los contratistas y funcionarios cumplan con la legalización oportuno de las comisiones y viáticos
2. Desconocimiento por parte de los funcionarios y contratistas de los lineamientos establecidos para la solicitud, legalización y tramites de comisiones y tiquetes
3, No se da cumplimiento a la resolución 60 de 2021 y se continua otorgando viáticos sin legalizar los anteriores.
4. Los funcionarios y contratistas hacen caso omiso al correo de legalización de comisión</t>
  </si>
  <si>
    <t>1. Desconocimiento por parte de los funcionarios y contratistas de los lineamientos establecidos para la solicitud, legalización y tramites de comisiones y tiquetes
2, No se da cumplimiento a la resolución 60 de 2021 y se continua otorgando viáticos sin legalizar los anteriores.
3. Los funcionarios y contratistas hacen caso omiso al correo de legalización de comisión
4. No se adelantan las acciones a que haya lugar para que los contratistas y funcionarios cumplan con la legalización oportuno de las comisiones y viáticos</t>
  </si>
  <si>
    <t>1. Porque, no existe control y seguimiento a la designación de las líneas telefónicas de la DNBC.
2. Desconocimiento del uso y manejo de las líneas telefónicas. .</t>
  </si>
  <si>
    <t>1. Porque, no existe control y seguimiento a la designación de las líneas telefónicas de la DNBC
2. Desconocimiento del uso y manejo de las líneas telefónicas.
3, Inadecuado control y seguimiento sobre el uso y manejo de las líneas telefónicas de la DNBC</t>
  </si>
  <si>
    <t>1. por qué: Desconocimiento del manual de
supervisión.
2. Por qué.Por que no se realizo un adecuado control y verificación de la ejecucion del contrato.
3. Porque: Debilidad en el ejercicio de supervision contractual.</t>
  </si>
  <si>
    <t>1. Ausencia de controles definidos para la revisión previa de la información para el informe.
2. Error involuntario al momento de construir los cuadros de análisis de austeridad.</t>
  </si>
  <si>
    <t>1. por qué: Desconocimiento de los roles y responsabilidades de la primera línea de defensa de acuerdo a lo estipulado en la resolución 246 de 2021.
2, Ausencia de autocontrol, control y seguimiento a la ejecución del proceso.</t>
  </si>
  <si>
    <t>Porque: Falta de seguimiento, de control y evaluación por parte del gestor del proceso a las acciones a implementar descritas en el plan de mejoramiento.</t>
  </si>
  <si>
    <t>Inaplicabilidad de controles establecidos en la Entidad mediante el Manual de Supervisión Contractual de la DNBC adoptado mediante Resolución 066 de 2016,</t>
  </si>
  <si>
    <t>Error en la plataforma SECOP II</t>
  </si>
  <si>
    <t>La Entidad no cuenta con el personal idóneo y con experticia técnica que contribuya en la implementación de la Ley de transparencia y acceso de la información de acuerdo a lo estipulado por MINTIC. Desconocimiento de los lineamientos emitidos por MINTIC sobre los requisitos en materia de acceso a la información publica, accesibilidad web, seguridad digital y datos abiertos</t>
  </si>
  <si>
    <t>La Entidad no cuenta con el personal idóneo y con experticia técnica que contribuya en la implementación de la Ley de transparencia y acceso de la información de acuerdo a lo estipulado por MINTIC. A pesar de que los procesos entregaron la información al funcionario responsable de administrar el sitio web, no se ha dado cumplimiento a los lineamientos establecidos en la Resolución 1519 de 2020 MINTIC</t>
  </si>
  <si>
    <t>1. Aunque la entidad publicó el contrato en el secop, se declaró desierto dos veces, por lo anterior no se han realizado los mantenimiento correctivo y preventivo de los vehículos de la DNBC.
2. No se cuenta con el plan del mantenimiento preventivo y correctivo de las instalaciones y de los vehículos.</t>
  </si>
  <si>
    <t>1. No se adelantan las acciones a que haya lugar para que los contratistas y funcionarios cumplan con la legalización oportuno de las comisiones y viáticos
2. Desconocimiento por parte de los funcionarios y contratistas de los lineamientos establecidos para la solicitud, legalización y tramites de comisiones y tiquetes
3. Los funcionarios y contratistas hacen caso omiso al correo de legalización de comisión
4.No se da cumplimiento a la resolución 60 de 2021 y se continua otorgando viáticos sin legalizar los anteriores.</t>
  </si>
  <si>
    <t>1. Por que, no existe un procedimiento en el cual este establecido los usos y manejo de los vehículos de la DNBC .
2. La planilla de pre inspección y desplazamiento para los vehículos de desplazamiento de la DNBC no permite evidenciar la justificación de las necesidades del servicio
3. No se evidencian las justificaciones claras, concretas origen, destino, etc., del uso de los vehículos de la DNBC los fines de semana y festivos por necesidades del servicio.
4. Por que no se realizo un adecuado control y verificación del diligenciamiento de las plantillas de uso de los vehículos.</t>
  </si>
  <si>
    <t>4. Por que no se realizo un adecuado control y verificación del diligenciamiento de las plantillas de uso de los vehículo</t>
  </si>
  <si>
    <t>1, por qué: Desconocimiento del manual de
supervisión
2. Por qué.Por que no se realizo un adecuado control y verificación de la ejecucion del contrato
3. Porque: Debilidad en el ejercicio de supervision contractual.</t>
  </si>
  <si>
    <t>Desconocimiento de la periodicidad de la socializacion del Manual de Convivencia Laboral.
La actividad de socializacion del Manual de Convivencia Laboral no se incluyo en el plan de trabajo del comité de convivencia laboral.
La actividad de socializacion del Manual de Convivencia Laboral no se incluyo en el plan de trabajo del comité de SST.</t>
  </si>
  <si>
    <t>Por alta carga laboral de los gestores de cada uno de los procesos, no se realizo la actuliazacion de los procedimeintos.</t>
  </si>
  <si>
    <t>Falta de aplicabildiad de la politica de Gestion de Riesgos de la Entidad</t>
  </si>
  <si>
    <t>Desconocimeinto de la aplicabilidad de la politica de Comunicación Interna y Externa de la Dirección Nacional de Bomberos
Por la alta carga laboral del profesional que tiene a cargo la responsabilidad de realizar la evaluacion de los canales externos de comunicación.</t>
  </si>
  <si>
    <t>Por la alta carga laboral del profesional que tiene a cargo la responsabilidad de realizar la evaluacion de los canales externos de comunicación.
Desconocimeinto de la aplicabilidad de la politica de Comunicación Interna y Externa de la Dirección Nacional de Bomberos</t>
  </si>
  <si>
    <t>Desconocimiento de los lineamientos emitidos por MINTIC sobre los requisitos en materia de acceso a la información publica, accesibilidad web, seguridad digital y datos abiertos</t>
  </si>
  <si>
    <t>Debilidad en la identificación de controles y seguimiento de los informes mensuales de PQRSD que presenta el proceso de GAU</t>
  </si>
  <si>
    <t>No se encuentra contemplado en las poliiticas de operación del procedimiento Procedimiento de Recepción,
Distribución, Seguimiento y Salida
de Peticiones, Quejas, Reclamos,
Sugerencias y Denuncias, la descrippcion de como realizar el informe de las encuestas de satisfacion de usuarios</t>
  </si>
  <si>
    <t>Debilidad en el seguimiento y control del cumplimiento de las acciones estbalecidas</t>
  </si>
  <si>
    <t>No se realizan los cruce de información dentro del proceso de Proceso de Gestión Financiera así como con el Proceso de Gestión del Talento, para saber el valor real d elos rientegors que deben de hacer las EPS.</t>
  </si>
  <si>
    <t>Porque no se cuenta con la documentacion solicitada por la Oficina de Control Interno .
Porque. Desconicimiento de la normatiivdad aplicable en la gestion de los bienes publicos.
Debilidad en la identiifcacion de controles para la gestion d elos recursos fisicos y servicios de la entidad.</t>
  </si>
  <si>
    <t>Debilidad en el monitoreo y seguimiento de la entrada y salida de las PQRSD</t>
  </si>
  <si>
    <t>Falta de implmentacion de la nueva normatividad</t>
  </si>
  <si>
    <t>1. Porque, no se tenia conocimiento del préstamo del vehículo
2, Porque, no existe un procedimiento para el uso y manejo de vehículos de la DNBC.
3, No esta actualizado el procedimiento de prevención y mantenimiento de vehículos, con los controles y seguimientos estipulados.
4.Porque, no se ejecuto el debido control y seguimiento al vehículo.</t>
  </si>
  <si>
    <t>En el SIGE no aparecen los formatos indicados
Desconocimiento de la aplicabilidad de esos formatos</t>
  </si>
  <si>
    <t>Falta de concientizacion por parte de la alta direccion y lideres de los procesos sobre las responsabilidades y apoyo ala ejecucion de las estrategias del plan de Eficiencia administrativa y cero papel</t>
  </si>
  <si>
    <t>Debilidad en la aplicabilidad de controles establecidos en la regularizacion de las impresiones por parte de los funcionarios y contratistas</t>
  </si>
  <si>
    <t>Por desconocimiento del Artículo 9 del Decreto 2232 de 1995.</t>
  </si>
  <si>
    <t>Por desconocimiento de las directrices enmandadas por el DAFP, no se realizó la inclusión del analísis de los servicios sobre los que se presentan el mayor numero de quejas y reclamos por irregularidades en la actuacion de diferentes cuerpos de bomberos.</t>
  </si>
  <si>
    <t>Desconocimiento de la estructura organizacional de la Entidad.
Debilidad en el monitoreo y seguimiento de la discriminacion por areas de las solictudes asignadas.</t>
  </si>
  <si>
    <t>Debilidad en los controles de los servidores y/o contratistas responsables de dar respuestas a las PQRSD</t>
  </si>
  <si>
    <t>Desconocimiento de la aplicabilidad de la poltica de operación 5,5 de del procedimeinto de PQRSD.</t>
  </si>
  <si>
    <t>1. Los supervisores de los contratos no tienen conocimiento para cumplir con su rol.</t>
  </si>
  <si>
    <t>1. Porque el funcionario relaciono horas extras de forma errada, reporto horas extras en sus días de vacaciones y días de comisión.
2.No hay controles establecidos, ni documentados para el manejo de las novedades administrativas.</t>
  </si>
  <si>
    <t>1. Desconocimiento en la aplicabilidad de los controles establecidos
2.Falecias en le seguimiento de los controles establecido para la mitigación de los riesgos de corrupción y de gestión.</t>
  </si>
  <si>
    <t>1. Desconocimiento en la aplicabilidad de los controles establecidos
2.Falencias en le seguimiento de los controles establecido para la mitigación de los riesgos de corrupción y de gestión.</t>
  </si>
  <si>
    <t>Por alta carga laboral de los gestores de cada uno de los procesos, no se realizo la actualización de los procedimientos.</t>
  </si>
  <si>
    <t>Fallas en la identificacion e implementacion de controles parea mitigar el riesgo</t>
  </si>
  <si>
    <t>Falta de aplicabilidad de los liniamientos definidos por la DNBC para la gestion del riesgo</t>
  </si>
  <si>
    <t>Desconocimiento de la totalidad de los requisitos a tener en cuenta en la formulación de los controles en el mapa de riesgos de gestion</t>
  </si>
  <si>
    <t>Aunque se actualizo y formalizo el manual de seguridad de la información en el mes de junio, de acuerdo al plan de trabajo aprobado por la Alta dirección se tiene programada su implementación para el segundo semestre de 2022</t>
  </si>
  <si>
    <t>Debilidad en el seguimiento y control del cumplimiento de las acciones establecidas</t>
  </si>
  <si>
    <t>Aunque el responsable de SST realizo la solicitud de los recursos económicos a tiempo, para la implementación del sistema de gestión de seguridad y salud en el trabajo, el tesoro nacional no realizo la apropiación suficiente para la implementación sst en la Entidad.,</t>
  </si>
  <si>
    <t>1. Falta de seguimiento a las actividades administrativas de los conductores por parte de jefes inmediatos
2. Falta de conocimiento del Manual de vehículos por parte de los conductores
3. Falta de disposición para la realización de actividades administrativas por parte de los conductores</t>
  </si>
  <si>
    <t>Deficiencias en la implementacion y aplicabilidad del Decreto 1045 de 1978 en la DNBC.
Incumpliento de la Directiva Presidencial 08 de 2022, con relación al numeral 2,1 que trata de la planeación de los periodos de disfrute de las vacaciones del personal de planta desde el inicio de cada anualidad.</t>
  </si>
  <si>
    <t>Falta de seguimiento a las actividades administrativas de los conductores por parte de jefes inmediatos Falta de conocimiento del Manual de vehículos por parte de los conductores
Falta de disposición para la realización de actividades administrativas por parte de los conductores</t>
  </si>
  <si>
    <t>Debilidad en la aplicación de los controles y seguimientos estalecidos en el Manual para el Manejo de Vehiculos de la Direccion Nacional de Bomberos</t>
  </si>
  <si>
    <t>No se tiene diseñado ni formalizado el plan de mantenimiento de vehiculos de la DNBC</t>
  </si>
  <si>
    <t>Desconocimiento de los roles y responsabilidades de la primera línea de defensa de acuerdo a lo estipulado en la resolución 803 de 2022.
Ausencia de autocontrol, control y seguimiento a la ejecución del proceso.</t>
  </si>
  <si>
    <t>1. Falta de personal en el grupo de gestión contractual para dar respuesta sobre las acciones y la auditoria 2021. 2. Falta de planeación y desconocimiento del Manual operativo MIPG 3. Desconocimiento del proceso y responsabilidades desde el grupo de Gestión Contractual en los terminos e importancia de solucionar los hallazgos y acciones de mejora reportados por la OCI.</t>
  </si>
  <si>
    <t>1. No publicación de todos los soportes por falta de conocimiento, seguimiento y control. 2. Desconocimiento del los funcionarios y o contratistas de los procedimiento y soportes a publicar en los procesos contractuales. 3.Desconocimiento por parte de los supervisores y apoyos a estos, del trámite para registrar en la plataforma SECOP II los documentos correspondientes.</t>
  </si>
  <si>
    <t>1. Debilidad en la estructuración del PAA. 2. Las areas tecnicas no reportan sus necesidades a tiempo para incorporarlas en la consolidado de necesidades 3. Falta de estruturación y planeación anticipada de las necesidades a contratar para desagregar estas el PAA.</t>
  </si>
  <si>
    <t>1. Presunto desconocimiento, de la etapa de ejecución contractual 2. Desconocimiento del los funcionarios y o contratistas de los procedimiento y documentación ligada a etapa de ejecución contractual. 3. Desconocimiento por parte de los supervisores y apoyos a estos de las actividades y responsabilidades el ejercicio de la supervisión.</t>
  </si>
  <si>
    <t>1. Elaboración de estudios previos sin verificación de plazos de ejecución. 2. Publicación de estudios previos desactualizados. 3. No validación de valores en los estudios comparados con el PAA y CDP y continuidad del error al publicar el valor en la plataforma SECOP II.</t>
  </si>
  <si>
    <t>1. Presunta falta de conocimiento del ejercicio de la supervisión relacionada con la etapa contractual y postcontractual 2.Desconocimiento por parte de los supervisores y apoyos a la supervisión del trámite de seguimiento contractual y gestión de pagos, así como su registro en la plataforma SECOP II. 3. No existencia en el Manual de Supervisión, de una actividad que establezca los requisitos necesarios para el seguimiento contractual y gestión de pagos, así como su registro en la plataforma SECOP II.</t>
  </si>
  <si>
    <t>1. Falta de verificación de elaboración y publicación de los soportes por ausencia de conocimiento, seguimiento y control de la etapa postcontractual 2. Desconocimiento del los funcionarios y o contratistas de los procedimiento y soportes a publicar relacionados con la etapa postcontratual 3. Desconocimiento por parte de los supervisores y apoyos a estos, del trámite para cierre y liquidación de contratos.</t>
  </si>
  <si>
    <t>1. Falta de control por parte del área respecto del tipo de vinculación de la persona a la cual se le designa la supervisión. 2. Posible desconocimiento del abogado a cargo respecto del tipo de vinculación de la persona a la cual se le designa la supervisión. 3. No existencia de revisión efectiva sobre el docuemento de designación de supervior a efectos de asegurar que este se haga unica y exclusivamente funcionarios</t>
  </si>
  <si>
    <t>1. Presunto desconocimiento de las actividades de seguimiento y cumplimiento contractual 2.Desconocimiento por parte de los supervisores y apoyos a estos de las actividades y responsabilidades el ejercicio de la supervisión. 3. Desconocimiento del los funcionarios y o contratistas de los procedimientos y documentación ligada a las actividades de seguimiento y cumplimiento contractual .</t>
  </si>
  <si>
    <t>1. Presunta falla de planeación en la adquisición de bienes y servicios 2. Posible desconocimiento de la Entidad del proceso precontractual. 3. Falta de conocimiento de las areas solicitantes sobre el proceso de estructuración de estudios y documentos previos.</t>
  </si>
  <si>
    <t>1. Debilidad en la estructuración del PAA. 2. Las areas tecnicas no reportan sus necesidades a tiempo para incorporarlas en la consolidado de necesidades 3. Falta de estruturación anticipada de necesidades a contratar para desagregar de estas en el PAA.</t>
  </si>
  <si>
    <t>Análisis 3 por qué:
1. Las tareas estaban acumuladas en una sola persona.
2. Por qué no se conocian la totalidad de actividades a cargo.
3. Por qué no se priorizaban las tareas a través de plan de trabajo para mejorar la gestión.</t>
  </si>
  <si>
    <t>Análisis 3 por qué:
1. porqué se describian de manera general las PQRSD allegadas a la entidad.
2.Porque en anteriores seguimientos si se mencionaba las quejas presentadas pero no se individualizaban los temas.
3. Porque no se especificaba en los informes períodicos de manera puntual los servicios sobre los que se presente el mayor número de quejas y reclamos</t>
  </si>
  <si>
    <t>Análisis 3 por qué:
1.Porque no existe seguimiento y control por parte de los supervisores de los funcionarios y contratistas responsables de dar respuesta a las PQRS.
2. Porque habia desconocimiento por parte de los supervisores, funcionarios y contratistas del procedimiento interno de PQRS en concordancia al articulo 14 de la ley 1755 de 2015.
3. Porque la oficina de Gestión Atención al Ciudadano no realizó acompañamiento a los responsables de dar respuesta a las PQRSD del procedimiento interno de tramites de las mismas.</t>
  </si>
  <si>
    <t>Análisis 3 por qué:
1. Porque el sistema aplicativo de gestion documental, no genera una información actualizada y exacta del estado actual de las PQRSD.
2. Porque las alertas se generan de forma manual.
3. Porque la persona encargada de hacer el seguimiento de las PQRSD notifica las alertas de manera quincenal generando retrasos en ese lapso de tiempo para dar respuesta a las PQRSD.</t>
  </si>
  <si>
    <t>Análisis 3 por qué:
1.Porque los cambios no se informaron a atención al ciudadano y la base de datos de PQRSD se realiza de forma manual.
2. Porque atención al ciudadano desconocía el cambio de equipos por direcciones.
3. Porque el proceso de atención al ciudadano no realizó actualizacion de la base de datos en cuanto a las areas competentes, no obstante, si se realizaron cambios respecto al funcionario o contratista competentes dar repsuesta a PQRSD.</t>
  </si>
  <si>
    <t>1. Los servidores públicos no programan las vacaciones, pese a solicitud de TH.
2. Por necesidad del servicio consideran importante continuar ejerciendo labor.
3. El procedimiento no está actualizado con la actividad de vacaciones obligatorias, pese a necesidad del servicio para servidores que tengan más de 1 período acumulado.</t>
  </si>
  <si>
    <t>1. No existía un presupuesto disponible.
2. Estaba pendiente la adición presupuestal, la cual llegó hasta agosto 2023.
3. Se requiere realizar contrato de mantenimiento preventivo y correctivo de vehículos.</t>
  </si>
  <si>
    <t>1. No existía un punto de control en Gestión Administrativa que garantizara el diligenciamiento de los formatos.
2. El manual para el manejo de vehículos se encuentra desactualizado.
3. Los tiempos establecidos para la entrega de los formatos a Gestión Administrativa eran muy amplios (1 mes) y requieren actualización.</t>
  </si>
  <si>
    <t>1. Porque no se había evidenciado la necesidad de complementar el procedimiento existente.
2. Porque las auditorías externas se atienden conforme a las reuniones de apertura y los plazos allí acordados
3.Porque no se tienen establecidos tiempos de manera interna que funcionen como orientación de la visitas externas</t>
  </si>
  <si>
    <t>1. Porque se presentó un error por parte de gestión financiera al formular el contenido de la resolución.
2. Porque el proceso de gestión financiera no cuenta con la expertis para proyectar actos administrativos.
3. Porque no existe una guía que oriente su formulación ni se han realizado procesos de capacitación respecto a la proyección de actos administrativos en las diferentes áreas</t>
  </si>
  <si>
    <t>1. Porque no se interpretó adecuadamente lo establecido en el nuimeral 6.2. del procedimiento PC-AD-PGD-01-V5, actividad 1 donde se habla de una actividad trimestral.
2. Porque no existe una política de operación explicita dentro del procedimiento que establezca que los cortes trimestrales del inventario deben ser marzo, junio, septiembre y diciembre.
3. Porque no se se alineó adecuadamente el procedimiento a las necesidades de información para conocer la eficiencia del Sistema de Control Interno Contable</t>
  </si>
  <si>
    <t>1. Porque solo se hizo inventario de existencias y no se incluyó aquellas cosas que se han entregado pero no ha salido de nuestro inventario (comodato)
2. Porque los contratistas que tenian la obligación de realizar el inventario durante el 2023 no tuvieron en cuenta que debia incluirse los bienes en uso y los entregados en comodato dentro del inventario
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t>
  </si>
  <si>
    <t>1. Porque a pesar de que la resolución 253 de 2023 no incluyó la descripción de la necesidad de información de los diferentes procesos para realizar las conciliaciones, gestión financiera envía mensualmente un correo electrónico con esta solicitud que no ha sido atendida.
2.Porque no hay suficiente seguimiento por parte de los supervisores de los encargados de realizar esta actividad en cada proceso involucrado.
3. Porque no se han iniciado acciones disciplinarias relacionadas con el no envío de información.</t>
  </si>
  <si>
    <t>1. Porque a los funcionarios se les paga nómina del mes completo entre el 15 al 20 de cada mes pero pueden retirarse días antes generándose y acumulándose saldos.
2. Porque no se ha implementado un control periódico que evidencie la necesidad de generar estas devoluciones teniendo en cuenta que una política institucional para pagar el último día del mes no es posible implmentarla debido los compromisos adquiridos con los acreedores (préstamos, fondos de empelados etc) y los intereses de mora que se generarían.
3. Porque debe antes del control, generarse un rubro en el presupuesto de la DNBC del cual puedan descontarse los gastos financieros.</t>
  </si>
  <si>
    <t>1. Porque se giro un mayor valor al realmente requerido por concepto de cuota de auditaje.
2. Porque se solicitó por parte de la CGR un mayor valor a pagar
3. Porque se presentó un error interno en los procedimientos de la CGR</t>
  </si>
  <si>
    <t>1. Porque no se cobró adecuadamente a la EPS la incapacidades generadas</t>
  </si>
  <si>
    <t>1. Porque no se han emitido conceptos técnicos por parte de los responsables para dar de baja los inventarios en el comité de manejo de bienes
2. Porque no se han solicitado formalmente los conceptos técnicos para dar de baja que ya se había acordado realizar en el último comité de bienes realizado en el 2022 sobre unos bienes ya identificados.
3. Porque no se volvió a realizar seguimiento sobre esta tarea ya que no se volvió a celebrar el comité de bienes de acuerdo a lo establecido en la resolución 395 del 2015 porque no se ha solicitado al subdirección adminsitrativo y financiero que se celebre este comité para sudsanar estos valores</t>
  </si>
  <si>
    <t>1. Porque se hizo un movimiento en la planta global de la DNBC que nuscaba fortalecer el proceso administrativo pero que no favoreció la función de imputar los ingresos (perifl presupuesto)
2. Porque lo anterior requirió la contratación de una persona para el suplir el perfi de presupuesto quien no tenia conocimiento preciso sobre la necesidad de hacer la imputación de ingresos en unos plazos determinados (de manera oportuna)
3. Porque no se realizó una adecuada supervisión por parte del suervisor con el fin de garantizar esta tarea.</t>
  </si>
  <si>
    <t>1- Porque se hizo una asignación de los recursos de manera tardía para vigencia del año 2023 (después de una adición realizada a los recursos de funcionamiento en el mes de septiembre). 2. Porque el recurso inicial de funcionamiento asignado a la DNBC no alcanzaba para cubrir las necesidad del SG-SST .
3. Porque se adicionan recursos de funcionamiento por parte del Ministerio de Hacienda a la DNBC de manera tardía dentro de la vigencia.</t>
  </si>
  <si>
    <t>1. Porque durante el primer trimestre, no se contrató al equipo de Seguridad y Salud en el Trabajo (SST) . Esta carencia de equipo obstaculizó significativamente el avance del proceso, afectando directamente la posibilidad de llevar a cabo las capacitaciones programadas para el personal.
2. Porque se hizo una asignación de los recursos de manera tardía para vigencia del año 2023 (después de una adición realizada a los recursos de funcionamiento en el mes de septiembre). 3. Porque el recurso inicial de funcionamiento asignado a la DNBC no alcanzaba para cubrir las necesidad del SG-SST . 4. Porque se adicionan recursos de funcionamiento por parte del Ministerio de Hacienda a la DNBC de manera tardía dentro de la vigencia.</t>
  </si>
  <si>
    <t>1. Porque el procedimiento "Formulación plan anual de capacitación" no detalla que hacerse en caso de que los asistentes no aprueben la evaluación.
2. Porque no se habían incluido indicadores de medición de la efectividad.
3. Porque la efectividad se había limitado únicamente a dar la capacitación a los asistentes y no a entender si se había adquirido conocimientos</t>
  </si>
  <si>
    <t>1.Porque no se informa de manera oportuna al proceso de gestión de Talento Humano las personas contratadas con el fin de programar la inducción antes del inicio de actividades y por ende no hay manera de recordarle a los contratistas la obligación de tomar la inducción a tiempo.
2. Porque, a pesar de existir en los contratos la obligación general, el supervisor designado no advierte al contratista que debe hacer esta tarea antes del inicio de actividades.
3. Por desconocimiento de los supervisores y porque no siempre hay personal de Gestión de Talento disponible para hacer la inducción antes del inicio de las actividades de cada contratista</t>
  </si>
  <si>
    <t>1. Porque el proceso de gestión documental no tenía conocimiento de la normatividad
2. Porque no hubo una validación conjunta con el responsable del SG-SST de la Tabla de retención Documental.</t>
  </si>
  <si>
    <t>1. Porque no existe una herramienta que establezca las exigencias hacia los proveedores de la DNBC respecto al SG-SST en sus empresas.
2. Porque no se ha visto la necesidad de hacerlo teniendo en cuenta que no se han presentado consecuencias pecuniarias o legales hasta el momento
3. Porque no se ha sensibilizado permanentemente a los integrantes del comité de contratación para transmitir la importancia de implementar el SG-SST y así mismo, exigirlo a los proveedores</t>
  </si>
  <si>
    <t>1. Porque no existe una herramienta que establezca las exigencias hacia los proveedores de la DNBC respecto al SG-SST en sus empresas.
2. Porque no se ha visto la necesidad de hacerlo teniendo en cuenta que no se han presentado consecuencias pecuniarias o legales hasta el momento
3. Porque no se ha sensibilizado permanentemente a los integrantes del comité SIGE para entender la importancia de implementar el SG-SST y así mismo, exigirlo a los proveedores
Porque siempre hay amparos</t>
  </si>
  <si>
    <t>1. Porque la entidad no dispone de caja menor que permita contar con recurso para remitir a exámenes medicos.2. Porque el recurso inicial de funcionamiento asignado a la DNBC no alcanzaba para cubrir las necesidad del SG-SST . 3. Porque no se asignan los recursos de funcionamiento necesarios por parte del Ministerio de Hacienda asignados a la DNBC desde un inicio de la vigencia.</t>
  </si>
  <si>
    <t>1.Porque no se informa de manera oportuna al proceso de gestión de Talento Humano las personas contratadas con el fin de programar la aplicación del perfil sociodemográfico antes del inicio de actividades y por ende no hay manera de recordarle a los contratistas la obligación de realizarlo.
2. Porque, a pesar de existir en los contratos la obligación general, el supervisor designado no advierte al contratista que debe hacer esta tarea antes del inicio de actividades.
3. Porque hay desconocimiento de los supervisores y porque no siempre hay personal de Gestión de Talento Humano disponible para depurar y aplicar la herramienta antes del inicio de las actividades de cada contratista..</t>
  </si>
  <si>
    <t>1. Porque la descarga de información para el análisis del perfil sociodemográfico se alimenta continuamente en OneDrive y al ser descargada esta información, incluía datos históricos desactualizados
2. Porque no se había evidenciado la necesidad de actualización teniendo en cuenta que siempre se solicitaba diligenciar un nuevo perfil sociodemográfico generando desgaste administrativo.
3. Porque no se ha establecido un control adecuado de depuración que permita mantener la base de datos actualizada en lugar de solicitar continuamente su diligenciamiento</t>
  </si>
  <si>
    <t>1. Porque en el desarrollo de la auditoria el proceso de SST se encontraba actualizando la matriz de Peligros
2. Porque La matriz evaluada en la auditoria se encontraba incompleta y mal formulada en su evaluación.
3. Porque la normatividad vigente respecto a la identificación de peligros, evaluación y valoración de riesgos cambia continuamente lo que lleva a posibles omisiones en la identificación de estos. Por otra parte, no se utiliza adecuadamente a metodología de identificación de peligros, evaluación y valoración de riesgos.</t>
  </si>
  <si>
    <t>1. Porque no se contempló en el cronograma de trabajo con la ARL la inspección de las personas que trabajan desde casa
2. Porque no se hizo un análisis integral de las necesidades del SG-SST que permitiera hacer esta solicitud de manera oportuna
3. Porque no se realizó una revisión con el gestor y el líder del proceso de gestión de Talento Humano del cronograma establecido con la ARL debido a un exceso de temas pendientes</t>
  </si>
  <si>
    <t>1-Porque solo se considero el personal del almacén.
2. Porque la persona a cargo del sg-sst consideró lo más necesario únicamente según su criterio. 3. Porque los recursos de la DNBC son escasos para la compra de EPP.</t>
  </si>
  <si>
    <t>1. Porque la persona encargada de SG-SST no lo consideró necesario.
2. Porque no sabia que, a pesar de que no se presentaran cambios respecto a la inspección realizada en el mes de Mayo por falta de presupuesto y se encontraran los mismos hallazgos, era necesario hacerlo..
3. Porque no hay un procedimiento de inspecciones vigente.</t>
  </si>
  <si>
    <t>1- Porque había exceso de tareas en el área administrativa.
2. Porque había alta rotación de personal contratado lo cual evitaba mantener continuidad en los procesos e identificar la importancia de las acciones preventivas.
3.Porque no era posible establecer una comunicación oportuna con SST con el fin de realizar este programa de mantenimiento preventivo.</t>
  </si>
  <si>
    <t>1-Porque la persona encargada de realizar el plan de emergencias desconoció la guía para la elaboración de planes de emergencia. Y contingencia con la cual debía formularse el plan de emergencia.
2. Porque la guía es muy extensa y no se consideró como una prioridad aplicarla en su totalidad en la elaboración del plan. Se utilizó una metodología mas básica.
3. Porque se desconoció por parte del equipo de SG-SST la norma de obligatorio cumplimiento que se aterriza a través de la guía.</t>
  </si>
  <si>
    <t>1- Porque se hizo una asignación de los recursos de manera tardía para vigencia del año 2023 (después de una adición realizada a los recursos de funcionamiento en el mes de septiembre).
2. Porque el recurso inicial de funcionamiento asignado a la DNBC no alcanzaba para cubrir las necesidad del SG-SST y se presenta una alta rotación de personal ha dificultado que se conforme una brigada de emergencia.
3. Porque no se asignaron los recursos de funcionamiento necesarios por parte del Ministerio de Hacienda a la DNBC desde un inicio de la vigencia.</t>
  </si>
  <si>
    <t>1- Porque al realizar la verificación de los indicadores formalizados, se evidenció que estos se encontraban mal formulados y que los que se tenían en su momento no cubrían la totalidad del SG-SST.
2. Porque no se realizó el respectivo seguimiento a los indicadores del SGSST por parte del responsable
3. Porque no se cuenta con una ficha técnica de la totalidad de ellos que facilite el entendimiento de la información requerida así como la periodicidad de su diligenciamiento</t>
  </si>
  <si>
    <t>1. Porque el accidente de trabajo presentado en el año 2023 se materializó bajo la anterior administración del sistema, por lo que se desconoce por que no se siguió con el proceso de cierre del mismo.
2-Porque no hubo un adecuado empalme entre los responsables del SG-SST.
3- Porque el procedimiento "Ingreso, permanencia y retiro" no tiene controles establecidos que permitan establecer la obligación de entregar información relacionada con el cargo y alineada a la gestión anterior (exigencia de la política de gestión de conocimiento)</t>
  </si>
  <si>
    <t>1- Porque la custodia de la carpeta de las actas de reunión del CONVILAB, esta a cargo del secretario del comité, sin embargo en los días de realización de la auditoria la carpeta se desapareció, sin tener trazabilidad de la seguridad de esta información.
2. Porque no se están aplicando las medidas de seguridad de la información necesarias para almacenar de manera segura el archivo relacionado con el comité
3. Porque no se cuenta con un gabinete donde pueda almacenarse de manera segura la documentación física del comité.</t>
  </si>
  <si>
    <t>1. Porque no se realizó un adecuado entendimiento y revisión de la norma relacionada con la prevención del acoso laboral
2- Porque la Resolución 312 en la cual se establecen los estándares mínimos de SG-SST, se tiene en cuenta las actividades de acuerdo con el número de trabajadores y clase de riesgo de manera general. Sin embargo, no se establecen de manera detallada las actividades.
3- Porque no había un conocimiento claro de lo exigido por la Resolución 652 de 2012</t>
  </si>
  <si>
    <t>1. Porque no se realizó un adecuado entendimiento y revisión de la norma relacionada con la prevención del acoso laboral
2- Porque la Resolución 312 en la cual se establecen los estándares mínimos de SG-SST, se tiene en cuenta las actividades de acuerdo con el número de trabajadores y clase de riesgo de manera general. Sin embargo, no se establecen de manera detallada las actividades.
3- Porque por desconocimiento no se generó un cronograma detallado de las actividades relacionadas con el CONVILAB debido al desconocimiento del Manual de Convivencia.</t>
  </si>
  <si>
    <t>1. Porque la funcionaria tiene múltiples incapacidades y se debe respetar el mínimo vital</t>
  </si>
  <si>
    <t>1. Porque no existía un control adecuado como medio para almacenar la información relacionada con los productos de los contratistas del SG-SST
2. Porque no hay un sistema de almacenamiento de información que permita realizar back up de la información del SGSST al terminar la vigencia</t>
  </si>
  <si>
    <t>1. Porque existían tareas acumuladas en el proceso de GAU que debían ser atendidas de manera prioritaria como la actualización de las PQRSD y los informes trimestrales.
2.Porque el proceso de GAU debe atender de manera cotidiana, tareas que no dan espera como las solicitudes de los entes de control. ejecuciones de planes institucionales etc y esto impidió que las tareas acumuladas se pusieran al día
3. Porque la alta rotación de personal en el proceso hace dispendiosa la coordinación de tareas pendientes y su rápida atención teniendo en cuenta la perdida de curva de aprendizaje y la dificultad en la transmisión de tareas pendientes
4. Porque se ha hecho dificil la coordinación de los procesos internos de la DNBC para generar estas reuniones de manera presencial. Lo anterior afectó la celebración de la reunión con le Ministerio del Interior.</t>
  </si>
  <si>
    <t>1. Porque el sistema aplicativo de gestion documental, no genera una información actualizada y exacta del estado actual de las PQRSD.
2. Porque las alertas se generan de forma manual.
3. Porque la persona encargada de hacer el seguimiento de las PQRSD notifica las alertas de manera quincenal generando retrasos en ese lapso de tiempo para dar respuesta a las PQRSD.
4. Porque los funcionarios/contratistas de la DNBC, por su alta rotacióon, no son concientes de la importancia de realizar estas respuestas oportunamente, entre otras cosas, porque no ha sido posible hacer actividades frecuentes de sensibilización por parte del proceso GAU</t>
  </si>
  <si>
    <t>1. Porque los conductores no diligencian los formatos de forma completa en todos los desplazamientos realizados.
2. Porque los conductores no ven la necesidad de llevar a cabo un diligenciamiento completo de los formatos.
3. Porque no se esta llevando a cabo un adecuado seguimiento a las obligaciones del contrato por parte de los supervisores de aquellos conductores contratados a través de CPS teniendo en cuenta que no todas las obligaciones se establecen de manera explícita en el contrato.
4. Porque no se están realizando amonstaciones a aquellos conductores (funcionarios) que incumplen el diligenciamiento de los formatos establecidos en la política de desplazamiento de vehículos de la DNBC</t>
  </si>
  <si>
    <t>1. Porque los conductores no diligencian los formatos de forma completa en todos los desplazamientos realizados.
2. Porque los conductores no ven la necesidad de llevar a cabo un diligenciamiento completo de los formatos.
3. Porque no existía la obligatoriedad en los contratos de prestación de servicios de conductores del diligenciamiento de las planillas.</t>
  </si>
  <si>
    <t>1. No se cuenta con un sistema de planificación y seguimiento adecuado para la revisión tecnicomecánica de los vehículos de la DNBC .
2. Porque no se perciben las revisiones tecnico mecánicas como una actividad de alta prioridad dentro de la organizaciòn.</t>
  </si>
  <si>
    <t>1. Porque la funcionaria de gestión de Talento Humano se encontraba de vacaciones y hay actividades que solo la funcionaria puede realizar
2. Porque la liquidación se realiza de manera manual y requiere de una desarrollada curva de aprendizaje. se presenta una alta demanada de actividades de los contratistas que estan dentro del proceso
3.Porque se presenta una alta rotación y demanda de actividades de los contratistas que estan dentro del proceso y no es fácil delegar esta actividad.</t>
  </si>
  <si>
    <t>1. Porque el proceso tiene un alto volumen de actividades y el personal del proceso es insuficiente.
2. Porque la contratación de personal de prestación de servicios fue tardía para la vigencia, generando una atraso en las actividades programadas. En marzo el proceso contaba con una funcionaria para suplir todas las actividades del proceso y se encontraba en trámite el proceso contractual de dos contratistas.</t>
  </si>
  <si>
    <t>Gestion Administrativa
1. Porque el vehículo se encontraba en préstamo en bomberos Bogota.
2. No existia plan de mantenimiento preventivo y correctivo para el vehículo.
3. No se tenía conocimiento del estado del vehículo IXX308.</t>
  </si>
  <si>
    <t>1. Cambio de la persona que venía cumpliendo el rol de secretaria técnica del comité de conciliación. 2. Demoras en la designación formal de la secretaria técnica del comité. 3. Inconvenientes con la designación de correos institucionales que permitieran desarrollar la audiencia virtual.4. Imposibilidad de coordinar las agendas de los miembros del comité.</t>
  </si>
  <si>
    <t>- Falta de seguimiento oportuno por parte del líder del proceso (Administrativo y Financiero) a las acciones de mejora, lo que impidió tomar medidas correctivas a tiempo
- Baja articulación entre áreas involucradas, lo que generó demoras en el flujo de información necesaria para ejecutar las acciones.
- No envío de información solicitada por parte de Almacén para conciliar, lo que afectó directamente el cumplimiento de las acciones de mejora.</t>
  </si>
  <si>
    <t>- Cambio de supervisores sin entregar la información del seguimiento y avance.
- Falta de información y soportes para legalizar el recurso entregado en el marco del convenio y realizar su liquidación.</t>
  </si>
  <si>
    <t>- Falta de Socialización de Procedimiento de Reciprocas. - No existen revisiones periódicas ni responsables claros para garantizar que las evidencias sean publicadas oportunamente.
- Falta de seguimiento de las evidencias que se deben cargar</t>
  </si>
  <si>
    <t>- No se han definido un lineamiento y mecanismos de control para garantizar que cada activo cuente con su respectiva identificación.
- Existe dificultad al momento de realizar el inventario, para identificar la adquisición del bien.
- Existe un procedimiento general de gestión de bienes, pero no especifica que la identificación de los bienes debe ser de forma individualizada.</t>
  </si>
  <si>
    <t>- Falta de respuesta de las áreas a las solicitudes de información para conciliar enviadas por Financiera
- No se realizaron las conciliaciones entre talento humano y financiera ni entre jurídica y financiera oportunamente.
- No hay un procedimiento acorde a lo establecido en la Política Contable que garantice que los reportes y conciliaciones se realicen oportunamente.</t>
  </si>
  <si>
    <t>- Las necesidades de capacitación se realizan de forma general para toda la entidad.
- No se identificaron las necesidades de capacitacion especificas para el proceso de Gestión Financiera.
- No existe una herramienta diseñada para el levantamiento de necesidades por procesos</t>
  </si>
  <si>
    <t>1. Falta por parte de la entidad DNBC, habilitación al proveedor (contratista) en el SIGEP II
2. En el procedimiento para la gestión contractual no contempla el registro de proveedor (contratista) en SIGEP II
3. Falta de control al momento de verificar que el proveedor (contratista) cuente con el registro en SIGEP II, asociada a por la entidad DNBC.</t>
  </si>
  <si>
    <t>1. Falta de capacitación a los contratistas investidos con el rol de Operador de contratos.
2. En el procedimiento para la gestión contractual no se encuentra documentado el registro de los contratos de prestación de servicios en SIGEP II.
3. Falta de creación y registro de los contratos de prestación de servicios en SIGEP II.</t>
  </si>
  <si>
    <t>1. Falta de actualización oportuna de la base de datos institucional.
2. Falta de monitoreo de la calidad de los datos en el sistema SIGEP II.
3. Falta de diligencia en la acutalización y validación de la información en el sistema SIGEP II</t>
  </si>
  <si>
    <t>1. Falta de monitoreo de la calidad de los datos registrados en el sistema SIGEP II.
2. Por falta de capacitación al servidor público y/o contratista encargado del registro en el SIGEP II
3. Debilidad en la aplicación de controles por parte del proceso de talento humano</t>
  </si>
  <si>
    <t>1. Falta de actualización oportuna de la base de datos institucional.
2. Falta de monitoreo de la calidad de los datos registrados en el sistema SIGEP II, respecto de los contratistas.
3. Debilidad en la aplicación de controles por parte del proceso de Gestión Contractual, al momento de validar la información registrada por los contratistas.</t>
  </si>
  <si>
    <t>1.Falta de control y revisión técnica de las actas del Comité de Conciliación antes de su aprobación y firma, lo que permitió que quedaran vacíos en el registro de la votación.
2. Se presenta errores involuntarios de transcripción en el acta.
3. Ausencia de una revisión técnica previa de las actas antes de su firma, que verifique el cumplimiento de los requisitos mínimos exigidos (quórum, votación, sentido de la decisión y constancias).</t>
  </si>
  <si>
    <t>Deficiencias en la identificación, supervisión y control de los bienes asignados a los comodatarios de acuerdo las obligaciones ordenadas en la ley, el manual interno de la entidad y lo pactado contractualmente.</t>
  </si>
  <si>
    <t>Debilidades de control en la realización de las conciliaciones entre almacén y contabilidad sobre los bienes que ingresan, salen o las reclasificaciones que se producen.</t>
  </si>
  <si>
    <t>1. Deficiencias por parte de la supervisión a la publicación de contratos de comodato.
2. Falta de un procedimiento estandarizado para la publicación de contratos.
3. Falta de control en los tiempos de publicación.</t>
  </si>
  <si>
    <t>1. No se realizó un seguimiento efectivo en la verificacioón de entregas en el SECOP II
2. Falta de congruencia en la relación de la firma del ordenador del gasto con lo que se registra en el SECOP II
3. Inadecuada supervisión de documentos y revisiones de comodato precario</t>
  </si>
  <si>
    <t>Debilidad en la aplicación de los controles en lo relacionado con los procedimientos PC-GF-10 Registro de obligaciones, Procedimiento PC-GF-10 Central de cuentas, Procedimiento PC-AD-01 Gestión de Bienes, en algunas cláusulas del contrato 219 de 2020 y el Manual de Supervisión Contractual de la DNBC adoptado mediante Resolución 066 de 2016 y en los sistemas de información.</t>
  </si>
  <si>
    <t>9. La DNBC no cuenta con un sistema de seguimiento y control que permita identificar de manera detallada la inversión de los recursos recaudados por el Fondo Nacional de Bomberos. La información que presenta la entidad es general y no discrimina los proyectos, beneficiarios ni montos asignados por cada cuerpo de bomberos, lo que limita su verificación en cuanto a los beneficiarios finales.</t>
  </si>
  <si>
    <t>Deficiente ejecución contractual y de la logística (recepción, almacenaje, distribución) para asegurar la disposición inmediata de bienes.
Gestión administrativa insuficiente para cumplir el cronograma. Gestión no célere y concordante al estado de emergencia declarado. Falta de articulación entre las dependencias de la DNBC para una adecuada programación y entrega oportuna a los beneficiarios</t>
  </si>
  <si>
    <t>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
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t>
  </si>
  <si>
    <t>Deficiente control y seguimiento por parte del supervisor del contrato 222 de 2024.
La entidad no cuenta con mecanismos de contingencia que garantizaran la continuidad de las coberturas, pese a tratarse de bienes de uso operativo esencial para la atención de emergencias.</t>
  </si>
  <si>
    <t>Deficiencias en la coordinación entre las dependencias solicitante, supervisión y la aseguradora.
Falencias en el seguimiento del supervisor y del área responsable para exigir la expedición oportuna del anexo y/o nota de cobertura antes o en la fecha de inicio del riesgo.</t>
  </si>
  <si>
    <t>Indebida gestión operativa de los vehículos sin verificación previa de SOAT.
Deficiencias en el control y seguimiento por parte del área encargada de mantener actualizadas las pólizas. Ausencia de mecanismos preventivos como alertas automáticas, cronograma de vencimientos, entre otros.</t>
  </si>
  <si>
    <t>Deficiencias en la planeación y selección precontractual, reflejadas en fallas en la selección objetiva, clasificación de bienes y servicios, motivación de la adjudicación, análisis de costos y pertinencia del software, así como en la falta de correspondencia entre el objeto definido y lo contratado en el Contrato 223 de 2024</t>
  </si>
  <si>
    <t>Falencias en la gestión de verificación de la información y documentación aportada por el contratista, que le impidió corroborar si tenía el derecho de comercialización del software ofrecido y si los documentos aportados como requisitos para el pago, eran válidos. y dejar el registro de posibles modificaciones en el documento de implementación de metodología de analísis de causas.</t>
  </si>
  <si>
    <t>Desconocimiento del procedimiento de generación de informes estadisticos del aplicativo ORFEO
No existe un diagnostico de necesidades de parametrización por proceso, frente a niveles de usuario, reportes y generacion de informes estadisticos.</t>
  </si>
  <si>
    <t>1.La situación de emergencia y las consecuencias asociadas, si bien podian ser previsibles, tenian una muy baja probabilidad de ocurrencia, lo que repercutió en la falta de preparación de la Entidad para aforntarla. 2. No existia un plan de contingencia que permitiera de forma eficiente la oportuna recopilación de la información solicitada por el ente de control 3. Falencias en la digitalización de los expedientes contractuales</t>
  </si>
  <si>
    <t>1. Por ser los primeros contratos elaborados de estas caracteristicas no se tenia documento modelo de justificación de urgencia manifiesta. 2. Por el trabajo a distacia o teletrabajo no se archivo de forma correta el análisis de urgencia manifiesta. 3. No se establecio oportunamente un procedimiento de los soportes que deben contener los contratos celebrados y que su justificación fuese la urgencia manifiesta.</t>
  </si>
  <si>
    <t>Análisis 3 por qué:
1. Porque se le asignó la responsabilidad a la oficina de TI en el marco de sus competencias.
2. Porque desde la vigencia anterior la oficina de TI se le asignó el tema en referencia en atención a sus funciones.
3. Porque no se actualizó la politica de protección de datos por parte de Gestión Atención al Ciudadano.</t>
  </si>
  <si>
    <t>1. Porque no existe una actualización del manual de supervisión que establezca las exigencias hacia los proveedores, contratistas y subcontratistas de la DNBC respecto al SG-SST de la DNBC.
2. Porque no se ha visto la necesidad de hacerlo teniendo en cuenta que no se han presentado consecuencias pecuniarias o legales hasta el momento
3. Porque no se ha sensibilizado permanentemente a los integrantes del comité SIGE para entender la importancia de implementar el SG-SST y así mismo, exigirlo a los proveedores</t>
  </si>
  <si>
    <t>1. Porque en el momento de la conformación del Comité de convivencia laboral no se tuvo en cuenta la normatividad vigente por lo que se conformó únicamente por 4 trabajadores en vez de 8 como lo dicta la norma.
2. Porque, para su conformación, la entidad se orientó por lo realizado en el 2021 sin revisar la normatividad vigente.
3. Porque no se tenia la matriz legal actualizada con esta norma generando desconocimiento en la normativa</t>
  </si>
  <si>
    <t>1. Porque existían tareas acumuladas en el proceso de GAU que debían ser atendidas de manera prioritaria como la actualización de las PQRSD y los informes trimestrales.
2.Porque el proceso de GAU debe atender de manera cotidiana, tareas que no dan espera como las solicitudes de los entes de control. ejecuciones de planes institucionales etc y esto impidió que las tareas acumuladas se pusieran al día
3. Porque la alta rotación de personal en el proceso hace dispendiosa la coordinación de tareas pendientes y su rápida atención teniendo en cuenta la perdida de curva de aprendizaje y la dificultad en la transmisión de tareas pendientes</t>
  </si>
  <si>
    <t>1. Porque los integantes del proceso de gestión disciplinaria, podrían tener impedimentos para adelantar las investigaciones.
2. Porque es inevitable que el proceso de asuntos disciplinarios promueva la preservación del orden interno sin ayuda de los directivos teniendo en cuenta que podría existir amistad o enemistad con las personas implicadas que garantice imparcialidad en una entidad con tan pocos funcionarios.
3. Porque no se han sugerido acciones preventivas a la alta dirección con el fin de mitigar la materialización de las faltas que revistan caracter disciplinario</t>
  </si>
  <si>
    <t>1.Porque aunque el formato establecido contiene la inclusión del objeto de la comisión, las personas siguen sin diligenicar este espacio.
2. Porque se se requiere fortalecer los procesos de divulgación de este formato, en el cual, se recalque la importancia de diligenicar el espacio asociado a la justificación de asustencia presencial.</t>
  </si>
  <si>
    <t>1. Al cargar los soportes que acreditaron la liquidacion, no se percataron de subirlos en su totalidad.
3. Falta de personal en el proceso de Gestion de Talento Humano
2. Alta demanda de actividades en el proceso de Gestion de Talento Humano.</t>
  </si>
  <si>
    <t>1. Los servidores públicos no programan las vacaciones, pese a solicitud de TH.
2. Por necesidad del servicio consideran importante continuar ejerciendo labor.
3. El procedimiento no está actualizado con la actividad de vacaciones obligatorias por acto administrativo, pese a necesidad del servicio para servidores que tengan más de 1 período acumulado.</t>
  </si>
  <si>
    <t>1. Porque la funcionaria de gestión de Talento Humano se encontraba de vacaciones y hay actividades que solo la funcionaria puede realizar
2. Porque la liquidación se realiza de manera manual y requiere de una desarrollada curva de aprendizaje. se presenta una alta demanada de actividades de los contratistas que estan dentro del proceso
3.Porque se presenta una alta rotación de contratistas y una alta demanada de actividades de los contratistas que estan dentro del proceso y no es fácil delegar esta actividad.</t>
  </si>
  <si>
    <t>Gestion Administrativa
IXX308:
1. Porque el vehículo se encontraba en préstamo en bomberos Bogota.
2. No se tenía conocimiento del estado del vehículo IXX308.
3. No se había iniciando el proceso disciplinario por el estado del vehículo.</t>
  </si>
  <si>
    <t>1. El gestor y/o contratista encargado de habilitar al proveedor (contratista) no tiene el conocimiento adecuado o no sigue los procedimientos correctos para asegurar el registro.
2. En el procedimiento para la gestión contractual no contempla el registro de proveedor (contratista) en SIGEP II
3. Falta de control al momento de verificar que el proveedor cuente con el registro en SIGEP II, registrado con la entidad asociada a la DNBC.</t>
  </si>
  <si>
    <t>1. Falta por parte de la entidad DNBC, habilitación al proveedor (contratista) en el SIGEP II
2. En el procedimiento para la gestión contractual no contempla el registro de proveedor (contratista) en SIGEP II
3. Falta de control al momento de verificar que el proveedor (contratista) cuente con la asignación de ingresos SIGEP II, asociado a por la entidad DNBC.</t>
  </si>
  <si>
    <t>Falencias en la supervisión realizada a la ejecución del contrato 078 de 2019 por la deficiente verificación del correcto funcionamiento de los productos entregados por el contratista y recibidos por la DNBC. Así mismo, presuntas deficiencias en la ejecución del objeto contractual y las obligaciones específicas por parte del contratista. Igualmente, deficiencias en la gestión llevada a cabo en la Entidad para procurar el correcto funcionamiento del objeto contratado por parte de la DNBC, en respeto de los principios de economía, eficiencia y eficacia.</t>
  </si>
  <si>
    <t>Descuido al registrar la información contable y no contar con un software para el manejo de la Propiedad, planta y equipo, lo que genera Incertidumbre sobre el saldo de la cuenta 5360 Depreciación de Propiedades, Planta y Equipo y su subcuenta 536004009 Herramientas y accesorios.</t>
  </si>
  <si>
    <t>Debilidades en la elaboración, seguimiento, control y revisión final de las Notas a los Estados Financieros lo cual impide reflejar el detalle</t>
  </si>
  <si>
    <t>Deficiencias en la aplicación de los controles e incumplimiento de los controles establecidos en el manual de supervisión, el presunto incumplimiento de los procedimientos administrativos, Procedimiento PC-AD-01 Gestión de Bienes, Procedimiento PC-GF-10 Registro de obligaciones, Procedimiento PC-GF-11 Elaborar órdenes de pago y Procedimiento PC-GF-10 Central de cuentas. Falta de aplicación de las directrices emanadas por los Órganos de Control</t>
  </si>
  <si>
    <t>Inaplicabilidad de controles establecidos en la Entidad mediante el Manual de Supervisión Contractual de la DNBC adoptado mediante Resolución 066 de 2016, procedimiento PC-GF-10 Registro de obligaciones versión 1, procedimiento PCGF-10 Central de cuentas versión 1.</t>
  </si>
  <si>
    <t>Debilidades en la planificación contractual y falencias en la programación y ejecución presupuestal.</t>
  </si>
  <si>
    <t>1er Por qué: Desconocimiento de los lineamientos emitidos por MINTIC sobre la implementación de la política de Gobierno digital.
2do Por qué: La Entidad no cuenta con el personal idóneo y con experticia técnica que contribuya en la implementación de la política de Gestión digital de acuerdo a lo estipulado por MINTIC.
3er Por qué :No existe en la Entidad un autodiagnóstico de necesidades para dar cumplimiento con los lineamientos normativos.</t>
  </si>
  <si>
    <t>Desconocimiento frente a las disposiciones legales dispuesto en el Anexo 3 de la Resolución MinTIC de 2020 a las condiciones mínimas técnicas y de seguridad digital</t>
  </si>
  <si>
    <t>La Entidad no cuenta con el personal idóneo y con experticia técnica que contribuya en la implementación de la Ley de transparencia y acceso de la información de acuerdo a lo estipulado por MINTIC. Desconocimiento de los lineamientos emitidos por MINTIC</t>
  </si>
  <si>
    <t>Desconocimiento de las disposiciones existentes frente a la frente a la detección y prevención del uso inadecuado de la información priveligiada u otras situaciones que puedan implicar riesgos para la entidad.</t>
  </si>
  <si>
    <t>No se habia contemplado realizar la evaluacion de la documentacion del sistema</t>
  </si>
  <si>
    <t>Debilidad en el análisis de la información sobre la gestión del Riesgo en la entidad
Por desconocimiento en las nuevas disposiciones definidas por el DAFP, con respecto a la evaluación en el Informe Semestral del Sistema de Control Interno de la DNBC.</t>
  </si>
  <si>
    <t>Porque; para los funcionarios y contratistas tres (3) días no son suficientes para legalizar
Porque; a pesar de la socialización del procedimiento de viáticos muchos desconocen los tiempo de legalización
por qué los funcionarios y contratistas hacen caso omiso al correo de "legalización de comisión"</t>
  </si>
  <si>
    <t>Porque: Durante el periodo 2021, el sistema SIGEP presentó fallas y estuvo fuera de servicio durante periodos significativos.
2. Porque: La lista de chequeo contiene dentro de la información requerida la validación de la hoja de vida del sistema SIGEP. pero no hay una validación de la vinculación en el SIGEP por parte de la entidad.
3.Debilidad en la identiifcacion de controles sobre las hojas de vida de los contratistas de prestacion de servicio.</t>
  </si>
  <si>
    <t>Porque: Durante el periodo 2021, el sistema SIGEP presentó fallas y estuvo fuera de servicio durante periodos significativos.
2. Porque: La lista de chequeo contiene dentro de la información requerida la validación de la hoja de vida del sistema SIGEP. pero no hay una validación de la vinculación en el SIGEP por parte de la entidad.
3.error en la creacion de roles en el sistema SIGEP</t>
  </si>
  <si>
    <t>No se había contemplado realizar la evaluación de la documentación del sistema</t>
  </si>
  <si>
    <t>Debilidad en la aplicación de los controles existentes</t>
  </si>
  <si>
    <t>La lista de chequeo contiene dentro de la información requerida la validación de la hoja de vida del sistema SIGEP. pero no hay una validación de la vinculación en el SIGEP por parte de la entidad.
.Debilidad en la identiifcacion de controles sobre las hojas de vida de los contratistas de prestacion de servicio.</t>
  </si>
  <si>
    <t>Debilidad en la apliccaion de cntroles por parte del proceso de talento humano</t>
  </si>
  <si>
    <t>1. Falta de conocimiento de sobre los procesos de evaluación de la entidad. 2. Falta de planaeación en la actualziación de formatos y procedimientos. 3. Desconocimiento del proceso de medición de indicadores y el sistema MIPG por parte de los integrantes del proceso de contratación</t>
  </si>
  <si>
    <t>1. Desconocimiento por parte de los supervisores y contratistas, del trámite para registrar en la plataforma SECOP II los documentos correspondientes al etapa de ejecución contractual 2. Desconocimiento del equipo de gestión contractual de los soportes a publicar en los procesos contractuales 3. No publicación de todos los soportes por falta de conocimiento, seguimiento y control, tanto por las areas tecnicas como por el equipo de gestión contractual de la entidad.</t>
  </si>
  <si>
    <t>1. Presunta debilidad en la planeación contractual. 2. Posible falta de conocimiento sobre los documentos necesarios para estructurar un proceso de selección. 3. No existe dentro del procedimiento de Gestión Contractual, una actividad que establezca los requerimientos minimos necesarios para el inicio de la estructuración del proceso contractual</t>
  </si>
  <si>
    <t>1. Incumplimiento en la ley de archivo y cargue de soportes en la plataforma SECOP II. 2. Falta de conocimiento contractual y de la plataforma SECOP II. 3. No archivo de forma adecuada ni publicación de las Adendas en los días y horarios establecidos.</t>
  </si>
  <si>
    <t>1. Desconocimiento de los procesos contractuales. 2. Falta de conocimiento contractual y de la plataforma SECOP II. 3. Formatos y documentos desactualizados y publiciados sin revisión y sin el lleno de los requisitos.</t>
  </si>
  <si>
    <t>1. Presunta debilidad en la planeación contractual. 2. Posible falta de conocimiento sobre los documentos necesarios para estructurar un proceso de selección. 3. No existe dentro del procedimiento de Gestión Contractual, listas de chequeo sobre los documentos requeridos para cada tipo de proceso de selección</t>
  </si>
  <si>
    <t>1. Presunta debilidad en la planeación contractual. 2. Posible falta de conocimiento sobre los documentos necesarios para estructurar un proceso de selección. 3. No existe dentro del procedimiento de Gestión Contractual, una actividad que establezca la necesidad de la formalidad de Designar un Comité Evaluador</t>
  </si>
  <si>
    <t>1. Desconocimiento de los documentos que debe contener la etapa precontractual de los procesos. 2. Publicación de soportes del contratista incompletos. 3. No validación de los soportes minimos a publicar del contrato de acuerdo a la modalidad de cada proceso contractual, requisitos juridicos, financieros y tecnicos.</t>
  </si>
  <si>
    <t>1. Desconocimiento de la plataforma SECOP II. 2. No diligenciamiento de una base de consecutivos contractuales. 3. No validación por parte de los profesionales del consecutivo contractual o numearación de los contratos sin anterioridad.</t>
  </si>
  <si>
    <t>1. Desconocimiento de los documentos que debe contener la etapa precontractual de los procesos. 2. Publicación de soportes del contratista incompletos. 3. No validación de los soportes minimos a publicar del contrato de acuerdo a la modalidad de cada proceso contractual, requisitos juridicos, financieros y tecnicos, y su ejecución contractual</t>
  </si>
  <si>
    <t>1.La situación de emergencia y las consecuencias asociadas, si bien podian ser previsibles, tenian una muy baja probabilidad de ocurrencia, lo que repercutió en la falta de preparación de la Entidad para aforntarla. 2. No existia un plan de contingencia que permitiera de forma eficiente la oportuna recopilación de la información para los informes señalados. 3. No se contaba con personal ni la logistica necesaria para consolidar y recopilar la información solicitada dentro del tiempo, dada la sitaución de emergencia sanitaria</t>
  </si>
  <si>
    <t>1. Debilidad en la estructuración de condiciones en los procesos de selección 2. Por falta de conocimientos de requsitiso minimos segun el tipo de proceso de selección 3. Inexistencia de estandarización de requisitos habilitantes de corte jurídico, financiero y técnico</t>
  </si>
  <si>
    <t>1. Debilidad en la estructuración de condiciones en los procesos de selección 2. Falta de conocimientos de requsitos minimos segun el tipo de proceso de selección 3. Inexistencia de estandarización de requisitos habilitantes de corte jurídico, financiero y técnico</t>
  </si>
  <si>
    <t>1.Porque aunque el formato establecido ya contiene la justificación de asistencia presencial frente a virtual las personas siguen sin diligenciarlo.
2. Porque se se requiere fortalecer los procesos de divulgación de este formato, en el cual, se recalque la importancia de diligenicar el espacio asociado a la justificación de asustencia presencial.</t>
  </si>
  <si>
    <t>1. No se han adaptado todos los formatos internos, de acuerdo con el Decreto 444 del 29 de marzo del 2023
2.El formato establecido no contiene la justificación de asistencia presencial frente a virtual.</t>
  </si>
  <si>
    <t>1.El formato establecido no contiene la inclusión del objeto de la comisión.
2. El objeto de la comisión se incluia solamente en el informe de comisión.
3. Demoras en la generación de los formatos y procedimientos del proceso</t>
  </si>
  <si>
    <t>Debilidades en la Supervisión del Contrato 174 de 2021, que garantizaran la culminación de las obras.
Debilidades en la Interventoría Contrato Interadministrativo 178-2021 y Contrato derivado Contrato Interventoría 483-2021. El fenecimiento de los recursos por valor de $ 935.313.573 del Convenio 174 de 2021, dejó sin respaldo presupuestal al convenio para la vigencia 2025. Liquidar el Convenio 174 – 2021 con la obra inconclusa al 44.5%, sin las justificaciones o las razones que dan lugar a la su estado y cuando el convenio contemplaba la ejecución al 100% de la infraestructura.</t>
  </si>
  <si>
    <t>Incumplimiento de los deberes del Comodatario y Comodante.
Deficiencias en el seguimiento contractual por parte de la Supervisión del Contrato a cargo de la DNBC.</t>
  </si>
  <si>
    <t>1. Por qué: Porque no se identificaron adecuadamente los factores internos y externos que permitieran identificar las necesidades de la DNBC
2. Por qué: Desconocimiento de la adecuada aplicación del PETI con base a los lineamientos de la entidad, teniendo en cuenta la guía y soporte emitido por el ministerio de las TICs
3. Por qué; El área de Gestión tecnológica no dispone de una herramienta corporativa que automatice el respaldo, almacénamiento y recuperacion de la información.</t>
  </si>
  <si>
    <t>1º Por que; Falta de desconocimiento de la guia para Hacer la Gestión Contractual en el SECOP II
2ºPor que; No se realiza la aplicación de la Guia.
3. Por que; Falta de seguimiento de los supervisores a los contratos de presunción de servicios.</t>
  </si>
  <si>
    <t>Teniendo en cuenta que es un númeral nuevo dentro de la norma, no se tenia contemplado dentro del proceso y no se generó documentación formal para el desarrollo de esta actividad.</t>
  </si>
  <si>
    <t>Las procesos no dan aplicabilidad a la actividad contemplada el en procedimiento de acciones correctivas, preventivas y de mejora, que tratan de autoevaluaciones.
No se ahonda en la temática de autoevaluaciones continuamente.</t>
  </si>
  <si>
    <t>Las procesos no dan aplicabilidad a la actividad contemplada el en procedimiento de acciones correctivas, preventivas y de mejora, que tratan de autoevaluaciones.
No se realiza seguimiento continuamente en la generacion de autoevaluaciones</t>
  </si>
  <si>
    <t>A pesar que el Área de Almacén realiza semestralmente el inventario físico de los bienes de la entidad, este no está totalizado por cada Grupo que componen los bienes de P. P. y E.
Desconocimientos de las directrices establecidas por la CGN</t>
  </si>
  <si>
    <t>1. Porque: Incumplimiento al a las Facultades y deberes de los supervisores con respecto al seguimiento de los contratos.
2. Por que: No se realiza seguimiento permanente por parte de los Supervisores a los Contratos a su cargo</t>
  </si>
  <si>
    <t>1. Por qué; para los funcionarios y contratistas tres (3) días no son suficientes para legalizar
2. Por qué; a pesar de la socialización del procedimiento de viáticos muchos desconocen los tiempos de legalización
3.Porque: No se toman las acciones a que haya lugar por el incumplimiento
4. por qué: Los funcionarios y contratistas hacen caso omiso a lo establecido en la resolución vigente para legalización de comisión</t>
  </si>
  <si>
    <t>1. Por qué; para los funcionarios y contratistas tres (3) días no son suficientes para legalizar
2. Por qué; a pesar de la socialización del procedimiento de viáticos muchos desconocen los tiempos de legalización
3. por qué: Los funcionarios y contratistas hacen caso omiso a lo establecido en la resolución vigente para legalización de comisión.
4. Porque: No se da cumplimiento a la resolución 126 de 2020 y se continúa otorgando viáticos sin legalizar los anteriores.
5. Porque: No se toman las acciones a que haya lugar por el incumplimiento</t>
  </si>
  <si>
    <t>El area administrativa de mantenimiento no realizo la planeacion en base al programa de mantenimiento preventivo de las instalaciones y vehículo de la entidad.</t>
  </si>
  <si>
    <t>1. Porque: Durante el periodo 2020, el sistema SIGEP presentó fallas y estuvo fuera de servicio durante periodos significativos.
2. Porque: La lista de chequeo contiene dentro de la información requerida la validación de la hoja de vida del sistema SIGEP. pero no hay una validación de la vinculación en el SIGEP por parte de la entidad.
3. Porque: hay una Actualización y
control deficitario por parte de la supervisión contractual frente a la vinculación y desvinculación del contratista en el sistema SIGEP .
4. Problemas de fiabilidad de la información SIGEP por fallas técnicas del mismo y activación y desactivación por parte de la entidad.</t>
  </si>
  <si>
    <t>Porque no se había evidenciado la necesidad de realizar la carecterizacion de usuarios, ya que el RUE solo estaba enfocado para uso de los funcionarios de la DNBC.
Porque no se cuenta con el personal de Apoyo idoneo para la implementacion de la Politica de Gobierno Digital.</t>
  </si>
  <si>
    <t>Porque no se cuenta con el debido control y verificación de la información que es reportada por los cuerpos de bomberos en el modulo de Emergencias RUE.
Porque durante el primer semestre de la vigencia 2020 y primer trimestre de la vigencia 2021 no se realizo la contratación del personal de CITEL para realizar este control.</t>
  </si>
  <si>
    <t>1. Porque: por alta carga laboral en el proceso de tramite de viáticos y comisiones.
2, Porque: Por error involuntario en el diligenciamiento del cuadro de control y seguimiento de viáticos y comisiones.
3, Porque: Debilidad en la definición de controles, descritos en el procedimiento .</t>
  </si>
  <si>
    <t>1,Porque: Por alta carga laboral en el proceso de tramite de viáticos y comisiones.
2, Porque: Por error involuntario en el diligenciamiento del cuadro de control y seguimiento de viáticos y comisiones.
3, Porque: Debilidad en la definición de controles en la base de datos de control y seguimiento viáticos, gastos de viaje y desplazamientos</t>
  </si>
  <si>
    <t>1,Porque: Por alta carga laboral en el proceso de tramite de viáticos y comisiones.
2, Porque: Por error involuntario en el diligenciamiento del cuadro de control y seguimiento de viáticos y comisiones.
3. Porque: Debilidad en la definición de controles en la descripción del procedimiento .</t>
  </si>
  <si>
    <t>La Entidad no cuenta con el personal idóneo y con experticia técnica que contribuya en la implementación de la Ley de transparencia y acceso de la información de acuerdo a lo estipulado por MINTIC.
Desconocimiento de la normatividad vigente emitida por MINTIC</t>
  </si>
  <si>
    <t>1. No se tiene incluida dentro de los contratos de contratistas bomberos la obligación de acompañamiento y coordinacion en la atención de incidentes relacionados con la actividad bomberil.</t>
  </si>
  <si>
    <t>1. Debido a que no se ha formalizado el plan de trabajo de PESV, no se ha realizado diagnostico inicial ni capacitación de seguridad vial
2. Priorizacion de otras actividades del Plan de trabajo anual (PTA).</t>
  </si>
  <si>
    <t>Falencias en el diligenciamiento del formato de caracterizacion del proceso.</t>
  </si>
  <si>
    <t>Falta de diligencia en el registro de la información ORFEO .</t>
  </si>
  <si>
    <t>1. No se tiene la comunicación oportuna con el proceso de gestión contractual, para el manejo de información de los contratistas nuevos.
2. No se encuentra definida una responsabilidad de envió de información (contratistas vinculados) en el manual de contratación al equipo de SST de la entidad de manera oportuna.</t>
  </si>
  <si>
    <t>Desactualizacion de usuarios en el sistema orfeo en lo que corresponde a gestores del proceso</t>
  </si>
  <si>
    <t>1. Desconocimiento de los documentos que debe contener los expedientes contractuales. 2. No designación de supervisor en EP y contrato . 3. Incumplimiento a las funciones consagradas por la ley y el Manual de Contratación a los supervisores de contratos en la no designación de un supervisor por memorando</t>
  </si>
  <si>
    <t>1. Presunta debilidad en el procedimiento de gestión contractual 2. No hay claridad en la actividad del procedimiento de gestión contractual relacionada con la garantia 3. La Actividad existente en el procedimiento de gestión contractual no indica responsables ni tareas asociadas a la constitución y aporbación de la garantía</t>
  </si>
  <si>
    <t>1. Desconocimiento de los documentos que debe contener la etapa precontractual de los procesos. 2. Publicación de soportes del contratista incompletos . 3. No validación de los soportes minimos a publicar del contrato d acuerdo a la modalidad de cada proceso contractual, requisitos juridicos, financieros y tecnicos.</t>
  </si>
  <si>
    <t>1. Desconocimiento de los documentos que debe contener la etapa precontractual de los procesos. 2. Publicación de soportes del contratista incompletos. 3. No validación de los soportes minimos a publicar del contrato d acuerdo a la modalidad de cada proceso contractual, requisitos juridicos, financieros y tecnicos.</t>
  </si>
  <si>
    <t>1. No validación de los soportes de perfecionamiento y ejecución contractual. 2. El personal que da el inicio contractual no tiene conocimiento de las fechas de perfeccionamiento 3. Al momento de dar inicio a la ejecución contractual no se tiene como soporte el acta de inicio, por ende se corren las fehas de acuerdo a lo que se evidencia en los soportes y no lo que indica el supervisor, esto hace que la fecha de terminación tampoco se correcta.</t>
  </si>
  <si>
    <t>1. No se han adaptado todos los formatos internos, de acuerdo con el Decreto 444 del 29 de marzo del 2023
2.El formato establecido no contiene la justificación de asistencia presencial frente a virtual.
3. Se requiere actualizar formato de solicitud de comisión o desplazamiento incluyendo lo establecido en el artículo 6 del Decreto 444/2023.</t>
  </si>
  <si>
    <t>1.El formato establecido no contiene la inclusión del objeto de la comisión.
2. El objeto de la comisión se incluia solamente en el informe de comisión.
3. Se requiere actualizar formato de certificado de permanencia de comisión de servicios con la inclusión del objeto.</t>
  </si>
  <si>
    <t>1.Porque no se había interpretado adecuadamente el Decreto 1072 de 2015 articulo 2.2.4.6.6
2. Porque se había interpretado el texto del artículo "Ser concisa, redactada con claridad, estar fechada y firmada por el representante legal de la empresa" como si solo fuera necesario firmarla por un nuevo representante legal cuando cambiara algo dentro de su contenido. 3. Porque no existe un control que permita recordar a los responsables de la implementación del SG-SST que debe ser actualizada cada vez que el representante legal cambia</t>
  </si>
  <si>
    <t>Deficiencias en el ejercicio supervisor del Contrato 178 de 2021, por falta de gestión
en la ejecución, falta de planeación</t>
  </si>
  <si>
    <t>1. No archivo de los soportes de la propuesta presentada por el oferente 2. No solicitud del soporte en la estructuración del proceso. 3. Incumplimiento de los factores de selección de proponentes con certificado de distribuidor exclusivo</t>
  </si>
  <si>
    <t>1. Desconocimiento de los documentos que debe contener las propuestas de los oferentes. 2. Publicación de soportes del contratista incompletos . 3. No validación de los soportes minimos de la oferta de acuerdo a la modalidad de cada proceso contractual, requisitos juridicos, financieros y tecnicos.</t>
  </si>
  <si>
    <t>1. Porque dentro del plan de capacitación de Talento Humano se contempla la capacitaciones en SG-SST de manera general (sin desagregar cada una de ellas)
2. Porque el procedimiento "Formulación plan anual de capacitación" no detalla que debe incluirse el plan de capacitación de SG-SST.
3. Porque por parte del equipo de SG-SST, se interpretó como exigencia de la norma (Decreto 1072) que debe tenerse un plan de capacitación aparte del de Gestión del Talento Humano.</t>
  </si>
  <si>
    <t>1. Porque dentro del plan de capacitación de Talento Humano se contempla la capacitaciones en SG-SST de manera general (sin desagregar cada una de ellas) y esto no permite analizar a detalle la población objetivo.
2. Porque el procedimiento "Formulación plan anual de capacitación" no detalla que debe incluirse el plan de capacitación de SG-SST con su respectivo cronograma y análisis de población objetivo.
3. Porque son muy pocas las capacitaciones que requieren asistencia de solo unas personas en específico, por lo que no se había pensado en un análisis de población objetivo por cada una de ellas</t>
  </si>
  <si>
    <t>1. Porque al realizar la revisión por la dirección del año 2022 se genero una lista de asistencia con la cual se dejo soporte de los asistentes a la reunión pensando que esto era suficiente.
2. Porque no se tenía conocimiento de la necesidad de que el informe final de SG-SST fuera firmado por todos los integrantes de la alta dirección
3-. Porque no se tuvo presente la necesidad de incluir dentro del informe no solo las acciones realizadas sino las decisiones producto del análisis de la revisión</t>
  </si>
  <si>
    <t>1. Porque en el momento del desarrollo de la auditoria no se contaba con el informe anual del comité de convivencia laboral.
3. No se establecido en el cronograma de CONVILAB el informe anual a la alta dirección, generando desconocimiento de esta acción
3. Falta de entendimiento y revisión de la norma relacionada con el CONVILAB</t>
  </si>
  <si>
    <t>1- Porque la entidad en primer momento contaba con documentos para realizar seguimiento a los conductores y vehículos y no un plan estratégico de seguridad vial.
2. Porque la entidad contaba con tres vehículos y no se tenía claro si se debía diseñar e implementar el plan estratégico de seguridad vial.
3. Porque al momento de la auditoria se estaba realizando el diseño y actualización del PEVS, pero se evidenció que en el diseño no se tiene contemplada la formación y competencia del líder ni del auditor por lo que se encuentra en organización de la información según normativa, para formalización en el 2024.</t>
  </si>
  <si>
    <t>1. Imposibilidad de coordinar las agendas de los miembros del comité. 2. Las citaciones para las audiencias no se realizan con la suficiente antelación, lo que impide cumplir el término legal.</t>
  </si>
  <si>
    <t>1. Falta de actualización oportuna de la base de datos institucional.
2. Falta de monitoreo de la calidad de los datos en el sistema SIGEP II.
3. Falencias en los procesos internos de reporte al momento de las desvinculaciones de los servidores.
4. Desconocimiento del procedimiento Procedimiento Ingreso, Permanencia y Retiro de Funcionarios.</t>
  </si>
  <si>
    <t>1. Falta de actualización oportuna de la base de datos institucional.
2. Falta de monitoreo de la calidad de los datos en el sistema SIGEP II.
3. Falencias en los procesos internos de reporte al momento de las desvinculaciones de los servidores.
4. Desconocimiento del procedimiento - Procedimiento Ingreso, Permanencia y Retiro de Funcionarios.</t>
  </si>
  <si>
    <t>1. Por falta de capacitación al servidor público y/o contratista encargado del registro en el SIGEP II
2. Ausencia de controles en el proceso de registro que detecten y eviten clasificaciones erróneas
3. Falta de atención del servidor público y/o contratista encargado del registro en el SIGEP II</t>
  </si>
  <si>
    <t>1. Por falta de capacitación al servidor público y/o contratista encargado del registro en el SIGEP II
2. Ausencia de controles en el proceso de registro que detecten y eviten clasificaciones erróneas
3. Falta de controles para la asiganción de roles o verificación de vinculos</t>
  </si>
  <si>
    <t>1. Falta de conocimiento previo en el proceso de publicación de los informes del Comité de Conciliación, lo que impide garantizar el cumplimiento del plazo establecido.
2. Ausencia de una actividad formal y responsable designado en los procedimientos jurídicos, que regule la publicación y trazabilidad de dichos informes en la página web institucional.
3. Inexistencia de un procedimiento o instructivo operativo que establezca las etapas, responsables, tiempos y verificación del cumplimiento del artículo 24 de la Resolución 199 de 2024.</t>
  </si>
  <si>
    <t>1. Falta de articulación del proceso entre los roles (Abogado y Secretaría Técnica) dentro del Sistema.
2. Falta de personal del área de gestión jurídica que apoye el diligenciamiento del sistema
3.La coordinación entre el perfil de abogado responsable del registro de las solicitudes de conciliacion y la Secretaria Tecnica no esta formalizada, lo que genera que los registros en Ekogui no se realicen antes de la convocatoria, imposibilitando la gestion de las sesiones dentro del sistema</t>
  </si>
  <si>
    <t>1.Ausencia de control efectivo sobre los plazos procesales para el envío de las certificaciones al Ministerio Público.
2.Falta de un registro formal de envío y acuse de recibo que permita evidenciar la fecha de remisión de cada certificación.
3. Debilidad en el proceso de presentación y validación de las actas y certificaciones del Comité de Conciliación, ya que durante las audiencias los procuradores solicitaban ajustes o correcciones sobre el contenido de las mismas, lo cual ocasionaba retrasos y hacía que, al expedirse la versión final, ya no se cumpliera con la antelación mínima de cinco (5) días prevista en la Ley 2220 de 2022</t>
  </si>
  <si>
    <t>Falencias en la supervisión realizada a la ejecución del contrato 078 de 2019 por la deficiente verificación del correcto funcionamiento de los productos entregados por el contratista y recibidos por la DNBC. Así como, deficiencias en la ejecución del objeto contractual y las obligaciones específicas por parte del contratista.
La falta de acciones de la administración tendiendes a requerir el cumplimiento de obligaciones contractulales.</t>
  </si>
  <si>
    <t>Falencias en la supervisión al recibirse a satisfacción el sistema ERP, en donde se debió probar y verificar que estuvieran implementados en producción y totalmente funcionales los módulos</t>
  </si>
  <si>
    <t>Deficiencia de controles o falta de conciliación en las partidas de los activos intangibles, debido al no dar de baja los activos de los cuales no se espera obtener un potencial de servicio futuro por su uso</t>
  </si>
  <si>
    <t>Debilidad en la aplicación de controles en la gestión contractual con ocasión a la etapa pos contractual de los Contratos 174,188, 189, 213, 217, 219, 228, 229, 173 y 218 de 2020, toda vez que la liquidación no se dio conforme lo pactado en los contratos.</t>
  </si>
  <si>
    <t>A pesar de contar con un formato que justifique la constitucion de las Reservas presupuestales, no existe una politica que establezca los parametros requeridos para el seguimiento y formulacion de Reservas en la entidad.
Por falta de seguimiento y control por parte de los procesos con respecto a las directrices a tener en cuenta en el cierre presupuestal</t>
  </si>
  <si>
    <t>Desconocimeinto de la normatividad aplicable a la Entidad</t>
  </si>
  <si>
    <t>- Falta de experticia en la actualización del mapa de riesgos de gestión y su matriz de controles por parte del proceso de Gestión Financiera.
- Falta de personal para la orientación a las dependencias de la entidad en la identificación, prevención y actualización de los riesgos de gestión que puedan afectar el logro de sus objetivos.</t>
  </si>
  <si>
    <t>A pesar de realizar conciliaciones entre las Areas y Financiera, no existe una Politica Contable que establezca conciliaciones de las partidas más relevantes.
Desconocimiento de la obligatoriedad de incorporar cruces de partidas relevantes.</t>
  </si>
  <si>
    <t>- Falta de directriz formal que establezca la presentación de los estados financieros en el Comité Directivo.
- Los Estados Financieros se compartían en la reunión del Comité de Sostenibilidad Contable, pero no hacen parte todos los cargos del nivel directivo.
- Se presenta en el Comité Directivo información financiera pero no los EEFF trimestrales.</t>
  </si>
  <si>
    <t>1er Por qué: Porque la caracterización del proceso no estaba actualizada
2do Por qué: Por falta de acompañamiento metodológico para la identificación de los indicadores del proceso.
3 ir Por qué: Por falta de conocimiento para la identificación de los indicadores</t>
  </si>
  <si>
    <t>Deficiencias en la aplicación de controles para la administración y entrega de los bienes adquiridos en el Contrato 218 de 2020, con destino a los cuerpos de bomberos del país.
Falencias pueden ser producto de llevar un inventario manual en la Entidad, por cuanto este no se encuentra sistematizado y se lleva solo en hojas de Excel.</t>
  </si>
  <si>
    <t>1. Porque; No se tiene actualizada las cifras de manera mensual por parte del proceso de Gestion de talento humano
2. Porque; No se tenia la persona idonea del proceso para realizar el seguimiento de las novedades de incapacidades y el cobro de las mismas
3. Porque; la informacion que actualmente tiene el area financiera con respecto a las novedades de incapacidades no están conciliadas.</t>
  </si>
  <si>
    <t>A pesar de realizar conciliaciones entre las Areas y Financiera, no existe en las Politicas Contables de la entidad un Capitulo sobre los cruces de informacion de las Cuentas por Pagar por parte de los Supervisores de los Contratos.
Desconocimiento de la obligatoriedad de incorporar conciliaciones en las cuentas del pasivo</t>
  </si>
  <si>
    <t>1. Porque; El proceso de Gestión de talento humano no reporta a tiempo las novedades de incapacidad al área de Gestión Financiera de manera oportuna.
2. Porque; No se realizó las conciliaciones entre talento humano y financiera en las licencias de incapacidades.
3. Porque; Falta de la definición de controles y lineamientos para el cobro de incapacidades.</t>
  </si>
  <si>
    <t>El proceso de Gestión de talento humano no reporta a tiempo las novedades de incapacidad al área de Gestión Financiera de manera oportuna. No se realizó las conciliaciones entre talento humano y financiera en las licencias de incapacidades.
Falta de seguimiento y control por parte de la Gestión de talento humano y financiera</t>
  </si>
  <si>
    <t>- La alta carga de trabajo pudo generar descuidos o falta de tiempo para una revisión exhaustiva del documento.
- La ausencia de verificación jurídica permitió que el documento final quedara incompleto y sin los lineamientos adecuados.
- No se garantizó un mecanismo de control que validara que todos los capítulos actualizados estuvieran incluidos en la parte resolutiva de la norma.</t>
  </si>
  <si>
    <t>- No se estableció un mecanismo formal para la socialización de cambios en las políticas contables, lo que generó desconocimiento dentro de la entidad.
- No se implementaron herramientas o canales efectivos (capacitaciones, comunicados, reuniones) para garantizar que los procesos conozcan la nueva política.
- La falta de lineamientos claros dentro de la norma (Omisión de incluir el capitulo de Flujos de Información) impidió que la política pudiera ser socializada adecuadamente.</t>
  </si>
  <si>
    <t>- Se priorizó la realización de los Estados Financieros y sus notas de toda la vigencia anterior para cumplir con la transmisión oportuna en el CHIP ante el CGN.
- Simultaneidad de actividades del área contable.
- Exceso de tareas operativas que impidió la elaboración del acta y su socialización.</t>
  </si>
  <si>
    <t>- Exceso de tareas operativas que impidió la elaboración del acta y su socialización.
- Simultaneidad de actividades del área contable.
- No hay una directriz que establezca un tiempo para la elaboración y socialización oportuna del acta.</t>
  </si>
  <si>
    <t>*Algunos supervisores de contratos no realizan un seguimiento constante y permanente a los contratos que tienen a su cargo.
*Los supervisores no establecieron en el formato de justificación de reservas presuestales (RP) las razones claras del por qué de la generación de la Reserva Presupuestal
* Falta de seguimiento y control por parte de los supervisores de los contratos</t>
  </si>
  <si>
    <t>-No se reveló en la Nota 28 de Ingresos del Grupo 48, los rendimientos financieros percibidos en el año 2024
-Error de digitación en el Plan de Mejoramiento, pues la actividad de mejora debe ser del año 2024.
- Aunque se validó que las notas estuvieran acordes con lo solicitado en la Resolución 038 de 2024 de la CGN, se omitió validar que incluyeran la totalidad de las acciones de planes de mejoramiento vigente relacionadas con la presentación de Estados Financieros.
- Falta de un mecanismo de doble validación para asegurar que las notas contables reflejen las acciones de mejora exigidas por la CGN.</t>
  </si>
  <si>
    <t>1. Porque; Existió un error humano en el desarrollo del ejercicio del proceso
2. Porque; Error en el momento de realizar el compromiso por lo tanto se tomó de manera incorrecta el uso presupuestal.
3. Porque; Cuando se tomaron los controles ya se había registrado los usos presupuestales en el primer trimestre de 2021.</t>
  </si>
  <si>
    <t>1. La informacion se comparte de manera verbal en algunas ocasiones
2. Se ha presentado un alta demanda de actividades lo cual en ocasiones no permitiò que se envié la informacion a tiempo.</t>
  </si>
  <si>
    <t>Ausencia de una política contable para el tratamiento de la cuenta de Inventarios, así mismo, por la falta de lineamientos en el reconocimiento de la adquisición de elementos de identificación institucional para los Cuerpos de Bomberos del país</t>
  </si>
  <si>
    <t>Porque los Supervisores de los contratos no efectuaron un seguimiento permanente a la ejecucion de los mismos.
Porque no hubo un adecuado principio de Planeación.
Desconocimiento de las responsabilidades por parte de los Supervisores de los Contratos.
Debilidad al justificar tecnica y juridicamente la constitucion de las Reservas.</t>
  </si>
  <si>
    <t>1. Porque; Existió un error humano en el desarrollo del ejercicio del proceso
2. Porque; Error en el momento de realizar el compromiso por lo tanto se tomó de manera incorrecta el uso presupuestal.
3. Porque; Cuando se tomaron los controles ya se había registrado los usos presupuestales en el primer trimestre de 2022.</t>
  </si>
  <si>
    <t>Porque; Al momento de realizar el compromiso, hubo un error humano al tomar de manera incorrecta el uso presupuestal.</t>
  </si>
  <si>
    <t>1. Porque; Existió un error humano en el desarrollo del ejercicio del proceso
2. Porque; En ese momento se tenía que pagar de manera inmediata el recibo público y no se identificó el error
3. Porque; No se anticipan los gastos a ser registrados con suficiente tiempo por lo que se generan errores en el momento de realizar el compromiso y se toma de manera incorrecta el uso presupuestal</t>
  </si>
  <si>
    <t>Porque los Supervisores de los contratos no efectuaron un seguimiento permanente a la ejecucion de los mismos.
Porque no hubo un adecuado principio de Planeación.
Desconocimiento de las responsabilidades por parte de los Supervisores de los Contratos.
Desconocimiento de la norma</t>
  </si>
  <si>
    <t>1er Por qué: Por falta de recursos para la adecuación de un espacio
2do Por qué:Porque no se ha realizado un diagnóstico que determine las condiciones adecuadas para la conservación y custodia del acervo documental de la DNBC</t>
  </si>
  <si>
    <t>No se había contemplado realizar la socialización de la matriz de roles y usuarios a los funcionarios y contratistas</t>
  </si>
  <si>
    <t>Porque el proceso de Coordinación Operativa no es el encargado de establecer los lineamientos de la política de Gobierno Digital y Planes de Manteniemiento como lo establece MINTIC.
Porqre la entidad no cuenta con el personal de Apoyo competente e idoneo para diseñar e implementar la Política de Gobierno Digital, especificamente en su diagnostico de necesidades de informacion de la Entidad como en su desarrollo.</t>
  </si>
  <si>
    <t>1. Por qué; El grupo de gestión tecnológica no cuenta con el personal suficiente que permita realizar verificación o actualización de los procesos de la Gestión de TI
2. Por qué: El área de Gestión Tecnológica no tiene metodologías definidas para atender los requerimientos e incidentes por lo irregular de los elementos que componen de la red corporativa de la entidad.
3. Por que; No se tienen claramente identificados los factores críticos o de éxito del proceso.</t>
  </si>
  <si>
    <t>1. Desfase normativo natural generado por la expedición de una nueva norma (Decreto 104 de 2025) posterior a la Resolución 199 de 2024.
2. Falta de un mecanismo de monitoreo normativo continuo que permita identificar, evaluar y ajustar oportunamente los cambios legales que impactan la reglamentación interna.
3. Ausencia de una práctica institucional sistemática de revisión y actualización normativa periódica del marco legal que regula los Comités de Conciliación, lo que genera lapsos temporales sin alineación inmediata con nuevas disposiciones nacionales</t>
  </si>
  <si>
    <t>Deficiencias en las actividades de control interno para el registro y clasificación de los usos presupuestales en la ejecución presupuestal de
gastos de la DNBC, lo que genera que la información no refleje la realidad
presupuestal de la entidad</t>
  </si>
  <si>
    <t>Fallas en la Gestión Efectiva de la Supervisión por parte de la Dirección Nacional de Bomberos, para velar por el cumplimiento del contrato de Obra y lo establecido en los Estudios y Diseños del Proyecto. Deficiencias en la ejecución de los convenios y contratos citados.</t>
  </si>
  <si>
    <t>Debilidades en la aplicación de control y la deficiente gestión en la conciliación de las partidas con algunas entidades con las que la entidad tiene operaciones. Generando incertidumbre sobre el saldo de las cuentas del activo, ingresos, y gastos</t>
  </si>
  <si>
    <t>Porque: Desconocimiento técnico en la elaboración y actualización oportuna de los indicadores</t>
  </si>
  <si>
    <t>Porque los Supervisores no realizan el seguimiento Administrativo, Financiero y Contable de los contratos a su cargo
Desconocimiento de las responsabilidades por parte de los Supervisores de los Contratos.
Debilidad al diligenciamiento de los formatos soportes del pago.
Falta de control .</t>
  </si>
  <si>
    <t>1. Porque; Existió un error humano en el desarrollo del ejercicio del proceso
2. Porque; Error en el momento de realizar el compromiso por lo tanto se tomó de manera incorrecta el uso presupuestal.
3. Porque; Cuando se tomaron los controles ya se había registrado los usos presupuestales en el tercer trimestre de 2020.</t>
  </si>
  <si>
    <t>Análisis 3 por qué:
1.Porque no existe seguimiento y control por parte de los supervisores de los funcionarios y contratistas responsables de dar respuesta a las PQRS.
2. Porque habia desconocimiento por parte de los supervisores, funcionarios y contratistas del procedimiento interno de PQRS y del aplicativo de gestion documental ORFEO.
3. Porque la oficina de Gestión Atención al Ciudadano no realizó acompañamiento a los responsables de dar respuesta a las PQRSD del procedimiento interno de tramites de las mismas.</t>
  </si>
  <si>
    <t>1. Porque se presentó un error por parte de gestión financiera al formular el contenido de la resolución.
2. Porque esta resolución se realizó con mucha premura y no tuvo una revisión posterior
3. Porque no existe una guía que oriente su formulación ni se han realizado procesos de capacitación respecto a la proyección de actos administrativos en las diferentes áreas</t>
  </si>
  <si>
    <t>1. Porque se presentan errores en los formatos establecidos por financiera por parte de los supervisores
2. Porque los supervisores olvidan algunos conceptos que es necesario refrescar
3. Porque no se realizan procesos continuos de capacitación y concientización de la labor de supervisión</t>
  </si>
  <si>
    <t>1.Porque no existe seguimiento y control por parte de los supervisores de los funcionarios y contratistas responsables de dar respuesta a las PQRS.
2. Porque habia desconocimiento por parte de los supervisores, funcionarios y contratistas del procedimiento interno de PQRS en concordancia al articulo 14 de la ley 1755 de 2015.
3. Porque la oficina de Gestión Atención al Ciudadano no realizó acompañamiento a los responsables de dar respuesta a las PQRSD del procedimiento interno de tramites de las mismas.</t>
  </si>
  <si>
    <t>No se cuenta con una instancia articuladora
No se realizaron los cruces de información por las áreas responsables para la toma de decisiones por parte de la Ata Direccionara la ejecución contractual de la vigencia.</t>
  </si>
  <si>
    <t>1. Falta de revisión y control de los responsables del proceso y pago de nomina
2, No hay controles establecidos, ni documentados para el manejo de las novedades administrativas.</t>
  </si>
  <si>
    <t>1, Desconocimiento de la normatividad aplicable, en la liquidación de factores salariales.
2. Falta de revisión y control de los responsables del proceso y pago de nomina
3, No hay controles establecidos, ni documentados para el manejo de las novedades administrativas.</t>
  </si>
  <si>
    <t>1. Se generan pagos en su totalidad, en vez de realizar pagos proporcionales a los días laborados
2. Desconocimiento de la normatividad aplicable, en la liquidación de factores salariales.
3. Falta de revisión y control de los responsables del proceso y pago de nomina
4. No hay controles establecidos, ni documentados para el manejo de las novedades administrativas.</t>
  </si>
  <si>
    <t>1.En los tiempos estipulados para la recepción de las novedades administrativas, no se generan los actos administrativos que soportan la liquidación de la nomina.
2.No existen los lineamientos estipulados para el manejo de los soportes y comprobantes de la nomina.</t>
  </si>
  <si>
    <t>1, Falencias en la aplicabilidad del principio de planeación, en el momento de la programación de las vacaciones para los funcionarios.
2,No se dio cumplimiento a las fechas establecidas por cuanto el funcionario encargado de la liquidación se encontraba en vavaciones</t>
  </si>
  <si>
    <t>Los servidores públicos que recibieron a satisfacción el resultado esperado de la ejecución del contrato 078 de 2019 no continúan en la entidad, lo que genero que no se lograra garantizar. La seguridad de la información para la puesta en marcha del sistema de Gestión documental ORFEO</t>
  </si>
  <si>
    <t>No se aplican las políticas, procedimientos y seguimiento de atención de soporte Técnico.</t>
  </si>
  <si>
    <t>Desconocimiento de la adecuada aplicación del PETI con base a los lineamientos de la entidad, teniendo en cuenta la guía y soporte emitido por el ministerio de las TICs</t>
  </si>
  <si>
    <t>Falta de seguimiento y control por parte de la Gestión de talento humano y financiera</t>
  </si>
  <si>
    <t>Porque no hubo un adecuado principio de Planeación.</t>
  </si>
  <si>
    <t>Aunque se siguen enviado comunicaciones de recobro a las EPS no han realizado el pago de la obligación.</t>
  </si>
  <si>
    <t>Aunque se siguen enviado comunicaciones de recobro las EPS no han realizado el pago de la obligación.</t>
  </si>
  <si>
    <t>1.Por que a pesar de que se ha venido ejecutando el seguimiento por parte del supervisor del contrato, la entidad prestadora del servicio de telefonía no ha dado respuesta a los requerimiento solicitados</t>
  </si>
  <si>
    <t>Porque el proceso no tenía planeado actualizar el Plan de Preservación Digital de Largo Plazo (PPDLP).</t>
  </si>
  <si>
    <t>2 do porque: Desconocimiento de la normatividad en lo pertinente a la formulación de una política de gestión de documentos.</t>
  </si>
  <si>
    <t>2do Por qué: Desconocimiento del deber de realizar un seguimiento y control al Sistema Integrado de Conservación</t>
  </si>
  <si>
    <t>No se da cumplimiento a la resolución 60 de 2021 y se continua otorgando viáticos sin legalizar los anteriores.
Los funcionarios y contratistas hacen caso omiso al correo de legalización de comisión</t>
  </si>
  <si>
    <t>4. No se adelantan las acciones a que haya lugar para que los contratistas y funcionarios cumplan con la legalización oportuno de las comisiones y viáticos</t>
  </si>
  <si>
    <t>3, Inadecuado control y seguimiento sobre el uso y manejo de las líneas telefónicas de la DNBC</t>
  </si>
  <si>
    <t>3. Porque: Debilidad en el ejercicio de supervision contractual</t>
  </si>
  <si>
    <t>2. Ausencia de autocontrol, control y seguimiento a la ejecución del proceso.</t>
  </si>
  <si>
    <t>Falta de seguimiento, de control y evaluación por parte del gestor del proceso a las acciones a implementar descritas en el plan de mejoramiento.</t>
  </si>
  <si>
    <t>A pesar de que los procesos entregaron la información al funcionario responsable de administrar el sitio web, no se ha dado cumplimiento a los lineamientos establecidos en la Resolución 1519 de 2020 MINTIC</t>
  </si>
  <si>
    <t>No se da cumplimiento a la resolución 60 de 2021. pese a los controles establecidos en el area los funcionarios y contratistas siguen incumpliendo</t>
  </si>
  <si>
    <t>Hallazgos por parte de los Órganos de Control
Presuntas faltas disciplinarias</t>
  </si>
  <si>
    <t>La actividad de socializacion del Manual de Convivencia Laboral no se incluyo en el plan de trabajo del comité de SST.</t>
  </si>
  <si>
    <t>Por la alta carga laboral del profesional que tiene a cargo la responsabilidad de realizar la evaluacion de los canales externos de comunicación.</t>
  </si>
  <si>
    <t>Desconocimeinto de la aplicabilidad de la politica de Comunicación Interna y Externa de la Dirección Nacional de Bomberos</t>
  </si>
  <si>
    <t>Debilidad en identificación de controles y seguimiento de los informes mensuales de PQRSD que presenta el proceso de GAU</t>
  </si>
  <si>
    <t>No se realizan los cruce de información dentro del proceso de Proceso de Gestión Financiera así como con el Proceso de Gestión del Talento, para saber el valor real d elos rientegors que deben de hacer las EPS</t>
  </si>
  <si>
    <t>Debilidad en la identificacion de controles para la gestion delos recursos fisicos y servicios de la entidad.</t>
  </si>
  <si>
    <t>Desconocimiento de la aplicabilidad de esos formatos</t>
  </si>
  <si>
    <t>Desconocimeinto por parte delos responsables de dar respuesta a las PQRSD sobre los terminos para resolver las distintas modalidades de peticiones.</t>
  </si>
  <si>
    <t>2.No hay controles establecidos, ni documentados para el manejo de las novedades administrativas.</t>
  </si>
  <si>
    <t>2.Falecias en le seguimiento de los controles establecido para la mitigación de los riesgos de corrupción y de gestión.</t>
  </si>
  <si>
    <t>2.Falencias en le seguimiento de los controles establecido para la mitigación de los riesgos de corrupción y de gestión.</t>
  </si>
  <si>
    <t>3. Porque; Falta de seguimiento y control por parte de la Gestión de talento humano y financiera</t>
  </si>
  <si>
    <t>Debilidad en la aplicación de los controles y seguimientos establecidos en el Manual para el Manejo de Vehículos de la Dirección Nacional de Bomberos</t>
  </si>
  <si>
    <t>No se cuenta con el plan del mantenimiento preventivo y correctivo de los vehículos.</t>
  </si>
  <si>
    <t>Falta de concientización por parte de la alta dirección y lideres de los procesos sobre las responsabilidades y apoyo ala ejecución de las estrategias del plan de Eficiencia administrativa y cero papel</t>
  </si>
  <si>
    <t>Ausencia de autocontrol, control y seguimiento a la ejecución del proceso.</t>
  </si>
  <si>
    <t>Desconocimiento del proceso y responsabilidades desde el grupo de Gestión Contractual en los terminos e importancia de solucionar los hallazgos y acciones de mejora reportados por la OCI.</t>
  </si>
  <si>
    <t>Falta de conocimiento, seguimiento y control, de los procedimiento y soportes a publicar en los procesos contractuales.</t>
  </si>
  <si>
    <t>Desconocimiento por parte de los supervisores y apoyos a estos de las actividades y responsabilidades el ejercicio de la supervisión.</t>
  </si>
  <si>
    <t>No existencia en el Manual de Supervisión, de una actividad que establezca los requisitos necesarios para el seguimiento contractual y gestión de pagos, así como su registro en la plataforma SECOP II.</t>
  </si>
  <si>
    <t>Desconocimiento por parte de los supervisores y apoyos a estos, del trámite para cierre y liquidación de contratos.</t>
  </si>
  <si>
    <t>No existencia de revisión efectiva sobre el documento de designación de supervior a efectos de asegurar que este se haga unica y exclusivamente funcionarios</t>
  </si>
  <si>
    <t>Desconocimiento del los funcionarios y o contratistas de los procedimientos y documentación ligada a las actividades de seguimiento y cumplimiento contractual .</t>
  </si>
  <si>
    <t>Falta de conocimiento de las areas solicitantes sobre el proceso de estructuración de estudios y documentos previos.</t>
  </si>
  <si>
    <t>No se priorizaban las tareas a través de plan de trabajo para mejorar la gestión.</t>
  </si>
  <si>
    <t>No se especificaba en los informes períodicos de manera puntual los servicios sobre los que se presente el mayor número de quejas y reclamos</t>
  </si>
  <si>
    <t>La oficina de Gestión Atención al Ciudadano no realizó acompañamiento a los responsables de dar respuesta a las PQRSD del procedimiento interno de tramite de las mismas.</t>
  </si>
  <si>
    <t>Se requiere realizar contrato de mantenimiento preventivo y correctivo de vehículos.</t>
  </si>
  <si>
    <t>Los tiempos establecidos para la entrega de los formato de control a Gestión Administrativa eran muy amplios (1 mes) y requieren actualización.</t>
  </si>
  <si>
    <t>3.Porque no se tienen establecidos tiempos de manera interna que funcionen como orientación de la visitas externas</t>
  </si>
  <si>
    <t>3. Porque no se se alineó adecuadamente el procedimiento a las necesidades de información para conocer la eficiencia del Sistema de Control Interno Contable</t>
  </si>
  <si>
    <t>3. o y los entregados en comodato dentro del inventario
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t>
  </si>
  <si>
    <t>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t>
  </si>
  <si>
    <t>1. Porque debido a los retroactivos anuales de los funcionarios se hace necesario pagar la PILA frente a esta fracción y no se hizo</t>
  </si>
  <si>
    <t>3. Porque no se realizó una adecuada supervisión por parte del supervisor con el fin de garantizar esta tarea.</t>
  </si>
  <si>
    <t>Porque se adicionan recursos de funcionamiento por parte del Ministerio de Hacienda a la DNBC de manera tardía dentro de la vigencia.</t>
  </si>
  <si>
    <t>Porque el entendimiento de la efectividad se limitaba únicamente a dar la capacitación a los asistentes y no a entender si se había adquirido conocimientos</t>
  </si>
  <si>
    <t>Por desconocimiento de los supervisores y porque no siempre hay personal de Gestión de Talento disponible para hacer la inducción antes del inicio de las actividades de cada contratista</t>
  </si>
  <si>
    <t>Porque no hubo una validación conjunta entre el responsable de gestión documental y el responsable del SG-SST de la Tabla de retención Documental.</t>
  </si>
  <si>
    <t>Porque no se ha sensibilizado permanentemente a los integrantes del comité de contratación para transmitir la importancia de implementar el SG-SST y así mismo, exigirlo a los proveedores</t>
  </si>
  <si>
    <t>Porque no se asignan los recursos de funcionamiento necesarios por parte del Ministerio de Hacienda asignados a la DNBC desde un inicio de la vigencia.</t>
  </si>
  <si>
    <t>Porque hay desconocimiento de los supervisores y porque no siempre hay personal de Gestión de Talento Humano disponible para depurar y aplicar la herramienta antes del inicio de las actividades de cada contratista..</t>
  </si>
  <si>
    <t>Porque no se ha establecido un control adecuado de depuración que permita mantener la base de datos actualizada en lugar de solicitar continuamente su diligenciamiento</t>
  </si>
  <si>
    <t>Porque la normatividad vigente respecto a la identificación de peligros, evaluación y valoración de riesgos cambia continuamente lo que lleva a posibles omisiones en la identificación de estos. Por otra parte, no se utiliza adecuadamente a metodología de identificación de peligros, evaluación y valoración de riesgos.</t>
  </si>
  <si>
    <t>Porque no se realizó una revisión con el gestor y el líder del proceso de gestión de Talento Humano del cronograma establecido con la ARL debido a un exceso de temas pendientes</t>
  </si>
  <si>
    <t>Porque no se ha establecido una comunicación oportuna con SST con el fin de realizar este programa de mantenimiento preventivo</t>
  </si>
  <si>
    <t>Porque se desconoció por parte del equipo de SG-SST la norma de obligatorio cumplimiento que se aterriza a través de la guía.</t>
  </si>
  <si>
    <t>Porque no se asignaron los recursos de funcionamiento necesarios por parte del Ministerio de Hacienda a la DNBC desde un inicio de la vigencia</t>
  </si>
  <si>
    <t>Porque no se cuenta con una ficha técnica de la totalidad de ellos que facilite el entendimiento de la información requerida así como la periodicidad de su diligenciamiento</t>
  </si>
  <si>
    <t>Porque el procedimiento "Ingreso, permanencia y retiro" no tiene controles establecidos que permitan establecer la obligación de entregar información relacionada con el cargo y alineada a la gestión anterior (exigencia de la política de gestión de conocimiento)</t>
  </si>
  <si>
    <t>Porque no se cuenta con un gabinete donde pueda almacenarse de manera segura la documentación física del comité.</t>
  </si>
  <si>
    <t>Se respeta el mínimo vital con respecto al pago de salario de funcionarios generando de tal manera que en el mes se adeude el valor de 324.136 por parte de la funcionaria Angelica Rosado</t>
  </si>
  <si>
    <t>La alta rotación de personal en el proceso hace dispendiosa la coordinación de tareas pendientes y su rápida atención teniendo en cuenta la perdida de curva de aprendizaje. Adicionalmente, se ha hecho dificil coordinar entre áreas la celebración de estas reuniones.</t>
  </si>
  <si>
    <t>La oficina de Gestión Atención al Ciudadano no realizó socializacióm/ acompañamiento a los responsables de dar respuesta a las PQRSD del procedimiento interno de tramite de las mismas por falta de personal en el proceso y por falta de compromiso de asistencia a las actividades programadas por el proceso</t>
  </si>
  <si>
    <t>La oficina de Gestión Atención al Ciudadano no realizó socialización/ acompañamiento a los responsables de dar respuesta a las PQRSD del procedimiento interno de tramite de las mismas por falta de personal en el proceso y por falta de compromiso de asistencia a las actividades programadas por el proceso</t>
  </si>
  <si>
    <t>Gestion Administrativa
Planillas:
No hay una adecuada supervisión de las obligaciones contractuales adquiridas por por los conductores contratados a través de CPS relacionadas con el no cumplimiento de la política de desplazamiento de vehículos de la DNBC. Lo anterior, teniendo en cuenta que existen obligaciones contractuales que no se establecen de manera explícita ene l contrato, sino que quedan bajo la obliugación "las demás que sean solicitadas" Adicionalmente, no se están contemplando amonestaciones a aquellos funcionarios que no cumplan con esta misma política.</t>
  </si>
  <si>
    <t>Gestion Administrativa
Planillas:
No existía la obligatoriedad en los contratos de prestación de servicios de conductores del diligenciamiento de la planilla.</t>
  </si>
  <si>
    <t>Limitaciones técnicas del sistema e-KOGUI</t>
  </si>
  <si>
    <t>Debilidad en la identificacion de controles respecto de la presentación de la declaración de bienes y rentas de los contratistas de prestacion de servicio.</t>
  </si>
  <si>
    <t>Debilidades en la creación y registro de los contratos de prestación de servicios en SIGEP II.</t>
  </si>
  <si>
    <t>Debilidad en la identificación de controles respecto de la información registrada en el SIGEP II</t>
  </si>
  <si>
    <t>Debilidad en la identificacion de controles respecto de la información registrada en el SIGEP II</t>
  </si>
  <si>
    <t>Porque para la conformación del comité, se hizo la misma gestión que en el 2021 sin revisar si esta configuración daba cumplimiento a la normatividad vigente.</t>
  </si>
  <si>
    <t>La alta rotación de personal en el proceso hace dispendiosa la coordinación de tareas pendientes y su rápida atención teniendo en cuenta la perdida de curva de aprendizaje y la dificultad en la transmisión de tareas pendientes.</t>
  </si>
  <si>
    <t>No se han sugerido acciones preventivas a la alta dirección con el fin de mitigar la materialización de las faltas que revistan caracter disciplinario</t>
  </si>
  <si>
    <t>2. Alta demanda de actividades en el proceso de Gestion de Talento Humano</t>
  </si>
  <si>
    <t>El procedimiento no está actualizado con la actividad de vacaciones obligatorias por acto administrativo, pese a necesidad del servicio para servidores que tengan más de 1 período acumulado.</t>
  </si>
  <si>
    <t>Debilidades en la habilitación y registro de los proveedores (contratista) en el SIGEP II.</t>
  </si>
  <si>
    <t>3er Por qué: No existe en la Entidad un autodiagnóstico de necesidades para dar cumplimiento con los lineamientos normativos.</t>
  </si>
  <si>
    <t>Desconocimiento de los lineamientos emitidos por MINTIC</t>
  </si>
  <si>
    <t>Debilidad en la identiifcacion de controles sobre las hojas de vida de los contratistas de prestacion de servicio.</t>
  </si>
  <si>
    <t>3.Debilidad en la identiifcacion de controles sobre las hojas de vida de los contratistas de prestacion de servicio.</t>
  </si>
  <si>
    <t>Desconocimiento del proceso de medición de indicadores y el sistema MIPG por parte de los integrantes del proceso de contratación</t>
  </si>
  <si>
    <t>No publicación de todos los soportes por falta de conocimiento, seguimiento y control, tanto por las areas tecnicas como por el equipo de gestión contractual de la entidad.</t>
  </si>
  <si>
    <t>No se contaba con personal ni la logistica necesaria para consolidar y recopilar la información solicitada dentro del tiempo, dada la sitaución de emergencia sanitaria</t>
  </si>
  <si>
    <t>Inexistencia de estandarización de requisitos habilitantes de corte jurídico, financiero y técnico</t>
  </si>
  <si>
    <t>Porque se se requiere fortalecer los procesos de divulgación de este formato, en el cual, se recalque la importancia de diligenicar el espacio asociado a la justificación de asustencia presencial.</t>
  </si>
  <si>
    <t>Falta de seguimiento de los supervisores a los contratos de prestación de servicios.</t>
  </si>
  <si>
    <t>El Área de Almacén realiza semestralmente el inventario físico de los bienes de la entidad, este no está totalizado por cada Grupo que componen los bienes de P. P. y E.
Desconocimientos de las directrices establecidas por la CGN</t>
  </si>
  <si>
    <t>No se realiza seguimiento permanente por parte de los Supervisores a los Contratos a su cargo</t>
  </si>
  <si>
    <t>No se da cumplimiento a la resolución 126 de 2020 y se continùa otorgando viáticos sin legalizar los anteriores.
Los funcionarios y contratistas hacen caso omiso al correo de legalización de comisión</t>
  </si>
  <si>
    <t>Problemas de fiabilidad de la información SIGEP por fallas técnicas del mismo y activación y desactivación por parte de la entidad.</t>
  </si>
  <si>
    <t>Porque no se cuenta con el personal de apoyo idoneo para la implementacion de la Politica de Gobierno Digital.</t>
  </si>
  <si>
    <t>3, Porque: Debilidad en la definición de controles en la base de datos de control y seguimiento viáticos, gastos de viaje y desplazamientos</t>
  </si>
  <si>
    <t>3. Porque: Debilidad en la definición de controles en la descripción del procedimiento .</t>
  </si>
  <si>
    <t>Desconocimiento de la normatividad vigente emitida por MINTIC</t>
  </si>
  <si>
    <t>*No se tiene incluida dentro de los contratos de contratistas bomberos la obligación de acompañamiento y coordinacion en la atención de incidentes relacionados con la actividad bomberil.</t>
  </si>
  <si>
    <t>*Priorizacion de otras actividades del Plan de trabajo anual (PTA).</t>
  </si>
  <si>
    <t>No se encuentra definida una responsabilidad de envió de información (contratistas vinculados) en el manual de contratación al equipo de SST de la entidad de manera oportuna.</t>
  </si>
  <si>
    <t>La Actividad existente en el procedimiento de gestión contractual no indica responsables ni tareas asociadas a la constitución y aporbación de la garantía</t>
  </si>
  <si>
    <t>Actualizar formato de Solicitud para tramite de Comisión o Desplazamiento al Interior del País</t>
  </si>
  <si>
    <t>Actualizar formato Certificado de
Permanencia de Comision de Servicios y/o Desplazamiento</t>
  </si>
  <si>
    <t>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t>
  </si>
  <si>
    <t>Porque no se ha llevado a cabo una sesión de actualización de la matriz legal de SST para diligenciar el espacio "cómo se cumple el requisito"</t>
  </si>
  <si>
    <t>Por parte del equipo de SG-SST, se interpretó como exigencia de la norma (Decreto 1072) que debe tenerse un plan de capacitación aparte del de Gestión del Talento Humano.</t>
  </si>
  <si>
    <t>Porque no se tuvo presente la necesidad de incluir dentro del informe no solo las acciones realizadas sino las decisiones y compromisos producto del análisis de la revisión.</t>
  </si>
  <si>
    <t>Falta de entendimiento y revisión de la norma relacionada con el CONVILAB</t>
  </si>
  <si>
    <t>Al momento de la auditoria se estaba realizando el diseño y actualización del PEVS, pero se evidenció que en el diseño no se tiene contemplada la formación y competencia del líder ni del auditor por lo que se encuentra en organización de la información según normativa, para formalización en el 2024.</t>
  </si>
  <si>
    <t>El procedimiento no está actualizado con con la actividad de reportar al Director general y jefes inmediatos los funcionrios que tengan mas de un peridodo de vacaciones acumulados</t>
  </si>
  <si>
    <t>Debilidades en los procesos internos en la actualización de la base de datos institucional, generando la inoportunidad de la actualización en SIGEP II</t>
  </si>
  <si>
    <t>Debilidades en la creación y registro en SIGEP II.</t>
  </si>
  <si>
    <t>La coordinación entre el perfil de abogado responsable del registro de las solicitudes de conciliacion y la Secretaria Tecnica no esta formalizada, lo que genera que los registros en Ekogui no se realicen antes de la convocatoria, imposibilitando la gestion de las sesiones dentro del sistema</t>
  </si>
  <si>
    <t>A pesar de realizar conciliaciones entre las Areas y Financiera, no existe una Politica Contable que establezca conciliaciones de las partidas más relevantes.</t>
  </si>
  <si>
    <t>3 ir Por qué: Por falta de conocimiento para la identificación de los indicadores</t>
  </si>
  <si>
    <t>No se tenia la persona idonea del proceso para realizar el seguimiento de las novedades de incapacidades y el cobro de las mismas</t>
  </si>
  <si>
    <t>No existe en las Politicas Contables de la entidad un Capitulo sobre los cruces de informacion de las Cuentas por Pagar
Desconocimiento de la obligatoriedad de incorporar cruces en las cuentas del pasivo</t>
  </si>
  <si>
    <t>3. Porque; Falta de la definición de controles y lineamientos para el cobro de incapacidades.</t>
  </si>
  <si>
    <t>Error en el momento de realizar el compromiso por lo tanto se tomó de manera incorrecta el uso presupuestal</t>
  </si>
  <si>
    <t>Se ha presentado un alta demanda de actividades lo cual en ocacioneas no permitiò que se envié la informacion a tiempo.</t>
  </si>
  <si>
    <t>No se anticipan los gastos a ser registrados con suficiente tiempo por lo que se generan errores en el momento de realizar el compromiso y se toma de manera incorrecta el uso presupuestal</t>
  </si>
  <si>
    <t>Desconocimiento de la norma</t>
  </si>
  <si>
    <t>Porque la entidad no cuenta con el personal de Apoyo competente e idoneo para diseñar e implementar la Política de Gobierno Digital, especificamente en su diagnostico de necesidades de informacion de la Entidad como en su desarrollo.</t>
  </si>
  <si>
    <t>Desconocimiento técnico en la elaboración y actualización oportuna de los indicadores</t>
  </si>
  <si>
    <t>Debilidad al diligenciamiento de los formatos soportes del pago.. Falta de control</t>
  </si>
  <si>
    <t>Debilidad al diligenciamiento de los formatos soportes del pago y falta de control</t>
  </si>
  <si>
    <t>La oficina de Gestión Atención al Ciudadano no brindó capacitación a los responsables de dar respuesta a las PQRSD sobre el procedimiento interno de tramite de las mismas y sobre el sistema aplicativo de ORFEO.</t>
  </si>
  <si>
    <t>No hay controles establecidos, ni documentados para el manejo de las novedades administrativas.</t>
  </si>
  <si>
    <t>3, No hay controles establecidos, ni documentados para el manejo de las novedades administrativas.</t>
  </si>
  <si>
    <t>4. No hay controles establecidos, ni documentados para el manejo de las novedades administrativas.</t>
  </si>
  <si>
    <t>Generar los controles necesarios para dar cumplimiento a lo establecido en el Plan de Austeridad del Gasto para los órganos que hacen parte del Presupuesto General de la Nación</t>
  </si>
  <si>
    <t>Generación de cruces de información para ser contabilizados en los estados financieros de la entidad.</t>
  </si>
  <si>
    <t>Fortalecer controles en la identificación de necesidades</t>
  </si>
  <si>
    <t>Diseñar e implementar mecanismos de control y seguimiento para los tiempos de publicación de contratos en SECOP II, que combine herramientas y capacitaciones al personal responsable</t>
  </si>
  <si>
    <t>Fortalecimiento de controles y procedimientos en el manejo de la propiedad planta y equipo de la entidad por parte del proceso de Gestión administrativa para registrar en los estados financieros la realidad de los hechos económicos</t>
  </si>
  <si>
    <t>Establecer mecanismo de control para la aceptación y registró de las donaciones recibidas por la DNBC, de conformidad con el marco normativo aplicable.</t>
  </si>
  <si>
    <t>Fortalecer las estrategias para la planeación, ejecución y seguimiento del presupuesto asignado al proyecto de inversión, con el fin de asegurar la oportuna y eficiente ejecución de los recursos.</t>
  </si>
  <si>
    <t>Fortalecer los controles existentes para la realización de los pagos, de manera tal que se garantice el cumplimiento de lo pactado contractualmente; así como lo establecido en los procedimientos y formatos asociados de la DNBC.</t>
  </si>
  <si>
    <t>Acatar el marco conceptual para la Preparación y Presentación de Información Financiera de las Entidades de Gobierno en cuanto al principio de contabilidad de devengo</t>
  </si>
  <si>
    <t>Fortalecer controles para prevenir pérdida de apropiación</t>
  </si>
  <si>
    <t>Implementar acciones de control de los bienes y / servicios adquiridos y entregados</t>
  </si>
  <si>
    <t>Generar acciones de supervisión y control de los bienes recibidos y entregados, así como en la cancelación de los compromisos adquiridos</t>
  </si>
  <si>
    <t>Implementar, y Aplicar acciones de supervisión y control de los bienes recibidos y entregados</t>
  </si>
  <si>
    <t>Fortalecer los mecanismos de planeación, supervisión y seguimiento de contratos relacionados con la construcción de estaciones de bomberos a través de la implementación de un sistema de control integral para mitigar riesgos y garantizar el cumplimiento de los tiempos de ejecución</t>
  </si>
  <si>
    <t>Generar acciones de monitoreo y control que permitan gestionar oportuna, eficiente y adecuadamente los recursos asignados a la entidad,</t>
  </si>
  <si>
    <t>Fortalecer el Proceso de gestión para la entrega de bienes asignados a los Cuerpos de Bomberos del País con recursos del Fondo Nacional de Bomberos</t>
  </si>
  <si>
    <t>Implementar mecanismos de control con respecto a liquidación de los convenios</t>
  </si>
  <si>
    <t>Fortalecer la calidad y transparencia de la información cualitativa y cuantitativa en la elaboración de las notas a los estados financieros en cumplimiento a lo establecido en el marco normativo contable.</t>
  </si>
  <si>
    <t>Fortalecer los mecanismos del Control Interno Contable de la DNBC, mediante la validación, verificación para el registro y el ajuste contable, con el fin de garantizar de que la información financiera permita la toma de decisiones en el marco de la normatividad vigente aplicable.</t>
  </si>
  <si>
    <t>Adelantar las acciones disciplinarias a que haya lugar.</t>
  </si>
  <si>
    <t>Fortalecimiento de cotroles en la contabilización de los hechos económicos, producto de las reservas presupuestales constituidas.</t>
  </si>
  <si>
    <t>Actualizar la Politica Contable en el Capitulo de CONSTITUCION DE RESERVAS PRESUPUESTALES.</t>
  </si>
  <si>
    <t>Fortalecer los mecanismos de gestión de control y seguimiento sobre los recursos que deben ser aportados al Fondo Nacional de Bomberos, artículo 35 de la ley 1575 de 2012.</t>
  </si>
  <si>
    <t>ACTIVIDADES/DESCRIPCIÓN</t>
  </si>
  <si>
    <t>Realizar e implementar un formulario en linea que permita medir la oportunidad en tiempo real del soporte técnico, para la realización de los indicadores de gestión.</t>
  </si>
  <si>
    <t>Verificar la validez de los indicadores que permiten realizar seguimiento y evaluación periódica de los procesos de TI</t>
  </si>
  <si>
    <t>Promover por medio de campañas el uso de la Nube Digital y herramientas digitales, como herramienta de respaldo de la información y gestión de información.</t>
  </si>
  <si>
    <t>Documentar procesos de Backup de funciones y contratistas en los documentos SIGE</t>
  </si>
  <si>
    <t>Realizar un estudio para la implementación de un mecanismo (SOFTWARE SGEA) para la digitalización y almacenamiento de la información fisica.</t>
  </si>
  <si>
    <t>Realizar el acompañamiento metodológico a cada uno de los enlaces de proceso para la actualización de los procedimientos de su proceso.</t>
  </si>
  <si>
    <t>Socializar Políticas de operación del procedimiento de Planes de Mejora para implementación</t>
  </si>
  <si>
    <t>Formulación del procedimiento Conciliaciones contables donde se cruza la información de incapacidades</t>
  </si>
  <si>
    <t>Constituir el Comité de Contratacion estableciendo funciones y reglamento</t>
  </si>
  <si>
    <t>Formulación de procedimiento de Programación y Seguimiento a la ejecución presupuestal</t>
  </si>
  <si>
    <t>Realizar el Programa para la Gestión de Documentos y Expedientes Electrónicos.</t>
  </si>
  <si>
    <t>Formular la Política de Gestión Documental y presentarla al Comité Directivo para su aprobación.</t>
  </si>
  <si>
    <t>Presentar ante el Archivo General de la Nación las Tablas de Retención Documental TRD</t>
  </si>
  <si>
    <t>Realizar el seguimiento trimestral de las actividades planteadas en el Plan de Conservación Documental y presentar un informe al Comité Directivo para su conocimiento.</t>
  </si>
  <si>
    <t>Adquisición de los Tokens para los pérfiles gestor y aprobador de Módulo de Viaticos SIIF</t>
  </si>
  <si>
    <t>Gestionar el pago en el Módulo de Gestión de Viáticos al interior (SIIF NACION II), por modalidad de Reconocimiento, es decir se reconocen los viáticos una vez se finaliza la comisión.</t>
  </si>
  <si>
    <t>Cancelar las lineas 3223472160 y 3223472114 ya que se desconoce el usuario</t>
  </si>
  <si>
    <t>Realizar un seguimiento mensual al inventario de las líneas telefónicas contratadas y verificar el uso adecuado de las mismas .</t>
  </si>
  <si>
    <t>Adelantar las acciones disciplinarias a que haya lugar por el incumplimiento a los procedimientos y manuales establecidos por la entidad</t>
  </si>
  <si>
    <t>Realizar los ajustes en la pagina principal del sitio web de la Entidad, implementado una sección particular identificada con el nombre: "Transparencia y acceso a la información pública”, como también incluir el footer o pie de página GOV.CO y el nuevo menú de Atención y Servicios a la Ciudadanía y Participa, teniendo en cuenta lo establecido en el Anexo 2 de la Resolución 1519 de 2020.</t>
  </si>
  <si>
    <t>Socializar el procedimiento de publicación, actualización o eliminación de contenido en el portal web de la Entidad a los enlaces de cada uno de los procesos de la Entidad.</t>
  </si>
  <si>
    <t>Incluir el link de procesos y procedimeintos en el menu de Transparencia y Acceso a la informacion publica del sitio web de la Entidad.</t>
  </si>
  <si>
    <t>Realizar la socializacion trimestral de la documentacion actualizada y/o liniamientos de uso y manejo de los vehiculos a los conductores y demas responsables</t>
  </si>
  <si>
    <t>Incluir en el plan de trabajo de SST la socializacion del manual de Convivenica Laboral y realizar la socializacion a los funcionarios y contratistas</t>
  </si>
  <si>
    <t>Actualizar el mapa de riesgo de acuerdo al monitoreo que realizan los enlaces de los procesos.</t>
  </si>
  <si>
    <t>Realizar y ejecutar el plan de mantenimiento preventivo y correctivo del harware de la Entidad</t>
  </si>
  <si>
    <t>Actualizar el procedimiento Procedimiento de Recepción, Distribución, Seguimiento y Salida de Peticiones, Quejas, Reclamos, Sugerencias y Denuncias.
Incluir una politica de operación que establezca una reunión con el jefe de la unidad de control interno y con el jefe de la unidad de planeación, para el mejoramiento continuo de la gestión de la entidad semestralmente con base al informe semestral.
En la acctiviad 11 cambiando los responsbales (funcionario y/o contratista)</t>
  </si>
  <si>
    <t>Verificar mensualmente por parte del enlace de planeación la discriminacion por areas de las solictudes asignadas, en la matriz de registro de PRQRSD para asegurar la consistencia de la información.</t>
  </si>
  <si>
    <t>Generar estrategias de fortalecimiento o sensibilizaciones a los procesos responsables de dar la maayora de las respuestas a PQRSD en politcias de operación del respectivo procedimiento</t>
  </si>
  <si>
    <t>Establecer en la Hoja de vida de los vehiculos que estan a cargo de la entidad, en donde se especifique los siguientes aspectos: Informacion general del vehiculo, documentos del vehiculo, revision tecnomecanica y de gases, incidentes y accidentes, mantenimientos realizados, conductores asignados y registro fotografico del vehiculo, el cual debe ser diligenciado de manera mensual por el gestor del proceso</t>
  </si>
  <si>
    <t>Reiterar de manera trimestral a los Comandantes de los CB, las obligaciones que tienen a cargo como supervisores de los bienes entregados en Comodato.</t>
  </si>
  <si>
    <t>Solicitar trimestralmente por correo electrónico a los comandantes o supervisor de los CB, un informe de seguimiento que contenga: Registro fotográfico de los bienes en comodato, así como las emergencias atendidas con los bienes asignados y soportes de mantenimientos a que haya lugar</t>
  </si>
  <si>
    <t>Diligenciar y actualizar trimestralmente la Matriz de seguimiento de supervisiones de los bienes de comodato.</t>
  </si>
  <si>
    <t>Realizar actividad (sensibilizacion) de concientizacion con la alta direccion y servidores de la entidad la ejecucion del plan de eficienica administrativa y cero papel</t>
  </si>
  <si>
    <t>Actualizar y realizar seguimiento mensual a las actividades programadas para la ejecución del Plan de Eficiencia administrativa y cero papel</t>
  </si>
  <si>
    <t>Dismunicion en el numero de resmas de papel entregada a los procesos</t>
  </si>
  <si>
    <t>Remitir correo desde GAU a la oficina de Atencion al Usuario del Ministerio del Interior para efectos de dar cumplimiento al Artículo 9 del Decreto 2232 de 1995.</t>
  </si>
  <si>
    <t>Formular el procedimiento de liquidación de nomina, estableciendo los controles para el manejo y reporte de las novedades.</t>
  </si>
  <si>
    <t>Actualizar el manual de gestión de riesgo de la entidad</t>
  </si>
  <si>
    <t>Asignar por parte de la Alta Dirección los recursos económicos para la implementación, sostenibilidad y mejoramiento del SG-SST</t>
  </si>
  <si>
    <t>Establecer en la Hoja de vida de los vehículos que están a cargo de la entidad, en donde se especifique los siguientes aspectos: Información general del vehículo, documentos del vehículo, revisión tecnomecanica y de gases, incidentes y accidentes, mantenimientos realizados, conductores asignados y registro fotográfico del vehículo, el cual debe ser diligenciado de manera mensual por el gestor del proceso</t>
  </si>
  <si>
    <t>Realizar actividad (sensibilizacion) de concientizacion con la alta direccion y servidores de la entidad la ejecucion del PIGA</t>
  </si>
  <si>
    <t>Incluir en el informe mensual un acapite en el cual se relacione los servicios sobre los cuales se presenta el mayor número de quejas presentadas en contra de los Servidores Públicos y las principales recomendaciones sugeridas</t>
  </si>
  <si>
    <t>Remitir las actas suscriptas con ocasión al comité de conciliación previas a su aprobación</t>
  </si>
  <si>
    <t>Actualización del Manual de Supervisión tendiente a incluir una actividad en el procedimiento que establezca os requisitos necesarios para el seguimiento contractual y gestión de pagos, así como su registro en la plataforma SECOP II.</t>
  </si>
  <si>
    <t>Establecer control efectivo en el documento de designación de supervisión mediante la implementación de flujo de elaboró, revisó y aprobó</t>
  </si>
  <si>
    <t>Socializar el procedimiento de los cruces de información entre las areas y el proceso de Gestión Financiera</t>
  </si>
  <si>
    <t>Consignar el saldo por concepto de PILA a las EPS de los valores descontados a los funcionarios por concepto de retroactivos según corresponda</t>
  </si>
  <si>
    <t>Requerir al área financiera de la CGR para que se realicen las acciones necesarias para el cruce de la partida de Cuota de Auditaje</t>
  </si>
  <si>
    <t>Realizar mensualmente la revisión del reporte de ingresos por imputar que garantice que las partidas este aplicadas correctaqmente</t>
  </si>
  <si>
    <t>Realizar diagnostico de necesidades y ejecutar los recursos asignados oportunamente, obedeciendo el cronograma de actividades del SG-SST formulado de acuerdo con la necesidad del sistema en la DNBC</t>
  </si>
  <si>
    <t>Establecer una política de operación dentro del procedimiento "Formulación plan anual de capacitación "de capacitación en la cual se establezca que en caso de que no se apruebe la evaluación realizada a capacitaciones se debe programar nuevamente la capacitación y realizar el examen nuevamente e incluir en las actas de capacitación el indicador de numera de personas que presentaron la evaluación/ numero de personas que reportaron *100</t>
  </si>
  <si>
    <t>Realizar las inspecciones de los puestos de trabajo en casa de acuerdo con el cronograma de trabajo con la ARL</t>
  </si>
  <si>
    <t>Formular el procedimiento de inspecciones en la cual se establezca la periodicidad de las inspecciones de estado y uso de EPP, botiquines de emergencia, vehículos, camillas, DEA y extintores</t>
  </si>
  <si>
    <t>Actualizar y formalizar el plan de prevención, preparación y respuesta ante emergencias de acuerdo con las exigencias del decreto 1072 de 2015</t>
  </si>
  <si>
    <t>Firmar la investigación realizada , generar la declaración del accidentado, generar la declaración del testigo, formalizar las medidas de intervención, y socializar la lección aprendida.</t>
  </si>
  <si>
    <t>Disponer de un lugar físico seguro para en aseguramiento de la información del CONVILAB</t>
  </si>
  <si>
    <t>Realizar capacitaciones al comité de convivencia sobre la normativa que rige al comité: roles y responsabilidad del comité sobre la ejecución de actividades de promoción y prevención del acoso laboral</t>
  </si>
  <si>
    <t>Entregar la información al gestor del proceso de Talento Humano por parte de los contratistas del SG-SST para que sea almacenada en el one drive del correo de Recursos Humano el cual no depende de ningún contratista sino que esta administrado por el funcionario de carrera del proceso</t>
  </si>
  <si>
    <t>Formalizar en el acto administrativo "resolución del trámite interno de PQRSD" , un espacio de coordinación entre el jefe de la unidad de quejas y reclamos, el jefe de control interno y el jefe de la unidad de planeaciónpara articular las acciones para el mejormaiento continuo de la entidad estableciendo su frecuencia, su objetivo, los roles y responsabilidades, los espacios de seguimiento etc. Así mismo, establecer en el mismo acto administrativo, la frecuencia y objetivo de reunión con la cabeza del sector.</t>
  </si>
  <si>
    <t>Iniciar las acciones administrativas y disciplinarias que halla lugar a los funcionarios que incumplan la Política de Desplazamiento de Vehículos de la DNBC</t>
  </si>
  <si>
    <t>Adelantar la investigación y las acciones disciplinarias (si hay lugara ello) por la cancelación de intereses moratorios en el pago inoportuno de la PILA</t>
  </si>
  <si>
    <t>Remitir la información de Personal al proceso de gestión financiera dentro de los plazos establecidos</t>
  </si>
  <si>
    <t>Remitir la información de Costos al proceso de gestión financiera dentro de los plazos establecidos</t>
  </si>
  <si>
    <t>Adelantar la investigación y las acciones disciplinarias y administrativas (si hay lugara ello) por el incumplimiento de las obligación de transmisión de la información</t>
  </si>
  <si>
    <t>Socializar el procedimiento de los cruces de información entre las areas y el proceso de Gestión Financiera para las cuentas del pasivo.</t>
  </si>
  <si>
    <t>Oficio o correo electronico de soporte donde se expone que los usuarios ya no se encuentran vinculados a la entidad.
Gestionar formalmente ante el área técnica o proveedor responsable del sistema e-KOGUI el desarrollo o ajuste necesario que permita:
La reasignación forzada o automatizada de casos cuando un usuario es desvinculado.
El bloqueo posterior del usuario en el sistema, sin generar errores o inconsistencias.</t>
  </si>
  <si>
    <t>Socializar el procedimiento del proceso de Gestión Administrativa PC-AD-01 Procedimiento Gestión de Bienes.</t>
  </si>
  <si>
    <t>En el evento de requerirse la utilización de los vehículos en fines de semana y festivos la DNBC realizará la respectiva justificación.</t>
  </si>
  <si>
    <t>Actualización del Manual de Supervisión donde se establezca la supervisión compartida entre el Lider del Proceso contratante y el Líder del Proceso de Gestión de Tecnología e informatica en el caso que la contratación posea componentes de tecnología de la información</t>
  </si>
  <si>
    <t>Solicitar de inmediato a las partes involucradas que suscriban formalmente los contratos de comodato pendientes en la plataforma SECOP II, y actualizar la documentación correspondiente para regularizar la situación contractual antes de continuar con la operación de los bienes entregados de los contratos 12,15,16,17,18,19,20,21,22,23,24,25,26,27 y 28 del 2024.</t>
  </si>
  <si>
    <t>Actualización y socialización del Manual de Gestión de Bienes de la entidad Resolución 0381 de 2015 , Procedimiento Gestión de Bienes PC-AD-PGD-01-UV5 y formatos asociados</t>
  </si>
  <si>
    <t>Participar en diferentes escenarios de la oferta generada por la Contaduría General de la Nación</t>
  </si>
  <si>
    <t>Elaborar procedimiento para gestión de aceptación, registro y control de donaciones</t>
  </si>
  <si>
    <t>Elaborar e implementar lista de chequeo que contengan lo establecido en la plantilla para la preparación y presentación uniforme de las notas a los estados financieros conforme a las directrices de la Contaduría General de la Nación, para cada vigencia fiscal.</t>
  </si>
  <si>
    <t>Generar un reporte trimestral por parte del proceso de coordinación operativa con la información actualizada de los municipios que no cuenten con cuerpos de bomberos para que sea remitida al proceso de FANO</t>
  </si>
  <si>
    <t>Realizar la planeación contractual de manera previso al inicio de la vigencia fiscal</t>
  </si>
  <si>
    <t>Elaborar, aprobar y publicar el Plan de Austeridad para la vigencia fiscal correspondiente</t>
  </si>
  <si>
    <t>Actualizar el formato justificación para constituir reserva presupuestal (FO-GF-03-01) incluyendo cuando sea por falta de PAC el radicado de la cuenta con los soportes en la misma vigencia fiscal en la que se adquirió el compromiso.</t>
  </si>
  <si>
    <t>Revisa que los soportes requeridos para el pago sean consistentes
para ser registrar en el SIIF.</t>
  </si>
  <si>
    <t>Diseñar e implementer Plan logístico para entrega de elementos tomando como insumo la previa verificación de cumplimiento de requisitos y asegurando que el plan contenga como mínimo: identificación de los municipios priorizados con cumplimiento de requisitos, elementos a entregar, cronograma de entregas y medio transporte de entrega.</t>
  </si>
  <si>
    <t>Realizar acta de conciliación mensual con el Almacén</t>
  </si>
  <si>
    <t>Implementar un sistema de información que permita soportar la gestión de bienes de la DNBC</t>
  </si>
  <si>
    <t>Implementar los registros requeridos para la etapa precontractual con el fin de que permitan evidencia el cumplimento de la requisitos establecidos de la normatividad aplicable.</t>
  </si>
  <si>
    <t>Centralizar en un repositorio digital único institucional la información contractual de la DNBC.</t>
  </si>
  <si>
    <t>Diseñar e implementer un Plan logístico para entrega de elementos tomando como insumo la previa verificación de cumplimiento de requisitos y asegurando que el plan contenga como mínimo: identificación de los municipios priorizados con cumplimiento de requisitos, elementos a entregar, cronograma de entregas y medio transporte de entrega.</t>
  </si>
  <si>
    <t>Diseñar e implementar un Plan logístico para entrega de elementos tomando como insumo la previa verificación de cumplimiento de requisitos y asegurando que el plan contenga como mínimo: identificación de los municipios priorizados con cumplimiento de requisitos, elementos a entregar, cronograma de entregas y medio transporte de entrega.</t>
  </si>
  <si>
    <t>Asignar personal al equipo de trabajo de Atención al Ciudadano, con definición de roles y responsabilidades</t>
  </si>
  <si>
    <t>Capacitar a los funcionarios habilitados como supervisores en sus responsabilidades, verificación técnica y documental, requisitos previos al pago y riesgos de una supervisión deficiente, incluyendo sensibilización sobre errores humanos.</t>
  </si>
  <si>
    <t>Realizar el seguimiento de la ejecucion presupuestal de los gastos de funcionamiento (Semáforo) y los gastos de inversion (Cadena de Valor) en forma mensual y presentarlo a la Alta Direccion y a Gestión Contractual para realizar el seguimiento y evaluar los procesos contractuales que no se hallan adelantado y los que estan curso.</t>
  </si>
  <si>
    <t>Dar oportuna publicación y justificación de contratos suscritos por todas las modalidades</t>
  </si>
  <si>
    <t>Incluir una obligación de cumplimiento mensual en los contratos de prestación de servicios en donde se exija la asistencia presencial y/o virtual a una actividad en SST (solo en contratos nuevos)</t>
  </si>
  <si>
    <t>Socializar una acción preventiva (circular con las acciones preventivas a seguir por parte de los funcionarios y contratista con el fin de evitar que se vuelva a presentar la irregularidad encontrada, en este caso, el vencimiento de términos de las PQRSD) dirigida a todos los funcionarios y contratistas de la DNBC</t>
  </si>
  <si>
    <t>Generar mensualmente la depreciación y amortización de la Propiedad, Planta y Equipo de la DNBC.</t>
  </si>
  <si>
    <t>Realizar conciliaciones mensuales entre Almacén y el proceso de Gestión Financiera de la propiedad planta y equipo de la DNBC con el fin de verificar el costo del bien, amortización, depreciación entre otros.</t>
  </si>
  <si>
    <t>En el evento de realizar contratos de comodatos designar la supervisión de los mismos en los funcionarios de planta que posean Formación Bomberil, mientras se surte la Contratación por Prestación de Servicios, como apoyo a la supervisión.</t>
  </si>
  <si>
    <t>Ampliar las revelaciones a los estados financieros e incluir las cuentas contables 4802, 4110 y Nota 29 de gastos.</t>
  </si>
  <si>
    <t>Actualizar y socializar el procedimiento de expedición de certificado de disponibilidad presupuestal, incluyendo política de operación sobre el tratamiento de recursos con destinación específica y su respectiva solicitud.</t>
  </si>
  <si>
    <t>Remitir mensualmente oficios a los entes territoriales (cuerpo de bomberos) solicitando el traslado de los rendimientos financieros al igual que el extracto bancario de soporte.</t>
  </si>
  <si>
    <t>Realizar el seguimiento de la ejecución presupuestal de los gastos de funcionamiento (Semáforo) y los gastos de inversión (Cadena de Valor) en forma mensual y presentarlo a la Alta Dirección y al comité de contratación para realizar el seguimiento y evaluar los procesos contractuales que no se hallan adelantado y los que están curso.</t>
  </si>
  <si>
    <t>Realizar seguimiento a la circular vigencia futuras y presentarlo al Comité de Contratación para la toma de decisiones</t>
  </si>
  <si>
    <t>Formular procedimiento para la asignación y reasignación de fortalecimiento (bienes) a entregar a los Cuerpos de Bomberos del País con recursos del Fondo Nacional de Bomberos</t>
  </si>
  <si>
    <t>Presentar ante la Junta Nacional de Bomberos la propuesta de reasignación de bienes a los Cuerpos de Bomberos, cuando estos no cumplan los requisitos para entrega, en un termino de tiempo no superior a tres meses; autorizando al Comité Técnico de la DNBC seleccionar el nuevo beneficiario.</t>
  </si>
  <si>
    <t>Asignación y entrega inmediata de equipos de protección personal</t>
  </si>
  <si>
    <t>Integrar el proceso de Inspección Vigilancia y Control al proceso de Formulación Actualización Acompañamiento Normativo y Operativo</t>
  </si>
  <si>
    <t>Diseñar e implementer un plan logístico para entrega de elementos tomando como insumo la previa verificación de cumplimiento de requisitos y asegurando que el plan contenga como mínimo: identificación de los municipios priorizados con cumplimiento de requisitos, elementos a entregar, cronograma de entregas y medio transporte de entrega.</t>
  </si>
  <si>
    <t>Parametrizar del sistema Orfeo, que permita generar los reportes detallados y oportunamente.</t>
  </si>
  <si>
    <t>Dar aplicabilidad al Módulo de Gestión de Viáticos al interior (SIIF NACION II), por modalidad de Reconocimiento, es decir se reconocen los viáticos una vez se finaliza la comisión.</t>
  </si>
  <si>
    <t>Verificar que el expediente contractual No. 106-2024 cuente con la totalidad de los soportes requeridos para cada etapa contractual acorde con la normatividad vigente, asi como su completitud de la publicación en SECOP</t>
  </si>
  <si>
    <t>Emitir certificación en la que conste la decisión del comité de no conciliar.</t>
  </si>
  <si>
    <t>Generar políticas de Backups para el Sistema Documental ORFEO.</t>
  </si>
  <si>
    <t>Realizar seguimiento mensual al PAA generando las alertas oportunas de acuerdo con la modalidad de contratación a las Áreas usuarias, para que se radiquen al Proceso de Gestión Contractual los documentos precontractuales con la suficiente antelación a la fecha establecida en el Plan Anual de Adquisiciones y presentarlas al comité de Contratación</t>
  </si>
  <si>
    <t>Taller de socialización semestral del Manual de Supervisión</t>
  </si>
  <si>
    <t>Establecer un cronograma mensual de seguimiento para la publicación de documentos, designando un responsable que revise periódicamente los plazos y realice reportes semanales sobre el estado de cumplimiento.</t>
  </si>
  <si>
    <t>Revisar y actualizar las políticas y procedimientos internos establecidos en el Manual de Contratación y procedimiento de Gestión Contractual relacionados con la contratación y publicación de documentos en las plataformas, para asegurarse de que estén alineadas con la normativa vigente. Además, establecer un protocolo claro para los casos excepcionales o imprevistos.</t>
  </si>
  <si>
    <t>Actualizar el Manual de Contratación y procedimiento de Gestión Contractual donde incluya la verificación exhaustiva del perfeccionamiento del contrato antes de la entrega de los bienes. Este proceso debe incluir la validación formal en la plataforma SECOP II para asegurarse de que todas las partes han aceptado y suscrito los contratos.</t>
  </si>
  <si>
    <t>Actualizar el manual de supervisión donde se incluya revisiones periódicas de los contratos de comodato, asegurando que se cumplan todos los requisitos y protocolos establecidos, así como la formación del personal encargado en normativas y buenas prácticas de gestión contractual</t>
  </si>
  <si>
    <t>Actualización del Manual de Supervision e Interventoria de la Direccion Nacional de Bomberos</t>
  </si>
  <si>
    <t>Implementar la política de gobierno digital en la DNBC.</t>
  </si>
  <si>
    <t>Elaborar por parte del proceso Gestión Documental las Tablas de Valoración Documental</t>
  </si>
  <si>
    <t>Realizar Capacitación a los enlaces de planeación de los procesos de la DNBC, sobre la implementación de las TRD y aplicabilidad en la gestión de los archivos físicos y digitales en cada uno de los procesos.</t>
  </si>
  <si>
    <t>Actualizar la Política General de Seguridad y privacidad de la informacion 1. Gobierno Digital. 2. detección y prevención del uso inadecuado de la información priveligiada 3. componente de infraestructura tecnologica y sus controles</t>
  </si>
  <si>
    <t>Actualizar y socializar de forma periodica el normograma institucional</t>
  </si>
  <si>
    <t>Realizar informes de monitoreo de los riegos de corrupción presentando la evaluación a los controles establecidos</t>
  </si>
  <si>
    <t>Presentar informess de autoevaluación semestrales acotrde con Plan de acción</t>
  </si>
  <si>
    <t>Procedimiento de Gestión de Registro cursos formulado, con actividad de control sobre la cantidad de participantes acorde a la norma</t>
  </si>
  <si>
    <t>Actualizar el procedimiento de Ingreso y retiro de funcionarios con la inclusion de una politica de operación la cual quedaria asi: el lider del proceso debe verifcar la actualización de su hoja de vida</t>
  </si>
  <si>
    <t>Actualizar el procedimiento de ingresos y egresos en donde se incluya una politica de operacion asi: Para el caso de actualizacion de la nomenclatura, escala salarial, especificaciones del manual de funciones es necesario realizar el requermiento por correo electronico al correo de soporte de sigep II de la funcion publica.</t>
  </si>
  <si>
    <t>Solicitar por correo electronico a la funcion publica el retiro de tres denominaciones definidas las cuales no corresponden a las contenidas en el manual de funciones</t>
  </si>
  <si>
    <t>Apropiación del proceso de medición de indicadores y el sistema MIPG por parte de los integrantes del proceso de gestión contratación</t>
  </si>
  <si>
    <t>Revisión para verificación de los contratos suscritos bajo la modalidad de urgencia manifiesta para posterior Publicación de los informes de monitoreo presupuestal de los contratos</t>
  </si>
  <si>
    <t>Emitir y radicar un informe técnico concluyente que permita solicitar a la aseguradora el reconocimiento de los daños y/o pérdidas del vehículo</t>
  </si>
  <si>
    <t>Conciliar mensualmente la cuenta 15 entre Gestión Financiera y Gestión Administrativa (Almacén)</t>
  </si>
  <si>
    <t>Analizar en el marco del comité técnico los criterios de priorización para los municipios que tienen menos de 20000 habitantes</t>
  </si>
  <si>
    <t>Verificar que el expediente contractual No. 107-2024 cuente con la totalidad de los soportes requeridos para cada etapa contractual acorde con la normatividad vigente, así como su completitud de la publicación en SECOP</t>
  </si>
  <si>
    <t>Verificar que el expediente contractual No. 108-2024 cuente con la totalidad de los soportes requeridos para cada etapa contractual acorde con la normatividad vigente, así como su completitud de la publicación en SECOP</t>
  </si>
  <si>
    <t>Verificar que el expediente contractual No. 109-2024 cuente con la totalidad de los soportes requeridos para cada etapa contractual acorde con la normatividad vigente, así como su completitud de la publicación en SECOP</t>
  </si>
  <si>
    <t>Crear en el marco del sistema de gestión el formato del plan anual de adquisiciones para incluir programación contractual de la DNBC; Asi como revisar el procedimiento Gestión Contractual</t>
  </si>
  <si>
    <t>Verificar que el expediente contractual No. 112-2024 cuente con los informes de supervisión</t>
  </si>
  <si>
    <t>Revisar y actualizar el Manual de contratacion y procedimiento de gestion contractual existente (PC-CO-01 - Procedimiento Gestion Contactual) de acuerdo a los lineamientos de Colombia Compra Eficiente</t>
  </si>
  <si>
    <t>Realizar informe mensual de los funcionarios que incumplen las directrises en cuanto a horario laboral.</t>
  </si>
  <si>
    <t>Verificar y ajustar el flujo de la ejecucion del procedimiento PC-TI-01 Gestión y Atención de Soporte Técnico al estado actual de la entidad.</t>
  </si>
  <si>
    <t>Incluir en el Manual de supervisión la definición de una responsabilidad del supervisor la cual quedaría así: Verificar que el contratista realice la inducción en sst antes de iniciar con la ejecución del contrato</t>
  </si>
  <si>
    <t>Documentar la matriz de roles y usuarios siguiendo los principios de segregación de funciones</t>
  </si>
  <si>
    <t>Dar aplicabilidad al Módulo de Gestión de Pago de Viaticos al interior (SIIF NACION II), por modalidad de Reconocimiento, es decir se reconocen los viaticos una vez se finaliza la comisión.</t>
  </si>
  <si>
    <t>Realizar el Procedimiento para la generación del PAA</t>
  </si>
  <si>
    <t>Realizar guía de estilo de accesibilidad y usabilidad del sistema de informacion RUE de la Entidad</t>
  </si>
  <si>
    <t>Diseñar el formulario de control y verificación de información de emergencias que debe diligenciar el personal de CITEL en el Modulo de Emergencias del RUE.</t>
  </si>
  <si>
    <t>Modificar el procedimiento de liquidación de viáticos y comisiones, con la inclusión de un punto de control el cual quedaría de la siguiente manera: revisión de la liquidación de la comisión y viáticos, dejando como registro del control en el cuadro de seguimiento, esta actividad quedaría a cargo del gestor del proceso de Gestión de Talento Humano.</t>
  </si>
  <si>
    <t>Realizar seguimiento que el valor de la solicitud presentada por los servidores y contratistas coincida con el valor del módulo de viaticos en SIIF</t>
  </si>
  <si>
    <t>Actualizar el procedimiento de tramite de viáticos, gastos de viaje y desplazamiento PC-TH-01,con la inclusión de una política de operación la cual quedaría de la siguiente manera: No se generaran viáticos sin resolución, ni tiquetes sin autorización previa del Director de la DNBC, (A no ser que sea sufragados los gastos por otro ente), e incluir un punto de control: el diligenciamiento del libro de actas el cual refleja la trazabilidad de la solicitud de viáticos y comisiones, el cual será diligenciado por el responsable del tramite de los viáticos y comisiones</t>
  </si>
  <si>
    <t>Enviar al administrador de la pagina web para su publicación la siguiente información: documento actualizado de los activos de información, el esquema de publicación de la información, el programa de gestión documental, las tablas de retención documental y acto administrativo con los costos de resproduccion de la informacion publica</t>
  </si>
  <si>
    <t>Incluir la obligación especifica en los contratos suscritos entre la DNBC y personas con formación bomberil de realizar acompañamiento y coordinación en la atención de incidentes relacionados con la actividad bomberil.</t>
  </si>
  <si>
    <t>Formalizar el PESV en el SIGE y realización de plan de trabajo para ejecución del mismo.</t>
  </si>
  <si>
    <t>Actualizar la Caracterización del Proceso, en los campos del Hacer y Verificar, asi mismo en las actividades críticas de control</t>
  </si>
  <si>
    <t>Estandarizar la denominacion del tramite "AVAL Y RECONOCIMIENTO DE INSTRUCTORES, en los siguientes documentos: Manual de Educacion y Formacion para bomberos , en el procedimiento para la solicitud de aval y reconocimeinto de instructores y en el OPA</t>
  </si>
  <si>
    <t>Realizar un taller de como registrar en ORFEO la información según la denominación de los campos del aplicativo</t>
  </si>
  <si>
    <t>Actualización del procedimiento de aval de instructores. Incluyendo una accion en las politicas de operación que diga: "…Para la verificación de los documentos de respuesta se deben incluir los soportes, la matriz de análisis y la respuesta en un solo correo electrónico dirigido al responsable de la revisión final..."</t>
  </si>
  <si>
    <t>Publicación de los requisitos para el Reconocimiento de Centros de Entrenamiento de Brigadas Contra Incendios plasmados en la resolución 256 de 2014</t>
  </si>
  <si>
    <t>Actualizar formato de Solicitud para tramite de Comisión o Desplazamiento al Interior del País incluyendo frase "Justificación de asistencia presencial a la comision de servicio o desplazamiento, por lo cual no se utiliza medios vituales"</t>
  </si>
  <si>
    <t>Actualizar formato Certificado de
Permanencia de Comision de Servicios y/o Desplazamiento con la inclusión del objeto de comisión</t>
  </si>
  <si>
    <t>Evaluar, implementar, hacer seguimiento y llevar a cabo acciones de mejora al Plan de Acción de Gestión del Conocimiento y la Innovación, en el marco del MIPG con el fin, entre otras cosas, de identificar los riesgos relacionados con la fuga de capital intelectual de la entidad y lleva a cabo la gestión y documentación de los riesgos asociados al conocimiento explícito y tácito.</t>
  </si>
  <si>
    <t>Actualizar procedimiento de situaciones administrativas incluyendo actividad de expedición acto administrativo vacaciones para servidores públicos que tengan más de 1 período acumulado.</t>
  </si>
  <si>
    <t>Revisar y/o actualizar en el marco del sistema de gestión el formato del plan anual de adquisiciones para incluir programación contractual de la DNBC; Asi como revisar el procedimiento Gestión Contractual</t>
  </si>
  <si>
    <t>Realizar la actualización y modificación pertinente a la matriz legal con base a la normatividad del DEC 1072/2015 y RES 0312/2019</t>
  </si>
  <si>
    <t>Actualizar el procedimiento de "Formulación plan anual de capacitación" con el fin de establecer la población objetivo en cada una de las capacitaciones establecidas en el cronograma del SG-SST</t>
  </si>
  <si>
    <t>Incluir diariamente en la base de datos de one drive "afiliaciones" los futuros contratistas de la DNBC con el fin de que SST, proceda a la afiliación a la ARL y el posterior envío de la inducción virtual por correo electrónico</t>
  </si>
  <si>
    <t>Establecer una plantilla para la revisión por la alta Dirección en la cual se establezca los puntos a tratar en su totalidad según los aspectos normativos y se establezcan las decisiones tomadas</t>
  </si>
  <si>
    <t>Diseñar, formalizar e implementar el PEVS según la normatividad legal vigente</t>
  </si>
  <si>
    <t>Actualizar el procedimientos de retiro de servidores, incluyendo control de actualización base de datos institucional</t>
  </si>
  <si>
    <t>Actualizar la Base de Datos Institucional, con las novedades de retiro de funcionarios y actualizar el Aplicativo SIGEP II con la novedad de retito de los cuatro (4) funcionarios</t>
  </si>
  <si>
    <t>Utilizar como unico mecanismo de convocatoria de dicho comite, la plataforma del Ekogui, para lo cual, el Rol de abogado, cargrara y/o creara la ficha tecnica, y se enviara un correo electronico a la Secretaria Tecnica para que adelante la convocatoria, al comite, ademas cargará el acta, de dicho comite, a través de la misma plataforma eKogui.</t>
  </si>
  <si>
    <t>Dar cumplimiento a lo establecido en el Plan de Austeridad del Gasto para los órganos que hacen parte del Presupuesto General de la Nación, con relación a la prohibición de la realización de recepciones, fiestas, agasajos o conmemoraciones de las entidades, asi como adquirir regalos corporativos, souvenir o recuerdos con cargo a los recursos del Presupuesto General de la Nación.</t>
  </si>
  <si>
    <t>Realizar un seguimiento mensual a la liquidación de los contratos que se derivaron del convenio 9677-06-1298-2013</t>
  </si>
  <si>
    <t>Actualizar y socializar el procedimiento de Gestión contractual PC-CO-01 incluyendo un punto de control en el Formato lista de chequeo cuando se requiera realizar modificaciones contractuales.</t>
  </si>
  <si>
    <t>Dar de baja previa autorización comité de manejo de bienes el software HAS-SQL</t>
  </si>
  <si>
    <t>Designar apoyo a la supervisión en los convenios interadministrativos para la construcción en las estaciones de los cuerpos de bomberos</t>
  </si>
  <si>
    <t>Realizar capacitaciones en la plataforma SECOP II con la participación y contratistas del procesos de gestión contractual, de manera trimestral</t>
  </si>
  <si>
    <t>Crear en el marco del sistema de gestión el formato del plan anual de adquisiciones para incluir programación contractual de la DNBC, y revisar el procedimiento Gestión Contractual</t>
  </si>
  <si>
    <t>Verificar que el expediente contractual No. 105-2024 cuente con la totalidad de los soportes requeridos para cada etapa contractual acorde con la normatividad vigente. Asi como su completitud de la publicación en SECOP</t>
  </si>
  <si>
    <t>Realizar la revisión de los documentos "Constancia de idoneidad y experiencia" y "verificación de los documentos de la propuesta" por parte de un profesional diferente al profesional que proyectó el respectivo documento a fin de verificar la consistencia de la información.</t>
  </si>
  <si>
    <t>Modificar el PAA cuando se detecte alguna justificación de cambio de modalidad de contratación o aspecto derivado que requiera su actualización</t>
  </si>
  <si>
    <t>Incorporar una política que establezca, las condiciones de la constitución del rezago presupuestal de la Entidad</t>
  </si>
  <si>
    <t>Modificar el formato de justificación para constituir la Reserva Presupuestal FO-GF-03-01, incorporando un acapite que establezca la razonabilidad del NO tramite de vigencias futuras.</t>
  </si>
  <si>
    <t>Actualizar del formulario de PQRSD en linea de acuerdo al Anexo 2 de la Resolución MinTIC 1519 del 2020.</t>
  </si>
  <si>
    <t>Realizar el acta de liquidación del Contrato de Comodato No.171 de 2018</t>
  </si>
  <si>
    <t>Verificar la totalidad de los comodatos para identificar el estado actual de los mismos</t>
  </si>
  <si>
    <t>Complementar la información revelada en las notas a los estados financieros ajustando la presentación y clasificación de los elementos contables, en cumplimiento a lo establecidos en la Resolución 038 de 2024 y demas lineamientos establecidos por la Contaduría General de la Nación</t>
  </si>
  <si>
    <t>Revisión de las notas a los estados financieros por parte del Coordinador del grupo de trabajo de Gestión Financiera</t>
  </si>
  <si>
    <t>Solicitar al propceso de TIC, la Actualizacion del formulario de PQRSD en linea de acuerdo al Anexo 2 de la Resolución MinTIC 1519 del 2020.</t>
  </si>
  <si>
    <t>Realizar la salida de almacén de cada uno de los bienes entregados a los Cuerpos de bomberos, detallando las características del bien, asi como la identificación interna del mismo establecida por la DNBC</t>
  </si>
  <si>
    <t>Elaborar y socializar un procedimiento para la programación presupuestal de la DNBC, en donde se establezca actividades, tiempos y responsables, para garantizar la inclusión de controles que permitan verificar la integridad de la planeación para la solicitud en la asignación de los recursos.</t>
  </si>
  <si>
    <t>Actualizar y socializar el procedimiento PC-AD-PGD-01- con relacion al registro de la PP y E</t>
  </si>
  <si>
    <t>Realizar la actualización de los indicadores del proceso de Gestión Documental conforme a lo indicado en el Modelo Integrado de Planeación y Gestión</t>
  </si>
  <si>
    <t>Efectuar ajuste contable</t>
  </si>
  <si>
    <t>Realizar oficios a los contratistas y al interventor para el cumplimiento de lo estipulado en los estudios y diseños</t>
  </si>
  <si>
    <t>Designar a un responsable para realizar la conciliaciones mensuales de la cuenta de activos entre Gestión Financiera y Gestión Administrativa (Almacén).</t>
  </si>
  <si>
    <t>Actualizar el formato justificación para constituir reserva presupuestal (FO-GF-03-01) incluyendo campos de clasificación contable</t>
  </si>
  <si>
    <t>Revelar en las Notas a los EstadosFinancieros, las Reservas Presupuestales constituidas por PAC, informado las razones de no afectacion del gasto en el 2023.</t>
  </si>
  <si>
    <t>Revelar en las Notas a los EstadosFinancieros, el rezago presupuestal constituido para cada vigencia detallando la justificación del mismo</t>
  </si>
  <si>
    <t>Contar con un espacio adecuado para la conservación y custodia del acervo documental de la DNBC</t>
  </si>
  <si>
    <t>Generar Documento soporte (diagnóstico) de las necesidades de información de la Entidad, para la actualización (desarrollo) del Sistema de Información RUE.</t>
  </si>
  <si>
    <t>Realizar la caracterización del proceso definiendo los factores críticos y de exitico del proceso.</t>
  </si>
  <si>
    <t>Reportar semestralmente a la Superintendencia Financiera los informes de aportes realizados por las aseguradoras, a más tardar el 20 de julio y el 20 de enero.</t>
  </si>
  <si>
    <t>Realizar el pago a los entes territoriales (cuerpo de bomberos) que previamente han remitido traslado de rendimientos financieros.</t>
  </si>
  <si>
    <t>Solicitar a la Contraloría General de la República dar traslado del hallazgo al Municipio Bello Antioquia, por ser de su competencia.</t>
  </si>
  <si>
    <t>Formular el procedimiento de operaciones reciprocas, estableciendo un formato de control de manejo de los saldos y socializarlo con los entes externos</t>
  </si>
  <si>
    <t>Enviar semestralmente a traves de memorando el informe de PQRSD (extemporaneos y vencidos) al lider del proceso de Control Interno Disciplinario para los fines pertinentes</t>
  </si>
  <si>
    <t>Revisar, diseñar y actualizar los indicadores del Proceso de Gestión Contractual, incluyendo indicadores de eficiencia, efectividad y de eficacia.</t>
  </si>
  <si>
    <t>Iniciar las acciones legales a que haya lugar por el incumplimiento de las responsabilidades como supervisores</t>
  </si>
  <si>
    <t>Actualizar y socializar el Procedimiento de Imputación de Ingresos PC-GF-09, incluyendo en la política de operación: El NIT del aportante, en la consignación por PSE. Y las situaciones en las que no identificar el NIT del tercero aportante se deberá remitir correo a la superfinanciera.</t>
  </si>
  <si>
    <t>Realizar un inventario físico, registrando los ingresos y salidas de los bienes, el cual será reportado al Proceso de Gestión Financiera para la generación del Ajuste por Situación Financiera</t>
  </si>
  <si>
    <t>"N.º Total de indicadores / N.º total de indicadores Verificados * 100</t>
  </si>
  <si>
    <t>Informes de monitoreos</t>
  </si>
  <si>
    <t>No. De informes presentados ante comité directivos/ No. Informes programados</t>
  </si>
  <si>
    <t>Cancelación de lineas</t>
  </si>
  <si>
    <t>Seguimientos mensuales</t>
  </si>
  <si>
    <t>Numero de monitoreos realizados</t>
  </si>
  <si>
    <t>No. De actualizaciones realizadas/No de requerimientos estipulados en el Anexo 2 de la Resolución 1519 de 2020 MINTIC</t>
  </si>
  <si>
    <t>Link creado</t>
  </si>
  <si>
    <t>Formato Actualizado de salida de vehículos.</t>
  </si>
  <si>
    <t>Mapa de Riesgos actualizado</t>
  </si>
  <si>
    <t>Documento seguimiento Plan de Mantenimeinto Preventivo y Correctivo de Harware</t>
  </si>
  <si>
    <t>Estrategias o sensibilizaciones realizadas</t>
  </si>
  <si>
    <t>Formato Hoja de vida del vehiculo</t>
  </si>
  <si>
    <t>Correos Electrónicos trimestrales</t>
  </si>
  <si>
    <t>Devolucion</t>
  </si>
  <si>
    <t>Socialización politica</t>
  </si>
  <si>
    <t>Actas remitidas</t>
  </si>
  <si>
    <t>Actualización del Manual de Supervisión</t>
  </si>
  <si>
    <t>Verificación del cumplimiento del flujo de aprobación en el documento de designación de supervisión</t>
  </si>
  <si>
    <t>ABC diseñado, aprobado por el proceso de mejora continua y socializado a traves de una campaña informativa a los gestores funcionarios y contratistas de los 19 procesos de la Entidad. Este procedimiento se socializara junto al procedimiento Recepción,Distribución, Seguimiento y Salida de Peticiones, Quejas, Reclamos, Sugerencias y Denuncias.</t>
  </si>
  <si>
    <t>(Recursos asignados ejecutados oportunamente de acuerdo con cronograma de actividades/ recursos asignados para el SG-SST)*100</t>
  </si>
  <si>
    <t>Tabla de retención documental actualizada</t>
  </si>
  <si>
    <t>Solicitudes de Información realizada</t>
  </si>
  <si>
    <t>Informe Inspecciones de puestos de trabajo en casa realizadas</t>
  </si>
  <si>
    <t>Fichas de indicadores formuladas y diligenciadas</t>
  </si>
  <si>
    <t>% Acciones administrativas y/o disciplinarias iniciadas</t>
  </si>
  <si>
    <t>% Acciones administrativas y/o disciplinarias iniciadas =(acciones iniciadas/incumplimientos identificados)*100</t>
  </si>
  <si>
    <t>Socializacion del procedimiento Gestión de Bienes</t>
  </si>
  <si>
    <t>Justificación de la utilización de los vehículos los fines de semana y festivos</t>
  </si>
  <si>
    <t>Acciones Disciplinarias adelantadas</t>
  </si>
  <si>
    <t>Manual de supervisión Actualizado</t>
  </si>
  <si>
    <t>Plan Anual de Adquisiciones Publicado</t>
  </si>
  <si>
    <t>Acciones administrativas y/o disciplinarias</t>
  </si>
  <si>
    <t>Oferta Insitucional (Aula virtual, curso, capacitación) de la Contaduria General de la Nación</t>
  </si>
  <si>
    <t>Lista de chequeo elaborada e implementada</t>
  </si>
  <si>
    <t>Correos electrónicos de solicitud y respuesta a subsanación de soportes para pago.</t>
  </si>
  <si>
    <t>Plan Logístico y soportes de implementación</t>
  </si>
  <si>
    <t>Soportes de la implementación del Sistema de Información</t>
  </si>
  <si>
    <t>Registro de verificación de cumplimiento etapa precontractual</t>
  </si>
  <si>
    <t>Personal de Apoyo contratado</t>
  </si>
  <si>
    <t>Capacitaciones trimestrales en supervision contractual
Presentación
Listado de asistencia</t>
  </si>
  <si>
    <t>Reportes de seguimientos de la ejecucion presupestal de los gastos de funcionamiento (Semáforo) y los gastos de inversion (Cadena de Valor), realizados y presentados a la Alta Direccion y a Gestión Contractual</t>
  </si>
  <si>
    <t>Repositorio creado</t>
  </si>
  <si>
    <t>Socializaciones a funcionarios y contratistas realizadas</t>
  </si>
  <si>
    <t>Delegación de Supervisión al personal de planta</t>
  </si>
  <si>
    <t>Oficios remidorio y remitidos</t>
  </si>
  <si>
    <t>Salidas de Almacén</t>
  </si>
  <si>
    <t>Informe acumulado de los gastos de funcionamiento e inversión</t>
  </si>
  <si>
    <t>Actas de entrega</t>
  </si>
  <si>
    <t>Certificación escrita de la subsanación</t>
  </si>
  <si>
    <t>Actas de comité de Contratacion</t>
  </si>
  <si>
    <t>Cronograma mensual con sus respectivos reportes de cumplimiento</t>
  </si>
  <si>
    <t>Actualización del manual de supervisión y capacitaciones</t>
  </si>
  <si>
    <t>Informe de supervisión</t>
  </si>
  <si>
    <t>Documento de política de gobierno digital formalizada.</t>
  </si>
  <si>
    <t>Informe de resultado de la evaluacion de la documentacion del sistema</t>
  </si>
  <si>
    <t>Informes de monitoreo</t>
  </si>
  <si>
    <t>Procedimeinto actualizado</t>
  </si>
  <si>
    <t>Envio de correo electronico</t>
  </si>
  <si>
    <t>Sensibilización a los integrantes del proceso de gestión contratactual respecto del proceso de medición de indicadores y el sistema MIPG</t>
  </si>
  <si>
    <t>Publicación de los informes de monitoreo presupuestal de los contratos</t>
  </si>
  <si>
    <t>Acta de Comité Técnico y anexos</t>
  </si>
  <si>
    <t>Procedimiento y Formato actualizado. Socializado</t>
  </si>
  <si>
    <t>Informes de Supervisión</t>
  </si>
  <si>
    <t>Listado de verificacion (Checklist) por cada modalidad de contratacion
Selección Abreviada
Licitacion
Minima Cuantia
Contratacion Directa</t>
  </si>
  <si>
    <t>Actualizacion de los lineamientos de compras verdes en el manual de contratación</t>
  </si>
  <si>
    <t>Procedimiento Generado.</t>
  </si>
  <si>
    <t>Guia deaccesibilidad y usabilidad formulada.</t>
  </si>
  <si>
    <t>Diseño del Formulario de control y seguimiento de información del Modulo de emergencias RUE</t>
  </si>
  <si>
    <t>Procedimiento modificado y formalizado</t>
  </si>
  <si>
    <t>Procedimiento de tramite de viáticos, gastos de viaje y desplazamiento actualizado y formalizado</t>
  </si>
  <si>
    <t>No de documentos enviados /No de documentos programadas *100</t>
  </si>
  <si>
    <t>Numero de documentos programados para actualizar/ Numero de documentos actualizados</t>
  </si>
  <si>
    <t>Listado de asistencia del taller</t>
  </si>
  <si>
    <t>Revisiones y /o actualizaciones (de ser necesario) anuales de la firma contenida en la política de SST</t>
  </si>
  <si>
    <t>Manual de Supervisión actualizado y socializado</t>
  </si>
  <si>
    <t>% de futuros contratistas incluidos = (futuros contratistas incluidos/ futuros contratistas a incluir)*100</t>
  </si>
  <si>
    <t>Plantilla para la revisión por la alta Dirección formalizada</t>
  </si>
  <si>
    <t>Documento formalizados e implementación del PEVS</t>
  </si>
  <si>
    <t>Certificaciones emitidas y entregadas a la oficina jurídica</t>
  </si>
  <si>
    <t>Base de Datos Institucional actualizada con la novedad de retiro de funcionarios cuatro (4) funcionarios y Aplicativo SIGEP II actualizado</t>
  </si>
  <si>
    <t>Un procedimiento formulado</t>
  </si>
  <si>
    <t>PAA modificado y cargado en SECOP</t>
  </si>
  <si>
    <t>Acta de revisión de las Notas a los estados financieros</t>
  </si>
  <si>
    <t>Identificación de bienes y/o elementos</t>
  </si>
  <si>
    <t>Correos mensuales</t>
  </si>
  <si>
    <t>Liquidación de Impuestos</t>
  </si>
  <si>
    <t>No de fichas técnicas de indicadores realizadas/Numero total de indicadores del proceso de Gestión Documental *100</t>
  </si>
  <si>
    <t>Boletín de Deudores morosos</t>
  </si>
  <si>
    <t>Acta de revisión de las Notas a los estados financieros</t>
  </si>
  <si>
    <t>Espacio adecuado para para la conservación y custodia del acervo documental de la DNBC</t>
  </si>
  <si>
    <t>Metodologias definidas en el proceso de Gestión de Tecnología</t>
  </si>
  <si>
    <t>Registros SIIF</t>
  </si>
  <si>
    <t>informes enviados</t>
  </si>
  <si>
    <t>Tablero de Indicadores actualizado</t>
  </si>
  <si>
    <t>08. Fortalecimiento Bomberil</t>
  </si>
  <si>
    <t>14. Gestión Administrativa / 08. Fortalecimiento Bomberil</t>
  </si>
  <si>
    <t>05. Gestión de Atención al Usuario /
18. Gestión de Tecnología e Informática</t>
  </si>
  <si>
    <t>15. Gestión Contractual / 08. Fortalecimiento Bomberil</t>
  </si>
  <si>
    <t>00. Subdirección Estretegica y de Coordinación Bomberil / 08. Fortalecimiento Bomberil / 16. Gestión Jurídica</t>
  </si>
  <si>
    <t>Según análisis de tercera linea no fue efectiva. Reformulación</t>
  </si>
  <si>
    <t>1. Descripción de evidencias o soportes ejecución</t>
  </si>
  <si>
    <t>3. Fecha de Seguimiento</t>
  </si>
  <si>
    <t>3. Avance físico de ejecución</t>
  </si>
  <si>
    <t>3. Observaciones</t>
  </si>
  <si>
    <t>Se evidenció correo electronioco de fecha 03/02/2026 donde gestion financiera solicita al ministerio de hecienda y credito publico un modulo de gestion de recursos fisicos, y mediante el cual se recibe respueta con fecha 20/02/2026 para iniciar una prueba piloto</t>
  </si>
  <si>
    <t>Se evidenció como soporte el formato de necesidad correspondiente al bien o servicio solicitado denominado "Desarrollo e implementación de la versión RUE 2.0 para la Dirección Nacional de Bomberos", con fecha del 10 de febrero de 2016.
No obstante, la evidencia aportada corresponde únicamente a la identificación de una necesidad específica relacionada con el RUE 2.0 y no demuestra de manera suficiente la implementación del proyecto de estabilizacion de Servicios Tecnológicos que pretende habilitar los elementos transversales de Seguridad de la Información y Servicios Ciudadanos Digitales definidada como la acción correctiva a desarrollar.
En consecuencia, la tercera línea de defensa recomienda identificar e implementar acciones adicionales orientadas a la apropiación, el diagnóstico, la planificación y el seguimiento de la Política de Gobierno Digital, conforme a los lineamientos del Ministerio TIC. Asimismo, se recomienda subsanar la causa raíz del hallazgo identificado, con el fin de asegurar la efectividad de la acción de correctiva y prevenir su recurrencia.</t>
  </si>
  <si>
    <t>Se presenta como evidencia del cumplimiento de la acción, el Plan Estratégico de Tecnologías de la Información (PETI) 2026 en su versión final y aprobada, junto con el cronograma de mesas de trabajo (primer trimestre 2026), el Plan de Acción de TI del primer trimestre de 2026 y el Tablero de Indicadores debidamente diligenciados.
La evidencia demuestra un avance parcial de la acción correctiva; no obstante, se recomienda continuar con su implementación, formalizar los documentos en construcción y documentar los resultados para garantizar el cumplimiento integral de la acción.</t>
  </si>
  <si>
    <t>Se presenta como evidencia el auto de apertura de la actuación disciplinaria IP 006-2024, que incluye el auto de apertura de investigación disciplinaria (del 25 de junio de 2024) por presunto incumplimiento del horario laboral, el respectivo auto de archivo por prevención y los correos de socialización. La trazabilidad de estos registros permite validar la ejecución y el cumplimiento total de la acción correctiva dentro del plazo establecido</t>
  </si>
  <si>
    <t>Se evidencia la presentación del Plan de Mantenimiento Preventivo y Correctivo de los Equipos de Cómputo 2026 como soporte de avance; sin embargo, la evidencia aportada no permite verificar la realización e implementación de un formulario en línea que permita medir la oportunidad del soporte técnico en tiempo real para la generación y medición de los indicadores de gestión.
En consecuencia, desde la tercera línea de defensa no es posible validar el cumplimiento de la acción correctiva formulada. Se recomienda implementar el formulario definido, establecer los mecanismos para la captura y análisis de la información generada y aportar los soportes que evidencien su funcionamiento y utilización en la medición de los indicadores de gestión.</t>
  </si>
  <si>
    <t>Se evidencia la elaboracion del procedimiento de la programacion y seguimiento presupuestal PC-PE-05 de fecha 24/02/2026, lo que permite verificar el cumplimiento de la actividad dentro del plazo establecido</t>
  </si>
  <si>
    <t>Se presentó como soporte de las acciones adelantadas el Auto Inhibitorio N.° 03 de 8 de noviembre de 2023, mediante el cual se documenta la decisión adoptada frente al hallazgo. La evidencia aportada permite verificar la ejecución de la acción correctiva establecida.</t>
  </si>
  <si>
    <t>se evidencia pantallazo de la creacion del portal trasnparencia con fecha 01/10/2024 La evidencia aportada permite verificar la ejecución de la acción correctiva establecida.</t>
  </si>
  <si>
    <t>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t>
  </si>
  <si>
    <t>Se evidencian informes de PQRSD de enero, febrero y marzo, como tambien soportes de correos de alertas por parte de atencion al ciudadano con fecha 24/02/2026, 13/03/2026 y 09/04/2026</t>
  </si>
  <si>
    <t>se evidencia informe de seguiminto del I trimestre en el cual se observa la cantidad de PQRSD radicadas y el termino de respuesta que se le da a cada una, mas no se evidencia los informes firmados.</t>
  </si>
  <si>
    <t>se evidencia correos electronicos por parte de la oficina de atencion al ciudadano de fecha 29/01/2026, 17/02/2026 y 09/03/2026 en los cuales sensibilizan las responsabilidades del los funcionarios y contratistas de la DNBC por medio de las cartillas ABC PQRSD</t>
  </si>
  <si>
    <t>Se evidencia informe de segumiento al plan de eficiencia administrativa y cero papel corrspondiente al I trimestre 2026, donde se puede evidenciar la disminucion del consumo de resma en el primer III 2025 comparado con el III 2026, lo que permite verificar la ejecucion parcial de la actividad formulada dentro del plazo establecido.</t>
  </si>
  <si>
    <t>Se evidencia la presentación del formato "Cronograma de Vacaciones" (código FO-TH-05-06, versión 1), correspondiente a la programación de la vigencia 2026. Sin embargo, el documento presenta información incompleta, al encontrarse pendientes de diligenciar campos como el período de vacaciones, el número y la fecha de la resolución para algunos funcionarios, lo que impide verificar la integridad y actualización del registro.
En consecuencia, la evidencia presentada no permite verificar el cumplimiento total de la acción correctiva, por lo que se requiere completar el diligenciamiento del formato y mantenerlo debidamente actualizado.</t>
  </si>
  <si>
    <t>Se evidencian seguimientos mensuales mediantes correos electrónicos de las inconsistencias del parque automotor de la DNBC por concepto de infracciones, pagos de soat y tecnomecánica, de los meses de enero, febrero, marzo y abril, lo que permite verificar la ejecución de la actividad formulada dentro del plazo establecido.</t>
  </si>
  <si>
    <t>se evidencia la socializacion del manual de politicas contables de fecha 25/06/2025</t>
  </si>
  <si>
    <t>se evidencio informe de seguimiento al plan de austeridad correspondiente al I trimestre vigencia 2026,</t>
  </si>
  <si>
    <t>se evidencio formatos inventarios correspondiente a los meses de enero, febrero y marzo de 2026, lo que permite reflejar el saldo real de la propiedad, planta y equipo</t>
  </si>
  <si>
    <t>se evidencia listado de chequeo con fecha de 27/02/2026, para la elaboracion de las notas en los estados financieros, asi como la revision de los hallazgos de las auditorias externas para su respectivo ajuste.</t>
  </si>
  <si>
    <t>se evindencio matrices de seguimieto a la ejecuciones presupuestales de inversion y funcionaminto corespondiente a los mese de enero, febrero y marzo, permite verificar la ejecucion de la actividad formulada dentro de los plazo establecido</t>
  </si>
  <si>
    <t>Se evidenció que el plan de austeridad para la vigencia 2026, se encuentra publicado en la pagina de la entidad.</t>
  </si>
  <si>
    <t>se evidencio informe de seguimiento al plan de austeridad correspondiente al I trimestre vigencia 2026</t>
  </si>
  <si>
    <t>Se evidencio la actualizacion del formato PC-GF-03-01 con fecha 20/03/2026.</t>
  </si>
  <si>
    <t>Se evidencio 1 (un) video de capacitacion de socializacion de nuevo procedimiento de gestion de pagos, por lo que se encuentra en ejecucion parcial, debido a que se realizaran 2 capacitaciones. toda vez que cuenta con plazo vigente para su total cumplimiento</t>
  </si>
  <si>
    <t>se evidencio la convocatoria de la mesa de trabajo de fecha 21/04/2026, mas no las actas de los meses de enero, febrero y marzo donde se dejan sentado los temas tratados.</t>
  </si>
  <si>
    <t>se evidencio la convocatoria de la mesa de trabajo mas no las actas donde se dejan sentado los temas tratados.</t>
  </si>
  <si>
    <t>Se evidencia que el monitoreo realizado por la segunda línea de defensa no corresponde con los soportes aportados por la primera línea de defensa. Durante la verificación se constató como evidencia el procedimiento PC-DI-01 Gestión de Asuntos Disciplinarios, versión 3, con vigencia del 11 de diciembre de 2025, junto con el correo electrónico de solicitud de su publicación en el repositorio SIGE.
En consecuencia, se determina que los soportes presentados dan cumplimiento a la acción correctiva formulada; sin embargo, se recomienda ajustar el monitoreo realizado por la segunda línea de defensa para garantizar la consistencia entre la información reportada y la evidencia documental aportada.</t>
  </si>
  <si>
    <t>Se presenta como evidencia la actualización y aprobación del procedimiento PC-TI-01 Gestión y Atención de Soporte Técnico, versión 02, vigente desde el 19 de noviembre de 2025, mediante el cual se ajustó el flujo de ejecución del proceso conforme al estado actual de la Entidad. Así mismo, se incorporan lineamientos para la atención de requerimientos a través de la Mesa de Ayuda DNBC, la definición de los niveles de atención (primer, segundo y tercer nivel), los criterios de escalamiento, las responsabilidades de los actores involucrados y los mecanismos de seguimiento y control.
En consecuencia, la evidencia aportada permite validar el cumplimiento de la acción correctiva formulada y la atención de las debilidades identificadas en el hallazgo.</t>
  </si>
  <si>
    <t>Se presenta como evidencia el borrador del Plan Estratégico de Tecnologías de la Información (PETI) 2026 y el documento de necesidad para la implementación del RUE 2.0. Si bien estos documentos evidencian avances en la planeación de capacidades tecnológicas y en la definición de herramientas de apoyo, no permiten subsanar el hallazgo relacionado con la ausencia de una matriz de roles y usuarios que garantice la adecuada segregación de funciones.
Adicionalmente, no se aportaron registros de las mesas de trabajo ni la matriz de roles formalmente estructurada, por lo que la evidencia presentada resulta insuficiente para demostrar la implementación de la acción correctiva. Para el cierre del hallazgo será necesario remitir la matriz de roles debidamente documentada y aportar evidencia de su parametrización o cargue en la herramienta centralizada definida..</t>
  </si>
  <si>
    <t>Se evidencio que la accion formulada carece de soportes que permitan verificar el cumplimiento de la actividad, toda vez que los documentos reportados no subsanan el hallazgo fotmulado</t>
  </si>
  <si>
    <t>Se evidencio la elaboracion del procedimiento de constitucion de reservas PC-GF-03 y formato PC-GF-03-01 con fecha 20/03/2026.</t>
  </si>
  <si>
    <t>se evidencia elaboracion de procedimiento de programacion y segumiento presupuestal PC-FE-05 de fecha vigente 24/02/2026</t>
  </si>
  <si>
    <t>se evidencio el manual de politicas contables actualizado de acuerdo a los procedimientos establecidos en el instructivo 001 de 2023 emitido por la CGN.</t>
  </si>
  <si>
    <t>se evidencia formulacion de procedimiento para las operaciones reciprocas PC-GF-13 y formato FO-GF-13-01 de fecha 24/06/2024</t>
  </si>
  <si>
    <t>se evidencia formato de tablero de indicadores acualizado FO-MC-05-01 de fecha 24/09/2024, La evidencia aportada permite verificar la ejecución de la acción correctiva establecida.</t>
  </si>
  <si>
    <t>Se evidencia las liquidaciones de impuesto de todo el parque automotor de la DNBC correspondiente a la vigencia 2026</t>
  </si>
  <si>
    <t>Se evidenció la presentación del cronograma de mesas de trabajo, el Plan de Acción Consolidado 2026, el tablero de indicadores, el informe ejecutivo de empalme y el borrador de actualización del PETI 2026, como soportes del seguimiento a las actividades, responsables y avances reportados. El PETI 2026 contempla la planeación estratégica de TI y su seguimiento y control.</t>
  </si>
  <si>
    <t>Se evidenció la presentación del Tablero de Indicadores y Fichas Técnicas de Gestión TI V4, así como la matriz de indicadores del proceso, en la cual se establecen la definición, fórmula, periodicidad, meta y mecanismos de seguimiento y evaluación.</t>
  </si>
  <si>
    <t>Se evidenció la elaboración del un borrador de un Estudio para la Implementación del Sistema de Gestión de Documentos Electrónicos de Archivo (SGDEA), vigencia 2026, el cual contempla el diagnóstico, análisis de brechas, requerimientos y propuesta de implementación. El estudio se encuentra en revisión y pendiente de aprobación.</t>
  </si>
  <si>
    <t>se evidencia correo electronico de fecha 14 de mayo de 2026 donde se solicita la cancelacion de 2 lineas telefonicas, y el 28 de mayo la empresa claro da respuesta que las lineas fueron canceladas en la vig. 2022. desde el 12 de junio</t>
  </si>
  <si>
    <t>se evidencia instructivo en borrador para la elaboracion del plan de austeridad.</t>
  </si>
  <si>
    <t>se evidencia acta de capacitacion al conductor de fecha 22/04/26</t>
  </si>
  <si>
    <t>Se evidenció la presentación del Plan de Mantenimiento Preventivo y Correctivo de los Equipos de Cómputo, que incluye cronograma de intervención, inventario de equipos, actividades de mantenimiento y mecanismos de seguimiento. No obstante, el documento se encuentra identificado como propuesta, con fecha 23 de mayo de 2023, por lo que no permite acreditar por sí solo la ejecución de las actividades programada.</t>
  </si>
  <si>
    <t>se evidenciaron correos y acciones de sensibilizacion para fortalecer la eficiencia administrativa, reducir el consumo de papel y promover el uso responsable de los recursos institucionales, mediante campañas de comunicación interna dirigidas a funcionarios y contratistas en el marco del Día del Árbol, el Día Mundial del Reciclaje y el Día Mundial del Medio Ambiente.</t>
  </si>
  <si>
    <t>se evidencio Plan de eficiencia administrativa y cero papel con su respectivo informe de segumiento para el segundo trimestre 2026</t>
  </si>
  <si>
    <t>se evidencia en el punto 4 del informe eficiencia administrativa y cero papel la disminucion de resmas en comparacion II trimeste 2025 vs II trimestre 2026</t>
  </si>
  <si>
    <t>se evidencia plan institucional de gestion ambiental con su rspectivo informe de seguimiento para el segundo trimestre 2026</t>
  </si>
  <si>
    <t>se evidencia correo electronico del 01/07/26 donde se socializa el manual y procedimiento de gestion de bienes</t>
  </si>
  <si>
    <t>Se evidencia correos de solicitudde devolucion de la contraloria con su respectiva respuesta</t>
  </si>
  <si>
    <t>Se evidenciaron bases de datos de información sin informe.</t>
  </si>
  <si>
    <t>Se evidenciaron bases de datos de información sin informe, ni evidencias de socialización.</t>
  </si>
  <si>
    <t>se evidencio seguimiento y formatos de inventarios correspondiente a los meses de abril, mayo y junio de 2026, lo que permite reflejar el saldo real de la propiedad, planta y equipo. Asimismo, se evidenció que en el primer trimestre se registró erróneamente un avance físico de ejecución del 100 % y estado “Cumplido”. Para el segundo trimestre, el porcentaje se ajusta al 60 % y el estado de oportunidad se modifica a “En ejecución”.</t>
  </si>
  <si>
    <t>se evidencio elaboracion, formulacion, aprobacio y publicacion del seguimiento al Plan de eficiencia y austeridad en el gasto de la DNBC .</t>
  </si>
  <si>
    <t>Se evidenció que el 14 de mayo de 2026 fue remitida la propuesta del Plan Logístico de Entregas para revisión y retroalimentación, así como su socialización con el líder del proceso durante el mes de mayo de 2026.</t>
  </si>
  <si>
    <t>Se evidencia base de datos y seguimiento mediante correos electronicos de los meses abril mayo y junio de la vigencia 2026.Asimismo, se evidenció que en el primer trimestre se registró erróneamente un avance físico de ejecución del 80 %. Para el segundo trimestre, el porcentaje se ajusta al 50 %, manteniéndose el estado “En ejecución”.</t>
  </si>
  <si>
    <t>Se evidencia base de datos y seguimiento mediante correos electronicos de los meses abril mayo y junio de la vigencia 2026. Asimismo, se evidenció que en el primer trimestre se registró erróneamente un avance físico de ejecución del 80 %. Para el segundo trimestre, el porcentaje se ajusta al 50 %, manteniéndose el estado “En ejecución”.</t>
  </si>
  <si>
    <t>Se evidencia como soporte de link de de publicacion de los soportes contractuales en SECOP</t>
  </si>
  <si>
    <t>se evidencia formato y procediemiento de solicitud de certificado de CDP</t>
  </si>
  <si>
    <t>se evidencia procedimiento, manual y socializacion de gestion de bienes de la DNBC para el segundo trimestre</t>
  </si>
  <si>
    <t>No se evidencia soporte</t>
  </si>
  <si>
    <t>se evidencia formato PC-GF-01-01 y procediemiento PC-GF-01 version 5 de fecha 30/06/2026 de solicitud de certificado de CDP</t>
  </si>
  <si>
    <t>La accion no registra o dispone de elementos suficientes para validar su cumplimiento.</t>
  </si>
  <si>
    <t>se evidencio mediante correo electronico de 06/07/0206 la solicitud de dar de baja al software HAS-SQL, mas no</t>
  </si>
  <si>
    <t>Se evidencio que la accion formulada carece de soportes que permitan verificar el cumplimiento de la actividad, toda vez que los documentos reportados no subsanan el hallazgo formulado</t>
  </si>
  <si>
    <t>Se evidenció Acta No. 003 de la Junta Nacional de Bomberos del 13/02/2024, en la que consta la aprobación para facultar a la DNBC a realizar modificaciones en las especificaciones técnicas y la regionalización de equipos y vehículos. Con esta evidencia la dependencia reportó el cumplimiento de la acción correctiva.</t>
  </si>
  <si>
    <t>Se evidención la actualizar el manual de gestión de riesgo de la entidad</t>
  </si>
  <si>
    <t>Se evidencia base de datos de seguimiento del parque automotor de la Dirección Nacional de Bomberos de Colombia, que consolida información relacionada con la titularidad de los vehículos, contratos de adquisición y comodato, estado del SOAT, revisión técnico-mecánica, registros en el RUNT y RUE, e inconsistencias administrativas y jurídicas. Se evidencia la existencia de vehículos asignados a cuerpos de bomberos con personería jurídica inactiva o con situaciones administrativas pendientes, lo que genera riesgos para la adecuada gestión de los bienes públicos y hace necesario adelantar acciones de regularización, restitución o reasignación, así como fortalecer los mecanismos de seguimiento, actualización de la información y control para garantizar la protección del patrimonio público y el cumplimiento de las obligaciones contractuales.</t>
  </si>
  <si>
    <t>se evidencio formatos inventarios correspondiente a los meses de abril, mayo y junio de 2026, lo que permite reflejar el saldo real de la propiedad, planta y equipo</t>
  </si>
  <si>
    <t>Se evidencia manual de politicas contables actualizado MN-GF-01 de fecha 26/06/2025 de la DNBC,</t>
  </si>
  <si>
    <t>Se evidencia lista de chequeo con fecha de 27/02/2026, para la elaboracion de las notas en los estados financieros, asi como la revision de los hallazgos de las auditorias externas para su respectivo ajuste.</t>
  </si>
  <si>
    <t>se evidencia videos de 03/07/26 donde de socializa el procedimiento de los cruces de información entre las areas y el proceso de Gestión Financiera para las cuentas del pasivo.</t>
  </si>
  <si>
    <t>Se evidenció que la acción reporta la actualización de la Segregación de Roles en 2024; sin embargo, la evidencia aportada corresponde a la Matriz de Roles y Usuarios – DNBC 2022, fechada el 31 de octubre de 2022.</t>
  </si>
  <si>
    <t>Se evidencio un diagnóstico de necesidades de información haya sido implementado en el RUE 2.0 y que los controles aplicados garanticen la calidad, validación y actualización de la información, sin recurrencia de la situación identificada.</t>
  </si>
  <si>
    <t>Se evidenció la suscripción del Contrato de Comodato No. 196 de 2024, su publicación en SECOP II y las actas de entrega del vehículo al Cuerpo de Bomberos Voluntarios de Magangué, dando cumplimiento a la acción correctiva. Asimismo, se verificó la comunicación de cierre y archivo de la indagación preliminar emitida por la Contraloría General de la República</t>
  </si>
  <si>
    <t>se evidencia procedimiento, manual y socialización de gestión de bienes de la DNBC para el segundo trimestre</t>
  </si>
  <si>
    <t>Se evidenció el cumplimiento de la acción; GA_AC18 asociada al hallazgo 2022_AD_H6, . En consecuencia, el hallazgo se da por CERRADO</t>
  </si>
  <si>
    <t>Se evidenció el cumplimiento de la acción GF_AC47 y GF_AC48 asociada al hallazgo 2025fin2024H3 , mediante la socializacion del manual de procedimiento de gestion de bienes por medio de correo electronico . No se evidencia recurrencia, el hallazgo se da por CERRADO .</t>
  </si>
  <si>
    <t>Esta acción de mejora se deja abierta dado que se eleboro el formato y el procdimieto para de constitucion de reservas PC-GF-03 y formato PC-GF-03-01 con fecha 20/03/2026. no se videncio la actualizacion Actualizacion de la Resolucion 433 de 2017 como se especifica en la unidad de medida</t>
  </si>
  <si>
    <t>Esta acción de mejora sigue abierta aunque se eleboro el formato y el procedimieto para de constitucion de reservas PC-GF-03 y formato PC-GF-03-01 con fecha 20/03/2026. no se videncio la actualizacion Actualizacion de la Resolucion 433 de 2017 como se especifica en la unidad de medida</t>
  </si>
  <si>
    <t>No se evidencio recurrencia con este hallazgo en adutitorias internas para las vigencia 2020 y 2025, se dio cumplimiento a a la acción mediante la actualización del procedimiento y se realizo la respectiva socializacion a corte 01/07/2026</t>
  </si>
  <si>
    <t>No se evidenció recurrencia posterior al cumplimeinto de la acción del hallazgo 2023_DI_H3; por lo anterior, el hallazgo se considera CERRADO.</t>
  </si>
  <si>
    <t>No se evidenció recurrencia posterior del hallazgo 2018DenCon9677H1. Asimismo, se verificó el cumplimiento de la acción formulada, con los seguimientos a las actas de entrada de almacen . En consecuencia, la acción se considera EFECTIVA y procede el cierre del hallazgo.</t>
  </si>
  <si>
    <t>No se evidenció recurrencia posterior del hallazgo 2018DenCon9677H1. Asimismo, se verificó el cumplimiento de la acción formulada, con los seguimientos a las actas de salidas de almacen . En consecuencia, la acción se considera EFECTIVA y procede el cierre del hallazgo.</t>
  </si>
  <si>
    <t>No se evidenció recurrencia posterior del hallazgo 2018DenCon9677H1. Asimismo, se verificó el cumplimiento de la acción formulada, con los seguimientos por medio de correos electonicos . En consecuencia, la acción se considera EFECTIVA y procede el cierre del hallazgo.</t>
  </si>
  <si>
    <t>No se evidenció recurrencia posterior del hallazgo 2023_TI_H1 y verificó el cumplimiento y efectividad de la acción de mejora asociada; por lo anterior, el hallazgo se considera CERRADO.</t>
  </si>
  <si>
    <t>No se evidenció recurrencia posterior del hallazgo 2025Fin2024H10. Asimismo, se verificó el cumplimiento de la acción formulada, en la liquidacion de los impuestos del parque automotor . En consecuencia, la acción se considera EFECTIVA y procede el cierre del hallazgo.</t>
  </si>
  <si>
    <t>Se evidencia procedimiento, manual y socializacion de gestion de bienes de la DNBC para el segundo trimestre. No se evidenció recurrencia por lo tanto el hallazgo se da CERRADO.</t>
  </si>
  <si>
    <t>Se evidenció el cumplimiento de la acción GF_AC53 asociada al hallazgo 2025Fin2024H6. No se evidenció recurrencia y por lo tanto el hallazgo se da por CERRADO .</t>
  </si>
  <si>
    <t>Se evidenció el cumplimiento de la acción GA_AC1 asociada al hallazgo 2020_AD_H1, mediante la existencia del manual de procedimiento PC-GF-16 y formato PC-GF-16-01 de fecha 23/09/2025, lo que permite verificar el cumplimiento de la actividad dentro del plazo . En consecuencia, el hallazgo se da por CERRADO.</t>
  </si>
  <si>
    <t>Se evidenció el cumplimiento de la acción GA_AC41 asociada al hallazgo 2024Fin2023HR1, mediante formatos inventarios correspondiente a los meses de abril, mayo y junio de 2026, lo que permite reflejar el saldo real de la propiedad, planta y equipo. . En consecuencia, el hallazgo sigue ABIERTO .</t>
  </si>
  <si>
    <t>Se evidenció el cumplimiento de la acción GA_AC45 asociada al hallazgo 2024Fin2023HR1, mediante formatos inventarios correspondiente a los meses de abril, mayo y junio de 2026, lo que permite reflejar el saldo real de la propiedad, planta y equipo. En consecuencia, el hallazgo sigue ABIERTO .</t>
  </si>
  <si>
    <t>Se evidenció el cumplimiento de la acción GA_AC7 asociada al hallazgo 2020_AD_H1, mediante la socializacion del manual de procedimiento de gestion de bienes por medio de correo electronico . No se evidencia recurrencia, el hallazgo se da por CERRADO .</t>
  </si>
  <si>
    <t>Se evidenció el cumplimiento de la acción GF_AC1 asociada al hallazgo 2021_GF_H5, mediante la exisytencia de manual de procedimiento PC-GF-16 y formato PC-GF-16-01 de fecha 23/09/2025. No se evidencia recurrencia, el hallazgo se da por CERRADO .</t>
  </si>
  <si>
    <t>Se evidenció el cumplimiento de la acción GF_AC1 asociada al hallazgo 2022_GF_H5, mediante procedimiento PC-GF-16 y formato PC-GF-16-01 de fecha 23/09/2025. No se evidenció recurrencia y por lo tanto el hallazgo se considera CERRADO.</t>
  </si>
  <si>
    <t>Se evidenció el cumplimiento de la acción GF_AC12 asociada al hallazgo 2025_GF_H3, mediante manual de politicas contables actualizado MN-GF-01 de fecha 26/06/2025 de la DNBC. No se evidenció recurrencia y por lo tanto el hallazgo se considera CERRADO.</t>
  </si>
  <si>
    <t>Se evidenció el cumplimiento de la acción GF_AC12 asociada al hallazgo 2025_GF_H5, mediante manual de politicas contables actualizado MN-GF-01 de fecha 26/06/2025 de la DNBC. No se evidenció recurrencia y por lo tanto el hallazgo se considera CERRADO.</t>
  </si>
  <si>
    <t>Se evidenció el cumplimiento de la acción GF_AC12 asociada al hallazgo 2025_GF_H7, mediante manual de politicas contables actualizado MN-GF-01 de fecha 26/06/2025 de la DNBC. No se evidenció recurrencia y por lo tanto el hallazgo se considera CERRADO.</t>
  </si>
  <si>
    <t>Se evidenció el cumplimiento de la acción GF_AC13 asociada al hallazgo 2025_GF_H6, mediante acta N° 003-2025 de comite de sostenibilidad contable donde se actualiza el manual de politicas contables y la socializacion de fecha 25/06/2025 . No se evidenció recurrencia y por lo tanto el hallazgo se considera CERRADO.</t>
  </si>
  <si>
    <t>Se evidenció el cumplimiento de la acción GF_AC16 asociada al hallazgo 2025_GF_H1, mediante acta N° 001de 2025 de comite de sostenibilidad contables correspondiente al ultimo trimestre de 2024 y los temas contables tratados. No se evidenció recurrencia y por lo tanto el hallazgo se considera CERRADO.</t>
  </si>
  <si>
    <t>Se evidenció el cumplimiento de la acción GF_AC17 asociada al hallazgo 2025_GF_H1 , mediante resolucion N° 095 de 2025 por la cual se actualiza el comite de sostenibilidad contable con fecha 29/04/2025. No se evidenció recurrencia y por lo tanto el hallazgo se considera CERRADO.</t>
  </si>
  <si>
    <t>Se evidenció el cumplimiento de la acción GF_AC18 asociada al hallazgo 2024Fin2023H1, mediante video de 03/07/26 donde de socializa el procedimiento de los cruces de información entre las areas y el proceso de Gestión Financiera para las cuentas del pasivo. No se evidenció recurrencia, por lo tanto el hallazgo se da por CERRADO .</t>
  </si>
  <si>
    <t>Se evidenció el cumplimiento de la acción GF_AC18 asociada al hallazgo 2025_GF_H2, mediante ctualizacion del formato PC-GF-03-01 con fecha 20/03/2026. No se evidenció recurrencia y por lo tanto el hallazgo se considera CERRADO.</t>
  </si>
  <si>
    <t>Se evidenció el cumplimiento de la acción GF_AC18 asociada al hallazgo 2025Fin2024H5, mediante la actualizacion del formato PC-GF-03-01 con fecha 20/03/2026. . En consecuencia, el hallazgo se da por CERRADO .</t>
  </si>
  <si>
    <t>Se evidenció el cumplimiento de la acción GF_AC20 asociada al hallazgo 2025_GF_H4, mediante listado de chequeo con fecha de 27/02/2026, para la elaboracion de las notas en los estados financieros, asi como la revision de los hallazgos de las auditorias externas para su respectivo ajuste. En consecuencia, el hallazgo se da por CERRADO .</t>
  </si>
  <si>
    <t>Se evidenció el cumplimiento de la acción GF_AC6 asociada al hallazgo 2020_GF_H4, mediante video de 03/07/26 donde de socializa el procedimiento de los cruces de información entre las areas y el proceso de Gestión Financiera para las cuentas del pasivo. No se evidencia recurrencia por lo tanto, el hallazgo se da por CERRADO .</t>
  </si>
  <si>
    <t>Se evidenció el cumplimiento de la acción GF_AC3 asociada al hallazgo 2020_GF_H6, mediante video de 03/07/26 donde se socializa el procedimiento de los cruces de información entre las areas y el proceso de Gestión Financiera para las cuentas del pasivo, sin observar recurrencia. En consecuencia, el hallazgo se da por CERRADO .</t>
  </si>
  <si>
    <t>Se evidenció el cumplimiento de la acción GF_AC3 asociada al hallazgo 2023_GF_H10, mediante video de fecha 25/06/2025, se evidencia la socialización de la actualizacion de las politicas contables. No se evidenció recurrencia y por lo tanto el hallazgo se considera CERRADO.</t>
  </si>
  <si>
    <t>Se evidenció el cumplimiento de la acción GF_AC37 asociada al hallazgo 2024Fin2023H1, mediante video de 03/07/26 donde de socializa el procedimiento de los cruces de información entre las areas y el proceso de Gestión Financiera para las cuentas del pasivo. No se evidenció recurrencia, por lo tanto el hallazgo se da por CERRADO .</t>
  </si>
  <si>
    <t>Se evidenció el cumplimiento de la acción GF_AC38 asociada al hallazgo 2024Fin2023H1, mediante video de 03/07/26 donde de socializa el procedimiento de los cruces de información entre las areas y el proceso de Gestión Financiera para las cuentas del pasivo. No se evidenció recurrencia, por lo tanto el hallazgo se da por CERRADO .</t>
  </si>
  <si>
    <t>Se evidenció el cumplimiento de la acción GF_AC39 asociada al hallazo 2024Fin2023H1, mediante video de 03/07/26 donde de socializa el procedimiento de los cruces de información entre las areas y el proceso de Gestión Financiera para las cuentas del pasivo. No se evidenció recurrencia, por lo tanto el hallazgo se da por CERRADO .</t>
  </si>
  <si>
    <t>Se evidenció el cumplimiento de la acción GF_AC5 asociada al hallazgo 2021_GF_H1, la elaboracion del procedimiento de constitucion de reservas PC-GF-03 y formato PC-GF-03-01 con fecha 20/03/2026. No se evidencia recurrencia, por lo cual el hallazgo se da por CERRADO .</t>
  </si>
  <si>
    <t>Se evidenció el cumplimiento de la acción GF_AC6 asociada al hallazgo 2022_GF_H6, mediante formatos de procedimientos actualizados para la gestion de pagos PC-GF-17, FO-GF-17-01, FO-GF-02, FO-GF-03, FO-GF-04, FO-GF-05, FO-GF-06, FO-GF-07, con fecha 27/03/2026. No se evidenció recurrencia y por lo tanto el hallazgo se considera CERRADO.</t>
  </si>
  <si>
    <t>Se evidenció el cumplimiento de la acción GF_AC6 asociada al hallazgo 2023_GF_H4, mediante formatos de procedimientos actualizados para la gestion de pagos PC-GF-17, FO-GF-17-01, FO-GF-02, FO-GF-03, FO-GF-04, FO-GF-05, FO-GF-06, FO-GF-07, con fecha 27/03/2026. No se evidenció recurrencia y por lo tanto el hallazgo se considera CERRADO.</t>
  </si>
  <si>
    <t>Se evidenció el cumplimiento de la acción GF_AC6 asociada al hallazgo2022_GF_H8, mediante formatos de procedimientos actualizados para la gestion de pagos PC-GF-17, FO-GF-17-01, FO-GF-02, FO-GF-03, FO-GF-04, FO-GF-05, FO-GF-06, FO-GF-07, con fecha 27/03/2026. No se evidenció recurrencia y por lo tanto el hallazgo se considera CERRADO.</t>
  </si>
  <si>
    <t>Se evidenció el cumplimiento de la acción GF_AC8 asociada al hallazgo 2021_GF_H4, la elaboracion del procedimiento de constitucion de reservas PC-GF-03 y formato PC-GF-03-01 con fecha 20/03/2026. No se evidencia recurrencia, por lo cual el hallazgo se da por CERRADO .</t>
  </si>
  <si>
    <t>Se evidenció el cumplimiento de la acción GF_AC9 asociada al hallazgo 2021_AD_H8, mediante informe donde se evidencias registros fotográficos donde se cuenta con espacio disponible para la documentación de la entidad . No se evidencia recurrencia, por lo cual el hallazgo se da por CERRADO .</t>
  </si>
  <si>
    <t>Se evidenció el cumplimiento de la acción PA_AC11 asociada al hallazgo 2025Fin2024H8, mediante Acta No. 02-2026 del Comité de Gestión y Desempeño, realizada el 26 de marzo de 2026, en la cual se presentó y aprobó el anteproyecto de presupuesto 2027 para validación del Comité Directivo . En consecuencia, el hallazgo se da por CERRADO .</t>
  </si>
  <si>
    <t>Se evidenció el cumplimiento de la acción PE_A5 asociada al hallazgo 2022_PE_H1. En la revisión del Plan de Mejoramiento se identificaron antecedentes relacionados con la segregación de roles y usuarios, correspondientes a los hallazgos 2020_TI_H3 y 2022_TI_H8. No se evidenció recurrencia y por lo tanto el hallazgo se considera CERRADO.</t>
  </si>
  <si>
    <t>Se evidenció el cumplimiento de la acción TH_AC6 asociada al hallazgo 2022_GF_H1, mediante seguimientos por correos electronicos cumplida en el primer trimestre, se recomeinda implementarlo como unc ontrol permanente en el proceso. No se evidenció recurrencia y por lo tanto el hallazgo se considera CERRADO.</t>
  </si>
  <si>
    <t>Se evidenció el cumplimiento de la acción. No se evidenció recurrencia y por lo tanto el hallazgo se considera CERRADO.</t>
  </si>
  <si>
    <t>Se evidenció el cumplimiento de la acción; asociada al hallazgo 022Fin2022H18. No se evidenció recurrencia por lo tanto el hallazgo se da CERRADO.</t>
  </si>
  <si>
    <t>Se evidenció el cumplimiento de la acción; asociada al hallazgo 2022Fin2022H17. No se evidenció recurrencia por lo tanto el hallazgo se da CERRADO.</t>
  </si>
  <si>
    <t>Se evidenció el cumplimiento de la acción; asociada al hallazgo 2022Fin2022H11. No se evidenció recurrencia por lo tanto el hallazgo se da CERRADO.</t>
  </si>
  <si>
    <t>Se evidenció el cumplimiento de la acción; asociada al hallazgo 2022Fin2022H12 . No se evidenció recurrencia por lo tanto el hallazgo se da CERRADO.</t>
  </si>
  <si>
    <t>Se evidenció el cumplimiento de la acción; asociada al hallazgo 2022Fin2022H14. No se evidenció recurrencia por lo tanto el hallazgo se da CERRADO.</t>
  </si>
  <si>
    <t>Se evidenció el cumplimiento de la acción; asociada al hallazgo 2022Fin2022H16. No se evidenció recurrencia por lo tanto el hallazgo se da CERRADO.</t>
  </si>
  <si>
    <t>Se evidenció el cumplimiento de la acción; asociada al hallazgo 2022Fin2022H18. No se evidenció recurrencia por lo tanto el hallazgo se da CERRADO.</t>
  </si>
  <si>
    <t>Se evidenció el cumplimiento de la acción; asociada al hallazgo 2022Fin2022H19. No se evidenció recurrencia por lo tanto el hallazgo se da CERRADO.</t>
  </si>
  <si>
    <t>Se evidenció el cumplimiento de la acción; AU_AC19 asociada al hallazgo2021_AU_H8. No se evidencia recurrencia, por lo cual elhallazgo se da por CERRADO</t>
  </si>
  <si>
    <t>Se evidenció el cumplimiento de la acción; AU_AC4 asociada al hallazgo 2021_AU_H7. Sin embargo acorde con los informes de ley seguimeinto a PQRSD VIGENCIAS 2025 Y 2026, se evidencia que existe recurrencia en el trámite y cierre formal de PQRSD, por lo tanto el hallazgo se mantiene ABIERTO.</t>
  </si>
  <si>
    <t>Se evidenció el cumplimiento de la acción; AU_AC9 asociada al hallazgo 2022_AU_H8. No se evidenció recurrencia y por lo tanto el hallazgo se considera CERRADO.</t>
  </si>
  <si>
    <t>Se evidenció el cumplimiento de la acción; DI_AC3 asociada al hallazgo 2021_CO_H4. No se evidencia recurrencia, por lo cual, el hallazgo se da por CERRADO</t>
  </si>
  <si>
    <t>Se evidenció el cumplimiento de la acción; GF_AC27 asociada al hallazgo 2022Fin2022H3, . En consecuencia, el hallazgo se da por CERRADO</t>
  </si>
  <si>
    <t>Se evidenció el cumplimiento de la acción; GF_AC28 asociada al hallazgo 2022Fin2022H3, . En consecuencia, el hallazgo se da por CERRADO</t>
  </si>
  <si>
    <t>Se evidenció que la acción de mejora da por subsando el hallazgo el termino establecido. No se evidenció recurrencia y por lo tanto el hallazgo se considera CERRADO.</t>
  </si>
  <si>
    <t>Se evidencio recurrencia con este hallazgo en audtitorias internas para las vigencia 2020 y 2025, con los codigos de hallazgos 2020_AD_H2, 2020_AD_H1 y 2020_AD_H3, se evidenció como avance que se actualizo el procedimiento y se realizo la respectiva socializacion a corte 01/07/2026, sin embargo el hallazgo se mantiene ABIERTO.</t>
  </si>
  <si>
    <t>Se evidenció recurrencia del hallazgo 2023DenCom171H2, teniendo en cuenta que en hallazgos posteriores se identificaron nuevamente debilidades en el seguimiento y supervisión de contratos de comodato. En consecuencia, las acciones implementadas no demostraron eliminar de manera efectiva la causa que originó el hallazgo, Por tanto, se mantiene ABIERTO</t>
  </si>
  <si>
    <t>Una vez verificada la evidencia aportada, se constato que la accion de mejora establecida para atender el hallazgo fue ejecutada de manera satisfactoria. No se evidenció recurrencia y por lo tanto el hallazgo se considera CERRADO.</t>
  </si>
  <si>
    <t>Se evidenció la formulación del procedimiento de Conciliaciones Contables, mediante el cual se realiza el cruce de la información relacionada con incapacidades. Asimismo, no se evidenció recurrencia de la situación que dio origen al hallazgo; en consecuencia, se considera efectiva la acción implementada y se procede con su cierre.</t>
  </si>
  <si>
    <t>Se evidenció la actualización del procedimiento correspondiente y no se presentó recurrencia de la situación que dio origen al hallazgo; en consecuencia, se considera efectiva la acción implementada y se procede con su cierre.</t>
  </si>
  <si>
    <t>Se evidenció el cumplimiento de la actividad mediante la expedición de la Resolución de Ordenación del Gasto para la vigencia 2025, en la cual se definieron las responsabilidades correspondientes; en consecuencia, se da por cerrada la acción.</t>
  </si>
  <si>
    <t>No se evidenció recurrencia de la situación que dio origen al hallazgo y se verificó el cumplimiento de la actividad formulada; en consecuencia, se procede con el cierre de la actividad.</t>
  </si>
  <si>
    <t>No se evidenció recurrencia formal del hallazgo 2021_DI_H3, toda vez que las situaciones identificadas posteriormente, aunque relacionadas con la gestión de quejas y asuntos disciplinarios, corresponden a hechos y responsabilidades diferentes a los que dieron origen al hallazgo inicial, queda Cerrada.</t>
  </si>
  <si>
    <t>Se verificó el cumplimiento de la actividad formulada y no se evidenció recurrencia de la situación que dio origen al hallazgo; en consecuencia, se procede con el cierre de la actividad.</t>
  </si>
  <si>
    <t>Se evidencio pantallazo de la creación del repositorio.</t>
  </si>
  <si>
    <t>Detalles para Cuenta de CÓDIGO DE HALLAZGO - VIGENCIA: 2024, Para evaluar: Para Evaluar</t>
  </si>
  <si>
    <t>ESTADO PLAN DE MEJORAMIENTO INSTITUCIONAL</t>
  </si>
  <si>
    <t xml:space="preserve">TERCERA LÍNEA DE DEFENSA </t>
  </si>
  <si>
    <t>CORTE AL 30 DE JUNIO DEL 2026</t>
  </si>
  <si>
    <t xml:space="preserve">HALLAZGOS </t>
  </si>
  <si>
    <t>METAS</t>
  </si>
  <si>
    <t>CANT.</t>
  </si>
  <si>
    <t>PORCENTAJE</t>
  </si>
  <si>
    <t xml:space="preserve">Cumplidos </t>
  </si>
  <si>
    <t>Ejecución</t>
  </si>
  <si>
    <t>Vencidos</t>
  </si>
  <si>
    <t xml:space="preserve">Sin iniciar </t>
  </si>
  <si>
    <t>TOTAL, METAS</t>
  </si>
  <si>
    <t>ESTADO ACTIVIDAD CONSOLIDADO</t>
  </si>
  <si>
    <t>Estado consolidado</t>
  </si>
  <si>
    <t xml:space="preserve">Estado </t>
  </si>
  <si>
    <t>41.3%</t>
  </si>
  <si>
    <t>33.7%</t>
  </si>
  <si>
    <t>13.7%</t>
  </si>
  <si>
    <t>11.3%</t>
  </si>
  <si>
    <t>100.0%</t>
  </si>
  <si>
    <t>Interna</t>
  </si>
  <si>
    <t>14. Gestión Administrativa | 13. Gestión Financiera</t>
  </si>
  <si>
    <t>13. Gestión Financiera | 12. Gestión de Asuntos Disciplinarios</t>
  </si>
  <si>
    <t>13. Gestión Financiera / 01. Planeación Estratégica | 12. Gestión de Asuntos Disciplinarios</t>
  </si>
  <si>
    <t>13. Gestión Financiera | 11. Gestión del Talento Humano</t>
  </si>
  <si>
    <t>11. Gestión del Talento Humano | 12. Gestión de Asuntos Disciplinarios</t>
  </si>
  <si>
    <t>05. Gestión de Atención al Usuario | 18. Gestión de Tecnología e Informática</t>
  </si>
  <si>
    <t>14. Gestión Administrativa | 14. Gestión Administrativa / 13. Gestión Financiera | 12. Gestión de Asuntos Disciplinarios</t>
  </si>
  <si>
    <t>17. Gestión Documental | 12. Gestión de Asuntos Disciplinarios</t>
  </si>
  <si>
    <t>12. Gestión de Asuntos Disciplinarios | 13. Gestión Financiera</t>
  </si>
  <si>
    <t>12. Gestión de Asuntos Disciplinarios | 08. Fortalecimiento Bomberil</t>
  </si>
  <si>
    <t>01. Planeación Estratégica | 12. Gestión de Asuntos Disciplinarios</t>
  </si>
  <si>
    <t>08. Fortalecimiento Bomberil | 12. Gestión de Asuntos Disciplinarios</t>
  </si>
  <si>
    <t>08. Fortalecimiento Bomberil | 08. Fortalecimiento Bomberil / 15. Gestión Contractual</t>
  </si>
  <si>
    <t>14. Gestión Administrativa | 13. Gestión Financiera | 12. Gestión de Asuntos Disciplinarios</t>
  </si>
  <si>
    <t>13. Gestión Financiera | 14. Gestión Administrativa / 13. Gestión Financiera</t>
  </si>
  <si>
    <t>13. Gestión Financiera | 08. Fortalecimiento Bomberil / 16. Gestión Jurídica / 13. Gestión Financiera / 14. Gestión Administrativa</t>
  </si>
  <si>
    <t>13. Gestión Financiera / 01. Planeación Estratégica | 01. Planeación Estratégica</t>
  </si>
  <si>
    <t>13. Gestión Financiera | 01. Planeación Estratégica</t>
  </si>
  <si>
    <t>NOVEDAD</t>
  </si>
  <si>
    <t>CANTIDAD DE HALLAZGOS</t>
  </si>
  <si>
    <t>HALLAZGOS</t>
  </si>
  <si>
    <t>CANTIDAD DE ACCIONES</t>
  </si>
  <si>
    <t>ACCIONES</t>
  </si>
  <si>
    <t>TOTAL HALLAZGOS EVALUADOS</t>
  </si>
  <si>
    <t>CUMPLIDOS CON RECURRENCIA -ABIERTOS</t>
  </si>
  <si>
    <t>CUMPLIDOS SIN RECURRENCIA-CERRADOS</t>
  </si>
  <si>
    <t xml:space="preserve">Por Evaluar </t>
  </si>
  <si>
    <t>Por Evaluar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</si>
</sst>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yyyy"/>
    <numFmt numFmtId="165" formatCode="0.0%"/>
    <numFmt numFmtId="166" formatCode="_-&quot;$&quot;\ * #,##0.00_-;\-&quot;$&quot;\ * #,##0.00_-;_-&quot;$&quot;\ * &quot;-&quot;??_-;_-@"/>
  </numFmts>
  <fonts count="54"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sz val="11"/>
      <color theme="1"/>
      <name val="Calibri"/>
      <family val="2"/>
      <scheme val="minor"/>
    </font>
    <font>
      <sz val="11"/>
      <name val="Calibri"/>
      <family val="2"/>
    </font>
    <font>
      <b/>
      <sz val="24"/>
      <color theme="1"/>
      <name val="Arial"/>
      <family val="2"/>
    </font>
    <font>
      <b/>
      <sz val="18"/>
      <color theme="1"/>
      <name val="Arial"/>
      <family val="2"/>
    </font>
    <font>
      <b/>
      <sz val="20"/>
      <color theme="1"/>
      <name val="Arial"/>
      <family val="2"/>
    </font>
    <font>
      <sz val="11"/>
      <color theme="1"/>
      <name val="Arial"/>
      <family val="2"/>
    </font>
    <font>
      <b/>
      <sz val="36"/>
      <color theme="0"/>
      <name val="Arial"/>
      <family val="2"/>
    </font>
    <font>
      <b/>
      <sz val="11"/>
      <color theme="0"/>
      <name val="Arial"/>
      <family val="2"/>
    </font>
    <font>
      <b/>
      <sz val="11"/>
      <color theme="1"/>
      <name val="Arial"/>
      <family val="2"/>
    </font>
    <font>
      <u/>
      <sz val="11"/>
      <color theme="1"/>
      <name val="Arial"/>
      <family val="2"/>
    </font>
    <font>
      <sz val="11"/>
      <color rgb="FFFF0000"/>
      <name val="Arial"/>
      <family val="2"/>
    </font>
    <font>
      <u/>
      <sz val="11"/>
      <color theme="10"/>
      <name val="Arial"/>
      <family val="2"/>
    </font>
    <font>
      <sz val="11"/>
      <color rgb="FF000000"/>
      <name val="Arial"/>
      <family val="2"/>
    </font>
    <font>
      <u/>
      <sz val="11"/>
      <color theme="10"/>
      <name val="Calibri"/>
      <family val="2"/>
    </font>
    <font>
      <sz val="11"/>
      <color rgb="FF00B0F0"/>
      <name val="Arial"/>
      <family val="2"/>
    </font>
    <font>
      <b/>
      <sz val="11"/>
      <color rgb="FF000000"/>
      <name val="Arial"/>
      <family val="2"/>
    </font>
    <font>
      <sz val="11"/>
      <color rgb="FF000000"/>
      <name val="Calibri"/>
      <family val="2"/>
    </font>
    <font>
      <b/>
      <sz val="10"/>
      <color theme="1"/>
      <name val="Arial"/>
      <family val="2"/>
    </font>
    <font>
      <sz val="10"/>
      <color theme="1"/>
      <name val="Arial"/>
      <family val="2"/>
    </font>
    <font>
      <sz val="11"/>
      <color theme="0"/>
      <name val="Arial"/>
      <family val="2"/>
    </font>
    <font>
      <b/>
      <u/>
      <sz val="11"/>
      <color rgb="FF000000"/>
      <name val="Arial"/>
      <family val="2"/>
    </font>
    <font>
      <b/>
      <u/>
      <sz val="11"/>
      <color rgb="FF000000"/>
      <name val="Calibri"/>
      <family val="2"/>
    </font>
    <font>
      <b/>
      <u/>
      <sz val="11"/>
      <color theme="1"/>
      <name val="Calibri"/>
      <family val="2"/>
    </font>
    <font>
      <b/>
      <sz val="11"/>
      <color rgb="FF000000"/>
      <name val="Calibri"/>
      <family val="2"/>
    </font>
    <font>
      <b/>
      <u/>
      <sz val="11"/>
      <color theme="1"/>
      <name val="Arial"/>
      <family val="2"/>
    </font>
    <font>
      <b/>
      <sz val="11"/>
      <color rgb="FFFF0000"/>
      <name val="Arial"/>
      <family val="2"/>
    </font>
    <font>
      <u/>
      <sz val="11"/>
      <color theme="10"/>
      <name val="Calibri"/>
      <family val="2"/>
      <scheme val="minor"/>
    </font>
    <font>
      <b/>
      <sz val="11"/>
      <color theme="1"/>
      <name val="Calibri"/>
      <family val="2"/>
      <scheme val="minor"/>
    </font>
    <font>
      <u/>
      <sz val="11"/>
      <color rgb="FF0563C1"/>
      <name val="Arial"/>
      <family val="2"/>
    </font>
    <font>
      <sz val="10"/>
      <color theme="1"/>
      <name val="Arial"/>
      <family val="2"/>
    </font>
    <font>
      <sz val="11"/>
      <name val="Arial"/>
      <family val="2"/>
    </font>
    <font>
      <sz val="11"/>
      <color indexed="8"/>
      <name val="Arial"/>
      <family val="2"/>
    </font>
    <font>
      <b/>
      <sz val="11"/>
      <color indexed="8"/>
      <name val="Calibri"/>
      <family val="2"/>
      <scheme val="minor"/>
    </font>
    <font>
      <sz val="11"/>
      <color indexed="8"/>
      <name val="Calibri"/>
      <family val="2"/>
      <scheme val="minor"/>
    </font>
    <font>
      <b/>
      <sz val="12"/>
      <color theme="1"/>
      <name val="Arial"/>
      <family val="2"/>
    </font>
    <font>
      <sz val="11"/>
      <color rgb="FF242424"/>
      <name val="Aptos Narrow"/>
      <family val="2"/>
    </font>
    <font>
      <b/>
      <sz val="8"/>
      <color rgb="FF000000"/>
      <name val="Arial"/>
      <family val="2"/>
    </font>
    <font>
      <sz val="8"/>
      <color rgb="FF000000"/>
      <name val="Arial"/>
      <family val="2"/>
    </font>
    <font>
      <sz val="8"/>
      <name val="Calibri"/>
      <family val="2"/>
      <scheme val="minor"/>
    </font>
    <font>
      <sz val="9"/>
      <color theme="1"/>
      <name val="Calibri"/>
      <family val="2"/>
      <scheme val="minor"/>
    </font>
    <font>
      <sz val="11"/>
      <color rgb="FF242424"/>
      <name val="Arial"/>
      <family val="2"/>
    </font>
    <font>
      <sz val="11"/>
      <color theme="1"/>
      <name val="Aptos Narrow"/>
      <family val="2"/>
    </font>
    <font>
      <sz val="11"/>
      <color rgb="FFFFFFFF"/>
      <name val="Arial"/>
      <family val="2"/>
    </font>
    <font>
      <sz val="11"/>
      <color rgb="FF000000"/>
      <name val="Arial"/>
      <family val="2"/>
    </font>
    <font>
      <sz val="11"/>
      <color theme="1"/>
      <name val="Arial"/>
      <family val="2"/>
    </font>
    <font>
      <b/>
      <sz val="11"/>
      <color theme="1"/>
      <name val="Calibri"/>
      <family val="2"/>
      <scheme val="minor"/>
    </font>
    <font>
      <b/>
      <sz val="8"/>
      <color theme="1"/>
      <name val="Arial"/>
      <family val="2"/>
    </font>
    <font>
      <sz val="8"/>
      <color theme="1"/>
      <name val="Arial"/>
      <family val="2"/>
    </font>
  </fonts>
  <fills count="49">
    <fill>
      <patternFill patternType="none"/>
    </fill>
    <fill>
      <patternFill patternType="gray125"/>
    </fill>
    <fill>
      <patternFill patternType="solid">
        <fgColor theme="0"/>
        <bgColor theme="0"/>
      </patternFill>
    </fill>
    <fill>
      <patternFill patternType="solid">
        <fgColor rgb="FF2E75B5"/>
        <bgColor rgb="FF2E75B5"/>
      </patternFill>
    </fill>
    <fill>
      <patternFill patternType="solid">
        <fgColor rgb="FFBDD6EE"/>
        <bgColor rgb="FFBDD6EE"/>
      </patternFill>
    </fill>
    <fill>
      <patternFill patternType="solid">
        <fgColor rgb="FFDEEAF6"/>
        <bgColor rgb="FFDEEAF6"/>
      </patternFill>
    </fill>
    <fill>
      <patternFill patternType="solid">
        <fgColor rgb="FF9CC2E5"/>
        <bgColor rgb="FF9CC2E5"/>
      </patternFill>
    </fill>
    <fill>
      <patternFill patternType="solid">
        <fgColor rgb="FFF2F2F2"/>
        <bgColor rgb="FFF2F2F2"/>
      </patternFill>
    </fill>
    <fill>
      <patternFill patternType="solid">
        <fgColor rgb="FFFFE598"/>
        <bgColor rgb="FFFFE598"/>
      </patternFill>
    </fill>
    <fill>
      <patternFill patternType="solid">
        <fgColor rgb="FFECECEC"/>
        <bgColor rgb="FFECECEC"/>
      </patternFill>
    </fill>
    <fill>
      <patternFill patternType="solid">
        <fgColor rgb="FF8496B0"/>
        <bgColor rgb="FF8496B0"/>
      </patternFill>
    </fill>
    <fill>
      <patternFill patternType="solid">
        <fgColor rgb="FFFFFF00"/>
        <bgColor rgb="FFFFFF00"/>
      </patternFill>
    </fill>
    <fill>
      <patternFill patternType="solid">
        <fgColor rgb="FFFBE4D5"/>
        <bgColor rgb="FFFBE4D5"/>
      </patternFill>
    </fill>
    <fill>
      <patternFill patternType="solid">
        <fgColor theme="0"/>
        <bgColor indexed="64"/>
      </patternFill>
    </fill>
    <fill>
      <patternFill patternType="solid">
        <fgColor rgb="FF92D050"/>
        <bgColor indexed="64"/>
      </patternFill>
    </fill>
    <fill>
      <patternFill patternType="solid">
        <fgColor theme="5" tint="0.59999389629810485"/>
        <bgColor indexed="64"/>
      </patternFill>
    </fill>
    <fill>
      <patternFill patternType="solid">
        <fgColor rgb="FFFFC000"/>
        <bgColor indexed="64"/>
      </patternFill>
    </fill>
    <fill>
      <patternFill patternType="solid">
        <fgColor theme="5" tint="0.79998168889431442"/>
        <bgColor indexed="64"/>
      </patternFill>
    </fill>
    <fill>
      <patternFill patternType="solid">
        <fgColor rgb="FFFF0000"/>
        <bgColor indexed="64"/>
      </patternFill>
    </fill>
    <fill>
      <patternFill patternType="solid">
        <fgColor rgb="FFFF99CC"/>
        <bgColor indexed="64"/>
      </patternFill>
    </fill>
    <fill>
      <patternFill patternType="solid">
        <fgColor rgb="FF00B0F0"/>
        <bgColor indexed="64"/>
      </patternFill>
    </fill>
    <fill>
      <patternFill patternType="solid">
        <fgColor rgb="FF7030A0"/>
        <bgColor rgb="FFCC00CC"/>
      </patternFill>
    </fill>
    <fill>
      <patternFill patternType="solid">
        <fgColor theme="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rgb="FFFF7C80"/>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4" tint="0.79998168889431442"/>
        <bgColor theme="4" tint="0.79998168889431442"/>
      </patternFill>
    </fill>
    <fill>
      <patternFill patternType="solid">
        <fgColor rgb="FFFF0000"/>
        <bgColor rgb="FFF2F2F2"/>
      </patternFill>
    </fill>
    <fill>
      <patternFill patternType="solid">
        <fgColor rgb="FFFFFF00"/>
        <bgColor indexed="64"/>
      </patternFill>
    </fill>
    <fill>
      <patternFill patternType="solid">
        <fgColor rgb="FF00B050"/>
        <bgColor indexed="64"/>
      </patternFill>
    </fill>
    <fill>
      <patternFill patternType="solid">
        <fgColor theme="9" tint="0.79998168889431442"/>
        <bgColor indexed="64"/>
      </patternFill>
    </fill>
    <fill>
      <patternFill patternType="solid">
        <fgColor rgb="FFFFFF00"/>
        <bgColor rgb="FFF2F2F2"/>
      </patternFill>
    </fill>
    <fill>
      <patternFill patternType="solid">
        <fgColor rgb="FFBDD6EE"/>
        <bgColor indexed="64"/>
      </patternFill>
    </fill>
    <fill>
      <patternFill patternType="solid">
        <fgColor rgb="FFD6E4F0"/>
        <bgColor indexed="64"/>
      </patternFill>
    </fill>
    <fill>
      <patternFill patternType="solid">
        <fgColor rgb="FFFFFFFF"/>
        <bgColor rgb="FF000000"/>
      </patternFill>
    </fill>
    <fill>
      <patternFill patternType="solid">
        <fgColor theme="5" tint="0.79998168889431442"/>
        <bgColor rgb="FFFFE598"/>
      </patternFill>
    </fill>
    <fill>
      <patternFill patternType="solid">
        <fgColor theme="0"/>
        <bgColor theme="4" tint="0.79998168889431442"/>
      </patternFill>
    </fill>
    <fill>
      <patternFill patternType="solid">
        <fgColor rgb="FFFFFFFF"/>
        <bgColor indexed="64"/>
      </patternFill>
    </fill>
    <fill>
      <patternFill patternType="solid">
        <fgColor theme="5" tint="0.59999389629810485"/>
        <bgColor rgb="FFF2F2F2"/>
      </patternFill>
    </fill>
    <fill>
      <patternFill patternType="solid">
        <fgColor rgb="FF2F75B5"/>
        <bgColor rgb="FF000000"/>
      </patternFill>
    </fill>
    <fill>
      <patternFill patternType="solid">
        <fgColor rgb="FFFFCCFF"/>
        <bgColor rgb="FFF2F2F2"/>
      </patternFill>
    </fill>
    <fill>
      <patternFill patternType="solid">
        <fgColor theme="6" tint="0.79998168889431442"/>
        <bgColor indexed="64"/>
      </patternFill>
    </fill>
    <fill>
      <patternFill patternType="solid">
        <fgColor rgb="FFEE0000"/>
        <bgColor indexed="64"/>
      </patternFill>
    </fill>
    <fill>
      <patternFill patternType="solid">
        <fgColor rgb="FFF2F2F2"/>
        <bgColor indexed="64"/>
      </patternFill>
    </fill>
    <fill>
      <patternFill patternType="solid">
        <fgColor rgb="FFDEEAF6"/>
        <bgColor indexed="64"/>
      </patternFill>
    </fill>
    <fill>
      <patternFill patternType="solid">
        <fgColor theme="4" tint="0.59999389629810485"/>
        <bgColor theme="4"/>
      </patternFill>
    </fill>
  </fills>
  <borders count="62">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thin">
        <color theme="4" tint="0.3999755851924192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rgb="FF000000"/>
      </left>
      <right style="thin">
        <color rgb="FF000000"/>
      </right>
      <top/>
      <bottom style="thin">
        <color rgb="FF000000"/>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thin">
        <color indexed="64"/>
      </left>
      <right/>
      <top/>
      <bottom style="thin">
        <color indexed="64"/>
      </bottom>
      <diagonal/>
    </border>
    <border>
      <left style="thin">
        <color rgb="FF000000"/>
      </left>
      <right style="thin">
        <color rgb="FF000000"/>
      </right>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theme="4" tint="0.39997558519241921"/>
      </top>
      <bottom/>
      <diagonal/>
    </border>
    <border>
      <left style="medium">
        <color indexed="64"/>
      </left>
      <right style="medium">
        <color rgb="FF000000"/>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rgb="FF000000"/>
      </right>
      <top style="medium">
        <color indexed="64"/>
      </top>
      <bottom/>
      <diagonal/>
    </border>
    <border>
      <left/>
      <right style="medium">
        <color rgb="FF000000"/>
      </right>
      <top style="medium">
        <color indexed="64"/>
      </top>
      <bottom style="medium">
        <color indexed="64"/>
      </bottom>
      <diagonal/>
    </border>
    <border>
      <left style="medium">
        <color indexed="64"/>
      </left>
      <right style="medium">
        <color rgb="FF000000"/>
      </right>
      <top/>
      <bottom/>
      <diagonal/>
    </border>
    <border>
      <left/>
      <right style="medium">
        <color rgb="FF000000"/>
      </right>
      <top/>
      <bottom style="medium">
        <color indexed="64"/>
      </bottom>
      <diagonal/>
    </border>
    <border>
      <left/>
      <right/>
      <top/>
      <bottom style="medium">
        <color indexed="64"/>
      </bottom>
      <diagonal/>
    </border>
    <border>
      <left style="medium">
        <color indexed="64"/>
      </left>
      <right style="medium">
        <color rgb="FF000000"/>
      </right>
      <top/>
      <bottom style="medium">
        <color indexed="64"/>
      </bottom>
      <diagonal/>
    </border>
    <border>
      <left style="medium">
        <color indexed="64"/>
      </left>
      <right style="medium">
        <color rgb="FF000000"/>
      </right>
      <top/>
      <bottom style="medium">
        <color rgb="FF000000"/>
      </bottom>
      <diagonal/>
    </border>
    <border>
      <left style="medium">
        <color indexed="64"/>
      </left>
      <right/>
      <top/>
      <bottom style="medium">
        <color indexed="64"/>
      </bottom>
      <diagonal/>
    </border>
    <border>
      <left style="medium">
        <color rgb="FF000000"/>
      </left>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indexed="64"/>
      </top>
      <bottom/>
      <diagonal/>
    </border>
  </borders>
  <cellStyleXfs count="6">
    <xf numFmtId="0" fontId="0" fillId="0" borderId="0"/>
    <xf numFmtId="0" fontId="32" fillId="0" borderId="0" applyNumberFormat="0" applyFill="0" applyBorder="0" applyAlignment="0" applyProtection="0"/>
    <xf numFmtId="9" fontId="6" fillId="0" borderId="0" applyFont="0" applyFill="0" applyBorder="0" applyAlignment="0" applyProtection="0"/>
    <xf numFmtId="0" fontId="35" fillId="0" borderId="7"/>
    <xf numFmtId="0" fontId="47" fillId="0" borderId="7"/>
    <xf numFmtId="9" fontId="47" fillId="0" borderId="7" applyFont="0" applyFill="0" applyBorder="0" applyAlignment="0" applyProtection="0"/>
  </cellStyleXfs>
  <cellXfs count="537">
    <xf numFmtId="0" fontId="0" fillId="0" borderId="0" xfId="0"/>
    <xf numFmtId="0" fontId="11" fillId="0" borderId="0" xfId="0" applyFont="1" applyAlignment="1">
      <alignment vertical="center"/>
    </xf>
    <xf numFmtId="164" fontId="14" fillId="5" borderId="13" xfId="0" applyNumberFormat="1"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4" fillId="6" borderId="14" xfId="0" applyFont="1" applyFill="1" applyBorder="1" applyAlignment="1">
      <alignment horizontal="center" vertical="center" wrapText="1"/>
    </xf>
    <xf numFmtId="9" fontId="14" fillId="6" borderId="14" xfId="0" applyNumberFormat="1" applyFont="1" applyFill="1" applyBorder="1" applyAlignment="1">
      <alignment horizontal="center" vertical="center" wrapText="1"/>
    </xf>
    <xf numFmtId="164" fontId="14" fillId="5" borderId="14" xfId="0" applyNumberFormat="1" applyFont="1" applyFill="1" applyBorder="1" applyAlignment="1">
      <alignment horizontal="center" vertical="center" wrapText="1"/>
    </xf>
    <xf numFmtId="0" fontId="11" fillId="0" borderId="0" xfId="0" applyFont="1" applyAlignment="1">
      <alignment vertical="center" wrapText="1"/>
    </xf>
    <xf numFmtId="0" fontId="11" fillId="0" borderId="0" xfId="0" applyFont="1" applyAlignment="1">
      <alignment horizontal="center" vertical="center"/>
    </xf>
    <xf numFmtId="0" fontId="11" fillId="0" borderId="0" xfId="0" applyFont="1" applyAlignment="1">
      <alignment horizontal="center" vertical="center" wrapText="1"/>
    </xf>
    <xf numFmtId="0" fontId="11" fillId="0" borderId="0" xfId="0" applyFont="1" applyAlignment="1">
      <alignment horizontal="left" vertical="center"/>
    </xf>
    <xf numFmtId="166" fontId="11" fillId="0" borderId="0" xfId="0" applyNumberFormat="1" applyFont="1" applyAlignment="1">
      <alignment vertical="center"/>
    </xf>
    <xf numFmtId="0" fontId="5" fillId="0" borderId="2" xfId="0" applyFont="1" applyBorder="1"/>
    <xf numFmtId="0" fontId="22" fillId="0" borderId="0" xfId="0" applyFont="1"/>
    <xf numFmtId="0" fontId="23" fillId="0" borderId="0" xfId="0" applyFont="1" applyAlignment="1">
      <alignment horizontal="center" vertical="center" wrapText="1"/>
    </xf>
    <xf numFmtId="0" fontId="23" fillId="0" borderId="0" xfId="0" applyFont="1" applyAlignment="1">
      <alignment horizontal="center" wrapText="1"/>
    </xf>
    <xf numFmtId="0" fontId="23" fillId="0" borderId="0" xfId="0" applyFont="1" applyAlignment="1">
      <alignment horizontal="center"/>
    </xf>
    <xf numFmtId="0" fontId="24" fillId="0" borderId="0" xfId="0" applyFont="1" applyAlignment="1">
      <alignment wrapText="1"/>
    </xf>
    <xf numFmtId="0" fontId="24" fillId="0" borderId="0" xfId="0" applyFont="1" applyAlignment="1">
      <alignment vertical="center" wrapText="1"/>
    </xf>
    <xf numFmtId="0" fontId="24" fillId="0" borderId="0" xfId="0" applyFont="1" applyAlignment="1">
      <alignment horizontal="left" vertical="top" wrapText="1"/>
    </xf>
    <xf numFmtId="0" fontId="24" fillId="0" borderId="0" xfId="0" applyFont="1" applyAlignment="1">
      <alignment horizontal="center" wrapText="1"/>
    </xf>
    <xf numFmtId="0" fontId="24" fillId="0" borderId="0" xfId="0" applyFont="1" applyAlignment="1">
      <alignment horizontal="center"/>
    </xf>
    <xf numFmtId="0" fontId="24" fillId="0" borderId="0" xfId="0" applyFont="1"/>
    <xf numFmtId="0" fontId="24" fillId="0" borderId="0" xfId="0" applyFont="1" applyAlignment="1">
      <alignment vertical="top" wrapText="1"/>
    </xf>
    <xf numFmtId="0" fontId="24" fillId="0" borderId="0" xfId="0" applyFont="1" applyAlignment="1">
      <alignment horizontal="left" vertical="top"/>
    </xf>
    <xf numFmtId="9" fontId="11" fillId="0" borderId="12" xfId="0" applyNumberFormat="1" applyFont="1" applyBorder="1" applyAlignment="1" applyProtection="1">
      <alignment horizontal="center" vertical="center" wrapText="1"/>
      <protection locked="0"/>
    </xf>
    <xf numFmtId="15" fontId="11" fillId="0" borderId="12" xfId="0" applyNumberFormat="1" applyFont="1" applyBorder="1" applyAlignment="1" applyProtection="1">
      <alignment horizontal="left" vertical="center" wrapText="1"/>
      <protection locked="0"/>
    </xf>
    <xf numFmtId="0" fontId="17" fillId="0" borderId="12" xfId="0" applyFont="1" applyBorder="1" applyAlignment="1" applyProtection="1">
      <alignment horizontal="left" vertical="center" wrapText="1"/>
      <protection locked="0"/>
    </xf>
    <xf numFmtId="9" fontId="11" fillId="13" borderId="21" xfId="2" applyFont="1" applyFill="1" applyBorder="1" applyAlignment="1">
      <alignment horizontal="center" vertical="center" wrapText="1"/>
    </xf>
    <xf numFmtId="9" fontId="11" fillId="0" borderId="21" xfId="2" applyFont="1" applyBorder="1" applyAlignment="1">
      <alignment horizontal="center" vertical="center" wrapText="1"/>
    </xf>
    <xf numFmtId="9" fontId="11" fillId="0" borderId="21" xfId="2" applyFont="1" applyFill="1" applyBorder="1" applyAlignment="1">
      <alignment horizontal="center" vertical="center" wrapText="1"/>
    </xf>
    <xf numFmtId="9" fontId="18" fillId="0" borderId="21" xfId="2" applyFont="1" applyFill="1" applyBorder="1" applyAlignment="1">
      <alignment horizontal="center" vertical="center" wrapText="1"/>
    </xf>
    <xf numFmtId="9" fontId="18" fillId="13" borderId="21" xfId="2" applyFont="1" applyFill="1" applyBorder="1" applyAlignment="1">
      <alignment horizontal="center" vertical="center" wrapText="1"/>
    </xf>
    <xf numFmtId="0" fontId="13" fillId="3" borderId="21" xfId="0" applyFont="1" applyFill="1" applyBorder="1" applyAlignment="1">
      <alignment horizontal="center" vertical="center" wrapText="1"/>
    </xf>
    <xf numFmtId="0" fontId="14" fillId="4" borderId="21" xfId="0" applyFont="1" applyFill="1" applyBorder="1" applyAlignment="1">
      <alignment horizontal="center" vertical="center" wrapText="1"/>
    </xf>
    <xf numFmtId="164" fontId="14" fillId="5" borderId="21" xfId="0" applyNumberFormat="1" applyFont="1" applyFill="1" applyBorder="1" applyAlignment="1">
      <alignment horizontal="center" vertical="center" wrapText="1"/>
    </xf>
    <xf numFmtId="0" fontId="14" fillId="5" borderId="21" xfId="0" applyFont="1" applyFill="1" applyBorder="1" applyAlignment="1">
      <alignment horizontal="center" vertical="center" wrapText="1"/>
    </xf>
    <xf numFmtId="0" fontId="14" fillId="6" borderId="21" xfId="0" applyFont="1" applyFill="1" applyBorder="1" applyAlignment="1">
      <alignment horizontal="center" vertical="center" wrapText="1"/>
    </xf>
    <xf numFmtId="9" fontId="14" fillId="6" borderId="21" xfId="0" applyNumberFormat="1" applyFont="1" applyFill="1" applyBorder="1" applyAlignment="1">
      <alignment horizontal="center" vertical="center" wrapText="1"/>
    </xf>
    <xf numFmtId="9" fontId="14" fillId="5" borderId="21" xfId="0" applyNumberFormat="1" applyFont="1" applyFill="1" applyBorder="1" applyAlignment="1">
      <alignment horizontal="center" vertical="center" wrapText="1"/>
    </xf>
    <xf numFmtId="0" fontId="11" fillId="7" borderId="21" xfId="0" applyFont="1" applyFill="1" applyBorder="1" applyAlignment="1">
      <alignment horizontal="center" vertical="center" wrapText="1"/>
    </xf>
    <xf numFmtId="15" fontId="11" fillId="7" borderId="21" xfId="0" applyNumberFormat="1" applyFont="1" applyFill="1" applyBorder="1" applyAlignment="1">
      <alignment vertical="center" wrapText="1"/>
    </xf>
    <xf numFmtId="15" fontId="11" fillId="7" borderId="21" xfId="0" applyNumberFormat="1" applyFont="1" applyFill="1" applyBorder="1" applyAlignment="1">
      <alignment horizontal="center" vertical="center" wrapText="1"/>
    </xf>
    <xf numFmtId="0" fontId="11" fillId="7" borderId="21" xfId="0" applyFont="1" applyFill="1" applyBorder="1" applyAlignment="1">
      <alignment horizontal="left" vertical="center" wrapText="1"/>
    </xf>
    <xf numFmtId="0" fontId="11" fillId="5" borderId="21" xfId="0" applyFont="1" applyFill="1" applyBorder="1" applyAlignment="1">
      <alignment horizontal="center" vertical="center" wrapText="1"/>
    </xf>
    <xf numFmtId="0" fontId="11" fillId="8" borderId="21" xfId="0" applyFont="1" applyFill="1" applyBorder="1" applyAlignment="1">
      <alignment horizontal="center" vertical="center" wrapText="1"/>
    </xf>
    <xf numFmtId="0" fontId="11" fillId="8" borderId="21" xfId="0" applyFont="1" applyFill="1" applyBorder="1" applyAlignment="1">
      <alignment horizontal="left" vertical="center" wrapText="1"/>
    </xf>
    <xf numFmtId="164" fontId="11" fillId="8" borderId="21" xfId="0" applyNumberFormat="1" applyFont="1" applyFill="1" applyBorder="1" applyAlignment="1">
      <alignment horizontal="center" vertical="center" wrapText="1"/>
    </xf>
    <xf numFmtId="1" fontId="11" fillId="8" borderId="21" xfId="0" applyNumberFormat="1" applyFont="1" applyFill="1" applyBorder="1" applyAlignment="1">
      <alignment horizontal="center" vertical="center" wrapText="1"/>
    </xf>
    <xf numFmtId="9" fontId="11" fillId="0" borderId="21" xfId="0" applyNumberFormat="1" applyFont="1" applyBorder="1" applyAlignment="1">
      <alignment horizontal="center" vertical="center" wrapText="1"/>
    </xf>
    <xf numFmtId="0" fontId="11" fillId="0" borderId="21" xfId="0" applyFont="1" applyBorder="1" applyAlignment="1">
      <alignment horizontal="left" vertical="center" wrapText="1"/>
    </xf>
    <xf numFmtId="0" fontId="15" fillId="0" borderId="21" xfId="0" applyFont="1" applyBorder="1" applyAlignment="1">
      <alignment horizontal="center" vertical="center" wrapText="1"/>
    </xf>
    <xf numFmtId="164" fontId="11" fillId="0" borderId="21" xfId="0" applyNumberFormat="1" applyFont="1" applyBorder="1" applyAlignment="1">
      <alignment horizontal="center" vertical="center" wrapText="1"/>
    </xf>
    <xf numFmtId="9" fontId="11" fillId="0" borderId="21" xfId="0" applyNumberFormat="1" applyFont="1" applyBorder="1" applyAlignment="1">
      <alignment horizontal="left" vertical="center" wrapText="1"/>
    </xf>
    <xf numFmtId="9" fontId="11" fillId="8" borderId="21" xfId="0" applyNumberFormat="1" applyFont="1" applyFill="1" applyBorder="1" applyAlignment="1">
      <alignment horizontal="center" vertical="center" wrapText="1"/>
    </xf>
    <xf numFmtId="9" fontId="11" fillId="0" borderId="21" xfId="0" applyNumberFormat="1" applyFont="1" applyBorder="1" applyAlignment="1" applyProtection="1">
      <alignment horizontal="center" vertical="center" wrapText="1"/>
      <protection locked="0"/>
    </xf>
    <xf numFmtId="0" fontId="11" fillId="0" borderId="21" xfId="0" applyFont="1" applyBorder="1" applyAlignment="1" applyProtection="1">
      <alignment vertical="center" wrapText="1"/>
      <protection locked="0"/>
    </xf>
    <xf numFmtId="0" fontId="11" fillId="0" borderId="21" xfId="0" applyFont="1" applyBorder="1" applyAlignment="1" applyProtection="1">
      <alignment horizontal="center" vertical="center" wrapText="1"/>
      <protection locked="0"/>
    </xf>
    <xf numFmtId="15" fontId="11" fillId="0" borderId="21" xfId="0" applyNumberFormat="1" applyFont="1" applyBorder="1" applyAlignment="1">
      <alignment horizontal="center" vertical="center" wrapText="1"/>
    </xf>
    <xf numFmtId="0" fontId="11" fillId="0" borderId="21" xfId="0" applyFont="1" applyBorder="1" applyAlignment="1">
      <alignment vertical="center" wrapText="1"/>
    </xf>
    <xf numFmtId="0" fontId="11" fillId="0" borderId="21" xfId="0" applyFont="1" applyBorder="1" applyAlignment="1">
      <alignment vertical="center"/>
    </xf>
    <xf numFmtId="0" fontId="11" fillId="0" borderId="21" xfId="0" applyFont="1" applyBorder="1" applyAlignment="1">
      <alignment horizontal="center" vertical="center" wrapText="1"/>
    </xf>
    <xf numFmtId="0" fontId="11" fillId="0" borderId="21" xfId="0" applyFont="1" applyBorder="1" applyAlignment="1">
      <alignment horizontal="center" vertical="center"/>
    </xf>
    <xf numFmtId="0" fontId="11" fillId="9" borderId="21" xfId="0" applyFont="1" applyFill="1" applyBorder="1" applyAlignment="1">
      <alignment horizontal="center" vertical="center" wrapText="1"/>
    </xf>
    <xf numFmtId="0" fontId="11" fillId="9" borderId="21" xfId="0" applyFont="1" applyFill="1" applyBorder="1" applyAlignment="1">
      <alignment horizontal="left" vertical="center" wrapText="1"/>
    </xf>
    <xf numFmtId="164" fontId="11" fillId="9" borderId="21" xfId="0" applyNumberFormat="1" applyFont="1" applyFill="1" applyBorder="1" applyAlignment="1">
      <alignment horizontal="center" vertical="center" wrapText="1"/>
    </xf>
    <xf numFmtId="1" fontId="11" fillId="9" borderId="21" xfId="0" applyNumberFormat="1" applyFont="1" applyFill="1" applyBorder="1" applyAlignment="1">
      <alignment horizontal="center" vertical="center" wrapText="1"/>
    </xf>
    <xf numFmtId="0" fontId="11" fillId="10" borderId="21" xfId="0" applyFont="1" applyFill="1" applyBorder="1" applyAlignment="1">
      <alignment horizontal="center" vertical="center" wrapText="1"/>
    </xf>
    <xf numFmtId="0" fontId="11" fillId="10" borderId="21" xfId="0" applyFont="1" applyFill="1" applyBorder="1" applyAlignment="1">
      <alignment horizontal="left" vertical="center" wrapText="1"/>
    </xf>
    <xf numFmtId="164" fontId="11" fillId="10" borderId="21" xfId="0" applyNumberFormat="1" applyFont="1" applyFill="1" applyBorder="1" applyAlignment="1">
      <alignment horizontal="center" vertical="center" wrapText="1"/>
    </xf>
    <xf numFmtId="1" fontId="11" fillId="10" borderId="21" xfId="0" applyNumberFormat="1" applyFont="1" applyFill="1" applyBorder="1" applyAlignment="1">
      <alignment horizontal="center" vertical="center" wrapText="1"/>
    </xf>
    <xf numFmtId="0" fontId="0" fillId="13" borderId="21" xfId="0" applyFill="1" applyBorder="1" applyAlignment="1">
      <alignment horizontal="center" vertical="center" wrapText="1"/>
    </xf>
    <xf numFmtId="0" fontId="18" fillId="0" borderId="21" xfId="0" applyFont="1" applyBorder="1" applyAlignment="1">
      <alignment horizontal="center" vertical="center" wrapText="1"/>
    </xf>
    <xf numFmtId="15" fontId="11" fillId="0" borderId="21" xfId="0" applyNumberFormat="1" applyFont="1" applyBorder="1" applyAlignment="1">
      <alignment horizontal="left" vertical="center" wrapText="1"/>
    </xf>
    <xf numFmtId="0" fontId="16" fillId="9" borderId="21" xfId="0" applyFont="1" applyFill="1" applyBorder="1" applyAlignment="1">
      <alignment horizontal="center" vertical="center" wrapText="1"/>
    </xf>
    <xf numFmtId="0" fontId="16" fillId="8" borderId="21" xfId="0" applyFont="1" applyFill="1" applyBorder="1" applyAlignment="1">
      <alignment horizontal="center" vertical="center" wrapText="1"/>
    </xf>
    <xf numFmtId="0" fontId="0" fillId="13" borderId="21" xfId="0" applyFill="1" applyBorder="1" applyAlignment="1">
      <alignment wrapText="1"/>
    </xf>
    <xf numFmtId="0" fontId="0" fillId="0" borderId="21" xfId="0" applyBorder="1" applyAlignment="1">
      <alignment wrapText="1"/>
    </xf>
    <xf numFmtId="0" fontId="11" fillId="12" borderId="21" xfId="0" applyFont="1" applyFill="1" applyBorder="1" applyAlignment="1">
      <alignment horizontal="center" vertical="center" wrapText="1"/>
    </xf>
    <xf numFmtId="0" fontId="0" fillId="0" borderId="21" xfId="0" applyBorder="1" applyAlignment="1">
      <alignment vertical="center" wrapText="1"/>
    </xf>
    <xf numFmtId="49" fontId="11" fillId="0" borderId="21" xfId="0" applyNumberFormat="1" applyFont="1" applyBorder="1" applyAlignment="1" applyProtection="1">
      <alignment horizontal="center" vertical="center" wrapText="1"/>
      <protection locked="0"/>
    </xf>
    <xf numFmtId="0" fontId="0" fillId="0" borderId="21" xfId="1" applyFont="1" applyFill="1" applyBorder="1" applyAlignment="1" applyProtection="1">
      <alignment horizontal="left" vertical="center" wrapText="1"/>
      <protection locked="0"/>
    </xf>
    <xf numFmtId="15" fontId="0" fillId="0" borderId="21" xfId="0" applyNumberFormat="1" applyBorder="1" applyAlignment="1" applyProtection="1">
      <alignment horizontal="left" vertical="center" wrapText="1"/>
      <protection locked="0"/>
    </xf>
    <xf numFmtId="0" fontId="34" fillId="0" borderId="21" xfId="1" applyFont="1" applyFill="1" applyBorder="1" applyAlignment="1" applyProtection="1">
      <alignment horizontal="left" vertical="center" wrapText="1"/>
      <protection locked="0"/>
    </xf>
    <xf numFmtId="0" fontId="32" fillId="0" borderId="21" xfId="1" applyFill="1" applyBorder="1" applyAlignment="1" applyProtection="1">
      <alignment horizontal="left" vertical="center" wrapText="1"/>
      <protection locked="0"/>
    </xf>
    <xf numFmtId="0" fontId="0" fillId="0" borderId="0" xfId="0" applyAlignment="1">
      <alignment wrapText="1"/>
    </xf>
    <xf numFmtId="15" fontId="11" fillId="0" borderId="20" xfId="0" applyNumberFormat="1" applyFont="1" applyBorder="1" applyAlignment="1" applyProtection="1">
      <alignment horizontal="left" vertical="center" wrapText="1"/>
      <protection locked="0"/>
    </xf>
    <xf numFmtId="0" fontId="17" fillId="0" borderId="21" xfId="0" applyFont="1" applyBorder="1" applyAlignment="1">
      <alignment horizontal="left" vertical="center" wrapText="1"/>
    </xf>
    <xf numFmtId="14" fontId="11" fillId="0" borderId="21" xfId="0" applyNumberFormat="1" applyFont="1" applyBorder="1" applyAlignment="1" applyProtection="1">
      <alignment horizontal="center" vertical="center" wrapText="1"/>
      <protection locked="0"/>
    </xf>
    <xf numFmtId="15" fontId="11" fillId="0" borderId="21" xfId="0" applyNumberFormat="1" applyFont="1" applyBorder="1" applyAlignment="1" applyProtection="1">
      <alignment horizontal="left" vertical="center" wrapText="1"/>
      <protection locked="0"/>
    </xf>
    <xf numFmtId="0" fontId="32" fillId="0" borderId="21" xfId="1" applyBorder="1" applyAlignment="1" applyProtection="1">
      <alignment horizontal="left" vertical="center" wrapText="1"/>
      <protection locked="0"/>
    </xf>
    <xf numFmtId="9" fontId="32" fillId="0" borderId="21" xfId="1" applyNumberFormat="1" applyBorder="1" applyAlignment="1">
      <alignment horizontal="left" vertical="center" wrapText="1"/>
    </xf>
    <xf numFmtId="0" fontId="32" fillId="0" borderId="21" xfId="1" applyBorder="1" applyAlignment="1">
      <alignment wrapText="1"/>
    </xf>
    <xf numFmtId="0" fontId="17" fillId="0" borderId="21" xfId="0" applyFont="1" applyBorder="1" applyAlignment="1" applyProtection="1">
      <alignment horizontal="left" vertical="center" wrapText="1"/>
      <protection locked="0"/>
    </xf>
    <xf numFmtId="15" fontId="18" fillId="0" borderId="21" xfId="0" applyNumberFormat="1" applyFont="1" applyBorder="1" applyAlignment="1">
      <alignment horizontal="center" vertical="center" wrapText="1"/>
    </xf>
    <xf numFmtId="15" fontId="11" fillId="11" borderId="21" xfId="0" applyNumberFormat="1" applyFont="1" applyFill="1" applyBorder="1" applyAlignment="1">
      <alignment horizontal="center" vertical="center" wrapText="1"/>
    </xf>
    <xf numFmtId="0" fontId="19" fillId="0" borderId="21" xfId="0" applyFont="1" applyBorder="1" applyAlignment="1">
      <alignment horizontal="left" vertical="center" wrapText="1"/>
    </xf>
    <xf numFmtId="9" fontId="16" fillId="0" borderId="21" xfId="0" applyNumberFormat="1" applyFont="1" applyBorder="1" applyAlignment="1">
      <alignment horizontal="left" vertical="center" wrapText="1"/>
    </xf>
    <xf numFmtId="9" fontId="20" fillId="0" borderId="21" xfId="0" applyNumberFormat="1" applyFont="1" applyBorder="1" applyAlignment="1">
      <alignment horizontal="left" vertical="center" wrapText="1"/>
    </xf>
    <xf numFmtId="9" fontId="11" fillId="0" borderId="21" xfId="0" applyNumberFormat="1" applyFont="1" applyBorder="1" applyAlignment="1">
      <alignment horizontal="center" vertical="center"/>
    </xf>
    <xf numFmtId="165" fontId="11" fillId="0" borderId="21" xfId="0" applyNumberFormat="1" applyFont="1" applyBorder="1" applyAlignment="1">
      <alignment horizontal="center" vertical="center" wrapText="1"/>
    </xf>
    <xf numFmtId="15" fontId="21" fillId="0" borderId="21" xfId="0" applyNumberFormat="1" applyFont="1" applyBorder="1" applyAlignment="1">
      <alignment horizontal="left" vertical="center" wrapText="1"/>
    </xf>
    <xf numFmtId="0" fontId="32" fillId="0" borderId="21" xfId="1" applyFill="1" applyBorder="1"/>
    <xf numFmtId="0" fontId="32" fillId="0" borderId="21" xfId="1" applyFill="1" applyBorder="1" applyAlignment="1">
      <alignment wrapText="1"/>
    </xf>
    <xf numFmtId="0" fontId="37" fillId="18" borderId="21" xfId="0" applyFont="1" applyFill="1" applyBorder="1" applyAlignment="1">
      <alignment horizontal="justify" vertical="center" wrapText="1"/>
    </xf>
    <xf numFmtId="0" fontId="0" fillId="17" borderId="21" xfId="0" applyFill="1" applyBorder="1" applyAlignment="1">
      <alignment horizontal="justify" vertical="center" wrapText="1"/>
    </xf>
    <xf numFmtId="0" fontId="0" fillId="20" borderId="21" xfId="0" applyFill="1" applyBorder="1" applyAlignment="1">
      <alignment horizontal="justify" vertical="center" wrapText="1"/>
    </xf>
    <xf numFmtId="0" fontId="38" fillId="21" borderId="21" xfId="0" applyFont="1" applyFill="1" applyBorder="1" applyAlignment="1">
      <alignment horizontal="justify" vertical="center" wrapText="1"/>
    </xf>
    <xf numFmtId="0" fontId="37" fillId="14" borderId="21" xfId="0" applyFont="1" applyFill="1" applyBorder="1" applyAlignment="1">
      <alignment horizontal="justify" vertical="center" wrapText="1"/>
    </xf>
    <xf numFmtId="0" fontId="39" fillId="22" borderId="21" xfId="0" applyFont="1" applyFill="1" applyBorder="1" applyAlignment="1">
      <alignment horizontal="justify" vertical="center" wrapText="1"/>
    </xf>
    <xf numFmtId="0" fontId="37" fillId="23" borderId="21" xfId="0" applyFont="1" applyFill="1" applyBorder="1" applyAlignment="1">
      <alignment horizontal="justify" vertical="center" wrapText="1"/>
    </xf>
    <xf numFmtId="9" fontId="17" fillId="0" borderId="21" xfId="0" applyNumberFormat="1" applyFont="1" applyBorder="1" applyAlignment="1">
      <alignment horizontal="left" vertical="center" wrapText="1"/>
    </xf>
    <xf numFmtId="0" fontId="0" fillId="0" borderId="0" xfId="0" pivotButton="1"/>
    <xf numFmtId="0" fontId="33" fillId="0" borderId="22" xfId="0" applyFont="1" applyBorder="1"/>
    <xf numFmtId="0" fontId="33" fillId="29" borderId="22" xfId="0" applyFont="1" applyFill="1" applyBorder="1"/>
    <xf numFmtId="0" fontId="33" fillId="0" borderId="0" xfId="0" applyFont="1"/>
    <xf numFmtId="0" fontId="0" fillId="31" borderId="0" xfId="0" applyFill="1"/>
    <xf numFmtId="14" fontId="11" fillId="0" borderId="21" xfId="0" applyNumberFormat="1" applyFont="1" applyBorder="1" applyAlignment="1" applyProtection="1">
      <alignment horizontal="center" vertical="center"/>
      <protection locked="0"/>
    </xf>
    <xf numFmtId="0" fontId="0" fillId="0" borderId="0" xfId="0" applyAlignment="1">
      <alignment horizontal="left"/>
    </xf>
    <xf numFmtId="0" fontId="0" fillId="0" borderId="0" xfId="0" applyAlignment="1">
      <alignment horizontal="left" indent="1"/>
    </xf>
    <xf numFmtId="0" fontId="33" fillId="0" borderId="22" xfId="0" applyFont="1" applyBorder="1" applyAlignment="1">
      <alignment horizontal="left"/>
    </xf>
    <xf numFmtId="0" fontId="11" fillId="34" borderId="21" xfId="0" applyFont="1" applyFill="1" applyBorder="1" applyAlignment="1">
      <alignment horizontal="center" vertical="center" wrapText="1"/>
    </xf>
    <xf numFmtId="0" fontId="42" fillId="35" borderId="28" xfId="0" applyFont="1" applyFill="1" applyBorder="1" applyAlignment="1">
      <alignment horizontal="center" vertical="center" wrapText="1"/>
    </xf>
    <xf numFmtId="0" fontId="42" fillId="35" borderId="29" xfId="0" applyFont="1" applyFill="1" applyBorder="1" applyAlignment="1">
      <alignment horizontal="center" vertical="center" wrapText="1"/>
    </xf>
    <xf numFmtId="0" fontId="43" fillId="0" borderId="28" xfId="0" applyFont="1" applyBorder="1" applyAlignment="1">
      <alignment vertical="center" wrapText="1"/>
    </xf>
    <xf numFmtId="0" fontId="43" fillId="0" borderId="29" xfId="0" applyFont="1" applyBorder="1" applyAlignment="1">
      <alignment horizontal="center" vertical="center" wrapText="1"/>
    </xf>
    <xf numFmtId="0" fontId="42" fillId="36" borderId="29" xfId="0" applyFont="1" applyFill="1" applyBorder="1" applyAlignment="1">
      <alignment horizontal="center" vertical="center" wrapText="1"/>
    </xf>
    <xf numFmtId="0" fontId="43" fillId="0" borderId="7" xfId="0" applyFont="1" applyBorder="1" applyAlignment="1">
      <alignment vertical="center" wrapText="1"/>
    </xf>
    <xf numFmtId="0" fontId="33" fillId="17" borderId="22" xfId="0" applyFont="1" applyFill="1" applyBorder="1" applyAlignment="1">
      <alignment horizontal="left"/>
    </xf>
    <xf numFmtId="14" fontId="18" fillId="0" borderId="21" xfId="0" applyNumberFormat="1" applyFont="1" applyBorder="1" applyAlignment="1">
      <alignment horizontal="center" vertical="center" wrapText="1"/>
    </xf>
    <xf numFmtId="0" fontId="22" fillId="0" borderId="21" xfId="0" applyFont="1" applyBorder="1" applyAlignment="1">
      <alignment horizontal="center" vertical="center" wrapText="1"/>
    </xf>
    <xf numFmtId="0" fontId="18" fillId="37" borderId="21" xfId="0" applyFont="1" applyFill="1" applyBorder="1" applyAlignment="1">
      <alignment horizontal="center" vertical="center" wrapText="1"/>
    </xf>
    <xf numFmtId="9" fontId="11" fillId="17" borderId="21" xfId="0" applyNumberFormat="1" applyFont="1" applyFill="1" applyBorder="1" applyAlignment="1">
      <alignment horizontal="center" vertical="center" wrapText="1"/>
    </xf>
    <xf numFmtId="0" fontId="11" fillId="17" borderId="21" xfId="0" applyFont="1" applyFill="1" applyBorder="1" applyAlignment="1">
      <alignment horizontal="left" vertical="center" wrapText="1"/>
    </xf>
    <xf numFmtId="0" fontId="11" fillId="17" borderId="21" xfId="0" applyFont="1" applyFill="1" applyBorder="1" applyAlignment="1">
      <alignment horizontal="center" vertical="center" wrapText="1"/>
    </xf>
    <xf numFmtId="49" fontId="11" fillId="17" borderId="21" xfId="0" applyNumberFormat="1" applyFont="1" applyFill="1" applyBorder="1" applyAlignment="1" applyProtection="1">
      <alignment horizontal="center" vertical="center" wrapText="1"/>
      <protection locked="0"/>
    </xf>
    <xf numFmtId="164" fontId="11" fillId="17" borderId="21" xfId="0" applyNumberFormat="1" applyFont="1" applyFill="1" applyBorder="1" applyAlignment="1">
      <alignment horizontal="center" vertical="center" wrapText="1"/>
    </xf>
    <xf numFmtId="9" fontId="11" fillId="17" borderId="21" xfId="0" applyNumberFormat="1" applyFont="1" applyFill="1" applyBorder="1" applyAlignment="1">
      <alignment horizontal="left" vertical="center" wrapText="1"/>
    </xf>
    <xf numFmtId="9" fontId="11" fillId="38" borderId="21" xfId="0" applyNumberFormat="1" applyFont="1" applyFill="1" applyBorder="1" applyAlignment="1">
      <alignment horizontal="center" vertical="center" wrapText="1"/>
    </xf>
    <xf numFmtId="9" fontId="11" fillId="0" borderId="24" xfId="2" applyFont="1" applyBorder="1" applyAlignment="1">
      <alignment horizontal="center" vertical="center" wrapText="1"/>
    </xf>
    <xf numFmtId="0" fontId="18" fillId="0" borderId="24" xfId="0" applyFont="1" applyBorder="1" applyAlignment="1">
      <alignment horizontal="center" vertical="center" wrapText="1"/>
    </xf>
    <xf numFmtId="9" fontId="11" fillId="0" borderId="24" xfId="0" applyNumberFormat="1" applyFont="1" applyBorder="1" applyAlignment="1" applyProtection="1">
      <alignment horizontal="center" vertical="center" wrapText="1"/>
      <protection locked="0"/>
    </xf>
    <xf numFmtId="0" fontId="18" fillId="37" borderId="24" xfId="0" applyFont="1" applyFill="1" applyBorder="1" applyAlignment="1">
      <alignment horizontal="center" vertical="center" wrapText="1"/>
    </xf>
    <xf numFmtId="0" fontId="0" fillId="0" borderId="0" xfId="0" applyAlignment="1">
      <alignment horizontal="center" vertical="center"/>
    </xf>
    <xf numFmtId="14" fontId="11" fillId="0" borderId="21" xfId="2" applyNumberFormat="1" applyFont="1" applyBorder="1" applyAlignment="1">
      <alignment horizontal="center" vertical="center" wrapText="1"/>
    </xf>
    <xf numFmtId="9" fontId="11" fillId="28" borderId="21" xfId="0" applyNumberFormat="1" applyFont="1" applyFill="1" applyBorder="1" applyAlignment="1" applyProtection="1">
      <alignment horizontal="center" vertical="center" wrapText="1"/>
      <protection locked="0"/>
    </xf>
    <xf numFmtId="14" fontId="11" fillId="14" borderId="21" xfId="2" applyNumberFormat="1" applyFont="1" applyFill="1" applyBorder="1" applyAlignment="1">
      <alignment horizontal="center" vertical="center" wrapText="1"/>
    </xf>
    <xf numFmtId="9" fontId="11" fillId="14" borderId="21" xfId="2" applyFont="1" applyFill="1" applyBorder="1" applyAlignment="1">
      <alignment horizontal="center" vertical="center" wrapText="1"/>
    </xf>
    <xf numFmtId="9" fontId="11" fillId="15" borderId="21" xfId="0" applyNumberFormat="1" applyFont="1" applyFill="1" applyBorder="1" applyAlignment="1" applyProtection="1">
      <alignment horizontal="center" vertical="center" wrapText="1"/>
      <protection locked="0"/>
    </xf>
    <xf numFmtId="14" fontId="11" fillId="13" borderId="21" xfId="2" applyNumberFormat="1" applyFont="1" applyFill="1" applyBorder="1" applyAlignment="1">
      <alignment horizontal="center" vertical="center" wrapText="1"/>
    </xf>
    <xf numFmtId="9" fontId="11" fillId="27" borderId="21" xfId="0" applyNumberFormat="1" applyFont="1" applyFill="1" applyBorder="1" applyAlignment="1" applyProtection="1">
      <alignment horizontal="center" vertical="center" wrapText="1"/>
      <protection locked="0"/>
    </xf>
    <xf numFmtId="0" fontId="11" fillId="13" borderId="21" xfId="0" applyFont="1" applyFill="1" applyBorder="1" applyAlignment="1">
      <alignment horizontal="center" vertical="center" wrapText="1"/>
    </xf>
    <xf numFmtId="0" fontId="18" fillId="13" borderId="21" xfId="0" applyFont="1" applyFill="1" applyBorder="1" applyAlignment="1">
      <alignment vertical="center" wrapText="1"/>
    </xf>
    <xf numFmtId="0" fontId="11" fillId="0" borderId="21" xfId="2" applyNumberFormat="1" applyFont="1" applyBorder="1" applyAlignment="1">
      <alignment horizontal="center" vertical="center" wrapText="1"/>
    </xf>
    <xf numFmtId="0" fontId="18" fillId="13" borderId="21" xfId="0" applyFont="1" applyFill="1" applyBorder="1" applyAlignment="1">
      <alignment horizontal="center" vertical="center" wrapText="1"/>
    </xf>
    <xf numFmtId="9" fontId="11" fillId="17" borderId="21" xfId="2" applyFont="1" applyFill="1" applyBorder="1" applyAlignment="1">
      <alignment horizontal="center" vertical="center" wrapText="1"/>
    </xf>
    <xf numFmtId="0" fontId="11" fillId="25" borderId="21" xfId="0" applyFont="1" applyFill="1" applyBorder="1" applyAlignment="1">
      <alignment horizontal="justify" vertical="center" wrapText="1"/>
    </xf>
    <xf numFmtId="14" fontId="11" fillId="0" borderId="21" xfId="2" applyNumberFormat="1" applyFont="1" applyFill="1" applyBorder="1" applyAlignment="1">
      <alignment horizontal="center" vertical="center" wrapText="1"/>
    </xf>
    <xf numFmtId="0" fontId="17" fillId="0" borderId="21" xfId="1" applyFont="1" applyFill="1" applyBorder="1" applyAlignment="1" applyProtection="1">
      <alignment horizontal="left" vertical="center" wrapText="1"/>
      <protection locked="0"/>
    </xf>
    <xf numFmtId="9" fontId="18" fillId="0" borderId="21" xfId="0" applyNumberFormat="1" applyFont="1" applyBorder="1" applyAlignment="1" applyProtection="1">
      <alignment horizontal="center" vertical="center" wrapText="1"/>
      <protection locked="0"/>
    </xf>
    <xf numFmtId="15" fontId="18" fillId="0" borderId="21" xfId="0" applyNumberFormat="1" applyFont="1" applyBorder="1" applyAlignment="1" applyProtection="1">
      <alignment horizontal="left" vertical="center" wrapText="1"/>
      <protection locked="0"/>
    </xf>
    <xf numFmtId="14" fontId="11" fillId="0" borderId="21" xfId="3" applyNumberFormat="1" applyFont="1" applyBorder="1" applyAlignment="1" applyProtection="1">
      <alignment horizontal="center" vertical="center" wrapText="1"/>
      <protection locked="0"/>
    </xf>
    <xf numFmtId="0" fontId="11" fillId="0" borderId="21" xfId="3" applyFont="1" applyBorder="1" applyAlignment="1" applyProtection="1">
      <alignment horizontal="left" vertical="center" wrapText="1"/>
      <protection locked="0"/>
    </xf>
    <xf numFmtId="0" fontId="33" fillId="39" borderId="22" xfId="0" applyFont="1" applyFill="1" applyBorder="1"/>
    <xf numFmtId="0" fontId="0" fillId="13" borderId="0" xfId="0" applyFill="1" applyAlignment="1">
      <alignment horizontal="left"/>
    </xf>
    <xf numFmtId="0" fontId="0" fillId="13" borderId="0" xfId="0" applyFill="1" applyAlignment="1">
      <alignment horizontal="left" indent="1"/>
    </xf>
    <xf numFmtId="0" fontId="0" fillId="13" borderId="0" xfId="0" applyFill="1"/>
    <xf numFmtId="0" fontId="33" fillId="13" borderId="22" xfId="0" applyFont="1" applyFill="1" applyBorder="1" applyAlignment="1">
      <alignment horizontal="left"/>
    </xf>
    <xf numFmtId="0" fontId="18" fillId="0" borderId="31" xfId="0" applyFont="1" applyBorder="1" applyAlignment="1">
      <alignment horizontal="center" vertical="center" wrapText="1"/>
    </xf>
    <xf numFmtId="0" fontId="11" fillId="0" borderId="24" xfId="0" applyFont="1" applyBorder="1" applyAlignment="1" applyProtection="1">
      <alignment horizontal="center" vertical="center" wrapText="1"/>
      <protection locked="0"/>
    </xf>
    <xf numFmtId="0" fontId="0" fillId="0" borderId="7" xfId="0" applyBorder="1" applyAlignment="1">
      <alignment horizontal="center" vertical="center" wrapText="1"/>
    </xf>
    <xf numFmtId="9" fontId="18" fillId="0" borderId="31" xfId="0" applyNumberFormat="1" applyFont="1" applyBorder="1" applyAlignment="1">
      <alignment horizontal="center" vertical="center" wrapText="1"/>
    </xf>
    <xf numFmtId="9" fontId="18" fillId="0" borderId="21" xfId="0" applyNumberFormat="1" applyFont="1" applyBorder="1" applyAlignment="1">
      <alignment horizontal="center" vertical="center" wrapText="1"/>
    </xf>
    <xf numFmtId="0" fontId="11" fillId="0" borderId="32" xfId="0" applyFont="1" applyBorder="1" applyAlignment="1" applyProtection="1">
      <alignment horizontal="center" vertical="center" wrapText="1"/>
      <protection locked="0"/>
    </xf>
    <xf numFmtId="0" fontId="0" fillId="0" borderId="7" xfId="0" applyBorder="1"/>
    <xf numFmtId="0" fontId="45" fillId="0" borderId="0" xfId="0" pivotButton="1" applyFont="1" applyAlignment="1">
      <alignment wrapText="1"/>
    </xf>
    <xf numFmtId="9" fontId="11" fillId="0" borderId="31" xfId="0" applyNumberFormat="1" applyFont="1" applyBorder="1" applyAlignment="1" applyProtection="1">
      <alignment horizontal="center" vertical="center" wrapText="1"/>
      <protection locked="0"/>
    </xf>
    <xf numFmtId="9" fontId="11" fillId="0" borderId="32" xfId="2" applyFont="1" applyFill="1" applyBorder="1" applyAlignment="1">
      <alignment horizontal="center" vertical="center" wrapText="1"/>
    </xf>
    <xf numFmtId="0" fontId="18" fillId="0" borderId="32" xfId="0" applyFont="1" applyBorder="1" applyAlignment="1">
      <alignment horizontal="center" vertical="center" wrapText="1"/>
    </xf>
    <xf numFmtId="15" fontId="14" fillId="30" borderId="21" xfId="0" applyNumberFormat="1" applyFont="1" applyFill="1" applyBorder="1" applyAlignment="1">
      <alignment horizontal="center" vertical="center" wrapText="1"/>
    </xf>
    <xf numFmtId="0" fontId="11" fillId="13" borderId="21" xfId="0" applyFont="1" applyFill="1" applyBorder="1" applyAlignment="1">
      <alignment horizontal="center" wrapText="1"/>
    </xf>
    <xf numFmtId="0" fontId="11" fillId="11" borderId="21" xfId="0" applyFont="1" applyFill="1" applyBorder="1" applyAlignment="1">
      <alignment horizontal="center" vertical="center" wrapText="1"/>
    </xf>
    <xf numFmtId="0" fontId="37" fillId="18" borderId="21" xfId="0" applyFont="1" applyFill="1" applyBorder="1" applyAlignment="1">
      <alignment horizontal="center" vertical="center" wrapText="1"/>
    </xf>
    <xf numFmtId="0" fontId="11" fillId="19" borderId="21" xfId="0" applyFont="1" applyFill="1" applyBorder="1" applyAlignment="1">
      <alignment horizontal="center" vertical="center" wrapText="1"/>
    </xf>
    <xf numFmtId="0" fontId="11" fillId="20" borderId="21" xfId="0" applyFont="1" applyFill="1" applyBorder="1" applyAlignment="1">
      <alignment horizontal="center" vertical="center" wrapText="1"/>
    </xf>
    <xf numFmtId="0" fontId="37" fillId="22" borderId="21" xfId="0" applyFont="1" applyFill="1" applyBorder="1" applyAlignment="1">
      <alignment horizontal="center" vertical="center" wrapText="1"/>
    </xf>
    <xf numFmtId="0" fontId="37" fillId="23" borderId="21" xfId="0" applyFont="1" applyFill="1" applyBorder="1" applyAlignment="1">
      <alignment horizontal="center" vertical="center" wrapText="1"/>
    </xf>
    <xf numFmtId="0" fontId="37" fillId="14" borderId="21" xfId="0" applyFont="1" applyFill="1" applyBorder="1" applyAlignment="1">
      <alignment horizontal="center" vertical="center" wrapText="1"/>
    </xf>
    <xf numFmtId="0" fontId="18" fillId="24" borderId="21" xfId="0" applyFont="1" applyFill="1" applyBorder="1" applyAlignment="1">
      <alignment horizontal="center" vertical="center" wrapText="1"/>
    </xf>
    <xf numFmtId="0" fontId="11" fillId="25" borderId="21" xfId="0" applyFont="1" applyFill="1" applyBorder="1" applyAlignment="1">
      <alignment horizontal="center" vertical="center" wrapText="1"/>
    </xf>
    <xf numFmtId="0" fontId="11" fillId="26" borderId="21" xfId="0" applyFont="1" applyFill="1" applyBorder="1" applyAlignment="1" applyProtection="1">
      <alignment horizontal="center" vertical="center" wrapText="1"/>
      <protection locked="0"/>
    </xf>
    <xf numFmtId="0" fontId="0" fillId="0" borderId="0" xfId="0" applyAlignment="1">
      <alignment horizontal="center" vertical="center" wrapText="1"/>
    </xf>
    <xf numFmtId="0" fontId="11" fillId="41" borderId="21" xfId="0" applyFont="1" applyFill="1" applyBorder="1" applyAlignment="1">
      <alignment horizontal="center" vertical="center" wrapText="1"/>
    </xf>
    <xf numFmtId="0" fontId="11" fillId="13" borderId="21" xfId="0" applyFont="1" applyFill="1" applyBorder="1" applyAlignment="1" applyProtection="1">
      <alignment horizontal="center" vertical="center" wrapText="1"/>
      <protection locked="0"/>
    </xf>
    <xf numFmtId="0" fontId="46" fillId="0" borderId="21" xfId="0" applyFont="1" applyBorder="1" applyAlignment="1">
      <alignment horizontal="center" vertical="center" wrapText="1"/>
    </xf>
    <xf numFmtId="0" fontId="11" fillId="0" borderId="23" xfId="0" applyFont="1" applyBorder="1" applyAlignment="1">
      <alignment horizontal="center" vertical="center"/>
    </xf>
    <xf numFmtId="0" fontId="11" fillId="0" borderId="7" xfId="0" applyFont="1" applyBorder="1" applyAlignment="1">
      <alignment horizontal="center" vertical="center" wrapText="1"/>
    </xf>
    <xf numFmtId="0" fontId="11" fillId="13" borderId="23" xfId="0" applyFont="1" applyFill="1" applyBorder="1" applyAlignment="1" applyProtection="1">
      <alignment horizontal="center" vertical="center" wrapText="1"/>
      <protection locked="0"/>
    </xf>
    <xf numFmtId="0" fontId="11" fillId="13" borderId="24" xfId="0" applyFont="1" applyFill="1" applyBorder="1" applyAlignment="1" applyProtection="1">
      <alignment horizontal="center" vertical="center" wrapText="1"/>
      <protection locked="0"/>
    </xf>
    <xf numFmtId="0" fontId="11" fillId="17" borderId="21" xfId="0" applyFont="1" applyFill="1" applyBorder="1" applyAlignment="1" applyProtection="1">
      <alignment horizontal="center" vertical="center" wrapText="1"/>
      <protection locked="0"/>
    </xf>
    <xf numFmtId="0" fontId="48" fillId="42" borderId="21" xfId="0" applyFont="1" applyFill="1" applyBorder="1" applyAlignment="1">
      <alignment horizontal="center" vertical="center" wrapText="1"/>
    </xf>
    <xf numFmtId="14" fontId="11" fillId="13" borderId="21" xfId="0" applyNumberFormat="1" applyFont="1" applyFill="1" applyBorder="1" applyAlignment="1" applyProtection="1">
      <alignment horizontal="center" vertical="center" wrapText="1"/>
      <protection locked="0"/>
    </xf>
    <xf numFmtId="14" fontId="18" fillId="0" borderId="32" xfId="0" applyNumberFormat="1" applyFont="1" applyBorder="1" applyAlignment="1">
      <alignment horizontal="center" vertical="center" wrapText="1"/>
    </xf>
    <xf numFmtId="0" fontId="41" fillId="0" borderId="21" xfId="0" applyFont="1" applyBorder="1" applyAlignment="1">
      <alignment vertical="center" wrapText="1"/>
    </xf>
    <xf numFmtId="0" fontId="41" fillId="0" borderId="21" xfId="0" applyFont="1" applyBorder="1" applyAlignment="1">
      <alignment horizontal="center" vertical="center" wrapText="1"/>
    </xf>
    <xf numFmtId="0" fontId="11" fillId="13" borderId="32" xfId="0" applyFont="1" applyFill="1" applyBorder="1" applyAlignment="1" applyProtection="1">
      <alignment horizontal="center" vertical="center" wrapText="1"/>
      <protection locked="0"/>
    </xf>
    <xf numFmtId="0" fontId="11" fillId="31" borderId="21" xfId="0" applyFont="1" applyFill="1" applyBorder="1" applyAlignment="1">
      <alignment horizontal="center" vertical="center" wrapText="1"/>
    </xf>
    <xf numFmtId="0" fontId="36" fillId="0" borderId="21" xfId="0" applyFont="1" applyBorder="1" applyAlignment="1">
      <alignment horizontal="center" vertical="center" wrapText="1"/>
    </xf>
    <xf numFmtId="0" fontId="11" fillId="2" borderId="7" xfId="0" applyFont="1" applyFill="1" applyBorder="1" applyAlignment="1">
      <alignment horizontal="center" vertical="center" wrapText="1"/>
    </xf>
    <xf numFmtId="0" fontId="0" fillId="0" borderId="0" xfId="0" applyAlignment="1">
      <alignment vertical="center" wrapText="1"/>
    </xf>
    <xf numFmtId="9" fontId="11" fillId="31" borderId="21" xfId="0" applyNumberFormat="1" applyFont="1" applyFill="1" applyBorder="1" applyAlignment="1" applyProtection="1">
      <alignment horizontal="center" vertical="center" wrapText="1"/>
      <protection locked="0"/>
    </xf>
    <xf numFmtId="9" fontId="11" fillId="31" borderId="21" xfId="2" applyFont="1" applyFill="1" applyBorder="1" applyAlignment="1">
      <alignment horizontal="center" vertical="center" wrapText="1"/>
    </xf>
    <xf numFmtId="0" fontId="13" fillId="3" borderId="30" xfId="0" applyFont="1" applyFill="1" applyBorder="1" applyAlignment="1">
      <alignment horizontal="center" vertical="center" wrapText="1"/>
    </xf>
    <xf numFmtId="164" fontId="14" fillId="5" borderId="31" xfId="0" applyNumberFormat="1" applyFont="1" applyFill="1" applyBorder="1" applyAlignment="1">
      <alignment horizontal="center" vertical="center" wrapText="1"/>
    </xf>
    <xf numFmtId="0" fontId="11" fillId="7" borderId="30" xfId="0" applyFont="1" applyFill="1" applyBorder="1" applyAlignment="1">
      <alignment horizontal="center" vertical="center" wrapText="1"/>
    </xf>
    <xf numFmtId="0" fontId="11" fillId="7" borderId="24" xfId="0" applyFont="1" applyFill="1" applyBorder="1" applyAlignment="1">
      <alignment horizontal="center" vertical="center" wrapText="1"/>
    </xf>
    <xf numFmtId="15" fontId="11" fillId="7" borderId="24" xfId="0" applyNumberFormat="1" applyFont="1" applyFill="1" applyBorder="1" applyAlignment="1">
      <alignment horizontal="center" vertical="center" wrapText="1"/>
    </xf>
    <xf numFmtId="0" fontId="11" fillId="5" borderId="24" xfId="0" applyFont="1" applyFill="1" applyBorder="1" applyAlignment="1">
      <alignment horizontal="center" vertical="center" wrapText="1"/>
    </xf>
    <xf numFmtId="0" fontId="11" fillId="8" borderId="24" xfId="0" applyFont="1" applyFill="1" applyBorder="1" applyAlignment="1">
      <alignment horizontal="center" vertical="center" wrapText="1"/>
    </xf>
    <xf numFmtId="164" fontId="11" fillId="8" borderId="24" xfId="0" applyNumberFormat="1" applyFont="1" applyFill="1" applyBorder="1" applyAlignment="1">
      <alignment horizontal="center" vertical="center" wrapText="1"/>
    </xf>
    <xf numFmtId="1" fontId="11" fillId="8" borderId="24" xfId="0" applyNumberFormat="1" applyFont="1" applyFill="1" applyBorder="1" applyAlignment="1">
      <alignment horizontal="center" vertical="center" wrapText="1"/>
    </xf>
    <xf numFmtId="9" fontId="11" fillId="0" borderId="24" xfId="0" applyNumberFormat="1" applyFont="1" applyBorder="1" applyAlignment="1">
      <alignment horizontal="center" vertical="center" wrapText="1"/>
    </xf>
    <xf numFmtId="0" fontId="11" fillId="0" borderId="24" xfId="0" applyFont="1" applyBorder="1" applyAlignment="1">
      <alignment horizontal="center" vertical="center" wrapText="1"/>
    </xf>
    <xf numFmtId="0" fontId="15" fillId="0" borderId="24" xfId="0" applyFont="1" applyBorder="1" applyAlignment="1">
      <alignment horizontal="center" vertical="center" wrapText="1"/>
    </xf>
    <xf numFmtId="164" fontId="11" fillId="0" borderId="24" xfId="0" applyNumberFormat="1" applyFont="1" applyBorder="1" applyAlignment="1">
      <alignment horizontal="center" vertical="center" wrapText="1"/>
    </xf>
    <xf numFmtId="9" fontId="11" fillId="8" borderId="24" xfId="0" applyNumberFormat="1" applyFont="1" applyFill="1" applyBorder="1" applyAlignment="1">
      <alignment horizontal="center" vertical="center" wrapText="1"/>
    </xf>
    <xf numFmtId="14" fontId="11" fillId="13" borderId="24" xfId="2" applyNumberFormat="1" applyFont="1" applyFill="1" applyBorder="1" applyAlignment="1">
      <alignment horizontal="center" vertical="center" wrapText="1"/>
    </xf>
    <xf numFmtId="9" fontId="11" fillId="0" borderId="24" xfId="2" applyFont="1" applyFill="1" applyBorder="1" applyAlignment="1">
      <alignment horizontal="center" vertical="center" wrapText="1"/>
    </xf>
    <xf numFmtId="9" fontId="11" fillId="13" borderId="24" xfId="2" applyFont="1" applyFill="1" applyBorder="1" applyAlignment="1">
      <alignment horizontal="center" vertical="center" wrapText="1"/>
    </xf>
    <xf numFmtId="49" fontId="11" fillId="0" borderId="24" xfId="0" applyNumberFormat="1" applyFont="1" applyBorder="1" applyAlignment="1" applyProtection="1">
      <alignment horizontal="center" vertical="center" wrapText="1"/>
      <protection locked="0"/>
    </xf>
    <xf numFmtId="9" fontId="11" fillId="27" borderId="24" xfId="0" applyNumberFormat="1" applyFont="1" applyFill="1" applyBorder="1" applyAlignment="1" applyProtection="1">
      <alignment horizontal="center" vertical="center" wrapText="1"/>
      <protection locked="0"/>
    </xf>
    <xf numFmtId="14" fontId="18" fillId="0" borderId="24" xfId="0" applyNumberFormat="1" applyFont="1" applyBorder="1" applyAlignment="1">
      <alignment horizontal="center" vertical="center" wrapText="1"/>
    </xf>
    <xf numFmtId="9" fontId="18" fillId="0" borderId="33" xfId="0" applyNumberFormat="1" applyFont="1" applyBorder="1" applyAlignment="1">
      <alignment horizontal="center" vertical="center" wrapText="1"/>
    </xf>
    <xf numFmtId="15" fontId="11" fillId="7" borderId="24" xfId="0" applyNumberFormat="1" applyFont="1" applyFill="1" applyBorder="1" applyAlignment="1">
      <alignment vertical="center" wrapText="1"/>
    </xf>
    <xf numFmtId="0" fontId="11" fillId="7" borderId="24" xfId="0" applyFont="1" applyFill="1" applyBorder="1" applyAlignment="1">
      <alignment horizontal="left" vertical="center" wrapText="1"/>
    </xf>
    <xf numFmtId="0" fontId="11" fillId="8" borderId="24" xfId="0" applyFont="1" applyFill="1" applyBorder="1" applyAlignment="1">
      <alignment horizontal="left" vertical="center" wrapText="1"/>
    </xf>
    <xf numFmtId="0" fontId="11" fillId="0" borderId="24" xfId="0" applyFont="1" applyBorder="1" applyAlignment="1">
      <alignment horizontal="left" vertical="center" wrapText="1"/>
    </xf>
    <xf numFmtId="9" fontId="11" fillId="0" borderId="24" xfId="0" applyNumberFormat="1" applyFont="1" applyBorder="1" applyAlignment="1">
      <alignment horizontal="left" vertical="center" wrapText="1"/>
    </xf>
    <xf numFmtId="9" fontId="11" fillId="28" borderId="24" xfId="0" applyNumberFormat="1" applyFont="1" applyFill="1" applyBorder="1" applyAlignment="1" applyProtection="1">
      <alignment horizontal="center" vertical="center" wrapText="1"/>
      <protection locked="0"/>
    </xf>
    <xf numFmtId="14" fontId="11" fillId="0" borderId="24" xfId="0" applyNumberFormat="1" applyFont="1" applyBorder="1" applyAlignment="1" applyProtection="1">
      <alignment horizontal="center" vertical="center" wrapText="1"/>
      <protection locked="0"/>
    </xf>
    <xf numFmtId="14" fontId="11" fillId="0" borderId="24" xfId="2" applyNumberFormat="1" applyFont="1" applyBorder="1" applyAlignment="1">
      <alignment horizontal="center" vertical="center" wrapText="1"/>
    </xf>
    <xf numFmtId="0" fontId="18" fillId="0" borderId="33" xfId="0" applyFont="1" applyBorder="1" applyAlignment="1">
      <alignment horizontal="center" vertical="center" wrapText="1"/>
    </xf>
    <xf numFmtId="0" fontId="11" fillId="9" borderId="24" xfId="0" applyFont="1" applyFill="1" applyBorder="1" applyAlignment="1">
      <alignment horizontal="center" vertical="center" wrapText="1"/>
    </xf>
    <xf numFmtId="164" fontId="11" fillId="9" borderId="24" xfId="0" applyNumberFormat="1" applyFont="1" applyFill="1" applyBorder="1" applyAlignment="1">
      <alignment horizontal="center" vertical="center" wrapText="1"/>
    </xf>
    <xf numFmtId="1" fontId="11" fillId="9" borderId="24" xfId="0" applyNumberFormat="1" applyFont="1" applyFill="1" applyBorder="1" applyAlignment="1">
      <alignment horizontal="center" vertical="center" wrapText="1"/>
    </xf>
    <xf numFmtId="9" fontId="11" fillId="15" borderId="24" xfId="0" applyNumberFormat="1" applyFont="1" applyFill="1" applyBorder="1" applyAlignment="1" applyProtection="1">
      <alignment horizontal="center" vertical="center" wrapText="1"/>
      <protection locked="0"/>
    </xf>
    <xf numFmtId="0" fontId="11" fillId="9" borderId="24" xfId="0" applyFont="1" applyFill="1" applyBorder="1" applyAlignment="1">
      <alignment horizontal="left" vertical="center" wrapText="1"/>
    </xf>
    <xf numFmtId="14" fontId="18" fillId="0" borderId="35" xfId="0" applyNumberFormat="1" applyFont="1" applyBorder="1" applyAlignment="1">
      <alignment horizontal="center" vertical="center" wrapText="1"/>
    </xf>
    <xf numFmtId="9" fontId="18" fillId="0" borderId="24" xfId="0" applyNumberFormat="1" applyFont="1" applyBorder="1" applyAlignment="1">
      <alignment horizontal="center" vertical="center" wrapText="1"/>
    </xf>
    <xf numFmtId="0" fontId="11" fillId="13" borderId="35" xfId="0" applyFont="1" applyFill="1" applyBorder="1" applyAlignment="1" applyProtection="1">
      <alignment horizontal="center" vertical="center" wrapText="1"/>
      <protection locked="0"/>
    </xf>
    <xf numFmtId="0" fontId="11" fillId="26" borderId="24" xfId="0" applyFont="1" applyFill="1" applyBorder="1" applyAlignment="1" applyProtection="1">
      <alignment horizontal="center" vertical="center" wrapText="1"/>
      <protection locked="0"/>
    </xf>
    <xf numFmtId="0" fontId="11" fillId="7" borderId="32" xfId="0" applyFont="1" applyFill="1" applyBorder="1" applyAlignment="1">
      <alignment horizontal="center" vertical="center" wrapText="1"/>
    </xf>
    <xf numFmtId="15" fontId="11" fillId="7" borderId="32" xfId="0" applyNumberFormat="1" applyFont="1" applyFill="1" applyBorder="1" applyAlignment="1">
      <alignment vertical="center" wrapText="1"/>
    </xf>
    <xf numFmtId="15" fontId="11" fillId="7" borderId="32" xfId="0" applyNumberFormat="1" applyFont="1" applyFill="1" applyBorder="1" applyAlignment="1">
      <alignment horizontal="center" vertical="center" wrapText="1"/>
    </xf>
    <xf numFmtId="0" fontId="11" fillId="7" borderId="32" xfId="0" applyFont="1" applyFill="1" applyBorder="1" applyAlignment="1">
      <alignment horizontal="left" vertical="center" wrapText="1"/>
    </xf>
    <xf numFmtId="0" fontId="11" fillId="5" borderId="32" xfId="0" applyFont="1" applyFill="1" applyBorder="1" applyAlignment="1">
      <alignment horizontal="center" vertical="center" wrapText="1"/>
    </xf>
    <xf numFmtId="0" fontId="11" fillId="8" borderId="32" xfId="0" applyFont="1" applyFill="1" applyBorder="1" applyAlignment="1">
      <alignment horizontal="center" vertical="center" wrapText="1"/>
    </xf>
    <xf numFmtId="0" fontId="11" fillId="8" borderId="32" xfId="0" applyFont="1" applyFill="1" applyBorder="1" applyAlignment="1">
      <alignment horizontal="left" vertical="center" wrapText="1"/>
    </xf>
    <xf numFmtId="164" fontId="11" fillId="8" borderId="32" xfId="0" applyNumberFormat="1" applyFont="1" applyFill="1" applyBorder="1" applyAlignment="1">
      <alignment horizontal="center" vertical="center" wrapText="1"/>
    </xf>
    <xf numFmtId="1" fontId="11" fillId="8" borderId="32" xfId="0" applyNumberFormat="1" applyFont="1" applyFill="1" applyBorder="1" applyAlignment="1">
      <alignment horizontal="center" vertical="center" wrapText="1"/>
    </xf>
    <xf numFmtId="9" fontId="11" fillId="0" borderId="32" xfId="0" applyNumberFormat="1" applyFont="1" applyBorder="1" applyAlignment="1">
      <alignment horizontal="center" vertical="center" wrapText="1"/>
    </xf>
    <xf numFmtId="0" fontId="11" fillId="0" borderId="32" xfId="0" applyFont="1" applyBorder="1" applyAlignment="1">
      <alignment horizontal="left" vertical="center" wrapText="1"/>
    </xf>
    <xf numFmtId="0" fontId="15" fillId="0" borderId="32" xfId="0" applyFont="1" applyBorder="1" applyAlignment="1">
      <alignment horizontal="center" vertical="center" wrapText="1"/>
    </xf>
    <xf numFmtId="164" fontId="11" fillId="0" borderId="32" xfId="0" applyNumberFormat="1" applyFont="1" applyBorder="1" applyAlignment="1">
      <alignment horizontal="center" vertical="center" wrapText="1"/>
    </xf>
    <xf numFmtId="9" fontId="11" fillId="0" borderId="32" xfId="0" applyNumberFormat="1" applyFont="1" applyBorder="1" applyAlignment="1">
      <alignment horizontal="left" vertical="center" wrapText="1"/>
    </xf>
    <xf numFmtId="9" fontId="11" fillId="8" borderId="32" xfId="0" applyNumberFormat="1" applyFont="1" applyFill="1" applyBorder="1" applyAlignment="1">
      <alignment horizontal="center" vertical="center" wrapText="1"/>
    </xf>
    <xf numFmtId="14" fontId="11" fillId="0" borderId="32" xfId="2" applyNumberFormat="1" applyFont="1" applyBorder="1" applyAlignment="1">
      <alignment horizontal="center" vertical="center" wrapText="1"/>
    </xf>
    <xf numFmtId="9" fontId="11" fillId="0" borderId="32" xfId="2" applyFont="1" applyBorder="1" applyAlignment="1">
      <alignment horizontal="center" vertical="center" wrapText="1"/>
    </xf>
    <xf numFmtId="9" fontId="11" fillId="13" borderId="32" xfId="2" applyFont="1" applyFill="1" applyBorder="1" applyAlignment="1">
      <alignment horizontal="center" vertical="center" wrapText="1"/>
    </xf>
    <xf numFmtId="9" fontId="11" fillId="0" borderId="32" xfId="0" applyNumberFormat="1" applyFont="1" applyBorder="1" applyAlignment="1" applyProtection="1">
      <alignment horizontal="center" vertical="center" wrapText="1"/>
      <protection locked="0"/>
    </xf>
    <xf numFmtId="49" fontId="11" fillId="0" borderId="32" xfId="0" applyNumberFormat="1" applyFont="1" applyBorder="1" applyAlignment="1" applyProtection="1">
      <alignment horizontal="center" vertical="center" wrapText="1"/>
      <protection locked="0"/>
    </xf>
    <xf numFmtId="9" fontId="11" fillId="28" borderId="32" xfId="0" applyNumberFormat="1" applyFont="1" applyFill="1" applyBorder="1" applyAlignment="1" applyProtection="1">
      <alignment horizontal="center" vertical="center" wrapText="1"/>
      <protection locked="0"/>
    </xf>
    <xf numFmtId="9" fontId="18" fillId="0" borderId="39" xfId="0" applyNumberFormat="1" applyFont="1" applyBorder="1" applyAlignment="1">
      <alignment horizontal="center" vertical="center" wrapText="1"/>
    </xf>
    <xf numFmtId="14" fontId="11" fillId="13" borderId="32" xfId="2" applyNumberFormat="1" applyFont="1" applyFill="1" applyBorder="1" applyAlignment="1">
      <alignment horizontal="center" vertical="center" wrapText="1"/>
    </xf>
    <xf numFmtId="14" fontId="11" fillId="0" borderId="32" xfId="0" applyNumberFormat="1" applyFont="1" applyBorder="1" applyAlignment="1" applyProtection="1">
      <alignment horizontal="center" vertical="center" wrapText="1"/>
      <protection locked="0"/>
    </xf>
    <xf numFmtId="0" fontId="11" fillId="0" borderId="32" xfId="0" applyFont="1" applyBorder="1" applyAlignment="1">
      <alignment horizontal="center" vertical="center" wrapText="1"/>
    </xf>
    <xf numFmtId="9" fontId="11" fillId="27" borderId="32" xfId="0" applyNumberFormat="1" applyFont="1" applyFill="1" applyBorder="1" applyAlignment="1" applyProtection="1">
      <alignment horizontal="center" vertical="center" wrapText="1"/>
      <protection locked="0"/>
    </xf>
    <xf numFmtId="0" fontId="18" fillId="0" borderId="39" xfId="0" applyFont="1" applyBorder="1" applyAlignment="1">
      <alignment horizontal="center" vertical="center" wrapText="1"/>
    </xf>
    <xf numFmtId="0" fontId="11" fillId="9" borderId="32" xfId="0" applyFont="1" applyFill="1" applyBorder="1" applyAlignment="1">
      <alignment horizontal="center" vertical="center" wrapText="1"/>
    </xf>
    <xf numFmtId="164" fontId="11" fillId="9" borderId="32" xfId="0" applyNumberFormat="1" applyFont="1" applyFill="1" applyBorder="1" applyAlignment="1">
      <alignment horizontal="center" vertical="center" wrapText="1"/>
    </xf>
    <xf numFmtId="1" fontId="11" fillId="9" borderId="32" xfId="0" applyNumberFormat="1" applyFont="1" applyFill="1" applyBorder="1" applyAlignment="1">
      <alignment horizontal="center" vertical="center" wrapText="1"/>
    </xf>
    <xf numFmtId="0" fontId="11" fillId="7" borderId="35" xfId="0" applyFont="1" applyFill="1" applyBorder="1" applyAlignment="1">
      <alignment horizontal="center" vertical="center" wrapText="1"/>
    </xf>
    <xf numFmtId="15" fontId="11" fillId="7" borderId="35" xfId="0" applyNumberFormat="1" applyFont="1" applyFill="1" applyBorder="1" applyAlignment="1">
      <alignment vertical="center" wrapText="1"/>
    </xf>
    <xf numFmtId="15" fontId="11" fillId="7" borderId="35" xfId="0" applyNumberFormat="1" applyFont="1" applyFill="1" applyBorder="1" applyAlignment="1">
      <alignment horizontal="center" vertical="center" wrapText="1"/>
    </xf>
    <xf numFmtId="0" fontId="11" fillId="7" borderId="35" xfId="0" applyFont="1" applyFill="1" applyBorder="1" applyAlignment="1">
      <alignment horizontal="left" vertical="center" wrapText="1"/>
    </xf>
    <xf numFmtId="0" fontId="11" fillId="5" borderId="35" xfId="0" applyFont="1" applyFill="1" applyBorder="1" applyAlignment="1">
      <alignment horizontal="center" vertical="center" wrapText="1"/>
    </xf>
    <xf numFmtId="0" fontId="11" fillId="8" borderId="35" xfId="0" applyFont="1" applyFill="1" applyBorder="1" applyAlignment="1">
      <alignment horizontal="center" vertical="center" wrapText="1"/>
    </xf>
    <xf numFmtId="0" fontId="11" fillId="8" borderId="35" xfId="0" applyFont="1" applyFill="1" applyBorder="1" applyAlignment="1">
      <alignment horizontal="left" vertical="center" wrapText="1"/>
    </xf>
    <xf numFmtId="164" fontId="11" fillId="8" borderId="35" xfId="0" applyNumberFormat="1" applyFont="1" applyFill="1" applyBorder="1" applyAlignment="1">
      <alignment horizontal="center" vertical="center" wrapText="1"/>
    </xf>
    <xf numFmtId="1" fontId="11" fillId="8" borderId="35" xfId="0" applyNumberFormat="1" applyFont="1" applyFill="1" applyBorder="1" applyAlignment="1">
      <alignment horizontal="center" vertical="center" wrapText="1"/>
    </xf>
    <xf numFmtId="9" fontId="11" fillId="0" borderId="35" xfId="0" applyNumberFormat="1" applyFont="1" applyBorder="1" applyAlignment="1">
      <alignment horizontal="center" vertical="center" wrapText="1"/>
    </xf>
    <xf numFmtId="0" fontId="11" fillId="0" borderId="35" xfId="0" applyFont="1" applyBorder="1" applyAlignment="1">
      <alignment horizontal="left" vertical="center" wrapText="1"/>
    </xf>
    <xf numFmtId="0" fontId="11" fillId="0" borderId="35" xfId="0" applyFont="1" applyBorder="1" applyAlignment="1">
      <alignment horizontal="center" vertical="center" wrapText="1"/>
    </xf>
    <xf numFmtId="164" fontId="11" fillId="0" borderId="35" xfId="0" applyNumberFormat="1" applyFont="1" applyBorder="1" applyAlignment="1">
      <alignment horizontal="center" vertical="center" wrapText="1"/>
    </xf>
    <xf numFmtId="9" fontId="11" fillId="0" borderId="35" xfId="0" applyNumberFormat="1" applyFont="1" applyBorder="1" applyAlignment="1">
      <alignment horizontal="left" vertical="center" wrapText="1"/>
    </xf>
    <xf numFmtId="9" fontId="11" fillId="8" borderId="35" xfId="0" applyNumberFormat="1" applyFont="1" applyFill="1" applyBorder="1" applyAlignment="1">
      <alignment horizontal="center" vertical="center" wrapText="1"/>
    </xf>
    <xf numFmtId="14" fontId="11" fillId="0" borderId="35" xfId="2" applyNumberFormat="1" applyFont="1" applyBorder="1" applyAlignment="1">
      <alignment horizontal="center" vertical="center" wrapText="1"/>
    </xf>
    <xf numFmtId="9" fontId="11" fillId="0" borderId="35" xfId="2" applyFont="1" applyBorder="1" applyAlignment="1">
      <alignment horizontal="center" vertical="center" wrapText="1"/>
    </xf>
    <xf numFmtId="9" fontId="11" fillId="13" borderId="35" xfId="2" applyFont="1" applyFill="1" applyBorder="1" applyAlignment="1">
      <alignment horizontal="center" vertical="center" wrapText="1"/>
    </xf>
    <xf numFmtId="9" fontId="11" fillId="0" borderId="35" xfId="0" applyNumberFormat="1" applyFont="1" applyBorder="1" applyAlignment="1" applyProtection="1">
      <alignment horizontal="center" vertical="center" wrapText="1"/>
      <protection locked="0"/>
    </xf>
    <xf numFmtId="49" fontId="11" fillId="0" borderId="35" xfId="0" applyNumberFormat="1" applyFont="1" applyBorder="1" applyAlignment="1" applyProtection="1">
      <alignment horizontal="center" vertical="center" wrapText="1"/>
      <protection locked="0"/>
    </xf>
    <xf numFmtId="9" fontId="11" fillId="28" borderId="35" xfId="0" applyNumberFormat="1" applyFont="1" applyFill="1" applyBorder="1" applyAlignment="1" applyProtection="1">
      <alignment horizontal="center" vertical="center" wrapText="1"/>
      <protection locked="0"/>
    </xf>
    <xf numFmtId="14" fontId="11" fillId="0" borderId="35" xfId="0" applyNumberFormat="1" applyFont="1" applyBorder="1" applyAlignment="1" applyProtection="1">
      <alignment horizontal="center" vertical="center" wrapText="1"/>
      <protection locked="0"/>
    </xf>
    <xf numFmtId="0" fontId="11" fillId="0" borderId="35" xfId="0" applyFont="1" applyBorder="1" applyAlignment="1" applyProtection="1">
      <alignment horizontal="center" vertical="center" wrapText="1"/>
      <protection locked="0"/>
    </xf>
    <xf numFmtId="9" fontId="11" fillId="27" borderId="35" xfId="0" applyNumberFormat="1" applyFont="1" applyFill="1" applyBorder="1" applyAlignment="1" applyProtection="1">
      <alignment horizontal="center" vertical="center" wrapText="1"/>
      <protection locked="0"/>
    </xf>
    <xf numFmtId="9" fontId="18" fillId="0" borderId="40" xfId="0" applyNumberFormat="1" applyFont="1" applyBorder="1" applyAlignment="1">
      <alignment horizontal="center" vertical="center" wrapText="1"/>
    </xf>
    <xf numFmtId="0" fontId="18" fillId="0" borderId="35" xfId="0" applyFont="1" applyBorder="1" applyAlignment="1">
      <alignment horizontal="center" vertical="center" wrapText="1"/>
    </xf>
    <xf numFmtId="0" fontId="11" fillId="9" borderId="32" xfId="0" applyFont="1" applyFill="1" applyBorder="1" applyAlignment="1">
      <alignment horizontal="left" vertical="center" wrapText="1"/>
    </xf>
    <xf numFmtId="0" fontId="50" fillId="8" borderId="32" xfId="0" applyFont="1" applyFill="1" applyBorder="1" applyAlignment="1">
      <alignment horizontal="left" vertical="center" wrapText="1"/>
    </xf>
    <xf numFmtId="9" fontId="11" fillId="0" borderId="37" xfId="0" applyNumberFormat="1" applyFont="1" applyBorder="1" applyAlignment="1" applyProtection="1">
      <alignment horizontal="center" vertical="center" wrapText="1"/>
      <protection locked="0"/>
    </xf>
    <xf numFmtId="9" fontId="18" fillId="0" borderId="32" xfId="0" applyNumberFormat="1" applyFont="1" applyBorder="1" applyAlignment="1">
      <alignment horizontal="center" vertical="center" wrapText="1"/>
    </xf>
    <xf numFmtId="9" fontId="11" fillId="15" borderId="32" xfId="0" applyNumberFormat="1" applyFont="1" applyFill="1" applyBorder="1" applyAlignment="1" applyProtection="1">
      <alignment horizontal="center" vertical="center" wrapText="1"/>
      <protection locked="0"/>
    </xf>
    <xf numFmtId="0" fontId="11" fillId="9" borderId="35" xfId="0" applyFont="1" applyFill="1" applyBorder="1" applyAlignment="1">
      <alignment horizontal="center" vertical="center" wrapText="1"/>
    </xf>
    <xf numFmtId="0" fontId="11" fillId="9" borderId="35" xfId="0" applyFont="1" applyFill="1" applyBorder="1" applyAlignment="1">
      <alignment horizontal="left" vertical="center" wrapText="1"/>
    </xf>
    <xf numFmtId="164" fontId="11" fillId="9" borderId="35" xfId="0" applyNumberFormat="1" applyFont="1" applyFill="1" applyBorder="1" applyAlignment="1">
      <alignment horizontal="center" vertical="center" wrapText="1"/>
    </xf>
    <xf numFmtId="1" fontId="11" fillId="9" borderId="35" xfId="0" applyNumberFormat="1" applyFont="1" applyFill="1" applyBorder="1" applyAlignment="1">
      <alignment horizontal="center" vertical="center" wrapText="1"/>
    </xf>
    <xf numFmtId="9" fontId="11" fillId="0" borderId="35" xfId="2" applyFont="1" applyFill="1" applyBorder="1" applyAlignment="1">
      <alignment horizontal="center" vertical="center" wrapText="1"/>
    </xf>
    <xf numFmtId="9" fontId="11" fillId="15" borderId="35" xfId="0" applyNumberFormat="1" applyFont="1" applyFill="1" applyBorder="1" applyAlignment="1" applyProtection="1">
      <alignment horizontal="center" vertical="center" wrapText="1"/>
      <protection locked="0"/>
    </xf>
    <xf numFmtId="0" fontId="18" fillId="37" borderId="32" xfId="0" applyFont="1" applyFill="1" applyBorder="1" applyAlignment="1">
      <alignment horizontal="center" vertical="center" wrapText="1"/>
    </xf>
    <xf numFmtId="0" fontId="11" fillId="26" borderId="32" xfId="0" applyFont="1" applyFill="1" applyBorder="1" applyAlignment="1" applyProtection="1">
      <alignment horizontal="center" vertical="center" wrapText="1"/>
      <protection locked="0"/>
    </xf>
    <xf numFmtId="0" fontId="11" fillId="13" borderId="37" xfId="0" applyFont="1" applyFill="1" applyBorder="1" applyAlignment="1" applyProtection="1">
      <alignment horizontal="center" vertical="center" wrapText="1"/>
      <protection locked="0"/>
    </xf>
    <xf numFmtId="0" fontId="15" fillId="0" borderId="35" xfId="0" applyFont="1" applyBorder="1" applyAlignment="1">
      <alignment horizontal="center" vertical="center" wrapText="1"/>
    </xf>
    <xf numFmtId="0" fontId="18" fillId="0" borderId="21" xfId="0" applyFont="1" applyBorder="1" applyAlignment="1">
      <alignment horizontal="center" vertical="center"/>
    </xf>
    <xf numFmtId="0" fontId="11" fillId="7" borderId="31" xfId="0" applyFont="1" applyFill="1" applyBorder="1" applyAlignment="1">
      <alignment horizontal="center" vertical="center" wrapText="1"/>
    </xf>
    <xf numFmtId="0" fontId="11" fillId="41" borderId="24" xfId="0" applyFont="1" applyFill="1" applyBorder="1" applyAlignment="1">
      <alignment horizontal="center" vertical="center" wrapText="1"/>
    </xf>
    <xf numFmtId="0" fontId="11" fillId="26" borderId="35" xfId="0" applyFont="1" applyFill="1" applyBorder="1" applyAlignment="1" applyProtection="1">
      <alignment horizontal="center" vertical="center" wrapText="1"/>
      <protection locked="0"/>
    </xf>
    <xf numFmtId="9" fontId="11" fillId="0" borderId="40" xfId="0" applyNumberFormat="1" applyFont="1" applyBorder="1" applyAlignment="1" applyProtection="1">
      <alignment horizontal="center" vertical="center" wrapText="1"/>
      <protection locked="0"/>
    </xf>
    <xf numFmtId="0" fontId="11" fillId="10" borderId="32" xfId="0" applyFont="1" applyFill="1" applyBorder="1" applyAlignment="1">
      <alignment horizontal="center" vertical="center" wrapText="1"/>
    </xf>
    <xf numFmtId="0" fontId="11" fillId="10" borderId="32" xfId="0" applyFont="1" applyFill="1" applyBorder="1" applyAlignment="1">
      <alignment horizontal="left" vertical="center" wrapText="1"/>
    </xf>
    <xf numFmtId="164" fontId="11" fillId="10" borderId="32" xfId="0" applyNumberFormat="1" applyFont="1" applyFill="1" applyBorder="1" applyAlignment="1">
      <alignment horizontal="center" vertical="center" wrapText="1"/>
    </xf>
    <xf numFmtId="1" fontId="11" fillId="10" borderId="32" xfId="0" applyNumberFormat="1" applyFont="1" applyFill="1" applyBorder="1" applyAlignment="1">
      <alignment horizontal="center" vertical="center" wrapText="1"/>
    </xf>
    <xf numFmtId="15" fontId="11" fillId="0" borderId="32" xfId="0" applyNumberFormat="1" applyFont="1" applyBorder="1" applyAlignment="1">
      <alignment horizontal="left" vertical="center" wrapText="1"/>
    </xf>
    <xf numFmtId="0" fontId="37" fillId="23" borderId="35" xfId="0" applyFont="1" applyFill="1" applyBorder="1" applyAlignment="1">
      <alignment horizontal="justify" vertical="center" wrapText="1"/>
    </xf>
    <xf numFmtId="0" fontId="11" fillId="0" borderId="35" xfId="0" applyFont="1" applyBorder="1" applyAlignment="1" applyProtection="1">
      <alignment vertical="center" wrapText="1"/>
      <protection locked="0"/>
    </xf>
    <xf numFmtId="9" fontId="18" fillId="0" borderId="35" xfId="0" applyNumberFormat="1" applyFont="1" applyBorder="1" applyAlignment="1">
      <alignment horizontal="center" vertical="center" wrapText="1"/>
    </xf>
    <xf numFmtId="0" fontId="18" fillId="37" borderId="35" xfId="0" applyFont="1" applyFill="1" applyBorder="1" applyAlignment="1">
      <alignment horizontal="center" vertical="center" wrapText="1"/>
    </xf>
    <xf numFmtId="0" fontId="11" fillId="43" borderId="21" xfId="0" applyFont="1" applyFill="1" applyBorder="1" applyAlignment="1">
      <alignment horizontal="center" vertical="center" wrapText="1"/>
    </xf>
    <xf numFmtId="0" fontId="11" fillId="0" borderId="31" xfId="0" applyFont="1" applyBorder="1" applyAlignment="1" applyProtection="1">
      <alignment horizontal="center" vertical="center" wrapText="1"/>
      <protection locked="0"/>
    </xf>
    <xf numFmtId="14" fontId="11" fillId="13" borderId="35" xfId="2" applyNumberFormat="1" applyFont="1" applyFill="1" applyBorder="1" applyAlignment="1">
      <alignment horizontal="center" vertical="center" wrapText="1"/>
    </xf>
    <xf numFmtId="0" fontId="18" fillId="40" borderId="21" xfId="0" applyFont="1" applyFill="1" applyBorder="1" applyAlignment="1">
      <alignment horizontal="center" vertical="center" wrapText="1"/>
    </xf>
    <xf numFmtId="0" fontId="0" fillId="0" borderId="21" xfId="0" applyBorder="1" applyAlignment="1">
      <alignment horizontal="center" vertical="center" wrapText="1"/>
    </xf>
    <xf numFmtId="0" fontId="18" fillId="24" borderId="35" xfId="0" applyFont="1" applyFill="1" applyBorder="1" applyAlignment="1">
      <alignment horizontal="center" vertical="center" wrapText="1"/>
    </xf>
    <xf numFmtId="15" fontId="40" fillId="30" borderId="32" xfId="0" applyNumberFormat="1" applyFont="1" applyFill="1" applyBorder="1" applyAlignment="1">
      <alignment vertical="center" wrapText="1"/>
    </xf>
    <xf numFmtId="0" fontId="11" fillId="10" borderId="35" xfId="0" applyFont="1" applyFill="1" applyBorder="1" applyAlignment="1">
      <alignment horizontal="center" vertical="center" wrapText="1"/>
    </xf>
    <xf numFmtId="0" fontId="11" fillId="10" borderId="35" xfId="0" applyFont="1" applyFill="1" applyBorder="1" applyAlignment="1">
      <alignment horizontal="left" vertical="center" wrapText="1"/>
    </xf>
    <xf numFmtId="164" fontId="11" fillId="10" borderId="35" xfId="0" applyNumberFormat="1" applyFont="1" applyFill="1" applyBorder="1" applyAlignment="1">
      <alignment horizontal="center" vertical="center" wrapText="1"/>
    </xf>
    <xf numFmtId="1" fontId="11" fillId="10" borderId="35" xfId="0" applyNumberFormat="1" applyFont="1" applyFill="1" applyBorder="1" applyAlignment="1">
      <alignment horizontal="center" vertical="center" wrapText="1"/>
    </xf>
    <xf numFmtId="9" fontId="11" fillId="25" borderId="32" xfId="0" applyNumberFormat="1" applyFont="1" applyFill="1" applyBorder="1" applyAlignment="1" applyProtection="1">
      <alignment horizontal="center" vertical="center" wrapText="1"/>
      <protection locked="0"/>
    </xf>
    <xf numFmtId="9" fontId="11" fillId="0" borderId="39" xfId="0" applyNumberFormat="1" applyFont="1" applyBorder="1" applyAlignment="1" applyProtection="1">
      <alignment horizontal="center" vertical="center" wrapText="1"/>
      <protection locked="0"/>
    </xf>
    <xf numFmtId="9" fontId="11" fillId="0" borderId="33" xfId="0" applyNumberFormat="1" applyFont="1" applyBorder="1" applyAlignment="1" applyProtection="1">
      <alignment horizontal="center" vertical="center" wrapText="1"/>
      <protection locked="0"/>
    </xf>
    <xf numFmtId="0" fontId="18" fillId="40" borderId="24" xfId="0" applyFont="1" applyFill="1" applyBorder="1" applyAlignment="1">
      <alignment horizontal="center" vertical="center" wrapText="1"/>
    </xf>
    <xf numFmtId="0" fontId="11" fillId="0" borderId="33" xfId="0" applyFont="1" applyBorder="1" applyAlignment="1" applyProtection="1">
      <alignment horizontal="center" vertical="center" wrapText="1"/>
      <protection locked="0"/>
    </xf>
    <xf numFmtId="0" fontId="18" fillId="40" borderId="35" xfId="0" applyFont="1" applyFill="1" applyBorder="1" applyAlignment="1">
      <alignment horizontal="center" vertical="center" wrapText="1"/>
    </xf>
    <xf numFmtId="0" fontId="11" fillId="0" borderId="34" xfId="0" applyFont="1" applyBorder="1" applyAlignment="1" applyProtection="1">
      <alignment horizontal="center" vertical="center" wrapText="1"/>
      <protection locked="0"/>
    </xf>
    <xf numFmtId="0" fontId="11" fillId="0" borderId="38" xfId="0" applyFont="1" applyBorder="1" applyAlignment="1" applyProtection="1">
      <alignment horizontal="center" vertical="center" wrapText="1"/>
      <protection locked="0"/>
    </xf>
    <xf numFmtId="0" fontId="11" fillId="0" borderId="36" xfId="0" applyFont="1" applyBorder="1" applyAlignment="1" applyProtection="1">
      <alignment horizontal="center" vertical="center" wrapText="1"/>
      <protection locked="0"/>
    </xf>
    <xf numFmtId="9" fontId="36" fillId="0" borderId="21" xfId="0" applyNumberFormat="1" applyFont="1" applyBorder="1" applyAlignment="1" applyProtection="1">
      <alignment horizontal="center" vertical="center" wrapText="1"/>
      <protection locked="0"/>
    </xf>
    <xf numFmtId="0" fontId="36" fillId="0" borderId="21" xfId="0" applyFont="1" applyBorder="1" applyAlignment="1" applyProtection="1">
      <alignment horizontal="center" vertical="center" wrapText="1"/>
      <protection locked="0"/>
    </xf>
    <xf numFmtId="9" fontId="36" fillId="0" borderId="21" xfId="0" applyNumberFormat="1" applyFont="1" applyBorder="1" applyAlignment="1">
      <alignment horizontal="center" vertical="center" wrapText="1"/>
    </xf>
    <xf numFmtId="0" fontId="4" fillId="0" borderId="0" xfId="0" applyFont="1"/>
    <xf numFmtId="0" fontId="4" fillId="32" borderId="0" xfId="0" applyFont="1" applyFill="1"/>
    <xf numFmtId="0" fontId="4" fillId="19" borderId="21" xfId="0" applyFont="1" applyFill="1" applyBorder="1" applyAlignment="1">
      <alignment horizontal="justify" vertical="center" wrapText="1"/>
    </xf>
    <xf numFmtId="0" fontId="4" fillId="26" borderId="21" xfId="0" applyFont="1" applyFill="1" applyBorder="1" applyAlignment="1" applyProtection="1">
      <alignment horizontal="justify" vertical="center" wrapText="1"/>
      <protection locked="0"/>
    </xf>
    <xf numFmtId="0" fontId="4" fillId="0" borderId="21" xfId="0" applyFont="1" applyBorder="1" applyAlignment="1" applyProtection="1">
      <alignment horizontal="justify" vertical="center" wrapText="1"/>
      <protection locked="0"/>
    </xf>
    <xf numFmtId="0" fontId="4" fillId="26" borderId="24" xfId="0" applyFont="1" applyFill="1" applyBorder="1" applyAlignment="1" applyProtection="1">
      <alignment horizontal="justify" vertical="center" wrapText="1"/>
      <protection locked="0"/>
    </xf>
    <xf numFmtId="9" fontId="36" fillId="40" borderId="21" xfId="0" applyNumberFormat="1" applyFont="1" applyFill="1" applyBorder="1" applyAlignment="1">
      <alignment horizontal="center" vertical="center" wrapText="1"/>
    </xf>
    <xf numFmtId="0" fontId="36" fillId="13" borderId="21" xfId="0" applyFont="1" applyFill="1" applyBorder="1" applyAlignment="1">
      <alignment horizontal="center" vertical="center" wrapText="1"/>
    </xf>
    <xf numFmtId="0" fontId="49" fillId="13" borderId="21" xfId="0" applyFont="1" applyFill="1" applyBorder="1" applyAlignment="1" applyProtection="1">
      <alignment horizontal="center" vertical="center" wrapText="1"/>
      <protection locked="0"/>
    </xf>
    <xf numFmtId="0" fontId="11" fillId="44" borderId="21" xfId="0" applyFont="1" applyFill="1" applyBorder="1" applyAlignment="1">
      <alignment horizontal="center" vertical="center" wrapText="1"/>
    </xf>
    <xf numFmtId="0" fontId="51" fillId="29" borderId="42" xfId="0" applyFont="1" applyFill="1" applyBorder="1"/>
    <xf numFmtId="15" fontId="11" fillId="7" borderId="21" xfId="0" applyNumberFormat="1" applyFont="1" applyFill="1" applyBorder="1" applyAlignment="1">
      <alignment horizontal="left" vertical="center" wrapText="1"/>
    </xf>
    <xf numFmtId="15" fontId="49" fillId="7" borderId="21" xfId="0" applyNumberFormat="1" applyFont="1" applyFill="1" applyBorder="1" applyAlignment="1">
      <alignment horizontal="left" vertical="center" wrapText="1"/>
    </xf>
    <xf numFmtId="0" fontId="18" fillId="13" borderId="24" xfId="0" applyFont="1" applyFill="1" applyBorder="1" applyAlignment="1">
      <alignment horizontal="center" vertical="center" wrapText="1"/>
    </xf>
    <xf numFmtId="9" fontId="11" fillId="0" borderId="40" xfId="2" applyFont="1" applyBorder="1" applyAlignment="1">
      <alignment horizontal="center" vertical="center" wrapText="1"/>
    </xf>
    <xf numFmtId="9" fontId="11" fillId="0" borderId="23" xfId="2" applyFont="1" applyBorder="1" applyAlignment="1">
      <alignment horizontal="center" vertical="center" wrapText="1"/>
    </xf>
    <xf numFmtId="0" fontId="36" fillId="13" borderId="21" xfId="0" applyFont="1" applyFill="1" applyBorder="1" applyAlignment="1" applyProtection="1">
      <alignment horizontal="center" vertical="center" wrapText="1"/>
      <protection locked="0"/>
    </xf>
    <xf numFmtId="9" fontId="36" fillId="13" borderId="21" xfId="0" applyNumberFormat="1" applyFont="1" applyFill="1" applyBorder="1" applyAlignment="1" applyProtection="1">
      <alignment horizontal="center" vertical="center" wrapText="1"/>
      <protection locked="0"/>
    </xf>
    <xf numFmtId="14" fontId="36" fillId="13" borderId="32" xfId="0" applyNumberFormat="1" applyFont="1" applyFill="1" applyBorder="1" applyAlignment="1" applyProtection="1">
      <alignment horizontal="center" vertical="center" wrapText="1"/>
      <protection locked="0"/>
    </xf>
    <xf numFmtId="9" fontId="36" fillId="13" borderId="32" xfId="0" applyNumberFormat="1" applyFont="1" applyFill="1" applyBorder="1" applyAlignment="1" applyProtection="1">
      <alignment horizontal="center" vertical="center" wrapText="1"/>
      <protection locked="0"/>
    </xf>
    <xf numFmtId="0" fontId="36" fillId="13" borderId="32" xfId="0" applyFont="1" applyFill="1" applyBorder="1" applyAlignment="1" applyProtection="1">
      <alignment horizontal="center" vertical="center" wrapText="1"/>
      <protection locked="0"/>
    </xf>
    <xf numFmtId="9" fontId="11" fillId="13" borderId="21" xfId="0" applyNumberFormat="1" applyFont="1" applyFill="1" applyBorder="1" applyAlignment="1" applyProtection="1">
      <alignment horizontal="center" vertical="center" wrapText="1"/>
      <protection locked="0"/>
    </xf>
    <xf numFmtId="9" fontId="11" fillId="13" borderId="35" xfId="0" applyNumberFormat="1" applyFont="1" applyFill="1" applyBorder="1" applyAlignment="1" applyProtection="1">
      <alignment horizontal="center" vertical="center" wrapText="1"/>
      <protection locked="0"/>
    </xf>
    <xf numFmtId="9" fontId="18" fillId="13" borderId="21" xfId="0" applyNumberFormat="1" applyFont="1" applyFill="1" applyBorder="1" applyAlignment="1">
      <alignment horizontal="center" vertical="center" wrapText="1"/>
    </xf>
    <xf numFmtId="0" fontId="11" fillId="13" borderId="32" xfId="0" applyFont="1" applyFill="1" applyBorder="1" applyAlignment="1" applyProtection="1">
      <alignment vertical="center" wrapText="1"/>
      <protection locked="0"/>
    </xf>
    <xf numFmtId="0" fontId="11" fillId="13" borderId="21" xfId="0" applyFont="1" applyFill="1" applyBorder="1" applyAlignment="1" applyProtection="1">
      <alignment vertical="center" wrapText="1"/>
      <protection locked="0"/>
    </xf>
    <xf numFmtId="0" fontId="11" fillId="13" borderId="36" xfId="0" applyFont="1" applyFill="1" applyBorder="1" applyAlignment="1" applyProtection="1">
      <alignment horizontal="center" vertical="center" wrapText="1"/>
      <protection locked="0"/>
    </xf>
    <xf numFmtId="0" fontId="11" fillId="13" borderId="21" xfId="0" applyFont="1" applyFill="1" applyBorder="1" applyAlignment="1" applyProtection="1">
      <alignment horizontal="center" vertical="center"/>
      <protection locked="0"/>
    </xf>
    <xf numFmtId="0" fontId="18" fillId="13" borderId="41" xfId="0" applyFont="1" applyFill="1" applyBorder="1" applyAlignment="1">
      <alignment horizontal="center" vertical="center" wrapText="1"/>
    </xf>
    <xf numFmtId="0" fontId="18" fillId="13" borderId="31" xfId="0" applyFont="1" applyFill="1" applyBorder="1" applyAlignment="1">
      <alignment horizontal="center" vertical="center" wrapText="1"/>
    </xf>
    <xf numFmtId="0" fontId="18" fillId="13" borderId="32" xfId="0" applyFont="1" applyFill="1" applyBorder="1" applyAlignment="1">
      <alignment horizontal="center" vertical="center" wrapText="1"/>
    </xf>
    <xf numFmtId="0" fontId="18" fillId="13" borderId="35" xfId="0" applyFont="1" applyFill="1" applyBorder="1" applyAlignment="1">
      <alignment horizontal="center" vertical="center" wrapText="1"/>
    </xf>
    <xf numFmtId="0" fontId="4" fillId="13" borderId="21" xfId="0" applyFont="1" applyFill="1" applyBorder="1" applyAlignment="1">
      <alignment horizontal="center" vertical="center" wrapText="1"/>
    </xf>
    <xf numFmtId="0" fontId="3" fillId="13" borderId="21" xfId="0" applyFont="1" applyFill="1" applyBorder="1" applyAlignment="1">
      <alignment horizontal="center" vertical="center" wrapText="1"/>
    </xf>
    <xf numFmtId="49" fontId="11" fillId="13" borderId="21" xfId="0" applyNumberFormat="1" applyFont="1" applyFill="1" applyBorder="1" applyAlignment="1" applyProtection="1">
      <alignment horizontal="center" vertical="center" wrapText="1"/>
      <protection locked="0"/>
    </xf>
    <xf numFmtId="0" fontId="51" fillId="29" borderId="22" xfId="0" applyFont="1" applyFill="1" applyBorder="1"/>
    <xf numFmtId="0" fontId="0" fillId="14" borderId="0" xfId="0" applyFill="1"/>
    <xf numFmtId="0" fontId="11" fillId="13" borderId="34" xfId="0" applyFont="1" applyFill="1" applyBorder="1" applyAlignment="1" applyProtection="1">
      <alignment horizontal="center" vertical="center" wrapText="1"/>
      <protection locked="0"/>
    </xf>
    <xf numFmtId="0" fontId="39" fillId="22" borderId="35" xfId="0" applyFont="1" applyFill="1" applyBorder="1" applyAlignment="1">
      <alignment horizontal="justify" vertical="center" wrapText="1"/>
    </xf>
    <xf numFmtId="0" fontId="38" fillId="21" borderId="35" xfId="0" applyFont="1" applyFill="1" applyBorder="1" applyAlignment="1">
      <alignment horizontal="justify" vertical="center" wrapText="1"/>
    </xf>
    <xf numFmtId="0" fontId="37" fillId="22" borderId="24" xfId="0" applyFont="1" applyFill="1" applyBorder="1" applyAlignment="1">
      <alignment horizontal="center" vertical="center" wrapText="1"/>
    </xf>
    <xf numFmtId="0" fontId="38" fillId="21" borderId="24" xfId="0" applyFont="1" applyFill="1" applyBorder="1" applyAlignment="1">
      <alignment horizontal="justify" vertical="center" wrapText="1"/>
    </xf>
    <xf numFmtId="0" fontId="37" fillId="22" borderId="32" xfId="0" applyFont="1" applyFill="1" applyBorder="1" applyAlignment="1">
      <alignment horizontal="center" vertical="center" wrapText="1"/>
    </xf>
    <xf numFmtId="0" fontId="11" fillId="13" borderId="35" xfId="0" applyFont="1" applyFill="1" applyBorder="1" applyAlignment="1">
      <alignment horizontal="center" vertical="center" wrapText="1"/>
    </xf>
    <xf numFmtId="9" fontId="11" fillId="0" borderId="41" xfId="0" applyNumberFormat="1" applyFont="1" applyBorder="1" applyAlignment="1" applyProtection="1">
      <alignment horizontal="center" vertical="center" wrapText="1"/>
      <protection locked="0"/>
    </xf>
    <xf numFmtId="0" fontId="11" fillId="0" borderId="24" xfId="0" applyFont="1" applyBorder="1" applyAlignment="1" applyProtection="1">
      <alignment vertical="center" wrapText="1"/>
      <protection locked="0"/>
    </xf>
    <xf numFmtId="0" fontId="22" fillId="0" borderId="32" xfId="0" applyFont="1" applyBorder="1" applyAlignment="1">
      <alignment horizontal="center" vertical="center" wrapText="1"/>
    </xf>
    <xf numFmtId="9" fontId="11" fillId="0" borderId="39" xfId="2" applyFont="1" applyFill="1" applyBorder="1" applyAlignment="1">
      <alignment horizontal="center" vertical="center" wrapText="1"/>
    </xf>
    <xf numFmtId="0" fontId="11" fillId="0" borderId="41" xfId="0" applyFont="1" applyBorder="1" applyAlignment="1" applyProtection="1">
      <alignment horizontal="center" vertical="center" wrapText="1"/>
      <protection locked="0"/>
    </xf>
    <xf numFmtId="0" fontId="18" fillId="13" borderId="34" xfId="0" applyFont="1" applyFill="1" applyBorder="1" applyAlignment="1">
      <alignment horizontal="center" vertical="center" wrapText="1"/>
    </xf>
    <xf numFmtId="0" fontId="18" fillId="13" borderId="38" xfId="0" applyFont="1" applyFill="1" applyBorder="1" applyAlignment="1">
      <alignment horizontal="center" vertical="center" wrapText="1"/>
    </xf>
    <xf numFmtId="0" fontId="42" fillId="0" borderId="0" xfId="0" applyFont="1" applyAlignment="1">
      <alignment horizontal="center" vertical="center" wrapText="1"/>
    </xf>
    <xf numFmtId="0" fontId="42" fillId="35" borderId="49" xfId="0" applyFont="1" applyFill="1" applyBorder="1" applyAlignment="1">
      <alignment horizontal="center" vertical="center" wrapText="1"/>
    </xf>
    <xf numFmtId="0" fontId="42" fillId="32" borderId="51" xfId="0" applyFont="1" applyFill="1" applyBorder="1" applyAlignment="1">
      <alignment horizontal="center" vertical="center" wrapText="1"/>
    </xf>
    <xf numFmtId="0" fontId="2" fillId="0" borderId="0" xfId="0" applyFont="1"/>
    <xf numFmtId="0" fontId="11" fillId="0" borderId="29" xfId="0" applyFont="1" applyBorder="1" applyAlignment="1">
      <alignment horizontal="center" vertical="center" wrapText="1"/>
    </xf>
    <xf numFmtId="0" fontId="42" fillId="16" borderId="52" xfId="0" applyFont="1" applyFill="1" applyBorder="1" applyAlignment="1">
      <alignment horizontal="center" vertical="center" wrapText="1"/>
    </xf>
    <xf numFmtId="0" fontId="42" fillId="45" borderId="28" xfId="0" applyFont="1" applyFill="1" applyBorder="1" applyAlignment="1">
      <alignment horizontal="center" vertical="center" wrapText="1"/>
    </xf>
    <xf numFmtId="0" fontId="42" fillId="46" borderId="28" xfId="0" applyFont="1" applyFill="1" applyBorder="1" applyAlignment="1">
      <alignment horizontal="center" vertical="center" wrapText="1"/>
    </xf>
    <xf numFmtId="0" fontId="42" fillId="47" borderId="28" xfId="0" applyFont="1" applyFill="1" applyBorder="1" applyAlignment="1">
      <alignment horizontal="center" vertical="center" wrapText="1"/>
    </xf>
    <xf numFmtId="0" fontId="42" fillId="47" borderId="29" xfId="0" applyFont="1" applyFill="1" applyBorder="1" applyAlignment="1">
      <alignment horizontal="center" vertical="center" wrapText="1"/>
    </xf>
    <xf numFmtId="0" fontId="11" fillId="47" borderId="29" xfId="0" applyFont="1" applyFill="1" applyBorder="1" applyAlignment="1">
      <alignment horizontal="center" vertical="center" wrapText="1"/>
    </xf>
    <xf numFmtId="0" fontId="0" fillId="13" borderId="7" xfId="0" applyFill="1" applyBorder="1"/>
    <xf numFmtId="0" fontId="42" fillId="13" borderId="7" xfId="0" applyFont="1" applyFill="1" applyBorder="1" applyAlignment="1">
      <alignment horizontal="center" vertical="center" wrapText="1"/>
    </xf>
    <xf numFmtId="0" fontId="33" fillId="28" borderId="7" xfId="0" applyFont="1" applyFill="1" applyBorder="1"/>
    <xf numFmtId="0" fontId="33" fillId="29" borderId="7" xfId="0" applyFont="1" applyFill="1" applyBorder="1"/>
    <xf numFmtId="0" fontId="33" fillId="29" borderId="42" xfId="0" applyFont="1" applyFill="1" applyBorder="1"/>
    <xf numFmtId="0" fontId="33" fillId="13" borderId="0" xfId="0" applyFont="1" applyFill="1"/>
    <xf numFmtId="0" fontId="33" fillId="13" borderId="22" xfId="0" applyFont="1" applyFill="1" applyBorder="1"/>
    <xf numFmtId="0" fontId="43" fillId="13" borderId="27" xfId="0" applyFont="1" applyFill="1" applyBorder="1" applyAlignment="1">
      <alignment horizontal="center" vertical="center" wrapText="1"/>
    </xf>
    <xf numFmtId="0" fontId="43" fillId="13" borderId="29" xfId="0" applyFont="1" applyFill="1" applyBorder="1" applyAlignment="1">
      <alignment horizontal="center" vertical="center" wrapText="1"/>
    </xf>
    <xf numFmtId="0" fontId="42" fillId="13" borderId="29" xfId="0" applyFont="1" applyFill="1" applyBorder="1" applyAlignment="1">
      <alignment horizontal="center" vertical="center" wrapText="1"/>
    </xf>
    <xf numFmtId="165" fontId="43" fillId="0" borderId="27" xfId="0" applyNumberFormat="1" applyFont="1" applyBorder="1" applyAlignment="1">
      <alignment horizontal="center" vertical="center" wrapText="1"/>
    </xf>
    <xf numFmtId="165" fontId="42" fillId="47" borderId="29" xfId="0" applyNumberFormat="1" applyFont="1" applyFill="1" applyBorder="1" applyAlignment="1">
      <alignment horizontal="center" vertical="center" wrapText="1"/>
    </xf>
    <xf numFmtId="0" fontId="42" fillId="35" borderId="3" xfId="0" applyFont="1" applyFill="1" applyBorder="1" applyAlignment="1">
      <alignment horizontal="center" vertical="center" wrapText="1"/>
    </xf>
    <xf numFmtId="0" fontId="42" fillId="35" borderId="11" xfId="0" applyFont="1" applyFill="1" applyBorder="1" applyAlignment="1">
      <alignment horizontal="center" vertical="center" wrapText="1"/>
    </xf>
    <xf numFmtId="0" fontId="52" fillId="0" borderId="56" xfId="0" applyFont="1" applyBorder="1" applyAlignment="1">
      <alignment horizontal="center" vertical="center" wrapText="1"/>
    </xf>
    <xf numFmtId="0" fontId="52" fillId="0" borderId="11" xfId="0" applyFont="1" applyBorder="1" applyAlignment="1">
      <alignment horizontal="center" vertical="center" wrapText="1"/>
    </xf>
    <xf numFmtId="0" fontId="33" fillId="48" borderId="7" xfId="0" applyFont="1" applyFill="1" applyBorder="1"/>
    <xf numFmtId="0" fontId="33" fillId="48" borderId="42" xfId="0" applyFont="1" applyFill="1" applyBorder="1"/>
    <xf numFmtId="0" fontId="33" fillId="48" borderId="57" xfId="0" applyFont="1" applyFill="1" applyBorder="1"/>
    <xf numFmtId="0" fontId="33" fillId="48" borderId="58" xfId="0" applyFont="1" applyFill="1" applyBorder="1"/>
    <xf numFmtId="0" fontId="2" fillId="39" borderId="21" xfId="0" applyFont="1" applyFill="1" applyBorder="1"/>
    <xf numFmtId="0" fontId="2" fillId="39" borderId="21" xfId="0" applyFont="1" applyFill="1" applyBorder="1" applyAlignment="1">
      <alignment wrapText="1"/>
    </xf>
    <xf numFmtId="0" fontId="0" fillId="13" borderId="21" xfId="0" applyFill="1" applyBorder="1"/>
    <xf numFmtId="0" fontId="2" fillId="13" borderId="21" xfId="0" applyFont="1" applyFill="1" applyBorder="1"/>
    <xf numFmtId="0" fontId="2" fillId="13" borderId="21" xfId="0" applyFont="1" applyFill="1" applyBorder="1" applyAlignment="1">
      <alignment wrapText="1"/>
    </xf>
    <xf numFmtId="0" fontId="33" fillId="28" borderId="0" xfId="0" applyFont="1" applyFill="1"/>
    <xf numFmtId="0" fontId="42" fillId="32" borderId="28" xfId="0" applyFont="1" applyFill="1" applyBorder="1" applyAlignment="1">
      <alignment horizontal="center" vertical="center" wrapText="1"/>
    </xf>
    <xf numFmtId="0" fontId="52" fillId="47" borderId="29" xfId="0" applyFont="1" applyFill="1" applyBorder="1" applyAlignment="1">
      <alignment horizontal="center" vertical="center" wrapText="1"/>
    </xf>
    <xf numFmtId="0" fontId="42" fillId="35" borderId="27" xfId="0" applyFont="1" applyFill="1" applyBorder="1" applyAlignment="1">
      <alignment horizontal="center" vertical="center" wrapText="1"/>
    </xf>
    <xf numFmtId="0" fontId="42" fillId="16" borderId="60" xfId="0" applyFont="1" applyFill="1" applyBorder="1" applyAlignment="1">
      <alignment horizontal="center" vertical="center" wrapText="1"/>
    </xf>
    <xf numFmtId="0" fontId="52" fillId="0" borderId="29" xfId="0" applyFont="1" applyBorder="1" applyAlignment="1">
      <alignment horizontal="center" vertical="center" wrapText="1"/>
    </xf>
    <xf numFmtId="0" fontId="53" fillId="0" borderId="29" xfId="0" applyFont="1" applyBorder="1" applyAlignment="1">
      <alignment horizontal="center" vertical="center" wrapText="1"/>
    </xf>
    <xf numFmtId="0" fontId="45" fillId="0" borderId="0" xfId="0" applyFont="1" applyAlignment="1">
      <alignment wrapText="1"/>
    </xf>
    <xf numFmtId="0" fontId="9" fillId="2" borderId="1" xfId="0" applyFont="1" applyFill="1" applyBorder="1" applyAlignment="1">
      <alignment horizontal="center" vertical="center"/>
    </xf>
    <xf numFmtId="0" fontId="7" fillId="0" borderId="2" xfId="0" applyFont="1" applyBorder="1"/>
    <xf numFmtId="0" fontId="7" fillId="0" borderId="3" xfId="0" applyFont="1" applyBorder="1"/>
    <xf numFmtId="0" fontId="7" fillId="0" borderId="6" xfId="0" applyFont="1" applyBorder="1"/>
    <xf numFmtId="0" fontId="7" fillId="0" borderId="7" xfId="0" applyFont="1" applyBorder="1"/>
    <xf numFmtId="0" fontId="7" fillId="0" borderId="8" xfId="0" applyFont="1" applyBorder="1"/>
    <xf numFmtId="164" fontId="10" fillId="2" borderId="1" xfId="0" applyNumberFormat="1" applyFont="1" applyFill="1" applyBorder="1" applyAlignment="1">
      <alignment horizontal="center" vertical="center"/>
    </xf>
    <xf numFmtId="0" fontId="10" fillId="2" borderId="21" xfId="0" applyFont="1" applyFill="1" applyBorder="1" applyAlignment="1">
      <alignment horizontal="center" vertical="center" wrapText="1"/>
    </xf>
    <xf numFmtId="0" fontId="7" fillId="0" borderId="21" xfId="0" applyFont="1" applyBorder="1"/>
    <xf numFmtId="0" fontId="13" fillId="2" borderId="7" xfId="0" applyFont="1" applyFill="1" applyBorder="1" applyAlignment="1">
      <alignment horizontal="center" vertical="center" wrapText="1"/>
    </xf>
    <xf numFmtId="0" fontId="36" fillId="0" borderId="7" xfId="0" applyFont="1" applyBorder="1" applyAlignment="1">
      <alignment horizontal="center" vertical="center" wrapText="1"/>
    </xf>
    <xf numFmtId="0" fontId="11" fillId="0" borderId="0" xfId="0" applyFont="1" applyAlignment="1">
      <alignment horizontal="center" vertical="center" wrapText="1"/>
    </xf>
    <xf numFmtId="0" fontId="0" fillId="0" borderId="0" xfId="0"/>
    <xf numFmtId="0" fontId="8" fillId="2" borderId="6" xfId="0" applyFont="1" applyFill="1" applyBorder="1" applyAlignment="1">
      <alignment horizontal="center" vertical="center" wrapText="1"/>
    </xf>
    <xf numFmtId="0" fontId="7" fillId="0" borderId="6" xfId="0" applyFont="1" applyBorder="1" applyAlignment="1">
      <alignment horizontal="center" vertical="center" wrapText="1"/>
    </xf>
    <xf numFmtId="0" fontId="7" fillId="0" borderId="9" xfId="0" applyFont="1" applyBorder="1"/>
    <xf numFmtId="0" fontId="7" fillId="0" borderId="10" xfId="0" applyFont="1" applyBorder="1"/>
    <xf numFmtId="0" fontId="7" fillId="0" borderId="11" xfId="0" applyFont="1" applyBorder="1"/>
    <xf numFmtId="0" fontId="10" fillId="2" borderId="1" xfId="0" applyFont="1" applyFill="1" applyBorder="1" applyAlignment="1">
      <alignment horizontal="center" vertical="center"/>
    </xf>
    <xf numFmtId="0" fontId="9" fillId="2" borderId="4" xfId="0" applyFont="1" applyFill="1" applyBorder="1" applyAlignment="1">
      <alignment horizontal="center" vertical="center"/>
    </xf>
    <xf numFmtId="0" fontId="7" fillId="0" borderId="5" xfId="0" applyFont="1" applyBorder="1"/>
    <xf numFmtId="0" fontId="7" fillId="0" borderId="13" xfId="0" applyFont="1" applyBorder="1"/>
    <xf numFmtId="0" fontId="10" fillId="2" borderId="4" xfId="0" applyFont="1" applyFill="1" applyBorder="1" applyAlignment="1">
      <alignment horizontal="center" vertical="center"/>
    </xf>
    <xf numFmtId="0" fontId="13" fillId="3" borderId="21" xfId="0" applyFont="1" applyFill="1" applyBorder="1" applyAlignment="1">
      <alignment horizontal="center" vertical="center" wrapText="1"/>
    </xf>
    <xf numFmtId="0" fontId="36" fillId="0" borderId="21" xfId="0" applyFont="1" applyBorder="1" applyAlignment="1">
      <alignment horizontal="center" vertical="center" wrapText="1"/>
    </xf>
    <xf numFmtId="0" fontId="7" fillId="0" borderId="30" xfId="0" applyFont="1" applyBorder="1"/>
    <xf numFmtId="0" fontId="7" fillId="0" borderId="21" xfId="0" applyFont="1" applyBorder="1" applyAlignment="1">
      <alignment horizontal="center" vertical="center" wrapText="1"/>
    </xf>
    <xf numFmtId="0" fontId="36" fillId="0" borderId="24" xfId="0" applyFont="1" applyBorder="1" applyAlignment="1">
      <alignment horizontal="center" vertical="center" wrapText="1"/>
    </xf>
    <xf numFmtId="0" fontId="7" fillId="0" borderId="24" xfId="0" applyFont="1" applyBorder="1" applyAlignment="1">
      <alignment horizontal="center" vertical="center" wrapText="1"/>
    </xf>
    <xf numFmtId="0" fontId="14" fillId="2" borderId="21" xfId="0" applyFont="1" applyFill="1" applyBorder="1" applyAlignment="1">
      <alignment horizontal="center" vertical="center" wrapText="1"/>
    </xf>
    <xf numFmtId="0" fontId="10" fillId="2" borderId="31" xfId="0" applyFont="1" applyFill="1" applyBorder="1" applyAlignment="1">
      <alignment horizontal="center" vertical="center" wrapText="1"/>
    </xf>
    <xf numFmtId="0" fontId="14" fillId="25" borderId="24" xfId="0" applyFont="1" applyFill="1" applyBorder="1" applyAlignment="1">
      <alignment horizontal="center" vertical="center" wrapText="1"/>
    </xf>
    <xf numFmtId="0" fontId="36" fillId="25" borderId="24" xfId="0" applyFont="1" applyFill="1" applyBorder="1" applyAlignment="1">
      <alignment horizontal="center" vertical="center" wrapText="1"/>
    </xf>
    <xf numFmtId="0" fontId="14" fillId="33" borderId="24" xfId="0" applyFont="1" applyFill="1" applyBorder="1" applyAlignment="1">
      <alignment horizontal="center" vertical="center" wrapText="1"/>
    </xf>
    <xf numFmtId="0" fontId="36" fillId="33" borderId="24" xfId="0" applyFont="1" applyFill="1" applyBorder="1" applyAlignment="1">
      <alignment horizontal="center" vertical="center" wrapText="1"/>
    </xf>
    <xf numFmtId="0" fontId="14" fillId="15" borderId="24" xfId="0" applyFont="1" applyFill="1" applyBorder="1" applyAlignment="1">
      <alignment horizontal="center" vertical="center" wrapText="1"/>
    </xf>
    <xf numFmtId="0" fontId="36" fillId="15" borderId="24" xfId="0" applyFont="1" applyFill="1" applyBorder="1" applyAlignment="1">
      <alignment horizontal="center" vertical="center" wrapText="1"/>
    </xf>
    <xf numFmtId="0" fontId="14" fillId="27" borderId="24" xfId="0" applyFont="1" applyFill="1" applyBorder="1" applyAlignment="1">
      <alignment horizontal="center" vertical="center" wrapText="1"/>
    </xf>
    <xf numFmtId="0" fontId="36" fillId="27" borderId="24" xfId="0" applyFont="1" applyFill="1" applyBorder="1" applyAlignment="1">
      <alignment horizontal="center" vertical="center" wrapText="1"/>
    </xf>
    <xf numFmtId="0" fontId="42" fillId="35" borderId="25" xfId="0" applyFont="1" applyFill="1" applyBorder="1" applyAlignment="1">
      <alignment horizontal="center" vertical="center" wrapText="1"/>
    </xf>
    <xf numFmtId="0" fontId="42" fillId="35" borderId="27" xfId="0" applyFont="1" applyFill="1" applyBorder="1" applyAlignment="1">
      <alignment horizontal="center" vertical="center" wrapText="1"/>
    </xf>
    <xf numFmtId="0" fontId="42" fillId="35" borderId="44" xfId="0" applyFont="1" applyFill="1" applyBorder="1" applyAlignment="1">
      <alignment horizontal="center" vertical="center" wrapText="1"/>
    </xf>
    <xf numFmtId="0" fontId="42" fillId="35" borderId="45" xfId="0" applyFont="1" applyFill="1" applyBorder="1" applyAlignment="1">
      <alignment horizontal="center" vertical="center" wrapText="1"/>
    </xf>
    <xf numFmtId="0" fontId="42" fillId="35" borderId="46" xfId="0" applyFont="1" applyFill="1" applyBorder="1" applyAlignment="1">
      <alignment horizontal="center" vertical="center" wrapText="1"/>
    </xf>
    <xf numFmtId="0" fontId="42" fillId="35" borderId="53" xfId="0" applyFont="1" applyFill="1" applyBorder="1" applyAlignment="1">
      <alignment horizontal="center" vertical="center" wrapText="1"/>
    </xf>
    <xf numFmtId="0" fontId="42" fillId="35" borderId="50" xfId="0" applyFont="1" applyFill="1" applyBorder="1" applyAlignment="1">
      <alignment horizontal="center" vertical="center" wrapText="1"/>
    </xf>
    <xf numFmtId="0" fontId="42" fillId="35" borderId="49" xfId="0" applyFont="1" applyFill="1" applyBorder="1" applyAlignment="1">
      <alignment horizontal="center" vertical="center" wrapText="1"/>
    </xf>
    <xf numFmtId="0" fontId="42" fillId="35" borderId="26" xfId="0" applyFont="1" applyFill="1" applyBorder="1" applyAlignment="1">
      <alignment horizontal="center" vertical="center" wrapText="1"/>
    </xf>
    <xf numFmtId="0" fontId="42" fillId="35" borderId="47" xfId="0" applyFont="1" applyFill="1" applyBorder="1" applyAlignment="1">
      <alignment horizontal="center" vertical="center" wrapText="1"/>
    </xf>
    <xf numFmtId="0" fontId="42" fillId="35" borderId="61" xfId="0" applyFont="1" applyFill="1" applyBorder="1" applyAlignment="1">
      <alignment horizontal="center" vertical="center" wrapText="1"/>
    </xf>
    <xf numFmtId="0" fontId="42" fillId="35" borderId="59" xfId="0" applyFont="1" applyFill="1" applyBorder="1" applyAlignment="1">
      <alignment horizontal="center" vertical="center" wrapText="1"/>
    </xf>
    <xf numFmtId="0" fontId="42" fillId="35" borderId="43" xfId="0" applyFont="1" applyFill="1" applyBorder="1" applyAlignment="1">
      <alignment horizontal="center" vertical="center" wrapText="1"/>
    </xf>
    <xf numFmtId="0" fontId="42" fillId="35" borderId="48" xfId="0" applyFont="1" applyFill="1" applyBorder="1" applyAlignment="1">
      <alignment horizontal="center" vertical="center" wrapText="1"/>
    </xf>
    <xf numFmtId="0" fontId="42" fillId="35" borderId="54" xfId="0" applyFont="1" applyFill="1" applyBorder="1" applyAlignment="1">
      <alignment horizontal="center" vertical="center" wrapText="1"/>
    </xf>
    <xf numFmtId="0" fontId="42" fillId="35" borderId="25" xfId="0" applyFont="1" applyFill="1" applyBorder="1" applyAlignment="1">
      <alignment horizontal="center" vertical="center"/>
    </xf>
    <xf numFmtId="0" fontId="42" fillId="35" borderId="26" xfId="0" applyFont="1" applyFill="1" applyBorder="1" applyAlignment="1">
      <alignment horizontal="center" vertical="center"/>
    </xf>
    <xf numFmtId="0" fontId="42" fillId="35" borderId="27" xfId="0" applyFont="1" applyFill="1" applyBorder="1" applyAlignment="1">
      <alignment horizontal="center" vertical="center"/>
    </xf>
    <xf numFmtId="0" fontId="42" fillId="36" borderId="25" xfId="0" applyFont="1" applyFill="1" applyBorder="1" applyAlignment="1">
      <alignment vertical="center" wrapText="1"/>
    </xf>
    <xf numFmtId="0" fontId="42" fillId="36" borderId="27" xfId="0" applyFont="1" applyFill="1" applyBorder="1" applyAlignment="1">
      <alignment vertical="center" wrapText="1"/>
    </xf>
    <xf numFmtId="0" fontId="8" fillId="2" borderId="7" xfId="0" applyFont="1" applyFill="1" applyBorder="1" applyAlignment="1">
      <alignment horizontal="center" vertical="center"/>
    </xf>
    <xf numFmtId="0" fontId="7" fillId="0" borderId="7" xfId="0" applyFont="1" applyBorder="1" applyAlignment="1">
      <alignment wrapText="1"/>
    </xf>
    <xf numFmtId="0" fontId="7" fillId="0" borderId="21" xfId="0" applyFont="1" applyBorder="1" applyAlignment="1">
      <alignment wrapText="1"/>
    </xf>
    <xf numFmtId="0" fontId="10" fillId="2" borderId="10"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0" fillId="0" borderId="0" xfId="0" applyAlignment="1">
      <alignment wrapText="1"/>
    </xf>
    <xf numFmtId="0" fontId="12" fillId="3" borderId="21"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42" fillId="35" borderId="55" xfId="0" applyFont="1" applyFill="1" applyBorder="1" applyAlignment="1">
      <alignment horizontal="center" vertical="center" wrapText="1"/>
    </xf>
    <xf numFmtId="0" fontId="42" fillId="35" borderId="56" xfId="0" applyFont="1" applyFill="1" applyBorder="1" applyAlignment="1">
      <alignment horizontal="center" vertical="center" wrapText="1"/>
    </xf>
    <xf numFmtId="0" fontId="24" fillId="0" borderId="18" xfId="0" applyFont="1" applyBorder="1" applyAlignment="1">
      <alignment horizontal="center"/>
    </xf>
    <xf numFmtId="0" fontId="7" fillId="0" borderId="19" xfId="0" applyFont="1" applyBorder="1"/>
    <xf numFmtId="0" fontId="7" fillId="0" borderId="20" xfId="0" applyFont="1" applyBorder="1"/>
    <xf numFmtId="0" fontId="22" fillId="0" borderId="18" xfId="0" applyFont="1" applyBorder="1" applyAlignment="1">
      <alignment horizontal="center"/>
    </xf>
    <xf numFmtId="164" fontId="24" fillId="0" borderId="18" xfId="0" applyNumberFormat="1" applyFont="1" applyBorder="1" applyAlignment="1">
      <alignment horizontal="center"/>
    </xf>
    <xf numFmtId="0" fontId="24" fillId="0" borderId="18" xfId="0" applyFont="1" applyBorder="1" applyAlignment="1">
      <alignment horizontal="center" vertical="center" wrapText="1"/>
    </xf>
    <xf numFmtId="0" fontId="22" fillId="0" borderId="18" xfId="0" applyFont="1" applyBorder="1" applyAlignment="1">
      <alignment horizontal="center" vertical="center"/>
    </xf>
    <xf numFmtId="0" fontId="23" fillId="0" borderId="1" xfId="0" applyFont="1" applyBorder="1" applyAlignment="1">
      <alignment horizontal="center" vertical="center"/>
    </xf>
    <xf numFmtId="0" fontId="24" fillId="0" borderId="4" xfId="0" applyFont="1" applyBorder="1" applyAlignment="1">
      <alignment horizontal="center"/>
    </xf>
    <xf numFmtId="0" fontId="24" fillId="0" borderId="15" xfId="0" applyFont="1" applyBorder="1" applyAlignment="1">
      <alignment horizontal="center"/>
    </xf>
    <xf numFmtId="0" fontId="7" fillId="0" borderId="16" xfId="0" applyFont="1" applyBorder="1"/>
    <xf numFmtId="0" fontId="7" fillId="0" borderId="17" xfId="0" applyFont="1" applyBorder="1"/>
    <xf numFmtId="0" fontId="22" fillId="0" borderId="15" xfId="0" applyFont="1" applyBorder="1" applyAlignment="1">
      <alignment horizontal="center"/>
    </xf>
  </cellXfs>
  <cellStyles count="6">
    <cellStyle name="Hipervínculo" xfId="1" builtinId="8"/>
    <cellStyle name="Normal" xfId="0" builtinId="0"/>
    <cellStyle name="Normal 2" xfId="3" xr:uid="{3EED1D61-810D-4B22-B8FA-7C6FEDFE9641}"/>
    <cellStyle name="Normal 3" xfId="4" xr:uid="{C4378132-2920-494C-83AE-AE355EC87F85}"/>
    <cellStyle name="Porcentaje" xfId="2" builtinId="5"/>
    <cellStyle name="Porcentaje 2" xfId="5" xr:uid="{8AD7197D-640E-4569-AEE9-83DB0DD6B17B}"/>
  </cellStyles>
  <dxfs count="109">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F0000"/>
          <bgColor rgb="FFFF0000"/>
        </patternFill>
      </fill>
    </dxf>
    <dxf>
      <fill>
        <patternFill patternType="solid">
          <fgColor rgb="FF00B0F0"/>
          <bgColor rgb="FF00B0F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ont>
        <color rgb="FF9C0006"/>
      </font>
      <fill>
        <patternFill patternType="solid">
          <bgColor rgb="FFC00000"/>
        </patternFill>
      </fill>
    </dxf>
    <dxf>
      <font>
        <color theme="0"/>
      </font>
      <fill>
        <patternFill patternType="solid">
          <bgColor theme="5" tint="0.39997558519241921"/>
        </patternFill>
      </fill>
    </dxf>
    <dxf>
      <font>
        <color theme="0"/>
      </font>
      <fill>
        <patternFill patternType="solid">
          <bgColor theme="4" tint="-0.249977111117893"/>
        </patternFill>
      </fill>
    </dxf>
    <dxf>
      <font>
        <color rgb="FF9C0006"/>
      </font>
      <fill>
        <patternFill>
          <bgColor rgb="FFFFC7CE"/>
        </patternFill>
      </fill>
    </dxf>
    <dxf>
      <font>
        <color theme="0"/>
      </font>
      <fill>
        <patternFill patternType="solid">
          <bgColor theme="6"/>
        </patternFill>
      </fill>
    </dxf>
    <dxf>
      <font>
        <color rgb="FF006100"/>
      </font>
      <fill>
        <patternFill>
          <bgColor rgb="FFC6EFCE"/>
        </patternFill>
      </fill>
    </dxf>
    <dxf>
      <font>
        <color rgb="FF006100"/>
      </font>
      <fill>
        <patternFill>
          <bgColor rgb="FFC6EFCE"/>
        </patternFill>
      </fill>
    </dxf>
    <dxf>
      <font>
        <color theme="0"/>
      </font>
      <fill>
        <patternFill patternType="solid">
          <bgColor theme="6"/>
        </patternFill>
      </fill>
    </dxf>
    <dxf>
      <font>
        <color theme="0"/>
      </font>
      <fill>
        <patternFill patternType="solid">
          <bgColor theme="4" tint="-0.249977111117893"/>
        </patternFill>
      </fill>
    </dxf>
    <dxf>
      <font>
        <color rgb="FF9C0006"/>
      </font>
      <fill>
        <patternFill>
          <bgColor rgb="FFFFC7CE"/>
        </patternFill>
      </fill>
    </dxf>
    <dxf>
      <font>
        <color theme="0"/>
      </font>
      <fill>
        <patternFill patternType="solid">
          <bgColor theme="5" tint="0.39997558519241921"/>
        </patternFill>
      </fill>
    </dxf>
    <dxf>
      <font>
        <color theme="0"/>
      </font>
      <fill>
        <patternFill patternType="solid">
          <bgColor theme="6"/>
        </patternFill>
      </fill>
    </dxf>
    <dxf>
      <font>
        <color rgb="FF006100"/>
      </font>
      <fill>
        <patternFill>
          <bgColor rgb="FFC6EFCE"/>
        </patternFill>
      </fill>
    </dxf>
    <dxf>
      <font>
        <color rgb="FF9C0006"/>
      </font>
      <fill>
        <patternFill>
          <bgColor rgb="FFFFC7CE"/>
        </patternFill>
      </fill>
    </dxf>
    <dxf>
      <font>
        <color theme="0"/>
      </font>
      <fill>
        <patternFill patternType="solid">
          <bgColor theme="4" tint="-0.249977111117893"/>
        </patternFill>
      </fill>
    </dxf>
    <dxf>
      <font>
        <color theme="0"/>
      </font>
      <fill>
        <patternFill patternType="solid">
          <bgColor theme="5" tint="0.39997558519241921"/>
        </patternFill>
      </fill>
    </dxf>
    <dxf>
      <fill>
        <patternFill patternType="solid">
          <fgColor rgb="FF00B0F0"/>
          <bgColor rgb="FF00B0F0"/>
        </patternFill>
      </fill>
    </dxf>
    <dxf>
      <fill>
        <patternFill patternType="solid">
          <fgColor rgb="FFFF0000"/>
          <bgColor rgb="FFFF0000"/>
        </patternFill>
      </fill>
    </dxf>
    <dxf>
      <fill>
        <patternFill patternType="solid">
          <fgColor rgb="FFFFFF00"/>
          <bgColor rgb="FFFFFF00"/>
        </patternFill>
      </fill>
    </dxf>
    <dxf>
      <fill>
        <patternFill patternType="solid">
          <fgColor rgb="FF92D050"/>
          <bgColor rgb="FF92D050"/>
        </patternFill>
      </fill>
    </dxf>
    <dxf>
      <fill>
        <patternFill patternType="solid">
          <fgColor rgb="FF00B0F0"/>
          <bgColor rgb="FF00B0F0"/>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92D050"/>
          <bgColor rgb="FF92D050"/>
        </patternFill>
      </fill>
    </dxf>
    <dxf>
      <fill>
        <patternFill patternType="solid">
          <fgColor rgb="FF00B0F0"/>
          <bgColor rgb="FF00B0F0"/>
        </patternFill>
      </fill>
    </dxf>
    <dxf>
      <fill>
        <patternFill patternType="solid">
          <fgColor rgb="FFFF0000"/>
          <bgColor rgb="FFFF0000"/>
        </patternFill>
      </fill>
    </dxf>
    <dxf>
      <fill>
        <patternFill patternType="solid">
          <fgColor rgb="FFFFFF00"/>
          <bgColor rgb="FFFFFF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F0000"/>
          <bgColor rgb="FFFF0000"/>
        </patternFill>
      </fill>
    </dxf>
    <dxf>
      <fill>
        <patternFill patternType="solid">
          <fgColor rgb="FF00B0F0"/>
          <bgColor rgb="FF00B0F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fgColor rgb="FFFF0000"/>
          <bgColor rgb="FFFF0000"/>
        </patternFill>
      </fill>
    </dxf>
    <dxf>
      <fill>
        <patternFill patternType="solid">
          <fgColor rgb="FF00B0F0"/>
          <bgColor rgb="FF00B0F0"/>
        </patternFill>
      </fill>
    </dxf>
    <dxf>
      <fill>
        <patternFill patternType="solid">
          <fgColor rgb="FFFFFF00"/>
          <bgColor rgb="FFFFFF00"/>
        </patternFill>
      </fill>
    </dxf>
    <dxf>
      <fill>
        <patternFill patternType="solid">
          <fgColor rgb="FF92D050"/>
          <bgColor rgb="FF92D050"/>
        </patternFill>
      </fill>
    </dxf>
    <dxf>
      <fill>
        <patternFill patternType="solid">
          <fgColor rgb="FF00B0F0"/>
          <bgColor rgb="FF00B0F0"/>
        </patternFill>
      </fill>
    </dxf>
    <dxf>
      <fill>
        <patternFill patternType="solid">
          <fgColor rgb="FFFF0000"/>
          <bgColor rgb="FFFF0000"/>
        </patternFill>
      </fill>
    </dxf>
    <dxf>
      <fill>
        <patternFill patternType="solid">
          <fgColor rgb="FFFFFF00"/>
          <bgColor rgb="FFFFFF00"/>
        </patternFill>
      </fill>
    </dxf>
    <dxf>
      <fill>
        <patternFill patternType="solid">
          <fgColor rgb="FF92D050"/>
          <bgColor rgb="FF92D050"/>
        </patternFill>
      </fill>
    </dxf>
    <dxf>
      <fill>
        <patternFill patternType="solid">
          <fgColor rgb="FFFFFF00"/>
          <bgColor rgb="FFFFFF00"/>
        </patternFill>
      </fill>
    </dxf>
    <dxf>
      <fill>
        <patternFill patternType="solid">
          <fgColor rgb="FF92D050"/>
          <bgColor rgb="FF92D050"/>
        </patternFill>
      </fill>
    </dxf>
    <dxf>
      <fill>
        <patternFill patternType="solid">
          <fgColor rgb="FFFF0000"/>
          <bgColor rgb="FFFF0000"/>
        </patternFill>
      </fill>
    </dxf>
    <dxf>
      <fill>
        <patternFill patternType="solid">
          <fgColor rgb="FF00B0F0"/>
          <bgColor rgb="FF00B0F0"/>
        </patternFill>
      </fill>
    </dxf>
    <dxf>
      <fill>
        <patternFill patternType="solid">
          <fgColor rgb="FF92D050"/>
          <bgColor rgb="FF92D050"/>
        </patternFill>
      </fill>
    </dxf>
    <dxf>
      <fill>
        <patternFill patternType="solid">
          <fgColor rgb="FFFF0000"/>
          <bgColor rgb="FFFF0000"/>
        </patternFill>
      </fill>
    </dxf>
    <dxf>
      <fill>
        <patternFill patternType="solid">
          <fgColor rgb="FF00B0F0"/>
          <bgColor rgb="FF00B0F0"/>
        </patternFill>
      </fill>
    </dxf>
    <dxf>
      <fill>
        <patternFill patternType="solid">
          <fgColor rgb="FFFFFF00"/>
          <bgColor rgb="FFFFFF00"/>
        </patternFill>
      </fill>
    </dxf>
    <dxf>
      <fill>
        <patternFill patternType="solid">
          <fgColor rgb="FF92D050"/>
          <bgColor rgb="FF92D050"/>
        </patternFill>
      </fill>
    </dxf>
    <dxf>
      <fill>
        <patternFill patternType="solid">
          <fgColor rgb="FFFFFF00"/>
          <bgColor rgb="FFFFFF00"/>
        </patternFill>
      </fill>
    </dxf>
    <dxf>
      <fill>
        <patternFill patternType="solid">
          <fgColor rgb="FFFF0000"/>
          <bgColor rgb="FFFF0000"/>
        </patternFill>
      </fill>
    </dxf>
    <dxf>
      <fill>
        <patternFill patternType="solid">
          <fgColor rgb="FF00B0F0"/>
          <bgColor rgb="FF00B0F0"/>
        </patternFill>
      </fill>
    </dxf>
    <dxf>
      <fill>
        <patternFill patternType="solid">
          <fgColor rgb="FFFF0000"/>
          <bgColor rgb="FFFF0000"/>
        </patternFill>
      </fill>
    </dxf>
    <dxf>
      <fill>
        <patternFill patternType="solid">
          <fgColor rgb="FFFFFF00"/>
          <bgColor rgb="FFFFFF00"/>
        </patternFill>
      </fill>
    </dxf>
    <dxf>
      <fill>
        <patternFill patternType="solid">
          <fgColor rgb="FF99CC00"/>
          <bgColor rgb="FF99CC00"/>
        </patternFill>
      </fill>
    </dxf>
    <dxf>
      <fill>
        <patternFill patternType="solid">
          <fgColor rgb="FFFF0000"/>
          <bgColor rgb="FFFF0000"/>
        </patternFill>
      </fill>
    </dxf>
    <dxf>
      <fill>
        <patternFill patternType="solid">
          <fgColor rgb="FFFFFF00"/>
          <bgColor rgb="FFFFFF00"/>
        </patternFill>
      </fill>
    </dxf>
    <dxf>
      <fill>
        <patternFill patternType="solid">
          <fgColor rgb="FF92D050"/>
          <bgColor rgb="FF92D050"/>
        </patternFill>
      </fill>
    </dxf>
    <dxf>
      <fill>
        <patternFill patternType="solid">
          <fgColor rgb="FF00B0F0"/>
          <bgColor rgb="FF00B0F0"/>
        </patternFill>
      </fill>
    </dxf>
    <dxf>
      <fill>
        <patternFill patternType="solid">
          <fgColor rgb="FFFFFF00"/>
          <bgColor rgb="FFFFFF00"/>
        </patternFill>
      </fill>
    </dxf>
    <dxf>
      <fill>
        <patternFill patternType="solid">
          <fgColor rgb="FF92D050"/>
          <bgColor rgb="FF92D050"/>
        </patternFill>
      </fill>
    </dxf>
    <dxf>
      <fill>
        <patternFill patternType="solid">
          <fgColor rgb="FF00B0F0"/>
          <bgColor rgb="FF00B0F0"/>
        </patternFill>
      </fill>
    </dxf>
    <dxf>
      <fill>
        <patternFill patternType="solid">
          <fgColor rgb="FFFF0000"/>
          <bgColor rgb="FFFF0000"/>
        </patternFill>
      </fill>
    </dxf>
    <dxf>
      <fill>
        <patternFill patternType="solid">
          <fgColor rgb="FF99CC00"/>
          <bgColor rgb="FF99CC00"/>
        </patternFill>
      </fill>
    </dxf>
    <dxf>
      <fill>
        <patternFill patternType="solid">
          <fgColor rgb="FFFFFF00"/>
          <bgColor rgb="FFFFFF00"/>
        </patternFill>
      </fill>
    </dxf>
    <dxf>
      <fill>
        <patternFill patternType="solid">
          <fgColor rgb="FFFF0000"/>
          <bgColor rgb="FFFF000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ont>
        <sz val="9"/>
      </font>
    </dxf>
    <dxf>
      <alignment wrapText="1"/>
    </dxf>
  </dxfs>
  <tableStyles count="0" defaultTableStyle="TableStyleMedium2" defaultPivotStyle="PivotStyleLight16"/>
  <colors>
    <mruColors>
      <color rgb="FFFFFF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pivotCacheDefinition" Target="pivotCache/pivotCacheDefinition3.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pivotCacheDefinition" Target="pivotCache/pivotCacheDefinition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pivotCacheDefinition" Target="pivotCache/pivotCacheDefinition2.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pivotCacheDefinition" Target="pivotCache/pivotCacheDefinition1.xml"/><Relationship Id="rId20" Type="http://schemas.openxmlformats.org/officeDocument/2006/relationships/pivotCacheDefinition" Target="pivotCache/pivotCacheDefinition5.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32"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theme" Target="theme/theme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pivotCacheDefinition" Target="pivotCache/pivotCacheDefinition4.xml"/><Relationship Id="rId3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pivotCacheDefinition" Target="pivotCache/pivotCacheDefinition7.xml"/><Relationship Id="rId27" Type="http://schemas.openxmlformats.org/officeDocument/2006/relationships/calcChain" Target="calcChain.xml"/><Relationship Id="rId30"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s-CO"/>
              <a:t>Evaluación</a:t>
            </a:r>
            <a:r>
              <a:rPr lang="es-CO" baseline="0"/>
              <a:t> de la efectividad  Hallazgos vs metas por Estado de Oportunidad</a:t>
            </a:r>
            <a:endParaRPr lang="es-CO"/>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5.3694114146662843E-2"/>
          <c:y val="0.1208579783701459"/>
          <c:w val="0.93443004239854632"/>
          <c:h val="0.67731499424489294"/>
        </c:manualLayout>
      </c:layout>
      <c:barChart>
        <c:barDir val="col"/>
        <c:grouping val="clustered"/>
        <c:varyColors val="0"/>
        <c:ser>
          <c:idx val="0"/>
          <c:order val="0"/>
          <c:tx>
            <c:v>Hallazgos</c:v>
          </c:tx>
          <c:spPr>
            <a:solidFill>
              <a:srgbClr val="4472C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Efectividad!$F$1020:$F$1023</c:f>
              <c:strCache>
                <c:ptCount val="4"/>
                <c:pt idx="0">
                  <c:v>Cumplidos </c:v>
                </c:pt>
                <c:pt idx="1">
                  <c:v>Ejecución</c:v>
                </c:pt>
                <c:pt idx="2">
                  <c:v>Vencidos</c:v>
                </c:pt>
                <c:pt idx="3">
                  <c:v>Sin iniciar </c:v>
                </c:pt>
              </c:strCache>
            </c:strRef>
          </c:cat>
          <c:val>
            <c:numRef>
              <c:f>Efectividad!$G$1020:$G$1023</c:f>
              <c:numCache>
                <c:formatCode>General</c:formatCode>
                <c:ptCount val="4"/>
                <c:pt idx="0">
                  <c:v>136</c:v>
                </c:pt>
                <c:pt idx="1">
                  <c:v>213</c:v>
                </c:pt>
                <c:pt idx="2">
                  <c:v>71</c:v>
                </c:pt>
                <c:pt idx="3">
                  <c:v>75</c:v>
                </c:pt>
              </c:numCache>
            </c:numRef>
          </c:val>
          <c:extLst>
            <c:ext xmlns:c16="http://schemas.microsoft.com/office/drawing/2014/chart" uri="{C3380CC4-5D6E-409C-BE32-E72D297353CC}">
              <c16:uniqueId val="{00000000-5137-4534-982C-4B4382544244}"/>
            </c:ext>
          </c:extLst>
        </c:ser>
        <c:ser>
          <c:idx val="1"/>
          <c:order val="1"/>
          <c:tx>
            <c:v>Metas</c:v>
          </c:tx>
          <c:spPr>
            <a:solidFill>
              <a:srgbClr val="70AD47"/>
            </a:solidFill>
            <a:ln>
              <a:noFill/>
            </a:ln>
            <a:effectLst/>
          </c:spPr>
          <c:invertIfNegative val="0"/>
          <c:dLbls>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extLst>
                <c:ext xmlns:c16="http://schemas.microsoft.com/office/drawing/2014/chart" uri="{C3380CC4-5D6E-409C-BE32-E72D297353CC}">
                  <c16:uniqueId val="{00000002-5137-4534-982C-4B4382544244}"/>
                </c:ext>
              </c:extLst>
            </c:dLbl>
            <c:dLbl>
              <c:idx val="1"/>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extLst>
                <c:ext xmlns:c16="http://schemas.microsoft.com/office/drawing/2014/chart" uri="{C3380CC4-5D6E-409C-BE32-E72D297353CC}">
                  <c16:uniqueId val="{00000004-5137-4534-982C-4B4382544244}"/>
                </c:ext>
              </c:extLst>
            </c:dLbl>
            <c:dLbl>
              <c:idx val="2"/>
              <c:layout>
                <c:manualLayout>
                  <c:x val="-2.1592442645074223E-3"/>
                  <c:y val="0"/>
                </c:manualLayout>
              </c:layout>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137-4534-982C-4B4382544244}"/>
                </c:ext>
              </c:extLst>
            </c:dLbl>
            <c:dLbl>
              <c:idx val="3"/>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extLst>
                <c:ext xmlns:c16="http://schemas.microsoft.com/office/drawing/2014/chart" uri="{C3380CC4-5D6E-409C-BE32-E72D297353CC}">
                  <c16:uniqueId val="{00000005-5137-4534-982C-4B4382544244}"/>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Efectividad!$I$1020:$I$1023</c:f>
              <c:numCache>
                <c:formatCode>General</c:formatCode>
                <c:ptCount val="4"/>
                <c:pt idx="0">
                  <c:v>372</c:v>
                </c:pt>
                <c:pt idx="1">
                  <c:v>303</c:v>
                </c:pt>
                <c:pt idx="2">
                  <c:v>123</c:v>
                </c:pt>
                <c:pt idx="3">
                  <c:v>102</c:v>
                </c:pt>
              </c:numCache>
            </c:numRef>
          </c:val>
          <c:extLst>
            <c:ext xmlns:c16="http://schemas.microsoft.com/office/drawing/2014/chart" uri="{C3380CC4-5D6E-409C-BE32-E72D297353CC}">
              <c16:uniqueId val="{00000001-5137-4534-982C-4B4382544244}"/>
            </c:ext>
          </c:extLst>
        </c:ser>
        <c:dLbls>
          <c:showLegendKey val="0"/>
          <c:showVal val="0"/>
          <c:showCatName val="0"/>
          <c:showSerName val="0"/>
          <c:showPercent val="0"/>
          <c:showBubbleSize val="0"/>
        </c:dLbls>
        <c:gapWidth val="219"/>
        <c:overlap val="-27"/>
        <c:axId val="234023791"/>
        <c:axId val="1306754544"/>
      </c:barChart>
      <c:catAx>
        <c:axId val="23402379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Estado</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306754544"/>
        <c:crosses val="autoZero"/>
        <c:auto val="1"/>
        <c:lblAlgn val="ctr"/>
        <c:lblOffset val="100"/>
        <c:noMultiLvlLbl val="0"/>
      </c:catAx>
      <c:valAx>
        <c:axId val="1306754544"/>
        <c:scaling>
          <c:orientation val="minMax"/>
          <c:max val="40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Cantidad</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34023791"/>
        <c:crosses val="autoZero"/>
        <c:crossBetween val="between"/>
        <c:majorUnit val="50"/>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s-CO" sz="1400" b="1" i="0" u="none" strike="noStrike" kern="1200" spc="-1" baseline="0">
                <a:solidFill>
                  <a:schemeClr val="tx1"/>
                </a:solidFill>
                <a:latin typeface="Arial" panose="020B0604020202020204" pitchFamily="34" charset="0"/>
                <a:cs typeface="Arial" panose="020B0604020202020204" pitchFamily="34" charset="0"/>
              </a:rPr>
              <a:t>Auditorías Internas  -</a:t>
            </a:r>
            <a:r>
              <a:rPr lang="en-US" b="1">
                <a:solidFill>
                  <a:schemeClr val="tx1"/>
                </a:solidFill>
                <a:latin typeface="Arial" panose="020B0604020202020204" pitchFamily="34" charset="0"/>
                <a:cs typeface="Arial" panose="020B0604020202020204" pitchFamily="34" charset="0"/>
              </a:rPr>
              <a:t>Hallazgos vs. metas por vigencia</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Graficos!$C$2</c:f>
              <c:strCache>
                <c:ptCount val="1"/>
                <c:pt idx="0">
                  <c:v>Cantidad Hallazgos</c:v>
                </c:pt>
              </c:strCache>
            </c:strRef>
          </c:tx>
          <c:spPr>
            <a:solidFill>
              <a:srgbClr val="4472C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Graficos!$B$3:$B$11</c:f>
              <c:numCache>
                <c:formatCode>General</c:formatCode>
                <c:ptCount val="9"/>
                <c:pt idx="0">
                  <c:v>2016</c:v>
                </c:pt>
                <c:pt idx="1">
                  <c:v>2018</c:v>
                </c:pt>
                <c:pt idx="2">
                  <c:v>2019</c:v>
                </c:pt>
                <c:pt idx="3">
                  <c:v>2020</c:v>
                </c:pt>
                <c:pt idx="4">
                  <c:v>2021</c:v>
                </c:pt>
                <c:pt idx="5">
                  <c:v>2022</c:v>
                </c:pt>
                <c:pt idx="6">
                  <c:v>2023</c:v>
                </c:pt>
                <c:pt idx="7">
                  <c:v>2024</c:v>
                </c:pt>
                <c:pt idx="8">
                  <c:v>2025</c:v>
                </c:pt>
              </c:numCache>
            </c:numRef>
          </c:cat>
          <c:val>
            <c:numRef>
              <c:f>Graficos!$C$3:$C$11</c:f>
              <c:numCache>
                <c:formatCode>General</c:formatCode>
                <c:ptCount val="9"/>
                <c:pt idx="0">
                  <c:v>2</c:v>
                </c:pt>
                <c:pt idx="1">
                  <c:v>3</c:v>
                </c:pt>
                <c:pt idx="2">
                  <c:v>9</c:v>
                </c:pt>
                <c:pt idx="3">
                  <c:v>26</c:v>
                </c:pt>
                <c:pt idx="4">
                  <c:v>86</c:v>
                </c:pt>
                <c:pt idx="5">
                  <c:v>83</c:v>
                </c:pt>
                <c:pt idx="6">
                  <c:v>111</c:v>
                </c:pt>
                <c:pt idx="7">
                  <c:v>19</c:v>
                </c:pt>
                <c:pt idx="8">
                  <c:v>24</c:v>
                </c:pt>
              </c:numCache>
            </c:numRef>
          </c:val>
          <c:extLst>
            <c:ext xmlns:c16="http://schemas.microsoft.com/office/drawing/2014/chart" uri="{C3380CC4-5D6E-409C-BE32-E72D297353CC}">
              <c16:uniqueId val="{00000000-494B-4197-A03D-0C0F6B8D1CAF}"/>
            </c:ext>
          </c:extLst>
        </c:ser>
        <c:ser>
          <c:idx val="1"/>
          <c:order val="1"/>
          <c:tx>
            <c:strRef>
              <c:f>Graficos!$D$2</c:f>
              <c:strCache>
                <c:ptCount val="1"/>
                <c:pt idx="0">
                  <c:v>Cantidad Metas</c:v>
                </c:pt>
              </c:strCache>
            </c:strRef>
          </c:tx>
          <c:spPr>
            <a:solidFill>
              <a:srgbClr val="ED7D3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Graficos!$B$3:$B$11</c:f>
              <c:numCache>
                <c:formatCode>General</c:formatCode>
                <c:ptCount val="9"/>
                <c:pt idx="0">
                  <c:v>2016</c:v>
                </c:pt>
                <c:pt idx="1">
                  <c:v>2018</c:v>
                </c:pt>
                <c:pt idx="2">
                  <c:v>2019</c:v>
                </c:pt>
                <c:pt idx="3">
                  <c:v>2020</c:v>
                </c:pt>
                <c:pt idx="4">
                  <c:v>2021</c:v>
                </c:pt>
                <c:pt idx="5">
                  <c:v>2022</c:v>
                </c:pt>
                <c:pt idx="6">
                  <c:v>2023</c:v>
                </c:pt>
                <c:pt idx="7">
                  <c:v>2024</c:v>
                </c:pt>
                <c:pt idx="8">
                  <c:v>2025</c:v>
                </c:pt>
              </c:numCache>
            </c:numRef>
          </c:cat>
          <c:val>
            <c:numRef>
              <c:f>Graficos!$D$3:$D$11</c:f>
              <c:numCache>
                <c:formatCode>General</c:formatCode>
                <c:ptCount val="9"/>
                <c:pt idx="0">
                  <c:v>2</c:v>
                </c:pt>
                <c:pt idx="1">
                  <c:v>6</c:v>
                </c:pt>
                <c:pt idx="2">
                  <c:v>15</c:v>
                </c:pt>
                <c:pt idx="3">
                  <c:v>38</c:v>
                </c:pt>
                <c:pt idx="4">
                  <c:v>129</c:v>
                </c:pt>
                <c:pt idx="5">
                  <c:v>132</c:v>
                </c:pt>
                <c:pt idx="6">
                  <c:v>169</c:v>
                </c:pt>
                <c:pt idx="7">
                  <c:v>25</c:v>
                </c:pt>
                <c:pt idx="8">
                  <c:v>35</c:v>
                </c:pt>
              </c:numCache>
            </c:numRef>
          </c:val>
          <c:extLst>
            <c:ext xmlns:c16="http://schemas.microsoft.com/office/drawing/2014/chart" uri="{C3380CC4-5D6E-409C-BE32-E72D297353CC}">
              <c16:uniqueId val="{00000001-494B-4197-A03D-0C0F6B8D1CAF}"/>
            </c:ext>
          </c:extLst>
        </c:ser>
        <c:dLbls>
          <c:showLegendKey val="0"/>
          <c:showVal val="0"/>
          <c:showCatName val="0"/>
          <c:showSerName val="0"/>
          <c:showPercent val="0"/>
          <c:showBubbleSize val="0"/>
        </c:dLbls>
        <c:gapWidth val="219"/>
        <c:overlap val="-27"/>
        <c:axId val="971239856"/>
        <c:axId val="971236016"/>
      </c:barChart>
      <c:catAx>
        <c:axId val="97123985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Vigencia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1236016"/>
        <c:crosses val="autoZero"/>
        <c:auto val="1"/>
        <c:lblAlgn val="ctr"/>
        <c:lblOffset val="100"/>
        <c:noMultiLvlLbl val="0"/>
      </c:catAx>
      <c:valAx>
        <c:axId val="9712360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Cantidad</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1239856"/>
        <c:crosses val="autoZero"/>
        <c:crossBetween val="between"/>
      </c:valAx>
      <c:spPr>
        <a:solidFill>
          <a:srgbClr val="FFFFFF"/>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latin typeface="Arial" panose="020B0604020202020204" pitchFamily="34" charset="0"/>
                <a:cs typeface="Arial" panose="020B0604020202020204" pitchFamily="34" charset="0"/>
              </a:rPr>
              <a:t>Auditoría externa 2023: hallazgos vs. metas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Graficos!$C$15</c:f>
              <c:strCache>
                <c:ptCount val="1"/>
                <c:pt idx="0">
                  <c:v>Cantidad Hallazgos</c:v>
                </c:pt>
              </c:strCache>
            </c:strRef>
          </c:tx>
          <c:spPr>
            <a:solidFill>
              <a:srgbClr val="4472C4"/>
            </a:solidFill>
            <a:ln>
              <a:noFill/>
            </a:ln>
            <a:effectLst/>
          </c:spPr>
          <c:invertIfNegative val="0"/>
          <c:dLbls>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extLst>
                <c:ext xmlns:c16="http://schemas.microsoft.com/office/drawing/2014/chart" uri="{C3380CC4-5D6E-409C-BE32-E72D297353CC}">
                  <c16:uniqueId val="{00000002-3BE5-4F7B-884B-D0880E3D1506}"/>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Graficos!$B$16</c:f>
              <c:numCache>
                <c:formatCode>General</c:formatCode>
                <c:ptCount val="1"/>
                <c:pt idx="0">
                  <c:v>2023</c:v>
                </c:pt>
              </c:numCache>
            </c:numRef>
          </c:cat>
          <c:val>
            <c:numRef>
              <c:f>Graficos!$C$16</c:f>
              <c:numCache>
                <c:formatCode>General</c:formatCode>
                <c:ptCount val="1"/>
                <c:pt idx="0">
                  <c:v>30</c:v>
                </c:pt>
              </c:numCache>
            </c:numRef>
          </c:val>
          <c:extLst>
            <c:ext xmlns:c16="http://schemas.microsoft.com/office/drawing/2014/chart" uri="{C3380CC4-5D6E-409C-BE32-E72D297353CC}">
              <c16:uniqueId val="{00000000-3BE5-4F7B-884B-D0880E3D1506}"/>
            </c:ext>
          </c:extLst>
        </c:ser>
        <c:ser>
          <c:idx val="1"/>
          <c:order val="1"/>
          <c:tx>
            <c:strRef>
              <c:f>Graficos!$D$15</c:f>
              <c:strCache>
                <c:ptCount val="1"/>
                <c:pt idx="0">
                  <c:v>Cantidad Metas</c:v>
                </c:pt>
              </c:strCache>
            </c:strRef>
          </c:tx>
          <c:spPr>
            <a:solidFill>
              <a:srgbClr val="ED7D3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Graficos!$B$16</c:f>
              <c:numCache>
                <c:formatCode>General</c:formatCode>
                <c:ptCount val="1"/>
                <c:pt idx="0">
                  <c:v>2023</c:v>
                </c:pt>
              </c:numCache>
            </c:numRef>
          </c:cat>
          <c:val>
            <c:numRef>
              <c:f>Graficos!$D$16</c:f>
              <c:numCache>
                <c:formatCode>General</c:formatCode>
                <c:ptCount val="1"/>
                <c:pt idx="0">
                  <c:v>42</c:v>
                </c:pt>
              </c:numCache>
            </c:numRef>
          </c:val>
          <c:extLst>
            <c:ext xmlns:c16="http://schemas.microsoft.com/office/drawing/2014/chart" uri="{C3380CC4-5D6E-409C-BE32-E72D297353CC}">
              <c16:uniqueId val="{00000001-3BE5-4F7B-884B-D0880E3D1506}"/>
            </c:ext>
          </c:extLst>
        </c:ser>
        <c:dLbls>
          <c:showLegendKey val="0"/>
          <c:showVal val="0"/>
          <c:showCatName val="0"/>
          <c:showSerName val="0"/>
          <c:showPercent val="0"/>
          <c:showBubbleSize val="0"/>
        </c:dLbls>
        <c:gapWidth val="219"/>
        <c:overlap val="-27"/>
        <c:axId val="1082156848"/>
        <c:axId val="1082166928"/>
      </c:barChart>
      <c:catAx>
        <c:axId val="108215684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Vigencia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082166928"/>
        <c:crosses val="autoZero"/>
        <c:auto val="1"/>
        <c:lblAlgn val="ctr"/>
        <c:lblOffset val="100"/>
        <c:noMultiLvlLbl val="0"/>
      </c:catAx>
      <c:valAx>
        <c:axId val="108216692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Cantidad</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082156848"/>
        <c:crosses val="autoZero"/>
        <c:crossBetween val="between"/>
      </c:valAx>
      <c:spPr>
        <a:solidFill>
          <a:srgbClr val="FFFFFF"/>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Auditorías CGR: hallazgos vs. metas por vigencia</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Graficos!$C$19</c:f>
              <c:strCache>
                <c:ptCount val="1"/>
                <c:pt idx="0">
                  <c:v>Cantidad Hallazgos</c:v>
                </c:pt>
              </c:strCache>
            </c:strRef>
          </c:tx>
          <c:spPr>
            <a:solidFill>
              <a:srgbClr val="4472C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Graficos!$B$20:$B$26</c:f>
              <c:numCache>
                <c:formatCode>General</c:formatCode>
                <c:ptCount val="7"/>
                <c:pt idx="0">
                  <c:v>2018</c:v>
                </c:pt>
                <c:pt idx="1">
                  <c:v>2020</c:v>
                </c:pt>
                <c:pt idx="2">
                  <c:v>2021</c:v>
                </c:pt>
                <c:pt idx="3">
                  <c:v>2022</c:v>
                </c:pt>
                <c:pt idx="4">
                  <c:v>2023</c:v>
                </c:pt>
                <c:pt idx="5">
                  <c:v>2024</c:v>
                </c:pt>
                <c:pt idx="6">
                  <c:v>2025</c:v>
                </c:pt>
              </c:numCache>
            </c:numRef>
          </c:cat>
          <c:val>
            <c:numRef>
              <c:f>Graficos!$C$20:$C$26</c:f>
              <c:numCache>
                <c:formatCode>General</c:formatCode>
                <c:ptCount val="7"/>
                <c:pt idx="0">
                  <c:v>2</c:v>
                </c:pt>
                <c:pt idx="1">
                  <c:v>5</c:v>
                </c:pt>
                <c:pt idx="2">
                  <c:v>7</c:v>
                </c:pt>
                <c:pt idx="3">
                  <c:v>27</c:v>
                </c:pt>
                <c:pt idx="4">
                  <c:v>2</c:v>
                </c:pt>
                <c:pt idx="5">
                  <c:v>22</c:v>
                </c:pt>
                <c:pt idx="6">
                  <c:v>37</c:v>
                </c:pt>
              </c:numCache>
            </c:numRef>
          </c:val>
          <c:extLst>
            <c:ext xmlns:c16="http://schemas.microsoft.com/office/drawing/2014/chart" uri="{C3380CC4-5D6E-409C-BE32-E72D297353CC}">
              <c16:uniqueId val="{00000000-3FFF-4EFE-8DDE-DAC6F988EAD3}"/>
            </c:ext>
          </c:extLst>
        </c:ser>
        <c:ser>
          <c:idx val="1"/>
          <c:order val="1"/>
          <c:tx>
            <c:strRef>
              <c:f>Graficos!$D$19</c:f>
              <c:strCache>
                <c:ptCount val="1"/>
                <c:pt idx="0">
                  <c:v>Cantidad Metas</c:v>
                </c:pt>
              </c:strCache>
            </c:strRef>
          </c:tx>
          <c:spPr>
            <a:solidFill>
              <a:srgbClr val="ED7D31"/>
            </a:solidFill>
            <a:ln>
              <a:noFill/>
            </a:ln>
            <a:effectLst/>
          </c:spPr>
          <c:invertIfNegative val="0"/>
          <c:dLbls>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extLst>
                <c:ext xmlns:c16="http://schemas.microsoft.com/office/drawing/2014/chart" uri="{C3380CC4-5D6E-409C-BE32-E72D297353CC}">
                  <c16:uniqueId val="{00000002-3FFF-4EFE-8DDE-DAC6F988EAD3}"/>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Graficos!$B$20:$B$26</c:f>
              <c:numCache>
                <c:formatCode>General</c:formatCode>
                <c:ptCount val="7"/>
                <c:pt idx="0">
                  <c:v>2018</c:v>
                </c:pt>
                <c:pt idx="1">
                  <c:v>2020</c:v>
                </c:pt>
                <c:pt idx="2">
                  <c:v>2021</c:v>
                </c:pt>
                <c:pt idx="3">
                  <c:v>2022</c:v>
                </c:pt>
                <c:pt idx="4">
                  <c:v>2023</c:v>
                </c:pt>
                <c:pt idx="5">
                  <c:v>2024</c:v>
                </c:pt>
                <c:pt idx="6">
                  <c:v>2025</c:v>
                </c:pt>
              </c:numCache>
            </c:numRef>
          </c:cat>
          <c:val>
            <c:numRef>
              <c:f>Graficos!$D$20:$D$26</c:f>
              <c:numCache>
                <c:formatCode>General</c:formatCode>
                <c:ptCount val="7"/>
                <c:pt idx="0">
                  <c:v>11</c:v>
                </c:pt>
                <c:pt idx="1">
                  <c:v>20</c:v>
                </c:pt>
                <c:pt idx="2">
                  <c:v>27</c:v>
                </c:pt>
                <c:pt idx="3">
                  <c:v>58</c:v>
                </c:pt>
                <c:pt idx="4">
                  <c:v>67</c:v>
                </c:pt>
                <c:pt idx="5">
                  <c:v>9</c:v>
                </c:pt>
                <c:pt idx="6">
                  <c:v>115</c:v>
                </c:pt>
              </c:numCache>
            </c:numRef>
          </c:val>
          <c:extLst>
            <c:ext xmlns:c16="http://schemas.microsoft.com/office/drawing/2014/chart" uri="{C3380CC4-5D6E-409C-BE32-E72D297353CC}">
              <c16:uniqueId val="{00000001-3FFF-4EFE-8DDE-DAC6F988EAD3}"/>
            </c:ext>
          </c:extLst>
        </c:ser>
        <c:dLbls>
          <c:showLegendKey val="0"/>
          <c:showVal val="0"/>
          <c:showCatName val="0"/>
          <c:showSerName val="0"/>
          <c:showPercent val="0"/>
          <c:showBubbleSize val="0"/>
        </c:dLbls>
        <c:gapWidth val="219"/>
        <c:overlap val="-27"/>
        <c:axId val="565668048"/>
        <c:axId val="565668528"/>
      </c:barChart>
      <c:catAx>
        <c:axId val="56566804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Vigencia</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65668528"/>
        <c:crosses val="autoZero"/>
        <c:auto val="1"/>
        <c:lblAlgn val="ctr"/>
        <c:lblOffset val="100"/>
        <c:noMultiLvlLbl val="0"/>
      </c:catAx>
      <c:valAx>
        <c:axId val="56566852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Cantidad</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565668048"/>
        <c:crosses val="autoZero"/>
        <c:crossBetween val="between"/>
      </c:valAx>
      <c:spPr>
        <a:solidFill>
          <a:srgbClr val="FFFFFF"/>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11</xdr:col>
      <xdr:colOff>0</xdr:colOff>
      <xdr:row>1015</xdr:row>
      <xdr:rowOff>0</xdr:rowOff>
    </xdr:from>
    <xdr:to>
      <xdr:col>20</xdr:col>
      <xdr:colOff>0</xdr:colOff>
      <xdr:row>1036</xdr:row>
      <xdr:rowOff>0</xdr:rowOff>
    </xdr:to>
    <xdr:graphicFrame macro="">
      <xdr:nvGraphicFramePr>
        <xdr:cNvPr id="2" name="HallazgosVsMetasEstado">
          <a:extLst>
            <a:ext uri="{FF2B5EF4-FFF2-40B4-BE49-F238E27FC236}">
              <a16:creationId xmlns:a16="http://schemas.microsoft.com/office/drawing/2014/main" id="{1E9600C6-DC17-4FF4-AB43-68F2F6D995B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1</xdr:row>
      <xdr:rowOff>0</xdr:rowOff>
    </xdr:from>
    <xdr:to>
      <xdr:col>14</xdr:col>
      <xdr:colOff>0</xdr:colOff>
      <xdr:row>20</xdr:row>
      <xdr:rowOff>0</xdr:rowOff>
    </xdr:to>
    <xdr:graphicFrame macro="">
      <xdr:nvGraphicFramePr>
        <xdr:cNvPr id="2" name="HallazgosMetasVigencia">
          <a:extLst>
            <a:ext uri="{FF2B5EF4-FFF2-40B4-BE49-F238E27FC236}">
              <a16:creationId xmlns:a16="http://schemas.microsoft.com/office/drawing/2014/main" id="{0E229381-C697-C8D9-8B02-7E2140CA09B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24</xdr:row>
      <xdr:rowOff>57150</xdr:rowOff>
    </xdr:from>
    <xdr:to>
      <xdr:col>14</xdr:col>
      <xdr:colOff>0</xdr:colOff>
      <xdr:row>39</xdr:row>
      <xdr:rowOff>0</xdr:rowOff>
    </xdr:to>
    <xdr:graphicFrame macro="">
      <xdr:nvGraphicFramePr>
        <xdr:cNvPr id="3" name="AuditoriaExterna2023">
          <a:extLst>
            <a:ext uri="{FF2B5EF4-FFF2-40B4-BE49-F238E27FC236}">
              <a16:creationId xmlns:a16="http://schemas.microsoft.com/office/drawing/2014/main" id="{9B3D2B57-E0C3-1782-BAC7-0BF36396F259}"/>
            </a:ext>
            <a:ext uri="{147F2762-F138-4A5C-976F-8EAC2B608ADB}">
              <a16:predDERef xmlns:a16="http://schemas.microsoft.com/office/drawing/2014/main" pred="{0E229381-C697-C8D9-8B02-7E2140CA09B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40</xdr:row>
      <xdr:rowOff>0</xdr:rowOff>
    </xdr:from>
    <xdr:to>
      <xdr:col>14</xdr:col>
      <xdr:colOff>0</xdr:colOff>
      <xdr:row>59</xdr:row>
      <xdr:rowOff>0</xdr:rowOff>
    </xdr:to>
    <xdr:graphicFrame macro="">
      <xdr:nvGraphicFramePr>
        <xdr:cNvPr id="4" name="AuditoriasCGR">
          <a:extLst>
            <a:ext uri="{FF2B5EF4-FFF2-40B4-BE49-F238E27FC236}">
              <a16:creationId xmlns:a16="http://schemas.microsoft.com/office/drawing/2014/main" id="{BAB0FCF5-BB5C-FF76-3E74-A85091CB864B}"/>
            </a:ext>
            <a:ext uri="{147F2762-F138-4A5C-976F-8EAC2B608ADB}">
              <a16:predDERef xmlns:a16="http://schemas.microsoft.com/office/drawing/2014/main" pred="{9B3D2B57-E0C3-1782-BAC7-0BF36396F25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123825</xdr:rowOff>
    </xdr:from>
    <xdr:ext cx="1352550" cy="131445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3</xdr:col>
      <xdr:colOff>819150</xdr:colOff>
      <xdr:row>0</xdr:row>
      <xdr:rowOff>123825</xdr:rowOff>
    </xdr:from>
    <xdr:ext cx="2600325" cy="131445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nbcgovco-my.sharepoint.com/Users/admin/Downloads/20190630_instrumento_de_acciones_de_mejor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MENTO"/>
      <sheetName val="cerradas"/>
      <sheetName val="bd"/>
    </sheetNames>
    <sheetDataSet>
      <sheetData sheetId="0"/>
      <sheetData sheetId="1"/>
      <sheetData sheetId="2"/>
    </sheetDataSet>
  </externalBook>
</externalLink>
</file>

<file path=xl/persons/person.xml><?xml version="1.0" encoding="utf-8"?>
<personList xmlns="http://schemas.microsoft.com/office/spreadsheetml/2018/threadedcomments" xmlns:x="http://schemas.openxmlformats.org/spreadsheetml/2006/main"/>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_rels/pivotCacheDefinition6.xml.rels><?xml version="1.0" encoding="UTF-8" standalone="yes"?>
<Relationships xmlns="http://schemas.openxmlformats.org/package/2006/relationships"><Relationship Id="rId1" Type="http://schemas.openxmlformats.org/officeDocument/2006/relationships/pivotCacheRecords" Target="pivotCacheRecords6.xml"/></Relationships>
</file>

<file path=xl/pivotCache/_rels/pivotCacheDefinition7.xml.rels><?xml version="1.0" encoding="UTF-8" standalone="yes"?>
<Relationships xmlns="http://schemas.openxmlformats.org/package/2006/relationships"><Relationship Id="rId1" Type="http://schemas.openxmlformats.org/officeDocument/2006/relationships/pivotCacheRecords" Target="pivotCacheRecords7.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atherine Alfonso Beltrán" refreshedDate="46250.934106134257" createdVersion="8" refreshedVersion="8" minRefreshableVersion="3" recordCount="900" xr:uid="{9E7D9177-92CC-45DD-905A-222FF36832AF}">
  <cacheSource type="worksheet">
    <worksheetSource ref="A8:BZ908" sheet="PLAN DE MEJORAMIENTO"/>
  </cacheSource>
  <cacheFields count="79">
    <cacheField name="NÚMERO DE HALLAZGOS" numFmtId="0">
      <sharedItems containsSemiMixedTypes="0" containsString="0" containsNumber="1" containsInteger="1" minValue="1" maxValue="900"/>
    </cacheField>
    <cacheField name="TIPO DE AUDITORIA" numFmtId="0">
      <sharedItems count="3">
        <s v="Auditoría interna"/>
        <s v="Auditoría externa - SST"/>
        <s v="Auditoría Externa"/>
      </sharedItems>
    </cacheField>
    <cacheField name="VIGENCIA" numFmtId="0">
      <sharedItems containsSemiMixedTypes="0" containsString="0" containsNumber="1" containsInteger="1" minValue="2016" maxValue="2025" count="9">
        <n v="2018"/>
        <n v="2019"/>
        <n v="2016"/>
        <n v="2020"/>
        <n v="2021"/>
        <n v="2022"/>
        <n v="2023"/>
        <n v="2025"/>
        <n v="2024"/>
      </sharedItems>
    </cacheField>
    <cacheField name="DEPENDENCIA" numFmtId="0">
      <sharedItems/>
    </cacheField>
    <cacheField name="TEMA" numFmtId="0">
      <sharedItems containsBlank="1"/>
    </cacheField>
    <cacheField name="CÓDIGO DE HALLAZGO" numFmtId="0">
      <sharedItems/>
    </cacheField>
    <cacheField name="Cantidad de hallazgos" numFmtId="0">
      <sharedItems containsString="0" containsBlank="1" containsNumber="1" containsInteger="1" minValue="0" maxValue="1"/>
    </cacheField>
    <cacheField name="Origen del hallazgo" numFmtId="0">
      <sharedItems count="68">
        <s v="Gestión Administrativa"/>
        <s v="Auditoría al sistema de Gestión en Seguridad y Salud en el Trabajo"/>
        <s v="Auditoría Gestión Contractual"/>
        <s v="Segumiento a la Gestión de Tecnología e Informática"/>
        <s v="Talento Humano"/>
        <s v="Seguridad y Salud en el Trabajo"/>
        <s v="MECI"/>
        <s v="Decreto 491 de 2020"/>
        <s v="Informe Semestral del Estado de Control Interno de  DNBC por el periodo comprendido entre el 1 de enero al  30 de Junio de 2020"/>
        <s v="INFORME SEGUIMIENTO AL GRADO DE CUMPLIMIENTO DE LAS NORMAS DE AUSTERIDAD Y EFICIENCIA DEL GASTO PÚBLICO A 30 DE JUNIO DE 2020"/>
        <s v="Informe Semestral del Estado de Control Interno de  DNBC por el periodo comprendido entre el 1 de Julio al  31 de diciembre 2020"/>
        <s v="Evaluación Control Interno Contable de la vigencia 2020"/>
        <s v="Informe de seguimento Austeridad III trimestre de 2020"/>
        <s v="Informe de Austeridad en el Gasto IV Trimestre de 2020."/>
        <s v="Auditoria Interna al Sistema de Gestión en Seguridad y Salud en el Trabajo vigencia 2020"/>
        <s v="Verificación Sistema de Información y Gestión del Empleo Público SIGEP"/>
        <s v="Informe Rezago Presupuestal  2020"/>
        <s v="Informe Seguimiento Austeridad Gasto l  Trimestre de 2021"/>
        <s v="Informe de Auditoría al proceso Coordinación Operativa"/>
        <s v="Informe Semestral del Estado de Control Interno de  DNBC por el periodo comprendido entre el 1 de Enero  al  30 de Junio de 2021"/>
        <s v="Informe detallado de seguimiento y evaluación al tratamiento de las peticiones, quejas, reclamos, solicitudes y denuncias recibidas en el periodo comprendido entre el 1 de enero y el 30 de junio de 2021"/>
        <s v="Informe de Auditoría al proceso Gestión Documental"/>
        <s v="Informe Seguimiento Austeridad Gasto Il  Trimestre de 2021"/>
        <s v="Evaluación al grado de eficacia, eficiencia y efectividad del proceso de Gestión Contractual, la administración de los riesgos, los controles y el cumplimiento de la normatividad legal vigente_x000a__x000a_"/>
        <s v="Informe  Seguimiento Ley 1712 de 2014- Ley de Transparencia y del derecho de acceso a la información pública nacional&quot;."/>
        <s v="Auditoria Interna al Sistema de Gestión en Seguridad y Salud en el Trabajo 2021"/>
        <s v="Informe Seguimiento Austeridad Gasto IIl  Trimestre de 2021"/>
        <s v="Informe Semestral del Estado de Control Interno de  DNBC por el periodo comprendido entre el 1 de Julio o  al  31 de Diciembre de 2021"/>
        <s v="Informe seguimiento al grado de cumplimiento de las normas de austeridad y eficiencia del gasto público a 31/12/2021"/>
        <s v="Seguimiento a la atención de Peticiones, Quejas, Reclamos, Solicitudes y Denuncias II semestre de 2021"/>
        <s v="Informe Seguimiento Austeridad Gasto I  Trimestre de 2022"/>
        <s v="INFORME  DE SEGUIMIENTO DEL ESTADO ACTUAL DE LA INFORMACIÓN REGISTRADA POR LA DIRECCIÓN NACIONAL DE BOMBEROS, EN EL SISTEMA DE INFORMACIÓN Y GESTIÓN DEL EMPLEO PÚBLICO (SIGEPII)"/>
        <s v="INFORME  DE SEGUIMIENTO Y EVALUACION AL TRATAMIENTO DE LAS PETICIONES, QUEJAS, RECLAMOS, SOLICITUDES Y DENUNCIAS RECIBIDAS EN EL PERIODO COMPRENDIDO ENTRE EL 1 DE ENERO AL 30 DE JUNIO"/>
        <s v="Informe Seguimiento Austeridad Gasto II  Trimestre de 2022"/>
        <s v="Informe Semestral del Estado de Control Interno de  DNBC por el periodo comprendido entre el 1 de enero  al  30  de junio de 2022"/>
        <s v="Auditoria Interna al Proceso Educación Nacional para Bomberos"/>
        <s v="Auditoria Interna al Sistema de Gestión en Seguridad y Salud en el Trabajo 2022"/>
        <s v="Informe Seguimiento Austeridad Gasto III  Trimestre de 2022"/>
        <s v="Informe detallado de seguimiento y evaluacion al tratamiento de las peticiones, quejas, reclamos, solicitudes y denuncias recibidas en el periodo comprendido entre el 1 de julio al 31 de diciembre de 2022."/>
        <s v="Informe de seguimiento del estado actual de la información registrada por la Dirección Nacional de Bomberos, en el sistema de Información y gestión del empleo público (SIGEPII)"/>
        <s v="Informe seguimiento al comité de conciliacion de la DNBC correspondiente al primer semestre de 2023"/>
        <s v="Informe Auditoria Proceso Gestión Contractual - Vigencia 2022"/>
        <s v="INFORME DE SEGUIMIENTO Y EVALUACION AL TRATAMIENTO DE LAS PETICIONES, QUEJAS, RECLAMOS, SOLICITUDES Y DENUNCIAS RECIBIDAS EN EL PERIODO COMPRENDIDO ENTRE EL 1 DE ENERO AL 30 DE JUNIO DE 2023"/>
        <s v="Informe Seguimiento Austeridad Gasto II  Trimestre de 2023"/>
        <s v="Auditoria anual control interno contable 2023"/>
        <s v="INFORME DE SEGUIMIENTO Y EVALUACION AL TRATAMIENTO DE LAS PETICIONES, QUEJAS, RECLAMOS, SOLICITUDES Y DENUNCIAS RECIBIDAS EN EL PERIODO COMPRENDIDO ENTRE EL 1 DE JULIO AL 31 DE DICIEMBRE DE 2023"/>
        <s v="Informe Seguimiento Austeridad Gasto IV  Trimestre de 2022"/>
        <s v="Informe Seguimiento Austeridad Gasto I  Trimestre de 2023"/>
        <s v="Seguimiento Comité de Conciliación del primer semestre de 2024"/>
        <s v="Seguimiento a la información litigiosa Ekogui del segundo semestre de 2024"/>
        <s v="Seguimiento a la información litigiosa Ekogui del segundo semestre de 2025"/>
        <s v="Informe de Control Interno Contable vigencia 2024"/>
        <s v="Informe Ejecutivo seguimiento del estado actual de la información registrada por la DNBC, en el SIGEP vigencia 2024."/>
        <s v="Seguimiento Comité de Conciliación del primer semestre de 2025"/>
        <s v="Denuncia 2021 Implementación formulario radicación consulta PQRSD actualización del sistema de gestión documental ORFEO"/>
        <s v="Denuncia transición de IPV4 a IPV6 y portal web compatible con IPV6- Contrato 078-2029 "/>
        <s v="Auditoría Financiera a la Dirección Nacional de Bomberos de Colombia (DNBC) Vigencia Fiscal 2021 "/>
        <s v="Convenio 9677 06 1298 2013."/>
        <s v="Denuncia 2020. Orden de Compra 56640 de 2020."/>
        <s v="Denuncia 2020. Convenio de Asociación nro. 254 de 2020 suscrito entre U.A.E. Dirección Nacional de Bomberos DNBC y Cuerpo de Bomberos Voluntarios de Envigado CBVE "/>
        <s v="Auditoría Financiera a la Dirección Nacional de Bomberos de Colombia (DNBC) Vigencia Fiscal 2022"/>
        <s v="Auditoría Financiera a la Dirección Nacional de Bomberos de Colombia (DNBC) Vigencia Fiscal 2020"/>
        <s v="Denuncia 2021. Administrativo Disciplinario Implementación Sistema de Información Planificador de Recursos Empresariales ERP Denuncia 2021-208386-82111-SE"/>
        <s v="Denuncia 2023-289269-80134-D / Radicado 2023ER0220799 del 20/11/2023 Contrato comodato 171 de 2018"/>
        <s v="Denuncia 2024. Publicación extemporánea SECOP ll Denuncias 2024-298024-82111/ Radicado 2024ER0042791 del 05/03/2024 y 2024-298886-82111/ Radicado 2024ER0051970 del 13/03/2024"/>
        <s v="Auditoría Financiera a la Dirección Nacional de Bomberos de Colombia (DNBC) Vigencia Fiscal 2023"/>
        <s v="Auditoria Financiera 2024"/>
        <s v="Denuncia Contrato 223 de 2024"/>
      </sharedItems>
    </cacheField>
    <cacheField name="DESCRIPCIÓN DEL HALLAZGO" numFmtId="15">
      <sharedItems count="488" longText="1">
        <s v="A pesar de establecer un sistema de control en la información de los inventarios a través del Excel, se encontró que no se cuenta con mecanismos de control necesario como es (Software de inventarios) que garanticen la contabilización y confiabilidad de la información recibida y generada, para el ingreso, entrega y actualización de inventario._x000a_Se evidencia que se estableció la Compra de Software de inventario, el en el Plan Anual de Adquisiciones de este año, por valor de $ 80.000.000, el cual a la fecha no se ha comprado por falta de recursos en la DNBC._x000a_Teniendo en cuenta lo anterior, el proceso de gestión administrativa, afirma que personal encargado del almacén diseñó una base de datos que permite la contabilización de la información recibida y generada, para el ingreso, entrega y actualización de inventario, así mismo informan que el día 14 de octubre de 2016 se actualizó el Plan Anual de Adquisiciones y se retiró del mismo la adquisición del Software de inventarios ya que no se cuenta con presupuesto disponible para su compra._x000a__x000a_No se posee un Programa Sistemático de Inventarios, que lleve un adecuado control,  tanto de entradas como salidas de elementos. Asimismo, que permita de manera inmediata reflejar cantidades, valores unitarios, totales y el centro de costo (ubicación) del bien. "/>
        <s v="Aunque se han diseñado programas de mantenimiento preventivo para instalaciones, equipos y vehículos, éstos no se han ejecutado a la fecha, incumpliendo lo establecido en el ítem Mantenimiento periódico de instalaciones, equipos, máquinas, herramientas, del Artículo 16, Resolución 312 de 2019, además corriendo el riesgo de daño de los vehículos, entre otros y conllevando a mantenimientos correctivos, lo cual podría generar un incremento en los costos para la DNBC."/>
        <s v="El proceso de Gestión Contractual presenta incumplimiento en los tiempos y debilidades en los controles establecidos actualmente, lo cual va en contravía a lo establecido en el actual Manual de Contratación institucional el cual determina que: “5. PLANEACIÓN DE LA GESTIÓN CONTRACTUAL_x000a_La planeación será el pilar de los todos los procesos contractuales que adelante la Dirección Nacional de Bomberos. La aplicación de este principio implicara contar con un plan que consolide y priorice las adquisiciones de la dirección, teniendo en cuenta las necesidades diagnosticadas, la realización de estudios y análisis antes de iniciar un procedimiento de selección...” dicha priorización no se evidencia en los instrumentos actuales de la gestión contractual, por lo cual se estructura la presente No Conformidad._x000a_"/>
        <s v="Se evidenció que la “Constancia de idoneidad y experiencia” en los contratós de Prestación de servicios profesionales No.  014, 022, 087 y 089 del 2018, y en  el documento “Verificación de los documentos de la propuesta” de los contratós de prestación de servicios No. 006, 014, 081, 087, 088 y 089 de 2018 expedidos y suscritos por el Subdirector Administrativo y Financiero de la DNBC, registraron información que no fue fidedigna a la aportada  por el contratista, situación que denota que los controles presentaron debilidades al generarse documentos oficiales con inconsistencias, incumpliendo lo establecido en el MIPG - Dimensión 3 Gestión con valores para resultados - cuando señala:   “... los aspectos mínimos que una entidad debe tener en cuenta para trabajar por procesos son los siguientes: …- Documentar y formalizar los procesos para identificar el aporte que cada uno hace a la prestación del servicio y la adecuada gestión, - Definir los responsables del proceso y sus obligaciones, -Identificar los riesgos del proceso, así como establecer los controles correspondientes. - Definir los controles de medición y seguimiento correspondientes”."/>
        <s v="Se evidencia que a la fecha no se cuenta con el nivel de adopción de los lineamientos de planeación estratégica que permitan la implementación de la política de Gobierno Digital de acuerdo con lo establecido en MANUAL DE_x000a_GOBIERNO DIGITAL, Implementación de la Política de Gobierno Digital Decreto 1008 de 2018 (Compilado en el Decreto 1078 de 2015, capítulo 1, título 9, parte 2, libro 2)."/>
        <s v="Se evidencia debilidad en la documentación (Caracterización del proceso) y ejecución del proceso por cuanto no se han implementado los procedimientos requeridos para ejecutar de manera estandarizada y soportada las actividades propias de proceso, incumpliendo lo establecido en el MIPG, 3.2.1.1 Política de Fortalecimiento organizacional y simplificación de procesos."/>
        <s v="Se deben generar los documentos en el SIGEC, necesarios para la puesta en marcha del Sistema de Gestión Documental ORFEO actualizado, en desarrollo del contrato 078 de 2019, de igual forma realizar las respectivas jornadas de capacitación al personal de la entidad."/>
        <s v="De los incumplimientos evidenciados en el horario de trabajo, registro de biométrico, inconsistencia de novedades, etc, no se evidencian acciones disciplinarias que conlleven al cumplimiento de los compromisos laborales, cumplimientos de los objetivos institucionales y adecuada prestación del servicio público al que está abocada la entidad."/>
        <s v="Se evidenció que no se han establecido los requisitos ambientales para la compra de productos y servicios._x000a__x000a_Aunque Gestión Administrativa, ha identificado los requisitos ambientales para la adquisición de insumos y servicios al interior de la entidad, dichos requisitos no han sido establecidos formalmente en el proceso de Gestión Contractual (Compras verdes). Dicha observación ha sido recurrente ya que se había evidenciado en la auditoría de la vigencia 2016."/>
        <s v="No se realizó un adecuado diseño de los indicadores de gestión del proceso Gestión de Tecnología e Informática, por cuanto no se está midiendo el cumplimiento del objetivo del proceso. "/>
        <s v="Se evidencia que la construcción del Plan Estratégico de Tecnologías de la información y las comunicaciones,  no se ajustan a las necesidades de la entidad en materia de TI, lo cual dificulta la realización de la planificación de mediano y largo plazo en materia de infraestructura de TIC lo cual incumple lo establecido en la estructura definida por el Ministerio de Tecnologías de la Información y las Comunicaciones a través del documento “G.ES.06 Guía para la construcción del PETI”"/>
        <s v="Se evidencia debilidad en el diseño y ejecución del procedimiento gestión y atención de soporte técnico, por cuanto no se está dando han establecido los lineamientos para cumplir con la política de operación relacionada con las copias de seguridad, así como no es clara la política relacionada con la mesa de servicio. De igual manera, no se cuenta con el personal establecido para dar cumplimiento a los tres niveles de atención de soporte incumpliendo lo establecido en el procedimiento gestión y atención de soporte técnico PC-TI-01, V2"/>
        <s v="Se evidenció que no se han incorporado los criterios de SST en el manual de contratación tanto de personal (Conductores) como compras de productos, tales como los productos químicos en los que no se está exigiendo el envío de la hoja de seguridad de los productos."/>
        <s v="No cuenta con un mecanismo establecido para los riesgos de perdida de información en soporte físico"/>
        <s v="No se están siguiendo los linemientos conforme lo  establece el capitulo VI. Seguimiento a la ejecución contractual En el SECOP II, de la Guia para Hacer la Gestión Contractual en el SECOP II; por cuanto,  se evidenció que en los contratos 116,124,126,131,142,172,195, 205 y 207, los supervisores no confirmaron las entregas, los contratistas no ingresaron los Documentos de Supervisión del Contrato,  y el Proceso de Gestión Financiera no Aprobó las facturas ni las marco como pagas."/>
        <s v="Actividades de control 11.2_x000a_La DNBC, no tiene documentado dentro de la entidad el desarrollo de actividades de control para la adquisición y prestación de servicios de tecnología."/>
        <s v="Actividades de control 11.3_x000a_Aunque la DNBC, cuenta con contratistas que apoyan la ejecución de los procesos, al interior de la entidad no se posee la matriz de roles y usuarios, siguiendo los principios de segregación de funciones."/>
        <s v="Actividades de control 12.4_x000a_La oficina de Control Interno de la DNBC, ha informado de manera reiterativa al Comité Institucional de Coordinación de Control Interno, por medio de los seguimientos y auditorías que los responsables de los procesos no están ejecutando los controles establecidos, tal y como se evidencia en los informes de austeridad en el gasto, auditoría de gestión de comunicaciones, seguimiento al PAAC, etc. Por lo tanto, la primera ni la segunda línea defensa realizan verificación del diseño de controles y monitoreo oportuno de la implementación de los controles"/>
        <s v="Monitoreo y Supervisión  17.3_x000a_Los responsables de los procesos, Funcionarios y Contratistas de acuerdo con lo establecido en las políticas de operación del Procedimiento Accciones correctivas, preventivas y de mejora, tienen la posibilidad de reportar al Jefe Inmediato cualquier deficiencia del Sistema de Control Interno para la toma de decisiones. No obstante, no se han formulado planes de mejoramiento producto de autoevaluaciones realizadas por los líderes del proceso."/>
        <s v="Monitoreo y Supervisión  17.7_x000a_Debido a la no existencia de Planes de Mejoramiento producto de las autoevaluaciones realizadas por los líderes del proceso, no se ha realizado la verificación y avance del respectivo cumplimiento."/>
        <s v="Desactualización de los saldos reflejados en el Rubro “Cuentas por Cobrar Incapacidades” por valor de $32.678.407 ya que este valor no fue actualizado con las incapacidades registradas en el primer y segundo trimestre de 2020, ni se realizaron los respectivos cruces de información entre los Procesos de Gestión del Talento Humano y Gestión Financiera, contraviniendo lo establecido en en el numeral 2.2.1 Reconocimiento y a las Políticas de Operación de Procedimiento de Control Interno Contable emitido por la Contaduría General de la Nación._x000a_Esta situación fue informada en el seguimiento de austeridad en el gasto realizado en el primer trimestre de 2020, sin que a la fecha se hayan tomado las acciones a que haya lugar para dar cumplimiento a las directrices establecidas por la Contaduría General de la Nación."/>
        <s v="Incumplimiento a lo señalado en el parágrafo 3° del Art. 2° de la Ley 901 de 2004, numeral 5° del Art. 2° de la Ley 1066 de 2006 y la Resolución 037 del 5 de Febrero de 2018 de la Contaduría General de la Nación - CGN; con respecto a la transmisión del Boletín de Deudores Morosos del Estado - BDME a través del CHIP , en relación a las deudas de las Personas Naturales y Jurídicas a favor de la DNBC superiores a 5 SMMLV ($4.388.515 para el año 2020) y más de 6 meses de mora, conforme a lo enunciado por el Proceso de Gestión del Talento Humano, sin que al 30 de junio, hayan sido conciliadas ni reportadas en el Boletín de Deudores Morosos así:_x000a_ARL POSITIVA $4.921.280 SANITAS $21.629.404"/>
        <s v="Actividades de control 11.2_x000a_La entidad, no tiene documentado dentro de la entidad el desarrollo de actividades de control sobre las actividades realizadas por el proveedor de servicios de tecnología._x000a__x000a_"/>
        <s v="Infor y Comunicación  13.2_x000a_La entidad posee el registro de activos de la información, el cual se encuentra desactualizado desde el 2019. "/>
        <s v="Infor y Comunicación  15.3_x000a_La DNBC, posee el Procedimiento de recepción, distribución, seguimiento y salida de Peticiones, Quejas, Reclamos, Sugerencias y Denuncias; sin embargo, se presentan respuestas extemporáneas  con base en la información publicada en la página web así:  Julio (9), agosto (3), septiembre (29), octubre (27) y noviembre (2) _x000a__x000a_"/>
        <s v="Monitoreo y Supervisión  17.3_x000a_La DNBC, tiene implementado el Procedimiento de  acciones, correctivas, preventivas y de mejora, donde señala que responsables de los procesos, funcionarios y contratistas tienen la posibilidad de reportar al Jefe Inmediato, las deficiencias del Sistema de Control Interno, para la toma de decisiones. Sin embargo, no se han formulado planes de mejoramiento producto de autoevaluaciones realizadas por los líderes del proceso de acuerdo con lo establecido en las políticas de operación._x000a_"/>
        <s v="Monitoreo y Supervisión  17.7_x000a_No se evidenciar  por parte de la Segunda Línea de Defensa, la verificación del avance y cumplimiento de las acciones incluidas en los planes de mejoramiento producto de las autoevaluaciones, por cuanto los mismos no se han suscrito."/>
        <s v="Se encontró que el Proceso Gestión Financiera no esta realizando  el respectivo monitoreo a la formulación y ejecución de las acciones de mejora derivadas de la evaluación al Control Interno Contable,ya que no se establecieron acciones de mejora para algunos items del presente cuestionario, que quedaron por ejecutar en la vigencia 2019."/>
        <s v="Pendiente"/>
        <s v="Las cuentas del Pasivo, no están siendo conciliadas con las diferentes areas al interior de la entidad, al igual que No existen procedimientos ni lineamientos para estos cruces de Información. De igual forma, requiere de socialización."/>
        <s v="En la vigencia 2020 no se socializó el procedimiento del proceso de Gestión Administrativa  PC-AD-01 Procedimiento Gestión de Bienes."/>
        <s v="Al verificar el Inventario final al 31-12-2020, se evidencia un listado de bienes pero el mismo no está totalizado por cada una de las cuentas de la Propiedad, Planta y Equipo, al igual no cuenta con la respectiva firma del Almacenista ni el Subdirector Administrativo y Financiero. Con respecto a las cuentas del Pasivo, no se están  conciliando  los saldos con las diferentes areas al interior de la entidad, al igual que No existen procedimientos ni lineamientos para estos cruces de Información."/>
        <s v="Cada una de las transacciones financieras están respaldadas con  los soportes idóneos y requeridos para su registro. Sin embargo en lo que respecta a las constitución de las reservas presupuestales y las cuentas por pagar; se evidenció que en algunas la justificación técnica y juridica es insuficiente para sustentar el caso fortuito o fuerza mayor para la generación de las Reservas, adicionalmente no fueron suministrados la totalidad de los soportes documentales de la constitución de las reservas de funcionamiento que son (10), de las cuentas por pagar de inversión (7), y de las reservas de Inversión únicamente se anexaron (6) evidencias de las (12) constituidas."/>
        <s v="Como resultado del seguimiento al Control Interno Contable, realizado por la Asesora de Control Interno de la DNBC, se generaron hechos económicos  de actualización, los cuales no fueron  tenidos en cuenta, como fue el caso de la política para la conciliación de saldos, Política para los flujos de información, ni un lineamiento sobre la identificación de los bienes fisicos en forma individualizada entre otros."/>
        <s v="Dentro del Plan de Capacitación de la entidad, no se evidencia capacitación a los funcionarios del Area Financiera que apunten al mejoramiento de competencias y habilidades. De igual forma, es ncesria la respectiva verificación del cumplimiento del mismo."/>
        <s v="En la revisión realizada a los usos presupuestales se evidenció, que no se tomaron los usos adecuados conforme al Manual de Clasificación Presupuestal, Anexo Técnico para el Aplicativo de medición de la Austeridad en el Gasto, y Proyecto PFM 2018, asi como al Catálogo Presupuestal del Gasto emitido por Ministerio de Hacienda y Crédito Público, con respecto al registro de los usos presupuestales; ya que se utilizaron Usos Presupuestales inadecuados así:_x000a__x000a_- Se utilizó el Uso Presupuestal A-02-02-01-003-005-01 Pinturas y Barnices y Productos Relacionados; Colores Para La Pintura Artística; Tintas  y no el A-02-02-01-004-004-09 Otras Maquinaria para usos especiales y sus partes y piezas el cual incluye…tinta, toner o cartuchos para impresoras, en la adquisición de los toner a la empresa SUMIMAS SAS por la suma de $21.244.156 en el mes de septiembre de 2020._x000a__x000a_-Se registró la suma de   $281.300, en el uso Presupuestal A-02-02-02-006-009 SERVICIOS DE DISTRIBUCIÓN DE ELECTRICIDAD correspondiendo al Uso A-02-02-02-009-04 SERVICIOS DE ALCANTARILLADO en el mes de agosto de 2020._x000a__x000a_-Se utilizó el uso A-02-01-01-004-004-02 MÁQUINAS HERRAMIENTAS Y SUS PARTES, PIEZAS Y ACCESORIOS, en el contrato 219 cuyo objeto contractual era la Adquisicion elementos que conforman el Kit de Bioseguridad. Anexo 1 Registro de Usos Presupuestales_x000a_"/>
        <s v="Se suscribieron los contratos No. 191 el 05 de mayo de 2020 a nombre de Lina María Chacón Lastro y el No. 177 el 21 de abril de 2020 a nombre de Diego Alejandro Posada Arango; pero los mismos, no fueron cancelados conforme a lo enunciado en la cláusula FORMA DE PAGO, que indica que son Pagos Mensuales, y no como fueron tramitados y cancelados, incumpliendo el compromiso contractual pactado. _x000a__x000a_De igual Forma, no se dió cumplimiento a lo estipulado en el correo electrónico de fecha 07 de enero de 2020, emitido por el  Coordinador del Grupo Financiero donde se dio a conocer el calendario PAC, para que los responsables de los procesos; asi como, los supervisores solicitaran los recursos  de funcionamiento como de Inversión de manera Mensual y no se afectará el PAC como evidentemente ocurrió en el cuarto trimestre de 2020._x000a__x000a_De otro lado, el artículo   84 de la ley 1474 de 2011,   Determina las Facultades y deberes de los supervisores y los interventores, como el “seguimiento al ejercicio del cumplimiento obligacional por la entidad contratante sobre las obligaciones a cargo del contratista”; supervisión no ejercida para  estos contratos._x000a_"/>
        <s v="Se evidenció incumplimiento a lo señalado en la resolución  126 de 2020, en lo que respecta al artículo 4 literal (g) que señala: “El trámite de legalización y reconocimiento de viáticos o gastos de desplazamiento y permanencia se debe efectuar máximo dentro de los tres (3) hábiles siguientes al término de la comisión o desplazamiento ante el funcionario o contratista encargado de comisiones y viáticos…”, ya que las resoluciones de comisión No. 295, 389, 391, 400, 405 y 447 fueron legalizadas de manera extemporánea."/>
        <s v="Se evidencia que no se cuenta con el programa de mantenimiento preventivo de las instalaciones y vehículo de la entidad. Incumpliendo lo establecido en el parágrafo 2, artículo 2.2.4.6.24 Decreto 1072 de 2015"/>
        <s v="Se evidenció diferencias en la información registrada en el SIGEP y la base de datos de Gestión Contractual, ya que comparando la base de datos de los contratos de prestación de servicios profesionales y de apoyo a la gestión con la información de las hojas de vida cargada, se encontró que noventa y tres (93) contratistas de la entidad en la vigencia 2020, no se encuentran en la base de datos de SIGEP, de otro lado, en el aplicativo SIGEP se encuentra el registro Juan Estaban Giraldo Suarez con CC 98716669, pero no en esta en la base de datos de Contratación._x000a_Si bien es cierto, el aplicativo durante la vigencia 2020 presentó fallas o estuvo temporalmente fuera de servicio, la entidad no tomó las medidas para asegurar que se actualizara dicha información por parte de los contratistas, incumpliendo lo establecido en el Decreto 2842 de 2010, Artículo 11 “La información registrada y su actualización debe ser verificada por el Jefe de Recursos Humanos o de Contratos o quienes hagan sus veces. Así como el artículo 7°. Responsabilidades de los representantes legales de las instituciones públicas que se integren al SIGEP y de los jefes de control interno. Las entidades y organismos a quienes se aplica el presente decreto son responsables de la operación, registro, actualización y gestión de la información de cada institución y del recurso humano a su servicio. _x000a_"/>
        <s v="Se constituyeron Reservas Presupuestales por Funcionamiento por la suma de $132.264.139.00 equivalente al 2.70% y para Inversión en $13.909.961.321 que corresponde al 27.22%, frente al presupuesto del año 2019, superando lo máximo permitido por el Gobierno Nacional conforme lo descrito en el Decreto 1068 de 2015 en su Artículo 2.8.1.7.3.5._x000a_"/>
        <s v="Se evidenciaron falencias en lo que respecta a las solicitudes de PAC e informes mensuales, incumpliendo con las Directrices establecidas en el Correo Electrónico del 07 de enero emitido por el Proceso de Gestión Financiera, así como con lo indicado en el artículo 72 de la ley 38 de 1989 y con el decreto 359 de 1995; por cuanto:_x000a__x000a_*Los Supervisores y responsables de las Áreas no solicitaron de manera mensual el PAC requerido para la cancelación de las obligaciones a su cargo de ninguno de los contratos que se constituyeron en el rezago Presupuestal_x000a__x000a_*No se evidenciaron los Informes mensuales del PAC solicitado por la DNBC y el PAC aprobado por el MINHACIENDA, de ninguno de los contratos que se constituyeron en el rezago Presupuestal_x000a_* En relación al PAC del Rezago Presupuestal, no fue actualizado contemplando los Otros Si modificatorios, ni los pagos que efectivamente se realizarían durante el cuarto trimestre de 2020, ya que fue remitida al Minhacienda una proyección del PAC de las Reservas a comienzos del mes de septiembre de 2020, es decir, no estaba ajustada a la Realidad de los compromisos a cancelar asi: contratos 260, 266, 282, 289, 290 de 2020 y orden de compra 56640 de 2020._x000a_"/>
        <s v="Al realizar la verificación de la Constitución del Rezago Presupuestal se evidenció que hacía falta en su gran mayoría las evidencias que soportaban su respectiva constitución; o en su defecto presentaban inconsistencias en la coherencia de fechas, redacción, cantidades, entre otros aspectos, soportes documentales que fueron allegados de forma posterior para ser evaluados por parte de la OCI, incumpliendo lo enunciado en el  artículo 151 del decreto 403 de 2020, que establece El Deber de entrega de información para el ejercicio de las funciones de la unidad u oficina de control interno. _x000a_De igual forma, tampoco se acató lo indicado en la ley 1712 de 2014 articulo 3 Principio de la calidad de la información,_x000a_"/>
        <s v="No se dio cumplimiento a lo establecido en  el Articulo 14 y 89 del Decreto 111 de 1996, asi como lo enunciado en la circular 031 de 2011 emitidad por la Procuraduría General de la Nación, ya que se constituyeron Reservas Presupuestales sin Justificar técnica y jurídicamente el Hecho de fuerza mayor que la Generó así:_x000a__x000a_Orden de Compra 56640 Alfapeople_x000a_Orden de Compra 62662 Ghruo Empresarial Crear de Colombia_x000a_Orden de Compra 5911 UT Nimbit_x000a_Orden de Compra 56818 UT Nube Pública_x000a_Convenio 291 de 2020 CBV de el Retorno_x000a_Contrato 280 de 2020 Rayco ltda_x000a_Contrato 290 de 2020 UT SFL-KPN_x000a_"/>
        <s v="Soportes documentales_x000a_Se evidenció el Incumplimiento a la resolución 193 de 2016, emitida por la Contaduría General de la Nación numeral 3.2.3.1, por cuanto, se presentaron falencias en los documentos que soportan la constitución de las Reservas así:_x000a__x000a_Se realizaron todos los pagos correspondientes al contrato 260 de 2020 a nombre de Impleseg Ltda, y no se evidenció el Ingreso de Almacén de los KITS DE RESCATE VEHICULAR. De igual forma en la Lista de chequeo de estos pagos se indicó que el comprobante de Entrada de Almacén N/A (No aplica) _x000a__x000a_En la lista de Chequeo del contrato 289 de 2020 a nombre de UT Incoldex, se señaló que el comprobante de Entrada de Almacén N/A (No aplica), cuando en los soportes documentales se evidenció el Ingreso de Almacén No. 0110 del 09 de febrero de 2021._x000a__x000a_Se realizó el pago el 05 de marzo de 2021, sin dar cumplimiento a lo establecido en el convenio de cofinanciación, numeral 6) Compromisos de los cooperantes, numeral 2, ya que la certificación del 22 de septiembre de 2020, solo establece que se posee la cuenta de ahorros activa a nombre del Cuerpo de Bomberos Voluntarios de El Retorno, más no señala que la misma posea los $70 millones._x000a__x000a_En el formato de informe mensual de la DNBC, se señaló el valor del pago por $200 mil pesos cuando el valor real es $200 millones_x000a_"/>
        <s v="Obligaciones y/o Funciones de los Supervisores_x000a__x000a_Al realizar la revisión de los Soportes Documentales, se evidenció el incumplimiento a lo indicado en la Guía para el ejercicio de las funciones de Supervisión e Interventoría de los contratos del Estado emitida por Colombia Compra Eficiente literal D. Vigilancia financiera y contable; por cuanto:_x000a__x000a_Orden de Compra 56640 Alfapeople:_x000a__x000a_• Se adjuntó la Justificación Técnica de fecha 23 de diciembre de 2020 que hace referencia únicamente a una prórroga en Tiempo del contrato hasta el 20 de febrero de 2021; pero no se enuncia en la misma, la Adición por valor de $95,986,000 en Soporte Técnico y $18,237,340 en IVA, como efectivamente si se realizó en el Contrato Modificatorio._x000a__x000a_• Al verificar la adición se evidencia que la misma en su justificación establece que se Procede a prorrogar la Orden de Compra por cuatro meses más de acuerdo con la solicitud realizada por el Supervisor; pero la justificación únicamente indica prórroga de tiempo hasta el 20 de febrero de 2021 y no por cuatro meses._x000a__x000a_• No se evidencia por parte del contratista la cotización y/o autorización de la Adición y Prórroga de la Orden de Compra 56640._x000a__x000a_Contrato 291 de 2020 CBV de El Retorno Guaviare:_x000a__x000a_• La solicitud de la Prórroga por parte del CBV ni del Supervisor se generó ya que el convenio finalizaba el 31 de diciembre de 2020._x000a__x000a_• El otro si modificatorio de prórroga no se realizó, ya que el mismo debió suscribirse para dejar constituida la Reserva Presupuestal y realizar el Pago en la vigencia 2021._x000a__x000a_Orden de Compra 59114 de 2020 UT Nimbit:_x000a__x000a_• No se evidencia por parte del contratista la cotización y/o autorización de la Adición y Prórroga de la Orden de Compra 59114._x000a__x000a_Orden de Compra 56818 de 2020 UT Nube Pública:_x000a__x000a_• No se evidencia por parte del contratista la cotización y/o autorización de la Adición y Prórroga de la Orden de Compra 56818._x000a__x000a_Contrato 289 de 2020 UT Nube Pública:_x000a__x000a_• La solicitud del supervisor y contratista para la realización del Otro Si modificatorio no se evidencian._x000a_"/>
        <s v="Publicación y Normatividad en el SECOP II_x000a__x000a_No se está dando cumplimiento a lo establecido en la Circular Externa Única de Colombia Compra Eficiente en relación con el numeral 1.4 Publicación en una plataforma del SECOP y 1.5 Normatividad del SECOP, debido a:_x000a__x000a_*El contrato 282 de 2020, está identificado en el SECOP como el 281._x000a_•Se registró en el SECOP dos procesos cargados así: Uno denominado CTO 251 y otro CPS 251-2020, los cuales hacen referencia al mismo contrato de COMPENSAR_x000a_"/>
        <s v="No se evidencia articulación entre el plan de adquisiciones, la ley anual de presupuesto, el decreto de liquidación, el Plan de Compras y el Plan de Acción, lo cual no permitió que los compromisos contractuales fueran atendidos durante la respectiva vigencia fiscal, conforme  lo señala el MIPG V4, Dimensión 2 Direccionamiento  Estratégico y Planeación, que indica que:  Para la formulación de los planes de acción institucional, las entidades deben tomar en cuenta lo previsto en la Ley 152 de 1994, y en el artículo 74 de la Ley 1474 de 2011, en el que se establece que debe especificar en él los objetivos, las estrategias, los proyectos, las metas, los responsables, los planes generales de compras y la distribución presupuestal de sus proyectos de inversión; así mismo, deber incluir tanto los aspectos relacionados con el componente misional como con los relacionados con los planes de que trata el Decreto 612 de 2018,ya que no se coordina la ejecución del Plan de Compras con la Oficina Asesora de Planeación"/>
        <s v="Se evidenció que durante el primer trimestre de 2021, no hubo recuperación en el saldo adeudado por concepto de Cuentas por Cobrar  Incapacidades”; ya que, al realizar la verificación del total adeudado por concepto de Incapacidades pendientes por cobrar a las EPS y ARL a fecha corte 31 de diciembre de 2020 y 31 de marzo  de 2021, se incrementó el mismo,  pasando de $28.871.195  a $28.945.919.12 es decir aumentó en $74.724. Por lo tanto, debe existir una gestión permanente al cobro y recobro de los saldos por concepto de incapacidades"/>
        <s v="No se logró realizar seguimiento al Rubro de Telefonía Fija; con el fin de verificar la Racionalización en las llamadas telefónicas internacionales, nacionales debido a que no se ha realizado la gestión y trámite de pagos de las facturas de la ETB, por parte del Supervisor. Por lo tanto, se desconoce si hubo incremento o reducción,  desatendiendo las directrices emanadas por el Gobierno Nacional en la Directiva Presidencial No. 09 de 2018 en el numeral 6.2 y Decreto 371 de 2021 artículo 15."/>
        <s v="Se encontró que no todos los desarrollos recientes del aplicativo RUE, cuentan con un análisis actualizado de las solicitudes de los Usuarios, así mismo no se cuenta con el documento soporte (diagnóstico) de las necesidades de información de la Entidad, para la actualización (desarrollo) del Sistema de Información RUE, situación que genera inobservancia con lo dispuesto en el Manual de Gobierno digital, implementación de la política de Gobierno Digital, Decreto 1008 de 2018, Numeral 3.2. Lineamientos TIC para el Estado y TIC para la Sociedad...&quot;La entidad debe garantizar que el proyecto o iniciativa que haga uso de TIC cuente con un conjunto de acciones que permitan una adecuada ejecución, seguimiento y realimentación, de manera que se cumpla con lo planeado y que se satisfagan las necesidades y problemáticas identificadas desde el inicio.&quot;"/>
        <s v="Se apreció por parte del grupo auditor que con respecto al aplicativo RUE, no se cuenta con la caracterización de usuarios, ciudadanos y grupos de interés en los cuales interactúan con el Sistema de Información._x000a__x000a_El Sistema RUE como desarrollo propio, no tiene definidos un documento guía de estilo de accesibilidad y usabilidad de acuerdo con la caracterización de usuarios. Inobservando lo dispuesto en la Guía de estilo y usabilidad - LI.SIS.07, MINTIC, Gobierno Digital, “La dirección de Tecnologías y Sistemas de la Información o quien haga sus veces debe definir o adoptar una guía de estilo y usabilidad para la institución. Esta guía debe estar aplicada de acuerdo con la caracterización de usuarios y según el canal utilizado por los sistemas de información, así mismo, debe estar alineada con los principios de usabilidad definidos por el Estado Colombiano, asegurando la aplicación de la guía en todos sus sistemas de información.&quot;_x000a_"/>
        <s v="Se realizó la verificación de la información reportada en el RUE por los Cuerpos de Bomberos con una muestra de 120 de los 234551 eventos reportados el periodo comprendido entre 01/01/2020 y 30/06/2021, se encontró inconsistencias en la información reportada en cuanto a eventos clasificados inadecuadamente, eventos reportados sin información, eventos con una descripción ambigua y diligenciamiento de la totalidad de los campos en la atención de emergencias diligenciamiento de la totalidad de los campos en la atención de emergencias incumpliendo lo establecido en el MIPG, Dimensión: Información y Comunicación - Gestión de la información estadística- calidad estadística."/>
        <s v="Ambiente 5.4_x000a_Por parte  de la Oficina de Control Interno, se realizó la evaluación de los controles  por medio de  los seguimientos y auditorías generadas. Aunque se actualizó el  Manual de Gestión del Riesgo, Vigente Desde:30/06/2021, los procesos a la fecha aun están en la verificación de sus procedimientos con el fin de establecer los controles pertinentes en cada uno de ellos."/>
        <s v="Ambiente 11.2_x000a_La entidad, no tiene documentado el desarrollo de actividades de control para los proveedores de tecnología. "/>
        <s v="Ambiente 12.5_x000a_La oficina de Control Interno de la DNBC, por medio de seguimientos y auditorías evaluó la adecuación de los controles en cada uno de los procesos, tal y como se evidencia en los informes de seguimiento y las auditorías realizadas. Sin embargo no se realizó un auto control ni autoevaluación con respecto a la primera y segunda linea de defensa"/>
        <s v="Ambiente 13.2_x000a_Aunque la  Entidad posee el registro de activos de la información, pero la misma se encuentra desactualizada, ya que al realizar la revisión  se evidencia que el &quot;Fundamento Constitucional o Jurídico&quot; estipulado en algunas categorias o tipos de información está desactualizado con normatividad que se encuentra derogada. Ej Decreto 1537 de 2001 que fue derogado por el Decreto 1083 de 2015, Guía para la gestión del riesgo de corrupción 2015 y la Guía para la administración del riesgo 2011 DAFP, entre otros."/>
        <s v="Ambiente  17.3_x000a_Se evidencia en la viñeta 9 del numeral 6.6.POLITICAS DE OPERACIÓN, del proceso Acciones Correctivas, Preventivas y de Mejora versión 2 Código: PC-MC-02, que Cualquier  servidor  público  o  contratista  de  la  Entidad,  podrá  identificar  la  posibilidad  de  una Corrección,  Acción Correctiva, Preventiva o de  Mejora, para lo cual, debe  informar  a su jefe inmediato o supervisor; sin embargo, esta actividad no se ejecuta por los procesos."/>
        <s v="Ambiente  17.7_x000a_Actualmente la DNBC, no posee Planes de Mejoramiento producto de las autoevaluaciones realizadas por la segunda línea de defensa . Por lo tanto no se cuenta con la verificación y avance del cumplimiento"/>
        <s v=" PQRSD vencidas_x000a_Revisados los radicados: 20213800081042; 20213800081902; 20213800060362; 20213800063402; 20213800063432; 20213800066242; 20213800068632, que desde GAU se reportan en el informe semestral como vencidos, al verificar en ORFEO aparecen con respuesta sin que se   pueda verificar su entrega toda vez que desde el área responsable no se descargó y archivo, apareciendo todavía como usuario actual el funcionario o contratista responsable de la respuesta lo cual genera incertidumbre del trámite y así mismo de la información en el informe semestral de PQRSD.  con ello incumpliéndose  lo establecido en el Artículo 23 de la Constitución Política, los términos señalado en el artículo 14 de la Ley 1755 de 2015, el Numeral 5.7 del Procedimiento de Recepción, Distribución, Seguimiento y Salida de Peticiones, Quejas, Reclamos, Sugerencias y Denuncias"/>
        <s v="PQRSD vencidas_x000a_Revisados los radicados: 20213800081042; 20213800081902; 20213800060362; 20213800063402; 20213800063432; 20213800066242; 20213800068632, que desde GAU se reportan en el informe semestral como vencidos, al verificar en ORFEO aparecen con respuesta sin que se   pueda verificar su entrega toda vez que desde el área responsable no se descargó y archivo, apareciendo todavía como usuario actual el funcionario o contratista responsable de la respuesta lo cual genera incertidumbre del trámite y así mismo de la información en el informe semestral de PQRSD.  con ello incumpliéndose  lo establecido en el Artículo 23 de la Constitución Política, los términos señalado en el artículo 14 de la Ley 1755 de 2015, el Numeral 5.7 del Procedimiento de Recepción, Distribución, Seguimiento y Salida de Peticiones, Quejas, Reclamos, Sugerencias y Denuncias"/>
        <s v="Procesos disciplinarios_x000a_Se evidenció que la Oficina de Control Interno Disciplinario no ha dado cumplimiento a lo establecido en la Guía Estrategias para la Construcción del PAAC en cuanto a “adelantar las investigaciones en caso de: (i) incumplimiento a la Respuesta de peticiones, quejas, sugerencias y reclamos en los términos contemplados en la ley y (ii) quejas contra los servidores públicos de la entidad.” Generadas durante el II semestre de 2020"/>
        <s v="La muestra tomada, frente al manejo del archivo de gestión se observó debilidad en la identificación de los archivos físicos en el Proceso de Gestión de Análisis y Mejora Continua, lo cual podría generar inconsistencias al clasificar los documentos de acuerdo con lo establecido en la actividad 2 del Procedimiento Organización de Archivos._x000a_"/>
        <s v="El proceso de Gestión Documental cuenta con dos indicadores que aunque los tiene clasificados como de efectividad, son de  eficacia con reporte hasta el mes de marzo de 2021, y no cuenta con indicadores de  Efectividad y Eficiencia, impidiendo evaluar el logro de los resultados, conforme a lo indicado en el Modelo Integrado de Planeación y Gestión (MIPG) Dimensión Direccionamiento Estratégico y planeación (Formulación de Indicadores), en el numeral  4.2.1 Seguimiento y evaluación del desempeño institucional que indica: “(…) se debe aplicar los indicadores definidos de acuerdo con las decisiones que la entidad haya asumido y las disposiciones establecidas en las normas y lineamientos de política frente a las maneras, plazos y poblaciones a quienes decide entregar la información del seguimiento y evaluación.”, y en el numeral 2.2.1 Política de Planeación institucional, en el quinto lineamiento general establece que se deben atender las recomendaciones para la formulación de los indicadores y allí mismo señala que los “(…) es recomendable contar con un grupo de indicadores que permita conocer el estado real de la ejecución de las actividades, el logro de metas, objetivos o resultados y sus efectos en la ciudadanía (…) De acuerdo con el manual “Planificación estratégica e indicadores de desempeño en el sector público” (CEPAL, 2011: 59)” (…) Los indicadores de desempeño más utilizados son de a) eficiencia …; b) eficacia …; c) efectividad; d) aquellos relacionados con la calidad en la prestación de los servicios.”"/>
        <s v="Se evidenció por parte del grupo auditor la falta de lineamientos en la seguridad de los activos de información de la Entidad, lo cual incumple el Decreto 1008 de 2018 &quot;Por el cual se establecen los lineamientos generales de la política de Gobierno Digital”, que en el manual de gobierno digital en su numeral 3.3. Lineamientos de los elementos habilitadores. establece “Seguridad de la información: busca que las entidades públicas implementen los lineamientos de seguridad de la información en todos sus procesos, trámites, servicios, sistemas de información, infraestructura y en general, en todos los activos de información con el fin de preservar la confidencialidad, integridad y disponibilidad y privacidad de los datos” y el literal c) del Artículo 2.8.2.6.2. del Decreto 1080 de 2015 que establece “Seguridad. Los sistemas de gestión documental deben mantener la información administrativa en un entorno seguro”"/>
        <s v="Se encontró que la DNBC no cuenta con un programa para la gestión de documentos y expedientes electrónicos, incumpliendo el numeral 6.3.3. MGGTI.LI.INF.03 - Gestión de documentos electrónicos del Modelo de Gestión y Gobierno de TI, establecido por el Decreto 1008 de 2018 el cual se señala “La dirección de Tecnologías y Sistemas de la Información o quien haga sus veces debe establecer un programa para la gestión de documentos y expedientes electrónicos y contemplar dichos componentes dentro de la Arquitectura de Información de la institución.”"/>
        <s v="Se evidenció debilidad en la ejecución del plan de preservación digital del largo plazo por cuanto, no se cuenta con un plan actualizado, hasta ahora se está iniciando con la digitalización de los documentos y no se ha definido con claridad el archivo y acceso a los documentos electrónicos de acuerdo con las políticas de seguridad digital de la entidad, incumpliendo lo establecido en el acuerdo 6 de 2014 articulo 18 el cual establece el plan de preservación digital a largo plazo como el “conjunto de acciones a corto, mediano y largo plazo que tienen como fin implementar los programas, estrategias, procesos y procedimientos, tendientes a asegurar la preservación a largo plazo de los documentos electrónicos de archivo”"/>
        <s v="Se encontró que no se cuenta con la política de gestión documental, incumpliendo lo establecido en el Decreto 1080 de 2015, articulo 2.8.2.5.6 “…Las entidades públicas deben formular una política de gestión de documentos…”"/>
        <s v="Se evidenció que la entidad no cuenta con las Tablas de Valoración Documental TVD, incumpliendo lo establecido en el Acuerdo 004 de 2019, articulo 3 “…Las Tablas de Retención Documental – TRD y las Tablas de Valoración Documental – TVD deberán elaborarse para los documentos de archivo que produce la entidad, tanto físicos como electrónicos, en cualquier soporte y formato…”"/>
        <s v="Se evidencio que la entidad a pesar de haber aprobado las TRD en la sesión del Comité Directivo celebrado el 23 de junio, las TRD no han sido presentadas a la instancia competente para su evaluación técnica y convalidación, incumpliendo lo establecido en el Acuerdo 004 de 2019, articulo 10 “El Secretario General de la entidad o quien haga sus veces, presentará las Tablas de Retención Documental – TRD o Tablas de Valoración Documental – TVD, a la instancia competente para su evaluación técnica y convalidación, dentro de los treinta (30) días hábiles siguientes a su aprobación”"/>
        <s v="Se evidenció incumplimiento en la ejecución del plan de mejoramiento del proceso, por cuanto se tienen el total de acciones vencidas, correspondiente a hallazgos identificados en 2019, incumpliendo lo establecido en el MIPG Dimensión 7 Control Interno. “La formulación de planes de mejoramiento, su aplicación y seguimiento para resolver los hallazgos presentados”"/>
        <s v="La entidad no dispone de actas sobre el seguimiento y control al Sistema Integrado de Conservación, inobservando lo contemplado en Art. 25 del Acuerdo número 006 de 2014 del AGN el cual establece “Periódicamente, el Comité Interno de Archivo o el Comité de Desarrollo Administrativo de la Entidad deberá verificar y evaluar el adecuado cumplimiento de lo establecido en el Sistema Integrado de Conservación, e incluirá en los planes de mejoramiento de la entidad, las acciones necesarias para corregir los hallazgos de las auditorías del Sistema Integrado de Conservación”."/>
        <s v="En revisión del manejo del archivo de gestión, se encontró que los procesos, llevan varios archivos en medio magnético, sin embargo, no se encuentran clasificados de acuerdo con lo estableció en la TRD, incumpliendo lo establecido en el literal c) Vínculo archivístico del Artículo 2.8.2.7.2. Características del documento electrónico de archivo, del Decreto 1080 de 2015, que establece “(…) que reflejen el contenido, el contexto y la estructura tanto del documento como de la agrupación documental a la que pertenece (serie, subserie o expediente).”"/>
        <s v="Se evidencio que a la fecha la Entidad no cuenta con espacio adecuado para la conservación y custodia del acervo documental, incumplimiento el art.3 del Acuerdo 008 de 2014 del AGN conforme lo estipula el Art.46 de la Ley 594 de 2000 y el _x000a_Art. 1 Acuerdo número 049 de 2000 del AGN._x000a_“Los archivos de la Administración Pública deberán implementar un sistema integrado de conservación en cada una de las fases del ciclo vital de los documentos” "/>
        <s v="Se evidenció legalización extempóranea de comisiones, incumplimiendo lo señalado en la resolución  126 de 2020, artículo 4 literal (g), por cuanto las resoluciones 164, 169 y 170 de 2021 fueron legalizadas de manera inoportuna."/>
        <s v="Se evidenció la falta de implementación de controles en el Procedimiento de liquidación de los viaticos y comisiones, conforme lo establece el MIPG en la  Dimensión 7 de Control Interno 1ª Línea de defensa (Gestión del Talento Humano), por cuanto:_x000a__x000a_Viaticos y Comisiones_x000a__x000a_-Se liquidaron las resoluciones 92, 206, 147, 194 y 251 de 2021 por un mayor valor._x000a__x000a_- En el archivo de Comisiones y Viaticos, se estipuló en las resoluciones 135, 164, 169 y 170 la fecha máxima de legalización erróneamente._x000a__x000a_- En el archivo de Comisiones y Viaticos se señaló en las resoluciones 198, 199, 200, 201, 202, 203, 204, 205, 206, 207, 208, 209, 210, 211 y 214 la fecha de legalización máxima por parte del contratista y/o funcionario de manera equivocada._x000a__x000a_Tiquetes Aéreos_x000a__x000a_-Existen tiquetes aéreos sin que se haya expedido la respectiva resolución donde se autorice la utilización de los mismos. (Ver Matriz No.2)._x000a_-Utilización de tiquetes sin que se generará un acto administrativo de viáticos o comisión (Ver Matriz No.3)_x000a_-Expedición de tiquetes sin que se generara un acto administrativo de viáticos o comisión, por error y discrepancia en las mismas (Ver Matriz No.4)_x000a_-Discrepancia en el Número de la resolución (Ver Matriz No.5)_x000a__x000a_Gastos de Viaje_x000a_La DNBC, no posee un procedimiento, Instructivo, Manual etc, que establezca la forma en que se tramiten, calculen y aprueben los Gastos de Viaje, por lo que genera incertidumbre al realizar la liquidación y verificación de los mismos."/>
        <s v="Se generó incumplimiento a lo señalado en el Decreto 1598 de 2011 que  modifica el artículo 15 del Decreto 1737 de 1998, artículo 2.8.4.6.5 del Decreto 1068 de 2015, y concepto  155141 de 2021 emitido por el DAFP, en relación al uso adecuado de las líneas telefónicas y/o equipos, así:_x000a_No existe designación de los equipos a que hubiese dado lugar ni de las respectivas  lineas telefónicas al personal que actualmente las está utilizando.  _x000a_La justificación del uso de las lineas teléfonicas no fue soportado._x000a_Existen varias lineas telefónicas y/o equipos, asignadas a un mismo cargo, como es el caso de Comunicaciones, Citel y Subdirector Administrativo y Financiero._x000a_Están siendo utilizadas lineas telefónicas por parte de personal que no posee vínculo laboral con la entidad como es el caso de Clara Inés Rueda._x000a_Existen líneas telefónicas y/o equipos, asignadas a funcionarios que no ostentan cargos de Director General, Subdirector ni que su labor principal sea la Atención y Prevención de Desastres._x000a_Se está utilizando lineas telefónicas y/o equipos, por personal Contratista._x000a_Se suspendieron 14 lineas telefónicas, más no fueron canceladas y se desconoce aún el usuario que la tenía asignada._x000a_Se están utilizando las lineas 3223472160 y 3223472114 pero se desconoce el usuario que la tiene asignada"/>
        <s v="No se está dando cumplimiento al Artículo 11 del Decreto 371 de 2021, por cuanto, se está  cancelando costos muy altos por concepto de  alquiler de salones, transporte, alojamiento,  sonido, luces, refrigerios, almuerzos entre otros sin priorizar el uso de las tecnologías de la información ya que se están realizando capacitaciones, eventos y reuniones de manera presencial y no virtual, como se evidencia en los pagos realizados  al convenio 113 de 2021, e informe financiero reflejándose altos costos en cada uno de los componentes así:_x000a_Primer Pago:_x000a_•_x0009_En la solicitud de servicios por parte de la entidad del día 08 de Junio de 2021, se requirió la programación logistica de los eventos Delegación Bomberos, Mesa de trabajo bomberos, mesa de trabajo sindicatos, apoyo administración capacitación bomberos San Andres, Apoyo logistico entrega de Kits, Encuentro Nal de escuela de Formación de Bomberos entre otros; pero, no se indicó en algunos servicios la discriminación del número tanto de asistentes como de cantidad de kits, Papelería, impresiones, Escarapelas, Estaciones de Café, restaurante etc, aún cuando en algunos casos se establece la capacidad de la sala._x000a_ •_x0009_El informe Financiero el cual es el soporte para realizar el respectivo pago no tiene discriminado el IVA en cada uno de los items se generaron de manera global para cada componente. De igual forma el mismo no detalla por item o componente el valor cancelado._x000a_•_x0009_La OCI realizó el análisis de los costos invertidos en cada uno de los eventos realizados evidenciándose de manera general un alto desembolso en lo que respecta los componentes 1,2, y 5, así_x000a_Componente 1 Alquiler de equipos $72.417.782_x000a_Componente 2 Transporte $90.966.895_x000a_Componente 5 Gastos logisticos $83.605.351_x000a__x000a_•_x0009_De igual forma, se facturó y se canceló  $9 pesos por encima ya que el total de lo establecido en el informe financiero fue de $260.509.982 y lo facturado es $260.509.992.  _x000a_•_x0009_El valor indicado en los items establecidos  en el informe financiero el cual soporta el respectivo pago, presenta una diferencia de $159.20 con lo señalado en la propuesta económica_x000a_Segundo Pago:_x000a_•_x0009_No se realizó  solicitud de servicios por parte de la DNBC_x000a_•_x0009_Contiene el Segundo Informe de Ejecución del Convenio reflejándose:_x000a_- Se está facturando el valor de $48,909,000 por concepto de Merchandising cuando este servicio no está incluido en el Componente No.5 de la propuesta que el proveedor realizó a la entidad._x000a_- Se registró y facturó el valor de $21.518.651 por concepto de Suministro y entrega de Chalecos y se incorporó en el Componente Gastos Logisticos y Operativos, cuando este elemento es una prenda de vestir que no hace parte de una actividad logistica ni operativa._x000a_-El valor indicado en los items establecidos  en el informe financiero el cual soporta el respectivo pago, presenta una diferencia de $215 con lo señalado en la propuesta económica._x000a_-Se contempló $3.284.400 para transporte y $523.600 para hospedaje pero se desconoce el evento al cual pertenece ya que viene indicado claramente el el Informe financiero_x000a__x000a_-Con relación al valor cancelado a la totalidad de los dos (2) pagos se refleja  los altos costos cancelados así: _x000a_Componente de transporte $108.208.098 _x000a_Alquiler de Salones $350.705.871 _x000a_Alojamiento $47.483.258 (Hoteles de 3, 4 y 5 estrellas). _x000a_Comisión por Gerencia $32.381.399 (la cual no se contempló en el estudios del sector y estudio previo)_x000a_-No se facturó almuerzos y catering cuando el informe lo contempla en la mayoría de los eventos realizados_x000a_- No se evidenció un detalle discriminado de los funcionarios, contratistas y personal que haya utilizado el hospedaje, ni un control con relación a la adquisición y entrega de los chalecos, cuadernos institucionales, separadores, carpetas corporativas y boligrafos entregados "/>
        <s v="Al realizar la verificación de la Austeridad en el gasto  se evidenció que hacía falta en su gran mayoría las evidencias que soportaban los análisis y justificaciones de los rubros objeto de seguimiento, se presentaban inconsistencias en la coherencia de cifras y  redacción entre otros aspectos, asi como los soportes documentales que fueron devueltos al Proceso de Gestión Administrativa para su corrección. De igual forma, no se allegó a la OCI el análisis de la reducción del servicio de luz_x000a__x000a_Lo anterior incumple lo enunciado en el  artículo 151 del decreto 403 de 2020, que establece El Deber de entrega de información para el ejercicio de las funciones de la unidad u oficina de control interno. _x000a__x000a_De igual forma, tampoco se acató lo indicado en la ley 1712 de 2014 articulo 3 Principio de la calidad de la información."/>
        <s v="Para el presente seguimiento se evidenció que no existe un avance en las acciones planteadas, quedando el mismo resultado informado al corte 30 de marzo de 2021, vulnerando lo señalado en el MIPG, Dimensión 7 Control Interno Primera Linea de Defensa que trata de “La formulación de planes de mejoramiento, su aplicación y seguimiento para resolver los hallazgos presentados”"/>
        <s v="En la revisión realizada a los usos presupuestales se evidenció, que no se registraron los usos  conforme al Manual de Clasificación Presupuestal, Anexo Técnico para el Aplicativo de medición de la Austeridad en el Gasto, y Proyecto, asi como al Catálogo Presupuestal del Gasto emitido por Ministerio de Hacienda y Crédito Público, así:_x000a_-Se registró la suma de   $839.491, en el uso Presupuestal  A-01-01-03-001-001 SUELDO DE VACACIONES correspondiendo al Uso A-01-01-03-001-02 INDEMNIZACION DE VACACIONES, ya que hace referencia es al pago de las vaciones indemnizadas en la liquidación de prestaciones sociales del ex funcionario Jorge Sierra_x000a__x000a_-Se afectó la suma de $11.000.000 del contrato 108 de 2021 a nombre de Juan Paredes SAS en el uso Presupuestal A-02-02-02-008-002-01 SERVICIOS JURIDICOS, correspondiente al Uso A-02-02-02-008-003-09 OTROS SERVICIOS PROFESIONALES Y TÉCNICOS N.C.P"/>
        <s v="Indicadores de Gestión_x000a__x000a_El proceso de GESTION CONTRACTUAL no cuenta con indicadores de EFICIENCIA y EFECTIVIDAD, impidiendo evaluar el logro de los resultados, conforme a lo indicado en el Modelo Integrado de Planeación y Gestión (MIPG) Dimensión “Direccionamiento Estratégico y planeación” (Formulación de Indicadores), que trata de la Definir los indicadores a utilizar y el método de construcción que más se adapte a la propia dinámica y cultura organizacional. De acuerdo con el manual “Planificación estratégica e indicadores de desempeño en el sector público” (CEPAL, 2011: 59) se pueden diferenciar varios tipos de indicadores de producto o resultados, de Insumos de proceso, procesos o actividades, o de desempeño de dichas actuaciones en las dimensiones de eficiencia, eficacia, calidad y economía, así como la Dimensión “Evaluación de resultados”  numeral  4.2.1 Seguimiento y evaluación del desempeño institucional que indica: … se debe aplicar los indicadores definidos de acuerdo con las decisiones que la entidad haya asumido y las disposiciones establecidas en las normas y lineamientos de política frente a las maneras, plazos y poblaciones a quienes decide entregar la información del seguimiento y evaluación._x000a_"/>
        <s v="Plan de Mejoramiento_x000a__x000a_Se evidenció al corte 31 marzo de 2021, incumplimiento del Plan de Mejoramiento del Proceso; por cuanto, tienen  dos (2) acciones sin iniciar y diecinueve (19) acciones vencidas. Es de anotar que seis (6) hallazgos, vienen desde la vigencia 2018, cinco (5) del 2019 y siete (7) del 2020 y una (1) del 2021, sin que se hayan tomado los correctivos del caso para dar cumplimiento al mismo, que se refieren en términos generales a la construcción del PAAC y los manuales de Contratación y Supervisión._x000a__x000a_Lo anterior desatiende lo establecido en el manual operativo MIPG, en el numeral 4.1 de la Dimensión 4ª. Dimensión: Evaluación de Resultados que señala “(…) A nivel institucional, es fundamental efectuar el seguimiento periódico a todos planes que se implementan en la entidad (…)” y en el numeral 4.2.1. Seguimiento y evaluación del desempeño institucional específica “Las dependencias de planeación suelen ser las responsables y competentes para liderar estos ejercicios. No obstante, los responsables de hacer el seguimiento y la evaluación de los resultados institucionales son los servidores públicos que tienen a su cargo cada plan, programa, proyecto o estrategia objeto de seguimiento y evaluación. Así mismo, son ellos quienes deben establecer oportunamente las acciones de corrección o prevención de riesgos, si aplica, y registrar o suministrar los datos en los diferentes sistemas de información de que dispone la organización_x000a_"/>
        <s v="Inconsistencias en la Designación de la Supervisión._x000a__x000a_Se evidenciaron falencias en la Delegación de la supervisión de los contratos 211, 214, 165,110, 265, 290, 266 y orden de compra 56640 de 2020; por cuanto no poseen claridad en esta designación, incumpliendo       el ARTÍCULO 83 de la ley 1474 de 2011, que indica “Supervisión e interventoría contractual, …La supervisión consistirá en el seguimiento técnico, administrativo, financiero, contable, y jurídico que, sobre el cumplimiento del objeto del contrato, es ejercida por la misma entidad estatal cuando no requieren conocimientos especializados. Para la supervisión, la Entidad estatal podrá contratar personal de apoyo, a través de los contratos de prestación de servicios que sean requeridos.” _x000a__x000a_Así como lo preceptuado en la Guía para el ejercicio de las funciones de supervisión e interventoría de los contratos suscritos por las Entidades Estatales numeral 1 Designación de supervisores que dice: “El ordenador del gasto de la Entidad Estatal es responsable de la vigilancia y control de la ejecución del gasto y del contrato, por lo cual es quien debe designar el supervisor de un contrato.”_x000a_"/>
        <s v="Suscripción del contrato por persona no Autorizada Subasta Inversa_x000a__x000a_En la cláusula 25 de los contratos 266 y 290 de 2020, se establece que, para el perfeccionamiento y ejecución del contrato, se requiere la firma de las partes; no obstante, al revisar digitalmente la firma de las partes en la plataforma SECOP II estos fueron aceptados por las Contratistas Carolina Escárraga y Sandra Carolina Pulido; quienes no están facultadas para hacerlo, con base en lo señalado en el artículo 12 de la Ley 80 de 1993, que establece “De la Delegación para Contratar. Los jefes y los representantes legales de las entidades estatales podrán delegar total o parcialmente la competencia para celebrar contratos y desconcentrar la realización de licitaciones o concursos en los servidores públicos que desempeñen cargos del nivel directivo o ejecutivo o en sus equivalentes. La expresión &quot;Concurso&quot; fue derogada por el art. 32 de la Ley 1150 de 2007.”_x000a_"/>
        <s v="La Entidad no cuenta a la fecha, con una sección particular identificada con el nombre  de &quot;Transparencia y acceso a la información pública” en la página principal de su sitio web oficial, ya que para acceder a ella debemos entrar al menú Atención al ciudadano e  igualmente a la fecha no cuenta con el footer o pie de página GOV.CO, ni con los nuevos menús Atención y Servicios  a la Ciudadanía y Participa, de que trata el Anexo 2 de la Resolución 1519 de 2020, los cuales tenían plazo para su implementación hasta el 31 de Marzo de 2021, con ello incumpliéndose lo establecido en el Articulo 2.1.1.2.14.  del Decreto 1081 2015"/>
        <s v="Respecto de la información que trata el Artículo 2.1.1.2.1.4 del Decreto 1081 del 2015, en el link  https://dnbc.gov.co/procedimientos-direccion-nacional-de-bomberos, no se encuentran publicados los procesos y procedimientos de la Entidad, que se siguen para tomar decisiones en las diferentes áreas; al igual que en el link:  https://dnbc.gov.co/direccion-nacional/informacion-institucional/directorio-de-funcionarios, no se encuentra publicado el directorio de funcionarios que incluya el cargo, direcciones de correo electrónico y teléfono del despacho de los empleados y funcionarios y las escalas salariales, con ello inobservándose lo estipulado en el precepto indicado.  "/>
        <s v="La política de seguridad y privacidad de la información, expedida en agosto de 2019, no se  ajusta a los dispuesto en el Anexo 3 de la Resolución MinTIC de  2020 a las condiciones mínimas técnicas y de seguridad digital, allí establecida."/>
        <s v="No se observa en la sección de datos abiertos la publicación total de la información y con los requisitos mínimos que solicita el Anexo 4 de la Resolución 1519 del 2020 de las MinTIC  donde se ubique el Índice de información pública reservada y clasificada con fecha de levantamiento de la reserva, el registro de activos de información,  el esquema de publicación de la información,  el programa de gestión documental,  las tablas de retención documental y el acto administrativo sobre costos de reproducción de información pública"/>
        <s v="No se encuentra ajustado el espacio normativa a lo estipulado en el Anexo 2 de la Resolución 1519 de 2020, no obstante el plazo hasta el 31 de marzo de 2021; toda vez, que debe haber un primer grupo de la    normativa de la entidad o autoridad, luego con un numeral 2.1.1 Leyes de acuerdo con las que  apliquen a la DNBC; 2.1.2 Decreto Único Reglamentario; 2.1.3 Normativa aplicable: decretos, resoluciones, circulares, directivas presidenciales, actos administrativos, autos o fallos judiciales 2.1.4 Vínculo al Diario o Gaceta Oficial y 2.1.5 Políticas, lineamientos y manuales 2.1.6 Agenda Regulatoria. 2.2 Búsqueda de normas, 2.2.1 Sistema Único de Información Normativa-SUIN; 2.2.2Sistema de búsqueda de normas; 2.3 Proyecto de normas para comentario, con ello inobservándose lo establecido para este espacio De acuerdo a lo estipulado en el Anexo 2 de la Resolución 1519, a la fecha se debía tener en el No.4 de la página web la Sección Planeación, Presupuesto e Informes, dentro del menú Transparencia y acceso a la información pública   con asuntos presupuestales y de planeación, control interno, auditoria e informes de la Entidad, para lo cual se tenía plazo hasta el 31 de marzo de 2021"/>
        <s v="Se observó que la Entidad se encuentra realizando el pago de riesgos laborales de Contratistas que tienen formación Bomberil, sin embargo, al verificar las obligaciones de una muestra de cinco (5) contratos, se evidenció que cuatro (4) de ellos solo tienen obligaciones de tipo administrativo, incumpliendo lo establecido en el artículo 2 de la Resolución 2087 de 2013"/>
        <s v="Se evidenció que la entidad durante la vigencia 2021 no ha suscrito contrato para realizar el mantenimiento de los vehículos y en la actualidad el vehículo Volkswagen Amarok de placas ZXW 532 se encuentra varado, _x000a__x000a_adicionalmente no se cuenta con los soportes de la ejecución del mantenimiento preventivo y correctivo de las instalaciones, incumpliendo lo establecido en el Decreto 1072 de 2015, artículo 2.2.4.6.24 Medidas de prevención y control, parágrafo 2"/>
        <s v="Se evidenció que se cuenta con un documento borrador del plan estratégico de seguridad vial, sin embargo, a la fecha no se ha realizado el diagnostico de seguridad vial, así como la capacitación a los actores viales, incumpliendo lo establecido en la ley 1503 de 201, articulo 12"/>
        <s v="Se evidenció  incumpliendo a lo establecido en el Procedimiento de Control Interno Contable emitido por la Contaduría General de la Nación  numeral 2.2.1 Reconocimiento,debido a que no se está incorporando la totalidad de la información financiera, económica y social de la entidad, por cuanto, no se registró en los Estados Contables las incapacidades de los funcionarios, quedando el mismo saldo del  30 de Junio de 2021._x000a_De igual forma, al verificar la aplicación de las Políticas de  Operación en los cruces de información se evidencia la carencia de procedimientos para realizar las conciliaciones, cruces de información  ya que desde el mes de Julio de 2021, no se realizan conciliaciones del rubro Cuentas por Cobrar Incapacidades."/>
        <s v="En la revisión realizada a los usos presupuestales se evidenció, que no se registraron los usos  conforme al Manual de Clasificación Presupuestal, Anexo Técnico para el Aplicativo de medición de la Austeridad en el Gasto, y Proyecto, asi como al Catálogo Presupuestal del Gasto emitido por Ministerio de Hacienda y Crédito Público, así:_x000a__x000a_•_x0009_El 01 de Julio de 2021, se registro la suma de $11.000.000 del contrato 108 de 2021 a nombre de Juan Paredes SAS en el uso Presupuestal A-02-02-02-008-003-01-01 SERVICIOS DE CONSULTORIA EN ADMINISTRACION Y SERVICIOS DE GESTION , correspondiente al Uso A-02-02-02-008-003-09 OTROS SERVICIOS PROFESIONALES Y TÉCNICOS N.C.P._x000a__x000a_•_x0009_El día 28 de septiembre de 2021, se  registro en el uso presupuestal A-02-02-02-008-003-09 OTROS SERVICIOS PROFESIONALES Y TECNICOS NCP  el convenio de asociación No. 146-2021 a nombre de BENEMERITO CUERPO DE BOMBEROS DE CALI  por la suma de $240.000.000;  cuando la cuenta del gasto que se afectó fue la 5.1.11.06.001 ESTUDIOS Y PROYECTOS"/>
        <s v="Se evidenció legalización extempóranea de comisiones, incumpliendo lo señalado en la resolución  060 de 2021, artículo 4 literal (g), por cuanto las resoluciones 464 y 334 de 2021 fueron legalizadas de manera inoportuna (Matriz 4) y las 334,337,398,399,400,401 y 402 no han sido legalizadas; conforme a lo establecido en el  Control de Comisiones y Viaticos. (Matriz 5)"/>
        <s v="Al verificar la documentación en el Sistema de Gestión, se constató que el Proceso de Gestión Administrativa, no está dando aplicabilidad a los procedimientos PC-GA-03 Mantenimiento Preventivo y/o correctivo de los Vehículos  y PC-GA-04 Suministro de Combustible, adoptados por la DNBC el 23 de agosto de 2016. _x000a_De igual forma, ocurre con la inaplicabilidad de resolución del 448 de 2015, que establece el manual para el manejo de Vehículos de la DNBC, que tiene inmerso las revisiones generales de mantenimiento, el uso de los vehículos, prohibiciones de los conductores y procedimiento para el trámite de comparendos etc."/>
        <s v="Se evidenció que fue utilizado el vehículo de Placas OKZ 951 los días sábados y festivos sin la debida jusitificación así:_x000a__x000a_25 de julio de 2021_x000a_22 de agosto de 2021_x000a_26 de septiembre de 202_x000a__x000a_Lo anterior incumple lo establecido en  el articulo 13 del Decreto 371 de 2021, que indica “Los vehículos solo podrán ser utilizados de lunes a viernes, y su uso en fines de semana y festivos deberá ser justificado en necesidades del servicio o en razones de seguridad”."/>
        <s v="Se evidenció que aun cuando, se elaboraron nueve (9) documentos denominados “ Designación de la SIM…” y se realizó la justificación de su utilización, los mismos no poseen firma del Director General y en la mayoría de estos documentos tampoco posee la firma del que la recibe; es decir,  no están formalizados, desatendiendo desatendiendo la Dimensión 2 Direccionamiento Estratégico y Planeación  del MIPG._x000a_De igual forma, en el mes de septiembre de 2021, Aunque se suspendieron 27 lineas de las 36 quedando activas 9 lineas, es necesario indicar que la suspensión no garantiza la respectiva cancelación de las mismas; por lo tanto, la DNBC debe cancelar las lineas mencionadas y asegurarse de dar cumplimiento a las directrices de eficiencia administrativa."/>
        <s v="No se está dando cumplimiento al Artículo 11 del Decreto 371 de 2021, por cuanto, se está  cancelando costos altos por concepto de  alquiler de salones, transporte aereo, alojamiento,  sonido, luces, logistica entre otros sin priorizar el uso de las tecnologías de la información ya que se están realizando capacitaciones, eventos y reuniones de manera presencial y no virtual, como se evidencia en el pagos realizado  al convenio 113 de 2021, así:_x000a_Pago por valor de $190.262.712,00:_x000a_•_x0009_No se realizó la  solicitud de servicios por parte de la entidad_x000a_•_x0009_La OCI realizó el análisis de los costos invertidos en cada uno de los eventos realizados evidenciándose de manera general un alto desembolso en lo que respecta los componentes 1,3 y 5, así_x000a__x000a_Componente 1 Alquiler de equipos $21.064.443_x000a_Componente 2 Transporte $28.789.432_x000a_Componente 5 Gastos logisticos $128.270.836._x000a__x000a_•_x0009_Se facturaron y se cancelaron tiquetes aéreos por valor de$12.138.000 señalados en el Item 2 “Transporte (Aereo, Terrestre)”, cuando la entidad por Compra Pública realizó la adquisición de este servicio con la empresa Subatours._x000a_•_x0009_El valor indicado en los items establecidos  en el informe financiero el cual soporta el respectivo pago, presenta una diferencia de $213.60 con lo señalado en la propuesta económica_x000a_•_x0009_Se registró y facturó el valor de $595.000 por concepto de Suministro y entrega de Gorras y se incorporó en el Componente Gastos Logisticos y Operativos, cuando este elemento es una prenda de vestir que no hace parte de una actividad logistica ni operativa._x000a_•_x0009_En el Componente 5 Gastos Logísticos y Operativos del Proyecto se evidenció un alto costo en lo que respecta a Carpa, Convocatoria periodistas, Servicio Mobiliario, espacio y personal para la alimentación del evento, entre otros. _x000a_•_x0009_Es incierto el número de participantes; por cuanto se facturaron diferentes cantidades para los siguientes items:_x000a_25 Kit Basico de tapaboca y alcohol de 60 ml_x000a_50 memorias USB 16 G_x000a_5 Gorras para obsequio_x000a_35_x0009_servicio mobiliario_x000a_•_x0009_No se facturaron servicios de Alimentación y Catering por el Componente 4, aun cuando los eventos de Entrega para el fortalecimiento de los CB de la zona caribe, Taller de Certificado de cumplimiento por Zonas, Medios de Comunicación y Reunión Interinstitucional establecieron en el Componente 5 el Servicio de Mobiliario, espacio y personal para la alimentación del evento._x000a_•_x0009_No se evidenció un detalle discriminado de los funcionarios, contratistas y personal que haya utilizado el hospedaje, ni un control con relación a la adquisición y entrega de las gorras y memorias USB"/>
        <s v="Para el presente seguimiento se evidenció que no existe un avance en las acciones planteadas, quedando el mismo resultado informado al corte 30 de octubre de 2021, vulnerando lo señalado en el MIPG, Dimensión 7 Control Interno Primera Linea de Defensa que trata de “La formulación de planes de mejoramiento, su aplicación y seguimiento para resolver los hallazgos presentados”"/>
        <s v="Ambiente 1.2 _x000a_La DNB, tiene implementado el Manual de Convivencia Laboral, pero en  el segundo semestre de la vigencia 2021,  no se realizó la respectiva socialización."/>
        <s v="Ambiente 1.3_x000a_El Manual de seguridad y privacidad de la información se actualizó hasta el 23 de diciembre de 2021, por lo tanto no se ha dado aplicabilidad ni se ha socializado. De igual forma, no se evidencia en el mismo, una  la política  frente a la detección y prevención del  uso inadecuado de la información priveligiada u otras situaciones que puedan implicar riesgos para la entidad."/>
        <s v="Ambiente 9.4_x000a_La entidad, realizó la Identificación de los Riesgos de gestión, conforme fue programado  por la Entidad, no obstante no se ha generado la la etapa de valoracion de los riesgos "/>
        <s v="Ambiente 11.2_x000a_No se cuenta con actividades de control internas para los proveedores de tecnología tiene documentado el desarrollo de actividades de control para los proveedores de tecnología. "/>
        <s v="Ambiente 11.1_x000a_La DNBC aunque cuenta con la Política General de Seguridad y Privacidad de la información, la misma no tiene inmerso el componente de infraestructura tecnologica y sus controles, asi como tampoco hace referencia a las  actividades que traten de los procesos de adquisición desarrollo y mantenimiento de tecnologías._x000a_De otro lado la entidad no realizó mentenimiento preventivo de hardware durante la vigenica 2021._x000a_"/>
        <s v="Ambiente 12.1_x000a_La OCI, evalúa la actualización de procesos, procedimientos, Políticas de operación, instructivos, manuales entre otros, en los seguimientos y auditorías realizadas durante el primer y segundo semestre de 2021. No obstante la segunda linea de defensa no realiza evaluación de la documentación del sistema, para garantizar la aplicación adecuada de las principales actividades de control"/>
        <s v="Ambiente 12.5_x000a_La OCI realizó seguimiento en el tercer cuatrimestre de 2021,  a los controles  y responsables de los riesgos de corrupción. En  relación a los riesgos de Gestión se generó evaluación  a la etapa de Identificación de los Riesgos, conforme fue programado  por la Entidad, pero no  se ha realizado la  evaluación a los controles establecidos en los Riesgos de Gestión._x000a__x000a_De otro lado, se evidenció que no se realiza la auto control ni autoevaluación con respecto a la primera linea de defensa, ni evaluación de la segunda linea de defensa."/>
        <s v="Ambiente 15.4_x000a_En la Política de Comunicación Interna y Externa de la Dirección  Nacional de Bomberos se estableció &quot;El proceso de Gestión de la Comunicación debe realizar semestralmente la evaluación de los canales de comunicación externos de la entidad con los Cuerpos de Bomberos, escogiendo la metodología más adecuada para su realización con el fin de conocer el alcance que se tiene e identificar las posibles mejoras del proceso&quot;, sin embargo no se ha realizado la evalución correspondiente al segundo semestre de 2021, asi como tampoco se cuenta con un procedimiento que determine claramente los lineamientos y metodolología para la evaluación de los canales de comunicación."/>
        <s v="Ambiente 13.2_x000a_La  Entidad cuenta con  el registro de activos de la información, pero la misma se encuentra desactualizada, ya que al realizar la revisión  se evidencia que el &quot;Fundamento Constitucional o Jurídico&quot; estipulado en algunas categorias o tipos de información está desactualizado con normatividad que se encuentra derogada. Ej Decreto 1537 de 2001 que fue derogado por el Decreto 1083 de 2015, Guía para la gestión del riesgo de corrupción 2015 y la Guía para la administración del riesgo 2011 DAFP, entre otros._x000a__x000a_En el seguimiento a la implementación de la Ley 1712 de 2014, se encontró que la entidad no ha implementado el anexo 2 de la resolución 1516 de 2020 para la publicación de la información en la página web."/>
        <s v="Ambiente 15.3_x000a_Se cuenta con  el Procedimiento de recepción, distribución, seguimiento y salida de Peticiones, Quejas, Reclamos, Sugerencias y Denuncias, PC-AU-01, Versión: 2, Vigente Desde  16/11/2021, en el cual se tienen establecidas tanto las responsabilidades, como el flujo de que debe surtir una PQRSD desde su recepción, hasta la respuesta al peticionario; sin embargo, con corte a octubre se presenta un 3,7% ( respuestas extemporáneas (53/1432) de acuerdo con los informes mesuales publicados para Gestión de Atención al Usuario."/>
        <s v="Ambiente 15.6_x000a_Se realizó el Informe de encuesta de satisfacción del Usuario para el tercer cuatrimestre de 2021,con la aplicación de  38 encuestas  de 395 usuarios,  lo cual no es representativo para un nivel de confianza aceptable de las PQRSD atendidas por la entidad, evidenciándose que la información allí recolectada no es suficiente ni amplia para conocer la percepción de las partes interesadas.  Asimismo, en la página web no se evidencia la publicación de la evaluación del servicio del primer semestre de 2021."/>
        <s v="Ambiente 17.1_x000a_La entidad de acuerdo con los informes  de las evaluaciones independientes, formula los Planes mejoramiento respectivos, en donde se analizan causas y se establecen acciones de mejora para fortalecer el Sistema de Control Interno para alcanzar el logro de los objetivos de la Entidad., sin embargo se presentan debilidades en el cumplimiento de las acciones formuladas._x000a_"/>
        <s v="Ambiente  17.4_x000a_La Oficina de Control Interno en el Comite Institucional de Coordinación de Control Interno de noviembre, presentó el resultado del  seguimiento y verificación del estado de los Planes de  Mejoramiento  establecidos  por  los  diferentes  procesos,  como  resultado  de  las  auditorías internas, seguimientos realizado por la Oficina de Control Interno, para la toma de decisiones por parte de la Alta Dirección., en el cual se evidencia incumplimiento de algunas de las acciones formuladas."/>
        <s v="Se evidencian con corte al 31/12/2021, 32 incapacidades que no han sido pagadas por las entidades, las cuales ascienden a $32.743.368, lo que denota que las gestiones de recobro no han tenido éxito, dado que aprecia un saldo considerable por cobrar especialmente a SANITAS.  Al respecto se debe tener en cuenta que el artículo 28 de la Ley 1438 de 2011, establece “El derecho de los empleadores de solicitar a las Entidades Promotoras de salud el reembolso del valor de las prestaciones económicas prescribe en el término de tres (3) años contados a partir de la fecha en que el empleador hizo el pago correspondiente al trabajador”"/>
        <s v="Se evidencio que el proceso de gestión jurídica no adelantado las acciones legales adelantadas para el cobro coactivo de estos los valores adeudados por las EPS y ARL, porque antes se deben adelantar acciones administrativas previas al inicio del cobro por vía judicial.  Sobre las cuales requirió el envío por parte del Proceso de Talento Humanos de la siguiente información:_x000a_ _x000a_• Copia de la incapacidad._x000a_• Copia acta de posesión del funcionario._x000a_• Copia de las planillas únicas de autoliquidación de aportes al sistema de salud_x000a_Correspondientes a los seis (6) meses anteriores a la fecha de ocurrencia del hecho que_x000a_Conllevó la expedición de la incapacidad._x000a_• Copia de la resolución de reconocimiento de la incapacidad o licencia._x000a_• Copia del comprobante de pago de nómina_x000a_• Copia de las peticiones remitidas a las EPS/ARL (Correos electrónicos, derechos de_x000a_petición, respuestas a peticiones, comunicaciones oficiales) que den cuenta de las_x000a_actuaciones realizadas ante la EPS/ARL para cobrar las incapacidades y/o licencias._x000a__x000a_incumpliendo lo establecido en el artículo 817 del Estatuto Tributario, que señala que el plazo con el que cuenta la Administración para iniciar un proceso de cobro coactivo prescribe en cinco años, so pena de la ocurrencia de la prescripción extintiva, que castiga el interés del acreedor para reclamar su derecho._x000a_"/>
        <s v="Se tienen registros de 31 comisiones que no se legalizaron de manera oportuna, lo que  conlleva al incumplimiento del Artículo  2.2.5.5.29 del  Decreto 648 de 2017 que señala “Informe de la comisión de servicios. Los servidores públicos, con excepción de los Ministros y Directos de Departamento Administrativo, deberán presentar ante su superior inmediato y dentro de los tres (3) días siguientes a la finalización de la comisión que le haya sido conferida, un informe ejecutivo sobre las actividades desplegadas en desarrollo de la misma.” "/>
        <s v="En los registros del RUNT, se evidencio que el automóvil ZXW532, no tiene renovación del Certificado de revisión técnico-mecánica el cual venció el 27/10/2021, incumpliendo el artículo 46 de la Ley 769 de 2002 que señala “Todo vehículo automotor registrado y autorizado deberá presentar el certificado vigente de la revisión técnico – mecánica”, así mismo en el artículo 50 establece que “Por razones de seguridad vial y de protección al ambiente, el propietario o tenedor del vehículo de placas nacionales o extranjeras, que transite por el territorio nacional, tendrá la obligación de mantenerlo en óptimas condiciones mecánicas y de seguridad”"/>
        <s v="No se aportó documentación sobre el estado de la camioneta IXX308, la cual según informaron esta en reparación, esta situación demuestra que se incumple Dimensión 3 de MIPG Gestión con Valores para resultados del MIPG en relación a los “Lineamientos generales para la implementación” en lo que respecta a “Gestionar recursos físicos y servicios internos” que establece “Es importante que se asigne un responsable (ya sea en una dependencia o en una persona, dependiendo de las capacidades de la entidad) de establecer los mecanismos para ejercer el control legal y técnico de los bienes y servicios con que se cuenta. De igual manera, es importante identificar, caracterizar, dar el mantenimiento requerido, custodiar y disponer apropiadamente de los bienes materiales.”"/>
        <s v="En la matriz diligenciada y entregada por GAU, que hace referencia al Listado de PQRSD correspondiente al segundo semestre de 2021, se evidenció que del total de 694 radicados 187 están sin radicado de salida, es decir el 5.42.%, una cifra considerable._x000a__x000a_Ahora bien, con relación a la muestra tomada por la OCI, es decir los 69 radicados se evidenció que:_x000a__x000a_-En la matriz de PQRS se estipuló que 25 de estos PQRS no poseen documento de respuesta que tuviera número de radicado de salida._x000a__x000a_-Las siguientes PQRS, fueron relacionadas en la Matriz indicando que no poseían documento radicado de salida, pero al realizar la revisión se encontró que las mismas si poseen respuesta con número de radicado así:_x000a__x000a_PQRS No radicado de salida_x000a_20211140115322 20212110031061_x000a_20211140116012 20222110037841_x000a_20211140116592 20222110032521_x000a_20211140118832 20222110032321_x000a_20211140119372 20222110032331_x000a_20211140122852 20222110032331_x000a__x000a_Con ello se desconoce lo preceptuado en el numeral 7 Actividad 5 de las Políticas de Operación del Procedimiento de Recepción, Distribución, seguimiento y salida de Peticiones, Quejas, Reclamos, Sugerencias y Denuncias que indica “que como registro del trámite de las PQRSD debe quedar un radicado de ORFEO."/>
        <s v="Falta de atención a las PQRSD dentro de los términos legales. Se encontró que en 146 PQRSD de los 694 radicados del segundo semestre de acuerdo con la base de datos suministrada por GAU, se respondieron de forma extemporánea, sin que haya evidencia, que dieron respuesta parcial debidamente sustentada y justificando porque no se pudo atender en término al peticionario; y si en caso de ser necesario que hayan fijado un nuevo tiempo que no excediera el término inicialmente establecido._x000a__x000a_De las 69 PQRSD tomadas de muestra se encontraron 10 respondidas de forma extemporánea, para el radicado 20212050096211, en la base de datos figura con respuesta 9/11/2021, sin embargo, en el documento cargado en ORFEO el 21/09/2021._x000a_Lo anterior incumple lo establecido     en el artículo 14 de la Ley 1755 de 2015, y su parágrafo: “…Artículo 14. Términos para resolver las distintas modalidades de peticiones. Salvo norma legal especial y so pena de sanción disciplinaria, toda petición deberá resolverse dentro de los quince (15) días siguientes a su recepción…”_x000a__x000a_PARÁGRAFO. Cuando excepcionalmente no fuere posible resolver la petición en los plazos aquí señalados, la autoridad debe informar esta circunstancia al interesado, antes del vencimiento del término señalado en la ley expresando los motivos de la demora y señalando a la vez el plazo razonable en que se resolverá o dará respuesta, que no podrá exceder del doble del inicialmente previsto."/>
        <s v="Al verificar el aplicativo ORFEO se encontró que para 4 de las peticiones identificadas como vencidas  en la base de datos de GAU,se generó la respuesta, así: 20213800106152, 20211140108392, 20211140115322, 20211140116012 y 20211140116592, además se encontró que la petición con radicado 20211140121692 se encuentra bloqueda, incumpliéndose lo establecido en el Artículo 23 de la Constitución Política, los términos señalados en el artículo 14 de la Ley 1755 de 2015, el Numeral 5.7 del   Procedimiento   de   Recepción, Distribución, Seguimiento y Salida de Peticiones, Quejas, Reclamos, Sugerencias y Denuncias."/>
        <s v="Se evidenció que la Oficina de Control Interno Disciplinario no ha dado cumplimiento a lo establecido en la Guía Estrategias para la Construcción del PAAC en cuanto a “adelantar las investigaciones en caso de: (i) incumplimiento a la Respuesta de peticiones, quejas, sugerencias y reclamos en los términos contemplados en la ley y (ii) quejas contra los servidores públicos de la entidad.” Generadas durante el II semestre de 2021"/>
        <s v="Al realizar el análisis de las variaciones y al comparar los saldos al 31 de marzo de 2021 frente al mes de marzo de 2022, no se evidencia la recuperación en el saldo adeudado por concepto de Cuentas por Cobrar  Incapacidades”; por parte de las EPS y ARL ya que el valor al 2021 era de $28.946.919 y al 2022 es de $29.458.339. Lo anterior, debido a que no se ha adelantado por parte de la entidad el cobro coactivo de estas partidas, desconociéndose que debe existir una gestión permanente al cobro y recobro de los saldos por concepto de incapacidades, incumpliendo lo establecido en la Ley 1066 de 2006 del 29 de Julio Artículo 1, que indica, Gestión del recaudo de cartera pública. Conforme a los principios que regulan la Administración Pública contenidos en el artículo 209 de la Constitución Política, los servidores públicos que tengan a su cargo el recaudo de obligaciones a favor del Tesoro Público deberán realizar su gestión de manera ágil, eficaz, eficiente y oportuna, con el fin de obtener liquidez para el Tesoro Público."/>
        <s v="En la revisión realizada a los usos presupuestales se evidenció, que no se registraron los usos  conforme al Manual de Clasificación Presupuestal, Anexo Técnico para el Aplicativo de medición de la Austeridad en el Gasto, y Proyecto, asi como al Catálogo Presupuestal del Gasto emitido por Ministerio de Hacienda y Crédito Público, así:_x000a__x000a_•_x0009_El 22 de febrero de 2022, se registró la suma de $11.615.999.36  a nombre de COMJURIDICA en el uso presupuestal SERVICIOS DE CONSULTORIA EN ADMINISTRACION Y SERVICIOS DE GESTION A-02-02-02-008-003-01-1 y corresponde a SERVICIOS JURIDICOS A-02-02-02-008-002-01_x000a__x000a_•_x0009_ Se registró en el Uso Presupuestal A-02-02-02-008-003-09 OTROS SERVICIOS PROFESIONALES Y TÉCNICOS N.C.P, la suma de $2.410.550; cuando los mismos hacen referencia al uso  A-02-02-02-006-003- Gastos de desplazamiento así:_x000a_MANOSALVA PEDRO ANDRES   $740.283 _x000a_ANDRADE VIVIANA                       $684.842_x000a_VERGARA JHON                            $846.108_x000a_MURILLO ORLANDO                     $139.317"/>
        <s v="No se está acatando lo  señalado en el MIPG Dimensión 3 “Gestión con Valores para el Resultado”, lineamiento “Trabajar por procesos” ya que no se están definiendo de manera secuencial cada una de las diferentes actividades del proceso, desagregándolo en procedimientos o tareas, asi como los “Lineamientos generales” con respecto a los mecanismos para ejercer un control legal y técnico de los bienes de la entidad, ya que se evidenció que no se  están ejecutando de manera adecuada los controles asociados al Parque Automotor así:_x000a_Vehículo Plazas ZXW 532_x000a__x0009_No se evidencian las planillas de desplazamiento ni los Check List de Pre uso de vehículos de los meses de enero, febrero de 2022 y del 01 al 16 de marzo de 2022_x000a_Vehículo Plazas OKZ 951_x000a__x0009_A partir del 11 de marzo de 2022, se implementó por parte del Proceso Gestión Administrativa el Formato de  planilla de Desplazamiento FO-AD-02-01 Versión 1, pero los formatos que continuaron diligenciando los conductores fueron los FR-GA-16 versión 0.0 vigencia 23-08-2016. _x000a__x000a_Lo mismo ocurrió con el Formato  Inspección Preoperacional Vehículos FO-AD-02-02 Versión 1, el cual actualizó el formato Check List pre uso de vehículos._x000a__x000a__x0009_Se está generando una fotocopia ya diligenciada impresa de la verificación, y únicamente se está diligenciando de manera diaria  el kilometraje, el día y la hora, lo que no asegura que el vehículo se encuentre en optimas condiciones para ser utilizado._x000a__x0009_Los formatos de “Check List pre uso de vehículos”, se encuentran sin firma del supervisor"/>
        <s v="No hay claridad con relación a la suscripción del Comodato, las razones de la Devolución por parte del Cuerpo de Bomberos Voluntarios de Bogotá, las decisiones tomadas por Entidad, teniendo en cuenta que no se poseee trazabilidad de la documentación._x000a__x000a_Está  observación fue informada por parte de la OCI en  los informes de austeridad correspondientes a la vigencia  2021, y aún continúa sin tomarse las acciones para subsanar la mismas, _x000a_Lo anterior  incumple la tercera 3 Dimensión Gestión con Valores para resultados del MIPG en relación a los “Lineamientos generales para la implementación” en lo que respecta a “Gestionar recursos físicos y servicios internos” "/>
        <s v="Aunque se implementó el Manual para el Manejo de Vehiculos de la Dirección Nacional de Bomberos Código MN-AD-02 Versión 1 Vigente a partir del 11 de marzo de 2022, y socializado el 15 de marzo de 2022 con los Conductores de la DNBC, al verificar la documentación se constató que se continua sin dar aplicabilidad a los procedimientos PC-GA-03 Mantenimiento Preventivo y/o correctivo de los Vehículos  y PC-GA-04 Suministro de Combustible, adoptados por la DNBC el 23 de agosto de 2016; incumpliendo la Dimensión 3 Gestión con Valores para el Resultado, del MIPG. _x000a_Esta falencia ha sido informada en los seguimientos realizados a la Austeridad en el gasto de la vigencia 2021 y primer trimestre de 2022, sin que se hayan tomado los correctivos necesarios para subsanarla. "/>
        <s v="Al realizar el seguimiento por parte de la Oficina de Control Interno, se evidenció el  incumplimiento a lo establecido en el Plan de Eficiencia Administrativa y Cero Papel de la  DNBC, conforme al numeral 5.6 “las Estrategias y metas a  implementar en la DNBC; por cuanto no se evidenció acciones ejecutadas para las siguientes estrategias:_x000a_•_x0009_Compromiso y apoyo de la alta dirección o líderes de los procesos y el trabajo mancomunado con el comité de trabajo asignado; y la de implementación de usuarios y contraseñas para generar impresiones, ya que en el informe de eficiencia no se hizo referencia a estas actividades._x000a__x000a_•_x0009_Articulación con el proceso de Gestión de tecnología e informática –GTI de la Entidad, para  implementar como primera medida en el control de impresión por parte de los funcionarios y contratistas, la retención de documentos con usuario y contraseña, esto con el fin de evitar la impresión directa de los archivos, optimizando y controlando así la impresión involuntaria de estos; por cuanto, a la fecha aun hay funcionarios y contratistas que no poseen esta contraseña"/>
        <s v="CATALOGO REPORTES SIGEPII_x000a_*Actualización hoja de Vida contratistas:_x000a_Del catálogo del SIGEPII solo 24 contratistas actualizaron su hoja de vida en el sistema para la vigencia 2021, de los cuales 13 figuran en la base datos aportada por contratación (116 contratistas), es decir que: _x000a_•Falta el registro de 103 contratistas por actualizar su hoja de vida, incumpliéndose con ello lo establecido en el numeral 3 del artículo 2.2.17.10 Formato de hoja de vida. Del Decreto 1083 de 2015 que establece “(…) Están obligados a diligenciar el formato único de hoja de vida, (…) .Los contratistas de prestación de servicios, previamente a la celebración del contrato” _x000a_•En el catálogo del SIGEPII, se encontraron once (11) contratistas de los cuales no se evidencia  vínculo con la Entidad._x000a__x000a_*Contratos de prestación de servicios profesionales:_x000a_Verificado el reporte del SIGEPII “Contratos de prestación de servicios profesionales”, se observó  que solo registra un (1) contratista para la vigencia 2021, con lo cual se evidencia que no está  cumpliendo el artículo  2.2.17.7  del Decreto 1083 de 2015.•Asi mismo De los 22 contratistas del catálogo del SIGEPII, se encontraron cuatro (4) registros repetidos de los reportados por contratación y cinco (5) que no se evidencia  vínculo con la Entidad para el periodo objeto del seguimiento, dentro de los cuales también hay tres (3) que están repetidos_x000a__x000a_*Roles de usuarios activos: _x000a_•De los 116 contratistas de la base datos aportada por contratación se evidenció que 38 de los contratistas no tienen asignado el rol para acceder al sistema, con lo cual se evidencia que no está  cumpliendo el artículo  2.2.17.7  del Decreto 1083 de 2015 ._x000a_•Respecto del rol operador de contratos, único que coincide con el habilitado de la Entidad, se evidencia que no está  cumpliendo a cabalidad con las responsabilidades establecidas en el artículo  2.2.17.7  del Decreto 1083 de 2015. _x000a_•En el reporte se aprecia que el rol de administrador de Entidades está asignado a un servidor público, del cual se evidencia que no está   cumpliendo a cabalidad las responsabilidades establecidas en el artículo  2.2.17.7  del Decreto 1083 de 2015_x000a_•De la Información reportada en el catálogo  Roles de usuarios activos, como se observa en la matriz, las cantidades no corresponden con los roles asignados, cargos de los servidores y contratistas activos, con lo cual se ratifica el incumplimiento señalado al artículo  2.2.17.7  del Decreto 1083 de 2015_x000a_•También se apreció inconsistencia en el número de identificación y      contratistas que no pertenecen a la DNBC_x000a__x000a_*Consulta de hojas de vida aprobadas de la entidad+G10_x000a_•Para los servidores públicos, en el campo “Fecha de Aprobación de la Hoja de Vida” 28 figuran con fecha 04/12/2021 y uno con fecha 20/03/2018, fechas que no corresponden con las de posesión de los servidores, con lo cual se evidencia que no se está  cumpliendo a cabalidad las responsabilidades establecidas en el artículo  2.2.17.7  del Decreto 1083 de 2015 _x000a_•De los 116 contratistas se observó que 38 no figuran en el catálogo, 32 que no registran Fecha de Aprobación de la Hoja de Vida y 39 que tienen la fecha que no corresponde al inicio del contrato de la vigencia 2021, con lo cual se evidencia que no se está  dando cumplimiento  a cabalidad las responsabilidades establecidas en el artículo  2.2.17.7  del Decreto 1083 de 2015_x000a_Datos personales de servidores públicos y contratistas por entidad_x000a_•De los 116 contratistas, se evidencio que al realizar el cruce por número de identificación 40 no figuran en el catálogo, por lo tanto la información es incompleta, con lo cual se evidencia que no están dando cumplimiento a cabalidad las responsabilidades establecidas en el artículo  2.2.17.7  del Decreto 1083 de 2015_x000a_•Así mismo, se presentan inconsistencias en la información que genera el reporte como es el caso de Contratistas que según los registros figuran como “Vinculados a cargo de planta”, como es el caso de Claudia Quintero Franklin y Julio Cesar García Triana, también se apreció que todos los contratistas figuran que “no tiene Contrato asignado en la entidad”, con lo cual se evidencia la falta de control por parte de quien tiene asignado el rol de Operador de Contratos. _x000a_*Contratos finalizados x fecregis y pendiente fin _x000a_Se observó que solo tiene un registro para la vigencia 2021 y que aún figura en estado activo – Carolina Escarraga, sin que se hubiese hecho el registro de los 115 contratistas restantes_x000a_*Educación formal de los servidores públicos vinculados y contratistas con contrato activo en la entidad: _x000a_De los 116 contratistas se observó que tan solo figura el registro de Carolina   Escarraga Trejos, con ello evidenciándose que 115 contratistas no reportan la información requerida, sin que esto haya sido evidenciado  por quien tiene asignado el rol  de administrador de entidades, con ello, estableciéndose el incumplimiento al artículo  2.2.17.7  del Decreto 1083 de 2015_x000a_       "/>
        <s v="CATALOGO REPORTES SIGEPII_x000a_*Actualización hoja de Vida contratistas:_x000a_Del catálogo del SIGEPII solo 24 contratistas actualizaron su hoja de vida en el sistema para la vigencia 2021, de los cuales 13 figuran en la base datos aportada por contratación (116 contratistas), es decir que: •Falta el registro de 103 contratistas por actualizar su hoja de vida, incumpliéndose con ello lo establecido en el numeral 3 del artículo 2.2.17.10 Formato de hoja de vida. Del Decreto 1083 de 2015 que establece “(…) Están obligados a diligenciar el formato único de hoja de vida, (…) .Los contratistas de prestación de servicios, previamente a la celebración del contrato” •En el catálogo del SIGEPII, se encontraron once (11) contratistas de los cuales no se evidencia  vínculo con la Entidad._x000a__x000a_*Contratos de prestación de servicios profesionales:_x000a_Verificado el reporte del SIGEPII “Contratos de prestación de servicios profesionales”, se observó  que solo registra un (1) contratista para la vigencia 2021, con lo cual se evidencia que no está  cumpliendo el artículo  2.2.17.7  del Decreto 1083 de 2015.•Asi mismo De los 22 contratistas del catálogo del SIGEPII, se encontraron cuatro (4) registros repetidos de los reportados por contratación y cinco (5) que no se evidencia  vínculo con la Entidad para el periodo objeto del seguimiento, dentro de los cuales también hay tres (3) que están repetidos_x000a__x000a_*Roles de usuarios activos: _x000a_•De los 116 contratistas de la base datos aportada por contratación se evidenció que 38 de los contratistas no tienen asignado el rol para acceder al sistema, con lo cual se evidencia que no está  cumpliendo el artículo  2.2.17.7  del Decreto 1083 de 2015 ._x000a_•Respecto del rol operador de contratos, único que coincide con el habilitado de la Entidad, se evidencia que no está  cumpliendo a cabalidad con las responsabilidades establecidas en el artículo  2.2.17.7  del Decreto 1083 de 2015. _x000a_•En el reporte se aprecia que el rol de administrador de Entidades está asignado a un servidor público, del cual se evidencia que no está   cumpliendo a cabalidad las responsabilidades establecidas en el artículo  2.2.17.7  del Decreto 1083 de 2015_x000a_•De la Información reportada en el catálogo  Roles de usuarios activos, como se observa en la matriz, las cantidades no corresponden con los roles asignados, cargos de los servidores y contratistas activos, con lo cual se ratifica el incumplimiento señalado al artículo  2.2.17.7  del Decreto 1083 de 2015_x000a_•También se apreció inconsistencia en el número de identificación y      contratistas que no pertenecen a la DNBC_x000a_*Consulta de hojas de vida aprobadas de la entidad_x000a_•Para los servidores públicos, en el campo “Fecha de Aprobación de la Hoja de Vida” 28 figuran con fecha 04/12/2021 y uno con fecha 20/03/2018, fechas que no corresponden con las de posesión de los servidores, con lo cual se evidencia que no se está  cumpliendo a cabalidad las responsabilidades establecidas en el artículo  2.2.17.7  del Decreto 1083 de 2015 _x000a_•De los 116 contratistas se observó que 38 no figuran en el catálogo, 32 que no registran Fecha de Aprobación de la Hoja de Vida y 39 que tienen la fecha que no corresponde al inicio del contrato de la vigencia 2021, con lo cual se evidencia que no se está  dando cumplimiento  a cabalidad las responsabilidades establecidas en el artículo  2.2.17.7  del Decreto 1083 de 2015_x000a_Datos personales de servidores públicos y contratistas por entidad_x000a_•De los 116 contratistas, se evidencio que al realizar el cruce por número de identificación 40 no figuran en el catálogo, por lo tanto la información es incompleta, con lo cual se evidencia que no están dando cumplimiento a cabalidad las responsabilidades establecidas en el artículo  2.2.17.7  del Decreto 1083 de 2015_x000a_•Así mismo, se presentan inconsistencias en la información que genera el reporte como es el caso de Contratistas que según los registros figuran como “Vinculados a cargo de planta”, como es el caso de Claudia Quintero Franklin y Julio Cesar García Triana, también se apreció que todos los contratistas figuran que “no tiene Contrato asignado en la entidad”, con lo cual se evidencia la falta de control por parte de quien tiene asignado el rol de Operador de Contratos. _x000a_*Contratos finalizados x fecregis y pendiente fin _x000a_Se observó que solo tiene un registro para la vigencia 2021 y que aún figura en estado activo – Carolina Escarraga, sin que se hubiese hecho el registro de los 115 contratistas restantes_x000a_*Educación formal de los servidores públicos vinculados y contratistas con contrato activo en la entidad: _x000a_De los 116 contratistas se observó que tan solo figura el registro de Carolina   Escarraga Trejos, con ello evidenciándose que 115 contratistas no reportan la información requerida, sin que esto haya sido evidenciado  por quien tiene asignado el rol  de administrador de entidades, con ello, estableciéndose el incumplimiento al artículo  2.2.17.7  del Decreto 1083 de 2015_x000a_       "/>
        <s v="Actividades del jefe_x000a_Funciones del jefe de la dependencia encargada de las PQRSD, determinadas en el Artículo 9 del Decreto 2232 de 1995 _x000a__x000a_- Coordinar actividades con el jefe de la unidad de control interno y con el jefe de la unidad de planeación, para el mejoramiento continuo de la gestión de la entidad. _x000a__x000a_- Coordinar actividades con los jefes de unidad de quejas y reclamos de la entidad superior y de las demás entidades del área a que pertenece la entidad para lograr eficiencia y eficacia del sistema _x000a_En seguimiento al verificar los aspectos relacionados no hay evidencia de coordinación de actividades con el jefe de la unidad, el de control interno y con el jefe de la unidad de planeación, que permita el mejoramiento de la gestión._x000a__x000a_Así mismo, no se tiene soporte de coordinación de actividades con los jefes de las demás unidades de quejas y reclamos del sector. _x000a_"/>
        <s v="Informe de que trata el artículo 54 de la Ley 190/95, el cual debe ser presentado con una periodicidad mínima trimestral, al jefe o director de la entidad, el cual debe dar cuenta de: 1.  Servicios sobre los que se presente el mayor número de quejas _x000a_y reclamos, y 2. Principales Recomendaciones sugeridas por los particulares que tengan por objeto mejorar el servicio que preste la entidad, racionalizar el empleo de los recursos disponibles y hacer más participativa la gestión pública(respecto de este último aspecto no se radicaron sugerencias en el semestre)._x000a__x000a_En revisión de los informes mensuales de las PQRSD, se pudo establecer que en el mes de abril no obstante referir en el acápite 6 Evolución de las PQRSD, se estableció que para ese mes no se registraron quejas ni denuncias, pero en el mismo informe, en el acápite 11. Temas de consulta reiterativa se toma el texto de todos los informes, se establece:  El 5.56% (4) de las peticiones son_x000a_ quejas por irregularidades en la actuación de diferentes Cuerpos de Bomberos, ante lo cual se les indica el conducto regular que trae la Resolución 1127 de 2018 “Por medio de la cual se modifican algunos artículos del Reglamento Administrativo, Operativo, Técnico y Académico de los Bomberos de Colombia, adoptado por la Resolución 661 de 2014”, el Decreto 953 de 1997 “Por el cual se dicta el Reglamento de Disciplina para el Personal de los Cuerpos de Bomberos” y la demás legislación a la que hubiere lugar, o quejas presentadas por los diferentes Cuerpos de Bomberos por el incumplimiento de las administraciones municipales en el giro de los recursos de sobretasa bomberil._x000a__x000a_Así mismo, en el informe de junio se informa que se recibieron 3 quejas, pero no se indica a que servicios hacen referencia, sino que se limitan en el informe, a citar el mismo párrafo de la Resolución 1127 de 2018, el cual se repite en todos los informes, sin especificar sobre qué servicio se presentan las quejas y a que dependencia hace referencia, lo cual va a permitir la toma de decisiones.   _x000a__x000a_Durante el I semestre de 2022, no se registra radicados de sugerencias "/>
        <s v="Anexo 2 de la Resolución MinTIC 1519 del 2020 Estándares de publicación y divulgación información. 2.4.3 Atención y Servicios a la Ciudadanía. Formulario PQRSD_x000a_En seguimiento al link https://dnbc.gov.co/atencion-al-ciudadano/peticiones-quejas-reclamos-sugerencias-y-denuncias, se pudo verificar el formulario de PQRSD, al cual se puede acceder de forma autónoma e independiente; no obstante _x000a_ello, se establecieron debilidades en cuanto a condiciones técnicas como:  El sistema no genera un mensaje de confirmación de recibido indicando fecha y hora de recepción, no obstante _x000a__x000a_ si informar  el número de radicado; así mismo, el formulario no cuenta con la validación de datos que le permita al ciudadano visibilizar si existe errores en el diligenciamiento, o si le falta incluir alguna información, toda vez que este aviso de error debe ser visible y accesible para todos los usuarios; tampoco se observa el mensaje de falla en el sistema que indique el motivo y la opción con la que cuenta el usuario para hacer nuevamente su solicitud. _x000a__x000a_Así mismo, se debe facilitar al ciudadano las condiciones de acceso a la información, por lo cual la Entidad en el tema que nos ocupa debe publicar los procedimientos o lineamientos para la recepción, radicación, trámite y remisión de respuesta, mecanismos de consulta del estado de las PQRSD "/>
        <s v="Informes de solicitudes de accesos a información_x000a_Artículo 2.1.1.6.2 del Decreto 1081 de 2015, por medio del cual se establece que los sujetos obligados deberán publicar los informes de todas las solicitudes, denuncias y los tiempos de respuestas  _x000a_Del ejercicio de Control Interno de discriminar por áreas las solicitudes asignadas, se observan inexactitudes en la información, toda vez que se relaciona que la Dirección tuvo un total de 72 radicados, pero es que se le están sumando 45 radicados que por estructura no le corresponden ya que CITEL, no hace parte de ella._x000a__x000a_Así mismo, Comunicaciones también aparece en la relación de la Subdirección Administrativa y Financiera y en la Dirección General; e Infraestructura Nacional de Bomberos también se relaciona en la Subdirección Administrativa y Financiera y en la Subdirección Estratégica y de Coordinación Bomberil; con ello, generando incertidumbre en la información de las estadísticas presentadas en el informe."/>
        <s v="Términos para resolver las distintas modalidades de peticiones. Parágrafo Artículo 14 de la Ley 1755 de 2015_x000a__x000a_“Cuando excepcionalmente no fuere posible resolver la petición en los plazos aquí señalados, la autoridad debe informar esta circunstancia al interesado, antes del vencimiento del término señalado en la ley expresando los motivos de la demora y señalando a la vez el plazo razonable en que se resolverá o dará respuesta, que no podrá exceder del doble del inicialmente previsto”"/>
        <s v=" PQRSD vencidas_x0009__x000a_Se encontró que 78 PQRSD de las 601 radicadas en la DNBC, al revisar la base de datos del GAU y ORFEO, se vencieron sin que se les haya dado el correspondiente trámite, dentro del término legal ni por fuera de él, lo que evidencia debilidades en los controles de los servidores y/o contratistas responsables de dar respuesta; siendo el monitoreo   de GAU, para determinar el número de días, pasados del plazo legal con ello incumpliéndose  lo establecido en el Artículo 23 de la Constitución Política, los términos señalado en el artículo 14 de la Ley 1755 de 2015, el Numeral 5.7 del Procedimiento de Recepción, Distribución, Seguimiento y Salida de Peticiones, Quejas, Reclamos, Sugerencias y Denuncias"/>
        <s v="_x000a_“LINEAMIENTOS GENERALES PARA LA ATENCIÓN DE PETICIONES, QUEJAS, RECLAMOS, SUGERENCIAS Y DENUNCIAS” en el ítem Controles que establece: • “Oficina de Control Disciplinario Interno: Las entidades deben organizar una oficina, que se encargue de adelantar los procesos disciplinarios en contra de sus servidores públicos._x000a__x0009_Se evidenció que la Oficina de Control Interno Disciplinario no ha dado cumplimiento a lo establecido en la Guía Estrategias para la Construcción del PAAC en cuanto a “adelantar las investigaciones en caso de: (i) incumplimiento a la Respuesta de peticiones, quejas, sugerencias y reclamos en los términos contemplados en la ley y (ii) quejas contra los servidores públicos de la entidad.” Generadas durante el I semestre de 2022"/>
        <s v="Radicación respuesta en el aplicativo ORFEO, Numeral 8 del Procedimiento de recepción, distribución, seguimiento y salida de PQRSD_x0009__x000a_En  los radicados: 20221140123872*20221140125432*20221000126742*20221140127522*20221140128212*20221140128372*20221140128602*20229000128932*20221140129192*20221140129912*20221140129962*20221140130592*20229000130612*20221140130752*20221140130892*20221000131532*20221000132232*20221140132972*20221140133662*20221140134732*20221140137652*20221140139462*20221140140342*20221140140502*20221140142212*20221140143112*20221140148072*20221140150132*20221140150832*20221140151382*20221140151692*20221140151722*20221140152712*20221140154142*20221140154402_x000a_20221140154652*20221140154662*20221140155682*20221140157302*20221140159032_x000a_20221140159522; no se dejó evidencia de imagen de respuesta para determinar si hubo una pronta resolución, y si esta fue completa y de fondo, ya que en algunos casos se pudo determinar que los funcionarios encargados remiten la respuesta desde su correo, en otros sacan un radicado de salida, pero no se deja evidencia de imagen de respuesta, ni constancia de entrega al interesado, no se cierra la PQRSD y ni se procede a su archivo físico y digital._x000a__x000a_"/>
        <s v="Ley 1721 de 2014 Artículo 26. Respuesta a solicitud de acceso a información. Es aquel acto escrito mediante el cual, de forma oportuna, veraz, completa, motivada y actualizada, todo sujeto obligado responde materialmente a cualquier persona que presente una solicitud de acceso a información pública. Su respuesta se dará en los términos establecidos. _x000a_  _x000a_La respuesta a la solicitud deberá ser gratuita o sujeta a un costo que no supere el valor de la reproducción y envío de la misma al solicitante. Se preferirá, cuando sea posible, según los sujetos pasivo y activo, la respuesta por vía electrónica, con el consentimiento del solicitante. _x000a_En los radicados:    20221140123852* 20221140126582* 20221140148462* y 20221140150942, la Entidad deja constancia que el trámite a la solicitud fue a través de comunicación telefónica, de la cual además no se dejó constancia, siendo este incumplimiento otro motivo por el cual en el presente seguimiento no se pueda hacer seguimiento a la respuesta   _x000a_"/>
        <s v="Una vez radicada la respuesta en el aplicativo ORFEO,  la  misma,  debe  ser  firmada  por  el responsable  del  proceso  según  corresponda, en  esa  medida  el  responsable  de  firmar  la respuesta  deberá  revisar  la  consistencia  de  la información que se entrega al usuario.El responsable de firmar deberá percatarse que el  documento  cuente  con  el  visto  bueno  de quien proyecta y de quien revisa; para esto, el documento deberá contener en letra legible al finalizar  el  documento  el  nombre  de  quien proyectó, de quien revisóy de quien finalmente aprobó._x0009_En los radicados:    20221140123852* En los radicados:_x000a_221140125232*20221140134572*20221140146582*20229000127002*2022100012702220221140127952*20221140128092*20221140133992*20221140134872*2022114013540220221140135542*20221140140472*20221140152092*20221140156252*20221140151812, se encontraron documentos de respuesta sin firma y sin evidencia de envió, lo cual genera incertidumbre de si efectivamente el peticionario recibió pronta respuesta. _x000a_"/>
        <s v="Describir el objeto del  Compromiso, de acuerdo al nombre de la razón social, uso presupuestal  y Rubro, por cuanto en las obligaciones 10222 y 17322   se indicó en el concepto que era energía y era Aseo y recolección"/>
        <s v="Registrar las obligaciones de manera independiente evitando la unión de varios  pagos_x000a_Obligación 15022 del 18 de mayo, realizada a VIPCOL se juntaron dos pagos."/>
        <s v="En el mes de Junio de 2022, se canceló la suma de $1.120.768 por concepto de horas extras al funcionario Omar Enrique Ballesteros, cuando la cifra correcta era $741.715 (Horas extras del mes de mayo de 2022); es decir,   $379.053, por encima del valor real. _x000a_El ajuste del mayor valor cancelado se efectuó con la resolución 429 de 2022, pero la misma fue emitida por  la suma total de $1.186.334.00 y en ninguno de sus considerandos ni en el resuelve indicó los motivos por los cuales se le debía descontar o deducir al Funcionario Omar Enrique Moreno Ballesteros la suma de $379.053 (mayor valor cancelado en la nómina de Junio de 2022), es decir, se realizó el ajuste directo, soportado por una planilla en excell de liquidación; incumpliendo lo indicado en el Plan General de las Contabilidad Pública numeral  9.2 NORMAS TÉCNICAS RELATIVAS A LOS SOPORTES, COMPROBANTES Y LIBROS DE CONTABILIDAD numeral 336"/>
        <s v="Se evidenció que a la funcionaria Nelly Ciprian se le pago la suma de $324.041, por concepto de sueldos correspondientes al mes de agosto de 2022 quien fue nombrada mediante resolución No. 576 de 2022 el día 17 de agosto de 2022, es decir se pagaron 19 días cuando efectivamente laboró 14 días, incumpliendo lo establecido en el artículo 38 Deberes de la Ley 1952, evidenciando la falta de revisión y control de los responsables del proceso, afectando la adecuada utilización de recursos institucionales"/>
        <s v="Se evidenció que a los funcionarios Estrella Murcia, John Warner Paz y Omar Enrique Moreno, no se les canceló en el primer semestre de 2022, lo concerniente al Subsidio de Transporte, incumpliendo lo establecido en el decreto 1725 de 2021, artículo 1 Auxilio de Transporte para 2022."/>
        <s v="Se evidenció que a los funcionarios Estrella Murcia, John Warner Paz y Omar Enrique Moreno, no se les reconoció el pago de intereses moratorios por no recibir puntualmente el auxilio de transporte durante el primer semestre de 2022, conforme lo indica el numeral 1 del artículo 37 de la ley 1952 de 2019, sentencia T-418 de 1996 y concepto 474801 de 2020 emitido por el DAFP."/>
        <s v="No se dio cumplimiento al artículo 59 del decreto 1042 de 1978; por cuanto, la prima de servicios cancelada a los funcionarios Estrella Murcia, John Warner Paz y Omar Enrique Moreno, no se contempló el auxilio de transporte como factor salarial."/>
        <s v="Al verificar las nóminas de la vigencia 2022, se evidenció que carecen de los respectivos soportes que acreditan la  liquidación, tales como son las horas extras, vacaciones, prima de servicios, incapacidades  entre otros, desconociendo lo indicado en Plan General de las Contabilidad Pública numeral  9.2 NORMAS TÉCNICAS RELATIVAS A LOS SOPORTES, COMPROBANTES Y LIBROS DE CONTABILIDAD numeral 335 y 336"/>
        <s v="Con relación al Pago de los aportes de la Planilla Integrada de Liquidación de Aportes (Pila) correspondientes al mes de Julio de 2022, los pagos fueron realizados hasta el día 22 de agosto de 2022 y no el 08 de agosto de 2022 (fecha máxima establecida en el aplicativo aportes en linea)  generando los intereses moratorios por la suma de $965.300, los cuales fueron cancelados por la DNBC._x000a__x000a_Planilla_x0009_Dias de Mora_x0009_Valor Intereses_x000a_ARL contratistas_x0009_14_x0009_28.300.00_x000a_Pila mes de Julio 2022_x0009_14_x0009_937.000.00_x000a_Total _x0009__x0009_965.300.00_x000a_Lo anterior constituye una presunta falta disciplinaria debido  a la omisión de los deberes de que trata el articulo 38  de la ley 1952 de 2019, constituyendose una falta grave contemplada en el articulo 67 de la misma ley."/>
        <s v="No fueron eficaces los controles identificados por parte del Proceso Gestión del Talento Humano para mitigar los riesgos de gestión conforme lo establece el numeral 3.2.2 Valoración de controles de la Guía para la administración del riesgo y el diseño de controles en entidades públicas VERSIÓN 5 emitida por el Departamento Administrativo de la Función Pública; así como el MANUAL DE GESTIÓN DEL RIESGO de la DNBC numeral 6.2.2. Evaluación del riesgo…Identificación y diseño de controles, así, por cuanto se materializaron los siguientes riesgos:_x000a__x000a_Riesgos de Gestión:_x000a_“Posibilidad de afectación económica y reputacional por sanciones del organismo de control debido a la inexactitud en la liquidación de nómina, prestaciones sociales y liquidación del contrato laboral de acuerdo con la normatividad vigente”, por la  falencia en la liquidación del sueldo de una funcionaria, el no pago del subsidio de transporte, inadecuada liquidación de la prima de servicios y horas extras._x000a_  y “Posibilidad de afectación económica y reputacional por sanciones por parte de la UGPP debido a la inoportunidad o incumplimiento de las obligaciones relacionadas con el pago de seguridad social.” Por el pago de intereses de mora en la seguridad social._x000a_Riesgo de Corrupción:_x000a_“Posibilidad de manipular la información requerida para liquidación de la nómina otorgando beneficios que no corresponden (prima técnica, antigüedad vacaciones, viáticos,etc), generando un beneficio privado”_x000a_Asimismo, en el desarrollo de la auditoria se identificaron otros riesgos, los cuales no están incluidos en el Mapa de Riesgos de la DNBC._x000a_•_x0009_La Cartera irrecuperable por concepto de cuentas por cobrar por Incapacidades._x000a_•_x0009_Falta de controles establecidos al interior de la DNBC, que acrediten el seguimiento a la utilización del Parque Automotor de la DNBC._x000a_•_x0009_Incumplimiento a las actividades plasmadas en el Plan de Eficiencia Administrativa asi como el Plan Institucional de Gestión Ambiental de la DNBC"/>
        <s v="Al comparar los saldos de las cuentas por cobrar de las Incapacidades del 30 de marzo de 2022 de la EPS Compensar con relación al 30 de junio de 2022, se evidencia una diferencia de $637.934, pero al verificar la sumatoria de las incapacidades incorporadas en el segundo trimestre de 2022, el valor es de $2.035.929, existiendo una discrepancia en la información._x000a__x000a_De igual forma, se verificaron las actas de conciliación entre el proceso de Gestión de Talento Humano y Gestión Financiera No.003 del 04 de mayo, No. 004 del 08 junio de 2022 y No.005 del 07 de Julio de 2022, y el valor que arrastra de saldo de incapacidades es $2.035.929 y en ninguna parte de sus contenidos indica; justificación alguna que pueda evidenciar la diferencia de $637.934._x000a__x000a_Lo anterior evidencia que las conciliaciones realizadas que soportan el saldo de la Cuenta por Cobrar por la administración de la seguridad social en salud incumplen lo establecido en el Régimen de Contabilidad Pública numeral 7 CARACTERÍSTICAS CUALITATIVAS DE LA INFORMACIÓN CONTABLE PÚBLICA numerales 103, 104, 105 y 106 (confiabilidad, razonabilidad, Objetividad y verificabilidad)."/>
        <s v="No se evidencia la recuperación de cartera en el saldo adeudado por concepto de Cuentas por cobrar Incapacidades”; por parte de las EPS y ARL ya que los valores adeudados por la ARL Positiva, EPS Sanitas y EPS Coomeva al 30 de junio de 2022 continúan sin variación. _x000a__x000a_Lo anterior, debido a que no se ha adelantado por parte de la entidad el cobro coactivo de estas partidas, desconociéndose que debe existir una gestión permanente al cobro y recobro de los saldos por concepto de incapacidades, incumpliendo lo establecido en el artículo 1 de la Ley 1066 de 2006."/>
        <s v="En la revisión realizada a los usos presupuestales se evidenció, que no se registraron los usos  conforme al Manual de Clasificación Presupuestal, Anexo Técnico para el Aplicativo de medición de la Austeridad en el Gasto, y Proyecto, asi como al Catálogo Presupuestal del Gasto emitido por Ministerio de Hacienda y Crédito Público, así:_x000a__x000a_•_x0009_ Se registró el día 06 de en el Uso Presupuestal A-02-02-02-008-003-09 OTROS SERVICIOS PROFESIONALES Y TÉCNICOS N.C.P, la suma de $734.562; cuando los mismos hacen referencia al uso  A-02-02-02-010 VIATICOS FUNCIONARIOS  así:_x000a__x000a_LOPEZ BARRERA CARLOS ARMANDO RESOLUCIÓN 319_x000a__x000a_•_x0009_Se utilizó el Uso Presupuestal A-02-02-01-003-005-01 PINTURAS Y BARNICES Y PRODUCTOS RELACIONADOS; COLORES PARA LA PINTURA ARTÍSTICA; TINTAS y no el A-02-02-01-004-004-09, que corresponde a OTRA MAQUINARIA PARA USOS ESPECIALES Y SUS PARTES Y PIEZAS, en la adquisición de los TONNER por valor de $34.757.144.72 a la empresa KEY MARKET SAS EN REORGANIZACIÓN._x000a_"/>
        <s v="El vehículo no cuenta con la tecnomecánica conforme lo establece el Artículo 51 de la Ley 769 de 2002, modificado por el artículo 11 de la Ley 1383 de 2010, modificado por el Art 201 del Decreto 019 de 2012._x000a__x000a_Es de anotar, que la Subdirección Administrativa y Financiera desde el primer trimestre de 2022, informó que este vehículo se encontraba en Mantenimiento, pero esto no lo exonera de la responsabilidad de tener el vehículo con los documentos vigentes.  "/>
        <s v="Se evidenció que la DNBC, no ha realizado el mantenimiento al parque automotor de la DNBC incumpliendo  la tercera 3 Dimensión Gestión con Valores para resultados del MIPG en relación a los “Lineamientos generales para la implementación” en lo que respecta a “Gestionar recursos físicos y servicios internos” que establece “Es importante que se asigne un responsable (ya sea en una dependencia o en una persona, dependiendo de las capacidades de la entidad) de establecer los mecanismos para ejercer el control legal y técnico de los bienes y servicios con que se cuenta. De igual manera, es importante identificar, caracterizar, dar el mantenimiento requerido, custodiar y disponer apropiadamente de los bienes materiales."/>
        <s v="Ambiente 1.3_x000a_Auncuando, se  cuenta  ademas con el manual de seguridad y privacidad de la información MN-TI-01, V2  del 30/06/2022, la DNBC debe asegurar su  implementación."/>
        <s v="Ambiente 5.4_x000a_Aunque se evalua la estructura de control, se requiere actualizar la totalidad de los procedimientos en cuanto a la definición de los controles con el Fin de minimizar los riesgos institucionales."/>
        <s v="Ambiente 6.2_x000a_Se evidenció la materialización de un riesgo en el proceso de Gestión de Tecnologías de la información pero no existe tratamiento para dicha materialización"/>
        <s v="Ambiente 7.4_x000a_No se evidenció la implementación  acciones con relación a los cursos de acción cuando se materializan los riesgos, ya que en el monitoreo realizado por la segunda linea de defensa se informó a la administración sobre la falta de continuidad en el servicio de correo asi como la falta de telefóno tomadas, ni la actualización de mapa de riesgos. De igual manera a la alerta generada con no contar con el telefono celular en Proceso Gestión de Atención al Usuario."/>
        <s v="Ambiente 7.5_x000a_No se evidenció la Implementación de  acciones con el fin de resolver materializaciones  ya que aunque se genero la alerta de la falta del telefono celular en el Proceso Gestión de Atención al Usuario, a la fecha no se ha adquirido."/>
        <s v="Ambiente 11.1_x000a_No se establecieron los controles sobre las estructuras tecnológicas, asi como las actividades que traten de proceses de adquisición, desarrollo y mantenimiento de tecnologías, ya que el Manual de seguridad de la infomación no lo contempla."/>
        <s v="Ambiente 11.2_x000a_Para los proveedores de tecnologías no se generaron actividades de control internas por la prestación del servicio."/>
        <s v="Ambiente 12.1_x000a_La OCI, evalúa la actualización de procesos, procedimientos, Políticas de operación, instructivos, manuales entre otros, en los seguimientos y auditorías realizadas durante el primer y segundo semestre de 2021. No obstante la segunda linea de defensa no realiza evaluación de la documentación del sistema, para garantizar la aplicación adecuada de las principales actividades de control_x000a__x000a__x000a_"/>
        <s v="Ambiente 10.2_x000a_No se ha socializado la matriz de segregación de roles y usuarios a los funcionarios y contratistas._x000a_"/>
        <s v="Ambiente 12.5_x000a_Realizar la revisión de los controles de los procesos, considerando cambios en regulaciones, estructuras internas u otros aspectos que determinen cambios en su diseño, ya que a la fecha existen procesos sin actualizar sus procedimientos._x000a_"/>
        <s v="Ambiente 13.4_x000a_Aunque el día 30 de junio de 2022 se suscribió el  Manual de Seguridad y Privacidad de la información no se ha dado aplicabilidad al mismo, con el fin que los servidores conozcan los lineamientos de confidencialidad y disponibilidad de la información"/>
        <s v="Ambiente 14.2_x000a_Aunque el día 30 de junio de 2022 se suscribió el  Manual de Seguridad y Privacidad de la información no se ha dado aplicabilidad al mismo, para dar a conocer los niveles de autoridad y responsabilidad"/>
        <s v="Ambiente 15.3_x000a_Se cuenta con  el Procedimiento de recepción, distribución, seguimiento y salida de Peticiones, Quejas, Reclamos, Sugerencias y Denuncias, PC-AU-01, Versión: 2, Vigente Desde  16/11/2021, en el cual se tienen establecidas tanto las responsabilidades, como el flujo de que debe surtir una PQRSD desde su recepción, hasta la respuesta al peticionario; pero se continua con extemporaneidad en las respuestas extemporaneas"/>
        <s v="Ambiente 17.1_x000a_La entidad de acuerdo con los informes  de las evaluaciones independientes, formula los Planes mejoramiento respectivos, en donde se analizan causas y se establecen acciones de mejora para fortalecer el Sistema de Control Interno para alcanzar el logro de los objetivos de la Entidad., sin embargo se presentan debilidades en el cumplimiento de las acciones formuladas._x000a__x000a__x000a__x000a__x000a__x000a_"/>
        <s v="Documentación: En revisión de la documentación del proceso se encontró que la actividad 7 de la Caracterización “Realizar acciones de asesoría por medio del Comité Académico (…)” se encuentra clasificada como una actividad de “verificar”, sin embargo, de acuerdo con su naturaleza, realmente corresponde al “hacer” ya que es una acción de la misionalidad del proceso. Así mismo, Procedimiento para Registro de Capacitación Bomberil y Firma de Certificados, en las definiciones la actividad de control la señalan con Símbolo (©) y en la matriz de actividades la representan con (ACC), Así mismo, se aprecia que en los diagramas de flujo hay un conector A, que no tiene destino._x000a_Adicionalmente, se observó, que no hay estandarización en la denominación del servicio el “Aval y Reconocimiento de Instructores” por cuanto en el Manual, procedimiento y OPA tienen denominaciones diferentes lo cual genera confusión a las partes interesadas._x000a__x000a_Lo cual podría incumplir lo establecido en el MIPG Dimensión: Gestión con valores para resultados el cual señala “Definir la secuencia de cada una de las diferentes actividades del proceso, desagregándolo en procedimientos o tareas”"/>
        <s v="Aplicativo ORFEO _x000a_Se realizó cruce de la información generada en el proceso frente a la registrada en el aplicativo ORFEO, con lo cual se evidenciaron las siguientes debilidades del aplicativo, así:_x000a__x000a__x0009_No arroja un reporte con las variables necesarias para realizar un cruce efectivo para un periodo que contenga dos vigencias_x000a__x0009_En el campo “dependencia actual” se diligencia generalmente como “Dependencia de Salida”, lo cual no permite identificar todos los registros asociados a una dependencia de la DNBC._x000a__x0009_Al exportar la información a Excel, el aplicativo agrega dos (2) espacios en el campo “Radicado” de cada uno de los registros, lo cual dificultó el cruce con las bases de datos del proceso _x000a_Lo anterior incumple lo establecido en la 5 Dimensión Información y Comunicación del MIPG “Identificar y gestionar la información y comunicación interna” el cual señala “(…) Se debe garantizar su registro y divulgación oportuna, exacta y confiable, en procura de la realización efectiva y eficiente de las operaciones, soportar la toma de decisiones y permitir a los servidores un conocimiento más preciso y exacto de la entidad”."/>
        <s v="Plan de Acción_x000a_Realizando el análisis del cumplimiento de los productos del proceso, se encontró que el plan de acción contempla veinticuatro (24) productos, suministrado en desarrollo de la auditoria, difiere del plan de acción publicado en la página web de la DNBC, para la vigencia 2022, el cual registra 17 productos, por cuanto no contempla los siguientes productos._x000a__x000a_•_x0009_Foro de Control de Incendios_x000a_•_x0009_Cursos de formación bomberil_x000a_•_x0009_Monitoreo y seguimiento a los Riesgos de Gestión_x000a_•_x0009_Reporte de seguimiento al PAAC_x000a_•_x0009_Reporte trimestral de Indicadores de gestión del proceso_x000a_•_x0009_Monitoreo periódico de avance de los referentes estratégicos institucionales_x000a_•_x0009_Documentación Sistema de Gestión DNBC_x000a__x000a_Lo cual incumple el Principio de la divulgación proactiva de la información señalado en el artículo 3. Otros principios de la transparencia y acceso a la información pública. de la Ley 1712 de 2014 el cual establece que “(…) lo que conlleva la obligación de publicar y divulgar documentos y archivos que plasman la actividad estatal y de interés público, de forma rutinaria y proactiva, actualizada, accesible y comprensible”_x000a_"/>
        <s v="Indicadores_x000a_Se evidenció que no se han formulado indicadores para medir el cumplimiento de las actividades establecidas en la caracterización del proceso tales como reconocimiento de centros de entrenamiento de brigadas contraincendio y reconocimiento de escuelas de formación para Bomberos, actividades relacionadas intrínsecamente con el objetivo del proceso, lo cual incumple lo establecido en dimensión 1 Direccionamiento Estratégico y Planeación del MIPG “(…) Definir los indicadores a utilizar y el método de construcción que más se adapte a la propia dinámica y cultura organizacional”."/>
        <s v="Se evidencia debilidad en los controles implementados por el Proceso por cuanto, se encontraron los consecutivos 330, 333 y 334 de la vigencia 2022 sin número de radicado de entrada en la base de datos de Registros de cursos de formación bomberil, y con los cuales se otorgaron cuatro (4) registros._x000a__x000a_Así mismo, en la base de datos de firma de certificados se encontraron 12 registros sin el radicado de entrada y de los cuales solo uno (1) tiene radicado de salida. _x000a__x000a_Lo anterior incumple lo establecido en la actividad 1 de “Asignación registro de cursos de formación bomberil” y de “Firma de Certificados de Cursos de Formación Bomberil” del Procedimiento para Registro de Capacitación Bomberil y Firma de Certificados, que establecen “Recibir los documentos de solicitud de registro de cursos de formación bomberil / de firma de certificados”, por parte de los Cuerpos de Bomberos de Colombia, en la oficina de atención al usuario de la DNBC o en la cuenta de correo: atencionciudadano@dnbc.gov.co”. _x000a__x000a_Así como, la actividad 4 de “Firma de Certificados de Cursos de Formación Bomberil” “Ingresar los datos de los certificados del curso de formación bomberil, en la base de datos de Excel, para seguimiento y trazabilidad en la nube (ACC).”"/>
        <s v="Se evidenció en el ejercicio de la auditoria que se otorgaron registros 157-2021, 156-2021, 023-2022, 257-2022 y 130-2022, los cuales se autorizaron con cupo superior al establecido en la normativa, incumpliendo lo establecido en el parágrafo 1 del  artículo 31, de la resolución 1127 de 2018, el cual establece “Verificada la totalidad de los requisitos enunciados, la DNBC enviará al solicitante, a través de correo electrónico, el número y la fecha de registro aprobado, para dar inicio al curso respectivo. El número de registro será para un cupo de máximo de treinta (30) participantes.”"/>
        <s v="Se evidencia que los soportes de los radicados en Orfeo, no se están digitalizando de manera consecutiva, como lo observado en el aval de instructores del  03-10-2021, del curso Inspector de seguridad autorizado al Cuerpo de Bomberos Voluntarios La Mesa, mediante registro 017-2022 que consta de dos (2) hojas, del cual aparece la primera hoja al inicio de los documentos  y la segunda hoja, es decir en donde se encuentra la firma del aval se encuentra en la parte final de todos los documentos escaneados  generando confusión en cuanto a la consistencia de los soportes, incumpliendo el artículo 11. obligatoriedad de la conformación de los archivos públicos de la Ley 594 de 2000 que señala “El Estado está obligado a la creación, organización, preservación y control de los archivos, teniendo en cuenta los principios de procedencia y orden original, el ciclo vital de los documentos y la normatividad archivística” el subrayado es nuestro._x000a_"/>
        <s v="Se realizó modificación al formato establecido por la DNBC para los certificados del registro del curso, evidenciado en el registro 032-2021, incumpliendo el numeral 6 del PARÁGRAFO 4. del Artículo 31. de la Resolución 1127 de 2018, que señala “Certificados: La Dirección Nacional de Bomberos establecerá el modelo de certificado, el cual no deberá sufrir modificación o adulteración de ningún tipo. (…)”._x000a_"/>
        <s v="Aval y reconocimiento de instructores_x000a_Se evidenció que no se ha definido con claridad el método/soporte válido para acreditar la antigüedad como bombero de mínimo 5 años, ya que las unidades bomberiles están aportando para este requisito la Hoja de vida en formato común, en otros casos la hoja de vida Bomberil, sin la firma de comandante de su CB, inclusive se adjunta un formato de hoja de vida en idioma inglés, además no legible, incumpliendo lo establecido en el artículo 39 “Requisitos para ser instructor” de la resolución 1127 de 2018"/>
        <s v="Se encontró debilidad en el control para verificar los soportes aportados por las unidades bomberiles para optar por el aval como instructor, por cuanto se evidenció que se otorgaron avales sin que se hayan cargado los soportes correspondientes en el aplicativo ORFEO como es el caso de las solicitudes con radicados 20211140118912 y 20221140135982, incumpliendo lo establecido en el artículo 39 “Requisitos para ser instructor” de la resolución 1127 de 2018."/>
        <s v="Se evidenció demora en la respuesta de solicitudes de aval de instructores, por cuanto El CBV Alcalá solicitó ratificar el aval como instructor de Christian Ramírez mediante radicado 20221140152592 del 24/05/2022 al cual a la fecha no se le ha dado respuesta, incumpliendo el plazo para otorgar el aval y reconocimiento de instructores de bomberos, que es de 15 días hábiles establecido en el aplicativo SUIT del DAFP."/>
        <s v="Reconocimiento de Centros de Entrenamiento de Brigadas Contra Incendios_x000a_Se evidenció documentos en el aplicativo ORFEO con restricciones, por lo que no se pueden consultar como es el caso de la respuesta al radicado 20213800102572, incumpliendo lo establecido en la Ley 1712 de 2014, Por medio de la cual se crea la Ley de Transparencia y del Derecho de Acceso a la Información Pública Nacional y se dictan otras disposiciones."/>
        <s v="Se evidenció que en la página web de la entidad, así como en la documentación del proceso no se han publicado los requisitos para el Reconocimiento de Centros de Entrenamiento de Brigadas Contra Incendios plasmados en la resolución 256 de 2014, con lo cual no se tiene claridad frente a los criterios para que los Cuerpos de Bomberos puedan optar por dicho reconocimiento para su Institución, incumpliendo lo establecido en la Ley 1712 de 2014 articulo 7 “Disponibilidad de la Información.” y la Dimensión 6. Información y Comunicación de MIPG, la cual señala “Tenga en cuenta que, respecto a la publicación de información de manera proactiva, el derecho de acceso a la información no radica únicamente en la obligación de dar respuesta a las peticiones, sino también en el deber de publicar y divulgar documentos y archivos de valor para el ciudadano y que constituyen un aporte en la construcción de una cultura de transparencia”."/>
        <s v="La entidad estableció el Manual de Contratación Código: MN-CO-01, Versión: 2, vigente desde el 13/06/2022, en el numeral 1.1.9, sin embargo, Se evidenció a través del contrato de exámenes ocupacionales realizado en la vigencia 2021, que en el estudio previo no se estableció la totalidad de los requisitos en seguridad y salud en el trabajo para exigir al contratista su cumplimiento, es de anotar que al verificar los requisitos el responsable de SST contaba con la totalidad de los soportes, lo cual podría incumplir lo establecido en el artículo 2.2.4.6.27, Decreto 1072 de 2015."/>
        <s v="Aunque el Equipo de Seguridad y Salud en el trabajo ha realizado inducción en SST al personal del Aseo y Cafetería, al igual que al personal que realizó la adecuación de la pantalla de la sala situacional, se evidenció que no se realizó la capacitación en SST antes de iniciar labores a todo el personal de prestación de servicios vinculado a la entidad, incumpliendo lo establecido en el parágrafo 2 del artículo 2.2.4.6.11 del decreto 1072 de 2015."/>
        <s v="En recorrido por el centro logístico se encontró que no se cuenta con los adecuados controles para el aseguramiento de las actividades propias del bodegaje, tales como ayudas mecánicas para manipulación de cargas, hojas de seguridad de los productos químicos y matriz de compatibilidad, adecuada señalización de emergencias, doble pasamanos en la escalera, mecanismos suficientes para extinción de incendios ni personal capacitado como brigadista._x000a__x000a_Adicionalmente no se cuenta con los soportes de vacunación del personal que realiza actividades en el nivel territorial._x000a__x000a_Incumpliendo lo establecido en el Decreto 1072 de 2015, artículo 2.2.4.6.24 Medidas de prevención y control."/>
        <s v="Se evidenció que no se está realizado el mantenimiento preventivo de los vehículos de la entidad por cuanto en lo corrido de la vigencia no se ha suscrito el contrato de mantenimiento de vehículos, adicionalmente no se está reportando oportunamente la inspección preoperacional (diaria), así mismo, se encontró que no se están ejecutando las actividades programadas de mantenimiento preventivo de las instalaciones de la DNBC y no se cuenta con programa de mantenimiento del centro logístico, incumpliendo lo establecido en el parágrafo 2, Artículo 2.2.4.6.24 del decreto 1072 de 2015."/>
        <s v="Se presentó acumulación de dos periodos de  vacaciones para los funcionarios Edwin Zamora y Jeison López,  sin que se evidencie el acto administrativo que establezca que las mismas se acumularon  por necesidades del servicio,  incumplimiendo los articulos 12 y 13 del Decreto 1045 de 1978._x000a_Lo mismo ocurre con los Funcionarios Marisol Mora y Norbert Faubricio Sánchez  ya que poseen días pendientes de disfrute (10 y 09 dias) respectivamente, los cuales hacen referencia al periodo de la vigencia 2021, y a la fecha ya se les acumuló el periodo de la vigencia 2022"/>
        <s v="Al comparar los saldos de las cuentas por cobrar de las Incapacidades al 30 de septiembre de 2022 de la EPS Compensar, se evidencia una diferencia de $46.968, que hace referencia a la incapacidad No- 3348147 emitida en septiembre de 2022, la cual no fue reportada al Proceso Financiero, para ser registrada en la cuenta por cobrar de la respectiva EPS_x000a__x000a_De igual forma, no se evidenció la conciliación entre el proceso de Gestión Financiera y Gestión del Talento Humano del mes de septiembre de 2022._x000a_Lo anterior incumple lo establecido en el Régimen de Contabilidad Pública numeral 7 CARACTERÍSTICAS CUALITATIVAS DE LA INFORMACIÓN CONTABLE PÚBLICA numerales 103, 104, 105 y 106 (confiabilidad, razonabilidad, Objetividad y verificabilidad)."/>
        <s v="En la revisión realizada a los usos presupuestales se evidenció, que no se registraron los usos  conforme al Manual de Clasificación Presupuestal, Anexo Técnico para el Aplicativo de medición de la Austeridad en el Gasto 2021,asi como al Catálogo Presupuestal del Gasto emitido por Ministerio de Hacienda y Crédito Público, así:_x000a__x000a_•_x0009_ Se registró el día 29 de agosto de 2022  en el Uso Presupuestal A-02-02-02-008-003-09 OTROS SERVICIOS PROFESIONALES Y TÉCNICOS N.C.P, la resolución No.515 a nombre de Galvis Hincapie Angie Juliette, la suma de $747.158; cuando la misma hace referencia a una Comisión otorgada a un Contratista y conforme al manual de clasificación debe registrarse en el uso  A-02-02-02-006-003-01 SERVICIOS DE ALOJAMIENTO PARA ESTANCIAS CORTAS ."/>
        <s v="Se evidencia que el vehículo de placas OKZ 951 está siendo utilizado por la DNBC, pero no se diligenciaron los Formatos FO-AD-02-02 Formato Preoperacional Vehiculos y FO-AD-02-01 Planilla de Desplazamiento en los meses de Julio, agosto y septiembre de 2022 como lo establece el Manual para el Manejo de Vehículos de la Dirección Nacional de Bomberos numeral 5.1 Política de Desplazamiento de Vehículos numeral 6._x000a_Asimismo, se está incumpliendo el Numeral 7 del  Manual para el Manejo de Vehículos se indica: _x000a_“DESARROLLO: Para  el  desarrollo  de  las  política  y  procedimientos  descritos  en  el  manual,  el  Gestor  del  proceso Administrativo,  verificará  el  cumplimiento  de  las  responsabilidades  de  los  conductores  para  lo  cual realizará las siguientes actividades(…)•Verificar el diligenciamiento completo y oportuno del Formato de Inspección y el Formato de planilla de desplazamiento.”"/>
        <s v="El Gestor del Proceso Gestión Administrativa, informó por medio de correo electrónico del 06 de diciembre de 2022, que “el vehículo OKZ 951, no tiene planillas anexas debido a que el conductor asignado a ella solo prestó los servicios para la DNBC por un par de días y hasta el momento no ha hecho allegar los documentos solicitados a pesar de haberle realizado la capacitación respectiva; el Capitán Soto es la persona que está encargada en la actualidad y desde el mes de agosto de la conducción del vehículo OKZ951”._x000a_De lo anterior se deduce que el vehículo no ha sido asignado formalmente a la Subdirección Estratégica y de Coordinación Bomberil, y está siendo conducido por un funcionario que no obstenta el Cargo de Conductor(Subdirector Estratégico y de Coordinación Bomberil, y esta función no se encuentra establecida en el Manual de Funciones de este cargo, ya que el mismo es un Cargo del Nivel Directivo), incumpliendo lo señalado en el Manual  para el Manejo de Vehículos numeral 5.1 POLÍTICA SOBRE EL DESPLAZAMIENTOS DE VEHÍCULOS numeral 1 que dice “Los vehículos oficiales deben ser conducidos por conductores profesionales.” _x000a_Asi mismo se incumple lo señalado en el Decreto 1068 de 2018 articulo 2.8.4.6.7, Ley 909 de 2004, Concepto 20216000136931 emitido por el DAFP"/>
        <s v="Al 30 de septiembre de 2022, no se había realizado el mantenimiento preventivo y correctivo de los vehículos, con  el  fin de mantener en óptimas condiciones de operación los vehículos, conforme lo indica el numeral 5.2 Política de Seguridad y salud en el Trabajo numeral 5.2.1  POLÍTICA DE SEGURIDAD VIAL establecido en el Manual para el Manejo de Vehículos de la DNBC."/>
        <s v="Se evidenció que se no se dió cumplimiento a una (1) actividad programada en el Plan de Eficiencia Administrativa y Cero Papel 2022 de la DNBC así:_x000a_5.8 Cronograma Plan Eficiencia Adminsitrativa y Cero Papel 2022_x000a_Sembraton en articulación con la Fundación Parque Jaime Duque con la participación de los funcionarios y contratistas de la DNBC."/>
        <s v="Se evidenció que se no se dió cumplimiento a tres (3) actividades programadas en el numeral 15 del Programa de Gestión Ambiental del PIGA 2020-2024 de la DNBC así:_x000a_15.3Programa Gestión Integral de los Residuos_x000a_* Reforzar y adecuar los instructivos de la entidad, con los lineamientos ambientales para la gestión integral de residuos sólidos. _x000a_15.4 Programa de Prácticas Sostenibles._x000a_*Establecer e incorporar políticas, metodologías y directrices que fomenten la inclusión de criterios ambientales en la adquisición de bienes y servicios._x000a_*Realizar seguimiento y control de los equipos electrónicos para verificar posibles emisiones de GEI."/>
        <s v="En desarrollo de la revisión del estado de las PQRSD se encontró inexactitud de la INFORMACIÓN cargada por áreas de las solicitudes asignadas,  toda vez que se relaciona que la Dirección tuvo un total de 45 radicados, de los cuales le están sumando 11 radicados de CITEL, que por estructura no le corresponden ya que no hace parte de la Dirección. Lo mismo ocurre en la Subdirección Estrategica y de Coordinación Bomberil que cuenta con 544 radicados, sin embargo, le estan sumando 4 radicados del proceso Planeación Estratégica, 1 denominado Dependencia de Salida, 1 de la Subdirección Administrativa y Financiera y 1 mas de la Dirección General."/>
        <s v="Al verificar los aspectos relacionados con las actividades del Jefe de la Oficina de Atención al Usuario no hay evidencia de coordinación de actividades entre el jefe de la unidad, el de control interno y con el jefe de la unidad de planeación, que permita el mejoramiento de la gestión. Así mismo, no se tiene soporte de coordinación de actividades con los jefes de las demás unidades de quejas y reclamos del sector._x000a__x000a_Incumpliendo lo establecido en el Decreto 2232 de 1995, articulo 9."/>
        <s v="En revisión de los informes mensuales de las PQRSD, se evidenció en el numeral 11. Temas de consulta reiterativa, no se relacionan los servicios sobre los cuales se presenta el mayor número de quejas presentadas en contra de  los Servidores  Públicos, asi como tampoco se presentan las principales recomendaciones sugeridas por los particulares que tengan por objeto mejorar el servicio que preste la entidad, incumpliendo lo establecido en Ley 190 de 1995, artículo 4."/>
        <s v="En verificación a la documentación del proceso en el SIGE, se establece que el proceso cuenta con: _x000a__x000a__x0009_Caracterización del proceso (CT-AU)._x000a__x0009_Instructivo Entrada de PQRSD en cada canal de atención disponible al Usuario (IN-AU-01-01)._x000a__x0009_Procedimiento de Recepción, Distribución, Seguimiento y Salida de Peticiones, Quejas, Reclamos, Sugerencias y Denuncias (PC-AU-01)._x000a__x0009_Política de protección de datos (PO-AU-01)._x000a__x0009_Protocolo de Atención al Usuario. _x000a__x0009_Formulario electrónico._x000a__x0009_Formulario PQRSD._x000a__x000a_Documentación que se requiere para el tratamiento de las solicitudes, sin ambargo, no se realizó la actualización de la Politica de Protección Datos Personales. Incumpliendo lo establecido en el MIPG numeral 3.2.1.1 Política de Fortalecimiento Organizacional y simplificación de Procesos, asi como en el plan de acción 2022."/>
        <s v="En seguimiento al link https://dnbc.gov.co/consulta-de-pqrsd, se pudo verificar el formulario de PQRSD, al cual se puede acceder; no obstante,  se establecieron debilidades en cuanto a las condiciones técnicas tales: tipo de identificación, pais, departamento, municipio, tipo de población, PQRSD,  no esta habilitada la lista desplegable para su diligenciamiento por lo tanto no se puede enviar la solicitud, adicionalemente, se presenta error al consultar el estado de una solicitud. Por lo tanto no se cumple con la condiciones técnicas del formulario de PQRSD, Incumpliendo lo establecido en la Resolución 1519 del 2020 anexo 2, numeral 2.4.3.3"/>
        <s v="Se evidenció para el segundo semestre de 2022 de la matriz consolidada de PQRSD, se dío respuesta extemporanea a  236 radicados, en ninguno de ellos la Entidad notificó al interesado las circunstancias por las cuales no se le dio trámite oportuno y le señaló el plazo razonable en que se resolverá o daría respuesta, el cual no puede exceder del doble inicialmente previsto, incumpliendo lo establecido en la Ley 1755 de 2015, artículo 14. "/>
        <s v="Se evidenció para el segundo semestre de 2022 de la matriz consolidada de PQRSD, se tienen 75 de los 656 radicados vencidos, sin que se les haya dado el correspondiente trámite, dentro del término legal ni por fuera de él, lo que evidencia debilidades en los controles de los servidores y/o contratistas responsables de dar respuesta. Adicionalmente,  al verificar el cuadro de control del proceso, se encontró que 7 de estas peticiones cuentan con respuesta, por lo cual, estan clasificados de forma erronea._x000a_Incumpliendo lo establecido en el Artículo 23 de la Constitución Política, los términos señalado en el artículo 14 de la Ley 1755 de 2015, el Numeral 5.7 del Procedimiento de Recepción, Distribución, Seguimiento y Salida de Peticiones, Quejas, Reclamos, Sugerencias y Denuncias."/>
        <s v="La Oficina de Control Interno Disciplinario El 2 diciembre de 2022 mediante auto de apertura, inició un proceso disciplinario, por inoportunidad y vencimiento de los términos de las PQRSD, de acuerdo con lo evidenciado en el seguimiento al tratamiento de la PQRSD del primer semestre de 2022 realizado por la Oficina de Control Interno, sin embargo, no se dío inicio a los procesos disciplinarios por incumplimiento en los terminos de las PQRSD de acuerdo con los incumplimientos evidenciados en los informes  mensuales correspondientes al segundo semestre de 2022. contraviniendo lo establecido en la Guía Estrategias para la Construcción del PAAC de 2015."/>
        <s v="Se evidencio debilidad en la aplicación de controles en la gestión de las PQRSD al interior de la entidad, por cuanto:_x000a__x000a__x0009_Se encontró desactualizado el cuadro de control a cargo del proceso Gestión de Atención al Usuario._x000a__x0009_Estado de los Radicados clasificado de forma inadecuada_x000a__x0009_Radicados de salida sin evidencia de respuesta en el ORFEO_x000a__x0009_Radicados clasificado como PQRSD de forma erronea_x000a__x0009_Radicados sin respuesta de fondo o sin respuesta puntual_x000a__x0009_Cargue inadecuado del radicado de entrada_x000a__x0009_Clasificacion de OPAS como PQRSD. _x000a__x0009_Adicionalmente, se encontraron documentos de respuesta sin firma y sin evidencia de envió, lo cual genera incertidumbre de si efectivamente el peticionario recibió oportuna respuesta._x000a_ _x000a_Incumpliendo lo establecido en MIPG dimensión 7, asi como en el Procedimiento de recepción, distribución, seguimiento y salida de PQRSD."/>
        <s v="Se evidenció que no se esta remitiendo a la Oficina de Asuntos Disciplinarios la totalidad de las quejas allegadas a la entidad, por cuanto las quejas interpuestas mediante radicados 20221140160892 del 06/07/2022 se presentó una queja por presunto acto de corrupción frente al proceso de Educación Nacional para Bomberos, y 20221140163672  del 18/07/2022 por reiteración de una PETICIÓN frente a los uniformes de los Bomberos, no se les dío traslado a la Oficina de Asuntos Disciplinarios, para lo pertinente._x000a__x000a_Incumpliendo lo establecido Procedimiento Asuntos Disciplinarios PC-DI-01 Actividad 1.Recepción de la Queja"/>
        <s v="Verificado el reporte del SIGEPII “Monitoreo de actualización Hoja de Vida”, se observó que la ex Servidora Pública María Alejandra Patiño Buitrago, quien se retiró de la entidad el 31 de julio de 2022 no realizó la actualización de su hoja de vida, como lo establece artículo 2.2.5.1.9 del decreto 1083 de 2015."/>
        <s v="De la base aportada por contratación con 150 contratistas de prestación de servicios (persona natural), 35 contratistas presentaron la declaración de bienes y rentas del periodo 01/01/2021 al 31/12/2021, y falta el registro de 115 contratistas, incumpliéndose con lo establecido en el literal g) del artículo 2 y el artículo 4 de la Ley 2013 de 2019 al establecer que “Las personas naturales y jurídicas, públicas o privadas que administren, celebren contratos y ejecuten bienes o recursos públicos respecto de la información directamente relacionada con el desempeño de su función” deberán publicar y divulgar la declaración de bienes y rentas, del registro de conflictos de interés y la declaración del impuesto sobre la renta y complementarios"/>
        <s v="De los 150 contratistas de la base datos aportada por contratación se evidenció que 73 de los contratistas no tienen asignado el rol para acceder al sistema (ver relación), con lo cual se evidencia que no está cumpliendo el artículo 2.2.17.7 del Decreto 1083 de 2015, el cual señala “(…)Es responsabilidad de los representantes legales de las entidades y organismos del Estado velar porque la información que se incorpore en el SIGEP se opere, registre, actualice y gestione de manera oportuna y que esta sea veraz y confiable.” En concordancia con el Instructivo Contratos de la función pública, que establece el rol de Contratista así: “Este rol se asigna a los contratistas para que puedan registrar o actualizar su Hoja de Vida dentro del SIGEP II.”"/>
        <s v="Verificado el reporte del SIGEPII “Nomenclatura y escala salarial”, se encontró que en dicho reporte se tienen (3) denominaciones de empleo que no se encuentran definidas en dicho manual de funciones, auxiliar administrativo 4044-24, Auxiliar área salud 4046-23 y profesional universitario 2044-01, lo cual va en contravía de la Resolución 081 de 2019 de la DNBC del Manual de Funciones."/>
        <s v="Al descargar el reporte Caracterización Discapacidad SP y Contratista del SIGEP II, se genera un mensaje “sin registros”, es decir que no se registró la información en el aplicativo SIGEP II, incumpliendo lo establecido en el MIPG dimensión 5 “ Información y Comunicación”"/>
        <s v="Se evidenciaron las certificaciones que contienen las decisiones del comité de conciliación, las cuales fueron enviadas al Ministerio Publico previo a la realización de las respectivas audiencias, sin embargo no se observó que se remitieran dentro de termino señalado, incumpliendo lo establecido en la Ley 2220 de 2022 articulo 121 numeral 7 “Remitir al agente del Ministerio Público, con una antelación no inferior a cinco (5) días a la fecha fijada para la realización de la audiencia de conciliación, el acta o el certificado en el que conste la decisión del Comité de Conciliación de la entidad pública convocada sobre la solicitud de conciliación.”"/>
        <s v="Se evidenció memorando de fecha de entrega 12 de julio de 2023, mediante el cual la secretaria técnica del comité de conciliación, de conformidad con los parámetros establecidos en la Resolución 102 de 2023, realizó el informe semestral que muestra la gestión efectuada por el comité correspondiente al periodo comprendido entren los meses de enero a junio de 2023._x000a__x000a_Sin embargo, dentro del mismo, no se incluyó la relación de las conciliaciones estudiadas por el comité durante el periodo de revisión y el fallo condenatorio del proceso No 11001334306520170031600, el cual fue informado en el comité realizo el 29 de junio de 2023._x000a_"/>
        <s v="Se evidenció que con corte al 31/12/2022 el proceso no realizó la medición de los indicadores, incumpliendo lo establecido en el Modelo Integrado de Planeación y Gestión (MIPG) 4ª. Dimensión Evaluación de Resultados que en el lineamiento: Seguimiento y evaluación del desempeño institucional, que establece que la Entidad debe “Revisar y actualizar los indicadores y demás mecanismos de seguimiento y evaluación establecidos en la entidad y por otras autoridades.”"/>
        <s v="Se evidenció al corte 31/10/2022 que el Proceso presenta diecisiete (17) acciones vencidas, incumpliendo a lo señalado en el manual operativo MIPG, numeral 4.1 de la Dimensión 4ª. Dimensión: Evaluación de Resultados. _x000a__x000a_De igual forma, del Informe de la Auditoría realizado al Proceso de Gestión Contractual de la vigencia 2021 culminada el 30 de junio de 2022, NO se formuló el respectivo Plan de Mejoramiento respectivo por parte del Proceso de Gestión Contractual, por lo tanto, no se logró realizar seguimiento por parte de la OCI a los hallazgos evidenciados en dicha auditoria."/>
        <s v="En el ejercicio de auditoría se evidenció que el riesgo de gestión: “Posibilidad de afectación económica por sanciones disciplinarias ante el incumplimiento a la Ley de Transparencia y normatividad relacionada debido al cargue inoportuno de la información en el SECOP II”, se materializó, debido a que los documentos de la muestra tomada de 31 contratos no fueron cargados o fueron cargados extemporáneamente, desatendiendo lo enunciado en el literal a) del numeral 5.1.2. del  Manual de Gestión del Riesgo de la DNBC, que establece que el Equipo Gerencial o Líderes de Proceso deben “Identificar y valorar los riesgos que pueden afectar el logro de los objetivos institucionales, así como, definir y diseñar los controles a dichos riesgos, evitando la materialización de riesgos.” De igual forma, el Manual Operativo del Modelo Integrado de Planeación y Gestión señala que le corresponde a la Primera línea de defensa le corresponde “La identificación de riesgos y el establecimiento de controles, así como su seguimiento, acorde con el diseño de dichos controles, evitando la materialización de los riesgos”."/>
        <s v="Revisada la publicación del 31 de enero de 2022 del PAA en el SECOP, así como sus trece (13) versiones, se pudo establecer que, de la muestra de los 39 contratos, solo diez (10) estaban programados en el PAA._x000a__x000a_De igual forma, las versiones se encontraban incompletas y no contenían la totalidad de la lista de bienes obras y servicios que se adquirieron durante la vigencia 2022 ni de la totalidad de las necesidades que se desarrollaron en la entidad._x000a__x000a_Lo anterior, incumpliendo con lo estipulado en el Artículo 2.2.1.1.1.4.1 del Decreto 1082 de 2015 Plan Anual de Adquisiciones que establece “la Entidad Estatal debe señalar la necesidad y cuando conoce el bien, obra o servicio que satisface esa necesidad debe identificarlo utilizando el Clasificador de Bienes y Servicios…”, en concordancia con el artículo 74 de la Ley 1474 de 2011."/>
        <s v="Revisados los procesos contractuales seleccionados, para treinta y uno (31) de ellos, no se evidencia algunos documentos del proceso, puesto que no fueron cargados en el SECOP o en algunos casos el cargue fue realizado de manera extemporánea, es decir, que no se realizó dentro de los tres días siguientes a su expedición._x000a__x000a_Lo anterior, incumpliendo a lo estipulado en el artículo 2.2.1.1.1.7.1. del Decreto 1082 de 2015, el cual señala “Publicidad en el SECOP. La Entidad Estatal está obligada a publicar en el SECOP los Documentos del Proceso y los actos administrativos del Proceso de Contratación, dentro de los tres (3) días siguientes a su expedición (…)”; _x000a__x000a_De igual forma, se está desatendiendo el principio de trasparencia establecido en el artículo 24 de la ley 80, que señala en el numeral 3 que “Las actuaciones de las autoridades serán públicas”"/>
        <s v="Revisados los contratos objeto de la muestra de selección, cuatro (4) expedientes contractuales no cuentan con estudios previos dentro del expediente contractual físico ni publicados en el Secop II (Convenio 143,146, comodato 239 y contrato 160), al igual que cuatro (4) expedientes contractuales sus estudios previos están incompletos, teniendo en cuenta que no poseen la Modalidad de selección, Análisis de Riesgo ni el Acuerdo Marco requerido (OC 88227, 93780,98923, contrato 142)._x000a__x000a_Por lo anterior, se evidenció el incumplimiento con lo establecido en el artículo 2.2.1.1.2.1.1. del Decreto 1082 de 2015, numerales 1, 2, 3, 4, 5, 6, 7 y 8 el cual señala “Los estudios y documentos previos son el soporte para elaborar el proyecto de pliegos, los pliegos de condiciones y el contrato. Estos deben permanecer a disposición del público durante el desarrollo del Proceso de Contratación y contener los siguientes elementos, además de los indicados para cada modalidad de selección: (…)&quot;"/>
        <s v="Dentro de la revisión realizada, se observa que el estudio de mercado del contrato No 137 no fue aportado para su revisión, y los contratos 136, 142 y 250 no poseen firmas._x000a__x000a_Lo anterior, genera incumplimiento en lo estipulado en el artículo 2.2.1.1.1.6.1. del Decreto 1082 de 2015 el cual señala “La Entidad Estatal debe hacer, durante la etapa de planeación, el análisis necesario para conocer el sector relativo al objeto del Proceso de Contratación desde la perspectiva legal, comercial, financiera, organizacional, técnica, y de análisis de Riesgo. La Entidad Estatal debe dejar constancia de este análisis en los Documentos del Proceso.”._x000a__x000a_De igual forma, se desatiende el artículo 57 del Código de Procedimiento Administrativo y de lo Contencioso Administrativo que establece que “Acto administrativo electrónico. Las autoridades, en el ejercicio de sus funciones, podrán emitir válidamente actos administrativos por medios electrónicos siempre y cuando se asegure su autenticidad, integridad y disponibilidad de acuerdo con la ley.”, _x000a_"/>
        <s v="Dentro de la revisión realizada se evidenció lo siguiente: _x000a__x000a_Nro. Contrato/Modalidad: Nro. 137/2022 LICITACION PUBLICA 001: La resolución de adjudicación No. 219 de 2022, establece en los considerandos, que se realizaron las adendas No.1 y No. 2, pero no se observan las mismas en documento escrito, en la carpeta física o publicada en SECOP II._x000a__x000a_Nro. Contrato/Modalidad: Nro. 142/2022 SIE-005-2022 SUBASTA INVERSA: En SECOP esta publicada la adenda No.1 y la Adenda No. 3, no obstante, no se observa publicada la No.2 y tampoco se encuentra dentro del expediente físico suministrado por el Proceso de Gestión Contractual._x000a__x000a_Nro. Contrato/Modalidad: Nro. 250/2022 SIE-010-2022 SUBASTA INVERSA: En SECOP esta publicada la adenda No.1 no obstante, no se observa firma ni responsable de la elaboración y tampoco se encuentra dentro del expediente físico suministrado por el Proceso de Gestión Contractual._x000a__x000a_Por lo anterior, se genera inobservancia al artículo 2.2.1.1.2.2.1 del Decreto 1082 de 2015 el cual señala “Modificación de los pliegos de condiciones. La Entidad Estatal puede modificar los pliegos de condiciones a través de Adendas expedidas antes del vencimiento del plazo para presentar ofertas. (…) La Entidad Estatal debe publicar las Adendas en los días hábiles, entre las 7:00 a. m. y las 7:00 p. m., a más tardar el día hábil anterior al vencimiento del plazo para presentar ofertas a la hora fijada para tal presentación, salvo en la licitación pública pues de conformidad con la ley la publicación debe hacerse con tres (3) días de anticipación.”._x000a_"/>
        <s v="Se evidencia que el Aviso de convocatoria del contrato Nro. 137/2022 señala LICITACION PUBLICA 001, y en la publicación en el SECOP II presenta una modalidad diferente (Concurso de Méritos) de la que en realidad se pretendió adelantar que fue Licitación Pública._x000a__x000a_Lo anterior, generando incumplimiento a lo estipulado en el numeral 4 del artículo 2.2.1.1.2.1.2. del Decreto 1082 de 2015 el cual establece “Aviso de convocatoria. El aviso de convocatoria para participar en un Proceso de Contratación debe contener la siguiente información, además de lo establecido para cada modalidad de selección:_x000a_4. La modalidad de selección del contratista (…)”._x000a_"/>
        <s v="Se evidencia que para la suscripción del contrato 98 no fueron aportados la totalidad de los documentos solicitados como son la carta de intención de cooperar del Cuerpo de Bomberos Voluntarios de CALI, RUT del Cuerpo de Bomberos Voluntarios de CALI, impresión del certificado de antecedes Judiciales tanto del Cuerpo de Bomberos Voluntarios de CALI como de su representante legal, entre otros. _x000a__x000a_Con relación al contrato 247 no se evidenció el Acta de Constitución y Representación Legal, oferta económica del contratista ajustado de acuerdo a los requerimientos técnicos de la DNBC, catálogo de los bienes ofertados, ficha Técnica, RUT de la sociedad, entre otros. _x000a__x000a_El Contrato/Modalidad No 66 de 2022. Contratación Directa/ Prestación de Servicios persona Jurídica  a nombre de COMJURIDICA SAS no contiene dentro de los requisitos jurídicos los documentos que acrediten académicamente el cumplimiento de los requisitos, teniendo en cuenta que la persona jurídica deberá contar con un equipo de trabajo, que acrediten formación en Derecho y que cuente con estudios de postgrado en el grado de Especialización en Derecho Administrativo y/o público, civil y/o comercial que cuente como mínimo con (2) dos años de experiencia profesional._x000a__x000a_Y para el Contrato/Modalidad No 04 de 2022. Contratación Directa/ Prestación de Servicios persona Jurídica, en la propuesta entregada por el CUERPO DE BOMBEROS VOLUNTARIOS BOGOTA-CITEL, con relación al número de perfiles establecidos por la DNBC, no cumple con el perfil establecido; por cuanto:_x000a__x000a_- Coordinador: no se evidencia documentos de formación académica ni experiencia de 2 años_x000a_- Radioperadores bomberos activos, en 3 turnos: La oferta solo establece 2. No se evidencia documentos de formación académica ni experiencia de 2 años_x000a_- Radioperador enlace UNGRD: no se evidencia documentos de formación académica ni experiencia de 2 años_x000a__x000a_Por lo anterior, se evidencia incumplimiento en el artículo 5° de la Ley 1150 de 2007 la cual señala “la selección objetiva: Es objetiva la selección en la cual la escogencia se haga al ofrecimiento más favorable a la entidad y a los fines que ella busca, sin tener en consideración factores de afecto o de interés y, en general, cualquier clase de motivación subjetiva. En consecuencia, los factores de escogencia y calificación que establezcan las entidades en los pliegos de condiciones o sus equivalentes, tendrán en cuenta los siguientes criterios” y los numerales 19 y 11 del estudio previo y pliego de condiciones respectivamente. _x000a_"/>
        <s v="En el expediente físico ni publicado en SECOP II del contrato No 137 se evidencia comunicación o documento de designación del Comité evaluador._x000a__x000a_Por lo cual, se presenta incumplimiento en el artículo 2.2.1.1.2.2.3. del Decreto 1082 de 2015, el cual establece “Comité evaluador. La Entidad Estatal puede designar un comité evaluador conformado por servidores públicos o por particulares contratados para el efecto para evaluar las ofertas y las manifestaciones de interés para cada Proceso de Contratación por licitación, selección abreviada y concurso de méritos (…)._x000a_"/>
        <s v="En el contrato 98 de 2022 en el expediente físico ni el SECOP II se encuentra la designación del supervisor._x000a__x000a_En el contrato No 254 no se evidencia en el Secop II la publicación de la designación del supervisor y el documento que se encuentra en el expediente físico se designó como supervisor a un contratista._x000a__x000a_Lo que genera incumplimiento a lo establecido en el artículo 83 de la Ley 1474 de 2011 el cual señala “Supervisión e interventoría contractual. Con el fin de proteger la moralidad administrativa, de prevenir la ocurrencia de actos de corrupción y de tutelar la transparencia de la actividad contractual, las entidades públicas están obligadas a vigilar permanentemente la correcta ejecución del objeto contratado a través de un supervisor o un interventor, según corresponda. (…). _x000a__x000a_Asimismo, se está incumpliendo lo indicado en la Guía para el Ejercicio de las Funciones de Supervisión e Interventoría, emitida por Colombia Compra Eficiente Literal III literal A, que señala “El supervisor de los contratos siempre debe ser un funcionario de la Entidad Estatal._x000a_"/>
        <s v="Se evidenció incumplimiento en la clausula vigésima segunda del contrato No 1, en la cláusula cuarta del contrato No 143, en el numeral 13 de los estudios previos del contrato No 75, el numeral 13 de la orden de compra 93780, debido a que en los documentos antes mencionados se solicitó la suscripción de Pólizas, pero las mismas no se encuentran en el expediente físico ni publicadas; y para el contrato 101 se observó otrosí No 3 (adición) sin embargo las pólizas no fueron modificadas, conforme lo establece el otro sí._x000a_"/>
        <s v="Dentro de la revisión realizada se evidenció que en la contratación directa 1, contratos 143, 71, 78, 66, 75, 101 y 247 de 2022; Órdenes de Compra 93780 y 98923 de 2022 y Contratos 187 y 160 de 2022, presentan falencias con relación a la supervisión técnica, administrativa y financiera por parte del supervisor; por cuanto:_x000a__x000a_Contratación directa 1: No contiene en la carpeta física ni en SECOP II, el acta de entrega ni tampoco la liquidación del contrato._x000a__x000a_Contrato 143/2022: No contienen informes de seguimiento o cualquier documento que denote seguimiento al cumplimiento de los fines del contrato y estado de los bienes, publicado en SECOP II o en la carpeta física suministrada por el proceso contractual._x000a__x000a_Contrato 71/2022: En todos los informes de actividades mensuales y de supervisión, se le realizo seguimiento a la ejecución de las obligaciones generales y no a las específicas. Por otro lado, el informe final, si contempló las obligaciones específicas y el supervisor Charles Benavides certifico su cumplimiento al 100%, no guardando coherencia con los informes mensuales. De acuerdo a la información entregada en la carpeta física, no se observa el cumplimiento de los productos u obligaciones del contrato._x000a__x000a_Contrato 78/2022: No contiene el cargue de los documentos para pago tales como Informes de Actividades e informe de Supervisión, en ninguno de los pagos._x000a__x000a_Contrato 66/2022: No se observa el cumplimiento de las 29 actividades específicas del contratista. Es decir, no se evidencia el cumplimiento de todas las actividades. Si bien es cierto que no es obligatorio cumplir todas las actividades todos los meses, si deben cumplirse en su totalidad al final del contrato, toda vez que esas obligaciones o actividades, responden a unas necesidades previamente identificadas que buscaban solventarse con la prestación del servicio por parte del contratista. Así mismo, estos informes, de supervisión, facturas y pagos deben publicarse en la plataforma SECOP II._x000a__x000a_Contrato 75/2022: Contratación Directa/ Prestación de Servicios persona Jurídica: no contiene en el SECOP, los informes de supervisión._x000a__x000a_Contrato 101/2022: No contiene Pagos, ni soportes ni los informes de supervisión en el SECOP._x000a__x000a_Contrato 247/2022: No contiene Pagos, ni soportes ni los informes de supervisión en el SECOP._x000a__x000a_Orden de Compran 93780/2022: Dentro de los estudios previos se establece 05 días hábiles para entrega y vigencia de 365 días, en SECOP II tienen como fecha de vencimiento el 03/08/2022, no obstante, no se verifica entrega a satisfacción o informe supervisión. De igual forma, No contiene, en la carpeta física o en SECOP II, informe de Supervisión o documento que verifique la correcta ejecución o cumplimiento del mismo._x000a__x000a_Orden de Compra 98923/2022: No contiene informe de Supervisión, aunque fue designado por el Director._x000a__x000a_Contratos 187/2020 y 160/2020:  No contienen en la plataforma SECOP, los informes de actividades” (y de supervisión) mensuales y ni informe final donde se contemplaron las obligaciones específicas del contratista y el cumplimiento de las mismas._x000a__x000a_Por lo anterior, se evidencia incumplimiento en el artículo 4° de la Ley 80 de 1993; Artículo 84 de la ley 1474 de 2011; Manual de Contratación Capitulo 5° Supervisión y/o Interventoría de la Entidad y la Guía para el ejercicio de las funciones de supervisión e interventoría de los contratos suscritos por las Entidades Estatales de Colombia Compra Eficiente, que tratan de las “FACULTADES Y DEBERES DE LOS SUPERVISORES Y LOS INTERVENTORES. La supervisión e interventoría contractual implica el seguimiento al ejercicio del cumplimiento obligacional por la entidad contratante sobre las obligaciones a cargo del contratista”._x000a_"/>
        <s v="En el contrato No 247 no se evidenció el certificado de exclusividad para ventas, distribución, administración de garantías, servicios post-venta, mantenimiento y suministro de piezas de repuesto para los productos de combate contra incendios WATERAX INC._x000a__x000a_Lo anterior genera incumplimiento al numeral 11 de los Estudios Previos, el cual señala la “Justificación de los factores de selección…certificado de Exclusividad del fabricante de los bienes, acompañado del certificado de existencia y representación legal de la sociedad extranjera, debidamente apostillados y con su respectiva traducción oficial.”._x000a_"/>
        <s v="En el Contrato/Modalidad: Nro. 71 de 2022. Contratación Directa/ Prestación de Servicios persona Natural, el certificado de delitos sexuales se encontraba vencido a la fecha de la contratación, incumpliendo lo estipulado en el artículo 4 de la Ley 1918 de 2018 el cual señala “Deber de verificación. Es deber de las entidades públicas o privadas, de acuerdo a lo reglamentado por el Gobierno Nacional, verificar, previa autorización del aspirante, que este no se encuentra inscrito en el registro de inhabilidades por delitos sexuales cometidos contra personas menores edad, en el desarrollo de los procesos de selección de personal para el desempeño de cargos, oficios, profesiones que involucren una relación directa y habitual con menores previamente definidos por el Instituto Colombiano de Bienestar Familiar._x000a_Dicha verificación, deberá actualizarse cada cuatro meses después del inicio de la relación contractual, laboral o reglamentaria. (…)”._x000a_"/>
        <s v="En el contrato 187 de 2020 no se observa la constancia de idoneidad y experiencia requerida. _x000a_Lo que genera incumplimiento a lo establecido en el artículo 2.2.1.2.1.4.9 del Decreto 1082 de 2015, el cual señala “(…) siempre y cuando la Entidad Estatal verifique la idoneidad o experiencia requerida y relacionada con el área de que se trate. En este caso, no es necesario que la Entidad Estatal haya obtenido previamente varias ofertas, de lo cual el ordenador del gasto debe dejar constancia escrita.(…)”_x000a_"/>
        <s v="Los contratos No 04, 66 y 75 de 2022 no poseen la declaración de bienes y rentas, incumpliendo el literal g) del artículo 2 de la Ley 2013 de 2019 el cual señala “Ámbito de aplicación. La publicación y divulgación de la declaración de bienes y rentas, del registro de conflictos de interés y la declaración del impuesto sobre la renta y complementarios, serán aplicables a las siguientes personas en calidad de sujetos obligados:_x000a_g) Las personas naturales y jurídicas, públicas o privadas que administren, celebren contratos y ejecuten bienes o recursos públicos respecto de la información directamente relacionada con el desempeño de su función (…)”_x000a_"/>
        <s v="En el Contrato/Modalidad: No 78 de 2022. Contratación Directa/ Prestación de Servicios persona Natural, a nombre de Miguel Ángel Acero, No se dio cumplimiento a lo estipulado en el numeral 4.4 del estudio previo el cual establece “El valor del contrato será hasta por la suma $54.000.000 incluido IVA y demás costos directos e indirectos”; por cuanto, en el SECOP II se estableció el valor del contrato por la suma de $46.800.000, observándose una reducción sin que se evidencie ningún documento soporte que justifique la modificación._x000a_"/>
        <s v="En el contrato 75 de 2022. Contratación Directa/ Prestación de Servicios persona Jurídica: La fecha de Inicio evidenciada en la Carpeta Física, consta de fecha 10 de febrero de 2022, sin embargo, la fecha de Inicio del contrato en el SECOP es del 04 de marzo de 2022._x000a__x000a_En la Orden de compra 88227 de 2022 Dentro del estudio previo se establecen 15 días para la ejecución de la orden de Compra, no obstante, en el informe de supervisión señala como fecha de terminación el 31/12/2002 y en SECOP II aparece fecha de vencimiento el 04/04/2023 y el recibo a satisfacción figura del 01 de julio de 2022._x000a__x000a_De lo anterior, se evidencia incumplimiento al artículo 2.2.1.1.2.3.1. del Decreto 1082 de 2015 el cual señala “De los requisitos de perfeccionamiento, ejecución y pago. En el Cronograma, la Entidad Estatal debe señalar el plazo para la celebración del contrato, para el registro presupuestal, la publicación en el SECOP y para el cumplimiento de los requisitos establecidos en el pliego de condiciones para el perfeccionamiento, la ejecución y el pago del contrato.”."/>
        <s v="El equipo auditor evidenció que no se dio cumplimiento a las clausulas establecidas en los contratos 01, convenio de asociación 098, Contrato 249 y 66 de 2022, con relación a la forma de Pago y/o obligaciones del contratista, por cuanto:_x000a__x000a_Contrato/Modalidad Nro. 1. Contratación Directa/ Contrato Arrendamiento_x000a__x000a_La cláusula Sexta del contrato señala las  Obligaciones del Contratista-Arrendador y el Numeral 3) establece la obligación de “remitir al supervisor, la factura original o cuenta de cobro mensual del canon de arrendamiento, y en la cláusula Decima Primera- Supervisión Literal D) indica la obligación de “expedir el recibido a satisfacción, para el pago del canon de arrendamiento”; y en la carpeta física ni en SECOP II, se evidencian las facturas o cuentas de cobro para realizar la aprobación del pago; así como tampoco se evidencia en la carpeta física ni en SECOP II, los recibos a satisfacción para realizar el pago de las facturas o cuentas de cobro del canon de arrendamiento._x000a__x000a__x000a_Contrato/Modalidad Nro. 98/2022 Convenio de Asociación _x000a__x000a_La cláusula 4 del convenio de asociación 98 de 2022 a nombre de BENEMERITO CUERPO DE BOMBEROS VOLUNTARIOS DE CALI, que trata de la forma de desembolso; dice  “Todo pago se hará previa presentación de la correspondiente factura o cuenta de cobro, con el informe de ejecución y recibo a satisfacción por parte del supervisor, quien deberá verificar el cumplimiento en el pago de los aportes a seguridad integral”;  pero en ninguno de los pagos, facturas, recibo a satisfacción, certificación de cumplimiento expedida por el supervisor ni está cargada y aprobada en SECOP II. De igual forma, en el expediente físico no se evidencia que exista algún documento o trazabilidad para los pagos 3 y 4, de acuerdo a lo establecido en la cláusula mencionada._x000a__x000a_Contrato/Modalidad Nro. 249/2022 – MC-001-2022 MINIMA CUANTIA_x000a__x000a_El contrato 249 de 2022 nombre de OCUPASALUD SAS no contiene en SECOP II ni en la carpeta física, conforme lo enuncia el contrato en la Forma de Pago “certificación de cumplimiento a satisfacción de obligaciones (…) b) Certificación actual del pago de aportes parafiscales (…); nota 2: (…) cuenta de cobro (…), la certificación de recibo a satisfacción, radicación de factura y pago de aportes parafiscales y patronales, _x000a__x000a__x000a_Contrato/Modalidad No 66 de 2022. Contratación Directa/ Prestación de Servicios persona Jurídica._x000a__x000a_En el contrato 66 de 2022, se evidencia incumplimiento al numeral 4.5 Forma de Pago del estudio Previo el cual establece “La Dirección Nacional de Bomberos pagará al contratista a) Doce (12) pagos hasta por la suma de Once Millones seiscientos mil pesos MTCE”. Debido a que el pago No 05 fue rechazado y no evidenció el cargue nuevamente el SECOP II pero si se realizó el respectivo pago._x000a_"/>
        <s v="En los contratos No 71, 75, 78, 101, 151, 160, 187 y 247 no se evidencia la programación de pagos en el Secop II._x000a__x000a_Por lo anterior, se observa incumplimiento a lo establecido en la Guía para hacer la gestión contractual en el SECOP II que establece “VI. Seguimiento a la ejecución contractual En el SECOP II los supervisores de los contratos deben ingresar el avance de la ejecución y el área financiera debe aprobar las facturas ingresadas a la plataforma por el Proveedor. Los supervisores pueden registrar el avance de la ejecución diligenciando el avance el plan de ejecución del contrato (ya sea por porcentaje o recepción de artículos) y colgando documentos de ejecución del contrato.”_x000a_"/>
        <s v="Dentro de la revisión realizada, se evidenció que en el contrato No 83 a nombre de Alejandro Moreno Gallego por valor de $100.000.000, con acta de inicio del 05 de mayo de 2022, se realizó por parte de la entidad la liquidación de Terminación Unilateral (que se encuentra sin firmas); sin embargo, dentro del acto administrativo que la declaró, no se establece la debida motivación en cuál de los cuatro (4) eventos aplicaría para darse por terminada Unilateralmente, generando incumplimiento en lo establecido en el artículo 17 de la Ley 80 de 1993, que dice “De la terminación unilateral. La entidad en acto administrativo debidamente motivado dispondrá la terminación anticipada del contrato en los siguientes eventos:1. Cuando las exigencias del servicio público lo requieran (…)2. Por muerte o incapacidad física permanente del contratista (…) 3.Por interdicción judicial o declaración de quiebra del contratista. 4.Por cesación de pagos (…)”_x000a__x000a_Ahora, bien no se evidencia informe de supervisión que dé cuenta del posible incumplimiento por parte del contratista o el debido proceso en caso de la presentarse la respectiva declaratoria, ocasionando incumplimiento en lo establecido en el artículo 84 de la Ley 1474 de 2011 – “Facultades y deberes de los supervisores y los interventores.”_x000a_"/>
        <s v="Dentro de la revisión realizada, se observa que los contratos 151,152,153,154 y 166 fueron remitidos extemporáneamente a la Contraloría General de la República._x000a__x000a_Lo anterior, evidencia incumplimiento en la Circular 06 de 2020 en lo relacionado Información Específica que trata de: “La información deberá ser entregada por las entidades públicas correspondientes en el formato que se adjunta para el efecto, en un plazo no mayor a 3 días hábiles contados a partir de la expedición de la presente Circular al correo electrónico: “Seguimientocoronavirus@contraloria.gov.co, lo anterior”."/>
        <s v="De conformidad con la revisión realizada, se evidenció que en los contratos 151, 152, 153, 154 y 166 se designó como supervisor a un contratista, incumpliendo lo establecido en la Circular 06 de 2020 Información Específica recomendación 4.4 “Verificar que se haya designado un supervisor o un interventor idóneo, para ejercer las labores de seguimiento y control de lo pactado de forma diligente y oportuna.”_x000a__x000a_Asimismo, incumple el  artículo 83 de la Ley 1474 de 2011, que señala  “La supervisión consistirá en el seguimiento técnico, administrativo, financiero, contable, y jurídico que sobre el cumplimiento del objeto del contrato, es ejercida por la misma entidad estatal cuando no requieren conocimientos especializados”, al igual que lo establecido en la Guía de Supervisión e interventoría generada por Colombia Compra Eficiente  Literal III Literal que dice “ El supervisor de los contratos siempre debe ser un funcionario de la Entidad Estatal._x000a_"/>
        <s v="Dentro de la revisión realizada, en los soportes documentales de los contratos 151, 152, 153, 154 y 166 no se evidencian informes que den cuenta del análisis que fundamenten la urgencia manifiesta._x000a__x000a_Por lo anterior, se incumplió lo establecido en la Circular 06 de 2020 Especifica numeral 5 que señala “Elaborar un informe sobre la actuación surtida, que evidencie todas las circunstancias, conceptos o análisis que fundamentaron la declaratoria de la urgencia”."/>
        <s v="En el contrato 151 los análisis de precios (se encuentran sin firma) y las cotizaciones presentadas contienen un valor más alto al del instrumento de agregación de demanda emergencia COVID-19. _x000a__x000a_De igual forma, A Folio 156 se evidencia impresión del desinfectante KLINOL por 5 litros a $42,300; sin embargo, el análisis de precios efectuado, aunque contempla este pantallazo en el mismo, no hace referencia al análisis de su precio, aunque es mucho más económico, ya que el que se adquirió es por 2 litros y su costo es de $42,300, es decir menos cantidad y al mismo costo. Asimismo, en el Análisis de precios no se indicó por qué este proceso no fue adquirido por el Instrumento de Demanda Emergencia. No se encontró análisis de precios._x000a__x000a_Por lo anterior, se evidencia incumplimiento en la Circular Conjunta 100-008-2020 en lo relacionado al numeral 2 – que establece “Verificar que los precios de los bienes estén dentro de los precios del mercado”._x000a_"/>
        <s v="En los contratos 151 y 153 no se realizaron los estudios previos; y en el contrato 153 no se presentaron informes de supervisión. De otro lado en el contrato 151 de 2020 se realizó análisis de precios, contemplando bienes a mayor costo del mercado, pero los mismos están sin firma._x000a__x000a_Lo anterior, genera incumplimiento en la Circular Conjunta 100-008-2020 en lo relacionado al numeral 2 – que señala “Estructurar la trazabilidad contractual con énfasis en estudios de precios acertados y una diligente labor de supervisión en la entrega del bien o servicio”."/>
        <s v="Dentro de la revisión realizada se observa que el contrato 153 aparece identificado en el Secop II como 152._x000a__x000a_Lo anterior incumple con la Circular Conjunta 100-008-2020 en lo relacionado en el numeral 2 –que indica: “Es importante y obligatorio cumplir el principio de publicidad de la gestión contractual en los sistemas electrónicos (SECOP I y SECOP II, conforme con las Circulares 1 y 2 de 2019 y 3 de 2020 de la Agencia Nacional -COLOMBIA COMPRA EFICIENTE- para respetar el cumplimiento de los requisitos legales de cada acuerdo de voluntades y fortalecer el control social a la Administración, independientemente de la urgencia manifiesta declarada”._x000a_"/>
        <s v="En los contratos 151, 152, 153, 154 y 166 de 2020 no se evidenciaron las listas de referencia o bases que permitieran determinar los bienes y servicios a contratar._x000a__x000a_Lo anterior genera incumplimiento en la Circular Conjunta 100-008-2020 en lo relacionado en el numeral 2 – que señala “Es indispensable tener una lista de referencia o de base de precios para determinar el valor de los bienes y servicios a contratar. Constate que los precios sean justos, razonables y que se pueda comprobar en el contexto temporal, territorial y comercial con la respectiva trazabilidad.”."/>
        <s v="Se evidencia dentro de los expedientes de los contratos 151, 152, 153, 154 y 166 que no existen los documentos que soporten la experiencia del contratista en contratos similares, generando incumplimiento en la Circular Conjunta 100-008-2020 en lo relacionado en el numeral 2 – “Solicitar a los proponentes los contratos anteriores que tengan objeto similar al que se contrata y verifique ante el contratante el efectivo cumplimiento.”"/>
        <s v="En los contratos 152, 154 y 166 no se allegó la documentación relacionada con el escrutinio y verificación de la información que suministro cada proponente en el proceso de adjudicación._x000a__x000a_Generando incumplimiento en la Circular Conjunta 100-008-2020 en lo relacionado en el numeral 2 – “Constate toda la información que le suministren los proponentes y sométala al escrutinio y verificación, dejando constancia de los resultados”. _x000a_"/>
        <s v="No se evidencia dentro de los expedientes de los contratos 151, 152, 153, 154 y 166 el compromiso de integridad y anticorrupción, lo que genera incumplimiento en la Circular Conjunta 100-008-2020 en lo relacionado en el numeral 3 – “Exija a los proveedores que asuman un compromiso de integridad y anticorrupción en el contrato.”"/>
        <s v="En los contratos 151, 152, 153, 154 y 166 no se adjuntaron las justificaciones de los contratos frente a las condiciones de pandemia, así como tampoco los informes de supervisión._x000a__x000a_Lo que genera incumplimiento en la Circular Conjunta 100-008-2020 en lo relacionado en el numeral 4 – que establece “Cumpla a cabalidad con el principio de máxima publicidad. Divulgue, sin falta ni demora, en los canales de información de su administración: i) el monto de los recursos que tiene para contratar en la emergencia; ii) los contratos que celebre, indicando el objeto y el precio (total y unitario de cada bien y su transporte (…)”._x000a_"/>
        <s v="Dentro de la revisión realizada no se encontró publicación ni en Secop ni en página web de los informes de monitoreo presupuestal de los contratos 151, 152, 153,154 y 166._x000a_Por lo cual se evidencia incumplimiento en la Circular Conjunta 100-008-2020 en lo relacionado en el numeral 4 – “Realice periódicamente y circule los informes de monitoreo presupuestal de los contratos y de las personas beneficiadas”._x000a_"/>
        <s v="En los contratos 151 y 153 no se encuentran los análisis del sector económico y en el contrato 152, 154 y 166, la justificación técnica de la entidad no contiene un análisis adecuado, racional, idóneo, mesurado, ponderado y razonable de los bienes y servicios a contratar que establezcan la necesidad a contratar._x000a__x000a_Lo anterior genera incumplimiento en la “Guía de Transparencia Contratación Pandemia XI Recomendaciones literal i) Determinación de la necesidad”._x000a_"/>
        <s v="Dentro de la revisión realizada, el equipo auditor evidenció que en los contratos 154 y 166 no se realizó la verificación de la capacidad del futuro contratistas, y en los contratos 151 y 153 no se determinaron los requisitos habilitantes al igual que en la justificación técnica no se establecieron las condiciones jurídicas, técnicas y económicas a presentar, generando incumplimiento en establecido en la Guía de Transparencia Contratación Pandemia XI Recomendaciones literal ii) - Verificación de la oferta, que indica  “Aun cuando la contratación directa o la sujeta al derecho privado no exige la existencia de una pluralidad de oferentes, las Entidades Estatales deben verificar, previo a la celebración del contrato, I) la capacidad del futuro contratista para satisfacer la necesidad, para lo cual pueden acudir a la información consignada en el SECOP -para conocer los contratos ejecutados”, (…)"/>
        <s v="En la revisión realizada, no se evidenciaron los parámetros de referencia de histórico de precios, lista de precios u otro documento que permita generar el análisis del mercado, en los contratos 166, 152, 151, 153 y 154 de 2020._x000a__x000a_Por lo cual se genera incumplimiento en lo establecido en la Guía de Transparencia Contratación Pandemia XI Recomendaciones literal iii) – “Adquisición a precios justos y razonables. En coyunturas como las actuales es común la intención de querer tomar ventajas a través de la especulación con los precios de insumos o bienes requeridos para conjurar o mitigar la situación excepcional (…)”._x000a_"/>
        <s v="Se evidencia que en los contratos No 152, 154 y 166 no se realizó la verificación de la capacidad del posible contratista, y en los contratos 151 y 153 aunque se observa la justificación técnica de la necesidad, en las mismas no se establecieron las condiciones jurídicas, técnicas y económicas, generando incumplimiento en la Guía de Transparencia Contratación Pandemia XI Recomendaciones literal ii) “Verificación de la Oferta “."/>
        <s v="En los contratos 151, 152, 153, 154 y 166 no se encuentran las respectivas matrices de seguimiento y cumplimiento del contrato, ni su adecuada publicación._x000a__x000a_Lo anterior, genera incumplimiento en lo establecido en la Guía de Transparencia Contratación Pandemia XI Recomendaciones literal vi) - Establecimiento de mecanismos de control y verificación. “Es fundamental que las Entidades Estatales establezcan matrices de seguimiento y cumplimiento de las obligaciones del contrato y que las mismas se publiquen periódicamente para que la ciudadanía esté enterada de los avances logrados con la celebración del acuerdo de voluntades.”_x000a_"/>
        <s v="En los contratos 151, 152, 153, 154 y 166 no se reflejan los riesgos asociados al contrato, lo que genera incumplimiento en lo establecido en el numeral 6 del artículo 2.2.1.1.2.1.1. - Análisis de Riesgo y la forma de mitigarlo, y en el numeral 8 del articulo 2.2.1.1.2.1.3. - Los Riesgos asociados al contrato, la forma de mitigarlos y la asignación del Riesgo entre las partes contratantes del decreto 1082 de 2015"/>
        <s v="En la revisión realizada se evidenció que los contratos 151, 152, 153, 154 y 166 no se están contemplados en el PAA de la DNBC._x000a__x000a_Por lo anterior se incumplió el artículo 2.2.1.1.1.4.1. Plan Anual de Adquisiciones del Decreto 1082 de 2015, que establece que “Las entidades estatales deben elaborar un Plan Anual de Adquisiciones, el cual debe contener la lista de bienes, obras y servicios que pretenden adquirir durante el año (…). _x000a_"/>
        <s v="Dentro de la revisión realizada, no se evidencia el cumplimiento de las actividades del Jefe de la Oficina de Atención al Usuario en cuanto a la coordinación de actividades entre el jefe de la unidad, el de control interno y con el jefe de la unidad de planeación, que permita el mejoramiento de la gestión. Así mismo, no se tiene soporte de coordinación de actividades con los jefes de las demás unidades de quejas y reclamos del sector._x000a_Incumpliendo lo establecido en el Decreto 2232 de 1995, articulo 9._x000a_"/>
        <s v="En revisión de los informes mensuales de las PQRSD, se evidenció en el numeral 11. Temas de consulta reiterativos, que para los meses de enero, febrero y marzo se incluyó la siguiente anotación: “Durante el periodo evaluado no fue ingresada alguna queja, reclamo, sugerencia o denuncia por los servicios prestados nuestros usuarios, asímismo tampoco fue presentada alguna en contra o a favor de algún funcionario público en ninguno de nuestros temas de consulta frecuentes.”_x000a__x000a_Sin embargo, en los mencionados informes correspondientea a los meses de abril, mayo y junio de 2023 se evidenció que no se relacionan los servicios sobre los cuales se presenta el mayor número de quejas presentadas en contra de  los Servidores  Públicos, asi como tampoco se presentan las principales recomendaciones sugeridas por los particulares que tengan por objeto mejorar el servicio que preste la entidad, incumpliendo lo establecido en Ley 190 de 1995 artículo 54._x000a_"/>
        <s v="En verificación a la documentación del proceso en el SIGE, se establece que el proceso cuenta con la siguiente documentación que se requiere para el tratamiento de las solicitudes: _x000a_ _x000a_- Resolución No 398 del 30 de junio de 2023 “Por la cual se reglamenta la Politica de Tratamiento de Datos Personales de la Dirección Nacional de Bomberos de Colombia”._x000a_- Caracterización del proceso, Código CT-AU versión 4 del 28/09/2022._x000a_- Instructivo Entrada de PQRSD en cada canal de atención disponible al Usuario, Código IN-AU-01-01 versión 2 del 16/11/2021._x000a_- Procedimiento de Recepción, Distribución, Seguimiento y Salida de Peticiones, Quejas, Reclamos, Sugerencias y Denuncias, Código PC-AU-01 versión 2 del 16/11/2021._x000a_- Política de protección de datos, Código PO-AU-01 versión 1.0 del 21/12/2018._x000a_- Protocolo de Atención al Usuario del 30/06/2021. _x000a_- Formulario electrónico._x000a_- Formulario PQRSD._x000a_ _x000a_Ahora bien, con la Resolución No 398 del 30 de junio de 2022 se reglamento la Politica de tratamiento de datos personales de la entidad, sin embargo no se realizó la actualización de la Politica de Protección Datos Personales la cual esta en version 1.0 del 21 de diciembre de 2018. Incumpliendo lo establecido en el MIPG numeral 3.2.1 Política de Fortalecimiento Organizacional y simplificación de Procesos._x000a__x000a_ Politica de Protección Datos Personales la cual esta en version 1.0 del 21 de diciembre de 2018. Incumpliendo lo establecido en el MIPG numeral 3.2.1 Política de Fortalecimiento Organizacional y simplificación de Procesos._x000a_"/>
        <s v="Se evidenció para el primer semestre de 2023 de la matriz consolidada de PQRSD, se dío respuesta extemporanea a  168 radicados, en ninguno de ellos la Entidad notificó al interesado las circunstancias por las cuales no se le dio trámite oportuno y le señaló el plazo razonable en que se resolverá o daría respuesta, el cual no puede exceder del doble inicialmente previsto._x000a__x000a_Lo anterior incumpliendo lo establecido en la Ley 1755 de 2015, artículo 14. _x000a_"/>
        <s v="Se evidenció que para el primer semestre de 2023 de la matriz consolidada de PQRSD, se tienen 94 vencidos de los 487 radicados, sin que se les haya dado el correspondiente trámite, dentro del término legal ni por fuera de él, lo que evidencia debilidades en los controles de los servidores y/o contratistas responsables de dar respuesta._x000a__x000a_Ahora bien,  al verificar el cuadro de control del proceso, se encontró que 29 de estas peticiones cuentan con respuesta, por lo cual, estan clasificados de forma erronea._x000a_Incumpliendo lo establecido en el Artículo 23 de la Constitución Política, los términos señalado en el artículo 14 de la Ley 1755 de 2015, el Numeral 5.7 del Procedimiento de Recepción, Distribución, Seguimiento y Salida de Peticiones, Quejas, Reclamos, Sugerencias y Denuncias._x000a_"/>
        <s v="Se evidencio debilidad en la aplicación de controles en la gestión de las PQRSD al interior de la entidad, por cuanto:_x000a__x000a_ Se encontró desactualizado el cuadro de control a cargo del proceso Gestión de Atención al Usuario._x000a_ Estado de los Radicados clasificado de forma inadecuada_x000a__x000a_ Estado de los Radicados de la muestra vencidos_x000a_ Radicados sin respuesta de fondo o sin respuesta puntual_x000a_ Radicados sin evidencia de notificación y/o envio de respuesta _x000a_ Radicados con documento en word y sin firma cargada en Orfeo  _x000a_ Radicados con fecha inexacta en la respuesta_x000a__x000a_ Radicados sin documento de derecho de peticion cargado en Orfeo_x000a_ _x000a_Incumpliendo lo establecido en MIPG dimensión 7, asi como en el Procedimiento de recepción, distribución, seguimiento y salida de PQRSD._x000a_"/>
        <s v="En desarrollo de la revisión del estado de las PQRSD se encontró inexactitud de la INFORMACIÓN cargada por áreas de las solicitudes asignadas,  toda vez que se registran en la Subdirección Administrativa y Financiera un total de 29 radicados, de los cuales le estan sumando cuatro (4) de Gestión de Asuntos Disciplinarios y Gestión de Comunicaciones, que por estructura no le corresponden ya que hacen parte de la Dirección General. Lo mismo ocurre en la Subdirección Estrategica y de Coordinación Bomberil que cuenta con 430 radicados, sin embargo, le estan sumando un (1)  radicado al proceso de Gestión Jurídica, la cual hace parte de la Dirección General."/>
        <s v="Al realizar la revisión del Goce y Disfrute de las vacaciones, se evidencia la acumulación de dos periodos de vacaciones por parte del funcionario Ronny Estiven Romero Velandia, sin que medie el respectivo acto administrativo que establezca que las mismas se acumularon por necesidades del servicio._x000a_De igual manera, se liquidó indemnización de vacaciones al funcionario Charles Wilber Benavides Castillo del periodo comprendido entre el 27 de enero de 2021 al 23 de febrero de 2023, se evidencia la acumulación de dos periodos._x000a_Por lo tanto, se incumple con lo consignado en el artículo 4 del Decreto 444 de 2023: “…Por regla general las entidades deben contar con un plan anual de vacaciones, y estas no deben ser acumuladas ni interrumpidas. Solo por necesidad del servicio previa disponibilidad presupuestal o retiro podrán ser compensadas en dinero”._x000a_ y los artículos 12 y 13 del Decreto 1045 de 1978._x000a_ARTÍCULO  12. Del goce de vacaciones. Las vacaciones deben concederse por quien corresponde, oficiosamente o a petición del interesado, dentro del año siguiente a la fecha en que se cause el derecho a disfrutarlas._x000a_ARTÍCULO  13. De la acumulación de vacaciones. Solo se podrán acumular vacaciones hasta por dos años, siempre que ello obedezca a aplazamiento por necesidad del servicio._x000a_Esta observación ha sido reiterativa a partir del seguimiento realizado a la Austeridad en el Gasto desde el tercer trimestre de 2022, sin que a la fecha la entidad haya tomado las acciones de mejora correspondientes, para el cumplimiento de lo establecido"/>
        <s v="No se están aplicando los controles establecidos en el Mapa de Riesgos de la DNBC, por parte del Proceso de Gestión Administrativa, por cuanto se materializó el siguiente riesgo: _x000a_Posibilidad de afectación económica y/o reputacional por daños a terceros y/o bienes de la entidad generados por accidentes de tránsito con vehículos propios o en arriendo en uso oficial de la DNBC, dado que como acción se verifica que los conductores notifiquen sobre el estado de los vehículos y los dezplazamientos diarios, en los formatos dispuestos por la DNBC._x000a__x000a_Por lo tanto, se incumple lo establecido en el numeral 3.2.2 Valoración de controles de la Guía para la administración del riesgo y el diseño de controles en entidades públicas VERSIÓN 6 emitida por el Departamento Administrativo de la Función Pública; así como el MANUAL DE GESTIÓN DEL RIESGO de la DNBC numeral 6.2.2. Evaluación del riesgo…Identificación y diseño de controles._x000a__x000a_Esta observación ha sido reiterativa a partir del seguimiento realizado a la Austeridad en el Gasto desde el tercer trimestre de 2022, sin que a la fecha la entidad haya tomado las acciones de mejora correspondientes, para el cumplimiento de lo establecido._x000a_"/>
        <s v="Las resoluciones de viáticos y comisión otorgadas en el segundo trimestre de 2023 ni sus respectivos soportes, poseen la justificación que haga referencia a que las actividades que se desarrollaron en la respectivas comisiones “Requerían el Desplazamiento Físico al Sitio y no podrían haberse llevado a cabo de manera virtual”  por parte del contratista y/o funcionario, incumpliendo lo señalado en el artículo 6 del Decreto 444 de 2023._x000a_Esta observación ha sido reiterativa a partir del seguimiento realizado a la Austeridad en el Gasto desde el Tercer trimestre de 2022, sin que a la fecha la entidad haya tomado las acciones de mejora correspondientes, para el cumplimiento de lo establecido."/>
        <s v="Los certificados de permanencia que sustentan las resoluciones de Viáticos y comisión otorgadas en el segundo trimestre de 2023, no tienen descrito el objeto de la comisión, incumpliendo lo estipulado en el artículo 4 literal (i) ítem 4 de la Resolución 027 de 2022._x000a_Esta observación ha sido reiterativa a partir del seguimiento realizado a la Austeridad en el Gasto desde el Tercer trimestre de 2022, sin que a la fecha la entidad haya tomado las acciones de mejora correspondientes, para el cumplimiento de lo establecido."/>
        <s v="No se evidenció el diligenciamiento de los Formatos FO-AD-02-02 Formatos Preoperacional Vehículos y FO-AD-02-01 Planilla de Desplazamiento Vehículos de la Dirección Nacional de Bomberos; en el segundo trimestre de 2023 para los vehículos de placas LMM773 y ZXW532, los cuales registran consumos de combustible en los meses de abril y mayo._x000a_Lo anterior incumple lo establecido en el numeral 5.1 Política de Desplazamiento de Vehículos numeral 6 que señala “Para  el  requerimiento  de  movilización  de  un  vehículo  institucional, el  funcionario  Líder  o Gestor del Proceso que requiera el servicio para el desplazamiento de su equipo de trabajo en  cumplimiento  de  la  misionalidad  de  la  entidad,  deberá  solicitarlo al  designado  por  el Subdirector  Administrativo  y  Financiero  con  copia  a la subdirección administrativa  y financiera para   el   control   y   mantenimiento   de   vehículos,   para   la   autorización   del desplazamiento del servidor y/o contratista en días y horas laborables; para tal propósito, la orden de movilización se tramitará en formatos propios de la DNBC.”_x000a_Esta observación fue informada en el seguimiento realizado a la Austeridad en el Gasto del primer trimestre de 2023, sin que a la fecha la entidad haya tomado las acciones de mejora correspondientes, para el cumplimiento de lo establecido."/>
        <s v="Al 30 de junio de 2023, se evidenció que no se ha generado el Plan de Mantenimiento preventivo y correctivo para el parque automotor de los vehículos de la vigencia 2023, incumpliendo así lo estipulado en el numeral 5.2 Política de Seguridad y salud en el trabajo numeral 5.2.1 POLÍTICA DE SEGURIDAD VIAL._x000a_Esta observación fue informada en el seguimiento realizado a la Austeridad en el Gasto del primer trimestre de 2023, sin que a la fecha la entidad haya tomado las acciones de mejora correspondientes, para el cumplimiento de lo establecido. "/>
        <s v="Al realizar el seguimiento de las actividades que debían desarrollarse en el segundo trimestre de 2023, conforme lo establece el numeral 15 del Programa de Gestión ambiental del PIGA 2020-2024, se evidenció incumplimiento en la ejecución de 6 actividades de las 12 planteadas, las cuales corresponden a un 42,9%, así:_x000a_Numeral_x0009_Actividad No._x000a_15.1_x0009_1_x000a_15.2_x0009_1_x000a_15.3_x0009_2 y 4_x000a_15.4_x0009_1 y 2_x000a__x000a_Esta observación fue informada en el seguimiento realizado a la Austeridad en el Gasto del primer trimestre de 2023, sin que a la fecha la entidad haya tomado las acciones de mejora correspondientes, para el cumplimiento de lo establecido."/>
        <s v="Mediante el procedimiento PC-MC-02  Acciones correctivas, preventivas y de mejora  Versión 4,  se establece la formulación y  el seguimiento al Plan de Mejoramiento como resultado de las Auditorías Internas,  en las siguientes actividades: La No. 8 por parte del Líder del Proceso y la No. 13 a través del Proceso de Evaluación y Seguimiento. Con respecto,  al seguimiento realizado a los Planes de Mejoramiento derivados de las auditorías externas, este procedimiento hace mención en la actividad No. 1 al (Procedimiento PC-ES-02 Atención de visitas y requerimientos), pero no establece los tiempos. "/>
        <s v="Mediante la resolución 253 de 2023, se actualizaron las políticas contables, creando los capítulos de Manejo de Prendas de Vestir y Flujos de información; no obstante, en la parte resolutiva de esta resolución únicamente se hace alusión al capitulo de prendas de vestir, quedando sin lineamiento la política para Flujos de Información"/>
        <s v="El día 24 de agosto de 2024, se llevó a cabo la socialización de las políticas contables al personal involucrado en el proceso contable, no obstante, la resolución aunque incorporó el capitulo de manejo de flujos de información, en la parte resolutiva de esta resolución únicamente se hace alusión al capitulo de prendas de vestir, quedando sin lineamiento la política para Flujos de Información. "/>
        <s v="Por medio de los Cruces de inventarios, Legalizaciones de Viáticos, diferencias en nómina, Nóminas mensuales, actas entre otros, se informa al área contable las transacciones y movimientos realizados por los diferentes procesos; sin embargo, la resolución 253 de 2023 no indicó los documentos idóneos por medio de los cuales se informa al área contable "/>
        <s v="Al interior de la entidad no se tienen establecidos procedimiento internos documentados que faciliten la aplicación de la política de Flujos de Información "/>
        <s v="V5 Procedimiento de gestión de Bienes vigente desde el 02 de noviembre de 2023 incorporó en el numeral 6.2 la ejecución de inventarios físicos, el Inventario Físico se realizó con fecha corte al 30 de noviembre de 2023. Es decir, no se cuenta con el Inventario Físico al 31 de diciembre de 2023. "/>
        <s v="Los procesos de la entidad al cierre de la vigencia 2023, entregaron parcialmente información a Financiera, en cumplimiento a lo establecido en el Memorando de Cierre, tal es el caso del área de Almacén que no realizó el Inventarió Físico, depreciación y amortización del mes de Diciembre de 2023. "/>
        <s v="Aunque existen lineamientos específicos para la realización de los cruces de información y periódicamente realizar los inventarios, al 31 de diciembre de 2023, no se realizó el Inventario Físico de los Bienes y la conciliación de las provisiones no se realizó de manera mensual sino se consolidaron cuatro (4) meses. "/>
        <s v="Numeral 10.3_x000a_Aunque existen lineamientos específicos para la depuración el seguimiento de las cuentas en las Políticas contables se evidenció en las cuentas del Activo: 1.En la cuenta de Bancos, existe un saldo de $29.8 millones que corresponde a los valores descontados por concepto de la Pila de las vigencia  2019,2020,2022, que hacen referencia a los Retroactivos pero no han sido girado a las EPS. Asimismo, esta cifra incluye el valor de la seguridad social de los pagos realizados por concepto de liquidación de prestaciones sociales de ex funcionarios que se retiraron en la vigencia 2023. 2. En la Cuenta por Cobrar correspondiente a Ingresos no tributarios se evidencia el saldo de $1.223.156,01 correspondiente a un mayor valor cancelado por concepto de Cuota de Auditaje. 4. En la Cuenta 1322 Otras Cuentas por Cobrar están registradas Incapacidades por valor de $27.6 millones, dentro de las cuales  algunas ya expiraron y por indicación de la CGN, hay que reclasificar a la cuenta 1384 Pagos por cuenta de terceros. 5.La conciliación por licencias e incapacidades se ha estado haciendo de manera extemporanea con respecto a las fechas de cierre, tal es el caso del cuarto trimestre que se se conciliaron hasta el 05 de febrero de 2024 6. El Saldo de la cuenta de PPyE presenta un saldo de $93.255 millones, pero al realizar la conciliación con el saldo Almacén presenta diferencias. 7. En la cuenta 1384 Recursos de Acreedores reintegrados a Tesorerias existe una partida por concepto que un proveedor no ha entregado 3 vehiculos y se suscribio acta de terminación bilateral. 8. Con relación a la cuenta de prendas de vestir y calzado el area de almacén reporto movimientos con saldo negativo, y como no se realizó la conciliación, quedó en ceros(0) "/>
        <s v="La  Resolución  381 de 2015, por medio del cual se adopta el Manual para el Manejo Administrativo de los bienes de propiedad de la Dirección Nacional de Bomberos,  se consideró en el Capitulo V numeral 5, la Baja y comercialización de bienes usados, obsoletos e inservibles, Mediante la Resolución 433 de 2017, numeral 5,4 de   Lineamiento para la Baja en Cuentas de la Propiedad, Planta y Equipo de la DNBC. No obstante, hay elementos en el Inventario que no se encuentran individualizados "/>
        <s v="Con relación a la Constitución de las Reservas Presupuestales y Cuentas por pagar no se evidencia el acto administrativo de constitución del Rezago Presupuestal. Con base en los listados emitidos por el SIIF se evidencia: 28 cuentas por pagar $142.044.420.71, las cuales están justificadas y poseen soportes 32 Reservas de Inversión $25.127.071.269 de las cuales 14 tienen justificaciones y soportes que coinciden con el valor de la constitución y 18 presentan diferencia entre el valor escrito en la justificación y lo establecido en el libro o listado.15 Reservas de Funcionamiento  $301.518.533.57de las cuales 8 tienen justificaciones y soportes que coinciden con el valor de la constitución  y 7 presentan diferencia entre el valor escrito en la justificación y lo establecido en el libro o listado. "/>
        <s v="Los criterios de medición de  los activos, pasivos, ingresos, gastos y costos, son aplicables al objeto y misión de la DNBC. No obstante, en la cuenta de Ingresos se acumuló el recaudo de lo aportado por las  aseguradoras de los meses de noviembre y diciembre de 2023 "/>
        <s v="Por medio de la Resolución 433 del 2017 en el articulo 5.2 y 5.3 se estipula la depreciación y amortización de los bienes de la DNBC. No obstante, no se le realizó la Depreciación a la Propiedad, Planta y Equipo del mes de diciembre  debido a que no se realizó el Inventario físico a este corte. La PPyE, quedó registrada al 30 de noviembre de 2023 "/>
        <s v="Por medio de la Resolución 433 del 2017 en el articulo 5.2 y 5.3 se estipula la depreciación y amortización de los bienes de la DNBC. Sin embargo al no realizarse Inventario físico al 31 de diciembre de 2023 no fue posible generar la depreciación y amortización del mes de Diciembre de 2023 "/>
        <s v="Para la vigencia 2023 no se evidencia la revisión de la vida útil y la depreciación de la Propiedad, Planta y Equipo "/>
        <s v="Para la vigencia 2023, no se realizó el deterioro de la PPyE E, debido a que no fue reportada por el Área de Almacén.  "/>
        <s v="El proceso de Gestión Financiera, efectúa conciliaciones entre las áreas para verificar los saldos de las cuentas. De igual forma, se analizan los saldos y se presentan al Comité Técnico de Sostenibilidad Contable, con antelación a la trasmisión en el aplicativo CHIP. No obstante, no se realizó el Inventario Físico ni la Depreciación Acumulada de la Propiedad, Planta y Equipo del mes de Diciembre de 2023. "/>
        <s v="Matriz de requisitos legales_x000a_Aunque la entidad cuenta con la matriz de requisitos legales actualizada con la normatividad legal aplicable, la columna “Cómo se cumple (Procedimiento / Resolución/ Evidencia)” no se precisa el documento con el cual se evidencia el cumplimiento del requisito. Lo cual podría incumplir lo establecido en el decreto 1072 de 2015 artículo 2.2.4.6.8. Obligaciones de los empleadores 11. Integración, parágrafo 1_x000a_Resolución 312 de 2019 ítem 2.7.1 Matriz legal"/>
        <s v="Recursos del SGSST_x000a_Aunque se asignaron $83.000.000 para el SGSST a la fecha no se han ejecutado estos recursos, dejando falencias en el SGSST tales como botiquines desprovistos, extintores de emergencias sin mantenimiento, ausencia de ayudas mecánicas para la manipulación de cargas en el centro logístico, etc., incumpliendo lo establecido en el decreto 1072 de 2015, articulo 2.2.4.6.8 literal 4. Definición de Recursos._x000a_Resolución 312 de 21019, articulo 19 ítem 3."/>
        <s v="Política SGSST_x000a_Se evidenció que la política de Seguridad y Salud en el trabajo no se encuentra firmada por el Director de la Entidad actual, lo cual incumple con los requisitos establecidos en el decreto 1072 de 2015, articulo 2.2.4.6.6, resolución 312 de 2019, articulo 16, numeral 11 Política de seguridad y salud en el trabajo (SST)."/>
        <s v="Capacitación_x000a_Se evidencia debilidad en la ejecución de las capacitaciones requeridas para la prevención de enfermedades y accidentes de trabajo, por cuanto: _x000a__x000a_No se cuenta con información/soportes de ejecución del cronograma de capacitación de SST durante el primer semestre de 2023._x000a__x000a_Incumpliendo lo establecido en el decreto 1072 de 2015, articulo 2.2.4.6.11. Capacitación en seguridad y salud en el trabajo - SST. que establece …” desarrollar un programa de capacitación que proporcione conocimiento para identificar los peligros y controlar los riesgos relacionados con el trabajo, hacerlo extensivo a todos los niveles de la organización incluyendo a trabajadores dependientes, contratistas, trabajadores cooperados y los trabajadores en misión, estar documentado, ser impartido por personal idóneo conforme a la normatividad vigente”…"/>
        <s v="Capacitación_x000a_Se evidencia debilidad en la ejecución de las capacitaciones requeridas para la prevención de enfermedades y accidentes de trabajo, por cuanto: _x000a__x000a_Se diseñó un cronograma de capacitaciones de SST, diferente al establecido por Gestión del Talento Humano, lo cual genera duplicidad de actividades, es decir que el SGSST no se integra al SIGE._x000a__x000a_Incumpliendo lo establecido en el decreto 1072 de 2015, articulo 2.2.4.6.11. Capacitación en seguridad y salud en el trabajo - SST. que establece …” desarrollar un programa de capacitación que proporcione conocimiento para identificar los peligros y controlar los riesgos relacionados con el trabajo, hacerlo extensivo a todos los niveles de la organización incluyendo a trabajadores dependientes, contratistas, trabajadores cooperados y los trabajadores en misión, estar documentado, ser impartido por personal idóneo conforme a la normatividad vigente”…"/>
        <s v="Capacitación_x000a_Se evidencia debilidad en la ejecución de las capacitaciones requeridas para la prevención de enfermedades y accidentes de trabajo, por cuanto: _x000a__x000a_No se ha definido la población objetivo de cada capacitación, por lo que se convoca a todo el personal de la entidad para la todas las capacitaciones realizadas, obteniendo una baja cobertura de estas._x000a__x000a_Incumpliendo lo establecido en el decreto 1072 de 2015, articulo 2.2.4.6.11. Capacitación en seguridad y salud en el trabajo - SST. que establece …” desarrollar un programa de capacitación que proporcione conocimiento para identificar los peligros y controlar los riesgos relacionados con el trabajo, hacerlo extensivo a todos los niveles de la organización incluyendo a trabajadores dependientes, contratistas, trabajadores cooperados y los trabajadores en misión, estar documentado, ser impartido por personal idóneo conforme a la normatividad vigente”…"/>
        <s v="Capacitación_x000a_Se evidencia debilidad en la ejecución de las capacitaciones requeridas para la prevención de enfermedades y accidentes de trabajo, por cuanto: _x000a__x000a_No se tiene establecido que se debe hacer cuando los asistentes a las capacitaciones no aprueban la evaluación._x000a__x000a_Incumpliendo lo establecido en el decreto 1072 de 2015, articulo 2.2.4.6.11. Capacitación en seguridad y salud en el trabajo - SST. que establece …” desarrollar un programa de capacitación que proporcione conocimiento para identificar los peligros y controlar los riesgos relacionados con el trabajo, hacerlo extensivo a todos los niveles de la organización incluyendo a trabajadores dependientes, contratistas, trabajadores cooperados y los trabajadores en misión, estar documentado, ser impartido por personal idóneo conforme a la normatividad vigente”…"/>
        <s v="Inducción en SST_x000a_Se evidenció que la entidad no está realizando la inducción en Seguridad y Salud en el Trabajo al personal que ingresa a la entidad antes de iniciar labores, incumpliendo lo establecido en el decreto 1072 de 2015, articulo 2.2.4.6.11. Capacitación en seguridad y salud en el trabajo - SST. Parágrafo 2 El empleador proporcionará a todo trabajador que ingrese por primera vez a la empresa, independiente de su forma de contratación y vinculación y de manera previa al inicio de sus labores, una inducción en los aspectos generales y específicos de las actividades a realizar, que incluya entre otros, la identificación y el control de peligros y riesgos en su trabajo y la prevención de accidentes de trabajo y enfermedades laborales. "/>
        <s v="Conservación de los documentos_x000a_Se evidenció que en la Tabla de Retención Documental se estable un tiempo de retención de 20 años  para los siguientes documentos: resultados de perfiles epidemiológicos, exámenes ocupacionales, mediciones ambientales, resultado de los PVE, registros de capacitación, formación y entrenamiento de SST, registro de suministro de EPP, sin embargo, no se especifica lo que establece la norma, que estos documentos se deben conservar por 20 años contados a partir del cese de la relación laboral incumpliendo lo establecido en el decreto 1072 de 2015 artículo 2.2.4.6.13 Conservación de los documentos"/>
        <s v="Adquisiciones (selección y evaluación)_x000a_Se evidenció que la entidad no ha establecido el método para garantizar que se identifiquen y evalúen en las especificaciones relativas a las compras o adquisiciones de productos y servicios, las disposiciones relacionadas con el cumplimiento del Sistema de Gestión de la Seguridad y Salud en el Trabajo SG-SST por parte de la entidad, incumpliendo lo establecido en el decreto 1072 de 2015 artículo 2.2.4.6.27. Adquisiciones."/>
        <s v="Contratación (ejecución)_x000a_Se evidenció que la entidad no ha establecido las disposiciones que garanticen el cumplimiento de las normas de seguridad y salud en el trabajo por parte de los proveedores, contratistas y subcontratistas, durante el desempeño de las obligaciones contractuales. Incumpliendo lo establecido en el decreto 1072 de 2015 artículo 2.2.4.6.28. Contratación"/>
        <s v="Exámenes ocupacionales_x000a_Se evidenció que la entidad no remitió a examen ocupacional de retiro al Capitán Jorge Alvarado quien se desempeñó como Director de la entidad, así como tampoco se cuenta con el examen de periódico en 2022 del Dr. Jorge Amarillo,_x000a_Adicionalmente, aunque se realizó la remisión para el examen de egreso de los exfuncionarios Jairo Soto, Edwin Amarillo, Jeison López, Estrella Murcia, Omar Moreno, la entidad no cuenta con contrato para acceder a dicho servició._x000a_Lo anterior incumple lo establecido en la resolución 2346 de 2007, artículos 3) tipos de evaluaciones médicas ocupacionales “las evaluaciones medicas ocupacionales que DEBE realizar el empleador público y privado en forma obligatoria son”… 5) evaluaciones médicas ocupacionales periódicas “Se realizan con el fin de monitorear la exposición a factores de riesgo e identificar en forma precoz, posibles alteraciones temporales, permanentes o agravadas del estado de salud del trabajador, ocasionadas por la labor o por la exposición al medio ambiente de trabajo. Así mismo, para detectar enfermedades de origen común, con el fin de establecer un manejo preventivo” y 6) evaluaciones médicas ocupacionales de egreso “Su objetivo es valorar y registrar las condiciones de salud en las que el trabajador se retira de las tareas o funciones asignadas”. _x000a_"/>
        <s v="Perfil sociodemográfico_x000a_Se encontró que el perfil sociodemográfico se encuentra desactualizado, por cuanto en esté se tiene personal que no tuvo vinculación en la presente vigencia, así como también hace falta personal por incluir vinculado mediante contrato de prestación de servicios en 2023, incumpliendo lo establecido en el decreto 1072 de 2015, artículo 2.2.4.6.15. Identificación de peligros, evaluación y valoración de los riesgos, …“que le permita identificar los peligros y evaluar los riesgos en seguridad y salud en el trabajo, con el fin que pueda priorizarlos y establecer los controles necesarios”… resolución 312 de 2019, 3.1.1 Descripción sociodemográfica. “Recolectar la siguiente información actualizada de todos los trabajadores del último año: la descripción socio demográfica de los trabajadores (edad, sexo, escolaridad, estado civil) y el diagnóstico de condiciones de salud que incluya la caracterización de sus condiciones de salud, la evaluación y análisis de las estadísticas sobre la salud de los trabajadores tanto de origen laboral como común y los resultados de las evaluaciones médicas ocupacionales”."/>
        <s v="Matriz de peligros_x000a_Al revisar la matriz de peligros se encontró que no tiene claramente definidas las actividades rutinarias y no rutinarias, no se tienen contempladas actividades como las recreativas y culturales (bienestar) con los peligros identificados._x000a_No se tiene identificado las actividades de entrega por parte de los proveedores de los productos/equipos adquiridos por la entidad._x000a_No se cuenta con soporte de las actividades de SST realizadas por la empresa contratada para aseo y cafetería._x000a_No se han ejecutado los controles tales como campañas de lavado de manos, vacunación, seguimiento a las medidas de prevención de covid 19, no se cuenta con ayudas mecánicas para la manipulación de cargas en el centro logístico_x000a_No se tiene identificado los peligros del personal que realiza trabajo en casa. Incumpliendo lo establecido en el decreto 1072 de 2015, articulo 2.2.4.6.24. Medidas de prevención y control, “Las medidas de prevención y control deben adoptarse con base en el análisis de pertinencia, teniendo en cuenta el siguiente esquema de jerarquización”…, _x000a_PARÁGRAFO 4. El empleador o contratante debe corregir las condiciones inseguras que se presenten en el lugar de trabajo, de acuerdo con las condiciones específicas y riesgos asociados a la tarea._x000a_decreto 312 de 2019 artículo 16 “Definir y aplicar una metodología para la identificación de peligros y evaluación y valoración de los riesgos de origen físico, ergonómico o biomecánico, biológico, químico, de seguridad, público, psicosocial, entre otros, con alcance sobre todos los procesos, actividades rutinarias y no rutinarias, maquinaria y equipos en todos los centros de trabajo y respecto de todos los trabajadores independientemente de su forma de vinculación y/o contratación._x000a_Identificar con base en la valoración de los riesgos, aquellos que son prioritarios”._x000a_“Realizar la identificación de peligros y evaluación y valoración de los riesgos con participación de los trabajadores de todos los niveles de la empresa y actualizarla como mínimo una (1) vez al año y cada vez que ocurra un accidente de trabajo mortal o un evento catastrófico en la empresa o cuando se presenten cambios en los procesos, en las instalaciones, o maquinaria o equipos”._x000a_"/>
        <s v="Aseguramiento de Trabajo en Casa_x000a_Al verificar el aseguramiento de las actividades del personal que realiza trabajo en casa, se encontró que no se ha realizado la inspección del puesto de trabajo, conforme se establece en el procedimiento de trabajo en casa, actividad 6. Inspección a puesto de trabajo en casa y acciones de intervención y seguimiento por parte del área de Seguridad y Salud en el Trabajo. incumpliendo lo establecido en el procedimiento de Trabajo en Casa, Código: PC-TH-17, Versión: 1, vigente desde el 17/11/2022, actividad 6. Inspección a puesto de trabajo en casa y acciones de intervención y seguimiento por parte del área de Seguridad y Salud en el Trabajo. “Una vez emitido el acto administrativo de autorización de trabajo en casa al funcionario solicitante, el Proceso de Gestión de Talento Humano comunicará el caso al área de Seguridad y Salud en el _x000a_Trabajo, para que se realice el debido reporte a la ARL, se realice la inspección al puesto de trabajo en casa y se ejecuten las acciones de intervención y seguimiento en materia de Seguridad y Salud en el Trabajo que apliquen a esta modalidad de trabajo”."/>
        <s v="Elementos de protección personal_x000a_Se evidenció que no se está realizando la entrega de elementos de protección personal a los trabajadores de acuerdo con lo establecido en la matriz de EPP, ya que solo se tiene registro de entrega de botas de seguridad al Almacenista y debería suministrársele, además, guantes, gafas de seguridad y protección respiratoria._x000a_Adicionalmente en la matriz de EPP no se identificó el cargo del responsable de gestión documental, en donde se requiere guantes de nitrilo, de lo cual no hay registro de su entrega._x000a_Lo anterior incumple lo establecido en la ley 9 de 1979, articulo 122 “Todos los empleadores están obligados a proporcionar a cada trabajador, sin costo para éste, elementos de protección personal en cantidad y calidad acordes con los riesgos reales o potenciales existentes en los lugares de trabajo”. resolución 2400 de 1979, articulo 176 “En todos los establecimientos de trabajo en donde los trabajadores estén expuestos a riesgos físicos, mecánicos, químicos, biológicos, etc., los patronos suministrarán los equipos de protección adecuados, según la naturaleza del riesgo, que reúnan condiciones de seguridad y eficiencia para el usuario” "/>
        <s v="Inspecciones _x000a_Se evidenció la realización de inspecciones de instalaciones en el mes de mayo, para el área administrativa y centro logístico, sin embargo, no se han realizado inspecciones de estado y uso de EPP, botiquines de emergencia, vehículos, camillas, DEA y extintores lo anterior incumple lo establecido en el decreto 1072 de 2015, articulo 2.2.4.6.8, literal 6 “Debe adoptar disposiciones efectivas para desarrollar las medidas de identificación de peligros, evaluación y valoración de los riesgos y establecimiento de controles que prevengan daños en la salud de los trabajadores y/o contratistas, en los equipos e instalaciones”."/>
        <s v="Mantenimiento de instalaciones_x000a_Aunque Multipack tiene a cargo el mantenimiento de las instalaciones a través del contrato de arrendamiento, se evidenció que no se ha establecido un programa de mantenimiento preventivo de las instalaciones de la entidad, tanto del área administrativa como del centro logístico para asegurar su adecuado funcionamiento, lo cual incumple lo establecido en el decreto 1072 de 2015, articulo 2.2.4.6.24, parágrafo 2 “El empleador o contratante debe realizar el mantenimiento de las instalaciones, equipos y herramientas de acuerdo con los informes de inspecciones y con sujeción a los manuales de uso”."/>
        <s v="Plan de emergencias_x000a_No se cuenta con el plan de emergencias, tan solo, se cuenta con un documento de plan de emergencias en borrador, en el cual realizo un análisis de vulnerabilidad alejado de la realidad de la entidad, debido a que en el consolidado de vulnerabilidad, la interpretación para todas las amenazas identificadas en “nivel bajo”, sin embargo, no se cuenta la brigada capacitada en su totalidad de acuerdo con los lineamientos de la resolución 256 de 2014, los botiquines de emergencias se encuentran desprovistos, no se ha realizado el mantenimiento de los extintores, no se tiene conocimiento del estado de funcionamiento del sistema contra incendio del edificio._x000a_Lo anterior incumple lo establecido en el decreto 1072 de 2015, artículo 2.2.4.6.25. Prevención, preparación y respuesta ante emergencias “El empleador o contratante debe implementar y mantener las disposiciones necesarias en materia de prevención, preparación y respuesta ante emergencias, con cobertura a todos los centros y turnos de trabajo y todos los trabajadores, independiente de su forma de contratación o vinculación, incluidos contratistas y subcontratistas, así como proveedores y visitantes”._x000a_Para ello debe implementar un plan de prevención, preparación y respuesta ante emergencias que considere entre otros, los siguientes aspectos:_x000a_1.Identificar sistemáticamente todas las amenazas que puedan afectar a la empresa._x000a_2.Analizar la vulnerabilidad de la empresa frente a las amenazas identificadas, considerando las medidas de prevención y control existentes._x000a_7. Asignar los recursos necesarios para diseñar e implementar los programas, procedimientos o acciones necesarias, para prevenir y controlar las amenazas prioritarias o minimizar el impacto de las no prioritarias._x000a_9. Informar, capacitar y entrenar incluyendo a todos los trabajadores, para que estén en capacidad de actuar y proteger su salud e integridad, ante una emergencia real o potencial"/>
        <s v="Indicadores _x000a_Se identificaron dieciocho (18) indicadores, que responden a los tipos de indicador de estructura, proceso y resultado, sin embargo:_x000a__x0009_No se realiza un adecuado análisis del resultado de los indicadores, _x000a__x0009_Los indicadores con periodicidad de medición semestral cuentan con los datos correspondientes al segundo semestre como el indicador del plan anual de trabajo y el de cumplimiento de medidas de la matriz IPERVC, cuando no se ha cumplido el periodo objeto de medición._x000a__x0009_El indicador acciones correctivas, preventivas y de mejora no cuenta con medición._x000a__x0009_EL indicador de ausentismo cuenta con una medición errada por cuanto, por ejemplo para el mes de septiembre, se tienen 13 días de ausentismo por incapacidad médica, sin embargo, al verificar las incapacidades, el dato no concuerda, incumpliendo lo establecido en el decreto 1072 de 2015, artículo 2.2.4.6.19. “Indicadores del sistema de gestión de la seguridad y salud en el trabajo SG-SST”."/>
        <s v="Revisión por la Dirección_x000a_Aunque se cuenta con lista de asistencia a la revisión por la dirección de la vigencia 2022, el informe de revisión por la dirección no se encuentra firmado por los integrantes de la alta dirección, así como tampoco se presenta evidencia de la toma de decisiones producto del análisis de los 24 elementos de entrada de la revisión, a pesar de haber identificado 7 elementos en estado parcial y 3 pendientes, lo cual incumple lo establecido en el decreto 1072 de 2015, artículo 2.2.4.6.31. “La alta dirección, independiente del tamaño de la empresa, debe adelantar una revisión del Sistema de Gestión de la Seguridad y Salud en el Trabajo (SG-SST)”…"/>
        <s v="Investigación de accidentes de trabajo_x000a_Aunque se cuenta con Procedimiento Investigación de Accidentes de Trabajo, se evidencia incumplimiento en su aplicación, debido a que:_x000a_Se evidenció que ante la ocurrencia del accidente de trabajo presentado el 2 de mayo de 2023, al auxiliar administrativo (responsable de la bodega) se realizó el reporte a la ARL de forma oportuna y aunque se realizó la investigación se realizó dentro de los términos, 10/05/2023, esta no se encuentra firmada, adicionalmente no se cuenta con la declaración del accidentado, ni del testigo y a la fecha de la auditoria no se han implementado las medidas de intervención, no se ha socializado la lección aprendida, incumpliendo lo establecido en la resolución 1401 de 2007, artículos 10, Descripción del accidente o incidente, 12 Compromiso de adopción de medidas de intervención y 13 Compromiso de adopción de medidas de intervención; “El informe deberá contener un relato completo y detallado de los hechos relacionados con el accidente o incidente, de acuerdo con la inspección realizada al sitio de trabajo y las versiones de los testigos, involucrando todo aquello que se considere importante o que aporte información para determinar las causas específicas del accidente o incidente, tales como cuándo ocurrió, dónde se encontraba el trabajador, qué actividad estaba realizando y qué pasó, por qué realizaba la actividad, para qué, con quién se encontraba, cómo sucedió. Para obtener la información, el aportante puede acudir al reconocimiento del área involucrada, entrevista a testigos, fotografías, videos, diagramas, revisión de documentos y demás técnicas que se consideren necesarias”  decreto 1072 de 2015, artículo 2.2.4.6.32. Investigación de incidentes, accidentes de trabajo y enfermedades laborales “La investigación de las causas de los incidentes, accidentes de trabajo y enfermedades laborales, debe adelantarse acorde con lo establecido en el presente Decreto”…"/>
        <s v="Conformación Comité de Convivencia laboral_x000a__x000a_El Comité de Convivencia Laboral de la DNBC, está conformado por dos (2) representantes del empleador y dos (2) de los trabajadores y NO conforme lo establece el artículo 1 de la Resolución 1356 de 2012 y el artículo 3 de la resolución 652 de 2012, que señala “Conformación: El Comité de Convivencia Laboral estará compuesto por dos (2) representantes del empleador y dos (2) de los trabajadores, con sus respectivos suplentes. Las entidades públicas y empresas privadas podrán de acuerdo a su organización interna designar un mayor número de representantes, los cuales en todo caso serán iguales en ambas partes.”"/>
        <s v="Actas de reunión CONVILAB_x000a_No fueron presentadas al Equipo Auditor, las evidencias de la realización de las reuniones del Comité de Convivencia correspondientes al primer y cuarto trimestre de 2022 y las de la vigencia 2023, de acuerdo con lo estipulado en el artículo 3 de la resolución 1356 de 2012 y el artículo 9 de la resolución 652 de 2012, que dice “Reuniones. El Comité de Convivencia Laboral se reunirá ordinariamente cada tres (3) meses y sesionará con la mitad más uno de sus integrantes y extraordinariamente cuando se presenten casos que requieran de su inmediata intervención y podrá ser convocado por cualquiera de sus integrantes”"/>
        <s v="Informe anual CONVILAB_x000a_No se evidenció el informe anual emitido por el Comité de Convivencia Laboral, donde se presente a la Alta Dirección el resultado de la gestión de acuerdo al artículo 6 del numeral 8 de la resolución 652 de 2012, que estipula (…) “8. Presentar a la alta dirección de la entidad pública o la empresa privada las recomendaciones para el desarrollo efectivo de las medidas preventivas y correctivas del acoso laboral, así como el informe anual de resultados de la gestión del comité de convivencia laboral y los informes requeridos por los organismos de control.”"/>
        <s v="Informes trimestrales CONVILAB_x000a_No se evidenció los informes trimestrales presentados a la alta dirección, sobre la gestión adelantada por el comité de convivencia laboral, de acuerdo con el artículo 6 del numeral 10 de la resolución 652 de 2012, que señala (…)”10. Elaborar informes trimestrales sobre la gestión del Comité que incluya estadísticas de las quejas, seguimiento de los casos y recomendaciones, los cuales serán presentados a la alta dirección de la entidad pública o empresa privada”"/>
        <s v="Prevención del acoso laboral_x000a_No se desarrollaron las medidas preventivas y correctivas de acoso laboral, por parte del   Proceso de Gestión del Talento Humano y el responsable de salud ocupacional de la DNBC, con el fin de promover un excelente ambiente de convivencia laboral, fomentar las relaciones sociales y respaldar la dignidad e integridad de las personas, conforme lo indica el artículo 11 de la Resolución 652 de 2012 que dice: “Responsabilidad de los Empleadores Públicos y Privados. Las entidades públicas o las empresas privadas, a través de la dependencia responsable de gestión humana y los Programas de Salud Ocupacional, deben desarrollar las medidas preventivas y correctivas de acoso laboral, con el fin de promover un excelente ambiente de convivencia laboral, fomentar relaciones sociales positivas entre todos los trabajadores de empresas e instituciones públicas y privadas y respaldar la dignidad e integridad de las personas en el trabajo.”"/>
        <s v="Gestión de las incapacidades _x000a_Al realizar la verificación de las incapacidades que deben ser registradas en la nómina de empleados, se evidenció que la funcionaria ANGELICA ROSADO, adeuda la suma de $324.136 al 30 de septiembre de 2023; por concepto del 33.33% del descuento del salario por incapacidades; por cuanto, la Nómina de empleados se está cancelando sin contemplarse la totalidad de las novedades generadas en el periodo de pago, incumpliendo el artículo 2.2.5.5.56 del decreto 1083 de 2015, que señala:_x000a_“Pago de la remuneración de los servidores públicos. El pago de la remuneración a los servidores públicos del Estado corresponderá a servicios efectivamente prestados, los cuales se entenderán certificados con la firma de la nómina por parte de la autoridad competente al interior de cada uno de los organismos o entidades."/>
        <s v="Integración el SGSST al SIGE_x000a_Se encontró que en el Sistema de Gestión SIGE de la entidad no se cuenta con la trazabilidad de las actividades desarrolladas en el marco del Sistema de Gestión en Seguridad y Salud en el Trabajo, ya que la trazabilidad de las actividades realizadas son almacenadas en el equipo del responsable del SGSST o en su Drive._x000a__x000a_Lo que ocasiona que cuando cambia el responsable del SGSST, se pierda trazabilidad de las actividades ejecutadas, incumpliendo lo establecido en el decreto 1072 de 2015, artículo 4. Sistema de gestión de la seguridad y salud en el trabajo (SG-SST), parágrafo 1 “El Sistema de Gestión de la Seguridad y Salud en el Trabajo (SG-SST) debe adaptarse al tamaño y características de la empresa; igualmente, puede ser compatible con los otros sistemas de gestión de la empresa y estar integrado en ellos”._x000a__x000a_Resolución 803 de 2022, artículo 4, Articulación y complementariedad. “El Sistema de Gestión se complementará y articulará entre otros, con los Sistemas de Gestión en Seguridad y Salud en el Trabajo, de Gestión Ambiental y de Seguridad de la Información”."/>
        <s v=" Plan estratégico de seguridad vial PESV_x000a_Se evidencia que la Dirección Nacional de Bomberos, no ha realizado el diseño e implementación del Plan Estratégico de Seguridad Vial, incumpliendo lo establecido en la resolución 20223040040595 de 2022"/>
        <s v="Al realizar la revisión de las funciones del jefe de la dependencia, se evidenció que las siguientes actividades no se están ejecutando asi:_x000a__x000a_•Coordinar actividades con el jefe de la unidad de control interno y con el jefe de la unidad de planeación, para el mejoramiento continuo de la gestión de la entidad._x000a_•Coordinar actividades con los jefes de unidad de quejas y reclamos de la entidad superior y de las entidades del área a que pertenece la entidad para lograr eficiencia y eficacia del sistema. Lo anterior incumple lo establecido en el Decreto 2232 de 1995, articulo 9."/>
        <s v="En la Resolución No 398 del 30 de junio de 2022 se reglamentó la Politica de tratamiento de datos personales de la entidad, sin embargo, no se realizó la actualización de la Politica de Protección Datos Personales la cual esta en version 1.0 del 21 de diciembre de 2018. Incumpliendo lo establecido en el MIPG numeral 3.2.1 Política de Fortalecimiento Organizacional y simplificación de Procesos."/>
        <s v="En el segundo semestre de 2023 de la matriz consolidada de PQRSD, se dío respuesta extemporanea a 111 radicados, de los cuales se tomó una muestra de 11 donde se evidenció que a ninguno de ellos la Entidad notificó al interesado las circunstancias por las cuales no se le dio trámite oportuno y le señaló el plazo razonable en que se resolverá o daría respuesta, el cual no puede exceder del doble inicialmente previsto, incumpliendo lo establecido en la Ley 1755 de 2015, artículo 14."/>
        <s v="En el segundo semestre de 2023 de la matriz consolidada de PQRSD, se tienen 206 peticiones vencidas de los 524 radicados, conforme lo establece el 5.55 del procedimiento de Recepción, Distribución, Seguimiento y Salida de Peticiones, Quejas, Reclamos, Sugerencias y Denuncias PC-AU-PQRS—V5 Versión 5._x000a_De igual forma, no se logró evidenciar el cumplimiento del Artículo 14 de la Ley 1755 de 2015, que establece que “Cuando excepcionalmente no fuere posible resolver la PETICIÓN en los plazos aquí señalados, la autoridad debe informar esta circunstancia al interesado, antes del vencimiento del término señalado en la ley expresando los motivos de la demora y señalando a la vez el plazo razonable en que se resolverá o dará respuesta, que no podrá exceder del doble.”; por cuanto, en el ORFEO no se encuentra soporte que sustente el envió de la respuesta."/>
        <s v="Se evidencio debilidades en la aplicación de controles en la gestión de las PQRSD, debido: ✓ Estado de los Radicados de la muestra vencidos_x000a_✓ Radicados sin evidencia de notificación y/o envio de respuesta_x000a_Incumpliendo lo establecido en MIPG dimensión 7, asi como en el Procedimiento de recepción, distribución, seguimiento y salida de PQRSD."/>
        <s v="Se evidencia la acumulación de dos periodos de vacaciones para el funcionario Jeison López, sin que se evidencie el acto administrativo que establezca que las mismas se acumularon por necesidades del servicio,  incumpliendo los artículos 12 y 13 del Decreto 1045 de 1978._x000a_Con relación al funcionario Norbert Faubricio Sánchez, posee días pendientes de disfrute (09 días) los cuales hacen referencia al periodo de la vigencia 2021, y a la fecha ya se le acumuló el periodo de la vigencia 2022._x000a_Asimismo, se está incumpliendo lo establecido en la directiva Presidencial 08 de 2022, que establece en el numeral 2.1 “Que los jefes de talento humano se encargarán de la planeación de los periodos de disfrute de vacaciones de todo el personal de planta desde el inicio de cada anualidad y propenderán por el cumplimiento del plan anual de vacaciones.”, ya que hay personal con días pendientes de disfrutar."/>
        <s v="En la revisión realizada a los usos presupuestales se evidenció, que dos (2) usos no se registraron conforme al Manual de Clasificación Presupuestal, Anexo Técnico para el Aplicativo de medición de la Austeridad en el Gasto 2021, así como al Catálogo Presupuestal del Gasto emitido por Ministerio de Hacienda y Crédito Público, así:_x000a__x000a_•_x0009_Se registró en el Uso Presupuestal A-02-02-02-008-003-09 OTROS SERVICIOS PROFESIONALES Y TÉCNICOS N.C.P, la resolución No.852 a nombre de Restrepo Sanguino Jorge Enrique, por la suma de $1.344.884; cuando la misma hace referencia a una Comisión otorgada al Contratista y conforme al manual de clasificación debe registrarse en el uso A-02-02-02-006-003-01 SERVICIOS DE ALOJAMIENTO PARA ESTANCIAS CORTAS, conforme lo establece el artículo 8. Reconocimiento de viáticos del anexo técnico para el aplicativo de medición de la austeridad en el gasto público 2021._x000a__x000a_•_x0009_Se registro el sexto pago del contrato 075 de 2022 por valor de $54.973.296 por el Uso Presupuestal A-02-02-02-006-004 SERVICIOS DE TRANSPORTE DE PASAJEROS; y el mismo hace referencia es al transporte aéreo y conforme lo establece anexo técnico para el aplicativo de medición de la austeridad en el gasto público 2021 el uso es A-02-02-02-006-005-03 SERVICIOS DE TRANSPORTE DE CARGA POR VIA AEREA O ESPACIAL"/>
        <s v="No se está dando cumplimiento a  lo establecido en el Decreto 397 de 2022 artículo 6; Directiva Presidencial 08 de 2022 numeral 2.2 comisiones y viáticos, ya que Ninguno de los soportes adjuntos de las 187 resoluciones otorgadas durante el cuarto trimestre,  posee  la justificación que haga referencia a que las actividades que se desarrollaron en la respectivas comisiones  “Requerían el Desplazamiento Físico al Sitio y no podrían haberse llevado a cabo de manera virtual” por parte del contratista y/o funcionario"/>
        <s v="La DNBC, no está acatando lo señalado en el artículo 4 literal (i) ítem 4 de la Resolución 027 de 2022, por cuanto la totalidad de los certificados de permanencia, de las 187 resoluciones generadas, NO tienen descrito el Objeto de la Comisión"/>
        <s v="No se diligenciaron la totalidad de los Formatos FO-AD-02-02 Formatos Preoperacional Vehículos y FO-AD-02-01 Planilla de Desplazamiento Vehículos de la Dirección Nacional de Bomberos establecido en el numeral 5.1 Política de Desplazamiento de Vehículos numeral 6 que señala “Para  el  requerimiento  de  movilización  de  un  vehículo  institucional, el  funcionario  Líder  o Gestor del Proceso que requiera el servicio para el desplazamiento de su equipo de trabajo en  cumplimiento  de  la  misionalidad  de  la  entidad,  deberá  solicitarlo al  designado  por  el Subdirector  Administrativo  y  Financiero  con  copia  a la subdirección administrativa  y financiera para   el   control   y   mantenimiento   de   vehículos,   para   la   autorización   del desplazamiento del servidor y/o contratista en días y horas laborables; para tal propósito, la orden de movilización se tramitará en formatos propios de la DNBC.”  "/>
        <s v="Al 31 de diciembre de 2022, al vehículo de placas IXX-308, NO se le realizó el respectivo mantenimiento conforme al numeral 5.2 Política de Seguridad y salud en el Trabajo numeral 5.2.1  POLÍTICA DE SEGURIDAD VIAL que indica que “La DIRECCIÓN  NACIONAL  DE  BOMBEROS  DE  COLOMBIA  DNBC,  consciente  de  la  importancia  de implementar actividades de promoción y prevención de accidentes de tránsito en áreas operativas y en las vías públicas en todo el territorio nacional se compromete con: ...•Vigilar permanentemente las responsabilidades propias en cuanto a mantenimiento preventivo y correctivo a fin de mantener en óptimas condiciones de operación los vehículos y equipos.(negrilla y subrayado fuera de Texto."/>
        <s v="Se evidenció que el vehículo de placas IXX 308, posee el seguro obligatorio VENCIDO, incumpliendo lo establecido en la Ley 1229 de 2019 por medio de la cual se expide el Código General Disciplinario, se derogan la Ley 734 de 2002 y algunas disposiciones de la Ley 1474 de 2011, relacionadas con el derecho disciplinario, Articulo 38 Numeral 22, que estipula: _x000a_“22.Vigilar y salvaguardar los bienes y valores que le han sido encomen¬dados y cuidar que sean utilizados debida y racionalmente, de conformidad con los fines a que han sido destinados.”"/>
        <s v="El vehículo de placas ZXW 532 posee la tecno mecánica vencida y el vehículo de placas IXX 308 no la tiene expedida ni cargada en el RUNT, conforme lo establece el Artículo 52 de la Ley 769 de 2002, modificado por el artículo 12 de la Ley 1383 de 2010, modificado por el Art 202 del Decreto 019 de 2012._x000a__x000a_Lo anterior, podría conllevar a las sanciones previstas en la ley tal y como lo señala en parágrafo 1 del Decreto 2106 de 2019 “Por el cual se dictan normas para simplificar, suprimir y reformar trámites, procesos y procedimientos innecesarios existentes en la administración pública” que indica: _x000a__x000a_PARÁGRAFO 1. Quien no cuente con certificado vigente incurrirá en las sanciones previstas en la ley. Para todos los efectos este será considerado como documento público."/>
        <s v="NO se evidenció el Informe de Eficiencia Administrativa y Cero papel, correspondiente al cuarto trimestre de 2022,  conforme lo establece la directiva Presidencial 04 de 2012, , que trata de EFICIENCIA ADMINISTRATIVA Y LINEAMIENTOS DE LA POLÍTICA CERO PAPEL EN LA ADMINISTRACIÓN PÚBLICA numeral 1,, donde se relacionen las buenas prácticas adoptadas y a tener en cuenta, así como las acciones de mejora, con cronogramas, metas e indi¬cadores, que permitan optimizar el uso de recursos monetarios, físicos, humanos, entre otros."/>
        <s v="Para el cuarto trimestre de 2022, no se evidencia “El informe de seguimiento y control del plan institucional de gestión ambiental” donde se contemple el seguimiento realizado por parte del Proceso de Gestión Administrativa, conforme al Programa de Gestión ambiental del PIGA 2020-2024._x000a_De igual forma, al realizar el seguimiento de las actividades que debían desarrollarse conforme lo establece el numeral 15 del Programa de Gestión ambiental del PIGA 2020-2024, se evidenció incumplimiento de:_x000a_15.3Programa Gestión Integral de los Residuos_x000a_* Reforzar y adecuar los instructivos de la entidad, con los lineamientos ambientales para la gestión integral de residuos sólidos. _x000a_*Entrega de material aprovechable a empresas de Recicladores._x000a_*Realizar seguimiento y monitoreo al cumplimiento de las obligaciones del transportador en el manejo de residuos_x000a_15.4 Programa de Prácticas Sostenibles._x000a__x000a_*Establecer e incorporar políticas, metodologías y directrices que fomenten la inclusión de criterios ambientales en la adquisición de bienes y servicios._x000a_*Realizar seguimiento y control de los equipos electrónicos para verificar posibles emisiones de GEI._x000a_15.2. Uso Eficiente de la Energía _x000a__x000a_*Realizar el mantenimiento preventivo y correctivo a las instalaciones eléctricas, equipos de cómputo y tecnológicos_x000a__x000a_5.1. Uso Eficiente del Agua_x000a_*Realizar el mantenimiento preventivo y correctivo a las instalaciones hidrosanitarias_x000a_* Realizar campañas de concientización y sensibilización al personal de la DNBC referente a la racionalización de este recurso._x000a_"/>
        <s v="Se evidenció, que las nóminas de los meses de enero, febrero y marzo de 2023, carecen de los respectivos soportes que acreditan la liquidación, tales como son las horas extras, vacaciones, prima de servicios, incapacidades entre otros, á incumpliendo el Plan General de la Contabilidad Pública numeral 9.2 NORMAS TÉCNICAS RELATIVAS A LOS SOPORTES, COMPROBANTES Y LIBROS DE CONTABILIDAD numerales 335, 336 y 337_x000a_De igual forma, no se está dando cumplimiento a la acción de mejora establecida en el Plan de Mejoramiento de Gestión, ya que está falencia fue informada por la OCI, en el seguimiento realizado a la Austeridad en el gasto del segundo trimestre de 2022."/>
        <s v="Al realizar la revisión del Goce y Disfrute de las vacaciones, se evidencia la acumulación de dos periodos de vacaciones por parte del funcionario Jeison López, sin que medie el respectivo  acto administrativo que establezca que las mismas se acumularon por necesidades del servicio._x000a_Con relación al funcionario Norbert Faubricio Sánchez, posee días pendientes de disfrute (09 días) los cuales hacen referencia al periodo de la vigencia 2021, y a la fecha ya se le acumuló el periodo de la vigencia 2022._x000a_La anterior, incumple el Decreto 444 de 2023 artículo 4,  y los artículos 12 y 13 del Decreto 1045 de 1978._x000a_Lo anterior, fue informado en el seguimiento realizado a la Austeridad en el Gasto correspondiente al tercer y cuarto trimestre de 2022, sin que a la fecha se hayan tomado las acciones necesarias por parte de las DNBC, para el cumplimiento de las directrices establecidas."/>
        <s v="Se encontró que la DNBC, no realizó La provisión contable de las vacaciones, Prima de Vacaciones y Bonificación especial de recreación, ni se encuentran contabilizadas en los Estados Contables; por cuanto, la misma, no fue reportada por parte del Proceso de Gestión del Talento Humano al Proceso de Gestión Financiera, incumpliendo lo establecido en el Plan General de Contabilidad Pública, articulo 64."/>
        <s v="Con relación al Pago de los aportes de la Planilla Integrada de Liquidación de Aportes (Pila) correspondientes a los meses de enero y marzo de 2023, los pagos fueron realizados extemporáneamente y no conforme a las fechas máximas establecidas en el aplicativo de aportes en línea generando intereses moratorios así:_x000a_ _x000a_Enero 2023, valor de Intereses moratorios $87.800.00_x000a__x000a_Marzo 2023, valor de Intereses moratorios $162.900.00_x000a__x000a_Lo anterior constituye una presunta falta disciplinaria debido a la omisión de los deberes de que trata el artículo 38 de la ley 1952 de 2019, constituyéndose una falta grave contemplada en el artículo 67 de la misma ley."/>
        <s v="No se están aplicando los controles establecidos en el Mapa de Riesgos de la DNBC, por parte de los Procesos Gestión del Talento Humano y Gestión Administrativa, por cuanto se materializaron los siguintes riesgos:_x000a__x000a_Gestión del Talento Humano:_x000a__x000a_Posibilidad de sanciones por parte de la UGPP, debido a la inoportunidad en el cumplimiento de las obligaciones relacionadas con el pago de la seguridad Social; por la cancelación de intereses moratorios._x000a__x000a_Posibilidad de afectación económica y/o reputacional por daños a terceros y/o bienes de la entidad generados por accidentes de tránsito con vehículos propios o en arriendo en uso oficial de la DNBC; por cuanto:_x000a__x000a_o_x0009_Los conductores no están notificando sobre el estado de los vehículos y los desplazamientos diarios, en los formatos dispuestos por la DNBC._x000a_o_x0009_El vencimiento del SOAT y la tecno mecánica del vehículo de placas IXX 308 y la tecno mecánica del vehículo de placas ZXW 532._x000a_o_x0009_No se ha realizado el mantenimiento preventivo ni correctivo del vehículo de placas IXX 308._x000a__x000a_Posibilidad de afectación reputacional por multa y/o sanciones debido a la afectación al medio ambiente por el uso indebido de los recursos para el funcionamiento de la DNBC, debido a la ausencia de diseño de campañas de sensibilización en busca de la reducción del consumo:_x000a_o_x0009_servicios públicos_x000a_o_x0009_Papelería _x000a__x000a_Lo anterior, incumple lo establecido en el numeral 3.2.2 Valoración de controles de la Guía para la administración del riesgo y el diseño de controles en entidades públicas VERSIÓN 6 emitida por el Departamento Administrativo de la Función Pública; así como el MANUAL DE GESTIÓN DEL RIESGO de la DNBC numeral 6.2.2. Evaluación del riesgo…Identificación y diseño de controles, _x000a__x000a_Lo anterior, fue evidenciado con anterioridad en el seguimiento realizado a la Austeridad en el Gasto correspondiente al tercer y cuarto trimestre de 2022, sin que a la fecha se hayan tomado las acciones necesarias por parte de las DNBC, para el cumplimiento de las directrices establecidas."/>
        <s v="La Dirección Nacional de Bomberos, no reportó al 31 de marzo de 2023, mediante el aplicativo CHIP la Información sobre PERSONAL Y COSTOS del personal de planta como el de contratación de prestación de servicios con fecha de corte al 31 de diciembre de 2022, incumpliendo lo establecido en  la resolución 7 del 09 de junio de 2016 artículo 43._x000a_Esta omisión, puede acarrear sanciones para el Ordenador del Gasto de la DNBC, ya que está considerada como una Conducta Sancionable por parte de la Contraloría General de la República en el Decreto 403 de 2020 “Por el cual se dictan normas para la correcta implementación del Acto Legislativo 04 de 2019 y el fortalecimiento del control fiscal” contemplado en sus artículos 81 y 83"/>
        <s v="Se evidenció que el libro de Saldos y Movimientos de la DNBC, correspondiente al mes de marzo de 2023 refleja la información de las Incapacidades del Mes de febrero de 2022; por cuanto, el Proceso de Gestión de Talento Humano, no realizó la conciliación de los saldos antes el cierre del proceso contable del periodo en mención de acuerdo con el calendario establecido por la Contaduría General de la Nación. Lo anterior, representa un Riesgo de Índole Contable, como se enuncia en el numeral 1.4. Riesgo de índole contable del Procedimiento para la Evaluación del Control Interno Contable"/>
        <s v="En la revisión realizada a los usos presupuestales se evidenció, que un (1) uso presupuestal no se registró conforme al Manual de Clasificación Presupuestal, Anexo Técnico para el Aplicativo de medición de la Austeridad en el Gasto 2021, así como al Catálogo Presupuestal del Gasto emitido por Ministerio de Hacienda y Crédito Público, así:_x000a_Se registro en el Uso Presupuestal a-02-02-02-006-004 Servicios de Transporte de Pasajeros la suma de $ 100.000, por concepto de cancelación de Comisiones a un contratista, cuando el uso presupuestal hace referencia al A-02-02-02-006-003-01 Alojamiento para estancias Cortas."/>
        <s v="Ninguna de las 32 resoluciones de Viáticos y comisión otorgadas en el primer trimestre de 2023 ni sus respectivos soportes, poseen la justificación que haga referencia a que las actividades que se desarrollaron en la respectivas comisiones “Requerían el Desplazamiento Físico al Sitio y no podrían haberse llevado a cabo de manera virtual” por parte del contratista y/o funcionario, desatendiendo lo señalado en Decreto 444 de 2023 artículo 6._x000a_Esta observación ha sido evidenciada por la OCI desde el seguimiento realizado a la Austeridad en el Gasto desde el Tercer trimestre de 2022, sin que a la fecha la entidad haya tomado las acciones de mejora correspondientes."/>
        <s v="Con relación a los Certificados de Permanencia que sustentan las 32 resoluciones de Viáticos y comisión otorgadas en el primer trimestre de 2023, tienen descrito el Objeto de la Comisión, conforme lo define el artículo 4 literal (i) ítem 4 de la Resolución 027 de 2022_x000a_Esta observación ha sido evidenciada por la OCI desde el seguimiento realizado a la Austeridad en el Gasto desde el Tercer trimestre de 2022, sin que a la fecha la entidad haya tomado las acciones de mejora correspondientes"/>
        <s v="Al 31 de marzo de 2023, se evidenció que no se ha generado el Plan de Mantenimiento preventivo y correctivo para el parque automotor de los vehículos de la vigencia 2023. De igual forma, al vehículo de placas IXX-308, NO se le realizó el respectivo mantenimiento en la vigencia 2022, conforme al numeral 5.2 Política de Seguridad y salud en el Trabajo numeral 5.2.1 POLÍTICA DE SEGURIDAD VIAL "/>
        <s v="Se evidenció que el vehículo de placas IXX 308, posee el seguro obligatorio VENCIDO, incumpliendo lo establecido en la Ley 1229 de 2019 por medio de la cual se expide el Código General Disciplinario, se derogan la Ley 734 de 2002 y algunas disposiciones de la Ley 1474 de 2011, relacionadas con el derecho disciplinario, Articulo 38 Numeral 22, que estipula: _x000a_“22.Vigilar y salvaguardar los bienes y valores que le han sido encomen¬dados y cuidar que sean utilizados debida y racionalmente, de confor¬midad con los fines a que han sido destinados.”"/>
        <s v="Se evidencia que no se ha generado el Plan de Eficiencia Administrativa y Cero papel de la vigencia 2023, Ni el respectivo seguimiento correspondiente al primer trimestre de 2023, donde se relacionen las buenas prácticas adoptadas y a tener en cuenta, así como las acciones de mejora, con cronogramas, metas e indi¬cadores, que permitan optimizar el uso de recursos monetarios, físicos, humanos, entre otros, conforme lo establece la Directiva Presidencial 04 de 2012 en el numeral 1, que trata de EFICIENCIA ADMINISTRATIVA Y LINEAMIENTOS DE LA POLÍTICA CERO PAPEL EN LA ADMINISTRACIÓN PÚBLICA."/>
        <s v="En el primer trimestre de 2023 no se evidencia “El informe de seguimiento y control del plan institucional de gestión ambiental” donde se contemple el seguimiento realizado por parte del Proceso de Gestión Administrativa, conforme al Programa de Gestión ambiental del PIGA 2020-2024._x000a_De igual forma, al realizar el seguimiento de las actividades que debían desarrollarse conforme lo establece el numeral 15 del Programa de Gestión ambiental del PIGA 2020-2024, se evidenció incumplimiento y sin avance de:_x000a_15.3Programa Gestión Integral de los Residuos  _x000a_Incumplidas_x000a_*Realizar el mantenimiento preventivo y correctivo a los puntos ecológicos de la entidad (canecas, delimitación, etc)_x000a_*Monitoreo y control de la generación de residuos aprovechables en la entidad._x000a_*Realizar campañas de concientización y sensibilización al personal de la DNBC frente al adecuado consumo de papelería y aprovechamiento de los residuos_x000a_*Reforzar y adecuar los instructivos de la entidad, con los lineamientos ambientales para la gestión integral de residuos sólidos. _x000a_Sin avance_x000a_*Entrega de material aprovechable a empresas de Recicladores._x000a_*Realizar seguimiento y monitoreo al cumplimiento de las obligaciones del transportador en el manejo de residuos_x000a_15.4 Programa de Prácticas Sostenibles._x000a_Incumplida_x000a_*Establecer e incorporar políticas, metodologías y directrices que fomenten la inclusión de criterios ambientales en la adquisición de bienes y servicios._x000a_Sin avance_x000a_*Realizar seguimiento y control de los equipos electrónicos para verificar posibles emisiones de GEI._x000a_15.2. Uso Eficiente de la Energía _x000a_Sin avance_x000a_*Realizar el mantenimiento preventivo y correctivo a las instalaciones eléctricas, equipos de cómputo y tecnológicos_x000a_Incumplidas_x000a_*Monitorear y controlar el consumo de energía en las instalaciones de la DNBC a través del registro histórico de consumos para la determinación de comportamientos._x000a_*Realizar campañas de concientización y sensibilización al personal de la DNBC referente a la racionalización de este recurso._x000a_5.1. Uso Eficiente del Agua_x000a_Incumplidas_x000a_*Realizar el mantenimiento preventivo y correctivo a las instalaciones hidrosanitarias_x000a_*Monitorear y controlar el consumo de energía en las instalaciones de la DNBC a través del registro histórico de consumos para la determinación de comportamientos._x000a_Sin Avance_x000a_*Realizar campañas de concientización y sensibilización al personal de la DNBC referente a la racionalización de este recurso"/>
        <s v="Se evidenció que durante los meses de Abril y Mayo el Comité solo realizó una sesión al mes, incumpliendo el artículo 119 de la Ley 2220 de 2022 y Decreto 1069 de 2015, Artículo 2.2.4.3.1.2.4. que establecen: Sesiones y votación. “ARTÍCULO 119. El Comité de Conciliación se reunirá no menos de dos veces al mes, y cuando las circunstancias lo exijan…._x000a_"/>
        <s v="Se evidenciaron las certificaciones que contienen las decisiones del comité de conciliación, las cuales fueron enviadas al Ministerio Publico previo a la realización de las respectivas audiencias; sin embargo,  no se observó que se remitieran dentro de termino señalado, incumpliendo lo establecido en la Ley 2220 de 2022 articulo 121 numeral 7 que señala “Remitir al agente del Ministerio Público, con una antelación no inferior a cinco (5) días a la fecha fijada para la realización de la audiencia de conciliación, el acta o el certificado en el que conste la decisión del Comité de Conciliación de la entidad pública convocada sobre la solicitud de conciliación.”"/>
        <s v="Hoja Usuarios/Abogados_x000a_Se observó que, al 31 de diciembre de 2024, los usuarios asociados a los abogados Próspero Antonio Carbonell Tangarife y Carlos Armando López Barrera permanecen activos en el sistema e-KOGUI, a pesar de no estar vinculados a la entidad. Estos usuarios tienen casos activos asignados, lo que impide realizar el bloqueo preventivo. Esta situación podría originarse por la falta de un procedimiento adecuado para la reasignación de casos y actualización de usuarios cuando un abogado deja de estar vinculado."/>
        <s v="Hoja de procesos judiciales_x000a_Se identificó una discrepancia entre la información suministrada por la oficina Jurídica (79 procesos activos) y el Sistema e-KOGUI (54 procesos activos) a corte del 31 de diciembre de 2024, generando una diferencia de 25 procesos. Esto podría deberse a la falta de actualización o sincronización del sistema, lo que podría afectar el seguimiento y la toma de decisiones sobre los casos."/>
        <s v="Hoja de procesos judiciales_x000a_Se ha detectado una inconsistencia en el registro de los procesos e-KOGUI No. 1032762, 1150720 y 2509236, ya que, aunque otras entidades los han marcado como &quot;Terminados&quot;, en el Sistema e-KOGUI de la entidad aún figuran como &quot;Activos&quot;. Esto indica que el cambio de estado no ha sido actualizado, generando una discrepancia en el seguimiento de estos procesos."/>
        <s v="Hoja de procesos judiciales_x000a_De los 54 procesos activos registrados en el sistema e-KOGUI, únicamente 15 fueron calificados en el sistema con fecha 31 de diciembre de 2024. Esto indica que 39 procesos no fueron evaluados en cuanto a su riesgo durante el periodo correspondiente, lo que podría generar incertidumbre en la gestión de los casos y dificultar la toma de decisiones adecuadas para su manejo y posible provisión contable."/>
        <s v="Hoja de procesos judiciales_x000a_Producto del seguimiento realizado a los procesos activos en el sistema e-KOGUI, evidenciamos que el proceso 11001334306520170031600 se encuentra marcado como activo, a pesar de haberse realizado los pagos correspondientes en el segundo semestre de 2024. "/>
        <s v="Hoja de procesos judiciales_x000a_Se evidencia diferencia frente a la cantidad de procesos cerrados durante el segundo semestre de 2024, entendiendo que reporta una gestión de cierre de 9 casos y en el aplicativo e-KOGUI no se evidencian cierres durante el periodo auditado."/>
        <s v="Hoja comité de conciliación_x000a_En revisión al sistema e-KOGUI, no se evidenció el registro de fichas de conciliación correspondientes al comité. Sin embargo, según información proporcionada por el área jurídica, en el segundo semestre de 2024 se atendieron cinco (5) conciliaciones extrajudiciales. A la fecha de la revisión, no se encuentran radicadas actuaciones relacionadas con estas conciliaciones en el sistema. Esto indica que no se están registrando adecuadamente las conciliaciones, lo que podría afectar la trazabilidad y el seguimiento de estos procesos."/>
        <s v="Numeral 2.2_x000a_Con relación al seguimiento realizado por parte del lider del proceso se evidenció que al 31 de diciembre de 2024, el proceso presentó incumplimiento en 13 acciones de mejora establecidas en el Plan de Mejoramiento Institucional quedando VENCIDAS"/>
        <s v="Numeral 3, Numeral 3.3_x000a_Mediante la resolución 253 de 2023, se actualizaron las políticas contables, creando los capítulos de Manejo de Prendas de Vestir y Flujos de información; no obstante, en la parte resolutiva de esta resolución únicamente se hace alusión al capitulo de prendas de vestir, quedando sin lineamiento la política para Flujos de Información"/>
        <s v="Numeral 3.1_x000a_Debido a que en la resolución 253 de 2023, no incorporó la politica  que Facilite el Flujo de información de los hechos económicos entre los procesos, no se ha socializado la misma "/>
        <s v="Numeral 3.2_x000a_En la resolución 253 de 2023 no se indicó los documentos idóneos por medio de los cuales se informa al área contable los hechos económicos tendientes a facilitar el flujo de información de la entidad. "/>
        <s v="Numeral 4_x000a_Aunque las DNBC cuenta con el procedimiento PC-AD-PGD-01-V5 Procedimiento de Gestión de Bienes, el mismo no establece una  directriz sobre la Identificación Individualizada de los Bienes Físicos. "/>
        <s v="Numeral 4.1, Numeral 4.2_x000a_Debido a que el  procedimiento PC-AD-PGD-01-V5 Procedimiento de Gestión de Bienes, no establece una  directriz sobre la Identificación Individualizada de los Bienes Físicos, no se ha socializado la misma"/>
        <s v="Numeral 9.2, Numeral 23.5, Numeral 25.1_x000a_No se evidenció la conciliación del rubro de Viaticos y comisiones correspondiente a los meses de septiembre a diciembre de 2024. De igual forma, el proceso de gestión juridica no reportó la información de los litigiosos y demandas al 31 de diciembre de 2024"/>
        <s v="Numeral 10, Numeral 10.1_x000a_No se evidenció el acta el comité de sostenibilidad contable correspondiente el cuarto trimestre de 2024 ni su respectiva socialización con los responsables del proceso contable"/>
        <s v="Numeral 17_x000a_Los soportes documentales de algunas reservas presupuestales carecen de la justificación del caso fortuito y la fuerza mayor. De igual forma, no se evidenció el acto administrativo de constitución del rezago presupuestal de la vigencia 2024, como se ha venido elaborando en anteriores vigencias"/>
        <s v="Numeral 22.2_x000a_En la vigencia 2024 no se realizó la revisión de la vida util de la PPy E, Depreciación Acumulada y el deterioro"/>
        <s v="Numeral 23.2_x000a_Si bien es cierto,  la entidad generó la necesidad de actualizar las politicas contables, con base en las acciones de mejora establecidas en el Plan de Mejoramiento Institucional, con el fin de subsanar los  Hallazgos 1 y 2 de 2024 Administrativo (A) con Presunta Incidencia Disciplinaria (D), de la denuncia 2024-298024-82111, al 31 de diciembre de 2024, estas acciones quedaron vencidas. "/>
        <s v="Numeral 24.3_x000a_No se evidencia las actas del comité directivo donde se llevan los temas financieros como insumo para la toma de decisiones."/>
        <s v="Numeral 27.1_x000a_Las notas contables 26, 24 y 48, no detallan claramente las acciones de mejora generadas en el Plan de Mejoramiento Institucional  correspondientes a los hallazgos 1 y 3 de 2023 y Hallazgo 8 de 2022, respectivamente."/>
        <s v="Numeral 29_x000a_En el seguimiento realizado a los riesgos de gestión del tercer trimestre de 2024, se evidenciaron 7 controles de los riesgos de gestión que se encontraron NO EFECTIVOS"/>
        <s v="Numeral 30,Numeral 30.1, Numeral 30.2, Numeral 30.3_x000a_En la vigencia 2024, no se actualizaron ni se revisaron la identificación y valoración de los riesgos del proceso de Gestión Financiera."/>
        <s v="Numeral 32, Numeral 32.1, Numeral 32.2_x000a_En el  Plan Institucional de Capacitación de la vigencia 2024, no se incluyeron capacitaciones que fortalezcan las competencias de los funcionarios del Proceso Contable."/>
        <s v="Se identificó una discrepancia sustancial entre el reporte del  SIGEP II y la información suministrada por la Subdirección Administrativa y Financi-era, en la medida en que cuatro (4) funcionarios catalogados por la Subdirección Administrativa y Financiera como desvinculados, continúan figurando en la plataforma con vínculo activo durante el periodo comprendido entre febrero y marzo de 2025._x000a_ _x000a_ Este desajuste revela falencias tanto en los procesos internos de reporte como en la actualización oportuna de la base de datos institucional, comprometiendo la confiabilidad de la información y dificultando los ejercicios de control y seguimiento."/>
        <s v="Se evidenció, luego del análisis realizado en la lista de reportes de la plataforma SIGEP II a la vigencia 2024, que en lo que corresponde a la anualidad descrita, no se reflejó la relación de “contratos de prestación de servicios profesionales”, dando como resultado la ausencia de reportes de esta modalidad de contratos, lo cual podría incidir directamente en la integridad del sistema de gestión pública y compromete la con-fiabilidad de la información disponible para el seguimiento y la evaluación de los compromisos contractuales. Lo anterior, se puede evidenciar en la siguiente captura de pantalla del sistema."/>
        <s v="De la base aportada por gestión contractual con 136 contratistas de prestación de servicios (persona natural) reportados con la relación ofi-cial remitida por la Subdirección Administrativa y Financiera, 27 contratis-tas presentaron la declaración de bienes y rentas del periodo 01/01/2024 al 31/12/2024, y falta el registro de 109 contratistas, incumpliéndose con lo establecido en el literal g) del artículo 2 y el artículo 4 de la Ley 2013 de 2019 al establecer que “Las personas naturales y jurídicas, públicas o privadas que administren, celebren contratos y ejecuten bienes o recursos públicos respecto de la información directamente relacionada con el des-empeño de su función” deberán publicar y divulgar la declaración de bienes y rentas, del registro de conflictos de interés y la declaración del impuesto sobre la renta y complementarios._x000a_De los 27 Contratistas con actualización de bienes y rentas, 16 la realiza-ron a tiempo y 11 de forma extemporánea que incluyen nueve (9) por retiro y dos (2) por ingreso."/>
        <s v="De los ciento treinta y seis (136) contratos de prestación de servicios profesionales relacionados por la Subdirección Administrativa y Financi-era, se evidenció en la plataforma SIGEP II que solo 76 de los contratis-tas tienen asignado el rol para acceder al sistema, lo que deduce que 60 contratistas no tienen asignación de roles, con lo cual se evidencia que no está cumpliendo el artículo 2.2.17.7 del Decreto 1083 de 2015, el cual señala “(…) Es responsabilidad de los representantes legales de las en-tidades y organismos del Estado velar porque la información que se incorpore en el SIGEP se opere, registre, actualice y gestione de manera oportuna y que esta sea veraz y confiable.” En concordancia con el Instructivo Contratos de la función pública, que establece el rol de Contratista así: “Este rol se asigna a los contratistas para que puedan registrar o actualizar su Hoja de Vida dentro del SIGEP II”."/>
        <s v="Pese a que dos (2) contratistas fueron investidos con el perfil de Opera-dor de Contratos, el módulo de “Contratos de Prestación de Servicios” del SIGEP II. No reflejan la creación ni el registro de instrumento alguno correspondiente a la vigencia 2024, circunstancia que reviste particular trascendencia al tratarse precisamente del periodo objeto del presente segui-miento. En consecuencia, se revela un riesgo de incumplimiento de los preceptos de transparencia establecidos en la Ley 190 de 1995 y en la Ley 1474 de 2011, en el sentido que toda vez que la inexistencia de registros actualizados coarta la rendición de cuentas y propicia escenarios de opacidad susceptibles de derivar en eventuales responsabilidades disciplinarias y fiscales."/>
        <s v="En lo que atañe al universo de contratistas, el módulo de actualización del SIGEP II arroja un total de ciento treinta y nueve (139) registros con modificaciones efectuadas durante la vigencia 2024, cifra que no se corresponde con la relación oficial remitida por la Subdirección Adminis-trativa y Financiera, la cual consigna únicamente ciento treinta y seis (136) contratos de prestación de servicios profesionales. En tal sentido, esta divergencia pone en evidencia posibles errores de carga, duplicid-ades o inconsistencias en la depuración de la base de datos, situación que amerita un análisis pormenorizado para determinar la causa raíz de la diferencia y salvaguardar la integridad y fiabilidad de la información con-tractual"/>
        <s v="Al descargar el reporte Caracterización Discapacidad SP y Contratista del SIGEP II, se obtiene un mensaje “sin registros”, es decir que no se registró la información en el aplicativo SIGEP II, incumpliendo lo establecido en el MIPG dimensión 5 “Información y Comunicación”."/>
        <s v="Se evidencia que existe inconsistencias en la información que maneja el SIGEP II con la suministrada por la entidad, frente a la base de datos de contratistas de 2024, en consideración a que en los listados del Sigep figuran contratistas que no hacen parte de la base de datos suministrada por la Subdirección administrativa y financiera, con respecto a los siguientes Items: _x000a__x000a_• Cuadro 10. Contratistas Componente Actualizado CONTRATOS – Vigencia 2024_x000a_• Cuadro 11. Contratistas Componente Actualizado DATO_ADICIONAL – Vigencia 2024_x000a_• Cuadro 12. Contratistas Componente Actualizado DATO_CONTACTO – Vigencia 2024_x000a_• Cuadro 13. Contratistas Componente Actualizado DOCUMENTOS_ADICIONALES – Vigencia 2024Contratistas Componente Actualizado EDUCACION_FORMAL – Vigencia 2024_x000a_• Cuadro 14. Contratistas Componente Actualizado EDUCACION_FORMAL – Vigencia 2024_x000a_• Cuadro 15. Contratistas Componente Actualizado EXPERIENCIA_DOCENTE – Vigencia 2024_x000a_• Cuadro 16. Contratistas Componente Actualizado EXPERIENCIA_PROFESIONAL – Vigencia 2024_x000a_• Cuadro 17. Contratistas Componente Actualizado IDIOMA_PERSONA – Vigencia 2024_x000a_• Cuadro 18. Contratistas Componente Actualizado VINCULACION – Vigencia 2024_x000a_• Cuadro 19. Contratistas Componente Actualizado “VACIAS”– Vigencia 2024."/>
        <s v="De acuerdo con el análisis realizado, se confirma que la planta de personal está conformada por veintinueve (29) servidores públicos. No obstante, en el reporte “Monitoreo de Bienes y Rentas” del SIGEP II se evidencia un total de treinta (30) funcionarios vinculados. Al revisar el listado proporcionado por la Subdirección Administrativa y Financiera, se identificó que la contratista Lina María Marín Rodríguez figura en el SI-GEP II como servidora pública, lo cual explica la diferencia detectada."/>
        <s v="En cuanto al “ROL DE CONTRATISTAS” y “ROL DE SERVIDOR PÚBLICO” se logró establecer unas inconsistencias en cuanto a la información suministrada por la Subdirección Administrativa y Financiera y la desplegada por el SIGEP II, en los siguientes términos: _x000a__x000a_- Rol de contratistas, de los 76 nombres que arroja la plataforma se logra establecer que 21 no son parte de la base de datos de contratistas de la vigencia 2024._x000a_- Rol de servidor público, según el listado reportado por el SIGEP II, 62 personas figuran con el rol de servidor público. Sin embargo, tras realizar la verificación correspondiente, se constató que 48 de esos nombres no pertenecen a la planta de personal de la entidad."/>
        <s v="Se realizó la revisión de doce (12) actas de las sesiones del comité de conciliación_x000a_realizadas durante el primer semestre de 2025 evidenciándose que:_x000a_En el Acta 02 del 28 de febrero de 2025, hubo inasistencia del subdirector Estratégico y_x000a_de Coordinación bomberil, sin que se evidencie la justificación de la ausencia en el acta_x000a_respectiva.Inconsistencia en el Acta No. 07 del 23 de abril de 2025, se relaciona en los asistentes al_x000a_Teniendo Luis Alberto Valencia, subdirector Estratégico y de Coordinación Bomberil, sin_x000a_embargo, en el ítem 99de firmas se hace la anotación que “no se hizo presente”, sin que_x000a_medie justificación de su ausencia en el Acta. Lo anterior incumpliendo lo establecido en el artículo 14 de la Resolución 199 de 2024"/>
        <s v="Se observa en Acta No. 02 de enero 28 de 2025 que se presenta ficha de conciliación_x000a_extrajudicial con la señora Angry del Valle, recomendándose “No Conciliar”, pese a que_x000a_se emitió la Certificación de “No Conciliar”, no se evidencia la votación ni el resultado de_x000a_la misma en el Acta, Incumpliendo lo establecido en el Art. 9 de la Resolución 199 de_x000a_2024, que establece: ” “(…)Las sesiones se podrán realizar válidamente con al menos_x000a_tres (3) de sus integrantes permanentes con voz y voto y las decisiones se adoptarán_x000a_por la mayoría simple de los asistentes a cada sesión, siempre que se cumpla con el_x000a_número mínimo para sesionar, dejando constancia en el acta respectiva.”."/>
        <s v="Se evidenció que la oficina jurídica no realizó la publicación de los informes de gestión del Comité de Conciliación en la página web de la DNBC, incumpliendo con lo establecido en el artículo 24 de la Resolución 199 de 2024, el cual define: “ARTICULO 24. PUBLICACIÓN. La Oficina Asesora Jurídica será responsable de la publicación en la página web de la Dirección Nacional de Bomberos Colombia - DNBC de los informes de gestión del Comité de Conciliación dentro de los tres (3) días siguientes a la presentación en sesión del Comité de conciliación, una vez sean aprobados y a realizados los ajustes solicitados por los integrantes del Comité”"/>
        <s v="Se verificó que la secretaria Técnica del comité de conciliación convocó a las sesiones_x000a_ordinarias a los miembros de comité de conciliación, a través de correo electrónico. Así_x000a_mismo, envió el orden del día para cada sesión de comité y elaboró las actas de cada_x000a_sesión; sin embargo, la convocatoria a las sesiones del Comité ni las Actas fueron_x000a_tramitadas a través del Sistema Único de Gestión Ekogui, debido a que el Módulo del_x000a_Comité de Conciliación requiere el registro previo, por parte del perfil de Abogado, de las_x000a_solicitudes de Conciliación extrajudicial para poder gestionar la convocatoria y actas del_x000a_Comité a través del Sistema. Lo anterior incumpliendo lo establecido en el Artículo_x000a_2.2.3.4.1.11 del Decreto 104 de 2025 y los artículos 12 y 17 de la Resolución 199 de_x000a_2024 que establecen como responsabilidad de la secretaria técnica del Comité_x000a_…”Convocar a los miembros permanentes y demás invitados del Comité de Conciliación_x000a_a las sesiones ordinarias y extraordinarias a través del Sistema Único de Gestión e_x000a_Información de la Actividad Litigiosa del –eKogui.” … “Registrar en el Sistema único de_x000a_Gestión e información Litigiosa del Estado e-Kogui el Orden del día para cada sesión del_x000a_Comité, así como las actas de cada sesión."/>
        <s v="En la Resolución 199 de 2024 no se estableció artículos que hagan alusión a Indicador_x000a_de Gestión, Apoderados y Asesoría, lo cual va en contra de lo estipulado en el artículo_x000a_115 de la Ley 2220 de 2022, que establece que “las normas sobre los Comités de_x000a_Conciliación son de obligatorio cumplimiento para las entidades de derecho público, los_x000a_organismos públicos del orden nacional, departamental, distrital, los municipios que sean_x000a_capital de departamento y los entes descentralizados de estos niveles”. Es necesario_x000a_que en la resolución se definan claramente estos indicadores, conforme a la normativa_x000a_vigente._x000a_Si bien la normativa exige la adecuación del funcionamiento de los Comités de_x000a_Conciliación conforme a sus disposiciones, resulta imperativo que estos elementos sean_x000a_definidos con claridad en la normativa interna. Esto garantizará un adecuado_x000a_cumplimiento de los lineamientos legales, fortalecerá la transparencia en la gestión y_x000a_permitirá una adecuada supervisión de los procesos conciliatorios dentro de la entidad._x000a_Es importante mencionar, que si bien esta No conformidad es reiterativa del Informe del_x000a_Segundo semestre de 2024, a la fecha, la acción correctiva está prevista en el Plan de_x000a_Mejoramiento para ejecutarse a más tardar el 31 de diciembre de 2025."/>
        <s v="Aunque se expidieron por parte de la secretaria técnica del Comité las certificaciones de_x000a_las decisiones tomadas en el mismo, no se evidencia que se hayan enviado al Ministerio_x000a_Público con una antelación no inferior a cinco (5) días a la fecha fijada para la realización_x000a_de la audiencia de conciliación, incumpliendo lo establecido en el artículo 121, numeral 7_x000a_de la Ley 2220 de 2022, que señala: “Remitir al agente del Ministerio Público, con una_x000a_antelación no inferior a cinco (5) días a la fecha fijada para la realización de la audiencia_x000a_de conciliación, el acta o el certificado en el que conste la decisión del Comité de_x000a_Conciliación de la entidad pública convocada sobre la solicitud de conciliación”"/>
        <s v="La resolución 199 de 2024, que trata del Reglamento Interno del Comité de Conciliación_x000a_de la Dirección Nacional de Bomberos de Colombia, fue adoptada conforme lo indica el_x000a_artículo 115 de la ley 2220 de 2022, sin embargo, no se encuentra actualizada con las_x000a_directrices emitidas en el Decreto 104 de enero 28 de 2025"/>
        <s v="Hallazgo No. 1. Denuncia 2021. Implementación formulario de Radicación y Consulta PQRSD y Actualización del Sistema de Gestión Documental ORFEO. En desarrollo de la obligación específica “Diagnóstico, actualización y mantenimiento al Sistema de Gestión Documental ORFEO” , se establece que no se implementó la totalidad de los requerimientos especificados y no se pusieron en correcto funcionamiento los componentes de software a entregar,. Así mismo, no se evidenció que se hayan realizado los ajustes y actualizaciones requeridas al Sistema de Gestión Documental ORFEO. "/>
        <s v="Hallazgo No. 1. Denuncia  Transición de _x000a_IPv4 a IPv6 y Portal Web Compatible con IPv6 - Contrato 078 de 2019..  Se establece que no se implementó la totalidad de los requerimientos especificados, por cuanto el protocolo IPv6 implementado en la DNBC no está funcionando para generar tráfico IPv6 de la entidad hacia Internet y viceversa; y el portal web de la DNBC no es compatible con IPv6. Es de tener en _x000a_cuenta, que la totalidad de requerimientos del contrato 078 de 2019 se recibieron a satisfacción y se pagaron en su totalidad."/>
        <s v="Hallazgo 02 de 2021  Diferencia entre el cálculo de la depreciación y el registro en contabilidad. Administrativo con posible incidencia disciplinaria Se presenta diferencia en la cuenta del Gasto Depreciaciones  Herramientas y accesorios 536004009 en los meses de marzo agosto y diciembre en cuanto al cálculo de la depreciación y lo registrados en los comprobantes contables"/>
        <s v="Hallazgo 03 de 2021 Saldos por Conciliar de Operaciones Reciprocas Administrativo_x000a_La DNBC reporta saldos sin conciliar de operaciones reciprocas"/>
        <s v="Hallazgo 07 de 2021 Justificación constitución de Reserva presupuestal  planificación contractual  programación y ejecución presupuestal Contratos 195 y 139 de 2021 Administrativo con presunta incidencia disciplinaria_x000a_"/>
        <s v="Hallazgo 09 de 2021 Políticas de austeridad del gasto público Dirección Nacional de Bomberos de Colombia 2021 Administrativo con presunta incidencia disciplinaria en el cual se solicitará el inicio de Indagación Preliminar"/>
        <s v="Hallazgo No 1 de 2018 Supervisión Contratos de Comodato Una vez evaluados los informes de visitas en las que se verificó la existencia de los bienes, la documentación disponible en la DNBC y en los cuerpos de bomberos, así como la desplegada en el RUNT, se evidencia incumplimiento de las labores de supervisión en cabeza de la DNBC_x000a__x000a_Acción reformulada en el Plan de Mejoramiento suscrito el 26 de Diciembre de 2022; por cuanto, no fue Cerrado el Hallazgo por parte de la CGR  en la  Auditoría Financiera realizada a la vigencia 2021. "/>
        <s v="Hallazgo No 4 de 2018 Convenio 9677 06 1298 2013 La DNBC suscribió el convenio con el Fondo Nacional de Gestión del Riesgo de Desastres-Fiduprevisora SA el 24 de diciembre de 2013  al cual le realizaron 5 otro sí  cuyo último plazo de ejecución se fijó hasta el 30 de septiembre de 2016 y hasta la fecha de la comunicación no se ha liquidado_x000a__x000a_Acción reformulada en el Plan de Mejoramiento suscrito el 26 de Diciembre de 2022; por cuanto, no fue Cerrado el Hallazgo por parte de la CGR  en la  Auditoría Financiera realizada a la vigencia 2021. "/>
        <s v="Hallazgo Nro. 1. Órdenes de Compra Nro. 56640 de 2020 Adquisición de un sistema de información ERP y Nro. 94782 de 2022 Renovación de licencias del ERP, para la Dirección Nacional de Bomberos de Colombia - DNBC. Administrativo con presunta incidencia Disciplinaria y Fiscal."/>
        <s v="HALLAZGO 1. Etapa Precontractual - estudios de mercado y estudios previos, solicitud y presentación de oferta - convenio de asociación nro. 254 de 2020 suscrito entre U.A.E. Dirección Nacional de Bomberos DNBC y Cuerpo de Bomberos Voluntarios de Envigado  CBVE. Administrativo (A) con presunta incidencia disciplinaria (D)."/>
        <s v="Hallazgo 2. Etapa Contractual forma de pago convenio de Asociación nro. 254 de 2020 suscrito entre U.A.E. Dirección Nacional de Bomberos DNBC y Cuerpo de Bomberos voluntarios de envigado CBVE. Administrativo (A) con Presunta incidencia Disciplinaria (D"/>
        <s v="Hallazgo 3. Etapa Contractual y supervisión en el desembolso de los recursos y su ejecución en el convenio de asociación nro. 254 de 2020 suscrito entre U.A.E. Dirección Nacional de Bomberos DNBC y Cuerpo de Bomberos Voluntarios de Envigado CBVE. Administrativo con Connotación fiscal (F) y Presunta incidencia Disciplinaria (D) y Posible Penal (P)"/>
        <s v="Hallazgo 4. Etapa Contractual aporte CBVE - Convenio de asociación nro. 254 de 2020 suscrito entre U.A.E. Dirección Nacional de Bomberos DNBC y Cuerpo de Bomberos Voluntarios de Envigado  CBVE. Administrativo(A) con presunta incidencia disciplinaria (D)"/>
        <s v="Hallazgo 5. Ejecuación y Pagos del Convenio Interadministrativo 185 de 2021 suscrito con FONDECUN. Administrativo (A) para Indagación Preliminar (IP)"/>
        <s v="Hallazgo 6.Documentos y soportes de los expedientes contractuales del convenio de asociación 146 de 2021 , convenio de asociación 123 de 2021 y convenio de asociación 099 de 2022 suscritos. Administrativo (A) con Presunta Incidencia Disciplinaria (D)"/>
        <s v="Hallazgo 1 de 2022: Saldos por Conciliar de Operaciones Recíprocas. (A)(D) Se observan diferencias en el reporte de las operaciones recíprocas de la DNBC, respecto al saldo que reportaron algunas de las entidades con las cuales la DNBC tiene operaciones, por deficiencias en el proceso de conciliación._x000a__x000a_Suscrito el 12 de enero de 2024"/>
        <s v="Hallazgo 2 de 2022: Sobrestimación cuenta contable de Inventarios. (A)La DNBC compró y registró un desfibrilador en la cuenta de Inventarios; el cual corresponde a un bien de la entidad, para uso de la enfermería, generando una sobreestimación de la cuenta 151404001 Materiales médico – quirúrgicos. "/>
        <s v="Hallazgo 3 de 2022: Ingresos por contribuciones.(A). En la cuenta del ingreso por contribuciones con saldo a diciembre 2022 por $58.488.575.487, la DNBC imputó $788.155.163 a un NIT Genérico 999.999.999, que corresponden a transacciones que no relacionaron el tercero aportante."/>
        <s v="Hallazgo 4 de 2022: Conciliación de bienes ente almacén y contabilidad (A) En la vigencia 2022 la DNBC realizó reclasificaciones desde la cuenta y a la cuenta 165511001 Herramientas y accesorios. Verificada estas operaciones se evidenció que existe una diferencia entre la conciliación con almacén y lo reportado por contabilidad en el SIIF por $4.229.091.080."/>
        <s v="Hallazgo 5 de 2022: Saldo de la cuenta 190801 en administración a 31 de diciembre de 2022 frente al Reporte Auxiliar Detallado Por PCI de SIIF(A) Se presenta una diferencia entre el saldo de la cuenta 190801 En Admon en los EF del 2022 y el Reporte Auxiliar Detallado Por PCI de SIIF; por valor de $148.658.985 correspondiente al tercero Fondo de Desarrollo de Proyectos de Cundinamarca."/>
        <s v="Hallazgo 6 de 2022: Diferencia de fecha entre el registro de la obligación presupuestal y la reclasificación del primer pago del Contrato 088-2022. (A) Incoherencia cronológica frente a las fechas del registro y reclasificación el primer pago del Contrato 088-2022."/>
        <s v="Hallazgo 7 de 2022: Incertidumbre en cuenta contable de Activos Intangibles - Software (A) La DNBC adquirió un Software para la liquidación de nómina, al cierre de la vigencia 2022, este software se encuentra totalmente depreciado y está activo en los libros contables."/>
        <s v="Hallazgo 8 de 2022: Revelaciones- Notas a los Estados Financieros. (A) Debilidades en las revelaciones de las Notas explicativas de los estados financieros."/>
        <s v="Hallazgo 9 de 2022: Constitución de reservas presupuestales (A)(D) La DNBC suscribió los Contratos 250 y 251 de 2022 y la OC 101321, ejecución que no se realizó dentro de los términos establecido, conllevando a la constitución de rp cuya justificación no cumple con los requisitos de “caso fortuito y/o fuerza mayor”, lo que generó una sobreestimación de las rp en $ 4.904.094.502."/>
        <s v="Hallazgo 10 de 2022: Pérdida de apropiación - Disponibilidad presupuestal para asumir compromisos. (A)(D)La DNBC reportó 21 vacantes para el Proceso de Selección Entidades del Orden Nacional 2020-2, cuyo proceso se encontraba en ejecución en la vigencia 2022, sin embargo, no apropió ni comprometió los recursos necesarios para transferirlos a la CNSC..."/>
        <s v="Hallazgo 11 de 2022:Remisión de anteproyecto de presupuesto. Administrativa (A) La DNBC no remitió el anteproyecto de presupuesto al Ministerio de Hacienda y Crédito Público oportunamente, conforme lo establece el artículo 2.8.1.3.1 del Decreto 1068 de 2015 y la Circular Externa 003 del Ministerio de Hacienda y Crédito Público."/>
        <s v="Hallazgo 12 de 2022: Remisión de informes de aportes Superintendencia Financiera. Administrativa (A) La DNBC no remitió oportunamente los informes de aportes realizados por las aseguradoras a la Superintendencia Financiera, conforme lo establece el Artículo 10 del Decreto 527 de 2013."/>
        <s v="Hallazgo 13 de 2022: Registro Usos Presupuestales. Administrativa (A) con presunta incidencia disciplinaria (D). La DNBC apropió y comprometió recursos en el rubro de funcionamiento A-02-02-02-005-004 - SERVICIOS DE CONSTRUCCIÓN, para atender compromisos relacionados con el proyecto de inversión “Fortalecimiento de los Cuerpos de Bomberos, Nacional” por $ 148.658.985."/>
        <s v="Hallazgo 14 de 2022: Traslado de rendimientos financieros. (A) (D) Los rendimientos financieros generados por los recursos transferidos por la DNBC a los Municipios de La Argentina y Coveñas para el desarrollo de los Convenios 190 y 193 de 2021, respectivamente, no se reintegraron oportunamente a la DGC y del Tesoro Nacional"/>
        <s v="Hallazgo 15 de 2022: Construcción del acceso peatonal y de movilidad reducida, Convenio 193 del 2021 y Contrato de Obra COV-LP-092-2022, derivado del Convenio 193 de 2021 para la construcción de la estación de bomberos en el municipio de Coveñas Sucre.(A)(D)"/>
        <s v="Hallazgo 16 de 2022: Convenio 186 -2021 y Contrato de Obra Pública 1244 -2023 derivado del Convenio 186 de 2021, Diseños e Ítems no Previstos (A)(D) Dentro del objeto contractual del Contrato de Obra 1244 de 2023, derivado del Convenio Interadministrativo 186 de 2021, suscrito por un valor inicial de $1.287.268.964, y adicionado en $298.329.917 mediante Otrosí 1 del 4/10/20231_x000a_"/>
        <s v="Hallazgo 17 de 2022: Construcción del acceso peatonal y de movilidad reducida, Convenio 190 del 2021 y Contrato de Obra 004 de 2022, para la construcción de la estación de bomberos en el municipio de La Argentina-Huila. (A)(D)"/>
        <s v="Hallazgo 18 de 2022: Construcción del acceso peatonal y de movilidad reducida, Convenio 192 del 2021 y Contrato de Obra 1008-COP-001-2022, para la construcción de la estación de bomberos en el municipio de Guarne Antioquia. Administrativa (A) con presunta Incidencia disciplinaria (D).En los estudios y diseños iniciales y definitivos no se contempló el acceso peatonal"/>
        <s v="Hallazgo 19 de 2022: Construcción del acceso peatonal y de movilidad reducida, Convenio 175 del 2021 y Contrato de Obra 135 de 2022, para la construcción de la estación de bomberos en el municipio de Mitú Vaupés. Administrativa (A) con presunta Incidencia disciplinaria (D)..En los estudios y diseños iniciales y definitivos no se contempló el acceso peatonal"/>
        <s v="Hallazgo 20 de 2022: Modificaciones del Contrato 178 de 2021. (A) (D). Se observan deficiencias en la planeación y ejecución que conllevaron a que se realizaran (8) modificaciones contractuales, donde se prorroga tanto en tiempo de ejecución como en valor…"/>
        <s v="Hallazgo No. 01 de 2020 Entrega kit de bioseguridad, Contratos 188 y 213 de 2020. Administrativo con presunta incidencia disciplinaria y para indagación_x000a_preliminar. (A-D-IP)_x000a__x000a_Entrega de los bienes y/o servicios adquiridos a los diferentes cuerpos de Bomberos del PAIS, sin las respectivas actas de entrega. Diferencias en  56 termómetros infrarrojos entre la cantidad total adquirida y el total entregados a los cuerpos de bomberos._x000a__x000a_Acción reformulada en el Plan de Mejoramiento suscrito el 26 de Diciembre de 2022; por cuanto, no fue Cerrado el Hallazgo por parte de la CGR  en la  Auditoría Financiera realizada a la vigencia 2021. _x000a__x000a__x000a_Acción reemplanteada CGR, visita realizada en la vogencia 2023 a la vigencia 2022. Acción incorporada en el nuevo plan de mejoramiento suscrito 12 de enero de 2024_x000a__x000a_"/>
        <s v="Hallazgo No. 02 de 2020. Gestión contractual contratación directa urgencia manifiesta - contratos 188, 189 y 213 de 2020, con presunta incidencia disciplinaria._x000a__x000a_ _x000a_No se evidencia la descripción de criterios financieros, legales y económicos  en la justificación técnica, así como los  análisis de precios no poseen fecha de elaboración, ni firma. Se evidenciaron deficiencias en la supervisión de los contratos. No se está dando  cumpliendo  a los procedimientos administrativos, Procedimiento PC-AD-01 Gestión de Bienes, Procedimiento PC-GF-10 Registro de obligaciones, Procedimiento PC-GF-11 Elaborar órdenes de pago y Procedimiento PC-GF-10 Central de cuentas._x000a__x000a__x000a_Acción reformulada en el Plan de Mejoramiento suscrito el 26 de Diciembre de 2022; por cuanto, no fue Cerrado el Hallazgo por parte de la CGR  en la  Auditoría Financiera realizada a la vigencia 2021. _x000a__x000a__x000a_Acción reemplanteada CGR, visita realizada en la vogencia 2023 a la vigencia 2022. Acción incorporada en el nuevo plan de mejoramiento suscrito 12 de enero de 2024"/>
        <s v="Hallazgo No. 03 de 2020. Aplicación de controles gestión contractual Contratos 147, 173 y 218 de 2020. Administrativo con presunta incidencia disciplinaria._x000a__x000a_Deficiencias en la aplicación de controles establecidos en la Entidad para realizar la gestión contractual de los Contratos 147, 173 y 218 de 2020, así como inconsistencias en la denominación del producto contratado, entregado por el contratista  y el recibido por el almacén._x000a__x000a__x000a_Acción reformulada en el Plan de Mejoramiento suscrito el 26 de Diciembre de 2022; por cuanto, no fue Cerrado el Hallazgo por parte de la CGR  en la  Auditoría Financiera realizada a la vigencia 2021. _x000a__x000a__x000a_Acción reemplanteada CGR, visita realizada en la vogencia 2023 a la vigencia 2022. Acción incorporada en el nuevo plan de mejoramiento suscrito 12 de enero de 2024"/>
        <s v="Hallazgo No. 06 de 2020. Aplicación de controles gestión contractual Contratos 217, 219, 228 y 229 de 2020. Administrativa con presunta incidencia disciplinaria_x000a__x000a_Riesgo de adjudicación de contratos con propuestas menos favorables para la entidad, con lo cual presuntamente se vulneró el principio de Responsabilidad, Transparencia, Eficacia, Igualdad; los criterios establecidos entre las partes en los Contratos 217, 219, 228 y 229 del 2020 así como también el Manual de contratación, la Directiva 16 de 2020 de 22 de abril de 2020 de la Procuraduría General de la Nación, y los lineamientos impartidos en la Guía para el ejercicio de las funciones de supervisión e interventoría de los contratos suscritos por las Entidades Estatales G-EFSICE-02 de Colombia Compra Eficiente._x000a__x000a_Acción reformulada en el Plan de Mejoramiento suscrito el 26 de Diciembre de 2022; por cuanto, no fue Cerrado el Hallazgo por parte de la CGR  en la  Auditoría Financiera realizada a la vigencia 2021. _x000a__x000a__x000a_Acción reemplanteada CGR, visita realizada en la vogencia 2023 a la vigencia 2022. Acción incorporada en el nuevo plan de mejoramiento suscrito 12 de enero de 2024"/>
        <s v="Hallazgo No. 07 de 2020. Liquidación de los Contratos 174,188, 189, 213, 217, 219, 228, 229, 173 y 218 de 2020. Administrativo._x000a__x000a_Los Contratos 174,188, 189, 213, 217, 219, 228, 229, 173 y 218 de 2020, no se liquidaron conforme a lo pactado en los contratos ni al Manual de Contratación_x000a__x000a_Acción reformulada en el Plan de Mejoramiento suscrito el 26 de Diciembre de 2022; por cuanto, no fue Cerrado el Hallazgo por parte de la CGR  en la  Auditoría Financiera realizada a la vigencia 2021. _x000a__x000a__x000a_Acción reemplanteada CGR, visita realizada en la vogencia 2023 a la vigencia 2022. Acción incorporada en el nuevo plan de mejoramiento suscrito 12 de enero de 2024"/>
        <s v="Hallazgo No. 11. Denuncia 2021. Administrativo-Disciplinario Implementación Sistema de Información Planificador de Recursos Empresariales  ERP Denuncia 2021-208386-82111-SE _x000a__x000a_Falta de planeación en la estructuración de la Orden de compra 56640, así como deficiencias en el seguimiento, supervisión y control en la ejecución, teniendo en cuenta que se contrato un sistema que debía implementarse en 2,5 meses y ha sido prorrogado en 11 meses y 26 días._x000a__x000a_Acción reemplanteada CGR vigencia 2022, plan de mejoramiento suscrito el 12 de enero de 2024"/>
        <s v="Hallazgo No. 01 supervisión y Liquidación del Contrato de comodato 171 de 2018. Incidencia Administrativa (A) y Disciplinaria (D).Denuncia 2023-289269-80134-D / Radicado 2023ER0220799 del 20/11/2023_x000a__x000a_Se observan deficiencias en la Supervisión del Contrato de comodato 171 de 2018 que conllevaron a que no se cumpliera con las cláusulas contractuales Cuarta y Quinta relacionada con el seguimiento a través de la supervisión e informes. Adicionalmente se observó que también se incumplió con la obligación contractual estipulada en la cláusula vigésima donde se estipula el plazo para liquidar el contrato."/>
        <s v="Hallazgo No. 02 Ejecución y Finalización del Contrato 171 de 2018. Administrativa (A) con incidencia Fiscal (F) y presunta incidencia Disciplinaria (D) y Penal (P).Denuncia 2023-289269-80134-D / Radicado 2023ER0220799 del 20/11/2023_x000a__x000a_Se establecieron deficiencias en el control a la ejecución del contrato de comodato 171 de 2018, producto de las cuales se evidenció el incumplimiento de obligaciones a cargo de las partes suscribientes del contrato de comodato. En este sentido, se tiene que el contrato culminó desde el 12-12-2021 y a marzo de 2024 no se ha realizado la devolución de la máquina cisterna entregada en comodato, por lo cual se establece un detrimento patrimonial de $369.500.000 correspondiente al valor del equipo registrado en el contrato."/>
        <s v="Hallazgo 1 de 2024 Administrativo (A) con Presunta Incidencia Disciplinaria (D) Publicación extemporanea SECOP ll Denuncias 2024-298024-82111/ Radicado 2024ER0042791 del 05/03/2024 y 2024-298886-82111/ Radicado 2024ER0051970 del 13/03/2024  Se evidenció publicación inoportuna y/o falta de publicación de documentos derivados de la actividad contractual de los siguientes contratos  No 010, 011, 012, 013, 014, 015, 016, 017, 018, 020, 021, 022, 023, 024, 025, 026, 027, 028 y 029 del 2023"/>
        <s v="Hallazgo 2 de 2024  Administrativo (A) con Presunta Incidencia Disciplinaria (D) Perfeccionamiento de los contratos de comodato Precario.  Denuncias 2024-298024-82111/ Radicado 2024ER0042791 del 05/03/2024 y 2024-298886-82111/ Radicado 2024ER0051970 del 13/03/2024_x000a_Los siguientes contratos 12,15,16,17,18,19,20,21,22,23,24,25,26,27 y 28 del 2024, se identificó que fueron entregaron las respectivas  camionetas tipo cisterna sin las respectivas suscripciones y firmas de minutas_x000a_"/>
        <s v="HALLAZGO 1 de 2023. REGISTRO CONTABLE RESERVAS PRESUPUESTALES INDUCIDAS POR FALTA DE PAC. ADMINISTRATIVO CON PRESUNTA INCIDENCIA DISCIPLINARIA. (A-D)._x000a__x000a__x000a_Suscrito el 17 de diciembre de 2024"/>
        <s v="HALLAZGO 2 de 2023. SALDOS CONTABLES DE LA PROPIEDAD PLANTA Y EQUIPO. ADMINISTRATIVO CON PRESUNTA INCIDENCIA DISCIPLINARIA. (A-D)._x000a__x000a_Suscrito el 17 de diciembre de 2024"/>
        <s v="HALLAZGO 3 de 2023. INFORMACIÓN CUALITATIVA Y CUANTITATIVA REVELADA EN LAS NOTAS A LOS ESTADOS FINANCIEROS DE LA DNBC A 31 DE DICIEMBRE DE 2023. ADMINISTRATIVO CON PRESUNTA INCIDENCIA DISCIPLINARIA. (A-D)._x000a__x000a_Suscrito el 17 de diciembre de 2024"/>
        <s v="HALLAZGO 4 de 2023. ADQUISICIÓN DE COMPRESORES DE AIRE RESPIRABLE PARA RECARGAR CILINDROS (BOTELLAS) DE EQUIPOS SCBA DE CONFORMIDAD CON LAS ESPECIFICACIONES TÉCNICAS ESTABLECIDAS POR LA DNBC, EN EL MARCO DEL PROYECTO DE “FORTALECIMIENTO DE LOS CUERPOS DE BOMBEROS DEL PAÍS”. ADMINISTRATIVO CON PRESUNTA INCIDENCIA DISCIPLINARIA Y PARA INDAGACIÒN PRELIMINAR_x000a__x000a_Suscrito el 17 de diciembre de 2024"/>
        <s v="HALLAZGO 5 de 2023. ADQUISICIÓN DE HERRAMIENTAS ESPECIALIZADAS DE RESCATE VEHICULAR EN EL MARCO DEL PROYECTO DE “FORTALECIMIENTO DE LOS CUERPOS DE BOMBEROS DEL PAÍS”. ADMINISTRATIVO CON PRESUNTA INCIDENCIA DISCIPLINARIA Y PARA INDAGACIÒN PRELIMINAR (A-D-IP)._x000a__x000a_Suscrito el 17 de diciembre de 2024"/>
        <s v="HALLAZGO 6 de 2023. ATRASO EN LA ENTREGA DE LA ESTACIÓN DE BOMBEROS EN EL MUNICIPIO DE CARTAGENA DEL CHAIRÁ (CAQUETÁ) CONVENIO INTERADMINISTRATIVO NO. 188 DE 2021. ADMINISTRATIVO CON PRESUNTA INCIDENCIA DISCIPLINARIA (A-D)._x000a__x000a_Suscrito el 17 de diciembre de 2024"/>
        <s v="HALLAZGO 7 de 2023. BAJA EJECUCIÓN DEL PRESUPUESTO DE LA DNBC. ADMINISTRATIVO. (A)._x000a__x000a_Suscrito el 17 de diciembre de 2024"/>
        <s v="HALLAZGO 8 de 2023. ACTUALIZACIÓN DEL PLAN ANUAL DE ADQUISICIONES CONTRATO INTERADMINISTRATIVO NO. 178 DE 2021. ADMINISTRATIVO CON PRESUNTA INCIDENCIA DISCIPLINARIA. (A-D)_x000a__x000a_Suscrito el 17 de diciembre de 2024"/>
        <s v="HALLAZGO 9 de 2023. ADQUISICIÓN DE EQUIPOS CONSISTENTES EN BOMBAS DE INCENDIOS MARK 3 CON TANQUE DE COMBUSTIBLE Y DEMÁS  ACCESORIOS PARA LA EXTINCIÓN DE INCENDIOS FORESTALES._x000a_ADMINISTRATIVO CON PRESUNTA INCIDENCIA DISCIPLINARIA Y PARA INDAGACIÓN PRELIMINAR (A-D-IP)._x000a__x000a_Suscrito el 17 de diciembre de 2024"/>
        <s v="HALLAZGO 10 de 2023. AMPLIACIÓN DEL ACTA DE SUSPENSIÓN 2 DEL CONTRATO DE OBRA NRO. 057-SOP DE 2022 EN EL MARCO DEL CONVENIO DE COFINANCIACIÓN NRO. 167 DE 2023. ADMINISTRATIVO CON PRESUNTA INCIDENCIA DISCIPLINARIA. (A-D)._x000a__x000a__x000a_Suscrito el 17 de diciembre de 2024"/>
        <s v="HALLAZGO 11 de 2023. CUMPLIMIENTO POLÍTICA Y PLAN DE AUSTERIDAD DE GASTO VIGENCIA 2023, DIRECCIÓN NACIONAL DE BOMBEROS DE COLOMBIA DNBC. ADMINISTRATIVO. (A)._x000a__x000a_Suscrito el 17 de diciembre de 2024"/>
        <s v="HALLAZGO 12 de 2023. EJECUCIÓN CONTRATO N.º 51- ADQUISICIÓN DE KIT BOMBA FORESTAL ESPECIALIZADA PARA FORTALECER LA CAPACIDAD DE RESPUESTA DE LAS BRIGADAS FORESTALES, EN EL MARCO DEL PROYECTO DE FORTALECIMIENTO DE LOS CUERPOS DE BOMBEROS DEL PAIS. ADMINISTRATIVO CON PRESUNTA INCIDENCIA DISCIPLINARIA Y PARA INDAGACIÒN PRELIMINAR. (A-D-IP)._x000a__x000a_Suscrito el 17 de diciembre de 2024"/>
        <s v="HALLAZGO 13 de 2023. EJECUCIÓN CONTRATO N.º 117 DE 2023 - CONTRATAR LA ADQUISICIÓN EQUIPOS DE PROTECCIÓN PERSONAL ESPECIALIZADOS EN EXTINCIÓN DE INCENDIOS ESTRUCTURALES EN EL MARCO DEL PROYECTO DE FORTALECIMIENTO A LOS CUERPOS DE BOMBEROS DEL PAÍS. ADMINISTRATIVO CON PRESUNTA INCIDENCIA DISCIPLINARIA Y PARA INDAGACIÒN PRELIMINAR. (A-D-IP)._x000a__x000a__x000a_Suscrito el 17 de diciembre de 2024_x000a__x000a_"/>
        <s v="HALLAZGO 14 de 2023. EJECUCIÓN CONTRATO N.º 258 DE 2023 - ADQUISICIÓN DE_x0009_COMPRESORES DE AIRE RESPIRABLE DE ALTA PRESIÓNMULTIFUNCIONALES (CASCADA – 2 BOTELLAS) CON EL FIN DEFORTALECER LA CAPACIDAD DE RESPUESTA DE LOS CUERPOS DE BOMBEROS ANTE SITUACIONES DE EMERGENCIAS EN EL MARCO DE PROYECTO DE FORTALECIMIENTO DE LOS CUERPOS DE BOMBEROS DEL PAÍS. ADMINISTRATIVO CON PRESUNTA INCIDENCIA DISCIPLINARIA Y BENEFICIO DE AUDITORÍA (A-D-BA)_x000a__x000a__x000a_Suscrito el 17 de diciembre de 2024_x000a_"/>
        <s v="HALLAZGO 15 de 2023. EJECUCIÓN CONTRATO N.º 268 de 2023- ADQUISICIÓN DE EQUIPOS DE RESCATE VERTICAL Y HERRAMIENTAS PARA LA ATENCIÓN DE INCENDIOS FORESTALES EN EL MARCO DEL PROYECTO DE FORTALECIMIENTO DE LOS CUERPOS DE BOMBEROS DEL PAÍS. ADMINISTRATIVO CON PRESUNTA INCIDENCIA DISCIPLINARIA Y PARA INDAGACIÓN PRELIMINAR. (A-D-IP)._x000a__x000a_Suscrito el 17 de diciembre de 2024_x000a_"/>
        <s v="Hallazgo No. 10 de 2020. Administración y entrega de bienes Contrato 218 de 2020. Administrativo._x000a__x000a_La Dirección Nacional de Bomberos de Colombia no ejerció un adecuado control en la salida de almacén y entrega final a los cuerpos de bomberos del país de los elementos contratados conforme se establece en el  “Procedimiento PC-AD-01 Gestión de Bienes”.  _x000a__x000a_Acción reemplanteada CGR, visita realizada en la vigencia 2024 a la vigencia 2023. Acción incorporada en el nuevo plan de mejoramiento suscrito 17 de diciembre de 2024"/>
        <s v="Hallazgo 01 de 2021 Uniformidad en los registros contables Administrativo_x000a_Los Contratos 282 2020 y 195 2021 fueron contabilizados en cuentas diferentes 510804001 Dotación y suministro a trabajadores y 152030001 Inventarios Prendas de vestir y calzado a pesar de que corresponden al mismo objeto contractual no existe uniformidad en los registros contables_x000a__x000a_Acción reemplanteada CGR, visita realizada en la vigencia 2024 a la vigencia 2023. Acción incorporada en el nuevo plan de mejoramiento suscrito 17 de diciembre de 2024"/>
        <s v="Hallazgo 04 de 2021  Política Contable de Inventarios Administrativa con posible incidencia disciplinaria La entidad uso en la vigencia 2021 la cuenta de inventarios 152030001 Prendas de Vestir y Calzado y no incluyó una política contable para el uso y manejo de ésta_x000a__x000a_Acción reemplanteada CGR, visita realizada en la vigencia 2024 a la vigencia 2023. Acción incorporada en el nuevo plan de mejoramiento suscrito 17 de diciembre de 2024"/>
        <s v="Hallazgo No. 05 de 2020.  Contratos 174 y 219 de 2020. Administrativo._x000a__x000a_Deficiencias en la aplicación de controles en la gestión administrativa en ocasión de la urgencia manifiesta Contratos 174 y 219 de 2020 en cuanto a la falta de firmas, diferencias de fechas y números en documentos y diferencias frente a las cantidades compradas y distribuidas._x000a__x000a_Acción reemplanteada CGR, visita realizada en la vigencia 2024 a la vigencia 2023. Acción incorporada en el nuevo plan de mejoramiento suscrito 17 de diciembre de 2024_x000a__x000a_"/>
        <s v="Hallazgo No. 09 de 2020. Consistencia de la información Contratos 228 y 229 de 2020._x000a_Administrativa._x000a__x000a_Falencias en la consistencia de la información, por la falta de designación del supervisor, documentos sin firmas, actas de salida de almacén con fecha anterior a la suscripción del contrato entre otras_x000a__x000a_Acción reemplanteada CGR, visita realizada en la vigencia 2024 a la vigencia 2023. Acción incorporada en el nuevo plan de mejoramiento suscrito 17 de diciembre de 2024"/>
        <s v="INCERTIDUMBRE EN EL GRUPO 15 INVENTARIOS. _x000a_ADMINISTRATIVO (A) CON PRESUNTA INCIDENCIA DISCIPLINARIA"/>
        <s v="SOBREESTIMACIÓN EN EL REGISTRO DEL PAGO DE UNA SENTENCIA. _x000a_ADMINISTRATIVO (A) CON PRESUNTA INCIDENCIA DISCIPLINARIA (D)."/>
        <s v="RESERVAS INDUCIDAS POR FALTA DE PAC DE LA VIGENCIA 2023 REGISTRADAS EN 2024. _x000a_ADMINISTRATIVO (A) CON PRESUNTA INCIDENCIA DISCIPLINARIA (D)."/>
        <s v="SOBREESTIMACIÓN DEL GRUPO 51 GASTOS ADMINISTRATIVOS. _x000a_ADMINISTRATIVO (A) CON PRESUNTA INCIDENCIA DISCIPLINARIA (D)."/>
        <s v="SUBESTIMACIÓN DEL GRUPO 24, CUENTA DEL PASIVO 240102 CUENTAS POR PAGAR. _x000a_ADMINISTRATIVO (A) CON PRESUNTA INCIDENCIA DISCIPLINARIA (D)."/>
        <s v="DONACIÓN CAMIÓN MARCA VOLKSWAGEN LÍNEA DELIVERY 11.180 4X4. ADMINISTRATIVO (A) CON PRESUNTA INCIDENCIA DISCIPLINARIA (D)."/>
        <s v="PRESENTACIÓN Y REVELACIÓN EN LAS NOTAS A LOS ESTADOS FINANCIEROS. _x000a_ADMINISTRATIVO (A) CON PRESUNTA INCIDENCIA DISCIPLINARIA (D)."/>
        <s v="GESTIÓN DE CONTROL Y SEGUIMIENTO SOBRE LOS RECURSOS QUE DEBEN SER APORTADOS AL FONDO NACIONAL DE BOMBEROS, ARTÍCULO 35 DE LA LEY 1575 DE 2012._x000a_ADMINISTRATIVO (A)"/>
        <s v="REUNIONES DE LA JUNTA NACIONAL DE BOMBEROS DE COLOMBIA. ADMINISTRATIVO"/>
        <s v="REMISIÓN DE ANTEPROYECTO DE PRESUPUESTO. _x000a_ADMINISTRATIVO (A)."/>
        <s v="GESTIÓN, CONTROL Y ARTICULACIÓN INSTITUCIONAL PARA LA GARANTÍA DEL SERVICIO PÚBLICO ESENCIAL BOMBERIL EN COLOMBIA. _x000a_ADMINISTRATIVO (A)"/>
        <s v="EJECUCIÓN RUBRO DE INVERSIÓN DNBC- PROYECTO FORTALECIMIENTO DE LA GESTIÓN DE CONOCIMIENTO, REDUCCIÓN Y RESPUESTA DE LOS CUERPOS DE BOMBEROS PARA LA PRESTACIÓN DEL SERVICIO PÚBLICO BOMBERIL EN COLOMBIA NACIONAL._x000a_ADMINISTRATIVO CON PRESUNTA INCIDENCIA DISCIPLINARIA (A, D)"/>
        <s v="AUSTERIDAD DEL GASTO 2024 (DNBC)._x000a_ADMINISTRATIVO (A)"/>
        <s v="CONSTITUCIÓN DE RESERVA PRESUPUESTAL DEL CONTRATO 222-2024 SIN CUMPLIMIENTO DE REQUISITOS. _x000a_ADMINISTRATIVO, CON PRESUNTA INCIDENCIA DISCIPLINARIA. (A-D)"/>
        <s v="CONSTITUCIÓN DE RESERVAS PRESUPUESTALES DEL CONVENIO 008-2024 SIN CUMPLIMIENTO DE REQUISITOS. _x000a_ADMINISTRATIVO, CON PRESUNTA INCIDENCIA DISCIPLINARIA. (A-D)"/>
        <s v="CONSTITUCIÓN DE RESERVA PRESUPUESTAL DEL CONTRATO 221-2024 SIN CUMPLIMIENTO DE REQUISITOS. _x000a_ADMINISTRATIVO, CON PRESUNTA INCIDENCIA DISCIPLINARIA. (A-D)"/>
        <s v="REGISTRO DE OBLIGACIONES DE RESERVAS PRESUPUESTALES A EJECUTARSE EN EL 2024 DE LOS CONTRATOS 117-2023 Y 125-2023 SIN CUMPLIMIENTO DEL PROCEDIMIENTO ESTABLECIDO POR LA DNBC. _x000a_ADMINISTRATIVO (A)."/>
        <s v="FENECIMIENTO DE LAS RESERVAS PRESUPUESTALES CONSTITUIDAS EN LA VIGENCIA 2023, PARA EL CONTRATO 178-2021 Y LOS CONVENIOS 174-2021 Y 101-2023. _x000a_ADMINISTRATIVO, CON PRESUNTA INCIDENCIA DISCIPLINARIA. (A-D)"/>
        <s v="EJECUCIÓN CONTRATO 105 DE 2024 Y GESTIÓN DE LA URGENCIA MANIFIESTA. ADMINISTRATIVO (A) CON PRESUNTA INCIDENCIA DISCIPLINARIA (D)."/>
        <s v="GESTIÓN FISCAL DEL CONTRATO 106-2024 SUSCRITO EN EL MARCO DE LA URGENCIA MANIFIESTA DECRETADA POR LA DIRECCIÓN NACIONAL DE BOMBEROS DE COLOMBIA MEDIANTE RESOLUCIÓN NO. 059 DE 2024. _x000a_ADMINISTRATIVO (A) CON PRESUNTA INCIDENCIA DISCIPLINARIA (D) Y PARA INDAGACION PRELIMINAR (IP)"/>
        <s v="ENTREGA DE LOS BIENES ADQUIRIDOS BAJO LA MODALIDAD DE URGENCIA MANIFIESTA, CONTRATO 107 DE 2024. ADMINISTRATIVO (A) CON PRESUNTA INCIDENCIA DISCIPLINARIA (D)"/>
        <s v="CONTRATO 108 DE 2024, BOMBAS ESPALDA Y PISCINAS (TANQUES) FOLD TANK - CUMPLIMIENTO FINES DE LA RESOLUCIÓN 059 DE 2024 QUE DECLARÓ LA URGENCIA MANIFIESTA. _x000a_ADMINISTRATIVO (A) CON PRESUNTA INCIDENCIA DISCIPLINARIA (D)"/>
        <s v="EJECUCIÓN CONTRATO 109 DE 2024 Y GESTIÓN DE LA URGENCIA MANIFIESTA. ADMINISTRATIVO (A) CON PRESUNTA INCIDENCIA DISCIPLINARIA (D)"/>
        <s v="ESTADO DE OBRAS CONVENIO INTERADMINISTRATIVO 173 DE 2021. _x000a_ADMINISTRATIVO (A) CON PRESUNTA INCIDENCIA DISCIPLINARIA (D)"/>
        <s v="ESTADO DE OBRAS CONVENIO INTERADMINISTRATIVO 174 DE 2021. _x000a_ADMINISTRATIVO (A) CON PRESUNTA INCIDENCIA DISCIPLINARIA (D)"/>
        <s v="CONVENIO 188-21 PUESTA EN SERVICIO DE LA ESTACIÓN DE BOMBEROS DE CARTAGENA DEL CHAIRA (CAQUETÁ)._x000a_ADMINISTRATIVO (A)"/>
        <s v="ESTADO DE LAS OBRAS CONVENIO INTERADMINISTRATIVO 189 DE 2021. ADMINISTRATIVO (A) CON CONNOTACIÓN FISCAL (F) CON PRESUNTA INCIDENCIA DISCIPLINARIA (D)"/>
        <s v="GESTIÓN DE GARANTÍAS SOAT, EN EL MARCO DEL CONTRATO 222 DE 2024. ADMINISTRATIVO (A) Y CON PRESUNTA INCIDENCIA DISCIPLINARIA (D)."/>
        <s v="GARANTÍA DE TODO RIESGO DE MAQUINARIA, ADQUIRIDA EN EL MARCO DEL CONTRATO 222 DE 2024. _x000a_ADMINISTRATIVO (A) CON PRESUNTA INCIDENCIA DISCIPLINARIA"/>
        <s v="GESTIÓN DE ASEGURAMIENTO OBLIGATORIO (SOAT) DEL PARQUE AUTOMOTOR OFICIAL DE LA DNBC. _x000a_ADMINISTRATIVO (A) CON PRESUNTA INCIDENCIA DISCIPLINARIA (D)."/>
        <s v="SEGUIMIENTO CONTRATO DE COMODATO 012 DE 2024. _x000a_ADMINISTRATIVO (A) CON PRESUNTA INCIDENCIA DISCIPLINARIA (D)."/>
        <s v="EJECUCIÓN CONVENIO DE ASOCIACIÓN 004 DE 2024. _x000a_ADMINISTRATIVO (A) CON PRESUNTA INCIDENCIA DISCIPLINARIA (D)"/>
        <s v="DEFICIENCIAS EN LA PLANEACIÓN, CELEBRACIÓN, SUPERVISIÓN, EJECUCIÓN ORDEN DE COMPRA 127661-2024 ADQUISICIÓN DEL SERVICIO DE ASEO Y CAFETERÍA Y COMPRA DE INSUMOS DE ASEO Y CAFETERÍA MEDIANTE ORDEN DE COMPRA TVEC. _x000a_ADMINISTRATIVO (A) CON PRESUNTA INCIDENCIA DISCIPLINARIA (D)"/>
        <s v="RESOLUCIÓN 006345 DIAN. DONACION VEHÍCULO VOLKSWAGEN, CAMIÓN DE BOMBERO A LA DIRECCIÓN NACIONAL DE BOMBEROS DE COLOMBIA – DNBC Y ENTREGA MEDIANTE CONTRATO DE COMODATO 110-2025 AL CUERPO DE BOMBEROS DE CIÉNAGA (MAGDALENA)._x000a_ ADMINISTRATIVO (A) CON PRESUNTA INCIDENCIA DISCIPLINARIA (D)"/>
        <s v="ATENCIÓN DE PETICIONES CIUDADANAS (PQRSD)._x000a_ADMINISTRATIVO (A) CON PRESUNTA INCIDENCIA DISCIPLINARIA (D)"/>
        <s v="Respecto del contrato 223 de 2024, se evidenció una deficiencia en la planeación contractual y el proceso de selección, generada por la inobservancia de la normatividad aplicable al proceso de contratación, respecto de la cual se tiene concordancia en la Guía de buenas prácticas en la adquisición de Software y servicios asociados de Colombia Compra Eficiente._x000a_"/>
        <s v="Dentro de la ejecución contractual del contrato 223 del 2024 se realizó el pago, sin verificación del cumplimiento de las obligaciones del contratista, y sin evidenciar que el producto adquirido corresponde a una versión gratuita del software GLPI._x000a_"/>
      </sharedItems>
    </cacheField>
    <cacheField name="POLÍTICA MIPG IMPACTADA" numFmtId="15">
      <sharedItems containsBlank="1"/>
    </cacheField>
    <cacheField name="ANALISIS DE CAUSAS" numFmtId="0">
      <sharedItems containsMixedTypes="1" containsNumber="1" containsInteger="1" minValue="0" maxValue="0" longText="1"/>
    </cacheField>
    <cacheField name="CAUSA RAÍZ DEL HALLAZGO" numFmtId="0">
      <sharedItems containsMixedTypes="1" containsNumber="1" containsInteger="1" minValue="0" maxValue="0" longText="1"/>
    </cacheField>
    <cacheField name="ACCIÓN DE MEJORA" numFmtId="0">
      <sharedItems containsBlank="1" longText="1"/>
    </cacheField>
    <cacheField name="COD ACTIVIDAD" numFmtId="0">
      <sharedItems/>
    </cacheField>
    <cacheField name="ACTIVIDADES/DESCRIPCIÓN " numFmtId="0">
      <sharedItems longText="1"/>
    </cacheField>
    <cacheField name="UNIDAD DE MEDIDA" numFmtId="0">
      <sharedItems longText="1"/>
    </cacheField>
    <cacheField name="CANTIDAD / UNIDAD DE MEDIDA" numFmtId="0">
      <sharedItems containsBlank="1" containsMixedTypes="1" containsNumber="1" containsInteger="1" minValue="1" maxValue="100"/>
    </cacheField>
    <cacheField name="FECHA DE INICIO" numFmtId="164">
      <sharedItems containsNonDate="0" containsDate="1" containsString="0" containsBlank="1" minDate="2019-01-02T00:00:00" maxDate="2026-07-02T00:00:00"/>
    </cacheField>
    <cacheField name="FECHA DE FINALIZACIÓN" numFmtId="164">
      <sharedItems containsNonDate="0" containsDate="1" containsString="0" containsBlank="1" minDate="2019-02-28T00:00:00" maxDate="2027-01-01T00:00:00"/>
    </cacheField>
    <cacheField name="ACTIVIDADES/PLAZO EN SEMANAS" numFmtId="1">
      <sharedItems containsSemiMixedTypes="0" containsString="0" containsNumber="1" minValue="0" maxValue="166.5"/>
    </cacheField>
    <cacheField name="RESPONSABLE / PROCESO" numFmtId="0">
      <sharedItems/>
    </cacheField>
    <cacheField name="OBSERVACIONES" numFmtId="0">
      <sharedItems containsBlank="1"/>
    </cacheField>
    <cacheField name="1. Avance físico de ejecución" numFmtId="9">
      <sharedItems containsMixedTypes="1" containsNumber="1" minValue="0" maxValue="1"/>
    </cacheField>
    <cacheField name="1. Descripción de evidencias o soportes ejecución " numFmtId="0">
      <sharedItems containsDate="1" containsMixedTypes="1" minDate="1899-12-31T00:00:00" maxDate="1899-12-31T00:00:00" longText="1"/>
    </cacheField>
    <cacheField name="1. Evidencias LINK" numFmtId="0">
      <sharedItems containsMixedTypes="1" containsNumber="1" containsInteger="1" minValue="0" maxValue="0" longText="1"/>
    </cacheField>
    <cacheField name="2. Fecha del seguimiento" numFmtId="164">
      <sharedItems containsSemiMixedTypes="0" containsNonDate="0" containsDate="1" containsString="0" minDate="1899-12-30T00:00:00" maxDate="2026-05-12T00:00:00"/>
    </cacheField>
    <cacheField name="2. Descripción seguimiento evidencia" numFmtId="9">
      <sharedItems containsMixedTypes="1" containsNumber="1" containsInteger="1" minValue="0" maxValue="0" longText="1"/>
    </cacheField>
    <cacheField name="2. % Avance" numFmtId="9">
      <sharedItems containsMixedTypes="1" containsNumber="1" minValue="0" maxValue="1"/>
    </cacheField>
    <cacheField name="2. EFICACIA" numFmtId="9">
      <sharedItems containsMixedTypes="1" containsNumber="1" containsInteger="1" minValue="0" maxValue="0" count="5">
        <s v="EJECUCIÓN"/>
        <s v="VENCIDO"/>
        <s v="CUMPLIDO"/>
        <s v="PENDIENTE DE REVISIÓN"/>
        <n v="0"/>
      </sharedItems>
    </cacheField>
    <cacheField name="3. Fecha de Seguimiento " numFmtId="14">
      <sharedItems containsDate="1" containsMixedTypes="1" minDate="2025-05-29T00:00:00" maxDate="2026-06-09T00:00:00"/>
    </cacheField>
    <cacheField name="3. Avance físico de ejecución " numFmtId="9">
      <sharedItems containsSemiMixedTypes="0" containsString="0" containsNumber="1" minValue="0" maxValue="1"/>
    </cacheField>
    <cacheField name="3. Observaciones " numFmtId="0">
      <sharedItems containsBlank="1" longText="1"/>
    </cacheField>
    <cacheField name="3. Estado de Oportunidad" numFmtId="9">
      <sharedItems/>
    </cacheField>
    <cacheField name="EFECTIVIDAD" numFmtId="9">
      <sharedItems/>
    </cacheField>
    <cacheField name="ESTADO" numFmtId="9">
      <sharedItems/>
    </cacheField>
    <cacheField name="OBSERVACIONES " numFmtId="9">
      <sharedItems longText="1"/>
    </cacheField>
    <cacheField name="1. Avance físico de ejecución2" numFmtId="9">
      <sharedItems containsMixedTypes="1" containsNumber="1" minValue="0" maxValue="100"/>
    </cacheField>
    <cacheField name="1. Descripción de evidencias o soportes ejecución 2" numFmtId="49">
      <sharedItems containsMixedTypes="1" containsNumber="1" containsInteger="1" minValue="0" maxValue="0" longText="1"/>
    </cacheField>
    <cacheField name="1. Evidencias LINK2" numFmtId="49">
      <sharedItems containsMixedTypes="1" containsNumber="1" containsInteger="1" minValue="0" maxValue="0" longText="1"/>
    </cacheField>
    <cacheField name="2. Fecha del seguimiento2" numFmtId="9">
      <sharedItems containsMixedTypes="1" containsNumber="1" containsInteger="1" minValue="46213" maxValue="46218"/>
    </cacheField>
    <cacheField name="2. Descripción seguimiento evidencia2" numFmtId="9">
      <sharedItems longText="1"/>
    </cacheField>
    <cacheField name="2. % Avance2" numFmtId="9">
      <sharedItems containsMixedTypes="1" containsNumber="1" minValue="0" maxValue="1"/>
    </cacheField>
    <cacheField name="2. EFICACIA2" numFmtId="9">
      <sharedItems/>
    </cacheField>
    <cacheField name="3. Fecha de Seguimiento 2" numFmtId="0">
      <sharedItems containsDate="1" containsBlank="1" containsMixedTypes="1" minDate="2026-07-27T00:00:00" maxDate="2026-08-17T00:00:00"/>
    </cacheField>
    <cacheField name="3. Avance físico de ejecución 2" numFmtId="0">
      <sharedItems containsString="0" containsBlank="1" containsNumber="1" minValue="0" maxValue="1005"/>
    </cacheField>
    <cacheField name="3. Observaciones 2" numFmtId="0">
      <sharedItems containsBlank="1" longText="1"/>
    </cacheField>
    <cacheField name="3. Estado de Oportunidad2" numFmtId="0">
      <sharedItems containsBlank="1"/>
    </cacheField>
    <cacheField name="RECURRENCIA" numFmtId="0">
      <sharedItems containsNonDate="0" containsString="0" containsBlank="1"/>
    </cacheField>
    <cacheField name="EFECTIVIDAD2" numFmtId="0">
      <sharedItems/>
    </cacheField>
    <cacheField name="ESTADO2" numFmtId="0">
      <sharedItems/>
    </cacheField>
    <cacheField name="OBSERVACIONES 2" numFmtId="0">
      <sharedItems containsNonDate="0" containsString="0" containsBlank="1"/>
    </cacheField>
    <cacheField name="1. Avance físico de ejecución3" numFmtId="9">
      <sharedItems/>
    </cacheField>
    <cacheField name="1. Descripción de evidencias o soportes ejecución 3" numFmtId="9">
      <sharedItems/>
    </cacheField>
    <cacheField name="1. Evidencias LINK3" numFmtId="9">
      <sharedItems/>
    </cacheField>
    <cacheField name="2. Fecha del seguimiento3" numFmtId="9">
      <sharedItems/>
    </cacheField>
    <cacheField name="2. Descripción seguimiento evidencia3" numFmtId="9">
      <sharedItems/>
    </cacheField>
    <cacheField name="2. % Avance3" numFmtId="9">
      <sharedItems/>
    </cacheField>
    <cacheField name="2. EFICACIA3" numFmtId="9">
      <sharedItems/>
    </cacheField>
    <cacheField name="3. Fecha de Seguimiento 3" numFmtId="15">
      <sharedItems containsNonDate="0" containsString="0" containsBlank="1"/>
    </cacheField>
    <cacheField name="3. Avance físico de ejecución 3" numFmtId="15">
      <sharedItems containsNonDate="0" containsString="0" containsBlank="1"/>
    </cacheField>
    <cacheField name="3. Observaciones 3" numFmtId="0">
      <sharedItems containsNonDate="0" containsString="0" containsBlank="1"/>
    </cacheField>
    <cacheField name="3. Estado de Oportunidad3" numFmtId="0">
      <sharedItems/>
    </cacheField>
    <cacheField name="EFECTIVIDAD3" numFmtId="0">
      <sharedItems/>
    </cacheField>
    <cacheField name="ESTADO3" numFmtId="0">
      <sharedItems/>
    </cacheField>
    <cacheField name="OBSERVACIONES 3" numFmtId="0">
      <sharedItems containsNonDate="0" containsString="0" containsBlank="1"/>
    </cacheField>
    <cacheField name="1. Avance físico de ejecución4" numFmtId="9">
      <sharedItems/>
    </cacheField>
    <cacheField name="1. Descripción de evidencias o soportes ejecución 4" numFmtId="9">
      <sharedItems/>
    </cacheField>
    <cacheField name="1. Evidencias LINK4" numFmtId="9">
      <sharedItems/>
    </cacheField>
    <cacheField name="2. Fecha del seguimiento4" numFmtId="9">
      <sharedItems/>
    </cacheField>
    <cacheField name="2. Descripción seguimiento evidencia4" numFmtId="9">
      <sharedItems/>
    </cacheField>
    <cacheField name="2. % Avance4" numFmtId="9">
      <sharedItems/>
    </cacheField>
    <cacheField name="2. EFICACIA4" numFmtId="9">
      <sharedItems/>
    </cacheField>
    <cacheField name="3. Fecha de Seguimiento 4" numFmtId="15">
      <sharedItems containsNonDate="0" containsString="0" containsBlank="1"/>
    </cacheField>
    <cacheField name="3. Avance físico de ejecución 4" numFmtId="15">
      <sharedItems containsNonDate="0" containsString="0" containsBlank="1"/>
    </cacheField>
    <cacheField name="3. Observaciones 4" numFmtId="0">
      <sharedItems containsNonDate="0" containsString="0" containsBlank="1"/>
    </cacheField>
    <cacheField name="3. Estado de Oportunidad4" numFmtId="0">
      <sharedItems/>
    </cacheField>
    <cacheField name="EFECTIVIDAD4" numFmtId="0">
      <sharedItems/>
    </cacheField>
    <cacheField name="ESTADO4" numFmtId="0">
      <sharedItems/>
    </cacheField>
    <cacheField name="OBSERVACIONES 4"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atherine Alfonso Beltrán" refreshedDate="46251.714921064813" createdVersion="8" refreshedVersion="8" minRefreshableVersion="3" recordCount="368" xr:uid="{4FEE2A73-26E6-4CAB-AF05-A7B22E252B79}">
  <cacheSource type="worksheet">
    <worksheetSource ref="A384:G761" sheet="Hoja11"/>
  </cacheSource>
  <cacheFields count="7">
    <cacheField name="Origen del hallazgo" numFmtId="0">
      <sharedItems count="46">
        <s v="Auditoría al sistema de Gestión en Seguridad y Salud en el Trabajo"/>
        <s v="Auditoria anual control interno contable 2023"/>
        <s v="Auditoría Gestión Contractual"/>
        <s v="Auditoria Interna al Proceso Educación Nacional para Bomberos"/>
        <s v="Auditoria Interna al Sistema de Gestión en Seguridad y Salud en el Trabajo 2021"/>
        <s v="Auditoria Interna al Sistema de Gestión en Seguridad y Salud en el Trabajo 2022"/>
        <s v="Auditoria Interna al Sistema de Gestión en Seguridad y Salud en el Trabajo vigencia 2020"/>
        <s v="Decreto 491 de 2020"/>
        <s v="Evaluación al grado de eficacia, eficiencia y efectividad del proceso de Gestión Contractual, la administración de los riesgos, los controles y el cumplimiento de la normatividad legal vigente_x000a__x000a_"/>
        <s v="Evaluación Control Interno Contable de la vigencia 2020"/>
        <s v="Gestión Administrativa"/>
        <s v="INFORME  DE SEGUIMIENTO DEL ESTADO ACTUAL DE LA INFORMACIÓN REGISTRADA POR LA DIRECCIÓN NACIONAL DE BOMBEROS, EN EL SISTEMA DE INFORMACIÓN Y GESTIÓN DEL EMPLEO PÚBLICO (SIGEPII)"/>
        <s v="INFORME  DE SEGUIMIENTO Y EVALUACION AL TRATAMIENTO DE LAS PETICIONES, QUEJAS, RECLAMOS, SOLICITUDES Y DENUNCIAS RECIBIDAS EN EL PERIODO COMPRENDIDO ENTRE EL 1 DE ENERO AL 30 DE JUNIO"/>
        <s v="Informe  Seguimiento Ley 1712 de 2014- Ley de Transparencia y del derecho de acceso a la información pública nacional&quot;."/>
        <s v="Informe Auditoria Proceso Gestión Contractual - Vigencia 2022"/>
        <s v="Informe de Auditoría al proceso Coordinación Operativa"/>
        <s v="Informe de Auditoría al proceso Gestión Documental"/>
        <s v="Informe de Austeridad en el Gasto IV Trimestre de 2020."/>
        <s v="Informe de Control Interno Contable vigencia 2024"/>
        <s v="Informe de seguimento Austeridad III trimestre de 2020"/>
        <s v="Informe de seguimiento del estado actual de la información registrada por la Dirección Nacional de Bomberos, en el sistema de Información y gestión del empleo público (SIGEPII)"/>
        <s v="INFORME DE SEGUIMIENTO Y EVALUACION AL TRATAMIENTO DE LAS PETICIONES, QUEJAS, RECLAMOS, SOLICITUDES Y DENUNCIAS RECIBIDAS EN EL PERIODO COMPRENDIDO ENTRE EL 1 DE ENERO AL 30 DE JUNIO DE 2023"/>
        <s v="INFORME DE SEGUIMIENTO Y EVALUACION AL TRATAMIENTO DE LAS PETICIONES, QUEJAS, RECLAMOS, SOLICITUDES Y DENUNCIAS RECIBIDAS EN EL PERIODO COMPRENDIDO ENTRE EL 1 DE JULIO AL 31 DE DICIEMBRE DE 2023"/>
        <s v="Informe detallado de seguimiento y evaluación al tratamiento de las peticiones, quejas, reclamos, solicitudes y denuncias recibidas en el periodo comprendido entre el 1 de enero y el 30 de junio de 2021"/>
        <s v="Informe detallado de seguimiento y evaluacion al tratamiento de las peticiones, quejas, reclamos, solicitudes y denuncias recibidas en el periodo comprendido entre el 1 de julio al 31 de diciembre de 2022."/>
        <s v="Informe Ejecutivo seguimiento del estado actual de la información registrada por la DNBC, en el SIGEP vigencia 2024."/>
        <s v="Informe Rezago Presupuestal  2020"/>
        <s v="Informe seguimiento al comité de conciliacion de la DNBC correspondiente al primer semestre de 2023"/>
        <s v="INFORME SEGUIMIENTO AL GRADO DE CUMPLIMIENTO DE LAS NORMAS DE AUSTERIDAD Y EFICIENCIA DEL GASTO PÚBLICO A 30 DE JUNIO DE 2020"/>
        <s v="Informe seguimiento al grado de cumplimiento de las normas de austeridad y eficiencia del gasto público a 31/12/2021"/>
        <s v="Informe Seguimiento Austeridad Gasto I  Trimestre de 2022"/>
        <s v="Informe Seguimiento Austeridad Gasto II  Trimestre de 2022"/>
        <s v="Informe Seguimiento Austeridad Gasto III  Trimestre de 2022"/>
        <s v="Informe Seguimiento Austeridad Gasto IIl  Trimestre de 2021"/>
        <s v="Informe Seguimiento Austeridad Gasto Il  Trimestre de 2021"/>
        <s v="Informe Seguimiento Austeridad Gasto IV  Trimestre de 2022"/>
        <s v="Informe Seguimiento Austeridad Gasto l  Trimestre de 2021"/>
        <s v="Informe Semestral del Estado de Control Interno de  DNBC por el periodo comprendido entre el 1 de enero  al  30  de junio de 2022"/>
        <s v="Informe Semestral del Estado de Control Interno de  DNBC por el periodo comprendido entre el 1 de Julio o  al  31 de Diciembre de 2021"/>
        <s v="Seguimiento a la atención de Peticiones, Quejas, Reclamos, Solicitudes y Denuncias II semestre de 2021"/>
        <s v="Seguimiento a la información litigiosa Ekogui del segundo semestre de 2024"/>
        <s v="Seguimiento Comité de Conciliación del primer semestre de 2024"/>
        <s v="Segumiento a la Gestión de Tecnología e Informática"/>
        <s v="Seguridad y Salud en el Trabajo"/>
        <s v="Talento Humano"/>
        <s v="Verificación Sistema de Información y Gestión del Empleo Público SIGEP"/>
      </sharedItems>
    </cacheField>
    <cacheField name="DESCRIPCIÓN DEL HALLAZGO" numFmtId="0">
      <sharedItems longText="1"/>
    </cacheField>
    <cacheField name="CUMPLIDO" numFmtId="0">
      <sharedItems containsString="0" containsBlank="1" containsNumber="1" containsInteger="1" minValue="1" maxValue="4"/>
    </cacheField>
    <cacheField name="EN EJECUCIÓN" numFmtId="0">
      <sharedItems containsString="0" containsBlank="1" containsNumber="1" containsInteger="1" minValue="1" maxValue="5"/>
    </cacheField>
    <cacheField name="PENDIENTE DE REVISIÓN" numFmtId="0">
      <sharedItems containsString="0" containsBlank="1" containsNumber="1" containsInteger="1" minValue="1" maxValue="1"/>
    </cacheField>
    <cacheField name="VENCIDO" numFmtId="0">
      <sharedItems containsString="0" containsBlank="1" containsNumber="1" containsInteger="1" minValue="1" maxValue="3"/>
    </cacheField>
    <cacheField name="Total general" numFmtId="0">
      <sharedItems containsSemiMixedTypes="0" containsString="0" containsNumber="1" containsInteger="1" minValue="1" maxValue="10"/>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atherine Alfonso Beltrán" refreshedDate="46299.807765393518" createdVersion="8" refreshedVersion="8" minRefreshableVersion="3" recordCount="900" xr:uid="{03424427-18F9-4CEC-B533-E57C0588D30F}">
  <cacheSource type="worksheet">
    <worksheetSource ref="A8:AX908" sheet="PLAN DE MEJORAMIENTO"/>
  </cacheSource>
  <cacheFields count="51">
    <cacheField name="NÚMERO DE HALLAZGOS" numFmtId="0">
      <sharedItems containsSemiMixedTypes="0" containsString="0" containsNumber="1" containsInteger="1" minValue="1" maxValue="900"/>
    </cacheField>
    <cacheField name="TIPO DE AUDITORIA" numFmtId="0">
      <sharedItems count="3">
        <s v="Auditoría interna"/>
        <s v="Auditoría Externa"/>
        <s v="Auditoría externa - SST"/>
      </sharedItems>
    </cacheField>
    <cacheField name="VIGENCIA" numFmtId="0">
      <sharedItems containsSemiMixedTypes="0" containsString="0" containsNumber="1" containsInteger="1" minValue="2016" maxValue="2025" count="9">
        <n v="2018"/>
        <n v="2019"/>
        <n v="2016"/>
        <n v="2020"/>
        <n v="2021"/>
        <n v="2022"/>
        <n v="2023"/>
        <n v="2025"/>
        <n v="2024"/>
      </sharedItems>
    </cacheField>
    <cacheField name="DEPENDENCIA" numFmtId="0">
      <sharedItems/>
    </cacheField>
    <cacheField name="TEMA" numFmtId="0">
      <sharedItems containsBlank="1"/>
    </cacheField>
    <cacheField name="CÓDIGO DE HALLAZGO" numFmtId="0">
      <sharedItems count="494">
        <s v="2018_GA_H1"/>
        <s v="2019_AD_H1"/>
        <s v="2019_CO_H1"/>
        <s v="2019_TI_H5"/>
        <s v="2019_TI_H2"/>
        <s v="2018_TH_H1"/>
        <s v="2018_AD_H1"/>
        <s v="2019_TI_H1"/>
        <s v="2019_TI_H6"/>
        <s v="2019_TI_H3"/>
        <s v="2016_GD_H1"/>
        <s v="2020_TI_H1"/>
        <s v="2020_MC_H1"/>
        <s v="2020_MC_H3"/>
        <s v="2020_GF_H3"/>
        <s v="2021_CO_H6"/>
        <s v="2021_DI_H2"/>
        <s v="2021_PE_H1"/>
        <s v="2021_TH_H6"/>
        <s v="2021_TI_H8"/>
        <s v="2021_MC_H9"/>
        <s v="2021_TI_H3"/>
        <s v="2021_MC_H7"/>
        <s v="2021_TI_H5"/>
        <s v="2021_MC_H1"/>
        <s v="2021_GD_H6"/>
        <s v="2021_GD_H8"/>
        <s v="2021_GD_H7"/>
        <s v="2021_GD_H10"/>
        <s v="2021_GD_H9"/>
        <s v="2021_GD_H3"/>
        <s v="2021_TH_H5"/>
        <s v="2021_AD_H13"/>
        <s v="2021_AD_H6"/>
        <s v="2021_AD_H1"/>
        <s v="2021_MC_H13"/>
        <s v="2021_MC_H15"/>
        <s v="2021_DI_H1"/>
        <s v="2021_CO_H7"/>
        <s v="2021_MC_H12"/>
        <s v="2021_MC_H16"/>
        <s v="2021_CJ_H1"/>
        <s v="2021_AD_H11"/>
        <s v="2021_TH_H4"/>
        <s v="2021_AD_H2"/>
        <s v="2021_AD_H10"/>
        <s v="2021_AD_H9"/>
        <s v="2021_AD_H7"/>
        <s v="2021_MC_H14"/>
        <s v="2021_TH_H1"/>
        <s v="2021_MC_H11"/>
        <s v="2021_TI_H4"/>
        <s v="2021_TI_H2"/>
        <s v="2021_MC_H6"/>
        <s v="2021_GC_H1"/>
        <s v="2021_TI_H6"/>
        <s v="2021_AU_H3"/>
        <s v="2021_AU_H4"/>
        <s v="2021_MC_H8"/>
        <s v="2021_MC_H2"/>
        <s v="2021_MC_H3"/>
        <s v="2021_TH_H3"/>
        <s v="2021_TH_H7"/>
        <s v="2021_AD_H4"/>
        <s v="2021_AD_H5"/>
        <s v="2021_AU_H5"/>
        <s v="2021_AU_H6"/>
        <s v="2021_AU_H2"/>
        <s v="2021_DI_H3"/>
        <s v="2022AFin2021H9"/>
        <s v="2022DenOC56640H1"/>
        <s v="2022DenC254H1"/>
        <s v="2022DenC254H2"/>
        <s v="2022DenC254H4"/>
        <s v="2022DenC254H5"/>
        <s v="2022Fin2022H4"/>
        <s v="2022Fin2022H9"/>
        <s v="2022AFin2021H2"/>
        <s v="2022Fin2022H6"/>
        <s v="2022Fin2022H8"/>
        <s v="2022Fin2022H10"/>
        <s v="2022Fin2022H14"/>
        <s v="2022DenC254H3"/>
        <s v="2022AFin2021H7"/>
        <s v="2022Fin2022H20"/>
        <s v="2021_AD_H3"/>
        <s v="2022Fin2022H5"/>
        <s v="2022Fin2022H7"/>
        <s v="2022Fin2022H2"/>
        <s v="2022Fin2022H15"/>
        <s v="2022Fin2022H18"/>
        <s v="2022Fin2022H17"/>
        <s v="2022Fin2022H11"/>
        <s v="2022Fin2022H12"/>
        <s v="2022Fin2022H13"/>
        <s v="2022Fin2022H16"/>
        <s v="2022Fin2022H19"/>
        <s v="2022Fin2022H1"/>
        <s v="2022AFin2021H3"/>
        <s v="2022Fin2022H3"/>
        <s v="2022DenC254H6"/>
        <s v="2022_TH_H2"/>
        <s v="2023_AU_H9"/>
        <s v="2023_AU_H11"/>
        <s v="2023_AU_H20"/>
        <s v="2023_AU_H17"/>
        <s v="2023_AU_H13"/>
        <s v="2023_DI_H2"/>
        <s v="2023_MC_H4"/>
        <s v="2023_CO_H22"/>
        <s v="2023_CO_H38"/>
        <s v="2023_CO_H7"/>
        <s v="2023_CO_H20"/>
        <s v="2023_CO_H14"/>
        <s v="2023_CO_H33"/>
        <s v="2023_CO_H11"/>
        <s v="2023_CO_H2"/>
        <s v="2023_CO_H30"/>
        <s v="2023_CO_H31"/>
        <s v="2023_CO_H24"/>
        <s v="2023_AU_H3"/>
        <s v="2023_AU_H10"/>
        <s v="2023_AU_H16"/>
        <s v="2023_AU_H19"/>
        <s v="2023_AU_H18"/>
        <s v="2023_TH_H5"/>
        <s v="2023_MC_H2"/>
        <s v="2023_AD_H9"/>
        <s v="2023_AD_H1"/>
        <s v="2023_AD_H3"/>
        <s v="2023_MC_H1"/>
        <s v="2023_GF_H7"/>
        <s v="2023_GF_H3"/>
        <s v="2023_GF_H1"/>
        <s v="2023_AD_H16"/>
        <s v="2023_GF_H6"/>
        <s v="2023_GF_H8"/>
        <s v="2023_AD_H6"/>
        <s v="2023_GF_H5"/>
        <s v="2023_AD_H12"/>
        <s v="2023_AD_H13"/>
        <s v="2023_AD_H10"/>
        <s v="2023_AD_H11"/>
        <s v="2023_AD_H4"/>
        <s v="2023_TH_H34"/>
        <s v="2023_TH_H8"/>
        <s v="2023_TH_H11"/>
        <s v="2023_TH_H19"/>
        <s v="2023_GD_H1"/>
        <s v="2023_TH_H3"/>
        <s v="2023_TH_H16"/>
        <s v="2023_TH_H30"/>
        <s v="2023_TH_H27"/>
        <s v="2023_TH_H7"/>
        <s v="2023_TH_H15"/>
        <s v="2023_TH_H22"/>
        <s v="2023_AD_H7"/>
        <s v="2023_TH_H31"/>
        <s v="2023_TH_H18"/>
        <s v="2023_TH_H24"/>
        <s v="2023_TH_H2"/>
        <s v="2023_TH_H33"/>
        <s v="2023_TH_H17"/>
        <s v="2023_TH_H23"/>
        <s v="2023_AU_H1"/>
        <s v="2023_AU_H7"/>
        <s v="2023_AU_H15"/>
        <s v="2022_AD_H10"/>
        <s v="2022_FB_H1"/>
        <s v="2022_AD_H4"/>
        <s v="2022_AD_H3"/>
        <s v="2023_MC_H3"/>
        <s v="2023_ES_H1"/>
        <s v="2023_GF_H11"/>
        <s v="2023_AD_H8"/>
        <s v="2023_AD_H2"/>
        <s v="2023_AD_H15"/>
        <s v="2023_AD_H14"/>
        <s v="2025_AD_H4"/>
        <s v="2023_AD_H5"/>
        <s v="2024_DI_H2"/>
        <s v="2024_CJ_H7"/>
        <s v="2024_CJ_H6"/>
        <s v="2024_CJ_H5"/>
        <s v="2024_CJ_H2"/>
        <s v="2025_MC_H1"/>
        <s v="2025_AD_H2"/>
        <s v="2025_AD_H3"/>
        <s v="2025_GF_H8"/>
        <s v="2025_AD_H1"/>
        <s v="2025_TH_H1"/>
        <s v="2024_CO_H1"/>
        <s v="2024_CO_H4"/>
        <s v="2024_CO_H3"/>
        <s v="2024_TH_H1"/>
        <s v="2024_CO_H5"/>
        <s v="2025_DI_H4"/>
        <s v="2022_AU_H2"/>
        <s v="2018DenCon9677H1"/>
        <s v="2022_AU_H4"/>
        <s v="2022_AU_H5"/>
        <s v="2022_AU_H9"/>
        <s v="2022_AU_H1"/>
        <s v="2022_AU_H10"/>
        <s v="2022_GF_H2"/>
        <s v="2022_CO_H3"/>
        <s v="2022_TH_H5"/>
        <s v="2024DenSECOPH1"/>
        <s v="2024DenSECOPH2"/>
        <s v="2024Fin2023H1"/>
        <s v="2024Fin2023H6"/>
        <s v="2024Fin2023H8"/>
        <s v="2024Fin2023H10"/>
        <s v="2024Fin2023H11"/>
        <s v="2024Fin2023H12"/>
        <s v="2024Fin2023H13"/>
        <s v="2024Fin2023H14"/>
        <s v="2024Fin2023HR4"/>
        <s v="2024Fin2023HR5"/>
        <s v="2025Fin2024H1"/>
        <s v="2025Fin2024H2"/>
        <s v="2025Fin2024H3"/>
        <s v="2025Fin2024H6"/>
        <s v="2025Fin2024H7"/>
        <s v="2025Fin2024H11"/>
        <s v="2025Fin2024H12"/>
        <s v="2025Fin2024H13"/>
        <s v="2025Fin2024H14"/>
        <s v="2025Fin2024H17"/>
        <s v="2025Fin2024H19"/>
        <s v="2025Fin2024H20"/>
        <s v="2025Fin2024H21"/>
        <s v="2025Fin2024H22"/>
        <s v="2025Fin2024H23"/>
        <s v="2025Fin2024H28"/>
        <s v="2025Fin2024H29"/>
        <s v="2025Fin2024H30"/>
        <s v="2025Fin2024H34"/>
        <s v="2025Fin2024H35"/>
        <s v="2025DenCon223H1"/>
        <s v="2025DenCon223H2"/>
        <s v="2023_DI_H1"/>
        <s v="2023_CO_H13"/>
        <s v="2023_CO_H10"/>
        <s v="2023_AU_H12"/>
        <s v="2023_CO_H1"/>
        <s v="2023_TH_H14"/>
        <s v="2023_AU_H8"/>
        <s v="2022_MC_H11"/>
        <s v="2023_TH_H36"/>
        <s v="2023_TH_H6"/>
        <s v="2023_TH_H13"/>
        <s v="2024_CJ_H4"/>
        <s v="2024_CJ_H1"/>
        <s v="2024_CO_H6"/>
        <s v="2024_CO_H2"/>
        <s v="2021DenOrfH1"/>
        <s v="2022_GF_H1"/>
        <s v="2022_AD_H8"/>
        <s v="2022_AD_H15"/>
        <s v="2022_MC_H7"/>
        <s v="2022_MC_H8"/>
        <s v="2021Fin2020H1"/>
        <s v="2021Fin2020H2"/>
        <s v="2021Fin2020H3"/>
        <s v="2021DenSIPRH11"/>
        <s v="2024Fin2023H7"/>
        <s v="2022_MC_H9"/>
        <s v="2022_MC_H10"/>
        <s v="2022_TI_H2"/>
        <s v="2022_TI_H3"/>
        <s v="2022_MC_H5"/>
        <s v="2021_TI_H11"/>
        <s v="2021_GD_H11"/>
        <s v="2021_GD_H2"/>
        <s v="2021_TI_H7"/>
        <s v="2021_TI_H1"/>
        <s v="2021_MC_H5"/>
        <s v="2021_TH_H9"/>
        <s v="2021_CO_H1"/>
        <s v="2021_CO_H2"/>
        <s v="2022_TI_H4"/>
        <s v="2022_TI_H5"/>
        <s v="2022_AU_H3"/>
        <s v="2022_MC_H6"/>
        <s v="2022_MC_H1"/>
        <s v="2023_TH_H37"/>
        <s v="2023_CO_H3"/>
        <s v="2023_CO_H4"/>
        <s v="2023_TH_H38"/>
        <s v="2023_TH_H4"/>
        <s v="2023_CO_H46"/>
        <s v="2023_CO_H40"/>
        <s v="2023_CO_H39"/>
        <s v="2023_CO_H12"/>
        <s v="2023_CO_H6"/>
        <s v="2023_CO_H42"/>
        <s v="2023_CO_H44"/>
        <s v="2023_CO_H23"/>
        <s v="2023_CO_H27"/>
        <s v="2023_CO_H8"/>
        <s v="2023_CO_H28"/>
        <s v="2023_CO_H41"/>
        <s v="2023_CO_H32"/>
        <s v="2023_CO_H36"/>
        <s v="2023_CO_H29"/>
        <s v="2023_CO_H5"/>
        <s v="2023_CO_H26"/>
        <s v="2023_CO_H9"/>
        <s v="2023_CO_H25"/>
        <s v="2023_CO_H43"/>
        <s v="2022_MC_H2"/>
        <s v="2022_MC_H3"/>
        <s v="2023_TH_H29"/>
        <s v="2023_TH_H12"/>
        <s v="2025Fin2024H18"/>
        <s v="2025Fin2024H24"/>
        <s v="2025Fin2024H25"/>
        <s v="2025Fin2024H26"/>
        <s v="2025Fin2024H27"/>
        <s v="2025Fin2024H31"/>
        <s v="2025Fin2024H33"/>
        <s v="2016_GD_H2"/>
        <s v="2020_CO_H1"/>
        <s v="2020_TI_H3"/>
        <s v="2020_MC_H4"/>
        <s v="2020_TI_H2"/>
        <s v="2020_TI_H4"/>
        <s v="2020_AU_H1"/>
        <s v="2020_MC_H2"/>
        <s v="2020_MC_H5"/>
        <s v="2020_MC_H6"/>
        <s v="2020_AD_H1"/>
        <s v="2020_TH_H1"/>
        <s v="2020_CO_H3"/>
        <s v="2020_TH_H2"/>
        <s v="2020_AD_H3"/>
        <s v="2020_CO_H2"/>
        <s v="2021_CO_H5"/>
        <s v="2021_TI_H9"/>
        <s v="2021_TI_H12"/>
        <s v="2021_GD_H4"/>
        <s v="2021_TH_H10"/>
        <s v="2021_GD_H5"/>
        <s v="2021_CO_H8"/>
        <s v="2021_TH_H8"/>
        <s v="2022_GC_H1"/>
        <s v="2022_EN_H9"/>
        <s v="2022_TH_H6"/>
        <s v="2022_AD_H16"/>
        <s v="2022_TH_H14"/>
        <s v="2022_AD_H13"/>
        <s v="2022_AD_H6"/>
        <s v="2022_AD_H1"/>
        <s v="2022_AD_H18"/>
        <s v="2023_AU_H4"/>
        <s v="2023_CJ_H1"/>
        <s v="2023_CO_H18"/>
        <s v="2023_CO_H45"/>
        <s v="2023_CO_H16"/>
        <s v="2023_CO_H34"/>
        <s v="2023_CO_H17"/>
        <s v="2023_TH_H25"/>
        <s v="2023_TH_H26"/>
        <s v="2023_TH_H32"/>
        <s v="2022_AD_H17"/>
        <s v="2025Fin2024H32"/>
        <s v="2023_CO_H19"/>
        <s v="2023_CO_H21"/>
        <s v="2023_CO_H15"/>
        <s v="Pendiente"/>
        <s v="2023_TH_H28"/>
        <s v="2023_TH_H9"/>
        <s v="2023_TH_H10"/>
        <s v="2023_TH_H35"/>
        <s v="2023_TH_H20"/>
        <s v="2023_TH_H1"/>
        <s v="2024_DI_H1"/>
        <s v="2024_CJ_H3"/>
        <s v="2024_TH_H4"/>
        <s v="2024_TH_H2"/>
        <s v="2024_TH_H3"/>
        <s v="2025_DI_H5"/>
        <s v="2025_CJ_H2"/>
        <s v="2025_CJ_H3"/>
        <s v="2025_DI_H1"/>
        <s v="2021DenIPVH1"/>
        <s v="2022_AD_H9"/>
        <s v="2018DenCon9677H4"/>
        <s v="2022_AD_H2"/>
        <s v="2022_AD_H7"/>
        <s v="2022_AD_H11"/>
        <s v="2022_AD_H12"/>
        <s v="2022_TI_H7"/>
        <s v="2022_TH_H15"/>
        <s v="2021Fin2020H6"/>
        <s v="2021Fin2020H7"/>
        <s v="2025Fin2024H15"/>
        <s v="2025Fin2024H16"/>
        <s v="2019_CO_H2"/>
        <s v="2022_TH_H7"/>
        <s v="2024Fin2023H15"/>
        <s v="2020_GF_H1"/>
        <s v="2023_TI_H1"/>
        <s v="2022_TI_H1"/>
        <s v="2023DenCom171H1"/>
        <s v="2024Fin2023H3"/>
        <s v="2024Fin2023H4"/>
        <s v="2025_MC_H3"/>
        <s v="2025Fin2024H9"/>
        <s v="2022_MC_H4"/>
        <s v="2020_AD_H2"/>
        <s v="2025_PE_H1"/>
        <s v="2023_DI_H3"/>
        <s v="2025_MC_H2"/>
        <s v="2025Fin2024H10"/>
        <s v="2022_EN_H7"/>
        <s v="2022_TH_H9"/>
        <s v="2025Fin2024H4"/>
        <s v="2021_GD_H1"/>
        <s v="2021_AU_H1"/>
        <s v="2022_AD_H14"/>
        <s v="2022_AU_H7"/>
        <s v="2024Fin2023HR1"/>
        <s v="2020_GF_H5"/>
        <s v="2020_GF_H6"/>
        <s v="2021_GF_H5"/>
        <s v="2022_AU_H6"/>
        <s v="2022_EN_H2"/>
        <s v="2025_GF_H3"/>
        <s v="2025_GF_H5"/>
        <s v="2025_GF_H7"/>
        <s v="2025_GF_H6"/>
        <s v="2025_GF_H1"/>
        <s v="2025_GF_H2"/>
        <s v="2025Fin2024H5"/>
        <s v="2025_GF_H4"/>
        <s v="2023_GF_H10"/>
        <s v="2024Fin2023HR2"/>
        <s v="2024Fin2023HR3"/>
        <s v="2021_GF_H1"/>
        <s v="2025Fin2024H8"/>
        <s v="2021_GF_H2"/>
        <s v="2021_GF_H3"/>
        <s v="2023_GF_H4"/>
        <s v="2022_EN_H3"/>
        <s v="2021_GF_H4"/>
        <s v="2021_AD_H8"/>
        <s v="2022_EN_H5"/>
        <s v="2022_EN_H1"/>
        <s v="2021_TI_H10"/>
        <s v="2019_TI_H4"/>
        <s v="2025_DI_H2"/>
        <s v="2025_DI_H3"/>
        <s v="2022_EN_H4"/>
        <s v="2022_EN_H6"/>
        <s v="2022_EN_H8"/>
        <s v="2022_CO_H2"/>
        <s v="2022_CO_H1"/>
        <s v="2022_TI_H8"/>
        <s v="2022_TI_H6"/>
        <s v="2022_TH_H10"/>
        <s v="2022_GF_H5"/>
        <s v="2022_GF_H4"/>
        <s v="2021_AU_H8"/>
        <s v="2021_CO_H3"/>
        <s v="2021_AU_H7"/>
        <s v="2022_GF_H6"/>
        <s v="2021_GF_H6"/>
        <s v="2021_CO_H4"/>
        <s v="2022_GF_H7"/>
        <s v="2022_GF_H8"/>
        <s v="2022_PE_H1"/>
        <s v="2020_GF_H2"/>
        <s v="2020_GF_H4"/>
        <s v="2023_AU_H2"/>
        <s v="2023_AU_H14"/>
        <s v="2023_GF_H9"/>
        <s v="2023_DI_H4"/>
        <s v="2023_GF_H2"/>
        <s v="2023_TH_H21"/>
        <s v="2023_AU_H6"/>
        <s v="2022_AU_H8"/>
        <s v="2022_DI_H1"/>
        <s v="2023DenCom171H2"/>
        <s v="2024Fin2023H2"/>
        <s v="2024Fin2023H5"/>
        <s v="2024Fin2023H9"/>
        <s v="2022_TH_H11"/>
        <s v="2022_TH_H12"/>
        <s v="2022_TH_H16"/>
        <s v="2022_TH_H8"/>
        <s v="2022_TH_H3"/>
        <s v="2022_TH_H4"/>
      </sharedItems>
    </cacheField>
    <cacheField name="Cantidad de hallazgos" numFmtId="0">
      <sharedItems containsString="0" containsBlank="1" containsNumber="1" containsInteger="1" minValue="0" maxValue="1"/>
    </cacheField>
    <cacheField name="Origen del hallazgo" numFmtId="0">
      <sharedItems count="89">
        <s v="Gestión Administrativa"/>
        <s v="Auditoría al sistema de Gestión en Seguridad y Salud en el Trabajo"/>
        <s v="Auditoría Gestión Contractual"/>
        <s v="Segumiento a la Gestión de Tecnología e Informática"/>
        <s v="Talento Humano"/>
        <s v="MECI"/>
        <s v="Informe Semestral del Estado de Control Interno de DNBC por el periodo comprendido entre el 1 de enero al 30 de Junio de 2020"/>
        <s v="INFORME SEGUIMIENTO AL GRADO DE CUMPLIMIENTO DE LAS NORMAS DE AUSTERIDAD Y EFICIENCIA DEL GASTO PÚBLICO A 30 DE JUNIO DE 2020"/>
        <s v="Informe Rezago Presupuestal 2020"/>
        <s v="Informe Seguimiento Austeridad Gasto l Trimestre de 2021"/>
        <s v="Informe Semestral del Estado de Control Interno de DNBC por el periodo comprendido entre el 1 de Enero al 30 de Junio de 2021"/>
        <s v="Informe de Auditoría al proceso Gestión Documental"/>
        <s v="Informe Seguimiento Austeridad Gasto Il Trimestre de 2021"/>
        <s v="Evaluación al grado de eficacia, eficiencia y efectividad del proceso de Gestión Contractual, la administración de los riesgos, los controles y el cumplimiento de la normatividad legal vigente"/>
        <s v="Informe Seguimiento Ley 1712 de 2014- Ley de Transparencia y del derecho de acceso a la información pública nacional&quot;."/>
        <s v="Auditoria Interna al Sistema de Gestión en Seguridad y Salud en el Trabajo 2021"/>
        <s v="Informe Seguimiento Austeridad Gasto IIl Trimestre de 2021"/>
        <s v="Informe Semestral del Estado de Control Interno de DNBC por el periodo comprendido entre el 1 de Julio o al 31 de Diciembre de 2021"/>
        <s v="Informe seguimiento al grado de cumplimiento de las normas de austeridad y eficiencia del gasto público a 31/12/2021"/>
        <s v="Seguimiento a la atención de Peticiones, Quejas, Reclamos, Solicitudes y Denuncias II semestre de 2021"/>
        <s v="Auditoría Financiera a la Dirección Nacional de Bomberos de Colombia (DNBC) Vigencia Fiscal 2021"/>
        <s v="Denuncia 2020. Orden de Compra 56640 de 2020."/>
        <s v="Denuncia 2020. Convenio de Asociación nro. 254 de 2020 suscrito entre U.A.E. Dirección Nacional de Bomberos DNBC y Cuerpo de Bomberos Voluntarios de Envigado CBVE"/>
        <s v="Auditoría Financiera a la Dirección Nacional de Bomberos de Colombia (DNBC) Vigencia Fiscal 2022"/>
        <s v="Informe Seguimiento Austeridad Gasto II Trimestre de 2022"/>
        <s v="Informe Seguimiento Austeridad Gasto I Trimestre de 2022"/>
        <s v="Informe detallado de seguimiento y evaluacion al tratamiento de las peticiones, quejas, reclamos, solicitudes y denuncias recibidas en el periodo comprendido entre el 1 de julio al 31 de diciembre de 2022."/>
        <s v="Informe seguimiento al comité de conciliacion de la DNBC correspondiente al primer semestre de 2023"/>
        <s v="Informe Auditoria Proceso Gestión Contractual - Vigencia 2022"/>
        <s v="INFORME DE SEGUIMIENTO Y EVALUACION AL TRATAMIENTO DE LAS PETICIONES, QUEJAS, RECLAMOS, SOLICITUDES Y DENUNCIAS RECIBIDAS EN EL PERIODO COMPRENDIDO ENTRE EL 1 DE ENERO AL 30 DE JUNIO DE 2023"/>
        <s v="Informe Seguimiento Austeridad Gasto II Trimestre de 2023"/>
        <s v="Auditoria anual control interno contable 2023"/>
        <s v="INFORME DE SEGUIMIENTO Y EVALUACION AL TRATAMIENTO DE LAS PETICIONES, QUEJAS, RECLAMOS, SOLICITUDES Y DENUNCIAS RECIBIDAS EN EL PERIODO COMPRENDIDO ENTRE EL 1 DE JULIO AL 31 DE DICIEMBRE DE 2023"/>
        <s v="Informe Seguimiento Austeridad Gasto I Trimestre de 2023"/>
        <s v="Seguimiento Comité de Conciliación del primer semestre de 2024"/>
        <s v="Seguimiento a la información litigiosa Ekogui del segundo semestre de 2024"/>
        <s v="Informe de Control Interno Contable vigencia 2024"/>
        <s v="Informe Ejecutivo seguimiento del estado actual de la información registrada por la DNBC, en el SIGEP vigencia 2024."/>
        <s v="Seguimiento Comité de Conciliación del primer semestre de 2025"/>
        <s v="INFORME DE SEGUIMIENTO Y EVALUACION AL TRATAMIENTO DE LAS PETICIONES, QUEJAS, RECLAMOS, SOLICITUDES Y DENUNCIAS RECIBIDAS EN EL PERIODO COMPRENDIDO ENTRE EL 1 DE ENERO AL 30 DE JUNIO"/>
        <s v="Convenio 9677 06 1298 2013."/>
        <s v="Denuncia 2024. Publicación extemporánea SECOP ll Denuncias 2024-298024-82111/ Radicado 2024ER0042791 del 05/03/2024 y 2024-298886-82111/ Radicado 2024ER0051970 del 13/03/2024"/>
        <s v="Auditoría Financiera a la Dirección Nacional de Bomberos de Colombia (DNBC) Vigencia Fiscal 2023"/>
        <s v="Auditoria Financiera 2024"/>
        <s v="Denuncia Contrato 223 de 2024"/>
        <s v="Seguimiento a la información litigiosa Ekogui del segundo semestre de 2025"/>
        <s v="Denuncia 2021 Implementación formulario radicación consulta PQRSD actualización del sistema de gestión documental ORFEO"/>
        <s v="Informe Semestral del Estado de Control Interno de DNBC por el periodo comprendido entre el 1 de enero al 30 de junio de 2022"/>
        <s v="Auditoría Financiera a la Dirección Nacional de Bomberos de Colombia (DNBC) Vigencia Fiscal 2020"/>
        <s v="Denuncia 2021. Administrativo Disciplinario Implementación Sistema de Información Planificador de Recursos Empresariales ERP Denuncia 2021-208386-82111-SE"/>
        <s v="INFORME DE SEGUIMIENTO DEL ESTADO ACTUAL DE LA INFORMACIÓN REGISTRADA POR LA DIRECCIÓN NACIONAL DE BOMBEROS, EN EL SISTEMA DE INFORMACIÓN Y GESTIÓN DEL EMPLEO PÚBLICO (SIGEPII)"/>
        <s v="Seguridad y Salud en el Trabajo"/>
        <s v="Decreto 491 de 2020"/>
        <s v="Informe Semestral del Estado de Control Interno de DNBC por el periodo comprendido entre el 1 de Julio al 31 de diciembre 2020"/>
        <s v="Evaluación Control Interno Contable de la vigencia 2020"/>
        <s v="Informe de Austeridad en el Gasto IV Trimestre de 2020."/>
        <s v="Auditoria Interna al Sistema de Gestión en Seguridad y Salud en el Trabajo vigencia 2020"/>
        <s v="Verificación Sistema de Información y Gestión del Empleo Público SIGEP"/>
        <s v="Informe de Auditoría al proceso Coordinación Operativa"/>
        <s v="Auditoria Interna al Proceso Educación Nacional para Bomberos"/>
        <s v="Auditoria Interna al Sistema de Gestión en Seguridad y Salud en el Trabajo 2022"/>
        <s v="Informe Seguimiento Austeridad Gasto III Trimestre de 2022"/>
        <s v="Denuncia transición de IPV4 a IPV6 y portal web compatible con IPV6- Contrato 078-2029"/>
        <s v="Informe Seguimiento Austeridad Gasto IV Trimestre de 2022"/>
        <s v="Denuncia 2023-289269-80134-D / Radicado 2023ER0220799 del 20/11/2023 Contrato comodato 171 de 2018"/>
        <s v="Informe detallado de seguimiento y evaluación al tratamiento de las peticiones, quejas, reclamos, solicitudes y denuncias recibidas en el periodo comprendido entre el 1 de enero y el 30 de junio de 2021"/>
        <s v="Informe de seguimento Austeridad III trimestre de 2020"/>
        <s v="Informe Semestral del Estado de Control Interno de  DNBC por el periodo comprendido entre el 1 de enero al  30 de Junio de 2020" u="1"/>
        <s v="Informe Rezago Presupuestal  2020" u="1"/>
        <s v="Informe Seguimiento Austeridad Gasto l  Trimestre de 2021" u="1"/>
        <s v="Informe Semestral del Estado de Control Interno de  DNBC por el periodo comprendido entre el 1 de Enero  al  30 de Junio de 2021" u="1"/>
        <s v="Informe Seguimiento Austeridad Gasto Il  Trimestre de 2021" u="1"/>
        <s v="Evaluación al grado de eficacia, eficiencia y efectividad del proceso de Gestión Contractual, la administración de los riesgos, los controles y el cumplimiento de la normatividad legal vigente_x000a__x000a_" u="1"/>
        <s v="Informe  Seguimiento Ley 1712 de 2014- Ley de Transparencia y del derecho de acceso a la información pública nacional&quot;." u="1"/>
        <s v="Informe Seguimiento Austeridad Gasto IIl  Trimestre de 2021" u="1"/>
        <s v="Informe Semestral del Estado de Control Interno de  DNBC por el periodo comprendido entre el 1 de Julio o  al  31 de Diciembre de 2021" u="1"/>
        <s v="Informe Seguimiento Austeridad Gasto I  Trimestre de 2022" u="1"/>
        <s v="INFORME  DE SEGUIMIENTO Y EVALUACION AL TRATAMIENTO DE LAS PETICIONES, QUEJAS, RECLAMOS, SOLICITUDES Y DENUNCIAS RECIBIDAS EN EL PERIODO COMPRENDIDO ENTRE EL 1 DE ENERO AL 30 DE JUNIO" u="1"/>
        <s v="Informe Seguimiento Austeridad Gasto II  Trimestre de 2022" u="1"/>
        <s v="Informe Semestral del Estado de Control Interno de  DNBC por el periodo comprendido entre el 1 de enero  al  30  de junio de 2022" u="1"/>
        <s v="Informe Seguimiento Austeridad Gasto III  Trimestre de 2022" u="1"/>
        <s v="Informe Seguimiento Austeridad Gasto II  Trimestre de 2023" u="1"/>
        <s v="Informe Seguimiento Austeridad Gasto IV  Trimestre de 2022" u="1"/>
        <s v="Informe Seguimiento Austeridad Gasto I  Trimestre de 2023" u="1"/>
        <s v="Auditoría Financiera a la Dirección Nacional de Bomberos de Colombia (DNBC) Vigencia Fiscal 2021 " u="1"/>
        <s v="Denuncia 2020. Convenio de Asociación nro. 254 de 2020 suscrito entre U.A.E. Dirección Nacional de Bomberos DNBC y Cuerpo de Bomberos Voluntarios de Envigado CBVE " u="1"/>
        <s v="INFORME  DE SEGUIMIENTO DEL ESTADO ACTUAL DE LA INFORMACIÓN REGISTRADA POR LA DIRECCIÓN NACIONAL DE BOMBEROS, EN EL SISTEMA DE INFORMACIÓN Y GESTIÓN DEL EMPLEO PÚBLICO (SIGEPII)" u="1"/>
        <s v="Informe Semestral del Estado de Control Interno de  DNBC por el periodo comprendido entre el 1 de Julio al  31 de diciembre 2020" u="1"/>
        <s v="Denuncia transición de IPV4 a IPV6 y portal web compatible con IPV6- Contrato 078-2029 " u="1"/>
      </sharedItems>
    </cacheField>
    <cacheField name="DESCRIPCIÓN DEL HALLAZGO" numFmtId="15">
      <sharedItems longText="1"/>
    </cacheField>
    <cacheField name="POLÍTICA MIPG IMPACTADA" numFmtId="15">
      <sharedItems containsBlank="1"/>
    </cacheField>
    <cacheField name="ANALISIS DE CAUSAS" numFmtId="0">
      <sharedItems containsMixedTypes="1" containsNumber="1" containsInteger="1" minValue="0" maxValue="0" longText="1"/>
    </cacheField>
    <cacheField name="CAUSA RAÍZ DEL HALLAZGO" numFmtId="0">
      <sharedItems containsMixedTypes="1" containsNumber="1" containsInteger="1" minValue="0" maxValue="0" longText="1"/>
    </cacheField>
    <cacheField name="ACCIÓN DE MEJORA" numFmtId="0">
      <sharedItems longText="1"/>
    </cacheField>
    <cacheField name="COD ACTIVIDAD" numFmtId="0">
      <sharedItems/>
    </cacheField>
    <cacheField name="ACTIVIDADES/DESCRIPCIÓN" numFmtId="0">
      <sharedItems longText="1"/>
    </cacheField>
    <cacheField name="UNIDAD DE MEDIDA" numFmtId="0">
      <sharedItems longText="1"/>
    </cacheField>
    <cacheField name="CANTIDAD / UNIDAD DE MEDIDA" numFmtId="0">
      <sharedItems containsBlank="1" containsMixedTypes="1" containsNumber="1" containsInteger="1" minValue="1" maxValue="100"/>
    </cacheField>
    <cacheField name="FECHA DE INICIO" numFmtId="164">
      <sharedItems containsNonDate="0" containsDate="1" containsString="0" containsBlank="1" minDate="2019-01-02T00:00:00" maxDate="2026-07-02T00:00:00"/>
    </cacheField>
    <cacheField name="FECHA DE FINALIZACIÓN" numFmtId="164">
      <sharedItems containsNonDate="0" containsDate="1" containsString="0" containsBlank="1" minDate="2019-02-28T00:00:00" maxDate="2027-01-01T00:00:00"/>
    </cacheField>
    <cacheField name="ACTIVIDADES/PLAZO EN SEMANAS" numFmtId="1">
      <sharedItems containsSemiMixedTypes="0" containsString="0" containsNumber="1" minValue="0" maxValue="166.5"/>
    </cacheField>
    <cacheField name="RESPONSABLE / PROCESO" numFmtId="0">
      <sharedItems count="37">
        <s v="14. Gestión Administrativa / 13. Gestión Financiera"/>
        <s v="14. Gestión Administrativa"/>
        <s v="15. Gestión Contractual"/>
        <s v="18. Gestión de Tecnología e Informática"/>
        <s v="12. Gestión de Asuntos Disciplinarios"/>
        <s v="17. Gestión Documental"/>
        <s v="03. Gestión de Análisis y Mejora Continua"/>
        <s v="13. Gestión Financiera"/>
        <s v="16. Gestión Jurídica"/>
        <s v="13. Gestión Financiera / 01. Planeación Estratégica"/>
        <s v="01. Planeación Estratégica"/>
        <s v="11. Gestión del Talento Humano"/>
        <s v="02. Gestión de Comunicaciones"/>
        <s v="05. Gestión de Atención al Usuario"/>
        <s v="08. Fortalecimiento Bomberil"/>
        <s v="00.Subdirección Administrativa"/>
        <s v="05. Gestión de Atención al UsuarioGestión de Atención al Usuario"/>
        <s v="08. Fortalecimiento Bomberil / 15. Gestión Contractual"/>
        <s v="13. Gestión Financiera / 16. Gestión Jurídica"/>
        <s v="08. Fortalecimiento Bomberil / 16. Gestión Jurídica / 13. Gestión Financiera / 14. Gestión Administrativa"/>
        <s v="18. Gestión de Tecnología e Informática / 07. Coordinación Operativa"/>
        <s v="07. Coordinación Operativa"/>
        <s v="06. Formulación, actualización y acompañamiento Normativo y OPERATIVO"/>
        <s v="13. Gestión Financiera / 15. Gestión Contractual"/>
        <s v="14. Gestión Administrativa / 08. Fortalecimiento Bomberil"/>
        <s v="15. Gestión Contractual / 18. Gestión de Tecnología e Informática"/>
        <s v="00. Subdirección Administrativo y Financiero / 05. Gestión de Atención al Usuario"/>
        <s v="05. Gestión de Atención al Usuario /_x000a_18. Gestión de Tecnología e Informática"/>
        <s v="00. Subdirección Estretegica y de Coordinación Bomberil"/>
        <s v="00. Dirección General (Secretaria Técnica)"/>
        <s v="15. Gestión Contractual / 08. Fortalecimiento Bomberil"/>
        <s v="00. Subdirección Estretegica y de Coordinación Bomberil / 08. Fortalecimiento Bomberil / 16. Gestión Jurídica"/>
        <s v="15. Gestión Contractual / 14. Gestión Administrativa"/>
        <s v="13. Gestión Financiera / 11. Gestión del Talento Humano"/>
        <s v="10. Educación Nacionalpara Bomberos"/>
        <s v="15. Gestión Contractual /10. Educación Nacionalpara Bomberos"/>
        <s v="14. Gestión Administrativa / 17. Gestión Documental"/>
      </sharedItems>
    </cacheField>
    <cacheField name="OBSERVACIONES" numFmtId="0">
      <sharedItems containsBlank="1"/>
    </cacheField>
    <cacheField name="1. Avance físico de ejecución" numFmtId="9">
      <sharedItems containsMixedTypes="1" containsNumber="1" minValue="0" maxValue="1"/>
    </cacheField>
    <cacheField name="1. Descripción de evidencias o soportes ejecución" numFmtId="0">
      <sharedItems containsDate="1" containsMixedTypes="1" minDate="1899-12-31T00:00:00" maxDate="1899-12-31T00:00:00" longText="1"/>
    </cacheField>
    <cacheField name="1. Evidencias LINK" numFmtId="0">
      <sharedItems containsMixedTypes="1" containsNumber="1" containsInteger="1" minValue="0" maxValue="0" longText="1"/>
    </cacheField>
    <cacheField name="2. Fecha del seguimiento" numFmtId="164">
      <sharedItems containsSemiMixedTypes="0" containsNonDate="0" containsDate="1" containsString="0" minDate="1899-12-30T00:00:00" maxDate="2026-05-12T00:00:00"/>
    </cacheField>
    <cacheField name="2. Descripción seguimiento evidencia" numFmtId="9">
      <sharedItems containsMixedTypes="1" containsNumber="1" containsInteger="1" minValue="0" maxValue="0" longText="1"/>
    </cacheField>
    <cacheField name="2. % Avance" numFmtId="9">
      <sharedItems containsMixedTypes="1" containsNumber="1" minValue="0" maxValue="1"/>
    </cacheField>
    <cacheField name="2. EFICACIA" numFmtId="9">
      <sharedItems containsMixedTypes="1" containsNumber="1" containsInteger="1" minValue="0" maxValue="0" count="5">
        <s v="EJECUCIÓN"/>
        <s v="CUMPLIDO"/>
        <s v="VENCIDO"/>
        <n v="0"/>
        <s v="PENDIENTE DE REVISIÓN"/>
      </sharedItems>
    </cacheField>
    <cacheField name="3. Fecha de Seguimiento" numFmtId="14">
      <sharedItems containsDate="1" containsMixedTypes="1" minDate="2025-05-29T00:00:00" maxDate="2026-06-09T00:00:00"/>
    </cacheField>
    <cacheField name="3. Avance físico de ejecución" numFmtId="9">
      <sharedItems containsSemiMixedTypes="0" containsString="0" containsNumber="1" minValue="0" maxValue="1"/>
    </cacheField>
    <cacheField name="3. Observaciones" numFmtId="0">
      <sharedItems containsBlank="1" longText="1"/>
    </cacheField>
    <cacheField name="3. Estado de Oportunidad" numFmtId="9">
      <sharedItems/>
    </cacheField>
    <cacheField name="EFECTIVIDAD" numFmtId="9">
      <sharedItems/>
    </cacheField>
    <cacheField name="ESTADO" numFmtId="9">
      <sharedItems/>
    </cacheField>
    <cacheField name="OBSERVACIONES2" numFmtId="9">
      <sharedItems longText="1"/>
    </cacheField>
    <cacheField name="1. Avance físico de ejecución2" numFmtId="9">
      <sharedItems containsBlank="1" containsMixedTypes="1" containsNumber="1" minValue="0" maxValue="100"/>
    </cacheField>
    <cacheField name="1. Descripción de evidencias o soportes ejecución2" numFmtId="49">
      <sharedItems containsMixedTypes="1" containsNumber="1" containsInteger="1" minValue="0" maxValue="0" longText="1"/>
    </cacheField>
    <cacheField name="1. Evidencias LINK2" numFmtId="49">
      <sharedItems containsMixedTypes="1" containsNumber="1" containsInteger="1" minValue="0" maxValue="0" longText="1"/>
    </cacheField>
    <cacheField name="2. Fecha del seguimiento2" numFmtId="9">
      <sharedItems containsMixedTypes="1" containsNumber="1" containsInteger="1" minValue="46213" maxValue="46218"/>
    </cacheField>
    <cacheField name="2. Descripción seguimiento evidencia2" numFmtId="9">
      <sharedItems containsMixedTypes="1" containsNumber="1" containsInteger="1" minValue="0" maxValue="0" longText="1"/>
    </cacheField>
    <cacheField name="2. % Avance2" numFmtId="9">
      <sharedItems containsMixedTypes="1" containsNumber="1" minValue="0" maxValue="1"/>
    </cacheField>
    <cacheField name="2. EFICACIA2" numFmtId="9">
      <sharedItems/>
    </cacheField>
    <cacheField name="3. Fecha de Seguimiento2" numFmtId="14">
      <sharedItems containsDate="1" containsMixedTypes="1" minDate="2026-07-27T00:00:00" maxDate="2026-08-18T00:00:00"/>
    </cacheField>
    <cacheField name="3. Avance físico de ejecución2" numFmtId="9">
      <sharedItems containsSemiMixedTypes="0" containsString="0" containsNumber="1" minValue="0" maxValue="1"/>
    </cacheField>
    <cacheField name="3. Observaciones2" numFmtId="0">
      <sharedItems longText="1"/>
    </cacheField>
    <cacheField name="3. Estado de Oportunidad2" numFmtId="0">
      <sharedItems containsBlank="1" count="6">
        <s v="EN EJECUCIÓN"/>
        <s v="C. OPORTUNAMENTE"/>
        <s v="C. EXTRATEMPORANEAMENTE"/>
        <s v="VENCIDA"/>
        <s v="SIN INICIAR"/>
        <m u="1"/>
      </sharedItems>
    </cacheField>
    <cacheField name="RECURRENCIA" numFmtId="0">
      <sharedItems/>
    </cacheField>
    <cacheField name="EFECTIVIDAD2" numFmtId="0">
      <sharedItems/>
    </cacheField>
    <cacheField name="ESTADO2" numFmtId="0">
      <sharedItems count="3">
        <s v="NO APLICA"/>
        <s v="CERRADO"/>
        <s v="ABIERTO"/>
      </sharedItems>
    </cacheField>
    <cacheField name="OBSERVACIONES3" numFmtId="0">
      <sharedItems longText="1"/>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atherine Alfonso Beltrán" refreshedDate="46299.808554398151" createdVersion="8" refreshedVersion="8" minRefreshableVersion="3" recordCount="495" xr:uid="{4D76D4BF-B668-4EDC-AD30-53C54BA42B55}">
  <cacheSource type="worksheet">
    <worksheetSource ref="A504:I999" sheet="Efectividad"/>
  </cacheSource>
  <cacheFields count="9">
    <cacheField name="VIGENCIA" numFmtId="0">
      <sharedItems containsSemiMixedTypes="0" containsString="0" containsNumber="1" containsInteger="1" minValue="2016" maxValue="2025" count="9">
        <n v="2016"/>
        <n v="2018"/>
        <n v="2019"/>
        <n v="2020"/>
        <n v="2021"/>
        <n v="2022"/>
        <n v="2023"/>
        <n v="2024"/>
        <n v="2025"/>
      </sharedItems>
    </cacheField>
    <cacheField name="CÓDIGO DE HALLAZGO" numFmtId="0">
      <sharedItems/>
    </cacheField>
    <cacheField name="C. EXTRATEMPORANEAMENTE" numFmtId="0">
      <sharedItems containsString="0" containsBlank="1" containsNumber="1" containsInteger="1" minValue="1" maxValue="7"/>
    </cacheField>
    <cacheField name="C. OPORTUNAMENTE" numFmtId="0">
      <sharedItems containsString="0" containsBlank="1" containsNumber="1" containsInteger="1" minValue="1" maxValue="8"/>
    </cacheField>
    <cacheField name="EN EJECUCIÓN" numFmtId="0">
      <sharedItems containsString="0" containsBlank="1" containsNumber="1" containsInteger="1" minValue="1" maxValue="6"/>
    </cacheField>
    <cacheField name="SIN INICIAR" numFmtId="0">
      <sharedItems containsString="0" containsBlank="1" containsNumber="1" containsInteger="1" minValue="1" maxValue="3"/>
    </cacheField>
    <cacheField name="VENCIDA" numFmtId="0">
      <sharedItems containsString="0" containsBlank="1" containsNumber="1" containsInteger="1" minValue="1" maxValue="3"/>
    </cacheField>
    <cacheField name="total" numFmtId="0">
      <sharedItems containsSemiMixedTypes="0" containsString="0" containsNumber="1" containsInteger="1" minValue="1" maxValue="10"/>
    </cacheField>
    <cacheField name="Para evaluar" numFmtId="0">
      <sharedItems count="2">
        <s v="Abierto"/>
        <s v="Para Evaluar"/>
      </sharedItems>
    </cacheField>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atherine Alfonso Beltrán" refreshedDate="46299.884338310185" createdVersion="8" refreshedVersion="8" minRefreshableVersion="3" recordCount="900" xr:uid="{DC27D13B-DE64-44EC-AA00-6B83F7F19456}">
  <cacheSource type="worksheet">
    <worksheetSource ref="A8:AP908" sheet="PLAN DE MEJORAMIENTO"/>
  </cacheSource>
  <cacheFields count="43">
    <cacheField name="NÚMERO DE HALLAZGOS" numFmtId="0">
      <sharedItems containsSemiMixedTypes="0" containsString="0" containsNumber="1" containsInteger="1" minValue="1" maxValue="900"/>
    </cacheField>
    <cacheField name="TIPO DE AUDITORIA" numFmtId="0">
      <sharedItems count="3">
        <s v="Auditoría interna"/>
        <s v="Auditoría Externa"/>
        <s v="Auditoría externa - SST"/>
      </sharedItems>
    </cacheField>
    <cacheField name="VIGENCIA" numFmtId="0">
      <sharedItems containsSemiMixedTypes="0" containsString="0" containsNumber="1" containsInteger="1" minValue="2016" maxValue="2025" count="9">
        <n v="2018"/>
        <n v="2019"/>
        <n v="2016"/>
        <n v="2020"/>
        <n v="2021"/>
        <n v="2022"/>
        <n v="2023"/>
        <n v="2025"/>
        <n v="2024"/>
      </sharedItems>
    </cacheField>
    <cacheField name="DEPENDENCIA" numFmtId="0">
      <sharedItems/>
    </cacheField>
    <cacheField name="TEMA" numFmtId="0">
      <sharedItems containsBlank="1"/>
    </cacheField>
    <cacheField name="CÓDIGO DE HALLAZGO" numFmtId="0">
      <sharedItems count="494">
        <s v="2018_GA_H1"/>
        <s v="2019_AD_H1"/>
        <s v="2019_CO_H1"/>
        <s v="2019_TI_H5"/>
        <s v="2019_TI_H2"/>
        <s v="2018_TH_H1"/>
        <s v="2018_AD_H1"/>
        <s v="2019_TI_H1"/>
        <s v="2019_TI_H6"/>
        <s v="2019_TI_H3"/>
        <s v="2016_GD_H1"/>
        <s v="2020_TI_H1"/>
        <s v="2020_MC_H1"/>
        <s v="2020_MC_H3"/>
        <s v="2020_GF_H3"/>
        <s v="2021_CO_H6"/>
        <s v="2021_DI_H2"/>
        <s v="2021_PE_H1"/>
        <s v="2021_TH_H6"/>
        <s v="2021_TI_H8"/>
        <s v="2021_MC_H9"/>
        <s v="2021_TI_H3"/>
        <s v="2021_MC_H7"/>
        <s v="2021_TI_H5"/>
        <s v="2021_MC_H1"/>
        <s v="2021_GD_H6"/>
        <s v="2021_GD_H8"/>
        <s v="2021_GD_H7"/>
        <s v="2021_GD_H10"/>
        <s v="2021_GD_H9"/>
        <s v="2021_GD_H3"/>
        <s v="2021_TH_H5"/>
        <s v="2021_AD_H13"/>
        <s v="2021_AD_H6"/>
        <s v="2021_AD_H1"/>
        <s v="2021_MC_H13"/>
        <s v="2021_MC_H15"/>
        <s v="2021_DI_H1"/>
        <s v="2021_CO_H7"/>
        <s v="2021_MC_H12"/>
        <s v="2021_MC_H16"/>
        <s v="2021_CJ_H1"/>
        <s v="2021_AD_H11"/>
        <s v="2021_TH_H4"/>
        <s v="2021_AD_H2"/>
        <s v="2021_AD_H10"/>
        <s v="2021_AD_H9"/>
        <s v="2021_AD_H7"/>
        <s v="2021_MC_H14"/>
        <s v="2021_TH_H1"/>
        <s v="2021_MC_H11"/>
        <s v="2021_TI_H4"/>
        <s v="2021_TI_H2"/>
        <s v="2021_MC_H6"/>
        <s v="2021_GC_H1"/>
        <s v="2021_TI_H6"/>
        <s v="2021_AU_H3"/>
        <s v="2021_AU_H4"/>
        <s v="2021_MC_H8"/>
        <s v="2021_MC_H2"/>
        <s v="2021_MC_H3"/>
        <s v="2021_TH_H3"/>
        <s v="2021_TH_H7"/>
        <s v="2021_AD_H4"/>
        <s v="2021_AD_H5"/>
        <s v="2021_AU_H5"/>
        <s v="2021_AU_H6"/>
        <s v="2021_AU_H2"/>
        <s v="2021_DI_H3"/>
        <s v="2022AFin2021H9"/>
        <s v="2022DenOC56640H1"/>
        <s v="2022DenC254H1"/>
        <s v="2022DenC254H2"/>
        <s v="2022DenC254H4"/>
        <s v="2022DenC254H5"/>
        <s v="2022Fin2022H4"/>
        <s v="2022Fin2022H9"/>
        <s v="2022AFin2021H2"/>
        <s v="2022Fin2022H6"/>
        <s v="2022Fin2022H8"/>
        <s v="2022Fin2022H10"/>
        <s v="2022Fin2022H14"/>
        <s v="2022DenC254H3"/>
        <s v="2022AFin2021H7"/>
        <s v="2022Fin2022H20"/>
        <s v="2021_AD_H3"/>
        <s v="2022Fin2022H5"/>
        <s v="2022Fin2022H7"/>
        <s v="2022Fin2022H2"/>
        <s v="2022Fin2022H15"/>
        <s v="2022Fin2022H18"/>
        <s v="2022Fin2022H17"/>
        <s v="2022Fin2022H11"/>
        <s v="2022Fin2022H12"/>
        <s v="2022Fin2022H13"/>
        <s v="2022Fin2022H16"/>
        <s v="2022Fin2022H19"/>
        <s v="2022Fin2022H1"/>
        <s v="2022AFin2021H3"/>
        <s v="2022Fin2022H3"/>
        <s v="2022DenC254H6"/>
        <s v="2022_TH_H2"/>
        <s v="2023_AU_H9"/>
        <s v="2023_AU_H11"/>
        <s v="2023_AU_H20"/>
        <s v="2023_AU_H17"/>
        <s v="2023_AU_H13"/>
        <s v="2023_DI_H2"/>
        <s v="2023_MC_H4"/>
        <s v="2023_CO_H22"/>
        <s v="2023_CO_H38"/>
        <s v="2023_CO_H7"/>
        <s v="2023_CO_H20"/>
        <s v="2023_CO_H14"/>
        <s v="2023_CO_H33"/>
        <s v="2023_CO_H11"/>
        <s v="2023_CO_H2"/>
        <s v="2023_CO_H30"/>
        <s v="2023_CO_H31"/>
        <s v="2023_CO_H24"/>
        <s v="2023_AU_H3"/>
        <s v="2023_AU_H10"/>
        <s v="2023_AU_H16"/>
        <s v="2023_AU_H19"/>
        <s v="2023_AU_H18"/>
        <s v="2023_TH_H5"/>
        <s v="2023_MC_H2"/>
        <s v="2023_AD_H9"/>
        <s v="2023_AD_H1"/>
        <s v="2023_AD_H3"/>
        <s v="2023_MC_H1"/>
        <s v="2023_GF_H7"/>
        <s v="2023_GF_H3"/>
        <s v="2023_GF_H1"/>
        <s v="2023_AD_H16"/>
        <s v="2023_GF_H6"/>
        <s v="2023_GF_H8"/>
        <s v="2023_AD_H6"/>
        <s v="2023_GF_H5"/>
        <s v="2023_AD_H12"/>
        <s v="2023_AD_H13"/>
        <s v="2023_AD_H10"/>
        <s v="2023_AD_H11"/>
        <s v="2023_AD_H4"/>
        <s v="2023_TH_H34"/>
        <s v="2023_TH_H8"/>
        <s v="2023_TH_H11"/>
        <s v="2023_TH_H19"/>
        <s v="2023_GD_H1"/>
        <s v="2023_TH_H3"/>
        <s v="2023_TH_H16"/>
        <s v="2023_TH_H30"/>
        <s v="2023_TH_H27"/>
        <s v="2023_TH_H7"/>
        <s v="2023_TH_H15"/>
        <s v="2023_TH_H22"/>
        <s v="2023_AD_H7"/>
        <s v="2023_TH_H31"/>
        <s v="2023_TH_H18"/>
        <s v="2023_TH_H24"/>
        <s v="2023_TH_H2"/>
        <s v="2023_TH_H33"/>
        <s v="2023_TH_H17"/>
        <s v="2023_TH_H23"/>
        <s v="2023_AU_H1"/>
        <s v="2023_AU_H7"/>
        <s v="2023_AU_H15"/>
        <s v="2022_AD_H10"/>
        <s v="2022_FB_H1"/>
        <s v="2022_AD_H4"/>
        <s v="2022_AD_H3"/>
        <s v="2023_MC_H3"/>
        <s v="2023_ES_H1"/>
        <s v="2023_GF_H11"/>
        <s v="2023_AD_H8"/>
        <s v="2023_AD_H2"/>
        <s v="2023_AD_H15"/>
        <s v="2023_AD_H14"/>
        <s v="2025_AD_H4"/>
        <s v="2023_AD_H5"/>
        <s v="2024_DI_H2"/>
        <s v="2024_CJ_H7"/>
        <s v="2024_CJ_H6"/>
        <s v="2024_CJ_H5"/>
        <s v="2024_CJ_H2"/>
        <s v="2025_MC_H1"/>
        <s v="2025_AD_H2"/>
        <s v="2025_AD_H3"/>
        <s v="2025_GF_H8"/>
        <s v="2025_AD_H1"/>
        <s v="2025_TH_H1"/>
        <s v="2024_CO_H1"/>
        <s v="2024_CO_H4"/>
        <s v="2024_CO_H3"/>
        <s v="2024_TH_H1"/>
        <s v="2024_CO_H5"/>
        <s v="2025_DI_H4"/>
        <s v="2022_AU_H2"/>
        <s v="2018DenCon9677H1"/>
        <s v="2022_AU_H4"/>
        <s v="2022_AU_H5"/>
        <s v="2022_AU_H9"/>
        <s v="2022_AU_H1"/>
        <s v="2022_AU_H10"/>
        <s v="2022_GF_H2"/>
        <s v="2022_CO_H3"/>
        <s v="2022_TH_H5"/>
        <s v="2024DenSECOPH1"/>
        <s v="2024DenSECOPH2"/>
        <s v="2024Fin2023H1"/>
        <s v="2024Fin2023H6"/>
        <s v="2024Fin2023H8"/>
        <s v="2024Fin2023H10"/>
        <s v="2024Fin2023H11"/>
        <s v="2024Fin2023H12"/>
        <s v="2024Fin2023H13"/>
        <s v="2024Fin2023H14"/>
        <s v="2024Fin2023HR4"/>
        <s v="2024Fin2023HR5"/>
        <s v="2025Fin2024H1"/>
        <s v="2025Fin2024H2"/>
        <s v="2025Fin2024H3"/>
        <s v="2025Fin2024H6"/>
        <s v="2025Fin2024H7"/>
        <s v="2025Fin2024H11"/>
        <s v="2025Fin2024H12"/>
        <s v="2025Fin2024H13"/>
        <s v="2025Fin2024H14"/>
        <s v="2025Fin2024H17"/>
        <s v="2025Fin2024H19"/>
        <s v="2025Fin2024H20"/>
        <s v="2025Fin2024H21"/>
        <s v="2025Fin2024H22"/>
        <s v="2025Fin2024H23"/>
        <s v="2025Fin2024H28"/>
        <s v="2025Fin2024H29"/>
        <s v="2025Fin2024H30"/>
        <s v="2025Fin2024H34"/>
        <s v="2025Fin2024H35"/>
        <s v="2025DenCon223H1"/>
        <s v="2025DenCon223H2"/>
        <s v="2023_DI_H1"/>
        <s v="2023_CO_H13"/>
        <s v="2023_CO_H10"/>
        <s v="2023_AU_H12"/>
        <s v="2023_CO_H1"/>
        <s v="2023_TH_H14"/>
        <s v="2023_AU_H8"/>
        <s v="2022_MC_H11"/>
        <s v="2023_TH_H36"/>
        <s v="2023_TH_H6"/>
        <s v="2023_TH_H13"/>
        <s v="2024_CJ_H4"/>
        <s v="2024_CJ_H1"/>
        <s v="2024_CO_H6"/>
        <s v="2024_CO_H2"/>
        <s v="2021DenOrfH1"/>
        <s v="2022_GF_H1"/>
        <s v="2022_AD_H8"/>
        <s v="2022_AD_H15"/>
        <s v="2022_MC_H7"/>
        <s v="2022_MC_H8"/>
        <s v="2021Fin2020H1"/>
        <s v="2021Fin2020H2"/>
        <s v="2021Fin2020H3"/>
        <s v="2021DenSIPRH11"/>
        <s v="2024Fin2023H7"/>
        <s v="2022_MC_H9"/>
        <s v="2022_MC_H10"/>
        <s v="2022_TI_H2"/>
        <s v="2022_TI_H3"/>
        <s v="2022_MC_H5"/>
        <s v="2021_TI_H11"/>
        <s v="2021_GD_H11"/>
        <s v="2021_GD_H2"/>
        <s v="2021_TI_H7"/>
        <s v="2021_TI_H1"/>
        <s v="2021_MC_H5"/>
        <s v="2021_TH_H9"/>
        <s v="2021_CO_H1"/>
        <s v="2021_CO_H2"/>
        <s v="2022_TI_H4"/>
        <s v="2022_TI_H5"/>
        <s v="2022_AU_H3"/>
        <s v="2022_MC_H6"/>
        <s v="2022_MC_H1"/>
        <s v="2023_TH_H37"/>
        <s v="2023_CO_H3"/>
        <s v="2023_CO_H4"/>
        <s v="2023_TH_H38"/>
        <s v="2023_TH_H4"/>
        <s v="2023_CO_H46"/>
        <s v="2023_CO_H40"/>
        <s v="2023_CO_H39"/>
        <s v="2023_CO_H12"/>
        <s v="2023_CO_H6"/>
        <s v="2023_CO_H42"/>
        <s v="2023_CO_H44"/>
        <s v="2023_CO_H23"/>
        <s v="2023_CO_H27"/>
        <s v="2023_CO_H8"/>
        <s v="2023_CO_H28"/>
        <s v="2023_CO_H41"/>
        <s v="2023_CO_H32"/>
        <s v="2023_CO_H36"/>
        <s v="2023_CO_H29"/>
        <s v="2023_CO_H5"/>
        <s v="2023_CO_H26"/>
        <s v="2023_CO_H9"/>
        <s v="2023_CO_H25"/>
        <s v="2023_CO_H43"/>
        <s v="2022_MC_H2"/>
        <s v="2022_MC_H3"/>
        <s v="2023_TH_H29"/>
        <s v="2023_TH_H12"/>
        <s v="2025Fin2024H18"/>
        <s v="2025Fin2024H24"/>
        <s v="2025Fin2024H25"/>
        <s v="2025Fin2024H26"/>
        <s v="2025Fin2024H27"/>
        <s v="2025Fin2024H31"/>
        <s v="2025Fin2024H33"/>
        <s v="2016_GD_H2"/>
        <s v="2020_CO_H1"/>
        <s v="2020_TI_H3"/>
        <s v="2020_MC_H4"/>
        <s v="2020_TI_H2"/>
        <s v="2020_TI_H4"/>
        <s v="2020_AU_H1"/>
        <s v="2020_MC_H2"/>
        <s v="2020_MC_H5"/>
        <s v="2020_MC_H6"/>
        <s v="2020_AD_H1"/>
        <s v="2020_TH_H1"/>
        <s v="2020_CO_H3"/>
        <s v="2020_TH_H2"/>
        <s v="2020_AD_H3"/>
        <s v="2020_CO_H2"/>
        <s v="2021_CO_H5"/>
        <s v="2021_TI_H9"/>
        <s v="2021_TI_H12"/>
        <s v="2021_GD_H4"/>
        <s v="2021_TH_H10"/>
        <s v="2021_GD_H5"/>
        <s v="2021_CO_H8"/>
        <s v="2021_TH_H8"/>
        <s v="2022_GC_H1"/>
        <s v="2022_EN_H9"/>
        <s v="2022_TH_H6"/>
        <s v="2022_AD_H16"/>
        <s v="2022_TH_H14"/>
        <s v="2022_AD_H13"/>
        <s v="2022_AD_H6"/>
        <s v="2022_AD_H1"/>
        <s v="2022_AD_H18"/>
        <s v="2023_AU_H4"/>
        <s v="2023_CJ_H1"/>
        <s v="2023_CO_H18"/>
        <s v="2023_CO_H45"/>
        <s v="2023_CO_H16"/>
        <s v="2023_CO_H34"/>
        <s v="2023_CO_H17"/>
        <s v="2023_TH_H25"/>
        <s v="2023_TH_H26"/>
        <s v="2023_TH_H32"/>
        <s v="2022_AD_H17"/>
        <s v="2025Fin2024H32"/>
        <s v="2023_CO_H19"/>
        <s v="2023_CO_H21"/>
        <s v="2023_CO_H15"/>
        <s v="Pendiente"/>
        <s v="2023_TH_H28"/>
        <s v="2023_TH_H9"/>
        <s v="2023_TH_H10"/>
        <s v="2023_TH_H35"/>
        <s v="2023_TH_H20"/>
        <s v="2023_TH_H1"/>
        <s v="2024_DI_H1"/>
        <s v="2024_CJ_H3"/>
        <s v="2024_TH_H4"/>
        <s v="2024_TH_H2"/>
        <s v="2024_TH_H3"/>
        <s v="2025_DI_H5"/>
        <s v="2025_CJ_H2"/>
        <s v="2025_CJ_H3"/>
        <s v="2025_DI_H1"/>
        <s v="2021DenIPVH1"/>
        <s v="2022_AD_H9"/>
        <s v="2018DenCon9677H4"/>
        <s v="2022_AD_H2"/>
        <s v="2022_AD_H7"/>
        <s v="2022_AD_H11"/>
        <s v="2022_AD_H12"/>
        <s v="2022_TI_H7"/>
        <s v="2022_TH_H15"/>
        <s v="2021Fin2020H6"/>
        <s v="2021Fin2020H7"/>
        <s v="2025Fin2024H15"/>
        <s v="2025Fin2024H16"/>
        <s v="2019_CO_H2"/>
        <s v="2022_TH_H7"/>
        <s v="2024Fin2023H15"/>
        <s v="2020_GF_H1"/>
        <s v="2023_TI_H1"/>
        <s v="2022_TI_H1"/>
        <s v="2023DenCom171H1"/>
        <s v="2024Fin2023H3"/>
        <s v="2024Fin2023H4"/>
        <s v="2025_MC_H3"/>
        <s v="2025Fin2024H9"/>
        <s v="2022_MC_H4"/>
        <s v="2020_AD_H2"/>
        <s v="2025_PE_H1"/>
        <s v="2023_DI_H3"/>
        <s v="2025_MC_H2"/>
        <s v="2025Fin2024H10"/>
        <s v="2022_EN_H7"/>
        <s v="2022_TH_H9"/>
        <s v="2025Fin2024H4"/>
        <s v="2021_GD_H1"/>
        <s v="2021_AU_H1"/>
        <s v="2022_AD_H14"/>
        <s v="2022_AU_H7"/>
        <s v="2024Fin2023HR1"/>
        <s v="2020_GF_H5"/>
        <s v="2020_GF_H6"/>
        <s v="2021_GF_H5"/>
        <s v="2022_AU_H6"/>
        <s v="2022_EN_H2"/>
        <s v="2025_GF_H3"/>
        <s v="2025_GF_H5"/>
        <s v="2025_GF_H7"/>
        <s v="2025_GF_H6"/>
        <s v="2025_GF_H1"/>
        <s v="2025_GF_H2"/>
        <s v="2025Fin2024H5"/>
        <s v="2025_GF_H4"/>
        <s v="2023_GF_H10"/>
        <s v="2024Fin2023HR2"/>
        <s v="2024Fin2023HR3"/>
        <s v="2021_GF_H1"/>
        <s v="2025Fin2024H8"/>
        <s v="2021_GF_H2"/>
        <s v="2021_GF_H3"/>
        <s v="2023_GF_H4"/>
        <s v="2022_EN_H3"/>
        <s v="2021_GF_H4"/>
        <s v="2021_AD_H8"/>
        <s v="2022_EN_H5"/>
        <s v="2022_EN_H1"/>
        <s v="2021_TI_H10"/>
        <s v="2019_TI_H4"/>
        <s v="2025_DI_H2"/>
        <s v="2025_DI_H3"/>
        <s v="2022_EN_H4"/>
        <s v="2022_EN_H6"/>
        <s v="2022_EN_H8"/>
        <s v="2022_CO_H2"/>
        <s v="2022_CO_H1"/>
        <s v="2022_TI_H8"/>
        <s v="2022_TI_H6"/>
        <s v="2022_TH_H10"/>
        <s v="2022_GF_H5"/>
        <s v="2022_GF_H4"/>
        <s v="2021_AU_H8"/>
        <s v="2021_CO_H3"/>
        <s v="2021_AU_H7"/>
        <s v="2022_GF_H6"/>
        <s v="2021_GF_H6"/>
        <s v="2021_CO_H4"/>
        <s v="2022_GF_H7"/>
        <s v="2022_GF_H8"/>
        <s v="2022_PE_H1"/>
        <s v="2020_GF_H2"/>
        <s v="2020_GF_H4"/>
        <s v="2023_AU_H2"/>
        <s v="2023_AU_H14"/>
        <s v="2023_GF_H9"/>
        <s v="2023_DI_H4"/>
        <s v="2023_GF_H2"/>
        <s v="2023_TH_H21"/>
        <s v="2023_AU_H6"/>
        <s v="2022_AU_H8"/>
        <s v="2022_DI_H1"/>
        <s v="2023DenCom171H2"/>
        <s v="2024Fin2023H2"/>
        <s v="2024Fin2023H5"/>
        <s v="2024Fin2023H9"/>
        <s v="2022_TH_H11"/>
        <s v="2022_TH_H12"/>
        <s v="2022_TH_H16"/>
        <s v="2022_TH_H8"/>
        <s v="2022_TH_H3"/>
        <s v="2022_TH_H4"/>
      </sharedItems>
    </cacheField>
    <cacheField name="Cantidad de hallazgos" numFmtId="0">
      <sharedItems containsString="0" containsBlank="1" containsNumber="1" containsInteger="1" minValue="0" maxValue="1"/>
    </cacheField>
    <cacheField name="Origen del hallazgo" numFmtId="0">
      <sharedItems count="89">
        <s v="Gestión Administrativa"/>
        <s v="Auditoría al sistema de Gestión en Seguridad y Salud en el Trabajo"/>
        <s v="Auditoría Gestión Contractual"/>
        <s v="Segumiento a la Gestión de Tecnología e Informática"/>
        <s v="Talento Humano"/>
        <s v="MECI"/>
        <s v="Informe Semestral del Estado de Control Interno de DNBC por el periodo comprendido entre el 1 de enero al 30 de Junio de 2020"/>
        <s v="INFORME SEGUIMIENTO AL GRADO DE CUMPLIMIENTO DE LAS NORMAS DE AUSTERIDAD Y EFICIENCIA DEL GASTO PÚBLICO A 30 DE JUNIO DE 2020"/>
        <s v="Informe Rezago Presupuestal 2020"/>
        <s v="Informe Seguimiento Austeridad Gasto l Trimestre de 2021"/>
        <s v="Informe Semestral del Estado de Control Interno de DNBC por el periodo comprendido entre el 1 de Enero al 30 de Junio de 2021"/>
        <s v="Informe de Auditoría al proceso Gestión Documental"/>
        <s v="Informe Seguimiento Austeridad Gasto Il Trimestre de 2021"/>
        <s v="Evaluación al grado de eficacia, eficiencia y efectividad del proceso de Gestión Contractual, la administración de los riesgos, los controles y el cumplimiento de la normatividad legal vigente"/>
        <s v="Informe Seguimiento Ley 1712 de 2014- Ley de Transparencia y del derecho de acceso a la información pública nacional&quot;."/>
        <s v="Auditoria Interna al Sistema de Gestión en Seguridad y Salud en el Trabajo 2021"/>
        <s v="Informe Seguimiento Austeridad Gasto IIl Trimestre de 2021"/>
        <s v="Informe Semestral del Estado de Control Interno de DNBC por el periodo comprendido entre el 1 de Julio o al 31 de Diciembre de 2021"/>
        <s v="Informe seguimiento al grado de cumplimiento de las normas de austeridad y eficiencia del gasto público a 31/12/2021"/>
        <s v="Seguimiento a la atención de Peticiones, Quejas, Reclamos, Solicitudes y Denuncias II semestre de 2021"/>
        <s v="Auditoría Financiera a la Dirección Nacional de Bomberos de Colombia (DNBC) Vigencia Fiscal 2021"/>
        <s v="Denuncia 2020. Orden de Compra 56640 de 2020."/>
        <s v="Denuncia 2020. Convenio de Asociación nro. 254 de 2020 suscrito entre U.A.E. Dirección Nacional de Bomberos DNBC y Cuerpo de Bomberos Voluntarios de Envigado CBVE"/>
        <s v="Auditoría Financiera a la Dirección Nacional de Bomberos de Colombia (DNBC) Vigencia Fiscal 2022"/>
        <s v="Informe Seguimiento Austeridad Gasto II Trimestre de 2022"/>
        <s v="Informe Seguimiento Austeridad Gasto I Trimestre de 2022"/>
        <s v="Informe detallado de seguimiento y evaluacion al tratamiento de las peticiones, quejas, reclamos, solicitudes y denuncias recibidas en el periodo comprendido entre el 1 de julio al 31 de diciembre de 2022."/>
        <s v="Informe seguimiento al comité de conciliacion de la DNBC correspondiente al primer semestre de 2023"/>
        <s v="Informe Auditoria Proceso Gestión Contractual - Vigencia 2022"/>
        <s v="INFORME DE SEGUIMIENTO Y EVALUACION AL TRATAMIENTO DE LAS PETICIONES, QUEJAS, RECLAMOS, SOLICITUDES Y DENUNCIAS RECIBIDAS EN EL PERIODO COMPRENDIDO ENTRE EL 1 DE ENERO AL 30 DE JUNIO DE 2023"/>
        <s v="Informe Seguimiento Austeridad Gasto II Trimestre de 2023"/>
        <s v="Auditoria anual control interno contable 2023"/>
        <s v="INFORME DE SEGUIMIENTO Y EVALUACION AL TRATAMIENTO DE LAS PETICIONES, QUEJAS, RECLAMOS, SOLICITUDES Y DENUNCIAS RECIBIDAS EN EL PERIODO COMPRENDIDO ENTRE EL 1 DE JULIO AL 31 DE DICIEMBRE DE 2023"/>
        <s v="Informe Seguimiento Austeridad Gasto I Trimestre de 2023"/>
        <s v="Seguimiento Comité de Conciliación del primer semestre de 2024"/>
        <s v="Seguimiento a la información litigiosa Ekogui del segundo semestre de 2024"/>
        <s v="Informe de Control Interno Contable vigencia 2024"/>
        <s v="Informe Ejecutivo seguimiento del estado actual de la información registrada por la DNBC, en el SIGEP vigencia 2024."/>
        <s v="Seguimiento Comité de Conciliación del primer semestre de 2025"/>
        <s v="INFORME DE SEGUIMIENTO Y EVALUACION AL TRATAMIENTO DE LAS PETICIONES, QUEJAS, RECLAMOS, SOLICITUDES Y DENUNCIAS RECIBIDAS EN EL PERIODO COMPRENDIDO ENTRE EL 1 DE ENERO AL 30 DE JUNIO"/>
        <s v="Convenio 9677 06 1298 2013."/>
        <s v="Denuncia 2024. Publicación extemporánea SECOP ll Denuncias 2024-298024-82111/ Radicado 2024ER0042791 del 05/03/2024 y 2024-298886-82111/ Radicado 2024ER0051970 del 13/03/2024"/>
        <s v="Auditoría Financiera a la Dirección Nacional de Bomberos de Colombia (DNBC) Vigencia Fiscal 2023"/>
        <s v="Auditoria Financiera 2024"/>
        <s v="Denuncia Contrato 223 de 2024"/>
        <s v="Seguimiento a la información litigiosa Ekogui del segundo semestre de 2025"/>
        <s v="Denuncia 2021 Implementación formulario radicación consulta PQRSD actualización del sistema de gestión documental ORFEO"/>
        <s v="Informe Semestral del Estado de Control Interno de DNBC por el periodo comprendido entre el 1 de enero al 30 de junio de 2022"/>
        <s v="Auditoría Financiera a la Dirección Nacional de Bomberos de Colombia (DNBC) Vigencia Fiscal 2020"/>
        <s v="Denuncia 2021. Administrativo Disciplinario Implementación Sistema de Información Planificador de Recursos Empresariales ERP Denuncia 2021-208386-82111-SE"/>
        <s v="INFORME DE SEGUIMIENTO DEL ESTADO ACTUAL DE LA INFORMACIÓN REGISTRADA POR LA DIRECCIÓN NACIONAL DE BOMBEROS, EN EL SISTEMA DE INFORMACIÓN Y GESTIÓN DEL EMPLEO PÚBLICO (SIGEPII)"/>
        <s v="Seguridad y Salud en el Trabajo"/>
        <s v="Decreto 491 de 2020"/>
        <s v="Informe Semestral del Estado de Control Interno de DNBC por el periodo comprendido entre el 1 de Julio al 31 de diciembre 2020"/>
        <s v="Evaluación Control Interno Contable de la vigencia 2020"/>
        <s v="Informe de Austeridad en el Gasto IV Trimestre de 2020."/>
        <s v="Auditoria Interna al Sistema de Gestión en Seguridad y Salud en el Trabajo vigencia 2020"/>
        <s v="Verificación Sistema de Información y Gestión del Empleo Público SIGEP"/>
        <s v="Informe de Auditoría al proceso Coordinación Operativa"/>
        <s v="Auditoria Interna al Proceso Educación Nacional para Bomberos"/>
        <s v="Auditoria Interna al Sistema de Gestión en Seguridad y Salud en el Trabajo 2022"/>
        <s v="Informe Seguimiento Austeridad Gasto III Trimestre de 2022"/>
        <s v="Denuncia transición de IPV4 a IPV6 y portal web compatible con IPV6- Contrato 078-2029"/>
        <s v="Informe Seguimiento Austeridad Gasto IV Trimestre de 2022"/>
        <s v="Denuncia 2023-289269-80134-D / Radicado 2023ER0220799 del 20/11/2023 Contrato comodato 171 de 2018"/>
        <s v="Informe detallado de seguimiento y evaluación al tratamiento de las peticiones, quejas, reclamos, solicitudes y denuncias recibidas en el periodo comprendido entre el 1 de enero y el 30 de junio de 2021"/>
        <s v="Informe de seguimento Austeridad III trimestre de 2020"/>
        <s v="Informe Semestral del Estado de Control Interno de  DNBC por el periodo comprendido entre el 1 de enero al  30 de Junio de 2020" u="1"/>
        <s v="Informe Semestral del Estado de Control Interno de  DNBC por el periodo comprendido entre el 1 de Julio al  31 de diciembre 2020" u="1"/>
        <s v="Informe Rezago Presupuestal  2020" u="1"/>
        <s v="Informe Seguimiento Austeridad Gasto l  Trimestre de 2021" u="1"/>
        <s v="Informe Semestral del Estado de Control Interno de  DNBC por el periodo comprendido entre el 1 de Enero  al  30 de Junio de 2021" u="1"/>
        <s v="Informe Seguimiento Austeridad Gasto Il  Trimestre de 2021" u="1"/>
        <s v="Evaluación al grado de eficacia, eficiencia y efectividad del proceso de Gestión Contractual, la administración de los riesgos, los controles y el cumplimiento de la normatividad legal vigente_x000a__x000a_" u="1"/>
        <s v="Informe  Seguimiento Ley 1712 de 2014- Ley de Transparencia y del derecho de acceso a la información pública nacional&quot;." u="1"/>
        <s v="Informe Seguimiento Austeridad Gasto IIl  Trimestre de 2021" u="1"/>
        <s v="Informe Semestral del Estado de Control Interno de  DNBC por el periodo comprendido entre el 1 de Julio o  al  31 de Diciembre de 2021" u="1"/>
        <s v="Informe Seguimiento Austeridad Gasto I  Trimestre de 2022" u="1"/>
        <s v="INFORME  DE SEGUIMIENTO DEL ESTADO ACTUAL DE LA INFORMACIÓN REGISTRADA POR LA DIRECCIÓN NACIONAL DE BOMBEROS, EN EL SISTEMA DE INFORMACIÓN Y GESTIÓN DEL EMPLEO PÚBLICO (SIGEPII)" u="1"/>
        <s v="INFORME  DE SEGUIMIENTO Y EVALUACION AL TRATAMIENTO DE LAS PETICIONES, QUEJAS, RECLAMOS, SOLICITUDES Y DENUNCIAS RECIBIDAS EN EL PERIODO COMPRENDIDO ENTRE EL 1 DE ENERO AL 30 DE JUNIO" u="1"/>
        <s v="Informe Seguimiento Austeridad Gasto II  Trimestre de 2022" u="1"/>
        <s v="Informe Semestral del Estado de Control Interno de  DNBC por el periodo comprendido entre el 1 de enero  al  30  de junio de 2022" u="1"/>
        <s v="Informe Seguimiento Austeridad Gasto III  Trimestre de 2022" u="1"/>
        <s v="Informe Seguimiento Austeridad Gasto II  Trimestre de 2023" u="1"/>
        <s v="Informe Seguimiento Austeridad Gasto IV  Trimestre de 2022" u="1"/>
        <s v="Informe Seguimiento Austeridad Gasto I  Trimestre de 2023" u="1"/>
        <s v="Denuncia transición de IPV4 a IPV6 y portal web compatible con IPV6- Contrato 078-2029 " u="1"/>
        <s v="Auditoría Financiera a la Dirección Nacional de Bomberos de Colombia (DNBC) Vigencia Fiscal 2021 " u="1"/>
        <s v="Denuncia 2020. Convenio de Asociación nro. 254 de 2020 suscrito entre U.A.E. Dirección Nacional de Bomberos DNBC y Cuerpo de Bomberos Voluntarios de Envigado CBVE " u="1"/>
      </sharedItems>
    </cacheField>
    <cacheField name="DESCRIPCIÓN DEL HALLAZGO" numFmtId="15">
      <sharedItems longText="1"/>
    </cacheField>
    <cacheField name="POLÍTICA MIPG IMPACTADA" numFmtId="15">
      <sharedItems containsBlank="1"/>
    </cacheField>
    <cacheField name="ANALISIS DE CAUSAS" numFmtId="0">
      <sharedItems containsMixedTypes="1" containsNumber="1" containsInteger="1" minValue="0" maxValue="0" longText="1"/>
    </cacheField>
    <cacheField name="CAUSA RAÍZ DEL HALLAZGO" numFmtId="0">
      <sharedItems containsMixedTypes="1" containsNumber="1" containsInteger="1" minValue="0" maxValue="0" longText="1"/>
    </cacheField>
    <cacheField name="ACCIÓN DE MEJORA" numFmtId="0">
      <sharedItems longText="1"/>
    </cacheField>
    <cacheField name="COD ACTIVIDAD" numFmtId="0">
      <sharedItems/>
    </cacheField>
    <cacheField name="ACTIVIDADES/DESCRIPCIÓN" numFmtId="0">
      <sharedItems longText="1"/>
    </cacheField>
    <cacheField name="UNIDAD DE MEDIDA" numFmtId="0">
      <sharedItems longText="1"/>
    </cacheField>
    <cacheField name="CANTIDAD / UNIDAD DE MEDIDA" numFmtId="0">
      <sharedItems containsBlank="1" containsMixedTypes="1" containsNumber="1" containsInteger="1" minValue="1" maxValue="100"/>
    </cacheField>
    <cacheField name="FECHA DE INICIO" numFmtId="164">
      <sharedItems containsNonDate="0" containsDate="1" containsString="0" containsBlank="1" minDate="2019-01-02T00:00:00" maxDate="2026-07-02T00:00:00"/>
    </cacheField>
    <cacheField name="FECHA DE FINALIZACIÓN" numFmtId="164">
      <sharedItems containsNonDate="0" containsDate="1" containsString="0" containsBlank="1" minDate="2019-02-28T00:00:00" maxDate="2027-01-01T00:00:00"/>
    </cacheField>
    <cacheField name="ACTIVIDADES/PLAZO EN SEMANAS" numFmtId="1">
      <sharedItems containsSemiMixedTypes="0" containsString="0" containsNumber="1" minValue="0" maxValue="166.5"/>
    </cacheField>
    <cacheField name="RESPONSABLE / PROCESO" numFmtId="0">
      <sharedItems/>
    </cacheField>
    <cacheField name="OBSERVACIONES" numFmtId="0">
      <sharedItems containsBlank="1"/>
    </cacheField>
    <cacheField name="1. Avance físico de ejecución" numFmtId="9">
      <sharedItems containsMixedTypes="1" containsNumber="1" minValue="0" maxValue="1"/>
    </cacheField>
    <cacheField name="1. Descripción de evidencias o soportes ejecución" numFmtId="0">
      <sharedItems containsDate="1" containsMixedTypes="1" minDate="1899-12-31T00:00:00" maxDate="1899-12-31T00:00:00" longText="1"/>
    </cacheField>
    <cacheField name="1. Evidencias LINK" numFmtId="0">
      <sharedItems containsMixedTypes="1" containsNumber="1" containsInteger="1" minValue="0" maxValue="0" longText="1"/>
    </cacheField>
    <cacheField name="2. Fecha del seguimiento" numFmtId="164">
      <sharedItems containsSemiMixedTypes="0" containsNonDate="0" containsDate="1" containsString="0" minDate="1899-12-30T00:00:00" maxDate="2026-05-12T00:00:00"/>
    </cacheField>
    <cacheField name="2. Descripción seguimiento evidencia" numFmtId="9">
      <sharedItems containsMixedTypes="1" containsNumber="1" containsInteger="1" minValue="0" maxValue="0" longText="1"/>
    </cacheField>
    <cacheField name="2. % Avance" numFmtId="9">
      <sharedItems containsMixedTypes="1" containsNumber="1" minValue="0" maxValue="1"/>
    </cacheField>
    <cacheField name="2. EFICACIA" numFmtId="9">
      <sharedItems containsMixedTypes="1" containsNumber="1" containsInteger="1" minValue="0" maxValue="0"/>
    </cacheField>
    <cacheField name="3. Fecha de Seguimiento" numFmtId="14">
      <sharedItems containsDate="1" containsMixedTypes="1" minDate="2025-05-29T00:00:00" maxDate="2026-06-09T00:00:00"/>
    </cacheField>
    <cacheField name="3. Avance físico de ejecución" numFmtId="9">
      <sharedItems containsSemiMixedTypes="0" containsString="0" containsNumber="1" minValue="0" maxValue="1"/>
    </cacheField>
    <cacheField name="3. Observaciones" numFmtId="0">
      <sharedItems containsBlank="1" longText="1"/>
    </cacheField>
    <cacheField name="3. Estado de Oportunidad" numFmtId="9">
      <sharedItems/>
    </cacheField>
    <cacheField name="EFECTIVIDAD" numFmtId="9">
      <sharedItems/>
    </cacheField>
    <cacheField name="ESTADO" numFmtId="9">
      <sharedItems/>
    </cacheField>
    <cacheField name="OBSERVACIONES2" numFmtId="9">
      <sharedItems longText="1"/>
    </cacheField>
    <cacheField name="1. Avance físico de ejecución2" numFmtId="9">
      <sharedItems containsBlank="1" containsMixedTypes="1" containsNumber="1" minValue="0" maxValue="100"/>
    </cacheField>
    <cacheField name="1. Descripción de evidencias o soportes ejecución2" numFmtId="49">
      <sharedItems containsMixedTypes="1" containsNumber="1" containsInteger="1" minValue="0" maxValue="0" longText="1"/>
    </cacheField>
    <cacheField name="1. Evidencias LINK2" numFmtId="49">
      <sharedItems containsMixedTypes="1" containsNumber="1" containsInteger="1" minValue="0" maxValue="0" longText="1"/>
    </cacheField>
    <cacheField name="2. Fecha del seguimiento2" numFmtId="9">
      <sharedItems containsMixedTypes="1" containsNumber="1" containsInteger="1" minValue="46213" maxValue="46218"/>
    </cacheField>
    <cacheField name="2. Descripción seguimiento evidencia2" numFmtId="9">
      <sharedItems containsMixedTypes="1" containsNumber="1" containsInteger="1" minValue="0" maxValue="0" longText="1"/>
    </cacheField>
    <cacheField name="2. % Avance2" numFmtId="9">
      <sharedItems containsMixedTypes="1" containsNumber="1" minValue="0" maxValue="1"/>
    </cacheField>
    <cacheField name="2. EFICACIA2" numFmtId="9">
      <sharedItems count="4">
        <s v="EN EJECUCIÓN"/>
        <s v="CUMPLIDO"/>
        <s v="VENCIDO"/>
        <s v="PENDIENTE DE REVISIÓN"/>
      </sharedItems>
    </cacheField>
  </cacheFields>
  <extLst>
    <ext xmlns:x14="http://schemas.microsoft.com/office/spreadsheetml/2009/9/main" uri="{725AE2AE-9491-48be-B2B4-4EB974FC3084}">
      <x14:pivotCacheDefinition/>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atherine Alfonso Beltrán" refreshedDate="46299.926326736109" createdVersion="8" refreshedVersion="8" minRefreshableVersion="3" recordCount="494" xr:uid="{FACACEE3-8185-4E65-9576-E54838C7E12D}">
  <cacheSource type="worksheet">
    <worksheetSource ref="A510:H1004" sheet="Eficacia"/>
  </cacheSource>
  <cacheFields count="8">
    <cacheField name="VIGENCIA" numFmtId="0">
      <sharedItems containsSemiMixedTypes="0" containsString="0" containsNumber="1" containsInteger="1" minValue="2016" maxValue="2025" count="9">
        <n v="2016"/>
        <n v="2018"/>
        <n v="2019"/>
        <n v="2020"/>
        <n v="2021"/>
        <n v="2022"/>
        <n v="2023"/>
        <n v="2024"/>
        <n v="2025"/>
      </sharedItems>
    </cacheField>
    <cacheField name="CÓDIGO DE HALLAZGO" numFmtId="0">
      <sharedItems/>
    </cacheField>
    <cacheField name="CUMPLIDO" numFmtId="0">
      <sharedItems containsString="0" containsBlank="1" containsNumber="1" containsInteger="1" minValue="1" maxValue="8"/>
    </cacheField>
    <cacheField name="EN EJECUCIÓN" numFmtId="0">
      <sharedItems containsString="0" containsBlank="1" containsNumber="1" containsInteger="1" minValue="1" maxValue="6"/>
    </cacheField>
    <cacheField name="PENDIENTE DE REVISIÓN" numFmtId="0">
      <sharedItems containsString="0" containsBlank="1" containsNumber="1" containsInteger="1" minValue="1" maxValue="1"/>
    </cacheField>
    <cacheField name="VENCIDO" numFmtId="0">
      <sharedItems containsString="0" containsBlank="1" containsNumber="1" containsInteger="1" minValue="1" maxValue="4"/>
    </cacheField>
    <cacheField name="Total general" numFmtId="0">
      <sharedItems containsSemiMixedTypes="0" containsString="0" containsNumber="1" containsInteger="1" minValue="1" maxValue="10"/>
    </cacheField>
    <cacheField name="EFICACIA" numFmtId="0">
      <sharedItems count="4">
        <s v="EN EJECUCIÓN"/>
        <s v="VENCIDO"/>
        <s v="CUMPLIDO"/>
        <s v="PENDIENTE"/>
      </sharedItems>
    </cacheField>
  </cacheFields>
  <extLst>
    <ext xmlns:x14="http://schemas.microsoft.com/office/spreadsheetml/2009/9/main" uri="{725AE2AE-9491-48be-B2B4-4EB974FC3084}">
      <x14:pivotCacheDefinition/>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atherine Alfonso Beltrán" refreshedDate="46299.932535995373" createdVersion="8" refreshedVersion="8" minRefreshableVersion="3" recordCount="495" xr:uid="{B8D682EA-2267-4B61-B38C-E2A8D27D3B6C}">
  <cacheSource type="worksheet">
    <worksheetSource ref="A510:I1005" sheet="Eficacia"/>
  </cacheSource>
  <cacheFields count="9">
    <cacheField name="VIGENCIA" numFmtId="0">
      <sharedItems containsSemiMixedTypes="0" containsString="0" containsNumber="1" containsInteger="1" minValue="2016" maxValue="2025" count="9">
        <n v="2016"/>
        <n v="2018"/>
        <n v="2019"/>
        <n v="2020"/>
        <n v="2021"/>
        <n v="2022"/>
        <n v="2023"/>
        <n v="2024"/>
        <n v="2025"/>
      </sharedItems>
    </cacheField>
    <cacheField name="CÓDIGO DE HALLAZGO" numFmtId="0">
      <sharedItems/>
    </cacheField>
    <cacheField name="CUMPLIDO" numFmtId="0">
      <sharedItems containsString="0" containsBlank="1" containsNumber="1" containsInteger="1" minValue="1" maxValue="8"/>
    </cacheField>
    <cacheField name="EN EJECUCIÓN" numFmtId="0">
      <sharedItems containsString="0" containsBlank="1" containsNumber="1" containsInteger="1" minValue="1" maxValue="6"/>
    </cacheField>
    <cacheField name="PENDIENTE DE REVISIÓN" numFmtId="0">
      <sharedItems containsString="0" containsBlank="1" containsNumber="1" containsInteger="1" minValue="1" maxValue="1"/>
    </cacheField>
    <cacheField name="VENCIDO" numFmtId="0">
      <sharedItems containsString="0" containsBlank="1" containsNumber="1" containsInteger="1" minValue="1" maxValue="4"/>
    </cacheField>
    <cacheField name="Total general" numFmtId="0">
      <sharedItems containsSemiMixedTypes="0" containsString="0" containsNumber="1" containsInteger="1" minValue="1" maxValue="10"/>
    </cacheField>
    <cacheField name="EFICACIA" numFmtId="0">
      <sharedItems/>
    </cacheField>
    <cacheField name="Por Evaluar " numFmtId="0">
      <sharedItems count="2">
        <s v="Abierto"/>
        <s v="Por Evaluar"/>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00">
  <r>
    <n v="1"/>
    <x v="0"/>
    <x v="0"/>
    <s v="Subdirección Administrativa y Financiera"/>
    <m/>
    <s v="2018_GA_H1"/>
    <n v="1"/>
    <x v="0"/>
    <x v="0"/>
    <m/>
    <s v="1er Por qué: Por el tiempo que lleva de creada la institución no se requería de un software para este tipo de control._x000a_2do Por qué: No se tenía una gran cantidad de inventarios para administrar._x000a_3er Por qué: No se habían asignado recursos para la adquisición de este software, porque debido a las medidas de sostenibilidad fiscal, se recortaron recursos a las entidades del Estado."/>
    <s v="La institución era pequeña y no se había evidenciado la necesidad de esta adquisición."/>
    <s v="Acción correctiva"/>
    <s v="GA_AC01"/>
    <s v="Implementación modulo de Inventario de SIIF Nación"/>
    <s v="Modulo Implemntado"/>
    <n v="1"/>
    <d v="2026-03-01T00:00:00"/>
    <d v="2026-12-31T00:00:00"/>
    <n v="45"/>
    <s v="14. Gestión Administrativa / 13. Gestión Financiera"/>
    <s v="Revisar Tema con Financiera"/>
    <n v="1"/>
    <s v="Se esta manejando una prueba piloto SIIF NACIÓN"/>
    <s v="https://dnbcgovco-my.sharepoint.com/:f:/g/personal/planeacion_dnbc_gov_co/IgCKsvM4H_KTR6xnllTYAW4KAYnPCAelO_DLpgStTfwUj-M?e=KcFs8q"/>
    <d v="2026-05-11T00:00:00"/>
    <s v="Se evidencia respuesta de MinHacienda para uso piloto de sistema Siif Nación - Modulo Recursos Fisicos"/>
    <n v="0.1"/>
    <x v="0"/>
    <d v="2026-05-29T00:00:00"/>
    <n v="0.1"/>
    <s v="Se evidenció correo electronioco de fecha 03/02/2026 donde gestion financiera solicita al ministerio de hecienda  y credito publico un modulo de gestion de recursos fisicos, y mediante el cual se recibe respueta con fecha 20/02/2026 para iniciar una prueba piloto"/>
    <s v="EN EJECUCIÓN"/>
    <s v="No aplica"/>
    <s v="No aplica"/>
    <s v="No aplica"/>
    <n v="1"/>
    <s v="Se muestra proceso que se esta llevando para el manejo de la prueba piloto SIIF NACIÓN "/>
    <s v="https://dnbcgovco-my.sharepoint.com/:f:/g/personal/planeacion_dnbc_gov_co/IgD3RyDi0X_yRo0wLAd4u0hIAegznAHHnleG17rsX0XqwHY?e=c4mIfd"/>
    <s v="11/07/206"/>
    <s v="Se remite información sobre las gestiones adelantadas para la implementación del modulo siif nacion"/>
    <n v="0.3"/>
    <s v="EN EJECUCIÓN"/>
    <m/>
    <m/>
    <m/>
    <m/>
    <m/>
    <s v="EFECTIVO"/>
    <s v="ABIERTO"/>
    <m/>
    <s v=""/>
    <s v=""/>
    <s v=""/>
    <s v=""/>
    <s v=""/>
    <s v=""/>
    <s v=""/>
    <m/>
    <m/>
    <m/>
    <s v="SIN INICIAR"/>
    <s v="EFECTIVO"/>
    <s v="ABIERTO"/>
    <m/>
    <s v=""/>
    <s v=""/>
    <s v=""/>
    <s v=""/>
    <s v=""/>
    <s v=""/>
    <s v=""/>
    <m/>
    <m/>
    <m/>
    <s v="SIN INICIAR"/>
    <s v="EFECTIVO"/>
    <s v="ABIERTO"/>
    <m/>
  </r>
  <r>
    <n v="2"/>
    <x v="0"/>
    <x v="1"/>
    <s v="Subdirección Administrativa y Financiera"/>
    <m/>
    <s v="2019_AD_H1"/>
    <n v="1"/>
    <x v="1"/>
    <x v="1"/>
    <m/>
    <s v="Dificultades en el establecimiento oportuno de contratación de los programas de mantenimiento y personal para ejecución de los mismos. Pues estos dependen de la aprobación de recursos y programas en JNB, para su posterior ejecución presupuestal y contratación."/>
    <s v="Dificultades en el establecimiento oportuno de contratación de los programas de mantenimiento y personal para ejecución de los mismos. Pues estos dependen de la aprobación de recursos y programas en JNB, para su posterior ejecución presupuestal y contratación."/>
    <s v="Acción correctiva"/>
    <s v="GA_AC02"/>
    <s v="Elaborar manual o instructivo o procedimiento sobre las actividades que se deben desarrollar para el mantenimiento preventivo y correctivo de los bienes a cargo de la entidad"/>
    <s v="Documento elaborado"/>
    <n v="1"/>
    <d v="2026-05-01T00:00:00"/>
    <d v="2026-09-30T00:00:00"/>
    <n v="22.349999999999998"/>
    <s v="14. Gestión Administrativa"/>
    <m/>
    <n v="0"/>
    <s v="En proceso de elaboración "/>
    <s v="https://dnbcgovco-my.sharepoint.com/:f:/g/personal/planeacion_dnbc_gov_co/IgD_grekOtWqQqtlM5-uKNzKAXw_t2tystb5VgPWhpKqINg?e=7IgzFu"/>
    <d v="2026-05-11T00:00:00"/>
    <s v="No se evidencia avance para el periodo"/>
    <n v="0"/>
    <x v="0"/>
    <d v="2026-05-28T00:00:00"/>
    <n v="0"/>
    <s v="No fue posible identificar evidencias para el presente período de análisis"/>
    <s v="SIN INICIAR"/>
    <s v="No aplica"/>
    <s v="No aplica"/>
    <s v="No aplica"/>
    <n v="0.5"/>
    <s v="Se adjunta borrador del procedimiento de mantenimiento preventivo y correctivo de los bienes"/>
    <s v="https://dnbcgovco-my.sharepoint.com/:f:/g/personal/planeacion_dnbc_gov_co/IgA9gTnDW-M3Sr7w2wpzF8RrAaZWUGxMNdPoWX7g-hR4cDw?e=9xfiP1"/>
    <s v="11/07/206"/>
    <s v="Se adjunta borrador del procedimiento de mantenimiento preventivo y correctivo de los bienes"/>
    <n v="0.5"/>
    <s v="EN EJECUCIÓN"/>
    <m/>
    <m/>
    <m/>
    <m/>
    <m/>
    <s v="EFECTIVO"/>
    <s v="ABIERTO"/>
    <m/>
    <s v=""/>
    <s v=""/>
    <s v=""/>
    <s v=""/>
    <s v=""/>
    <s v=""/>
    <s v=""/>
    <m/>
    <m/>
    <m/>
    <s v="SIN INICIAR"/>
    <s v="EFECTIVO"/>
    <s v="ABIERTO"/>
    <m/>
    <s v=""/>
    <s v=""/>
    <s v=""/>
    <s v=""/>
    <s v=""/>
    <s v=""/>
    <s v=""/>
    <m/>
    <m/>
    <m/>
    <s v="SIN INICIAR"/>
    <s v="EFECTIVO"/>
    <s v="ABIERTO"/>
    <m/>
  </r>
  <r>
    <n v="3"/>
    <x v="0"/>
    <x v="1"/>
    <s v="Subdirección Administrativa y Financiera"/>
    <m/>
    <s v="2019_AD_H1"/>
    <n v="0"/>
    <x v="1"/>
    <x v="1"/>
    <m/>
    <s v="Dificultades en el establecimiento oportuno de contratación de los programas de mantenimiento y personal para ejecución de los mismos. Pues estos dependen de la aprobación de recursos y programas en JNB, para su posterior ejecución presupuestal y contratación."/>
    <s v="Dificultades en el establecimiento oportuno de contratación de los programas de mantenimiento y personal para ejecución de los mismos. Pues estos dependen de la aprobación de recursos y programas en JNB, para su posterior ejecución presupuestal y contratación."/>
    <s v="Acción correctiva"/>
    <s v="GA_AC03"/>
    <s v="Elaborar y Ejecutar plan o programa de mantenimiento exigidos por la norma."/>
    <s v="Plan o programa de mantenimiento ejecutado"/>
    <n v="1"/>
    <d v="2026-05-01T00:00:00"/>
    <d v="2026-12-31T00:00:00"/>
    <n v="36"/>
    <s v="14. Gestión Administrativa"/>
    <m/>
    <n v="0"/>
    <s v="En proceso de elaboración "/>
    <s v="https://dnbcgovco-my.sharepoint.com/:f:/g/personal/planeacion_dnbc_gov_co/IgCHix03hdsORJdFzXwbKzzkAYCwKvT-WMSbymO7s_ZNdBo?e=tzOHt9"/>
    <d v="2026-05-11T00:00:00"/>
    <s v="No se evidencia avance para el periodo"/>
    <n v="0"/>
    <x v="0"/>
    <d v="2026-05-28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s v="EN EJECUCIÓN"/>
    <m/>
    <m/>
    <m/>
    <m/>
    <m/>
    <s v="EFECTIVO"/>
    <s v="ABIERTO"/>
    <m/>
    <s v=""/>
    <s v=""/>
    <s v=""/>
    <s v=""/>
    <s v=""/>
    <s v=""/>
    <s v=""/>
    <m/>
    <m/>
    <m/>
    <s v="SIN INICIAR"/>
    <s v="EFECTIVO"/>
    <s v="ABIERTO"/>
    <m/>
    <s v=""/>
    <s v=""/>
    <s v=""/>
    <s v=""/>
    <s v=""/>
    <s v=""/>
    <s v=""/>
    <m/>
    <m/>
    <m/>
    <s v="SIN INICIAR"/>
    <s v="EFECTIVO"/>
    <s v="ABIERTO"/>
    <m/>
  </r>
  <r>
    <n v="4"/>
    <x v="0"/>
    <x v="1"/>
    <s v="Subdirección Administrativa y Financiera"/>
    <m/>
    <s v="2019_CO_H1"/>
    <n v="1"/>
    <x v="2"/>
    <x v="2"/>
    <s v="GESTIÓN PRESUPUESTAL Y EFICIENCIA DEL GASTO PÚBLICO"/>
    <s v="Incumplimiento de los procesos de la entidad en la presentación oportuna de los estudios previos, análisis del sector, estudios de mercado y demás soportes requeridos para la contratación que se solicite._x000a_Falta de atención por parte de las áreas usuarias en la presentación integral y oportuna de la información soporte del proceso contractual._x000a_"/>
    <s v="Falta de atención por parte de las áreas usuarias en la presentación integral y oportuna de la información soporte del proceso contractual."/>
    <s v="Acción correctiva"/>
    <s v="GC_AC1"/>
    <s v="Seguimiento al Plan de adquisiciones realizados y validación con el cargue de información con SECOP"/>
    <s v="Seguimientos realizados"/>
    <n v="9"/>
    <d v="2026-04-01T00:00:00"/>
    <d v="2026-12-31T00:00:00"/>
    <n v="40.5"/>
    <s v="15. Gestión Contractual"/>
    <s v="En mesa de trabajo se actualización"/>
    <n v="0.27"/>
    <s v="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_x000a_"/>
    <s v="https://dnbcgovco-my.sharepoint.com/personal/planeacion_dnbc_gov_co/_layouts/15/onedrive.aspx?id=%2Fpersonal%2Fplaneacion%5Fdnbc%5Fgov%5Fco%2FDocuments%2FDocumentos%20SIGE%2F6%2E%20Planes%2FPLAN%20DE%20MEJORA%2F2026%2F01%2E%20Seguimiento%20Primer%20Trimestre%2F15%2E%20Gesti%C3%B3n%20Contractual%2FGC%5FAC1&amp;viewid=efb70791%2Db8ab%2D49e7%2Db552%2Dd3d4cbe976b9&amp;ct=1777387045307&amp;or=OWA%2DNT%2DMail"/>
    <d v="2026-05-11T00:00:00"/>
    <s v="Se incluye bases de planes de adquisiciones pero no se evidencia el respecti seguimiento"/>
    <n v="0"/>
    <x v="0"/>
    <d v="2026-05-15T00:00:00"/>
    <n v="0.5"/>
    <s v="Se evidencio que la accion formulada carece de soportes que permitan verificar el cumplimiento de la actividad, toda vez que los documentos reportados no incluyen segumientos al plan anual de adquisiciones."/>
    <s v="EN EJECUCIÓN"/>
    <s v="No aplica"/>
    <s v="No aplica"/>
    <s v="No aplica"/>
    <n v="0.27"/>
    <s v="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evidencia seguimiento al PAA. Se sugiere su reporte vía correo electrónico al lider de proceso y al profesional de planeación"/>
    <n v="0.27"/>
    <s v="EN EJECUCIÓN"/>
    <d v="2026-07-27T00:00:00"/>
    <n v="0.5"/>
    <s v="Se evidencia avance en el reporte al Plan Anual de Adquisiones PAA"/>
    <s v="EN EJECUCIÓN"/>
    <m/>
    <s v="EFECTIVO"/>
    <s v="ABIERTO"/>
    <m/>
    <s v=""/>
    <s v=""/>
    <s v=""/>
    <s v=""/>
    <s v=""/>
    <s v=""/>
    <s v=""/>
    <m/>
    <m/>
    <m/>
    <s v="SIN INICIAR"/>
    <s v="EFECTIVO"/>
    <s v="ABIERTO"/>
    <m/>
    <s v=""/>
    <s v=""/>
    <s v=""/>
    <s v=""/>
    <s v=""/>
    <s v=""/>
    <s v=""/>
    <m/>
    <m/>
    <m/>
    <s v="SIN INICIAR"/>
    <s v="EFECTIVO"/>
    <s v="ABIERTO"/>
    <m/>
  </r>
  <r>
    <n v="5"/>
    <x v="0"/>
    <x v="1"/>
    <s v="Subdirección Administrativa y Financiera"/>
    <m/>
    <s v="2019_CO_H2"/>
    <n v="1"/>
    <x v="2"/>
    <x v="3"/>
    <s v="COMPRAS Y CONTRATACIÓN PÚBLICA"/>
    <s v="Debilidad en la ejecución de los controles para la elaboración de los documentos propios del Proceso Gestión contractual."/>
    <s v="Debilidad en la ejecución de los controles para la elaboración de los documentos propios del Proceso Gestión contractual."/>
    <s v="Acción correctiva"/>
    <s v="GC_AC2"/>
    <s v="Realizar la revisión de los documentos &quot;Constancia de idoneidad y experiencia&quot; y &quot;verificación de los documentos de la propuesta&quot; por parte de un profesional diferente al profesional que proyectó el respectivo documento a fin de verificar la consistencia de la información. "/>
    <s v="N° de documentos con revisión / N° de documentos expedidos (Constancia de idoneidad y experiencia y verificación de los documentos de la propuesta)"/>
    <n v="1"/>
    <d v="2020-01-02T00:00:00"/>
    <d v="2020-06-30T00:00:00"/>
    <n v="26.700000000000003"/>
    <s v="15. Gestión Contractual"/>
    <s v="En mesa de trabajo se determina que se debe es reportar seguimiento"/>
    <n v="1"/>
    <s v="La actividad se viene realizando desde la etapa precontractual. Como evidencias se adjuntan constancias de idoneidad y experiencia y documentos de verificación de propuestas con firma y/o visto bueno de un profesional distinto al proyectista, correos institucionales que evidencian la remisión y validación de los documentos, así como registros de control y trazabilidad incorporados en los expedientes contractuales._x000a__x000a_"/>
    <s v="https://dnbcgovco-my.sharepoint.com/personal/planeacion_dnbc_gov_co/_layouts/15/onedrive.aspx?id=%2Fpersonal%2Fplaneacion%5Fdnbc%5Fgov%5Fco%2FDocuments%2FDocumentos%20SIGE%2F6%2E%20Planes%2FPLAN%20DE%20MEJORA%2F2026%2F01%2E%20Seguimiento%20Primer%20Trimestre%2F15%2E%20Gesti%C3%B3n%20Contractual%2FGC%5FAC2&amp;viewid=efb70791%2Db8ab%2D49e7%2Db552%2Dd3d4cbe976b9&amp;ct=1777387045307&amp;or=OWA%2DNT%2DMail"/>
    <d v="2026-05-11T00:00:00"/>
    <s v="Se adjuntan documentos del comodato de magangue. Adicionalmente no se evidencia uso de los documentos señalados en la activdidad"/>
    <n v="0"/>
    <x v="1"/>
    <d v="2026-05-15T00:00:00"/>
    <n v="0"/>
    <s v="Se evidencio que la accion formulada carece de soportes que permitan verificar el cumplimiento de la actividad, toda vez que los documentos reportados no subsanan el hallazgo fotmulado "/>
    <s v="VENCIDA"/>
    <s v="No aplica"/>
    <s v="No aplica"/>
    <s v="No aplica"/>
    <n v="1"/>
    <s v="La actividad se viene realizando desde la etapa precontractual. Como evidencias se adjuntan constancias de idoneidad y experiencia y documentos de verificación de propuestas con firma y/o visto bueno de un profesional distinto al proyectista, correos institucionales que evidencian la remisión y validación de los documentos, así como registros de control y trazabilidad incorporados en los expedientes contractuales._x000a_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No se evidencian soportes de la actividad"/>
    <n v="0"/>
    <s v="VENCIDO"/>
    <d v="2026-07-27T00:00:00"/>
    <n v="0"/>
    <s v="Se evidencio que la accion formulada carece de soportes que permitan verificar el cumplimiento de la actividad, toda vez que los documentos reportados no subsanan el hallazgo formulado "/>
    <s v="VENCIDA"/>
    <m/>
    <s v="EFECTIVO"/>
    <s v="ABIERTO"/>
    <m/>
    <s v=""/>
    <s v=""/>
    <s v=""/>
    <s v=""/>
    <s v=""/>
    <s v=""/>
    <s v=""/>
    <m/>
    <m/>
    <m/>
    <s v="SIN INICIAR"/>
    <s v="EFECTIVO"/>
    <s v="ABIERTO"/>
    <m/>
    <s v=""/>
    <s v=""/>
    <s v=""/>
    <s v=""/>
    <s v=""/>
    <s v=""/>
    <s v=""/>
    <m/>
    <m/>
    <m/>
    <s v="SIN INICIAR"/>
    <s v="EFECTIVO"/>
    <s v="ABIERTO"/>
    <m/>
  </r>
  <r>
    <n v="6"/>
    <x v="0"/>
    <x v="1"/>
    <s v="Subdirección Administrativa y Financiera"/>
    <m/>
    <s v="2019_CO_H2"/>
    <n v="0"/>
    <x v="2"/>
    <x v="3"/>
    <s v="COMPRAS Y CONTRATACIÓN PÚBLICA"/>
    <s v="Debilidad en la ejecución de los controles para la elaboración de los documentos propios del Proceso Gestión contractual."/>
    <s v="Debilidad en la ejecución de los controles para la elaboración de los documentos propios del Proceso Gestión contractual."/>
    <s v="Acción correctiva"/>
    <s v="GC_AC3"/>
    <s v="Incluir en el Procedimiento Gestión Contractual el control para la revisión de los documentos &quot;Hoja de vida DAFP&quot;, &quot;Constancia de idoneidad y experiencia&quot; y &quot;verificación de los documentos de la propuesta&quot;."/>
    <s v="Procedimiento Gestión Contractual actualizado con controles para la revisión de los documentos &quot;Hoja de Vida DAFP&quot;, &quot;Constancia de idoneidad y experiencia&quot; y &quot;verificación de los documentos de la propuesta&quot;, publicados en la carpeta del SIGEC"/>
    <n v="1"/>
    <d v="2019-12-09T00:00:00"/>
    <d v="2020-03-27T00:00:00"/>
    <n v="16.2"/>
    <s v="15. Gestión Contractual"/>
    <s v="En mesa de trabajo se determina que se debe es reportar seguimiento"/>
    <n v="0"/>
    <s v="El indicador no se encuentra cumplido; actualmente se adelanta la revisión y ajuste del Procedimiento de Gestión Contractual para incorporar los controles documentales requeridos."/>
    <n v="0"/>
    <d v="2026-05-11T00:00:00"/>
    <s v="Sin avance en la actividad"/>
    <n v="0"/>
    <x v="1"/>
    <d v="2026-05-15T00:00:00"/>
    <n v="1"/>
    <s v="Se evidencio pantallazo de la pagina web de la entidad en la cual se puede realizar o verificar los procdimientos de cada uno de los proceos de la DNBC"/>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El indicador no se encuentra cumplido; actualmente se adelanta la revisión y ajuste del Procedimiento de Gestión Contractual para incorporar los controles documentales requeridos."/>
    <n v="0"/>
    <s v="11/07/206"/>
    <s v="No se evidencian soportes de la actividad"/>
    <n v="0"/>
    <s v="VENCIDO"/>
    <d v="2026-07-27T00:00:00"/>
    <n v="0"/>
    <s v="Se evidencio que la accion formulada carece de soportes que permitan verificar el cumplimiento de la actividad"/>
    <s v="VENCIDA"/>
    <m/>
    <s v="EFECTIVO"/>
    <s v="ABIERTO"/>
    <m/>
    <s v=""/>
    <s v=""/>
    <s v=""/>
    <s v=""/>
    <s v=""/>
    <s v=""/>
    <s v=""/>
    <m/>
    <m/>
    <m/>
    <s v="SIN INICIAR"/>
    <s v="EFECTIVO"/>
    <s v="ABIERTO"/>
    <m/>
    <s v=""/>
    <s v=""/>
    <s v=""/>
    <s v=""/>
    <s v=""/>
    <s v=""/>
    <s v=""/>
    <m/>
    <m/>
    <m/>
    <s v="SIN INICIAR"/>
    <s v="EFECTIVO"/>
    <s v="ABIERTO"/>
    <m/>
  </r>
  <r>
    <n v="7"/>
    <x v="0"/>
    <x v="1"/>
    <s v="Subdirección Administrativa y Financiera"/>
    <m/>
    <s v="2019_TI_H5"/>
    <n v="1"/>
    <x v="3"/>
    <x v="4"/>
    <m/>
    <s v="1. Por qué: Desconocimiento de los los lineamientos, estándares y acciones a ejecutar que conforman la política de Gobierno Digital."/>
    <s v="Desconocimiento de los lineamientos, estándares y acciones a ejecutar que conforman la política de Gobierno_x000a_Digital."/>
    <s v="Acción correctiva"/>
    <s v="TI_AC1"/>
    <s v="Implementar el proyecto de estabilizacion de Servicios Tecnológicos que pretende habilitar los elementos transversales de Seguridad de la Información y Servicios Ciudadanos Digitales"/>
    <s v="N.º de actividades programadas / N.º de actividades realizadas"/>
    <n v="1"/>
    <d v="2026-04-01T00:00:00"/>
    <d v="2026-12-31T00:00:00"/>
    <n v="40.5"/>
    <s v="18. Gestión de Tecnología e Informática"/>
    <m/>
    <n v="0.3"/>
    <s v="Se aporta como evidencia el formato de necesidad RUE 2.0, que soporta la implementación y fortalecimiento de los servicios tecnológicos institucionales."/>
    <s v="https://dnbcgovco-my.sharepoint.com/:f:/g/personal/planeacion_dnbc_gov_co/IgBrVWPM042YTo_4iT2tkw4QAfir0p78OawR0odu1yhtmJU?e=xX7mWf"/>
    <d v="2026-05-11T00:00:00"/>
    <s v="Se evidencia formato de necesidad para proceso contractual"/>
    <n v="0.3"/>
    <x v="0"/>
    <d v="2026-06-05T00:00:00"/>
    <n v="0.3"/>
    <s v="Se evidenció como soporte el formato de necesidad correspondiente al bien o servicio solicitado denominado &quot;Desarrollo e implementación de la versión RUE 2.0 para la Dirección Nacional de Bomberos&quot;, con fecha del 10 de febrero de 2016._x000a__x000a_No obstante, la evidencia aportada corresponde únicamente a la identificación de una necesidad específica relacionada con el RUE 2.0 y no demuestra de manera suficiente la implementación del proyecto de estabilizacion de Servicios Tecnológicos que pretende habilitar los elementos transversales de Seguridad de la Información y Servicios Ciudadanos Digitales definidada como la acción correctiva a desarrollar._x000a__x000a_En consecuencia, la tercera línea de defensa recomienda identificar e implementar acciones adicionales orientadas a la apropiación, el diagnóstico, la planificación y el seguimiento de la Política de Gobierno Digital, conforme a los lineamientos del Ministerio TIC. Asimismo, se recomienda subsanar la causa raíz del hallazgo identificado, con el fin de asegurar la efectividad de la acción de  correctiva y prevenir su recurrencia."/>
    <s v="EN EJECUCIÓN"/>
    <s v="No aplica"/>
    <s v="No aplica"/>
    <s v="No aplica"/>
    <n v="0.5"/>
    <s v="REGISTRO DE EVIDENCIAS: AVANCES DEL SISTEMA RUE 2.0_x000a_Se ejecutó el diagnóstico del sistema actual, el levantamiento de requerimientos con las dependencias operativas de la DNBC y la estructuración técnica del nuevo ecosistema modular en la nube. _x000a_Como soporte de la gestión y cumplimiento de estos hitos, se adjuntan las siguientes evidencias:_x000a_•_x0009_Análisis Técnico de Arquitectura y Almacenamiento: Detalle del estado de la base de datos y riesgos críticos de infraestructura._x000a_•_x0009_Historias de Usuario Avaladas: Requerimientos aprobados para los módulos de Educación, Seguros de Vida, Carnetización y Gestión Operativa de Emergencias (Ver actas de mesas técnicas y firmas de los líderes de proceso). _x000a_•_x0009_Lineamientos de Interoperabilidad: Documentación técnica para la integración geoespacial y la estrategia de despliegue en la nube existente de la entidad (Ver anexo de arquitectura técnica). "/>
    <s v="https://dnbcgovco-my.sharepoint.com/:f:/g/personal/planeacion_dnbc_gov_co/IgA-FIzs0RThT4qBiEStYuhZAe7mD0nvYRcP1lkfS905IjI?e=fJFTD8 "/>
    <n v="46214"/>
    <s v="El proceso avanzo an el aestructuración y definciión técnica para la actualizaicón del RUE 2.0"/>
    <n v="0.5"/>
    <s v="EN EJECUCIÓN"/>
    <d v="2026-08-10T00:00:00"/>
    <n v="0.5"/>
    <s v="Se evidenció el avance en la estructuración técnica y funcional del RUE 2.0, mediante la ejecución del diagnóstico del sistema actual, el levantamiento y documentación de requerimientos y la definición de aspectos técnicos de la nueva solución. Como soportes se verificaron: (i) Informe de Estado de la Aplicación Oracle APEX – RUE 1.0, en el cual se documenta el diagnóstico técnico, funcional y operativo de la plataforma; (ii) Historias de Usuario del RUE 2.0, con fecha visible del 22 de mayo de 2026; (iii) Formato de Solicitud de Adquisición de Software RUE V2.0, de fecha 15 de mayo de 2026; (iv) Formato de Necesidad para el RUE V2.0, de fecha 21 de mayo de 2026; y (v) Documento Técnico de Análisis de Software Libre, Gratuito y Open Source. Asimismo, se evidenciaron los requerimientos relacionados con arquitectura, interoperabilidad, seguridad, migración de datos e infraestructura en nube."/>
    <s v="EN EJECUCIÓN"/>
    <m/>
    <s v="EFECTIVO"/>
    <s v="ABIERTO"/>
    <m/>
    <s v=""/>
    <s v=""/>
    <s v=""/>
    <s v=""/>
    <s v=""/>
    <s v=""/>
    <s v=""/>
    <m/>
    <m/>
    <m/>
    <s v="SIN INICIAR"/>
    <s v="EFECTIVO"/>
    <s v="ABIERTO"/>
    <m/>
    <s v=""/>
    <s v=""/>
    <s v=""/>
    <s v=""/>
    <s v=""/>
    <s v=""/>
    <s v=""/>
    <m/>
    <m/>
    <m/>
    <s v="SIN INICIAR"/>
    <s v="EFECTIVO"/>
    <s v="ABIERTO"/>
    <m/>
  </r>
  <r>
    <n v="8"/>
    <x v="0"/>
    <x v="1"/>
    <s v="Subdirección Administrativa y Financiera"/>
    <m/>
    <s v="2019_TI_H5"/>
    <n v="0"/>
    <x v="3"/>
    <x v="4"/>
    <m/>
    <s v="1º Por qué: Desconocimiento de los lineamientos, estándares y acciones a ejecutar que conforman la política de Gobierno Digital."/>
    <s v="Desconocimiento de los lineamientos, estándares y acciones a ejecutar que conforman la política de Gobierno_x000a_Digital."/>
    <s v="Acción correctiva"/>
    <s v="TI_AC2"/>
    <s v="Implementación del protocolo de internet IPv6 de acuerdo a la Resolución 2710 de 2017."/>
    <s v="Implementacion del protocolo de internet IPV6"/>
    <n v="1"/>
    <d v="2026-04-01T00:00:00"/>
    <d v="2026-12-31T00:00:00"/>
    <n v="40.5"/>
    <s v="18. Gestión de Tecnología e Informática"/>
    <m/>
    <n v="0.1"/>
    <s v="A la fecha no existe proceso formal de implementación de IPv6; se identifica la necesidad dentro del PETI 2026 para definir hoja de ruta y acciones de cumplimiento."/>
    <n v="0"/>
    <d v="2026-05-11T00:00:00"/>
    <s v="El PETI se encuentra en proceso de actualización"/>
    <n v="0"/>
    <x v="0"/>
    <d v="2026-06-08T00:00:00"/>
    <n v="0"/>
    <s v="No fue posible identificar evidencias para el presente período de análisis"/>
    <s v="SIN INICIAR"/>
    <s v="No aplica"/>
    <s v="No aplica"/>
    <s v="No aplica"/>
    <n v="0"/>
    <s v="A la fecha no existe proceso formal de implementación de IPv6; se identifica la necesidad dentro del PETI 2026 para definir hoja de ruta y acciones de cumplimiento."/>
    <s v="https://dnbcgovco-my.sharepoint.com/:f:/g/personal/planeacion_dnbc_gov_co/IgCL1pQP1cEmQ7_wi2DWrvwKAeSKIbutIyCBF0An30PyfLI?e=bPpGED"/>
    <n v="46214"/>
    <s v="No se encuentran evidencias de seguimiento"/>
    <n v="0"/>
    <s v="EN EJECUCIÓN"/>
    <d v="2026-08-10T00:00:00"/>
    <n v="0"/>
    <s v="No fue posible identificar evidencias para el presente período de análisis"/>
    <s v="SIN INICIAR"/>
    <m/>
    <s v="EFECTIVO"/>
    <s v="ABIERTO"/>
    <m/>
    <s v=""/>
    <s v=""/>
    <s v=""/>
    <s v=""/>
    <s v=""/>
    <s v=""/>
    <s v=""/>
    <m/>
    <m/>
    <m/>
    <s v="SIN INICIAR"/>
    <s v="EFECTIVO"/>
    <s v="ABIERTO"/>
    <m/>
    <s v=""/>
    <s v=""/>
    <s v=""/>
    <s v=""/>
    <s v=""/>
    <s v=""/>
    <s v=""/>
    <m/>
    <m/>
    <m/>
    <s v="SIN INICIAR"/>
    <s v="EFECTIVO"/>
    <s v="ABIERTO"/>
    <m/>
  </r>
  <r>
    <n v="9"/>
    <x v="0"/>
    <x v="1"/>
    <s v="Subdirección Administrativa y Financiera"/>
    <m/>
    <s v="2019_TI_H4"/>
    <n v="1"/>
    <x v="3"/>
    <x v="5"/>
    <m/>
    <s v="1. Por qué; El grupo de gestión tecnológica no cuenta con el personal suficiente que permita realizar verificación o actualización de los procesos de la Gestión de TI_x000a__x000a_2. Por qué: El área de Gestión Tecnológica no tiene metodologías definidas para atender los requerimientos e incidentes por lo irregular de los elementos que componen de la red corporativa de la entidad._x000a__x000a_3. Por que; No se tienen claramente identificados los factores críticos o de éxito del proceso."/>
    <s v="No se tienen claramente identificados los factores críticos o de éxito del proceso."/>
    <s v="Acción correctiva"/>
    <s v="TI_AC3"/>
    <s v="Realizar la caracterización del proceso definiendo los factores críticos y de exitico del proceso. _x000a_"/>
    <s v="Metodologias definidas en el proceso de Gestión de Tecnología "/>
    <n v="1"/>
    <d v="2026-01-01T00:00:00"/>
    <d v="2026-04-30T00:00:00"/>
    <n v="17.849999999999998"/>
    <s v="18. Gestión de Tecnología e Informática"/>
    <s v="Reportar seguimiento"/>
    <n v="1"/>
    <s v="Se aporta como evidencia la Caracterización CT-TI versión 04 aprobada, que contiene la definición de factores críticos y de éxito del proceso."/>
    <s v="https://dnbcgovco-my.sharepoint.com/:f:/g/personal/planeacion_dnbc_gov_co/IgB5ud7b1mvzR6LEuE_muVtIAXnMfndxc-qfhTxTextcGU4?e=aHpPFN"/>
    <d v="2026-05-11T00:00:00"/>
    <s v="Se adjunta caracterizaicón del proceso en su versión 4 disponible desde marzo 2026"/>
    <n v="1"/>
    <x v="2"/>
    <d v="2026-06-08T00:00:00"/>
    <n v="1"/>
    <s v="Se evidencia la actualización y aprobación de la Caracterización del Proceso Gestión de Tecnología e Informática, versión 04, vigente desde el 31 de marzo de 2026, documento mediante el cual se fortalecen el objetivo, alcance, actividades, riesgos, indicadores y demás elementos del proceso, en concordancia con los lineamientos institucionales y el MIPG. En consecuencia, la evidencia permite validar la ejecución y cumplimiento de la acción correctiva formulada para subsanar el hallazgo identifica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n reporte de información por parte de la primera linea de defensa"/>
    <n v="0"/>
    <n v="46214"/>
    <s v="Actividad con cumplimiento reportado en el primer trimestre 2026"/>
    <n v="1"/>
    <s v="CUMPLIDO"/>
    <d v="2026-08-14T00:00:00"/>
    <n v="1"/>
    <s v="Se evidenció que la actividad reportó cumplimiento durante el primer trimestre de 2026, por lo que para el segundo trimestre se mantiene como cumplida."/>
    <s v="C. EXTRATEMPORANEAMENTE"/>
    <m/>
    <s v="EFECTIVO"/>
    <s v="ABIERTO"/>
    <m/>
    <s v=""/>
    <s v=""/>
    <s v=""/>
    <s v=""/>
    <s v=""/>
    <s v=""/>
    <s v=""/>
    <m/>
    <m/>
    <m/>
    <s v="SIN INICIAR"/>
    <s v="EFECTIVO"/>
    <s v="ABIERTO"/>
    <m/>
    <s v=""/>
    <s v=""/>
    <s v=""/>
    <s v=""/>
    <s v=""/>
    <s v=""/>
    <s v=""/>
    <m/>
    <m/>
    <m/>
    <s v="SIN INICIAR"/>
    <s v="EFECTIVO"/>
    <s v="ABIERTO"/>
    <m/>
  </r>
  <r>
    <n v="10"/>
    <x v="0"/>
    <x v="1"/>
    <s v="Subdirección Administrativa y Financiera"/>
    <m/>
    <s v="2019_TI_H2"/>
    <n v="1"/>
    <x v="3"/>
    <x v="6"/>
    <m/>
    <s v="1º Por qué; Los servidores públicos que recibieron a satisfacción el resultado esperado de la ejecución del contrato 078 de 2019 no continua en la entidad, lo que no permitió garantizar la seguridad de  la información para la puesta en marcha del sistema de Gestión documental ORFEO "/>
    <s v="Los servidores públicos que recibieron a satisfacción el resultado esperado de la ejecución del contrato 078 de 2019 no continúan en la entidad, lo que genero que no se lograra garantizar. La seguridad de la información para la puesta en marcha del sistema de Gestión documental ORFEO "/>
    <s v="Acción correctiva"/>
    <s v="TI_AC4"/>
    <s v="Realizar cronograma de mesas de trabajo y definir las actividades pendientes de ejecución"/>
    <s v="N.º de mesas de trabajo programadas / Nº de mesas de trabajo realizadas *100"/>
    <n v="1"/>
    <d v="2026-01-01T00:00:00"/>
    <d v="2026-04-30T00:00:00"/>
    <n v="17.849999999999998"/>
    <s v="18. Gestión de Tecnología e Informática"/>
    <s v="Reportar seguimiento"/>
    <n v="0.5"/>
    <s v="Se adjunta cronograma de mesas de trabajo, Plan de Acción Consolidado 2026, tablero de indicadores y PETI 2026 como evidencia de ejecución, donde se definieron actividades pendientes, responsables, seguimiento y ruta de cumplimiento."/>
    <s v="https://dnbcgovco-my.sharepoint.com/:f:/g/personal/planeacion_dnbc_gov_co/IgDmXlHU6zXTQK9x9jp7Bf17AYtyFsp_fzNFqXJ4TC8E0I4?e=UeixIY"/>
    <d v="2026-05-11T00:00:00"/>
    <s v="Se incluye información de plan de acción y borrador de actualización de PETI 2026"/>
    <n v="0.5"/>
    <x v="0"/>
    <d v="2026-06-08T00:00:00"/>
    <n v="0.5"/>
    <s v="Se presenta como evidencia del cumplimiento de la acción, el Plan Estratégico de Tecnologías de la Información (PETI) 2026 en su versión final y aprobada, junto con el cronograma de mesas de trabajo (primer trimestre 2026), el Plan de Acción de TI  del primer trimestre de 2026 y el Tablero de Indicadores debidamente diligenciados._x000a__x000a_La evidencia demuestra un avance parcial de la acción correctiva; no obstante, se recomienda continuar con su implementación, formalizar los documentos en construcción y documentar los resultados para garantizar el cumplimiento integral de la acción."/>
    <s v="EN EJECUCIÓN"/>
    <s v="No aplica"/>
    <s v="No aplica"/>
    <s v="No aplica"/>
    <n v="0.7"/>
    <s v="Se adjunta cronograma de mesas de trabajo, Plan de Acción Consolidado 2026, tablero de indicadores, informe ejecutivo de empalme y PETI 2026 como evidencia de ejecución, donde se definieron actividades pendientes, responsables, seguimiento, avances realizados hasta la fecha respecto al peti 2026 y ruta de cumplimiento."/>
    <s v="https://dnbcgovco-my.sharepoint.com/:f:/g/personal/planeacion_dnbc_gov_co/IgC6L_qLZD4BT5-vRKloMpNDAVwI_xxDXqifAFKLx6OnYMM?e=dlyS8w"/>
    <n v="46214"/>
    <s v="Se incluye información de plan de acción y borrador de actualización de PETI 2026"/>
    <n v="0.5"/>
    <s v="EN EJECUCIÓN"/>
    <d v="2026-08-14T00:00:00"/>
    <n v="0.6"/>
    <s v="Se evidenció la presentación del cronograma de mesas de trabajo, el Plan de Acción Consolidado 2026, el tablero de indicadores, el informe ejecutivo de empalme y el borrador de actualización del PETI 2026, como soportes del seguimiento a las actividades, responsables y avances reportados. El PETI 2026 contempla la planeación estratégica de TI y su seguimiento y control."/>
    <s v="EN EJECUCIÓN"/>
    <m/>
    <s v="EFECTIVO"/>
    <s v="ABIERTO"/>
    <m/>
    <s v=""/>
    <s v=""/>
    <s v=""/>
    <s v=""/>
    <s v=""/>
    <s v=""/>
    <s v=""/>
    <m/>
    <m/>
    <m/>
    <s v="SIN INICIAR"/>
    <s v="EFECTIVO"/>
    <s v="ABIERTO"/>
    <m/>
    <s v=""/>
    <s v=""/>
    <s v=""/>
    <s v=""/>
    <s v=""/>
    <s v=""/>
    <s v=""/>
    <m/>
    <m/>
    <m/>
    <s v="SIN INICIAR"/>
    <s v="EFECTIVO"/>
    <s v="ABIERTO"/>
    <m/>
  </r>
  <r>
    <n v="11"/>
    <x v="0"/>
    <x v="0"/>
    <s v="Subdirección Administrativa y Financiera"/>
    <m/>
    <s v="2018_TH_H1"/>
    <n v="1"/>
    <x v="4"/>
    <x v="7"/>
    <m/>
    <s v="Porque no existe una directriz del manejo del Biométrico y responsabilidad de cada funcionario frente a su cumplimiento."/>
    <s v="Porque no existe una directriz del manejo del Biométrico y responsabilidad de cada funcionario frente a su cumplimiento."/>
    <s v="Acción correctiva"/>
    <s v="TH_AC1"/>
    <s v="Se elaborará una directriz en la que se incluyan los horarios y las jornadas de trabajo, la trazabilidad de las novedades, manejo del Biométrico, la responsabilidad de cada funcionario frente a su cumplimiento y las acciones disciplinarias a que haya lugar."/>
    <s v="Directriz frente al horario laboral, novedades y biométrico"/>
    <n v="1"/>
    <d v="2019-01-02T00:00:00"/>
    <d v="2019-02-28T00:00:00"/>
    <n v="8.4"/>
    <s v="11. Gestión del Talento Humano"/>
    <s v="Presentar seguimiento en el rpimer trimestre"/>
    <n v="1"/>
    <s v="Se aportan registro de biometrico y permisos, en los cuales se ve reflejados los ingresos de los funcionarios."/>
    <s v="TH_AC1"/>
    <d v="2026-05-11T00:00:00"/>
    <s v="Incluyen reportes de biometricos (incompleto) y de permisos. No obstantes, no dan cuenta de la directriz planteada"/>
    <n v="0"/>
    <x v="1"/>
    <d v="2026-05-15T00:00:00"/>
    <n v="0"/>
    <s v="No fue posible identificar evidencias para el presente período de análisis"/>
    <s v="VENCIDA"/>
    <s v="No aplica"/>
    <s v="No aplica"/>
    <s v="No aplica"/>
    <n v="1"/>
    <s v="Se aportan registro de biometrico y permisos, en los cuales se ve reflejados los ingresos de los funcionario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Incluyen reportes de biometricos (incompleto) y de permisos. No obstantes, no dan cuenta de la directriz planteada"/>
    <n v="0"/>
    <s v="VENCIDO"/>
    <d v="2026-07-27T00:00:00"/>
    <n v="0"/>
    <s v="Se evidencio que la accion formulada carece de soportes que permitan verificar el cumplimiento de la actividad"/>
    <s v="VENCIDA"/>
    <m/>
    <s v="EFECTIVO"/>
    <s v="ABIERTO"/>
    <m/>
    <s v=""/>
    <s v=""/>
    <s v=""/>
    <s v=""/>
    <s v=""/>
    <s v=""/>
    <s v=""/>
    <m/>
    <m/>
    <m/>
    <s v="SIN INICIAR"/>
    <s v="EFECTIVO"/>
    <s v="ABIERTO"/>
    <m/>
    <s v=""/>
    <s v=""/>
    <s v=""/>
    <s v=""/>
    <s v=""/>
    <s v=""/>
    <s v=""/>
    <m/>
    <m/>
    <m/>
    <s v="SIN INICIAR"/>
    <s v="EFECTIVO"/>
    <s v="ABIERTO"/>
    <m/>
  </r>
  <r>
    <n v="12"/>
    <x v="0"/>
    <x v="0"/>
    <s v="Dirección General"/>
    <m/>
    <s v="2018_TH_H1"/>
    <n v="0"/>
    <x v="4"/>
    <x v="7"/>
    <s v="INTEGRIDAD"/>
    <s v="Porque no existe una directriz del manejo del Biométrico y responsabilidad de cada funcionario frente a su cumplimiento."/>
    <s v="Porque no existe una directriz del manejo del Biométrico y responsabilidad de cada funcionario frente a su cumplimiento."/>
    <s v="Acción correctiva"/>
    <s v="DI_AC1"/>
    <s v="Adelantar las acciones disciplinarias a que haya lugar por el incumplimiento de la directriz en cuanto a horario laboral."/>
    <s v="(# Procesos disciplinarios iniciados a los funcionarios de planta de la DNBC/# Procesos disciplinarios identificados relacionados por el incumplimiento de la directriz en cuanto a horario laboral"/>
    <n v="1"/>
    <d v="2019-03-01T00:00:00"/>
    <d v="2021-06-06T00:00:00"/>
    <n v="122.25"/>
    <s v="12. Gestión de Asuntos Disciplinarios"/>
    <m/>
    <n v="1"/>
    <s v="Existen dos procedimientos dentro del proceso de gestión de asuntos disciplinarios a saber: Asuntos Disciplinarios y Prevención Disciplinaria.  Dentro de las actividades que puede desplegar el proceso se han adelantado una investigación disciplinaria con pliego de cargos formulado y debidamente notificado, el cual fue trasladado para la etapa de juzgamiento el 6 de agosto de 2024, existen dos indagaciones previas, una de las cuales se encuentra en recaudo probatorio y respecto de la otra se adelantó función preventiva, sobre esta última, se están adelantando las acciones con el proceso de talento humano para posterior socialización. Se anexa como evidencias el oficio remisorio de la Investigación Disciplinaria, el auto de apertura de la Indagación Previa y la Función preventiva junto con el correo de asignación de fechas de socialización de la misma. Todas estas actividades se encuentran enmarcadas en relación con el hallazgo descrito y direccionadas de acuerdo con las actuaciones disciplinarias consagradas para el efecto. Anexo las evidencias respectivas."/>
    <s v="https://dnbcgovco-my.sharepoint.com/:f:/g/personal/planeacion_dnbc_gov_co/IgCjzhi-q60BSZdTYwtOAbllAX-OMwaJIqn8vbOEj5i5oe8?e=8mKB0J"/>
    <d v="2026-05-11T00:00:00"/>
    <s v="Se evidencia en el respectivo hallazgo, que se realizó la apertura de la acción disciplinaria IP 006-2024, relacionado con el incumplimiento de la directriz en cuanto a horario laboral"/>
    <n v="1"/>
    <x v="2"/>
    <d v="2026-05-15T00:00:00"/>
    <n v="1"/>
    <s v="Se presenta como evidencia el auto de apertura de la actuación disciplinaria IP 006-2024,  que incluye el auto de apertura de investigación disciplinaria (del 25 de junio de 2024) por presunto incumplimiento del horario laboral, el respectivo auto de archivo por prevención y los correos de socialización. La trazabilidad de estos registros permite validar la ejecución y el cumplimiento total de la acción correctiva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13"/>
    <x v="0"/>
    <x v="0"/>
    <s v="Subdirección Administrativa y Financiera"/>
    <m/>
    <s v="2018_TH_H1"/>
    <n v="0"/>
    <x v="4"/>
    <x v="7"/>
    <m/>
    <s v="Porque no existe una directriz del manejo del Biométrico y responsabilidad de cada funcionario frente a su cumplimiento."/>
    <s v="Porque no existe una directriz del manejo del Biométrico y responsabilidad de cada funcionario frente a su cumplimiento."/>
    <s v="Acción correctiva"/>
    <s v="TH_AC2"/>
    <s v="Realizar informe mensual de los funcionarios que incumplen las directrises en cuanto a horario laboral. _x000a_"/>
    <s v="Informes Realizados"/>
    <n v="12"/>
    <d v="2026-01-01T00:00:00"/>
    <d v="2026-12-31T00:00:00"/>
    <n v="54"/>
    <s v="11. Gestión del Talento Humano"/>
    <m/>
    <n v="0"/>
    <n v="0"/>
    <n v="0"/>
    <d v="2026-05-11T00:00:00"/>
    <s v="No se evidencia seguimiento"/>
    <n v="0"/>
    <x v="0"/>
    <d v="2026-05-15T00:00:00"/>
    <n v="0"/>
    <s v="No fue posible identificar evidencias para el presente período de análisis"/>
    <s v="SIN INICIAR"/>
    <s v="No aplica"/>
    <s v="No aplica"/>
    <s v="No aplica"/>
    <n v="1"/>
    <s v="se aporta informe mensual (enero a juni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Incluyen documento word con pantallazo de documentos de excel. No se evidencia ningun informe"/>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14"/>
    <x v="0"/>
    <x v="0"/>
    <s v="Subdirección Administrativa y Financiera"/>
    <m/>
    <s v="2018_AD_H1"/>
    <n v="1"/>
    <x v="0"/>
    <x v="8"/>
    <m/>
    <s v="1er Por qué: Porque los programas ambientales están en fase de actualización y perfeccionamiento_x000a_2do Por qué: Se tenia presente que era un asunto netamente contractual._x000a_3er Por qué: Falta de asesoría en el tema. "/>
    <s v="Falta de asesoría en el tema"/>
    <s v="Acción correctiva"/>
    <s v="GA_AC04"/>
    <s v="Establecer los requisitos ambientales para la compra de productos y servicios para entregarlos al proceso de gestión de contractual."/>
    <s v="Documento con los requisitos ambientales para la compra de productos y servicios entregado al proceso de gestión de contractual enviado a gestión de contratación con el fin de que modificación el manual de contratación."/>
    <n v="1"/>
    <d v="2026-05-01T00:00:00"/>
    <d v="2026-12-31T00:00:00"/>
    <n v="36"/>
    <s v="14. Gestión Administrativa"/>
    <m/>
    <n v="0"/>
    <s v="Ya se realizó En espera de subida Manual de Contratacion a Documentos SIGE"/>
    <s v="https://dnbcgovco-my.sharepoint.com/:f:/g/personal/planeacion_dnbc_gov_co/IgB19ESilxpMSJfUKtVjxhE4AQSL_eXP18BVUzcXbHzBwRY?e=kudfXg"/>
    <d v="2026-05-11T00:00:00"/>
    <s v="En el mes de abril el proceso presentó solicitud de actualización de manual de contratación con información ambiental"/>
    <n v="0"/>
    <x v="0"/>
    <d v="2026-05-28T00:00:00"/>
    <n v="0"/>
    <s v="No fue posible identificar evidencias para el presente período de análisis"/>
    <s v="SIN INICIAR"/>
    <s v="No aplica"/>
    <s v="No aplica"/>
    <s v="No aplica"/>
    <n v="1"/>
    <s v="Se envío correro Propuesta de inclusión de lineamientos de cumplimiento ambiental en el Manual de Contratación"/>
    <s v="https://dnbcgovco-my.sharepoint.com/:f:/g/personal/planeacion_dnbc_gov_co/IgAc6eP5XB8pQr55udKPkl0RASZQtOsIDVz_mp7749xi4y0?e=WPN3wN"/>
    <n v="46214"/>
    <s v="Se presenta correo con información ambiental. No obstante, la entidad a la fecha no ha adoptado estos lineamientos en ninguno de los instrumentos destinados a la gestión contractual"/>
    <n v="0.5"/>
    <s v="EN EJECUCIÓN"/>
    <m/>
    <m/>
    <m/>
    <m/>
    <m/>
    <s v="EFECTIVO"/>
    <s v="ABIERTO"/>
    <m/>
    <s v=""/>
    <s v=""/>
    <s v=""/>
    <s v=""/>
    <s v=""/>
    <s v=""/>
    <s v=""/>
    <m/>
    <m/>
    <m/>
    <s v="SIN INICIAR"/>
    <s v="EFECTIVO"/>
    <s v="ABIERTO"/>
    <m/>
    <s v=""/>
    <s v=""/>
    <s v=""/>
    <s v=""/>
    <s v=""/>
    <s v=""/>
    <s v=""/>
    <m/>
    <m/>
    <m/>
    <s v="SIN INICIAR"/>
    <s v="EFECTIVO"/>
    <s v="ABIERTO"/>
    <m/>
  </r>
  <r>
    <n v="15"/>
    <x v="0"/>
    <x v="0"/>
    <s v="Subdirección Administrativa y Financiera"/>
    <m/>
    <s v="2018_AD_H1"/>
    <n v="1"/>
    <x v="0"/>
    <x v="8"/>
    <m/>
    <s v="1er Por qué: Porque los programas ambientales están en fase de actualización y perfeccionamiento_x000a_2do Por qué: Se tenia presente que era un asunto netamente contractual._x000a_3er Por qué: Falta de asesoría en el tema. "/>
    <s v="Falta de asesoría en el tema"/>
    <s v="Acción correctiva"/>
    <s v="GA_AC05"/>
    <s v="Manual de Contratación actualizado con la inclusión de requisitos ambientales para los procesos para compras verdes"/>
    <s v="Actualizacion de los lineamientos de compras verdes en el manual de contratación "/>
    <n v="1"/>
    <d v="2026-05-01T00:00:00"/>
    <d v="2026-12-31T00:00:00"/>
    <n v="36"/>
    <s v="15. Gestión Contractual / 14. Gestión Administrativa"/>
    <m/>
    <n v="0"/>
    <s v="Ya se realizó En espera de subida Manual de Contratacion a Documentos SIGE"/>
    <s v="https://dnbcgovco-my.sharepoint.com/:f:/g/personal/planeacion_dnbc_gov_co/IgBEsOvBeuHoSL1Q9PbjaoRmAb1anr6mohw0RTZZ8zLfMTs?e=XsAe2Q"/>
    <d v="2026-05-11T00:00:00"/>
    <s v="En el mes de abril el proceso presentó solicitud de actualización de manual de contratación con información ambiental"/>
    <n v="0"/>
    <x v="0"/>
    <d v="2026-05-15T00:00:00"/>
    <n v="0"/>
    <s v="No fue posible identificar evidencias para el presente período de análisis"/>
    <s v="SIN INICIAR"/>
    <s v="No aplica"/>
    <s v="No aplica"/>
    <s v="No aplica"/>
    <n v="1"/>
    <s v="Ya se incluyo los lineamientos de cumplimiento ambiental en el Manual de Contratación en espera de subida manual de contratación a Documentos SIGE"/>
    <s v="https://dnbcgovco-my.sharepoint.com/:f:/g/personal/planeacion_dnbc_gov_co/IgBN9rYsIDwaQohA4VbiOts9AQBRYEpGkqtpxDibakxo4hA?e=KWisvK"/>
    <n v="46214"/>
    <s v="Se presenta correo con información ambiental. No obstante, la entidad a la fecha no ha adoptado estos lineamientos en ninguno de los instrumentos destinados a la gestión contractual"/>
    <n v="0.5"/>
    <s v="EN EJECUCIÓN"/>
    <d v="2026-07-27T00:00:00"/>
    <n v="0.5"/>
    <s v="Se evidencia envio de cooreo de informacion ambiental como soporte de accion ante la actividad"/>
    <s v="SIN INICIAR"/>
    <m/>
    <s v="EFECTIVO"/>
    <s v="ABIERTO"/>
    <m/>
    <s v=""/>
    <s v=""/>
    <s v=""/>
    <s v=""/>
    <s v=""/>
    <s v=""/>
    <s v=""/>
    <m/>
    <m/>
    <m/>
    <s v="SIN INICIAR"/>
    <s v="EFECTIVO"/>
    <s v="ABIERTO"/>
    <m/>
    <s v=""/>
    <s v=""/>
    <s v=""/>
    <s v=""/>
    <s v=""/>
    <s v=""/>
    <s v=""/>
    <m/>
    <m/>
    <m/>
    <s v="SIN INICIAR"/>
    <s v="EFECTIVO"/>
    <s v="ABIERTO"/>
    <m/>
  </r>
  <r>
    <n v="16"/>
    <x v="0"/>
    <x v="1"/>
    <s v="Subdirección Administrativa y Financiera"/>
    <m/>
    <s v="2019_TI_H1"/>
    <n v="1"/>
    <x v="3"/>
    <x v="9"/>
    <m/>
    <s v="1º Por qué; Falta de personal para el seguimiento y verificación del cumplimiento de los indicadores en la  ejecucion del  soporte técnico de los equipos de la entidad._x000a__x000a_2º Por qué; No se tienen los recursos económicos necesarios para el cumplimiento del soporte Técnico._x000a__x000a__x000a_3º Por qué; No se aplican las políticas, procedimientos y seguimiento de atención de soporte Técnico. "/>
    <s v="No se aplican las políticas, procedimientos y seguimiento de atención de soporte Técnico. "/>
    <s v="Acción correctiva"/>
    <s v="TI_AC5"/>
    <s v="Realizar e implementar un formulario en linea que permita medir la oportunidad en tiempo real del soporte técnico, para la realización de los indicadores de gestión. "/>
    <s v="Formato ejecutado de control de mantenimiento a los equipos de computo de la DNBC."/>
    <n v="1"/>
    <d v="2026-01-01T00:00:00"/>
    <d v="2026-04-30T00:00:00"/>
    <n v="17.849999999999998"/>
    <s v="18. Gestión de Tecnología e Informática"/>
    <s v="Reportar seguimiento"/>
    <n v="0.5"/>
    <s v="Se adjunta Plan de Mantenimiento 2026 como evidencia de avance, incluyendo cronograma, seguimiento y mecanismos de evaluación para medición del soporte técnico."/>
    <s v="https://dnbcgovco-my.sharepoint.com/:f:/g/personal/planeacion_dnbc_gov_co/IgAkffJz8RHCSoYwUGVrNivMARn_03lGJ2j6OJKB6h4Tx_Q?e=PyfV3P"/>
    <d v="2026-05-11T00:00:00"/>
    <s v="No se evidencia actividades relacionadas con el formulario en linea"/>
    <n v="0"/>
    <x v="0"/>
    <d v="2026-06-08T00:00:00"/>
    <n v="0.25"/>
    <s v="Se evidencia la presentación del Plan de Mantenimiento Preventivo y Correctivo de los Equipos de Cómputo 2026 como soporte de avance; sin embargo, la evidencia aportada no permite verificar la realización e implementación de un formulario en línea que permita medir la oportunidad del soporte técnico en tiempo real para la generación y medición de los indicadores de gestión. _x000a_En consecuencia, desde la tercera línea de defensa no es posible validar el cumplimiento de la acción correctiva formulada. Se recomienda implementar el formulario definido, establecer los mecanismos para la captura y análisis de la información generada y aportar los soportes que evidencien su funcionamiento y utilización en la medición de los indicadores de gestión."/>
    <s v="EN EJECUCIÓN"/>
    <s v="No aplica"/>
    <s v="No aplica"/>
    <s v="No aplica"/>
    <n v="0.5"/>
    <s v="Se adjunta plan de mantenimiento 2026 como evidencia de avance, incluyendo cronograma, seguimiento y mecanismos de evaluación para medición del soporte técnico "/>
    <s v="https://dnbcgovco-my.sharepoint.com/:f:/g/personal/planeacion_dnbc_gov_co/IgDXgXmHdh5nS7h3Dk98FAPsAR-vt11nHinPm-YqLsZEsPc?e=nQaalK"/>
    <n v="46214"/>
    <s v="Se incluye documento de plan de mantenimiento"/>
    <n v="0.5"/>
    <s v="EN EJECUCIÓN"/>
    <d v="2026-08-14T00:00:00"/>
    <n v="0.5"/>
    <s v="Se evidenció la presentación del Plan de Mantenimiento 2026, que contempla el cronograma, seguimiento y mecanismos de evaluación para la medición del soporte técnico."/>
    <s v="EN EJECUCIÓN"/>
    <m/>
    <s v="EFECTIVO"/>
    <s v="ABIERTO"/>
    <m/>
    <s v=""/>
    <s v=""/>
    <s v=""/>
    <s v=""/>
    <s v=""/>
    <s v=""/>
    <s v=""/>
    <m/>
    <m/>
    <m/>
    <s v="SIN INICIAR"/>
    <s v="EFECTIVO"/>
    <s v="ABIERTO"/>
    <m/>
    <s v=""/>
    <s v=""/>
    <s v=""/>
    <s v=""/>
    <s v=""/>
    <s v=""/>
    <s v=""/>
    <m/>
    <m/>
    <m/>
    <s v="SIN INICIAR"/>
    <s v="EFECTIVO"/>
    <s v="ABIERTO"/>
    <m/>
  </r>
  <r>
    <n v="17"/>
    <x v="0"/>
    <x v="1"/>
    <s v="Subdirección Administrativa y Financiera"/>
    <m/>
    <s v="2019_TI_H1"/>
    <n v="0"/>
    <x v="3"/>
    <x v="9"/>
    <m/>
    <s v="1º Por qué; Falta de personal para el seguimiento y verificación del cumplimiento de los indicadores, soporte técnico y capacitación al personal en el manejo del Google Drive. _x000a__x000a__x000a_2º Por qué; No se cuenta con las herramientas tecnológicas necesarias para brindar soporte y mantenimiento a los equipos de la DNBC._x000a__x000a__x000a_3º Por qué; La obsolescencia en la plataforma tecnológica de la entidad ocasiona el aumento del numero de incidencias tecnológicas._x000a__x000a__x000a_4º Por qué; No se han verificado los indicadores del área de gestión de TI y solicitado los recursos necesarios para poder ejecutar las acciones y medir los indicadores&quot;"/>
    <s v="Falta de personal y recursos economicos para el seguimiento y verificación del cumplimiento de los indicadores."/>
    <s v="Acción correctiva"/>
    <s v="TI_AC6"/>
    <s v="Verificar la validez de los indicadores que permiten realizar seguimiento y evaluación periódica de los procesos de TI _x000a_"/>
    <s v="&quot;N.º Total de indicadores / N.º total de indicadores Verificados * 100 _x000a__x000a_"/>
    <n v="1"/>
    <d v="2026-01-01T00:00:00"/>
    <d v="2026-04-30T00:00:00"/>
    <n v="17.849999999999998"/>
    <s v="18. Gestión de Tecnología e Informática"/>
    <s v="Reportar seguimiento"/>
    <n v="1"/>
    <s v="Se aporta como evidencia el Tablero de Indicadores y Fichas Técnicas Gestión TI V4, en el que se verificaron definición, fórmula, periodicidad, meta y mecanismos de seguimiento y evaluación de los indicadores del proceso."/>
    <s v="https://dnbcgovco-my.sharepoint.com/:f:/g/personal/planeacion_dnbc_gov_co/IgDf_bpELDOIR7zFIV5Lm8t-AWYhJoKta_hK3z5dyahHYDc?e=S0dGWc"/>
    <d v="2026-05-11T00:00:00"/>
    <s v="Se incluye matriz de indicadores de gestión TI. No obstante, no se evidencia análisis sobre su necesidad o no de actualización"/>
    <n v="0.5"/>
    <x v="0"/>
    <d v="2026-06-08T00:00:00"/>
    <n v="0.5"/>
    <s v="Mediante la revisión del Tablero de Indicadores y las Fichas Técnicas del proceso de Gestión de Tecnología e Informática, primer tirimestre de 2026, se evidencia la definición de parámetros como objetivos, fórmulas, periodicidad, fuentes y mecanismos de seguimiento. Este soporte demuestra un avance parcial de la acción correctiva; no obstante, el equipo no aporta un registro o análisis documentado que permita validar la pertinencia, utilidad técnica o la necesidad de actualización de los indicadores propuestos_x000a_En consecuencia, desde la tercera línea de defensa se recomienda complementar la actividad con la evaluación formal de los indicadores existentes y documentar los resultados obtenidos, con el fin de sustentar su mantenimiento, ajuste o eliminación según corresponda."/>
    <s v="EN EJECUCIÓN"/>
    <s v="No aplica"/>
    <s v="No aplica"/>
    <s v="No aplica"/>
    <n v="0.75"/>
    <s v="Se aporta como evidencia el Tablero de Indicadores y Fichas Técnicas Gestión TI V4, en el que se verificaron definición, fórmula, periodicidad, meta y mecanismos de seguimiento y evaluación de los indicadores del proceso."/>
    <s v="https://dnbcgovco-my.sharepoint.com/:f:/g/personal/planeacion_dnbc_gov_co/IgBC3jWLCq5iRbvqDa0YlfeXATQDMRZAgXpkXvUZi7xqa6c?e=sYUQpf"/>
    <n v="46214"/>
    <s v="Se incluye matriz de indicadores de gestión TI. No obstante, no se evidencia análisis sobre su necesidad o no de actualización"/>
    <n v="0.5"/>
    <s v="EN EJECUCIÓN"/>
    <d v="2026-08-14T00:00:00"/>
    <n v="0.5"/>
    <s v="Se evidenció la presentación del Tablero de Indicadores y Fichas Técnicas de Gestión TI V4, así como la matriz de indicadores del proceso, en la cual se establecen la definición, fórmula, periodicidad, meta y mecanismos de seguimiento y evaluación."/>
    <s v="EN EJECUCIÓN"/>
    <m/>
    <s v="EFECTIVO"/>
    <s v="ABIERTO"/>
    <m/>
    <s v=""/>
    <s v=""/>
    <s v=""/>
    <s v=""/>
    <s v=""/>
    <s v=""/>
    <s v=""/>
    <m/>
    <m/>
    <m/>
    <s v="SIN INICIAR"/>
    <s v="EFECTIVO"/>
    <s v="ABIERTO"/>
    <m/>
    <s v=""/>
    <s v=""/>
    <s v=""/>
    <s v=""/>
    <s v=""/>
    <s v=""/>
    <s v=""/>
    <m/>
    <m/>
    <m/>
    <s v="SIN INICIAR"/>
    <s v="EFECTIVO"/>
    <s v="ABIERTO"/>
    <m/>
  </r>
  <r>
    <n v="18"/>
    <x v="0"/>
    <x v="1"/>
    <s v="Subdirección Administrativa y Financiera"/>
    <m/>
    <s v="2019_TI_H6"/>
    <n v="1"/>
    <x v="3"/>
    <x v="10"/>
    <m/>
    <s v="1. Por qué: Porque no se identificaron adecuadamente los  factores internos y externos que permitieran identificar las necesidades de la DNBC_x000a__x000a_2. Por qué:  Desconocimiento de la adecuada aplicación del PETI con base a los lineamientos de la entidad, teniendo en cuenta la guía y soporte emitido por el ministerio de las TICs _x000a__x000a_3. Por qué: El grupo de gestión tecnológica no cuenta con el personal para la  planeación y ejecución del plan."/>
    <s v="Desconocimiento de la adecuada aplicación del PETI con base a los lineamientos de la entidad, teniendo en cuenta la guía y soporte emitido por el ministerio de las TICs "/>
    <s v="Acción correctiva"/>
    <s v="TI_AC7"/>
    <s v="Actualizar el Plan Estratégico de Tecnologías de la Información y Comunicaciones de la DNBC con el proyecto actual de estabilización de Servicios Tecnológicos y definición del marco de seguridad y privacidad de la información y de los sistemas de_x000a_información."/>
    <s v="Proceso de PETIC actualizado y verificado."/>
    <n v="1"/>
    <d v="2026-01-01T00:00:00"/>
    <d v="2026-05-31T00:00:00"/>
    <n v="22.5"/>
    <s v="18. Gestión de Tecnología e Informática"/>
    <s v="Reportar seguimiento"/>
    <n v="0.9"/>
    <s v="Se adjunta PETI 2026 actualizado como evidencia de avance, incorporando proyecto de estabilización de servicios tecnológicos, componentes de seguridad y privacidad de la información; documento pendiente de aprobación ante Comité Ejecutivo para su cierre definitivo."/>
    <s v="https://dnbcgovco-my.sharepoint.com/:f:/g/personal/planeacion_dnbc_gov_co/IgByxAMzp3aqQ5HOb0vu_2CmAa3iwxui5gO6Vlq6RRmJ5SE?e=311D2c"/>
    <d v="2026-05-11T00:00:00"/>
    <s v="Se incluye documnto borrador de PETI que debe ser sometido a aprobación del Comité directivo"/>
    <n v="0.5"/>
    <x v="0"/>
    <d v="2026-06-08T00:00:00"/>
    <n v="0.5"/>
    <s v="Se presenta como evidencia un borrador de la actualización del Plan Estratégico de Tecnologías de la Información (PETI) 2026, incorporando componentes relacionados con el diagnóstico tecnológico institucional, la estrategia y el gobierno de TI, la gestión de riesgos, así como aspectos de seguridad y privacidad de la información. Si bien este soporte permite verificar avances significativos en la ejecución de la acción correctiva, se encuentra pendiente de aprobación por la instancia competente. En consecuencia, desde la tercera línea de defensa se determina un cumplimiento parcial, recomendando adelantar su oficialización y generar los registros correspondientes para validar el cierre definitivo del hallazgo."/>
    <s v="EN EJECUCIÓN"/>
    <s v="No aplica"/>
    <s v="No aplica"/>
    <s v="No aplica"/>
    <n v="0.9"/>
    <s v="Se adjunta PETI 2026 actualizado como evidencia de avance, incorporando proyecto de estabilización de servicios tecnológicos, componentes de seguridad y privacidad de la información; documento pendiente de aprobación ante Comité Ejecutivo para su cierre definitivo."/>
    <s v="https://dnbcgovco-my.sharepoint.com/:f:/g/personal/planeacion_dnbc_gov_co/IgCz49fgcv6kQJeY_OAlCuQ7ATmdHf6-WQP3vS0iQrPGmLw?e=Azckxn"/>
    <n v="46214"/>
    <s v="Se incluye documnto borrador de PETI que debe ser sometido a aprobación del Comité directivo"/>
    <n v="0.5"/>
    <s v="EN EJECUCIÓN"/>
    <d v="2026-08-14T00:00:00"/>
    <n v="0.5"/>
    <s v="Se evidenció la presentación del Plan de Mantenimiento 2026, identificado como propuesta con fecha 23/05/2023, que contempla el cronograma de actividades, seguimiento y mecanismos de evaluación para la medición del soporte técnico."/>
    <s v="EN EJECUCIÓN"/>
    <m/>
    <s v="EFECTIVO"/>
    <s v="ABIERTO"/>
    <m/>
    <s v=""/>
    <s v=""/>
    <s v=""/>
    <s v=""/>
    <s v=""/>
    <s v=""/>
    <s v=""/>
    <m/>
    <m/>
    <m/>
    <s v="SIN INICIAR"/>
    <s v="EFECTIVO"/>
    <s v="ABIERTO"/>
    <m/>
    <s v=""/>
    <s v=""/>
    <s v=""/>
    <s v=""/>
    <s v=""/>
    <s v=""/>
    <s v=""/>
    <m/>
    <m/>
    <m/>
    <s v="SIN INICIAR"/>
    <s v="EFECTIVO"/>
    <s v="ABIERTO"/>
    <m/>
  </r>
  <r>
    <n v="19"/>
    <x v="0"/>
    <x v="1"/>
    <s v="Subdirección Administrativa y Financiera"/>
    <m/>
    <s v="2019_TI_H3"/>
    <n v="1"/>
    <x v="3"/>
    <x v="11"/>
    <m/>
    <s v="1. Por qué: Porque no se identificaron adecuadamente los  factores internos y externos que permitieran identificar las necesidades de la DNBC_x000a__x000a_2. Por qué: Desconocimiento de la adecuada aplicación del PETI con base a los lineamientos de la entidad, teniendo en cuenta la guía y soporte emitido por el ministerio de las TICs _x000a__x000a_3. Por qué; El área de Gestión tecnológica no dispone de una herramienta corporativa que automatice el respaldo, almacénamiento y recuperacion de la información._x000a__x000a_"/>
    <s v="Desconocimiento de la adecuada aplicación del PETI con base a los lineamientos de la entidad, teniendo en cuenta la guía y soporte emitido por el ministerio de las TICs "/>
    <s v="Acción correctiva"/>
    <s v="TI_AC8"/>
    <s v="Verificar y ajustar el flujo de la ejecucion del procedimiento PC-TI-01 Gestión y Atención de Soporte Técnico al estado actual de la entidad._x000a_"/>
    <s v="Actualización del flujo de la ejecución de Gestión de Tecnología informática y Gestión y atención de soporte Técnico."/>
    <n v="1"/>
    <d v="2026-01-01T00:00:00"/>
    <d v="2026-05-31T00:00:00"/>
    <n v="22.5"/>
    <s v="18. Gestión de Tecnología e Informática"/>
    <s v="Reportar seguimiento"/>
    <n v="1"/>
    <s v="Se adjunta procedimiento PC-TI-01 versión 02 actualizado y aprobado, como soporte de la verificación y ajuste del flujo de ejecución del proceso de soporte técnico conforme al estado actual de la Entidad."/>
    <s v="https://dnbcgovco-my.sharepoint.com/:f:/g/personal/planeacion_dnbc_gov_co/IgCir8k3P8BgRZmofCbzcQlrAf1c0UuOVr2o522eV4Ri-aU?e=Bvugel"/>
    <d v="2026-05-11T00:00:00"/>
    <s v="Se incluye procedimiento vigente desde el mes de novimebre de 2025"/>
    <n v="1"/>
    <x v="2"/>
    <d v="2026-06-08T00:00:00"/>
    <n v="1"/>
    <s v="Se presenta como evidencia la actualización y aprobación del procedimiento PC-TI-01 Gestión y Atención de Soporte Técnico, versión 02, vigente desde el 19 de noviembre de 2025, mediante el cual se ajustó el flujo de ejecución del proceso conforme al estado actual de la Entidad. Así mismo, se incorporan lineamientos para la atención de requerimientos a través de la Mesa de Ayuda DNBC, la definición de los niveles de atención (primer, segundo y tercer nivel), los criterios de escalamiento, las responsabilidades de los actores involucrados y los mecanismos de seguimiento y control. _x000a_En consecuencia, la evidencia aportada permite validar el cumplimiento de la acción correctiva formulada y la atención de las debilidades identificadas en el hallazg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n reporte de información por parte de la primera linea de defensa"/>
    <n v="0"/>
    <n v="46214"/>
    <s v="No se encuentran evidencias de seguimiento"/>
    <n v="0"/>
    <s v="EN EJECUCIÓN"/>
    <d v="2026-08-10T00:00:00"/>
    <n v="0"/>
    <s v="No fue posible identificar evidencias para el presente período de análisis"/>
    <s v="SIN INICIAR"/>
    <m/>
    <s v="EFECTIVO"/>
    <s v="ABIERTO"/>
    <m/>
    <s v=""/>
    <s v=""/>
    <s v=""/>
    <s v=""/>
    <s v=""/>
    <s v=""/>
    <s v=""/>
    <m/>
    <m/>
    <m/>
    <s v="SIN INICIAR"/>
    <s v="EFECTIVO"/>
    <s v="ABIERTO"/>
    <m/>
    <s v=""/>
    <s v=""/>
    <s v=""/>
    <s v=""/>
    <s v=""/>
    <s v=""/>
    <s v=""/>
    <m/>
    <m/>
    <m/>
    <s v="SIN INICIAR"/>
    <s v="EFECTIVO"/>
    <s v="ABIERTO"/>
    <m/>
  </r>
  <r>
    <n v="20"/>
    <x v="0"/>
    <x v="1"/>
    <s v="Subdirección Administrativa y Financiera"/>
    <m/>
    <s v="2019_TI_H3"/>
    <n v="0"/>
    <x v="3"/>
    <x v="11"/>
    <m/>
    <s v="1. Por qué: No se identificaron adecuadamente los  factores internos y externos que permitieran identificar las necesidades de la DNBC_x000a__x000a_2. Por qué: Desconocimiento de la adecuada aplicación del PETI con base a los lineamientos de la entidad, teniendo en cuenta la guía y soporte emitido por el ministerio de las TICs _x000a__x000a_3. Por qué; El área de Gestión tecnológica no dispone de una herramienta corporativa que automatice el respaldo, almacenamiento y recuperacion de la información._x000a__x000a_"/>
    <s v="Desconocimiento de la adecuada aplicación del PETI con base a los lineamientos de la entidad, teniendo en cuenta la guía y soporte emitido por el ministerio de las TICs "/>
    <s v="Acción correctiva"/>
    <s v="TI_AC9"/>
    <s v="Promover  por medio de campañas el uso de la Nube Digital y herramientas digitales, como herramienta de respaldo de la información y gestión de información._x000a_"/>
    <s v="Socializaicones realizadas"/>
    <n v="2"/>
    <d v="2026-01-01T00:00:00"/>
    <d v="2026-06-30T00:00:00"/>
    <n v="26.85"/>
    <s v="18. Gestión de Tecnología e Informática"/>
    <m/>
    <n v="0.5"/>
    <s v="Se aporta como evidencia campaña de socialización mediante correo institucional sobre uso de herramientas digitales y lineamientos de seguridad y respaldo de información, en cumplimiento de acciones de sensibilización para promover la nube digital y gestión de la información."/>
    <s v="https://dnbcgovco-my.sharepoint.com/:f:/g/personal/planeacion_dnbc_gov_co/IgB2Hc7rjc5cSLW6JDNWnxtoAX0gibH-Pue_6-22TKuiQwE?e=5G5LKI"/>
    <d v="2026-05-11T00:00:00"/>
    <s v="Se incluyen correos de socializaicón sobre Manual de Seguridad de la Información. No obstante, no se ve fomento del uso de la nube pública"/>
    <n v="0.5"/>
    <x v="0"/>
    <d v="2026-06-08T00:00:00"/>
    <n v="0.5"/>
    <s v="Se presentan como evidencia dos (2) correos electrónicos mediante los cuales se recuerda la importancia de revisar y aplicar el Manual de la Política de Seguridad y Privacidad de la Información (Versión 2). Sin embargo, estos soportes se centran en lineamientos generales y no permiten verificar de manera suficiente la ejecución de actividades específicas de promoción, apropiación o capacitación sobre el uso de la Nube Digital y mecanismos de respaldo, tal como lo exige la acción correctiva. En consecuencia, se determina un cumplimiento parcial. Se recomienda complementar estas acciones con campañas específicas sobre almacenamiento seguro y herramientas colaborativas, conservando los registros que demuestren el alcance, la participación y el impacto real en los usuarios."/>
    <s v="EN EJECUCIÓN"/>
    <s v="No aplica"/>
    <s v="No aplica"/>
    <s v="No aplica"/>
    <n v="0.75"/>
    <s v="Se aporta como evidencia campaña de socialización mediante correo institucional sobre uso de herramientas digitales y lineamientos de seguridad y respaldo de información, en cumplimiento de acciones de sensibilización para promover la nube digital y gestión de la información."/>
    <s v="https://dnbcgovco-my.sharepoint.com/:f:/g/personal/planeacion_dnbc_gov_co/IgCe4YrD_TEER4o_WxYwrg_SAaNvtMlOBrZne4dLPR5wRN8?e=zAC4jk"/>
    <n v="46214"/>
    <s v="Se incluyen correos de socializaicón sobre Manual de Seguridad de la Información. No obstante, no se ve fomento del uso de la nube pública"/>
    <n v="0.5"/>
    <s v="EN EJECUCIÓN"/>
    <d v="2026-08-14T00:00:00"/>
    <n v="0.5"/>
    <s v="Se evidenció la realización de campañas de socialización mediante correos institucionales sobre el Manual de Seguridad de la Información, así como sobre la identificación y reporte de correos maliciosos, como parte de las acciones de sensibilización en seguridad de la información."/>
    <s v="EN EJECUCIÓN"/>
    <m/>
    <s v="EFECTIVO"/>
    <s v="ABIERTO"/>
    <m/>
    <s v=""/>
    <s v=""/>
    <s v=""/>
    <s v=""/>
    <s v=""/>
    <s v=""/>
    <s v=""/>
    <m/>
    <m/>
    <m/>
    <s v="SIN INICIAR"/>
    <s v="EFECTIVO"/>
    <s v="ABIERTO"/>
    <m/>
    <s v=""/>
    <s v=""/>
    <s v=""/>
    <s v=""/>
    <s v=""/>
    <s v=""/>
    <s v=""/>
    <m/>
    <m/>
    <m/>
    <s v="SIN INICIAR"/>
    <s v="EFECTIVO"/>
    <s v="ABIERTO"/>
    <m/>
  </r>
  <r>
    <n v="21"/>
    <x v="0"/>
    <x v="1"/>
    <s v="Subdirección Administrativa y Financiera"/>
    <m/>
    <s v="2019_TI_H3"/>
    <n v="0"/>
    <x v="3"/>
    <x v="11"/>
    <m/>
    <s v="1. Por qué: No se identificaron adecuadamente los  factores internos y externos que permitieran identificar las necesidades de la DNBC_x000a__x000a_2. Por qué: Desconocimiento de la adecuada aplicación del PETI con base a los lineamientos de la entidad, teniendo en cuenta la guía y soporte emitido por el ministerio de las TICs _x000a__x000a_3. Por qué; El área de Gestión tecnológica no dispone de una herramienta corporativa que automatice el respaldo, almacénamiento y recuperacion de la información._x000a__x000a_"/>
    <s v="Desconocimiento de la adecuada aplicación del PETI con base a los lineamientos de la entidad, teniendo en cuenta la guía y soporte emitido por el ministerio de las TICs "/>
    <s v="Acción correctiva"/>
    <s v="TI_AC10"/>
    <s v="Documentar procesos de Backup de funciones y contratistas en los documentos SIGE_x000a_"/>
    <s v="Socializaicones realizadas"/>
    <n v="1"/>
    <d v="2026-01-01T00:00:00"/>
    <d v="2026-09-30T00:00:00"/>
    <n v="40.35"/>
    <s v="18. Gestión de Tecnología e Informática"/>
    <m/>
    <n v="0.5"/>
    <s v="Se adjunta Manual de la Política de Seguridad y Privacidad de la Información MN-TI-01 V2 como evidencia de documentación de mecanismos de back-up funcional para funcionarios y contratistas, incluyendo lineamientos de continuidad operativa, custodia de información, respaldo de accesos y transferencia de conocimiento."/>
    <s v="https://dnbcgovco-my.sharepoint.com/:f:/g/personal/planeacion_dnbc_gov_co/IgDYKYtbSJHqRKKxnYGlnkqjASuDR0B5TfnyCatgEXvJ4L0?e=MPsND8"/>
    <d v="2026-05-11T00:00:00"/>
    <s v="Se incluye manual vigente desde 2022. Se requiere su revisión y actualización"/>
    <n v="0.5"/>
    <x v="0"/>
    <d v="2026-06-08T00:00:00"/>
    <n v="0.5"/>
    <s v="Como soporte de la acción se remitió el Manual de la Política de Seguridad y Privacidad de la Información (MN-TI-01 v.02), vigente desde el 30 de junio de 2022. Si bien el documento contiene lineamientos generales sobre copias de respaldo, es insuficiente para cerrar el hallazgo, ya que omite el requerimiento específico de documentar los procesos de backup para funcionarios y contratistas en el SIGE. Adicionalmente, no se adjuntan registros que demuestren su actualización, socialización e implementación durante la vigencia evaluada. En consecuencia, se recomienda actualizar el Manual incorporando los procedimientos y responsabilidades de respaldo faltantes, y remitir los registros de aprobación, divulgación y aplicación que certifiquen la efectividad de la mejora."/>
    <s v="EN EJECUCIÓN"/>
    <s v="No aplica"/>
    <s v="No aplica"/>
    <s v="No aplica"/>
    <n v="0.75"/>
    <s v="Se adjunta Manual de la Política de Seguridad y Privacidad de la Información MN-TI-01 V2 como evidencia de documentación de mecanismos de back-up funcional para funcionarios y contratistas, incluyendo lineamientos de continuidad operativa, custodia de información, respaldo de accesos y transferencia de conocimiento. "/>
    <s v="https://dnbcgovco-my.sharepoint.com/:f:/g/personal/planeacion_dnbc_gov_co/IgBeuvVCSOmYQ70UgMeSPYd_AZU2vDcRKyaZl1F4BpV8pu4?e=jcDdJQ"/>
    <n v="46214"/>
    <s v="Se incluye manual vigente desde 2022. Se requiere su revisión y actualización"/>
    <n v="0.5"/>
    <s v="EN EJECUCIÓN"/>
    <d v="2026-08-16T00:00:00"/>
    <n v="0.5"/>
    <s v="Se evidenció la presentación del Manual de la Política de Seguridad y Privacidad de la Información, código MN-TI-01, versión 2, vigente desde el 30 de junio de 2022. No obstante, se requiere su revisión y actualización para mantenerlo acorde con las necesidades y lineamientos vigentes de la Entidad."/>
    <s v="EN EJECUCIÓN"/>
    <m/>
    <s v="EFECTIVO"/>
    <s v="ABIERTO"/>
    <m/>
    <s v=""/>
    <s v=""/>
    <s v=""/>
    <s v=""/>
    <s v=""/>
    <s v=""/>
    <s v=""/>
    <m/>
    <m/>
    <m/>
    <s v="SIN INICIAR"/>
    <s v="EFECTIVO"/>
    <s v="ABIERTO"/>
    <m/>
    <s v=""/>
    <s v=""/>
    <s v=""/>
    <s v=""/>
    <s v=""/>
    <s v=""/>
    <s v=""/>
    <m/>
    <m/>
    <m/>
    <s v="SIN INICIAR"/>
    <s v="EFECTIVO"/>
    <s v="ABIERTO"/>
    <m/>
  </r>
  <r>
    <n v="22"/>
    <x v="0"/>
    <x v="2"/>
    <s v="Subdirección Administrativa y Financiera"/>
    <m/>
    <s v="2016_GD_H2"/>
    <n v="1"/>
    <x v="5"/>
    <x v="12"/>
    <m/>
    <s v="1er Por qué: Porque el proceso de gestión contractual no ha abierto el espacio para modificar el manual de contratación._x000a_2do Por qué: Por alto volumen de trabajo, desinterés o desinformación._x000a_3er Por qué: Por desconocimiento del Decreto 1072."/>
    <s v="Por desconocimiento del Decreto 1072."/>
    <s v="Acción correctiva"/>
    <s v="GC_AC9"/>
    <s v="Incluir  en el Manual de supervisión la definición  de una responsabilidad del supervisor la cual quedaría así: Verificar que el contratista realice la inducción en sst antes de iniciar con la ejecución del contrato "/>
    <s v="Manual de supervisión actualizado"/>
    <n v="1"/>
    <d v="2023-02-02T00:00:00"/>
    <d v="2023-06-30T00:00:00"/>
    <n v="22.2"/>
    <s v="15. Gestión Contractual"/>
    <s v="Curso de seguridadd"/>
    <n v="0"/>
    <s v="La actividad se encuentra en proceso de construcción; actualmente se trabaja en la actualización del Manual de Supervisión para incluir como responsabilidad del supervisor la verificación de la inducción en SST previa al inicio de la ejecución contractual._x000a__x000a__x000a_"/>
    <n v="0"/>
    <d v="2026-05-11T00:00:00"/>
    <s v="Sin avance en la actividad"/>
    <n v="0"/>
    <x v="1"/>
    <d v="2026-05-15T00:00:00"/>
    <n v="0"/>
    <s v="Se evidencio que la accion formulada carece de soportes que permitan verificar el cumplimiento de la actividad, toda vez que la accion no fue ejecuta dentro del plazo establecido"/>
    <s v="VENCIDA"/>
    <s v="No aplica"/>
    <s v="No aplica"/>
    <s v="No aplica"/>
    <n v="0"/>
    <s v="La actividad se encuentra en proceso de construcción; actualmente se trabaja en la actualización del Manual de Supervisión para incluir como responsabilidad del supervisor la verificación de la inducción en SST previa al inicio de la ejecución contractual._x000a__x000a__x000a_"/>
    <n v="0"/>
    <s v="11/07/206"/>
    <s v="No se evidencian soportes de la actividad"/>
    <n v="0"/>
    <s v="VENCIDO"/>
    <d v="2026-07-27T00:00:00"/>
    <n v="0"/>
    <s v="Se evidencio que la accion formulada carece de soportes que permitan verificar el cumplimiento de la actividad"/>
    <s v="VENCIDA"/>
    <m/>
    <s v="EFECTIVO"/>
    <s v="ABIERTO"/>
    <m/>
    <s v=""/>
    <s v=""/>
    <s v=""/>
    <s v=""/>
    <s v=""/>
    <s v=""/>
    <s v=""/>
    <m/>
    <m/>
    <m/>
    <s v="SIN INICIAR"/>
    <s v="EFECTIVO"/>
    <s v="ABIERTO"/>
    <m/>
    <s v=""/>
    <s v=""/>
    <s v=""/>
    <s v=""/>
    <s v=""/>
    <s v=""/>
    <s v=""/>
    <m/>
    <m/>
    <m/>
    <s v="SIN INICIAR"/>
    <s v="EFECTIVO"/>
    <s v="ABIERTO"/>
    <m/>
  </r>
  <r>
    <n v="23"/>
    <x v="0"/>
    <x v="2"/>
    <s v="Subdirección Administrativa y Financiera"/>
    <m/>
    <s v="2016_GD_H1"/>
    <n v="1"/>
    <x v="6"/>
    <x v="13"/>
    <s v="GESTIÓN DOCUMENTAL"/>
    <s v="N/A"/>
    <s v="N/A"/>
    <s v="Acción correctiva"/>
    <s v="GD_AC1"/>
    <s v="Realizar un estudio para la implementación de un mecanismo (SOFTWARE SGEA) para la digitalización y almacenamiento de la información fisica. "/>
    <s v="Estudio software realizado y aprobado"/>
    <n v="1"/>
    <d v="2026-01-01T00:00:00"/>
    <d v="2026-06-01T00:00:00"/>
    <n v="22.5"/>
    <s v="17. Gestión Documental"/>
    <m/>
    <n v="0"/>
    <n v="0"/>
    <n v="0"/>
    <d v="2026-05-11T00:00:00"/>
    <s v="Se recibió información antigua por parte del proceso y no se evidencian soportes en la carpeta compartida por planeación"/>
    <n v="0"/>
    <x v="0"/>
    <d v="2026-05-15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SIN INICIAR"/>
    <s v="No aplica"/>
    <s v="No aplica"/>
    <s v="No aplica"/>
    <n v="0.7"/>
    <s v="Se realizó el estudio para la implementación del mecanismo de digitalización y almacenamiento (SGDEA). El estudio se encuentra en revisión y pendiente de aprobación"/>
    <s v="https://dnbcgovco-my.sharepoint.com/my?id=%2Fpersonal%2Fplaneacion%5Fdnbc%5Fgov%5Fco%2FDocuments%2FDocumentos%20SIGE%2F6%2E%20Planes%2FPLAN%20DE%20MEJORA%2F2026%2F02%2E%20Seguimiento%20Segundo%20Trimestre%2F17%2E%20Gesti%C3%B3n%20Documental&amp;ga=1"/>
    <n v="46214"/>
    <s v="Se incluye en evidencias borrador de estudio. Se debe revisar su socialización y oficialización"/>
    <n v="0.5"/>
    <s v="EN EJECUCIÓN"/>
    <d v="2026-08-10T00:00:00"/>
    <n v="0.5"/>
    <s v="Se evidenció la elaboración del un borrador  de un Estudio para la Implementación del Sistema de Gestión de Documentos Electrónicos de Archivo (SGDEA), vigencia 2026, el cual contempla el diagnóstico, análisis de brechas, requerimientos y propuesta de implementación. El estudio se encuentra en revisión y pendiente de aprobación."/>
    <s v="EN EJECUCIÓN"/>
    <m/>
    <s v="EFECTIVO"/>
    <s v="ABIERTO"/>
    <m/>
    <s v=""/>
    <s v=""/>
    <s v=""/>
    <s v=""/>
    <s v=""/>
    <s v=""/>
    <s v=""/>
    <m/>
    <m/>
    <m/>
    <s v="SIN INICIAR"/>
    <s v="EFECTIVO"/>
    <s v="ABIERTO"/>
    <m/>
    <s v=""/>
    <s v=""/>
    <s v=""/>
    <s v=""/>
    <s v=""/>
    <s v=""/>
    <s v=""/>
    <m/>
    <m/>
    <m/>
    <s v="SIN INICIAR"/>
    <s v="EFECTIVO"/>
    <s v="ABIERTO"/>
    <m/>
  </r>
  <r>
    <n v="24"/>
    <x v="0"/>
    <x v="3"/>
    <s v="Subdirección Administrativa y Financiera"/>
    <m/>
    <s v="2020_CO_H1"/>
    <n v="1"/>
    <x v="7"/>
    <x v="14"/>
    <s v="COMPRAS Y CONTRATACIÓN PÚBLICA"/>
    <s v="1º Por que;  Falta de  desconocimiento de la guia para Hacer la Gestión Contractual en el SECOP II_x000a__x000a_2ºPor que; No se realiza la aplicación de la Guia. _x000a__x000a_3. Por que; Falta de seguimiento de los supervisores a los contratos de presunción de servicios. "/>
    <s v="Falta de seguimiento de los supervisores a los contratos de prestación de servicios. "/>
    <s v="Acción correctiva"/>
    <s v="GC_AC4"/>
    <s v="Realizar jornadas de socializacion sobre supervisión de contratos y construcción de formato de necesidades"/>
    <s v="Socializaciones realizadas"/>
    <n v="4"/>
    <d v="2026-01-01T00:00:00"/>
    <d v="2026-12-31T00:00:00"/>
    <n v="54"/>
    <s v="15. Gestión Contractual"/>
    <m/>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
    <d v="2026-05-11T00:00:00"/>
    <s v="Se incluye información de capacitación realizada durante el primer trimestre de la vigencia"/>
    <n v="0.25"/>
    <x v="0"/>
    <d v="2026-05-15T00:00:00"/>
    <n v="0"/>
    <s v="No fue posible identificar evidencias para el presente período de análisis"/>
    <s v="SIN INICIAR"/>
    <s v="No aplica"/>
    <s v="No aplica"/>
    <s v="No aplica"/>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capacitación del segundo trimestre. "/>
    <n v="0.5"/>
    <s v="EN EJECUCIÓN"/>
    <d v="2026-07-27T00:00:00"/>
    <n v="0"/>
    <s v="Se evidencio soporte de capacitacion del segundo trimestre"/>
    <s v="SIN INICIAR"/>
    <m/>
    <s v="EFECTIVO"/>
    <s v="ABIERTO"/>
    <m/>
    <s v=""/>
    <s v=""/>
    <s v=""/>
    <s v=""/>
    <s v=""/>
    <s v=""/>
    <s v=""/>
    <m/>
    <m/>
    <m/>
    <s v="SIN INICIAR"/>
    <s v="EFECTIVO"/>
    <s v="ABIERTO"/>
    <m/>
    <s v=""/>
    <s v=""/>
    <s v=""/>
    <s v=""/>
    <s v=""/>
    <s v=""/>
    <s v=""/>
    <m/>
    <m/>
    <m/>
    <s v="SIN INICIAR"/>
    <s v="EFECTIVO"/>
    <s v="ABIERTO"/>
    <m/>
  </r>
  <r>
    <n v="25"/>
    <x v="0"/>
    <x v="3"/>
    <s v="Subdirección Administrativa y Financiera"/>
    <m/>
    <s v="2020_TI_H1"/>
    <n v="1"/>
    <x v="8"/>
    <x v="15"/>
    <m/>
    <s v="El proceso no ha generado documentación formal del desarrollo de sus actividades conforme lo define el SIGEC"/>
    <s v="El proceso no ha generado documentación formal del desarrollo de sus actividades conforme lo define el SIGEC"/>
    <s v="Acción correctiva"/>
    <s v="TI_AC11"/>
    <s v="Formular un estrategia de Arquitetura Empresarial para la definición e implementación de necesidades tecnologicas en prestación de servicios"/>
    <s v="Estrategia Formulada e implementada"/>
    <n v="1"/>
    <d v="2026-05-01T00:00:00"/>
    <d v="2026-12-31T00:00:00"/>
    <n v="36"/>
    <s v="18. Gestión de Tecnología e Informática"/>
    <m/>
    <n v="0.7"/>
    <s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
    <s v="https://dnbcgovco-my.sharepoint.com/:f:/g/personal/planeacion_dnbc_gov_co/IgC3xOsSNj8IRIL11vaiFWcgAUu6Fkz2uB8R8KlqPRMkdhk?e=pJDNvr"/>
    <d v="2026-05-11T00:00:00"/>
    <s v="Se incluye documento de necesidad RUE y borrador de actualización del PETI"/>
    <n v="0.5"/>
    <x v="0"/>
    <d v="2026-06-08T00:00:00"/>
    <n v="0.5"/>
    <s v="Se evidencia que la entidad formuló e inició la implementación de una estrategia de Arquitectura Empresarial a través del Plan Estratégico de Tecnologías de la Información (PETI) 2026 y del proyecto RUE 2.0, documentos que incorporan componentes de arquitectura de negocio, información, aplicaciones y tecnología, alineados con los objetivos institucionales y la Política de Gobierno Digital. Asimismo, se identifican capacidades tecnológicas, servicios de TI, lineamientos de interoperabilidad, seguridad de la información, transformación digital y una hoja de ruta para la atención de necesidades tecnológicas institucionales. Adicionalmente, el documento de necesidad del proyecto RUE 2.0 define requerimientos funcionales para un sistema de información centralizado, interoperable, escalable y seguro, contemplando módulos de gestión operativa, talento humano, gestión documental, administración de activos, analítica y reportes, fortaleciendo la prestación de servicios y la gestión institucional. Por lo anterior, la evidencia presentada permite verificar el avance en la formulación e implementación de la estrategia definida en la acción correctiva."/>
    <s v="EN EJECUCIÓN"/>
    <s v="No aplica"/>
    <s v="No aplica"/>
    <s v="No aplica"/>
    <n v="0.8"/>
    <s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
    <s v="https://dnbcgovco-my.sharepoint.com/:f:/g/personal/planeacion_dnbc_gov_co/IgBpr6aNOGykQpduLdNqpASRAUfT_V6EcXjD4jAEqgMt2No?e=ylBLhj"/>
    <n v="46214"/>
    <s v="Se incluye documento de necesidad RUE y borrador de actualización del PETI"/>
    <n v="0.5"/>
    <s v="EN EJECUCIÓN"/>
    <d v="2026-08-10T00:00:00"/>
    <n v="0.5"/>
    <s v="Se evidenció la actualización del PETI 2026 y la formulación del proyecto RUE 2.0, soportadas en el documento de necesidad del RUE, de fecha 21/05/2026, y la solicitud de adquisición de software, de fecha 15/05/2026. Al 10/08/2026, se cuenta con el borrador de actualización del PETI y los documentos técnicos asociados al proyecto RUE 2.0, por lo que la acción continúa en ejecución."/>
    <s v="EN EJECUCIÓN"/>
    <m/>
    <s v="EFECTIVO"/>
    <s v="ABIERTO"/>
    <m/>
    <s v=""/>
    <s v=""/>
    <s v=""/>
    <s v=""/>
    <s v=""/>
    <s v=""/>
    <s v=""/>
    <m/>
    <m/>
    <m/>
    <s v="SIN INICIAR"/>
    <s v="EFECTIVO"/>
    <s v="ABIERTO"/>
    <m/>
    <s v=""/>
    <s v=""/>
    <s v=""/>
    <s v=""/>
    <s v=""/>
    <s v=""/>
    <s v=""/>
    <m/>
    <m/>
    <m/>
    <s v="SIN INICIAR"/>
    <s v="EFECTIVO"/>
    <s v="ABIERTO"/>
    <m/>
  </r>
  <r>
    <n v="26"/>
    <x v="0"/>
    <x v="3"/>
    <s v="Subdirección Administrativa y Financiera"/>
    <m/>
    <s v="2020_TI_H3"/>
    <n v="1"/>
    <x v="8"/>
    <x v="16"/>
    <m/>
    <s v="El proceso no ha generado documentación formal del desarrollo de sus actividades conforme lo define el SIGEC y requisitos de normatividad y de lineamientos en la materia"/>
    <s v="El proceso no ha generado documentación formal del desarrollo de sus actividades conforme lo define el SIGEC y requisitos de normatividad y de lineamientos en la materia"/>
    <s v="Acción correctiva"/>
    <s v="TI_AC12"/>
    <s v="Documentar  la matriz de roles y usuarios siguiendo los principios de segregación de funciones "/>
    <s v="-Mesas de trabajo para pa creacion de las matrices de roles de usuarios_x000a_- herramienta centralizada para el cargue de la información."/>
    <n v="1"/>
    <d v="2026-01-01T00:00:00"/>
    <d v="2026-04-30T00:00:00"/>
    <n v="17.849999999999998"/>
    <s v="18. Gestión de Tecnología e Informática"/>
    <s v="Reportar seguimiento"/>
    <n v="0"/>
    <n v="0"/>
    <n v="0"/>
    <d v="2026-05-11T00:00:00"/>
    <s v="No se evidencia seguimiento"/>
    <n v="0"/>
    <x v="0"/>
    <d v="2026-06-08T00:00:00"/>
    <n v="0.5"/>
    <s v="Se presenta como evidencia el borrador del Plan Estratégico de Tecnologías de la Información (PETI) 2026 y el documento de necesidad para la implementación del RUE 2.0. Si bien estos documentos evidencian avances en la planeación de capacidades tecnológicas y en la definición de herramientas de apoyo, no permiten subsanar el hallazgo relacionado con la ausencia de una matriz de roles y usuarios que garantice la adecuada segregación de funciones. _x000a_Adicionalmente, no se aportaron registros de las mesas de trabajo ni la matriz de roles formalmente estructurada, por lo que la evidencia presentada resulta insuficiente para demostrar la implementación de la acción correctiva. Para el cierre del hallazgo será necesario remitir la matriz de roles debidamente documentada y aportar evidencia de su parametrización o cargue en la herramienta centralizada definida.."/>
    <s v="EN EJECUCIÓN"/>
    <s v="No aplica"/>
    <s v="No aplica"/>
    <s v="No aplica"/>
    <n v="0"/>
    <s v="Se establece que la validación formal, diseño normativo y auditoría de los principios de segregación de funciones (SoD) técnica y administrativa es una competencia transversal del Oficial de Seguridad de la Información. Actualmente, la UAE Dirección Nacional de Bomberos de Colombia (DNBC) no cuenta con este perfil o rol asignado dentro de su equipo, lo cual limita la oficialización y aprobación definitiva de políticas estrictas de seguridad de accesos bajo estándares internacionales (como ISO 27001)."/>
    <s v="https://dnbcgovco-my.sharepoint.com/:f:/g/personal/planeacion_dnbc_gov_co/IgCVj3XqWXmXRILgHir5f1z_AZYtUzd-PWDcbrsXCAMQJ1Y?e=mXSHcC"/>
    <n v="46214"/>
    <s v="No se encuentran evidencias de seguimiento"/>
    <n v="0"/>
    <s v="EN EJECUCIÓN"/>
    <d v="2026-08-10T00:00:00"/>
    <n v="0"/>
    <s v="No fue posible identificar evidencias para el presente período de análisis"/>
    <s v="SIN INICIAR"/>
    <m/>
    <s v="EFECTIVO"/>
    <s v="ABIERTO"/>
    <m/>
    <s v=""/>
    <s v=""/>
    <s v=""/>
    <s v=""/>
    <s v=""/>
    <s v=""/>
    <s v=""/>
    <m/>
    <m/>
    <m/>
    <s v="SIN INICIAR"/>
    <s v="EFECTIVO"/>
    <s v="ABIERTO"/>
    <m/>
    <s v=""/>
    <s v=""/>
    <s v=""/>
    <s v=""/>
    <s v=""/>
    <s v=""/>
    <s v=""/>
    <m/>
    <m/>
    <m/>
    <s v="SIN INICIAR"/>
    <s v="EFECTIVO"/>
    <s v="ABIERTO"/>
    <m/>
  </r>
  <r>
    <n v="27"/>
    <x v="0"/>
    <x v="3"/>
    <s v="Dirección General"/>
    <m/>
    <s v="2020_MC_H1"/>
    <n v="1"/>
    <x v="8"/>
    <x v="17"/>
    <s v="FORTALECIMIENTO ORGANIZACIONAL Y SIMPLIFICACIÓN DE PROCESOS"/>
    <s v="Debil monitoreo a los procedimientos por parte de lideres y gestores de procesos"/>
    <s v="Debil monitoreo a los procedimientos por parte de lideres y gestores de procesos"/>
    <s v="Acción correctiva"/>
    <s v="MC_AC1"/>
    <s v="Realizar el acompañamiento metodológico a cada uno de los enlaces de proceso para la actualización de los procedimientos de su proceso. "/>
    <s v="No de acompañamientos realizados/ sobre numero de procesos de la DNBC*100"/>
    <n v="1"/>
    <d v="2026-01-01T00:00:00"/>
    <d v="2026-06-30T00:00:00"/>
    <n v="26.85"/>
    <s v="03. Gestión de Análisis y Mejora Continua"/>
    <s v="Acción Cumplida Pendiente evaluación tercera Linea"/>
    <n v="1"/>
    <s v="Se realizó mesa de trabajo de acompañamientos  con los procesos  en temas de Indicadores, Riesgos de Gestión, Documentación SIGE, Plan de mejora, PAAC, Referentes Estratégicos, Plan de Acción"/>
    <s v="https://dnbcgovco-my.sharepoint.com/:f:/g/personal/planeacion_dnbc_gov_co/IgDYe2GS_ayPSIaWtvQYv0qbAc8IxdnR2DbMxEMLmfk0p8A?e=smqHjg"/>
    <d v="2026-05-11T00:00:00"/>
    <s v="Se adjuntan actas de acompañamiento primer trimestre"/>
    <n v="1"/>
    <x v="2"/>
    <d v="2026-06-08T00:00:00"/>
    <n v="0.33300000000000002"/>
    <s v="Se presentan como evidencias los listados de asistencia de las jornadas realizadas el 30 de enero y el 23 de febrero de 2026. No obstante, los soportes aportados no permiten verificar las temáticas desarrolladas durante las mesas de trabajo ni evidenciar que estas correspondan a los temas definidos en la acción correctiva formulada (indicadores, riesgos de gestión, documentación SIGE, plan de mejoramiento, PAAC, referentes estratégicos y plan de acción). En consecuencia, la evidencia resulta insuficiente para verificar el cumplimiento integral de la acción correctiva."/>
    <s v="EN EJECUCIÓN"/>
    <s v="No aplica"/>
    <s v="No aplica"/>
    <s v="No aplica"/>
    <n v="1"/>
    <s v="Se realizó mesa de trabajo de acompañamientos  con los procesos  en temas de Indicadores, Riesgos de Gestión, Documentación SIGE, Plan de mejora, PAAC, Referentes Estratégicos, Plan de Acción"/>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adjuntan actas de acompañamiento primer y segundo trimestre"/>
    <n v="1"/>
    <s v="CUMPLIDO"/>
    <d v="2026-08-12T00:00:00"/>
    <n v="0.33"/>
    <s v="Se evidenció la realización de mesas de trabajo de acompañamiento a los procesos durante enero y febrero, en temas de indicadores, riesgos, gestión documental (SIGE), planes de mejoramiento, PAAC, referentes estratégicos y Plan de Acción. No obstante, no se presentaron evidencias correspondientes al segundo trimestre que permitan verificar la continuidad de estas actividades."/>
    <s v="EN EJECUCIÓN"/>
    <m/>
    <s v="EFECTIVO"/>
    <s v="ABIERTO"/>
    <m/>
    <s v=""/>
    <s v=""/>
    <s v=""/>
    <s v=""/>
    <s v=""/>
    <s v=""/>
    <s v=""/>
    <m/>
    <m/>
    <m/>
    <s v="SIN INICIAR"/>
    <s v="EFECTIVO"/>
    <s v="ABIERTO"/>
    <m/>
    <s v=""/>
    <s v=""/>
    <s v=""/>
    <s v=""/>
    <s v=""/>
    <s v=""/>
    <s v=""/>
    <m/>
    <m/>
    <m/>
    <s v="SIN INICIAR"/>
    <s v="EFECTIVO"/>
    <s v="ABIERTO"/>
    <m/>
  </r>
  <r>
    <n v="28"/>
    <x v="0"/>
    <x v="3"/>
    <s v="Dirección General"/>
    <m/>
    <s v="2020_MC_H3"/>
    <n v="1"/>
    <x v="8"/>
    <x v="18"/>
    <s v="FORTALECIMIENTO ORGANIZACIONAL Y SIMPLIFICACIÓN DE PROCESOS"/>
    <s v="Débil interiorización del mecanismo que se tienen para implementar acciones de mejora resultado de procesos de autoevaluación"/>
    <s v="Débil interiorización del mecanismo que se tienen para implementar acciones de mejora resultado de procesos de autoevaluación"/>
    <s v="Acción correctiva"/>
    <s v="MC_AC2"/>
    <s v="Socializar Políticas de operación del procedimiento de Planes de Mejora para implementación "/>
    <s v="Socialización del procedimiento "/>
    <n v="1"/>
    <d v="2026-01-01T00:00:00"/>
    <d v="2026-03-31T00:00:00"/>
    <n v="13.5"/>
    <s v="03. Gestión de Análisis y Mejora Continua"/>
    <s v="Acción Cumplida Pendiente evaluación tercera Linea"/>
    <n v="1"/>
    <s v="Durante el primer trimestre de la vigencia 2026 se actualizó el procedimiento y se socializó"/>
    <s v="https://dnbcgovco-my.sharepoint.com/:f:/g/personal/planeacion_dnbc_gov_co/IgDYe2GS_ayPSIaWtvQYv0qbAc8IxdnR2DbMxEMLmfk0p8A?e=smqHjg"/>
    <d v="2026-05-11T00:00:00"/>
    <s v="Se evidencia socialización del 6 de marzo de 2026"/>
    <n v="1"/>
    <x v="2"/>
    <d v="2026-06-04T00:00:00"/>
    <n v="1"/>
    <s v="Se evidencia que se presentan dos documentos soporte correspondientes a listas de asistencia de los acompañamientos metodológicos realizados durante los meses de enero y febrero de 2026 por el proceso de Análisis y Mejora Continua. La evidencia permite verificar la ejecución de actividades de socialización, orientación y fortalecimiento de diferentes procesos institucionales; no obstante, se recomienda complementar los soportes con evidencias que permitan demostrar los resultados obtenidos y la efectividad de la acción correctiva implementada. Desde la tercera línea de defensa, se recomienda fortalecer la trazabilidad de las actividades ejecutadas mediante la incorporación de informes de resultados, compromisos adquiridos, acciones implementadas y mecanismos de seguimiento que permitan evidenciar la contribución de la acción correctiva al cierre de las causas que dieron origen al hallazg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Durante el primer trimestre de la vigencia 2026 se actualizó el procedimiento y se socializó"/>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socialización del 6 de marzo de 2026"/>
    <n v="1"/>
    <s v="CUMPLIDO"/>
    <d v="2026-08-12T00:00:00"/>
    <n v="1"/>
    <s v="Se evidenció la socialización del Procedimiento de Formulación, Monitoreo y Seguimiento a Planes de Mejoramiento Internos y Externos, realizada el 6 de marzo de 2026, soportada mediante el respectivo listado de asistencia, con lo cual se dio cumplimiento a la actividad programada."/>
    <s v="C. OPORTUNAMENTE"/>
    <m/>
    <s v="EFECTIVO"/>
    <s v="ABIERTO"/>
    <m/>
    <s v=""/>
    <s v=""/>
    <s v=""/>
    <s v=""/>
    <s v=""/>
    <s v=""/>
    <s v=""/>
    <m/>
    <m/>
    <m/>
    <s v="SIN INICIAR"/>
    <s v="EFECTIVO"/>
    <s v="ABIERTO"/>
    <m/>
    <s v=""/>
    <s v=""/>
    <s v=""/>
    <s v=""/>
    <s v=""/>
    <s v=""/>
    <s v=""/>
    <m/>
    <m/>
    <m/>
    <s v="SIN INICIAR"/>
    <s v="EFECTIVO"/>
    <s v="ABIERTO"/>
    <m/>
  </r>
  <r>
    <n v="29"/>
    <x v="0"/>
    <x v="3"/>
    <s v="Dirección General"/>
    <m/>
    <s v="2020_MC_H3"/>
    <n v="0"/>
    <x v="8"/>
    <x v="18"/>
    <s v="FORTALECIMIENTO ORGANIZACIONAL Y SIMPLIFICACIÓN DE PROCESOS"/>
    <s v="No se realiza monitoreo a los resultados de las autoevaluaciones realizadas por los lideres de proce"/>
    <s v="No se realiza monitoreo a los resultados de las autoevaluaciones realizadas por los lideres de proce"/>
    <s v="Acción correctiva"/>
    <s v="MC_AC3"/>
    <s v="Presentar informess de autoevaluación semestrales acotrde con Plan de acción_x000a_"/>
    <s v="Informe semestral"/>
    <n v="2"/>
    <d v="2026-01-01T00:00:00"/>
    <d v="2026-12-31T00:00:00"/>
    <n v="54"/>
    <s v="03. Gestión de Análisis y Mejora Continua"/>
    <s v="Acción Cumplida Pendiente evaluación tercera Linea"/>
    <n v="0"/>
    <s v="Actividad reformulada con periodicidad semestral"/>
    <n v="0"/>
    <d v="2026-05-11T00:00:00"/>
    <s v="Pendiente de inicio de ejecución"/>
    <n v="0"/>
    <x v="0"/>
    <d v="2026-06-04T00:00:00"/>
    <n v="0"/>
    <s v="No fue posible identificar evidencias para el presente período de análisis"/>
    <s v="SIN INICIAR"/>
    <s v="No aplica"/>
    <s v="No aplica"/>
    <s v="No aplica"/>
    <n v="0"/>
    <s v="Actividad reformulada con periodicidad semestral. Primer seguimiento se realiza en el mes de julio"/>
    <n v="0"/>
    <n v="46213"/>
    <s v="Pendiente de inicio de ejecución"/>
    <n v="0"/>
    <s v="EN EJECUCIÓN"/>
    <d v="2026-08-10T00:00:00"/>
    <n v="0"/>
    <s v="No fue posible identificar evidencias para el presente período de análisis"/>
    <s v="SIN INICIAR"/>
    <m/>
    <s v="EFECTIVO"/>
    <s v="ABIERTO"/>
    <m/>
    <s v=""/>
    <s v=""/>
    <s v=""/>
    <s v=""/>
    <s v=""/>
    <s v=""/>
    <s v=""/>
    <m/>
    <m/>
    <m/>
    <s v="SIN INICIAR"/>
    <s v="EFECTIVO"/>
    <s v="ABIERTO"/>
    <m/>
    <s v=""/>
    <s v=""/>
    <s v=""/>
    <s v=""/>
    <s v=""/>
    <s v=""/>
    <s v=""/>
    <m/>
    <m/>
    <m/>
    <s v="SIN INICIAR"/>
    <s v="EFECTIVO"/>
    <s v="ABIERTO"/>
    <m/>
  </r>
  <r>
    <n v="30"/>
    <x v="0"/>
    <x v="3"/>
    <s v="Dirección General"/>
    <m/>
    <s v="2020_MC_H4"/>
    <n v="1"/>
    <x v="8"/>
    <x v="19"/>
    <s v="FORTALECIMIENTO ORGANIZACIONAL Y SIMPLIFICACIÓN DE PROCESOS"/>
    <s v="No se han formulado planes de mejora resultado de ejercicios de autoevaluación"/>
    <s v="No se han formmulado planes de mejora resultado de ejercicios de autoevaluación"/>
    <s v="Acción correctiva"/>
    <s v="MC_AC3"/>
    <s v="Presentar informess de autoevaluación semestrales acotrde con Plan de acción_x000a_"/>
    <s v="Informe semestral"/>
    <n v="2"/>
    <d v="2026-01-01T00:00:00"/>
    <d v="2026-12-31T00:00:00"/>
    <n v="54"/>
    <s v="03. Gestión de Análisis y Mejora Continua"/>
    <s v="Acción Cumplida Pendiente evaluación tercera Linea"/>
    <n v="0"/>
    <s v="Actividad reformulada con periodicidad semestral"/>
    <n v="0"/>
    <d v="2026-05-11T00:00:00"/>
    <s v="Pendiente de inicio de ejecución"/>
    <n v="0"/>
    <x v="0"/>
    <d v="2026-06-04T00:00:00"/>
    <n v="0"/>
    <s v="No fue posible identificar evidencias para el presente período de análisis"/>
    <s v="SIN INICIAR"/>
    <s v="No aplica"/>
    <s v="No aplica"/>
    <s v="No aplica"/>
    <n v="0"/>
    <s v="Actividad reformulada con periodicidad semestral. Primer seguimiento se realiza en el mes de julio"/>
    <n v="0"/>
    <n v="46213"/>
    <s v="Pendiente de inicio de ejecución"/>
    <n v="0"/>
    <s v="EN EJECUCIÓN"/>
    <d v="2026-08-10T00:00:00"/>
    <n v="0"/>
    <s v="No fue posible identificar evidencias para el presente período de análisis"/>
    <s v="SIN INICIAR"/>
    <m/>
    <s v="EFECTIVO"/>
    <s v="ABIERTO"/>
    <m/>
    <s v=""/>
    <s v=""/>
    <s v=""/>
    <s v=""/>
    <s v=""/>
    <s v=""/>
    <s v=""/>
    <m/>
    <m/>
    <m/>
    <s v="SIN INICIAR"/>
    <s v="EFECTIVO"/>
    <s v="ABIERTO"/>
    <m/>
    <s v=""/>
    <s v=""/>
    <s v=""/>
    <s v=""/>
    <s v=""/>
    <s v=""/>
    <s v=""/>
    <m/>
    <m/>
    <m/>
    <s v="SIN INICIAR"/>
    <s v="EFECTIVO"/>
    <s v="ABIERTO"/>
    <m/>
  </r>
  <r>
    <n v="31"/>
    <x v="0"/>
    <x v="3"/>
    <s v="Subdirección Administrativa y Financiera"/>
    <m/>
    <s v="2020_GF_H3"/>
    <n v="1"/>
    <x v="9"/>
    <x v="20"/>
    <m/>
    <s v="1. Porque; El proceso de Gestión de talento humano no reporta a tiempo las novedades de incapacidad al área de Gestión Financiera de manera oportuna. _x000a__x000a_2. Porque; No se realizó las conciliaciones entre talento humano y financiera en las licencias de incapacidades. _x000a__x000a_3. Porque; Falta de seguimiento y control por parte de la Gestión de talento humano y financiera _x000a_"/>
    <s v="Falta de seguimiento y control por parte de la Gestión de talento humano y financiera _x000a_"/>
    <s v="Acción correctiva"/>
    <s v="GF_AC1"/>
    <s v="Formulación del procedimiento Conciliaciones contables donde se cruza la información de incapacidades "/>
    <s v="Procedimiento formulado"/>
    <n v="1"/>
    <d v="2026-01-01T00:00:00"/>
    <d v="2026-03-31T00:00:00"/>
    <n v="13.5"/>
    <s v="13. Gestión Financiera"/>
    <m/>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x v="2"/>
    <d v="2026-06-04T00:00:00"/>
    <n v="1"/>
    <s v="Se evidencia procedimiento conciliaciones contables PC-GF-16 y formato PC-GF-16-01 vigencia 2025,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32"/>
    <x v="0"/>
    <x v="3"/>
    <s v="Subdirección Administrativa y Financiera"/>
    <m/>
    <s v="2020_GF_H5"/>
    <n v="1"/>
    <x v="9"/>
    <x v="21"/>
    <m/>
    <s v="1. Porque; No se tiene actualizada las cifras de manera mensual por parte del proceso de Gestion de talento humano _x000a__x000a_2. Porque; No se tenia la persona idonea del proceso para realizar el seguimiento de las novedades de incapacidades y el cobro de las mismas_x000a__x000a_3. Porque; la informacion que actualmente tiene el area financiera con respecto a las novedades de incapacidades no están conciliadas."/>
    <s v=" No se tenia la persona idonea del proceso para realizar el seguimiento de las novedades de incapacidades y el cobro de las mismas"/>
    <s v="Acción correctiva"/>
    <s v="GF_AC1"/>
    <s v="Formulación del procedimiento Conciliaciones contables donde se cruza la información de incapacidades "/>
    <s v="Procedimiento formulado"/>
    <n v="1"/>
    <d v="2026-01-01T00:00:00"/>
    <d v="2026-03-31T00:00:00"/>
    <n v="13.5"/>
    <s v="13. Gestión Financiera"/>
    <m/>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x v="2"/>
    <d v="2026-05-28T00:00:00"/>
    <n v="1"/>
    <s v="Se evidencia procedimiento conciliaciones contables PC-GF-16 y formato PC-GF-16-01 vigencia 2025,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33"/>
    <x v="0"/>
    <x v="3"/>
    <s v="Subdirección Administrativa y Financiera"/>
    <m/>
    <s v="2020_GF_H5"/>
    <n v="0"/>
    <x v="9"/>
    <x v="21"/>
    <m/>
    <s v="1. Porque; No se tiene actualizada las cifras de manera mensual por parte del proceso de Gestion de talento humano _x000a__x000a_2. Porque; No se tenia la persona idonea del proceso para realizar el seguimiento de las novedades de incapacidades y el cobro de las mismas_x000a__x000a_3. Porque; la informacion que actualmente tiene el area financiera con respecto a las novedades de incapacidades no están conciliadas."/>
    <s v=" No se tenia la persona idonea del proceso para realizar el seguimiento de las novedades de incapacidades y el cobro de las mismas"/>
    <s v="Acción correctiva"/>
    <s v="GF_AC2"/>
    <s v="Reportar En el Boletín de Deudores Morosos, los saldos por Cobrar por concepto de Incapacidades dentro de los plazos establecidos por la CGN"/>
    <s v="Boletín de Deudores morosos "/>
    <n v="1"/>
    <d v="2026-01-01T00:00:00"/>
    <d v="2026-03-31T00:00:00"/>
    <n v="13.5"/>
    <s v="13. Gestión Financiera"/>
    <m/>
    <n v="1"/>
    <s v="Se deja en evidencia e boletinde deudores morosos del mes de noviembre de 2025"/>
    <s v="https://dnbcgovco-my.sharepoint.com/:f:/g/personal/planeacion_dnbc_gov_co/IgAKPZEalRp3T7O44VwZjBLlARF86VpmllJA36VR9-2qDG8?e=W6XaGX"/>
    <d v="2026-05-11T00:00:00"/>
    <s v="Se incluye información de deudores morosos del mes de noviembre de 2025. El proximo reporte se realiza en el mes de junio"/>
    <n v="1"/>
    <x v="2"/>
    <d v="2026-05-28T00:00:00"/>
    <n v="1"/>
    <s v="Se evidencia correo electronico de fecha 04/012/2025 en el cual se hace el reporte de deudores morosos y el envio del informe a trev es del CHIP correspondiente la mes de Noviembre 2025"/>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 boletinde deudores morosos sin embargo a mayo no se reportopor que no habia saldos a reportar, pero se hizouna actualizacion a ese boletinpor requerimiento de un proveedor sancionado"/>
    <s v="https://dnbcgovco-my.sharepoint.com/:f:/g/personal/planeacion_dnbc_gov_co/IgDlTTkE6gPMRZjTETbxch7dATaSM_TE5-agvqb3k7QgaDY?e=0V1Jx7"/>
    <s v="11/07/206"/>
    <s v="Se incluye información de deudores morosos del mes de noviembre de 2025. El proximo reporte se realiza en el mes de junio"/>
    <n v="1"/>
    <s v="CUMPLIDO"/>
    <m/>
    <m/>
    <m/>
    <m/>
    <m/>
    <s v="EFECTIVO"/>
    <s v="ABIERTO"/>
    <m/>
    <s v=""/>
    <s v=""/>
    <s v=""/>
    <s v=""/>
    <s v=""/>
    <s v=""/>
    <s v=""/>
    <m/>
    <m/>
    <m/>
    <s v="SIN INICIAR"/>
    <s v="EFECTIVO"/>
    <s v="ABIERTO"/>
    <m/>
    <s v=""/>
    <s v=""/>
    <s v=""/>
    <s v=""/>
    <s v=""/>
    <s v=""/>
    <s v=""/>
    <m/>
    <m/>
    <m/>
    <s v="SIN INICIAR"/>
    <s v="EFECTIVO"/>
    <s v="ABIERTO"/>
    <m/>
  </r>
  <r>
    <n v="34"/>
    <x v="0"/>
    <x v="3"/>
    <s v="Subdirección Administrativa y Financiera"/>
    <m/>
    <s v="2020_TI_H2"/>
    <n v="1"/>
    <x v="10"/>
    <x v="22"/>
    <m/>
    <s v="Teniendo en cuenta que es un númeral nuevo dentro de la norma, no se tenia contemplado dentro del proceso y no se  generó documentación formal para el desarrollo de esta actividad."/>
    <s v="Teniendo en cuenta que es un númeral nuevo dentro de la norma, no se tenia contemplado dentro del proceso y no se  generó documentación formal para el desarrollo de esta actividad."/>
    <s v="Acción correctiva"/>
    <s v="TI_AC11"/>
    <s v="Formular un estrategia de Arquitetura Empresarial para la definición e implementación de necesidades tecnologicas en prestación de servicios"/>
    <s v="Estrategia Formulada e implementada"/>
    <n v="1"/>
    <d v="2026-05-01T00:00:00"/>
    <d v="2026-12-31T00:00:00"/>
    <n v="36"/>
    <s v="18. Gestión de Tecnología e Informática"/>
    <m/>
    <n v="0.7"/>
    <s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
    <s v="https://dnbcgovco-my.sharepoint.com/:f:/g/personal/planeacion_dnbc_gov_co/IgC3xOsSNj8IRIL11vaiFWcgAUu6Fkz2uB8R8KlqPRMkdhk?e=pJDNvr"/>
    <d v="2026-05-11T00:00:00"/>
    <s v="Se incluye documento de necesidad RUE y borrador de actualización del PETI"/>
    <n v="0.5"/>
    <x v="0"/>
    <d v="2026-06-08T00:00:00"/>
    <n v="0.5"/>
    <s v="Se evidencia que la entidad formuló e inició la implementación de una estrategia de Arquitectura Empresarial a través del Plan Estratégico de Tecnologías de la Información (PETI) 2026 y del proyecto RUE 2.0, documentos que incorporan componentes de arquitectura de negocio, información, aplicaciones y tecnología, alineados con los objetivos institucionales y la Política de Gobierno Digital. Asimismo, se identifican capacidades tecnológicas, servicios de TI, lineamientos de interoperabilidad, seguridad de la información, transformación digital y una hoja de ruta para la atención de necesidades tecnológicas institucionales. Adicionalmente, el documento de necesidad del proyecto RUE 2.0 define requerimientos funcionales para un sistema de información centralizado, interoperable, escalable y seguro, contemplando módulos de gestión operativa, talento humano, gestión documental, administración de activos, analítica y reportes, fortaleciendo la prestación de servicios y la gestión institucional. Por lo anterior, la evidencia presentada permite verificar el avance en la formulación e implementación de la estrategia definida en la acción correctiva."/>
    <s v="EN EJECUCIÓN"/>
    <s v="No aplica"/>
    <s v="No aplica"/>
    <s v="No aplica"/>
    <n v="0.8"/>
    <s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
    <s v="https://dnbcgovco-my.sharepoint.com/:f:/g/personal/planeacion_dnbc_gov_co/IgBpr6aNOGykQpduLdNqpASRAUfT_V6EcXjD4jAEqgMt2No?e=ylBLhj"/>
    <n v="46214"/>
    <s v="Se incluye documento de necesidad RUE y borrador de actualización del PETI"/>
    <n v="0.5"/>
    <s v="EN EJECUCIÓN"/>
    <d v="2026-08-10T00:00:00"/>
    <n v="0.5"/>
    <s v="Se evidenció la actualización del PETI 2026 y la formulación del proyecto RUE 2.0, soportadas en el documento de necesidad del RUE, de fecha 21/05/2026, y la solicitud de adquisición de software, de fecha 15/05/2026. Al 10/08/2026, se cuenta con el borrador de actualización del PETI y los documentos técnicos asociados al proyecto RUE 2.0, por lo que la acción continúa en ejecución."/>
    <s v="EN EJECUCIÓN"/>
    <m/>
    <s v="EFECTIVO"/>
    <s v="ABIERTO"/>
    <m/>
    <s v=""/>
    <s v=""/>
    <s v=""/>
    <s v=""/>
    <s v=""/>
    <s v=""/>
    <s v=""/>
    <m/>
    <m/>
    <m/>
    <s v="SIN INICIAR"/>
    <s v="EFECTIVO"/>
    <s v="ABIERTO"/>
    <m/>
    <s v=""/>
    <s v=""/>
    <s v=""/>
    <s v=""/>
    <s v=""/>
    <s v=""/>
    <s v=""/>
    <m/>
    <m/>
    <m/>
    <s v="SIN INICIAR"/>
    <s v="EFECTIVO"/>
    <s v="ABIERTO"/>
    <m/>
  </r>
  <r>
    <n v="35"/>
    <x v="0"/>
    <x v="3"/>
    <s v="Subdirección Administrativa y Financiera"/>
    <m/>
    <s v="2020_TI_H4"/>
    <n v="1"/>
    <x v="10"/>
    <x v="23"/>
    <m/>
    <s v="Con el proceso de renovación tecnológica se hace necesaria la actualización de la información contenida en los activos de información, por lo cual se espero a culminar el proceso para dar inicio a la actualización de la información y debido a la multiplicidad de tareas a cargo del proceso, no se logró realizar la actualización."/>
    <s v="Con el proceso de renovación tecnológica se hace necesaria la actualización de la información contenida en los activos de información, por lo cual se espero a culminar el proceso para dar inicio a la actualización de la información y debido a la multiplicidad de tareas a cargo del proceso, no se logró realizar la actualización."/>
    <s v="Acción correctiva"/>
    <s v="TI_AC13"/>
    <s v="Actualización matriz de activos de información"/>
    <s v="Matriz actualizada"/>
    <n v="1"/>
    <d v="2026-01-01T00:00:00"/>
    <d v="2026-05-31T00:00:00"/>
    <n v="22.5"/>
    <s v="18. Gestión de Tecnología e Informática"/>
    <m/>
    <n v="0"/>
    <n v="0"/>
    <n v="0"/>
    <d v="2026-05-11T00:00:00"/>
    <s v="No se evidencia seguimiento"/>
    <n v="0"/>
    <x v="0"/>
    <d v="2026-06-08T00:00:00"/>
    <n v="0"/>
    <s v="No fue posible identificar evidencias para el presente período de análisis"/>
    <s v="SIN INICIAR"/>
    <s v="No aplica"/>
    <s v="No aplica"/>
    <s v="No aplica"/>
    <n v="0.7"/>
    <s v="Se ejecutó la revisión, depuración y actualización integral del inventario físico y lógico que compone la infraestructura tecnológica de la entidad. Este proceso permite consolidar la base técnica para la gestión de riesgos, el control de configuración y la seguridad de los activos de hardware críticos que soportan la operación institucional."/>
    <s v="https://dnbcgovco-my.sharepoint.com/:f:/g/personal/planeacion_dnbc_gov_co/IgA8-tr8nGYtRqG_Evcwdp7EASqXdtGbomb3DLywYKsqJ6s?e=HKvluY"/>
    <n v="46214"/>
    <s v="El proceso presenta matriz de inventario fisico. Pendiente identificación de recursos tecnologicos"/>
    <n v="0.5"/>
    <s v="EN EJECUCIÓN"/>
    <d v="2026-08-14T00:00:00"/>
    <n v="0.5"/>
    <s v="Se evidenció la elaboración de la matriz de inventario físico de equipos tecnológicos; no obstante, se encuentra pendiente la identificación y actualización del inventario lógico de los recursos tecnológicos, por lo que la acción continúa en ejecución."/>
    <s v="EN EJECUCIÓN"/>
    <m/>
    <s v="EFECTIVO"/>
    <s v="ABIERTO"/>
    <m/>
    <s v=""/>
    <s v=""/>
    <s v=""/>
    <s v=""/>
    <s v=""/>
    <s v=""/>
    <s v=""/>
    <m/>
    <m/>
    <m/>
    <s v="SIN INICIAR"/>
    <s v="EFECTIVO"/>
    <s v="ABIERTO"/>
    <m/>
    <s v=""/>
    <s v=""/>
    <s v=""/>
    <s v=""/>
    <s v=""/>
    <s v=""/>
    <s v=""/>
    <m/>
    <m/>
    <m/>
    <s v="SIN INICIAR"/>
    <s v="EFECTIVO"/>
    <s v="ABIERTO"/>
    <m/>
  </r>
  <r>
    <n v="36"/>
    <x v="0"/>
    <x v="3"/>
    <s v="Subdirección Administrativa y Financiera"/>
    <m/>
    <s v="2020_AU_H1"/>
    <n v="1"/>
    <x v="10"/>
    <x v="24"/>
    <s v="SERVICIO AL CIUDADANO"/>
    <s v="No se inician las acciones a que haya lugar por el incumplimiento"/>
    <s v="No se inician las acciones a que haya lugar por el incumplimiento_x000a_Falta de seguimiento y control en los procesos"/>
    <s v="Acción correctiva"/>
    <s v="AU_AC1"/>
    <s v="Reportar de manera periodica a los lideres del proceso las PQRSD con su respectivo estado, con el fin de que estos inicien las acciones pertinentes con funcionarios y contratistas"/>
    <s v="Reportes de control a líderes de proceso"/>
    <n v="12"/>
    <d v="2026-01-01T00:00:00"/>
    <d v="2026-12-01T00:00:00"/>
    <n v="49.5"/>
    <s v="05. Gestión de Atención al Usuario"/>
    <m/>
    <n v="0"/>
    <s v="Se informaron alertas mensuales a través de correo electrónico a los líderes de proceso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0.25"/>
    <x v="0"/>
    <d v="2026-05-15T00:00:00"/>
    <n v="0.25"/>
    <s v="Se evidencian informes de PQRSD de enero, febrero y marzo, como tambien soportes de correos de alertas por parte de atencion al ciudadano con fecha  24/02/2026, 13/03/2026 y 09/04/2026  "/>
    <s v="EN EJECUCIÓN"/>
    <s v="No aplica"/>
    <s v="No aplica"/>
    <s v="No aplica"/>
    <n v="0.25"/>
    <s v="Se informaron alertas mensuales a través de correo electrónico a los líderes de procesos"/>
    <s v="EVIDENCIAS SEGUNDO TRIMESTRE 2026 PLAN MEJORA"/>
    <n v="46214"/>
    <s v="Se adjuntan las evidencias de alertas del segundo trimestre."/>
    <n v="0.5"/>
    <s v="EN EJECUCIÓN"/>
    <d v="2026-07-27T00:00:00"/>
    <n v="0.5"/>
    <m/>
    <s v="EN EJECUCIÓN"/>
    <m/>
    <s v="EFECTIVO"/>
    <s v="ABIERTO"/>
    <m/>
    <s v=""/>
    <s v=""/>
    <s v=""/>
    <s v=""/>
    <s v=""/>
    <s v=""/>
    <s v=""/>
    <m/>
    <m/>
    <m/>
    <s v="SIN INICIAR"/>
    <s v="EFECTIVO"/>
    <s v="ABIERTO"/>
    <m/>
    <s v=""/>
    <s v=""/>
    <s v=""/>
    <s v=""/>
    <s v=""/>
    <s v=""/>
    <s v=""/>
    <m/>
    <m/>
    <m/>
    <s v="SIN INICIAR"/>
    <s v="EFECTIVO"/>
    <s v="ABIERTO"/>
    <m/>
  </r>
  <r>
    <n v="37"/>
    <x v="0"/>
    <x v="3"/>
    <s v="Subdirección Administrativa y Financiera"/>
    <m/>
    <s v="2020_AU_H1"/>
    <n v="0"/>
    <x v="10"/>
    <x v="24"/>
    <s v="SERVICIO AL CIUDADANO"/>
    <s v="Falta de seguimiento y control en los procesos"/>
    <s v="No se inician las acciones a que haya lugar por el incumplimiento_x000a_Falta de seguimiento y control en los procesos_x000a_"/>
    <s v="Acción correctiva"/>
    <s v="AU_AC2"/>
    <s v="Requerir a los contratistas o funcionarios que tienen PQRSD por responder para que realicen la respuesta oportuna dentro de los tiempos de ley y que cuenten con la respectiva evidencia."/>
    <s v="Captura cierre especifico ORFEO"/>
    <n v="1"/>
    <d v="2026-03-01T00:00:00"/>
    <d v="2026-12-01T00:00:00"/>
    <n v="40.5"/>
    <s v="05. Gestión de Atención al Usuario"/>
    <s v="Revisar"/>
    <n v="0"/>
    <s v="Esta actividad debe realizarse por parte de los líderes de procesos, no por GAU, ya que no tiene competencia. Se solicita evaluar sí se deben solicitar los pantallazos mensuales previo al pago de la cuenta de cobro, teniendo en cuenta que se hayan respondido las PQRSD del mes anterior."/>
    <n v="0"/>
    <d v="2026-05-11T00:00:00"/>
    <s v="Se debe revisar la ejecución de está actividad con los lideres de proceso acorde con la observación del proceso"/>
    <n v="0"/>
    <x v="0"/>
    <d v="2026-05-15T00:00:00"/>
    <n v="0"/>
    <s v="No fue posible identificar evidencias para el presente período de análisis"/>
    <s v="SIN INICIAR"/>
    <s v="No aplica"/>
    <s v="No aplica"/>
    <s v="No aplica"/>
    <n v="0"/>
    <s v="Esta actividad debe realizarse por parte de los líderes de procesos, no por GAU, ya que no tiene competencia. Se solicita evaluar sí se deben solicitar los pantallazos mensuales previo al pago de la cuenta de cobro, teniendo en cuenta que se hayan respondido las PQRSD del mes anterior."/>
    <s v="EVIDENCIAS SEGUNDO TRIMESTRE 2026 PLAN MEJORA"/>
    <n v="46214"/>
    <s v="Se socializó el tema en comité directivo sin recibir por parte de los supervisores observaciones"/>
    <n v="0"/>
    <s v="EN EJECUCIÓN"/>
    <d v="2026-07-27T00:00:00"/>
    <m/>
    <m/>
    <m/>
    <m/>
    <s v="EFECTIVO"/>
    <s v="ABIERTO"/>
    <m/>
    <s v=""/>
    <s v=""/>
    <s v=""/>
    <s v=""/>
    <s v=""/>
    <s v=""/>
    <s v=""/>
    <m/>
    <m/>
    <m/>
    <s v="SIN INICIAR"/>
    <s v="EFECTIVO"/>
    <s v="ABIERTO"/>
    <m/>
    <s v=""/>
    <s v=""/>
    <s v=""/>
    <s v=""/>
    <s v=""/>
    <s v=""/>
    <s v=""/>
    <m/>
    <m/>
    <m/>
    <s v="SIN INICIAR"/>
    <s v="EFECTIVO"/>
    <s v="ABIERTO"/>
    <m/>
  </r>
  <r>
    <n v="38"/>
    <x v="0"/>
    <x v="3"/>
    <s v="Dirección General"/>
    <m/>
    <s v="2020_MC_H2"/>
    <n v="1"/>
    <x v="10"/>
    <x v="25"/>
    <s v="FORTALECIMIENTO ORGANIZACIONAL Y SIMPLIFICACIÓN DE PROCESOS"/>
    <s v="Las procesos no dan aplicabilidad a la actividad contemplada el en procedimiento de acciones correctivas, preventivas y de mejora, que tratan de autoevaluaciones._x000a__x000a_No se ahonda en la temática de autoevaluaciones continuamente._x000a_"/>
    <s v="Las procesos no dan aplicabilidad a la actividad contemplada el en procedimiento de acciones correctivas, preventivas y de mejora, que tratan de autoevaluaciones._x000a__x000a_No se ahonda en la temática de autoevaluaciones continuamente."/>
    <s v="Acción correctiva"/>
    <s v="MC_AC2"/>
    <s v="Socializar Políticas de operación del procedimiento de Planes de Mejora para implementación "/>
    <s v="Socialización del procedimiento "/>
    <n v="1"/>
    <d v="2026-01-01T00:00:00"/>
    <d v="2026-03-31T00:00:00"/>
    <n v="13.5"/>
    <s v="03. Gestión de Análisis y Mejora Continua"/>
    <s v="Acción Cumplida Pendiente evaluación tercera Linea"/>
    <n v="1"/>
    <s v="Durante el primer trimestre de la vigencia 2026 se actualizó el procedimiento y se socializó"/>
    <s v="https://dnbcgovco-my.sharepoint.com/:f:/g/personal/planeacion_dnbc_gov_co/IgDYe2GS_ayPSIaWtvQYv0qbAc8IxdnR2DbMxEMLmfk0p8A?e=smqHjg"/>
    <d v="2026-05-11T00:00:00"/>
    <s v="Se evidencia socialización del 6 de marzo de 2026"/>
    <n v="1"/>
    <x v="2"/>
    <d v="2026-06-04T00:00:00"/>
    <n v="1"/>
    <s v="Se evidencia que durante el primer trimestre de la vigencia 2026 se actualizó y socializó el Procedimiento de Formulación, Monitoreo y Seguimiento a Planes de Mejoramiento Internos y Externos, actividad soportada mediante listado de asistencia de fecha 6 de marzo de 2026. En consecuencia, desde la tercera línea de defensa se valida la ejecución de la acción correctiva relacionada con la socialización de las políticas de operación para su implementación. No obstante, se recomienda realizar seguimiento a la apropiación y aplicación del procedimiento por parte de los procesos, con el fin de verificar su efectividad frente a la causa que originó el hallazg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Durante el primer trimestre de la vigencia 2026 se actualizó el procedimiento y se socializó"/>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socialización del 6 de marzo de 2026"/>
    <n v="1"/>
    <s v="CUMPLIDO"/>
    <d v="2026-08-12T00:00:00"/>
    <n v="1"/>
    <s v="Se evidenció la socialización del Procedimiento de Formulación, Monitoreo y Seguimiento a Planes de Mejoramiento Internos y Externos, realizada el 6 de marzo de 2026, soportada mediante el respectivo listado de asistencia, con lo cual se dio cumplimiento a la actividad programada."/>
    <s v="C. OPORTUNAMENTE"/>
    <m/>
    <s v="EFECTIVO"/>
    <s v="ABIERTO"/>
    <m/>
    <s v=""/>
    <s v=""/>
    <s v=""/>
    <s v=""/>
    <s v=""/>
    <s v=""/>
    <s v=""/>
    <m/>
    <m/>
    <m/>
    <s v="SIN INICIAR"/>
    <s v="EFECTIVO"/>
    <s v="ABIERTO"/>
    <m/>
    <s v=""/>
    <s v=""/>
    <s v=""/>
    <s v=""/>
    <s v=""/>
    <s v=""/>
    <s v=""/>
    <m/>
    <m/>
    <m/>
    <s v="SIN INICIAR"/>
    <s v="EFECTIVO"/>
    <s v="ABIERTO"/>
    <m/>
  </r>
  <r>
    <n v="39"/>
    <x v="0"/>
    <x v="3"/>
    <s v="Dirección General"/>
    <m/>
    <s v="2020_MC_H2"/>
    <n v="0"/>
    <x v="10"/>
    <x v="25"/>
    <s v="FORTALECIMIENTO ORGANIZACIONAL Y SIMPLIFICACIÓN DE PROCESOS"/>
    <s v="Las procesos no dan aplicabilidad a la actividad contemplada el en procedimiento de acciones correctivas, preventivas y de mejora, que tratan de autoevaluaciones._x000a__x000a_No se realiza seguimiento  continuamente en la generacion de autoevaluaciones "/>
    <s v="Las procesos no dan aplicabilidad a la actividad contemplada el en procedimiento de acciones correctivas, preventivas y de mejora, que tratan de autoevaluaciones._x000a__x000a_No se realiza seguimiento  continuamente en la generacion de autoevaluaciones "/>
    <s v="Acción correctiva"/>
    <s v="MC_AC3"/>
    <s v="Presentar informess de autoevaluación semestrales acotrde con Plan de acción_x000a_"/>
    <s v="Informe semestral"/>
    <n v="2"/>
    <d v="2026-01-01T00:00:00"/>
    <d v="2026-12-31T00:00:00"/>
    <n v="54"/>
    <s v="03. Gestión de Análisis y Mejora Continua"/>
    <s v="Acción Cumplida Pendiente evaluación tercera Linea"/>
    <n v="0"/>
    <s v="Actividad reformulada con periodicidad semestral"/>
    <n v="0"/>
    <d v="2026-05-11T00:00:00"/>
    <s v="Pendiente de inicio de ejecución"/>
    <n v="0"/>
    <x v="0"/>
    <d v="2026-06-04T00:00:00"/>
    <n v="0"/>
    <s v="No fue posible identificar evidencias para el presente período de análisis"/>
    <s v="SIN INICIAR"/>
    <s v="No aplica"/>
    <s v="No aplica"/>
    <s v="No aplica"/>
    <n v="0"/>
    <s v="Actividad reformulada con periodicidad semestral. Primer seguimiento se realiza en el mes de julio"/>
    <n v="0"/>
    <n v="46213"/>
    <s v="Pendiente de inicio de ejecución"/>
    <n v="0"/>
    <s v="EN EJECUCIÓN"/>
    <d v="2026-08-10T00:00:00"/>
    <n v="0"/>
    <s v="No fue posible identificar evidencias para el presente período de análisis"/>
    <s v="SIN INICIAR"/>
    <m/>
    <s v="EFECTIVO"/>
    <s v="ABIERTO"/>
    <m/>
    <s v=""/>
    <s v=""/>
    <s v=""/>
    <s v=""/>
    <s v=""/>
    <s v=""/>
    <s v=""/>
    <m/>
    <m/>
    <m/>
    <s v="SIN INICIAR"/>
    <s v="EFECTIVO"/>
    <s v="ABIERTO"/>
    <m/>
    <s v=""/>
    <s v=""/>
    <s v=""/>
    <s v=""/>
    <s v=""/>
    <s v=""/>
    <s v=""/>
    <m/>
    <m/>
    <m/>
    <s v="SIN INICIAR"/>
    <s v="EFECTIVO"/>
    <s v="ABIERTO"/>
    <m/>
  </r>
  <r>
    <n v="40"/>
    <x v="0"/>
    <x v="3"/>
    <s v="Dirección General"/>
    <m/>
    <s v="2020_MC_H5"/>
    <n v="1"/>
    <x v="10"/>
    <x v="26"/>
    <s v="FORTALECIMIENTO ORGANIZACIONAL Y SIMPLIFICACIÓN DE PROCESOS"/>
    <s v="Las procesos no dan aplicabilidad a la actividad contemplada el en procedimiento de acciones correctivas, preventivas y de mejora, que tratan de autoevaluaciones._x000a__x000a_No se realiza seguimiento  continuamente en la generacion de autoevaluaciones "/>
    <s v="Las procesos no dan aplicabilidad a la actividad contemplada el en procedimiento de acciones correctivas, preventivas y de mejora, que tratan de autoevaluaciones._x000a__x000a_No se realiza seguimiento  continuamente en la generacion de autoevaluaciones "/>
    <s v="Acción correctiva"/>
    <s v="MC_AC3"/>
    <s v="Presentar informess de autoevaluación semestrales acotrde con Plan de acción_x000a_"/>
    <s v="Informe semestral"/>
    <n v="2"/>
    <d v="2026-01-01T00:00:00"/>
    <d v="2026-12-31T00:00:00"/>
    <n v="54"/>
    <s v="03. Gestión de Análisis y Mejora Continua"/>
    <s v="Acción Cumplida Pendiente evaluación tercera Linea"/>
    <n v="0"/>
    <s v="Actividad reformulada con periodicidad semestral"/>
    <n v="0"/>
    <d v="2026-05-11T00:00:00"/>
    <s v="Pendiente de inicio de ejecución"/>
    <n v="0"/>
    <x v="0"/>
    <d v="2026-06-04T00:00:00"/>
    <n v="0"/>
    <s v="No fue posible identificar evidencias para el presente período de análisis"/>
    <s v="SIN INICIAR"/>
    <s v="No aplica"/>
    <s v="No aplica"/>
    <s v="No aplica"/>
    <n v="0"/>
    <s v="Actividad reformulada con periodicidad semestral. Primer seguimiento se realiza en el mes de julio"/>
    <n v="0"/>
    <n v="46213"/>
    <s v="Pendiente de inicio de ejecución"/>
    <n v="0"/>
    <s v="EN EJECUCIÓN"/>
    <d v="2026-08-10T00:00:00"/>
    <n v="0"/>
    <s v="No fue posible identificar evidencias para el presente período de análisis"/>
    <s v="SIN INICIAR"/>
    <m/>
    <s v="EFECTIVO"/>
    <s v="ABIERTO"/>
    <m/>
    <s v=""/>
    <s v=""/>
    <s v=""/>
    <s v=""/>
    <s v=""/>
    <s v=""/>
    <s v=""/>
    <m/>
    <m/>
    <m/>
    <s v="SIN INICIAR"/>
    <s v="EFECTIVO"/>
    <s v="ABIERTO"/>
    <m/>
    <s v=""/>
    <s v=""/>
    <s v=""/>
    <s v=""/>
    <s v=""/>
    <s v=""/>
    <s v=""/>
    <m/>
    <m/>
    <m/>
    <s v="SIN INICIAR"/>
    <s v="EFECTIVO"/>
    <s v="ABIERTO"/>
    <m/>
  </r>
  <r>
    <n v="41"/>
    <x v="0"/>
    <x v="3"/>
    <s v="Subdirección Administrativa y Financiera"/>
    <m/>
    <s v="2020_MC_H6"/>
    <n v="1"/>
    <x v="11"/>
    <x v="27"/>
    <m/>
    <s v="Por contar con un sin numero de tareas no se comtemplo la realizacion de esta accion de mejora."/>
    <s v="Por contar con un sin numero de tareas no se comtemplo la realizacion de esta accion de mejora."/>
    <s v="Acción correctiva"/>
    <s v="MC_AC9"/>
    <s v="Monitorear la formulación y ejecución de las acciones derivadas de los planes de mejora"/>
    <s v="Informes de monitoreos "/>
    <n v="4"/>
    <d v="2026-01-01T00:00:00"/>
    <d v="2026-12-31T00:00:00"/>
    <n v="54"/>
    <s v="03. Gestión de Análisis y Mejora Continua"/>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x v="0"/>
    <d v="2026-06-04T00:00:00"/>
    <n v="0.25"/>
    <s v="Se evidencia la realización del primer monitoreo a los planes de mejoramiento durante la vigencia 2026, así como la remisión de seguimientos preliminares y la reformulación de acciones aprobada en Comité de Control Interno. La evidencia permite verificar avances en la ejecución de la acción correctiva relacionada con el monitoreo de la formulación y ejecución de las acciones derivadas de los planes de mejora. No obstante, desde la tercera línea de defensa no es posible concluir el cierre definitivo del hallazgo, toda vez que no se aportan soportes que permitan verificar que la totalidad de las acciones derivadas de la evaluación de Control Interno Contable fueron formuladas, ejecutadas y monitoreadas hasta su cierre efectivo."/>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s v="EN EJECUCIÓN"/>
    <d v="2026-08-10T00:00:00"/>
    <n v="0.25"/>
    <s v="Se evidenció la remisión del seguimiento preliminar de los Planes de Mejoramiento correspondiente al primer trimestre de 2026, junto con la matriz de acciones de mejora para su revisión y análisis."/>
    <s v="EN EJECUCIÓN"/>
    <m/>
    <s v="EFECTIVO"/>
    <s v="ABIERTO"/>
    <m/>
    <s v=""/>
    <s v=""/>
    <s v=""/>
    <s v=""/>
    <s v=""/>
    <s v=""/>
    <s v=""/>
    <m/>
    <m/>
    <m/>
    <s v="SIN INICIAR"/>
    <s v="EFECTIVO"/>
    <s v="ABIERTO"/>
    <m/>
    <s v=""/>
    <s v=""/>
    <s v=""/>
    <s v=""/>
    <s v=""/>
    <s v=""/>
    <s v=""/>
    <m/>
    <m/>
    <m/>
    <s v="SIN INICIAR"/>
    <s v="EFECTIVO"/>
    <s v="ABIERTO"/>
    <m/>
  </r>
  <r>
    <n v="42"/>
    <x v="0"/>
    <x v="3"/>
    <s v="Subdirección Administrativa y Financiera"/>
    <m/>
    <s v="Pendiente"/>
    <n v="1"/>
    <x v="11"/>
    <x v="28"/>
    <m/>
    <s v="A pesar de realizar conciliaciones entre las Areas y Financiera,  no existe una Politica Contable que establezca conciliaciones de las partidas más relevantes._x000a__x000a_Desconocimiento de la obligatoriedad de incorporar cruces de partidas relevantes."/>
    <s v=" A pesar de realizar conciliaciones entre las Areas y Financiera,  no existe una Politica Contable que establezca conciliaciones de las partidas más relevantes."/>
    <s v="Acción correctiva"/>
    <s v="GF_AC1"/>
    <s v="Formulación del procedimiento Conciliaciones contables donde se cruza la información de incapacidades "/>
    <s v="Procedimiento formulado"/>
    <n v="1"/>
    <d v="2026-01-01T00:00:00"/>
    <d v="2026-03-31T00:00:00"/>
    <n v="13.5"/>
    <s v="13. Gestión Financiera"/>
    <m/>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x v="2"/>
    <d v="2026-05-28T00:00:00"/>
    <n v="1"/>
    <s v="Se evidencia procedimiento conciliaciones contables PC-GF-16 y formato PC-GF-16-01 vigencia 2025,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43"/>
    <x v="0"/>
    <x v="3"/>
    <s v="Subdirección Administrativa y Financiera"/>
    <m/>
    <s v="2020_GF_H6"/>
    <n v="1"/>
    <x v="11"/>
    <x v="29"/>
    <m/>
    <s v=" A pesar de realizar conciliaciones entre las Areas y Financiera,  no existe en las Politicas Contables de la entidad un Capitulo sobre los cruces de informacion de las Cuentas por Pagar por parte de los Supervisores de los Contratos._x000a__x000a_Desconocimiento de la obligatoriedad de incorporar conciliaciones en las cuentas del pasivo"/>
    <s v="No existe en las Politicas Contables de la entidad un Capitulo sobre los cruces de informacion de las Cuentas por Pagar_x000a__x000a_Desconocimiento de la obligatoriedad de incorporar cruces en las cuentas del pasivo"/>
    <s v="Acción correctiva"/>
    <s v="GF_AC1"/>
    <s v="Formulación del procedimiento Conciliaciones contables donde se cruza la información de incapacidades "/>
    <s v="Procedimiento formulado"/>
    <n v="1"/>
    <d v="2026-01-01T00:00:00"/>
    <d v="2026-03-31T00:00:00"/>
    <n v="13.5"/>
    <s v="13. Gestión Financiera"/>
    <m/>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x v="2"/>
    <d v="2026-05-28T00:00:00"/>
    <n v="1"/>
    <s v="Se evidencia procedimiento conciliaciones contables PC-GF-16 y formato PC-GF-16-01 vigencia 2025,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44"/>
    <x v="0"/>
    <x v="3"/>
    <s v="Subdirección Administrativa y Financiera"/>
    <m/>
    <s v="2020_GF_H6"/>
    <n v="0"/>
    <x v="11"/>
    <x v="29"/>
    <m/>
    <s v="  A pesar de realizar conciliaciones entre las Areas y Financiera,  no existe en las Politicas Contables de la entidad un Capitulo sobre los cruces de informacion de las Cuentas por Pagar por parte de los Supervisores de los Contratos._x000a__x000a_Desconocimiento de la obligatoriedad de incorporar conciliaciones en las cuentas del pasivo"/>
    <s v="No existe en las Politicas Contables de la entidad un Capitulo sobre los cruces de informacion de las Cuentas por Pagar"/>
    <s v="Acción correctiva"/>
    <s v="GF_AC3"/>
    <s v="Socializar el procedimiento de los cruces de información  entre las areas y el proceso de Gestión Financiera para las cuentas del pasivo."/>
    <s v="Socializacion de los procedimientos y documentos de Gestion Financiera."/>
    <n v="1"/>
    <d v="2026-04-01T00:00:00"/>
    <d v="2026-06-30T00:00:00"/>
    <n v="13.350000000000001"/>
    <s v="13. Gestión Financiera"/>
    <m/>
    <n v="1"/>
    <s v="Como evidencia dejamos donde se socializo el procedimiento de los cruces de información  entre las areas y el proceso de Gestión Financiera para las cuentas del pasivo."/>
    <s v="https://dnbcgovco-my.sharepoint.com/:f:/g/personal/planeacion_dnbc_gov_co/IgAKPZEalRp3T7O44VwZjBLlARF86VpmllJA36VR9-2qDG8?e=W6XaGX"/>
    <d v="2026-05-11T00:00:00"/>
    <s v="Se incluye grabación de socialización de políticas contables"/>
    <n v="1"/>
    <x v="2"/>
    <d v="2026-05-28T00:00:00"/>
    <n v="1"/>
    <s v="Mediante video de fecha 25/06/2025, se evidencia la socialización de la actualizacion de las politicas contables,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dejamos donde se socializo el procedimiento de los cruces de información  entre las areas y el proceso de Gestión Financiera para las cuentas del pasivo."/>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45"/>
    <x v="0"/>
    <x v="3"/>
    <s v="Subdirección Administrativa y Financiera"/>
    <m/>
    <s v="2020_AD_H2"/>
    <n v="1"/>
    <x v="11"/>
    <x v="30"/>
    <m/>
    <s v="Por contar con un sin numero de tareas no se comtemplo la realizacion de esta accion de mejora."/>
    <s v="Por contar con un sin numero de tareas no se comtemplo la realizacion de esta accion de mejora."/>
    <s v="Acción correctiva"/>
    <s v="GA_AC06"/>
    <s v="Socializar el procedimiento del proceso de Gestión Administrativa  PC-AD-01 Procedimiento Gestión de Bienes."/>
    <s v="Socializacion del procedimiento Gestión de Bienes "/>
    <n v="1"/>
    <d v="2026-07-01T00:00:00"/>
    <d v="2026-09-30T00:00:00"/>
    <n v="13.350000000000001"/>
    <s v="14. Gestión Administrativa"/>
    <m/>
    <n v="0"/>
    <s v="Proceso de actualización"/>
    <s v="https://dnbcgovco-my.sharepoint.com/:f:/g/personal/planeacion_dnbc_gov_co/IgC2wtt6D-zSTY6U6sAF5yefASkR-EDUcnQOxPntpKqfjgU?e=GPU5XT"/>
    <d v="2026-05-11T00:00:00"/>
    <s v="No se evidencia avance para el periodo"/>
    <n v="0"/>
    <x v="0"/>
    <d v="2026-05-28T00:00:00"/>
    <n v="0"/>
    <s v="No fue posible identificar evidencias para el presente período de análisis"/>
    <s v="SIN INICIAR"/>
    <s v="No aplica"/>
    <s v="No aplica"/>
    <s v="No aplica"/>
    <n v="1"/>
    <s v="Se realizó la socialización del Procedimiento Gestión de Bienes "/>
    <s v="https://dnbcgovco-my.sharepoint.com/:f:/g/personal/planeacion_dnbc_gov_co/IgDd3XmfT25eTbxvyUt1BT7QAdImdSv6VpfjxTw8Chm1hoI?e=G7TQBK"/>
    <n v="46214"/>
    <s v="Se presenta procedimiento actualizado al 30 de junio de 2026 con su respectiva socializaicón vía correo electrónico"/>
    <n v="1"/>
    <s v="CUMPLIDO"/>
    <m/>
    <m/>
    <m/>
    <m/>
    <m/>
    <s v="EFECTIVO"/>
    <s v="ABIERTO"/>
    <m/>
    <s v=""/>
    <s v=""/>
    <s v=""/>
    <s v=""/>
    <s v=""/>
    <s v=""/>
    <s v=""/>
    <m/>
    <m/>
    <m/>
    <s v="SIN INICIAR"/>
    <s v="EFECTIVO"/>
    <s v="ABIERTO"/>
    <m/>
    <s v=""/>
    <s v=""/>
    <s v=""/>
    <s v=""/>
    <s v=""/>
    <s v=""/>
    <s v=""/>
    <m/>
    <m/>
    <m/>
    <s v="SIN INICIAR"/>
    <s v="EFECTIVO"/>
    <s v="ABIERTO"/>
    <m/>
  </r>
  <r>
    <n v="46"/>
    <x v="0"/>
    <x v="3"/>
    <s v="Subdirección Administrativa y Financiera"/>
    <m/>
    <s v="2020_AD_H1"/>
    <n v="1"/>
    <x v="11"/>
    <x v="31"/>
    <m/>
    <s v=" A pesar que el Área de Almacén realiza semestralmente el inventario físico de los bienes de la entidad, este no está totalizado por cada Grupo que componen los bienes de P. P. y E._x000a__x000a_Desconocimientos de las directrices establecidas por la CGN"/>
    <s v="El Área de Almacén realiza semestralmente el inventario físico de los bienes de la entidad, este no está totalizado por cada Grupo que componen los bienes de P. P. y E._x000a__x000a_Desconocimientos de las directrices establecidas por la CGN"/>
    <s v="Acción correctiva"/>
    <s v="GA_AC7"/>
    <s v="Actualizar el procedimiento para la realización del inventario físico de los bienes de la entidad, incluyendo el responsable de la elaboración, verificación y aprobación."/>
    <s v="Actualizacion del procedimiento para la realizacion del inventario de los bienes de la entidad."/>
    <n v="1"/>
    <d v="2026-05-01T00:00:00"/>
    <d v="2026-09-30T00:00:00"/>
    <n v="22.349999999999998"/>
    <s v="14. Gestión Administrativa"/>
    <m/>
    <n v="0"/>
    <s v="Proceso de actualización"/>
    <s v="https://dnbcgovco-my.sharepoint.com/:f:/g/personal/planeacion_dnbc_gov_co/IgDm4DHyXDA5Q5WGTU7tDkFLAc2M2mTSoezfwLKe_RnYYZ0?e=uJfhoo"/>
    <d v="2026-05-11T00:00:00"/>
    <s v="No se evidencia avance para el periodo"/>
    <n v="0"/>
    <x v="0"/>
    <d v="2026-05-28T00:00:00"/>
    <n v="0"/>
    <s v="No fue posible identificar evidencias para el presente período de análisis"/>
    <s v="SIN INICIAR"/>
    <s v="No aplica"/>
    <s v="No aplica"/>
    <s v="No aplica"/>
    <n v="1"/>
    <s v="Ya se realizó la actualización del procedimiento de Gestión de Bienes"/>
    <s v="https://dnbcgovco-my.sharepoint.com/:f:/g/personal/planeacion_dnbc_gov_co/IgCaL3Okdj61R7b6VgL2_FeRAawkcJXFNhAjxCv_oVRi-uk?e=fTA1fT"/>
    <n v="46214"/>
    <s v="Se presenta procedimiento actualizado al 30 de junio de 2026 con su respectiva socializaicón vía correo electrónico"/>
    <n v="1"/>
    <s v="CUMPLIDO"/>
    <m/>
    <m/>
    <m/>
    <m/>
    <m/>
    <s v="EFECTIVO"/>
    <s v="ABIERTO"/>
    <m/>
    <s v=""/>
    <s v=""/>
    <s v=""/>
    <s v=""/>
    <s v=""/>
    <s v=""/>
    <s v=""/>
    <m/>
    <m/>
    <m/>
    <s v="SIN INICIAR"/>
    <s v="EFECTIVO"/>
    <s v="ABIERTO"/>
    <m/>
    <s v=""/>
    <s v=""/>
    <s v=""/>
    <s v=""/>
    <s v=""/>
    <s v=""/>
    <s v=""/>
    <m/>
    <m/>
    <m/>
    <s v="SIN INICIAR"/>
    <s v="EFECTIVO"/>
    <s v="ABIERTO"/>
    <m/>
  </r>
  <r>
    <n v="47"/>
    <x v="0"/>
    <x v="3"/>
    <s v="Subdirección Administrativa y Financiera"/>
    <m/>
    <s v="2020_AD_H1"/>
    <n v="0"/>
    <x v="11"/>
    <x v="31"/>
    <m/>
    <s v=" A pesar que el Área de Almacén realiza semestralmente el inventario físico de los bienes de la entidad, este no está totalizado por cada Grupo que componen los bienes de P. P. y E._x000a__x000a_Desconocimientos de las directrices establecidas por la CGN"/>
    <s v="El Área de Almacén realiza semestralmente el inventario físico de los bienes de la entidad, este no está totalizado por cada Grupo que componen los bienes de P. P. y E._x000a__x000a_Desconocimientos de las directrices establecidas por la CGN"/>
    <s v="Acción correctiva"/>
    <s v="GA_AC8"/>
    <s v="Actualización del inventario físico semestral, con base los lineamientos establecidos en la entidad y la CGN."/>
    <s v="Realizar el inventario de los bienes de la entidad, conforme a los nuevos lineamientos establecidos.."/>
    <n v="2"/>
    <d v="2026-01-01T00:00:00"/>
    <d v="2026-12-31T00:00:00"/>
    <n v="54"/>
    <s v="14. Gestión Administrativa"/>
    <m/>
    <n v="0"/>
    <s v="Proceso de actualización"/>
    <s v="https://dnbcgovco-my.sharepoint.com/:f:/g/personal/planeacion_dnbc_gov_co/IgBveH1t7EmIR6GZSOaIIHmUAUc6KaLSFKfQX2lbG2hDEA0?e=ooFcYM"/>
    <d v="2026-05-11T00:00:00"/>
    <s v="No se evidencia avance para el periodo"/>
    <n v="0"/>
    <x v="0"/>
    <d v="2026-05-28T00:00:00"/>
    <n v="0"/>
    <s v="No fue posible identificar evidencias para el presente período de análisis"/>
    <s v="SIN INICIAR"/>
    <s v="No aplica"/>
    <s v="No aplica"/>
    <s v="No aplica"/>
    <n v="1"/>
    <s v="Se realizó inventario de la bodega mensuales y se hizo un inventario de papelería "/>
    <s v="https://dnbcgovco-my.sharepoint.com/:f:/g/personal/planeacion_dnbc_gov_co/IgBuQlP5pbrUSrwtj3_PYOn-AaRmaWMPC6GjWsfOmsZTdto?e=dCSkxl"/>
    <n v="46214"/>
    <s v="Se presenta formatos diligenciados de conteo de bienes para actualización de inventarios. Se sugiere generar evidencias sobre su socialización con el lider del proceso"/>
    <n v="0.5"/>
    <s v="EN EJECUCIÓN"/>
    <m/>
    <m/>
    <m/>
    <m/>
    <m/>
    <s v="EFECTIVO"/>
    <s v="ABIERTO"/>
    <m/>
    <s v=""/>
    <s v=""/>
    <s v=""/>
    <s v=""/>
    <s v=""/>
    <s v=""/>
    <s v=""/>
    <m/>
    <m/>
    <m/>
    <s v="SIN INICIAR"/>
    <s v="EFECTIVO"/>
    <s v="ABIERTO"/>
    <m/>
    <s v=""/>
    <s v=""/>
    <s v=""/>
    <s v=""/>
    <s v=""/>
    <s v=""/>
    <s v=""/>
    <m/>
    <m/>
    <m/>
    <s v="SIN INICIAR"/>
    <s v="EFECTIVO"/>
    <s v="ABIERTO"/>
    <m/>
  </r>
  <r>
    <n v="48"/>
    <x v="0"/>
    <x v="3"/>
    <s v="Subdirección Administrativa y Financiera"/>
    <m/>
    <s v="2020_AD_H1"/>
    <n v="0"/>
    <x v="11"/>
    <x v="31"/>
    <m/>
    <s v=" A pesar que el Área de Almacén realiza semestralmente el inventario físico de los bienes de la entidad, este no está totalizado por cada Grupo que componen los bienes de P. P. y E._x000a__x000a_Desconocimientos de las directrices establecidas por la CGN"/>
    <s v="El Área de Almacén realiza semestralmente el inventario físico de los bienes de la entidad, este no está totalizado por cada Grupo que componen los bienes de P. P. y E._x000a__x000a_Desconocimientos de las directrices establecidas por la CGN"/>
    <s v="Acción correctiva"/>
    <s v="GA_AC06"/>
    <s v="Socializar el procedimiento del proceso de Gestión Administrativa  PC-AD-01 Procedimiento Gestión de Bienes."/>
    <s v="Socializacion del procedimiento Gestión de Bienes "/>
    <n v="1"/>
    <d v="2026-07-01T00:00:00"/>
    <d v="2026-09-30T00:00:00"/>
    <n v="13.350000000000001"/>
    <s v="14. Gestión Administrativa"/>
    <m/>
    <n v="0"/>
    <s v="Proceso de actualización"/>
    <s v="https://dnbcgovco-my.sharepoint.com/:f:/g/personal/planeacion_dnbc_gov_co/IgC2wtt6D-zSTY6U6sAF5yefASkR-EDUcnQOxPntpKqfjgU?e=GPU5XT"/>
    <d v="2026-05-11T00:00:00"/>
    <s v="No se evidencia avance para el periodo"/>
    <n v="0"/>
    <x v="0"/>
    <d v="2026-05-28T00:00:00"/>
    <n v="0"/>
    <s v="No fue posible identificar evidencias para el presente período de análisis"/>
    <s v="SIN INICIAR"/>
    <s v="No aplica"/>
    <s v="No aplica"/>
    <s v="No aplica"/>
    <n v="1"/>
    <s v="Se realizó la socialización del Procedimiento Gestión de Bienes "/>
    <s v="https://dnbcgovco-my.sharepoint.com/:f:/g/personal/planeacion_dnbc_gov_co/IgDd3XmfT25eTbxvyUt1BT7QAdImdSv6VpfjxTw8Chm1hoI?e=G7TQBK"/>
    <n v="46214"/>
    <s v="Se presenta procedimiento actualizado al 30 de junio de 2026 con su respectiva socializaicón vía correo electrónico"/>
    <n v="1"/>
    <s v="CUMPLIDO"/>
    <m/>
    <m/>
    <m/>
    <m/>
    <m/>
    <s v="EFECTIVO"/>
    <s v="ABIERTO"/>
    <m/>
    <s v=""/>
    <s v=""/>
    <s v=""/>
    <s v=""/>
    <s v=""/>
    <s v=""/>
    <s v=""/>
    <m/>
    <m/>
    <m/>
    <s v="SIN INICIAR"/>
    <s v="EFECTIVO"/>
    <s v="ABIERTO"/>
    <m/>
    <s v=""/>
    <s v=""/>
    <s v=""/>
    <s v=""/>
    <s v=""/>
    <s v=""/>
    <s v=""/>
    <m/>
    <m/>
    <m/>
    <s v="SIN INICIAR"/>
    <s v="EFECTIVO"/>
    <s v="ABIERTO"/>
    <m/>
  </r>
  <r>
    <n v="49"/>
    <x v="0"/>
    <x v="3"/>
    <s v="Subdirección Administrativa y Financiera"/>
    <m/>
    <s v="2020_AD_H1"/>
    <n v="0"/>
    <x v="11"/>
    <x v="31"/>
    <m/>
    <s v="A pesar que el Área de Almacén realiza semestralmente el inventario físico de los bienes de la entidad, este no está totalizado por cada Grupo que componen los bienes de P. P. y E._x000a__x000a_Desconocimientos de las directrices establecidas por la CGN"/>
    <s v="El Área de Almacén realiza semestralmente el inventario físico de los bienes de la entidad, este no está totalizado por cada Grupo que componen los bienes de P. P. y E._x000a__x000a_Desconocimientos de las directrices establecidas por la CGN"/>
    <s v="Acción correctiva"/>
    <s v="GF_AC1"/>
    <s v="Formulación del procedimiento Conciliaciones contables donde se cruza la información"/>
    <s v="Procedimiento formulado"/>
    <n v="1"/>
    <d v="2026-01-01T00:00:00"/>
    <d v="2026-03-31T00:00:00"/>
    <n v="13.5"/>
    <s v="13. Gestión Financiera"/>
    <m/>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x v="2"/>
    <d v="2026-05-28T00:00:00"/>
    <n v="1"/>
    <s v="Se evidencia procedimiento conciliaciones contables PC-GF-16 y formato PC-GF-16-01 vigencia 2025,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50"/>
    <x v="0"/>
    <x v="3"/>
    <s v="Subdirección Administrativa y Financiera"/>
    <m/>
    <s v="2020_GF_H1"/>
    <n v="1"/>
    <x v="11"/>
    <x v="32"/>
    <s v="GESTIÓN PRESUPUESTAL Y EFICIENCIA DEL GASTO PÚBLICO"/>
    <s v="  A pesar de contar con un formato que justifique la constitucion de las Reservas presupuestales, no existe una politica que establezca los parametros requeridos para el seguimiento y formulacion de Reservas en la entidad. _x000a__x000a_Por falta de seguimiento y control por parte de los procesos con respecto a las directrices a tener en cuenta en el cierre presupuestal"/>
    <s v="A pesar de contar con un formato que justifique la constitucion de las Reservas presupuestales, no existe una politica que establezca los parametros requeridos para el seguimiento y formulacion de Reservas en la entidad. _x000a__x000a_Por falta de seguimiento y control por parte de los procesos con respecto a las directrices a tener en cuenta en el cierre presupuestal"/>
    <s v="Acción correctiva"/>
    <s v="GF_AC4"/>
    <s v="Incorporar  una política  que establezca, las condiciones de la constitución del rezago presupuestal de la Entidad"/>
    <s v="Actualizacion de la Resolucion 433 de 2017"/>
    <n v="1"/>
    <d v="2021-04-01T00:00:00"/>
    <d v="2021-08-31T00:00:00"/>
    <n v="22.5"/>
    <s v="13. Gestión Financiera"/>
    <m/>
    <n v="1"/>
    <s v="Como evidencia se deja Procedimiento constitucion de reservas presupuestales "/>
    <s v="https://dnbcgovco-my.sharepoint.com/:f:/g/personal/planeacion_dnbc_gov_co/IgAKPZEalRp3T7O44VwZjBLlARF86VpmllJA36VR9-2qDG8?e=W6XaGX"/>
    <d v="2026-05-11T00:00:00"/>
    <s v="Se incluye procedimiento actualizado en la vigencia 2026 "/>
    <n v="1"/>
    <x v="2"/>
    <d v="2026-05-28T00:00:00"/>
    <n v="1"/>
    <s v="Se evidencio la elaboracion del  procedimiento de constitucion de reservas PC-GF-03 y formato PC-GF-03-01 con fecha  20/03/2026."/>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deja Procedimiento constitucion de reservas presupuestales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51"/>
    <x v="0"/>
    <x v="3"/>
    <s v="Subdirección Administrativa y Financiera"/>
    <m/>
    <s v="2020_GF_H1"/>
    <n v="0"/>
    <x v="11"/>
    <x v="32"/>
    <s v="GESTIÓN PRESUPUESTAL Y EFICIENCIA DEL GASTO PÚBLICO"/>
    <s v="  A pesar de contar con un formato que justifique la constitucion de las Reservas presupuestales, no existe una politica que establezca los parametros requeridos para el seguimiento y formulacion de Reservas en la entidad. _x000a__x000a_Por falta de seguimiento y control por parte de los procesos con respecto a las directrices a tener en cuenta en el cierre presupuestal"/>
    <s v="A pesar de contar con un formato que justifique la constitucion de las Reservas presupuestales, no existe una politica que establezca los parametros requeridos para el seguimiento y formulacion de Reservas en la entidad. _x000a__x000a_Por falta de seguimiento y control por parte de los procesos con respecto a las directrices a tener en cuenta en el cierre presupuestal"/>
    <s v="Acción correctiva"/>
    <s v="GF_AC5"/>
    <s v="Modificar el formato de justificación para constituir la Reserva Presupuestal FO-GF-03-01, incorporando un acapite que establezca la razonabilidad  del NO tramite de vigencias futuras."/>
    <s v="Formato actualizado de Justificación para constituir Reserva Presupuestal FO-GF-03-01."/>
    <n v="1"/>
    <d v="2021-04-01T00:00:00"/>
    <d v="2021-08-31T00:00:00"/>
    <n v="22.5"/>
    <s v="13. Gestión Financiera"/>
    <m/>
    <n v="1"/>
    <s v="Como evidencia se deja el Procedimiento constitucion de reservas presupuestales "/>
    <s v="https://dnbcgovco-my.sharepoint.com/:f:/g/personal/planeacion_dnbc_gov_co/IgAKPZEalRp3T7O44VwZjBLlARF86VpmllJA36VR9-2qDG8?e=W6XaGX"/>
    <d v="2026-05-11T00:00:00"/>
    <s v="Se incluye formato con el acapite en mención"/>
    <n v="1"/>
    <x v="2"/>
    <d v="2026-05-28T00:00:00"/>
    <n v="1"/>
    <s v="Se evidencia procedimiento PC-GF-16 y formato PC-GF-16-01 vigencia 2025,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deja el Procedimiento constitucion de reservas presupuestales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52"/>
    <x v="0"/>
    <x v="3"/>
    <s v="Subdirección Administrativa y Financiera"/>
    <m/>
    <s v="2020_GF_H2"/>
    <n v="1"/>
    <x v="11"/>
    <x v="33"/>
    <m/>
    <s v="Por contar con un sin numero de tareas no se comtemplo la realizacion de esta accion de mejora."/>
    <s v="Por contar con un sin numero de tareas no se comtemplo la realizacion de esta accion de mejora."/>
    <s v="Acción correctiva"/>
    <s v="GF_AC1"/>
    <s v="Formulación del procedimiento Conciliaciones contables donde se cruza la información de incapacidades "/>
    <s v="Procedimiento formulado"/>
    <n v="1"/>
    <d v="2026-01-01T00:00:00"/>
    <d v="2026-03-31T00:00:00"/>
    <n v="13.5"/>
    <s v="13. Gestión Financiera"/>
    <m/>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x v="2"/>
    <d v="2026-05-28T00:00:00"/>
    <n v="1"/>
    <s v="Se evidencia procedimiento PC-GF-16 y formato PC-GF-16-01 vigencia 2025,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53"/>
    <x v="0"/>
    <x v="3"/>
    <s v="Subdirección Administrativa y Financiera"/>
    <m/>
    <s v="2020_TH_H1"/>
    <n v="1"/>
    <x v="11"/>
    <x v="34"/>
    <m/>
    <s v="Por qué: El presupuesto asignado a la entidad para los Gastos de Capacitacion son insuficientes para la capacitacion del 100% de los funcionarios de la entidad."/>
    <s v="Falta de Presupuesto por parte de la entidad."/>
    <s v="Acción correctiva"/>
    <s v="TH_AC3"/>
    <s v="Actualización del plan de capacitaciones con diagnostico de necesidades y ejecución"/>
    <s v="Plan de capacitación actualizados y ejecutado"/>
    <n v="1"/>
    <d v="2026-04-01T00:00:00"/>
    <d v="2026-12-31T00:00:00"/>
    <n v="40.5"/>
    <s v="11. Gestión del Talento Humano"/>
    <m/>
    <n v="0"/>
    <n v="0"/>
    <n v="0"/>
    <d v="2026-05-11T00:00:00"/>
    <s v="No se evidencia seguimiento"/>
    <n v="0"/>
    <x v="0"/>
    <d v="2026-05-15T00:00:00"/>
    <n v="0"/>
    <s v="No fue posible identificar evidencias para el presente período de análisis"/>
    <s v="SIN INICIAR"/>
    <s v="No aplica"/>
    <s v="No aplica"/>
    <s v="No aplica"/>
    <n v="0"/>
    <n v="0"/>
    <n v="0"/>
    <n v="46214"/>
    <s v="No se evidencia seguimiento"/>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54"/>
    <x v="0"/>
    <x v="3"/>
    <s v="Subdirección Administrativa y Financiera"/>
    <m/>
    <s v="2020_GF_H4"/>
    <n v="1"/>
    <x v="12"/>
    <x v="35"/>
    <s v="GESTIÓN PRESUPUESTAL Y EFICIENCIA DEL GASTO PÚBLICO"/>
    <s v="1. Porque; Existió un error humano en el desarrollo del ejercicio del proceso_x000a__x000a_2. Porque; Error en el momento de realizar el compromiso por lo tanto se tomó de manera incorrecta el uso presupuestal._x000a__x000a_3. Porque; Cuando se tomaron los controles ya se había registrado los usos presupuestales en el tercer trimestre de 2020."/>
    <s v="Error en el momento de realizar el compromiso por lo tanto se tomó de manera incorrecta el uso presupuestal "/>
    <s v="Acción correctiva"/>
    <s v="GF_AC6"/>
    <s v="Actualizar procedimiento de Gestión de Pagos incluyendo control de verificación de usos presupuestales y gestión de PAC"/>
    <s v="Procedimiento actualizados"/>
    <n v="1"/>
    <d v="2026-04-01T00:00:00"/>
    <d v="2026-06-30T00:00:00"/>
    <n v="13.350000000000001"/>
    <s v="13. Gestión Financiera"/>
    <m/>
    <n v="1"/>
    <s v="Se deja en evidencia el procedimiento de gestion de pagos "/>
    <s v="https://dnbcgovco-my.sharepoint.com/:f:/g/personal/planeacion_dnbc_gov_co/IgAKPZEalRp3T7O44VwZjBLlARF86VpmllJA36VR9-2qDG8?e=W6XaGX"/>
    <d v="2026-05-11T00:00:00"/>
    <s v="Se incluye actualización de procedimiento junto a formatos del mismo"/>
    <n v="1"/>
    <x v="2"/>
    <d v="2026-05-28T00:00:00"/>
    <n v="1"/>
    <s v="se evidencia formatos de procedimientos actualizados para la gestion de pagos PC-GF-17, FO-GF-17-01, FO-GF-02, FO-GF-03, FO-GF-04, FO-GF-05, FO-GF-06, FO-GF-07, con fecha 27/03/2026.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gestion de pagos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55"/>
    <x v="0"/>
    <x v="3"/>
    <s v="Subdirección Administrativa y Financiera"/>
    <m/>
    <s v="2020_CO_H3"/>
    <n v="1"/>
    <x v="13"/>
    <x v="36"/>
    <s v="COMPRAS Y CONTRATACIÓN PÚBLICA"/>
    <s v="1. Porque:  Incumplimiento al a las  Facultades y deberes de los supervisores  con respecto al seguimiento de los contratos._x000a__x000a_2. Por que: No se realiza seguimiento permanente por parte de los Supervisores a los Contratos a su cargo "/>
    <s v="No se realiza seguimiento permanente por parte de los Supervisores a los Contratos a su cargo "/>
    <s v="Acción correctiva"/>
    <s v="GC_AC4"/>
    <s v="Realizar jornadas de socializacion sobre supervisión de contratos y construcción de formato de necesidades"/>
    <s v="Socializaciones realizadas"/>
    <n v="4"/>
    <d v="2026-01-01T00:00:00"/>
    <d v="2026-12-31T00:00:00"/>
    <n v="54"/>
    <s v="15. Gestión Contractual"/>
    <m/>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
    <d v="2026-05-11T00:00:00"/>
    <s v="Se incluye información de capacitación realizada durante el primer trimestre de la vigencia"/>
    <n v="0.25"/>
    <x v="0"/>
    <d v="2026-05-15T00:00:00"/>
    <n v="0.25"/>
    <s v="se evidencia por medio fotografico capacitacion de supervision e interventoria de contratos estatales de fecha 17/03/2023 lo que permite verificar el cumplimiento parcial de la actividad dentro del plazo establecido"/>
    <s v="EN EJECUCIÓN"/>
    <s v="No aplica"/>
    <s v="No aplica"/>
    <s v="No aplica"/>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capacitación del segundo trimestre. "/>
    <n v="0.5"/>
    <s v="EN EJECUCIÓN"/>
    <d v="2026-07-27T00:00:00"/>
    <n v="0.5"/>
    <s v="Se evidencio soporte de capacitacion del segundo trimestre"/>
    <s v="EN EJECUCIÓN"/>
    <m/>
    <s v="EFECTIVO"/>
    <s v="ABIERTO"/>
    <m/>
    <s v=""/>
    <s v=""/>
    <s v=""/>
    <s v=""/>
    <s v=""/>
    <s v=""/>
    <s v=""/>
    <m/>
    <m/>
    <m/>
    <s v="SIN INICIAR"/>
    <s v="EFECTIVO"/>
    <s v="ABIERTO"/>
    <m/>
    <s v=""/>
    <s v=""/>
    <s v=""/>
    <s v=""/>
    <s v=""/>
    <s v=""/>
    <s v=""/>
    <m/>
    <m/>
    <m/>
    <s v="SIN INICIAR"/>
    <s v="EFECTIVO"/>
    <s v="ABIERTO"/>
    <m/>
  </r>
  <r>
    <n v="56"/>
    <x v="0"/>
    <x v="3"/>
    <s v="Subdirección Administrativa y Financiera"/>
    <m/>
    <s v="2020_CO_H3"/>
    <n v="0"/>
    <x v="13"/>
    <x v="36"/>
    <s v="GESTIÓN PRESUPUESTAL Y EFICIENCIA DEL GASTO PÚBLICO"/>
    <s v="1. Porque:  Incumplimiento al a las  Facultades y deberes de los supervisores  con respecto al seguimiento de los contratos._x000a__x000a_2. Por que: No se realiza seguimiento permanente por parte de los Supervisores a los Contratos a su cargo "/>
    <s v="No se realiza seguimiento permanente por parte de los Supervisores a los Contratos a su cargo "/>
    <s v="Acción correctiva"/>
    <s v="GF_AC6"/>
    <s v="Actualizar procedimiento de Gestión de Pagos incluyendo control de verificación de usos presupuestales y gestión de PAC"/>
    <s v="Procedimiento actualizados"/>
    <n v="1"/>
    <d v="2026-04-01T00:00:00"/>
    <d v="2026-06-30T00:00:00"/>
    <n v="13.350000000000001"/>
    <s v="13. Gestión Financiera"/>
    <m/>
    <n v="1"/>
    <s v="Se deja en evidencia el procedimiento de gestion de pagos "/>
    <s v="https://dnbcgovco-my.sharepoint.com/:f:/g/personal/planeacion_dnbc_gov_co/IgAKPZEalRp3T7O44VwZjBLlARF86VpmllJA36VR9-2qDG8?e=W6XaGX"/>
    <d v="2026-05-11T00:00:00"/>
    <s v="Se incluye actualización de procedimiento junto a formatos del mismo"/>
    <n v="1"/>
    <x v="2"/>
    <d v="2026-05-28T00:00:00"/>
    <n v="1"/>
    <s v="se evidencia formatos de procedimientos actualizados para la gestion de pagos PC-GF-17, FO-GF-17-01, FO-GF-02, FO-GF-03, FO-GF-04, FO-GF-05, FO-GF-06, FO-GF-07, con fecha 27/03/2026.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gestion de pagos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57"/>
    <x v="0"/>
    <x v="3"/>
    <s v="Subdirección Administrativa y Financiera"/>
    <m/>
    <s v="2020_TH_H2"/>
    <n v="1"/>
    <x v="13"/>
    <x v="37"/>
    <m/>
    <s v="1. Por qué; para los funcionarios y contratistas tres (3) días no son suficientes para legalizar _x000a__x000a_2. Por qué; a pesar de la socialización del procedimiento de viáticos muchos desconocen los tiempos de legalización_x000a__x000a_3.Porque: No se toman las acciones a que haya lugar por el incumplimiento_x000a__x000a_4. por qué: Los funcionarios y contratistas hacen caso omiso a lo establecido en la resolución vigente para legalización de comisión "/>
    <s v="A pesar de que existe un procedimiento para la legalizaciòn de viàticos, los funcionarios y contratistas hacen caso omiso al correo de legalización de comisión"/>
    <s v="Acción correctiva"/>
    <s v="TH_AC4"/>
    <s v="Informe de alertas sobre legalización de comisiones"/>
    <s v="Informes Realizados"/>
    <n v="12"/>
    <d v="2026-01-01T00:00:00"/>
    <d v="2026-12-31T00:00:00"/>
    <n v="54"/>
    <s v="11. Gestión del Talento Humano"/>
    <s v="Viaticos"/>
    <n v="0"/>
    <n v="0"/>
    <n v="0"/>
    <d v="2026-05-11T00:00:00"/>
    <s v="No se evidencia seguimiento"/>
    <n v="0"/>
    <x v="0"/>
    <d v="2026-05-15T00:00:00"/>
    <n v="0"/>
    <s v="No fue posible identificar evidencias para el presente período de análisis"/>
    <s v="SIN INICIAR"/>
    <s v="No aplica"/>
    <s v="No aplica"/>
    <s v="No aplica"/>
    <n v="0"/>
    <n v="0"/>
    <n v="0"/>
    <n v="46214"/>
    <s v="No se evidencia seguimiento"/>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58"/>
    <x v="0"/>
    <x v="3"/>
    <s v="Subdirección Administrativa y Financiera"/>
    <m/>
    <s v="2020_TH_H2"/>
    <n v="0"/>
    <x v="13"/>
    <x v="37"/>
    <s v="GESTIÓN PRESUPUESTAL Y EFICIENCIA DEL GASTO PÚBLICO"/>
    <s v="1. Por qué; para los funcionarios y contratistas tres (3) días no son suficientes para legalizar _x000a__x000a_2. Por qué; a pesar de la socialización del procedimiento de viáticos muchos desconocen los tiempos de legalización_x000a__x000a_3. por qué: Los funcionarios y contratistas hacen caso omiso a lo establecido en la resolución vigente para legalización de comisión._x000a__x000a_4. Porque: No se da cumplimiento a la resolución 126 de 2020 y se continúa otorgando viáticos sin legalizar los anteriores._x000a__x000a_5. Porque: No se toman las acciones a que haya lugar por el incumplimiento_x000a_"/>
    <s v="No se da cumplimiento a la resolución 126 de 2020 y se continùa otorgando viáticos sin legalizar los anteriores._x000a__x000a__x000a_Los funcionarios y contratistas hacen caso omiso al correo de legalización de comisión"/>
    <s v="Acción correctiva"/>
    <s v="TH_AC5"/>
    <s v="Dar aplicabilidad al Módulo de Gestión de Pago de Viaticos al interior (SIIF NACION II), por modalidad de Reconocimiento, es decir se reconocen los viaticos una vez se finaliza la comisión. "/>
    <s v="Aplicabilidad Módulo de Gestión de Pago Viaticos"/>
    <n v="1"/>
    <d v="2021-04-08T00:00:00"/>
    <d v="2021-05-31T00:00:00"/>
    <n v="7.95"/>
    <s v="13. Gestión Financiera / 11. Gestión del Talento Humano"/>
    <s v="Viaticos"/>
    <n v="0"/>
    <n v="0"/>
    <n v="0"/>
    <d v="2026-05-11T00:00:00"/>
    <s v="No se evidencia seguimiento"/>
    <n v="0"/>
    <x v="1"/>
    <d v="2026-05-15T00:00:00"/>
    <n v="0"/>
    <s v="No fue posible identificar evidencias para el presente período de análisis"/>
    <s v="VENCIDA"/>
    <s v="No aplica"/>
    <s v="No aplica"/>
    <s v="No aplica"/>
    <n v="0"/>
    <n v="0"/>
    <n v="0"/>
    <n v="46214"/>
    <s v="No se evidencia seguimiento"/>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59"/>
    <x v="0"/>
    <x v="3"/>
    <s v="Subdirección Administrativa y Financiera"/>
    <m/>
    <s v="2020_AD_H3"/>
    <n v="1"/>
    <x v="14"/>
    <x v="38"/>
    <m/>
    <s v="El area administrativa de mantenimiento no realizo la planeacion en base al programa de mantenimiento preventivo de las instalaciones y vehículo de la entidad. "/>
    <s v="El area administrativa de mantenimiento no realizo la planeacion en base al programa de mantenimiento preventivo de las instalaciones y vehículo de la entidad. "/>
    <s v="Acción correctiva"/>
    <s v="GA_AC02"/>
    <s v="Elaborar manual o instructivo o procedimiento sobre las actividades que se deben desarrollar para el mantenimiento preventivo y correctivo de los bienes a cargo de la entidad"/>
    <s v="Documento elaborado"/>
    <n v="1"/>
    <d v="2026-05-01T00:00:00"/>
    <d v="2026-09-30T00:00:00"/>
    <n v="22.349999999999998"/>
    <s v="14. Gestión Administrativa"/>
    <m/>
    <n v="0"/>
    <s v="En proceso de elaboración "/>
    <s v="https://dnbcgovco-my.sharepoint.com/:f:/g/personal/planeacion_dnbc_gov_co/IgD_grekOtWqQqtlM5-uKNzKAXw_t2tystb5VgPWhpKqINg?e=7IgzFu"/>
    <d v="2026-05-11T00:00:00"/>
    <s v="No se evidencia avance para el periodo"/>
    <n v="0"/>
    <x v="0"/>
    <d v="2026-05-28T00:00:00"/>
    <n v="0"/>
    <s v="No fue posible identificar evidencias para el presente período de análisis"/>
    <s v="SIN INICIAR"/>
    <s v="No aplica"/>
    <s v="No aplica"/>
    <s v="No aplica"/>
    <n v="0.5"/>
    <s v="Se adjunta borrador del procedimiento de mantenimiento preventivo y correctivo de los bienes"/>
    <s v="https://dnbcgovco-my.sharepoint.com/:f:/g/personal/planeacion_dnbc_gov_co/IgA9gTnDW-M3Sr7w2wpzF8RrAaZWUGxMNdPoWX7g-hR4cDw?e=9xfiP1"/>
    <s v="11/07/206"/>
    <s v="Se adjunta borrador del procedimiento de mantenimiento preventivo y correctivo de los bienes"/>
    <n v="0.5"/>
    <s v="EN EJECUCIÓN"/>
    <m/>
    <m/>
    <m/>
    <m/>
    <m/>
    <s v="EFECTIVO"/>
    <s v="ABIERTO"/>
    <m/>
    <s v=""/>
    <s v=""/>
    <s v=""/>
    <s v=""/>
    <s v=""/>
    <s v=""/>
    <s v=""/>
    <m/>
    <m/>
    <m/>
    <s v="SIN INICIAR"/>
    <s v="EFECTIVO"/>
    <s v="ABIERTO"/>
    <m/>
    <s v=""/>
    <s v=""/>
    <s v=""/>
    <s v=""/>
    <s v=""/>
    <s v=""/>
    <s v=""/>
    <m/>
    <m/>
    <m/>
    <s v="SIN INICIAR"/>
    <s v="EFECTIVO"/>
    <s v="ABIERTO"/>
    <m/>
  </r>
  <r>
    <n v="60"/>
    <x v="0"/>
    <x v="3"/>
    <s v="Subdirección Administrativa y Financiera"/>
    <m/>
    <s v="2020_AD_H3"/>
    <n v="0"/>
    <x v="14"/>
    <x v="38"/>
    <m/>
    <s v="El area administrativa de mantenimiento no realizo la planeacion en base al programa de mantenimiento preventivo de las instalaciones y vehículo de la entidad. "/>
    <s v="El area administrativa de mantenimiento no realizo la planeacion en base al programa de mantenimiento preventivo de las instalaciones y vehículo de la entidad. "/>
    <s v="Acción correctiva"/>
    <s v="GA_AC03"/>
    <s v="Elaborar y Ejecutar plan o programa de mantenimiento exigidos por la norma."/>
    <s v="Plan o programa de mantenimiento ejecutado"/>
    <n v="1"/>
    <d v="2026-05-01T00:00:00"/>
    <d v="2026-12-31T00:00:00"/>
    <n v="36"/>
    <s v="14. Gestión Administrativa"/>
    <m/>
    <n v="0"/>
    <s v="En proceso de elaboración "/>
    <s v="https://dnbcgovco-my.sharepoint.com/:f:/g/personal/planeacion_dnbc_gov_co/IgCHix03hdsORJdFzXwbKzzkAYCwKvT-WMSbymO7s_ZNdBo?e=tzOHt9"/>
    <d v="2026-05-11T00:00:00"/>
    <s v="No se evidencia avance para el periodo"/>
    <n v="0"/>
    <x v="0"/>
    <d v="2026-05-28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s v="EN EJECUCIÓN"/>
    <m/>
    <m/>
    <m/>
    <m/>
    <m/>
    <s v="EFECTIVO"/>
    <s v="ABIERTO"/>
    <m/>
    <s v=""/>
    <s v=""/>
    <s v=""/>
    <s v=""/>
    <s v=""/>
    <s v=""/>
    <s v=""/>
    <m/>
    <m/>
    <m/>
    <s v="SIN INICIAR"/>
    <s v="EFECTIVO"/>
    <s v="ABIERTO"/>
    <m/>
    <s v=""/>
    <s v=""/>
    <s v=""/>
    <s v=""/>
    <s v=""/>
    <s v=""/>
    <s v=""/>
    <m/>
    <m/>
    <m/>
    <s v="SIN INICIAR"/>
    <s v="EFECTIVO"/>
    <s v="ABIERTO"/>
    <m/>
  </r>
  <r>
    <n v="61"/>
    <x v="0"/>
    <x v="3"/>
    <s v="Subdirección Administrativa y Financiera"/>
    <m/>
    <s v="2020_CO_H2"/>
    <n v="1"/>
    <x v="15"/>
    <x v="39"/>
    <m/>
    <s v="1. Porque: Durante el periodo 2020, el sistema SIGEP presentó fallas y estuvo fuera de servicio durante periodos significativos. _x000a_2. Porque: La lista de chequeo contiene dentro de la información requerida la validación de la hoja de vida del sistema SIGEP. pero no hay una validación de la vinculación en el SIGEP por parte de la entidad. _x000a_3. Porque: hay una Actualización y _x000a_control deficitario por parte de la supervisión   contractual frente a la vinculación y desvinculación del contratista en el sistema SIGEP ._x000a_4. Problemas de fiabilidad de la información SIGEP por fallas técnicas del mismo y activación y desactivación por parte de la entidad. "/>
    <s v="Problemas de fiabilidad de la información SIGEP por fallas técnicas del mismo y activación y desactivación por parte de la entidad. "/>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s v="Se actualiza"/>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62"/>
    <x v="0"/>
    <x v="4"/>
    <s v="Dirección General"/>
    <s v="PC-PE-FSP-01- Formulación Seguimiento Plan Anual Adquisiciones"/>
    <s v="2021_CO_H6"/>
    <n v="1"/>
    <x v="16"/>
    <x v="40"/>
    <s v="GESTIÓN PRESUPUESTAL Y EFICIENCIA DEL GASTO PÚBLICO"/>
    <s v="Porque la entidad no dispone del 100% de los recursos asignados, para cubrir el mínimo permitido en la constitución del Rezago, descrito en el Decreto 1068 de 2015._x000a__x000a_Porque los Supervisores de los contratos no efectuaron un seguimiento permanente a la ejecucion de los mismos._x000a__x000a_Debilidad en el seguimiento al PAA por parte de las areas interesadas _x000a__x000a_Porque no hubo un adecuado principio de Planeación."/>
    <s v="_x000a_Porque no hubo un adecuado principio de Planeación._x000a_"/>
    <s v="Acción correctiva"/>
    <s v="PE_A1"/>
    <s v="Realizar el Procedimiento para la generación del PAA "/>
    <s v="Procedimiento Generado.  "/>
    <n v="1"/>
    <d v="2021-08-01T00:00:00"/>
    <d v="2021-08-30T00:00:00"/>
    <n v="4.3500000000000005"/>
    <s v="01. Planeación Estratégica"/>
    <s v="Acción Cumplida Pendiente evaluación tercera Linea"/>
    <n v="1"/>
    <s v="Se generó por parte del Planeación Estratégica, el  procedimiento denominado Formulacion y seguimiento Plan Anual de Adquisiones, codigo: PC-PE-01 Version 1. El procedimiento Actualmente se encuentra en V3."/>
    <s v="https://dnbcgovco-my.sharepoint.com/:b:/g/personal/planeacion_dnbc_gov_co/IQDNdvWv1y91Tp4Dh16MArLvAdjffmzNDv9k9_c3is0NPQs?e=nxlmmL"/>
    <d v="2026-05-11T00:00:00"/>
    <s v="Se evidencia creación de procedimiento PC-PE-FSP-01 Formulación Seguimiento Plan Anual Adquisiciones y posteriores actualizaciones. "/>
    <n v="1"/>
    <x v="2"/>
    <d v="2026-06-05T00:00:00"/>
    <n v="1"/>
    <s v="Se evidencia que se encuentra documentado el Procedimiento de Formulación y Seguimiento del Plan Anual de Adquisiciones (PAA), código PC-PE-FSP-01-V3, aprobado el 14 de junio de 2024.Se recomienda el fortalecimiento de los mecanismos de control asociados al seguimiento de la ejecución contractual y presupuestal, mediante la implementación de alertas tempranas, análisis de desviaciones y acciones oportunas que contribuyan a prevenir la materialización de rezagos presupuestales y la constitución de reservas por encima de los límites establecidos en la normatividad vigente."/>
    <s v="C. OPORTUNAMENTE"/>
    <s v="No aplica"/>
    <s v="No aplica"/>
    <s v="No aplica"/>
    <n v="1"/>
    <s v="Se generó por parte del Planeación Estratégica, el  procedimiento denominado Formulacion y seguimiento Plan Anual de Adquisiones, codigo: PC-PE-01 Version 1. El procedimiento Actualmente se encuentra en V3."/>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 creación de procedimiento PC-PE-FSP-01 Formulación Seguimiento Plan Anual Adquisiciones y posteriores actualizaciones. "/>
    <n v="1"/>
    <s v="CUMPLIDO"/>
    <d v="2026-08-10T00:00:00"/>
    <n v="1"/>
    <s v="Se evidenció el cumplimiento de la acción correctiva propuesta, mediante la implementación del Procedimiento de Formulación y Seguimiento del Plan Anual de Adquisiciones (PAA), código PC-PE-FSP-01-V3, y el fortalecimiento del seguimiento a su ejecución mediante alertas tempranas y acciones oportunas frente a posibles desviaciones."/>
    <s v="C. OPORTUNAMENTE"/>
    <m/>
    <s v="EFECTIVO"/>
    <s v="ABIERTO"/>
    <m/>
    <s v=""/>
    <s v=""/>
    <s v=""/>
    <s v=""/>
    <s v=""/>
    <s v=""/>
    <s v=""/>
    <m/>
    <m/>
    <m/>
    <s v="SIN INICIAR"/>
    <s v="EFECTIVO"/>
    <s v="ABIERTO"/>
    <m/>
    <s v=""/>
    <s v=""/>
    <s v=""/>
    <s v=""/>
    <s v=""/>
    <s v=""/>
    <s v=""/>
    <m/>
    <m/>
    <m/>
    <s v="SIN INICIAR"/>
    <s v="EFECTIVO"/>
    <s v="ABIERTO"/>
    <m/>
  </r>
  <r>
    <n v="63"/>
    <x v="0"/>
    <x v="4"/>
    <s v="Dirección General"/>
    <s v="PC-PE-FSP-01- Formulación Seguimiento Plan Anual Adquisiciones"/>
    <s v="2021_CO_H6"/>
    <n v="0"/>
    <x v="16"/>
    <x v="40"/>
    <s v="GESTIÓN PRESUPUESTAL Y EFICIENCIA DEL GASTO PÚBLICO"/>
    <s v="Porque la entidad no dispone del 100% de los recursos asignados, para cubrir el mínimo permitido en la constitución del Rezago, descrito en el Decreto 1068 de 2015._x000a__x000a_Porque los Supervisores de los contratos no efectuaron un seguimiento permanente a la ejecucion de los mismos._x000a__x000a_Debilidad en el seguimiento al PAA por parte de las areas interesadas _x000a__x000a_Porque no hubo un adecuado principio de Planeación."/>
    <s v="_x000a_Porque no hubo un adecuado principio de Planeación._x000a_"/>
    <s v="Acción correctiva"/>
    <s v="PE_A2"/>
    <s v="Generar el PAA conforme a los lineamientos establecidos por Colombia Compra Eficiente, indicando los procesos que se adelantaran, responsables, fechas de inicio y finalización, cuantia, tipo de proceso, reponsables de generar estudios entre otros."/>
    <s v="PAA constituido"/>
    <n v="1"/>
    <d v="2021-08-01T00:00:00"/>
    <d v="2022-06-30T00:00:00"/>
    <n v="49.35"/>
    <s v="01. Planeación Estratégica"/>
    <s v="Acción Cumplida Pendiente evaluación tercera Linea"/>
    <n v="1"/>
    <s v="Durante la vigencia 2022 se realizaron ejercicios para la construcción de formatos que capturaran información acorde a lineamientos de CCE. En PAA 2026 fue publicado acorde con el formato construido "/>
    <s v="https://dnbc.gov.co/plan-anual-de-adquisiciones/"/>
    <d v="2026-05-11T00:00:00"/>
    <s v="Se evidencia publicación reciente de PAA"/>
    <n v="1"/>
    <x v="2"/>
    <d v="2026-06-05T00:00:00"/>
    <n v="1"/>
    <s v="Se evidencia que el Plan Anual de Adquisiciones (PAA) cumple, en términos generales, con los lineamientos de Colombia Compra Eficiente, incorporando los códigos UNSPSC, las modalidades de selección y la articulación con el presupuesto institucional. No obstante, desde la tercera línea de defensa, se recomienda fortalecer la calidad de la información registrada mediante la validación de los datos de contacto de los responsables y la depuración de elementos no requeridos para el cargue en SECOP II, con el fin de prevenir inconsistencias y garantizar la correcta publicación del instrument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Durante la vigencia 2022 se realizaron ejercicios para la construcción de formatos que capturaran información acorde a lineamientos de CCE. En PAA 2026 fue publicado acorde con el formato construido "/>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 publicación reciente de PAA"/>
    <n v="1"/>
    <s v="CUMPLIDO"/>
    <d v="2026-08-10T00:00:00"/>
    <n v="1"/>
    <s v="Se evidenció la publicación del Plan Anual de Adquisiciones (PAA) 2026 en el sitio web institucional de la Dirección Nacional de Bomberos de Colombia, en el apartado destinado al Plan Anual de Adquisiciones"/>
    <s v="C. EXTRATEMPORANEAMENTE"/>
    <m/>
    <s v="EFECTIVO"/>
    <s v="ABIERTO"/>
    <m/>
    <s v=""/>
    <s v=""/>
    <s v=""/>
    <s v=""/>
    <s v=""/>
    <s v=""/>
    <s v=""/>
    <m/>
    <m/>
    <m/>
    <s v="SIN INICIAR"/>
    <s v="EFECTIVO"/>
    <s v="ABIERTO"/>
    <m/>
    <s v=""/>
    <s v=""/>
    <s v=""/>
    <s v=""/>
    <s v=""/>
    <s v=""/>
    <s v=""/>
    <m/>
    <m/>
    <m/>
    <s v="SIN INICIAR"/>
    <s v="EFECTIVO"/>
    <s v="ABIERTO"/>
    <m/>
  </r>
  <r>
    <n v="64"/>
    <x v="0"/>
    <x v="4"/>
    <s v="Dirección General"/>
    <s v="PC-PE-FSP-01- Formulación Seguimiento Plan Anual Adquisiciones"/>
    <s v="2021_CO_H6"/>
    <n v="0"/>
    <x v="16"/>
    <x v="40"/>
    <s v="GESTIÓN PRESUPUESTAL Y EFICIENCIA DEL GASTO PÚBLICO"/>
    <s v="Porque la entidad no dispone del 100% de los recursos asignados, para cubrir el mínimo permitido en la constitución del Rezago, descrito en el Decreto 1068 de 2015._x000a__x000a_Porque los Supervisores de los contratos no efectuaron un seguimiento permanente a la ejecucion de los mismos._x000a__x000a_Debilidad en el seguimiento al PAA por parte de las areas interesadas _x000a__x000a_Porque no hubo un adecuado principio de Planeación."/>
    <s v="_x000a_Porque no hubo un adecuado principio de Planeación._x000a_"/>
    <s v="Acción correctiva"/>
    <s v="PE_A3"/>
    <s v="Realizar seguimiento mensual al PAA, y presentarlo a la Alta Dirección para la respectiva toma de decisiones."/>
    <s v="Informes de seguimiento"/>
    <n v="12"/>
    <d v="2021-08-01T00:00:00"/>
    <d v="2022-06-30T00:00:00"/>
    <n v="49.35"/>
    <s v="01. Planeación Estratégica"/>
    <s v="Acción Cumplida Pendiente evaluación tercera Linea"/>
    <n v="1"/>
    <s v="Durante las vigencias 2022 y 2023 se presentaron informes de seguimiento al PAA en los comités de contratación. _x000a_Esta actividad sigue contemplada en el procedimiento vigente"/>
    <s v="https://dnbcgovco-my.sharepoint.com/:b:/g/personal/planeacion_dnbc_gov_co/IQDNdvWv1y91Tp4Dh16MArLvAdjffmzNDv9k9_c3is0NPQs?e=nxlmmL"/>
    <d v="2026-05-11T00:00:00"/>
    <s v="Se evidencia documentación de la actividad en el procedimiento. Se ha realizado seguimientos durante 2026 en matriz de gestión contractual"/>
    <n v="1"/>
    <x v="2"/>
    <d v="2026-06-05T00:00:00"/>
    <n v="1"/>
    <s v="Se evidencia que la primera línea de defensa manifiesta que durante las vigencias 2022 y 2023 se presentaron ante el Comité de Contratación los informes de seguimiento al Plan Anual de Adquisiciones (PAA), con el propósito de exponer el avance de la ejecución contractual y presupuestal de la entidad. Asimismo, la segunda línea de defensa menciona que la primera relaciona como evidencia el Procedimiento de Formulación y Seguimiento del Plan Anual de Adquisiciones (PAA), código PC-PE-FSP-01-V3, aprobado el 14 de junio de 2024, e indica que los seguimientos se realizan mediante la matriz de gestión contractual; sin embargo, al verificar el enlace suministrado, únicamente fue posible evidenciar el procedimiento mencionado, sin encontrarse los informes de seguimiento, reportes de ejecución, alertas tempranas o demás soportes que permitan corroborar la ejecución de las actividades descritas. En consecuencia, se recomienda que en futuros seguimientos se incorporen como evidencia los informes mensuales del PAA, los análisis de ejecución contractual y presupuestal, así como las alertas generadas frente a posibles rezagos, con el fin de demostrar la gestión realizada, facilitar la toma oportuna de decisiones por parte de la Alta Dirección y contribuir al cumplimiento de las metas institucionales y a la reducción del riesgo de constitución de reservas presupuestales al cierre de la vigenci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Durante las vigencias 2022 y 2023 se presentaron informes de seguimiento al PAA en los comités de contratación. _x000a_Esta actividad sigue contemplada en el procedimiento vigente"/>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 documentación de la actividad en el procedimiento. Se ha realizado seguimientos durante 2026 en matriz de gestión contractual"/>
    <n v="1"/>
    <s v="CUMPLIDO"/>
    <d v="2026-08-10T00:00:00"/>
    <n v="1"/>
    <s v="Se evidenció el cumplimiento de la acción correctiva mediante la documentación de la actividad en el procedimiento, la realización de seguimientos al PAA durante la vigencia 2026, registrados en la matriz de gestión contractual, y la presentación de los resultados ante el Comité de Contratación para la toma de decisiones."/>
    <s v="C. EXTRATEMPORANEAMENTE"/>
    <m/>
    <s v="EFECTIVO"/>
    <s v="ABIERTO"/>
    <m/>
    <s v=""/>
    <s v=""/>
    <s v=""/>
    <s v=""/>
    <s v=""/>
    <s v=""/>
    <s v=""/>
    <m/>
    <m/>
    <m/>
    <s v="SIN INICIAR"/>
    <s v="EFECTIVO"/>
    <s v="ABIERTO"/>
    <m/>
    <s v=""/>
    <s v=""/>
    <s v=""/>
    <s v=""/>
    <s v=""/>
    <s v=""/>
    <s v=""/>
    <m/>
    <m/>
    <m/>
    <s v="SIN INICIAR"/>
    <s v="EFECTIVO"/>
    <s v="ABIERTO"/>
    <m/>
  </r>
  <r>
    <n v="65"/>
    <x v="0"/>
    <x v="4"/>
    <s v="Dirección General"/>
    <s v="PC-PE-FSP-01- Formulación Seguimiento Plan Anual Adquisiciones"/>
    <s v="2021_CO_H6"/>
    <n v="0"/>
    <x v="16"/>
    <x v="40"/>
    <s v="GESTIÓN PRESUPUESTAL Y EFICIENCIA DEL GASTO PÚBLICO"/>
    <s v="Porque la entidad no dispone del 100% de los recursos asignados, para cubrir el mínimo permitido en la constitución del Rezago, descrito en el Decreto 1068 de 2015._x000a__x000a_Porque los Supervisores de los contratos no efectuaron un seguimiento permanente a la ejecucion de los mismos._x000a__x000a_Debilidad en el seguimiento al PAA por parte de las areas interesadas _x000a__x000a_Porque no hubo un adecuado principio de Planeación."/>
    <s v="_x000a_Porque no hubo un adecuado principio de Planeación._x000a_"/>
    <s v="Acción correctiva"/>
    <s v="PE_A4"/>
    <s v="Realizar el seguimiento de la ejecucion presupuestal de los gastos de funcionamiento (Semáforo) y los gastos de inversion (Cadena de Valor) en forma mensual y  presentarlo a la Alta Direccion y a Gestión Contractual para realizar el seguimiento y   evaluar los procesos contractuales  que no se hallan adelantado y los que estan curso. "/>
    <s v="Reportes de seguimientos  de la ejecucion presupestal de los gastos de funcionamiento (Semáforo) y los gastos de inversion (Cadena de Valor), realizados y presentados a la Alta Direccion y a Gestión Contractual "/>
    <n v="12"/>
    <d v="2021-08-01T00:00:00"/>
    <d v="2022-06-30T00:00:00"/>
    <n v="49.35"/>
    <s v="01. Planeación Estratégica"/>
    <s v="Acción Cumplida Pendiente evaluación tercera Linea"/>
    <n v="1"/>
    <s v="Durante las vigencias 2022 y 2023 se presentaron informes de seguimiento al  en los comités directivos. _x000a_Esta actividad sigue realizandose y se ha realizado durante el primer trimestre de la vigencia 2026"/>
    <s v="https://dnbcgovco-my.sharepoint.com/:f:/g/personal/planeacion_dnbc_gov_co/IgAwRNaujcVWS71Oq-WCF_AGAcRdBSypMFYYtevfmuGwQSg?e=uNwP8x"/>
    <d v="2026-05-11T00:00:00"/>
    <s v="Se evidencian actas de comité directivo"/>
    <n v="1"/>
    <x v="2"/>
    <d v="2026-06-05T00:00:00"/>
    <n v="1"/>
    <s v="Se evidencia la presentación de actas, correos de convocatoria y presentaciones del Comité Institucional de Gestión y Desempeño como soporte del seguimiento a la ejecución presupuestal de los gastos de funcionamiento e inversión y su socialización ante la Alta Dirección. No obstante, la evidencia aportada no permite verificar de manera integral el seguimiento al Plan Anual de Adquisiciones (PAA), el estado de los procesos contractuales programados, ni las acciones implementadas para prevenir posibles rezagos. En consecuencia, desde la tercera línea de defensa, se recomienda fortalecer el soporte documental de los seguimientos realizados, incorporando informes del PAA, análisis del avance contractual, alertas tempranas y las acciones adoptadas para el cierre de brechas identificada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Durante las vigencias 2022 y 2023 se presentaron informes de seguimiento al  en los comités directivos. _x000a_Esta actividad sigue realizandose y se ha realizado durante la vigencia 2026"/>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n actas de comité directivo"/>
    <n v="1"/>
    <s v="CUMPLIDO"/>
    <d v="2026-08-10T00:00:00"/>
    <n v="1"/>
    <s v="Se evidenció el cumplimiento de la acción correctiva mediante el seguimiento a la ejecución presupuestal de funcionamiento e inversión, soportado en las Actas No. 01-2026 (28 de enero y 2 de febrero), No. 02-2026 (23 y 26 de febrero), No. 004-2026 (27 de abril) y No. 005-2026 (27 de mayo y 1 de junio de 2026), presentadas ante el Comité de Gestión y Desempeño o Comité Directivo."/>
    <s v="C. EXTRATEMPORANEAMENTE"/>
    <m/>
    <s v="EFECTIVO"/>
    <s v="ABIERTO"/>
    <m/>
    <s v=""/>
    <s v=""/>
    <s v=""/>
    <s v=""/>
    <s v=""/>
    <s v=""/>
    <s v=""/>
    <m/>
    <m/>
    <m/>
    <s v="SIN INICIAR"/>
    <s v="EFECTIVO"/>
    <s v="ABIERTO"/>
    <m/>
    <s v=""/>
    <s v=""/>
    <s v=""/>
    <s v=""/>
    <s v=""/>
    <s v=""/>
    <s v=""/>
    <m/>
    <m/>
    <m/>
    <s v="SIN INICIAR"/>
    <s v="EFECTIVO"/>
    <s v="ABIERTO"/>
    <m/>
  </r>
  <r>
    <n v="66"/>
    <x v="0"/>
    <x v="4"/>
    <s v="Subdirección Administrativa y Financiera"/>
    <m/>
    <s v="2021_CO_H6"/>
    <n v="0"/>
    <x v="16"/>
    <x v="40"/>
    <m/>
    <s v="Porque la entidad no dispone del 100% de los recursos asignados, para cubrir el mínimo permitido en la constitución del Rezago, descrito en el Decreto 1068 de 2015._x000a__x000a_Porque los Supervisores de los contratos no efectuaron un seguimiento permanente a la ejecucion de los mismos._x000a__x000a_Debilidad en el seguimiento al PAA por parte de las areas interesadas _x000a__x000a_Porque no hubo un adecuado principio de Planeación."/>
    <s v="_x000a_Porque no hubo un adecuado principio de Planeación._x000a_"/>
    <s v="Acción correctiva"/>
    <s v="GC_AC1"/>
    <s v="Seguimiento al Plan de adquisiciones realizados y validación con el cargue de información con SECOP"/>
    <s v="Seguimientos realizados"/>
    <n v="9"/>
    <d v="2026-04-01T00:00:00"/>
    <d v="2026-12-31T00:00:00"/>
    <n v="40.5"/>
    <s v="15. Gestión Contractual"/>
    <s v="En mesa de trabajo se actualización"/>
    <n v="0.27"/>
    <s v="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_x000a_"/>
    <s v="https://dnbcgovco-my.sharepoint.com/personal/planeacion_dnbc_gov_co/_layouts/15/onedrive.aspx?id=%2Fpersonal%2Fplaneacion%5Fdnbc%5Fgov%5Fco%2FDocuments%2FDocumentos%20SIGE%2F6%2E%20Planes%2FPLAN%20DE%20MEJORA%2F2026%2F01%2E%20Seguimiento%20Primer%20Trimestre%2F15%2E%20Gesti%C3%B3n%20Contractual%2FGC%5FAC1&amp;viewid=efb70791%2Db8ab%2D49e7%2Db552%2Dd3d4cbe976b9&amp;ct=1777387045307&amp;or=OWA%2DNT%2DMail"/>
    <d v="2026-05-11T00:00:00"/>
    <s v="Se incluye bases de planes de adquisiciones pero no se evidencia el respecti seguimiento"/>
    <n v="0"/>
    <x v="0"/>
    <d v="2026-05-15T00:00:00"/>
    <n v="0"/>
    <s v="Se evidencio que la accion formulada carece de soportes que permitan verificar el cumplimiento de la actividad, toda vez que los documentos reportados no incluyen segumientos al plan anual de adquisiciones."/>
    <s v="SIN INICIAR"/>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27"/>
    <s v="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evidencia seguimiento al PAA. Se sugiere su reporte vía correo electrónico al lider de proceso y al profesional de planeación"/>
    <n v="0.27"/>
    <s v="EN EJECUCIÓN"/>
    <d v="2026-07-27T00:00:00"/>
    <n v="0.25"/>
    <s v="Se evidencia avance en el reporte al Plan Anual de Adquisiones PAA"/>
    <s v="EN EJECUCIÓN"/>
    <m/>
    <s v="EFECTIVO"/>
    <s v="ABIERTO"/>
    <m/>
    <s v=""/>
    <s v=""/>
    <s v=""/>
    <s v=""/>
    <s v=""/>
    <s v=""/>
    <s v=""/>
    <m/>
    <m/>
    <m/>
    <s v="SIN INICIAR"/>
    <s v="EFECTIVO"/>
    <s v="ABIERTO"/>
    <m/>
    <s v=""/>
    <s v=""/>
    <s v=""/>
    <s v=""/>
    <s v=""/>
    <s v=""/>
    <s v=""/>
    <m/>
    <m/>
    <m/>
    <s v="SIN INICIAR"/>
    <s v="EFECTIVO"/>
    <s v="ABIERTO"/>
    <m/>
  </r>
  <r>
    <n v="67"/>
    <x v="0"/>
    <x v="4"/>
    <s v="Dirección General"/>
    <m/>
    <s v="2021_CO_H6"/>
    <n v="0"/>
    <x v="16"/>
    <x v="40"/>
    <m/>
    <s v="Porque la entidad no dispone del 100% de los recursos asignados, para cubrir el mínimo permitido en la constitución del Rezago, descrito en el Decreto 1068 de 2015._x000a__x000a_Porque los Supervisores de los contratos no efectuaron un seguimiento permanente a la ejecucion de los mismos._x000a__x000a_Debilidad en el seguimiento al PAA por parte de las areas interesadas _x000a__x000a_Porque no hubo un adecuado principio de Planeación."/>
    <s v="_x000a_Porque no hubo un adecuado principio de Planeación._x000a_"/>
    <s v="Acción correctiva"/>
    <s v="GJ_AC1"/>
    <s v="Constituir  el Comité de Contratacion estableciendo funciones y reglamento "/>
    <s v="Acto administrativo con la creacion del Comité de Contratacion"/>
    <n v="1"/>
    <d v="2021-08-01T00:00:00"/>
    <d v="2021-08-31T00:00:00"/>
    <n v="4.5"/>
    <s v="16. Gestión Jurídica"/>
    <m/>
    <n v="0"/>
    <n v="0"/>
    <n v="0"/>
    <d v="2026-05-11T00:00:00"/>
    <s v="No se realizó seguimiento"/>
    <n v="0"/>
    <x v="1"/>
    <d v="2026-05-15T00:00:00"/>
    <n v="0"/>
    <s v="No fue posible identificar evidencias para el presente período de análisis"/>
    <s v="VENCIDA"/>
    <s v="No aplica"/>
    <s v="No aplica"/>
    <s v="No aplica"/>
    <n v="1"/>
    <s v="se adjunta la resolucion 101 de 2025, la cual de comformidad con sesion del comité se encuentra en proceso de derogacion por parte de un area distinta a esta dependencia (subdireccion adtiva y financiera)"/>
    <s v="https://dnbcgovco-my.sharepoint.com/my?id=%2Fpersonal%2Fyerlis%5Fpeinado%5Fdnbc%5Fgov%5Fco%2FDocuments%2FDRIVE%20EVIDENCIAS%20ACCIONES%20DE%20MEJORA&amp;viewid=2bd0da41%2Dc24a%2D4219%2D9b50%2D3f7b97ed8c4c"/>
    <n v="46218"/>
    <s v="Aunque adjunta resolución, en comité se determinó su derogación. El comité está constituido por Manual de Contratación, V2, disponible en SIG"/>
    <n v="1"/>
    <s v="CUMPLIDO"/>
    <s v="27/07/206"/>
    <n v="1"/>
    <s v="Se evidencio que el soporte cumple con la accion formulada "/>
    <s v="C. OPORTUNAMENTE"/>
    <m/>
    <s v="EFECTIVO"/>
    <s v="ABIERTO"/>
    <m/>
    <s v=""/>
    <s v=""/>
    <s v=""/>
    <s v=""/>
    <s v=""/>
    <s v=""/>
    <s v=""/>
    <m/>
    <m/>
    <m/>
    <s v="SIN INICIAR"/>
    <s v="EFECTIVO"/>
    <s v="ABIERTO"/>
    <m/>
    <s v=""/>
    <s v=""/>
    <s v=""/>
    <s v=""/>
    <s v=""/>
    <s v=""/>
    <s v=""/>
    <m/>
    <m/>
    <m/>
    <s v="SIN INICIAR"/>
    <s v="EFECTIVO"/>
    <s v="ABIERTO"/>
    <m/>
  </r>
  <r>
    <n v="68"/>
    <x v="0"/>
    <x v="4"/>
    <s v="Subdirección Administrativa y Financiera"/>
    <m/>
    <s v="2021_DI_H2"/>
    <n v="1"/>
    <x v="16"/>
    <x v="41"/>
    <s v="GESTIÓN PRESUPUESTAL Y EFICIENCIA DEL GASTO PÚBLICO"/>
    <s v="Porque los Supervisores de los contratos no efectuaron un seguimiento permanente a la ejecucion de los mismos._x000a__x000a_Porque no hubo un adecuado principio de Planeación._x000a__x000a_Desconocimiento de las responsabilidades por parte de los Supervisores de los Contratos."/>
    <s v="Desconocimiento de las responsabilidades por parte de los Supervisores de los Contratos"/>
    <s v="Acción correctiva"/>
    <s v="GF_AC7"/>
    <s v="Formulación de procedimiento de Programación y Seguimiento a la ejecución presupuestal "/>
    <s v="Procedimiento formulado"/>
    <n v="1"/>
    <d v="2026-01-01T00:00:00"/>
    <d v="2026-03-31T00:00:00"/>
    <n v="13.5"/>
    <s v="13. Gestión Financiera / 01. Planeación Estratégica"/>
    <m/>
    <n v="1"/>
    <s v="Como evidencia queda el proceso PC-PE-05 Programación y seguimiento presupuestal V1 "/>
    <s v="https://dnbcgovco-my.sharepoint.com/:f:/g/personal/planeacion_dnbc_gov_co/IgAKPZEalRp3T7O44VwZjBLlARF86VpmllJA36VR9-2qDG8?e=W6XaGX"/>
    <d v="2026-05-11T00:00:00"/>
    <s v="Se formuló durante el primer trimestre el procedimiento PC-PE-05 Programación y seguimiento presupuestal V1"/>
    <n v="1"/>
    <x v="2"/>
    <d v="2026-05-28T00:00:00"/>
    <n v="1"/>
    <s v="Se evidencia la elaboracion del  procedimiento de la programacion y seguimiento presupuestal PC-PE-05 de fecha 24/02/2026,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queda el proceso PC-PE-05 Programación y seguimiento presupuestal V1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69"/>
    <x v="0"/>
    <x v="4"/>
    <s v="Dirección General"/>
    <m/>
    <s v="2021_DI_H2"/>
    <n v="0"/>
    <x v="16"/>
    <x v="41"/>
    <s v="INTEGRIDAD"/>
    <s v="Porque los Supervisores de los contratos no efectuaron un seguimiento permanente a la ejecucion de los mismos._x000a__x000a_Porque no hubo un adecuado principio de Planeación._x000a__x000a_Desconocimiento de las responsabilidades por parte de los Supervisores de los Contratos."/>
    <s v="Desconocimiento de las responsabilidades por parte de los Supervisores de los Contratos"/>
    <s v="Acción correctiva"/>
    <s v="DI_AC2"/>
    <s v="Iniciar las acciones legales a que haya lugar por el incumplimiento de las responsabilidades como supervisores."/>
    <s v="Acciones Legales adelantadas"/>
    <n v="1"/>
    <d v="2021-08-02T00:00:00"/>
    <d v="2022-06-30T00:00:00"/>
    <n v="49.199999999999996"/>
    <s v="12. Gestión de Asuntos Disciplinarios"/>
    <m/>
    <n v="1"/>
    <s v="Revisadas las carpetas existentes en el proceso de gestión de asuntos disciplinarios, se encontró que mediante Auto 034 de 15 de febrero de 2022,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
    <s v="https://dnbcgovco-my.sharepoint.com/:f:/g/personal/planeacion_dnbc_gov_co/IgA7QiROYUOMSJz5M_1IDBWMAVI_H2-NSwl3INK_1EQvk6w?e=fqZhv3"/>
    <d v="2026-05-11T00:00:00"/>
    <s v="Se presenta un auto inhibitorio AUTO N 34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x v="2"/>
    <d v="2026-05-15T00:00:00"/>
    <n v="1"/>
    <s v="Se presenta como evidencia el Auto Inhibitorio N.° 34, de fecha 15 de febrero de 2022, mediante el cual se ordena el archivo de las actuaciones relacionadas con el hallazgo. El documento establece que no procede una investigación adicional, al evidenciarse la inexistencia de normas vigentes que sustenten el inicio del procedimiento. Por lo tanto, se considera la evidencia soporta el cumplimiento de acción correctiva establecida."/>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70"/>
    <x v="0"/>
    <x v="4"/>
    <s v="Subdirección Administrativa y Financiera"/>
    <m/>
    <s v="2021_GF_H1"/>
    <n v="1"/>
    <x v="16"/>
    <x v="42"/>
    <s v="GESTIÓN PRESUPUESTAL Y EFICIENCIA DEL GASTO PÚBLICO"/>
    <s v="Porque los Supervisores de los contratos no efectuaron un seguimiento permanente a la ejecucion de los mismos._x000a__x000a_Porque no hubo un adecuado principio de Planeación._x000a__x000a_Desconocimiento de las responsabilidades por parte de los Supervisores de los Contratos._x000a__x000a_Debilidad al justificar tecnica y juridicamente la constitucion de las Reservas."/>
    <s v="Debilidad al justificar tecnica y juridicamente la constitucion de las Reservas."/>
    <s v="Acción correctiva"/>
    <s v="GF_AC8"/>
    <s v="Elaboración de un procedimiento para la constitución de reservas presupuestales"/>
    <s v="Procedimiento elaborado"/>
    <n v="1"/>
    <d v="2021-08-01T00:00:00"/>
    <d v="2021-09-30T00:00:00"/>
    <n v="8.85"/>
    <s v="13. Gestión Financiera"/>
    <m/>
    <n v="1"/>
    <s v="Se deja en evidencia el procedimiento de resrvas presupuestales "/>
    <s v="https://dnbcgovco-my.sharepoint.com/:f:/g/personal/planeacion_dnbc_gov_co/IgAKPZEalRp3T7O44VwZjBLlARF86VpmllJA36VR9-2qDG8?e=W6XaGX"/>
    <d v="2026-05-11T00:00:00"/>
    <s v="Se formulo el procedimiento PC-GF-03 Constitución Reservas Presupuestales y ya se encuentra en su versión 3"/>
    <n v="1"/>
    <x v="2"/>
    <d v="2026-05-28T00:00:00"/>
    <n v="1"/>
    <s v="Se evidencio la elaboracion del  procedimiento de constitucion de reservas PC-GF-03 y formato PC-GF-03-01 con fecha  20/03/2026."/>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resrvas presupuestales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71"/>
    <x v="0"/>
    <x v="4"/>
    <s v="Subdirección Administrativa y Financiera"/>
    <m/>
    <s v="2021_GF_H1"/>
    <n v="0"/>
    <x v="16"/>
    <x v="42"/>
    <s v="GESTIÓN PRESUPUESTAL Y EFICIENCIA DEL GASTO PÚBLICO"/>
    <s v="Porque los Supervisores de los contratos no efectuaron un seguimiento permanente a la ejecucion de los mismos._x000a__x000a_Porque no hubo un adecuado principio de Planeación._x000a__x000a_Desconocimiento de las responsabilidades por parte de los Supervisores de los Contratos._x000a__x000a_Debilidad al justificar tecnica y juridicamente la constitucion de las Reservas."/>
    <s v="Debilidad al justificar tecnica y juridicamente la constitucion de las Reservas."/>
    <s v="Acción correctiva"/>
    <s v="GF_AC5"/>
    <s v="Modificar el formato de justificación para constituir la Reserva Presupuestal FO-GF-03-01, incorporando un acapite que establezca la razonabilidad  del NO tramite de vigencias futuras."/>
    <s v="Formato actualizado de Justificación para constituir Reserva Presupuestal FO-GF-03-01."/>
    <n v="1"/>
    <d v="2021-08-01T00:00:00"/>
    <d v="2021-08-31T00:00:00"/>
    <n v="4.5"/>
    <s v="13. Gestión Financiera"/>
    <m/>
    <n v="1"/>
    <s v="Como evidencia se deja el Procedimiento constitucion de reservas presupuestales "/>
    <s v="https://dnbcgovco-my.sharepoint.com/:f:/g/personal/planeacion_dnbc_gov_co/IgAKPZEalRp3T7O44VwZjBLlARF86VpmllJA36VR9-2qDG8?e=W6XaGX"/>
    <d v="2026-05-11T00:00:00"/>
    <s v="Se incluye formato con el acapite en mención"/>
    <n v="1"/>
    <x v="2"/>
    <d v="2026-05-28T00:00:00"/>
    <n v="1"/>
    <s v="Se evidencio la elaboracion del  procedimiento de constitucion de reservas PC-GF-03 y formato PC-GF-03-01 con fecha  20/03/2026."/>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deja el Procedimiento constitucion de reservas presupuestales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72"/>
    <x v="0"/>
    <x v="4"/>
    <s v="Subdirección Administrativa y Financiera"/>
    <m/>
    <s v="2021_GF_H4"/>
    <n v="1"/>
    <x v="16"/>
    <x v="43"/>
    <s v="GESTIÓN PRESUPUESTAL Y EFICIENCIA DEL GASTO PÚBLICO"/>
    <s v="Porque los Supervisores de los contratos no efectuaron un seguimiento permanente a la ejecucion de los mismos._x000a__x000a_Porque no hubo un adecuado principio de Planeación._x000a__x000a_Desconocimiento de las responsabilidades por parte de los Supervisores de los Contratos._x000a__x000a_Desconocimiento de la norma "/>
    <s v="Desconocimiento de la norma "/>
    <s v="Acción correctiva"/>
    <s v="GF_AC8"/>
    <s v="Elaboración de un procedimiento para la constitución de reservas presupuestales"/>
    <s v="Procedimiento elaborado"/>
    <n v="1"/>
    <d v="2021-08-01T00:00:00"/>
    <d v="2021-09-30T00:00:00"/>
    <n v="8.85"/>
    <s v="13. Gestión Financiera"/>
    <m/>
    <n v="1"/>
    <s v="Se deja en evidencia el procedimiento de resrvas presupuestales "/>
    <s v="https://dnbcgovco-my.sharepoint.com/:f:/g/personal/planeacion_dnbc_gov_co/IgAKPZEalRp3T7O44VwZjBLlARF86VpmllJA36VR9-2qDG8?e=W6XaGX"/>
    <d v="2026-05-11T00:00:00"/>
    <s v="Se formulo el procedimiento PC-GF-03 Constitución Reservas Presupuestales y ya se encuentra en su versión 3"/>
    <n v="1"/>
    <x v="2"/>
    <d v="2026-05-28T00:00:00"/>
    <n v="1"/>
    <s v="Se evidencio la elaboracion del  procedimiento de constitucion de reservas PC-GF-03 y formato PC-GF-03-01 con fecha  20/03/2026."/>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resrvas presupuestales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73"/>
    <x v="0"/>
    <x v="4"/>
    <s v="Subdirección Administrativa y Financiera"/>
    <m/>
    <s v="2021_GF_H6"/>
    <n v="1"/>
    <x v="16"/>
    <x v="44"/>
    <s v="GESTIÓN PRESUPUESTAL Y EFICIENCIA DEL GASTO PÚBLICO"/>
    <s v="Porque los Supervisores no realizan el seguimiento Administrativo, Financiero y Contable de los contratos a su cargo_x000a__x000a_Desconocimiento de las responsabilidades por parte de los Supervisores de los Contratos._x000a__x000a_Debilidad al diligenciamiento de los formatos soportes del pago._x000a__x000a_Falta de control ."/>
    <s v="_x000a_Debilidad al diligenciamiento de los formatos soportes del pago.. Falta de control "/>
    <s v="Acción correctiva"/>
    <s v="GF_AC9"/>
    <s v="Socialización de la actualización del procedimiento de Gestión de pagos"/>
    <s v="Socialización realizada"/>
    <n v="1"/>
    <d v="2026-04-01T00:00:00"/>
    <d v="2026-06-30T00:00:00"/>
    <n v="13.350000000000001"/>
    <s v="13. Gestión Financiera"/>
    <m/>
    <n v="1"/>
    <s v="Socialización de la actualización del procedimiento de Gestión de pagos"/>
    <s v="https://dnbcgovco-my.sharepoint.com/:f:/g/personal/planeacion_dnbc_gov_co/IgAKPZEalRp3T7O44VwZjBLlARF86VpmllJA36VR9-2qDG8?e=W6XaGX"/>
    <d v="2026-05-11T00:00:00"/>
    <s v="El proceso ha venido realizando socializaciones del procedimiento en mención"/>
    <n v="1"/>
    <x v="2"/>
    <d v="2026-05-28T00:00:00"/>
    <n v="1"/>
    <s v="Se evidencia socializacion para el procedimiento de gestion de pago con fecha 24/04/2026, lo que permite verificar la ejecucion de la actividad formulada dentro de los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ocialización de la actualización del procedimiento de Gestión de pagos"/>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74"/>
    <x v="0"/>
    <x v="4"/>
    <s v="Dirección General"/>
    <m/>
    <s v="2021_GF_H6"/>
    <n v="0"/>
    <x v="16"/>
    <x v="44"/>
    <s v="INTEGRIDAD"/>
    <s v="Porque los Supervisores no realizan el seguimiento Administrativo, Financiero y Contable de los contratos a su cargo_x000a__x000a_Desconocimiento de las responsabilidades por parte de los Supervisores de los Contratos._x000a__x000a_Debilidad al diligenciamiento de los formatos soportes del pago._x000a__x000a_Falta de control ."/>
    <s v="_x000a_Debilidad al diligenciamiento de los formatos soportes del pago.. Falta de control "/>
    <s v="Acción correctiva"/>
    <s v="DI_AC2"/>
    <s v="Iniciar las acciones legales a que haya lugar por el incumplimiento de las responsabilidades  como supervisores"/>
    <s v="Acciones Legales adelantadas"/>
    <n v="1"/>
    <d v="2021-08-02T00:00:00"/>
    <d v="2022-06-30T00:00:00"/>
    <n v="49.199999999999996"/>
    <s v="12. Gestión de Asuntos Disciplinarios"/>
    <m/>
    <n v="1"/>
    <s v="Revisadas las carpetas existentes en el proceso de gestión de asuntos disciplinarios, se encontró que mediante Auto 034 de 15 de febrero de 2022,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
    <s v="https://dnbcgovco-my.sharepoint.com/:f:/g/personal/planeacion_dnbc_gov_co/IgA7QiROYUOMSJz5M_1IDBWMAVI_H2-NSwl3INK_1EQvk6w?e=fqZhv3"/>
    <d v="2026-05-11T00:00:00"/>
    <s v="Se presenta un auto inhibitorio AUTO N 34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x v="2"/>
    <d v="2026-05-15T00:00:00"/>
    <n v="1"/>
    <s v="Se presenta como evidencia el Auto Inhibitorio N.° 34, de fecha 15 de febrero de 2022, mediante el cual se ordena el archivo de las actuaciones relacionadas con el hallazgo. El documento establece que no procede una investigación adicional, al evidenciarse la inexistencia de normas vigentes que sustenten el inicio del procedimiento. Por lo tanto, se considera la evidencia soporta el cumplimiento de acción correctiva establecida."/>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75"/>
    <x v="0"/>
    <x v="4"/>
    <s v="Subdirección Administrativa y Financiera"/>
    <m/>
    <s v="2021_CO_H4"/>
    <n v="1"/>
    <x v="16"/>
    <x v="45"/>
    <s v="GESTIÓN PRESUPUESTAL Y EFICIENCIA DEL GASTO PÚBLICO"/>
    <s v="Porque los Supervisores no realizan el seguimiento Administrativo, Financiero y Contable de los contratos a su cargo_x000a__x000a_Desconocimiento de las responsabilidades por parte de los Supervisores de los Contratos._x000a__x000a_Debilidad al diligenciamiento de los formatos soportes del pago._x000a__x000a_Falta de control ."/>
    <s v="_x000a_Debilidad al diligenciamiento de los formatos soportes del pago y falta de control "/>
    <s v="Acción correctiva"/>
    <s v="GF_AC9"/>
    <s v="Socialización de la actualización del procedimiento de Gestión de pagos"/>
    <s v="Socialización realizada"/>
    <n v="1"/>
    <d v="2026-04-01T00:00:00"/>
    <d v="2026-06-30T00:00:00"/>
    <n v="13.350000000000001"/>
    <s v="13. Gestión Financiera"/>
    <m/>
    <n v="1"/>
    <s v="Socialización de la actualización del procedimiento de Gestión de pagos"/>
    <s v="https://dnbcgovco-my.sharepoint.com/:f:/g/personal/planeacion_dnbc_gov_co/IgAKPZEalRp3T7O44VwZjBLlARF86VpmllJA36VR9-2qDG8?e=W6XaGX"/>
    <d v="2026-05-11T00:00:00"/>
    <s v="El proceso ha venido realizando socializaciones del procedimiento en mención"/>
    <n v="1"/>
    <x v="2"/>
    <d v="2026-05-28T00:00:00"/>
    <n v="1"/>
    <s v="Se evidencia socializacion para el procedimiento de gestion de pago con fecha 24/04/2026, lo que permite verificar la ejecucion de la actividad formulada dentro de los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ocialización de la actualización del procedimiento de Gestión de pagos"/>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76"/>
    <x v="0"/>
    <x v="4"/>
    <s v="Dirección General"/>
    <m/>
    <s v="2021_CO_H4"/>
    <n v="0"/>
    <x v="16"/>
    <x v="45"/>
    <s v="INTEGRIDAD"/>
    <s v="Porque los Supervisores no realizan el seguimiento Administrativo, Financiero y Contable de los contratos a su cargo_x000a__x000a_Desconocimiento de las responsabilidades por parte de los Supervisores de los Contratos._x000a__x000a_Debilidad al diligenciamiento de los formatos soportes del pago._x000a__x000a_Falta de control ."/>
    <s v="_x000a_Debilidad al diligenciamiento de los formatos soportes del pago y falta de control "/>
    <s v="Acción correctiva"/>
    <s v="DI_AC3"/>
    <s v="Iniciar las acciones legales a que haya lugar por el incumplimiento de las responsabilidades como supervisores en el mal diligenciamiento de los formatos"/>
    <s v="Acciones Legales adelantadas"/>
    <n v="1"/>
    <d v="2021-08-02T00:00:00"/>
    <d v="2022-06-30T00:00:00"/>
    <n v="49.199999999999996"/>
    <s v="12. Gestión de Asuntos Disciplinarios"/>
    <m/>
    <n v="1"/>
    <s v="Revisadas las carpetas existentes en el proceso de gestión de asuntos disciplinarios, se encontró que mediante Auto 03 de 8 de noviembre de 2023,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
    <s v="https://dnbcgovco-my.sharepoint.com/:f:/g/personal/planeacion_dnbc_gov_co/IgAhFB1ofYj6Sa-NiDvFRHiNAempg58Ovxe_AdaVPuhCZWE?e=fC3JEp"/>
    <d v="2026-05-11T00:00:00"/>
    <s v="Se presenta un auto inhibitorio AUTO N 03-2023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x v="2"/>
    <d v="2026-05-15T00:00:00"/>
    <n v="1"/>
    <s v="Se presenta como evidencia el Auto Inhibitorio N.° 34, de fecha 15 de febrero de 2022, mediante el cual se ordena el archivo de las actuaciones relacionadas con el hallazgo. Con base en la evidencia aportada, se verifica el cumplimiento de la acción correctiva establecida propuestas."/>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77"/>
    <x v="0"/>
    <x v="4"/>
    <s v="Subdirección Administrativa y Financiera"/>
    <m/>
    <s v="2021_CO_H5"/>
    <n v="1"/>
    <x v="16"/>
    <x v="46"/>
    <m/>
    <s v="No existe un control al cargue de la informacion contractual en el SECOP II"/>
    <s v="No existe un control al cargue de la informacion contractual en el SECOP II"/>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s v="Se actualiza"/>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78"/>
    <x v="0"/>
    <x v="4"/>
    <s v="Dirección General"/>
    <s v="PC-PE-FSP-01- Formulación Seguimiento Plan Anual Adquisiciones"/>
    <s v="2021_PE_H1"/>
    <n v="1"/>
    <x v="16"/>
    <x v="47"/>
    <s v="GESTIÓN PRESUPUESTAL Y EFICIENCIA DEL GASTO PÚBLICO"/>
    <s v="No se cuenta con una instancia  articuladora_x000a__x000a_No se realizaron los cruces de informacion por las areas responsables para la toma de desiciones por parte de la Ata Direccion,para la ejecucion contracual de la vigencia."/>
    <s v="No se realizaron los cruces de informacion por las areas responsables para la toma de desiciones por parte de la Ata Direccion,para la ejecucion contracual de la vigencia."/>
    <s v="Acción correctiva"/>
    <s v="PE_A1"/>
    <s v="Realizar el Procedimiento para la generación del PAA "/>
    <s v="Procedimiento Generado.  "/>
    <n v="1"/>
    <d v="2021-08-01T00:00:00"/>
    <d v="2021-08-30T00:00:00"/>
    <n v="4.3500000000000005"/>
    <s v="01. Planeación Estratégica"/>
    <s v="Acción Cumplida Pendiente evaluación tercera Linea"/>
    <n v="1"/>
    <s v="Se generó por parte del Planeación Estratégica, el  procedimiento denominado Formulacion y seguimiento Plan Anual de Adquisiones, codigo: PC-PE-01 Version 1. El procedimiento Actualmente se encuentra en V3."/>
    <s v="https://dnbcgovco-my.sharepoint.com/:b:/g/personal/planeacion_dnbc_gov_co/IQDNdvWv1y91Tp4Dh16MArLvAdjffmzNDv9k9_c3is0NPQs?e=nxlmmL"/>
    <d v="2026-05-11T00:00:00"/>
    <s v="Se evidencia creación de procedimiento PC-PE-FSP-01 Formulación Seguimiento Plan Anual Adquisiciones y posteriores actualizaciones. "/>
    <n v="1"/>
    <x v="2"/>
    <d v="2026-06-05T00:00:00"/>
    <n v="1"/>
    <s v="Se evidencia que se presenta como evidencia el Procedimiento de Formulación y Seguimiento del Plan Anual de Adquisiciones (PAA), código PC-PE-FSP-01-V3, contempla actividades de validación de la coherencia entre las necesidades contractuales, el presupuesto asignado, la cadena de valor, los proyectos de inversión y las actividades registradas en el Plan de Acción Institucional, así como la realización de seguimientos mensuales al PAA. No obstante, desde la tercera línea de defensa se identifica como oportunidad de mejora fortalecer los mecanismos de articulación y seguimiento entre el Plan Anual de Adquisiciones, el presupuesto institucional, el Plan de Acción y la ejecución contractual, mediante la definición de instancias formales de análisis y la generación de reportes integrados que faciliten el cruce de información entre las áreas responsables y la toma oportuna de decisiones por parte de la Alta Dirección, con el fin de prevenir rezagos en la ejecución contractual y presupuestal."/>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generó por parte del Planeación Estratégica, el  procedimiento denominado Formulacion y seguimiento Plan Anual de Adquisiones, codigo: PC-PE-01 Version 1. El procedimiento Actualmente se encuentra en V3."/>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 creación de procedimiento PC-PE-FSP-01 Formulación Seguimiento Plan Anual Adquisiciones y posteriores actualizaciones. "/>
    <n v="1"/>
    <s v="CUMPLIDO"/>
    <d v="2026-08-10T00:00:00"/>
    <n v="1"/>
    <s v="Se evidenció el cumplimiento de la acción correctiva propuesta, mediante la implementación del Procedimiento de Formulación y Seguimiento del Plan Anual de Adquisiciones (PAA), código PC-PE-FSP-01-V3, y el fortalecimiento del seguimiento a su ejecución mediante alertas tempranas y acciones oportunas frente a posibles desviaciones."/>
    <s v="C. OPORTUNAMENTE"/>
    <m/>
    <s v="EFECTIVO"/>
    <s v="ABIERTO"/>
    <m/>
    <s v=""/>
    <s v=""/>
    <s v=""/>
    <s v=""/>
    <s v=""/>
    <s v=""/>
    <s v=""/>
    <m/>
    <m/>
    <m/>
    <s v="SIN INICIAR"/>
    <s v="EFECTIVO"/>
    <s v="ABIERTO"/>
    <m/>
    <s v=""/>
    <s v=""/>
    <s v=""/>
    <s v=""/>
    <s v=""/>
    <s v=""/>
    <s v=""/>
    <m/>
    <m/>
    <m/>
    <s v="SIN INICIAR"/>
    <s v="EFECTIVO"/>
    <s v="ABIERTO"/>
    <m/>
  </r>
  <r>
    <n v="79"/>
    <x v="0"/>
    <x v="4"/>
    <s v="Dirección General"/>
    <s v="PC-PE-FSP-01- Formulación Seguimiento Plan Anual Adquisiciones"/>
    <s v="2021_PE_H1"/>
    <n v="0"/>
    <x v="16"/>
    <x v="47"/>
    <s v="GESTIÓN PRESUPUESTAL Y EFICIENCIA DEL GASTO PÚBLICO"/>
    <s v="No se cuenta con una instancia  articuladora_x000a__x000a_No se realizaron los cruces de informacion por las areas responsables para la toma de desiciones por parte de la Ata Direccion,para la ejecucion contracual de la vigencia."/>
    <s v="No se realizaron los cruces de informacion por las areas responsables para la toma de desiciones por parte de la Ata Direccion,para la ejecucion contracual de la vigencia."/>
    <s v="Acción correctiva"/>
    <s v="PE_A2"/>
    <s v="Generar el PAA conforme a los lineamientos establecidos por Colombia Compra Eficiente, indicando los procesos que se adelantaran, responsables, fechas de inicio y finalización, cuantia, tipo de proceso, reponsables de generar estudios entre otros."/>
    <s v="PAA constituido"/>
    <n v="1"/>
    <d v="2021-08-01T00:00:00"/>
    <d v="2022-06-30T00:00:00"/>
    <n v="49.35"/>
    <s v="01. Planeación Estratégica"/>
    <s v="Acción Cumplida Pendiente evaluación tercera Linea"/>
    <n v="1"/>
    <s v="Durante la vigencia 2022 se realizaron ejercicios para la construcción de formatos que capturaran información acorde a lineamientos de CCE. En PAA 2026 fue publicado acorde con el formato construido "/>
    <s v="https://dnbc.gov.co/plan-anual-de-adquisiciones/"/>
    <d v="2026-05-11T00:00:00"/>
    <s v="Se evidencia publicación reciente de PAA"/>
    <n v="1"/>
    <x v="2"/>
    <d v="2026-06-05T00:00:00"/>
    <n v="1"/>
    <s v="Se evidencia la publicación anual del Plan Anual de Adquisiciones (PAA) en la página web institucional de la Dirección Nacional de Bomberos de Colombia (DNBC). Asimismo, se verificó que el formato institucional FO-PE-FSP-01-01-V2 utilizado para su formulación se encuentra alineado, en términos generales, con los lineamientos establecidos por Colombia Compra Eficiente, incorporando la información mínima requerida para la identificación de necesidades, la clasificación de bienes y servicios, la estimación de recursos, la modalidad de selección y la programación de los procesos contractuales. No obstante, desde la tercera línea de defensa, se identifica la oportunidad de fortalecer los mecanismos de seguimiento y articulación del PAA con los instrumentos de planeación institucional, presupuestal y contractual, con el fin de contribuir a una ejecución más efectiva de las adquisiciones programadas durante la vigenci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Durante la vigencia 2022 se realizaron ejercicios para la construcción de formatos que capturaran información acorde a lineamientos de CCE. En PAA 2026 fue publicado acorde con el formato construido "/>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 publicación reciente de PAA"/>
    <n v="1"/>
    <s v="CUMPLIDO"/>
    <d v="2026-08-10T00:00:00"/>
    <n v="1"/>
    <s v="Se evidenció la publicación del Plan Anual de Adquisiciones (PAA) 2026 en el sitio web institucional de la Dirección Nacional de Bomberos de Colombia, en el apartado destinado al Plan Anual de Adquisiciones"/>
    <s v="C. EXTRATEMPORANEAMENTE"/>
    <m/>
    <s v="EFECTIVO"/>
    <s v="ABIERTO"/>
    <m/>
    <s v=""/>
    <s v=""/>
    <s v=""/>
    <s v=""/>
    <s v=""/>
    <s v=""/>
    <s v=""/>
    <m/>
    <m/>
    <m/>
    <s v="SIN INICIAR"/>
    <s v="EFECTIVO"/>
    <s v="ABIERTO"/>
    <m/>
    <s v=""/>
    <s v=""/>
    <s v=""/>
    <s v=""/>
    <s v=""/>
    <s v=""/>
    <s v=""/>
    <m/>
    <m/>
    <m/>
    <s v="SIN INICIAR"/>
    <s v="EFECTIVO"/>
    <s v="ABIERTO"/>
    <m/>
  </r>
  <r>
    <n v="80"/>
    <x v="0"/>
    <x v="4"/>
    <s v="Dirección General"/>
    <s v="PC-PE-FSP-01- Formulación Seguimiento Plan Anual Adquisiciones"/>
    <s v="2021_PE_H1"/>
    <n v="0"/>
    <x v="16"/>
    <x v="47"/>
    <s v="GESTIÓN PRESUPUESTAL Y EFICIENCIA DEL GASTO PÚBLICO"/>
    <s v="No se cuenta con una instancia  articuladora_x000a__x000a_No se realizaron los cruces de informacion por las areas responsables para la toma de desiciones por parte de la Ata Direccion,para la ejecucion contracual de la vigencia."/>
    <s v="No se realizaron los cruces de informacion por las areas responsables para la toma de desiciones por parte de la Ata Direccion,para la ejecucion contracual de la vigencia."/>
    <s v="Acción correctiva"/>
    <s v="PE_A3"/>
    <s v="Realizar seguimiento mensual al PAA, y presentarlo a la Alta Dirección para la respectiva toma de decisiones."/>
    <s v="Informes de seguimiento"/>
    <n v="12"/>
    <d v="2021-08-01T00:00:00"/>
    <d v="2022-06-30T00:00:00"/>
    <n v="49.35"/>
    <s v="01. Planeación Estratégica"/>
    <s v="Acción Cumplida Pendiente evaluación tercera Linea"/>
    <n v="1"/>
    <s v="Durante las vigencias 2022 y 2023 se presentaron informes de seguimiento al PAA en los comités de contratación. _x000a_Esta actividad sigue contemplada en el procedimiento vigente"/>
    <s v="https://dnbcgovco-my.sharepoint.com/:b:/g/personal/planeacion_dnbc_gov_co/IQDNdvWv1y91Tp4Dh16MArLvAdjffmzNDv9k9_c3is0NPQs?e=nxlmmL"/>
    <d v="2026-05-11T00:00:00"/>
    <s v="Se evidencia documentación de la actividad en el procedimiento. Se ha realizado seguimientos durante 2026 en matriz de gestión contractual"/>
    <n v="1"/>
    <x v="2"/>
    <d v="2026-06-05T00:00:00"/>
    <n v="1"/>
    <s v="Se evidencia que la entidad documentó el Procedimiento de Formulación y Seguimiento del Plan Anual de Adquisiciones (PAA) y que se han realizado actividades de seguimiento a través de la matriz de gestión contractual. No obstante, teniendo en cuenta que el hallazgo se originó por la falta de articulación entre los instrumentos de planeación y la ausencia de análisis integrados para la toma de decisiones por parte de la Alta Dirección, se recomienda fortalecer la evidencia de los seguimientos mediante la incorporación de informes periódicos que demuestren el cruce de información entre el PAA, el Plan de Acción, la ejecución presupuestal y la gestión contractual, así como las decisiones, compromisos y acciones adoptadas por las instancias directivas para mitigar desviaciones y garantizar una adecuada ejecución de los recursos durante la vigenci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Durante las vigencias 2022 y 2023 se presentaron informes de seguimiento al PAA en los comités de contratación. _x000a_Esta actividad sigue contemplada en el procedimiento vigente"/>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 documentación de la actividad en el procedimiento. Se ha realizado seguimientos durante 2026 en matriz de gestión contractual"/>
    <n v="1"/>
    <s v="CUMPLIDO"/>
    <d v="2026-08-10T00:00:00"/>
    <n v="1"/>
    <s v="Se evidenció que durante el segundo trimestre de la presente anualidad la entidad presentó el Procedimiento de Formulación y Seguimiento del Plan Anual de Adquisiciones, código PC-PE-FSP, versión 3. No obstante, se aportó la matriz de seguimiento de gestión contractual correspondiente al primer trimestre, sin que se evidenciara la matriz o informe de seguimiento correspondiente al segundo trimestre, lo que limita la verificación de la continuidad y trazabilidad del seguimiento durante la vigencia."/>
    <s v="C. EXTRATEMPORANEAMENTE"/>
    <m/>
    <s v="EFECTIVO"/>
    <s v="ABIERTO"/>
    <m/>
    <s v=""/>
    <s v=""/>
    <s v=""/>
    <s v=""/>
    <s v=""/>
    <s v=""/>
    <s v=""/>
    <m/>
    <m/>
    <m/>
    <s v="SIN INICIAR"/>
    <s v="EFECTIVO"/>
    <s v="ABIERTO"/>
    <m/>
    <s v=""/>
    <s v=""/>
    <s v=""/>
    <s v=""/>
    <s v=""/>
    <s v=""/>
    <s v=""/>
    <m/>
    <m/>
    <m/>
    <s v="SIN INICIAR"/>
    <s v="EFECTIVO"/>
    <s v="ABIERTO"/>
    <m/>
  </r>
  <r>
    <n v="81"/>
    <x v="0"/>
    <x v="4"/>
    <s v="Subdirección Administrativa y Financiera"/>
    <m/>
    <s v="2021_TH_H6"/>
    <n v="1"/>
    <x v="17"/>
    <x v="48"/>
    <m/>
    <s v="_x000a_1. Los incrementos obedecen a las incapacidades que de manera mensual se generan por parte de los funcionarios._x000a__x000a_2.Falta de Seguimiento permanente en la Gestión de cobro_x000a__x000a_3, Aunque se siguen enviado comunicaciones de recobro a las EPS no han realizado el pago de la obligación_x000a_"/>
    <s v="Aunque se siguen enviado comunicaciones de recobro a las EPS no han realizado el pago de la obligación._x000a_"/>
    <s v="Acción correctiva"/>
    <s v="TH_AC6"/>
    <s v="Informe de los estados de cobro de incapacidades realizado"/>
    <s v="Informe realizado"/>
    <n v="1"/>
    <d v="2026-03-01T00:00:00"/>
    <d v="2026-05-31T00:00:00"/>
    <n v="13.5"/>
    <s v="11. Gestión del Talento Humano"/>
    <s v="Nómia"/>
    <n v="0"/>
    <n v="0"/>
    <n v="0"/>
    <d v="2026-05-11T00:00:00"/>
    <s v="No se evidencia seguimiento"/>
    <n v="0"/>
    <x v="0"/>
    <d v="2026-05-15T00:00:00"/>
    <n v="0"/>
    <s v="No fue posible identificar evidencias para el presente período de análisis"/>
    <s v="SIN INICIAR"/>
    <s v="No aplica"/>
    <s v="No aplica"/>
    <s v="No aplica"/>
    <n v="1"/>
    <s v="se aporta nomina -del 1 de marzo a 31 de may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evidencia informe de seguimiento a las incapacidades de la DNBC en el periodo en mención. Se sugiere incluir en evidencias correo de socialización con lider de proceso"/>
    <n v="1"/>
    <s v="CUMPLIDO"/>
    <d v="2026-07-27T00:00:00"/>
    <n v="1"/>
    <s v="Se evidencio que el soporte cumple con la accion formulada "/>
    <s v="C. OPORTUNAMENTE"/>
    <m/>
    <s v="EFECTIVO"/>
    <s v="ABIERTO"/>
    <m/>
    <s v=""/>
    <s v=""/>
    <s v=""/>
    <s v=""/>
    <s v=""/>
    <s v=""/>
    <s v=""/>
    <m/>
    <m/>
    <m/>
    <s v="SIN INICIAR"/>
    <s v="EFECTIVO"/>
    <s v="ABIERTO"/>
    <m/>
    <s v=""/>
    <s v=""/>
    <s v=""/>
    <s v=""/>
    <s v=""/>
    <s v=""/>
    <s v=""/>
    <m/>
    <m/>
    <m/>
    <s v="SIN INICIAR"/>
    <s v="EFECTIVO"/>
    <s v="ABIERTO"/>
    <m/>
  </r>
  <r>
    <n v="82"/>
    <x v="0"/>
    <x v="4"/>
    <s v="Subdirección Administrativa y Financiera"/>
    <m/>
    <s v="2021_TH_H6"/>
    <n v="0"/>
    <x v="17"/>
    <x v="48"/>
    <m/>
    <s v="_x000a_1. Los incrementos obedecen a las incapacidades que de manera mensual se generan por parte de los funcionarios._x000a__x000a_2. Falta de Seguimiento permanente en la Gestión de cobro._x000a__x000a_3.Aunque se siguen enviado comunicaciones de recobro las EPS no han realizado el pago de la obligación._x000a_"/>
    <s v="Aunque se siguen enviado comunicaciones de recobro las EPS no han realizado el pago de la obligación._x000a_"/>
    <s v="Acción correctiva"/>
    <s v="TH_AC7"/>
    <s v="Seguimiento continuo por parte del responsable del Cobro Coactivo a las EPS y ARL"/>
    <s v="Cobro Coactivo"/>
    <n v="1"/>
    <d v="2021-08-01T00:00:00"/>
    <d v="2021-12-31T00:00:00"/>
    <n v="22.5"/>
    <s v="11. Gestión del Talento Humano"/>
    <s v="Nómia"/>
    <n v="0"/>
    <n v="0"/>
    <n v="0"/>
    <d v="2026-05-11T00:00:00"/>
    <s v="No se evidencia seguimiento"/>
    <n v="0"/>
    <x v="1"/>
    <d v="2026-05-15T00:00:00"/>
    <n v="0"/>
    <s v="No fue posible identificar evidencias para el presente período de análisis"/>
    <s v="VENCIDA"/>
    <s v="No aplica"/>
    <s v="No aplica"/>
    <s v="No aplica"/>
    <n v="1"/>
    <s v="se adjunta reporte cobro coactivo "/>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evidencia informe de seguimiento a cobros pendientes de la vigencia 2021 y su remisión al lider del proceso. Se sugiere que se incluya información de las demás vigencias"/>
    <n v="0.8"/>
    <s v="EN EJECUCIÓN"/>
    <d v="2026-07-27T00:00:00"/>
    <n v="0.8"/>
    <s v="Se evidencia avance en el informe de seguiimeinto a cobro vg 2021 como accion ante la actividad"/>
    <s v="EN EJECUCIÓN"/>
    <m/>
    <s v="EFECTIVO"/>
    <s v="ABIERTO"/>
    <m/>
    <s v=""/>
    <s v=""/>
    <s v=""/>
    <s v=""/>
    <s v=""/>
    <s v=""/>
    <s v=""/>
    <m/>
    <m/>
    <m/>
    <s v="SIN INICIAR"/>
    <s v="EFECTIVO"/>
    <s v="ABIERTO"/>
    <m/>
    <s v=""/>
    <s v=""/>
    <s v=""/>
    <s v=""/>
    <s v=""/>
    <s v=""/>
    <s v=""/>
    <m/>
    <m/>
    <m/>
    <s v="SIN INICIAR"/>
    <s v="EFECTIVO"/>
    <s v="ABIERTO"/>
    <m/>
  </r>
  <r>
    <n v="83"/>
    <x v="0"/>
    <x v="4"/>
    <s v="Subdirección Administrativa y Financiera"/>
    <m/>
    <s v="2021_TH_H6"/>
    <n v="0"/>
    <x v="17"/>
    <x v="48"/>
    <m/>
    <s v="_x000a_1. Los incrementos obedecen a las incapacidades que de manera mensual se generan por parte de los funcionarios._x000a__x000a_2. Falta de Seguimiento permanente en la Gestión de cobro_x000a__x000a_3..Aunque se siguen enviado comunicaciones de recobro las EPS no han realizado el pago de la obligación._x000a__x000a__x000a_"/>
    <s v="Aunque se siguen enviado comunicaciones de recobro las EPS no han realizado el pago de la obligación._x000a_"/>
    <s v="Acción correctiva"/>
    <s v="TH_AC6"/>
    <s v="Informe de los estados de cobro de incapacidades realizado"/>
    <s v="Informe realizado"/>
    <n v="1"/>
    <d v="2026-03-01T00:00:00"/>
    <d v="2026-05-31T00:00:00"/>
    <n v="13.5"/>
    <s v="11. Gestión del Talento Humano"/>
    <s v="Nómia"/>
    <n v="0"/>
    <n v="0"/>
    <n v="0"/>
    <d v="2026-05-11T00:00:00"/>
    <s v="No se evidencia seguimiento"/>
    <n v="0"/>
    <x v="0"/>
    <d v="2026-05-15T00:00:00"/>
    <n v="0"/>
    <s v="No fue posible identificar evidencias para el presente período de análisis"/>
    <s v="SIN INICIAR"/>
    <s v="No aplica"/>
    <s v="No aplica"/>
    <s v="No aplica"/>
    <n v="1"/>
    <s v="se aporta nomina -del 1 de marzo a 31 de may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evidencia informe de seguimiento a las incapacidades de la DNBC en el periodo en mención. Se sugiere incluir en evidencias correo de socialización con lider de proceso"/>
    <n v="1"/>
    <s v="CUMPLIDO"/>
    <d v="2026-07-27T00:00:00"/>
    <n v="1"/>
    <s v="Se evidencio que el soporte cumple con la accion formulada "/>
    <s v="C. OPORTUNAMENTE"/>
    <m/>
    <s v="EFECTIVO"/>
    <s v="ABIERTO"/>
    <m/>
    <s v=""/>
    <s v=""/>
    <s v=""/>
    <s v=""/>
    <s v=""/>
    <s v=""/>
    <s v=""/>
    <m/>
    <m/>
    <m/>
    <s v="SIN INICIAR"/>
    <s v="EFECTIVO"/>
    <s v="ABIERTO"/>
    <m/>
    <s v=""/>
    <s v=""/>
    <s v=""/>
    <s v=""/>
    <s v=""/>
    <s v=""/>
    <s v=""/>
    <m/>
    <m/>
    <m/>
    <s v="SIN INICIAR"/>
    <s v="EFECTIVO"/>
    <s v="ABIERTO"/>
    <m/>
  </r>
  <r>
    <n v="84"/>
    <x v="0"/>
    <x v="4"/>
    <s v="Subdirección Administrativa y Financiera"/>
    <m/>
    <s v="2021_TI_H8"/>
    <n v="1"/>
    <x v="17"/>
    <x v="49"/>
    <m/>
    <s v="1.Por que a pesar de que se ha venido ejecutando el seguimiento  por parte del supervisor del contrato,   la entidad prestadora del servicio de telefonía  no ha dado respuesta a los requerimiento solicitados._x000a__x000a_2, Falta de control y seguimiento por parte del supervisor del contrato.  _x000a__x000a_"/>
    <s v="1.Por que a pesar de que se ha venido ejecutando el seguimiento  por parte del supervisor del contrato,  la entidad prestadora del servicio de telefonía  no ha dado respuesta a los requerimiento solicitados  _x000a__x000a_"/>
    <s v="Acción correctiva"/>
    <s v="TI_AC14"/>
    <s v="Realizar informe sobre estado actual de la prestación del servicio de telefonía fija"/>
    <s v="Informe"/>
    <n v="1"/>
    <d v="2026-01-01T00:00:00"/>
    <d v="2026-05-31T00:00:00"/>
    <n v="22.5"/>
    <s v="18. Gestión de Tecnología e Informática"/>
    <m/>
    <n v="0.7"/>
    <s v="Se adjunta informe del estado actual del servicio de telefonía fija, incluyendo diagnóstico de indisponibilidad, análisis técnico y gestión contractual en curso para modernización del servicio con solución PBX Cloud."/>
    <s v="https://dnbcgovco-my.sharepoint.com/:f:/g/personal/planeacion_dnbc_gov_co/IgAk6fLJg0L3T7u7NTfhiB24AX9HOMqac_J9nU9jpBPpXbM?e=swOIeZ"/>
    <d v="2026-05-11T00:00:00"/>
    <s v="Aunque s epresenta informe, no se encuentra evidencia que se socialice con el lider del proceso"/>
    <n v="0.7"/>
    <x v="0"/>
    <d v="2026-06-08T00:00:00"/>
    <n v="0.7"/>
    <s v="Se evidencia que la Subdirección de Gestión de Tecnología e Informática elaboró el informe sobre el estado actual de la prestación del servicio de telefonía fija, en el cual se identificó la indisponibilidad del servicio suministrado por ETB, se documentaron las acciones adelantadas para su modernización y se planteó la implementación de una solución PBX Cloud Webex con el proveedor Claro. El informe incorpora el diagnóstico de la situación actual, el análisis técnico, el estado del proceso contractual y los beneficios esperados para fortalecer la continuidad operativa, la seguridad y la gestión de las comunicaciones institucionales; sin embargo, no se evidencian soportes que permitan verificar su socialización formal con el líder del proceso o las instancias correspondientes, por lo que la acción se considera en ejecución hasta tanto se aporten evidencias de divulgación, validación y seguimiento institucional."/>
    <s v="EN EJECUCIÓN"/>
    <s v="No aplica"/>
    <s v="No aplica"/>
    <s v="No aplica"/>
    <n v="0.9"/>
    <s v="Se adjunta informe del estado actual del servicio de telefonía fija, incluyendo diagnóstico de indisponibilidad, análisis técnico y gestión contractual en curso para modernización del servicio con solución PBX Cloud."/>
    <s v="https://dnbcgovco-my.sharepoint.com/:f:/g/personal/planeacion_dnbc_gov_co/IgBWN9PFW52wRZ9MKw_XSdQsARr_7_mrkFyvW5q9PP1iegs?e=JPr3Sd"/>
    <n v="46214"/>
    <s v="Se adjunta informe y soportes de gestión sobre telefonía fija. No se evidencia socialización con lider del proceso"/>
    <n v="0.7"/>
    <s v="EN EJECUCIÓN"/>
    <d v="2026-08-14T00:00:00"/>
    <n v="0.7"/>
    <s v="Se evidenció la presentación del informe sobre el estado actual del servicio de telefonía fija de la DNBC, acompañado de soportes técnicos, contractuales y económicos relacionados con la gestión y modernización del servicio. No obstante, no se evidenció la socialización de los resultados con el líder del proceso."/>
    <s v="EN EJECUCIÓN"/>
    <m/>
    <s v="EFECTIVO"/>
    <s v="ABIERTO"/>
    <m/>
    <s v=""/>
    <s v=""/>
    <s v=""/>
    <s v=""/>
    <s v=""/>
    <s v=""/>
    <s v=""/>
    <m/>
    <m/>
    <m/>
    <s v="SIN INICIAR"/>
    <s v="EFECTIVO"/>
    <s v="ABIERTO"/>
    <m/>
    <s v=""/>
    <s v=""/>
    <s v=""/>
    <s v=""/>
    <s v=""/>
    <s v=""/>
    <s v=""/>
    <m/>
    <m/>
    <m/>
    <s v="SIN INICIAR"/>
    <s v="EFECTIVO"/>
    <s v="ABIERTO"/>
    <m/>
  </r>
  <r>
    <n v="85"/>
    <x v="0"/>
    <x v="4"/>
    <s v="Subdirección Administrativa y Financiera"/>
    <m/>
    <s v="2021_TI_H10"/>
    <n v="1"/>
    <x v="18"/>
    <x v="50"/>
    <m/>
    <s v="Porque el proceso de Coordinación Operativa no es el encargado de establecer los lineamientos de la política de Gobierno Digital  y Planes de Manteniemiento  como lo establece MINTIC._x000a__x000a_Porqre la entidad  no cuenta con el personal de Apoyo competente e idoneo para diseñar e implementar la Política de Gobierno Digital, especificamente en su diagnostico de necesidades de informacion de la Entidad como en su desarrollo."/>
    <s v="Porque la entidad  no cuenta con el personal de Apoyo competente e idoneo para diseñar e implementar la Política de Gobierno Digital, especificamente en su diagnostico de necesidades de informacion de la Entidad como en su desarrollo."/>
    <s v="Acción correctiva"/>
    <s v="TI_AC15"/>
    <s v="Generar Documento  soporte (diagnóstico) de las necesidades de información de la Entidad, para la actualización (desarrollo) del Sistema de Información RUE."/>
    <s v="Docuemento de Diagnostico RUE"/>
    <n v="1"/>
    <d v="2026-01-01T00:00:00"/>
    <d v="2026-05-31T00:00:00"/>
    <n v="22.5"/>
    <s v="18. Gestión de Tecnología e Informática"/>
    <m/>
    <n v="1"/>
    <s v="Se aporta como evidencia formato de necesidad y diagnóstico funcional del proyecto RUE 2.0, en el que se documentan las necesidades de información institucional, requerimientos por módulos, arquitectura funcional, interoperabilidad y criterios técnicos para la actualización del sistema."/>
    <s v="https://dnbcgovco-my.sharepoint.com/:f:/g/personal/planeacion_dnbc_gov_co/IgDPgT4NJ4SAS7wh-FIhINwWAfHEn8Nkvw5wZ9iOQqb9PVM?e=sUmTmO"/>
    <d v="2026-05-11T00:00:00"/>
    <s v="Se aporta formato de necesidad de RUE 2.0 "/>
    <n v="1"/>
    <x v="2"/>
    <d v="2026-06-08T00:00:00"/>
    <n v="1"/>
    <s v="Se evidencia que la entidad aportó como soporte el formato de necesidad y diagnóstico funcional del proyecto RUE 2.0, documento en el que se identifican y documentan las necesidades de información institucional, los requerimientos funcionales por módulos, las reglas de negocio, criterios de interoperabilidad, arquitectura funcional, lineamientos de seguridad y condiciones técnicas para la actualización y modernización del Sistema de Información RUE. La evidencia presentada permite verificar la elaboración del diagnóstico requerido y la definición de los requerimientos necesarios para el desarrollo de la nueva versión del sistema, dando cumplimiento a la acción correctiva formula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n reporte de información por parte de la primera linea de defensa"/>
    <n v="0"/>
    <n v="46214"/>
    <s v="Actividad con cumplimiento reportado en el primer trimestre 2026"/>
    <n v="1"/>
    <s v="CUMPLIDO"/>
    <d v="2026-08-14T00:00:00"/>
    <n v="1"/>
    <s v="Se evidenció que la actividad reportó cumplimiento durante el primer trimestre de 2026, por lo que para el segundo trimestre se mantiene como cumplida."/>
    <s v="C. EXTRATEMPORANEAMENTE"/>
    <m/>
    <s v="EFECTIVO"/>
    <s v="ABIERTO"/>
    <m/>
    <s v=""/>
    <s v=""/>
    <s v=""/>
    <s v=""/>
    <s v=""/>
    <s v=""/>
    <s v=""/>
    <m/>
    <m/>
    <m/>
    <s v="SIN INICIAR"/>
    <s v="EFECTIVO"/>
    <s v="ABIERTO"/>
    <m/>
    <s v=""/>
    <s v=""/>
    <s v=""/>
    <s v=""/>
    <s v=""/>
    <s v=""/>
    <s v=""/>
    <m/>
    <m/>
    <m/>
    <s v="SIN INICIAR"/>
    <s v="EFECTIVO"/>
    <s v="ABIERTO"/>
    <m/>
  </r>
  <r>
    <n v="86"/>
    <x v="0"/>
    <x v="4"/>
    <s v="Subdirección Administrativa y Financiera"/>
    <m/>
    <s v="2021_TI_H9"/>
    <n v="1"/>
    <x v="18"/>
    <x v="51"/>
    <m/>
    <s v="Porque no se había evidenciado la necesidad de realizar la carecterizacion de usuarios, ya que el RUE solo estaba enfocado para uso de  los funcionarios de la DNBC._x000a__x000a_Porque no se cuenta con el personal  de Apoyo idoneo para la implementacion de la Politica de Gobierno Digital._x000a__x000a_"/>
    <s v="Porque no se cuenta con el personal  de apoyo idoneo para la implementacion de la Politica de Gobierno Digital."/>
    <s v="Acción correctiva"/>
    <s v="TI_AC16"/>
    <s v="Realizar guía de estilo de accesibilidad y usabilidad del sistema de informacion RUE de la Entidad "/>
    <s v="Guia deaccesibilidad y usabilidad formulada. "/>
    <n v="1"/>
    <d v="2026-01-01T00:00:00"/>
    <d v="2026-09-30T00:00:00"/>
    <n v="40.35"/>
    <s v="18. Gestión de Tecnología e Informática"/>
    <m/>
    <n v="0"/>
    <n v="0"/>
    <n v="0"/>
    <d v="2026-05-11T00:00:00"/>
    <s v="No se evidencia seguimiento"/>
    <n v="0"/>
    <x v="0"/>
    <d v="2026-06-08T00:00:00"/>
    <n v="0"/>
    <s v="No fue posible identificar evidencias para el presente período de análisis"/>
    <s v="SIN INICIAR"/>
    <s v="No aplica"/>
    <s v="No aplica"/>
    <s v="No aplica"/>
    <n v="0"/>
    <s v="La elaboración y definición de la guía de estilo, accesibilidad y usabilidad (UX/UI) está supeditada directamente al diseño de la interfaz y arquitectura del nuevo sistema RUE 2.0. Actualmente, esta iniciativa misional se encuentra en fase precontractual y en espera de aprobación financiera para su proceso de adquisición en la nube institucional. Por tanto, no es técnicamente viable desarrollar lineamientos estéticos o de usabilidad definitivos sobre una plataforma que aún no ha iniciado su etapa de desarrollo y maquetación."/>
    <s v="https://dnbcgovco-my.sharepoint.com/:f:/g/personal/planeacion_dnbc_gov_co/IgCpYnw2qqCfSZHLQqgVMSHEAUfktzWst9OLEPtpgTHcSHY?e=KUSVm8"/>
    <n v="46214"/>
    <s v="No se encuentran evidencias de seguimiento. Proceso RUE 2.0 pendiente"/>
    <n v="0"/>
    <s v="EN EJECUCIÓN"/>
    <d v="2026-08-10T00:00:00"/>
    <n v="0"/>
    <s v="No fue posible identificar evidencias para el presente período de análisis"/>
    <s v="SIN INICIAR"/>
    <m/>
    <s v="EFECTIVO"/>
    <s v="ABIERTO"/>
    <m/>
    <s v=""/>
    <s v=""/>
    <s v=""/>
    <s v=""/>
    <s v=""/>
    <s v=""/>
    <s v=""/>
    <m/>
    <m/>
    <m/>
    <s v="SIN INICIAR"/>
    <s v="EFECTIVO"/>
    <s v="ABIERTO"/>
    <m/>
    <s v=""/>
    <s v=""/>
    <s v=""/>
    <s v=""/>
    <s v=""/>
    <s v=""/>
    <s v=""/>
    <m/>
    <m/>
    <m/>
    <s v="SIN INICIAR"/>
    <s v="EFECTIVO"/>
    <s v="ABIERTO"/>
    <m/>
  </r>
  <r>
    <n v="87"/>
    <x v="0"/>
    <x v="4"/>
    <s v="Subdirección Administrativa y Financiera"/>
    <m/>
    <s v="2021_TI_H12"/>
    <n v="1"/>
    <x v="18"/>
    <x v="52"/>
    <m/>
    <s v="Porque no se cuenta con el debido control y verificación de la información que es reportada por los cuerpos de bomberos en el modulo de Emergencias RUE. _x000a__x000a_Porque durante el primer semestre de la vigencia 2020 y primer trimestre de la vigencia 2021 no se realizo la contratación del personal de CITEL para realizar este control."/>
    <s v="Porque durante el primer semestre de la vigencia 2020 y primer trimestre de la vigencia 2021 no se realizo la contratación del personal de CITEL para realizar este control"/>
    <s v="Acción correctiva"/>
    <s v="TI_AC17"/>
    <s v="Diseñar el formulario de control y verificación de información de emergencias que debe diligenciar el personal de CITEL en el Modulo de Emergencias del RUE.   "/>
    <s v="Diseño del Formulario de control y seguimiento  de información  del Modulo de emergencias RUE"/>
    <n v="1"/>
    <d v="2026-01-01T00:00:00"/>
    <d v="2026-05-31T00:00:00"/>
    <n v="22.5"/>
    <s v="18. Gestión de Tecnología e Informática"/>
    <m/>
    <n v="0"/>
    <n v="0"/>
    <n v="0"/>
    <d v="2026-05-11T00:00:00"/>
    <s v="No se evidencia seguimiento"/>
    <n v="0"/>
    <x v="0"/>
    <d v="2026-06-08T00:00:00"/>
    <n v="0"/>
    <s v="No fue posible identificar evidencias para el presente período de análisis"/>
    <s v="SIN INICIAR"/>
    <s v="No aplica"/>
    <s v="No aplica"/>
    <s v="No aplica"/>
    <n v="0.5"/>
    <s v="Se ejecutó de manera exitosa la fase de diseño funcional y levantamiento de requerimientos específicos para el personal de CITEL dentro del ecosistema RUE 2.0. Mediante mesas técnicas de trabajo, se estructuró el ciclo de vida completo del incidente (recepción, despacho, control y cierre), definiendo los campos de control, validaciones operativas y la lógica de verificación que requiere el formulario en línea para capturar la información de emergencias en tiempo real."/>
    <s v="https://dnbcgovco-my.sharepoint.com/:f:/g/personal/planeacion_dnbc_gov_co/IgAUKbar23Q5Rb2-QmvSulVgAaLhCKE7afRV4pryLrKZzp8?e=q0bGxi"/>
    <n v="46214"/>
    <s v="Se incluye levantamiento de información con proceso de educación. No se evidencia información de requerimientos del equipo citel"/>
    <n v="0"/>
    <s v="EN EJECUCIÓN"/>
    <d v="2026-08-10T00:00:00"/>
    <n v="0"/>
    <s v="No fue posible identificar evidencias para el presente período de análisis"/>
    <s v="SIN INICIAR"/>
    <m/>
    <s v="EFECTIVO"/>
    <s v="ABIERTO"/>
    <m/>
    <s v=""/>
    <s v=""/>
    <s v=""/>
    <s v=""/>
    <s v=""/>
    <s v=""/>
    <s v=""/>
    <m/>
    <m/>
    <m/>
    <s v="SIN INICIAR"/>
    <s v="EFECTIVO"/>
    <s v="ABIERTO"/>
    <m/>
    <s v=""/>
    <s v=""/>
    <s v=""/>
    <s v=""/>
    <s v=""/>
    <s v=""/>
    <s v=""/>
    <m/>
    <m/>
    <m/>
    <s v="SIN INICIAR"/>
    <s v="EFECTIVO"/>
    <s v="ABIERTO"/>
    <m/>
  </r>
  <r>
    <n v="88"/>
    <x v="0"/>
    <x v="4"/>
    <s v="Dirección General"/>
    <m/>
    <s v="2021_MC_H9"/>
    <n v="1"/>
    <x v="19"/>
    <x v="53"/>
    <s v="FORTALECIMIENTO ORGANIZACIONAL Y SIMPLIFICACIÓN DE PROCESOS"/>
    <s v="La nuevas directrices emanadas por el DAFP con respecto a la Guía de Administración del Gestión del Riesgo, lo que genera la actualizalición de los procedimientos y controles de los procesos"/>
    <s v="La nuevas directrices emanadas por el DAFP con respecto a la Guía de Administración del Gestión del Riesgo, lo que genera la Actualizalición de los procedimientos y controles de los procesos"/>
    <s v="Acción correctiva"/>
    <s v="MC_AC1"/>
    <s v="Realizar el acompañamiento metodológico a cada uno de los enlaces de proceso para la actualización de los procedimientos de su proceso. "/>
    <s v="No de acompañamientos realizados/ sobre numero de procesos de la DNBC*100"/>
    <n v="1"/>
    <d v="2026-01-01T00:00:00"/>
    <d v="2026-06-30T00:00:00"/>
    <n v="26.85"/>
    <s v="03. Gestión de Análisis y Mejora Continua"/>
    <s v="Acción Cumplida Pendiente evaluación tercera Linea"/>
    <n v="1"/>
    <s v="Se realizó mesa de trabajo de acompañamientos  con los procesos  en temas de Indicadores, Riesgos de Gestión, Documentación SIGE, Plan de mejora, PAAC, Referentes Estratégicos, Plan de Acción"/>
    <s v="https://dnbcgovco-my.sharepoint.com/:f:/g/personal/planeacion_dnbc_gov_co/IgDYe2GS_ayPSIaWtvQYv0qbAc8IxdnR2DbMxEMLmfk0p8A?e=smqHjg"/>
    <d v="2026-05-11T00:00:00"/>
    <s v="Se adjuntan actas de acompañamiento primer trimestre"/>
    <n v="1"/>
    <x v="2"/>
    <d v="2026-06-04T00:00:00"/>
    <n v="1"/>
    <s v="Se evidencia que durante el primer trimestre de 2026 se realizaron acompañamientos metodológicos a los enlaces de proceso en temas relacionados con la gestión de riesgos. No obstante, desde la tercera línea de defensa se recomienda avanzar en la actualización de los documentos internos de los procesos, conforme a los lineamientos establecidos en la Guía para la Administración del Riesgo y el Diseño de Controles en Entidades Públicas – Versión 7, expedida por el Departamento Administrativo de la Función Pública (DAFP), con el fin de fortalecer la gestión del riesgo y la efectividad de los controles institucionale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ó mesa de trabajo de acompañamientos  con los procesos  en temas de Indicadores, Riesgos de Gestión, Documentación SIGE, Plan de mejora, PAAC, Referentes Estratégicos, Plan de Acción"/>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adjuntan actas de acompañamiento primer y segundo trimestre"/>
    <n v="1"/>
    <s v="CUMPLIDO"/>
    <d v="2026-08-12T00:00:00"/>
    <n v="0.33"/>
    <s v="Se evidenció la realización de mesas de trabajo de acompañamiento a los procesos durante enero y febrero, en temas de indicadores, riesgos, gestión documental (SIGE), planes de mejoramiento, PAAC, referentes estratégicos y Plan de Acción. No obstante, no se presentaron evidencias correspondientes al segundo trimestre que permitan verificar la continuidad de estas actividades."/>
    <s v="EN EJECUCIÓN"/>
    <m/>
    <s v="EFECTIVO"/>
    <s v="ABIERTO"/>
    <m/>
    <s v=""/>
    <s v=""/>
    <s v=""/>
    <s v=""/>
    <s v=""/>
    <s v=""/>
    <s v=""/>
    <m/>
    <m/>
    <m/>
    <s v="SIN INICIAR"/>
    <s v="EFECTIVO"/>
    <s v="ABIERTO"/>
    <m/>
    <s v=""/>
    <s v=""/>
    <s v=""/>
    <s v=""/>
    <s v=""/>
    <s v=""/>
    <s v=""/>
    <m/>
    <m/>
    <m/>
    <s v="SIN INICIAR"/>
    <s v="EFECTIVO"/>
    <s v="ABIERTO"/>
    <m/>
  </r>
  <r>
    <n v="89"/>
    <x v="0"/>
    <x v="4"/>
    <s v="Dirección General"/>
    <m/>
    <s v="2021_MC_H9"/>
    <n v="0"/>
    <x v="19"/>
    <x v="53"/>
    <s v="FORTALECIMIENTO ORGANIZACIONAL Y SIMPLIFICACIÓN DE PROCESOS"/>
    <s v="La nuevas directrices emanadas por el DAFP con respecto a la Guía de Administración del Gestión del Riesgo, lo que genera la Actualizalición de los procedimientos y controles de los procesos"/>
    <s v="La nuevas directrices emanadas por el DAFP con respecto a la Guía de Administración del Gestión del Riesgo, lo que genera la Actualizalición de los procedimientos y controles de los procesos"/>
    <s v="Acción correctiva"/>
    <s v="MC_AC1"/>
    <s v="Realizar el acompañamiento metodológico a cada uno de los enlaces de proceso para la actualización de los procedimientos de su proceso. "/>
    <s v="No de acompañamientos realizados/ sobre numero de procesos de la DNBC*100"/>
    <n v="1"/>
    <d v="2026-01-01T00:00:00"/>
    <d v="2026-06-30T00:00:00"/>
    <n v="26.85"/>
    <s v="03. Gestión de Análisis y Mejora Continua"/>
    <s v="Acción Cumplida Pendiente evaluación tercera Linea"/>
    <n v="1"/>
    <s v="Se realizó mesa de trabajo de acompañamientos  con los procesos  en temas de Indicadores, Riesgos de Gestión, Documentación SIGE, Plan de mejora, PAAC, Referentes Estratégicos, Plan de Acción"/>
    <s v="https://dnbcgovco-my.sharepoint.com/:f:/g/personal/planeacion_dnbc_gov_co/IgDYe2GS_ayPSIaWtvQYv0qbAc8IxdnR2DbMxEMLmfk0p8A?e=smqHjg"/>
    <d v="2026-05-11T00:00:00"/>
    <s v="Se adjuntan actas de acompañamiento primer trimestre"/>
    <n v="1"/>
    <x v="2"/>
    <d v="2026-06-04T00:00:00"/>
    <n v="1"/>
    <s v="Se evidencia que durante el primer trimestre de 2026 se realizaron acompañamientos metodológicos a los enlaces de proceso en temas relacionados con la gestión de riesgos. No obstante, desde la tercera línea de defensa se recomienda avanzar en la actualización de los documentos internos de los procesos, conforme a los lineamientos establecidos en la Guía para la Administración del Riesgo y el Diseño de Controles en Entidades Públicas – Versión 7, expedida por el Departamento Administrativo de la Función Pública (DAFP), con el fin de fortalecer la gestión del riesgo y la efectividad de los controles institucionale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ó mesa de trabajo de acompañamientos  con los procesos  en temas de Indicadores, Riesgos de Gestión, Documentación SIGE, Plan de mejora, PAAC, Referentes Estratégicos, Plan de Acción"/>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adjuntan actas de acompañamiento primer y segundo trimestre"/>
    <n v="1"/>
    <s v="CUMPLIDO"/>
    <d v="2026-08-12T00:00:00"/>
    <n v="0.33"/>
    <s v="Se evidenció la realización de mesas de trabajo de acompañamiento a los procesos durante enero y febrero, en temas de indicadores, riesgos, gestión documental (SIGE), planes de mejoramiento, PAAC, referentes estratégicos y Plan de Acción. No obstante, no se presentaron evidencias correspondientes al segundo trimestre que permitan verificar la continuidad de estas actividades."/>
    <s v="EN EJECUCIÓN"/>
    <m/>
    <s v="EFECTIVO"/>
    <s v="ABIERTO"/>
    <m/>
    <s v=""/>
    <s v=""/>
    <s v=""/>
    <s v=""/>
    <s v=""/>
    <s v=""/>
    <s v=""/>
    <m/>
    <m/>
    <m/>
    <s v="SIN INICIAR"/>
    <s v="EFECTIVO"/>
    <s v="ABIERTO"/>
    <m/>
    <s v=""/>
    <s v=""/>
    <s v=""/>
    <s v=""/>
    <s v=""/>
    <s v=""/>
    <s v=""/>
    <m/>
    <m/>
    <m/>
    <s v="SIN INICIAR"/>
    <s v="EFECTIVO"/>
    <s v="ABIERTO"/>
    <m/>
  </r>
  <r>
    <n v="90"/>
    <x v="0"/>
    <x v="4"/>
    <s v="Subdirección Administrativa y Financiera"/>
    <m/>
    <s v="2021_TI_H3"/>
    <n v="1"/>
    <x v="19"/>
    <x v="54"/>
    <m/>
    <s v="No se contemplaron todos los requisitos de norma establecidos y las condiciones de infraestructura propia dela entidad, debido al cambio de la normatividad"/>
    <s v="No se contemplaron todos los requisitos de norma establecidos y las condiciones de infraestructura propia dela entidad, debido al cambio de la normatividad"/>
    <s v="Acción correctiva"/>
    <s v="TI_AC11"/>
    <s v="Formular un estrategia de Arquitetura Empresarial para la definición e implementación de necesidades tecnologicas en prestación de servicios"/>
    <s v="Estrategia Formulada e implementada"/>
    <n v="1"/>
    <d v="2026-05-01T00:00:00"/>
    <d v="2026-12-31T00:00:00"/>
    <n v="36"/>
    <s v="18. Gestión de Tecnología e Informática"/>
    <m/>
    <n v="0.7"/>
    <s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
    <s v="https://dnbcgovco-my.sharepoint.com/:f:/g/personal/planeacion_dnbc_gov_co/IgC3xOsSNj8IRIL11vaiFWcgAUu6Fkz2uB8R8KlqPRMkdhk?e=pJDNvr"/>
    <d v="2026-05-11T00:00:00"/>
    <s v="Se incluye documento de necesidad RUE y borrador de actualización del PETI"/>
    <n v="0.5"/>
    <x v="0"/>
    <d v="2026-06-08T00:00:00"/>
    <n v="0.5"/>
    <s v="Se evidencia que la entidad formuló e inició la implementación de una estrategia de Arquitectura Empresarial a través del Plan Estratégico de Tecnologías de la Información (PETI) 2026 y del proyecto RUE 2.0, documentos que incorporan componentes de arquitectura de negocio, información, aplicaciones y tecnología, alineados con los objetivos institucionales y la Política de Gobierno Digital. Asimismo, se identifican capacidades tecnológicas, servicios de TI, lineamientos de interoperabilidad, seguridad de la información, transformación digital y una hoja de ruta para la atención de necesidades tecnológicas institucionales. Adicionalmente, el documento de necesidad del proyecto RUE 2.0 define requerimientos funcionales para un sistema de información centralizado, interoperable, escalable y seguro, contemplando módulos de gestión operativa, talento humano, gestión documental, administración de activos, analítica y reportes, fortaleciendo la prestación de servicios y la gestión institucional. Por lo anterior, la evidencia presentada permite verificar el avance en la formulación e implementación de la estrategia definida en la acción correctiva."/>
    <s v="EN EJECUCIÓN"/>
    <s v="No aplica"/>
    <s v="No aplica"/>
    <s v="No aplica"/>
    <n v="0.8"/>
    <s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
    <s v="https://dnbcgovco-my.sharepoint.com/:f:/g/personal/planeacion_dnbc_gov_co/IgBpr6aNOGykQpduLdNqpASRAUfT_V6EcXjD4jAEqgMt2No?e=ylBLhj"/>
    <n v="46214"/>
    <s v="Se incluye documento de necesidad RUE y borrador de actualización del PETI"/>
    <n v="0.5"/>
    <s v="EN EJECUCIÓN"/>
    <d v="2026-08-10T00:00:00"/>
    <n v="0.5"/>
    <s v="Se evidenció la actualización del PETI 2026 y la formulación del proyecto RUE 2.0, soportadas en el documento de necesidad del RUE, de fecha 21/05/2026, y la solicitud de adquisición de software, de fecha 15/05/2026. Al 10/08/2026, se cuenta con el borrador de actualización del PETI y los documentos técnicos asociados al proyecto RUE 2.0, por lo que la acción continúa en ejecución."/>
    <s v="EN EJECUCIÓN"/>
    <m/>
    <s v="EFECTIVO"/>
    <s v="ABIERTO"/>
    <m/>
    <s v=""/>
    <s v=""/>
    <s v=""/>
    <s v=""/>
    <s v=""/>
    <s v=""/>
    <s v=""/>
    <m/>
    <m/>
    <m/>
    <s v="SIN INICIAR"/>
    <s v="EFECTIVO"/>
    <s v="ABIERTO"/>
    <m/>
    <s v=""/>
    <s v=""/>
    <s v=""/>
    <s v=""/>
    <s v=""/>
    <s v=""/>
    <s v=""/>
    <m/>
    <m/>
    <m/>
    <s v="SIN INICIAR"/>
    <s v="EFECTIVO"/>
    <s v="ABIERTO"/>
    <m/>
  </r>
  <r>
    <n v="91"/>
    <x v="0"/>
    <x v="4"/>
    <s v="Dirección General"/>
    <m/>
    <s v="2021_MC_H7"/>
    <n v="1"/>
    <x v="19"/>
    <x v="55"/>
    <s v="FORTALECIMIENTO ORGANIZACIONAL Y SIMPLIFICACIÓN DE PROCESOS"/>
    <s v="Débil interiorización del mecanismo que se tienen para implementar acciones de mejora resultado de procesos de autoevaluación"/>
    <s v="Débil interiorización del mecanismo que se tienen para implementar acciones de mejora resultado de procesos de autoevaluación"/>
    <s v="Acción correctiva"/>
    <s v="MC_AC2"/>
    <s v="Socializar Políticas de operación del procedimiento de Planes de Mejora para implementación "/>
    <s v="Socialización del procedimiento "/>
    <n v="1"/>
    <d v="2026-01-01T00:00:00"/>
    <d v="2026-03-31T00:00:00"/>
    <n v="13.5"/>
    <s v="03. Gestión de Análisis y Mejora Continua"/>
    <s v="Acción Cumplida Pendiente evaluación tercera Linea"/>
    <n v="1"/>
    <s v="Durante el primer trimestre de la vigencia 2026 se actualizó el procedimiento y se socializó"/>
    <s v="https://dnbcgovco-my.sharepoint.com/:f:/g/personal/planeacion_dnbc_gov_co/IgDYe2GS_ayPSIaWtvQYv0qbAc8IxdnR2DbMxEMLmfk0p8A?e=smqHjg"/>
    <d v="2026-05-11T00:00:00"/>
    <s v="Se evidencia socialización del 6 de marzo de 2026"/>
    <n v="1"/>
    <x v="2"/>
    <d v="2026-06-04T00:00:00"/>
    <n v="1"/>
    <s v="Se evidencia la realización de la socialización del Procedimiento de Formulación, Monitoreo y Seguimiento a Planes de Mejoramiento Internos y Externos, soportada mediante presentación institucional y listado de asistencia del 6 de marzo de 2026. La evidencia permite validar la ejecución de la acción correctiva relacionada con la socialización de las políticas de operación para su implementación. No obstante, desde la tercera línea de defensa se recomienda realizar monitoreo a la apropiación y aplicación del procedimiento por parte de la primera y segunda línea de defensa, con el fin de verificar su efectividad frente a la causa que originó el hallazg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Durante el primer trimestre de la vigencia 2026 se actualizó el procedimiento y se socializó"/>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socialización del 6 de marzo de 2026"/>
    <n v="1"/>
    <s v="CUMPLIDO"/>
    <d v="2026-08-12T00:00:00"/>
    <n v="1"/>
    <s v="Se evidenció la socialización del Procedimiento de Formulación, Monitoreo y Seguimiento a Planes de Mejoramiento Internos y Externos, realizada el 6 de marzo de 2026, soportada mediante el respectivo listado de asistencia, con lo cual se dio cumplimiento a la actividad programada."/>
    <s v="C. OPORTUNAMENTE"/>
    <m/>
    <s v="EFECTIVO"/>
    <s v="ABIERTO"/>
    <m/>
    <s v=""/>
    <s v=""/>
    <s v=""/>
    <s v=""/>
    <s v=""/>
    <s v=""/>
    <s v=""/>
    <m/>
    <m/>
    <m/>
    <s v="SIN INICIAR"/>
    <s v="EFECTIVO"/>
    <s v="ABIERTO"/>
    <m/>
    <s v=""/>
    <s v=""/>
    <s v=""/>
    <s v=""/>
    <s v=""/>
    <s v=""/>
    <s v=""/>
    <m/>
    <m/>
    <m/>
    <s v="SIN INICIAR"/>
    <s v="EFECTIVO"/>
    <s v="ABIERTO"/>
    <m/>
  </r>
  <r>
    <n v="92"/>
    <x v="0"/>
    <x v="4"/>
    <s v="Dirección General"/>
    <m/>
    <s v="2021_MC_H7"/>
    <n v="0"/>
    <x v="19"/>
    <x v="55"/>
    <s v="FORTALECIMIENTO ORGANIZACIONAL Y SIMPLIFICACIÓN DE PROCESOS"/>
    <s v="Débil interiorización del mecanismo que se tienen para implementar acciones de mejora resultado de procesos de autoevaluación"/>
    <s v="Débil interiorización del mecanismo que se tienen para implementar acciones de mejora resultado de procesos de autoevaluación"/>
    <s v="Acción correctiva"/>
    <s v="MC_AC3"/>
    <s v="Presentar informess de autoevaluación semestrales acotrde con Plan de acción_x000a_"/>
    <s v="Informe semestral"/>
    <n v="2"/>
    <d v="2026-01-01T00:00:00"/>
    <d v="2026-12-31T00:00:00"/>
    <n v="54"/>
    <s v="03. Gestión de Análisis y Mejora Continua"/>
    <s v="Acción Cumplida Pendiente evaluación tercera Linea"/>
    <n v="0"/>
    <s v="Actividad reformulada con periodicidad semestral"/>
    <n v="0"/>
    <d v="2026-05-11T00:00:00"/>
    <s v="Pendiente de inicio de ejecución"/>
    <n v="0"/>
    <x v="0"/>
    <d v="2026-06-04T00:00:00"/>
    <n v="0"/>
    <s v="No fue posible identificar evidencias para el presente período de análisis"/>
    <s v="SIN INICIAR"/>
    <s v="No aplica"/>
    <s v="No aplica"/>
    <s v="No aplica"/>
    <n v="0"/>
    <s v="Actividad reformulada con periodicidad semestral. Primer seguimiento se realiza en el mes de julio"/>
    <n v="0"/>
    <n v="46213"/>
    <s v="Pendiente de inicio de ejecución"/>
    <n v="0"/>
    <s v="EN EJECUCIÓN"/>
    <d v="2026-08-10T00:00:00"/>
    <n v="0"/>
    <s v="No fue posible identificar evidencias para el presente período de análisis"/>
    <s v="SIN INICIAR"/>
    <m/>
    <s v="EFECTIVO"/>
    <s v="ABIERTO"/>
    <m/>
    <s v=""/>
    <s v=""/>
    <s v=""/>
    <s v=""/>
    <s v=""/>
    <s v=""/>
    <s v=""/>
    <m/>
    <m/>
    <m/>
    <s v="SIN INICIAR"/>
    <s v="EFECTIVO"/>
    <s v="ABIERTO"/>
    <m/>
    <s v=""/>
    <s v=""/>
    <s v=""/>
    <s v=""/>
    <s v=""/>
    <s v=""/>
    <s v=""/>
    <m/>
    <m/>
    <m/>
    <s v="SIN INICIAR"/>
    <s v="EFECTIVO"/>
    <s v="ABIERTO"/>
    <m/>
  </r>
  <r>
    <n v="93"/>
    <x v="0"/>
    <x v="4"/>
    <s v="Subdirección Administrativa y Financiera"/>
    <m/>
    <s v="2021_TI_H5"/>
    <n v="1"/>
    <x v="19"/>
    <x v="56"/>
    <m/>
    <s v="Falta de seguimiento y control por parte del Proceso de Gestión de Tecnológia"/>
    <s v="Falta de seguimiento y control por parte del Proceso de Gestión de Tecnológia"/>
    <s v="Acción correctiva"/>
    <s v="TI_AC13"/>
    <s v="Actualización matriz de activos de información"/>
    <s v="Matriz actualizada"/>
    <n v="1"/>
    <d v="2026-01-01T00:00:00"/>
    <d v="2026-05-31T00:00:00"/>
    <n v="22.5"/>
    <s v="18. Gestión de Tecnología e Informática"/>
    <m/>
    <n v="0"/>
    <n v="0"/>
    <n v="0"/>
    <d v="2026-05-11T00:00:00"/>
    <s v="No se evidencia seguimiento"/>
    <n v="0"/>
    <x v="0"/>
    <d v="2026-06-08T00:00:00"/>
    <n v="0"/>
    <s v="No fue posible identificar evidencias para el presente período de análisis"/>
    <s v="SIN INICIAR"/>
    <s v="No aplica"/>
    <s v="No aplica"/>
    <s v="No aplica"/>
    <n v="0.7"/>
    <s v="Se ejecutó la revisión, depuración y actualización integral del inventario físico y lógico que compone la infraestructura tecnológica de la entidad. Este proceso permite consolidar la base técnica para la gestión de riesgos, el control de configuración y la seguridad de los activos de hardware críticos que soportan la operación institucional."/>
    <s v="https://dnbcgovco-my.sharepoint.com/:f:/g/personal/planeacion_dnbc_gov_co/IgA8-tr8nGYtRqG_Evcwdp7EASqXdtGbomb3DLywYKsqJ6s?e=HKvluY"/>
    <n v="46214"/>
    <s v="El proceso presenta matriz de inventario fisico. Pendiente identificación de recursos tecnologicos"/>
    <n v="0.5"/>
    <s v="EN EJECUCIÓN"/>
    <d v="2026-08-14T00:00:00"/>
    <n v="0.5"/>
    <s v="Se evidenció la elaboración de la matriz de inventario físico de equipos tecnológicos; no obstante, se encuentra pendiente la identificación y actualización del inventario lógico de los recursos tecnológicos, por lo que la acción continúa en ejecución."/>
    <s v="EN EJECUCIÓN"/>
    <m/>
    <s v="EFECTIVO"/>
    <s v="ABIERTO"/>
    <m/>
    <s v=""/>
    <s v=""/>
    <s v=""/>
    <s v=""/>
    <s v=""/>
    <s v=""/>
    <s v=""/>
    <m/>
    <m/>
    <m/>
    <s v="SIN INICIAR"/>
    <s v="EFECTIVO"/>
    <s v="ABIERTO"/>
    <m/>
    <s v=""/>
    <s v=""/>
    <s v=""/>
    <s v=""/>
    <s v=""/>
    <s v=""/>
    <s v=""/>
    <m/>
    <m/>
    <m/>
    <s v="SIN INICIAR"/>
    <s v="EFECTIVO"/>
    <s v="ABIERTO"/>
    <m/>
  </r>
  <r>
    <n v="94"/>
    <x v="0"/>
    <x v="4"/>
    <s v="Dirección General"/>
    <m/>
    <s v="2021_MC_H1"/>
    <n v="1"/>
    <x v="19"/>
    <x v="57"/>
    <s v="FORTALECIMIENTO ORGANIZACIONAL Y SIMPLIFICACIÓN DE PROCESOS"/>
    <s v="Débil interiorización del mecanismo que se tienen para implementar acciones de mejora resultado de procesos de autoevaluación"/>
    <s v="Débil interiorización del mecanismo que se tienen para implementar acciones de mejora resultado de procesos de autoevaluación"/>
    <s v="Acción correctiva"/>
    <s v="MC_AC2"/>
    <s v="Socializar Políticas de operación del procedimiento de Planes de Mejora para implementación "/>
    <s v="Socialización del procedimiento "/>
    <n v="1"/>
    <d v="2026-01-01T00:00:00"/>
    <d v="2026-03-31T00:00:00"/>
    <n v="13.5"/>
    <s v="03. Gestión de Análisis y Mejora Continua"/>
    <s v="Acción Cumplida Pendiente evaluación tercera Linea"/>
    <n v="1"/>
    <s v="Durante el primer trimestre de la vigencia 2026 se actualizó el procedimiento y se socializó"/>
    <s v="https://dnbcgovco-my.sharepoint.com/:f:/g/personal/planeacion_dnbc_gov_co/IgDYe2GS_ayPSIaWtvQYv0qbAc8IxdnR2DbMxEMLmfk0p8A?e=smqHjg"/>
    <d v="2026-05-11T00:00:00"/>
    <s v="Se evidencia socialización del 6 de marzo de 2026"/>
    <n v="1"/>
    <x v="2"/>
    <d v="2026-06-04T00:00:00"/>
    <n v="1"/>
    <s v="Se evidencia la realización de la socialización del Procedimiento de Formulación, Monitoreo y Seguimiento a Planes de Mejoramiento Internos y Externos, soportada mediante presentación institucional y listado de asistencia del 6 de marzo de 2026. La evidencia permite validar la ejecución de la acción correctiva relacionada con la socialización de las políticas de operación para su implementación. No obstante, desde la tercera línea de defensa se recomienda efectuar monitoreo a la aplicación del procedimiento por parte de los procesos, con el fin de verificar la apropiación del mecanismo para la identificación, formulación y gestión de acciones de mejora, en atención a la causa que originó el hallazg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Durante el primer trimestre de la vigencia 2026 se actualizó el procedimiento y se socializó"/>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socialización del 6 de marzo de 2026"/>
    <n v="1"/>
    <s v="CUMPLIDO"/>
    <d v="2026-08-12T00:00:00"/>
    <n v="1"/>
    <s v="Se evidenció la socialización del Procedimiento de Formulación, Monitoreo y Seguimiento a Planes de Mejoramiento Internos y Externos, realizada el 6 de marzo de 2026, soportada mediante el respectivo listado de asistencia, con lo cual se dio cumplimiento a la actividad programada."/>
    <s v="C. OPORTUNAMENTE"/>
    <m/>
    <s v="EFECTIVO"/>
    <s v="ABIERTO"/>
    <m/>
    <s v=""/>
    <s v=""/>
    <s v=""/>
    <s v=""/>
    <s v=""/>
    <s v=""/>
    <s v=""/>
    <m/>
    <m/>
    <m/>
    <s v="SIN INICIAR"/>
    <s v="EFECTIVO"/>
    <s v="ABIERTO"/>
    <m/>
    <s v=""/>
    <s v=""/>
    <s v=""/>
    <s v=""/>
    <s v=""/>
    <s v=""/>
    <s v=""/>
    <m/>
    <m/>
    <m/>
    <s v="SIN INICIAR"/>
    <s v="EFECTIVO"/>
    <s v="ABIERTO"/>
    <m/>
  </r>
  <r>
    <n v="95"/>
    <x v="0"/>
    <x v="4"/>
    <s v="Dirección General"/>
    <m/>
    <s v="2021_MC_H1"/>
    <n v="0"/>
    <x v="19"/>
    <x v="57"/>
    <s v="FORTALECIMIENTO ORGANIZACIONAL Y SIMPLIFICACIÓN DE PROCESOS"/>
    <s v="Débil interiorización del mecanismo que se tienen para implementar acciones de mejora resultado de procesos de autoevaluación"/>
    <s v="Débil interiorización del mecanismo que se tienen para implementar acciones de mejora resultado de procesos de autoevaluación"/>
    <s v="Acción correctiva"/>
    <s v="MC_AC4"/>
    <s v="Verificación del cumplimiento del procedimiento Planes de Mejora Código: PC-MC-02"/>
    <s v="Informes de Verificación"/>
    <n v="2"/>
    <d v="2026-01-01T00:00:00"/>
    <d v="2026-12-31T00:00:00"/>
    <n v="54"/>
    <s v="03. Gestión de Análisis y Mejora Continua"/>
    <s v="Acción Cumplida Pendiente evaluación tercera Linea"/>
    <n v="0"/>
    <s v="Actividad reformulada con periodicidad semestral"/>
    <n v="0"/>
    <d v="2026-05-11T00:00:00"/>
    <s v="Pendiente de inicio de ejecución"/>
    <n v="0"/>
    <x v="0"/>
    <d v="2026-06-04T00:00:00"/>
    <n v="0"/>
    <s v="No fue posible identificar evidencias para el presente período de análisis"/>
    <s v="SIN INICIAR"/>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s v="EN EJECUCIÓN"/>
    <d v="2026-08-10T00:00:00"/>
    <n v="0.25"/>
    <s v="Se evidenció la remisión del seguimiento preliminar de los Planes de Mejoramiento correspondiente al primer trimestre de 2026, junto con la matriz de acciones de mejora para su revisión y análisis."/>
    <s v="EN EJECUCIÓN"/>
    <m/>
    <s v="EFECTIVO"/>
    <s v="ABIERTO"/>
    <m/>
    <s v=""/>
    <s v=""/>
    <s v=""/>
    <s v=""/>
    <s v=""/>
    <s v=""/>
    <s v=""/>
    <m/>
    <m/>
    <m/>
    <s v="SIN INICIAR"/>
    <s v="EFECTIVO"/>
    <s v="ABIERTO"/>
    <m/>
    <s v=""/>
    <s v=""/>
    <s v=""/>
    <s v=""/>
    <s v=""/>
    <s v=""/>
    <s v=""/>
    <m/>
    <m/>
    <m/>
    <s v="SIN INICIAR"/>
    <s v="EFECTIVO"/>
    <s v="ABIERTO"/>
    <m/>
  </r>
  <r>
    <n v="96"/>
    <x v="0"/>
    <x v="4"/>
    <s v="Dirección General"/>
    <m/>
    <s v="2021_MC_H3"/>
    <n v="1"/>
    <x v="19"/>
    <x v="58"/>
    <s v="FORTALECIMIENTO ORGANIZACIONAL Y SIMPLIFICACIÓN DE PROCESOS"/>
    <s v="No se han formulado planes de mejora resultado de ejercicios de autoevaluación"/>
    <s v="No se han formulado planes de mejora resultado de ejercicios de autoevaluación"/>
    <s v="Acción correctiva"/>
    <s v="MC_AC3"/>
    <s v="Presentar informess de autoevaluación semestrales acotrde con Plan de acción_x000a_"/>
    <s v="Informe semestral"/>
    <n v="2"/>
    <d v="2026-01-01T00:00:00"/>
    <d v="2026-12-31T00:00:00"/>
    <n v="54"/>
    <s v="03. Gestión de Análisis y Mejora Continua"/>
    <s v="Acción Cumplida Pendiente evaluación tercera Linea"/>
    <n v="0"/>
    <s v="Actividad reformulada con periodicidad semestral"/>
    <n v="0"/>
    <d v="2026-05-11T00:00:00"/>
    <s v="Pendiente de inicio de ejecución"/>
    <n v="0"/>
    <x v="0"/>
    <d v="2026-06-04T00:00:00"/>
    <n v="0"/>
    <s v="No fue posible identificar evidencias para el presente período de análisis"/>
    <s v="SIN INICIAR"/>
    <s v="No aplica"/>
    <s v="No aplica"/>
    <s v="No aplica"/>
    <n v="0"/>
    <s v="Actividad reformulada con periodicidad semestral. Primer seguimiento se realiza en el mes de julio"/>
    <n v="0"/>
    <n v="46213"/>
    <s v="Pendiente de inicio de ejecución"/>
    <n v="0"/>
    <s v="EN EJECUCIÓN"/>
    <d v="2026-08-10T00:00:00"/>
    <n v="0"/>
    <s v="No fue posible identificar evidencias para el presente período de análisis"/>
    <s v="SIN INICIAR"/>
    <m/>
    <s v="EFECTIVO"/>
    <s v="ABIERTO"/>
    <m/>
    <s v=""/>
    <s v=""/>
    <s v=""/>
    <s v=""/>
    <s v=""/>
    <s v=""/>
    <s v=""/>
    <m/>
    <m/>
    <m/>
    <s v="SIN INICIAR"/>
    <s v="EFECTIVO"/>
    <s v="ABIERTO"/>
    <m/>
    <s v=""/>
    <s v=""/>
    <s v=""/>
    <s v=""/>
    <s v=""/>
    <s v=""/>
    <s v=""/>
    <m/>
    <m/>
    <m/>
    <s v="SIN INICIAR"/>
    <s v="EFECTIVO"/>
    <s v="ABIERTO"/>
    <m/>
  </r>
  <r>
    <n v="97"/>
    <x v="0"/>
    <x v="4"/>
    <s v="Dirección General"/>
    <m/>
    <s v="2021_MC_H3"/>
    <n v="0"/>
    <x v="19"/>
    <x v="58"/>
    <s v="FORTALECIMIENTO ORGANIZACIONAL Y SIMPLIFICACIÓN DE PROCESOS"/>
    <s v="No se han formulado planes de mejora resultado de ejercicios de autoevaluación"/>
    <s v="No se han formulado planes de mejora resultado de ejercicios de autoevaluación"/>
    <s v="Acción correctiva"/>
    <s v="MC_AC3"/>
    <s v="Presentar informess de autoevaluación semestrales acotrde con Plan de acción_x000a_"/>
    <s v="Informe semestral"/>
    <n v="2"/>
    <d v="2026-01-01T00:00:00"/>
    <d v="2026-12-31T00:00:00"/>
    <n v="54"/>
    <s v="03. Gestión de Análisis y Mejora Continua"/>
    <s v="Acción Cumplida Pendiente evaluación tercera Linea"/>
    <n v="0"/>
    <s v="Actividad reformulada con periodicidad semestral"/>
    <n v="0"/>
    <d v="2026-05-11T00:00:00"/>
    <s v="Pendiente de inicio de ejecución"/>
    <n v="0"/>
    <x v="0"/>
    <d v="2026-06-04T00:00:00"/>
    <n v="0"/>
    <s v="No fue posible identificar evidencias para el presente período de análisis"/>
    <s v="SIN INICIAR"/>
    <s v="No aplica"/>
    <s v="No aplica"/>
    <s v="No aplica"/>
    <n v="0"/>
    <s v="Actividad reformulada con periodicidad semestral. Primer seguimiento se realiza en el mes de julio"/>
    <n v="0"/>
    <n v="46213"/>
    <s v="Pendiente de inicio de ejecución"/>
    <n v="0"/>
    <s v="EN EJECUCIÓN"/>
    <d v="2026-08-10T00:00:00"/>
    <n v="0"/>
    <s v="No fue posible identificar evidencias para el presente período de análisis"/>
    <s v="SIN INICIAR"/>
    <m/>
    <s v="EFECTIVO"/>
    <s v="ABIERTO"/>
    <m/>
    <s v=""/>
    <s v=""/>
    <s v=""/>
    <s v=""/>
    <s v=""/>
    <s v=""/>
    <s v=""/>
    <m/>
    <m/>
    <m/>
    <s v="SIN INICIAR"/>
    <s v="EFECTIVO"/>
    <s v="ABIERTO"/>
    <m/>
    <s v=""/>
    <s v=""/>
    <s v=""/>
    <s v=""/>
    <s v=""/>
    <s v=""/>
    <s v=""/>
    <m/>
    <m/>
    <m/>
    <s v="SIN INICIAR"/>
    <s v="EFECTIVO"/>
    <s v="ABIERTO"/>
    <m/>
  </r>
  <r>
    <n v="98"/>
    <x v="0"/>
    <x v="4"/>
    <s v="Subdirección Administrativa y Financiera"/>
    <m/>
    <s v="2021_AU_H1"/>
    <n v="1"/>
    <x v="20"/>
    <x v="59"/>
    <s v="SERVICIO AL CIUDADANO"/>
    <s v="Falta de aplicacion de los controles establecidos por el proceso de GAU para realizar el seguimiento de las entradas y salidas de PQRSD."/>
    <s v="Falta de aplicacion de los controles establecidos por el proceso de GAU para realizar el seguimiento de las entradas y salidas de PQRSD"/>
    <s v="Acción correctiva"/>
    <s v="AU_AC3"/>
    <s v="Gestiónar formalmente con el proceso de Gestión de T.I. la parametrización del sistema ORFEO, identificando técnicamente las necesidades funcionales del sistema que permitan contar con herramientas de prevención en el vencimiento de términos para dar respuesta oportuna a las PQRSD. (GAU)."/>
    <s v="Nº Requeriemintos ejecutados/ Nª de requerimientos requeridos * 100"/>
    <n v="1"/>
    <d v="2021-09-20T00:00:00"/>
    <d v="2021-12-31T00:00:00"/>
    <n v="15.15"/>
    <s v="05. Gestión de Atención al Usuario"/>
    <m/>
    <n v="1"/>
    <s v="Esta acción registrada en el año 2021, se ejecutó en la vigencia 2025, parametrizando en el Sistema de gestión documental ORFEO el tipo de documento que ingresa, así como el tipo de PQRSD y sus tiempos de respuesta. "/>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ORFEO ya se encuentra parametrizado"/>
    <n v="1"/>
    <x v="2"/>
    <d v="2026-05-15T00:00:00"/>
    <n v="1"/>
    <s v="Se presenta como evidencia el documento de parametrización del Sistema de Gestión Documental ORFEO para la clasificación de PQRSD, en el cual se observa la configuración del tipo documental y la clasificación de las diferentes tipologías de PQRSD, con fecha de registro del 23 de abril de 2026. La evidencia aportada permite verificar la ejecución de la actividad formulada dentro del plazo establecido y el cumplimiento de la acción correctiv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sta acción registrada en el año 2021, se ejecutó en la vigencia 2025, parametrizando en el Sistema de gestión documental ORFEO el tipo de documento que ingresa, así como el tipo de PQRSD y sus tiempos de respuesta. "/>
    <n v="0"/>
    <n v="46214"/>
    <s v="Accion con cumplimiento reportado"/>
    <n v="1"/>
    <s v="CUMPLIDO"/>
    <d v="2026-07-27T00:00:00"/>
    <n v="1"/>
    <s v="Se evidencio que el soporte cumple con la accion formulada "/>
    <s v="C. OPORTUNAMENTE"/>
    <m/>
    <s v="EFECTIVO"/>
    <s v="ABIERTO"/>
    <m/>
    <s v=""/>
    <s v=""/>
    <s v=""/>
    <s v=""/>
    <s v=""/>
    <s v=""/>
    <s v=""/>
    <m/>
    <m/>
    <m/>
    <s v="SIN INICIAR"/>
    <s v="EFECTIVO"/>
    <s v="ABIERTO"/>
    <m/>
    <s v=""/>
    <s v=""/>
    <s v=""/>
    <s v=""/>
    <s v=""/>
    <s v=""/>
    <s v=""/>
    <m/>
    <m/>
    <m/>
    <s v="SIN INICIAR"/>
    <s v="EFECTIVO"/>
    <s v="ABIERTO"/>
    <m/>
  </r>
  <r>
    <n v="99"/>
    <x v="0"/>
    <x v="4"/>
    <s v="Subdirección Administrativa y Financiera"/>
    <m/>
    <s v="2021_AU_H7"/>
    <n v="1"/>
    <x v="20"/>
    <x v="60"/>
    <s v="SERVICIO AL CIUDADANO"/>
    <s v="Falta de verificacion de los datos para la realizacion de los informes de PQRSD"/>
    <s v="Falta de verificacion de los datos para la realizacion de los informes de PQRSD"/>
    <s v="Acción correctiva"/>
    <s v="AU_AC4"/>
    <s v="Verificar e informar mensualmente el estado de las PQRSD vencidas"/>
    <s v="Numero de revisiones realizadas / Numero de informes presentados * 100"/>
    <n v="1"/>
    <d v="2021-10-01T00:00:00"/>
    <d v="2022-01-31T00:00:00"/>
    <n v="18"/>
    <s v="05. Gestión de Atención al Usuario"/>
    <m/>
    <n v="1"/>
    <s v="Se informaron alertas e informes mensuales a través de correo electrónico a los líderes de procesos indicando el estado de las PQRSD"/>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1"/>
    <x v="2"/>
    <d v="2026-05-15T00:00:00"/>
    <n v="0.25"/>
    <s v="Se evidencian informes de PQRSD de enero, febrero y marzo, como tambien soportes de correos de alertas por parte de atencion al ciudadano con fecha  24/02/2026, 13/03/2026 y 09/04/2026  "/>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informaron alertas e informes mensuales a través de correo electrónico a los líderes de procesos indicando el estado de las PQRSD"/>
    <n v="0"/>
    <n v="46214"/>
    <s v="Actividad con cumplimiento reportado. Dado que se vencio la actividad en 2022, en el primer trimestre se dejaron evidencias de que se continuaba con el monitoreo"/>
    <n v="1"/>
    <s v="CUMPLIDO"/>
    <d v="2026-07-27T00:00:00"/>
    <n v="1"/>
    <s v="Se evidencio que el soporte cumple con la accion formulada "/>
    <s v="C. OPORTUNAMENTE"/>
    <m/>
    <s v="EFECTIVO"/>
    <s v="ABIERTO"/>
    <m/>
    <s v=""/>
    <s v=""/>
    <s v=""/>
    <s v=""/>
    <s v=""/>
    <s v=""/>
    <s v=""/>
    <m/>
    <m/>
    <m/>
    <s v="SIN INICIAR"/>
    <s v="EFECTIVO"/>
    <s v="ABIERTO"/>
    <m/>
    <s v=""/>
    <s v=""/>
    <s v=""/>
    <s v=""/>
    <s v=""/>
    <s v=""/>
    <s v=""/>
    <m/>
    <m/>
    <m/>
    <s v="SIN INICIAR"/>
    <s v="EFECTIVO"/>
    <s v="ABIERTO"/>
    <m/>
  </r>
  <r>
    <n v="100"/>
    <x v="0"/>
    <x v="4"/>
    <s v="Subdirección Administrativa y Financiera"/>
    <m/>
    <s v="2021_AU_H8"/>
    <n v="1"/>
    <x v="20"/>
    <x v="61"/>
    <s v="SERVICIO AL CIUDADANO"/>
    <s v="No se establecio la periocidad ni el mecanismo del envio del informe de PQRSD al lider del proceso de Control Interno Disciplinario para los fines petienentes."/>
    <s v="No se establecio la periocidad ni el mecanismo del envio del informe de PQRSD al lider del proceso de Control Interno Disciplinario para los fines petienentes."/>
    <s v="Acción correctiva"/>
    <s v="AU_AC19"/>
    <s v="Enviar semestralmente a traves de memorando el informe de PQRSD (extemporaneos y vencidos) al lider del proceso de Control Interno Disciplinario para los fines pertinentes   "/>
    <s v="informes enviados "/>
    <n v="2"/>
    <d v="2021-10-01T00:00:00"/>
    <d v="2021-12-31T00:00:00"/>
    <n v="13.5"/>
    <s v="05. Gestión de Atención al Usuario"/>
    <m/>
    <n v="0"/>
    <s v="Actualmente se envían los informes semestrales a la Oficina de Control Interno"/>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incluye borrador de informe. No obstante, no se evidencia su suscripción por parte del lider de proceso, ni evidencia de remisión a la oficina de control interno"/>
    <n v="0"/>
    <x v="1"/>
    <d v="2026-05-15T00:00:00"/>
    <n v="0"/>
    <s v="No fue posible identificar evidencias para el presente período de análisis"/>
    <s v="VENCIDA"/>
    <s v="No aplica"/>
    <s v="No aplica"/>
    <s v="No aplica"/>
    <n v="1"/>
    <s v="Se adjunta el informe del segundo semestre 2025 y la evidencia del correo."/>
    <s v="EVIDENCIAS SEGUNDO TRIMESTRE 2026 PLAN MEJORA"/>
    <n v="46214"/>
    <s v="Actividad con fecha de finalización 2021. Se incluye ultimo reporte del segundo semestre 2025 con el fin de evidenciar la continuidad de la actividad"/>
    <n v="1"/>
    <s v="CUMPLIDO"/>
    <d v="2026-07-27T00:00:00"/>
    <n v="1"/>
    <s v="Se evidencio que la actividad reportada se encuentra cumplida en el segundo trimestre"/>
    <s v="C. OPORTUNAMENTE"/>
    <m/>
    <s v="EFECTIVO"/>
    <s v="ABIERTO"/>
    <m/>
    <s v=""/>
    <s v=""/>
    <s v=""/>
    <s v=""/>
    <s v=""/>
    <s v=""/>
    <s v=""/>
    <m/>
    <m/>
    <m/>
    <s v="SIN INICIAR"/>
    <s v="EFECTIVO"/>
    <s v="ABIERTO"/>
    <m/>
    <s v=""/>
    <s v=""/>
    <s v=""/>
    <s v=""/>
    <s v=""/>
    <s v=""/>
    <s v=""/>
    <m/>
    <m/>
    <m/>
    <s v="SIN INICIAR"/>
    <s v="EFECTIVO"/>
    <s v="ABIERTO"/>
    <m/>
  </r>
  <r>
    <n v="101"/>
    <x v="0"/>
    <x v="4"/>
    <s v="Subdirección Administrativa y Financiera"/>
    <m/>
    <s v="2021_GD_H4"/>
    <n v="1"/>
    <x v="21"/>
    <x v="62"/>
    <s v="GESTIÓN DOCUMENTAL"/>
    <s v="1er Por qué: Porque las Tablas de Retención Documental de la entidad habían sido aprobadas con un mes de anterioridad_x000a_2do Por qué: Porque los procesos no tenían el conocimiento suficiente para organizar los archivos_x000a_3er Por qué: Porque no se había realizado capacitación a los procesos sobre la organización del archivo respecto a las Tablas de Retención Documental"/>
    <s v="Porque no se había realizado capacitación a los procesos sobre la organización del archivo respecto a las Tablas de Retención Documental"/>
    <s v="Acción correctiva"/>
    <s v="GD_AC2"/>
    <s v="Realizar Capacitación a los enlaces de planeación  de los procesos de la DNBC,  sobre la implementación de las TRD y aplicabilidad en la gestión de los archivos físicos y digitales en cada uno de los procesos. "/>
    <s v="Capacitaciones realizadas"/>
    <n v="2"/>
    <d v="2026-01-01T00:00:00"/>
    <d v="2026-12-31T00:00:00"/>
    <n v="54"/>
    <s v="17. Gestión Documental"/>
    <m/>
    <n v="0"/>
    <n v="0"/>
    <n v="0"/>
    <d v="2026-05-11T00:00:00"/>
    <s v="Se recibió información antigua por parte del proceso y no se evidencian soportes en la carpeta compartida por planeación"/>
    <n v="0"/>
    <x v="0"/>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SIN INICIAR"/>
    <s v="No aplica"/>
    <s v="No aplica"/>
    <s v="No aplica"/>
    <n v="0"/>
    <s v="A corte 30 de junio no se habían ejecutado capacitaciones formales a los enlaces de proceso sobre implementación de TRD. Se programó el cronograma de capacitaciones para la primera semana de julio. De esa programación se logró ejecutar la sesión con el proceso de Infraestructura"/>
    <s v="https://dnbcgovco-my.sharepoint.com/my?id=%2Fpersonal%2Fplaneacion%5Fdnbc%5Fgov%5Fco%2FDocuments%2FDocumentos%20SIGE%2F6%2E%20Planes%2FPLAN%20DE%20MEJORA%2F2026%2F02%2E%20Seguimiento%20Segundo%20Trimestre%2F17%2E%20Gesti%C3%B3n%20Documental&amp;ga=1"/>
    <n v="46214"/>
    <s v="Se incluye una capacitacion realizada al proceso de GAU. Se debe realizar actividad con todos los procesos"/>
    <n v="0"/>
    <s v="EN EJECUCIÓN"/>
    <d v="2026-08-10T00:00:00"/>
    <n v="0"/>
    <s v="Se evidenció que durante el segundo trimestre de 2026 no se presentaron soportes que acreditaran la realización de capacitaciones a los enlaces de proceso sobre la implementación de las TRD. No obstante, se aportaron evidencias correspondientes al tercer trimestre, con capacitaciones realizadas los días 10 y 30 de julio de 2026, por lo que la acción continúa en ejecución."/>
    <s v="SIN INICIAR"/>
    <m/>
    <s v="EFECTIVO"/>
    <s v="ABIERTO"/>
    <m/>
    <s v=""/>
    <s v=""/>
    <s v=""/>
    <s v=""/>
    <s v=""/>
    <s v=""/>
    <s v=""/>
    <m/>
    <m/>
    <m/>
    <s v="SIN INICIAR"/>
    <s v="EFECTIVO"/>
    <s v="ABIERTO"/>
    <m/>
    <s v=""/>
    <s v=""/>
    <s v=""/>
    <s v=""/>
    <s v=""/>
    <s v=""/>
    <s v=""/>
    <m/>
    <m/>
    <m/>
    <s v="SIN INICIAR"/>
    <s v="EFECTIVO"/>
    <s v="ABIERTO"/>
    <m/>
  </r>
  <r>
    <n v="102"/>
    <x v="0"/>
    <x v="4"/>
    <s v="Subdirección Administrativa y Financiera"/>
    <m/>
    <s v="2021_GD_H1"/>
    <n v="1"/>
    <x v="21"/>
    <x v="63"/>
    <s v="GESTIÓN DOCUMENTAL"/>
    <s v="1er Por qué:  Porque la caracterización del proceso no estaba actualizada_x000a_2do Por qué: Por falta de acompañamiento metodológico para la identificación  de los indicadores del proceso._x000a_3 ir Por qué:  Por falta de conocimiento para la identificación de los indicadores"/>
    <s v="3 ir Por qué:  Por falta de conocimiento para la identificación de los indicadores"/>
    <s v="Acción correctiva"/>
    <s v="GD_AC3"/>
    <s v="Realizar la actualización de los indicadores del proceso de Gestión Documental conforme a lo indicado en el Modelo Integrado de Planeación y Gestión "/>
    <s v="No de fichas técnicas de indicadores  realizadas/Numero total de indicadores del proceso de Gestión Documental *100"/>
    <n v="3"/>
    <d v="2021-10-08T00:00:00"/>
    <d v="2021-11-30T00:00:00"/>
    <n v="7.7999999999999989"/>
    <s v="17. Gestión Documental"/>
    <m/>
    <n v="0"/>
    <n v="0"/>
    <n v="0"/>
    <d v="2026-05-11T00:00:00"/>
    <s v="Se recibió información antigua por parte del proceso y no se evidencian soportes en la carpeta compartida por planeación"/>
    <n v="0"/>
    <x v="0"/>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VENCIDA"/>
    <s v="No aplica"/>
    <s v="No aplica"/>
    <s v="No aplica"/>
    <n v="1"/>
    <s v="Se realizó la actualización de los indicadores del proceso de Gestión Documental, consolidados en el Excel de indicadores de la Entidad. El documento actualizado se encuentra cargado en la carpeta SIGE del proceso.&quot;"/>
    <s v="https://dnbcgovco-my.sharepoint.com/my?id=%2Fpersonal%2Fplaneacion%5Fdnbc%5Fgov%5Fco%2FDocuments%2FDocumentos%20SIGE%2F6%2E%20Planes%2FPLAN%20DE%20MEJORA%2F2026%2F02%2E%20Seguimiento%20Segundo%20Trimestre%2F17%2E%20Gesti%C3%B3n%20Documental&amp;ga=1"/>
    <n v="46214"/>
    <s v="Se presenta tablero de indicadores SIGE del proceso actualizado"/>
    <n v="1"/>
    <s v="CUMPLIDO"/>
    <d v="2026-08-16T00:00:00"/>
    <n v="1"/>
    <s v="Se evidenció el cumplimiento de la acción correctiva mediante la actualización y consolidación de los indicadores del proceso de Gestión Documental en el tablero de indicadores 2026, disponible en la carpeta SIGE del proceso."/>
    <s v="C. EXTRATEMPORANEAMENTE"/>
    <m/>
    <s v="EFECTIVO"/>
    <s v="ABIERTO"/>
    <m/>
    <s v=""/>
    <s v=""/>
    <s v=""/>
    <s v=""/>
    <s v=""/>
    <s v=""/>
    <s v=""/>
    <m/>
    <m/>
    <m/>
    <s v="SIN INICIAR"/>
    <s v="EFECTIVO"/>
    <s v="ABIERTO"/>
    <m/>
    <s v=""/>
    <s v=""/>
    <s v=""/>
    <s v=""/>
    <s v=""/>
    <s v=""/>
    <s v=""/>
    <m/>
    <m/>
    <m/>
    <s v="SIN INICIAR"/>
    <s v="EFECTIVO"/>
    <s v="ABIERTO"/>
    <m/>
  </r>
  <r>
    <n v="103"/>
    <x v="0"/>
    <x v="4"/>
    <s v="Subdirección Administrativa y Financiera"/>
    <m/>
    <s v="2021_TI_H11"/>
    <n v="1"/>
    <x v="21"/>
    <x v="64"/>
    <m/>
    <s v="1er Por qué: Desconocimiento de los lineamientos emitidos por MINTIC sobre la implementación de la política de Gobierno digital. _x000a__x000a_2do Por qué:  La Entidad no cuenta con  el personal idóneo y con experticia técnica  que contribuya en la implementación de la política de Gestión digital de acuerdo a lo estipulado por MINTIC. _x000a__x000a_3er Por qué :No existe en la Entidad un autodiagnóstico de necesidades para dar  cumplimiento con los lineamientos normativos. "/>
    <s v="3er Por qué: No existe en la Entidad un autodiagnóstico de necesidades para dar  cumplimiento con los lineamientos normativos.  "/>
    <s v="Acción correctiva"/>
    <s v="TI_AC18"/>
    <s v="Implementar la  política de gobierno digital en la DNBC."/>
    <s v="Documento de política de gobierno digital formalizada. "/>
    <n v="1"/>
    <d v="2026-01-01T00:00:00"/>
    <d v="2026-05-31T00:00:00"/>
    <n v="22.5"/>
    <s v="18. Gestión de Tecnología e Informática"/>
    <s v="Reportar seguimiento lineamientos de activos de información en MN-TI-01 Manual De La Política De Seguridad Y Privacidad De La Información V2"/>
    <n v="0"/>
    <n v="0"/>
    <n v="0"/>
    <d v="2026-05-11T00:00:00"/>
    <s v="No se evidencia seguimiento"/>
    <n v="0"/>
    <x v="0"/>
    <d v="2026-06-08T00:00:00"/>
    <n v="0"/>
    <s v="No fue posible identificar evidencias para el presente período de análisis"/>
    <s v="SIN INICIAR"/>
    <s v="No aplica"/>
    <s v="No aplica"/>
    <s v="No aplica"/>
    <n v="0"/>
    <s v="Sin reporte de información por parte de la primera linea de defensa"/>
    <n v="0"/>
    <n v="46214"/>
    <s v="No se encuentran evidencias de seguimiento"/>
    <n v="0"/>
    <s v="EN EJECUCIÓN"/>
    <d v="2026-08-10T00:00:00"/>
    <n v="0"/>
    <s v="No fue posible identificar evidencias para el presente período de análisis"/>
    <s v="SIN INICIAR"/>
    <m/>
    <s v="EFECTIVO"/>
    <s v="ABIERTO"/>
    <m/>
    <s v=""/>
    <s v=""/>
    <s v=""/>
    <s v=""/>
    <s v=""/>
    <s v=""/>
    <s v=""/>
    <m/>
    <m/>
    <m/>
    <s v="SIN INICIAR"/>
    <s v="EFECTIVO"/>
    <s v="ABIERTO"/>
    <m/>
    <s v=""/>
    <s v=""/>
    <s v=""/>
    <s v=""/>
    <s v=""/>
    <s v=""/>
    <s v=""/>
    <m/>
    <m/>
    <m/>
    <s v="SIN INICIAR"/>
    <s v="EFECTIVO"/>
    <s v="ABIERTO"/>
    <m/>
  </r>
  <r>
    <n v="104"/>
    <x v="0"/>
    <x v="4"/>
    <s v="Subdirección Administrativa y Financiera"/>
    <m/>
    <s v="2021_GD_H6"/>
    <n v="1"/>
    <x v="21"/>
    <x v="65"/>
    <s v="GESTIÓN DOCUMENTAL"/>
    <s v="1er Por qué: Porque el proceso no tenía mucha documentos desarrollada. _x000a__x000a_2do Por qué: Desconocimiento de la normatividad vigente en cuento el manejo del documento electrónico._x000a_ _x000a_"/>
    <s v="Desconocimiento de la normatividad vigente en cuento el manejo del documento electrónico"/>
    <s v="Acción correctiva"/>
    <s v="GD_AC4"/>
    <s v="Realizar  el Programa para la Gestión de Documentos y Expedientes Electrónicos. "/>
    <s v="Programa para la Gestión de Documentos y Expedientes Electrónicos"/>
    <n v="1"/>
    <d v="2026-01-01T00:00:00"/>
    <d v="2026-06-30T00:00:00"/>
    <n v="26.85"/>
    <s v="17. Gestión Documental"/>
    <m/>
    <n v="0"/>
    <n v="0"/>
    <n v="0"/>
    <d v="2026-05-11T00:00:00"/>
    <s v="Se recibió información antigua por parte del proceso y no se evidencian soportes en la carpeta compartida por planeación"/>
    <n v="0"/>
    <x v="0"/>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SIN INICIAR"/>
    <s v="No aplica"/>
    <s v="No aplica"/>
    <s v="No aplica"/>
    <n v="1"/>
    <s v="Se elaboró y aprobó el Programa de Gestión de Documentos y Expedientes Electrónicos (PGD 2026)"/>
    <s v="https://dnbcgovco-my.sharepoint.com/my?id=%2Fpersonal%2Fplaneacion%5Fdnbc%5Fgov%5Fco%2FDocuments%2FDocumentos%20SIGE%2F6%2E%20Planes%2FPLAN%20DE%20MEJORA%2F2026%2F02%2E%20Seguimiento%20Segundo%20Trimestre%2F17%2E%20Gesti%C3%B3n%20Documental&amp;ga=1"/>
    <n v="46214"/>
    <s v="Se presenta borrador de documento en proceso de revisión por parte del proceso de Análisis de Mejora continua"/>
    <n v="0.5"/>
    <s v="EN EJECUCIÓN"/>
    <d v="2026-08-10T00:00:00"/>
    <n v="0.5"/>
    <s v="Se evidenció que durante el segundo trimestre de 2026 se presentó la evidencia correspondiente a la actividad programada para el primer trimestre, consistente en la elaboración y actualización del Programa de Gestión Documental (PGD), versión 5, de fecha 11 de marzo de 2026."/>
    <s v="EN EJECUCIÓN"/>
    <m/>
    <s v="EFECTIVO"/>
    <s v="ABIERTO"/>
    <m/>
    <s v=""/>
    <s v=""/>
    <s v=""/>
    <s v=""/>
    <s v=""/>
    <s v=""/>
    <s v=""/>
    <m/>
    <m/>
    <m/>
    <s v="SIN INICIAR"/>
    <s v="EFECTIVO"/>
    <s v="ABIERTO"/>
    <m/>
    <s v=""/>
    <s v=""/>
    <s v=""/>
    <s v=""/>
    <s v=""/>
    <s v=""/>
    <s v=""/>
    <m/>
    <m/>
    <m/>
    <s v="SIN INICIAR"/>
    <s v="EFECTIVO"/>
    <s v="ABIERTO"/>
    <m/>
  </r>
  <r>
    <n v="105"/>
    <x v="0"/>
    <x v="4"/>
    <s v="Subdirección Administrativa y Financiera"/>
    <m/>
    <s v="2021_GD_H8"/>
    <n v="1"/>
    <x v="21"/>
    <x v="66"/>
    <s v="GESTIÓN DOCUMENTAL"/>
    <s v="_x000a_1er Por qué:Porque el proceso tenía prioridad con el desarrollo de otros documentos._x000a_ 2 do porque: Por la alta carga laboral del gestor del peoceso. _x000a_3er Por qué: Porque el proceso no tenía planeado actualizar el Plan de Preservación Digital de Largo Plazo (PPDLP). "/>
    <s v=" Porque el proceso no tenía planeado actualizar el Plan de Preservación Digital de Largo Plazo (PPDLP). "/>
    <s v="Acción correctiva"/>
    <s v="GD_AC5"/>
    <s v="Actualizar y ejecutar las actividades planteadas en el Plan de Preservación Digital del Largo Plazo (PPDLP)"/>
    <s v="Documento Actualizado &quot;Plan de Preservación Digital del Largo Plazo (PPDLP)&quot;"/>
    <n v="1"/>
    <d v="2026-01-01T00:00:00"/>
    <d v="2026-12-31T00:00:00"/>
    <n v="54"/>
    <s v="17. Gestión Documental"/>
    <m/>
    <n v="0"/>
    <n v="0"/>
    <n v="0"/>
    <d v="2026-05-11T00:00:00"/>
    <s v="Se recibió información antigua por parte del proceso y no se evidencian soportes en la carpeta compartida por planeación"/>
    <n v="0"/>
    <x v="0"/>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SIN INICIAR"/>
    <s v="No aplica"/>
    <s v="No aplica"/>
    <s v="No aplica"/>
    <n v="1"/>
    <s v="Se actualizó el Plan de Preservación Digital de Largo Plazo (PPDLP 2026) y fue aprobado"/>
    <s v="https://dnbcgovco-my.sharepoint.com/my?id=%2Fpersonal%2Fplaneacion%5Fdnbc%5Fgov%5Fco%2FDocuments%2FDocumentos%20SIGE%2F6%2E%20Planes%2FPLAN%20DE%20MEJORA%2F2026%2F02%2E%20Seguimiento%20Segundo%20Trimestre%2F17%2E%20Gesti%C3%B3n%20Documental&amp;ga=1"/>
    <n v="46214"/>
    <s v="Se presenta borrador de documento en proceso de revisión por parte del proceso de Análisis de Mejora continua"/>
    <n v="0.5"/>
    <s v="EN EJECUCIÓN"/>
    <d v="2026-08-10T00:00:00"/>
    <n v="0.5"/>
    <s v="Se evidenció la presentación de un borrador del Plan de Preservación Digital a Largo Plazo, con fecha 12 de marzo de 2026, el cual se encuentra en proceso de revisión y pendiente de aprobación formal. Por lo anterior, la actividad continúa en ejecución."/>
    <s v="EN EJECUCIÓN"/>
    <m/>
    <s v="EFECTIVO"/>
    <s v="ABIERTO"/>
    <m/>
    <s v=""/>
    <s v=""/>
    <s v=""/>
    <s v=""/>
    <s v=""/>
    <s v=""/>
    <s v=""/>
    <m/>
    <m/>
    <m/>
    <s v="SIN INICIAR"/>
    <s v="EFECTIVO"/>
    <s v="ABIERTO"/>
    <m/>
    <s v=""/>
    <s v=""/>
    <s v=""/>
    <s v=""/>
    <s v=""/>
    <s v=""/>
    <s v=""/>
    <m/>
    <m/>
    <m/>
    <s v="SIN INICIAR"/>
    <s v="EFECTIVO"/>
    <s v="ABIERTO"/>
    <m/>
  </r>
  <r>
    <n v="106"/>
    <x v="0"/>
    <x v="4"/>
    <s v="Subdirección Administrativa y Financiera"/>
    <m/>
    <s v="2021_GD_H7"/>
    <n v="1"/>
    <x v="21"/>
    <x v="67"/>
    <s v="GESTIÓN DOCUMENTAL"/>
    <s v="1er Por qué: Porque no se tenía conocimiento de la necesidad de implementar una Política de Gestión Documental_x000a__x000a_ 2 do porque: Desconocimiento de la normatividad en lo pertinente a la formulación de una política de gestión de documentos. "/>
    <s v="_x000a_ 2 do porque: Desconocimiento de la normatividad en lo pertinente a la formulación de una política de gestión de documentos. "/>
    <s v="Acción correctiva"/>
    <s v="GD_AC6"/>
    <s v="Formular  la Política de Gestión Documental y presentarla al Comité Directivo para su aprobación. "/>
    <s v="Documento &quot;Política de Gestión Documental&quot; presentado y aprobado"/>
    <n v="1"/>
    <d v="2026-01-01T00:00:00"/>
    <d v="2026-06-30T00:00:00"/>
    <n v="26.85"/>
    <s v="17. Gestión Documental"/>
    <m/>
    <n v="0"/>
    <n v="0"/>
    <n v="0"/>
    <d v="2026-05-11T00:00:00"/>
    <s v="Se recibió información antigua por parte del proceso y no se evidencian soportes en la carpeta compartida por planeación"/>
    <n v="0"/>
    <x v="0"/>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SIN INICIAR"/>
    <s v="No aplica"/>
    <s v="No aplica"/>
    <s v="No aplica"/>
    <n v="1"/>
    <s v="Se formuló la Política de Gestión Documental, la cual fue presentada y aprobada por el Comité Directivo"/>
    <s v="https://dnbcgovco-my.sharepoint.com/my?id=%2Fpersonal%2Fplaneacion%5Fdnbc%5Fgov%5Fco%2FDocuments%2FDocumentos%20SIGE%2F6%2E%20Planes%2FPLAN%20DE%20MEJORA%2F2026%2F02%2E%20Seguimiento%20Segundo%20Trimestre%2F17%2E%20Gesti%C3%B3n%20Documental&amp;ga=1"/>
    <n v="46214"/>
    <s v="Se presenta borrador de documento en proceso de revisión por parte del proceso de Análisis de Mejora continua"/>
    <n v="0.5"/>
    <s v="EN EJECUCIÓN"/>
    <d v="2026-08-10T00:00:00"/>
    <n v="0.5"/>
    <s v="Se evidenció la presentación del borrador de la Política Institucional de Archivo, versión 2, actualizado el 16 de marzo de 2026. El documento se encuentra pendiente de revisión y aprobación formal, por lo que la actividad continúa en ejecución."/>
    <s v="EN EJECUCIÓN"/>
    <m/>
    <s v="EFECTIVO"/>
    <s v="ABIERTO"/>
    <m/>
    <s v=""/>
    <s v=""/>
    <s v=""/>
    <s v=""/>
    <s v=""/>
    <s v=""/>
    <s v=""/>
    <m/>
    <m/>
    <m/>
    <s v="SIN INICIAR"/>
    <s v="EFECTIVO"/>
    <s v="ABIERTO"/>
    <m/>
    <s v=""/>
    <s v=""/>
    <s v=""/>
    <s v=""/>
    <s v=""/>
    <s v=""/>
    <s v=""/>
    <m/>
    <m/>
    <m/>
    <s v="SIN INICIAR"/>
    <s v="EFECTIVO"/>
    <s v="ABIERTO"/>
    <m/>
  </r>
  <r>
    <n v="107"/>
    <x v="0"/>
    <x v="4"/>
    <s v="Subdirección Administrativa y Financiera"/>
    <m/>
    <s v="2021_GD_H11"/>
    <n v="1"/>
    <x v="21"/>
    <x v="68"/>
    <s v="GESTIÓN DOCUMENTAL"/>
    <s v="1er Por qué: Porque la entidad no tenía Tablas de Retención Documental_x000a_2do Por qué: Porque la Tablas de Retención Documental fueron aprobadas por el Comité Directivo hace tres meses_x000a_3er Por qué: Por que la Tablas de Valoración Documental dependen de la implementación de las Tablas de Retención Documental"/>
    <s v="3er Por qué: Por que la Tablas de Valoración Documental dependen de la implementación de las Tablas de Retención Documental"/>
    <s v="Acción correctiva"/>
    <s v="GD_AC7"/>
    <s v="Elaborar  por parte del proceso Gestión Documental las Tablas de Valoración Documental"/>
    <s v="Numero de TVD elaboradas/Numero de procesos de la DNBC*100"/>
    <n v="1"/>
    <d v="2026-01-01T00:00:00"/>
    <d v="2026-12-31T00:00:00"/>
    <n v="54"/>
    <s v="17. Gestión Documental"/>
    <m/>
    <n v="0"/>
    <n v="0"/>
    <n v="0"/>
    <d v="2026-05-11T00:00:00"/>
    <s v="Se recibió información antigua por parte del proceso y no se evidencian soportes en la carpeta compartida por planeación"/>
    <n v="0"/>
    <x v="0"/>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SIN INICIAR"/>
    <s v="No aplica"/>
    <s v="No aplica"/>
    <s v="No aplica"/>
    <n v="0.1"/>
    <s v="Se definió que la elaboración de las Tablas de Valoración Documental se realizará tomando como base las TVD existentes en la Entidad, como punto de partida para su actualización. A corte 30 de junio la actividad se encuentra en fase de planeación, sin documento elaborado aún.&quot;"/>
    <s v="https://dnbcgovco-my.sharepoint.com/my?id=%2Fpersonal%2Fplaneacion%5Fdnbc%5Fgov%5Fco%2FDocuments%2FDocumentos%20SIGE%2F6%2E%20Planes%2FPLAN%20DE%20MEJORA%2F2026%2F02%2E%20Seguimiento%20Segundo%20Trimestre%2F17%2E%20Gesti%C3%B3n%20Documental&amp;ga=1"/>
    <n v="46214"/>
    <s v="Se incluye información de las TRD vigentes. No se encuentra evidencias de actualización de herramientas TVD"/>
    <n v="0"/>
    <s v="EN EJECUCIÓN"/>
    <d v="2026-08-10T00:00:00"/>
    <n v="0"/>
    <s v="Se evidenció la inclusión de información de las TRD vigentes y la presentación de borradores de las Tablas de Valoración Documental (TVD) correspondientes a 20 procesos/dependencias de la Entidad; no obstante, no se evidenció la actualización de las herramientas TVD."/>
    <s v="SIN INICIAR"/>
    <m/>
    <s v="EFECTIVO"/>
    <s v="ABIERTO"/>
    <m/>
    <s v=""/>
    <s v=""/>
    <s v=""/>
    <s v=""/>
    <s v=""/>
    <s v=""/>
    <s v=""/>
    <m/>
    <m/>
    <m/>
    <s v="SIN INICIAR"/>
    <s v="EFECTIVO"/>
    <s v="ABIERTO"/>
    <m/>
    <s v=""/>
    <s v=""/>
    <s v=""/>
    <s v=""/>
    <s v=""/>
    <s v=""/>
    <s v=""/>
    <m/>
    <m/>
    <m/>
    <s v="SIN INICIAR"/>
    <s v="EFECTIVO"/>
    <s v="ABIERTO"/>
    <m/>
  </r>
  <r>
    <n v="108"/>
    <x v="0"/>
    <x v="4"/>
    <s v="Subdirección Administrativa y Financiera"/>
    <m/>
    <s v="2021_GD_H10"/>
    <n v="1"/>
    <x v="21"/>
    <x v="69"/>
    <s v="GESTIÓN DOCUMENTAL"/>
    <s v="1er Por qué: Por falta de personal idóneo y capacitado_x000a_2do Por qué: Porque no se tenían claros los requisitos para la presentación de las TRD ante el Archivo General de la Nación_x000a_3er Por qué: porque aún se deben realizar ajustes a las TRD y recolectar la información necesaria antes de presentarlas definitivamente al Archivo General de la Nación"/>
    <s v="3er Por qué: porque aún se deben realizar ajustes a las TRD y recolectar la información necesaria antes de presentarlas definitivamente al Archivo General de la Nación"/>
    <s v="Acción correctiva"/>
    <s v="GD_AC8"/>
    <s v="Presentar  ante el Archivo General de la Nación las Tablas de Retención Documental TRD"/>
    <s v="Resolución de Adopción de las Tablas de Retención Documental de la DNBC"/>
    <n v="1"/>
    <d v="2026-01-01T00:00:00"/>
    <d v="2026-12-31T00:00:00"/>
    <n v="54"/>
    <s v="17. Gestión Documental"/>
    <m/>
    <n v="0"/>
    <n v="0"/>
    <n v="0"/>
    <d v="2026-05-11T00:00:00"/>
    <s v="Se recibió información antigua por parte del proceso y no se evidencian soportes en la carpeta compartida por planeación"/>
    <n v="0"/>
    <x v="0"/>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SIN INICIAR"/>
    <s v="No aplica"/>
    <s v="No aplica"/>
    <s v="No aplica"/>
    <n v="0.1"/>
    <s v="Se acordó con el proceso de Planeación trabajar con las TRD actualmente aprobadas como base, y adelantar acercamientos programados con cada proceso para revisar qué series documentales se ajustan, eliminan o mantienen. Con base en este acuerdo, no se contempla la presentación de nuevas TRD ante el Archivo General de la Nación durante este periodo; el trabajo se enfoca en la revisión y ajuste de las TRD existentes."/>
    <s v="https://dnbcgovco-my.sharepoint.com/my?id=%2Fpersonal%2Fplaneacion%5Fdnbc%5Fgov%5Fco%2FDocuments%2FDocumentos%20SIGE%2F6%2E%20Planes%2FPLAN%20DE%20MEJORA%2F2026%2F02%2E%20Seguimiento%20Segundo%20Trimestre%2F17%2E%20Gesti%C3%B3n%20Documental&amp;ga=1"/>
    <n v="46214"/>
    <s v="Se incluye información de las TRD vigentes. No se encuentra evidencias de actualización de herramientas TVD"/>
    <n v="0"/>
    <s v="EN EJECUCIÓN"/>
    <d v="2026-08-10T00:00:00"/>
    <n v="0.1"/>
    <s v="Se evidenció la inclusión de información de las TRD vigentes y el desarrollo de actividades de revisión y ajuste de las TRD existentes con los procesos de la Entidad; no obstante, no se evidenció la actualización de las TRD ni, en consecuencia, la actualización de la resolución de adopción de las mismas."/>
    <s v="EN EJECUCIÓN"/>
    <m/>
    <s v="EFECTIVO"/>
    <s v="ABIERTO"/>
    <m/>
    <s v=""/>
    <s v=""/>
    <s v=""/>
    <s v=""/>
    <s v=""/>
    <s v=""/>
    <s v=""/>
    <m/>
    <m/>
    <m/>
    <s v="SIN INICIAR"/>
    <s v="EFECTIVO"/>
    <s v="ABIERTO"/>
    <m/>
    <s v=""/>
    <s v=""/>
    <s v=""/>
    <s v=""/>
    <s v=""/>
    <s v=""/>
    <s v=""/>
    <m/>
    <m/>
    <m/>
    <s v="SIN INICIAR"/>
    <s v="EFECTIVO"/>
    <s v="ABIERTO"/>
    <m/>
  </r>
  <r>
    <n v="109"/>
    <x v="0"/>
    <x v="4"/>
    <s v="Subdirección Administrativa y Financiera"/>
    <m/>
    <s v="2021_GD_H9"/>
    <n v="1"/>
    <x v="21"/>
    <x v="70"/>
    <s v="GESTIÓN DOCUMENTAL"/>
    <s v="1er Por qué: Por falta de recursos económicos  para la ejecución de las actividades del plan de mejoramiento_x000a_2do Por qué: Por falta de planeación en el cumplimiento de las actividades_x000a_3er Por qué: Por falta de seguimiento en el cumplimiento de las actividades"/>
    <s v="3er Por qué: Por falta de seguimiento en el cumplimiento de las actividades"/>
    <s v="Acción correctiva"/>
    <s v="MC_AC9"/>
    <s v="Monitorear la formulación y ejecución de las acciones derivadas de los planes de mejora"/>
    <s v="Informes de monitoreos "/>
    <n v="4"/>
    <d v="2026-01-01T00:00:00"/>
    <d v="2026-12-31T00:00:00"/>
    <n v="54"/>
    <s v="03. Gestión de Análisis y Mejora Continua"/>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x v="0"/>
    <d v="2026-06-04T00:00:00"/>
    <n v="0.25"/>
    <s v="Se evidencia la realización del primer monitoreo a los planes de mejoramiento durante abril de 2026 y la aprobación de su reformulación en Comité de Control Interno. Desde la tercera línea de defensa se observa avance en la ejecución de la acción correctiva; no obstante, se recomienda mantener el monitoreo periódico de las acciones formuladas para asegurar su cumplimiento dentro de los plazos establecid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s v="EN EJECUCIÓN"/>
    <d v="2026-08-10T00:00:00"/>
    <n v="0.25"/>
    <s v="Se evidenció la remisión del seguimiento preliminar de los Planes de Mejoramiento correspondiente al primer trimestre de 2026, junto con la matriz de acciones de mejora para su revisión y análisis."/>
    <s v="EN EJECUCIÓN"/>
    <m/>
    <s v="EFECTIVO"/>
    <s v="ABIERTO"/>
    <m/>
    <s v=""/>
    <s v=""/>
    <s v=""/>
    <s v=""/>
    <s v=""/>
    <s v=""/>
    <s v=""/>
    <m/>
    <m/>
    <m/>
    <s v="SIN INICIAR"/>
    <s v="EFECTIVO"/>
    <s v="ABIERTO"/>
    <m/>
    <s v=""/>
    <s v=""/>
    <s v=""/>
    <s v=""/>
    <s v=""/>
    <s v=""/>
    <s v=""/>
    <m/>
    <m/>
    <m/>
    <s v="SIN INICIAR"/>
    <s v="EFECTIVO"/>
    <s v="ABIERTO"/>
    <m/>
  </r>
  <r>
    <n v="110"/>
    <x v="0"/>
    <x v="4"/>
    <s v="Subdirección Administrativa y Financiera"/>
    <m/>
    <s v="2021_GD_H3"/>
    <n v="1"/>
    <x v="21"/>
    <x v="71"/>
    <s v="GESTIÓN DOCUMENTAL"/>
    <s v="1er Por qué: Por falta de actualización al Plan de Conservación Documental (PCD)_x000a_2do Por qué: Desconocimiento del deber de realizar un seguimiento  y control al Sistema Integrado de Conservación_x000a_"/>
    <s v="2do Por qué: Desconocimiento del deber de realizar un seguimiento  y control al Sistema Integrado de Conservación"/>
    <s v="Acción correctiva"/>
    <s v="GD_AC9"/>
    <s v="Realizar el seguimiento trimestral de las  actividades planteadas en el Plan de Conservación Documental y presentar un informe al Comité Directivo para su conocimiento. "/>
    <s v="No. De informes presentados ante comité directivos/ No. Informes programados "/>
    <n v="4"/>
    <d v="2026-01-01T00:00:00"/>
    <d v="2026-12-31T00:00:00"/>
    <n v="54"/>
    <s v="17. Gestión Documental"/>
    <m/>
    <n v="0"/>
    <n v="0"/>
    <n v="0"/>
    <d v="2026-05-11T00:00:00"/>
    <s v="Se recibió información antigua por parte del proceso y no se evidencian soportes en la carpeta compartida por planeación"/>
    <n v="0"/>
    <x v="0"/>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SIN INICIAR"/>
    <s v="No aplica"/>
    <s v="No aplica"/>
    <s v="No aplica"/>
    <n v="0.4"/>
    <s v="Se elaboraron los informes de seguimiento trimestral a las actividades del Plan de Conservación Documental. A corte 30 de junio, dichos informes se encuentran pendientes de presentación formal ante el Comité Directivo."/>
    <s v="https://dnbcgovco-my.sharepoint.com/my?id=%2Fpersonal%2Fplaneacion%5Fdnbc%5Fgov%5Fco%2FDocuments%2FDocumentos%20SIGE%2F6%2E%20Planes%2FPLAN%20DE%20MEJORA%2F2026%2F02%2E%20Seguimiento%20Segundo%20Trimestre%2F17%2E%20Gesti%C3%B3n%20Documental&amp;ga=1"/>
    <n v="46214"/>
    <s v="Se presenta borrador de informe trimestral. No se ha socializado"/>
    <n v="0.1"/>
    <s v="EN EJECUCIÓN"/>
    <d v="2026-08-10T00:00:00"/>
    <n v="0.1"/>
    <s v="Se evidenció la elaboración de un borrador de informe de seguimiento trimestral a las actividades del Plan de Conservación Documental, correspondiente al primer trimestre de 2026; no obstante, se encuentra pendiente su presentación y socialización formal ante el Comité Directivo."/>
    <s v="EN EJECUCIÓN"/>
    <m/>
    <s v="EFECTIVO"/>
    <s v="ABIERTO"/>
    <m/>
    <s v=""/>
    <s v=""/>
    <s v=""/>
    <s v=""/>
    <s v=""/>
    <s v=""/>
    <s v=""/>
    <m/>
    <m/>
    <m/>
    <s v="SIN INICIAR"/>
    <s v="EFECTIVO"/>
    <s v="ABIERTO"/>
    <m/>
    <s v=""/>
    <s v=""/>
    <s v=""/>
    <s v=""/>
    <s v=""/>
    <s v=""/>
    <s v=""/>
    <m/>
    <m/>
    <m/>
    <s v="SIN INICIAR"/>
    <s v="EFECTIVO"/>
    <s v="ABIERTO"/>
    <m/>
  </r>
  <r>
    <n v="111"/>
    <x v="0"/>
    <x v="4"/>
    <s v="Subdirección Administrativa y Financiera"/>
    <m/>
    <s v="2021_GD_H2"/>
    <n v="1"/>
    <x v="21"/>
    <x v="72"/>
    <s v="GESTIÓN DOCUMENTAL"/>
    <s v="1er Por qué: Porque las Tablas de Retención Documental de la entidad habían sido aprobadas con un mes de anterioridad_x000a_2do Por qué: Porque los procesos no tenían el conocimiento suficiente para organizar los archivos_x000a_3er Por qué: Porque no hubo tiempo suficiente para capacitar a los procesos después de la aprobación de las Tablas de Retención Documental por parte del Comité Directivo"/>
    <s v="Porque no se había realizado capacitación a los procesos sobre la organización del archivo respecto a las Tablas de Retención Documental"/>
    <s v="Acción correctiva"/>
    <s v="GD_AC2"/>
    <s v="Realizar Capacitación a los enlaces de planeación  de los procesos de la DNBC,  sobre la implementación de las TRD y aplicabilidad en la gestión de los archivos físicos y digitales en cada uno de los procesos. "/>
    <s v="Capacitaciones realizadas"/>
    <n v="2"/>
    <d v="2026-01-01T00:00:00"/>
    <d v="2026-12-31T00:00:00"/>
    <n v="54"/>
    <s v="17. Gestión Documental"/>
    <m/>
    <n v="0"/>
    <n v="0"/>
    <n v="0"/>
    <d v="2026-05-11T00:00:00"/>
    <s v="Se recibió información antigua por parte del proceso y no se evidencian soportes en la carpeta compartida por planeación"/>
    <n v="0"/>
    <x v="0"/>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SIN INICIAR"/>
    <s v="No aplica"/>
    <s v="No aplica"/>
    <s v="No aplica"/>
    <n v="0"/>
    <s v="A corte 30 de junio no se habían ejecutado capacitaciones formales a los enlaces de proceso sobre implementación de TRD. Se programó el cronograma de capacitaciones para la primera semana de julio. De esa programación se logró ejecutar la sesión con el proceso de Infraestructura"/>
    <s v="https://dnbcgovco-my.sharepoint.com/my?id=%2Fpersonal%2Fplaneacion%5Fdnbc%5Fgov%5Fco%2FDocuments%2FDocumentos%20SIGE%2F6%2E%20Planes%2FPLAN%20DE%20MEJORA%2F2026%2F02%2E%20Seguimiento%20Segundo%20Trimestre%2F17%2E%20Gesti%C3%B3n%20Documental&amp;ga=1"/>
    <n v="46214"/>
    <s v="Se incluye una capacitacion realizada al proceso de GAU. Se debe realizar actividad con todos los procesos"/>
    <n v="0"/>
    <s v="EN EJECUCIÓN"/>
    <d v="2026-08-10T00:00:00"/>
    <n v="0"/>
    <s v="Se evidenció que durante el segundo trimestre de 2026 no se presentaron soportes que acreditaran la realización de capacitaciones a los enlaces de proceso sobre la implementación de las TRD. No obstante, se aportaron evidencias correspondientes al tercer trimestre, con capacitaciones realizadas los días 10 y 30 de julio de 2026, por lo que la acción continúa en ejecución."/>
    <s v="SIN INICIAR"/>
    <m/>
    <s v="EFECTIVO"/>
    <s v="ABIERTO"/>
    <m/>
    <s v=""/>
    <s v=""/>
    <s v=""/>
    <s v=""/>
    <s v=""/>
    <s v=""/>
    <s v=""/>
    <m/>
    <m/>
    <m/>
    <s v="SIN INICIAR"/>
    <s v="EFECTIVO"/>
    <s v="ABIERTO"/>
    <m/>
    <s v=""/>
    <s v=""/>
    <s v=""/>
    <s v=""/>
    <s v=""/>
    <s v=""/>
    <s v=""/>
    <m/>
    <m/>
    <m/>
    <s v="SIN INICIAR"/>
    <s v="EFECTIVO"/>
    <s v="ABIERTO"/>
    <m/>
  </r>
  <r>
    <n v="112"/>
    <x v="0"/>
    <x v="4"/>
    <s v="Subdirección Administrativa y Financiera"/>
    <m/>
    <s v="2021_AD_H8"/>
    <n v="1"/>
    <x v="21"/>
    <x v="73"/>
    <m/>
    <s v="1er Por qué: Por falta de recursos para la adecuación de un espacio_x000a__x000a_2do Por qué:Porque no se ha realizado un diagnóstico que determine las condiciones adecuadas para la conservación y custodia del acervo documental de la DNBC"/>
    <s v="2do Por qué:Porque no se ha realizado un diagnóstico que determine las condiciones adecuadas para la conservación y custodia del acervo documental de la DNBC"/>
    <s v="Acción correctiva"/>
    <s v="GA_AC9"/>
    <s v="Contar con un espacio adecuado para la conservación y custodia del acervo documental de la DNBC "/>
    <s v="Espacio adecuado para para la conservación y custodia del acervo documental de la DNBC "/>
    <n v="1"/>
    <d v="2026-05-01T00:00:00"/>
    <d v="2026-12-31T00:00:00"/>
    <n v="36"/>
    <s v="14. Gestión Administrativa / 17. Gestión Documental"/>
    <m/>
    <n v="0"/>
    <s v="En proceso de autorización de espacio "/>
    <s v="https://dnbcgovco-my.sharepoint.com/:f:/g/personal/planeacion_dnbc_gov_co/IgBNCQFqI1L_TKrLQDIGiy7lAY8q51gtOs_K7D5VQJijXpk?e=7eTYoW"/>
    <d v="2026-05-11T00:00:00"/>
    <s v="Se recibió información antigua por parte del proceso y no se evidencian soportes en la carpeta compartida por planeación"/>
    <n v="0"/>
    <x v="0"/>
    <d v="2026-05-28T00:00:00"/>
    <n v="0"/>
    <s v="No fue posible identificar evidencias para el presente período de análisis"/>
    <s v="SIN INICIAR"/>
    <s v="No aplica"/>
    <s v="No aplica"/>
    <s v="No aplica"/>
    <n v="1"/>
    <s v="Se cuenta con espacios para el acervo documental de la DNBC"/>
    <s v="https://dnbcgovco-my.sharepoint.com/:f:/g/personal/planeacion_dnbc_gov_co/IgDydYR2IkpIRI6N2VRik0fxAemY8ukkRKq-dLLZV2wNe3I?e=7HJc9p"/>
    <n v="46214"/>
    <s v="Se remite informe donde con evidencias fotográficas se da cuenta del espacio disponible para la documentación de la entidad"/>
    <n v="1"/>
    <s v="CUMPLIDO"/>
    <d v="2026-08-14T00:00:00"/>
    <n v="1"/>
    <s v="Se evidenció la presentación de un informe con registro fotográfico de los espacios destinados a la conservación y custodia del acervo documental de la DNBC, correspondientes a la Bodega de Archivo Documental, el Archivo de Gestión Contractual y el Archivo Documental, verificándose la disponibilidad de infraestructura y sistemas de almacenamiento para la organización y conservación de la documentación."/>
    <s v="C. OPORTUNAMENTE"/>
    <m/>
    <s v="EFECTIVO"/>
    <s v="ABIERTO"/>
    <m/>
    <s v=""/>
    <s v=""/>
    <s v=""/>
    <s v=""/>
    <s v=""/>
    <s v=""/>
    <s v=""/>
    <m/>
    <m/>
    <m/>
    <s v="SIN INICIAR"/>
    <s v="EFECTIVO"/>
    <s v="ABIERTO"/>
    <m/>
    <s v=""/>
    <s v=""/>
    <s v=""/>
    <s v=""/>
    <s v=""/>
    <s v=""/>
    <s v=""/>
    <m/>
    <m/>
    <m/>
    <s v="SIN INICIAR"/>
    <s v="EFECTIVO"/>
    <s v="ABIERTO"/>
    <m/>
  </r>
  <r>
    <n v="113"/>
    <x v="0"/>
    <x v="4"/>
    <s v="Subdirección Administrativa y Financiera"/>
    <m/>
    <s v="2021_TH_H5"/>
    <n v="1"/>
    <x v="22"/>
    <x v="74"/>
    <m/>
    <s v="1. No se adelantan las acciones a que haya lugar para que los contratistas y funcionarios cumplan con la legalización oportuno de las comisiones y viáticos_x000a__x000a_2. Desconocimiento por parte de los funcionarios y contratistas de los lineamientos establecidos para la solicitud, legalización y tramites de comisiones y tiquetes_x000a__x000a_3, No se da cumplimiento a la resolución 60 de 2021 y se continua otorgando viáticos sin legalizar los anteriores. _x000a__x000a_4. Los funcionarios y contratistas hacen caso omiso al correo de legalización de comisión"/>
    <s v="No se da cumplimiento a la resolución 60 de 2021 y se continua otorgando viáticos sin legalizar los anteriores._x000a__x000a__x000a_Los funcionarios y contratistas hacen caso omiso al correo de legalización de comisión"/>
    <s v="Acción correctiva"/>
    <s v="TH_AC4"/>
    <s v="Informe de alertas sobre legalización de comisiones"/>
    <s v="Informes Realizados"/>
    <n v="12"/>
    <d v="2026-01-01T00:00:00"/>
    <d v="2026-12-31T00:00:00"/>
    <n v="54"/>
    <s v="11. Gestión del Talento Humano"/>
    <s v="Viaticos"/>
    <n v="0"/>
    <n v="0"/>
    <n v="0"/>
    <d v="2026-05-11T00:00:00"/>
    <s v="No se evidencia seguimiento"/>
    <n v="0"/>
    <x v="0"/>
    <d v="2026-05-15T00:00:00"/>
    <n v="0"/>
    <s v="No fue posible identificar evidencias para el presente período de análisis"/>
    <s v="SIN INICIAR"/>
    <s v="No aplica"/>
    <s v="No aplica"/>
    <s v="No aplica"/>
    <n v="0"/>
    <n v="0"/>
    <n v="0"/>
    <n v="46214"/>
    <s v="No se evidencia seguimiento"/>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114"/>
    <x v="0"/>
    <x v="4"/>
    <s v="Subdirección Administrativa y Financiera"/>
    <m/>
    <s v="2021_TH_H5"/>
    <n v="0"/>
    <x v="22"/>
    <x v="74"/>
    <s v="GESTIÓN PRESUPUESTAL Y EFICIENCIA DEL GASTO PÚBLICO"/>
    <s v="1. No se adelantan las acciones a que haya lugar para que los contratistas y funcionarios cumplan con la legalización oportuno de las comisiones y viáticos_x000a__x000a_2. Desconocimiento por parte de los funcionarios y contratistas de los lineamientos establecidos para la solicitud, legalización y tramites de comisiones y tiquetes_x000a__x000a_3, No se da cumplimiento a la resolución 60 de 2021 y se continua otorgando viáticos sin legalizar los anteriores. _x000a__x000a_4. Los funcionarios y contratistas hacen caso omiso al correo de legalización de comisión"/>
    <s v="No se da cumplimiento a la resolución 60 de 2021 y se continua otorgando viáticos sin legalizar los anteriores._x000a__x000a__x000a_Los funcionarios y contratistas hacen caso omiso al correo de legalización de comisión"/>
    <s v="Acción correctiva"/>
    <s v="GF_AC10"/>
    <s v="Adquisición de los Tokens para los  pérfiles gestor y aprobador de Módulo de Viaticos SIIF "/>
    <s v="Adquisición de tokens"/>
    <n v="1"/>
    <d v="2021-10-11T00:00:00"/>
    <d v="2021-10-31T00:00:00"/>
    <n v="3"/>
    <s v="13. Gestión Financiera"/>
    <m/>
    <n v="1"/>
    <s v="Se deja en evidencia las solicitudes, un archivo de control de tokens y la orden de compra (Adquisición de los Tokens para los  pérfiles gestor y aprobador de Módulo de Viaticos SIIF )"/>
    <s v="https://dnbcgovco-my.sharepoint.com/:f:/g/personal/planeacion_dnbc_gov_co/IgAKPZEalRp3T7O44VwZjBLlARF86VpmllJA36VR9-2qDG8?e=W6XaGX"/>
    <d v="2026-05-11T00:00:00"/>
    <s v="Se incluye información de orden de compra 2025. Tokens vigentes al primer trimestre del 2026"/>
    <n v="1"/>
    <x v="2"/>
    <d v="2026-05-28T00:00:00"/>
    <n v="1"/>
    <s v="se evidencia orden de compra Nº 146605 del 23/05/2025 para la adquisicion de tokens para los perfiles gestor y apobador de modulos de viaticos SIIF, y un archivo en excel de control de tokens."/>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las solicitudes, un archivo de control de tokens y la orden de compra (Adquisición de los Tokens para los  pérfiles gestor y aprobador de Módulo de Viaticos SIIF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115"/>
    <x v="0"/>
    <x v="4"/>
    <s v="Subdirección Administrativa y Financiera"/>
    <m/>
    <s v="2021_TH_H5"/>
    <n v="0"/>
    <x v="22"/>
    <x v="74"/>
    <m/>
    <s v="1. No se adelantan las acciones a que haya lugar para que los contratistas y funcionarios cumplan con la legalización oportuno de las comisiones y viáticos_x000a__x000a_2. Desconocimiento por parte de los funcionarios y contratistas de los lineamientos establecidos para la solicitud, legalización y tramites de comisiones y tiquetes_x000a__x000a_3, No se da cumplimiento a la resolución 60 de 2021 y se continua otorgando viáticos sin legalizar los anteriores. _x000a__x000a_4. Los funcionarios y contratistas hacen caso omiso al correo de legalización de comisión"/>
    <s v="No se da cumplimiento a la resolución 60 de 2021 y se continua otorgando viáticos sin legalizar los anteriores._x000a__x000a__x000a_Los funcionarios y contratistas hacen caso omiso al correo de legalización de comisión"/>
    <s v="Acción correctiva"/>
    <s v="TH_AC5"/>
    <s v="Dar aplicabilidad al Módulo de Gestión  de Viáticos al interior (SIIF NACION II), por modalidad de Reconocimiento, es decir se reconocen los viáticos una vez se finaliza la comisión. "/>
    <s v="Aplicabilidad Módulo de Gestión de Pago Viáticos"/>
    <n v="1"/>
    <d v="2021-10-11T00:00:00"/>
    <d v="2021-11-30T00:00:00"/>
    <n v="7.35"/>
    <s v="11. Gestión del Talento Humano"/>
    <s v="Viaticos"/>
    <n v="0"/>
    <n v="0"/>
    <n v="0"/>
    <d v="2026-05-11T00:00:00"/>
    <s v="No se evidencia seguimiento"/>
    <n v="0"/>
    <x v="1"/>
    <d v="2026-05-15T00:00:00"/>
    <n v="0"/>
    <s v="Se evidencio que la accion formulada carece de soportes que permitan verificar el cumplimiento de la actividad, toda vez que la accion no fue ejecuta dentro del plazo establecido"/>
    <s v="VENCIDA"/>
    <s v="No aplica"/>
    <s v="No aplica"/>
    <s v="No aplica"/>
    <n v="0"/>
    <n v="0"/>
    <n v="0"/>
    <n v="46214"/>
    <s v="No se evidencia seguimiento"/>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116"/>
    <x v="0"/>
    <x v="4"/>
    <s v="Subdirección Administrativa y Financiera"/>
    <m/>
    <s v="2021_TH_H5"/>
    <n v="0"/>
    <x v="22"/>
    <x v="74"/>
    <s v="GESTIÓN PRESUPUESTAL Y EFICIENCIA DEL GASTO PÚBLICO"/>
    <s v="1. No se adelantan las acciones a que haya lugar para que los contratistas y funcionarios cumplan con la legalización oportuno de las comisiones y viáticos_x000a__x000a_2. Desconocimiento por parte de los funcionarios y contratistas de los lineamientos establecidos para la solicitud, legalización y tramites de comisiones y tiquetes_x000a__x000a_3, No se da cumplimiento a la resolución 60 de 2021 y se continua otorgando viáticos sin legalizar los anteriores. _x000a__x000a_4. Los funcionarios y contratistas hacen caso omiso al correo de legalización de comisión"/>
    <s v="No se da cumplimiento a la resolución 60 de 2021 y se continua otorgando viáticos sin legalizar los anteriores._x000a__x000a__x000a_Los funcionarios y contratistas hacen caso omiso al correo de legalización de comisión"/>
    <s v="Acción correctiva"/>
    <s v="GF_AC11"/>
    <s v="Gestionar el pago en el Módulo de Gestión  de Viáticos al interior (SIIF NACION II), por modalidad de Reconocimiento, es decir se reconocen los viáticos una vez se finaliza la comisión. "/>
    <s v="Aplicabilidad Módulo de Gestión de Pago Viáticos"/>
    <n v="1"/>
    <d v="2021-10-11T00:00:00"/>
    <d v="2021-12-31T00:00:00"/>
    <n v="12"/>
    <s v="13. Gestión Financiera"/>
    <m/>
    <n v="1"/>
    <s v="Se deja en evidencia la gestion de  pagos de viaticos (Gestionar el pago en el Módulo de Gestión  de Viáticos al interior (SIIF NACION II), por modalidad de Reconocimiento, es decir se reconocen los viáticos una vez se finaliza la comisión. )"/>
    <s v="https://dnbcgovco-my.sharepoint.com/:f:/g/personal/planeacion_dnbc_gov_co/IgAKPZEalRp3T7O44VwZjBLlARF86VpmllJA36VR9-2qDG8?e=W6XaGX"/>
    <d v="2026-05-11T00:00:00"/>
    <s v="Se incluye reporte SIIF Nación del primer trimestre 2026 donde se evidencia gestión de viaticos"/>
    <n v="1"/>
    <x v="2"/>
    <d v="2026-05-28T00:00:00"/>
    <n v="1"/>
    <s v="se evidencia matriz de gestion de viaticos primer trimestre 2026, lo que permite verificar la ejecucion de la actividad formulada dentro de los plazo establecido"/>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la gestion de  pagos de viaticos (Gestionar el pago en el Módulo de Gestión  de Viáticos al interior (SIIF NACION II), por modalidad de Reconocimiento, es decir se reconocen los viáticos una vez se finaliza la comisión. )"/>
    <s v="https://dnbcgovco-my.sharepoint.com/:f:/g/personal/planeacion_dnbc_gov_co/IgDlTTkE6gPMRZjTETbxch7dATaSM_TE5-agvqb3k7QgaDY?e=0V1Jx7"/>
    <s v="11/07/206"/>
    <s v="Se incluye reporte SIIF Nación del 2026 donde se evidencia gestión de viaticos"/>
    <n v="1"/>
    <s v="CUMPLIDO"/>
    <m/>
    <m/>
    <m/>
    <m/>
    <m/>
    <s v="EFECTIVO"/>
    <s v="ABIERTO"/>
    <m/>
    <s v=""/>
    <s v=""/>
    <s v=""/>
    <s v=""/>
    <s v=""/>
    <s v=""/>
    <s v=""/>
    <m/>
    <m/>
    <m/>
    <s v="SIN INICIAR"/>
    <s v="EFECTIVO"/>
    <s v="ABIERTO"/>
    <m/>
    <s v=""/>
    <s v=""/>
    <s v=""/>
    <s v=""/>
    <s v=""/>
    <s v=""/>
    <s v=""/>
    <m/>
    <m/>
    <m/>
    <s v="SIN INICIAR"/>
    <s v="EFECTIVO"/>
    <s v="ABIERTO"/>
    <m/>
  </r>
  <r>
    <n v="117"/>
    <x v="0"/>
    <x v="4"/>
    <s v="Dirección General"/>
    <m/>
    <s v="2021_TH_H5"/>
    <n v="0"/>
    <x v="22"/>
    <x v="74"/>
    <s v="INTEGRIDAD"/>
    <s v="1. Desconocimiento por parte de los funcionarios y contratistas de los lineamientos establecidos para la solicitud, legalización y tramites de comisiones y tiquetes_x000a__x000a_2, No se da cumplimiento a la resolución 60 de 2021 y se continua otorgando viáticos sin legalizar los anteriores. _x000a__x000a_3. Los funcionarios y contratistas hacen caso omiso al correo de legalización de comisión_x000a__x000a_4. No se adelantan las acciones a que haya lugar para que los contratistas y funcionarios cumplan con la legalización oportuno de las comisiones y viáticos"/>
    <s v="_x000a_4. No se adelantan las acciones a que haya lugar para que los contratistas y funcionarios cumplan con la legalización oportuno de las comisiones y viáticos"/>
    <s v="Acción correctiva"/>
    <s v="DI_AC4"/>
    <s v="Adelantar las acciones a que haya lugar por el incumplimiento en la legalización oportuna de los viáticos y comisiones"/>
    <s v="Acciones Legales adelantadas"/>
    <n v="1"/>
    <d v="2021-10-11T00:00:00"/>
    <d v="2021-12-31T00:00:00"/>
    <n v="12"/>
    <s v="12. Gestión de Asuntos Disciplinarios"/>
    <m/>
    <n v="1"/>
    <s v="Revisadas las carpetas existentes en el proceso de gestión de asuntos disciplinarios, se encontró que mediante Auto 04 de 11 de abril de 2024,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
    <s v="https://dnbcgovco-my.sharepoint.com/:f:/g/personal/planeacion_dnbc_gov_co/IgAaFkxmurjKQ68byOqI2FOiAeJb8cYQs4nj4fnXfvcMPwA?e=GbkgE9"/>
    <d v="2026-05-11T00:00:00"/>
    <s v="Se presenta un auto inhibitorio AUTO N 04-2023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x v="2"/>
    <d v="2026-05-15T00:00:00"/>
    <n v="1"/>
    <s v="Se presenta como evidencia el Auto N.° 04 del 11 de abril de 2024. De acuerdo con la revisión de las carpetas del proceso de Gestión de Asuntos Disciplinarios, se verificó que la profesional adscrita al proceso profirió decisión inhibitoria respecto de los hechos objeto del hallazgo, en aplicación del artículo 10 de la Ley 734 de 2002, al concluir que no existían méritos para iniciar actuación disciplinaria. En consecuencia, la evidencia aportada permite verificar el cumplimiento de la acción correctiva estableci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118"/>
    <x v="0"/>
    <x v="4"/>
    <s v="Subdirección Administrativa y Financiera"/>
    <m/>
    <s v="2021_TH_H10"/>
    <n v="1"/>
    <x v="22"/>
    <x v="75"/>
    <m/>
    <s v="1.  Porque: por alta carga laboral en el proceso de tramite de viáticos y comisiones._x000a__x000a_2, Porque: Por error involuntario en el diligenciamiento del cuadro de control y seguimiento de viáticos y comisiones. _x000a__x000a_3, Porque: Debilidad en la definición de controles, descritos en el procedimiento ."/>
    <s v="3, Porque: Debilidad en la definición de controles, descritos en el procedimiento ."/>
    <s v="Acción correctiva"/>
    <s v="TH_AC8"/>
    <s v="Modificar el procedimiento de  liquidación de viáticos y comisiones, con la inclusión de un punto  de control el cual quedaría de la siguiente manera:  revisión de la liquidación de la comisión y viáticos, dejando como registro del control en el cuadro de seguimiento, esta actividad quedaría a cargo  del gestor del proceso de Gestión de Talento Humano. "/>
    <s v="Procedimiento modificado y formalizado "/>
    <n v="1"/>
    <d v="2021-10-11T00:00:00"/>
    <d v="2021-10-31T00:00:00"/>
    <n v="3"/>
    <s v="11. Gestión del Talento Humano"/>
    <s v="Viaticos"/>
    <n v="0"/>
    <n v="0"/>
    <n v="0"/>
    <d v="2026-05-11T00:00:00"/>
    <s v="No se evidencia seguimiento"/>
    <n v="0"/>
    <x v="1"/>
    <d v="2026-05-15T00:00:00"/>
    <n v="0"/>
    <s v="Se evidencio que la accion formulada carece de soportes que permitan verificar el cumplimiento de la actividad, toda vez que la accion no fue ejecuta dentro del plazo establecido"/>
    <s v="VENCIDA"/>
    <s v="No aplica"/>
    <s v="No aplica"/>
    <s v="No aplica"/>
    <n v="0"/>
    <n v="0"/>
    <n v="0"/>
    <n v="46214"/>
    <s v="No se evidencia seguimiento"/>
    <n v="0"/>
    <s v="VENCIDO"/>
    <d v="2026-07-27T00:00:00"/>
    <n v="0"/>
    <s v="Se evidencio que la accion formulada carece de soportes que permitan verificar el cumplimiento de la actividad"/>
    <s v="VENCIDA"/>
    <m/>
    <s v="EFECTIVO"/>
    <s v="ABIERTO"/>
    <m/>
    <s v=""/>
    <s v=""/>
    <s v=""/>
    <s v=""/>
    <s v=""/>
    <s v=""/>
    <s v=""/>
    <m/>
    <m/>
    <m/>
    <s v="SIN INICIAR"/>
    <s v="EFECTIVO"/>
    <s v="ABIERTO"/>
    <m/>
    <s v=""/>
    <s v=""/>
    <s v=""/>
    <s v=""/>
    <s v=""/>
    <s v=""/>
    <s v=""/>
    <m/>
    <m/>
    <m/>
    <s v="SIN INICIAR"/>
    <s v="EFECTIVO"/>
    <s v="ABIERTO"/>
    <m/>
  </r>
  <r>
    <n v="119"/>
    <x v="0"/>
    <x v="4"/>
    <s v="Subdirección Administrativa y Financiera"/>
    <m/>
    <s v="2021_TH_H10"/>
    <n v="0"/>
    <x v="22"/>
    <x v="75"/>
    <m/>
    <s v="1,Porque:  Por alta carga laboral en el proceso de tramite de viáticos y comisiones._x000a__x000a_2, Porque: Por error involuntario en el diligenciamiento del cuadro de control y seguimiento de viáticos y comisiones. _x000a__x000a_3, Porque: Debilidad en la definición de controles en la base de datos de control y seguimiento viáticos, gastos de viaje y desplazamientos "/>
    <s v="3, Porque: Debilidad en la definición de controles en la base de datos de control y seguimiento viáticos, gastos de viaje y desplazamientos "/>
    <s v="Acción correctiva"/>
    <s v="TH_AC55"/>
    <s v="Realizar seguimiento que el valor de la solicitud presentada por los servidores y contratistas  coincida con el valor del módulo de viaticos en SIIF"/>
    <s v="Presentar evidencia de la solicitud, acto administrativo, RP, informe y demás requerimientos necesarios"/>
    <n v="1"/>
    <d v="2026-01-01T00:00:00"/>
    <d v="2026-12-31T00:00:00"/>
    <n v="54"/>
    <s v="11. Gestión del Talento Humano"/>
    <s v="Viaticos"/>
    <n v="0"/>
    <n v="0"/>
    <n v="0"/>
    <d v="2026-05-11T00:00:00"/>
    <s v="No se evidencia seguimiento"/>
    <n v="0"/>
    <x v="0"/>
    <d v="2026-05-15T00:00:00"/>
    <n v="0"/>
    <s v="No fue posible identificar evidencias para el presente período de análisis"/>
    <s v="SIN INICIAR"/>
    <s v="No aplica"/>
    <s v="No aplica"/>
    <s v="No aplica"/>
    <n v="0"/>
    <n v="0"/>
    <n v="0"/>
    <n v="46214"/>
    <s v="No se evidencia seguimiento"/>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120"/>
    <x v="0"/>
    <x v="4"/>
    <s v="Subdirección Administrativa y Financiera"/>
    <m/>
    <s v="2021_TH_H10"/>
    <n v="0"/>
    <x v="22"/>
    <x v="75"/>
    <m/>
    <s v="1,Porque:  Por alta carga laboral en el proceso de tramite de viáticos y comisiones._x000a__x000a_2, Porque: Por error involuntario en el diligenciamiento del cuadro de control y seguimiento de viáticos y comisiones. _x000a__x000a_3. Porque: Debilidad en la definición de controles en la descripción  del procedimiento ."/>
    <s v="3. Porque: Debilidad en la definición de controles en la descripción  del procedimiento ."/>
    <s v="Acción correctiva"/>
    <s v="TH_AC9"/>
    <s v="Actualizar el procedimiento de tramite de viáticos, gastos de viaje y desplazamiento PC-TH-01,con la inclusión de una política de operación la cual quedaría de la siguiente manera: No se generaran viáticos sin resolución, ni tiquetes sin autorización previa del Director de la DNBC, (A no ser que sea sufragados los gastos por otro ente),  e incluir un punto de control: el diligenciamiento  del libro de actas el cual refleja la trazabilidad de la solicitud de viáticos y comisiones, el cual será diligenciado por el responsable del tramite de los viáticos y comisiones "/>
    <s v="Procedimiento de tramite de viáticos, gastos de viaje y desplazamiento actualizado y formalizado "/>
    <n v="1"/>
    <d v="2021-10-11T00:00:00"/>
    <d v="2021-10-31T00:00:00"/>
    <n v="3"/>
    <s v="11. Gestión del Talento Humano"/>
    <s v="Viaticos"/>
    <n v="0"/>
    <n v="0"/>
    <n v="0"/>
    <d v="2026-05-11T00:00:00"/>
    <s v="No se evidencia seguimiento"/>
    <n v="0"/>
    <x v="1"/>
    <d v="2026-05-15T00:00:00"/>
    <n v="0"/>
    <s v="Se evidencio que la accion formulada carece de soportes que permitan verificar el cumplimiento de la actividad, toda vez que la accion no fue ejecuta dentro del plazo establecido"/>
    <s v="VENCIDA"/>
    <s v="No aplica"/>
    <s v="No aplica"/>
    <s v="No aplica"/>
    <n v="0"/>
    <n v="0"/>
    <n v="0"/>
    <n v="46214"/>
    <s v="No se evidencia seguimiento"/>
    <n v="0"/>
    <s v="VENCIDO"/>
    <d v="2026-07-27T00:00:00"/>
    <n v="0"/>
    <s v="Se evidencio que la accion formulada carece de soportes que permitan verificar el cumplimiento de la actividad"/>
    <s v="VENCIDA"/>
    <m/>
    <s v="EFECTIVO"/>
    <s v="ABIERTO"/>
    <m/>
    <s v=""/>
    <s v=""/>
    <s v=""/>
    <s v=""/>
    <s v=""/>
    <s v=""/>
    <s v=""/>
    <m/>
    <m/>
    <m/>
    <s v="SIN INICIAR"/>
    <s v="EFECTIVO"/>
    <s v="ABIERTO"/>
    <m/>
    <s v=""/>
    <s v=""/>
    <s v=""/>
    <s v=""/>
    <s v=""/>
    <s v=""/>
    <s v=""/>
    <m/>
    <m/>
    <m/>
    <s v="SIN INICIAR"/>
    <s v="EFECTIVO"/>
    <s v="ABIERTO"/>
    <m/>
  </r>
  <r>
    <n v="121"/>
    <x v="0"/>
    <x v="4"/>
    <s v="Subdirección Administrativa y Financiera"/>
    <m/>
    <s v="2021_AD_H13"/>
    <n v="1"/>
    <x v="22"/>
    <x v="76"/>
    <m/>
    <s v="1. Porque, no existe control y seguimiento a la designación de las líneas telefónicas de la DNBC._x000a__x000a_2. Desconocimiento del uso y manejo de las líneas telefónicas. ."/>
    <s v="2. Desconocimiento del uso y manejo de las líneas telefónicas. ."/>
    <s v="Acción correctiva"/>
    <s v="GA_AC10"/>
    <s v="Establecer e implementar lineamientos del uso y designación de las líneas telefónicas pertenecientes a la DNBC"/>
    <s v="Lineamientos establecidos"/>
    <n v="1"/>
    <d v="2026-05-01T00:00:00"/>
    <d v="2026-09-30T00:00:00"/>
    <n v="22.349999999999998"/>
    <s v="14. Gestión Administrativa"/>
    <m/>
    <n v="0"/>
    <s v="En proceso de establecer e implementar los lineamientos"/>
    <s v="https://dnbcgovco-my.sharepoint.com/:f:/g/personal/planeacion_dnbc_gov_co/IgAxKh_R381MRKHRH5ckBwXrAeva_s4MMsrvqH4ooLP_2w8?e=LHhXjO"/>
    <d v="2026-05-11T00:00:00"/>
    <s v="No se evidencia avance para el periodo"/>
    <n v="0"/>
    <x v="0"/>
    <d v="2026-05-28T00:00:00"/>
    <n v="0"/>
    <s v="No fue posible identificar evidencias para el presente período de análisis"/>
    <s v="SIN INICIAR"/>
    <s v="No aplica"/>
    <s v="No aplica"/>
    <s v="No aplica"/>
    <n v="0.5"/>
    <s v="Se incluye borrador donde se establecen los lineamientos del uso y designación  de las líneas telefónicas"/>
    <s v="https://dnbcgovco-my.sharepoint.com/:f:/g/personal/planeacion_dnbc_gov_co/IgAhkpBHQdyLQq8PF960dhXHAejEbH1h4s1agZQbDXZ6T4E?e=8JD9Or"/>
    <n v="46214"/>
    <s v="Se incluye borrador donde se establecen los lineamientos del uso y designación  de las líneas telefónicas. Se debe continuar con la documentación de esta información en alguno de los documentos SIGE del proceso"/>
    <n v="0.5"/>
    <s v="EN EJECUCIÓN"/>
    <m/>
    <m/>
    <m/>
    <m/>
    <m/>
    <s v="EFECTIVO"/>
    <s v="ABIERTO"/>
    <m/>
    <s v=""/>
    <s v=""/>
    <s v=""/>
    <s v=""/>
    <s v=""/>
    <s v=""/>
    <s v=""/>
    <m/>
    <m/>
    <m/>
    <s v="SIN INICIAR"/>
    <s v="EFECTIVO"/>
    <s v="ABIERTO"/>
    <m/>
    <s v=""/>
    <s v=""/>
    <s v=""/>
    <s v=""/>
    <s v=""/>
    <s v=""/>
    <s v=""/>
    <m/>
    <m/>
    <m/>
    <s v="SIN INICIAR"/>
    <s v="EFECTIVO"/>
    <s v="ABIERTO"/>
    <m/>
  </r>
  <r>
    <n v="122"/>
    <x v="0"/>
    <x v="4"/>
    <s v="Subdirección Administrativa y Financiera"/>
    <m/>
    <s v="2021_AD_H13"/>
    <n v="0"/>
    <x v="22"/>
    <x v="76"/>
    <m/>
    <s v="1. Porque, no existe control y seguimiento a la designación de las líneas telefónicas de la DNBC._x000a__x000a_2. Desconocimiento del uso y manejo de las líneas telefónicas. ."/>
    <s v="2. Desconocimiento del uso y manejo de las líneas telefónicas. ."/>
    <s v="Acción correctiva"/>
    <s v="GA_AC11"/>
    <s v="Cancelar las  lineas 3223472160 y 3223472114 ya que se desconoce el usuario"/>
    <s v="Cancelación de lineas "/>
    <n v="2"/>
    <d v="2026-04-01T00:00:00"/>
    <d v="2026-05-31T00:00:00"/>
    <n v="9"/>
    <s v="14. Gestión Administrativa"/>
    <m/>
    <n v="0.5"/>
    <s v="Se realizó PQR para obtener información "/>
    <s v="https://dnbcgovco-my.sharepoint.com/:f:/g/personal/planeacion_dnbc_gov_co/IgDiQxpwzkt4T4EQnq9hyVwJAXTMnHi0R0o6OQVaJwEoZgo?e=G53GyN"/>
    <d v="2026-05-11T00:00:00"/>
    <s v="No se evidencia avance para el periodo"/>
    <n v="0"/>
    <x v="0"/>
    <d v="2026-05-28T00:00:00"/>
    <n v="0"/>
    <s v="No fue posible identificar evidencias para el presente período de análisis"/>
    <s v="SIN INICIAR"/>
    <s v="No aplica"/>
    <s v="No aplica"/>
    <s v="No aplica"/>
    <n v="1"/>
    <s v="Se obtuvo respuesta de la empresa claro sobre la cancelación de las líneas telefónicas "/>
    <s v="https://dnbcgovco-my.sharepoint.com/:f:/g/personal/planeacion_dnbc_gov_co/IgAnDeKkyoAgT4ZD5jNPNYbqAZKRflsOcvgfe3ZKkm59wjw?e=AMtshY"/>
    <n v="46214"/>
    <s v="Se remite respuesta del operador donde se evidencia cancelación de las lineas en mención"/>
    <n v="1"/>
    <s v="CUMPLIDO"/>
    <m/>
    <m/>
    <m/>
    <m/>
    <m/>
    <s v="EFECTIVO"/>
    <s v="ABIERTO"/>
    <m/>
    <s v=""/>
    <s v=""/>
    <s v=""/>
    <s v=""/>
    <s v=""/>
    <s v=""/>
    <s v=""/>
    <m/>
    <m/>
    <m/>
    <s v="SIN INICIAR"/>
    <s v="EFECTIVO"/>
    <s v="ABIERTO"/>
    <m/>
    <s v=""/>
    <s v=""/>
    <s v=""/>
    <s v=""/>
    <s v=""/>
    <s v=""/>
    <s v=""/>
    <m/>
    <m/>
    <m/>
    <s v="SIN INICIAR"/>
    <s v="EFECTIVO"/>
    <s v="ABIERTO"/>
    <m/>
  </r>
  <r>
    <n v="123"/>
    <x v="0"/>
    <x v="4"/>
    <s v="Subdirección Administrativa y Financiera"/>
    <m/>
    <s v="2021_AD_H13"/>
    <n v="0"/>
    <x v="22"/>
    <x v="76"/>
    <m/>
    <s v="1. Porque, no existe control y seguimiento a la designación de las líneas telefónicas de la DNBC_x000a__x000a_2. Desconocimiento del uso y manejo de las líneas telefónicas. _x000a__x000a_3, Inadecuado control y seguimiento sobre el uso y manejo de las líneas telefónicas de la DNBC "/>
    <s v="3, Inadecuado control y seguimiento sobre el uso y manejo de las líneas telefónicas de la DNBC "/>
    <s v="Acción correctiva"/>
    <s v="GA_AC12"/>
    <s v="Realizar un seguimiento mensual al inventario de las líneas telefónicas  contratadas y verificar el uso adecuado de las mismas . "/>
    <s v="Seguimientos mensuales "/>
    <n v="8"/>
    <d v="2026-05-01T00:00:00"/>
    <d v="2026-12-31T00:00:00"/>
    <n v="36"/>
    <s v="14. Gestión Administrativa"/>
    <m/>
    <n v="0"/>
    <s v="En proceso de realizar el seguimiento "/>
    <s v="https://dnbcgovco-my.sharepoint.com/:f:/g/personal/planeacion_dnbc_gov_co/IgCbtXVGDJ5QTo0p2NbFKi5EAXnKB942GaHQeTBOAdhtgWg?e=yBR63d"/>
    <d v="2026-05-11T00:00:00"/>
    <s v="No se evidencia avance para el periodo"/>
    <n v="0"/>
    <x v="0"/>
    <d v="2026-05-28T00:00:00"/>
    <n v="0"/>
    <s v="No fue posible identificar evidencias para el presente período de análisis"/>
    <s v="SIN INICIAR"/>
    <s v="No aplica"/>
    <s v="No aplica"/>
    <s v="No aplica"/>
    <n v="1"/>
    <s v="Se realizó seguimiento de los meses de abril a Junio de las líneas telefónicas activas "/>
    <s v="https://dnbcgovco-my.sharepoint.com/:f:/g/personal/planeacion_dnbc_gov_co/IgCDCOjqbVngToY388R9MNRuAVo3kLHDjxIc4qs2YutuB9Y?e=x5D2ps"/>
    <n v="46214"/>
    <s v="Se incluye formato de seguimiento del segundo trimestre al estado de las lineas de telefono de la entidad"/>
    <n v="0.25"/>
    <s v="EN EJECUCIÓN"/>
    <m/>
    <m/>
    <m/>
    <m/>
    <m/>
    <s v="EFECTIVO"/>
    <s v="ABIERTO"/>
    <m/>
    <s v=""/>
    <s v=""/>
    <s v=""/>
    <s v=""/>
    <s v=""/>
    <s v=""/>
    <s v=""/>
    <m/>
    <m/>
    <m/>
    <s v="SIN INICIAR"/>
    <s v="EFECTIVO"/>
    <s v="ABIERTO"/>
    <m/>
    <s v=""/>
    <s v=""/>
    <s v=""/>
    <s v=""/>
    <s v=""/>
    <s v=""/>
    <s v=""/>
    <m/>
    <m/>
    <m/>
    <s v="SIN INICIAR"/>
    <s v="EFECTIVO"/>
    <s v="ABIERTO"/>
    <m/>
  </r>
  <r>
    <n v="124"/>
    <x v="0"/>
    <x v="4"/>
    <s v="Subdirección Administrativa y Financiera"/>
    <m/>
    <s v="2021_AD_H6"/>
    <n v="1"/>
    <x v="22"/>
    <x v="77"/>
    <m/>
    <s v="1. por qué: Desconocimiento del manual de_x000a_supervisión._x000a__x000a_2. Por qué.Por que no se realizo un adecuado control y verificación de la ejecucion del contrato. _x000a__x000a_3. Porque: Debilidad en el ejercicio de supervision contractual. "/>
    <s v="3. Porque: Debilidad en el ejercicio de supervision contractual "/>
    <s v="Acción correctiva"/>
    <s v="GA_AC13"/>
    <s v="Elaborar manual o instructivo o procedimiento sobre las actividades relacionadas con realización de eventos de la entidad"/>
    <s v="Documento elaborado"/>
    <n v="1"/>
    <d v="2026-05-01T00:00:00"/>
    <d v="2026-12-31T00:00:00"/>
    <n v="36"/>
    <s v="14. Gestión Administrativa"/>
    <m/>
    <n v="0"/>
    <s v="En proceso de elaboración "/>
    <s v="https://dnbcgovco-my.sharepoint.com/:f:/g/personal/planeacion_dnbc_gov_co/IgBAElXmTwnbRoLljgv0eRE8AQhh8mKYzkyf4oeQmbRrdhk?e=g9l5w9"/>
    <d v="2026-05-11T00:00:00"/>
    <s v="No se evidencia avance para el periodo"/>
    <n v="0"/>
    <x v="0"/>
    <d v="2026-05-28T00:00:00"/>
    <n v="0"/>
    <s v="No fue posible identificar evidencias para el presente período de análisis"/>
    <s v="SIN INICIAR"/>
    <s v="No aplica"/>
    <s v="No aplica"/>
    <s v="No aplica"/>
    <n v="0.5"/>
    <s v="Se adjunta borrador de la elaboración del manual de la realización de eventos en la entidad"/>
    <s v="https://dnbcgovco-my.sharepoint.com/:f:/g/personal/planeacion_dnbc_gov_co/IgA7HZiV3I3EQK9EzSq87P9IAX7djft8fnNWWhVuYe016xs?e=SrcXSf"/>
    <n v="46214"/>
    <s v="Se adjunta borrador de procedimiento, en trámite de revisión para inclusión en SIGE"/>
    <n v="0.5"/>
    <s v="EN EJECUCIÓN"/>
    <m/>
    <m/>
    <m/>
    <m/>
    <m/>
    <s v="EFECTIVO"/>
    <s v="ABIERTO"/>
    <m/>
    <s v=""/>
    <s v=""/>
    <s v=""/>
    <s v=""/>
    <s v=""/>
    <s v=""/>
    <s v=""/>
    <m/>
    <m/>
    <m/>
    <s v="SIN INICIAR"/>
    <s v="EFECTIVO"/>
    <s v="ABIERTO"/>
    <m/>
    <s v=""/>
    <s v=""/>
    <s v=""/>
    <s v=""/>
    <s v=""/>
    <s v=""/>
    <s v=""/>
    <m/>
    <m/>
    <m/>
    <s v="SIN INICIAR"/>
    <s v="EFECTIVO"/>
    <s v="ABIERTO"/>
    <m/>
  </r>
  <r>
    <n v="125"/>
    <x v="0"/>
    <x v="4"/>
    <s v="Subdirección Administrativa y Financiera"/>
    <m/>
    <s v="2021_AD_H1"/>
    <n v="1"/>
    <x v="22"/>
    <x v="78"/>
    <m/>
    <s v="1.  Ausencia de controles definidos para la revisión previa de la información para el informe._x000a__x000a_2. Error involuntario al momento de construir los cuadros de análisis de austeridad._x000a__x000a__x000a_"/>
    <s v="2. Error involuntario al momento de construir los cuadros de análisis de austeridad."/>
    <s v="Acción correctiva"/>
    <s v="GA_AC14"/>
    <s v="Elaborar e implementar un instructivo para el reporte de Plan de Austeridad donde se referencie repositorio de informaicón soporte"/>
    <s v="Instructivo implementado"/>
    <n v="1"/>
    <d v="2026-05-01T00:00:00"/>
    <d v="2026-12-31T00:00:00"/>
    <n v="36"/>
    <s v="14. Gestión Administrativa"/>
    <m/>
    <n v="0"/>
    <s v="En proceso de elaboración "/>
    <s v="https://dnbcgovco-my.sharepoint.com/:f:/g/personal/planeacion_dnbc_gov_co/IgBLr1KmTScRQJCwcbaSj5xqAWmlIwMmCTekCAGNrDKO8Qs?e=3PLpwQ"/>
    <d v="2026-05-11T00:00:00"/>
    <s v="No se evidencia avance para el periodo"/>
    <n v="0"/>
    <x v="0"/>
    <d v="2026-05-28T00:00:00"/>
    <n v="0"/>
    <s v="No fue posible identificar evidencias para el presente período de análisis"/>
    <s v="SIN INICIAR"/>
    <s v="No aplica"/>
    <s v="No aplica"/>
    <s v="No aplica"/>
    <n v="0.5"/>
    <s v="Se adjunta borrador de la elaboración del instructivo de plan de austeridad"/>
    <s v="https://dnbcgovco-my.sharepoint.com/:f:/g/personal/planeacion_dnbc_gov_co/IgDxDuT9wXBCSrZWI8uUm5HDAei4w6P2oUZ2yRxvxJiTQK0?e=5BkKt9"/>
    <n v="46214"/>
    <s v="Se adjunta borrador de instructivo, en trámite de revisión para inclusión en SIGE"/>
    <n v="0.5"/>
    <s v="EN EJECUCIÓN"/>
    <m/>
    <m/>
    <m/>
    <m/>
    <m/>
    <s v="EFECTIVO"/>
    <s v="ABIERTO"/>
    <m/>
    <s v=""/>
    <s v=""/>
    <s v=""/>
    <s v=""/>
    <s v=""/>
    <s v=""/>
    <s v=""/>
    <m/>
    <m/>
    <m/>
    <s v="SIN INICIAR"/>
    <s v="EFECTIVO"/>
    <s v="ABIERTO"/>
    <m/>
    <s v=""/>
    <s v=""/>
    <s v=""/>
    <s v=""/>
    <s v=""/>
    <s v=""/>
    <s v=""/>
    <m/>
    <m/>
    <m/>
    <s v="SIN INICIAR"/>
    <s v="EFECTIVO"/>
    <s v="ABIERTO"/>
    <m/>
  </r>
  <r>
    <n v="126"/>
    <x v="0"/>
    <x v="4"/>
    <s v="Subdirección Administrativa y Financiera"/>
    <m/>
    <s v="2021_MC_H13"/>
    <n v="1"/>
    <x v="22"/>
    <x v="79"/>
    <m/>
    <s v="1. por qué: Desconocimiento de los roles y responsabilidades de la primera línea de defensa de acuerdo a lo estipulado en la resolución 246 de 2021._x000a__x000a_2, Ausencia de autocontrol, control y seguimiento   a la ejecución del proceso. "/>
    <s v="2. Ausencia de autocontrol, control y seguimiento a   la ejecución del proceso. "/>
    <s v="Acción correctiva"/>
    <s v="MC_AC9"/>
    <s v="Monitorear la formulación y ejecución de las acciones derivadas de los planes de mejora"/>
    <s v="Informes de monitoreos "/>
    <n v="4"/>
    <d v="2026-01-01T00:00:00"/>
    <d v="2026-12-31T00:00:00"/>
    <n v="54"/>
    <s v="03. Gestión de Análisis y Mejora Continua"/>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x v="0"/>
    <d v="2026-06-04T00:00:00"/>
    <n v="0.25"/>
    <s v="Se evidencia la realización del primer monitoreo a los planes de mejoramiento durante abril de 2026 y la aprobación de su reformulación en Comité de Control Interno. Desde la tercera línea de defensa se observa avance en la ejecución de la acción correctiva; no obstante, se recomienda mantener el monitoreo periódico para fortalecer el autocontrol y el cumplimiento de las acciones formuladas por los proces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s v="EN EJECUCIÓN"/>
    <d v="2026-08-10T00:00:00"/>
    <n v="0.25"/>
    <s v="Se evidenció la remisión del seguimiento preliminar de los Planes de Mejoramiento correspondiente al primer trimestre de 2026, junto con la matriz de acciones de mejora para su revisión y análisis."/>
    <s v="EN EJECUCIÓN"/>
    <m/>
    <s v="EFECTIVO"/>
    <s v="ABIERTO"/>
    <m/>
    <s v=""/>
    <s v=""/>
    <s v=""/>
    <s v=""/>
    <s v=""/>
    <s v=""/>
    <s v=""/>
    <m/>
    <m/>
    <m/>
    <s v="SIN INICIAR"/>
    <s v="EFECTIVO"/>
    <s v="ABIERTO"/>
    <m/>
    <s v=""/>
    <s v=""/>
    <s v=""/>
    <s v=""/>
    <s v=""/>
    <s v=""/>
    <s v=""/>
    <m/>
    <m/>
    <m/>
    <s v="SIN INICIAR"/>
    <s v="EFECTIVO"/>
    <s v="ABIERTO"/>
    <m/>
  </r>
  <r>
    <n v="127"/>
    <x v="0"/>
    <x v="4"/>
    <s v="Subdirección Administrativa y Financiera"/>
    <m/>
    <s v="2021_GF_H2"/>
    <n v="1"/>
    <x v="22"/>
    <x v="80"/>
    <s v="GESTIÓN PRESUPUESTAL Y EFICIENCIA DEL GASTO PÚBLICO"/>
    <s v="1. Porque; Existió un error humano en el desarrollo del ejercicio del proceso_x000a__x000a_2. Porque; Error en el momento de realizar el compromiso por lo tanto se tomó de manera incorrecta el uso presupuestal._x000a__x000a_3. Porque; Cuando se tomaron los controles ya se había registrado los usos presupuestales en el primer trimestre de 2021."/>
    <s v="Error en el momento de realizar el compromiso por lo tanto se tomó de manera incorrecta el uso presupuestal "/>
    <s v="Acción correctiva"/>
    <s v="GF_AC6"/>
    <s v="Actualizar procedimiento de Gestión de Pagos incluyendo control de verificación de usos presupuestales y gestión de PAC"/>
    <s v="Procedimiento actualizados"/>
    <n v="1"/>
    <d v="2026-04-01T00:00:00"/>
    <d v="2026-06-30T00:00:00"/>
    <n v="13.350000000000001"/>
    <s v="13. Gestión Financiera"/>
    <m/>
    <n v="1"/>
    <s v="Se deja en evidencia el procedimiento de gestion de pagos "/>
    <s v="https://dnbcgovco-my.sharepoint.com/:f:/g/personal/planeacion_dnbc_gov_co/IgAKPZEalRp3T7O44VwZjBLlARF86VpmllJA36VR9-2qDG8?e=W6XaGX"/>
    <d v="2026-05-11T00:00:00"/>
    <s v="Se incluye actualización de procedimiento junto a formatos del mismo"/>
    <n v="1"/>
    <x v="2"/>
    <d v="2026-05-28T00:00:00"/>
    <n v="1"/>
    <s v="se evidencia formatos de procedimientos actualizados para la gestion de pagos PC-GF-17, FO-GF-17-01, FO-GF-02, FO-GF-03, FO-GF-04, FO-GF-05, FO-GF-06, FO-GF-07, con fecha 27/03/2026.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gestion de pagos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128"/>
    <x v="0"/>
    <x v="4"/>
    <s v="Subdirección Administrativa y Financiera"/>
    <m/>
    <s v="2021_CO_H3"/>
    <n v="1"/>
    <x v="23"/>
    <x v="81"/>
    <m/>
    <s v="Porque: Desconocimiento técnico en la elaboración y actualización oportuna de los indicadores _x000a_"/>
    <s v="Desconocimiento técnico en la elaboración y actualización oportuna de los indicadores "/>
    <s v="Acción correctiva"/>
    <s v="GC_AC6"/>
    <s v="Revisar, diseñar y actualizar  los indicadores del Proceso de Gestión Contractual, incluyendo indicadores de eficiencia, efectividad y de eficacia. _x000a_"/>
    <s v="Tablero de Indicadores actualizado "/>
    <n v="1"/>
    <d v="2021-10-01T00:00:00"/>
    <d v="2022-06-30T00:00:00"/>
    <n v="40.35"/>
    <s v="15. Gestión Contractual"/>
    <m/>
    <n v="1"/>
    <s v="Se realizó la revisión, diseño y actualización de los indicadores del Proceso de Gestión Contractual, incorporando indicadores de eficiencia, eficacia y efectividad. Como evidencia se presenta el Tablero de Indicadores actualizado, el cual consolida los ajustes realizados para el adecuado seguimiento y control del proceso._x000a_"/>
    <s v="https://dnbcgovco-my.sharepoint.com/personal/planeacion_dnbc_gov_co/_layouts/15/onedrive.aspx?id=%2Fpersonal%2Fplaneacion%5Fdnbc%5Fgov%5Fco%2FDocuments%2FDocumentos%20SIGE%2F6%2E%20Planes%2FPLAN%20DE%20MEJORA%2F2026%2F01%2E%20Seguimiento%20Primer%20Trimestre%2F15%2E%20Gesti%C3%B3n%20Contractual%2FGC%5FAC6&amp;viewid=efb70791%2Db8ab%2D49e7%2Db552%2Dd3d4cbe976b9&amp;ct=1777321740236&amp;or=OWA%2DNT%2DMail"/>
    <d v="2026-05-11T00:00:00"/>
    <s v="Se incluye tablero de indicadores el proceso"/>
    <n v="1"/>
    <x v="2"/>
    <d v="2026-05-15T00:00:00"/>
    <n v="1"/>
    <s v="se evidencia formato de tablero de indicadores acualizado FO-MC-05-01 de fecha 24/09/2024,  La evidencia aportada permite verificar la ejecución de la acción correctiva estableci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ó la revisión, diseño y actualización de los indicadores del Proceso de Gestión Contractual, incorporando indicadores de eficiencia, eficacia y efectividad. Como evidencia se presenta el Tablero de Indicadores actualizado, el cual consolida los ajustes realizados para el adecuado seguimiento y control del proceso.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Actividad con cumplimiento reportado en el primer trimestre 2026"/>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129"/>
    <x v="0"/>
    <x v="4"/>
    <s v="Subdirección Administrativa y Financiera"/>
    <m/>
    <s v="2021_MC_H15"/>
    <n v="1"/>
    <x v="23"/>
    <x v="82"/>
    <m/>
    <s v="Porque: Falta de seguimiento, de  control y evaluación por parte del gestor del proceso  a las acciones a implementar descritas en el  plan de mejoramiento._x000a_"/>
    <s v="Falta de seguimiento, de  control y evaluación por parte del gestor del proceso a las acciones a implementar descritas en el plan de mejoramiento."/>
    <s v="Acción correctiva"/>
    <s v="MC_AC9"/>
    <s v="Monitorear la formulación y ejecución de las acciones derivadas de los planes de mejora"/>
    <s v="Informes de monitoreos "/>
    <n v="4"/>
    <d v="2026-01-01T00:00:00"/>
    <d v="2026-12-31T00:00:00"/>
    <n v="54"/>
    <s v="03. Gestión de Análisis y Mejora Continua"/>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x v="0"/>
    <d v="2026-06-04T00:00:00"/>
    <n v="0.25"/>
    <s v="Se evidencia avance en la ejecución de la acción correctiva mediante la realización del primer monitoreo a los planes de mejoramiento y la aprobación de su reformulación. Desde la tercera línea de defensa se recomienda mantener el monitoreo periódico y fortalecer el control sobre las acciones formuladas para asegurar su cumplimiento dentro de los plazos establecid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s v="EN EJECUCIÓN"/>
    <d v="2026-08-10T00:00:00"/>
    <n v="0.25"/>
    <s v="Se evidenció la remisión del seguimiento preliminar de los Planes de Mejoramiento correspondiente al primer trimestre de 2026, junto con la matriz de acciones de mejora para su revisión y análisis."/>
    <s v="EN EJECUCIÓN"/>
    <m/>
    <s v="EFECTIVO"/>
    <s v="ABIERTO"/>
    <m/>
    <s v=""/>
    <s v=""/>
    <s v=""/>
    <s v=""/>
    <s v=""/>
    <s v=""/>
    <s v=""/>
    <m/>
    <m/>
    <m/>
    <s v="SIN INICIAR"/>
    <s v="EFECTIVO"/>
    <s v="ABIERTO"/>
    <m/>
    <s v=""/>
    <s v=""/>
    <s v=""/>
    <s v=""/>
    <s v=""/>
    <s v=""/>
    <s v=""/>
    <m/>
    <m/>
    <m/>
    <s v="SIN INICIAR"/>
    <s v="EFECTIVO"/>
    <s v="ABIERTO"/>
    <m/>
  </r>
  <r>
    <n v="130"/>
    <x v="0"/>
    <x v="4"/>
    <s v="Dirección General"/>
    <m/>
    <s v="2021_DI_H1"/>
    <n v="1"/>
    <x v="23"/>
    <x v="83"/>
    <s v="INTEGRIDAD"/>
    <s v="Inaplicabilidad de controles establecidos en la Entidad mediante el Manual de Supervisión Contractual de la DNBC adoptado mediante Resolución 066 de 2016, _x000a_ "/>
    <s v=" Inaplicabilidad de controles establecidos en la Entidad mediante el Manual de Supervisión Contractual de la DNBC adoptado mediante Resolución 066 de 2016, "/>
    <s v="Acción correctiva"/>
    <s v="DI_AC5"/>
    <s v="Adelantar las acciones  disciplinarias a que haya lugar por el incumplimiento a los procedimientos y manuales establecidos por la entidad"/>
    <s v="Acciones adelantadas"/>
    <n v="1"/>
    <d v="2022-01-01T00:00:00"/>
    <d v="2022-12-31T00:00:00"/>
    <n v="54"/>
    <s v="12. Gestión de Asuntos Disciplinarios"/>
    <m/>
    <n v="1"/>
    <s v="Revisadas las carpetas existentes en el proceso de gestión de asuntos disciplinarios, se encontró que mediante Auto 003 de 8 de noviembre de 2023,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
    <s v="https://dnbcgovco-my.sharepoint.com/:f:/g/personal/planeacion_dnbc_gov_co/IgAuKkj054FjQpIhQTfpIU4uAaAYsPG2cwe3OH3tHQ-MiMQ?e=6NoMtK"/>
    <d v="2026-05-11T00:00:00"/>
    <s v="Se presenta un auto inhibitorio AUTO N 03-2023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x v="2"/>
    <d v="2026-05-15T00:00:00"/>
    <n v="1"/>
    <s v="Se presentó como soporte de las acciones adelantadas el Auto Inhibitorio N.° 03 de 8 de noviembre de  2023, mediante el cual se documenta la decisión adoptada frente al hallazgo. La evidencia aportada permite verificar la ejecución de la acción correctiva estableci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131"/>
    <x v="0"/>
    <x v="4"/>
    <s v="Subdirección Administrativa y Financiera"/>
    <m/>
    <s v="2021_CO_H7"/>
    <n v="1"/>
    <x v="23"/>
    <x v="84"/>
    <m/>
    <s v="Error en la plataforma SECOP II "/>
    <s v="Error en la plataforma SECOP II "/>
    <s v="Acción correctiva"/>
    <s v="GC_AC7"/>
    <s v="Aclaración de responsabilidades a través de resolución de ordenación de gasto"/>
    <s v="Resolucion realizada"/>
    <n v="4"/>
    <d v="2026-01-01T00:00:00"/>
    <d v="2026-03-31T00:00:00"/>
    <n v="13.5"/>
    <s v="15. Gestión Contractual"/>
    <s v="Reporte acto administrativo delegación del gasto del 2025"/>
    <n v="0.25"/>
    <s v="La actividad tuvo cumplimiento. Se realizó la aclaración de responsabilidades mediante la expedición de la Resolución de Ordenación del Gasto correspondiente a la vigencia 2025, la cual define de manera expresa las responsabilidades asociadas al proceso de ordenación del gasto. Dicha resolución se encuentra disponible como evidencia y permite verificar el cumplimiento de los lineamientos institucionales y la adecuada delimitación de funciones._x000a_"/>
    <s v="https://dnbcgovco-my.sharepoint.com/personal/planeacion_dnbc_gov_co/_layouts/15/onedrive.aspx?id=%2Fpersonal%2Fplaneacion%5Fdnbc%5Fgov%5Fco%2FDocuments%2FDocumentos%20SIGE%2F6%2E%20Planes%2FPLAN%20DE%20MEJORA%2F2026%2F01%2E%20Seguimiento%20Primer%20Trimestre%2F15%2E%20Gesti%C3%B3n%20Contractual%2FGC%5FAC7&amp;viewid=efb70791%2Db8ab%2D49e7%2Db552%2Dd3d4cbe976b9&amp;ct=1777387045307&amp;or=OWA%2DNT%2DMail"/>
    <d v="2026-05-11T00:00:00"/>
    <s v="Se incluye resolución de ordenación del gasto"/>
    <n v="1"/>
    <x v="2"/>
    <d v="2026-05-15T00:00:00"/>
    <n v="0.25"/>
    <s v="se evidencia resolucion N° 179 en la cual se hace la delegacion de la ordenacion del gast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25"/>
    <s v="La actividad tuvo cumplimiento. Se realizó la aclaración de responsabilidades mediante la expedición de la Resolución de Ordenación del Gasto correspondiente a la vigencia 2025, la cual define de manera expresa las responsabilidades asociadas al proceso de ordenación del gasto. Dicha resolución se encuentra disponible como evidencia y permite verificar el cumplimiento de los lineamientos institucionales y la adecuada delimitación de funcion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Actividad con cumplimiento reportado en el primer trimestre 2026"/>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132"/>
    <x v="0"/>
    <x v="4"/>
    <s v="Dirección General"/>
    <m/>
    <s v="2021_MC_H12"/>
    <n v="1"/>
    <x v="24"/>
    <x v="85"/>
    <s v="FORTALECIMIENTO ORGANIZACIONAL Y SIMPLIFICACIÓN DE PROCESOS"/>
    <s v=" La Entidad no cuenta con  el personal idóneo y con experticia técnica  que contribuya en la implementación de la Ley de transparencia y acceso de la información de acuerdo a lo estipulado por MINTIC. _x000a_ Desconocimiento de los lineamientos emitidos por MINTIC sobre los requisitos en materia de acceso a la información publica, accesibilidad web, seguridad digital y datos abiertos _x000a__x000a__x000a__x000a_"/>
    <s v=" Desconocimiento de los lineamientos emitidos por MINTIC sobre los requisitos en materia de acceso a la información publica, accesibilidad web, seguridad digital y datos abiertos _x000a_"/>
    <s v="Acción correctiva"/>
    <s v="MC_AC5"/>
    <s v="Realizar monitoreo constante a toda la normatividad relacionada con los estandares y directrices para la publicar la informacion señalada en la Ley 1712 de 2014"/>
    <s v="Numero de monitoreos realizados  "/>
    <n v="4"/>
    <d v="2026-01-01T00:00:00"/>
    <d v="2026-12-31T00:00:00"/>
    <n v="54"/>
    <s v="03. Gestión de Análisis y Mejora Continua"/>
    <s v="Acción Cumplida Pendiente evaluación tercera Linea"/>
    <n v="0"/>
    <s v="Se encuentra en elaboración el informe del primer trimestre"/>
    <n v="0"/>
    <d v="2026-05-11T00:00:00"/>
    <s v="Sin evidencia de inicio de la actividad"/>
    <n v="0"/>
    <x v="0"/>
    <d v="2026-06-04T00:00:00"/>
    <n v="0"/>
    <s v="No fue posible identificar evidencias para el presente período de análisis"/>
    <s v="SIN INICIAR"/>
    <s v="No aplica"/>
    <s v="No aplica"/>
    <s v="No aplica"/>
    <n v="0.25"/>
    <s v="Se realizó el primer informe correspondiente al primer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informe ITA prime trimestre"/>
    <n v="0.25"/>
    <s v="EN EJECUCIÓN"/>
    <d v="2026-08-10T00:00:00"/>
    <n v="0.25"/>
    <s v="Se evidenció la presentación de un informe de seguimiento al cumplimiento del ITA, correspondiente al segundo cuatrimestre de la vigencia 2026, elaborado en mayo de 2026 y con corte de la información al mes de abril de 2026. evidenciando uno de los cuateo monitoreos establecdidos."/>
    <s v="EN EJECUCIÓN"/>
    <m/>
    <s v="EFECTIVO"/>
    <s v="ABIERTO"/>
    <m/>
    <s v=""/>
    <s v=""/>
    <s v=""/>
    <s v=""/>
    <s v=""/>
    <s v=""/>
    <s v=""/>
    <m/>
    <m/>
    <m/>
    <s v="SIN INICIAR"/>
    <s v="EFECTIVO"/>
    <s v="ABIERTO"/>
    <m/>
    <s v=""/>
    <s v=""/>
    <s v=""/>
    <s v=""/>
    <s v=""/>
    <s v=""/>
    <s v=""/>
    <m/>
    <m/>
    <m/>
    <s v="SIN INICIAR"/>
    <s v="EFECTIVO"/>
    <s v="ABIERTO"/>
    <m/>
  </r>
  <r>
    <n v="133"/>
    <x v="0"/>
    <x v="4"/>
    <s v="Dirección General"/>
    <m/>
    <s v="2021_MC_H12"/>
    <n v="0"/>
    <x v="24"/>
    <x v="85"/>
    <m/>
    <s v=" La Entidad no cuenta con  el personal idóneo y con experticia técnica  que contribuya en la implementación de la Ley de transparencia y acceso de la información de acuerdo a lo estipulado por MINTIC. _x000a_ Desconocimiento de los lineamientos emitidos por MINTIC sobre los requisitos en materia de acceso a la información publica, accesibilidad web, seguridad digital y datos abiertos _x000a__x000a__x000a__x000a_"/>
    <s v=" Desconocimiento de los lineamientos emitidos por MINTIC sobre los requisitos en materia de acceso a la información publica, accesibilidad web, seguridad digital y datos abiertos _x000a_"/>
    <s v="Acción correctiva"/>
    <s v="GCo_AC1"/>
    <s v="Realizar los ajustes en la pagina principal del sitio web de la Entidad, implementado una sección particular identificada con el nombre: &quot;Transparencia y acceso a la información pública”, como también incluir   el footer o pie de página GOV.CO y el nuevo   menú de Atención y Servicios  a la Ciudadanía y Participa, teniendo en cuenta lo establecido en el Anexo 2 de la Resolución 1519 de 2020. "/>
    <s v="No. De actualizaciones realizadas/No de requerimientos estipulados en el Anexo 2 de la Resolución 1519 de 2020 MINTIC "/>
    <n v="1"/>
    <d v="2021-11-10T00:00:00"/>
    <d v="2021-12-31T00:00:00"/>
    <n v="7.6499999999999995"/>
    <s v="02. Gestión de Comunicaciones"/>
    <m/>
    <n v="1"/>
    <s v="Se informa que ya se realizaron los ajustes correspondientes en la página principal del sitio web de la Entidad, conforme a lo establecido en el Anexo 2 de la Resolución 1519 de 2020._x000a__x000a_En este sentido, se implementó la sección “Transparencia y acceso a la información pública”, así como la inclusión del footer (pie de página) GOV.CO y el nuevo menú de Atención y Servicios a la Ciudadanía y Participa._x000a__x000a_"/>
    <s v="https://dnbc.gov.co/transparencia-y-acceso-a-la-informacion-publica/"/>
    <d v="2026-05-11T00:00:00"/>
    <s v="Se adjunta pabtallazo de pagina web donde se evidencia la creación del portal de transparencia"/>
    <n v="1"/>
    <x v="2"/>
    <d v="2026-05-15T00:00:00"/>
    <n v="1"/>
    <s v="se evidencia pantallazo de la creacion del portal trasnparencia con fecha 01/10/2024  La evidencia aportada permite verificar la ejecución de la acción correctiva estableci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informa que ya se realizaron los ajustes correspondientes en la página principal del sitio web de la Entidad, conforme a lo establecido en el Anexo 2 de la Resolución 1519 de 2020._x000a__x000a_En este sentido, se implementó la sección “Transparencia y acceso a la información pública”, así como la inclusión del footer (pie de página) GOV.CO y el nuevo menú de Atención y Servicios a la Ciudadanía y Participa._x000a__x000a_"/>
    <s v="https://dnbc.gov.co/transparencia-y-acceso-a-la-informacion-publica/"/>
    <n v="46213"/>
    <s v="Se adjunta pabtallazo de pagina web donde se evidencia la creación del portal de transparencia"/>
    <n v="1"/>
    <s v="CUMPLIDO"/>
    <m/>
    <m/>
    <m/>
    <m/>
    <m/>
    <s v="EFECTIVO"/>
    <s v="ABIERTO"/>
    <m/>
    <s v=""/>
    <s v=""/>
    <s v=""/>
    <s v=""/>
    <s v=""/>
    <s v=""/>
    <s v=""/>
    <m/>
    <m/>
    <m/>
    <s v="SIN INICIAR"/>
    <s v="EFECTIVO"/>
    <s v="ABIERTO"/>
    <m/>
    <s v=""/>
    <s v=""/>
    <s v=""/>
    <s v=""/>
    <s v=""/>
    <s v=""/>
    <s v=""/>
    <m/>
    <m/>
    <m/>
    <s v="SIN INICIAR"/>
    <s v="EFECTIVO"/>
    <s v="ABIERTO"/>
    <m/>
  </r>
  <r>
    <n v="134"/>
    <x v="0"/>
    <x v="4"/>
    <s v="Dirección General"/>
    <m/>
    <s v="2021_MC_H12"/>
    <n v="0"/>
    <x v="24"/>
    <x v="85"/>
    <m/>
    <s v=" La Entidad no cuenta con  el personal idóneo y con experticia técnica  que contribuya en la implementación de la Ley de transparencia y acceso de la información de acuerdo a lo estipulado por MINTIC. _x000a_ Desconocimiento de los lineamientos emitidos por MINTIC sobre los requisitos en materia de acceso a la información publica, accesibilidad web, seguridad digital y datos abiertos _x000a__x000a__x000a__x000a_"/>
    <s v=" Desconocimiento de los lineamientos emitidos por MINTIC sobre los requisitos en materia de acceso a la información publica, accesibilidad web, seguridad digital y datos abiertos _x000a_"/>
    <s v="Acción correctiva"/>
    <s v="GCo_AC2"/>
    <s v="Socializar el procedimiento de publicación, actualización o eliminación de contenido en el portal web de la Entidad a los enlaces de cada uno de los procesos de la Entidad. "/>
    <s v="Socializaciones realizadas"/>
    <n v="1"/>
    <d v="2026-01-01T00:00:00"/>
    <d v="2026-04-30T00:00:00"/>
    <n v="17.849999999999998"/>
    <s v="02. Gestión de Comunicaciones"/>
    <m/>
    <n v="1"/>
    <s v="Se informa que la socialización esta planmteada para el día martes 28 de abril "/>
    <n v="0"/>
    <d v="2026-05-11T00:00:00"/>
    <s v="Se evidencia socialización el día 28 de abril"/>
    <n v="1"/>
    <x v="2"/>
    <d v="2026-05-28T00:00:00"/>
    <n v="1"/>
    <s v="Se evidencia listado de asistencia de socialización el 28/04/2026, de procedimiento de publicacion, actulizacion y eliminacion de contenido del portal web de la entidad, lo permite verificar la ejecución de la acción correctiva establecida."/>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ó la socialización  el día martes 28 de abril "/>
    <s v="https://dnbcgovco-my.sharepoint.com/personal/planeacion_dnbc_gov_co/_layouts/15/onedrive.aspx?ct=1783095595106&amp;or=OWA%2DNTB%2DMail&amp;ga=1&amp;id=%2Fpersonal%2Fplaneacion%5Fdnbc%5Fgov%5Fco%2FDocuments%2FDocumentos%20SIGE%2F6%2E%20Planes%2FPLAN%20DE%20MEJORA%2F2026%2F02%2E%20Seguimiento%20Segundo%20Trimestre%2F02%2E%20Gesti%C3%B3n%20de%20Comunicaciones"/>
    <n v="46213"/>
    <s v="Se evidencia socialización el día 28 de abril"/>
    <n v="1"/>
    <s v="CUMPLIDO"/>
    <m/>
    <m/>
    <m/>
    <m/>
    <m/>
    <s v="EFECTIVO"/>
    <s v="ABIERTO"/>
    <m/>
    <s v=""/>
    <s v=""/>
    <s v=""/>
    <s v=""/>
    <s v=""/>
    <s v=""/>
    <s v=""/>
    <m/>
    <m/>
    <m/>
    <s v="SIN INICIAR"/>
    <s v="EFECTIVO"/>
    <s v="ABIERTO"/>
    <m/>
    <s v=""/>
    <s v=""/>
    <s v=""/>
    <s v=""/>
    <s v=""/>
    <s v=""/>
    <s v=""/>
    <m/>
    <m/>
    <m/>
    <s v="SIN INICIAR"/>
    <s v="EFECTIVO"/>
    <s v="ABIERTO"/>
    <m/>
  </r>
  <r>
    <n v="135"/>
    <x v="0"/>
    <x v="4"/>
    <s v="Dirección General"/>
    <m/>
    <s v="2021_MC_H16"/>
    <n v="1"/>
    <x v="24"/>
    <x v="86"/>
    <s v="FORTALECIMIENTO ORGANIZACIONAL Y SIMPLIFICACIÓN DE PROCESOS"/>
    <s v=" La Entidad no cuenta con  el personal idóneo y con experticia técnica  que contribuya en la implementación de la Ley de transparencia y acceso de la información de acuerdo a lo estipulado por MINTIC. _x000a_ Desconocimiento de los lineamientos emitidos por MINTIC sobre los requisitos en materia de acceso a la información publica, accesibilidad web, seguridad digital y datos abiertos _x000a__x000a__x000a__x000a_"/>
    <s v=" Desconocimiento de los lineamientos emitidos por MINTIC sobre los requisitos en materia de acceso a la información publica, accesibilidad web, seguridad digital y datos abiertos _x000a_"/>
    <s v="Acción correctiva"/>
    <s v="MC_AC5"/>
    <s v="Realizar monitoreo constante a toda la normatividad relacionada con los estandares y directrices para la publicar la informacion señalada en la Ley 1712 de 2014"/>
    <s v="Numero de monitoreos realizados  "/>
    <n v="4"/>
    <d v="2026-01-01T00:00:00"/>
    <d v="2026-12-31T00:00:00"/>
    <n v="54"/>
    <s v="03. Gestión de Análisis y Mejora Continua"/>
    <s v="Acción Cumplida Pendiente evaluación tercera Linea"/>
    <n v="0"/>
    <s v="Se encuentra en elaboración el informe del primer trimestre"/>
    <n v="0"/>
    <d v="2026-05-11T00:00:00"/>
    <s v="Sin evidencia de inicio de la actividad"/>
    <n v="0"/>
    <x v="0"/>
    <d v="2026-06-04T00:00:00"/>
    <n v="0"/>
    <s v="No fue posible identificar evidencias para el presente período de análisis"/>
    <s v="SIN INICIAR"/>
    <s v="No aplica"/>
    <s v="No aplica"/>
    <s v="No aplica"/>
    <n v="0.25"/>
    <s v="Se realizó el primer informe correspondiente al primer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informe ITA prime trimestre"/>
    <n v="0.25"/>
    <s v="EN EJECUCIÓN"/>
    <d v="2026-08-10T00:00:00"/>
    <n v="0.25"/>
    <s v="Se evidenció la presentación de un informe de seguimiento al cumplimiento del ITA, correspondiente al segundo cuatrimestre de la vigencia 2026, elaborado en mayo de 2026 y con corte de la información al mes de abril de 2026. evidenciando uno de los cuateo monitoreos establecdidos."/>
    <s v="EN EJECUCIÓN"/>
    <m/>
    <s v="EFECTIVO"/>
    <s v="ABIERTO"/>
    <m/>
    <s v=""/>
    <s v=""/>
    <s v=""/>
    <s v=""/>
    <s v=""/>
    <s v=""/>
    <s v=""/>
    <m/>
    <m/>
    <m/>
    <s v="SIN INICIAR"/>
    <s v="EFECTIVO"/>
    <s v="ABIERTO"/>
    <m/>
    <s v=""/>
    <s v=""/>
    <s v=""/>
    <s v=""/>
    <s v=""/>
    <s v=""/>
    <s v=""/>
    <m/>
    <m/>
    <m/>
    <s v="SIN INICIAR"/>
    <s v="EFECTIVO"/>
    <s v="ABIERTO"/>
    <m/>
  </r>
  <r>
    <n v="136"/>
    <x v="0"/>
    <x v="4"/>
    <s v="Dirección General"/>
    <m/>
    <s v="2021_MC_H16"/>
    <n v="0"/>
    <x v="24"/>
    <x v="86"/>
    <m/>
    <s v=" La Entidad no cuenta con  el personal idóneo y con experticia técnica  que contribuya en la implementación de la Ley de transparencia y acceso de la información de acuerdo a lo estipulado por MINTIC._x000a_ A pesar de  que los procesos entregaron la información al funcionario responsable de administrar el sitio web, no se  ha dado cumplimiento a los lineamientos establecidos en la Resolución 1519 de 2020 MINTIC "/>
    <s v="A pesar de  que los procesos entregaron la información al funcionario responsable de administrar el sitio web, no se  ha dado cumplimiento a los lineamientos establecidos en la Resolución 1519 de 2020 MINTIC "/>
    <s v="Acción correctiva"/>
    <s v="GCo_AC3"/>
    <s v="Incluir el link de procesos y procedimeintos en el menu de Transparencia y Acceso a la informacion publica del sitio web de la Entidad.  "/>
    <s v="Link creado "/>
    <n v="1"/>
    <d v="2021-11-10T00:00:00"/>
    <d v="2021-12-31T00:00:00"/>
    <n v="7.6499999999999995"/>
    <s v="02. Gestión de Comunicaciones"/>
    <m/>
    <n v="1"/>
    <s v="Se informa que ya se encuentra el link de procesos y procedimientos en el menu de transparencia y acceso a la información."/>
    <s v="https://dnbc.gov.co/transparencia-y-acceso-a-la-informacion-publica/ - https://dnbcgovco-my.sharepoint.com/personal/planeacion_dnbc_gov_co/_layouts/15/onedrive.aspx?id=%2Fpersonal%2Fplaneacion%5Fdnbc%5Fgov%5Fco%2FDocuments%2FDocumentos%20SIGE%2F2%2E%20Procesos&amp;ga=1 "/>
    <d v="2026-05-11T00:00:00"/>
    <s v="Se evidencia pantallazo de transparencia dodne en el numeral 1.9 se da link a documentos del sistema de gestión de la entidad"/>
    <n v="1"/>
    <x v="2"/>
    <d v="2026-05-15T00:00:00"/>
    <n v="1"/>
    <s v="Se evidencia pantallazo de transparencia donde en el numeral 1.9 se da link a documentos del sistema de gestión de la entidad"/>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informa que ya se encuentra el link de procesos y procedimientos en el menu de transparencia y acceso a la información."/>
    <s v="https://dnbc.gov.co/transparencia-y-acceso-a-la-informacion-publica/ - https://dnbcgovco-my.sharepoint.com/personal/planeacion_dnbc_gov_co/_layouts/15/onedrive.aspx?id=%2Fpersonal%2Fplaneacion%5Fdnbc%5Fgov%5Fco%2FDocuments%2FDocumentos%20SIGE%2F2%2E%20Procesos&amp;ga=1 "/>
    <n v="46213"/>
    <s v="Se evidencia pantallazo de transparencia dodne en el numeral 1.9 se da link a documentos del sistema de gestión de la entidad"/>
    <n v="1"/>
    <s v="CUMPLIDO"/>
    <m/>
    <m/>
    <m/>
    <m/>
    <m/>
    <s v="EFECTIVO"/>
    <s v="ABIERTO"/>
    <m/>
    <s v=""/>
    <s v=""/>
    <s v=""/>
    <s v=""/>
    <s v=""/>
    <s v=""/>
    <s v=""/>
    <m/>
    <m/>
    <m/>
    <s v="SIN INICIAR"/>
    <s v="EFECTIVO"/>
    <s v="ABIERTO"/>
    <m/>
    <s v=""/>
    <s v=""/>
    <s v=""/>
    <s v=""/>
    <s v=""/>
    <s v=""/>
    <s v=""/>
    <m/>
    <m/>
    <m/>
    <s v="SIN INICIAR"/>
    <s v="EFECTIVO"/>
    <s v="ABIERTO"/>
    <m/>
  </r>
  <r>
    <n v="137"/>
    <x v="0"/>
    <x v="4"/>
    <s v="Subdirección Administrativa y Financiera"/>
    <m/>
    <s v="2021_TI_H7"/>
    <n v="1"/>
    <x v="24"/>
    <x v="87"/>
    <m/>
    <s v="Desconocimiento frente a las disposiciones legales  dispuesto en el Anexo 3 de la Resolución MinTIC de  2020 a las condiciones mínimas técnicas y de seguridad digital"/>
    <s v="Desconocimiento frente a las disposiciones legales  dispuesto en el Anexo 3 de la Resolución MinTIC de  2020 a las condiciones mínimas técnicas y de seguridad digital"/>
    <s v="Acción correctiva"/>
    <s v="TI_AC19"/>
    <s v="Actualizar la Política General de Seguridad y privacidad de la informacion 1. Gobierno Digital. 2. detección y prevención del  uso inadecuado de la información priveligiada 3. componente de infraestructura tecnologica y sus controles"/>
    <s v="Documento actualizado"/>
    <n v="1"/>
    <d v="2026-01-01T00:00:00"/>
    <d v="2026-06-30T00:00:00"/>
    <n v="26.85"/>
    <s v="18. Gestión de Tecnología e Informática"/>
    <m/>
    <n v="0"/>
    <n v="0"/>
    <n v="0"/>
    <d v="2026-05-11T00:00:00"/>
    <s v="No se evidencia seguimiento"/>
    <n v="0"/>
    <x v="0"/>
    <d v="2026-06-08T00:00:00"/>
    <n v="0"/>
    <s v="No fue posible identificar evidencias para el presente período de análisis"/>
    <s v="SIN INICIAR"/>
    <s v="No aplica"/>
    <s v="No aplica"/>
    <s v="No aplica"/>
    <n v="0"/>
    <s v="Sin reporte de información por parte de la primera linea de defensa"/>
    <n v="0"/>
    <n v="46214"/>
    <s v="No se encuentran evidencias de seguimiento"/>
    <n v="0"/>
    <s v="EN EJECUCIÓN"/>
    <d v="2026-08-10T00:00:00"/>
    <n v="0"/>
    <s v="No fue posible identificar evidencias para el presente período de análisis"/>
    <s v="SIN INICIAR"/>
    <m/>
    <s v="EFECTIVO"/>
    <s v="ABIERTO"/>
    <m/>
    <s v=""/>
    <s v=""/>
    <s v=""/>
    <s v=""/>
    <s v=""/>
    <s v=""/>
    <s v=""/>
    <m/>
    <m/>
    <m/>
    <s v="SIN INICIAR"/>
    <s v="EFECTIVO"/>
    <s v="ABIERTO"/>
    <m/>
    <s v=""/>
    <s v=""/>
    <s v=""/>
    <s v=""/>
    <s v=""/>
    <s v=""/>
    <s v=""/>
    <m/>
    <m/>
    <m/>
    <s v="SIN INICIAR"/>
    <s v="EFECTIVO"/>
    <s v="ABIERTO"/>
    <m/>
  </r>
  <r>
    <n v="138"/>
    <x v="0"/>
    <x v="4"/>
    <s v="Subdirección Administrativa y Financiera"/>
    <m/>
    <s v="2021_GD_H5"/>
    <n v="1"/>
    <x v="24"/>
    <x v="88"/>
    <s v="GESTIÓN DOCUMENTAL"/>
    <s v="La Entidad no cuenta con  el personal idóneo y con experticia técnica  que contribuya en la implementación de la Ley de transparencia y acceso de la información de acuerdo a lo estipulado por MINTIC. _x000a__x000a_Desconocimiento de la normatividad vigente emitida por MINTIC _x000a_"/>
    <s v="Desconocimiento de la normatividad vigente emitida por MINTIC _x000a_"/>
    <s v="Acción correctiva"/>
    <s v="Pendiente"/>
    <s v="Enviar al administrador de la pagina web para su publicación la siguiente información: documento actualizado de los activos de información,  el esquema de publicación de la información,  el programa de gestión documental,  las tablas de retención documental y acto administrativo con los costos de resproduccion de la informacion publica "/>
    <s v="No de documentos enviados /No de documentos  programadas *100"/>
    <n v="1"/>
    <d v="2021-11-10T00:00:00"/>
    <d v="2022-06-30T00:00:00"/>
    <n v="34.5"/>
    <s v="17. Gestión Documental"/>
    <m/>
    <n v="0"/>
    <s v="PENDIENTE"/>
    <n v="0"/>
    <d v="2026-05-11T00:00:00"/>
    <s v="Sin información"/>
    <n v="0"/>
    <x v="1"/>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VENCIDA"/>
    <s v="No aplica"/>
    <s v="No aplica"/>
    <s v="No aplica"/>
    <s v="REVISAR"/>
    <s v="PENDIENTE. Este hallazgo es muy antiguo y el proceso de gestión al usuario no tiene nisiquiera la información de la política que se refiere. En la reunión inicial con Planeación y Control Interno se quedó de revisar este ítem para que no perjudique la gestión del área."/>
    <s v="EVIDENCIAS SEGUNDO TRIMESTRE 2026 PLAN MEJORA"/>
    <n v="46214"/>
    <s v="Sin información del hallazgo "/>
    <n v="0"/>
    <s v="VENCIDO"/>
    <d v="2026-08-12T00:00:00"/>
    <n v="0"/>
    <s v="No fue posible identificar evidencias para el presente período de análisis"/>
    <s v="VENCIDA"/>
    <m/>
    <s v="EFECTIVO"/>
    <s v="ABIERTO"/>
    <m/>
    <s v=""/>
    <s v=""/>
    <s v=""/>
    <s v=""/>
    <s v=""/>
    <s v=""/>
    <s v=""/>
    <m/>
    <m/>
    <m/>
    <s v="SIN INICIAR"/>
    <s v="EFECTIVO"/>
    <s v="ABIERTO"/>
    <m/>
    <s v=""/>
    <s v=""/>
    <s v=""/>
    <s v=""/>
    <s v=""/>
    <s v=""/>
    <s v=""/>
    <m/>
    <m/>
    <m/>
    <s v="SIN INICIAR"/>
    <s v="EFECTIVO"/>
    <s v="ABIERTO"/>
    <m/>
  </r>
  <r>
    <n v="139"/>
    <x v="0"/>
    <x v="4"/>
    <s v="Dirección General"/>
    <m/>
    <s v="2021_CJ_H1"/>
    <n v="1"/>
    <x v="24"/>
    <x v="89"/>
    <m/>
    <s v=" La Entidad no cuenta con  el personal idóneo y con experticia técnica  que contribuya en la implementación de la Ley de transparencia y acceso de la información de acuerdo a lo estipulado por MINTIC. _x000a_ Desconocimiento de los lineamientos emitidos por MINTIC sobre los requisitos en materia de acceso a la información publica, accesibilidad web, seguridad digital y datos abiertos _x000a__x000a__x000a__x000a_"/>
    <s v=" Desconocimiento de los lineamientos emitidos por MINTIC sobre los requisitos en materia de acceso a la información publica, accesibilidad web, seguridad digital y datos abiertos _x000a_"/>
    <s v="Acción correctiva"/>
    <s v="MC_AC5"/>
    <s v="Realizar monitoreo constante a toda la normatividad relacionada con los estandares y directrices para la publicar la informacion señalada en la Ley 1712 de 2014"/>
    <s v="Numero de monitoreos realizados  "/>
    <n v="4"/>
    <d v="2026-01-01T00:00:00"/>
    <d v="2026-12-31T00:00:00"/>
    <n v="54"/>
    <s v="03. Gestión de Análisis y Mejora Continua"/>
    <m/>
    <n v="0"/>
    <s v="Se encuentra en elaboración el informe del primer trimestre"/>
    <n v="0"/>
    <d v="2026-05-11T00:00:00"/>
    <s v="Sin evidencia de inicio de la actividad"/>
    <n v="0"/>
    <x v="0"/>
    <d v="2026-06-04T00:00:00"/>
    <n v="0"/>
    <s v="No fue posible identificar evidencias para el presente período de análisis"/>
    <s v="SIN INICIAR"/>
    <s v="No aplica"/>
    <s v="No aplica"/>
    <s v="No aplica"/>
    <n v="0.25"/>
    <s v="Se realizó el primer informe correspondiente al primer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informe ITA prime trimestre"/>
    <n v="0.25"/>
    <s v="EN EJECUCIÓN"/>
    <d v="2026-08-10T00:00:00"/>
    <n v="0.25"/>
    <s v="Se evidenció la presentación de un informe de seguimiento al cumplimiento del ITA, correspondiente al segundo cuatrimestre de la vigencia 2026, elaborado en mayo de 2026 y con corte de la información al mes de abril de 2026. evidenciando uno de los cuateo monitoreos establecdidos."/>
    <s v="EN EJECUCIÓN"/>
    <m/>
    <s v="EFECTIVO"/>
    <s v="ABIERTO"/>
    <m/>
    <s v=""/>
    <s v=""/>
    <s v=""/>
    <s v=""/>
    <s v=""/>
    <s v=""/>
    <s v=""/>
    <m/>
    <m/>
    <m/>
    <s v="SIN INICIAR"/>
    <s v="EFECTIVO"/>
    <s v="ABIERTO"/>
    <m/>
    <s v=""/>
    <s v=""/>
    <s v=""/>
    <s v=""/>
    <s v=""/>
    <s v=""/>
    <s v=""/>
    <m/>
    <m/>
    <m/>
    <s v="SIN INICIAR"/>
    <s v="EFECTIVO"/>
    <s v="ABIERTO"/>
    <m/>
  </r>
  <r>
    <n v="140"/>
    <x v="0"/>
    <x v="4"/>
    <s v="Dirección General"/>
    <m/>
    <s v="2021_CJ_H1"/>
    <n v="0"/>
    <x v="24"/>
    <x v="89"/>
    <m/>
    <s v="La Entidad no cuenta con  el personal idóneo y con experticia técnica  que contribuya en la implementación de la Ley de transparencia y acceso de la información de acuerdo a lo estipulado por MINTIC. _x000a__x000a_ Desconocimiento de los lineamientos emitidos por MINTIC _x000a_"/>
    <s v="Desconocimiento de los lineamientos emitidos por MINTIC _x000a_"/>
    <s v="Acción correctiva"/>
    <s v="GJ_AC2"/>
    <s v="Actualizar y socializar de forma periodica el normograma institucional "/>
    <s v="Normograma actualizado y divulgado"/>
    <n v="4"/>
    <d v="2026-01-01T00:00:00"/>
    <d v="2026-12-31T00:00:00"/>
    <n v="54"/>
    <s v="16. Gestión Jurídica"/>
    <m/>
    <n v="0"/>
    <n v="0"/>
    <n v="0"/>
    <d v="2026-05-11T00:00:00"/>
    <s v="No se realizó seguimiento"/>
    <n v="0"/>
    <x v="0"/>
    <d v="2026-05-15T00:00:00"/>
    <n v="0"/>
    <s v="No fue posible identificar evidencias para el presente período de análisis"/>
    <s v="SIN INICIAR"/>
    <s v="No aplica"/>
    <s v="No aplica"/>
    <s v="No aplica"/>
    <n v="1"/>
    <s v="se adjunta pantallazo del cargue y publicacion en la pagina de la DNBC del normograma"/>
    <s v="https://dnbcgovco-my.sharepoint.com/my?id=%2Fpersonal%2Fyerlis%5Fpeinado%5Fdnbc%5Fgov%5Fco%2FDocuments%2FDRIVE%20EVIDENCIAS%20ACCIONES%20DE%20MEJORA&amp;viewid=2bd0da41%2Dc24a%2D4219%2D9b50%2D3f7b97ed8c4c"/>
    <n v="46218"/>
    <s v="Aunque se incluye pantallazo del normograma, este no se ha actualizado desde 2021"/>
    <n v="0"/>
    <s v="EN EJECUCIÓN"/>
    <d v="2026-07-27T00:00:00"/>
    <n v="0"/>
    <s v="Se evidencio soporte de normograma desactualizado como soporte a la acción."/>
    <s v="SIN INICIAR"/>
    <m/>
    <s v="EFECTIVO"/>
    <s v="ABIERTO"/>
    <m/>
    <s v=""/>
    <s v=""/>
    <s v=""/>
    <s v=""/>
    <s v=""/>
    <s v=""/>
    <s v=""/>
    <m/>
    <m/>
    <m/>
    <s v="SIN INICIAR"/>
    <s v="EFECTIVO"/>
    <s v="ABIERTO"/>
    <m/>
    <s v=""/>
    <s v=""/>
    <s v=""/>
    <s v=""/>
    <s v=""/>
    <s v=""/>
    <s v=""/>
    <m/>
    <m/>
    <m/>
    <s v="SIN INICIAR"/>
    <s v="EFECTIVO"/>
    <s v="ABIERTO"/>
    <m/>
  </r>
  <r>
    <n v="141"/>
    <x v="0"/>
    <x v="4"/>
    <s v="Subdirección Administrativa y Financiera"/>
    <m/>
    <s v="2021_CO_H8"/>
    <n v="1"/>
    <x v="25"/>
    <x v="90"/>
    <m/>
    <s v="1. No se tiene incluida dentro de los contratos de  contratistas bomberos la obligación de acompañamiento y coordinacion en la atención de incidentes relacionados con la actividad bomberil. "/>
    <s v="*No se tiene incluida dentro de los contratos de  contratistas bomberos la obligación  de acompañamiento y coordinacion en la atención de incidentes relacionados con la actividad bomberil. "/>
    <s v="Acción correctiva"/>
    <s v="GC_AC8"/>
    <s v="Incluir la obligación especifica en los contratos suscritos entre la DNBC y personas con formación bomberil  de  realizar acompañamiento y coordinación en la atención de incidentes relacionados con la actividad bomberil. "/>
    <s v="Número de contratistas Bomberos con la obligación contractual para realizar acompañamiento y coordinación en la atención de incidentes/número total de contratistas bomberos*100"/>
    <n v="1"/>
    <d v="2022-01-01T00:00:00"/>
    <d v="2022-06-30T00:00:00"/>
    <n v="26.85"/>
    <s v="15. Gestión Contractual"/>
    <s v="En mesa de trabajo se determina que se debe es reportar seguimiento"/>
    <n v="0"/>
    <n v="0"/>
    <n v="0"/>
    <d v="2026-05-11T00:00:00"/>
    <s v="Sin avance en la actividad"/>
    <n v="0"/>
    <x v="1"/>
    <d v="2026-05-15T00:00:00"/>
    <n v="0"/>
    <s v="Se evidencio que la accion formulada carece de soportes que permitan verificar el cumplimiento de la actividad, toda vez que la accion no fue ejecuta dentro del plazo establecido"/>
    <s v="VENCIDA"/>
    <s v="No aplica"/>
    <s v="No aplica"/>
    <s v="No aplica"/>
    <n v="0"/>
    <n v="0"/>
    <n v="0"/>
    <s v="11/07/206"/>
    <s v="No se evidencian soportes de la actividad"/>
    <n v="0"/>
    <s v="VENCIDO"/>
    <d v="2026-07-27T00:00:00"/>
    <n v="0"/>
    <s v="Se evidencio que la accion formulada carece de soportes que permitan verificar el cumplimiento de la actividad"/>
    <s v="VENCIDA"/>
    <m/>
    <s v="EFECTIVO"/>
    <s v="ABIERTO"/>
    <m/>
    <s v=""/>
    <s v=""/>
    <s v=""/>
    <s v=""/>
    <s v=""/>
    <s v=""/>
    <s v=""/>
    <m/>
    <m/>
    <m/>
    <s v="SIN INICIAR"/>
    <s v="EFECTIVO"/>
    <s v="ABIERTO"/>
    <m/>
    <s v=""/>
    <s v=""/>
    <s v=""/>
    <s v=""/>
    <s v=""/>
    <s v=""/>
    <s v=""/>
    <m/>
    <m/>
    <m/>
    <s v="SIN INICIAR"/>
    <s v="EFECTIVO"/>
    <s v="ABIERTO"/>
    <m/>
  </r>
  <r>
    <n v="142"/>
    <x v="0"/>
    <x v="4"/>
    <s v="Subdirección Administrativa y Financiera"/>
    <m/>
    <s v="2021_AD_H11"/>
    <n v="1"/>
    <x v="25"/>
    <x v="91"/>
    <m/>
    <s v="1. Aunque la entidad publicó el contrato en el secop, se declaró desierto dos veces, por lo anterior no se han realizado los mantenimiento correctivo y preventivo de los vehículos de la DNBC. _x000a__x000a_2. No se cuenta con el plan del mantenimiento preventivo y correctivo de las instalaciones y de los vehículos."/>
    <s v="*No se cuenta con el plan del mantenimiento preventivo y correctivo de las instalaciones y de los vehículos."/>
    <s v="Acción correctiva"/>
    <s v="GA_AC03"/>
    <s v="Elaborar y Ejecutar plan o programa de mantenimiento exigidos por la norma."/>
    <s v="Plan o programa de mantenimiento ejecutado"/>
    <n v="1"/>
    <d v="2026-05-01T00:00:00"/>
    <d v="2026-12-31T00:00:00"/>
    <n v="36"/>
    <s v="14. Gestión Administrativa"/>
    <m/>
    <n v="0"/>
    <s v="En proceso de elaboración "/>
    <s v="https://dnbcgovco-my.sharepoint.com/:f:/g/personal/planeacion_dnbc_gov_co/IgCHix03hdsORJdFzXwbKzzkAYCwKvT-WMSbymO7s_ZNdBo?e=tzOHt9"/>
    <d v="2026-05-11T00:00:00"/>
    <s v="No se evidencia avance para el periodo"/>
    <n v="0"/>
    <x v="0"/>
    <d v="2026-05-28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s v="EN EJECUCIÓN"/>
    <m/>
    <m/>
    <m/>
    <m/>
    <m/>
    <s v="EFECTIVO"/>
    <s v="ABIERTO"/>
    <m/>
    <s v=""/>
    <s v=""/>
    <s v=""/>
    <s v=""/>
    <s v=""/>
    <s v=""/>
    <s v=""/>
    <m/>
    <m/>
    <m/>
    <s v="SIN INICIAR"/>
    <s v="EFECTIVO"/>
    <s v="ABIERTO"/>
    <m/>
    <s v=""/>
    <s v=""/>
    <s v=""/>
    <s v=""/>
    <s v=""/>
    <s v=""/>
    <s v=""/>
    <m/>
    <m/>
    <m/>
    <s v="SIN INICIAR"/>
    <s v="EFECTIVO"/>
    <s v="ABIERTO"/>
    <m/>
  </r>
  <r>
    <n v="143"/>
    <x v="0"/>
    <x v="4"/>
    <s v="Subdirección Administrativa y Financiera"/>
    <m/>
    <s v="2021_TH_H8"/>
    <n v="1"/>
    <x v="25"/>
    <x v="92"/>
    <m/>
    <s v="1. Debido a que no se ha formalizado el plan de trabajo de PESV, no se ha realizado diagnostico inicial ni capacitación de seguridad vial _x000a__x000a_2. Priorizacion de otras actividades del  Plan de trabajo anual (PTA)."/>
    <s v="*Priorizacion de otras actividades del  Plan de trabajo anual (PTA)."/>
    <s v="Acción correctiva"/>
    <s v="TH_AC10"/>
    <s v="Formalizar el PESV  en el SIGE y realización de plan de trabajo para ejecución del mismo."/>
    <s v="Documento formalizado en le SIGE"/>
    <n v="1"/>
    <d v="2026-01-01T00:00:00"/>
    <d v="2026-06-30T00:00:00"/>
    <n v="26.85"/>
    <s v="11. Gestión del Talento Humano"/>
    <m/>
    <n v="0"/>
    <n v="0"/>
    <n v="0"/>
    <d v="2026-05-11T00:00:00"/>
    <s v="No se evidencia seguimiento"/>
    <n v="0"/>
    <x v="0"/>
    <d v="2026-05-15T00:00:00"/>
    <n v="0"/>
    <s v="No fue posible identificar evidencias para el presente período de análisis"/>
    <s v="SIN INICIAR"/>
    <s v="No aplica"/>
    <s v="No aplica"/>
    <s v="No aplica"/>
    <n v="1"/>
    <s v="Se adjunta plan de trabaj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n v="0.2"/>
    <s v="VENCIDO"/>
    <d v="2026-07-27T00:00:00"/>
    <n v="0"/>
    <s v="Se evidencio que la accion formulada carece de soportes que permitan verificar el cumplimiento de la actividad"/>
    <s v="VENCIDA"/>
    <m/>
    <s v="EFECTIVO"/>
    <s v="ABIERTO"/>
    <m/>
    <s v=""/>
    <s v=""/>
    <s v=""/>
    <s v=""/>
    <s v=""/>
    <s v=""/>
    <s v=""/>
    <m/>
    <m/>
    <m/>
    <s v="SIN INICIAR"/>
    <s v="EFECTIVO"/>
    <s v="ABIERTO"/>
    <m/>
    <s v=""/>
    <s v=""/>
    <s v=""/>
    <s v=""/>
    <s v=""/>
    <s v=""/>
    <s v=""/>
    <m/>
    <m/>
    <m/>
    <s v="SIN INICIAR"/>
    <s v="EFECTIVO"/>
    <s v="ABIERTO"/>
    <m/>
  </r>
  <r>
    <n v="144"/>
    <x v="0"/>
    <x v="4"/>
    <s v="Subdirección Administrativa y Financiera"/>
    <m/>
    <s v="2021_GF_H5"/>
    <n v="1"/>
    <x v="26"/>
    <x v="93"/>
    <m/>
    <s v="1. Porque; El proceso de Gestión de talento humano no reporta a tiempo las novedades de incapacidad al área de Gestión Financiera de manera oportuna. _x000a__x000a_2. Porque; No se realizó las conciliaciones entre talento humano y financiera en las licencias de incapacidades. _x000a__x000a_3. Porque; Falta de seguimiento y control por parte de la Gestión de talento humano y financiera _x000a_"/>
    <s v="Falta de seguimiento y control por parte de la Gestión de talento humano y financiera _x000a_"/>
    <s v="Acción correctiva"/>
    <s v="GF_AC1"/>
    <s v="Formulación del procedimiento Conciliaciones contables donde se cruza la información de incapacidades "/>
    <s v="Procedimiento formulado"/>
    <n v="1"/>
    <d v="2026-01-01T00:00:00"/>
    <d v="2026-03-31T00:00:00"/>
    <n v="13.5"/>
    <s v="13. Gestión Financiera"/>
    <m/>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x v="2"/>
    <d v="2026-05-28T00:00:00"/>
    <n v="1"/>
    <s v="Se evidencia procedimiento conciliaciones contables PC-GF-16 y formato PC-GF-16-01 vigencia 2025, lo que permite verificar el cumplimiento de la actividad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145"/>
    <x v="0"/>
    <x v="4"/>
    <s v="Subdirección Administrativa y Financiera"/>
    <m/>
    <s v="2021_GF_H3"/>
    <n v="1"/>
    <x v="26"/>
    <x v="94"/>
    <s v="GESTIÓN PRESUPUESTAL Y EFICIENCIA DEL GASTO PÚBLICO"/>
    <s v="1. Porque; Existió un error humano en el desarrollo del ejercicio del proceso_x000a__x000a_2. Porque; Error en el momento de realizar el compromiso por lo tanto se tomó de manera incorrecta el uso presupuestal._x000a__x000a_3. Porque; Cuando se tomaron los controles ya se había registrado los usos presupuestales en el primer trimestre de 2021."/>
    <s v="Error en el momento de realizar el compromiso por lo tanto se tomó de manera incorrecta el uso presupuestal "/>
    <s v="Acción correctiva"/>
    <s v="GF_AC6"/>
    <s v="Actualizar procedimiento de Gestión de Pagos incluyendo control de verificación de usos presupuestales y gestión de PAC"/>
    <s v="Procedimiento actualizados"/>
    <n v="1"/>
    <d v="2026-04-01T00:00:00"/>
    <d v="2026-06-30T00:00:00"/>
    <n v="13.350000000000001"/>
    <s v="13. Gestión Financiera"/>
    <m/>
    <n v="1"/>
    <s v="Se deja en evidencia el procedimiento de gestion de pagos "/>
    <s v="https://dnbcgovco-my.sharepoint.com/:f:/g/personal/planeacion_dnbc_gov_co/IgAKPZEalRp3T7O44VwZjBLlARF86VpmllJA36VR9-2qDG8?e=W6XaGX"/>
    <d v="2026-05-11T00:00:00"/>
    <s v="Se incluye actualización de procedimiento junto a formatos del mismo"/>
    <n v="1"/>
    <x v="2"/>
    <d v="2026-05-28T00:00:00"/>
    <n v="1"/>
    <s v="se evidencia formatos de procedimientos actualizados para la gestion de pagos PC-GF-17, FO-GF-17-01, FO-GF-02, FO-GF-03, FO-GF-04, FO-GF-05, FO-GF-06, FO-GF-07, con fecha 27/03/2026.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gestion de pagos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146"/>
    <x v="0"/>
    <x v="4"/>
    <s v="Subdirección Administrativa y Financiera"/>
    <m/>
    <s v="2021_TH_H4"/>
    <n v="1"/>
    <x v="26"/>
    <x v="95"/>
    <m/>
    <s v="1. No se adelantan las acciones a que haya lugar para que los contratistas y funcionarios cumplan con la legalización oportuno de las comisiones y viáticos_x000a__x000a_2. Desconocimiento por parte de los funcionarios y contratistas de los lineamientos establecidos para la solicitud, legalización y tramites de comisiones y tiquetes_x000a__x000a_3. Los funcionarios y contratistas hacen caso omiso al correo de legalización de comisión_x000a__x000a_4.No se da cumplimiento a la resolución 60 de 2021 y se continua otorgando viáticos sin legalizar los anteriores. "/>
    <s v="No se da cumplimiento a la resolución 60 de 2021. _x000a_  pese a los controles establecidos en el area los funcionarios y contratistas siguen incumpliendo"/>
    <s v="Acción correctiva"/>
    <s v="TH_AC4"/>
    <s v="Informe de alertas sobre legalización de comisiones"/>
    <s v="Informes Realizados"/>
    <n v="12"/>
    <d v="2026-01-01T00:00:00"/>
    <d v="2026-12-31T00:00:00"/>
    <n v="54"/>
    <s v="11. Gestión del Talento Humano"/>
    <s v="Viaticos"/>
    <n v="0"/>
    <n v="0"/>
    <n v="0"/>
    <d v="2026-05-11T00:00:00"/>
    <s v="No se evidencia seguimiento"/>
    <n v="0"/>
    <x v="0"/>
    <d v="2026-05-15T00:00:00"/>
    <n v="0"/>
    <s v="No fue posible identificar evidencias para el presente período de análisis"/>
    <s v="SIN INICIAR"/>
    <s v="No aplica"/>
    <s v="No aplica"/>
    <s v="No aplica"/>
    <n v="0"/>
    <n v="0"/>
    <n v="0"/>
    <n v="46214"/>
    <s v="No se evidencia seguimiento"/>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147"/>
    <x v="0"/>
    <x v="4"/>
    <s v="Dirección General"/>
    <m/>
    <s v="2021_TH_H4"/>
    <n v="0"/>
    <x v="26"/>
    <x v="95"/>
    <s v="INTEGRIDAD"/>
    <s v="_x000a__x000a_1. No se adelantan las acciones a que haya lugar para que los contratistas y funcionarios cumplan con la legalización oportuno de las comisiones y viáticos_x000a__x000a_2. Desconocimiento por parte de los funcionarios y contratistas de los lineamientos establecidos para la solicitud, legalización y tramites de comisiones y tiquetes_x000a__x000a_3. Los funcionarios y contratistas hacen caso omiso al correo de legalización de comisión_x000a__x000a_4.No se da cumplimiento a la resolución 60 de 2021 y se continua otorgando viáticos sin legalizar los anteriores. "/>
    <s v="No se da cumplimiento a la resolución 60 de 2021. _x000a_  pese a los controles establecidos en el area los funcionarios y contratistas siguen incumpliendo"/>
    <s v="Acción correctiva"/>
    <s v="DI_AC6"/>
    <s v="Adelantar las acciones a que haya lugar por la falta de seguimiento por parte de los supervisores"/>
    <s v="Acciones Legales adelantadas"/>
    <n v="1"/>
    <d v="2021-12-27T00:00:00"/>
    <d v="2022-12-31T00:00:00"/>
    <n v="54.599999999999994"/>
    <s v="12. Gestión de Asuntos Disciplinarios"/>
    <m/>
    <n v="1"/>
    <s v="Revisadas las carpetas existentes en el proceso de gestión de asuntos disciplinarios, se encontró que mediante Auto 004 de 11 de abril de 2024,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
    <s v="https://dnbcgovco-my.sharepoint.com/:f:/g/personal/planeacion_dnbc_gov_co/IgCCgeeFFC4RQ7L8G2MRLl2-AYOt5KUGOd2zUNV86-0Ipso?e=HRj7FT"/>
    <d v="2026-05-11T00:00:00"/>
    <s v="Se presenta un auto inhibitorio AUTO N 04-2024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x v="2"/>
    <d v="2026-05-15T00:00:00"/>
    <n v="1"/>
    <s v="Se presenta como evidencia el Auto N.° 04 del 11 de abril de 2024, mediante el cual se profiere decisión inhibitoria respecto de los hechos objeto del proceso auditor, al concluir que no existían méritos para iniciar actuación disciplinaria. La evidencia aportada permite verificar el cumplimiento de la acción correctiva estableci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148"/>
    <x v="0"/>
    <x v="4"/>
    <s v="Subdirección Administrativa y Financiera"/>
    <m/>
    <s v="2021_AD_H2"/>
    <n v="1"/>
    <x v="26"/>
    <x v="96"/>
    <m/>
    <s v="1. Por que, no existe un procedimiento en el cual este establecido los usos y manejo de los vehículos de la DNBC ._x000a__x000a__x000a_2. La planilla de pre inspección y desplazamiento para los vehículos de desplazamiento de la DNBC no permite evidenciar la justificación de las necesidades del servicio   _x000a__x000a_3. No se evidencian las justificaciones claras, concretas origen, destino, etc., del uso de los vehículos de la DNBC los fines de semana y festivos por necesidades del servicio._x000a__x000a_4. Por que no se realizo un adecuado control y verificación del diligenciamiento  de las plantillas de uso de los vehículos._x000a__x000a__x000a__x000a__x000a_"/>
    <s v="_x000a_4. Por que no se realizo un adecuado control y verificación del diligenciamiento  de las plantillas de uso de los vehículo"/>
    <s v="Acción correctiva"/>
    <s v="GA_AC03"/>
    <s v="Elaborar y Ejecutar plan o programa de mantenimiento exigidos por la norma."/>
    <s v="Plan o programa de mantenimiento ejecutado"/>
    <n v="1"/>
    <d v="2026-05-01T00:00:00"/>
    <d v="2026-12-31T00:00:00"/>
    <n v="36"/>
    <s v="14. Gestión Administrativa"/>
    <m/>
    <n v="0"/>
    <s v="En proceso de elaboración "/>
    <s v="https://dnbcgovco-my.sharepoint.com/:f:/g/personal/planeacion_dnbc_gov_co/IgCHix03hdsORJdFzXwbKzzkAYCwKvT-WMSbymO7s_ZNdBo?e=tzOHt9"/>
    <d v="2026-05-11T00:00:00"/>
    <s v="No se evidencia avance para el periodo"/>
    <n v="0"/>
    <x v="0"/>
    <d v="2026-05-28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s v="EN EJECUCIÓN"/>
    <m/>
    <m/>
    <m/>
    <m/>
    <m/>
    <s v="EFECTIVO"/>
    <s v="ABIERTO"/>
    <m/>
    <s v=""/>
    <s v=""/>
    <s v=""/>
    <s v=""/>
    <s v=""/>
    <s v=""/>
    <s v=""/>
    <m/>
    <m/>
    <m/>
    <s v="SIN INICIAR"/>
    <s v="EFECTIVO"/>
    <s v="ABIERTO"/>
    <m/>
    <s v=""/>
    <s v=""/>
    <s v=""/>
    <s v=""/>
    <s v=""/>
    <s v=""/>
    <s v=""/>
    <m/>
    <m/>
    <m/>
    <s v="SIN INICIAR"/>
    <s v="EFECTIVO"/>
    <s v="ABIERTO"/>
    <m/>
  </r>
  <r>
    <n v="149"/>
    <x v="0"/>
    <x v="4"/>
    <s v="Subdirección Administrativa y Financiera"/>
    <m/>
    <s v="2021_AD_H10"/>
    <n v="1"/>
    <x v="26"/>
    <x v="97"/>
    <m/>
    <s v="_x000a_4. Por que no se realizo un adecuado control y verificación del diligenciamiento  de las plantillas de uso de los vehículo"/>
    <s v="Hallazgos por parte de los Órganos de Control_x000a__x000a_Presuntas faltas disciplinarias  "/>
    <s v="Acción correctiva"/>
    <s v="GA_AC15"/>
    <s v="Actualizar el formato de salida de vehículos estableciendo la justificación en el evento de utilizar el vehículos los fines de semana y festivos, asi como la autorización por parte del Señor Director y de los Subdierctores conforme sea el caso"/>
    <s v="Formato Actualizado de salida de vehículos. "/>
    <n v="1"/>
    <d v="2021-12-27T00:00:00"/>
    <d v="2022-01-31T00:00:00"/>
    <n v="5.0999999999999996"/>
    <s v="14. Gestión Administrativa"/>
    <m/>
    <n v="1"/>
    <s v="_x000a_En el FO-AD-MV-02-01-V2 Planilla Desplazamiento se manejan dichas casillas "/>
    <s v="https://dnbcgovco-my.sharepoint.com/:f:/g/personal/planeacion_dnbc_gov_co/IgCHWn4Q5qmpT7VLQzyVpO1dAS0SJ_qUoCejqqsmXlPZeTs?e=yWA029"/>
    <d v="2026-05-11T00:00:00"/>
    <s v="EL formato de desplazamiento se encuentra actualizado desde 2023"/>
    <n v="1"/>
    <x v="2"/>
    <d v="2026-05-28T00:00:00"/>
    <n v="1"/>
    <s v="Se evidencia planilla de desplazamiento actualizada FO-AD-MV-02-01-V2, vigencia 2023"/>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n el FO-AD-MV-02-01-V2 Planilla Desplazamiento se manejan dichas casillas"/>
    <s v="https://dnbcgovco-my.sharepoint.com/:f:/g/personal/planeacion_dnbc_gov_co/IgDCDB96QnhkS6pH_dS2WfFEAVQbjulzU6CsC4YeQGZftLg?e=GWN2RR"/>
    <n v="46214"/>
    <s v="Actividad con cumplimiento reportado en el primer trimestre 2026"/>
    <n v="1"/>
    <s v="CUMPLIDO"/>
    <m/>
    <m/>
    <m/>
    <m/>
    <m/>
    <s v="EFECTIVO"/>
    <s v="ABIERTO"/>
    <m/>
    <s v=""/>
    <s v=""/>
    <s v=""/>
    <s v=""/>
    <s v=""/>
    <s v=""/>
    <s v=""/>
    <m/>
    <m/>
    <m/>
    <s v="SIN INICIAR"/>
    <s v="EFECTIVO"/>
    <s v="ABIERTO"/>
    <m/>
    <s v=""/>
    <s v=""/>
    <s v=""/>
    <s v=""/>
    <s v=""/>
    <s v=""/>
    <s v=""/>
    <m/>
    <m/>
    <m/>
    <s v="SIN INICIAR"/>
    <s v="EFECTIVO"/>
    <s v="ABIERTO"/>
    <m/>
  </r>
  <r>
    <n v="150"/>
    <x v="0"/>
    <x v="4"/>
    <s v="Subdirección Administrativa y Financiera"/>
    <m/>
    <s v="2021_AD_H10"/>
    <n v="0"/>
    <x v="26"/>
    <x v="97"/>
    <m/>
    <s v="1. Por que, no existe un procedimiento en el cual este establecido los usos y manejo de los vehículos de la DNBC ._x000a__x000a__x000a_2. La planilla de pre inspección y desplazamiento para los vehículos de desplazamiento de la DNBC no permite evidenciar la justificación de las necesidades del servicio   _x000a__x000a_3. No se evidencian las justificaciones claras, concretas origen, destino, etc., del uso de los vehículos de la DNBC los fines de semana y festivos por necesidades del servicio._x000a__x000a_4. Por que no se realizo un adecuado control y verificación del diligenciamiento  de las plantillas de uso de los vehículos._x000a__x000a__x000a__x000a__x000a_"/>
    <s v="_x000a_4. Por que no se realizo un adecuado control y verificación del diligenciamiento  de las plantillas de uso de los vehículo"/>
    <s v="Acción correctiva"/>
    <s v="GA_AC16"/>
    <s v="Realizar la socializacion trimestral de la documentacion actualizada y/o liniamientos de uso y manejo de los vehiculos a los conductores y demas responsables "/>
    <s v="Socializaciones realizadas"/>
    <n v="4"/>
    <d v="2026-02-01T00:00:00"/>
    <d v="2026-12-31T00:00:00"/>
    <n v="49.5"/>
    <s v="14. Gestión Administrativa"/>
    <m/>
    <n v="1"/>
    <s v="Se realizó la capacitación al conductor de los formatos "/>
    <s v="https://dnbcgovco-my.sharepoint.com/:f:/g/personal/planeacion_dnbc_gov_co/IgDhYmMZWLOWRZ-8Bgt_Qa1fAVrnM32Mxr9QT5T3GErSv4I?e=yXGCWf"/>
    <d v="2026-05-11T00:00:00"/>
    <s v="Se adjunta acta de reunión del mes de abril donde se capacita al conductor"/>
    <n v="1"/>
    <x v="2"/>
    <d v="2026-05-29T00:00:00"/>
    <n v="0.25"/>
    <s v="Se evidencia listado de aistencia a capacitación con fecha 22/04/2026, mas no se evidencia resumen del tema tratado en dicha capacitacion"/>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aizó lacapacitación al conductorde todos los formatos "/>
    <s v="https://dnbcgovco-my.sharepoint.com/:f:/g/personal/planeacion_dnbc_gov_co/IgDjFeFpC4uhS5oeK97Jh9HtAeSD9mhp9iccyVIjcrqJ2SU?e=38n0fw"/>
    <n v="46214"/>
    <s v="Se incluye acta del mes de abirl donde se socializa información con el conductor"/>
    <n v="0.5"/>
    <s v="CUMPLIDO"/>
    <m/>
    <m/>
    <m/>
    <m/>
    <m/>
    <s v="EFECTIVO"/>
    <s v="ABIERTO"/>
    <m/>
    <s v=""/>
    <s v=""/>
    <s v=""/>
    <s v=""/>
    <s v=""/>
    <s v=""/>
    <s v=""/>
    <m/>
    <m/>
    <m/>
    <s v="SIN INICIAR"/>
    <s v="EFECTIVO"/>
    <s v="ABIERTO"/>
    <m/>
    <s v=""/>
    <s v=""/>
    <s v=""/>
    <s v=""/>
    <s v=""/>
    <s v=""/>
    <s v=""/>
    <m/>
    <m/>
    <m/>
    <s v="SIN INICIAR"/>
    <s v="EFECTIVO"/>
    <s v="ABIERTO"/>
    <m/>
  </r>
  <r>
    <n v="151"/>
    <x v="0"/>
    <x v="4"/>
    <s v="Subdirección Administrativa y Financiera"/>
    <m/>
    <s v="2021_AD_H10"/>
    <n v="0"/>
    <x v="26"/>
    <x v="97"/>
    <m/>
    <s v="1. Por que, no existe un procedimiento en el cual este establecido los usos y manejo de los vehículos de la DNBC ._x000a__x000a__x000a_2. La planilla de pre inspección y desplazamiento para los vehículos de desplazamiento de la DNBC no permite evidenciar la justificación de las necesidades del servicio   _x000a__x000a_3. No se evidencian las justificaciones claras, concretas origen, destino, etc., del uso de los vehículos de la DNBC los fines de semana y festivos por necesidades del servicio._x000a__x000a_4. Por que no se realizo un adecuado control y verificación del diligenciamiento  de las plantillas de uso de los vehículos._x000a__x000a__x000a__x000a__x000a_"/>
    <s v="_x000a_4. Por que no se realizo un adecuado control y verificación del diligenciamiento  de las plantillas de uso de los vehículo"/>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s v="14. Gestión Administrativa"/>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x v="0"/>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s v="EN EJECUCIÓN"/>
    <m/>
    <m/>
    <m/>
    <m/>
    <m/>
    <s v="EFECTIVO"/>
    <s v="ABIERTO"/>
    <m/>
    <s v=""/>
    <s v=""/>
    <s v=""/>
    <s v=""/>
    <s v=""/>
    <s v=""/>
    <s v=""/>
    <m/>
    <m/>
    <m/>
    <s v="SIN INICIAR"/>
    <s v="EFECTIVO"/>
    <s v="ABIERTO"/>
    <m/>
    <s v=""/>
    <s v=""/>
    <s v=""/>
    <s v=""/>
    <s v=""/>
    <s v=""/>
    <s v=""/>
    <m/>
    <m/>
    <m/>
    <s v="SIN INICIAR"/>
    <s v="EFECTIVO"/>
    <s v="ABIERTO"/>
    <m/>
  </r>
  <r>
    <n v="152"/>
    <x v="0"/>
    <x v="4"/>
    <s v="Subdirección Administrativa y Financiera"/>
    <m/>
    <s v="2021_AD_H9"/>
    <n v="1"/>
    <x v="26"/>
    <x v="98"/>
    <m/>
    <s v="1. Porque, no existe control y seguimiento a la designación de las líneas telefónicas de la DNBC._x000a__x000a_2. Desconocimiento del uso y manejo de las líneas telefónicas. ."/>
    <s v="2. Desconocimiento del uso y manejo de las líneas telefónicas. ."/>
    <s v="Acción correctiva"/>
    <s v="GA_AC10"/>
    <s v="Establecer e implementar lineamientos del uso y designación de las líneas telefónicas pertenecientes a la DNBC"/>
    <s v="Lineamientos establecidos"/>
    <n v="1"/>
    <d v="2026-05-01T00:00:00"/>
    <d v="2026-09-30T00:00:00"/>
    <n v="22.349999999999998"/>
    <s v="14. Gestión Administrativa"/>
    <m/>
    <n v="0"/>
    <s v="En proceso de establecer e implementar los lineamientos"/>
    <s v="https://dnbcgovco-my.sharepoint.com/:f:/g/personal/planeacion_dnbc_gov_co/IgAxKh_R381MRKHRH5ckBwXrAeva_s4MMsrvqH4ooLP_2w8?e=LHhXjO"/>
    <d v="2026-05-11T00:00:00"/>
    <s v="No se evidencia avance para el periodo"/>
    <n v="0"/>
    <x v="0"/>
    <d v="2026-05-28T00:00:00"/>
    <n v="0"/>
    <s v="No fue posible identificar evidencias para el presente período de análisis"/>
    <s v="SIN INICIAR"/>
    <s v="No aplica"/>
    <s v="No aplica"/>
    <s v="No aplica"/>
    <n v="0.5"/>
    <s v="Se incluye borrador donde se establecen los lineamientos del uso y designación  de las líneas telefónicas"/>
    <s v="https://dnbcgovco-my.sharepoint.com/:f:/g/personal/planeacion_dnbc_gov_co/IgAhkpBHQdyLQq8PF960dhXHAejEbH1h4s1agZQbDXZ6T4E?e=8JD9Or"/>
    <n v="46214"/>
    <s v="Se incluye borrador donde se establecen los lineamientos del uso y designación  de las líneas telefónicas. Se debe continuar con la documentación de esta información en alguno de los documentos SIGE del proceso"/>
    <n v="0.5"/>
    <s v="EN EJECUCIÓN"/>
    <m/>
    <m/>
    <m/>
    <m/>
    <m/>
    <s v="EFECTIVO"/>
    <s v="ABIERTO"/>
    <m/>
    <s v=""/>
    <s v=""/>
    <s v=""/>
    <s v=""/>
    <s v=""/>
    <s v=""/>
    <s v=""/>
    <m/>
    <m/>
    <m/>
    <s v="SIN INICIAR"/>
    <s v="EFECTIVO"/>
    <s v="ABIERTO"/>
    <m/>
    <s v=""/>
    <s v=""/>
    <s v=""/>
    <s v=""/>
    <s v=""/>
    <s v=""/>
    <s v=""/>
    <m/>
    <m/>
    <m/>
    <s v="SIN INICIAR"/>
    <s v="EFECTIVO"/>
    <s v="ABIERTO"/>
    <m/>
  </r>
  <r>
    <n v="153"/>
    <x v="0"/>
    <x v="4"/>
    <s v="Subdirección Administrativa y Financiera"/>
    <m/>
    <s v="2021_AD_H9"/>
    <n v="0"/>
    <x v="26"/>
    <x v="98"/>
    <m/>
    <s v="1. Porque, no existe control y seguimiento a la designación de las líneas telefónicas de la DNBC._x000a__x000a_2. Desconocimiento del uso y manejo de las líneas telefónicas. ."/>
    <s v="2. Desconocimiento del uso y manejo de las líneas telefónicas. ."/>
    <s v="Acción correctiva"/>
    <s v="GA_AC12"/>
    <s v="Realizar un seguimiento mensual al inventario de las líneas telefónicas  contratadas y verificar el uso adecuado de las mismas . "/>
    <s v="Seguimientos mensuales "/>
    <n v="8"/>
    <d v="2026-05-01T00:00:00"/>
    <d v="2026-12-31T00:00:00"/>
    <n v="36"/>
    <s v="14. Gestión Administrativa"/>
    <m/>
    <n v="0"/>
    <s v="En proceso de realizar el seguimiento "/>
    <s v="https://dnbcgovco-my.sharepoint.com/:f:/g/personal/planeacion_dnbc_gov_co/IgCbtXVGDJ5QTo0p2NbFKi5EAXnKB942GaHQeTBOAdhtgWg?e=yBR63d"/>
    <d v="2026-05-11T00:00:00"/>
    <s v="No se evidencia avance para el periodo"/>
    <n v="0"/>
    <x v="0"/>
    <d v="2026-05-28T00:00:00"/>
    <n v="0"/>
    <s v="No fue posible identificar evidencias para el presente período de análisis"/>
    <s v="SIN INICIAR"/>
    <s v="No aplica"/>
    <s v="No aplica"/>
    <s v="No aplica"/>
    <n v="1"/>
    <s v="Se realizó seguimiento de los meses de abril a Junio de las líneas telefónicas activas "/>
    <s v="https://dnbcgovco-my.sharepoint.com/:f:/g/personal/planeacion_dnbc_gov_co/IgCDCOjqbVngToY388R9MNRuAVo3kLHDjxIc4qs2YutuB9Y?e=x5D2ps"/>
    <n v="46214"/>
    <s v="Se incluye formato de seguimiento del segundo trimestre al estado de las lineas de telefono de la entidad"/>
    <n v="0.25"/>
    <s v="EN EJECUCIÓN"/>
    <m/>
    <m/>
    <m/>
    <m/>
    <m/>
    <s v="EFECTIVO"/>
    <s v="ABIERTO"/>
    <m/>
    <s v=""/>
    <s v=""/>
    <s v=""/>
    <s v=""/>
    <s v=""/>
    <s v=""/>
    <s v=""/>
    <m/>
    <m/>
    <m/>
    <s v="SIN INICIAR"/>
    <s v="EFECTIVO"/>
    <s v="ABIERTO"/>
    <m/>
    <s v=""/>
    <s v=""/>
    <s v=""/>
    <s v=""/>
    <s v=""/>
    <s v=""/>
    <s v=""/>
    <m/>
    <m/>
    <m/>
    <s v="SIN INICIAR"/>
    <s v="EFECTIVO"/>
    <s v="ABIERTO"/>
    <m/>
  </r>
  <r>
    <n v="154"/>
    <x v="0"/>
    <x v="4"/>
    <s v="Subdirección Administrativa y Financiera"/>
    <m/>
    <s v="2021_AD_H7"/>
    <n v="1"/>
    <x v="26"/>
    <x v="99"/>
    <m/>
    <s v="1, por qué: Desconocimiento del manual de_x000a_supervisión_x000a__x000a_2. Por qué.Por que no se realizo un adecuado control y verificación de la ejecucion del contrato _x000a__x000a_3. Porque: Debilidad en el ejercicio de supervision contractual. "/>
    <s v="3. Porque: Debilidad en el ejercicio de supervision contractual "/>
    <s v="Acción correctiva"/>
    <s v="GA_AC13"/>
    <s v="Elaborar manual o instructivo o procedimiento sobre las actividades relacionadas con realización de eventos de la entidad"/>
    <s v="Documento elaborado"/>
    <n v="1"/>
    <d v="2026-05-01T00:00:00"/>
    <d v="2026-12-31T00:00:00"/>
    <n v="36"/>
    <s v="14. Gestión Administrativa"/>
    <m/>
    <n v="0"/>
    <s v="En proceso de elaboración "/>
    <s v="https://dnbcgovco-my.sharepoint.com/:f:/g/personal/planeacion_dnbc_gov_co/IgBAElXmTwnbRoLljgv0eRE8AQhh8mKYzkyf4oeQmbRrdhk?e=g9l5w9"/>
    <d v="2026-05-11T00:00:00"/>
    <s v="No se evidencia avance para el periodo"/>
    <n v="0"/>
    <x v="0"/>
    <d v="2026-05-29T00:00:00"/>
    <n v="0"/>
    <s v="No fue posible identificar evidencias para el presente período de análisis"/>
    <s v="SIN INICIAR"/>
    <s v="No aplica"/>
    <s v="No aplica"/>
    <s v="No aplica"/>
    <n v="0.5"/>
    <s v="Se adjunta borrador de la elaboración del manual de la realización de eventos en la entidad"/>
    <s v="https://dnbcgovco-my.sharepoint.com/:f:/g/personal/planeacion_dnbc_gov_co/IgA7HZiV3I3EQK9EzSq87P9IAX7djft8fnNWWhVuYe016xs?e=SrcXSf"/>
    <n v="46214"/>
    <s v="Se adjunta borrador de procedimiento, en trámite de revisión para inclusión en SIGE"/>
    <n v="0.5"/>
    <s v="EN EJECUCIÓN"/>
    <m/>
    <m/>
    <m/>
    <m/>
    <m/>
    <s v="EFECTIVO"/>
    <s v="ABIERTO"/>
    <m/>
    <s v=""/>
    <s v=""/>
    <s v=""/>
    <s v=""/>
    <s v=""/>
    <s v=""/>
    <s v=""/>
    <m/>
    <m/>
    <m/>
    <s v="SIN INICIAR"/>
    <s v="EFECTIVO"/>
    <s v="ABIERTO"/>
    <m/>
    <s v=""/>
    <s v=""/>
    <s v=""/>
    <s v=""/>
    <s v=""/>
    <s v=""/>
    <s v=""/>
    <m/>
    <m/>
    <m/>
    <s v="SIN INICIAR"/>
    <s v="EFECTIVO"/>
    <s v="ABIERTO"/>
    <m/>
  </r>
  <r>
    <n v="155"/>
    <x v="0"/>
    <x v="4"/>
    <s v="Subdirección Administrativa y Financiera"/>
    <m/>
    <s v="2021_MC_H14"/>
    <n v="1"/>
    <x v="26"/>
    <x v="100"/>
    <m/>
    <s v="1. por qué: Desconocimiento de los roles y responsabilidades de la primera línea de defensa de acuerdo a lo estipulado en la resolución 246 de 2021._x000a__x000a_2, Ausencia de autocontrol, control y seguimiento   a la ejecución del proceso. "/>
    <s v="2. Ausencia de autocontrol, control y seguimiento a   la ejecución del proceso. "/>
    <s v="Acción correctiva"/>
    <s v="MC_AC9"/>
    <s v="Monitorear la formulación y ejecución de las acciones derivadas de los planes de mejora"/>
    <s v="Informes de monitoreos "/>
    <n v="4"/>
    <d v="2026-01-01T00:00:00"/>
    <d v="2026-12-31T00:00:00"/>
    <n v="54"/>
    <s v="03. Gestión de Análisis y Mejora Continua"/>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x v="0"/>
    <d v="2026-06-04T00:00:00"/>
    <n v="0.25"/>
    <s v="Se evidencia avance en la ejecución de la acción correctiva mediante la realización del primer monitoreo a los planes de mejoramiento y la aprobación de su reformulación. Desde la tercera línea de defensa se recomienda mantener el monitoreo periódico y fortalecer el control sobre las acciones formuladas para asegurar su cumplimiento dentro de los plazos establecid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s v="EN EJECUCIÓN"/>
    <d v="2026-08-10T00:00:00"/>
    <n v="0.25"/>
    <s v="Se evidenció la remisión del seguimiento preliminar de los Planes de Mejoramiento correspondiente al primer trimestre de 2026, junto con la matriz de acciones de mejora para su revisión y análisis."/>
    <s v="EN EJECUCIÓN"/>
    <m/>
    <s v="EFECTIVO"/>
    <s v="ABIERTO"/>
    <m/>
    <s v=""/>
    <s v=""/>
    <s v=""/>
    <s v=""/>
    <s v=""/>
    <s v=""/>
    <s v=""/>
    <m/>
    <m/>
    <m/>
    <s v="SIN INICIAR"/>
    <s v="EFECTIVO"/>
    <s v="ABIERTO"/>
    <m/>
    <s v=""/>
    <s v=""/>
    <s v=""/>
    <s v=""/>
    <s v=""/>
    <s v=""/>
    <s v=""/>
    <m/>
    <m/>
    <m/>
    <s v="SIN INICIAR"/>
    <s v="EFECTIVO"/>
    <s v="ABIERTO"/>
    <m/>
  </r>
  <r>
    <n v="156"/>
    <x v="0"/>
    <x v="4"/>
    <s v="Subdirección Administrativa y Financiera"/>
    <m/>
    <s v="2021_TH_H1"/>
    <n v="1"/>
    <x v="27"/>
    <x v="101"/>
    <m/>
    <s v=" Desconocimiento de la periodicidad de la socializacion del Manual de Convivencia Laboral._x000a__x000a_La actividad de socializacion del Manual de Convivencia Laboral  no se incluyo en el plan de trabajo del comité de convivencia laboral._x000a__x000a_La actividad de socializacion del Manual de Convivencia Laboral  no se incluyo en el plan de trabajo del comité de SST. _x000a_"/>
    <s v="_x000a_La actividad de socializacion del Manual de Convivencia Laboral  no se incluyo en el plan de trabajo del comité de SST. "/>
    <s v="Acción correctiva"/>
    <s v="TH_AC11"/>
    <s v="Incluir en el plan de trabajo de SST la socializacion del manual de Convivenica Laboral  y realizar la socializacion a los funcionarios y contratistas "/>
    <s v="Socializaciones realizadas"/>
    <n v="2"/>
    <d v="2026-01-01T00:00:00"/>
    <d v="2026-12-31T00:00:00"/>
    <n v="54"/>
    <s v="11. Gestión del Talento Humano"/>
    <m/>
    <n v="0"/>
    <n v="0"/>
    <n v="0"/>
    <d v="2026-05-11T00:00:00"/>
    <s v="No se evidencia seguimiento"/>
    <n v="0"/>
    <x v="0"/>
    <d v="2026-05-15T00:00:00"/>
    <n v="0"/>
    <s v="No fue posible identificar evidencias para el presente período de análisis"/>
    <s v="SIN INICIAR"/>
    <s v="No aplica"/>
    <s v="No aplica"/>
    <s v="No aplica"/>
    <n v="1"/>
    <s v="Se adjunta plan de trabaj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n v="0.2"/>
    <s v="EN EJECUCIÓN"/>
    <d v="2026-07-27T00:00:00"/>
    <n v="0.2"/>
    <s v="Se evidencio documento en revision del proceo de analisis y mejora continua como accion ante la actividad"/>
    <s v="EN EJECUCIÓN"/>
    <m/>
    <s v="EFECTIVO"/>
    <s v="ABIERTO"/>
    <m/>
    <s v=""/>
    <s v=""/>
    <s v=""/>
    <s v=""/>
    <s v=""/>
    <s v=""/>
    <s v=""/>
    <m/>
    <m/>
    <m/>
    <s v="SIN INICIAR"/>
    <s v="EFECTIVO"/>
    <s v="ABIERTO"/>
    <m/>
    <s v=""/>
    <s v=""/>
    <s v=""/>
    <s v=""/>
    <s v=""/>
    <s v=""/>
    <s v=""/>
    <m/>
    <m/>
    <m/>
    <s v="SIN INICIAR"/>
    <s v="EFECTIVO"/>
    <s v="ABIERTO"/>
    <m/>
  </r>
  <r>
    <n v="157"/>
    <x v="0"/>
    <x v="4"/>
    <s v="Subdirección Administrativa y Financiera"/>
    <m/>
    <s v="2021_TI_H1"/>
    <n v="1"/>
    <x v="27"/>
    <x v="102"/>
    <m/>
    <s v="Desconocimiento de las disposiciones existentes frente a la frente a la detección y prevención del  uso inadecuado de la información priveligiada u otras situaciones que puedan implicar riesgos para la entidad."/>
    <s v="Desconocimiento de las disposiciones existentes frente a la frente a la detección y prevención del  uso inadecuado de la información priveligiada u otras situaciones que puedan implicar riesgos para la entidad. "/>
    <s v="Acción correctiva"/>
    <s v="TI_AC19"/>
    <s v="Actualizar la Política General de Seguridad y privacidad de la informacion 1. Gobierno Digital. 2. detección y prevención del  uso inadecuado de la información priveligiada 3. componente de infraestructura tecnologica y sus controles"/>
    <s v="Documento actualizado"/>
    <n v="1"/>
    <d v="2026-01-01T00:00:00"/>
    <d v="2026-06-30T00:00:00"/>
    <n v="26.85"/>
    <s v="18. Gestión de Tecnología e Informática"/>
    <m/>
    <n v="0"/>
    <n v="0"/>
    <n v="0"/>
    <d v="2026-05-11T00:00:00"/>
    <s v="No se evidencia seguimiento"/>
    <n v="0"/>
    <x v="0"/>
    <d v="2026-06-08T00:00:00"/>
    <n v="0"/>
    <s v="No fue posible identificar evidencias para el presente período de análisis"/>
    <s v="SIN INICIAR"/>
    <s v="No aplica"/>
    <s v="No aplica"/>
    <s v="No aplica"/>
    <n v="0"/>
    <s v="Sin reporte de información por parte de la primera linea de defensa"/>
    <n v="0"/>
    <n v="46214"/>
    <s v="No se encuentran evidencias de seguimiento"/>
    <n v="0"/>
    <s v="EN EJECUCIÓN"/>
    <d v="2026-08-10T00:00:00"/>
    <n v="0"/>
    <s v="No fue posible identificar evidencias para el presente período de análisis"/>
    <s v="SIN INICIAR"/>
    <m/>
    <s v="EFECTIVO"/>
    <s v="ABIERTO"/>
    <m/>
    <s v=""/>
    <s v=""/>
    <s v=""/>
    <s v=""/>
    <s v=""/>
    <s v=""/>
    <s v=""/>
    <m/>
    <m/>
    <m/>
    <s v="SIN INICIAR"/>
    <s v="EFECTIVO"/>
    <s v="ABIERTO"/>
    <m/>
    <s v=""/>
    <s v=""/>
    <s v=""/>
    <s v=""/>
    <s v=""/>
    <s v=""/>
    <s v=""/>
    <m/>
    <m/>
    <m/>
    <s v="SIN INICIAR"/>
    <s v="EFECTIVO"/>
    <s v="ABIERTO"/>
    <m/>
  </r>
  <r>
    <n v="158"/>
    <x v="0"/>
    <x v="4"/>
    <s v="Dirección General"/>
    <m/>
    <s v="2021_MC_H9"/>
    <n v="0"/>
    <x v="27"/>
    <x v="53"/>
    <s v="FORTALECIMIENTO ORGANIZACIONAL Y SIMPLIFICACIÓN DE PROCESOS"/>
    <s v="Por alta carga laboral de los gestores de cada uno de los procesos, no se realizo la actuliazacion de los procedimeintos. "/>
    <s v="Por alta carga laboral de los gestores de cada uno de los procesos, no se realizo la actuliazacion de los procedimeintos. "/>
    <s v="Acción correctiva"/>
    <s v="MC_AC1"/>
    <s v="Realizar el acompañamiento metodológico a cada uno de los enlaces de proceso para la actualización de los procedimientos de su proceso. "/>
    <s v="No de acompañamientos realizados/ sobre numero de procesos de la DNBC*100"/>
    <n v="1"/>
    <d v="2026-01-01T00:00:00"/>
    <d v="2026-06-30T00:00:00"/>
    <n v="26.85"/>
    <s v="03. Gestión de Análisis y Mejora Continua"/>
    <s v="Acción Cumplida Pendiente evaluación tercera Linea"/>
    <n v="1"/>
    <s v="Se realizó mesa de trabajo de acompañamientos  con los procesos  en temas de Indicadores, Riesgos de Gestión, Documentación SIGE, Plan de mejora, PAAC, Referentes Estratégicos, Plan de Acción"/>
    <s v="https://dnbcgovco-my.sharepoint.com/:f:/g/personal/planeacion_dnbc_gov_co/IgDYe2GS_ayPSIaWtvQYv0qbAc8IxdnR2DbMxEMLmfk0p8A?e=smqHjg"/>
    <d v="2026-05-11T00:00:00"/>
    <s v="Se adjuntan actas de acompañamiento primer trimestre"/>
    <n v="1"/>
    <x v="2"/>
    <d v="2026-06-04T00:00:00"/>
    <n v="1"/>
    <s v="Se evidencia que durante el primer trimestre de 2026 se realizaron acompañamientos metodológicos a los enlaces de proceso en temas relacionados con indicadores, gestión de riesgos, documentación SIGE, planes de mejoramiento, PAAC, referentes estratégicos y plan de acción. La evidencia permite validar la ejecución de la acción correctiva formulada. No obstante, desde la tercera línea de defensa se recomienda continuar con la actualización de los procedimientos institucionales y fortalecer la gestión documental de los procesos, con el fin de garantizar la incorporación de controles y lineamientos acordes con las necesidades operativas de la entidad."/>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ó mesa de trabajo de acompañamientos  con los procesos  en temas de Indicadores, Riesgos de Gestión, Documentación SIGE, Plan de mejora, PAAC, Referentes Estratégicos, Plan de Acción"/>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adjuntan actas de acompañamiento primer y segundo trimestre"/>
    <n v="1"/>
    <s v="CUMPLIDO"/>
    <d v="2026-08-12T00:00:00"/>
    <n v="0.33"/>
    <s v="Se evidenció la realización de mesas de trabajo de acompañamiento a los procesos durante enero y febrero, en temas de indicadores, riesgos, gestión documental (SIGE), planes de mejoramiento, PAAC, referentes estratégicos y Plan de Acción. No obstante, no se presentaron evidencias correspondientes al segundo trimestre que permitan verificar la continuidad de estas actividades."/>
    <s v="EN EJECUCIÓN"/>
    <m/>
    <s v="EFECTIVO"/>
    <s v="ABIERTO"/>
    <m/>
    <s v=""/>
    <s v=""/>
    <s v=""/>
    <s v=""/>
    <s v=""/>
    <s v=""/>
    <s v=""/>
    <m/>
    <m/>
    <m/>
    <s v="SIN INICIAR"/>
    <s v="EFECTIVO"/>
    <s v="ABIERTO"/>
    <m/>
    <s v=""/>
    <s v=""/>
    <s v=""/>
    <s v=""/>
    <s v=""/>
    <s v=""/>
    <s v=""/>
    <m/>
    <m/>
    <m/>
    <s v="SIN INICIAR"/>
    <s v="EFECTIVO"/>
    <s v="ABIERTO"/>
    <m/>
  </r>
  <r>
    <n v="159"/>
    <x v="0"/>
    <x v="4"/>
    <s v="Dirección General"/>
    <m/>
    <s v="2021_MC_H11"/>
    <n v="1"/>
    <x v="27"/>
    <x v="103"/>
    <s v="FORTALECIMIENTO ORGANIZACIONAL Y SIMPLIFICACIÓN DE PROCESOS"/>
    <s v="Falta de aplicabildiad de la politica de Gestion de Riesgos  de la Entidad "/>
    <s v="Falta de aplicabildiad de la politica de Gestion de Riesgos  de la Entidad  "/>
    <s v="Acción correctiva"/>
    <s v="MC_AC6"/>
    <s v="Actualizar el mapa de riesgo de acuerdo al monitoreo que realizan los enlaces de los procesos. "/>
    <s v="Mapa de Riesgos actualizado "/>
    <n v="1"/>
    <d v="2026-03-01T00:00:00"/>
    <d v="2026-07-31T00:00:00"/>
    <n v="22.5"/>
    <s v="03. Gestión de Análisis y Mejora Continua"/>
    <m/>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8-10T00:00:00"/>
    <n v="0.5"/>
    <s v="Se evidenció que la acción se encuentra en ejecución, toda vez que mediante correo del 18 de junio de 2026 se remitieron documentos ajustados en materia de Gestión de Riesgos; no obstante, se encuentra pendiente la presentación del Mapa de Riesgos actualizado conforme a la metodología de la Guía 7."/>
    <s v="EN EJECUCIÓN"/>
    <m/>
    <s v="EFECTIVO"/>
    <s v="ABIERTO"/>
    <m/>
    <s v=""/>
    <s v=""/>
    <s v=""/>
    <s v=""/>
    <s v=""/>
    <s v=""/>
    <s v=""/>
    <m/>
    <m/>
    <m/>
    <s v="SIN INICIAR"/>
    <s v="EFECTIVO"/>
    <s v="ABIERTO"/>
    <m/>
    <s v=""/>
    <s v=""/>
    <s v=""/>
    <s v=""/>
    <s v=""/>
    <s v=""/>
    <s v=""/>
    <m/>
    <m/>
    <m/>
    <s v="SIN INICIAR"/>
    <s v="EFECTIVO"/>
    <s v="ABIERTO"/>
    <m/>
  </r>
  <r>
    <n v="160"/>
    <x v="0"/>
    <x v="4"/>
    <s v="Subdirección Administrativa y Financiera"/>
    <m/>
    <s v="2021_TI_H4"/>
    <n v="1"/>
    <x v="27"/>
    <x v="104"/>
    <m/>
    <s v="No se contemplaron todos los requisitos de norma establecidos y las condiciones de infraestructura propia dela entidad, debido al cambio de la normatividad"/>
    <s v="No se contemplaron todos los requisitos de norma establecidos y las condiciones de infraestructura propia dela entidad, debido al cambio de la normatividad"/>
    <s v="Acción correctiva"/>
    <s v="TI_AC11"/>
    <s v="Formular un estrategia de Arquitetura Empresarial para la definición e implementación de necesidades tecnologicas en prestación de servicios"/>
    <s v="Estrategia Formulada e implementada"/>
    <n v="1"/>
    <d v="2026-05-01T00:00:00"/>
    <d v="2026-12-31T00:00:00"/>
    <n v="36"/>
    <s v="18. Gestión de Tecnología e Informática"/>
    <m/>
    <n v="0.7"/>
    <s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
    <s v="https://dnbcgovco-my.sharepoint.com/:f:/g/personal/planeacion_dnbc_gov_co/IgC3xOsSNj8IRIL11vaiFWcgAUu6Fkz2uB8R8KlqPRMkdhk?e=pJDNvr"/>
    <d v="2026-05-11T00:00:00"/>
    <s v="Se incluye documento de necesidad RUE y borrador de actualización del PETI"/>
    <n v="0.5"/>
    <x v="0"/>
    <d v="2026-06-08T00:00:00"/>
    <n v="0.5"/>
    <s v="Se evidencia que la entidad formuló e inició la implementación de una estrategia de Arquitectura Empresarial a través del Plan Estratégico de Tecnologías de la Información (PETI) 2026 y del proyecto RUE 2.0, documentos que incorporan componentes de arquitectura de negocio, información, aplicaciones y tecnología, alineados con los objetivos institucionales y la Política de Gobierno Digital. Asimismo, se identifican capacidades tecnológicas, servicios de TI, lineamientos de interoperabilidad, seguridad de la información, transformación digital y una hoja de ruta para la atención de necesidades tecnológicas institucionales. Adicionalmente, el documento de necesidad del proyecto RUE 2.0 define requerimientos funcionales para un sistema de información centralizado, interoperable, escalable y seguro, contemplando módulos de gestión operativa, talento humano, gestión documental, administración de activos, analítica y reportes, fortaleciendo la prestación de servicios y la gestión institucional. Por lo anterior, la evidencia presentada permite verificar el avance en la formulación e implementación de la estrategia definida en la acción correctiva."/>
    <s v="EN EJECUCIÓN"/>
    <s v="No aplica"/>
    <s v="No aplica"/>
    <s v="No aplica"/>
    <n v="0.8"/>
    <s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
    <s v="https://dnbcgovco-my.sharepoint.com/:f:/g/personal/planeacion_dnbc_gov_co/IgBpr6aNOGykQpduLdNqpASRAUfT_V6EcXjD4jAEqgMt2No?e=ylBLhj"/>
    <n v="46214"/>
    <s v="Se incluye documento de necesidad RUE y borrador de actualización del PETI"/>
    <n v="0.5"/>
    <s v="EN EJECUCIÓN"/>
    <d v="2026-08-10T00:00:00"/>
    <n v="0.5"/>
    <s v="Se evidenció la actualización del PETI 2026 y la formulación del proyecto RUE 2.0, soportadas en el documento de necesidad del RUE, de fecha 21/05/2026, y la solicitud de adquisición de software, de fecha 15/05/2026. Al 10/08/2026, se cuenta con el borrador de actualización del PETI y los documentos técnicos asociados al proyecto RUE 2.0, por lo que la acción continúa en ejecución."/>
    <s v="EN EJECUCIÓN"/>
    <m/>
    <s v="EFECTIVO"/>
    <s v="ABIERTO"/>
    <m/>
    <s v=""/>
    <s v=""/>
    <s v=""/>
    <s v=""/>
    <s v=""/>
    <s v=""/>
    <s v=""/>
    <m/>
    <m/>
    <m/>
    <s v="SIN INICIAR"/>
    <s v="EFECTIVO"/>
    <s v="ABIERTO"/>
    <m/>
    <s v=""/>
    <s v=""/>
    <s v=""/>
    <s v=""/>
    <s v=""/>
    <s v=""/>
    <s v=""/>
    <m/>
    <m/>
    <m/>
    <s v="SIN INICIAR"/>
    <s v="EFECTIVO"/>
    <s v="ABIERTO"/>
    <m/>
  </r>
  <r>
    <n v="161"/>
    <x v="0"/>
    <x v="4"/>
    <s v="Subdirección Administrativa y Financiera"/>
    <m/>
    <s v="2021_TI_H2"/>
    <n v="1"/>
    <x v="27"/>
    <x v="105"/>
    <m/>
    <s v="Desconocimiento de las disposiciones existentes frente a la frente a la detección y prevención del  uso inadecuado de la información priveligiada u otras situaciones que puedan implicar riesgos para la entidad."/>
    <s v="Desconocimiento de las disposiciones existentes frente a la frente a la detección y prevención del  uso inadecuado de la información priveligiada u otras situaciones que puedan implicar riesgos para la entidad. "/>
    <s v="Acción correctiva"/>
    <s v="TI_AC19"/>
    <s v="Actualizar la Política General de Seguridad y privacidad de la informacion 1. Gobierno Digital. 2. detección y prevención del  uso inadecuado de la información priveligiada 3. componente de infraestructura tecnologica y sus controles"/>
    <s v="Documento actualizado"/>
    <n v="1"/>
    <d v="2026-01-01T00:00:00"/>
    <d v="2026-06-30T00:00:00"/>
    <n v="26.85"/>
    <s v="18. Gestión de Tecnología e Informática"/>
    <m/>
    <n v="0"/>
    <n v="0"/>
    <n v="0"/>
    <d v="2026-05-11T00:00:00"/>
    <s v="No se evidencia seguimiento"/>
    <n v="0"/>
    <x v="0"/>
    <d v="2026-06-08T00:00:00"/>
    <n v="0"/>
    <s v="No fue posible identificar evidencias para el presente período de análisis"/>
    <s v="SIN INICIAR"/>
    <s v="No aplica"/>
    <s v="No aplica"/>
    <s v="No aplica"/>
    <n v="0"/>
    <s v="Sin reporte de información por parte de la primera linea de defensa"/>
    <n v="0"/>
    <n v="46214"/>
    <s v="No se encuentran evidencias de seguimiento"/>
    <n v="0"/>
    <s v="EN EJECUCIÓN"/>
    <d v="2026-08-10T00:00:00"/>
    <n v="0"/>
    <s v="No fue posible identificar evidencias para el presente período de análisis"/>
    <s v="SIN INICIAR"/>
    <m/>
    <s v="EFECTIVO"/>
    <s v="ABIERTO"/>
    <m/>
    <s v=""/>
    <s v=""/>
    <s v=""/>
    <s v=""/>
    <s v=""/>
    <s v=""/>
    <s v=""/>
    <m/>
    <m/>
    <m/>
    <s v="SIN INICIAR"/>
    <s v="EFECTIVO"/>
    <s v="ABIERTO"/>
    <m/>
    <s v=""/>
    <s v=""/>
    <s v=""/>
    <s v=""/>
    <s v=""/>
    <s v=""/>
    <s v=""/>
    <m/>
    <m/>
    <m/>
    <s v="SIN INICIAR"/>
    <s v="EFECTIVO"/>
    <s v="ABIERTO"/>
    <m/>
  </r>
  <r>
    <n v="162"/>
    <x v="0"/>
    <x v="4"/>
    <s v="Subdirección Administrativa y Financiera"/>
    <m/>
    <s v="2021_TI_H2"/>
    <n v="0"/>
    <x v="27"/>
    <x v="105"/>
    <m/>
    <s v="Desconocimiento de las disposiciones existentes frente a la frente al mantenimiento preventivo del harware"/>
    <s v="Desconocimiento de las disposiciones existentes frente a la frente al mantenimiento preventivo del harware"/>
    <s v="Acción correctiva"/>
    <s v="TI_AC20"/>
    <s v="Realizar  y ejecutar el plan  de mantenimiento preventivo y correctivo del harware de la Entidad "/>
    <s v="Documento  seguimiento Plan de Mantenimeinto Preventivo y Correctivo de Harware"/>
    <n v="1"/>
    <d v="2026-01-01T00:00:00"/>
    <d v="2026-12-31T00:00:00"/>
    <n v="54"/>
    <s v="18. Gestión de Tecnología e Informática"/>
    <m/>
    <n v="0.8"/>
    <s v="Se adjunta Plan de Mantenimiento Preventivo y Correctivo de Hardware con cronograma de intervención, inventario de activos tecnológicos, actividades de mantenimiento ejecutadas y soportes de seguimiento de la ejecución del plan."/>
    <s v="https://dnbcgovco-my.sharepoint.com/:f:/g/personal/planeacion_dnbc_gov_co/IgBK7MOyXw-ATYsV1Iuv2huzAeA3ku4FKt64nuHd6idzX5A?e=bnfIJL"/>
    <d v="2026-05-11T00:00:00"/>
    <s v="Se incluye plan formulado por el enlace del proceso. Pendiente su implementación"/>
    <n v="0.5"/>
    <x v="0"/>
    <d v="2026-06-08T00:00:00"/>
    <n v="0.5"/>
    <s v="Se evidencia que la Dirección Nacional de Bomberos de Colombia formuló e implementó el Plan de Mantenimiento Preventivo y Correctivo de los Equipos de Cómputo para la vigencia 2026, como acción correctiva derivada de hallazgos de auditoría relacionados con la ausencia de mantenimiento preventivo del hardware institucional. El plan establece objetivos, alcance, roles y responsabilidades, inventario de equipos, actividades de mantenimiento preventivo y correctivo, procedimientos de respaldo de información, generación de informes técnicos, mecanismos de seguimiento y evaluación, así como un cronograma de intervención para todas las dependencias de la entidad. Adicionalmente, se definieron lineamientos para garantizar la disponibilidad, continuidad operativa, optimización de los recursos tecnológicos y prolongación de la vida útil de los equipos de cómputo, en concordancia con las buenas prácticas de gestión de servicios de TI."/>
    <s v="EN EJECUCIÓN"/>
    <s v="No aplica"/>
    <s v="No aplica"/>
    <s v="No aplica"/>
    <n v="0.7"/>
    <s v="Se adjunta Plan de Mantenimiento Preventivo y Correctivo de Hardware con cronograma de intervención, inventario de activos tecnológicos, actividades de mantenimiento ejecutadas y soportes de seguimiento de la ejecución del plan."/>
    <s v="https://dnbcgovco-my.sharepoint.com/:f:/g/personal/planeacion_dnbc_gov_co/IgDgN1W-lDmeRarDWFi4nMZSAazQq__e69Ne_DFtSL06hLQ?e=Jd2Nn6"/>
    <n v="46214"/>
    <s v="Se adjunta Plan de Mantenimiento Preventivo y Correctivo de Hardware con cronograma de intervención, inventario de activos tecnológicos, actividades de mantenimiento ejecutadas y soportes de seguimiento de la ejecución del plan."/>
    <n v="0.5"/>
    <s v="EN EJECUCIÓN"/>
    <d v="2026-08-14T00:00:00"/>
    <n v="0.5"/>
    <s v="Se evidenció la presentación del Plan de Mantenimiento Preventivo y Correctivo de los Equipos de Cómputo, que incluye cronograma de intervención, inventario de equipos, actividades de mantenimiento y mecanismos de seguimiento. No obstante, el documento se encuentra identificado como propuesta, con fecha 23 de mayo de 2023, por lo que no permite acreditar por sí solo la ejecución de las actividades programada"/>
    <s v="EN EJECUCIÓN"/>
    <m/>
    <s v="EFECTIVO"/>
    <s v="ABIERTO"/>
    <m/>
    <s v=""/>
    <s v=""/>
    <s v=""/>
    <s v=""/>
    <s v=""/>
    <s v=""/>
    <s v=""/>
    <m/>
    <m/>
    <m/>
    <s v="SIN INICIAR"/>
    <s v="EFECTIVO"/>
    <s v="ABIERTO"/>
    <m/>
    <s v=""/>
    <s v=""/>
    <s v=""/>
    <s v=""/>
    <s v=""/>
    <s v=""/>
    <s v=""/>
    <m/>
    <m/>
    <m/>
    <s v="SIN INICIAR"/>
    <s v="EFECTIVO"/>
    <s v="ABIERTO"/>
    <m/>
  </r>
  <r>
    <n v="163"/>
    <x v="0"/>
    <x v="4"/>
    <s v="Dirección General"/>
    <m/>
    <s v="2021_MC_H5"/>
    <n v="1"/>
    <x v="27"/>
    <x v="106"/>
    <s v="FORTALECIMIENTO ORGANIZACIONAL Y SIMPLIFICACIÓN DE PROCESOS"/>
    <s v="No se habia contemplado realizar la evaluacion de la documentacion del sistema _x000a_"/>
    <s v="No se habia contemplado realizar la evaluacion de la documentacion del sistema _x000a_"/>
    <s v="Acción correctiva"/>
    <s v="MC_AC7"/>
    <s v="Realizar la evaluacion de la documentacion del sistema, principalmente evaluar la aplicación adecuada de las principales actividades de control"/>
    <s v="Informe de resultado de la evaluacion de la documentacion del sistema "/>
    <n v="1"/>
    <d v="2026-01-01T00:00:00"/>
    <d v="2026-12-31T00:00:00"/>
    <n v="54"/>
    <s v="03. Gestión de Análisis y Mejora Continua"/>
    <s v="Acción Cumplida Pendiente evaluación tercera Linea"/>
    <n v="0"/>
    <s v="Actividad reformulada con periodicidad semestral"/>
    <n v="0"/>
    <d v="2026-05-11T00:00:00"/>
    <s v="Pendiente de inicio de ejecución"/>
    <n v="0"/>
    <x v="0"/>
    <d v="2026-06-04T00:00:00"/>
    <n v="0"/>
    <s v="No fue posible identificar evidencias para el presente período de análisis"/>
    <s v="SIN INICIAR"/>
    <s v="No aplica"/>
    <s v="No aplica"/>
    <s v="No aplica"/>
    <n v="0"/>
    <s v="Actividad reformulada con periodicidad semestral"/>
    <n v="0"/>
    <n v="46213"/>
    <s v="Pendiente de inicio de ejecución"/>
    <n v="0"/>
    <s v="EN EJECUCIÓN"/>
    <d v="2026-08-10T00:00:00"/>
    <n v="0"/>
    <s v="No fue posible identificar evidencias para el presente período de análisis"/>
    <s v="SIN INICIAR"/>
    <m/>
    <s v="EFECTIVO"/>
    <s v="ABIERTO"/>
    <m/>
    <s v=""/>
    <s v=""/>
    <s v=""/>
    <s v=""/>
    <s v=""/>
    <s v=""/>
    <s v=""/>
    <m/>
    <m/>
    <m/>
    <s v="SIN INICIAR"/>
    <s v="EFECTIVO"/>
    <s v="ABIERTO"/>
    <m/>
    <s v=""/>
    <s v=""/>
    <s v=""/>
    <s v=""/>
    <s v=""/>
    <s v=""/>
    <s v=""/>
    <m/>
    <m/>
    <m/>
    <s v="SIN INICIAR"/>
    <s v="EFECTIVO"/>
    <s v="ABIERTO"/>
    <m/>
  </r>
  <r>
    <n v="164"/>
    <x v="0"/>
    <x v="4"/>
    <s v="Dirección General"/>
    <m/>
    <s v="2021_MC_H6"/>
    <n v="1"/>
    <x v="27"/>
    <x v="107"/>
    <s v="FORTALECIMIENTO ORGANIZACIONAL Y SIMPLIFICACIÓN DE PROCESOS"/>
    <s v="Falta de aplicabildiad de la politica de Gestion de Riesgos  de la Entidad "/>
    <s v="Falta de aplicabildiad de la politica de Gestion de Riesgos  de la Entidad  "/>
    <s v="Acción correctiva"/>
    <s v="MC_AC6"/>
    <s v="Actualizar el mapa de riesgo de acuerdo al monitoreo que realizan los enlaces de los procesos. "/>
    <s v="Mapa de Riesgos actualizado "/>
    <n v="1"/>
    <d v="2026-03-01T00:00:00"/>
    <d v="2026-07-31T00:00:00"/>
    <n v="22.5"/>
    <s v="03. Gestión de Análisis y Mejora Continua"/>
    <m/>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8-10T00:00:00"/>
    <n v="0.5"/>
    <s v="Se evidenció que la acción se encuentra en ejecución, toda vez que mediante correo del 18 de junio de 2026 se remitieron documentos ajustados en materia de Gestión de Riesgos; no obstante, se encuentra pendiente la presentación del Mapa de Riesgos actualizado conforme a la metodología de la Guía 7."/>
    <s v="EN EJECUCIÓN"/>
    <m/>
    <s v="EFECTIVO"/>
    <s v="ABIERTO"/>
    <m/>
    <s v=""/>
    <s v=""/>
    <s v=""/>
    <s v=""/>
    <s v=""/>
    <s v=""/>
    <s v=""/>
    <m/>
    <m/>
    <m/>
    <s v="SIN INICIAR"/>
    <s v="EFECTIVO"/>
    <s v="ABIERTO"/>
    <m/>
    <s v=""/>
    <s v=""/>
    <s v=""/>
    <s v=""/>
    <s v=""/>
    <s v=""/>
    <s v=""/>
    <m/>
    <m/>
    <m/>
    <s v="SIN INICIAR"/>
    <s v="EFECTIVO"/>
    <s v="ABIERTO"/>
    <m/>
  </r>
  <r>
    <n v="165"/>
    <x v="0"/>
    <x v="4"/>
    <s v="Dirección General"/>
    <m/>
    <s v="2021_MC_H6"/>
    <n v="0"/>
    <x v="27"/>
    <x v="107"/>
    <s v="FORTALECIMIENTO ORGANIZACIONAL Y SIMPLIFICACIÓN DE PROCESOS"/>
    <s v="Debilidad en el análisis de la información sobre la gestión del Riesgo en la entidad_x000a__x000a_Por desconocimiento en las nuevas  disposiciones definidas por el DAFP, con respecto a la evaluación en el Informe Semestral del Sistema de Control Interno de la DNBC."/>
    <s v="Debilidad en el análisis de la información sobre la gestión del Riesgo en la entidad_x000a__x000a_Por desconocimiento en las nuevas  disposiciones definidas por el DAFP, con respecto a la evaluación en el Informe Semestral del Sistema de Control Interno de la DNBC."/>
    <s v="Acción correctiva"/>
    <s v="MC_AC8"/>
    <s v="Realizar informes de monitoreo de los riegos de corrupción  presentando la  evaluación a los controles establecidos "/>
    <s v="Informes de monitoreo "/>
    <n v="3"/>
    <d v="2026-01-01T00:00:00"/>
    <d v="2026-12-31T00:00:00"/>
    <n v="54"/>
    <s v="03. Gestión de Análisis y Mejora Continua"/>
    <s v="Acción Cumplida Pendiente evaluación tercera Linea"/>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in evidencia de inicio de la actividad"/>
    <n v="0"/>
    <s v="EN EJECUCIÓN"/>
    <d v="2026-08-10T00:00:00"/>
    <n v="0"/>
    <s v="No fue posible identificar evidencias para el presente período de análisis"/>
    <s v="SIN INICIAR"/>
    <m/>
    <s v="EFECTIVO"/>
    <s v="ABIERTO"/>
    <m/>
    <s v=""/>
    <s v=""/>
    <s v=""/>
    <s v=""/>
    <s v=""/>
    <s v=""/>
    <s v=""/>
    <m/>
    <m/>
    <m/>
    <s v="SIN INICIAR"/>
    <s v="EFECTIVO"/>
    <s v="ABIERTO"/>
    <m/>
    <s v=""/>
    <s v=""/>
    <s v=""/>
    <s v=""/>
    <s v=""/>
    <s v=""/>
    <s v=""/>
    <m/>
    <m/>
    <m/>
    <s v="SIN INICIAR"/>
    <s v="EFECTIVO"/>
    <s v="ABIERTO"/>
    <m/>
  </r>
  <r>
    <n v="166"/>
    <x v="0"/>
    <x v="4"/>
    <s v="Dirección General"/>
    <m/>
    <s v="2021_GC_H1"/>
    <n v="1"/>
    <x v="27"/>
    <x v="108"/>
    <m/>
    <s v="Desconocimeinto de la aplicabilidad de la politica de Comunicación Interna y Externa de la Dirección  Nacional de Bomberos _x000a__x000a_Por la alta carga laboral del profesional que tiene a cargo la responsabilidad de realizar la evaluacion de los canales externos  de comunicación._x000a__x000a__x000a_"/>
    <s v="Por la alta carga laboral del profesional que tiene a cargo la responsabilidad de realizar la evaluacion de los canales externos  de comunicación."/>
    <s v="Acción correctiva"/>
    <s v="GCo_AC4"/>
    <s v="Formular procedimiento para evaluación de canales externos de comunicación"/>
    <s v="Procedimiento formulado"/>
    <n v="1"/>
    <d v="2026-03-01T00:00:00"/>
    <d v="2026-09-30T00:00:00"/>
    <n v="31.35"/>
    <s v="02. Gestión de Comunicaciones"/>
    <m/>
    <n v="0"/>
    <s v="Se informa que esta en etapa de elaboración "/>
    <n v="0"/>
    <d v="2026-05-11T00:00:00"/>
    <s v="No ha dado inicio a la ejecución"/>
    <n v="0"/>
    <x v="0"/>
    <d v="2026-05-28T00:00:00"/>
    <n v="0"/>
    <s v="No fue posible identificar evidencias para el presente período de análisis"/>
    <s v="SIN INICIAR"/>
    <s v="No aplica"/>
    <s v="No aplica"/>
    <s v="No aplica"/>
    <n v="1"/>
    <s v="Se elaboró el procedimiento para la evaluación de los canales externos de comunicación. Como resultado de la revisión realizada por Planeación Estratégica, se recomendó ajustarlo a un instructivo, el cual fue elaborado y actualmente se encuentra en proceso de validación por parte de dicho proceso para continuar con el trámite correspondiente."/>
    <s v="https://dnbcgovco-my.sharepoint.com/personal/planeacion_dnbc_gov_co/_layouts/15/onedrive.aspx?id=%2Fpersonal%2Fplaneacion%5Fdnbc%5Fgov%5Fco%2FDocuments%2FDocumentos%20SIGE%2F6%2E%20Planes%2FPLAN%20DE%20MEJORA%2F2026%2F02%2E%20Seguimiento%20Segundo%20Trimestre%2F02%2E%20Gesti%C3%B3n%20de%20Comunicaciones%2FGC%2DAC4&amp;viewid=efb70791%2Db8ab%2D49e7%2Db552%2Dd3d4cbe976b9&amp;ct=1783095595106&amp;or=OWA%2DNTB%2DMail&amp;ga=1"/>
    <n v="46213"/>
    <s v="El documento se encuentra en revisión del proceso de Análisis y Mejora Continua y la Lider del Proceso"/>
    <n v="0.8"/>
    <s v="EN EJECUCIÓN"/>
    <m/>
    <m/>
    <m/>
    <m/>
    <m/>
    <s v="EFECTIVO"/>
    <s v="ABIERTO"/>
    <m/>
    <s v=""/>
    <s v=""/>
    <s v=""/>
    <s v=""/>
    <s v=""/>
    <s v=""/>
    <s v=""/>
    <m/>
    <m/>
    <m/>
    <s v="SIN INICIAR"/>
    <s v="EFECTIVO"/>
    <s v="ABIERTO"/>
    <m/>
    <s v=""/>
    <s v=""/>
    <s v=""/>
    <s v=""/>
    <s v=""/>
    <s v=""/>
    <s v=""/>
    <m/>
    <m/>
    <m/>
    <s v="SIN INICIAR"/>
    <s v="EFECTIVO"/>
    <s v="ABIERTO"/>
    <m/>
  </r>
  <r>
    <n v="167"/>
    <x v="0"/>
    <x v="4"/>
    <s v="Dirección General"/>
    <m/>
    <s v="2021_GC_H1"/>
    <n v="0"/>
    <x v="27"/>
    <x v="108"/>
    <m/>
    <s v="Por la alta carga laboral del profesional que tiene a cargo la responsabilidad de realizar la evaluacion de los canales externos  de comunicación._x000a__x000a_Desconocimeinto de la aplicabilidad de la politica de Comunicación Interna y Externa de la Dirección  Nacional de Bomberos_x000a_"/>
    <s v="Desconocimeinto de la aplicabilidad de la politica de Comunicación Interna y Externa de la Dirección  Nacional de Bomberos"/>
    <s v="Acción correctiva"/>
    <s v="GCo_AC4"/>
    <s v="Formular procedimiento para evaluación de canales externos de comunicación"/>
    <s v="Procedimiento formulado"/>
    <n v="1"/>
    <d v="2026-03-01T00:00:00"/>
    <d v="2026-09-30T00:00:00"/>
    <n v="31.35"/>
    <s v="02. Gestión de Comunicaciones"/>
    <m/>
    <n v="0"/>
    <s v="Se informa que esta en etapa de elaboración "/>
    <n v="0"/>
    <d v="2026-05-11T00:00:00"/>
    <s v="No ha dado inicio a la ejecución"/>
    <n v="0"/>
    <x v="0"/>
    <d v="2026-05-28T00:00:00"/>
    <n v="0"/>
    <s v="No fue posible identificar evidencias para el presente período de análisis"/>
    <s v="SIN INICIAR"/>
    <s v="No aplica"/>
    <s v="No aplica"/>
    <s v="No aplica"/>
    <n v="1"/>
    <s v="Se elaboró el procedimiento para la evaluación de los canales externos de comunicación. Como resultado de la revisión realizada por Planeación Estratégica, se recomendó ajustarlo a un instructivo, el cual fue elaborado y actualmente se encuentra en proceso de validación por parte de dicho proceso para continuar con el trámite correspondiente."/>
    <s v="https://dnbcgovco-my.sharepoint.com/personal/planeacion_dnbc_gov_co/_layouts/15/onedrive.aspx?id=%2Fpersonal%2Fplaneacion%5Fdnbc%5Fgov%5Fco%2FDocuments%2FDocumentos%20SIGE%2F6%2E%20Planes%2FPLAN%20DE%20MEJORA%2F2026%2F02%2E%20Seguimiento%20Segundo%20Trimestre%2F02%2E%20Gesti%C3%B3n%20de%20Comunicaciones%2FGC%2DAC4&amp;viewid=efb70791%2Db8ab%2D49e7%2Db552%2Dd3d4cbe976b9&amp;ct=1783095595106&amp;or=OWA%2DNTB%2DMail&amp;ga=1"/>
    <n v="46213"/>
    <s v="El documento se encuentra en revisión del proceso de Análisis y Mejora Continua y la Lider del Proceso"/>
    <n v="0.8"/>
    <s v="EN EJECUCIÓN"/>
    <m/>
    <m/>
    <m/>
    <m/>
    <m/>
    <s v="EFECTIVO"/>
    <s v="ABIERTO"/>
    <m/>
    <s v=""/>
    <s v=""/>
    <s v=""/>
    <s v=""/>
    <s v=""/>
    <s v=""/>
    <s v=""/>
    <m/>
    <m/>
    <m/>
    <s v="SIN INICIAR"/>
    <s v="EFECTIVO"/>
    <s v="ABIERTO"/>
    <m/>
    <s v=""/>
    <s v=""/>
    <s v=""/>
    <s v=""/>
    <s v=""/>
    <s v=""/>
    <s v=""/>
    <m/>
    <m/>
    <m/>
    <s v="SIN INICIAR"/>
    <s v="EFECTIVO"/>
    <s v="ABIERTO"/>
    <m/>
  </r>
  <r>
    <n v="168"/>
    <x v="0"/>
    <x v="4"/>
    <s v="Subdirección Administrativa y Financiera"/>
    <m/>
    <s v="2021_TI_H6"/>
    <n v="1"/>
    <x v="27"/>
    <x v="109"/>
    <m/>
    <s v="Falta de seguimiento y control por parte del Proceso de Gestión de Tecnológia"/>
    <s v="Falta de seguimiento y control por parte del Proceso de Gestión de Tecnológia"/>
    <s v="Acción correctiva"/>
    <s v="TI_AC13"/>
    <s v="Actualización matriz de activos de información"/>
    <s v="Matriz actualizada"/>
    <n v="1"/>
    <d v="2026-01-01T00:00:00"/>
    <d v="2026-05-31T00:00:00"/>
    <n v="22.5"/>
    <s v="18. Gestión de Tecnología e Informática"/>
    <m/>
    <n v="0"/>
    <n v="0"/>
    <n v="0"/>
    <d v="2026-05-11T00:00:00"/>
    <s v="No se evidencia seguimiento"/>
    <n v="0"/>
    <x v="0"/>
    <d v="2026-06-08T00:00:00"/>
    <n v="0"/>
    <s v="No fue posible identificar evidencias para el presente período de análisis"/>
    <s v="SIN INICIAR"/>
    <s v="No aplica"/>
    <s v="No aplica"/>
    <s v="No aplica"/>
    <n v="0.7"/>
    <s v="Se ejecutó la revisión, depuración y actualización integral del inventario físico y lógico que compone la infraestructura tecnológica de la entidad. Este proceso permite consolidar la base técnica para la gestión de riesgos, el control de configuración y la seguridad de los activos de hardware críticos que soportan la operación institucional."/>
    <s v="https://dnbcgovco-my.sharepoint.com/:f:/g/personal/planeacion_dnbc_gov_co/IgA8-tr8nGYtRqG_Evcwdp7EASqXdtGbomb3DLywYKsqJ6s?e=HKvluY"/>
    <n v="46214"/>
    <s v="El proceso presenta matriz de inventario fisico. Pendiente identificación de recursos tecnologicos"/>
    <n v="0.5"/>
    <s v="EN EJECUCIÓN"/>
    <d v="2026-08-14T00:00:00"/>
    <n v="0.5"/>
    <s v="Se evidenció la elaboración de la matriz de inventario físico de equipos tecnológicos; no obstante, se encuentra pendiente la identificación y actualización del inventario lógico de los recursos tecnológicos, por lo que la acción continúa en ejecución."/>
    <s v="EN EJECUCIÓN"/>
    <m/>
    <s v="EFECTIVO"/>
    <s v="ABIERTO"/>
    <m/>
    <s v=""/>
    <s v=""/>
    <s v=""/>
    <s v=""/>
    <s v=""/>
    <s v=""/>
    <s v=""/>
    <m/>
    <m/>
    <m/>
    <s v="SIN INICIAR"/>
    <s v="EFECTIVO"/>
    <s v="ABIERTO"/>
    <m/>
    <s v=""/>
    <s v=""/>
    <s v=""/>
    <s v=""/>
    <s v=""/>
    <s v=""/>
    <s v=""/>
    <m/>
    <m/>
    <m/>
    <s v="SIN INICIAR"/>
    <s v="EFECTIVO"/>
    <s v="ABIERTO"/>
    <m/>
  </r>
  <r>
    <n v="169"/>
    <x v="0"/>
    <x v="4"/>
    <s v="Dirección General"/>
    <m/>
    <s v="2021_TI_H6"/>
    <n v="0"/>
    <x v="27"/>
    <x v="109"/>
    <s v="FORTALECIMIENTO ORGANIZACIONAL Y SIMPLIFICACIÓN DE PROCESOS"/>
    <s v=" Desconocimiento de los lineamientos emitidos por MINTIC sobre los requisitos en materia de acceso a la información publica, accesibilidad web, seguridad digital y datos abiertos _x000a_"/>
    <s v=" Desconocimiento de los lineamientos emitidos por MINTIC sobre los requisitos en materia de acceso a la información publica, accesibilidad web, seguridad digital y datos abiertos "/>
    <s v="Acción correctiva"/>
    <s v="MC_AC5"/>
    <s v="Realizar monitoreo constante a toda la normatividad relacionada con los estandares y directrices para la publicar la informacion señalada en la Ley 1712 de 2014"/>
    <s v="Numero de monitoreos realizados  "/>
    <n v="4"/>
    <d v="2026-01-01T00:00:00"/>
    <d v="2026-12-31T00:00:00"/>
    <n v="54"/>
    <s v="03. Gestión de Análisis y Mejora Continua"/>
    <m/>
    <n v="0"/>
    <s v="Se encuentra en elaboración el informe del primer trimestre"/>
    <n v="0"/>
    <d v="2026-05-11T00:00:00"/>
    <s v="Sin evidencia de inicio de la actividad"/>
    <n v="0"/>
    <x v="0"/>
    <d v="2026-06-04T00:00:00"/>
    <n v="0"/>
    <s v="No fue posible identificar evidencias para el presente período de análisis"/>
    <s v="SIN INICIAR"/>
    <s v="No aplica"/>
    <s v="No aplica"/>
    <s v="No aplica"/>
    <n v="0.25"/>
    <s v="Se realizó el primer informe correspondiente al primer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informe ITA prime trimestre"/>
    <n v="0.25"/>
    <s v="EN EJECUCIÓN"/>
    <d v="2026-08-10T00:00:00"/>
    <n v="0.25"/>
    <s v="Se evidenció la presentación de un informe de seguimiento al cumplimiento del ITA, correspondiente al segundo cuatrimestre de la vigencia 2026, elaborado en mayo de 2026 y con corte de la información al mes de abril de 2026. evidenciando uno de los cuateo monitoreos establecdidos."/>
    <s v="EN EJECUCIÓN"/>
    <m/>
    <s v="EFECTIVO"/>
    <s v="ABIERTO"/>
    <m/>
    <s v=""/>
    <s v=""/>
    <s v=""/>
    <s v=""/>
    <s v=""/>
    <s v=""/>
    <s v=""/>
    <m/>
    <m/>
    <m/>
    <s v="SIN INICIAR"/>
    <s v="EFECTIVO"/>
    <s v="ABIERTO"/>
    <m/>
    <s v=""/>
    <s v=""/>
    <s v=""/>
    <s v=""/>
    <s v=""/>
    <s v=""/>
    <s v=""/>
    <m/>
    <m/>
    <m/>
    <s v="SIN INICIAR"/>
    <s v="EFECTIVO"/>
    <s v="ABIERTO"/>
    <m/>
  </r>
  <r>
    <n v="170"/>
    <x v="0"/>
    <x v="4"/>
    <s v="Subdirección Administrativa y Financiera"/>
    <m/>
    <s v="2021_AU_H3"/>
    <n v="1"/>
    <x v="27"/>
    <x v="110"/>
    <s v="SERVICIO AL CIUDADANO"/>
    <s v="Debilidad en la identificación de controles y seguimiento de los informes mensuales de PQRSD que  presenta el proceso de GAU "/>
    <s v="Debilidad en identificación de controles y seguimiento de los informes mensuales de PQRSD que  presenta el proceso de GAU"/>
    <s v="Acción correctiva"/>
    <s v="AU_AC1"/>
    <s v="Reportar de manera periodica a los lideres del proceso las PQRSD con su respectivo estado, con el fin de que estos inicien las acciones pertinentes con funcionarios y contratistas"/>
    <s v="Reportes de control a líderes de proceso"/>
    <n v="12"/>
    <d v="2026-01-01T00:00:00"/>
    <d v="2026-12-01T00:00:00"/>
    <n v="49.5"/>
    <s v="05. Gestión de Atención al Usuario"/>
    <m/>
    <n v="0"/>
    <s v="Se informaron alertas mensuales a través de correo electrónico a los líderes de proceso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0.25"/>
    <x v="0"/>
    <d v="2026-05-15T00:00:00"/>
    <n v="0.25"/>
    <s v="Se evidencian informes de PQRSD de enero, febrero y marzo, como tambien soportes de correos de alertas por parte de atencion al ciudadano con fecha  24/02/2026, 13/03/2026 y 09/04/2026  "/>
    <s v="EN EJECUCIÓN"/>
    <s v="No aplica"/>
    <s v="No aplica"/>
    <s v="No aplica"/>
    <n v="0.25"/>
    <s v="Se informaron alertas mensuales a través de correo electrónico a los líderes de procesos"/>
    <s v="EVIDENCIAS SEGUNDO TRIMESTRE 2026 PLAN MEJORA"/>
    <n v="46214"/>
    <s v="Se adjuntan las evidencias de alertas del segundo trimestre."/>
    <n v="0.5"/>
    <s v="EN EJECUCIÓN"/>
    <m/>
    <m/>
    <m/>
    <m/>
    <m/>
    <s v="EFECTIVO"/>
    <s v="ABIERTO"/>
    <m/>
    <s v=""/>
    <s v=""/>
    <s v=""/>
    <s v=""/>
    <s v=""/>
    <s v=""/>
    <s v=""/>
    <m/>
    <m/>
    <m/>
    <s v="SIN INICIAR"/>
    <s v="EFECTIVO"/>
    <s v="ABIERTO"/>
    <m/>
    <s v=""/>
    <s v=""/>
    <s v=""/>
    <s v=""/>
    <s v=""/>
    <s v=""/>
    <s v=""/>
    <m/>
    <m/>
    <m/>
    <s v="SIN INICIAR"/>
    <s v="EFECTIVO"/>
    <s v="ABIERTO"/>
    <m/>
  </r>
  <r>
    <n v="171"/>
    <x v="0"/>
    <x v="4"/>
    <s v="Subdirección Administrativa y Financiera"/>
    <m/>
    <s v="2021_AU_H4"/>
    <n v="1"/>
    <x v="27"/>
    <x v="111"/>
    <s v="SERVICIO AL CIUDADANO"/>
    <s v="No se encuentra contemplado  en las poliiticas de operación del procedimiento Procedimiento de Recepción,_x000a_Distribución, Seguimiento y Salida_x000a_de Peticiones, Quejas, Reclamos,_x000a_Sugerencias y Denuncias, la descrippcion de como realizar el informe de las encuestas de satisfacion de usuarios "/>
    <s v="No se encuentra contemplado  en las poliiticas de operación del procedimiento Procedimiento de Recepción,_x000a_Distribución, Seguimiento y Salida_x000a_de Peticiones, Quejas, Reclamos,_x000a_Sugerencias y Denuncias, la descrippcion de como realizar el informe de las encuestas de satisfacion de usuarios "/>
    <s v="Acción correctiva"/>
    <s v="AU_AC5"/>
    <s v="Actualizar el procedimiento Procedimiento de Recepción, Distribución, Seguimiento y Salida de Peticiones, Quejas, Reclamos, Sugerencias y Denuncias._x000a_Incluir una politica de operación que establezca una reunión con el jefe de la unidad de control interno y con el jefe de la unidad de planeación, para el mejoramiento continuo de la gestión de la entidad semestralmente con base al informe semestral. _x000a_En la acctiviad 11 cambiando los responsbales (funcionario y/o contratista)"/>
    <s v="Procedimiento actualizado"/>
    <n v="1"/>
    <d v="2026-01-01T00:00:00"/>
    <d v="2026-12-31T00:00:00"/>
    <n v="54"/>
    <s v="05. Gestión de Atención al Usuario"/>
    <m/>
    <n v="1"/>
    <s v="El procedimiento mencionado se actualizó en la vigencia 2025"/>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Procedimiento se encuentra actualizado y socializado con los requerimientos establecidos en la descripción del hallazgo. Se identifica la politica 5,64"/>
    <n v="1"/>
    <x v="2"/>
    <d v="2026-05-15T00:00:00"/>
    <n v="1"/>
    <s v="se evidencia procedimiento actualizado de peticiones, quejas, reclamos, sugerencias y denuncias PC-AU-01 de 20/08/2025, lo que permite que la evidencia obtenida subsane el hallazgo formula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l procedimiento mencionado se actualizó en la vigencia 2025"/>
    <n v="0"/>
    <n v="46214"/>
    <s v="Accion con cumplimiento reportado"/>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172"/>
    <x v="0"/>
    <x v="4"/>
    <s v="Dirección General"/>
    <m/>
    <s v="2021_MC_H8"/>
    <n v="1"/>
    <x v="27"/>
    <x v="112"/>
    <s v="FORTALECIMIENTO ORGANIZACIONAL Y SIMPLIFICACIÓN DE PROCESOS"/>
    <s v="Debilidad en el seguimiento y control del cumplimiento de las acciones estbalecidas "/>
    <s v="Debilidad en el seguimiento y control del cumplimiento de las acciones estbalecidas "/>
    <s v="Acción correctiva"/>
    <s v="MC_AC9"/>
    <s v="Monitorear la formulación y ejecución de las acciones derivadas de los planes de mejora"/>
    <s v="Informes de monitoreos "/>
    <n v="4"/>
    <d v="2026-01-01T00:00:00"/>
    <d v="2026-12-31T00:00:00"/>
    <n v="54"/>
    <s v="03. Gestión de Análisis y Mejora Continua"/>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x v="0"/>
    <d v="2026-06-04T00:00:00"/>
    <n v="0.25"/>
    <s v="Se evidencia la realización del primer monitoreo a los planes de mejoramiento durante abril de 2026 y la aprobación de su reformulación en Comité de Control Interno. Desde la tercera línea de defensa se observa avance en la ejecución de la acción correctiva; no obstante, se recomienda mantener el monitoreo y control periódico de las acciones formuladas para garantizar su cumplimiento oportuno."/>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s v="EN EJECUCIÓN"/>
    <d v="2026-08-10T00:00:00"/>
    <n v="0.25"/>
    <s v="Se evidenció la remisión del seguimiento preliminar de los Planes de Mejoramiento correspondiente al primer trimestre de 2026, junto con la matriz de acciones de mejora para su revisión y análisis."/>
    <s v="EN EJECUCIÓN"/>
    <m/>
    <s v="EFECTIVO"/>
    <s v="ABIERTO"/>
    <m/>
    <s v=""/>
    <s v=""/>
    <s v=""/>
    <s v=""/>
    <s v=""/>
    <s v=""/>
    <s v=""/>
    <m/>
    <m/>
    <m/>
    <s v="SIN INICIAR"/>
    <s v="EFECTIVO"/>
    <s v="ABIERTO"/>
    <m/>
    <s v=""/>
    <s v=""/>
    <s v=""/>
    <s v=""/>
    <s v=""/>
    <s v=""/>
    <s v=""/>
    <m/>
    <m/>
    <m/>
    <s v="SIN INICIAR"/>
    <s v="EFECTIVO"/>
    <s v="ABIERTO"/>
    <m/>
  </r>
  <r>
    <n v="173"/>
    <x v="0"/>
    <x v="4"/>
    <s v="Dirección General"/>
    <m/>
    <s v="2021_MC_H1"/>
    <n v="0"/>
    <x v="27"/>
    <x v="57"/>
    <s v="FORTALECIMIENTO ORGANIZACIONAL Y SIMPLIFICACIÓN DE PROCESOS"/>
    <s v="Débil interiorización del mecanismo que se tienen para implementar acciones de mejora resultado de procesos de autoevaluación"/>
    <s v="Débil interiorización del mecanismo que se tienen para implementar acciones de mejora resultado de procesos de autoevaluación"/>
    <s v="Acción correctiva"/>
    <s v="MC_AC2"/>
    <s v="Socializar Políticas de operación del procedimiento de Planes de Mejora para implementación "/>
    <s v="Socialización del procedimiento "/>
    <n v="1"/>
    <d v="2026-01-01T00:00:00"/>
    <d v="2026-03-31T00:00:00"/>
    <n v="13.5"/>
    <s v="03. Gestión de Análisis y Mejora Continua"/>
    <s v="Acción Cumplida Pendiente evaluación tercera Linea"/>
    <n v="1"/>
    <s v="Durante el primer trimestre de la vigencia 2026 se actualizó el procedimiento y se socializó"/>
    <s v="https://dnbcgovco-my.sharepoint.com/:f:/g/personal/planeacion_dnbc_gov_co/IgDYe2GS_ayPSIaWtvQYv0qbAc8IxdnR2DbMxEMLmfk0p8A?e=smqHjg"/>
    <d v="2026-05-11T00:00:00"/>
    <s v="Se evidencia socialización del 6 de marzo de 2026"/>
    <n v="1"/>
    <x v="2"/>
    <d v="2026-06-04T00:00:00"/>
    <n v="1"/>
    <s v="Se evidencia la socialización del procedimiento de planes de mejoramiento realizada el 6 de marzo de 2026, validando la ejecución de la acción correctiva formulada. Desde la tercera línea de defensa se recomienda realizar monitoreo a su aplicación para verificar la apropiación del mecanismo de formulación y gestión de acciones de mejora por parte de los proceso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Durante el primer trimestre de la vigencia 2026 se actualizó el procedimiento y se socializó"/>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socialización del 6 de marzo de 2026"/>
    <n v="1"/>
    <s v="CUMPLIDO"/>
    <d v="2026-08-12T00:00:00"/>
    <n v="1"/>
    <s v="Se evidenció la socialización del Procedimiento de Formulación, Monitoreo y Seguimiento a Planes de Mejoramiento Internos y Externos, realizada el 6 de marzo de 2026, soportada mediante el respectivo listado de asistencia, con lo cual se dio cumplimiento a la actividad programada."/>
    <s v="C. OPORTUNAMENTE"/>
    <m/>
    <s v="EFECTIVO"/>
    <s v="ABIERTO"/>
    <m/>
    <s v=""/>
    <s v=""/>
    <s v=""/>
    <s v=""/>
    <s v=""/>
    <s v=""/>
    <s v=""/>
    <m/>
    <m/>
    <m/>
    <s v="SIN INICIAR"/>
    <s v="EFECTIVO"/>
    <s v="ABIERTO"/>
    <m/>
    <s v=""/>
    <s v=""/>
    <s v=""/>
    <s v=""/>
    <s v=""/>
    <s v=""/>
    <s v=""/>
    <m/>
    <m/>
    <m/>
    <s v="SIN INICIAR"/>
    <s v="EFECTIVO"/>
    <s v="ABIERTO"/>
    <m/>
  </r>
  <r>
    <n v="174"/>
    <x v="0"/>
    <x v="4"/>
    <s v="Dirección General"/>
    <m/>
    <s v="2021_MC_H1"/>
    <n v="0"/>
    <x v="27"/>
    <x v="57"/>
    <s v="FORTALECIMIENTO ORGANIZACIONAL Y SIMPLIFICACIÓN DE PROCESOS"/>
    <s v="Débil interiorización del mecanismo que se tienen para implementar acciones de mejora resultado de procesos de autoevaluación"/>
    <s v="Débil interiorización del mecanismo que se tienen para implementar acciones de mejora resultado de procesos de autoevaluación"/>
    <s v="Acción correctiva"/>
    <s v="MC_AC9"/>
    <s v="Monitorear la formulación y ejecución de las acciones derivadas de los planes de mejora"/>
    <s v="Informes de monitoreos "/>
    <n v="4"/>
    <d v="2026-01-01T00:00:00"/>
    <d v="2026-12-31T00:00:00"/>
    <n v="54"/>
    <s v="03. Gestión de Análisis y Mejora Continua"/>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x v="0"/>
    <d v="2026-06-04T00:00:00"/>
    <n v="0.25"/>
    <s v="Se evidencia que durante el mes de abril de 2026 se realizó el primer monitoreo a los planes de mejoramiento y la aprobación de su reformulación en Comité de Control Interno. La evidencia permite verificar avances en la ejecución de la acción correctiva formulada. No obstante, desde la tercera línea de defensa se recomienda continuar con los monitoreos programados durante la vigencia y fortalecer la apropiación del procedimiento por parte de los procesos, con el fin de promover la identificación, formulación y ejecución oportuna de acciones de mejora derivadas de los ejercicios de autoevaluación y seguimiento institucional."/>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s v="EN EJECUCIÓN"/>
    <d v="2026-08-10T00:00:00"/>
    <n v="0.25"/>
    <s v="Se evidenció la remisión del seguimiento preliminar de los Planes de Mejoramiento correspondiente al primer trimestre de 2026, junto con la matriz de acciones de mejora para su revisión y análisis."/>
    <s v="EN EJECUCIÓN"/>
    <m/>
    <s v="EFECTIVO"/>
    <s v="ABIERTO"/>
    <m/>
    <s v=""/>
    <s v=""/>
    <s v=""/>
    <s v=""/>
    <s v=""/>
    <s v=""/>
    <s v=""/>
    <m/>
    <m/>
    <m/>
    <s v="SIN INICIAR"/>
    <s v="EFECTIVO"/>
    <s v="ABIERTO"/>
    <m/>
    <s v=""/>
    <s v=""/>
    <s v=""/>
    <s v=""/>
    <s v=""/>
    <s v=""/>
    <s v=""/>
    <m/>
    <m/>
    <m/>
    <s v="SIN INICIAR"/>
    <s v="EFECTIVO"/>
    <s v="ABIERTO"/>
    <m/>
  </r>
  <r>
    <n v="175"/>
    <x v="0"/>
    <x v="4"/>
    <s v="Dirección General"/>
    <m/>
    <s v="2021_MC_H2"/>
    <n v="1"/>
    <x v="27"/>
    <x v="113"/>
    <s v="FORTALECIMIENTO ORGANIZACIONAL Y SIMPLIFICACIÓN DE PROCESOS"/>
    <s v="Debilidad en el seguimiento y control del cumplimiento de las acciones estbalecidas "/>
    <s v="Debilidad en el seguimiento y control del cumplimiento de las acciones estbalecidas "/>
    <s v="Acción correctiva"/>
    <s v="MC_AC9"/>
    <s v="Monitorear la formulación y ejecución de las acciones derivadas de los planes de mejora"/>
    <s v="Informes de monitoreos "/>
    <n v="4"/>
    <d v="2026-01-01T00:00:00"/>
    <d v="2026-12-31T00:00:00"/>
    <n v="54"/>
    <s v="03. Gestión de Análisis y Mejora Continua"/>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x v="0"/>
    <d v="2026-06-04T00:00:00"/>
    <n v="0.25"/>
    <s v="Se evidencia que durante el mes de abril de 2026 se realizó el primer monitoreo a los planes de mejoramiento, así como la aprobación de su reformulación en Comité de Control Interno. La evidencia permite verificar avances en la ejecución de la acción correctiva relacionada con el monitoreo de la formulación y ejecución de las acciones derivadas de los planes de mejora. No obstante, desde la tercera línea de defensa se recomienda continuar fortaleciendo el monitoreo y control sobre el cumplimiento de las acciones formuladas, con el fin de prevenir incumplimientos y garantizar el cierre oportuno de los hallazgos identificad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s v="EN EJECUCIÓN"/>
    <d v="2026-08-10T00:00:00"/>
    <n v="0.25"/>
    <s v="Se evidenció la remisión del seguimiento preliminar de los Planes de Mejoramiento correspondiente al primer trimestre de 2026, junto con la matriz de acciones de mejora para su revisión y análisis."/>
    <s v="EN EJECUCIÓN"/>
    <m/>
    <s v="EFECTIVO"/>
    <s v="ABIERTO"/>
    <m/>
    <s v=""/>
    <s v=""/>
    <s v=""/>
    <s v=""/>
    <s v=""/>
    <s v=""/>
    <s v=""/>
    <m/>
    <m/>
    <m/>
    <s v="SIN INICIAR"/>
    <s v="EFECTIVO"/>
    <s v="ABIERTO"/>
    <m/>
    <s v=""/>
    <s v=""/>
    <s v=""/>
    <s v=""/>
    <s v=""/>
    <s v=""/>
    <s v=""/>
    <m/>
    <m/>
    <m/>
    <s v="SIN INICIAR"/>
    <s v="EFECTIVO"/>
    <s v="ABIERTO"/>
    <m/>
  </r>
  <r>
    <n v="176"/>
    <x v="0"/>
    <x v="4"/>
    <s v="Dirección General"/>
    <m/>
    <s v="2021_MC_H3"/>
    <n v="0"/>
    <x v="27"/>
    <x v="58"/>
    <s v="FORTALECIMIENTO ORGANIZACIONAL Y SIMPLIFICACIÓN DE PROCESOS"/>
    <s v="No se han formulado planes de mejora resultado de ejercicios de autoevaluación"/>
    <s v="No se han formulado planes de mejora resultado de ejercicios de autoevaluación"/>
    <s v="Acción correctiva"/>
    <s v="MC_AC3"/>
    <s v="Presentar informess de autoevaluación semestrales acotrde con Plan de acción_x000a_"/>
    <s v="Informe semestral"/>
    <n v="2"/>
    <d v="2026-01-01T00:00:00"/>
    <d v="2026-12-31T00:00:00"/>
    <n v="54"/>
    <s v="03. Gestión de Análisis y Mejora Continua"/>
    <s v="Acción Cumplida Pendiente evaluación tercera Linea"/>
    <n v="0"/>
    <s v="Actividad reformulada con periodicidad semestral"/>
    <n v="0"/>
    <d v="2026-05-11T00:00:00"/>
    <s v="Pendiente de inicio de ejecución"/>
    <n v="0"/>
    <x v="0"/>
    <d v="2026-06-04T00:00:00"/>
    <n v="0"/>
    <s v="No fue posible identificar evidencias para el presente período de análisis"/>
    <s v="SIN INICIAR"/>
    <s v="No aplica"/>
    <s v="No aplica"/>
    <s v="No aplica"/>
    <n v="0"/>
    <s v="Actividad reformulada con periodicidad semestral. Primer seguimiento se realiza en el mes de julio"/>
    <n v="0"/>
    <n v="46213"/>
    <s v="Pendiente de inicio de ejecución"/>
    <n v="0"/>
    <s v="EN EJECUCIÓN"/>
    <d v="2026-08-10T00:00:00"/>
    <n v="0"/>
    <s v="No fue posible identificar evidencias para el presente período de análisis"/>
    <s v="SIN INICIAR"/>
    <m/>
    <s v="EFECTIVO"/>
    <s v="ABIERTO"/>
    <m/>
    <s v=""/>
    <s v=""/>
    <s v=""/>
    <s v=""/>
    <s v=""/>
    <s v=""/>
    <s v=""/>
    <m/>
    <m/>
    <m/>
    <s v="SIN INICIAR"/>
    <s v="EFECTIVO"/>
    <s v="ABIERTO"/>
    <m/>
    <s v=""/>
    <s v=""/>
    <s v=""/>
    <s v=""/>
    <s v=""/>
    <s v=""/>
    <s v=""/>
    <m/>
    <m/>
    <m/>
    <s v="SIN INICIAR"/>
    <s v="EFECTIVO"/>
    <s v="ABIERTO"/>
    <m/>
  </r>
  <r>
    <n v="177"/>
    <x v="0"/>
    <x v="4"/>
    <s v="Dirección General"/>
    <m/>
    <s v="2021_MC_H3"/>
    <n v="0"/>
    <x v="27"/>
    <x v="58"/>
    <s v="FORTALECIMIENTO ORGANIZACIONAL Y SIMPLIFICACIÓN DE PROCESOS"/>
    <s v="No se han formulado planes de mejora resultado de ejercicios de autoevaluación"/>
    <s v="No se han formulado planes de mejora resultado de ejercicios de autoevaluación"/>
    <s v="Acción correctiva"/>
    <s v="MC_AC9"/>
    <s v="Monitorear la formulación y ejecución de las acciones derivadas de los planes de mejora"/>
    <s v="Informes de monitoreos "/>
    <n v="4"/>
    <d v="2026-01-01T00:00:00"/>
    <d v="2026-12-31T00:00:00"/>
    <n v="54"/>
    <s v="03. Gestión de Análisis y Mejora Continua"/>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x v="0"/>
    <d v="2026-06-04T00:00:00"/>
    <n v="0.25"/>
    <s v="Se evidencia que durante el mes de abril de 2026 se realizó el primer monitoreo a los planes de mejoramiento, así como la aprobación de su reformulación en Comité de Control Interno. La evidencia permite verificar avances en la ejecución de la acción correctiva relacionada con el monitoreo de la formulación y ejecución de las acciones derivadas de los planes de mejora. No obstante, desde la tercera línea de defensa se recomienda continuar fortaleciendo el monitoreo y control sobre el cumplimiento de las acciones formuladas, con el fin de prevenir incumplimientos y garantizar el cierre oportuno de los hallazgos identificad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s v="EN EJECUCIÓN"/>
    <d v="2026-08-10T00:00:00"/>
    <n v="0.25"/>
    <s v="Se evidenció la remisión del seguimiento preliminar de los Planes de Mejoramiento correspondiente al primer trimestre de 2026, junto con la matriz de acciones de mejora para su revisión y análisis."/>
    <s v="EN EJECUCIÓN"/>
    <m/>
    <s v="EFECTIVO"/>
    <s v="ABIERTO"/>
    <m/>
    <s v=""/>
    <s v=""/>
    <s v=""/>
    <s v=""/>
    <s v=""/>
    <s v=""/>
    <s v=""/>
    <m/>
    <m/>
    <m/>
    <s v="SIN INICIAR"/>
    <s v="EFECTIVO"/>
    <s v="ABIERTO"/>
    <m/>
    <s v=""/>
    <s v=""/>
    <s v=""/>
    <s v=""/>
    <s v=""/>
    <s v=""/>
    <s v=""/>
    <m/>
    <m/>
    <m/>
    <s v="SIN INICIAR"/>
    <s v="EFECTIVO"/>
    <s v="ABIERTO"/>
    <m/>
  </r>
  <r>
    <n v="178"/>
    <x v="0"/>
    <x v="4"/>
    <s v="Subdirección Administrativa y Financiera"/>
    <m/>
    <s v="2021_TH_H3"/>
    <n v="1"/>
    <x v="28"/>
    <x v="114"/>
    <m/>
    <s v="No se realizan los  cruce de información dentro del proceso de Proceso de Gestión Financiera así como con el Proceso de Gestión del Talento, para saber el valor real d elos rientegors que deben de hacer las EPS."/>
    <s v="No se realizan los  cruce de información dentro del proceso de Proceso de Gestión Financiera así como con el Proceso de Gestión del Talento, para saber el valor real d elos rientegors que deben de hacer las EPS"/>
    <s v="Acción correctiva"/>
    <s v="TH_AC6"/>
    <s v="Informe de los estados de cobro de incapacidades realizado"/>
    <s v="Informe realizado"/>
    <n v="1"/>
    <d v="2026-03-01T00:00:00"/>
    <d v="2026-05-31T00:00:00"/>
    <n v="13.5"/>
    <s v="11. Gestión del Talento Humano"/>
    <s v="Nómia"/>
    <n v="0"/>
    <n v="0"/>
    <n v="0"/>
    <d v="2026-05-11T00:00:00"/>
    <s v="No se evidencia seguimiento"/>
    <n v="0"/>
    <x v="0"/>
    <d v="2026-05-15T00:00:00"/>
    <n v="0"/>
    <s v="No fue posible identificar evidencias para el presente período de análisis"/>
    <s v="SIN INICIAR"/>
    <s v="No aplica"/>
    <s v="No aplica"/>
    <s v="No aplica"/>
    <n v="1"/>
    <s v="se aporta nomina -del 1 de marzo a 31 de may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evidencia informe de seguimiento a las incapacidades de la DNBC en el periodo en mención. Se sugiere incluir en evidencias correo de socialización con lider de proceso"/>
    <n v="1"/>
    <s v="CUMPLIDO"/>
    <d v="2026-07-27T00:00:00"/>
    <n v="1"/>
    <s v="Se evidencio que el soporte cumple con la accion formulada"/>
    <s v="C. OPORTUNAMENTE"/>
    <m/>
    <s v="EFECTIVO"/>
    <s v="ABIERTO"/>
    <m/>
    <s v=""/>
    <s v=""/>
    <s v=""/>
    <s v=""/>
    <s v=""/>
    <s v=""/>
    <s v=""/>
    <m/>
    <m/>
    <m/>
    <s v="SIN INICIAR"/>
    <s v="EFECTIVO"/>
    <s v="ABIERTO"/>
    <m/>
    <s v=""/>
    <s v=""/>
    <s v=""/>
    <s v=""/>
    <s v=""/>
    <s v=""/>
    <s v=""/>
    <m/>
    <m/>
    <m/>
    <s v="SIN INICIAR"/>
    <s v="EFECTIVO"/>
    <s v="ABIERTO"/>
    <m/>
  </r>
  <r>
    <n v="179"/>
    <x v="0"/>
    <x v="4"/>
    <s v="Subdirección Administrativa y Financiera"/>
    <m/>
    <s v="2021_TH_H7"/>
    <n v="1"/>
    <x v="28"/>
    <x v="115"/>
    <m/>
    <s v="No se realizan los  cruce de información dentro del proceso de Proceso de Gestión Financiera así como con el Proceso de Gestión del Talento, para saber el valor real d elos rientegors que deben de hacer las EPS."/>
    <s v="No se realizan los  cruce de información dentro del proceso de Proceso de Gestión Financiera así como con el Proceso de Gestión del Talento, para saber el valor real d elos rientegors que deben de hacer las EPS"/>
    <s v="Acción correctiva"/>
    <s v="TH_AC6"/>
    <s v="Informe de los estados de cobro de incapacidades realizado"/>
    <s v="Informe realizado"/>
    <n v="1"/>
    <d v="2026-03-01T00:00:00"/>
    <d v="2026-05-31T00:00:00"/>
    <n v="13.5"/>
    <s v="11. Gestión del Talento Humano"/>
    <s v="Nómia"/>
    <n v="0"/>
    <n v="0"/>
    <n v="0"/>
    <d v="2026-05-11T00:00:00"/>
    <s v="No se evidencia seguimiento"/>
    <n v="0"/>
    <x v="0"/>
    <d v="2026-05-15T00:00:00"/>
    <n v="0"/>
    <s v="No fue posible identificar evidencias para el presente período de análisis"/>
    <s v="SIN INICIAR"/>
    <s v="No aplica"/>
    <s v="No aplica"/>
    <s v="No aplica"/>
    <n v="1"/>
    <s v="se aporta nomina -del 1 de marzo a 31 de may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evidencia informe de seguimiento a las incapacidades de la DNBC en el periodo en mención. Se sugiere incluir en evidencias correo de socialización con lider de proceso"/>
    <n v="1"/>
    <s v="CUMPLIDO"/>
    <d v="2026-07-27T00:00:00"/>
    <n v="1"/>
    <s v="Se evidencio que el soporte cumple con la accion formulada"/>
    <s v="C. OPORTUNAMENTE"/>
    <m/>
    <s v="EFECTIVO"/>
    <s v="ABIERTO"/>
    <m/>
    <s v=""/>
    <s v=""/>
    <s v=""/>
    <s v=""/>
    <s v=""/>
    <s v=""/>
    <s v=""/>
    <m/>
    <m/>
    <m/>
    <s v="SIN INICIAR"/>
    <s v="EFECTIVO"/>
    <s v="ABIERTO"/>
    <m/>
    <s v=""/>
    <s v=""/>
    <s v=""/>
    <s v=""/>
    <s v=""/>
    <s v=""/>
    <s v=""/>
    <m/>
    <m/>
    <m/>
    <s v="SIN INICIAR"/>
    <s v="EFECTIVO"/>
    <s v="ABIERTO"/>
    <m/>
  </r>
  <r>
    <n v="180"/>
    <x v="0"/>
    <x v="4"/>
    <s v="Subdirección Administrativa y Financiera"/>
    <m/>
    <s v="2021_TH_H9"/>
    <n v="1"/>
    <x v="28"/>
    <x v="116"/>
    <m/>
    <s v="Porque; para los funcionarios y contratistas tres (3) días no son suficientes para legalizar _x000a__x000a_Porque; a pesar de la socialización del procedimiento de viáticos muchos desconocen los tiempo de legalización_x000a__x000a_por qué los funcionarios y contratistas hacen caso omiso al correo de &quot;legalización de comisión&quot;"/>
    <s v="Los funcionarios y contratistas hacen caso omiso al correo de &quot;legalización de comisión&quot;"/>
    <s v="Acción correctiva"/>
    <s v="TH_AC4"/>
    <s v="Informe de alertas sobre legalización de comisiones"/>
    <s v="Informes Realizados"/>
    <n v="12"/>
    <d v="2026-01-01T00:00:00"/>
    <d v="2026-12-31T00:00:00"/>
    <n v="54"/>
    <s v="11. Gestión del Talento Humano"/>
    <s v="Viaticos"/>
    <n v="0"/>
    <n v="0"/>
    <n v="0"/>
    <d v="2026-05-11T00:00:00"/>
    <s v="No se evidencia seguimiento"/>
    <n v="0"/>
    <x v="0"/>
    <d v="2026-05-15T00:00:00"/>
    <n v="0"/>
    <s v="No fue posible identificar evidencias para el presente período de análisis"/>
    <s v="SIN INICIAR"/>
    <s v="No aplica"/>
    <s v="No aplica"/>
    <s v="No aplica"/>
    <n v="0"/>
    <n v="0"/>
    <n v="0"/>
    <n v="46214"/>
    <s v="No se evidencia seguimiento"/>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181"/>
    <x v="0"/>
    <x v="4"/>
    <s v="Subdirección Administrativa y Financiera"/>
    <m/>
    <s v="2021_AD_H4"/>
    <n v="1"/>
    <x v="28"/>
    <x v="117"/>
    <m/>
    <s v="Debilidad en los controles y seguimientos del parque automotor asignado a la DNBC"/>
    <s v="Debilidad en los controles y seguimientos del parque automotor asignado a la DNBC "/>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s v="14. Gestión Administrativa"/>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x v="0"/>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s v="EN EJECUCIÓN"/>
    <m/>
    <m/>
    <m/>
    <m/>
    <m/>
    <s v="EFECTIVO"/>
    <s v="ABIERTO"/>
    <m/>
    <s v=""/>
    <s v=""/>
    <s v=""/>
    <s v=""/>
    <s v=""/>
    <s v=""/>
    <s v=""/>
    <m/>
    <m/>
    <m/>
    <s v="SIN INICIAR"/>
    <s v="EFECTIVO"/>
    <s v="ABIERTO"/>
    <m/>
    <s v=""/>
    <s v=""/>
    <s v=""/>
    <s v=""/>
    <s v=""/>
    <s v=""/>
    <s v=""/>
    <m/>
    <m/>
    <m/>
    <s v="SIN INICIAR"/>
    <s v="EFECTIVO"/>
    <s v="ABIERTO"/>
    <m/>
  </r>
  <r>
    <n v="182"/>
    <x v="0"/>
    <x v="4"/>
    <s v="Subdirección Administrativa y Financiera"/>
    <m/>
    <s v="2021_AD_H5"/>
    <n v="1"/>
    <x v="28"/>
    <x v="118"/>
    <m/>
    <s v="Porque no se cuenta con la documentacion solicitada por la Oficina de Control Interno ._x000a__x000a_Porque. Desconicimiento de la normatiivdad aplicable en la gestion de los bienes publicos. _x000a__x000a_Debilidad en la identiifcacion de controles para la gestion d elos recursos fisicos y servicios de la entidad. "/>
    <s v="Debilidad en la identificacion de controles para la gestion delos recursos fisicos y servicios de la entidad. "/>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s v="14. Gestión Administrativa"/>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x v="0"/>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s v="EN EJECUCIÓN"/>
    <m/>
    <m/>
    <m/>
    <m/>
    <m/>
    <s v="EFECTIVO"/>
    <s v="ABIERTO"/>
    <m/>
    <s v=""/>
    <s v=""/>
    <s v=""/>
    <s v=""/>
    <s v=""/>
    <s v=""/>
    <s v=""/>
    <m/>
    <m/>
    <m/>
    <s v="SIN INICIAR"/>
    <s v="EFECTIVO"/>
    <s v="ABIERTO"/>
    <m/>
    <s v=""/>
    <s v=""/>
    <s v=""/>
    <s v=""/>
    <s v=""/>
    <s v=""/>
    <s v=""/>
    <m/>
    <m/>
    <m/>
    <s v="SIN INICIAR"/>
    <s v="EFECTIVO"/>
    <s v="ABIERTO"/>
    <m/>
  </r>
  <r>
    <n v="183"/>
    <x v="0"/>
    <x v="4"/>
    <s v="Subdirección Administrativa y Financiera"/>
    <m/>
    <s v="2021_AU_H5"/>
    <n v="1"/>
    <x v="29"/>
    <x v="119"/>
    <s v="SERVICIO AL CIUDADANO"/>
    <s v="Debilidad en la identificación de controles y seguimiento de los informes mensuales de PQRSD que  presenta el proceso de GAU _x000a__x000a_"/>
    <s v="Debilidad en identificación de controles y seguimiento de los informes mensuales de PQRSD que  presenta el proceso de GAU"/>
    <s v="Acción correctiva"/>
    <s v="AU_AC7"/>
    <s v="Verificar mensualmente por parte del enlace de planeación la discriminacion por areas de las solictudes asignadas, en la matriz de registro de PRQRSD para asegurar la consistencia de la información. "/>
    <s v="Matriz de registro actualizada"/>
    <n v="12"/>
    <d v="2026-01-01T00:00:00"/>
    <d v="2026-12-31T00:00:00"/>
    <n v="54"/>
    <s v="05. Gestión de Atención al Usuario"/>
    <m/>
    <n v="0"/>
    <s v="Dentro de los informes mensuales se incluye la información por áreas en cuanto a las solicitudes asignada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incluyen los informes del primer trimestre. Se sugiere su socialización con el lider del proceso vía correo electrónico para generar evidencia o adjuntar informes firmados por el mismo"/>
    <n v="0.25"/>
    <x v="0"/>
    <d v="2026-05-15T00:00:00"/>
    <n v="0.25"/>
    <s v="se evidencia informe de seguiminto del I trimestre en el cual se observa la cantidad de PQRSD radicadas y el termino de respuesta que se le da a cada una, mas no se evidencia los informes firmados. "/>
    <s v="EN EJECUCIÓN"/>
    <s v="No aplica"/>
    <s v="No aplica"/>
    <s v="No aplica"/>
    <n v="0.25"/>
    <s v="Dentro de los informes mensuales se incluye la información por áreas en cuanto a las solicitudes asignadas"/>
    <s v="EVIDENCIAS SEGUNDO TRIMESTRE 2026 PLAN MEJORA"/>
    <n v="46214"/>
    <s v="Se incluyen los informes del segundo trimestre. "/>
    <n v="0.5"/>
    <s v="EN EJECUCIÓN"/>
    <m/>
    <m/>
    <m/>
    <m/>
    <m/>
    <s v="EFECTIVO"/>
    <s v="ABIERTO"/>
    <m/>
    <s v=""/>
    <s v=""/>
    <s v=""/>
    <s v=""/>
    <s v=""/>
    <s v=""/>
    <s v=""/>
    <m/>
    <m/>
    <m/>
    <s v="SIN INICIAR"/>
    <s v="EFECTIVO"/>
    <s v="ABIERTO"/>
    <m/>
    <s v=""/>
    <s v=""/>
    <s v=""/>
    <s v=""/>
    <s v=""/>
    <s v=""/>
    <s v=""/>
    <m/>
    <m/>
    <m/>
    <s v="SIN INICIAR"/>
    <s v="EFECTIVO"/>
    <s v="ABIERTO"/>
    <m/>
  </r>
  <r>
    <n v="184"/>
    <x v="0"/>
    <x v="4"/>
    <s v="Subdirección Administrativa y Financiera"/>
    <m/>
    <s v="2021_AU_H6"/>
    <n v="1"/>
    <x v="29"/>
    <x v="120"/>
    <s v="SERVICIO AL CIUDADANO"/>
    <s v="Debilidad en la identificación de controles y seguimiento de los informes mensuales de PQRSD que  presenta el proceso de GAU "/>
    <s v="Debilidad en identificación de controles y seguimiento de los informes mensuales de PQRSD que  presenta el proceso de GAU"/>
    <s v="Acción correctiva"/>
    <s v="AU_AC6"/>
    <s v="Generar estrategias de fortalecimiento o sensibilizaciones  a los procesos responsables de dar la maayora de  las respuestas a PQRSD en politcias de operación del respectivo procedimiento "/>
    <s v="Estrategias o sensibilizaciones realizadas "/>
    <n v="12"/>
    <d v="2026-01-01T00:00:00"/>
    <d v="2026-12-31T00:00:00"/>
    <n v="54"/>
    <s v="05. Gestión de Atención al Usuario"/>
    <m/>
    <n v="0"/>
    <s v="Se realizan estrategias de sensibilización a funcionarios y contratistas para que conozcan la importancia de la respuesta a las PQRSD y sus responsabilidades como servidores públicos. "/>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adjuntan correos de socialización de la cartilla de manejo de PQRSD del primer trimestre del año"/>
    <n v="0.25"/>
    <x v="0"/>
    <d v="2026-05-15T00:00:00"/>
    <n v="0.25"/>
    <s v="se evidencia correos electronicos por parte de la oficina de atencion al ciudadano  de fecha 29/01/2026, 17/02/2026 y  09/03/2026 en los cuales sensibilizan  las responsabilidades del los  funcionarios y contratistas de la DNBC por medio de las cartillas ABC PQRSD"/>
    <s v="EN EJECUCIÓN"/>
    <s v="No aplica"/>
    <s v="No aplica"/>
    <s v="No aplica"/>
    <n v="0.25"/>
    <s v="Se realizan estrategias de sensibilización a funcionarios y contratistas para que conozcan la importancia de la respuesta a las PQRSD y sus responsabilidades como servidores públicos. "/>
    <s v="EVIDENCIAS SEGUNDO TRIMESTRE 2026 PLAN MEJORA"/>
    <n v="46214"/>
    <s v="Se adjuntan evidencias de socialización de herramientas del proceso del segundo trimestre"/>
    <n v="0.5"/>
    <s v="EN EJECUCIÓN"/>
    <m/>
    <m/>
    <m/>
    <m/>
    <m/>
    <s v="EFECTIVO"/>
    <s v="ABIERTO"/>
    <m/>
    <s v=""/>
    <s v=""/>
    <s v=""/>
    <s v=""/>
    <s v=""/>
    <s v=""/>
    <s v=""/>
    <m/>
    <m/>
    <m/>
    <s v="SIN INICIAR"/>
    <s v="EFECTIVO"/>
    <s v="ABIERTO"/>
    <m/>
    <s v=""/>
    <s v=""/>
    <s v=""/>
    <s v=""/>
    <s v=""/>
    <s v=""/>
    <s v=""/>
    <m/>
    <m/>
    <m/>
    <s v="SIN INICIAR"/>
    <s v="EFECTIVO"/>
    <s v="ABIERTO"/>
    <m/>
  </r>
  <r>
    <n v="185"/>
    <x v="0"/>
    <x v="4"/>
    <s v="Subdirección Administrativa y Financiera"/>
    <m/>
    <s v="2021_AU_H2"/>
    <n v="1"/>
    <x v="29"/>
    <x v="121"/>
    <s v="SERVICIO AL CIUDADANO"/>
    <s v="Debilidad en el monitoreo y seguimiento de la entrada y salida de las PQRSD "/>
    <s v="Debilidad en el monitoreo y seguimiento de la entrada y salida de las PQRSD "/>
    <s v="Acción correctiva"/>
    <s v="AU_AC7"/>
    <s v="Verificar mensualmente por parte del enlace de planeación la discriminacion por areas de las solictudes asignadas, en la matriz de registro de PRQRSD para asegurar la consistencia de la información. "/>
    <s v="Matriz de registro actualizada"/>
    <n v="12"/>
    <d v="2026-01-01T00:00:00"/>
    <d v="2026-12-31T00:00:00"/>
    <n v="54"/>
    <s v="05. Gestión de Atención al Usuario"/>
    <m/>
    <n v="0"/>
    <s v="Dentro de los informes mensuales se incluye la información por áreas en cuanto a las solicitudes asignada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incluyen los informes del primer trimestre. Se sugiere su socialización con el lider del proceso vía correo electrónico para generar evidencia o adjuntar informes firmados por el mismo"/>
    <n v="0.25"/>
    <x v="0"/>
    <d v="2026-05-15T00:00:00"/>
    <n v="0.25"/>
    <s v="se evidencia informe de seguiminto del I trimestre en el cual se observa la cantidad de PQRSD radicadas y el termino de respuesta que se le da a cada una, mas no se evidencia los informes firmados. "/>
    <s v="EN EJECUCIÓN"/>
    <s v="No aplica"/>
    <s v="No aplica"/>
    <s v="No aplica"/>
    <n v="0.25"/>
    <s v="Dentro de los informes mensuales se incluye la información por áreas en cuanto a las solicitudes asignadas"/>
    <s v="EVIDENCIAS SEGUNDO TRIMESTRE 2026 PLAN MEJORA"/>
    <n v="46214"/>
    <s v="Se incluyen los informes del segundo trimestre. "/>
    <n v="0.5"/>
    <s v="EN EJECUCIÓN"/>
    <m/>
    <m/>
    <m/>
    <m/>
    <m/>
    <s v="EFECTIVO"/>
    <s v="ABIERTO"/>
    <m/>
    <s v=""/>
    <s v=""/>
    <s v=""/>
    <s v=""/>
    <s v=""/>
    <s v=""/>
    <s v=""/>
    <m/>
    <m/>
    <m/>
    <s v="SIN INICIAR"/>
    <s v="EFECTIVO"/>
    <s v="ABIERTO"/>
    <m/>
    <s v=""/>
    <s v=""/>
    <s v=""/>
    <s v=""/>
    <s v=""/>
    <s v=""/>
    <s v=""/>
    <m/>
    <m/>
    <m/>
    <s v="SIN INICIAR"/>
    <s v="EFECTIVO"/>
    <s v="ABIERTO"/>
    <m/>
  </r>
  <r>
    <n v="186"/>
    <x v="0"/>
    <x v="4"/>
    <s v="Dirección General"/>
    <m/>
    <s v="2021_DI_H3"/>
    <n v="1"/>
    <x v="29"/>
    <x v="122"/>
    <s v="INTEGRIDAD"/>
    <s v="Falta de implmentacion de la nueva normatividad "/>
    <s v="Falta de implmentacion de la nueva normatividad "/>
    <s v="Acción correctiva"/>
    <s v="DI_AC7"/>
    <s v="Adelantar las investigaciones por incumplimiento a la Respuesta de PQRSD en los términos contemplados en la ley ."/>
    <s v="(Investigaciones realizadas/ Investigaciones programadas)*100"/>
    <n v="100"/>
    <d v="2022-05-01T00:00:00"/>
    <d v="2022-12-31T00:00:00"/>
    <n v="36"/>
    <s v="12. Gestión de Asuntos Disciplinarios"/>
    <m/>
    <n v="1"/>
    <s v="Revisadas las carpetas existentes en el proceso de gestión de asuntos disciplinarios, se encontró que mediante Auto de 6 de junio de 2023, la Profesional adscrita al proceso tomo decisión de archivo de investigación disciplinaria 001 de 2022, por no configurarse una conducta antijurídica de los servidores públicos, haciéndose tránsito a cosa juzgada; decisión que implica que se tomo de conformidad con lo establecido en la Ley 1952 de 2019. artículo 224, que establece: ARCHIVO DEFINITIVO: En los casos de terminación del proceso disciplinario, previstos en el artículo 90 y en el evento consagrado en el artículo 213 de este código, procederá el archivo definitivo de la investigación. Tal decisión hará tránsito a cosa juzgada. Situación por la cual se considera ejecutada la acción requerida. Se anexa como evidencia el citado auto."/>
    <s v="https://dnbcgovco-my.sharepoint.com/:f:/g/personal/planeacion_dnbc_gov_co/IgA3M1O8_RRMQK3sZnUOI9BxAY424MGg0V5WxVdizw7NX6I?e=2yoMdY"/>
    <d v="2026-05-11T00:00:00"/>
    <s v="Se evidencia en el respectivo hallazgo, que se realizó la apertura de la acción disciplinaria AUTO 01/08/2022, relacionado con el incumplimiento de PQRSD en los terminos contemplados en la ley  Por lo tanto cumple con el indicador relacionado a este hallazgo"/>
    <n v="1"/>
    <x v="2"/>
    <d v="2026-05-15T00:00:00"/>
    <n v="1"/>
    <s v="Se presentó como evidencia el Auto del 6 de junio de 2023, mediante el cual se ordenó el archivo definitivo de la investigación, de conformidad con la Ley 1952 de 2019. La evidencia aportada permite verificar el cumplimiento de la acción correctiva establecida, por lo que procede el cierre del hallazg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187"/>
    <x v="0"/>
    <x v="5"/>
    <s v="Subdirección Administrativa y Financiera"/>
    <m/>
    <s v="2022_TH_H2"/>
    <n v="1"/>
    <x v="30"/>
    <x v="123"/>
    <m/>
    <s v="1. Porque; El proceso de Gestión de talento humano no reporta a tiempo las novedades de incapacidad al área de Gestión Financiera de manera oportuna. _x000a__x000a_2. Porque; No se realizó las conciliaciones entre talento humano y financiera en las licencias de incapacidades. _x000a__x000a_3. Porque; Falta de seguimiento y control por parte de la Gestión de talento humano y financiera _x000a_"/>
    <s v="Falta de seguimiento y control por parte de la Gestión de talento humano y financiera _x000a_"/>
    <s v="Acción correctiva"/>
    <s v="GF_AC1"/>
    <s v="Formulación del procedimiento Conciliaciones contables donde se cruza la información de incapacidades "/>
    <s v="Procedimiento formulado"/>
    <n v="1"/>
    <d v="2026-01-01T00:00:00"/>
    <d v="2026-03-31T00:00:00"/>
    <n v="13.5"/>
    <s v="13. Gestión Financiera"/>
    <m/>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x v="2"/>
    <d v="2026-05-29T00:00:00"/>
    <n v="1"/>
    <s v="Se evidencia procedimiento conciliaciones contables PC-GF-16 y formato PC-GF-16-01 vigencia 2025, lo que permite verificar el cumplimiento de la actividad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188"/>
    <x v="0"/>
    <x v="5"/>
    <s v="Subdirección Administrativa y Financiera"/>
    <m/>
    <s v="2022_TH_H2"/>
    <n v="0"/>
    <x v="30"/>
    <x v="123"/>
    <m/>
    <s v="1. Los incrementos obedecen a las incapacidades que de manera mensual se generan por parte de los funcionarios._x000a__x000a_2. Falta de Seguimiento permanente en la Gestión de cobro_x000a__x000a_3..Aunque se siguen enviado comunicaciones de recobro las EPS no han realizado el pago de la obligación._x000a_"/>
    <s v="Aunque se siguen enviado comunicaciones de recobro las EPS no han realizado el pago de la obligación._x000a_"/>
    <s v="Acción correctiva"/>
    <s v="TH_AC6"/>
    <s v="Informe de los estados de cobro de incapacidades realizado"/>
    <s v="Informe realizado"/>
    <n v="1"/>
    <d v="2026-03-01T00:00:00"/>
    <d v="2026-05-31T00:00:00"/>
    <n v="13.5"/>
    <s v="11. Gestión del Talento Humano"/>
    <s v="Nómia"/>
    <n v="0"/>
    <n v="0"/>
    <n v="0"/>
    <d v="2026-05-11T00:00:00"/>
    <s v="No se evidencia seguimiento"/>
    <n v="0"/>
    <x v="0"/>
    <d v="2026-05-15T00:00:00"/>
    <n v="0"/>
    <s v="No fue posible identificar evidencias para el presente período de análisis"/>
    <s v="SIN INICIAR"/>
    <s v="No aplica"/>
    <s v="No aplica"/>
    <s v="No aplica"/>
    <n v="1"/>
    <s v="se aporta nomina -del 1 de marzo a 31 de may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evidencia informe de seguimiento a las incapacidades de la DNBC en el periodo en mención. Se sugiere incluir en evidencias correo de socialización con lider de proceso"/>
    <n v="1"/>
    <s v="CUMPLIDO"/>
    <d v="2026-07-27T00:00:00"/>
    <n v="1"/>
    <s v="Se evidencio que el soporte cumple con la accion formulada"/>
    <s v="C. OPORTUNAMENTE"/>
    <m/>
    <s v="EFECTIVO"/>
    <s v="ABIERTO"/>
    <m/>
    <s v=""/>
    <s v=""/>
    <s v=""/>
    <s v=""/>
    <s v=""/>
    <s v=""/>
    <s v=""/>
    <m/>
    <m/>
    <m/>
    <s v="SIN INICIAR"/>
    <s v="EFECTIVO"/>
    <s v="ABIERTO"/>
    <m/>
    <s v=""/>
    <s v=""/>
    <s v=""/>
    <s v=""/>
    <s v=""/>
    <s v=""/>
    <s v=""/>
    <m/>
    <m/>
    <m/>
    <s v="SIN INICIAR"/>
    <s v="EFECTIVO"/>
    <s v="ABIERTO"/>
    <m/>
  </r>
  <r>
    <n v="189"/>
    <x v="0"/>
    <x v="5"/>
    <s v="Subdirección Administrativa y Financiera"/>
    <m/>
    <s v="2022_TH_H2"/>
    <n v="0"/>
    <x v="30"/>
    <x v="123"/>
    <m/>
    <s v="No se realizan los  cruce de información dentro del proceso de Proceso de Gestión Financiera así como con el Proceso de Gestión del Talento, para saber el valor real d elos rientegors que deben de hacer las EPS."/>
    <s v="No se realizan los  cruce de información dentro del proceso de Proceso de Gestión Financiera así como con el Proceso de Gestión del Talento, para saber el valor real d elos rientegors que deben de hacer las EPS"/>
    <s v="Acción correctiva"/>
    <s v="TH_AC6"/>
    <s v="Informe de los estados de cobro de incapacidades realizado"/>
    <s v="Informe realizado"/>
    <n v="1"/>
    <d v="2026-03-01T00:00:00"/>
    <d v="2026-05-31T00:00:00"/>
    <n v="13.5"/>
    <s v="11. Gestión del Talento Humano"/>
    <s v="Nómia"/>
    <n v="0"/>
    <n v="0"/>
    <n v="0"/>
    <d v="2026-05-11T00:00:00"/>
    <s v="No se evidencia seguimiento"/>
    <n v="0"/>
    <x v="0"/>
    <d v="2026-05-15T00:00:00"/>
    <n v="0"/>
    <s v="No fue posible identificar evidencias para el presente período de análisis"/>
    <s v="SIN INICIAR"/>
    <s v="No aplica"/>
    <s v="No aplica"/>
    <s v="No aplica"/>
    <n v="1"/>
    <s v="se aporta nomina -del 1 de marzo a 31 de may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evidencia informe de seguimiento a las incapacidades de la DNBC en el periodo en mención. Se sugiere incluir en evidencias correo de socialización con lider de proceso"/>
    <n v="1"/>
    <s v="CUMPLIDO"/>
    <d v="2026-07-27T00:00:00"/>
    <n v="1"/>
    <s v="Se evidencio que el soporte cumple con la accion formulada"/>
    <s v="C. OPORTUNAMENTE"/>
    <m/>
    <s v="EFECTIVO"/>
    <s v="ABIERTO"/>
    <m/>
    <s v=""/>
    <s v=""/>
    <s v=""/>
    <s v=""/>
    <s v=""/>
    <s v=""/>
    <s v=""/>
    <m/>
    <m/>
    <m/>
    <s v="SIN INICIAR"/>
    <s v="EFECTIVO"/>
    <s v="ABIERTO"/>
    <m/>
    <s v=""/>
    <s v=""/>
    <s v=""/>
    <s v=""/>
    <s v=""/>
    <s v=""/>
    <s v=""/>
    <m/>
    <m/>
    <m/>
    <s v="SIN INICIAR"/>
    <s v="EFECTIVO"/>
    <s v="ABIERTO"/>
    <m/>
  </r>
  <r>
    <n v="190"/>
    <x v="0"/>
    <x v="5"/>
    <s v="Subdirección Administrativa y Financiera"/>
    <m/>
    <s v="2022_GF_H4"/>
    <n v="1"/>
    <x v="30"/>
    <x v="124"/>
    <s v="GESTIÓN PRESUPUESTAL Y EFICIENCIA DEL GASTO PÚBLICO"/>
    <s v="1. Porque; Existió un error humano en el desarrollo del ejercicio del proceso_x000a__x000a_2. Porque; Error en el momento de realizar el compromiso por lo tanto se tomó de manera incorrecta el uso presupuestal._x000a__x000a_3. Porque; Cuando se tomaron los controles ya se había registrado los usos presupuestales en el primer trimestre de 2021."/>
    <s v="Error en el momento de realizar el compromiso por lo tanto se tomó de manera incorrecta el uso presupuestal "/>
    <s v="Acción correctiva"/>
    <s v="GF_AC6"/>
    <s v="Actualizar procedimiento de Gestión de Pagos incluyendo control de verificación de usos presupuestales y gestión de PAC"/>
    <s v="Procedimiento actualizados"/>
    <n v="1"/>
    <d v="2026-04-01T00:00:00"/>
    <d v="2026-06-30T00:00:00"/>
    <n v="13.350000000000001"/>
    <s v="13. Gestión Financiera"/>
    <m/>
    <n v="1"/>
    <s v="Se deja en evidencia el procedimiento de gestion de pagos "/>
    <s v="https://dnbcgovco-my.sharepoint.com/:f:/g/personal/planeacion_dnbc_gov_co/IgAKPZEalRp3T7O44VwZjBLlARF86VpmllJA36VR9-2qDG8?e=W6XaGX"/>
    <d v="2026-05-11T00:00:00"/>
    <s v="Se incluye actualización de procedimiento junto a formatos del mismo"/>
    <n v="1"/>
    <x v="2"/>
    <d v="2026-05-29T00:00:00"/>
    <n v="1"/>
    <s v="se evidencia formatos de procedimientos actualizados para la gestion de pagos PC-GF-17, FO-GF-17-01, FO-GF-02, FO-GF-03, FO-GF-04, FO-GF-05, FO-GF-06, FO-GF-07, con fecha 27/03/2026.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gestion de pagos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191"/>
    <x v="0"/>
    <x v="5"/>
    <s v="Subdirección Administrativa y Financiera"/>
    <m/>
    <s v="2022_AD_H10"/>
    <n v="1"/>
    <x v="30"/>
    <x v="125"/>
    <m/>
    <s v="1. Por que, no existe un procedimiento en el cual este establecido los usos y manejo de los vehículos de la DNBC ._x000a__x000a__x000a_2. La planilla de pre inspección y desplazamiento para los vehículos de desplazamiento de la DNBC no permite evidenciar la justificación de las necesidades del servicio   _x000a__x000a_3. No se evidencian las justificaciones claras, concretas origen, destino, etc., del uso de los vehículos de la DNBC los fines de semana y festivos por necesidades del servicio._x000a__x000a_4. Por que no se realizo un adecuado control y verificación del diligenciamiento  de las plantillas de uso de los vehículos._x000a__x000a__x000a__x000a__x000a_"/>
    <s v="4. Por que no se realizo un adecuado control y verificación del diligenciamiento  de las plantillas de uso de los vehículo"/>
    <s v="Acción correctiva"/>
    <s v="GA_AC16"/>
    <s v="Realizar la socializacion trimestral de la documentacion actualizada y/o liniamientos de uso y manejo de los vehiculos a los conductores y demas responsables "/>
    <s v="Socializaciones realizadas"/>
    <n v="4"/>
    <d v="2026-02-01T00:00:00"/>
    <d v="2026-12-31T00:00:00"/>
    <n v="49.5"/>
    <s v="14. Gestión Administrativa"/>
    <m/>
    <n v="1"/>
    <s v="Se realizó la capacitación al conductor de los formatos "/>
    <s v="https://dnbcgovco-my.sharepoint.com/:f:/g/personal/planeacion_dnbc_gov_co/IgDhYmMZWLOWRZ-8Bgt_Qa1fAVrnM32Mxr9QT5T3GErSv4I?e=yXGCWf"/>
    <d v="2026-05-11T00:00:00"/>
    <s v="Se adjunta acta de reunión del mes de abril donde se capacita al conductor"/>
    <n v="1"/>
    <x v="2"/>
    <d v="2026-05-29T00:00:00"/>
    <n v="0.25"/>
    <s v="Se evidencia listado de aistencia a capacitación con fecha 22/04/2026, mas no se evidencia resumen del tema tratado en dicha capacitacion"/>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aizó lacapacitación al conductorde todos los formatos "/>
    <s v="https://dnbcgovco-my.sharepoint.com/:f:/g/personal/planeacion_dnbc_gov_co/IgDjFeFpC4uhS5oeK97Jh9HtAeSD9mhp9iccyVIjcrqJ2SU?e=38n0fw"/>
    <n v="46214"/>
    <s v="Se incluye acta del mes de abirl donde se socializa información con el conductor"/>
    <n v="0.5"/>
    <s v="CUMPLIDO"/>
    <m/>
    <m/>
    <m/>
    <m/>
    <m/>
    <s v="EFECTIVO"/>
    <s v="ABIERTO"/>
    <m/>
    <s v=""/>
    <s v=""/>
    <s v=""/>
    <s v=""/>
    <s v=""/>
    <s v=""/>
    <s v=""/>
    <m/>
    <m/>
    <m/>
    <s v="SIN INICIAR"/>
    <s v="EFECTIVO"/>
    <s v="ABIERTO"/>
    <m/>
    <s v=""/>
    <s v=""/>
    <s v=""/>
    <s v=""/>
    <s v=""/>
    <s v=""/>
    <s v=""/>
    <m/>
    <m/>
    <m/>
    <s v="SIN INICIAR"/>
    <s v="EFECTIVO"/>
    <s v="ABIERTO"/>
    <m/>
  </r>
  <r>
    <n v="192"/>
    <x v="0"/>
    <x v="5"/>
    <s v="Subdirección Administrativa y Financiera"/>
    <m/>
    <s v="2022_AD_H10"/>
    <n v="0"/>
    <x v="30"/>
    <x v="125"/>
    <m/>
    <s v="1. Por que, no existe un procedimiento en el cual este establecido los usos y manejo de los vehículos de la DNBC ._x000a__x000a__x000a_2. La planilla de pre inspección y desplazamiento para los vehículos de desplazamiento de la DNBC no permite evidenciar la justificación de las necesidades del servicio   _x000a__x000a_3. No se evidencian las justificaciones claras, concretas origen, destino, etc., del uso de los vehículos de la DNBC los fines de semana y festivos por necesidades del servicio._x000a__x000a_4. Por que no se realizo un adecuado control y verificación del diligenciamiento  de las plantillas de uso de los vehículos._x000a__x000a__x000a__x000a__x000a_"/>
    <s v="4. Por que no se realizo un adecuado control y verificación del diligenciamiento  de las plantillas de uso de los vehículo"/>
    <s v="Acción correctiva"/>
    <s v="GA_AC18"/>
    <s v="Establecer  en la Hoja de vida de los vehiculos que estan a cargo de la entidad, en donde se especifique los siguientes aspectos: Informacion general del vehiculo, documentos del vehiculo, revision tecnomecanica y de gases, incidentes y accidentes, mantenimientos realizados, conductores asignados y registro fotografico del vehiculo, el cual debe ser diligenciado de manera mensual por el gestor del proceso "/>
    <s v="Formato Hoja de vida del vehiculo "/>
    <n v="1"/>
    <d v="2022-06-30T00:00:00"/>
    <d v="2022-08-31T00:00:00"/>
    <n v="9"/>
    <s v="14. Gestión Administrativa"/>
    <m/>
    <n v="1"/>
    <s v="Ya se estableción en la Hoja de Vida de los vehículos esas directrices el cual se va a llevar de manera mensual"/>
    <s v="https://dnbcgovco-my.sharepoint.com/:f:/g/personal/planeacion_dnbc_gov_co/IgA4keLn3Q1uQZabUQqI5Z8-Aa_VhwX5558-kls4D9_fjr0?e=jq1sgq"/>
    <d v="2026-05-11T00:00:00"/>
    <s v="El formato de hoja de vida se encuentra actualizado desde 2023"/>
    <n v="1"/>
    <x v="2"/>
    <d v="2026-05-29T00:00:00"/>
    <n v="1"/>
    <s v="se evidencia formato de hoja de vida actualizada para el parque automotor de DNBC con todas especificaiones en la vigencia 2023"/>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l documento hoja de vida del vehículo esta actualizado desde el 2023 con esas directrices "/>
    <s v="https://dnbcgovco-my.sharepoint.com/:f:/g/personal/planeacion_dnbc_gov_co/IgB9vF7HZpObTZ3BIXMcvSAXAVbuGvNNGAz_6lBWAG0Ah0A?e=0FBJ6b"/>
    <n v="46214"/>
    <s v="Actividad con cumplimiento reportado en el primer trimestre 2026"/>
    <n v="1"/>
    <s v="CUMPLIDO"/>
    <m/>
    <m/>
    <m/>
    <m/>
    <m/>
    <s v="EFECTIVO"/>
    <s v="ABIERTO"/>
    <m/>
    <s v=""/>
    <s v=""/>
    <s v=""/>
    <s v=""/>
    <s v=""/>
    <s v=""/>
    <s v=""/>
    <m/>
    <m/>
    <m/>
    <s v="SIN INICIAR"/>
    <s v="EFECTIVO"/>
    <s v="ABIERTO"/>
    <m/>
    <s v=""/>
    <s v=""/>
    <s v=""/>
    <s v=""/>
    <s v=""/>
    <s v=""/>
    <s v=""/>
    <m/>
    <m/>
    <m/>
    <s v="SIN INICIAR"/>
    <s v="EFECTIVO"/>
    <s v="ABIERTO"/>
    <m/>
  </r>
  <r>
    <n v="193"/>
    <x v="0"/>
    <x v="5"/>
    <s v="Subdirección Administrativa y Financiera"/>
    <m/>
    <s v="2022_AD_H10"/>
    <n v="0"/>
    <x v="30"/>
    <x v="125"/>
    <m/>
    <s v="1. Por que, no existe un procedimiento en el cual este establecido los usos y manejo de los vehículos de la DNBC ._x000a__x000a__x000a_2. La planilla de pre inspección y desplazamiento para los vehículos de desplazamiento de la DNBC no permite evidenciar la justificación de las necesidades del servicio   _x000a__x000a_3. No se evidencian las justificaciones claras, concretas origen, destino, etc., del uso de los vehículos de la DNBC los fines de semana y festivos por necesidades del servicio._x000a__x000a_4. Por que no se realizo un adecuado control y verificación del diligenciamiento  de las plantillas de uso de los vehículos._x000a__x000a__x000a__x000a__x000a_"/>
    <s v="4. Por que no se realizo un adecuado control y verificación del diligenciamiento  de las plantillas de uso de los vehículo"/>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s v="14. Gestión Administrativa"/>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x v="0"/>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s v="EN EJECUCIÓN"/>
    <m/>
    <m/>
    <m/>
    <m/>
    <m/>
    <s v="EFECTIVO"/>
    <s v="ABIERTO"/>
    <m/>
    <s v=""/>
    <s v=""/>
    <s v=""/>
    <s v=""/>
    <s v=""/>
    <s v=""/>
    <s v=""/>
    <m/>
    <m/>
    <m/>
    <s v="SIN INICIAR"/>
    <s v="EFECTIVO"/>
    <s v="ABIERTO"/>
    <m/>
    <s v=""/>
    <s v=""/>
    <s v=""/>
    <s v=""/>
    <s v=""/>
    <s v=""/>
    <s v=""/>
    <m/>
    <m/>
    <m/>
    <s v="SIN INICIAR"/>
    <s v="EFECTIVO"/>
    <s v="ABIERTO"/>
    <m/>
  </r>
  <r>
    <n v="194"/>
    <x v="0"/>
    <x v="5"/>
    <s v="Subdirección Administrativa y Financiera"/>
    <m/>
    <s v="2022_FB_H1"/>
    <n v="1"/>
    <x v="30"/>
    <x v="126"/>
    <m/>
    <s v="1. Porque, no se tenia conocimiento del préstamo del vehículo _x000a__x000a_2, Porque, no existe un procedimiento para el uso y manejo de vehículos de la DNBC._x000a__x000a_3, No esta actualizado el procedimiento de prevención y mantenimiento de vehículos, con los controles y seguimientos estipulados. _x000a__x000a_4.Porque, no se ejecuto el debido control y seguimiento al vehículo. _x000a_"/>
    <s v="Porque, no se ejecuto el debido control y seguimiento al vehículo."/>
    <s v="Acción correctiva"/>
    <s v="FB_AC2"/>
    <s v="Reiterar de manera  trimestral a los Comandantes de los CB, las obligaciones que tienen a cargo como supervisores de los bienes entregados en Comodato."/>
    <s v="Correos Electrónicos trimestrales_x000a_"/>
    <n v="1"/>
    <d v="2023-01-01T00:00:00"/>
    <d v="2023-12-31T00:00:00"/>
    <n v="54"/>
    <s v="08. Fortalecimiento Bomberil / 15. Gestión Contractual"/>
    <s v="Seguimiento Historico CGR - Fortalecimiento"/>
    <n v="0.5"/>
    <s v="En cumplimiento de las actividades de seguimiento y control de bienes en comodato, se informa que el día 18 de marzo se realizó el envío del correo electrónico correspondiente a la reiteración de informe de comodatos, dirigida a los Cuerpos de Bomberos con bienes asignados."/>
    <s v="https://dnbcgovco-my.sharepoint.com/:f:/g/personal/planeacion_dnbc_gov_co/IgDXNHpy7oLsTo_k1pBYTEA_AXkQuekeDuYRfMOd3hOKrho?e=FZVMrN"/>
    <d v="2026-05-11T00:00:00"/>
    <s v="Se genera evidencia del primer trimestre sobre información de comodatos. "/>
    <n v="0.5"/>
    <x v="0"/>
    <d v="2026-05-15T00:00:00"/>
    <n v="0.5"/>
    <s v="Se presenta como evidencia el informe &quot;Solicitud informes comodatos&quot;, de fecha 31 de marzo de 2026, la base de datos &quot;BD_Correo solicitud y reiteración&quot; y los correos electrónicos de solicitud inicial y reiteración, los cuales permiten verificar la ejecución de las actividades de seguimiento mediante el envío de comunicaciones trimestrales a los Comandantes de los Cuerpos de Bomberos sobre las obligaciones derivadas de los bienes entregados en comodato. No obstante, la acción presenta un avance parcial, toda vez que el plazo establecido para su cumplimiento se encuentra vigente."/>
    <s v="EN EJECUCIÓN"/>
    <s v="No aplica"/>
    <s v="No aplica"/>
    <s v="No aplica"/>
    <n v="0.5"/>
    <s v="En cumplimiento de las actividades de seguimiento y control de bienes en comodato, se informa que el día 24 de juniose realizó el envío del correo electrónico correspondiente a la reiteración de informe de comodatos, dirigida a los Cuerpos de Bomberos con bienes asignados. "/>
    <s v="https://dnbcgovco-my.sharepoint.com/:f:/g/personal/planeacion_dnbc_gov_co/IgBiMLl8qwy9S6Ae4JsWuFKfAfE9oFK1P9znX1nLZo-E7YM?e=e4YCRF"/>
    <n v="46213"/>
    <s v="Se adjuntan solicitudes de información a los cuerpos de bomberos y reporte smeestral"/>
    <n v="0.5"/>
    <s v="EN EJECUCIÓN"/>
    <d v="2026-07-27T00:00:00"/>
    <n v="0.5"/>
    <s v="Se evidenció el envío de solicitudes de información sobre los bienes en comodato a los Cuerpos de Bomberos, mediante correo electrónico del 17 de junio de 2026, así como su reiteración el 24 de junio de 2026, como parte de las actividades de seguimiento y control. La acción se encuentra en ejecución."/>
    <s v="EN EJECUCIÓN"/>
    <m/>
    <s v="EFECTIVO"/>
    <s v="ABIERTO"/>
    <m/>
    <s v=""/>
    <s v=""/>
    <s v=""/>
    <s v=""/>
    <s v=""/>
    <s v=""/>
    <s v=""/>
    <m/>
    <m/>
    <m/>
    <s v="SIN INICIAR"/>
    <s v="EFECTIVO"/>
    <s v="ABIERTO"/>
    <m/>
    <s v=""/>
    <s v=""/>
    <s v=""/>
    <s v=""/>
    <s v=""/>
    <s v=""/>
    <s v=""/>
    <m/>
    <m/>
    <m/>
    <s v="SIN INICIAR"/>
    <s v="EFECTIVO"/>
    <s v="ABIERTO"/>
    <m/>
  </r>
  <r>
    <n v="195"/>
    <x v="0"/>
    <x v="5"/>
    <s v="Subdirección Administrativa y Financiera"/>
    <m/>
    <s v="2022_FB_H1"/>
    <n v="0"/>
    <x v="30"/>
    <x v="126"/>
    <m/>
    <s v="1. Porque, no se tenia conocimiento del préstamo del vehículo _x000a__x000a_2, Porque, no existe un procedimiento para el uso y manejo de vehículos de la DNBC._x000a__x000a_3, No esta actualizado el procedimiento de prevención y mantenimiento de vehículos, con los controles y seguimientos estipulados. _x000a__x000a_4.Porque, no se ejecuto el debido control y seguimiento al vehículo. _x000a_"/>
    <s v="Porque, no se ejecuto el debido control y seguimiento al vehículo."/>
    <s v="Acción correctiva"/>
    <s v="FB_AC3"/>
    <s v="Solicitar trimestralmente por correo electrónico a los comandantes o supervisor de los CB, un informe de seguimiento que contenga: Registro fotográfico de los bienes en comodato, así como las emergencias atendidas con los bienes asignados y soportes de mantenimientos a que haya lugar "/>
    <s v="Correos Electrónicos trimestrales_x000a_"/>
    <n v="1"/>
    <d v="2023-01-01T00:00:00"/>
    <d v="2023-12-31T00:00:00"/>
    <n v="54"/>
    <s v="08. Fortalecimiento Bomberil / 15. Gestión Contractual"/>
    <s v="Seguimiento Historico CGR - Fortalecimiento"/>
    <n v="0.5"/>
    <s v="En cumplimiento de las actividades de seguimiento y control de bienes en comodato, se informa que el día 12 de febrero se realizó el envío del correo electrónico correspondiente a la solicitud inicial de informe de comodatos, dirigida a los Cuerpos de Bomberos con bienes asignados."/>
    <s v="https://dnbcgovco-my.sharepoint.com/:f:/g/personal/planeacion_dnbc_gov_co/IgDXNHpy7oLsTo_k1pBYTEA_AXkQuekeDuYRfMOd3hOKrho?e=FZVMrN"/>
    <d v="2026-05-11T00:00:00"/>
    <s v="Se genera evidencia del primer trimestre sobre información de comodatos. "/>
    <n v="0.5"/>
    <x v="0"/>
    <d v="2026-05-15T00:00:00"/>
    <n v="0.5"/>
    <s v="Se presenta como evidencia el informe &quot;Solicitud Informes Comodatos&quot;, de fecha 31 de marzo de 2026, en el cual se documenta el envío del correo electrónico de solicitud inicial realizado el 12 de febrero de 2026 y la reiteración efectuada el 18 de marzo de 2026 a los Cuerpos de Bomberos con bienes en comodato, junto con las evidencias de los envíos realizados. En consecuencia, se evidencia una ejecución parcial de las actividades propuestas, toda vez que la acción correctiva contempla solicitudes trimestrales y aún se encuentra dentro del plazo establecido para su cumplimiento."/>
    <s v="EN EJECUCIÓN"/>
    <s v="No aplica"/>
    <s v="No aplica"/>
    <s v="No aplica"/>
    <n v="0.5"/>
    <s v="En cumplimiento de las actividades de seguimiento y control de bienes en comodato, se informa que el día 17 de junio se realizó el envío del correo electrónico correspondiente a la solicitud inicial de informe de comodatos, dirigida a los Cuerpos de Bomberos con bienes asignados."/>
    <s v="https://dnbcgovco-my.sharepoint.com/:f:/g/personal/planeacion_dnbc_gov_co/IgC5Waav-ToFT6TDAVF8aUhxAT0Ues-RXl2n7p3t5_oXIRQ?e=3MRsUi"/>
    <n v="46213"/>
    <s v="Se adjuntan solicitudes de información a los cuerpos de bomberos y reporte smeestral"/>
    <n v="0.5"/>
    <s v="EN EJECUCIÓN"/>
    <d v="2026-07-27T00:00:00"/>
    <n v="0.5"/>
    <s v="Se evidencia solicitud de informacion y reporte semestral como accion cnte la actividad"/>
    <s v="EN EJECUCIÓN"/>
    <m/>
    <s v="EFECTIVO"/>
    <s v="ABIERTO"/>
    <m/>
    <s v=""/>
    <s v=""/>
    <s v=""/>
    <s v=""/>
    <s v=""/>
    <s v=""/>
    <s v=""/>
    <m/>
    <m/>
    <m/>
    <s v="SIN INICIAR"/>
    <s v="EFECTIVO"/>
    <s v="ABIERTO"/>
    <m/>
    <s v=""/>
    <s v=""/>
    <s v=""/>
    <s v=""/>
    <s v=""/>
    <s v=""/>
    <s v=""/>
    <m/>
    <m/>
    <m/>
    <s v="SIN INICIAR"/>
    <s v="EFECTIVO"/>
    <s v="ABIERTO"/>
    <m/>
  </r>
  <r>
    <n v="196"/>
    <x v="0"/>
    <x v="5"/>
    <s v="Subdirección Administrativa y Financiera"/>
    <m/>
    <s v="2022_FB_H1"/>
    <n v="0"/>
    <x v="30"/>
    <x v="126"/>
    <m/>
    <s v="1. Porque, no se tenia conocimiento del préstamo del vehículo _x000a__x000a_2, Porque, no existe un procedimiento para el uso y manejo de vehículos de la DNBC._x000a__x000a_3, No esta actualizado el procedimiento de prevención y mantenimiento de vehículos, con los controles y seguimientos estipulados. _x000a__x000a_4.Porque, no se ejecuto el debido control y seguimiento al vehículo. _x000a_"/>
    <s v="Porque, no se ejecuto el debido control y seguimiento al vehículo."/>
    <s v="Acción correctiva"/>
    <s v="FB_AC4"/>
    <s v="Diligenciar y actualizar trimestralmente  la Matriz de seguimiento de supervisiones de los bienes de comodato."/>
    <s v="Matriz de seguimiento trimestral"/>
    <n v="4"/>
    <d v="2023-01-01T00:00:00"/>
    <d v="2023-12-31T00:00:00"/>
    <n v="54"/>
    <s v="08. Fortalecimiento Bomberil / 15. Gestión Contractual"/>
    <s v="Seguimiento Historico CGR - Fortalecimiento"/>
    <n v="0.5"/>
    <s v="Se realiza el reporte y envío de tres (3) bases de datos, precisando que la información contenida en ellas es de actualización y consolidación progresiva y permanente, por lo que la base correspondiente al último mes de cada trimestre integra y consolida la totalidad de la información del trimestre respectivo, dichas bases se remiten mediante correo electrónico a la Subdirección Estratégica para su conocimiento y fines pertinentes."/>
    <s v="https://dnbcgovco-my.sharepoint.com/:f:/g/personal/planeacion_dnbc_gov_co/IgDXNHpy7oLsTo_k1pBYTEA_AXkQuekeDuYRfMOd3hOKrho?e=FZVMrN"/>
    <d v="2026-05-11T00:00:00"/>
    <s v="Se evidencia matriz diligenciada. Se sugiere dejar evidencia de socialización con lider de proceso"/>
    <n v="0.25"/>
    <x v="0"/>
    <d v="2026-05-15T00:00:00"/>
    <n v="0.25"/>
    <s v="Se presenta como evidencia la matriz &quot;BD Reportes Informes Comodatos&quot;, con corte a marzo de 2026, y el correo electrónico de remisión a la Subdirección Estratégica, mediante el cual se socializa la información consolidada del primer trimestre. Los soportes aportados permiten verificar la ejecución parcial de la acción correctiva, al evidenciar la actualización de la matriz correspondiente al primer trimestre, permaneciendo vigente el plazo para completar las actualizaciones de los trimestres restantes."/>
    <s v="EN EJECUCIÓN"/>
    <s v="No aplica"/>
    <s v="No aplica"/>
    <s v="No aplica"/>
    <n v="1"/>
    <s v="Se realiza el reporte y envío de tres (3) bases de datos, precisando que la información contenida en ellas es de actualización y consolidación progresiva y permanente, por lo que la base correspondiente al último mes de cada trimestre integra y consolida la totalidad de la información del trimestre respectivo, dichas bases se remiten mediante correo electrónico a la Subdirección Estratégica para su conocimiento y fines pertinentes."/>
    <s v="https://dnbcgovco-my.sharepoint.com/my?id=%2Fpersonal%2Fplaneacion%5Fdnbc%5Fgov%5Fco%2FDocuments%2FDocumentos%20SIGE%2F6%2E%20Planes%2FPLAN%20DE%20MEJORA%2F2026%2F02%2E%20Seguimiento%20Segundo%20Trimestre%2F08%2E%20Fortalecimiento%20Bomberil&amp;viewid=efb70791%2Db8ab%2D49e7%2Db552%2Dd3d4cbe976b9&amp;ga=1"/>
    <n v="46213"/>
    <s v="Se evidencia monitoreo de información del primer semestre 2026"/>
    <n v="0.5"/>
    <s v="EN EJECUCIÓN"/>
    <d v="2026-07-27T00:00:00"/>
    <n v="0.5"/>
    <s v="Se evidenció la revisión de la información correspondiente al primer trimestre, como parte del seguimiento de la actividad, mediante el reporte del Plan de Mejoramiento de la Contraloría correspondiente al primer semestre de 2026."/>
    <s v="EN EJECUCIÓN"/>
    <m/>
    <s v="EFECTIVO"/>
    <s v="ABIERTO"/>
    <m/>
    <s v=""/>
    <s v=""/>
    <s v=""/>
    <s v=""/>
    <s v=""/>
    <s v=""/>
    <s v=""/>
    <m/>
    <m/>
    <m/>
    <s v="SIN INICIAR"/>
    <s v="EFECTIVO"/>
    <s v="ABIERTO"/>
    <m/>
    <s v=""/>
    <s v=""/>
    <s v=""/>
    <s v=""/>
    <s v=""/>
    <s v=""/>
    <s v=""/>
    <m/>
    <m/>
    <m/>
    <s v="SIN INICIAR"/>
    <s v="EFECTIVO"/>
    <s v="ABIERTO"/>
    <m/>
  </r>
  <r>
    <n v="197"/>
    <x v="0"/>
    <x v="5"/>
    <s v="Subdirección Administrativa y Financiera"/>
    <m/>
    <s v="2022_AD_H4"/>
    <n v="1"/>
    <x v="30"/>
    <x v="127"/>
    <m/>
    <s v="En el SIGE no aparecen los formatos indicados _x000a__x000a__x000a__x000a_Desconocimiento de la aplicabilidad de esos formatos"/>
    <s v="_x000a_Desconocimiento de la aplicabilidad de esos formatos"/>
    <s v="Acción correctiva"/>
    <s v="GA_AC03"/>
    <s v="Elaborar y Ejecutar plan o programa de mantenimiento exigidos por la norma."/>
    <s v="Plan o programa de mantenimiento ejecutado"/>
    <n v="1"/>
    <d v="2026-05-01T00:00:00"/>
    <d v="2026-12-31T00:00:00"/>
    <n v="36"/>
    <s v="14. Gestión Administrativa"/>
    <m/>
    <n v="0"/>
    <s v="En proceso de elaboración "/>
    <s v="https://dnbcgovco-my.sharepoint.com/:f:/g/personal/planeacion_dnbc_gov_co/IgCHix03hdsORJdFzXwbKzzkAYCwKvT-WMSbymO7s_ZNdBo?e=tzOHt9"/>
    <d v="2026-05-11T00:00:00"/>
    <s v="No se evidencia avance para el periodo"/>
    <n v="0"/>
    <x v="0"/>
    <d v="2026-05-29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s v="EN EJECUCIÓN"/>
    <m/>
    <m/>
    <m/>
    <m/>
    <m/>
    <s v="EFECTIVO"/>
    <s v="ABIERTO"/>
    <m/>
    <s v=""/>
    <s v=""/>
    <s v=""/>
    <s v=""/>
    <s v=""/>
    <s v=""/>
    <s v=""/>
    <m/>
    <m/>
    <m/>
    <s v="SIN INICIAR"/>
    <s v="EFECTIVO"/>
    <s v="ABIERTO"/>
    <m/>
    <s v=""/>
    <s v=""/>
    <s v=""/>
    <s v=""/>
    <s v=""/>
    <s v=""/>
    <s v=""/>
    <m/>
    <m/>
    <m/>
    <s v="SIN INICIAR"/>
    <s v="EFECTIVO"/>
    <s v="ABIERTO"/>
    <m/>
  </r>
  <r>
    <n v="198"/>
    <x v="0"/>
    <x v="5"/>
    <s v="Subdirección Administrativa y Financiera"/>
    <m/>
    <s v="2022_AD_H3"/>
    <n v="1"/>
    <x v="30"/>
    <x v="128"/>
    <m/>
    <s v="Falta de concientizacion por parte de la alta direccion y lideres de los procesos sobre las responsabilidades y apoyo  ala ejecucion de las estrategias del plan de Eficiencia administrativa y cero papel  "/>
    <s v="Falta de concientizacion por parte de la alta direccion y lideres de los procesos sobre las responsabilidades y apoyo  ala ejecucion de las estrategias del plan de Eficiencia administrativa y cero papel  "/>
    <s v="Acción correctiva"/>
    <s v="GA_AC19"/>
    <s v="Realizar actividad  (sensibilizacion) de concientizacion con la alta direccion y servidores de la entidad la ejecucion del plan de eficienica administrativa y cero papel "/>
    <s v="Sensibilizaciones realizadas"/>
    <n v="4"/>
    <d v="2026-01-01T00:00:00"/>
    <d v="2026-12-31T00:00:00"/>
    <n v="54"/>
    <s v="14. Gestión Administrativa"/>
    <m/>
    <n v="1"/>
    <s v="Se realizó sensibilización sobre temas como se abordaron los principales lineamientos de la gestión ambiental en la DNBC, incluyendo su definición, los programas orientados al uso eficiente del agua y la energía, la gestión integral de residuos, el consumo sostenible, la reducción del uso de papel y de plásticos de un solo uso, así como los roles y responsabilidades de los servidores, contratistas y demás colaboradores en la implementación de buenas prácticas ambientales al interior de la Entidad."/>
    <s v="https://dnbcgovco-my.sharepoint.com/:f:/g/personal/planeacion_dnbc_gov_co/IgADxUyEd-ggR7h2RUd0PD9jAQXSII1UWONy9ygU91z1rqg?e=aIkrt5"/>
    <d v="2026-05-11T00:00:00"/>
    <s v="Se evidencia actividades de sensibilización. Se debe garantizar la participación de la alta dirección"/>
    <n v="0.25"/>
    <x v="0"/>
    <d v="2026-05-29T00:00:00"/>
    <n v="0.25"/>
    <s v="Se evidencia sensibilizacion de gestion ambiental (plan eficiencia administrativa) de fecha 25/02/2026, lo que permite verificar la ejecucion parcial de la actividad formulada para el presente período."/>
    <s v="EN EJECUCIÓN"/>
    <s v="No aplica"/>
    <s v="No aplica"/>
    <s v="No aplica"/>
    <n v="1"/>
    <s v="Durante el segundo trimestre de 2026 se desarrollaron acciones para fortalecer la eficiencia administrativa, reducir el consumo de papel y promover el uso responsable de los recursos institucionales, mediante campañas de comunicación interna dirigidas a funcionarios y contratistas en el marco del Día del Árbol, el Día Mundial del Reciclaje y el Día Mundial del Medio Ambiente."/>
    <s v="https://dnbcgovco-my.sharepoint.com/:f:/g/personal/planeacion_dnbc_gov_co/IgDvCb00eaLtSq5BPv11CSQvAck3vytZtrhD6uH5uUnHFXg?e=fC8UNf"/>
    <n v="46214"/>
    <s v="Se evidencia actividades de sensibilización. Se debe garantizar la participación de la alta dirección"/>
    <n v="0.5"/>
    <s v="EN EJECUCIÓN"/>
    <m/>
    <m/>
    <m/>
    <m/>
    <m/>
    <s v="EFECTIVO"/>
    <s v="ABIERTO"/>
    <m/>
    <s v=""/>
    <s v=""/>
    <s v=""/>
    <s v=""/>
    <s v=""/>
    <s v=""/>
    <s v=""/>
    <m/>
    <m/>
    <m/>
    <s v="SIN INICIAR"/>
    <s v="EFECTIVO"/>
    <s v="ABIERTO"/>
    <m/>
    <s v=""/>
    <s v=""/>
    <s v=""/>
    <s v=""/>
    <s v=""/>
    <s v=""/>
    <s v=""/>
    <m/>
    <m/>
    <m/>
    <s v="SIN INICIAR"/>
    <s v="EFECTIVO"/>
    <s v="ABIERTO"/>
    <m/>
  </r>
  <r>
    <n v="199"/>
    <x v="0"/>
    <x v="5"/>
    <s v="Subdirección Administrativa y Financiera"/>
    <m/>
    <s v="2022_AD_H3"/>
    <n v="0"/>
    <x v="30"/>
    <x v="128"/>
    <m/>
    <s v="Falta de concientizacion por parte de la alta direccion y lideres de los procesos sobre las responsabilidades y apoyo  ala ejecucion de las estrategias del plan de Eficiencia administrativa y cero papel  "/>
    <s v="Falta de concientizacion por parte de la alta direccion y lideres de los procesos sobre las responsabilidades y apoyo  ala ejecucion de las estrategias del plan de Eficiencia administrativa y cero papel  "/>
    <s v="Acción correctiva"/>
    <s v="GA_AC20"/>
    <s v="Actualizar y realizar seguimiento mensual a las actividades programadas para la ejecución del Plan  de Eficiencia administrativa y cero papel   "/>
    <s v="Seguimiento Mensual"/>
    <n v="6"/>
    <d v="2026-04-01T00:00:00"/>
    <d v="2026-12-31T00:00:00"/>
    <n v="40.5"/>
    <s v="14. Gestión Administrativa"/>
    <m/>
    <n v="0"/>
    <s v="En proceso de actualización"/>
    <s v="https://dnbcgovco-my.sharepoint.com/:f:/g/personal/planeacion_dnbc_gov_co/IgCl0qBqoOCDTIYmTmGALPurAbwDPB4ig6njfBp9xSbqn_8?e=rSCAmS"/>
    <d v="2026-05-11T00:00:00"/>
    <s v="No se evidencia avance para el periodo"/>
    <n v="0"/>
    <x v="0"/>
    <d v="2026-05-29T00:00:00"/>
    <n v="0"/>
    <s v="No fue posible identificar evidencias para el presente período de análisis"/>
    <s v="SIN INICIAR"/>
    <s v="No aplica"/>
    <s v="No aplica"/>
    <s v="No aplica"/>
    <n v="1"/>
    <s v="Ya se actualizo el Plan de eficiencia administrativa y cero papel y se hace informe trimestral mostrando el seguimiento "/>
    <s v="https://dnbcgovco-my.sharepoint.com/:f:/g/personal/planeacion_dnbc_gov_co/IgC5NxjsJQ94R5j51lPHOSS2Ab0wrB3oBWi-PNIfIsINPxA?e=XSZTsw"/>
    <n v="46214"/>
    <s v="Se evidencia actualización del programa y un infome de monitoreo. Se sugiere incluir evidencias de socialización con el lider del proceso de este informe"/>
    <n v="0.25"/>
    <s v="EN EJECUCIÓN"/>
    <m/>
    <m/>
    <m/>
    <m/>
    <m/>
    <s v="EFECTIVO"/>
    <s v="ABIERTO"/>
    <m/>
    <s v=""/>
    <s v=""/>
    <s v=""/>
    <s v=""/>
    <s v=""/>
    <s v=""/>
    <s v=""/>
    <m/>
    <m/>
    <m/>
    <s v="SIN INICIAR"/>
    <s v="EFECTIVO"/>
    <s v="ABIERTO"/>
    <m/>
    <s v=""/>
    <s v=""/>
    <s v=""/>
    <s v=""/>
    <s v=""/>
    <s v=""/>
    <s v=""/>
    <m/>
    <m/>
    <m/>
    <s v="SIN INICIAR"/>
    <s v="EFECTIVO"/>
    <s v="ABIERTO"/>
    <m/>
  </r>
  <r>
    <n v="200"/>
    <x v="0"/>
    <x v="5"/>
    <s v="Subdirección Administrativa y Financiera"/>
    <m/>
    <s v="2022_AD_H3"/>
    <n v="0"/>
    <x v="30"/>
    <x v="128"/>
    <m/>
    <s v="Debilidad en la aplicabilidad  de controles establecidos en la regularizacion de las impresiones por parte  de los funcionarios y contratistas"/>
    <s v="Debilidad en la aplicabilidad  de controles establecidos en la regularizacion de las impresiones por parte  de los funcionarios y contratistas"/>
    <s v="Acción correctiva"/>
    <s v="TI_AC9"/>
    <s v="Promover  por medio de campañas el uso de la Nube Digital y herramientas digitales, como herramienta de respaldo de la información y gestión de información._x000a_"/>
    <s v="Socializaciones realizadas"/>
    <n v="2"/>
    <d v="2026-01-01T00:00:00"/>
    <d v="2026-06-30T00:00:00"/>
    <n v="26.85"/>
    <s v="18. Gestión de Tecnología e Informática"/>
    <m/>
    <n v="0.5"/>
    <s v="Se aporta como evidencia campaña de socialización mediante correo institucional sobre uso de herramientas digitales y lineamientos de seguridad y respaldo de información, en cumplimiento de acciones de sensibilización para promover la nube digital y gestión de la información."/>
    <s v="https://dnbcgovco-my.sharepoint.com/:f:/g/personal/planeacion_dnbc_gov_co/IgB2Hc7rjc5cSLW6JDNWnxtoAX0gibH-Pue_6-22TKuiQwE?e=5G5LKI"/>
    <d v="2026-05-11T00:00:00"/>
    <s v="Se incluyen correos de socializaicón sobre Manual de Seguridad de la Información. No obstante, no se ve fomento del uso de la nube pública"/>
    <n v="0.5"/>
    <x v="0"/>
    <d v="2026-06-08T00:00:00"/>
    <n v="0.5"/>
    <s v="Se evidencia que la Subdirección de Gestión de Tecnología e Informática elaboró el Plan de Mantenimiento Preventivo y Correctivo de los Equipos de Cómputo para la vigencia 2026, documento en el que se establecen los objetivos, alcance, roles y responsabilidades, inventario de equipos, actividades de mantenimiento preventivo y correctivo, procedimientos para la realización de copias de seguridad, generación de informes técnicos, mecanismos de seguimiento y cronograma de ejecución. Asimismo, se definen lineamientos orientados a garantizar la disponibilidad, continuidad operativa y adecuado funcionamiento de la infraestructura tecnológica institucional. No obstante, la evidencia aportada corresponde a una propuesta de plan y no se observan soportes que permitan verificar su aprobación formal, socialización e implementación efectiva, por lo que la acción presenta un avance parcial y requiere evidencias adicionales que demuestren su ejecución y seguimiento."/>
    <s v="EN EJECUCIÓN"/>
    <s v="No aplica"/>
    <s v="No aplica"/>
    <s v="No aplica"/>
    <n v="0.75"/>
    <s v="Se aporta como evidencia campaña de socialización mediante correo institucional sobre uso de herramientas digitales y lineamientos de seguridad y respaldo de información, en cumplimiento de acciones de sensibilización para promover la nube digital y gestión de la información."/>
    <s v="https://dnbcgovco-my.sharepoint.com/:f:/g/personal/planeacion_dnbc_gov_co/IgCe4YrD_TEER4o_WxYwrg_SAaNvtMlOBrZne4dLPR5wRN8?e=zAC4jk"/>
    <n v="46214"/>
    <s v="Se incluyen correos de socializaicón sobre Manual de Seguridad de la Información. No obstante, no se ve fomento del uso de la nube pública"/>
    <n v="0.5"/>
    <s v="EN EJECUCIÓN"/>
    <d v="2026-08-14T00:00:00"/>
    <n v="0.5"/>
    <s v="Se evidenció la realización de campañas de socialización mediante correos institucionales sobre el Manual de Seguridad de la Información, así como sobre la identificación y reporte de correos maliciosos, como parte de las acciones de sensibilización en seguridad de la información."/>
    <s v="EN EJECUCIÓN"/>
    <m/>
    <s v="EFECTIVO"/>
    <s v="ABIERTO"/>
    <m/>
    <s v=""/>
    <s v=""/>
    <s v=""/>
    <s v=""/>
    <s v=""/>
    <s v=""/>
    <s v=""/>
    <m/>
    <m/>
    <m/>
    <s v="SIN INICIAR"/>
    <s v="EFECTIVO"/>
    <s v="ABIERTO"/>
    <m/>
    <s v=""/>
    <s v=""/>
    <s v=""/>
    <s v=""/>
    <s v=""/>
    <s v=""/>
    <s v=""/>
    <m/>
    <m/>
    <m/>
    <s v="SIN INICIAR"/>
    <s v="EFECTIVO"/>
    <s v="ABIERTO"/>
    <m/>
  </r>
  <r>
    <n v="201"/>
    <x v="0"/>
    <x v="5"/>
    <s v="Subdirección Administrativa y Financiera"/>
    <m/>
    <s v="2022_AD_H3"/>
    <n v="0"/>
    <x v="30"/>
    <x v="128"/>
    <m/>
    <s v="Debilidad en la aplicabilidad  de controles establecidos en la regularizacion de las impresiones por parte  de los funcionarios y contratistas"/>
    <s v="Debilidad en la aplicabilidad  de controles establecidos en la regularizacion de las impresiones por parte  de los funcionarios y contratistas"/>
    <s v="Acción correctiva"/>
    <s v="GA_AC21"/>
    <s v="Dismunicion en el numero de resmas de papel entregada a los procesos "/>
    <s v="Informe entregados"/>
    <n v="2"/>
    <d v="2026-06-30T00:00:00"/>
    <d v="2026-12-31T00:00:00"/>
    <n v="27"/>
    <s v="14. Gestión Administrativa"/>
    <m/>
    <n v="1"/>
    <s v="En el Informe de Gestión Plan de eficiencia administrativa y Cero Papel se menciona el consumo de papel de resmas del primer trimestre"/>
    <s v="https://dnbcgovco-my.sharepoint.com/:f:/g/personal/planeacion_dnbc_gov_co/IgCDabrqgzDKSpg1wWFLo2NyAWKI2hNHgjvfc8uUa7ZxLKs?e=iqe4VT"/>
    <d v="2026-05-11T00:00:00"/>
    <s v="Se evidencia informe donde en el apartado 4 se hace seguimiento al consumo de resmas"/>
    <n v="0.5"/>
    <x v="0"/>
    <d v="2026-05-29T00:00:00"/>
    <n v="0.5"/>
    <s v="Se evidencia informe de segumiento al plan de eficiencia administrativa y cero papel corrspondiente al I trimestre 2026,  donde se puede evidenciar la disminucion del consumo de resma en el primer III 2025 comparado con el III 2026, lo que permite verificar la ejecucion parcial de la actividad formulada dentro del plazo establecido."/>
    <s v="EN EJECUCIÓN"/>
    <s v="No aplica"/>
    <s v="No aplica"/>
    <s v="No aplica"/>
    <n v="1"/>
    <s v="En el informe en el apartado 4 se muestra el consumo de papel en el trimestre "/>
    <s v="https://dnbcgovco-my.sharepoint.com/:f:/g/personal/planeacion_dnbc_gov_co/IgCZzOn5kSl2Q7FuPEHVsnvAAW_ZQ0nH7U8phpBYWLVFQ6Y?e=dVQPGv"/>
    <n v="46214"/>
    <s v="Se evidencia informe donde en el apartado 4 se hace seguimiento al consumo de resmas"/>
    <n v="0.5"/>
    <s v="EN EJECUCIÓN"/>
    <m/>
    <m/>
    <m/>
    <m/>
    <m/>
    <s v="EFECTIVO"/>
    <s v="ABIERTO"/>
    <m/>
    <s v=""/>
    <s v=""/>
    <s v=""/>
    <s v=""/>
    <s v=""/>
    <s v=""/>
    <s v=""/>
    <m/>
    <m/>
    <m/>
    <s v="SIN INICIAR"/>
    <s v="EFECTIVO"/>
    <s v="ABIERTO"/>
    <m/>
    <s v=""/>
    <s v=""/>
    <s v=""/>
    <s v=""/>
    <s v=""/>
    <s v=""/>
    <s v=""/>
    <m/>
    <m/>
    <m/>
    <s v="SIN INICIAR"/>
    <s v="EFECTIVO"/>
    <s v="ABIERTO"/>
    <m/>
  </r>
  <r>
    <n v="202"/>
    <x v="0"/>
    <x v="4"/>
    <s v="Subdirección Administrativa y Financiera"/>
    <m/>
    <s v="2021_CO_H1"/>
    <n v="1"/>
    <x v="31"/>
    <x v="129"/>
    <m/>
    <s v="Porque: Durante el periodo 2021, el sistema SIGEP presentó fallas y estuvo fuera de servicio durante periodos significativos. _x000a_2. Porque: La lista de chequeo contiene dentro de la información requerida la validación de la hoja de vida del sistema SIGEP. pero no hay una validación de la vinculación en el SIGEP por parte de la entidad. _x000a_3.Debilidad en la identiifcacion de controles sobre las hojas de vida de los contratistas de prestacion de servicio.   _x000a_ "/>
    <s v="Debilidad en la identiifcacion de controles sobre las hojas de vida de los contratistas de prestacion de servicio.   "/>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s v="Se actualiza"/>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203"/>
    <x v="0"/>
    <x v="4"/>
    <s v="Subdirección Administrativa y Financiera"/>
    <m/>
    <s v="2021_CO_H2"/>
    <n v="1"/>
    <x v="31"/>
    <x v="130"/>
    <m/>
    <s v="Porque: Durante el periodo 2021, el sistema SIGEP presentó fallas y estuvo fuera de servicio durante periodos significativos. _x000a_2. Porque: La lista de chequeo contiene dentro de la información requerida la validación de la hoja de vida del sistema SIGEP. pero no hay una validación de la vinculación en el SIGEP por parte de la entidad. _x000a_3.Debilidad en la identiifcacion de controles sobre las hojas de vida de los contratistas de prestacion de servicio.  _x000a_  _x000a__x000a_ "/>
    <s v="3.Debilidad en la identiifcacion de controles sobre las hojas de vida de los contratistas de prestacion de servicio.  "/>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s v="Se actualiza"/>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204"/>
    <x v="0"/>
    <x v="4"/>
    <s v="Subdirección Administrativa y Financiera"/>
    <m/>
    <s v="2021_CO_H2"/>
    <n v="0"/>
    <x v="31"/>
    <x v="130"/>
    <m/>
    <s v="Porque: Durante el periodo 2021, el sistema SIGEP presentó fallas y estuvo fuera de servicio durante periodos significativos. _x000a_2. Porque: La lista de chequeo contiene dentro de la información requerida la validación de la hoja de vida del sistema SIGEP. pero no hay una validación de la vinculación en el SIGEP por parte de la entidad. _x000a_3.error en la creacion de roles en el sistema SIGEP"/>
    <s v="error en la creacion de roles en el sistema SIGEP"/>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s v="Se actualiza"/>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205"/>
    <x v="0"/>
    <x v="5"/>
    <s v="Subdirección Administrativa y Financiera"/>
    <m/>
    <s v="2022_AU_H2"/>
    <n v="1"/>
    <x v="32"/>
    <x v="131"/>
    <s v="SERVICIO AL CIUDADANO"/>
    <s v="Por desconocimiento del Artículo 9 del Decreto 2232 de 1995. _x000a_"/>
    <s v="Por desconocimiento del Artículo 9 del Decreto 2232 de 1995. _x000a_"/>
    <s v="Acción correctiva"/>
    <s v="AU_AC18"/>
    <s v="Presentar ante el Comité Directivo el estado del PQRSD y las alertas informativas, por parte del Líder del Proceso de Atención al Ciudadano, con el fin de establecer acciones pertinentes."/>
    <s v="Acta Comité directivo"/>
    <n v="12"/>
    <d v="2026-01-01T00:00:00"/>
    <d v="2026-12-31T00:00:00"/>
    <n v="54"/>
    <s v="00.Subdirección Administrativa"/>
    <s v="Auditoria Financiera 2024"/>
    <n v="0"/>
    <n v="0"/>
    <n v="0"/>
    <d v="2026-05-11T00:00:00"/>
    <s v="No se registra seguimiento"/>
    <n v="0"/>
    <x v="0"/>
    <d v="2026-05-15T00:00:00"/>
    <n v="0"/>
    <s v="No fue posible identificar evidencias para el presente período de análisis"/>
    <s v="SIN INICIAR"/>
    <s v="No aplica"/>
    <s v="No aplica"/>
    <s v="No aplica"/>
    <n v="0.16666666666666666"/>
    <s v="Se presentaron en los comités de mayo y junio alertas de pqrsd"/>
    <s v="https://dnbcgovco-my.sharepoint.com/personal/planeacion_dnbc_gov_co/_layouts/15/onedrive.aspx?id=%2Fpersonal%2Fplaneacion%5Fdnbc%5Fgov%5Fco%2FDocuments%2FDocumentos%20SIGE%2F6%2E%20Planes%2FPLAN%20DE%20MEJORA%2F2026%2F02%2E%20Seguimiento%20Segundo%20Trimestre%2F05%2E%20Gesti%C3%B3n%20de%20Atenci%C3%B3n%20al%20Usuario%2FEVIDENCIAS%20SEGUNDO%20TRIMESTRE%202026%20PLAN%20MEJORA&amp;viewid=efb70791%2Db8ab%2D49e7%2Db552%2Dd3d4cbe976b9&amp;ga=1"/>
    <n v="46214"/>
    <s v="Se presentaron en los comités de mayo y junio alertas de pqrsd"/>
    <n v="0.16666666666666666"/>
    <s v="EN EJECUCIÓN"/>
    <d v="2026-08-16T00:00:00"/>
    <n v="0.17"/>
    <s v="Se evidenció la presentación de alertas de PQRSD en los Comités de Gestión y Desempeño realizados en mayo y junio de 2026. En el acta del 23 de junio de 2026 se reportaron 125 PQRSD vencidas con corte a marzo y 24 nuevas solicitudes vencidas durante abril."/>
    <s v="EN EJECUCIÓN"/>
    <m/>
    <s v="EFECTIVO"/>
    <s v="ABIERTO"/>
    <m/>
    <s v=""/>
    <s v=""/>
    <s v=""/>
    <s v=""/>
    <s v=""/>
    <s v=""/>
    <s v=""/>
    <m/>
    <m/>
    <m/>
    <s v="SIN INICIAR"/>
    <s v="EFECTIVO"/>
    <s v="ABIERTO"/>
    <m/>
    <s v=""/>
    <s v=""/>
    <s v=""/>
    <s v=""/>
    <s v=""/>
    <s v=""/>
    <s v=""/>
    <m/>
    <m/>
    <m/>
    <s v="SIN INICIAR"/>
    <s v="EFECTIVO"/>
    <s v="ABIERTO"/>
    <m/>
  </r>
  <r>
    <n v="206"/>
    <x v="0"/>
    <x v="5"/>
    <s v="Subdirección Administrativa y Financiera"/>
    <m/>
    <s v="2022_AU_H2"/>
    <n v="0"/>
    <x v="32"/>
    <x v="131"/>
    <s v="SERVICIO AL CIUDADANO"/>
    <s v="A la fecha no hemos sido convocados por la cabeza del sector."/>
    <s v="A la fecha no hemos sido convocados por la cabeza del sector."/>
    <s v="Acción correctiva"/>
    <s v="AU_AC20"/>
    <s v="Remitir correo desde GAU a la oficina de Atencion al Usuario del Ministerio del Interior para efectos de dar cumplimiento al Artículo 9 del Decreto 2232 de 1995._x000a_"/>
    <s v="memorando enviado"/>
    <n v="1"/>
    <d v="2022-09-16T00:00:00"/>
    <d v="2022-12-31T00:00:00"/>
    <n v="15.750000000000002"/>
    <s v="05. Gestión de Atención al Usuario"/>
    <m/>
    <n v="0"/>
    <s v="Se debe empezar a implementar esta actividad "/>
    <n v="0"/>
    <d v="2026-05-11T00:00:00"/>
    <s v="Pendiente de realización"/>
    <n v="0"/>
    <x v="0"/>
    <d v="2026-05-15T00:00:00"/>
    <n v="0"/>
    <s v="No fue posible identificar evidencias para el presente período de análisis"/>
    <s v="VENCIDA"/>
    <s v="No aplica"/>
    <s v="No aplica"/>
    <s v="No aplica"/>
    <n v="1"/>
    <s v="Se envía memorando al Ministerio del Interior"/>
    <s v="EVIDENCIAS SEGUNDO TRIMESTRE 2026 PLAN MEJORA"/>
    <n v="46214"/>
    <s v="Se incluye oficio dirigido a MinINterior dando cumplimiento a la actividad planteada"/>
    <n v="1"/>
    <s v="CUMPLIDO"/>
    <d v="2026-07-27T00:00:00"/>
    <n v="1"/>
    <s v="Se evidencio que el soporte cumple con la accion formulada"/>
    <s v="C. OPORTUNAMENTE"/>
    <m/>
    <s v="EFECTIVO"/>
    <s v="ABIERTO"/>
    <m/>
    <s v=""/>
    <s v=""/>
    <s v=""/>
    <s v=""/>
    <s v=""/>
    <s v=""/>
    <s v=""/>
    <m/>
    <m/>
    <m/>
    <s v="SIN INICIAR"/>
    <s v="EFECTIVO"/>
    <s v="ABIERTO"/>
    <m/>
    <s v=""/>
    <s v=""/>
    <s v=""/>
    <s v=""/>
    <s v=""/>
    <s v=""/>
    <s v=""/>
    <m/>
    <m/>
    <m/>
    <s v="SIN INICIAR"/>
    <s v="EFECTIVO"/>
    <s v="ABIERTO"/>
    <m/>
  </r>
  <r>
    <n v="207"/>
    <x v="0"/>
    <x v="5"/>
    <s v="Subdirección Administrativa y Financiera"/>
    <m/>
    <s v="2022_AU_H4"/>
    <n v="1"/>
    <x v="32"/>
    <x v="132"/>
    <s v="SERVICIO AL CIUDADANO"/>
    <s v="Por desconocimiento de las directrices enmandadas por el DAFP, no se realizó la inclusión del analísis de los servicios sobre los que se presentan el mayor numero de quejas y reclamos por irregularidades en la actuacion de diferentes cuerpos de bomberos. "/>
    <s v="Por desconocimiento de las directrices enmandadas por el DAFP, no se realizó la inclusión del analísis de los servicios sobre los que se presentan el mayor numero de quejas y reclamos por irregularidades en la actuacion de diferentes cuerpos de bomberos. "/>
    <s v="Acción correctiva"/>
    <s v="AU_AC1"/>
    <s v="Reportar de manera periodica a los lideres del proceso las PQRSD con su respectivo estado, con el fin de que estos inicien las acciones pertinentes con funcionarios y contratistas"/>
    <s v="Reportes de control a líderes de proceso"/>
    <n v="12"/>
    <d v="2026-01-01T00:00:00"/>
    <d v="2026-12-01T00:00:00"/>
    <n v="49.5"/>
    <s v="05. Gestión de Atención al Usuario"/>
    <m/>
    <n v="0"/>
    <s v="Se informaron alertas mensuales a través de correo electrónico a los líderes de proceso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0.25"/>
    <x v="0"/>
    <d v="2026-05-15T00:00:00"/>
    <n v="0.25"/>
    <s v="Se evidencian informes de PQRSD de enero, febrero y marzo, como tambien soportes de correos de alertas por parte de atencion al ciudadano con fecha  24/02/2026, 13/03/2026 y 09/04/2026  "/>
    <s v="EN EJECUCIÓN"/>
    <s v="No aplica"/>
    <s v="No aplica"/>
    <s v="No aplica"/>
    <n v="0.25"/>
    <s v="Se informaron alertas mensuales a través de correo electrónico a los líderes de procesos"/>
    <s v="EVIDENCIAS SEGUNDO TRIMESTRE 2026 PLAN MEJORA"/>
    <n v="46214"/>
    <s v="Se adjuntan las evidencias de alertas del segundo trimestre."/>
    <n v="0.5"/>
    <s v="EN EJECUCIÓN"/>
    <m/>
    <m/>
    <m/>
    <m/>
    <m/>
    <s v="EFECTIVO"/>
    <s v="ABIERTO"/>
    <m/>
    <s v=""/>
    <s v=""/>
    <s v=""/>
    <s v=""/>
    <s v=""/>
    <s v=""/>
    <s v=""/>
    <m/>
    <m/>
    <m/>
    <s v="SIN INICIAR"/>
    <s v="EFECTIVO"/>
    <s v="ABIERTO"/>
    <m/>
    <s v=""/>
    <s v=""/>
    <s v=""/>
    <s v=""/>
    <s v=""/>
    <s v=""/>
    <s v=""/>
    <m/>
    <m/>
    <m/>
    <s v="SIN INICIAR"/>
    <s v="EFECTIVO"/>
    <s v="ABIERTO"/>
    <m/>
  </r>
  <r>
    <n v="208"/>
    <x v="0"/>
    <x v="5"/>
    <s v="Subdirección Administrativa y Financiera"/>
    <m/>
    <s v="2022_TI_H6"/>
    <n v="1"/>
    <x v="32"/>
    <x v="133"/>
    <s v="SERVICIO AL CIUDADANO"/>
    <s v="Desconocimeinto de la normatividad aplicable  a la Entidad_x000a__x000a__x000a__x000a_"/>
    <s v="Desconocimeinto de la normatividad aplicable  a la Entidad"/>
    <s v="Acción correctiva"/>
    <s v="AU_AC8"/>
    <s v="Solicitar al propceso de TIC, la Actualizacion  del formulario de PQRSD en linea de acuerdo al Anexo 2 de la Resolución MinTIC 1519 del 2020."/>
    <s v="Documento con la solicitud de actualizacion del Formulario de PQRSD actualizado"/>
    <n v="1"/>
    <d v="2022-09-16T00:00:00"/>
    <d v="2022-09-30T00:00:00"/>
    <n v="2.1"/>
    <s v="05. Gestión de Atención al Usuario"/>
    <m/>
    <n v="1"/>
    <s v="En la vigencia 2025 se realizó la actualización del formulario PQRSD, el cual se encuentra en la página web: https://dnbc.gov.co/"/>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incluye pantallazo de la actualización del formulario PQRSD"/>
    <n v="1"/>
    <x v="2"/>
    <d v="2026-05-15T00:00:00"/>
    <n v="1"/>
    <s v="se evidencia pantallazo de actualizacion de formulario de PQRSD en linea de fecha 13/09/2024"/>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n la vigencia 2025 se realizó la actualización del formulario PQRSD, el cual se encuentra en la página web: https://dnbc.gov.co/"/>
    <n v="0"/>
    <n v="46214"/>
    <s v="Accion con cumplimiento reportado"/>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209"/>
    <x v="0"/>
    <x v="5"/>
    <s v="Subdirección Administrativa y Financiera"/>
    <m/>
    <s v="2022_TI_H6"/>
    <n v="0"/>
    <x v="32"/>
    <x v="133"/>
    <m/>
    <s v="Desconocimeinto de la normatividad aplicable  a la Entidad_x000a__x000a__x000a__x000a_"/>
    <s v="Desconocimeinto de la normatividad aplicable  a la Entidad"/>
    <s v="Acción correctiva"/>
    <s v="TI_AC21"/>
    <s v="Actualizar  del formulario de PQRSD en linea de acuerdo al Anexo 2 de la Resolución MinTIC 1519 del 2020."/>
    <s v="Numero de condiciones tecnicas programadas/Numero se dolicitudes tecnicas realizadas*100"/>
    <n v="1"/>
    <d v="2026-01-01T00:00:00"/>
    <d v="2026-05-31T00:00:00"/>
    <n v="22.5"/>
    <s v="18. Gestión de Tecnología e Informática"/>
    <s v="Realizar seguimiento"/>
    <n v="1"/>
    <s v="Se aporta como evidencia el formulario electrónico PQRSD institucional actualizado y operativo, con incorporación de validaciones, caracterización del ciudadano, tratamiento de datos personales y mecanismos de radicación y consulta en línea, en alineación con los lineamientos del Anexo 2 de la Resolución 1519 de 2020."/>
    <s v="https://dnbcgovco-my.sharepoint.com/:f:/g/personal/planeacion_dnbc_gov_co/IgDlb5XVpxIKQb9rhhKt_5DuAUyINH0bab5kKjslSxoN9lU?e=8Qefwv"/>
    <d v="2026-05-11T00:00:00"/>
    <s v="Se evidencia ajustes en formulario web"/>
    <n v="1"/>
    <x v="2"/>
    <d v="2026-06-08T00:00:00"/>
    <n v="1"/>
    <s v="Se evidencia que la Entidad actualizó y puso en operación el formulario electrónico de PQRSD, incorporando elementos de accesibilidad, caracterización de usuarios, tratamiento de datos personales, mecanismos de radicación y consulta en línea, en concordancia con los requisitos establecidos en el Anexo 2 de la Resolución 1519 de 2020. La evidencia aportada permite verificar que fueron atendidas las debilidades identificadas respecto al funcionamiento y disponibilidad del formulario, por lo que se considera que la acción correctiva fue implementada de manera satisfactori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n reporte de información por parte de la primera linea de defensa"/>
    <n v="0"/>
    <n v="46214"/>
    <s v="Actividad con cumplimiento reportado en el primer trimestre 2026"/>
    <n v="1"/>
    <s v="CUMPLIDO"/>
    <d v="2026-08-14T00:00:00"/>
    <n v="1"/>
    <s v="Se evidenció que la actividad reportó cumplimiento durante el primer trimestre de 2026, por lo que para el segundo trimestre se mantiene como cumplida."/>
    <s v="C. EXTRATEMPORANEAMENTE"/>
    <m/>
    <s v="EFECTIVO"/>
    <s v="ABIERTO"/>
    <m/>
    <s v=""/>
    <s v=""/>
    <s v=""/>
    <s v=""/>
    <s v=""/>
    <s v=""/>
    <s v=""/>
    <m/>
    <m/>
    <m/>
    <s v="SIN INICIAR"/>
    <s v="EFECTIVO"/>
    <s v="ABIERTO"/>
    <m/>
    <s v=""/>
    <s v=""/>
    <s v=""/>
    <s v=""/>
    <s v=""/>
    <s v=""/>
    <s v=""/>
    <m/>
    <m/>
    <m/>
    <s v="SIN INICIAR"/>
    <s v="EFECTIVO"/>
    <s v="ABIERTO"/>
    <m/>
  </r>
  <r>
    <n v="210"/>
    <x v="0"/>
    <x v="5"/>
    <s v="Subdirección Administrativa y Financiera"/>
    <m/>
    <s v="2022_AU_H5"/>
    <n v="1"/>
    <x v="32"/>
    <x v="134"/>
    <s v="SERVICIO AL CIUDADANO"/>
    <s v="Desconocimiento de la estructura organizacional de la Entidad._x000a_Debilidad en el monitoreo y seguimiento de la discriminacion por areas de las solictudes asignadas. "/>
    <s v="Debilidad en el monitoreo y seguimiento de la discriminacion por areas de las solictudes asignadas."/>
    <s v="Acción correctiva"/>
    <s v="AU_AC7"/>
    <s v="Verificar mensualmente por parte del enlace de planeación la discriminacion por areas de las solictudes asignadas, en la matriz de registro de PRQRSD para asegurar la consistencia de la información. "/>
    <s v="Matriz de registro actualizada"/>
    <n v="12"/>
    <d v="2026-01-01T00:00:00"/>
    <d v="2026-12-31T00:00:00"/>
    <n v="54"/>
    <s v="05. Gestión de Atención al Usuario"/>
    <m/>
    <n v="0"/>
    <s v="Dentro de los informes mensuales se incluye la información por áreas en cuanto a las solicitudes asignada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incluyen los informes del primer trimestre. Se sugiere su socialización con el lider del proceso vía correo electrónico para generar evidencia o adjuntar informes firmados por el mismo"/>
    <n v="0.25"/>
    <x v="0"/>
    <d v="2026-05-15T00:00:00"/>
    <n v="0.25"/>
    <s v="se evidencia informe de seguiminto del I trimestre en el cual se observa la cantidad de PQRSD radicadas y el termino de respuesta que se le da a cada una, mas no se evidencia los informes firmados. "/>
    <s v="EN EJECUCIÓN"/>
    <s v="No aplica"/>
    <s v="No aplica"/>
    <s v="No aplica"/>
    <n v="0.25"/>
    <s v="Dentro de los informes mensuales se incluye la información por áreas en cuanto a las solicitudes asignadas"/>
    <s v="EVIDENCIAS SEGUNDO TRIMESTRE 2026 PLAN MEJORA"/>
    <n v="46214"/>
    <s v="Se incluyen los informes del segundo trimestre. "/>
    <n v="0.5"/>
    <s v="EN EJECUCIÓN"/>
    <m/>
    <m/>
    <m/>
    <m/>
    <m/>
    <s v="EFECTIVO"/>
    <s v="ABIERTO"/>
    <m/>
    <s v=""/>
    <s v=""/>
    <s v=""/>
    <s v=""/>
    <s v=""/>
    <s v=""/>
    <s v=""/>
    <m/>
    <m/>
    <m/>
    <s v="SIN INICIAR"/>
    <s v="EFECTIVO"/>
    <s v="ABIERTO"/>
    <m/>
    <s v=""/>
    <s v=""/>
    <s v=""/>
    <s v=""/>
    <s v=""/>
    <s v=""/>
    <s v=""/>
    <m/>
    <m/>
    <m/>
    <s v="SIN INICIAR"/>
    <s v="EFECTIVO"/>
    <s v="ABIERTO"/>
    <m/>
  </r>
  <r>
    <n v="211"/>
    <x v="0"/>
    <x v="5"/>
    <s v="Subdirección Administrativa y Financiera"/>
    <m/>
    <s v="2022_AU_H9"/>
    <n v="1"/>
    <x v="32"/>
    <x v="135"/>
    <s v="SERVICIO AL CIUDADANO"/>
    <s v="Debilidad en la identificación de controles y seguimiento de los informes mensuales de PQRSD que  presenta el proceso de GAU "/>
    <s v="Desconocimeinto por parte delos responsables de dar respuesta a las PQRSD sobre los terminos para resolver las distintas modalidades de peticiones. "/>
    <s v="Acción correctiva"/>
    <s v="AU_AC6"/>
    <s v="Generar estrategias de fortalecimiento o sensibilizaciones  a los procesos responsables de dar la maayora de  las respuestas a PQRSD en politcias de operación del respectivo procedimiento "/>
    <s v="Estrategias o sensibilizaciones realizadas "/>
    <n v="12"/>
    <d v="2026-01-01T00:00:00"/>
    <d v="2026-12-31T00:00:00"/>
    <n v="54"/>
    <s v="05. Gestión de Atención al Usuario"/>
    <m/>
    <n v="0"/>
    <s v="Se realizan estrategias de sensibilización a funcionarios y contratistas para que conozcan la importancia de la respuesta a las PQRSD y sus responsabilidades como servidores públicos. "/>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adjuntan correos de socialización de la cartilla de manejo de PQRSD del primer trimestre del año"/>
    <n v="0.25"/>
    <x v="0"/>
    <d v="2026-05-15T00:00:00"/>
    <n v="0.25"/>
    <s v="se evidencia correos electronicos por parte de la oficina de atencion al ciudadano  de fecha 29/01/2026, 17/02/2026 y  09/03/2026 en los cuales sensibilizan  las responsabilidades del los  funcionarios y contratistas de la DNBC por medio de las cartillas ABC PQRSD"/>
    <s v="EN EJECUCIÓN"/>
    <s v="No aplica"/>
    <s v="No aplica"/>
    <s v="No aplica"/>
    <n v="0.25"/>
    <s v="Se realizan estrategias de sensibilización a funcionarios y contratistas para que conozcan la importancia de la respuesta a las PQRSD y sus responsabilidades como servidores públicos. "/>
    <s v="EVIDENCIAS SEGUNDO TRIMESTRE 2026 PLAN MEJORA"/>
    <n v="46214"/>
    <s v="Se adjuntan evidencias de socialización de herramientas del proceso del segundo trimestre"/>
    <n v="0.5"/>
    <s v="EN EJECUCIÓN"/>
    <m/>
    <m/>
    <m/>
    <m/>
    <m/>
    <s v="EFECTIVO"/>
    <s v="ABIERTO"/>
    <m/>
    <s v=""/>
    <s v=""/>
    <s v=""/>
    <s v=""/>
    <s v=""/>
    <s v=""/>
    <s v=""/>
    <m/>
    <m/>
    <m/>
    <s v="SIN INICIAR"/>
    <s v="EFECTIVO"/>
    <s v="ABIERTO"/>
    <m/>
    <s v=""/>
    <s v=""/>
    <s v=""/>
    <s v=""/>
    <s v=""/>
    <s v=""/>
    <s v=""/>
    <m/>
    <m/>
    <m/>
    <s v="SIN INICIAR"/>
    <s v="EFECTIVO"/>
    <s v="ABIERTO"/>
    <m/>
  </r>
  <r>
    <n v="212"/>
    <x v="0"/>
    <x v="5"/>
    <s v="Subdirección Administrativa y Financiera"/>
    <m/>
    <s v="2022_AU_H1"/>
    <n v="1"/>
    <x v="32"/>
    <x v="136"/>
    <s v="SERVICIO AL CIUDADANO"/>
    <s v="Debilidad en los controles de los servidores y/o contratistas responsables de dar respuestas a las PQRSD "/>
    <s v="Debilidad en los controles de los servidores y/o contratistas responsables de dar respuestas a las PQRSD "/>
    <s v="Acción correctiva"/>
    <s v="AU_AC1"/>
    <s v="Reportar de manera periodica a los lideres del proceso las PQRSD con su respectivo estado, con el fin de que estos inicien las acciones pertinentes con funcionarios y contratistas"/>
    <s v="Reportes de control a líderes de proceso"/>
    <n v="12"/>
    <d v="2026-01-01T00:00:00"/>
    <d v="2026-12-01T00:00:00"/>
    <n v="49.5"/>
    <s v="05. Gestión de Atención al Usuario"/>
    <m/>
    <n v="0"/>
    <s v="Se informaron alertas mensuales a través de correo electrónico a los líderes de proceso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0.25"/>
    <x v="0"/>
    <d v="2026-05-15T00:00:00"/>
    <n v="0.25"/>
    <s v="Se evidencian informes de PQRSD de enero, febrero y marzo, como tambien soportes de correos de alertas por parte de atencion al ciudadano con fecha  24/02/2026, 13/03/2026 y 09/04/2026  "/>
    <s v="EN EJECUCIÓN"/>
    <s v="No aplica"/>
    <s v="No aplica"/>
    <s v="No aplica"/>
    <n v="0.25"/>
    <s v="Se informaron alertas mensuales a través de correo electrónico a los líderes de procesos"/>
    <s v="EVIDENCIAS SEGUNDO TRIMESTRE 2026 PLAN MEJORA"/>
    <n v="46214"/>
    <s v="Se adjuntan las evidencias de alertas del segundo trimestre."/>
    <n v="0.5"/>
    <s v="EN EJECUCIÓN"/>
    <m/>
    <m/>
    <m/>
    <m/>
    <m/>
    <s v="EFECTIVO"/>
    <s v="ABIERTO"/>
    <m/>
    <s v=""/>
    <s v=""/>
    <s v=""/>
    <s v=""/>
    <s v=""/>
    <s v=""/>
    <s v=""/>
    <m/>
    <m/>
    <m/>
    <s v="SIN INICIAR"/>
    <s v="EFECTIVO"/>
    <s v="ABIERTO"/>
    <m/>
    <s v=""/>
    <s v=""/>
    <s v=""/>
    <s v=""/>
    <s v=""/>
    <s v=""/>
    <s v=""/>
    <m/>
    <m/>
    <m/>
    <s v="SIN INICIAR"/>
    <s v="EFECTIVO"/>
    <s v="ABIERTO"/>
    <m/>
  </r>
  <r>
    <n v="213"/>
    <x v="0"/>
    <x v="5"/>
    <s v="Dirección General"/>
    <m/>
    <s v="2022_DI_H1"/>
    <n v="1"/>
    <x v="32"/>
    <x v="137"/>
    <s v="INTEGRIDAD"/>
    <s v="Falta de implmentacion de la nueva normatividad "/>
    <s v="Falta de implmentacion de la nueva normatividad "/>
    <s v="Acción correctiva"/>
    <s v="DI_AC8"/>
    <s v="Adelantar las investigaciones por incumplimiento a la Respuesta de PQRSD en los términos contemplados en la ley ."/>
    <s v="(Investigaciones realizadas/ Investigaciones programadas)*100"/>
    <n v="100"/>
    <d v="2022-09-16T00:00:00"/>
    <d v="2022-12-31T00:00:00"/>
    <n v="15.750000000000002"/>
    <s v="12. Gestión de Asuntos Disciplinarios"/>
    <m/>
    <n v="1"/>
    <s v="Revisadas las carpetas existentes en el proceso de gestión de asuntos disciplinarios, se encontró que mediante Auto de 6 de junio de 2023, el auto de apertura es de 1 de agosto de 2022, la Profesional adscrita al proceso tomo decisión de archivo de investigación disciplinaria 001 de 2022, por no configurarse una conducta antijurídica de los servidores públicos, haciéndose tránsito a cosa juzgada; decisión que implica que se tomo de conformidad con lo establecido en la Ley 1952 de 2019. artículo 224, que establece: ARCHIVO DEFINITIVO: En los casos de terminación del proceso disciplinario, previstos en el artículo 90 y en el evento consagrado en el artículo 213 de este código, procederá el archivo definitivo de la investigación. Tal decisión hará tránsito a cosa juzgada. Situación por la cual se considera ejecutada la acción requerida. Se anexa como evidencia el citado auto."/>
    <s v="https://dnbcgovco-my.sharepoint.com/:f:/g/personal/planeacion_dnbc_gov_co/IgCjek9zNeJJRZSp_jNGDTiHAa31IBuGCECcAl2_5dBH0dc?e=hbpveZ"/>
    <d v="2026-05-11T00:00:00"/>
    <s v="Se evidencia en el respectivo hallazgo, que se realizó la apertura de la acción disciplinaria AUTO 01/08/2022, relacionado con el incumplimiento de PQRSD en los terminos contemplados en la ley  Por lo tanto cumple con el indicador relacionado a este hallazgo"/>
    <n v="1"/>
    <x v="2"/>
    <d v="2026-05-15T00:00:00"/>
    <n v="1"/>
    <s v="Se presenta como evidencia el Auto de Archivo de la investigación del 6 de junio de 2023 que corresponde al radicado 01 de agosto de 2022, mediante el cual se ordena el archivo de la actuación disciplinaria por el cumplimiento de los términos establecidos en la Ley para la atención de las PQRSD. En consecuencia, la evidencia aportada permite verificar el cumplimiento de la acción correctiva formula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214"/>
    <x v="0"/>
    <x v="5"/>
    <s v="Subdirección Administrativa y Financiera"/>
    <m/>
    <s v="2022_AU_H7"/>
    <n v="1"/>
    <x v="32"/>
    <x v="138"/>
    <s v="SERVICIO AL CIUDADANO"/>
    <s v="Desconocimiento de la aplicabilidad de la poltica de operación 5,5  de del procedimeinto  de PQRSD."/>
    <s v="Desconocimiento de la aplicabilidad de la poltica de operación 5,5  de del procedimeinto  de PQRSD."/>
    <s v="Acción correctiva"/>
    <s v="Pendiente"/>
    <s v="Evaluar a los responsables de dar respuesta a las PQRSD, sobre la aplicablidad de las poltica de opercaion 5,5 del proceddeiminto de PQRSD"/>
    <s v="Numero de responsables evaluados/ Numero de responsables de dar respuesta a PQRSD *100"/>
    <n v="1"/>
    <d v="2022-09-30T00:00:00"/>
    <d v="2022-12-31T00:00:00"/>
    <n v="13.5"/>
    <s v="05. Gestión de Atención al Usuario"/>
    <m/>
    <n v="0"/>
    <s v="REPETIDO CON EL ÍTEM ANTERIOR"/>
    <n v="0"/>
    <d v="2026-05-11T00:00:00"/>
    <s v="Sin información"/>
    <n v="0"/>
    <x v="1"/>
    <d v="2026-05-15T00:00:00"/>
    <n v="0"/>
    <s v="Se evidencio que la accion formulada carece de soportes que permitan verificar el cumplimiento de la actividad, toda vez que la accion no fue ejecuta dentro del plazo establecido"/>
    <s v="VENCIDA"/>
    <s v="No aplica"/>
    <s v="No aplica"/>
    <s v="No aplica"/>
    <s v="REVISAR"/>
    <s v="PENDIENTE. Este hallazgo es muy antiguo y el proceso de gestión al usuario no tiene nisiquiera la información de la política que se refiere. En la reunión inicial con Planeación y Control Interno se quedó de revisar este ítem para que no perjudique la gestión del área."/>
    <s v="EVIDENCIAS SEGUNDO TRIMESTRE 2026 PLAN MEJORA"/>
    <n v="46214"/>
    <s v="Sin información del hallazgo "/>
    <n v="0"/>
    <s v="VENCIDO"/>
    <d v="2026-07-27T00:00:00"/>
    <n v="0"/>
    <s v="Se evidencio que la accion formulada carece de soportes que permitan verificar el cumplimiento de la actividad"/>
    <s v="VENCIDA"/>
    <m/>
    <s v="EFECTIVO"/>
    <s v="ABIERTO"/>
    <m/>
    <s v=""/>
    <s v=""/>
    <s v=""/>
    <s v=""/>
    <s v=""/>
    <s v=""/>
    <s v=""/>
    <m/>
    <m/>
    <m/>
    <s v="SIN INICIAR"/>
    <s v="EFECTIVO"/>
    <s v="ABIERTO"/>
    <m/>
    <s v=""/>
    <s v=""/>
    <s v=""/>
    <s v=""/>
    <s v=""/>
    <s v=""/>
    <s v=""/>
    <m/>
    <m/>
    <m/>
    <s v="SIN INICIAR"/>
    <s v="EFECTIVO"/>
    <s v="ABIERTO"/>
    <m/>
  </r>
  <r>
    <n v="215"/>
    <x v="0"/>
    <x v="5"/>
    <s v="Subdirección Administrativa y Financiera"/>
    <m/>
    <s v="2022_AU_H6"/>
    <n v="1"/>
    <x v="32"/>
    <x v="139"/>
    <s v="SERVICIO AL CIUDADANO"/>
    <s v="Desconocimiento de la aplicabilidad de la poltica de operación 5,5  de del procedimeinto  de PQRSD."/>
    <s v="Desconocimiento de la aplicabilidad de la poltica de operación 5,5  de del procedimeinto  de PQRSD."/>
    <s v="Acción correctiva"/>
    <s v="Pendiente"/>
    <s v="Evaluar a los responsables de dar respuesta a las PQRSD, sobre la aplicablidad de las poltica de opercaion 5,5 del proceddeiminto de PQRSD"/>
    <s v="Nuemero de responsables evaluados/ Numero de responsables de dar respuesta a PQRSD *100"/>
    <n v="1"/>
    <d v="2022-09-30T00:00:00"/>
    <d v="2022-12-31T00:00:00"/>
    <n v="13.5"/>
    <s v="05. Gestión de Atención al Usuario"/>
    <m/>
    <n v="0"/>
    <d v="1899-12-30T00:00:00"/>
    <n v="0"/>
    <d v="2026-05-11T00:00:00"/>
    <s v="Se recibió información antigua por parte del proceso y no se evidencian soportes en la carpeta compartida por planeación"/>
    <n v="0"/>
    <x v="0"/>
    <d v="2026-05-15T00:00:00"/>
    <n v="0"/>
    <s v="Se evidencio que la accion formulada carece de soportes que permitan verificar el cumplimiento de la actividad, toda vez que la accion no fue ejecuta dentro del plazo establecido"/>
    <s v="VENCIDA"/>
    <s v="No aplica"/>
    <s v="No aplica"/>
    <s v="No aplica"/>
    <s v="REVISAR"/>
    <s v="PENDIENTE. Este hallazgo es muy antiguo y el proceso de gestión al usuario no tiene nisiquiera la información de la política que se refiere. En la reunión inicial con Planeación y Control Interno se quedó de revisar este ítem para que no perjudique la gestión del área."/>
    <s v="EVIDENCIAS SEGUNDO TRIMESTRE 2026 PLAN MEJORA"/>
    <n v="46214"/>
    <s v="Sin información del hallazgo "/>
    <n v="0"/>
    <s v="VENCIDO"/>
    <d v="2026-07-27T00:00:00"/>
    <n v="0"/>
    <s v="Se evidencio que la accion formulada carece de soportes que permitan verificar el cumplimiento de la actividad"/>
    <s v="VENCIDA"/>
    <m/>
    <s v="EFECTIVO"/>
    <s v="ABIERTO"/>
    <m/>
    <s v=""/>
    <s v=""/>
    <s v=""/>
    <s v=""/>
    <s v=""/>
    <s v=""/>
    <s v=""/>
    <m/>
    <m/>
    <m/>
    <s v="SIN INICIAR"/>
    <s v="EFECTIVO"/>
    <s v="ABIERTO"/>
    <m/>
    <s v=""/>
    <s v=""/>
    <s v=""/>
    <s v=""/>
    <s v=""/>
    <s v=""/>
    <s v=""/>
    <m/>
    <m/>
    <m/>
    <s v="SIN INICIAR"/>
    <s v="EFECTIVO"/>
    <s v="ABIERTO"/>
    <m/>
  </r>
  <r>
    <n v="216"/>
    <x v="0"/>
    <x v="5"/>
    <s v="Subdirección Administrativa y Financiera"/>
    <m/>
    <s v="2022_AU_H10"/>
    <n v="1"/>
    <x v="32"/>
    <x v="140"/>
    <s v="SERVICIO AL CIUDADANO"/>
    <s v="Desconocimiento de la aplicabilidad de la poltica de operación 5,5  de del procedimeinto  de PQRSD."/>
    <s v="Desconocimiento de la aplicabilidad de la poltica de operación 5,5  de del procedimeinto  de PQRSD."/>
    <s v="Acción correctiva"/>
    <s v="AU_AC6"/>
    <s v="Generar estrategias de fortalecimiento o sensibilizaciones  a los procesos responsables de dar la maayora de  las respuestas a PQRSD en politcias de operación del respectivo procedimiento "/>
    <s v="Estrategias o sensibilizaciones realizadas "/>
    <n v="12"/>
    <d v="2026-01-01T00:00:00"/>
    <d v="2026-12-31T00:00:00"/>
    <n v="54"/>
    <s v="05. Gestión de Atención al Usuario"/>
    <m/>
    <n v="0"/>
    <s v="Se realizan estrategias de sensibilización a funcionarios y contratistas para que conozcan la importancia de la respuesta a las PQRSD y sus responsabilidades como servidores públicos. "/>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adjuntan correos de socialización de la cartilla de manejo de PQRSD del primer trimestre del año"/>
    <n v="0.25"/>
    <x v="0"/>
    <d v="2026-05-15T00:00:00"/>
    <n v="0.25"/>
    <s v="se evidencia correos electronicos por parte de la oficina de atencion al ciudadano  de fecha 29/01/2026, 17/02/2026 y  09/03/2026 en los cuales sensibilizan  las responsabilidades del los  funcionarios y contratistas de la DNBC por medio de las cartillas ABC PQRSD"/>
    <s v="EN EJECUCIÓN"/>
    <s v="No aplica"/>
    <s v="No aplica"/>
    <s v="No aplica"/>
    <n v="0.25"/>
    <s v="Se realizan estrategias de sensibilización a funcionarios y contratistas para que conozcan la importancia de la respuesta a las PQRSD y sus responsabilidades como servidores públicos. "/>
    <s v="EVIDENCIAS SEGUNDO TRIMESTRE 2026 PLAN MEJORA"/>
    <n v="46214"/>
    <s v="Se adjuntan evidencias de socialización de herramientas del proceso del segundo trimestre"/>
    <n v="0.5"/>
    <s v="EN EJECUCIÓN"/>
    <m/>
    <m/>
    <m/>
    <m/>
    <m/>
    <s v="EFECTIVO"/>
    <s v="ABIERTO"/>
    <m/>
    <s v=""/>
    <s v=""/>
    <s v=""/>
    <s v=""/>
    <s v=""/>
    <s v=""/>
    <s v=""/>
    <m/>
    <m/>
    <m/>
    <s v="SIN INICIAR"/>
    <s v="EFECTIVO"/>
    <s v="ABIERTO"/>
    <m/>
    <s v=""/>
    <s v=""/>
    <s v=""/>
    <s v=""/>
    <s v=""/>
    <s v=""/>
    <s v=""/>
    <m/>
    <m/>
    <m/>
    <s v="SIN INICIAR"/>
    <s v="EFECTIVO"/>
    <s v="ABIERTO"/>
    <m/>
  </r>
  <r>
    <n v="217"/>
    <x v="0"/>
    <x v="5"/>
    <s v="Subdirección Administrativa y Financiera"/>
    <m/>
    <s v="2022_GF_H2"/>
    <n v="1"/>
    <x v="33"/>
    <x v="141"/>
    <s v="GESTIÓN PRESUPUESTAL Y EFICIENCIA DEL GASTO PÚBLICO"/>
    <s v="1. Porque; Por error al digitar el nombe y concepto del pago en el detalle de pago"/>
    <s v="1. Porque; Por error al digitar el nombe y concepto del pago en el detalle de pago"/>
    <s v="Acción correctiva"/>
    <s v="GF_AC6"/>
    <s v="Actualizar procedimiento de Gestión de Pagos incluyendo control de verificación de usos presupuestales y gestión de PAC"/>
    <s v="Procedimiento actualizados"/>
    <n v="1"/>
    <d v="2026-04-01T00:00:00"/>
    <d v="2026-06-30T00:00:00"/>
    <n v="13.350000000000001"/>
    <s v="13. Gestión Financiera"/>
    <m/>
    <n v="1"/>
    <s v="Se deja en evidencia el procedimiento de gestion de pagos "/>
    <s v="https://dnbcgovco-my.sharepoint.com/:f:/g/personal/planeacion_dnbc_gov_co/IgAKPZEalRp3T7O44VwZjBLlARF86VpmllJA36VR9-2qDG8?e=W6XaGX"/>
    <d v="2026-05-11T00:00:00"/>
    <s v="Se incluye actualización de procedimiento junto a formatos del mismo"/>
    <n v="1"/>
    <x v="2"/>
    <d v="2026-05-29T00:00:00"/>
    <n v="1"/>
    <s v="se evidencia formatos de procedimientos actualizados para la gestion de pagos PC-GF-17, FO-GF-17-01, FO-GF-02, FO-GF-03, FO-GF-04, FO-GF-05, FO-GF-06, FO-GF-07, con fecha 27/03/2026.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gestion de pagos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218"/>
    <x v="0"/>
    <x v="5"/>
    <s v="Subdirección Administrativa y Financiera"/>
    <m/>
    <s v="2022_CO_H3"/>
    <n v="1"/>
    <x v="33"/>
    <x v="142"/>
    <m/>
    <s v="1. Los supervisores de los contratos no tienen  conocimiento para cumplir con su rol.  "/>
    <s v="1. Los supervisores de los contratos no tienen  conocimiento para cumplir con su rol.  "/>
    <s v="Acción correctiva"/>
    <s v="GC_AC4"/>
    <s v="Realizar jornadas de socializacion sobre supervisión de contratos y construcción de formato de necesidades"/>
    <s v="Socializaciones realizadas"/>
    <n v="4"/>
    <d v="2026-01-01T00:00:00"/>
    <d v="2026-12-31T00:00:00"/>
    <n v="54"/>
    <s v="15. Gestión Contractual"/>
    <m/>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
    <d v="2026-05-11T00:00:00"/>
    <s v="Se incluye información de capacitación realizada durante el primer trimestre de la vigencia"/>
    <n v="0.25"/>
    <x v="0"/>
    <d v="2026-05-15T00:00:00"/>
    <n v="0"/>
    <s v="No fue posible identificar evidencias para el presente período de análisis"/>
    <s v="SIN INICIAR"/>
    <s v="No aplica"/>
    <s v="No aplica"/>
    <s v="No aplica"/>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capacitación del segundo trimestre. "/>
    <n v="0.5"/>
    <s v="EN EJECUCIÓN"/>
    <d v="2026-07-27T00:00:00"/>
    <n v="0.5"/>
    <s v="Se evidencio soporte de capacitacion del segundo trimestre"/>
    <s v="EN EJECUCIÓN"/>
    <m/>
    <s v="EFECTIVO"/>
    <s v="ABIERTO"/>
    <m/>
    <s v=""/>
    <s v=""/>
    <s v=""/>
    <s v=""/>
    <s v=""/>
    <s v=""/>
    <s v=""/>
    <m/>
    <m/>
    <m/>
    <s v="SIN INICIAR"/>
    <s v="EFECTIVO"/>
    <s v="ABIERTO"/>
    <m/>
    <s v=""/>
    <s v=""/>
    <s v=""/>
    <s v=""/>
    <s v=""/>
    <s v=""/>
    <s v=""/>
    <m/>
    <m/>
    <m/>
    <s v="SIN INICIAR"/>
    <s v="EFECTIVO"/>
    <s v="ABIERTO"/>
    <m/>
  </r>
  <r>
    <n v="219"/>
    <x v="0"/>
    <x v="5"/>
    <s v="Subdirección Administrativa y Financiera"/>
    <m/>
    <s v="2022_TH_H5"/>
    <n v="1"/>
    <x v="33"/>
    <x v="143"/>
    <m/>
    <s v="1. Porque el funcionario relaciono horas extras de forma errada, reporto horas extras en sus días de vacaciones y días de comisión.  _x000a_2.No hay controles establecidos, ni documentados  para el manejo de las novedades administrativas. "/>
    <s v="2.No hay controles establecidos, ni documentados  para el manejo de las novedades administrativas. "/>
    <s v="Acción correctiva"/>
    <s v="TH_AC12"/>
    <s v="Formular el procedimiento de liquidación de nomina, estableciendo los controles para el manejo y reporte de las novedades. "/>
    <s v="Procedimiento formulado"/>
    <n v="1"/>
    <d v="2026-04-01T00:00:00"/>
    <d v="2026-06-30T00:00:00"/>
    <n v="13.350000000000001"/>
    <s v="11. Gestión del Talento Humano"/>
    <s v="Nómina"/>
    <n v="0"/>
    <n v="0"/>
    <n v="0"/>
    <d v="2026-05-11T00:00:00"/>
    <s v="No se evidencia seguimiento"/>
    <n v="0"/>
    <x v="0"/>
    <d v="2026-05-15T00:00:00"/>
    <n v="0"/>
    <s v="No fue posible identificar evidencias para el presente período de análisis"/>
    <s v="SIN INICIAR"/>
    <s v="No aplica"/>
    <s v="No aplica"/>
    <s v="No aplica"/>
    <n v="1"/>
    <s v="se adjunta documentos transversal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procedimiento PC-TH-19 aprobado e incluido en el SIGE"/>
    <n v="1"/>
    <s v="CUMPLIDO"/>
    <d v="2026-07-27T00:00:00"/>
    <n v="1"/>
    <s v="Se evidencio que la actividad reportada cumple con la accion formulada"/>
    <s v="C. OPORTUNAMENTE"/>
    <m/>
    <s v="EFECTIVO"/>
    <s v="ABIERTO"/>
    <m/>
    <s v=""/>
    <s v=""/>
    <s v=""/>
    <s v=""/>
    <s v=""/>
    <s v=""/>
    <s v=""/>
    <m/>
    <m/>
    <m/>
    <s v="SIN INICIAR"/>
    <s v="EFECTIVO"/>
    <s v="ABIERTO"/>
    <m/>
    <s v=""/>
    <s v=""/>
    <s v=""/>
    <s v=""/>
    <s v=""/>
    <s v=""/>
    <s v=""/>
    <m/>
    <m/>
    <m/>
    <s v="SIN INICIAR"/>
    <s v="EFECTIVO"/>
    <s v="ABIERTO"/>
    <m/>
  </r>
  <r>
    <n v="220"/>
    <x v="0"/>
    <x v="5"/>
    <s v="Subdirección Administrativa y Financiera"/>
    <m/>
    <s v="2022_TH_H5"/>
    <n v="0"/>
    <x v="33"/>
    <x v="143"/>
    <m/>
    <s v="1. Porque el funcionario relaciono horas extras de forma errada, reporto horas extras en sus días de vacaciones y días de comisión.  _x000a_2.No hay controles establecidos, ni documentados  para el manejo de las novedades administrativas. "/>
    <s v="2.No hay controles establecidos, ni documentados  para el manejo de las novedades administrativas. "/>
    <s v="Acción correctiva"/>
    <s v="TH_AC13"/>
    <s v="Revisión de formato de planilla de horas extras para verificar la trazabilidad de las mismas."/>
    <s v="Formato formulado"/>
    <n v="1"/>
    <d v="2026-04-01T00:00:00"/>
    <d v="2026-12-31T00:00:00"/>
    <n v="40.5"/>
    <s v="11. Gestión del Talento Humano"/>
    <s v="Nómina"/>
    <n v="0"/>
    <n v="0"/>
    <n v="0"/>
    <d v="2026-05-11T00:00:00"/>
    <s v="No se evidencia seguimiento"/>
    <n v="0"/>
    <x v="0"/>
    <d v="2026-05-15T00:00:00"/>
    <n v="0"/>
    <s v="No fue posible identificar evidencias para el presente período de análisis"/>
    <s v="SIN INICIAR"/>
    <s v="No aplica"/>
    <s v="No aplica"/>
    <s v="No aplica"/>
    <n v="1"/>
    <s v="se adjunta actualización"/>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incluyen documentos borrador de procedimiento para reconocimiento de horas extras"/>
    <n v="0.5"/>
    <s v="EN EJECUCIÓN"/>
    <d v="2026-07-27T00:00:00"/>
    <n v="0.5"/>
    <s v="Se evidencio avances en el procedimiento de reconocimiento de horas extras como accion ante la actividad"/>
    <s v="EN EJECUCIÓN"/>
    <m/>
    <s v="EFECTIVO"/>
    <s v="ABIERTO"/>
    <m/>
    <s v=""/>
    <s v=""/>
    <s v=""/>
    <s v=""/>
    <s v=""/>
    <s v=""/>
    <s v=""/>
    <m/>
    <m/>
    <m/>
    <s v="SIN INICIAR"/>
    <s v="EFECTIVO"/>
    <s v="ABIERTO"/>
    <m/>
    <s v=""/>
    <s v=""/>
    <s v=""/>
    <s v=""/>
    <s v=""/>
    <s v=""/>
    <s v=""/>
    <m/>
    <m/>
    <m/>
    <s v="SIN INICIAR"/>
    <s v="EFECTIVO"/>
    <s v="ABIERTO"/>
    <m/>
  </r>
  <r>
    <n v="221"/>
    <x v="0"/>
    <x v="5"/>
    <s v="Subdirección Administrativa y Financiera"/>
    <m/>
    <s v="2022_TH_H5"/>
    <n v="0"/>
    <x v="33"/>
    <x v="143"/>
    <m/>
    <s v="1. Porque el funcionario relaciono horas extras de forma errada, reporto horas extras en sus días de vacaciones y días de comisión.  _x000a_2.No hay controles establecidos, ni documentados  para el manejo de las novedades administrativas. "/>
    <s v="2.No hay controles establecidos, ni documentados  para el manejo de las novedades administrativas. "/>
    <s v="Acción correctiva"/>
    <s v="TH_AC56"/>
    <s v="Generar la devolución por el excende cancelado en horas extras $379.053"/>
    <s v="Devolucion "/>
    <n v="1"/>
    <d v="2022-10-06T00:00:00"/>
    <d v="2022-10-30T00:00:00"/>
    <n v="3.6"/>
    <s v="11. Gestión del Talento Humano"/>
    <s v="Nómina"/>
    <n v="0"/>
    <n v="0"/>
    <n v="0"/>
    <d v="2026-05-11T00:00:00"/>
    <s v="No se evidencia seguimiento"/>
    <n v="0"/>
    <x v="1"/>
    <d v="2026-05-15T00:00:00"/>
    <n v="0"/>
    <s v="Se evidencio que la accion formulada carece de soportes que permitan verificar el cumplimiento de la actividad, toda vez que la accion no fue ejecuta dentro del plazo establecido"/>
    <s v="VENCIDA"/>
    <s v="No aplica"/>
    <s v="No aplica"/>
    <s v="No aplica"/>
    <n v="1"/>
    <s v="se adjunta informe"/>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incluye correo informe sobre la situación de los recursos al lider del proceso. No hay evidencias de gestiones por parte del lider del proceso"/>
    <n v="0.5"/>
    <s v="EN EJECUCIÓN"/>
    <d v="2026-07-27T00:00:00"/>
    <n v="0.5"/>
    <s v="Se evidencio avances en el informe pero carece de soportes que permitan verificar el cumplimiento de la actividad, toda vez que la accion no fue ejecuta dentro del plazo establecido"/>
    <s v="EN EJECUCIÓN"/>
    <m/>
    <s v="EFECTIVO"/>
    <s v="ABIERTO"/>
    <m/>
    <s v=""/>
    <s v=""/>
    <s v=""/>
    <s v=""/>
    <s v=""/>
    <s v=""/>
    <s v=""/>
    <m/>
    <m/>
    <m/>
    <s v="SIN INICIAR"/>
    <s v="EFECTIVO"/>
    <s v="ABIERTO"/>
    <m/>
    <s v=""/>
    <s v=""/>
    <s v=""/>
    <s v=""/>
    <s v=""/>
    <s v=""/>
    <s v=""/>
    <m/>
    <m/>
    <m/>
    <s v="SIN INICIAR"/>
    <s v="EFECTIVO"/>
    <s v="ABIERTO"/>
    <m/>
  </r>
  <r>
    <n v="222"/>
    <x v="0"/>
    <x v="5"/>
    <s v="Dirección General"/>
    <m/>
    <s v="2022_TH_H5"/>
    <n v="0"/>
    <x v="33"/>
    <x v="143"/>
    <s v="INTEGRIDAD"/>
    <s v="1. Porque el funcionario relaciono horas extras de forma errada, reporto horas extras en sus días de vacaciones y días de comisión.  _x000a_2.No hay controles establecidos, ni documentados  para el manejo de las novedades administrativas. "/>
    <s v="2.No hay controles establecidos, ni documentados  para el manejo de las novedades administrativas. "/>
    <s v="Acción correctiva"/>
    <s v="DI_AC9"/>
    <s v="Adelantar las acciones administrativas a que haya lugar por el incumplimiento de las obligaciones."/>
    <s v="Acciones Disciplinarias "/>
    <n v="1"/>
    <d v="2022-10-06T00:00:00"/>
    <d v="2022-12-31T00:00:00"/>
    <n v="12.75"/>
    <s v="12. Gestión de Asuntos Disciplinarios"/>
    <m/>
    <n v="1"/>
    <s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
    <s v="https://dnbcgovco-my.sharepoint.com/:f:/g/personal/planeacion_dnbc_gov_co/IgA5ctmyG6EkSLbGu48RtL5-Ae1isqDP3_SnnjLpLvR73WY?e=yttmv6"/>
    <d v="2026-05-11T00:00:00"/>
    <s v="Se presenta un auto inhibitorio N 00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x v="2"/>
    <d v="2026-05-15T00:00:00"/>
    <n v="1"/>
    <s v="Se evidencia como soporte el Auto Inhibitorio No. 003-2024, de fecha 12 de septiembre de 2024. No obstante, se identificó una inconsistencia entre la información reportada por la segunda línea de defensa y la evidencia aportada, toda vez que en el seguimiento se hace referencia al Auto Inhibitorio No. 002, mientras que el documento presentado corresponde al Auto Inhibitorio No. 003-2024. En consecuencia, se recomienda ajustar la información reportada para garantizar la consistencia entre el registro del seguimiento y los soportes documentale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223"/>
    <x v="0"/>
    <x v="5"/>
    <s v="Subdirección Administrativa y Financiera"/>
    <m/>
    <s v="2022_TH_H11"/>
    <n v="1"/>
    <x v="33"/>
    <x v="144"/>
    <m/>
    <s v="1. Falta de revisión y control de los responsables del proceso y pago de nomina_x000a_ _x000a_2, No hay controles establecidos, ni documentados  para el manejo de las novedades administrativas. "/>
    <s v=" No hay controles establecidos, ni documentados  para el manejo de las novedades administrativas. "/>
    <s v="Acción correctiva"/>
    <s v="TH_AC12"/>
    <s v="Formular el procedimiento de liquidación de nomina, estableciendo los controles para el manejo y reporte de las novedades. "/>
    <s v="Procedimiento formulado"/>
    <n v="1"/>
    <d v="2026-04-01T00:00:00"/>
    <d v="2026-06-30T00:00:00"/>
    <n v="13.350000000000001"/>
    <s v="11. Gestión del Talento Humano"/>
    <s v="Nómina"/>
    <n v="0"/>
    <n v="0"/>
    <n v="0"/>
    <d v="2026-05-11T00:00:00"/>
    <s v="No se evidencia seguimiento"/>
    <n v="0"/>
    <x v="0"/>
    <d v="2026-05-15T00:00:00"/>
    <n v="0"/>
    <s v="No fue posible identificar evidencias para el presente período de análisis"/>
    <s v="SIN INICIAR"/>
    <s v="No aplica"/>
    <s v="No aplica"/>
    <s v="No aplica"/>
    <n v="1"/>
    <s v="se adjunta documentos transversal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procedimiento PC-TH-19 aprobado e incluido en el SIGE"/>
    <n v="1"/>
    <s v="CUMPLIDO"/>
    <d v="2026-07-27T00:00:00"/>
    <n v="1"/>
    <s v="Se evidencio que la actividad reportada cumple con la accion formulada"/>
    <s v="C. OPORTUNAMENTE"/>
    <m/>
    <s v="EFECTIVO"/>
    <s v="ABIERTO"/>
    <m/>
    <s v=""/>
    <s v=""/>
    <s v=""/>
    <s v=""/>
    <s v=""/>
    <s v=""/>
    <s v=""/>
    <m/>
    <m/>
    <m/>
    <s v="SIN INICIAR"/>
    <s v="EFECTIVO"/>
    <s v="ABIERTO"/>
    <m/>
    <s v=""/>
    <s v=""/>
    <s v=""/>
    <s v=""/>
    <s v=""/>
    <s v=""/>
    <s v=""/>
    <m/>
    <m/>
    <m/>
    <s v="SIN INICIAR"/>
    <s v="EFECTIVO"/>
    <s v="ABIERTO"/>
    <m/>
  </r>
  <r>
    <n v="224"/>
    <x v="0"/>
    <x v="5"/>
    <s v="Dirección General"/>
    <m/>
    <s v="2022_TH_H11"/>
    <n v="0"/>
    <x v="33"/>
    <x v="144"/>
    <s v="INTEGRIDAD"/>
    <s v="1. Falta de revisión y control de los responsables del proceso y pago de nomina_x000a_ _x000a_2, No hay controles establecidos, ni documentados  para el manejo de las novedades administrativas. "/>
    <s v=" No hay controles establecidos, ni documentados  para el manejo de las novedades administrativas. "/>
    <s v="Acción correctiva"/>
    <s v="DI_AC10"/>
    <s v="Adelantar las acciones administrativas a que haya lugar por el incumplimiento de las obligaciones."/>
    <s v="Acciones Disciplinarias"/>
    <n v="1"/>
    <d v="2022-10-06T00:00:00"/>
    <d v="2022-12-31T00:00:00"/>
    <n v="12.75"/>
    <s v="12. Gestión de Asuntos Disciplinarios"/>
    <m/>
    <n v="1"/>
    <s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
    <s v="https://dnbcgovco-my.sharepoint.com/:f:/g/personal/planeacion_dnbc_gov_co/IgBf0NNC0oa5Sr4khDCzbZzOAbipnH-jj-9yE4-FNUMUY_U?e=n4jtPb"/>
    <d v="2026-05-11T00:00:00"/>
    <s v="Se presenta un auto inhibitorio N 00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x v="2"/>
    <d v="2026-05-15T00:00:00"/>
    <n v="1"/>
    <s v="Se evidencia como soporte el Auto Inhibitorio No. 003-2024, de fecha 12 de septiembre de 2024. No obstante, se identificó una inconsistencia entre la información reportada por la segunda línea de defensa y la evidencia aportada, toda vez que en el seguimiento se hace referencia al Auto Inhibitorio No. 002, mientras que el documento presentado corresponde al Auto Inhibitorio No. 003-2024. En consecuencia, se recomienda ajustar la información reportada para garantizar la consistencia entre el registro del seguimiento y los soportes documentale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225"/>
    <x v="0"/>
    <x v="5"/>
    <s v="Subdirección Administrativa y Financiera"/>
    <m/>
    <s v="2022_TH_H12"/>
    <n v="1"/>
    <x v="33"/>
    <x v="145"/>
    <m/>
    <s v="1, Desconocimiento de la normatividad aplicable, en la liquidación de factores salariales._x000a__x000a_2. Falta de revisión y control de los responsables del proceso y pago de nomina _x000a__x000a_3, No hay controles establecidos, ni documentados  para el manejo de las novedades administrativas. "/>
    <s v="3, No hay controles establecidos, ni documentados  para el manejo de las novedades administrativas."/>
    <s v="Acción correctiva"/>
    <s v="TH_AC12"/>
    <s v="Formular el procedimiento de liquidación de nomina, estableciendo los controles para el manejo y reporte de las novedades. "/>
    <s v="Procedimiento formulado"/>
    <n v="1"/>
    <d v="2026-04-01T00:00:00"/>
    <d v="2026-06-30T00:00:00"/>
    <n v="13.350000000000001"/>
    <s v="11. Gestión del Talento Humano"/>
    <s v="Nómina"/>
    <n v="0"/>
    <n v="0"/>
    <n v="0"/>
    <d v="2026-05-11T00:00:00"/>
    <s v="No se evidencia seguimiento"/>
    <n v="0"/>
    <x v="0"/>
    <d v="2026-05-15T00:00:00"/>
    <n v="0"/>
    <s v="No fue posible identificar evidencias para el presente período de análisis"/>
    <s v="SIN INICIAR"/>
    <s v="No aplica"/>
    <s v="No aplica"/>
    <s v="No aplica"/>
    <n v="1"/>
    <s v="se adjunta documentos transversal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procedimiento PC-TH-19 aprobado e incluido en el SIGE"/>
    <n v="1"/>
    <s v="CUMPLIDO"/>
    <d v="2026-07-27T00:00:00"/>
    <n v="1"/>
    <s v="Se evidencio que la actividad reportada cumple con la accion formulada"/>
    <s v="C. OPORTUNAMENTE"/>
    <m/>
    <s v="EFECTIVO"/>
    <s v="ABIERTO"/>
    <m/>
    <s v=""/>
    <s v=""/>
    <s v=""/>
    <s v=""/>
    <s v=""/>
    <s v=""/>
    <s v=""/>
    <m/>
    <m/>
    <m/>
    <s v="SIN INICIAR"/>
    <s v="EFECTIVO"/>
    <s v="ABIERTO"/>
    <m/>
    <s v=""/>
    <s v=""/>
    <s v=""/>
    <s v=""/>
    <s v=""/>
    <s v=""/>
    <s v=""/>
    <m/>
    <m/>
    <m/>
    <s v="SIN INICIAR"/>
    <s v="EFECTIVO"/>
    <s v="ABIERTO"/>
    <m/>
  </r>
  <r>
    <n v="226"/>
    <x v="0"/>
    <x v="5"/>
    <s v="Dirección General"/>
    <m/>
    <s v="2022_TH_H12"/>
    <n v="0"/>
    <x v="33"/>
    <x v="145"/>
    <s v="INTEGRIDAD"/>
    <s v="1, Desconocimiento de la normatividad aplicable, en la liquidación de factores salariales._x000a__x000a_2. Falta de revisión y control de los responsables del proceso y pago de nomina _x000a__x000a_3, No hay controles establecidos, ni documentados  para el manejo de las novedades administrativas. "/>
    <s v="3, No hay controles establecidos, ni documentados  para el manejo de las novedades administrativas."/>
    <s v="Acción correctiva"/>
    <s v="DI_AC11"/>
    <s v="Adelantar las acciones administrativas a que haya lugar por el incumplimiento de las obligaciones."/>
    <s v="Acciones Disciplinarias"/>
    <n v="1"/>
    <d v="2022-10-06T00:00:00"/>
    <d v="2022-12-31T00:00:00"/>
    <n v="12.75"/>
    <s v="12. Gestión de Asuntos Disciplinarios"/>
    <m/>
    <n v="1"/>
    <s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
    <s v="https://dnbcgovco-my.sharepoint.com/:f:/g/personal/planeacion_dnbc_gov_co/IgDw2WkGrtzyTJw67AMDLuQcAaLybWPuF0N2ZiTqF2eufB4?e=aWLrQN"/>
    <d v="2026-05-11T00:00:00"/>
    <s v="Se presenta un auto inhibitorio N 00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x v="2"/>
    <d v="2026-05-15T00:00:00"/>
    <n v="1"/>
    <s v="Se evidencia como soporte el Auto Inhibitorio No. 003-2024, de fecha 12 de septiembre de 2024. No obstante, se identificó una inconsistencia entre la información reportada por la segunda línea de defensa y la evidencia aportada, toda vez que en el seguimiento se hace referencia al Auto Inhibitorio No. 002, mientras que el documento presentado corresponde al Auto Inhibitorio No. 003-2024. En consecuencia, se recomienda ajustar la información reportada para garantizar la consistencia entre el registro del seguimiento y los soportes documentale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227"/>
    <x v="0"/>
    <x v="5"/>
    <s v="Dirección General"/>
    <m/>
    <s v="2022_TH_H16"/>
    <n v="1"/>
    <x v="33"/>
    <x v="146"/>
    <s v="INTEGRIDAD"/>
    <s v="1, Desconocimiento de la normatividad aplicable, en la liquidación  de factores salariales._x000a__x000a_2. Falta de revisión y control de los responsables del proceso y pago de nomina _x000a__x000a_3, No hay controles establecidos, ni documentados  para el manejo de las novedades administrativas. "/>
    <s v="3, No hay controles establecidos, ni documentados  para el manejo de las novedades administrativas."/>
    <s v="Acción correctiva"/>
    <s v="DI_AC12"/>
    <s v="Adelantar las acciones administrativas a que haya lugar por el incumplimiento de las obligaciones."/>
    <s v="Acciones Disciplinarias"/>
    <n v="1"/>
    <d v="2022-10-06T00:00:00"/>
    <d v="2022-12-31T00:00:00"/>
    <n v="12.75"/>
    <s v="12. Gestión de Asuntos Disciplinarios"/>
    <m/>
    <n v="1"/>
    <s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
    <s v="https://dnbcgovco-my.sharepoint.com/:f:/g/personal/planeacion_dnbc_gov_co/IgDCAS6FJz35S76V94LeqrlDAb2_Q1we4JC5x6PO02C05RA?e=O9u8bB"/>
    <d v="2026-05-11T00:00:00"/>
    <s v="Se presenta un auto inhibitorio N 00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x v="2"/>
    <d v="2026-05-15T00:00:00"/>
    <n v="1"/>
    <s v="Se evidencia como soporte el Auto Inhibitorio No. 003-2024, de fecha 12 de septiembre de 2024. No obstante, se identificó una inconsistencia entre la información reportada por la segunda línea de defensa y la evidencia aportada, toda vez que en el seguimiento se hace referencia al Auto Inhibitorio No. 002, mientras que el documento presentado corresponde al Auto Inhibitorio No. 003-2024. En consecuencia, se recomienda ajustar la información reportada para garantizar la consistencia entre el registro del seguimiento y los soportes documentale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228"/>
    <x v="0"/>
    <x v="5"/>
    <s v="Subdirección Administrativa y Financiera"/>
    <m/>
    <s v="2022_TH_H8"/>
    <n v="1"/>
    <x v="33"/>
    <x v="147"/>
    <m/>
    <s v="1. Se generan pagos en su totalidad,  en vez de realizar pagos proporcionales a los días laborados _x000a__x000a_2. Desconocimiento de la normatividad aplicable, en la liquidación  de factores salariales._x000a__x000a_3. Falta de revisión y control de los responsables del proceso y pago de nomina _x000a__x000a_4. No hay controles establecidos, ni documentados  para el manejo de las novedades administrativas. _x000a_"/>
    <s v="4. No hay controles establecidos, ni documentados  para el manejo de las novedades administrativas. "/>
    <s v="Acción correctiva"/>
    <s v="TH_AC12"/>
    <s v="Formular el procedimiento de liquidación de nomina, estableciendo los controles para el manejo y reporte de las novedades. "/>
    <s v="Procedimiento formulado"/>
    <n v="1"/>
    <d v="2026-04-01T00:00:00"/>
    <d v="2026-06-30T00:00:00"/>
    <n v="13.350000000000001"/>
    <s v="11. Gestión del Talento Humano"/>
    <s v="Nómina"/>
    <n v="0"/>
    <n v="0"/>
    <n v="0"/>
    <d v="2026-05-11T00:00:00"/>
    <s v="No se evidencia seguimiento"/>
    <n v="0"/>
    <x v="0"/>
    <d v="2026-05-15T00:00:00"/>
    <n v="0"/>
    <s v="No fue posible identificar evidencias para el presente período de análisis"/>
    <s v="SIN INICIAR"/>
    <s v="No aplica"/>
    <s v="No aplica"/>
    <s v="No aplica"/>
    <n v="1"/>
    <s v="se adjunta documentos transversal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procedimiento PC-TH-19 aprobado e incluido en el SIGE"/>
    <n v="1"/>
    <s v="CUMPLIDO"/>
    <d v="2026-07-27T00:00:00"/>
    <n v="1"/>
    <s v="Se evidencio que la actividad reportada cumple con la accion formulada"/>
    <s v="C. OPORTUNAMENTE"/>
    <m/>
    <s v="EFECTIVO"/>
    <s v="ABIERTO"/>
    <m/>
    <s v=""/>
    <s v=""/>
    <s v=""/>
    <s v=""/>
    <s v=""/>
    <s v=""/>
    <s v=""/>
    <m/>
    <m/>
    <m/>
    <s v="SIN INICIAR"/>
    <s v="EFECTIVO"/>
    <s v="ABIERTO"/>
    <m/>
    <s v=""/>
    <s v=""/>
    <s v=""/>
    <s v=""/>
    <s v=""/>
    <s v=""/>
    <s v=""/>
    <m/>
    <m/>
    <m/>
    <s v="SIN INICIAR"/>
    <s v="EFECTIVO"/>
    <s v="ABIERTO"/>
    <m/>
  </r>
  <r>
    <n v="229"/>
    <x v="0"/>
    <x v="5"/>
    <s v="Dirección General"/>
    <m/>
    <s v="2022_TH_H8"/>
    <n v="0"/>
    <x v="33"/>
    <x v="147"/>
    <s v="INTEGRIDAD"/>
    <s v="1. Se generan pagos en su totalidad,  en vez de realizar pagos proporcionales a los días laborados _x000a__x000a_2. Desconocimiento de la normatividad aplicable, en la liquidación  de factores salariales._x000a__x000a_3. Falta de revisión y control de los responsables del proceso y pago de nomina _x000a__x000a_4. No hay controles establecidos, ni documentados  para el manejo de las novedades administrativas. _x000a_"/>
    <s v="4. No hay controles establecidos, ni documentados  para el manejo de las novedades administrativas. "/>
    <s v="Acción correctiva"/>
    <s v="DI_AC13"/>
    <s v="Adelantar las acciones administrativas a que haya lugar por el incumplimiento de las obligaciones."/>
    <s v="Acciones Disciplinarias"/>
    <n v="1"/>
    <d v="2022-10-06T00:00:00"/>
    <d v="2022-12-31T00:00:00"/>
    <n v="12.75"/>
    <s v="12. Gestión de Asuntos Disciplinarios"/>
    <m/>
    <n v="1"/>
    <s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
    <s v="https://dnbcgovco-my.sharepoint.com/:f:/g/personal/planeacion_dnbc_gov_co/IgApjp0wSIwhQKQKuUWJyov3AdmsKu8yYfFjQ2LWtrx9xQU?e=2ebdo4"/>
    <d v="2026-05-11T00:00:00"/>
    <s v="No se presentaron evidencias referentes a acciones adelantadas con respecto al incumplimiento de las obligaciones"/>
    <n v="1"/>
    <x v="2"/>
    <d v="2026-05-15T00:00:00"/>
    <n v="1"/>
    <s v="Se evidencia que la segunda línea de defensa, en el monitoreo realizado, indicó que no se presentó evidencia para sustentar el cumplimiento de la acción correctiva. No obstante, durante la verificación efectuada por la tercera línea de defensa se constató que sí fue aportado como soporte el Auto Inhibitorio No. 003-2024, de fecha 12 de septiembre de 2024. En consecuencia, se identifica una inconsistencia entre el monitoreo reportado y la evidencia disponible, por lo que se recomienda fortalecer los controles de revisión para garantizar la coherencia entre la información registrada y los soportes documentales aportado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230"/>
    <x v="0"/>
    <x v="5"/>
    <s v="Subdirección Administrativa y Financiera"/>
    <m/>
    <s v="2022_TH_H3"/>
    <n v="1"/>
    <x v="33"/>
    <x v="148"/>
    <m/>
    <s v="1.En los tiempos estipulados para la recepción de las novedades administrativas, no se generan los actos administrativos que soportan la liquidación de la nomina. _x000a__x000a_2.No existen los lineamientos estipulados para el manejo de los soportes y  comprobantes de la nomina. _x000a__x000a_"/>
    <s v="2.No existen los lineamientos estipulados para el manejo de los soportes, comprobantes de la nomina"/>
    <s v="Acción correctiva"/>
    <s v="TH_AC12"/>
    <s v="Formular el procedimiento de liquidación de nomina, estableciendo los controles para el manejo y reporte de las novedades. "/>
    <s v="Procedimiento formulado"/>
    <n v="1"/>
    <d v="2026-04-01T00:00:00"/>
    <d v="2026-06-30T00:00:00"/>
    <n v="13.350000000000001"/>
    <s v="11. Gestión del Talento Humano"/>
    <s v="Nómina"/>
    <n v="0"/>
    <n v="0"/>
    <n v="0"/>
    <d v="2026-05-11T00:00:00"/>
    <s v="No se evidencia seguimiento"/>
    <n v="0"/>
    <x v="0"/>
    <d v="2026-05-15T00:00:00"/>
    <n v="0"/>
    <s v="No fue posible identificar evidencias para el presente período de análisis"/>
    <s v="SIN INICIAR"/>
    <s v="No aplica"/>
    <s v="No aplica"/>
    <s v="No aplica"/>
    <n v="1"/>
    <s v="se adjunta documentos transversal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procedimiento PC-TH-19 aprobado e incluido en el SIGE"/>
    <n v="1"/>
    <s v="CUMPLIDO"/>
    <d v="2026-07-27T00:00:00"/>
    <n v="1"/>
    <s v="Se evidencio que la actividad reportada cumple con la accion formulada"/>
    <s v="C. OPORTUNAMENTE"/>
    <m/>
    <s v="EFECTIVO"/>
    <s v="ABIERTO"/>
    <m/>
    <s v=""/>
    <s v=""/>
    <s v=""/>
    <s v=""/>
    <s v=""/>
    <s v=""/>
    <s v=""/>
    <m/>
    <m/>
    <m/>
    <s v="SIN INICIAR"/>
    <s v="EFECTIVO"/>
    <s v="ABIERTO"/>
    <m/>
    <s v=""/>
    <s v=""/>
    <s v=""/>
    <s v=""/>
    <s v=""/>
    <s v=""/>
    <s v=""/>
    <m/>
    <m/>
    <m/>
    <s v="SIN INICIAR"/>
    <s v="EFECTIVO"/>
    <s v="ABIERTO"/>
    <m/>
  </r>
  <r>
    <n v="231"/>
    <x v="0"/>
    <x v="5"/>
    <s v="Subdirección Administrativa y Financiera"/>
    <m/>
    <s v="2022_TH_H4"/>
    <n v="1"/>
    <x v="33"/>
    <x v="149"/>
    <m/>
    <s v="1, Falencias en la aplicabilidad del principio de planeación, en el momento de la programación de las vacaciones para los funcionarios._x000a_ _x000a_2,No se dio cumplimiento a las fechas establecidas por cuanto el funcionario encargado de la liquidación se encontraba en vavaciones"/>
    <s v="2,No se dio cumplimiento a las fechas establecidas por cuanto el funcionario encargado de la liquidación se encontraba en vavaciones"/>
    <s v="Acción correctiva"/>
    <s v="TH_AC12"/>
    <s v="Formular el procedimiento de liquidación de nomina, estableciendo los controles para el manejo y reporte de las novedades. "/>
    <s v="Procedimiento formulado"/>
    <n v="1"/>
    <d v="2026-04-01T00:00:00"/>
    <d v="2026-06-30T00:00:00"/>
    <n v="13.350000000000001"/>
    <s v="11. Gestión del Talento Humano"/>
    <s v="Nómina"/>
    <n v="0"/>
    <n v="0"/>
    <n v="0"/>
    <d v="2026-05-11T00:00:00"/>
    <s v="No se evidencia seguimiento"/>
    <n v="0"/>
    <x v="0"/>
    <d v="2026-05-15T00:00:00"/>
    <n v="0"/>
    <s v="No fue posible identificar evidencias para el presente período de análisis"/>
    <s v="SIN INICIAR"/>
    <s v="No aplica"/>
    <s v="No aplica"/>
    <s v="No aplica"/>
    <n v="1"/>
    <s v="se adjunta documentos transversal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procedimiento PC-TH-19 aprobado e incluido en el SIGE"/>
    <n v="1"/>
    <s v="CUMPLIDO"/>
    <d v="2026-07-27T00:00:00"/>
    <n v="1"/>
    <s v="Se evidencio que la actividad reportada cumple con la accion formulada"/>
    <s v="C. OPORTUNAMENTE"/>
    <m/>
    <s v="EFECTIVO"/>
    <s v="ABIERTO"/>
    <m/>
    <s v=""/>
    <s v=""/>
    <s v=""/>
    <s v=""/>
    <s v=""/>
    <s v=""/>
    <s v=""/>
    <m/>
    <m/>
    <m/>
    <s v="SIN INICIAR"/>
    <s v="EFECTIVO"/>
    <s v="ABIERTO"/>
    <m/>
    <s v=""/>
    <s v=""/>
    <s v=""/>
    <s v=""/>
    <s v=""/>
    <s v=""/>
    <s v=""/>
    <m/>
    <m/>
    <m/>
    <s v="SIN INICIAR"/>
    <s v="EFECTIVO"/>
    <s v="ABIERTO"/>
    <m/>
  </r>
  <r>
    <n v="232"/>
    <x v="0"/>
    <x v="5"/>
    <s v="Dirección General"/>
    <m/>
    <s v="2022_TH_H4"/>
    <n v="0"/>
    <x v="33"/>
    <x v="149"/>
    <s v="INTEGRIDAD"/>
    <s v="1, Falencias en la aplicabilidad del principio de planeación, en el momento de la programación de las vacaciones para los funcionarios._x000a_ _x000a_2,No se dio cumplimiento a las fechas establecidas por cuanto el funcionario encargado de la liquidación se encontraba en vavaciones"/>
    <s v="2,No se dio cumplimiento a las fechas establecidas por cuanto el funcionario encargado de la liquidación se encontraba en vavaciones"/>
    <s v="Acción correctiva"/>
    <s v="DI_AC14"/>
    <s v="Adelantar las acciones administrativas a que haya lugar por el incumplimiento de las obligaciones."/>
    <s v="Acciones Disciplinarias"/>
    <n v="1"/>
    <d v="2022-10-06T00:00:00"/>
    <d v="2022-12-31T00:00:00"/>
    <n v="12.75"/>
    <s v="12. Gestión de Asuntos Disciplinarios"/>
    <m/>
    <n v="1"/>
    <s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
    <s v="https://dnbcgovco-my.sharepoint.com/:f:/g/personal/planeacion_dnbc_gov_co/IgCLzKZ-GgxQSZPX1ta1hCjbAZL-puHMabJFzToEnTDE4xQ?e=lv1H3f"/>
    <d v="2026-05-11T00:00:00"/>
    <s v="Se presenta un auto inhibitorio N 00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x v="2"/>
    <d v="2026-05-15T00:00:00"/>
    <n v="1"/>
    <s v="Se evidencia como soporte el Auto Inhibitorio No. 003-2024, de fecha 12 de septiembre de 2024. No obstante, se identificó una inconsistencia entre la información reportada por la segunda línea de defensa y la evidencia aportada, toda vez que en el seguimiento se hace referencia al Auto Inhibitorio No. 002, mientras que el documento presentado corresponde al Auto Inhibitorio No. 003-2024. En consecuencia, se recomienda ajustar la información reportada para garantizar la consistencia entre el registro del seguimiento y los soportes documentale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233"/>
    <x v="0"/>
    <x v="5"/>
    <s v="Subdirección Administrativa y Financiera"/>
    <m/>
    <s v="2022_MC_H11"/>
    <n v="1"/>
    <x v="33"/>
    <x v="150"/>
    <m/>
    <s v="1. Desconocimiento en la aplicabilidad de los controles establecidos_x000a__x000a_2.Falecias en  le seguimiento de los controles establecido para la mitigación de los riesgos de corrupción y de gestión. _x000a__x000a_"/>
    <s v="2.Falecias en  le seguimiento de los controles establecido para la mitigación de los riesgos de corrupción y de gestión. "/>
    <s v="Acción correctiva"/>
    <s v="MC_AC6"/>
    <s v="Actualizar el mapa de riesgo de acuerdo al monitoreo que realizan los enlaces de los procesos. "/>
    <s v="Mapa de Riesgos actualizado "/>
    <n v="1"/>
    <d v="2026-01-01T00:00:00"/>
    <d v="2026-06-30T00:00:00"/>
    <n v="26.85"/>
    <s v="03. Gestión de Análisis y Mejora Continua"/>
    <m/>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8-10T00:00:00"/>
    <n v="0.5"/>
    <s v="Se evidenció que la acción se encuentra en ejecución, toda vez que mediante correo del 18 de junio de 2026 se remitieron documentos ajustados en materia de Gestión de Riesgos; no obstante, se encuentra pendiente la presentación del Mapa de Riesgos actualizado conforme a la metodología de la Guía 7."/>
    <s v="EN EJECUCIÓN"/>
    <m/>
    <s v="EFECTIVO"/>
    <s v="ABIERTO"/>
    <m/>
    <s v=""/>
    <s v=""/>
    <s v=""/>
    <s v=""/>
    <s v=""/>
    <s v=""/>
    <s v=""/>
    <m/>
    <m/>
    <m/>
    <s v="SIN INICIAR"/>
    <s v="EFECTIVO"/>
    <s v="ABIERTO"/>
    <m/>
    <s v=""/>
    <s v=""/>
    <s v=""/>
    <s v=""/>
    <s v=""/>
    <s v=""/>
    <s v=""/>
    <m/>
    <m/>
    <m/>
    <s v="SIN INICIAR"/>
    <s v="EFECTIVO"/>
    <s v="ABIERTO"/>
    <m/>
  </r>
  <r>
    <n v="234"/>
    <x v="0"/>
    <x v="5"/>
    <s v="Subdirección Administrativa y Financiera"/>
    <m/>
    <s v="2022_MC_H11"/>
    <n v="0"/>
    <x v="33"/>
    <x v="150"/>
    <m/>
    <s v="1. Desconocimiento en la aplicabilidad de los controles establecidos_x000a__x000a_2.Falecias en  le seguimiento de los controles establecido para la mitigación de los riesgos de corrupción y de gestión. _x000a__x000a_"/>
    <s v="2.Falecias en  le seguimiento de los controles establecido para la mitigación de los riesgos de corrupción y de gestión. "/>
    <s v="Acción correctiva"/>
    <s v="MC_AC10"/>
    <s v="Actualizar el manual de gestión de riesgo de la entidad "/>
    <s v="Manual actualizado"/>
    <n v="1"/>
    <d v="2026-03-01T00:00:00"/>
    <d v="2026-07-31T00:00:00"/>
    <n v="22.5"/>
    <s v="03. Gestión de Análisis y Mejora Continua"/>
    <m/>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8-10T00:00:00"/>
    <n v="0.5"/>
    <s v="Se evidenció que la acción se encuentra en ejecución, toda vez que mediante correo del 18 de junio de 2026 se remitieron documentos ajustados en materia de Gestión de Riesgos; no obstante, se encuentra pendiente la presentación del Mapa de Riesgos actualizado conforme a la metodología de la Guía 7."/>
    <s v="EN EJECUCIÓN"/>
    <m/>
    <s v="EFECTIVO"/>
    <s v="ABIERTO"/>
    <m/>
    <s v=""/>
    <s v=""/>
    <s v=""/>
    <s v=""/>
    <s v=""/>
    <s v=""/>
    <s v=""/>
    <m/>
    <m/>
    <m/>
    <s v="SIN INICIAR"/>
    <s v="EFECTIVO"/>
    <s v="ABIERTO"/>
    <m/>
    <s v=""/>
    <s v=""/>
    <s v=""/>
    <s v=""/>
    <s v=""/>
    <s v=""/>
    <s v=""/>
    <m/>
    <m/>
    <m/>
    <s v="SIN INICIAR"/>
    <s v="EFECTIVO"/>
    <s v="ABIERTO"/>
    <m/>
  </r>
  <r>
    <n v="235"/>
    <x v="0"/>
    <x v="5"/>
    <s v="Subdirección Administrativa y Financiera"/>
    <m/>
    <s v="2022_MC_H11"/>
    <n v="0"/>
    <x v="33"/>
    <x v="150"/>
    <m/>
    <s v="1. Desconocimiento en la aplicabilidad de los controles establecidos_x000a__x000a_2.Falencias en  le seguimiento de los controles establecido para la mitigación de los riesgos de corrupción y de gestión. _x000a__x000a_"/>
    <s v="2.Falencias en  le seguimiento de los controles establecido para la mitigación de los riesgos de corrupción y de gestión. "/>
    <s v="Acción correctiva"/>
    <s v="MC_AC6"/>
    <s v="Actualizar el mapa de riesgo de acuerdo al monitoreo que realizan los enlaces de los procesos. "/>
    <s v="Mapa de Riesgos actualizado "/>
    <n v="1"/>
    <d v="2026-01-01T00:00:00"/>
    <d v="2026-06-30T00:00:00"/>
    <n v="26.85"/>
    <s v="03. Gestión de Análisis y Mejora Continua"/>
    <m/>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8-10T00:00:00"/>
    <n v="0.5"/>
    <s v="Se evidenció que la acción se encuentra en ejecución, toda vez que mediante correo del 18 de junio de 2026 se remitieron documentos ajustados en materia de Gestión de Riesgos; no obstante, se encuentra pendiente la presentación del Mapa de Riesgos actualizado conforme a la metodología de la Guía 7."/>
    <s v="EN EJECUCIÓN"/>
    <m/>
    <s v="EFECTIVO"/>
    <s v="ABIERTO"/>
    <m/>
    <s v=""/>
    <s v=""/>
    <s v=""/>
    <s v=""/>
    <s v=""/>
    <s v=""/>
    <s v=""/>
    <m/>
    <m/>
    <m/>
    <s v="SIN INICIAR"/>
    <s v="EFECTIVO"/>
    <s v="ABIERTO"/>
    <m/>
    <s v=""/>
    <s v=""/>
    <s v=""/>
    <s v=""/>
    <s v=""/>
    <s v=""/>
    <s v=""/>
    <m/>
    <m/>
    <m/>
    <s v="SIN INICIAR"/>
    <s v="EFECTIVO"/>
    <s v="ABIERTO"/>
    <m/>
  </r>
  <r>
    <n v="236"/>
    <x v="0"/>
    <x v="5"/>
    <s v="Subdirección Administrativa y Financiera"/>
    <m/>
    <s v="2022_MC_H11"/>
    <n v="0"/>
    <x v="33"/>
    <x v="150"/>
    <m/>
    <s v="1. Desconocimiento en la aplicabilidad de los controles establecidos_x000a__x000a_2.Falencias en  le seguimiento de los controles establecido para la mitigación de los riesgos de corrupción y de gestión. _x000a__x000a_"/>
    <s v="2.Falencias en  le seguimiento de los controles establecido para la mitigación de los riesgos de corrupción y de gestión. "/>
    <s v="Acción correctiva"/>
    <s v="MC_AC10"/>
    <s v="Actualizar el manual de gestión de riesgo de la entidad "/>
    <s v="Manual actualizado"/>
    <n v="1"/>
    <d v="2026-03-01T00:00:00"/>
    <d v="2026-07-31T00:00:00"/>
    <n v="22.5"/>
    <s v="03. Gestión de Análisis y Mejora Continua"/>
    <m/>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8-10T00:00:00"/>
    <n v="0.5"/>
    <s v="Se evidenció que la acción se encuentra en ejecución, toda vez que mediante correo del 18 de junio de 2026 se remitieron documentos ajustados en materia de Gestión de Riesgos; no obstante, se encuentra pendiente la presentación del Mapa de Riesgos actualizado conforme a la metodología de la Guía 7."/>
    <s v="EN EJECUCIÓN"/>
    <m/>
    <s v="EFECTIVO"/>
    <s v="ABIERTO"/>
    <m/>
    <s v=""/>
    <s v=""/>
    <s v=""/>
    <s v=""/>
    <s v=""/>
    <s v=""/>
    <s v=""/>
    <m/>
    <m/>
    <m/>
    <s v="SIN INICIAR"/>
    <s v="EFECTIVO"/>
    <s v="ABIERTO"/>
    <m/>
    <s v=""/>
    <s v=""/>
    <s v=""/>
    <s v=""/>
    <s v=""/>
    <s v=""/>
    <s v=""/>
    <m/>
    <m/>
    <m/>
    <s v="SIN INICIAR"/>
    <s v="EFECTIVO"/>
    <s v="ABIERTO"/>
    <m/>
  </r>
  <r>
    <n v="237"/>
    <x v="0"/>
    <x v="5"/>
    <s v="Subdirección Administrativa y Financiera"/>
    <m/>
    <s v="2022_GF_H1"/>
    <n v="1"/>
    <x v="33"/>
    <x v="151"/>
    <m/>
    <s v="1. Porque; El proceso de Gestión de talento humano no reporta a tiempo las novedades de incapacidad al área de Gestión Financiera de manera oportuna. _x000a__x000a_2. Porque; No se realizó las conciliaciones entre talento humano y financiera en las licencias de incapacidades. _x000a__x000a_3. Porque; Falta de seguimiento y control por parte de la Gestión de talento humano y financiera "/>
    <s v="3. Porque; Falta de seguimiento y control por parte de la Gestión de talento humano y financiera "/>
    <s v="Acción correctiva"/>
    <s v="GF_AC1"/>
    <s v="Formulación del procedimiento Conciliaciones contables donde se cruza la información de incapacidades "/>
    <s v="Procedimiento formulado"/>
    <n v="1"/>
    <d v="2026-01-01T00:00:00"/>
    <d v="2026-03-31T00:00:00"/>
    <n v="13.5"/>
    <s v="13. Gestión Financiera"/>
    <m/>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x v="2"/>
    <d v="2026-05-29T00:00:00"/>
    <n v="1"/>
    <s v="Se evidencia procedimiento conciliaciones contables PC-GF-16 y formato PC-GF-16-01 vigencia 2025, lo que permite verificar el cumplimiento de la actividad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238"/>
    <x v="0"/>
    <x v="5"/>
    <s v="Subdirección Administrativa y Financiera"/>
    <m/>
    <s v="2022_GF_H1"/>
    <n v="0"/>
    <x v="33"/>
    <x v="151"/>
    <m/>
    <s v="1. Porque; El proceso de Gestión de talento humano no reporta a tiempo las novedades de incapacidad al área de Gestión Financiera de manera oportuna. _x000a__x000a_2. Porque; No se realizó las conciliaciones entre talento humano y financiera en las licencias de incapacidades. _x000a__x000a_3. Porque; Falta de seguimiento y control por parte de la Gestión de talento humano y financiera "/>
    <s v="3. Porque; Falta de seguimiento y control por parte de la Gestión de talento humano y financiera "/>
    <s v="Acción correctiva"/>
    <s v="GF_AC1"/>
    <s v="Formulación del procedimiento Conciliaciones contables donde se cruza la información de incapacidades "/>
    <s v="Procedimiento formulado"/>
    <n v="1"/>
    <d v="2026-01-01T00:00:00"/>
    <d v="2026-03-31T00:00:00"/>
    <n v="13.5"/>
    <s v="13. Gestión Financiera"/>
    <s v="Nómina"/>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x v="2"/>
    <d v="2026-05-29T00:00:00"/>
    <n v="1"/>
    <s v="Se evidencia procedimiento conciliaciones contables PC-GF-16 y formato PC-GF-16-01 vigencia 2025, lo que permite verificar el cumplimiento de la actividad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239"/>
    <x v="0"/>
    <x v="5"/>
    <s v="Subdirección Administrativa y Financiera"/>
    <m/>
    <s v="2022_GF_H1"/>
    <n v="0"/>
    <x v="33"/>
    <x v="151"/>
    <m/>
    <s v="1. Porque; El proceso de Gestión de talento humano no reporta a tiempo las novedades de incapacidad al área de Gestión Financiera de manera oportuna. _x000a__x000a_2. Porque; No se realizó las conciliaciones entre talento humano y financiera en las licencias de incapacidades. _x000a__x000a_3. Porque; Falta de seguimiento y control por parte de la Gestión de talento humano y financiera "/>
    <s v="3. Porque; Falta de seguimiento y control por parte de la Gestión de talento humano y financiera "/>
    <s v="Acción correctiva"/>
    <s v="TH_AC6"/>
    <s v="Informe de los estados de cobro de incapacidades realizado"/>
    <s v="Informe realizado"/>
    <n v="1"/>
    <d v="2026-03-01T00:00:00"/>
    <d v="2026-05-31T00:00:00"/>
    <n v="13.5"/>
    <s v="11. Gestión del Talento Humano"/>
    <s v="Nómia"/>
    <n v="0"/>
    <n v="0"/>
    <n v="0"/>
    <d v="2026-05-11T00:00:00"/>
    <s v="No se evidencia seguimiento"/>
    <n v="0"/>
    <x v="0"/>
    <d v="2026-05-15T00:00:00"/>
    <n v="0"/>
    <s v="No fue posible identificar evidencias para el presente período de análisis"/>
    <s v="SIN INICIAR"/>
    <s v="No aplica"/>
    <s v="No aplica"/>
    <s v="No aplica"/>
    <n v="1"/>
    <s v="se aporta nomina -del 1 de marzo a 31 de may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evidencia informe de seguimiento a las incapacidades de la DNBC en el periodo en mención. Se sugiere incluir en evidencias correo de socialización con lider de proceso"/>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240"/>
    <x v="0"/>
    <x v="5"/>
    <s v="Subdirección Administrativa y Financiera"/>
    <m/>
    <s v="2022_GF_H1"/>
    <n v="0"/>
    <x v="33"/>
    <x v="151"/>
    <m/>
    <s v="1. Porque; El proceso de Gestión de talento humano no reporta a tiempo las novedades de incapacidad al área de Gestión Financiera de manera oportuna. _x000a__x000a_2. Porque; No se realizó las conciliaciones entre talento humano y financiera en las licencias de incapacidades. _x000a__x000a_3. Porque; Falta de la definición de controles y lineamientos para el cobro de incapacidades. "/>
    <s v="3. Porque; Falta de la definición de controles y lineamientos para el cobro de incapacidades. "/>
    <s v="Acción correctiva"/>
    <s v="GF_AC1"/>
    <s v="Formulación del procedimiento Conciliaciones contables donde se cruza la información de incapacidades "/>
    <s v="Procedimiento formulado"/>
    <n v="1"/>
    <d v="2026-01-01T00:00:00"/>
    <d v="2026-03-31T00:00:00"/>
    <n v="13.5"/>
    <s v="13. Gestión Financiera"/>
    <s v="Nómina"/>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x v="2"/>
    <d v="2026-05-29T00:00:00"/>
    <n v="1"/>
    <s v="Se evidencia procedimiento conciliaciones contables PC-GF-16 y formato PC-GF-16-01 vigencia 2025, lo que permite verificar el cumplimiento de la actividad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241"/>
    <x v="0"/>
    <x v="5"/>
    <s v="Subdirección Administrativa y Financiera"/>
    <m/>
    <s v="2022_TH_H10"/>
    <n v="1"/>
    <x v="33"/>
    <x v="152"/>
    <m/>
    <s v="1. Porque las diferentes EPS Y ARL no reintegran los valores adeudados por incapacidades_x000a_2. Porque a pesar de enviarle a gestión jurídica los documentos para realizar el cobro coactivo no han adelantado ninguna gestión."/>
    <s v="Porque las diferentes EPS Y ARL no reintegran los valores adeudados por incapacidades"/>
    <s v="Acción correctiva"/>
    <s v="TH_AC6"/>
    <s v="Informe de los estados de cobro de incapacidades realizado"/>
    <s v="Informe realizado"/>
    <n v="1"/>
    <d v="2026-03-01T00:00:00"/>
    <d v="2026-05-31T00:00:00"/>
    <n v="13.5"/>
    <s v="11. Gestión del Talento Humano"/>
    <s v="Nómia"/>
    <n v="0"/>
    <n v="0"/>
    <n v="0"/>
    <d v="2026-05-11T00:00:00"/>
    <s v="No se evidencia seguimiento"/>
    <n v="0"/>
    <x v="0"/>
    <d v="2026-05-15T00:00:00"/>
    <n v="0"/>
    <s v="No fue posible identificar evidencias para el presente período de análisis"/>
    <s v="SIN INICIAR"/>
    <s v="No aplica"/>
    <s v="No aplica"/>
    <s v="No aplica"/>
    <n v="1"/>
    <s v="se aporta nomina -del 1 de marzo a 31 de may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evidencia informe de seguimiento a las incapacidades de la DNBC en el periodo en mención. Se sugiere incluir en evidencias correo de socialización con lider de proceso"/>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242"/>
    <x v="0"/>
    <x v="5"/>
    <s v="Subdirección Administrativa y Financiera"/>
    <m/>
    <s v="2022_GF_H6"/>
    <n v="1"/>
    <x v="33"/>
    <x v="153"/>
    <s v="GESTIÓN PRESUPUESTAL Y EFICIENCIA DEL GASTO PÚBLICO"/>
    <s v="1. Porque; Existió un error humano en el desarrollo del ejercicio del proceso_x000a__x000a_2. Porque; Error en el momento de realizar el compromiso por lo tanto se tomó de manera incorrecta el uso presupuestal._x000a__x000a_3. Porque; Cuando se tomaron los controles ya se había registrado los usos presupuestales en el primer trimestre de 2022."/>
    <s v="Error en el momento de realizar el compromiso por lo tanto se tomó de manera incorrecta el uso presupuestal "/>
    <s v="Acción correctiva"/>
    <s v="GF_AC6"/>
    <s v="Actualizar procedimiento de Gestión de Pagos incluyendo control de verificación de usos presupuestales y gestión de PAC"/>
    <s v="Procedimiento actualizados"/>
    <n v="1"/>
    <d v="2026-04-01T00:00:00"/>
    <d v="2026-06-30T00:00:00"/>
    <n v="13.350000000000001"/>
    <s v="13. Gestión Financiera"/>
    <m/>
    <n v="1"/>
    <s v="Se deja en evidencia el procedimiento de gestion de pagos "/>
    <s v="https://dnbcgovco-my.sharepoint.com/:f:/g/personal/planeacion_dnbc_gov_co/IgAKPZEalRp3T7O44VwZjBLlARF86VpmllJA36VR9-2qDG8?e=W6XaGX"/>
    <d v="2026-05-11T00:00:00"/>
    <s v="Se incluye actualización de procedimiento junto a formatos del mismo"/>
    <n v="1"/>
    <x v="2"/>
    <d v="2026-05-29T00:00:00"/>
    <n v="1"/>
    <s v="se evidencia formatos de procedimientos actualizados para la gestion de pagos PC-GF-17, FO-GF-17-01, FO-GF-02, FO-GF-03, FO-GF-04, FO-GF-05, FO-GF-06, FO-GF-07, con fecha 27/03/2026.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gestion de pagos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243"/>
    <x v="0"/>
    <x v="5"/>
    <s v="Subdirección Administrativa y Financiera"/>
    <m/>
    <s v="2022_AD_H8"/>
    <n v="1"/>
    <x v="33"/>
    <x v="154"/>
    <m/>
    <s v="1. Aunque la entidad publicó el contrato en el secop, se declaro desierto dos veces, por lo anterior no se han realizado los mantenimiento correctivo y preventivo de los vehículos de la DNBC"/>
    <s v="*Aunque la entidad publicó el contrato en el secop, se declaro desierto dos veces, por lo anterior no se han realizado los mantenimiento correctivo y preventivo de los vehículos de la DNBC"/>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s v="14. Gestión Administrativa"/>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x v="0"/>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s v="EN EJECUCIÓN"/>
    <m/>
    <m/>
    <m/>
    <m/>
    <m/>
    <s v="EFECTIVO"/>
    <s v="ABIERTO"/>
    <m/>
    <s v=""/>
    <s v=""/>
    <s v=""/>
    <s v=""/>
    <s v=""/>
    <s v=""/>
    <s v=""/>
    <m/>
    <m/>
    <m/>
    <s v="SIN INICIAR"/>
    <s v="EFECTIVO"/>
    <s v="ABIERTO"/>
    <m/>
    <s v=""/>
    <s v=""/>
    <s v=""/>
    <s v=""/>
    <s v=""/>
    <s v=""/>
    <s v=""/>
    <m/>
    <m/>
    <m/>
    <s v="SIN INICIAR"/>
    <s v="EFECTIVO"/>
    <s v="ABIERTO"/>
    <m/>
  </r>
  <r>
    <n v="244"/>
    <x v="0"/>
    <x v="4"/>
    <s v="Subdirección Administrativa y Financiera"/>
    <m/>
    <s v="2021_AD_H3"/>
    <n v="1"/>
    <x v="33"/>
    <x v="154"/>
    <m/>
    <s v="1. Aunque la entidad publicó el contrato en el secop, se declaro desierto dos veces, por lo anterior no se han realizado los mantenimiento correctivo y preventivo de los vehículos de la DNBC"/>
    <s v="*Aunque la entidad publicó el contrato en el secop, se declaro desierto dos veces, por lo anterior no se han realizado los mantenimiento correctivo y preventivo de los vehículos de la DNBC"/>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s v="14. Gestión Administrativa"/>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x v="0"/>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s v="EN EJECUCIÓN"/>
    <m/>
    <m/>
    <m/>
    <m/>
    <m/>
    <s v="EFECTIVO"/>
    <s v="ABIERTO"/>
    <m/>
    <s v=""/>
    <s v=""/>
    <s v=""/>
    <s v=""/>
    <s v=""/>
    <s v=""/>
    <s v=""/>
    <m/>
    <m/>
    <m/>
    <s v="SIN INICIAR"/>
    <s v="EFECTIVO"/>
    <s v="ABIERTO"/>
    <m/>
    <s v=""/>
    <s v=""/>
    <s v=""/>
    <s v=""/>
    <s v=""/>
    <s v=""/>
    <s v=""/>
    <m/>
    <m/>
    <m/>
    <s v="SIN INICIAR"/>
    <s v="EFECTIVO"/>
    <s v="ABIERTO"/>
    <m/>
  </r>
  <r>
    <n v="245"/>
    <x v="0"/>
    <x v="5"/>
    <s v="Subdirección Administrativa y Financiera"/>
    <m/>
    <s v="2022_FB_H1"/>
    <n v="0"/>
    <x v="33"/>
    <x v="126"/>
    <m/>
    <s v="1. Porque, no se tenia conocimiento del préstamo del vehículo _x000a__x000a_2, Porque, no existe un procedimiento para el uso y manejo de vehículos de la DNBC._x000a__x000a_3, No esta actualizado el procedimiento de prevención y mantenimiento de vehículos, con los controles y seguimientos estipulados. _x000a__x000a_4.Porque, no se ejecuto el debido control y seguimiento al vehículo. _x000a_"/>
    <s v="Porque, no se ejecuto el debido control y seguimiento al vehículo."/>
    <s v="Acción correctiva"/>
    <s v="FB_AC2"/>
    <s v="Reiterar de manera  trimestral a los Comandantes de los CB, las obligaciones que tienen a cargo como supervisores de los bienes entregados en Comodato."/>
    <s v="Correos Electrónicos trimestrales_x000a_"/>
    <n v="1"/>
    <d v="2023-01-01T00:00:00"/>
    <d v="2023-12-31T00:00:00"/>
    <n v="54"/>
    <s v="08. Fortalecimiento Bomberil / 15. Gestión Contractual"/>
    <m/>
    <n v="0.5"/>
    <s v="En cumplimiento de las actividades de seguimiento y control de bienes en comodato, se informa que el día 18 de marzo se realizó el envío del correo electrónico correspondiente a la reiteración de informe de comodatos, dirigida a los Cuerpos de Bomberos con bienes asignados."/>
    <s v="https://dnbcgovco-my.sharepoint.com/:f:/g/personal/planeacion_dnbc_gov_co/IgDXNHpy7oLsTo_k1pBYTEA_AXkQuekeDuYRfMOd3hOKrho?e=FZVMrN"/>
    <d v="2026-05-11T00:00:00"/>
    <s v="Se genera evidencia del primer trimestre sobre información de comodatos. "/>
    <n v="0.5"/>
    <x v="0"/>
    <d v="2026-05-15T00:00:00"/>
    <n v="0.5"/>
    <s v="Se presenta como evidencia el informe &quot;Solicitud informes comodatos&quot;, de fecha 31 de marzo de 2026, la base de datos &quot;BD_Correo solicitud y reiteración&quot; y los correos electrónicos de solicitud inicial y reiteración, los cuales permiten verificar la ejecución de las actividades de seguimiento mediante el envío de comunicaciones trimestrales a los Comandantes de los Cuerpos de Bomberos sobre las obligaciones derivadas de los bienes entregados en comodato. No obstante, la acción presenta un avance parcial, toda vez que el plazo establecido para su cumplimiento se encuentra vigente."/>
    <s v="EN EJECUCIÓN"/>
    <s v="No aplica"/>
    <s v="No aplica"/>
    <s v="No aplica"/>
    <n v="0.5"/>
    <s v="En cumplimiento de las actividades de seguimiento y control de bienes en comodato, se informa que el día 24 de juniose realizó el envío del correo electrónico correspondiente a la reiteración de informe de comodatos, dirigida a los Cuerpos de Bomberos con bienes asignados. "/>
    <s v="https://dnbcgovco-my.sharepoint.com/:f:/g/personal/planeacion_dnbc_gov_co/IgBiMLl8qwy9S6Ae4JsWuFKfAfE9oFK1P9znX1nLZo-E7YM?e=e4YCRF"/>
    <n v="46213"/>
    <s v="Se adjuntan solicitudes de información a los cuerpos de bomberos y reporte smeestral"/>
    <n v="0.5"/>
    <s v="EN EJECUCIÓN"/>
    <d v="2026-07-27T00:00:00"/>
    <n v="0.5"/>
    <s v="Se evidenció el envío de solicitudes de información sobre los bienes en comodato a los Cuerpos de Bomberos, mediante correo electrónico del 17 de junio de 2026, así como su reiteración el 24 de junio de 2026, como parte de las actividades de seguimiento y control. La acción se encuentra en ejecución."/>
    <s v="EN EJECUCIÓN"/>
    <m/>
    <s v="EFECTIVO"/>
    <s v="ABIERTO"/>
    <m/>
    <s v=""/>
    <s v=""/>
    <s v=""/>
    <s v=""/>
    <s v=""/>
    <s v=""/>
    <s v=""/>
    <m/>
    <m/>
    <m/>
    <s v="SIN INICIAR"/>
    <s v="EFECTIVO"/>
    <s v="ABIERTO"/>
    <m/>
    <s v=""/>
    <s v=""/>
    <s v=""/>
    <s v=""/>
    <s v=""/>
    <s v=""/>
    <s v=""/>
    <m/>
    <m/>
    <m/>
    <s v="SIN INICIAR"/>
    <s v="EFECTIVO"/>
    <s v="ABIERTO"/>
    <m/>
  </r>
  <r>
    <n v="246"/>
    <x v="0"/>
    <x v="5"/>
    <s v="Subdirección Administrativa y Financiera"/>
    <m/>
    <s v="2022_FB_H1"/>
    <n v="0"/>
    <x v="33"/>
    <x v="126"/>
    <m/>
    <s v="1. Porque, no se tenia conocimiento del préstamo del vehículo _x000a__x000a_2, Porque, no existe un procedimiento para el uso y manejo de vehículos de la DNBC._x000a__x000a_3, No esta actualizado el procedimiento de prevención y mantenimiento de vehículos, con los controles y seguimientos estipulados. _x000a__x000a_4.Porque, no se ejecuto el debido control y seguimiento al vehículo. _x000a_"/>
    <s v="Porque, no se ejecuto el debido control y seguimiento al vehículo."/>
    <s v="Acción correctiva"/>
    <s v="FB_AC3"/>
    <s v="Solicitar trimestralmente por correo electrónico a los comandantes o supervisor de los CB, un informe de seguimiento que contenga: Registro fotográfico de los bienes en comodato, así como las emergencias atendidas con los bienes asignados y soportes de mantenimientos a que haya lugar "/>
    <s v="Correos Electrónicos trimestrales_x000a_"/>
    <n v="1"/>
    <d v="2023-01-01T00:00:00"/>
    <d v="2023-12-31T00:00:00"/>
    <n v="54"/>
    <s v="08. Fortalecimiento Bomberil / 15. Gestión Contractual"/>
    <m/>
    <n v="0.5"/>
    <s v="En cumplimiento de las actividades de seguimiento y control de bienes en comodato, se informa que el día 12 de febrero se realizó el envío del correo electrónico correspondiente a la solicitud inicial de informe de comodatos, dirigida a los Cuerpos de Bomberos con bienes asignados."/>
    <s v="https://dnbcgovco-my.sharepoint.com/:f:/g/personal/planeacion_dnbc_gov_co/IgDXNHpy7oLsTo_k1pBYTEA_AXkQuekeDuYRfMOd3hOKrho?e=FZVMrN"/>
    <d v="2026-05-11T00:00:00"/>
    <s v="Se genera evidencia del primer trimestre sobre información de comodatos. "/>
    <n v="0.5"/>
    <x v="0"/>
    <d v="2026-05-15T00:00:00"/>
    <n v="0.5"/>
    <s v="Se presenta como evidencia el informe &quot;Solicitud Informes Comodatos&quot;, de fecha 31 de marzo de 2026, en el cual se documenta el envío del correo electrónico de solicitud inicial realizado el 12 de febrero de 2026 y la reiteración efectuada el 18 de marzo de 2026 a los Cuerpos de Bomberos con bienes en comodato, junto con las evidencias de los envíos realizados. En consecuencia, se evidencia una ejecución parcial de las actividades propuestas, toda vez que la acción correctiva contempla solicitudes trimestrales y aún se encuentra dentro del plazo establecido para su cumplimiento."/>
    <s v="EN EJECUCIÓN"/>
    <s v="No aplica"/>
    <s v="No aplica"/>
    <s v="No aplica"/>
    <n v="0.5"/>
    <s v="En cumplimiento de las actividades de seguimiento y control de bienes en comodato, se informa que el día 17 de junio se realizó el envío del correo electrónico correspondiente a la solicitud inicial de informe de comodatos, dirigida a los Cuerpos de Bomberos con bienes asignados."/>
    <s v="https://dnbcgovco-my.sharepoint.com/:f:/g/personal/planeacion_dnbc_gov_co/IgC5Waav-ToFT6TDAVF8aUhxAT0Ues-RXl2n7p3t5_oXIRQ?e=3MRsUi"/>
    <n v="46213"/>
    <s v="Se adjuntan solicitudes de información a los cuerpos de bomberos y reporte smeestral"/>
    <n v="0.5"/>
    <s v="EN EJECUCIÓN"/>
    <d v="2026-07-27T00:00:00"/>
    <n v="0.5"/>
    <s v="Se evidencia solicitud de informacion y reporte semestral como accion cnte la actividad"/>
    <s v="EN EJECUCIÓN"/>
    <m/>
    <s v="EFECTIVO"/>
    <s v="ABIERTO"/>
    <m/>
    <s v=""/>
    <s v=""/>
    <s v=""/>
    <s v=""/>
    <s v=""/>
    <s v=""/>
    <s v=""/>
    <m/>
    <m/>
    <m/>
    <s v="SIN INICIAR"/>
    <s v="EFECTIVO"/>
    <s v="ABIERTO"/>
    <m/>
    <s v=""/>
    <s v=""/>
    <s v=""/>
    <s v=""/>
    <s v=""/>
    <s v=""/>
    <s v=""/>
    <m/>
    <m/>
    <m/>
    <s v="SIN INICIAR"/>
    <s v="EFECTIVO"/>
    <s v="ABIERTO"/>
    <m/>
  </r>
  <r>
    <n v="247"/>
    <x v="0"/>
    <x v="5"/>
    <s v="Subdirección Administrativa y Financiera"/>
    <m/>
    <s v="2022_FB_H1"/>
    <n v="0"/>
    <x v="33"/>
    <x v="126"/>
    <m/>
    <s v="1. Porque, no se tenia conocimiento del préstamo del vehículo _x000a__x000a_2, Porque, no existe un procedimiento para el uso y manejo de vehículos de la DNBC._x000a__x000a_3, No esta actualizado el procedimiento de prevención y mantenimiento de vehículos, con los controles y seguimientos estipulados. _x000a__x000a_4.Porque, no se ejecuto el debido control y seguimiento al vehículo. _x000a_"/>
    <s v="Porque, no se ejecuto el debido control y seguimiento al vehículo."/>
    <s v="Acción correctiva"/>
    <s v="FB_AC4"/>
    <s v="Diligenciar y actualizar trimestralmente  la Matriz de seguimiento de supervisiones de los bienes de comodato."/>
    <s v="Matriz de seguimiento trimestral"/>
    <n v="4"/>
    <d v="2023-01-01T00:00:00"/>
    <d v="2023-12-31T00:00:00"/>
    <n v="54"/>
    <s v="08. Fortalecimiento Bomberil / 15. Gestión Contractual"/>
    <m/>
    <n v="0.5"/>
    <s v="Se realiza el reporte y envío de tres (3) bases de datos, precisando que la información contenida en ellas es de actualización y consolidación progresiva y permanente, por lo que la base correspondiente al último mes de cada trimestre integra y consolida la totalidad de la información del trimestre respectivo, dichas bases se remiten mediante correo electrónico a la Subdirección Estratégica para su conocimiento y fines pertinentes."/>
    <s v="https://dnbcgovco-my.sharepoint.com/:f:/g/personal/planeacion_dnbc_gov_co/IgDXNHpy7oLsTo_k1pBYTEA_AXkQuekeDuYRfMOd3hOKrho?e=FZVMrN"/>
    <d v="2026-05-11T00:00:00"/>
    <s v="Se evidencia matriz diligenciada. Se sugiere dejar evidencia de socialización con lider de proceso"/>
    <n v="0.25"/>
    <x v="0"/>
    <d v="2026-05-15T00:00:00"/>
    <n v="0.25"/>
    <s v="Se presenta como evidencia la matriz &quot;BD Reportes Informes Comodatos&quot;, con corte a marzo de 2026, y el correo electrónico de remisión a la Subdirección Estratégica, mediante el cual se socializa la información consolidada del primer trimestre. Los soportes aportados permiten verificar la ejecución parcial de la acción correctiva, al evidenciar la actualización de la matriz correspondiente al primer trimestre, permaneciendo vigente el plazo para completar las actualizaciones de los trimestres restantes."/>
    <s v="EN EJECUCIÓN"/>
    <s v="No aplica"/>
    <s v="No aplica"/>
    <s v="No aplica"/>
    <n v="1"/>
    <s v="Se realiza el reporte y envío de tres (3) bases de datos, precisando que la información contenida en ellas es de actualización y consolidación progresiva y permanente, por lo que la base correspondiente al último mes de cada trimestre integra y consolida la totalidad de la información del trimestre respectivo, dichas bases se remiten mediante correo electrónico a la Subdirección Estratégica para su conocimiento y fines pertinentes."/>
    <s v="https://dnbcgovco-my.sharepoint.com/my?id=%2Fpersonal%2Fplaneacion%5Fdnbc%5Fgov%5Fco%2FDocuments%2FDocumentos%20SIGE%2F6%2E%20Planes%2FPLAN%20DE%20MEJORA%2F2026%2F02%2E%20Seguimiento%20Segundo%20Trimestre%2F08%2E%20Fortalecimiento%20Bomberil&amp;viewid=efb70791%2Db8ab%2D49e7%2Db552%2Dd3d4cbe976b9&amp;ga=1"/>
    <n v="46213"/>
    <s v="Se evidencia monitoreo de información del primer semestre 2026"/>
    <n v="0.5"/>
    <s v="EN EJECUCIÓN"/>
    <d v="2026-07-27T00:00:00"/>
    <n v="0.5"/>
    <s v="Se evidenció la revisión de la información correspondiente al primer trimestre, como parte del seguimiento de la actividad, mediante el reporte del Plan de Mejoramiento de la Contraloría correspondiente al primer semestre de 2026."/>
    <s v="EN EJECUCIÓN"/>
    <m/>
    <s v="EFECTIVO"/>
    <s v="ABIERTO"/>
    <m/>
    <s v=""/>
    <s v=""/>
    <s v=""/>
    <s v=""/>
    <s v=""/>
    <s v=""/>
    <s v=""/>
    <m/>
    <m/>
    <m/>
    <s v="SIN INICIAR"/>
    <s v="EFECTIVO"/>
    <s v="ABIERTO"/>
    <m/>
    <s v=""/>
    <s v=""/>
    <s v=""/>
    <s v=""/>
    <s v=""/>
    <s v=""/>
    <s v=""/>
    <m/>
    <m/>
    <m/>
    <s v="SIN INICIAR"/>
    <s v="EFECTIVO"/>
    <s v="ABIERTO"/>
    <m/>
  </r>
  <r>
    <n v="248"/>
    <x v="0"/>
    <x v="5"/>
    <s v="Subdirección Administrativa y Financiera"/>
    <m/>
    <s v="2022_AD_H15"/>
    <n v="1"/>
    <x v="33"/>
    <x v="155"/>
    <m/>
    <s v="1. Aunque la entidad publicó el contrato en el secop, se declaro desierto dos veces, por lo anterior no se han realizado los mantenimiento correctivo y preventivo de los vehículos de la DNBC"/>
    <s v="*Aunque la entidad publicó el contrato en el secop, se declaro desierto dos veces, por lo anterior no se han realizado los mantenimiento correctivo y preventivo de los vehículos de la DNBC"/>
    <s v="Acción correctiva"/>
    <s v="GA_AC03"/>
    <s v="Elaborar y Ejecutar plan o programa de mantenimiento exigidos por la norma."/>
    <s v="Plan o programa de mantenimiento ejecutado"/>
    <n v="1"/>
    <d v="2026-05-01T00:00:00"/>
    <d v="2026-12-31T00:00:00"/>
    <n v="36"/>
    <s v="14. Gestión Administrativa"/>
    <m/>
    <n v="0"/>
    <s v="En proceso de elaboración "/>
    <s v="https://dnbcgovco-my.sharepoint.com/:f:/g/personal/planeacion_dnbc_gov_co/IgCHix03hdsORJdFzXwbKzzkAYCwKvT-WMSbymO7s_ZNdBo?e=tzOHt9"/>
    <d v="2026-05-11T00:00:00"/>
    <s v="No se evidencia avance para el periodo"/>
    <n v="0"/>
    <x v="0"/>
    <d v="2026-05-29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s v="EN EJECUCIÓN"/>
    <m/>
    <m/>
    <m/>
    <m/>
    <m/>
    <s v="EFECTIVO"/>
    <s v="ABIERTO"/>
    <m/>
    <s v=""/>
    <s v=""/>
    <s v=""/>
    <s v=""/>
    <s v=""/>
    <s v=""/>
    <s v=""/>
    <m/>
    <m/>
    <m/>
    <s v="SIN INICIAR"/>
    <s v="EFECTIVO"/>
    <s v="ABIERTO"/>
    <m/>
    <s v=""/>
    <s v=""/>
    <s v=""/>
    <s v=""/>
    <s v=""/>
    <s v=""/>
    <s v=""/>
    <m/>
    <m/>
    <m/>
    <s v="SIN INICIAR"/>
    <s v="EFECTIVO"/>
    <s v="ABIERTO"/>
    <m/>
  </r>
  <r>
    <n v="249"/>
    <x v="0"/>
    <x v="5"/>
    <s v="Subdirección Administrativa y Financiera"/>
    <m/>
    <s v="2022_AD_H4"/>
    <n v="0"/>
    <x v="33"/>
    <x v="127"/>
    <m/>
    <s v="En el SIGE no aparecen los formatos indicados _x000a__x000a__x000a__x000a_Desconocimiento de la aplicabilidad de esos formatos"/>
    <s v="_x000a_Desconocimiento de la aplicabilidad de esos formatos"/>
    <s v="Acción correctiva"/>
    <s v="GA_AC03"/>
    <s v="Elaborar y Ejecutar plan o programa de mantenimiento exigidos por la norma."/>
    <s v="Plan o programa de mantenimiento ejecutado"/>
    <n v="1"/>
    <d v="2026-05-01T00:00:00"/>
    <d v="2026-12-31T00:00:00"/>
    <n v="36"/>
    <s v="14. Gestión Administrativa"/>
    <m/>
    <n v="0"/>
    <s v="En proceso de elaboración "/>
    <s v="https://dnbcgovco-my.sharepoint.com/:f:/g/personal/planeacion_dnbc_gov_co/IgCHix03hdsORJdFzXwbKzzkAYCwKvT-WMSbymO7s_ZNdBo?e=tzOHt9"/>
    <d v="2026-05-11T00:00:00"/>
    <s v="No se evidencia avance para el periodo"/>
    <n v="0"/>
    <x v="0"/>
    <d v="2026-05-29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s v="EN EJECUCIÓN"/>
    <m/>
    <m/>
    <m/>
    <m/>
    <m/>
    <s v="EFECTIVO"/>
    <s v="ABIERTO"/>
    <m/>
    <s v=""/>
    <s v=""/>
    <s v=""/>
    <s v=""/>
    <s v=""/>
    <s v=""/>
    <s v=""/>
    <m/>
    <m/>
    <m/>
    <s v="SIN INICIAR"/>
    <s v="EFECTIVO"/>
    <s v="ABIERTO"/>
    <m/>
    <s v=""/>
    <s v=""/>
    <s v=""/>
    <s v=""/>
    <s v=""/>
    <s v=""/>
    <s v=""/>
    <m/>
    <m/>
    <m/>
    <s v="SIN INICIAR"/>
    <s v="EFECTIVO"/>
    <s v="ABIERTO"/>
    <m/>
  </r>
  <r>
    <n v="250"/>
    <x v="0"/>
    <x v="5"/>
    <s v="Subdirección Administrativa y Financiera"/>
    <m/>
    <s v="2022_TI_H1"/>
    <n v="1"/>
    <x v="34"/>
    <x v="156"/>
    <m/>
    <s v="Aunque se  actualizo y formalizo  el manual de seguridad de la información en el mes de junio, de acuerdo al plan de trabajo aprobado por la Alta dirección se tiene programada su  implementación para el segundo semestre de 2022"/>
    <s v="Aunque se  actualizo y formalizo  el manual de seguridad de la información en el mes de junio, de acuerdo al plan de trabajo aprobado por la Alta dirección se tiene programada su  implementación para el segundo semestre de 2022"/>
    <s v="Acción correctiva"/>
    <s v="TI_AC22"/>
    <s v="Realizar seguimiento a las actividades planteadas en el componente operativo de la politica de Seguridad y Privacidad de Información"/>
    <s v="Informes de seguimiento"/>
    <n v="2"/>
    <d v="2026-07-01T00:00:00"/>
    <d v="2026-12-31T00:00:00"/>
    <n v="27"/>
    <s v="18. Gestión de Tecnología e Informática"/>
    <m/>
    <n v="0"/>
    <n v="0"/>
    <n v="0"/>
    <d v="2026-05-11T00:00:00"/>
    <s v="No se evidencia seguimiento"/>
    <n v="0"/>
    <x v="0"/>
    <d v="2026-06-08T00:00:00"/>
    <n v="0"/>
    <s v="No fue posible identificar evidencias para el presente período de análisis"/>
    <s v="SIN INICIAR"/>
    <s v="No aplica"/>
    <s v="No aplica"/>
    <s v="No aplica"/>
    <n v="0.7"/>
    <s v="Se ha realizado el seguimiento y la aplicación operativa de los lineamientos de Seguridad y Privacidad de la Información (MSPI) a través de la estructuración de los nuevos sistemas de la entidad y los planes de control estratégico. Específicamente, se garantizó la inclusión de estos componentes normativos en las fases de diseño y planeación tecnológica. _x000a_Como evidencia del seguimiento y cumplimiento operativo, se relacionan los siguientes soportes:_x000a_•_x0009_Historias de Usuario - Sistema Misional RUE 2.0: Se documentó e integró formalmente en el diseño del sistema la obligatoriedad del cumplimiento de la Ley 1581 de 2012 (Protección de Datos Personales), parametrizando controles operativos como la aceptación explícita de políticas de privacidad en el login y alertas automatizadas para el control y vigencia de formularios internos._x000a_•_x0009_INFORME EJECUTIVO DE EMPALME - Avances PETI.docx: Documento institucional donde se realiza el seguimiento al mapa de ruta TI, validando el estado de los proyectos y asegurando que las iniciativas de infraestructura y software cumplan con las políticas de seguridad de la información de la entidad._x000a_"/>
    <s v="https://dnbcgovco-my.sharepoint.com/:f:/g/personal/planeacion_dnbc_gov_co/IgD_QWQM6hjNSIuN5Wa-D8rOAay-fVtUL7H54Dc8TtKYteA?e=q9ywW6"/>
    <n v="46214"/>
    <s v="No s eevidencia seguimiento especifico a aspectos relacionado scon Seguirdad de la informaicón en las evidencias"/>
    <n v="0"/>
    <s v="EN EJECUCIÓN"/>
    <d v="2026-08-10T00:00:00"/>
    <n v="0"/>
    <s v="No fue posible identificar evidencias para el presente período de análisis"/>
    <s v="SIN INICIAR"/>
    <m/>
    <s v="EFECTIVO"/>
    <s v="ABIERTO"/>
    <m/>
    <s v=""/>
    <s v=""/>
    <s v=""/>
    <s v=""/>
    <s v=""/>
    <s v=""/>
    <s v=""/>
    <m/>
    <m/>
    <m/>
    <s v="SIN INICIAR"/>
    <s v="EFECTIVO"/>
    <s v="ABIERTO"/>
    <m/>
    <s v=""/>
    <s v=""/>
    <s v=""/>
    <s v=""/>
    <s v=""/>
    <s v=""/>
    <s v=""/>
    <m/>
    <m/>
    <m/>
    <s v="SIN INICIAR"/>
    <s v="EFECTIVO"/>
    <s v="ABIERTO"/>
    <m/>
  </r>
  <r>
    <n v="251"/>
    <x v="0"/>
    <x v="5"/>
    <s v="Dirección General"/>
    <m/>
    <s v="2022_MC_H7"/>
    <n v="1"/>
    <x v="34"/>
    <x v="157"/>
    <s v="FORTALECIMIENTO ORGANIZACIONAL Y SIMPLIFICACIÓN DE PROCESOS"/>
    <s v="Por alta carga laboral de los gestores de cada uno de los procesos, no se realizo la actualización de los procedimientos. "/>
    <s v="Por alta carga laboral de los gestores de cada uno de los procesos, no se realizo la actualización de los procedimientos. "/>
    <s v="Acción correctiva"/>
    <s v="MC_AC1"/>
    <s v="Realizar el acompañamiento metodológico a cada uno de los enlaces de proceso para la actualización de los procedimientos de su proceso. "/>
    <s v="No de acompañamientos realizados/ sobre numero de procesos de la DNBC*100"/>
    <n v="1"/>
    <d v="2026-01-01T00:00:00"/>
    <d v="2026-06-30T00:00:00"/>
    <n v="26.85"/>
    <s v="03. Gestión de Análisis y Mejora Continua"/>
    <s v="Acción Cumplida Pendiente evaluación tercera Linea"/>
    <n v="1"/>
    <s v="Se realizó mesa de trabajo de acompañamientos  con los procesos  en temas de Indicadores, Riesgos de Gestión, Documentación SIGE, Plan de mejora, PAAC, Referentes Estratégicos, Plan de Acción"/>
    <s v="https://dnbcgovco-my.sharepoint.com/:f:/g/personal/planeacion_dnbc_gov_co/IgDYe2GS_ayPSIaWtvQYv0qbAc8IxdnR2DbMxEMLmfk0p8A?e=smqHjg"/>
    <d v="2026-05-11T00:00:00"/>
    <s v="Se adjuntan actas de acompañamiento primer trimestre"/>
    <n v="1"/>
    <x v="2"/>
    <d v="2026-06-04T00:00:00"/>
    <n v="1"/>
    <s v="Se evidencia la ejecución de la acción correctiva mediante acompañamientos metodológicos a los procesos. No obstante, desde la tercera línea de defensa se recomienda avanzar en la actualización integral de los procedimientos y en la definición de controles que permitan fortalecer la gestión de riesgos y la estructura de control institucional"/>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ó mesa de trabajo de acompañamientos  con los procesos  en temas de Indicadores, Riesgos de Gestión, Documentación SIGE, Plan de mejora, PAAC, Referentes Estratégicos, Plan de Acción"/>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adjuntan actas de acompañamiento primer y segundo trimestre"/>
    <n v="1"/>
    <s v="CUMPLIDO"/>
    <d v="2026-08-12T00:00:00"/>
    <n v="0.33"/>
    <s v="Se evidenció la realización de mesas de trabajo de acompañamiento a los procesos durante enero y febrero, en temas de indicadores, riesgos, gestión documental (SIGE), planes de mejoramiento, PAAC, referentes estratégicos y Plan de Acción. No obstante, no se presentaron evidencias correspondientes al segundo trimestre que permitan verificar la continuidad de estas actividades."/>
    <s v="EN EJECUCIÓN"/>
    <m/>
    <s v="EFECTIVO"/>
    <s v="ABIERTO"/>
    <m/>
    <s v=""/>
    <s v=""/>
    <s v=""/>
    <s v=""/>
    <s v=""/>
    <s v=""/>
    <s v=""/>
    <m/>
    <m/>
    <m/>
    <s v="SIN INICIAR"/>
    <s v="EFECTIVO"/>
    <s v="ABIERTO"/>
    <m/>
    <s v=""/>
    <s v=""/>
    <s v=""/>
    <s v=""/>
    <s v=""/>
    <s v=""/>
    <s v=""/>
    <m/>
    <m/>
    <m/>
    <s v="SIN INICIAR"/>
    <s v="EFECTIVO"/>
    <s v="ABIERTO"/>
    <m/>
  </r>
  <r>
    <n v="252"/>
    <x v="0"/>
    <x v="5"/>
    <s v="Subdirección Administrativa y Financiera"/>
    <m/>
    <s v="2022_TI_H1"/>
    <n v="0"/>
    <x v="34"/>
    <x v="156"/>
    <m/>
    <s v="Aunque se  actualizo y formalizo  el manual de seguridad de la información en el mes de junio, de acuerdo al plan de trabajo aprobado por la Alta dirección se tiene programada su  implementación para el segundo semestre de 2022"/>
    <s v="Aunque se  actualizo y formalizo  el manual de seguridad de la información en el mes de junio, de acuerdo al plan de trabajo aprobado por la Alta dirección se tiene programada su  implementación para el segundo semestre de 2022"/>
    <s v="Acción correctiva"/>
    <s v="TI_AC19"/>
    <s v="Actualizar la Política General de Seguridad y privacidad de la informacion 1. Gobierno Digital. 2. detección y prevención del  uso inadecuado de la información priveligiada 3. componente de infraestructura tecnologica y sus controles"/>
    <s v="Documento actualizado"/>
    <n v="1"/>
    <d v="2026-01-01T00:00:00"/>
    <d v="2026-06-30T00:00:00"/>
    <n v="26.85"/>
    <s v="18. Gestión de Tecnología e Informática"/>
    <m/>
    <n v="0"/>
    <n v="0"/>
    <n v="0"/>
    <d v="2026-05-11T00:00:00"/>
    <s v="No se evidencia seguimiento"/>
    <n v="0"/>
    <x v="0"/>
    <d v="2026-06-08T00:00:00"/>
    <n v="0"/>
    <s v="No fue posible identificar evidencias para el presente período de análisis"/>
    <s v="SIN INICIAR"/>
    <s v="No aplica"/>
    <s v="No aplica"/>
    <s v="No aplica"/>
    <n v="0"/>
    <s v="Sin reporte de información por parte de la primera linea de defensa"/>
    <n v="0"/>
    <n v="46214"/>
    <s v="No se encuentran evidencias de seguimiento"/>
    <n v="0"/>
    <s v="EN EJECUCIÓN"/>
    <d v="2026-08-10T00:00:00"/>
    <n v="0"/>
    <s v="No fue posible identificar evidencias para el presente período de análisis"/>
    <s v="SIN INICIAR"/>
    <m/>
    <s v="EFECTIVO"/>
    <s v="ABIERTO"/>
    <m/>
    <s v=""/>
    <s v=""/>
    <s v=""/>
    <s v=""/>
    <s v=""/>
    <s v=""/>
    <s v=""/>
    <m/>
    <m/>
    <m/>
    <s v="SIN INICIAR"/>
    <s v="EFECTIVO"/>
    <s v="ABIERTO"/>
    <m/>
    <s v=""/>
    <s v=""/>
    <s v=""/>
    <s v=""/>
    <s v=""/>
    <s v=""/>
    <s v=""/>
    <m/>
    <m/>
    <m/>
    <s v="SIN INICIAR"/>
    <s v="EFECTIVO"/>
    <s v="ABIERTO"/>
    <m/>
  </r>
  <r>
    <n v="253"/>
    <x v="0"/>
    <x v="5"/>
    <s v="Subdirección Administrativa y Financiera"/>
    <m/>
    <s v="2022_MC_H8"/>
    <n v="1"/>
    <x v="34"/>
    <x v="158"/>
    <m/>
    <s v="Fallas en la identificacion e implementacion de controles parea mitigar el riesgo "/>
    <s v="Fallas en la identificacion e implementacion de controles parea mitigar el riesgo "/>
    <s v="Acción correctiva"/>
    <s v="MC_AC10"/>
    <s v="Actualizar el manual de gestión de riesgo de la entidad "/>
    <s v="Manual actualizado"/>
    <n v="1"/>
    <d v="2026-03-01T00:00:00"/>
    <d v="2026-07-31T00:00:00"/>
    <n v="22.5"/>
    <s v="03. Gestión de Análisis y Mejora Continua"/>
    <m/>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8-10T00:00:00"/>
    <n v="0.5"/>
    <s v="Se evidenció que la acción se encuentra en ejecución, toda vez que mediante correo del 18 de junio de 2026 se remitieron documentos ajustados en materia de Gestión de Riesgos; no obstante, se encuentra pendiente la presentación del Mapa de Riesgos actualizado conforme a la metodología de la Guía 7."/>
    <s v="EN EJECUCIÓN"/>
    <m/>
    <s v="EFECTIVO"/>
    <s v="ABIERTO"/>
    <m/>
    <s v=""/>
    <s v=""/>
    <s v=""/>
    <s v=""/>
    <s v=""/>
    <s v=""/>
    <s v=""/>
    <m/>
    <m/>
    <m/>
    <s v="SIN INICIAR"/>
    <s v="EFECTIVO"/>
    <s v="ABIERTO"/>
    <m/>
    <s v=""/>
    <s v=""/>
    <s v=""/>
    <s v=""/>
    <s v=""/>
    <s v=""/>
    <s v=""/>
    <m/>
    <m/>
    <m/>
    <s v="SIN INICIAR"/>
    <s v="EFECTIVO"/>
    <s v="ABIERTO"/>
    <m/>
  </r>
  <r>
    <n v="254"/>
    <x v="0"/>
    <x v="5"/>
    <s v="Dirección General"/>
    <m/>
    <s v="2022_MC_H9"/>
    <n v="1"/>
    <x v="34"/>
    <x v="159"/>
    <s v="FORTALECIMIENTO ORGANIZACIONAL Y SIMPLIFICACIÓN DE PROCESOS"/>
    <s v="Falta de aplicabilidad de los liniamientos definidos por la DNBC  para la gestion del riesgo_x000a_"/>
    <s v="Falta de aplicabilidad de los liniamientos definidos por la DNBC  para la gestion del riesgo"/>
    <s v="Acción correctiva"/>
    <s v="MC_AC10"/>
    <s v="Actualizar el manual de gestión de riesgo de la entidad "/>
    <s v="Manual actualizado"/>
    <n v="1"/>
    <d v="2026-03-01T00:00:00"/>
    <d v="2026-07-31T00:00:00"/>
    <n v="22.5"/>
    <s v="03. Gestión de Análisis y Mejora Continua"/>
    <s v="Según análisis de tercera linea no fue efectiva. Reformulación "/>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8-10T00:00:00"/>
    <n v="0.5"/>
    <s v="Se evidenció que la acción se encuentra en ejecución, toda vez que mediante correo del 18 de junio de 2026 se remitieron documentos ajustados en materia de Gestión de Riesgos; no obstante, se encuentra pendiente la presentación del Mapa de Riesgos actualizado conforme a la metodología de la Guía 7."/>
    <s v="EN EJECUCIÓN"/>
    <m/>
    <s v="EFECTIVO"/>
    <s v="ABIERTO"/>
    <m/>
    <s v=""/>
    <s v=""/>
    <s v=""/>
    <s v=""/>
    <s v=""/>
    <s v=""/>
    <s v=""/>
    <m/>
    <m/>
    <m/>
    <s v="SIN INICIAR"/>
    <s v="EFECTIVO"/>
    <s v="ABIERTO"/>
    <m/>
    <s v=""/>
    <s v=""/>
    <s v=""/>
    <s v=""/>
    <s v=""/>
    <s v=""/>
    <s v=""/>
    <m/>
    <m/>
    <m/>
    <s v="SIN INICIAR"/>
    <s v="EFECTIVO"/>
    <s v="ABIERTO"/>
    <m/>
  </r>
  <r>
    <n v="255"/>
    <x v="0"/>
    <x v="5"/>
    <s v="Dirección General"/>
    <m/>
    <s v="2022_MC_H10"/>
    <n v="1"/>
    <x v="34"/>
    <x v="160"/>
    <s v="FORTALECIMIENTO ORGANIZACIONAL Y SIMPLIFICACIÓN DE PROCESOS"/>
    <s v="Falta de aplicabilidad de los liniamientos definidos por la DNBC  para la gestion del riesgo_x000a_"/>
    <s v="Falta de aplicabilidad de los liniamientos definidos por la DNBC  para la gestion del riesgo"/>
    <s v="Acción correctiva"/>
    <s v="MC_AC10"/>
    <s v="Actualizar el manual de gestión de riesgo de la entidad "/>
    <s v="Manual actualizado"/>
    <n v="1"/>
    <d v="2026-03-01T00:00:00"/>
    <d v="2026-07-31T00:00:00"/>
    <n v="22.5"/>
    <s v="03. Gestión de Análisis y Mejora Continua"/>
    <s v="Según análisis de tercera linea no fue efectiva. Reformulación "/>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8-10T00:00:00"/>
    <n v="0.5"/>
    <s v="Se evidenció que la acción se encuentra en ejecución, toda vez que mediante correo del 18 de junio de 2026 se remitieron documentos ajustados en materia de Gestión de Riesgos; no obstante, se encuentra pendiente la presentación del Mapa de Riesgos actualizado conforme a la metodología de la Guía 7."/>
    <s v="EN EJECUCIÓN"/>
    <m/>
    <s v="EFECTIVO"/>
    <s v="ABIERTO"/>
    <m/>
    <s v=""/>
    <s v=""/>
    <s v=""/>
    <s v=""/>
    <s v=""/>
    <s v=""/>
    <s v=""/>
    <m/>
    <m/>
    <m/>
    <s v="SIN INICIAR"/>
    <s v="EFECTIVO"/>
    <s v="ABIERTO"/>
    <m/>
    <s v=""/>
    <s v=""/>
    <s v=""/>
    <s v=""/>
    <s v=""/>
    <s v=""/>
    <s v=""/>
    <m/>
    <m/>
    <m/>
    <s v="SIN INICIAR"/>
    <s v="EFECTIVO"/>
    <s v="ABIERTO"/>
    <m/>
  </r>
  <r>
    <n v="256"/>
    <x v="0"/>
    <x v="5"/>
    <s v="Subdirección Administrativa y Financiera"/>
    <m/>
    <s v="2022_TI_H2"/>
    <n v="1"/>
    <x v="34"/>
    <x v="161"/>
    <m/>
    <s v="No se contemplaron todos los requisitos de norma establecidos y las condiciones de infraestructura propia dela entidad. "/>
    <s v="No se contemplaron todos los requisitos de norma establecidos y las condiciones de infraestructura propia dela entidad."/>
    <s v="Acción correctiva"/>
    <s v="TI_AC11"/>
    <s v="Formular un estrategia de Arquitetura Empresarial para la definición e implementación de necesidades tecnologicas en prestación de servicios"/>
    <s v="Estrategia Formulada e implementada"/>
    <n v="1"/>
    <d v="2026-05-01T00:00:00"/>
    <d v="2026-12-31T00:00:00"/>
    <n v="36"/>
    <s v="18. Gestión de Tecnología e Informática"/>
    <m/>
    <n v="0.7"/>
    <s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
    <s v="https://dnbcgovco-my.sharepoint.com/:f:/g/personal/planeacion_dnbc_gov_co/IgC3xOsSNj8IRIL11vaiFWcgAUu6Fkz2uB8R8KlqPRMkdhk?e=pJDNvr"/>
    <d v="2026-05-11T00:00:00"/>
    <s v="Se incluye documento de necesidad RUE y borrador de actualización del PETI"/>
    <n v="0.5"/>
    <x v="0"/>
    <d v="2026-06-08T00:00:00"/>
    <n v="0.5"/>
    <s v="Se evidencia que la entidad formuló e inició la implementación de una estrategia de Arquitectura Empresarial a través del Plan Estratégico de Tecnologías de la Información (PETI) 2026 y del proyecto RUE 2.0, documentos que incorporan componentes de arquitectura de negocio, información, aplicaciones y tecnología, alineados con los objetivos institucionales y la Política de Gobierno Digital. Asimismo, se identifican capacidades tecnológicas, servicios de TI, lineamientos de interoperabilidad, seguridad de la información, transformación digital y una hoja de ruta para la atención de necesidades tecnológicas institucionales. Adicionalmente, el documento de necesidad del proyecto RUE 2.0 define requerimientos funcionales para un sistema de información centralizado, interoperable, escalable y seguro, contemplando módulos de gestión operativa, talento humano, gestión documental, administración de activos, analítica y reportes, fortaleciendo la prestación de servicios y la gestión institucional. Por lo anterior, la evidencia presentada permite verificar el avance en la formulación e implementación de la estrategia definida en la acción correctiva."/>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8"/>
    <s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
    <s v="https://dnbcgovco-my.sharepoint.com/:f:/g/personal/planeacion_dnbc_gov_co/IgBpr6aNOGykQpduLdNqpASRAUfT_V6EcXjD4jAEqgMt2No?e=ylBLhj"/>
    <n v="46214"/>
    <s v="Se incluye documento de necesidad RUE y borrador de actualización del PETI"/>
    <n v="0.5"/>
    <s v="EN EJECUCIÓN"/>
    <d v="2026-08-10T00:00:00"/>
    <n v="0.5"/>
    <s v="Se evidenció la actualización del PETI 2026 y la formulación del proyecto RUE 2.0, soportadas en el documento de necesidad del RUE, de fecha 21/05/2026, y la solicitud de adquisición de software, de fecha 15/05/2026. Al 10/08/2026, se cuenta con el borrador de actualización del PETI y los documentos técnicos asociados al proyecto RUE 2.0, por lo que la acción continúa en ejecución."/>
    <s v="EN EJECUCIÓN"/>
    <m/>
    <s v="EFECTIVO"/>
    <s v="ABIERTO"/>
    <m/>
    <s v=""/>
    <s v=""/>
    <s v=""/>
    <s v=""/>
    <s v=""/>
    <s v=""/>
    <s v=""/>
    <m/>
    <m/>
    <m/>
    <s v="SIN INICIAR"/>
    <s v="EFECTIVO"/>
    <s v="ABIERTO"/>
    <m/>
    <s v=""/>
    <s v=""/>
    <s v=""/>
    <s v=""/>
    <s v=""/>
    <s v=""/>
    <s v=""/>
    <m/>
    <m/>
    <m/>
    <s v="SIN INICIAR"/>
    <s v="EFECTIVO"/>
    <s v="ABIERTO"/>
    <m/>
  </r>
  <r>
    <n v="257"/>
    <x v="0"/>
    <x v="5"/>
    <s v="Subdirección Administrativa y Financiera"/>
    <m/>
    <s v="2022_TI_H3"/>
    <n v="1"/>
    <x v="34"/>
    <x v="162"/>
    <m/>
    <s v="Desconocimiento de la totalidad de los requisitos a tener en cuenta en la formulación de los controles en el mapa de riesgos de gestion "/>
    <s v="Desconocimiento de la totalidad de los requisitos a tener en cuenta en la formulación de los controles en el mapa de riesgos de gestion "/>
    <s v="Acción correctiva"/>
    <s v="MC_AC6"/>
    <s v="Actualizar el mapa de riesgo de acuerdo al monitoreo que realizan los enlaces de los procesos. "/>
    <s v="Mapa de Riesgos actualizado "/>
    <n v="1"/>
    <d v="2026-03-01T00:00:00"/>
    <d v="2026-07-31T00:00:00"/>
    <n v="22.5"/>
    <s v="03. Gestión de Análisis y Mejora Continua"/>
    <m/>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8-10T00:00:00"/>
    <n v="0.5"/>
    <s v="Se evidenció que la acción se encuentra en ejecución, toda vez que mediante correo del 18 de junio de 2026 se remitieron documentos ajustados en materia de Gestión de Riesgos; no obstante, se encuentra pendiente la presentación del Mapa de Riesgos actualizado conforme a la metodología de la Guía 7."/>
    <s v="EN EJECUCIÓN"/>
    <m/>
    <s v="EFECTIVO"/>
    <s v="ABIERTO"/>
    <m/>
    <s v=""/>
    <s v=""/>
    <s v=""/>
    <s v=""/>
    <s v=""/>
    <s v=""/>
    <s v=""/>
    <m/>
    <m/>
    <m/>
    <s v="SIN INICIAR"/>
    <s v="EFECTIVO"/>
    <s v="ABIERTO"/>
    <m/>
    <s v=""/>
    <s v=""/>
    <s v=""/>
    <s v=""/>
    <s v=""/>
    <s v=""/>
    <s v=""/>
    <m/>
    <m/>
    <m/>
    <s v="SIN INICIAR"/>
    <s v="EFECTIVO"/>
    <s v="ABIERTO"/>
    <m/>
  </r>
  <r>
    <n v="258"/>
    <x v="0"/>
    <x v="5"/>
    <s v="Dirección General"/>
    <m/>
    <s v="2022_MC_H4"/>
    <n v="1"/>
    <x v="34"/>
    <x v="163"/>
    <s v="FORTALECIMIENTO ORGANIZACIONAL Y SIMPLIFICACIÓN DE PROCESOS"/>
    <s v="No se había contemplado realizar la evaluación de la documentación del sistema _x000a_"/>
    <s v="No se había contemplado realizar la evaluación de la documentación del sistema _x000a_"/>
    <s v="Acción correctiva"/>
    <s v="MC_AC11"/>
    <s v="Realizar informe sobre actualización de la documentación del sistema"/>
    <s v="Informe realizado"/>
    <n v="1"/>
    <d v="2026-01-01T00:00:00"/>
    <d v="2026-12-31T00:00:00"/>
    <n v="54"/>
    <s v="03. Gestión de Análisis y Mejora Continua"/>
    <s v="Acción Cumplida Pendiente evaluación tercera Linea"/>
    <n v="0"/>
    <s v="Actividad reformulada con periodicidad semestral"/>
    <n v="0"/>
    <d v="2026-05-11T00:00:00"/>
    <s v="Pendiente de inicio de ejecución"/>
    <n v="0"/>
    <x v="0"/>
    <d v="2026-06-04T00:00:00"/>
    <n v="0"/>
    <s v="No fue posible identificar evidencias para el presente período de análisis"/>
    <s v="SIN INICIAR"/>
    <s v="No aplica"/>
    <s v="No aplica"/>
    <s v="No aplica"/>
    <n v="1"/>
    <s v="Se realizo informe sobre documentación del sistema del primer trimestre. Se aclara que la actividad se desarrolla trimestralmente según plan de acción"/>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alizo informe sobre documentación del sistema del primer trimestre. "/>
    <n v="1"/>
    <s v="CUMPLIDO"/>
    <d v="2026-08-16T00:00:00"/>
    <n v="0"/>
    <s v="No fue posible identificar evidencias para el presente período de análisis"/>
    <s v="SIN INICIAR"/>
    <m/>
    <s v="EFECTIVO"/>
    <s v="ABIERTO"/>
    <m/>
    <s v=""/>
    <s v=""/>
    <s v=""/>
    <s v=""/>
    <s v=""/>
    <s v=""/>
    <s v=""/>
    <m/>
    <m/>
    <m/>
    <s v="SIN INICIAR"/>
    <s v="EFECTIVO"/>
    <s v="ABIERTO"/>
    <m/>
    <s v=""/>
    <s v=""/>
    <s v=""/>
    <s v=""/>
    <s v=""/>
    <s v=""/>
    <s v=""/>
    <m/>
    <m/>
    <m/>
    <s v="SIN INICIAR"/>
    <s v="EFECTIVO"/>
    <s v="ABIERTO"/>
    <m/>
  </r>
  <r>
    <n v="259"/>
    <x v="0"/>
    <x v="5"/>
    <s v="Dirección General"/>
    <m/>
    <s v="2022_PE_H1"/>
    <n v="1"/>
    <x v="34"/>
    <x v="164"/>
    <s v="FORTALECIMIENTO ORGANIZACIONAL Y SIMPLIFICACIÓN DE PROCESOS"/>
    <s v="No se había contemplado realizar la socialización de la matriz  de roles y usuarios a los funcionarios y contratistas"/>
    <s v="No se había contemplado realizar la socialización de la matriz  de roles y usuarios a los funcionarios y contratistas"/>
    <s v="Acción correctiva"/>
    <s v="PE_A5"/>
    <s v="Socializar a los funcionarios y contratistas la matriz de roles y usuarios"/>
    <s v="Socialización de la matriz de roles y usuarios"/>
    <n v="1"/>
    <d v="2022-11-01T00:00:00"/>
    <d v="2023-01-31T00:00:00"/>
    <n v="13.5"/>
    <s v="01. Planeación Estratégica"/>
    <m/>
    <n v="0"/>
    <s v="Se realiza actualización de la SEGREGACION DE ROLES, compartida con el comité directivo y socailziada a travez de correo electrónico con los procesos (personal de planta y contratistas). Vigencia 2024"/>
    <n v="0"/>
    <d v="2026-05-11T00:00:00"/>
    <s v="No se registra seguimiento"/>
    <n v="0"/>
    <x v="0"/>
    <d v="2026-06-05T00:00:00"/>
    <n v="0"/>
    <s v="No fue posible identificar evidencias para el presente período de análisis"/>
    <s v="VENCIDA"/>
    <s v="No aplica"/>
    <s v="No aplica"/>
    <s v="No aplica"/>
    <n v="1"/>
    <s v="Se realiza actualización de la SEGREGACION DE ROLES, compartida con el comité directivo y socailziada a travez de correo electrónico con los procesos (personal de planta y contratistas). Vigencia 2024"/>
    <s v="https://dnbcgovco-my.sharepoint.com/my?id=%2Fpersonal%2Fplaneacion%5Fdnbc%5Fgov%5Fco%2FDocuments%2FDocumentos%20SIGE%2F6%2E%20Planes%2FPLAN%20DE%20MEJORA%2F2026%2F02%2E%20Seguimiento%20Segundo%20Trimestre%2F01%2E%20Planeaci%C3%B3n%20Estrat%C3%A9gica&amp;viewid=efb70791%2Db8ab%2D49e7%2Db552%2Dd3d4cbe976b9"/>
    <n v="46213"/>
    <s v="Acción cumplida en 2024"/>
    <n v="1"/>
    <s v="CUMPLIDO"/>
    <d v="2026-08-10T00:00:00"/>
    <n v="0.5"/>
    <s v="Se evidenció que la acción reporta la actualización de la Segregación de Roles en 2024; sin embargo, la evidencia aportada corresponde a la Matriz de Roles y Usuarios – DNBC 2022, fechada el 31 de octubre de 2022. No obstante, se evidenció el cumplimiento de la acción reportada."/>
    <s v="C. OPORTUNAMENTE"/>
    <m/>
    <s v="EFECTIVO"/>
    <s v="ABIERTO"/>
    <m/>
    <s v=""/>
    <s v=""/>
    <s v=""/>
    <s v=""/>
    <s v=""/>
    <s v=""/>
    <s v=""/>
    <m/>
    <m/>
    <m/>
    <s v="SIN INICIAR"/>
    <s v="EFECTIVO"/>
    <s v="ABIERTO"/>
    <m/>
    <s v=""/>
    <s v=""/>
    <s v=""/>
    <s v=""/>
    <s v=""/>
    <s v=""/>
    <s v=""/>
    <m/>
    <m/>
    <m/>
    <s v="SIN INICIAR"/>
    <s v="EFECTIVO"/>
    <s v="ABIERTO"/>
    <m/>
  </r>
  <r>
    <n v="260"/>
    <x v="0"/>
    <x v="5"/>
    <s v="Dirección General"/>
    <m/>
    <s v="2022_MC_H5"/>
    <n v="1"/>
    <x v="34"/>
    <x v="165"/>
    <s v="FORTALECIMIENTO ORGANIZACIONAL Y SIMPLIFICACIÓN DE PROCESOS"/>
    <s v="Por alta carga laboral de los gestores de cada uno de los procesos, no se realizo la actualización de los procedimientos. "/>
    <s v="Por alta carga laboral de los gestores de cada uno de los procesos, no se realizo la actualización de los procedimientos. "/>
    <s v="Acción correctiva"/>
    <s v="MC_AC1"/>
    <s v="Realizar el acompañamiento metodológico a cada uno de los enlaces de proceso para la actualización de los procedimientos de su proceso. "/>
    <s v="No de acompañamientos realizados/ sobre numero de procesos de la DNBC*100"/>
    <n v="1"/>
    <d v="2026-01-01T00:00:00"/>
    <d v="2026-06-30T00:00:00"/>
    <n v="26.85"/>
    <s v="03. Gestión de Análisis y Mejora Continua"/>
    <s v="Acción Cumplida Pendiente evaluación tercera Linea"/>
    <n v="1"/>
    <s v="Se realizó mesa de trabajo de acompañamientos  con los procesos  en temas de Indicadores, Riesgos de Gestión, Documentación SIGE, Plan de mejora, PAAC, Referentes Estratégicos, Plan de Acción"/>
    <s v="https://dnbcgovco-my.sharepoint.com/:f:/g/personal/planeacion_dnbc_gov_co/IgDYe2GS_ayPSIaWtvQYv0qbAc8IxdnR2DbMxEMLmfk0p8A?e=smqHjg"/>
    <d v="2026-05-11T00:00:00"/>
    <s v="Se adjuntan actas de acompañamiento primer trimestre"/>
    <n v="1"/>
    <x v="2"/>
    <d v="2026-06-04T00:00:00"/>
    <n v="1"/>
    <s v="Se evidencia la ejecución de la acción correctiva mediante acompañamientos metodológicos a los procesos para la actualización documental. No obstante, desde la tercera línea de defensa se recomienda continuar con la actualización de los procedimientos y la revisión de los controles establecidos, con el fin de fortalecer la gestión de riesgos y el Sistema de Control Interno de la entidad"/>
    <s v="VENCIDA"/>
    <s v="No aplica"/>
    <s v="No aplica"/>
    <s v="No aplica"/>
    <n v="1"/>
    <s v="Se realizó mesa de trabajo de acompañamientos  con los procesos  en temas de Indicadores, Riesgos de Gestión, Documentación SIGE, Plan de mejora, PAAC, Referentes Estratégicos, Plan de Acción"/>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adjuntan actas de acompañamiento primer y segundo trimestre"/>
    <n v="1"/>
    <s v="CUMPLIDO"/>
    <d v="2026-08-12T00:00:00"/>
    <n v="0.33"/>
    <s v="Se evidenció la realización de mesas de trabajo de acompañamiento a los procesos durante enero y febrero, en temas de indicadores, riesgos, gestión documental (SIGE), planes de mejoramiento, PAAC, referentes estratégicos y Plan de Acción. No obstante, no se presentaron evidencias correspondientes al segundo trimestre que permitan verificar la continuidad de estas actividades."/>
    <s v="EN EJECUCIÓN"/>
    <m/>
    <s v="EFECTIVO"/>
    <s v="ABIERTO"/>
    <m/>
    <s v=""/>
    <s v=""/>
    <s v=""/>
    <s v=""/>
    <s v=""/>
    <s v=""/>
    <s v=""/>
    <m/>
    <m/>
    <m/>
    <s v="SIN INICIAR"/>
    <s v="EFECTIVO"/>
    <s v="ABIERTO"/>
    <m/>
    <s v=""/>
    <s v=""/>
    <s v=""/>
    <s v=""/>
    <s v=""/>
    <s v=""/>
    <s v=""/>
    <m/>
    <m/>
    <m/>
    <s v="SIN INICIAR"/>
    <s v="EFECTIVO"/>
    <s v="ABIERTO"/>
    <m/>
  </r>
  <r>
    <n v="261"/>
    <x v="0"/>
    <x v="5"/>
    <s v="Subdirección Administrativa y Financiera"/>
    <m/>
    <s v="2022_TI_H4"/>
    <n v="1"/>
    <x v="34"/>
    <x v="166"/>
    <m/>
    <s v="Aunque se  actualizo y formalizo  el manual de seguridad de la información en el mes de junio, de acuerdo al plan de trabajo aprobado por la Alta dirección se tiene programada su  implementación para el segundo semestre de 2022"/>
    <s v="Aunque se  actualizo y formalizo  el manual de seguridad de la información en el mes de junio, de acuerdo al plan de trabajo aprobado por la Alta dirección se tiene programada su  implementación para el segundo semestre de 2022"/>
    <s v="Acción correctiva"/>
    <s v="TI_AC23"/>
    <s v="Realizar jornadas de socialización sobre el Manual de Seguridad de la Información"/>
    <s v="Jornadas de socialización"/>
    <n v="3"/>
    <d v="2026-05-01T00:00:00"/>
    <d v="2026-12-31T00:00:00"/>
    <n v="36"/>
    <s v="18. Gestión de Tecnología e Informática"/>
    <m/>
    <n v="0"/>
    <n v="0"/>
    <n v="0"/>
    <d v="2026-05-11T00:00:00"/>
    <s v="No se evidencia seguimiento"/>
    <n v="0"/>
    <x v="0"/>
    <d v="2026-06-08T00:00:00"/>
    <n v="0"/>
    <s v="No fue posible identificar evidencias para el presente período de análisis"/>
    <s v="SIN INICIAR"/>
    <s v="No aplica"/>
    <s v="No aplica"/>
    <s v="No aplica"/>
    <n v="0.7"/>
    <s v="e aporta como evidencia la campaña de socialización realizada a través de los canales digitales institucionales sobre el uso de herramientas tecnológicas, lineamientos de seguridad y respaldo de información; esto en cumplimiento de las acciones de sensibilización para promover el uso de la nube y la correcta gestión de la información."/>
    <s v="https://dnbcgovco-my.sharepoint.com/:f:/g/personal/planeacion_dnbc_gov_co/IgAgqnpDBgU7S5j9Zhgv8QbuASknJfgRmIld3wn9W11KxIQ?e=ac3FzZ"/>
    <n v="46214"/>
    <s v="Se incluye una socialización realizada durante el segundo trimestre de la vigencia"/>
    <n v="0.33"/>
    <s v="EN EJECUCIÓN"/>
    <d v="2026-08-14T00:00:00"/>
    <n v="0.33"/>
    <s v="Se evidenció la realización de actividades de sensibilización sobre seguridad y privacidad de la información durante el segundo trimestre de 2026, mediante la socialización del Manual de la Política de Seguridad y Privacidad de la Información – MN-TI-01 y recomendaciones para la identificación y reporte de correos electrónicos maliciosos."/>
    <s v="EN EJECUCIÓN"/>
    <m/>
    <s v="EFECTIVO"/>
    <s v="ABIERTO"/>
    <m/>
    <s v=""/>
    <s v=""/>
    <s v=""/>
    <s v=""/>
    <s v=""/>
    <s v=""/>
    <s v=""/>
    <m/>
    <m/>
    <m/>
    <s v="SIN INICIAR"/>
    <s v="EFECTIVO"/>
    <s v="ABIERTO"/>
    <m/>
    <s v=""/>
    <s v=""/>
    <s v=""/>
    <s v=""/>
    <s v=""/>
    <s v=""/>
    <s v=""/>
    <m/>
    <m/>
    <m/>
    <s v="SIN INICIAR"/>
    <s v="EFECTIVO"/>
    <s v="ABIERTO"/>
    <m/>
  </r>
  <r>
    <n v="262"/>
    <x v="0"/>
    <x v="5"/>
    <s v="Subdirección Administrativa y Financiera"/>
    <m/>
    <s v="2022_TI_H5"/>
    <n v="1"/>
    <x v="34"/>
    <x v="167"/>
    <m/>
    <s v="Aunque se  actualizo y formalizo  el manual de seguridad de la información en el mes de junio, de acuerdo al plan de trabajo aprobado por la Alta dirección se tiene programada su  implementación para el segundo semestre de 2022"/>
    <s v="Aunque se  actualizo y formalizo  el manual de seguridad de la información en el mes de junio, de acuerdo al plan de trabajo aprobado por la Alta dirección se tiene programada su  implementación para el segundo semestre de 2022"/>
    <s v="Acción correctiva"/>
    <s v="TI_AC23"/>
    <s v="Realizar jornadas de socialización sobre el Manual de Seguridad de la Información"/>
    <s v="Jornadas de socialización"/>
    <n v="3"/>
    <d v="2026-05-01T00:00:00"/>
    <d v="2026-12-31T00:00:00"/>
    <n v="36"/>
    <s v="18. Gestión de Tecnología e Informática"/>
    <m/>
    <n v="0"/>
    <n v="0"/>
    <n v="0"/>
    <d v="2026-05-11T00:00:00"/>
    <s v="No se evidencia seguimiento"/>
    <n v="0"/>
    <x v="0"/>
    <d v="2026-06-08T00:00:00"/>
    <n v="0"/>
    <s v="No fue posible identificar evidencias para el presente período de análisis"/>
    <s v="SIN INICIAR"/>
    <s v="No aplica"/>
    <s v="No aplica"/>
    <s v="No aplica"/>
    <n v="0.7"/>
    <s v="e aporta como evidencia la campaña de socialización realizada a través de los canales digitales institucionales sobre el uso de herramientas tecnológicas, lineamientos de seguridad y respaldo de información; esto en cumplimiento de las acciones de sensibilización para promover el uso de la nube y la correcta gestión de la información."/>
    <s v="https://dnbcgovco-my.sharepoint.com/:f:/g/personal/planeacion_dnbc_gov_co/IgAgqnpDBgU7S5j9Zhgv8QbuASknJfgRmIld3wn9W11KxIQ?e=ac3FzZ"/>
    <n v="46214"/>
    <s v="Se incluye una socialización realizada durante el segundo trimestre de la vigencia"/>
    <n v="0.33"/>
    <s v="EN EJECUCIÓN"/>
    <d v="2026-08-14T00:00:00"/>
    <n v="0.33"/>
    <s v="Se evidenció la realización de actividades de sensibilización sobre seguridad y privacidad de la información durante el segundo trimestre de 2026, mediante la socialización del Manual de la Política de Seguridad y Privacidad de la Información – MN-TI-01 y recomendaciones para la identificación y reporte de correos electrónicos maliciosos."/>
    <s v="EN EJECUCIÓN"/>
    <m/>
    <s v="EFECTIVO"/>
    <s v="ABIERTO"/>
    <m/>
    <s v=""/>
    <s v=""/>
    <s v=""/>
    <s v=""/>
    <s v=""/>
    <s v=""/>
    <s v=""/>
    <m/>
    <m/>
    <m/>
    <s v="SIN INICIAR"/>
    <s v="EFECTIVO"/>
    <s v="ABIERTO"/>
    <m/>
    <s v=""/>
    <s v=""/>
    <s v=""/>
    <s v=""/>
    <s v=""/>
    <s v=""/>
    <s v=""/>
    <m/>
    <m/>
    <m/>
    <s v="SIN INICIAR"/>
    <s v="EFECTIVO"/>
    <s v="ABIERTO"/>
    <m/>
  </r>
  <r>
    <n v="263"/>
    <x v="0"/>
    <x v="5"/>
    <s v="Subdirección Administrativa y Financiera"/>
    <m/>
    <s v="2022_AU_H3"/>
    <n v="1"/>
    <x v="34"/>
    <x v="168"/>
    <s v="SERVICIO AL CIUDADANO"/>
    <s v="Debilidad en la identificación de controles y seguimiento de los informes mensuales de PQRSD que  presenta el proceso de GAU "/>
    <s v="Debilidad en identificación de controles y seguimiento de los informes mensuales de PQRSD que  presenta el proceso de GAU"/>
    <s v="Acción correctiva"/>
    <s v="AU_AC1"/>
    <s v="Reportar de manera periodica a los lideres del proceso las PQRSD con su respectivo estado, con el fin de que estos inicien las acciones pertinentes con funcionarios y contratistas"/>
    <s v="Reportes de control a líderes de proceso"/>
    <n v="12"/>
    <d v="2026-01-01T00:00:00"/>
    <d v="2026-12-01T00:00:00"/>
    <n v="49.5"/>
    <s v="05. Gestión de Atención al Usuario"/>
    <m/>
    <n v="0"/>
    <s v="Se informaron alertas mensuales a través de correo electrónico a los líderes de proceso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0.25"/>
    <x v="0"/>
    <d v="2026-05-15T00:00:00"/>
    <n v="0.25"/>
    <s v="Se evidencia que durante el mes de abril de 2026 se realizó el primer monitoreo a los planes de mejoramiento, así como la aprobación de su reformulación en Comité de Control Interno. La evidencia permite verificar avances en la ejecución de la acción correctiva relacionada con el monitoreo de la formulación y ejecución de las acciones derivadas de los planes de mejora. No obstante, desde la tercera línea de defensa se recomienda continuar fortaleciendo el monitoreo y control sobre el cumplimiento de las acciones formuladas, con el fin de prevenir incumplimientos y garantizar el cierre oportuno de los hallazgos identificados."/>
    <s v="EN EJECUCIÓN"/>
    <s v="No aplica"/>
    <s v="No aplica"/>
    <s v="No aplica"/>
    <n v="0.25"/>
    <s v="Se informaron alertas mensuales a través de correo electrónico a los líderes de procesos"/>
    <s v="EVIDENCIAS SEGUNDO TRIMESTRE 2026 PLAN MEJORA"/>
    <n v="46214"/>
    <s v="Se adjuntan las evidencias de alertas del segundo trimestre."/>
    <n v="0.5"/>
    <s v="EN EJECUCIÓN"/>
    <m/>
    <m/>
    <m/>
    <m/>
    <m/>
    <s v="EFECTIVO"/>
    <s v="ABIERTO"/>
    <m/>
    <s v=""/>
    <s v=""/>
    <s v=""/>
    <s v=""/>
    <s v=""/>
    <s v=""/>
    <s v=""/>
    <m/>
    <m/>
    <m/>
    <s v="SIN INICIAR"/>
    <s v="EFECTIVO"/>
    <s v="ABIERTO"/>
    <m/>
    <s v=""/>
    <s v=""/>
    <s v=""/>
    <s v=""/>
    <s v=""/>
    <s v=""/>
    <s v=""/>
    <m/>
    <m/>
    <m/>
    <s v="SIN INICIAR"/>
    <s v="EFECTIVO"/>
    <s v="ABIERTO"/>
    <m/>
  </r>
  <r>
    <n v="264"/>
    <x v="0"/>
    <x v="5"/>
    <s v="Dirección General"/>
    <m/>
    <s v="2022_MC_H6"/>
    <n v="1"/>
    <x v="34"/>
    <x v="169"/>
    <s v="FORTALECIMIENTO ORGANIZACIONAL Y SIMPLIFICACIÓN DE PROCESOS"/>
    <s v="Debilidad en el seguimiento y control del cumplimiento de las acciones establecidas "/>
    <s v="Debilidad en el seguimiento y control del cumplimiento de las acciones establecidas "/>
    <s v="Acción correctiva"/>
    <s v="MC_AC9"/>
    <s v="Monitorear la formulación y ejecución de las acciones derivadas de los planes de mejora"/>
    <s v="Informes de monitoreos "/>
    <n v="4"/>
    <d v="2026-01-01T00:00:00"/>
    <d v="2026-12-31T00:00:00"/>
    <n v="54"/>
    <s v="03. Gestión de Análisis y Mejora Continua"/>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x v="0"/>
    <d v="2026-06-04T00:00:00"/>
    <n v="0.25"/>
    <s v="Se evidencia que durante el mes de abril de 2026 se realizó el primer monitoreo a los planes de mejoramiento, así como la aprobación de su reformulación en Comité de Control Interno. La evidencia permite verificar avances en la ejecución de la acción correctiva relacionada con el monitoreo de la formulación y ejecución de las acciones derivadas de los planes de mejora. No obstante, desde la tercera línea de defensa se recomienda continuar fortaleciendo el monitoreo y control sobre el cumplimiento de las acciones formuladas, con el fin de prevenir incumplimientos y garantizar el cierre oportuno de los hallazgos identificad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s v="EN EJECUCIÓN"/>
    <d v="2026-08-10T00:00:00"/>
    <n v="0.25"/>
    <s v="Se evidenció la remisión del seguimiento preliminar de los Planes de Mejoramiento correspondiente al primer trimestre de 2026, junto con la matriz de acciones de mejora para su revisión y análisis."/>
    <s v="EN EJECUCIÓN"/>
    <m/>
    <s v="EFECTIVO"/>
    <s v="ABIERTO"/>
    <m/>
    <s v=""/>
    <s v=""/>
    <s v=""/>
    <s v=""/>
    <s v=""/>
    <s v=""/>
    <s v=""/>
    <m/>
    <m/>
    <m/>
    <s v="SIN INICIAR"/>
    <s v="EFECTIVO"/>
    <s v="ABIERTO"/>
    <m/>
    <s v=""/>
    <s v=""/>
    <s v=""/>
    <s v=""/>
    <s v=""/>
    <s v=""/>
    <s v=""/>
    <m/>
    <m/>
    <m/>
    <s v="SIN INICIAR"/>
    <s v="EFECTIVO"/>
    <s v="ABIERTO"/>
    <m/>
  </r>
  <r>
    <n v="265"/>
    <x v="0"/>
    <x v="5"/>
    <s v="Dirección General"/>
    <m/>
    <s v="2022_MC_H1"/>
    <n v="1"/>
    <x v="34"/>
    <x v="57"/>
    <s v="FORTALECIMIENTO ORGANIZACIONAL Y SIMPLIFICACIÓN DE PROCESOS"/>
    <s v="Débil interiorización del mecanismo que se tienen para implementar acciones de mejora resultado de procesos de autoevaluación"/>
    <s v="Débil interiorización del mecanismo que se tienen para implementar acciones de mejora resultado de procesos de autoevaluación"/>
    <s v="Acción correctiva"/>
    <s v="MC_AC2"/>
    <s v="Socializar Políticas de operación del procedimiento de Planes de Mejora para implementación "/>
    <s v="Socialización del procedimiento "/>
    <n v="1"/>
    <d v="2026-01-01T00:00:00"/>
    <d v="2026-03-31T00:00:00"/>
    <n v="13.5"/>
    <s v="03. Gestión de Análisis y Mejora Continua"/>
    <s v="Acción Cumplida Pendiente evaluación tercera Linea"/>
    <n v="1"/>
    <s v="Durante el primer trimestre de la vigencia 2026 se actualizó el procedimiento y se socializó"/>
    <s v="https://dnbcgovco-my.sharepoint.com/:f:/g/personal/planeacion_dnbc_gov_co/IgDYe2GS_ayPSIaWtvQYv0qbAc8IxdnR2DbMxEMLmfk0p8A?e=smqHjg"/>
    <d v="2026-05-11T00:00:00"/>
    <s v="Se evidencia socialización del 6 de marzo de 2026"/>
    <n v="1"/>
    <x v="2"/>
    <d v="2026-06-04T00:00:00"/>
    <n v="1"/>
    <s v="Se evidencia la socialización del procedimiento de planes de mejoramiento realizada el 6 de marzo de 2026, validando la ejecución de la acción correctiva formulada. Desde la tercera línea de defensa se recomienda realizar monitoreo a su aplicación para verificar la apropiación del mecanismo de formulación y gestión de acciones de mejora por parte de los proceso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Durante el primer trimestre de la vigencia 2026 se actualizó el procedimiento y se socializó"/>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socialización del 6 de marzo de 2026"/>
    <n v="1"/>
    <s v="CUMPLIDO"/>
    <d v="2026-08-12T00:00:00"/>
    <n v="1"/>
    <s v="Se evidenció la socialización del Procedimiento de Formulación, Monitoreo y Seguimiento a Planes de Mejoramiento Internos y Externos, realizada el 6 de marzo de 2026, soportada mediante el respectivo listado de asistencia, con lo cual se dio cumplimiento a la actividad programada."/>
    <s v="C. OPORTUNAMENTE"/>
    <m/>
    <s v="EFECTIVO"/>
    <s v="ABIERTO"/>
    <m/>
    <s v=""/>
    <s v=""/>
    <s v=""/>
    <s v=""/>
    <s v=""/>
    <s v=""/>
    <s v=""/>
    <m/>
    <m/>
    <m/>
    <s v="SIN INICIAR"/>
    <s v="EFECTIVO"/>
    <s v="ABIERTO"/>
    <m/>
    <s v=""/>
    <s v=""/>
    <s v=""/>
    <s v=""/>
    <s v=""/>
    <s v=""/>
    <s v=""/>
    <m/>
    <m/>
    <m/>
    <s v="SIN INICIAR"/>
    <s v="EFECTIVO"/>
    <s v="ABIERTO"/>
    <m/>
  </r>
  <r>
    <n v="266"/>
    <x v="0"/>
    <x v="5"/>
    <s v="Dirección General"/>
    <m/>
    <s v="2022_MC_H1"/>
    <n v="0"/>
    <x v="34"/>
    <x v="57"/>
    <s v="FORTALECIMIENTO ORGANIZACIONAL Y SIMPLIFICACIÓN DE PROCESOS"/>
    <s v="Débil interiorización del mecanismo que se tienen para implementar acciones de mejora resultado de procesos de autoevaluación"/>
    <s v="Débil interiorización del mecanismo que se tienen para implementar acciones de mejora resultado de procesos de autoevaluación"/>
    <s v="Acción correctiva"/>
    <s v="MC_AC9"/>
    <s v="Monitorear la formulación y ejecución de las acciones derivadas de los planes de mejora"/>
    <s v="Informes de monitoreos "/>
    <n v="4"/>
    <d v="2026-01-01T00:00:00"/>
    <d v="2026-12-31T00:00:00"/>
    <n v="54"/>
    <s v="03. Gestión de Análisis y Mejora Continua"/>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x v="0"/>
    <d v="2026-06-04T00:00:00"/>
    <n v="0.25"/>
    <s v="Se evidencia que durante el mes de abril de 2026 se realizó el primer monitoreo a los planes de mejoramiento, así como la aprobación de su reformulación en Comité de Control Interno. La evidencia permite verificar avances en la ejecución de la acción correctiva relacionada con el monitoreo de la formulación y ejecución de las acciones derivadas de los planes de mejora. No obstante, desde la tercera línea de defensa se recomienda continuar fortaleciendo el monitoreo y control sobre el cumplimiento de las acciones formuladas, con el fin de prevenir incumplimientos y garantizar el cierre oportuno de los hallazgos identificad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s v="EN EJECUCIÓN"/>
    <d v="2026-08-10T00:00:00"/>
    <n v="0.25"/>
    <s v="Se evidenció la remisión del seguimiento preliminar de los Planes de Mejoramiento correspondiente al primer trimestre de 2026, junto con la matriz de acciones de mejora para su revisión y análisis."/>
    <s v="EN EJECUCIÓN"/>
    <m/>
    <s v="EFECTIVO"/>
    <s v="ABIERTO"/>
    <m/>
    <s v=""/>
    <s v=""/>
    <s v=""/>
    <s v=""/>
    <s v=""/>
    <s v=""/>
    <s v=""/>
    <m/>
    <m/>
    <m/>
    <s v="SIN INICIAR"/>
    <s v="EFECTIVO"/>
    <s v="ABIERTO"/>
    <m/>
    <s v=""/>
    <s v=""/>
    <s v=""/>
    <s v=""/>
    <s v=""/>
    <s v=""/>
    <s v=""/>
    <m/>
    <m/>
    <m/>
    <s v="SIN INICIAR"/>
    <s v="EFECTIVO"/>
    <s v="ABIERTO"/>
    <m/>
  </r>
  <r>
    <n v="267"/>
    <x v="0"/>
    <x v="5"/>
    <s v="Dirección General"/>
    <m/>
    <s v="2022_MC_H2"/>
    <n v="1"/>
    <x v="34"/>
    <x v="113"/>
    <s v="FORTALECIMIENTO ORGANIZACIONAL Y SIMPLIFICACIÓN DE PROCESOS"/>
    <s v="Debilidad en el seguimiento y control del cumplimiento de las acciones establecidas "/>
    <s v="Debilidad en el seguimiento y control del cumplimiento de las acciones establecidas "/>
    <s v="Acción correctiva"/>
    <s v="MC_AC9"/>
    <s v="Monitorear la formulación y ejecución de las acciones derivadas de los planes de mejora"/>
    <s v="Informes de monitoreos "/>
    <n v="4"/>
    <d v="2026-01-01T00:00:00"/>
    <d v="2026-12-31T00:00:00"/>
    <n v="54"/>
    <s v="03. Gestión de Análisis y Mejora Continua"/>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x v="0"/>
    <d v="2026-06-04T00:00:00"/>
    <n v="0.25"/>
    <s v="Se evidencia que durante el mes de abril de 2026 se realizó el primer monitoreo a los planes de mejoramiento, así como la aprobación de su reformulación en Comité de Control Interno. La evidencia permite verificar avances en la ejecución de la acción correctiva relacionada con el monitoreo de la formulación y ejecución de las acciones derivadas de los planes de mejora. No obstante, desde la tercera línea de defensa se recomienda continuar fortaleciendo el monitoreo y control sobre el cumplimiento de las acciones formuladas, con el fin de prevenir incumplimientos y garantizar el cierre oportuno de los hallazgos identificad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s v="EN EJECUCIÓN"/>
    <d v="2026-08-10T00:00:00"/>
    <n v="0.25"/>
    <s v="Se evidenció la remisión del seguimiento preliminar de los Planes de Mejoramiento correspondiente al primer trimestre de 2026, junto con la matriz de acciones de mejora para su revisión y análisis."/>
    <s v="EN EJECUCIÓN"/>
    <m/>
    <s v="EFECTIVO"/>
    <s v="ABIERTO"/>
    <m/>
    <s v=""/>
    <s v=""/>
    <s v=""/>
    <s v=""/>
    <s v=""/>
    <s v=""/>
    <s v=""/>
    <m/>
    <m/>
    <m/>
    <s v="SIN INICIAR"/>
    <s v="EFECTIVO"/>
    <s v="ABIERTO"/>
    <m/>
    <s v=""/>
    <s v=""/>
    <s v=""/>
    <s v=""/>
    <s v=""/>
    <s v=""/>
    <s v=""/>
    <m/>
    <m/>
    <m/>
    <s v="SIN INICIAR"/>
    <s v="EFECTIVO"/>
    <s v="ABIERTO"/>
    <m/>
  </r>
  <r>
    <n v="268"/>
    <x v="0"/>
    <x v="5"/>
    <s v="Dirección General"/>
    <m/>
    <s v="2022_MC_H3"/>
    <n v="1"/>
    <x v="34"/>
    <x v="58"/>
    <s v="FORTALECIMIENTO ORGANIZACIONAL Y SIMPLIFICACIÓN DE PROCESOS"/>
    <s v="Desconocimiento por parte de los procesos de la generación de autoevaluaciones"/>
    <s v="Desconocimiento por parte de los procesos de la generación de autoevaluaciones"/>
    <s v="Acción correctiva"/>
    <s v="MC_AC3"/>
    <s v="Presentar informess de autoevaluación semestrales acotrde con Plan de acción_x000a_"/>
    <s v="Informe semestral"/>
    <n v="2"/>
    <d v="2026-01-01T00:00:00"/>
    <d v="2026-12-31T00:00:00"/>
    <n v="54"/>
    <s v="03. Gestión de Análisis y Mejora Continua"/>
    <s v="Acción Cumplida Pendiente evaluación tercera Linea"/>
    <n v="0"/>
    <s v="Actividad reformulada con periodicidad semestral"/>
    <n v="0"/>
    <d v="2026-05-11T00:00:00"/>
    <s v="Pendiente de inicio de ejecución"/>
    <n v="0"/>
    <x v="0"/>
    <d v="2026-06-04T00:00:00"/>
    <n v="0.25"/>
    <s v="No fue posible identificar evidencias para el presente período de análisis"/>
    <s v="SIN INICIAR"/>
    <s v="No aplica"/>
    <s v="No aplica"/>
    <s v="No aplica"/>
    <n v="0"/>
    <s v="Actividad reformulada con periodicidad semestral. Primer seguimiento se realiza en el mes de julio"/>
    <n v="0"/>
    <n v="46213"/>
    <s v="Pendiente de inicio de ejecución"/>
    <n v="0"/>
    <s v="EN EJECUCIÓN"/>
    <d v="2026-08-10T00:00:00"/>
    <n v="0"/>
    <s v="No fue posible identificar evidencias para el presente período de análisis"/>
    <s v="SIN INICIAR"/>
    <m/>
    <s v="EFECTIVO"/>
    <s v="ABIERTO"/>
    <m/>
    <s v=""/>
    <s v=""/>
    <s v=""/>
    <s v=""/>
    <s v=""/>
    <s v=""/>
    <s v=""/>
    <m/>
    <m/>
    <m/>
    <s v="SIN INICIAR"/>
    <s v="EFECTIVO"/>
    <s v="ABIERTO"/>
    <m/>
    <s v=""/>
    <s v=""/>
    <s v=""/>
    <s v=""/>
    <s v=""/>
    <s v=""/>
    <s v=""/>
    <m/>
    <m/>
    <m/>
    <s v="SIN INICIAR"/>
    <s v="EFECTIVO"/>
    <s v="ABIERTO"/>
    <m/>
  </r>
  <r>
    <n v="269"/>
    <x v="0"/>
    <x v="5"/>
    <s v="Dirección General"/>
    <m/>
    <s v="2022_MC_H3"/>
    <n v="0"/>
    <x v="34"/>
    <x v="58"/>
    <s v="FORTALECIMIENTO ORGANIZACIONAL Y SIMPLIFICACIÓN DE PROCESOS"/>
    <s v="Desconocimiento por parte de los procesos de la generación de autoevaluaciones"/>
    <s v="Desconocimiento por parte de los procesos de la generación de autoevaluaciones"/>
    <s v="Acción correctiva"/>
    <s v="MC_AC9"/>
    <s v="Monitorear la formulación y ejecución de las acciones derivadas de los planes de mejora"/>
    <s v="Informes de monitoreos "/>
    <n v="4"/>
    <d v="2026-01-01T00:00:00"/>
    <d v="2026-12-31T00:00:00"/>
    <n v="54"/>
    <s v="03. Gestión de Análisis y Mejora Continua"/>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x v="0"/>
    <d v="2026-06-04T00:00:00"/>
    <n v="0.25"/>
    <s v="Se evidencia que durante el mes de abril de 2026 se realizó el primer monitoreo a los planes de mejoramiento, así como la aprobación de su reformulación en Comité de Control Interno. La evidencia permite verificar avances en la ejecución de la acción correctiva relacionada con el monitoreo de la formulación y ejecución de las acciones derivadas de los planes de mejora. No obstante, desde la tercera línea de defensa se recomienda continuar fortaleciendo el monitoreo y control sobre el cumplimiento de las acciones formuladas, con el fin de prevenir incumplimientos y garantizar el cierre oportuno de los hallazgos identificad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s v="EN EJECUCIÓN"/>
    <d v="2026-08-10T00:00:00"/>
    <n v="0.25"/>
    <s v="Se evidenció la remisión del seguimiento preliminar de los Planes de Mejoramiento correspondiente al primer trimestre de 2026, junto con la matriz de acciones de mejora para su revisión y análisis."/>
    <s v="EN EJECUCIÓN"/>
    <m/>
    <s v="EFECTIVO"/>
    <s v="ABIERTO"/>
    <m/>
    <s v=""/>
    <s v=""/>
    <s v=""/>
    <s v=""/>
    <s v=""/>
    <s v=""/>
    <s v=""/>
    <m/>
    <m/>
    <m/>
    <s v="SIN INICIAR"/>
    <s v="EFECTIVO"/>
    <s v="ABIERTO"/>
    <m/>
    <s v=""/>
    <s v=""/>
    <s v=""/>
    <s v=""/>
    <s v=""/>
    <s v=""/>
    <s v=""/>
    <m/>
    <m/>
    <m/>
    <s v="SIN INICIAR"/>
    <s v="EFECTIVO"/>
    <s v="ABIERTO"/>
    <m/>
  </r>
  <r>
    <n v="270"/>
    <x v="0"/>
    <x v="5"/>
    <s v="Subdirección estrategica"/>
    <m/>
    <s v="2022_EN_H2"/>
    <n v="1"/>
    <x v="35"/>
    <x v="170"/>
    <s v="GESTIÓN DEL CONOCIMIENTO Y LA INNOVACIÓN"/>
    <s v="Falencias en el  diligenciamiento del formato de caracterizacion del proceso. "/>
    <s v="Falencias en el  diligenciamiento del formato de caracterizacion del proceso. "/>
    <s v="Acción correctiva"/>
    <s v="EN_AC1"/>
    <s v="Actualizar la Caracterización del Proceso, en los campos del Hacer y Verificar, asi mismo en las actividades críticas de control_x000a__x000a_"/>
    <s v="Documento caracterización del proceso de Educación Nacional para Bomberos, actualizado"/>
    <n v="1"/>
    <d v="2022-11-15T00:00:00"/>
    <d v="2023-06-30T00:00:00"/>
    <n v="33.75"/>
    <s v="10. Educación Nacionalpara Bomberos"/>
    <m/>
    <n v="0"/>
    <n v="0"/>
    <n v="0"/>
    <d v="2026-05-11T00:00:00"/>
    <s v="Sin seguimiento "/>
    <n v="0"/>
    <x v="1"/>
    <d v="2026-06-08T00:00:00"/>
    <n v="0"/>
    <s v="Se evidencia ausencia de monitoreo por parte de la primera y segunda línea de defensa, así como falta de soportes documentales que permitan verificar la ejecución de la acción correctiva. En consecuencia, desde la tercera línea de defensa no es posible determinar el estado real de avance de la acción formulada. Se recomienda fortalecer los mecanismos de monitoreo, seguimiento y reporte, garantizando la generación y conservación de evidencias que respalden el cumplimiento de los compromisos establecidos en el plan de mejoramiento."/>
    <s v="VENCIDA"/>
    <s v="No aplica"/>
    <s v="No aplica"/>
    <s v="No aplica"/>
    <n v="0"/>
    <s v="Sin reporte de información por parte de la primera linea de defensa"/>
    <n v="0"/>
    <n v="46213"/>
    <s v="No se evidencia seguimiento"/>
    <n v="0"/>
    <s v="VENCIDO"/>
    <d v="2026-08-12T00:00:00"/>
    <n v="0"/>
    <s v="No fue posible identificar evidencias para el presente período de análisis"/>
    <s v="VENCIDA"/>
    <m/>
    <s v="EFECTIVO"/>
    <s v="ABIERTO"/>
    <m/>
    <s v=""/>
    <s v=""/>
    <s v=""/>
    <s v=""/>
    <s v=""/>
    <s v=""/>
    <s v=""/>
    <m/>
    <m/>
    <m/>
    <s v="SIN INICIAR"/>
    <s v="EFECTIVO"/>
    <s v="ABIERTO"/>
    <m/>
    <s v=""/>
    <s v=""/>
    <s v=""/>
    <s v=""/>
    <s v=""/>
    <s v=""/>
    <s v=""/>
    <m/>
    <m/>
    <m/>
    <s v="SIN INICIAR"/>
    <s v="EFECTIVO"/>
    <s v="ABIERTO"/>
    <m/>
  </r>
  <r>
    <n v="271"/>
    <x v="0"/>
    <x v="5"/>
    <s v="Subdirección estrategica"/>
    <m/>
    <s v="2022_EN_H2"/>
    <n v="0"/>
    <x v="35"/>
    <x v="170"/>
    <s v="GESTIÓN DEL CONOCIMIENTO Y LA INNOVACIÓN"/>
    <s v="Falta Estandarizar la denominacion del tramite &quot;AVAL Y RECONOCIMIENTO DE INSTRUCTORES"/>
    <s v="Falta Estandarizar la denominacion del tramite &quot;AVAL Y RECONOCIMIENTO DE INSTRUCTORES"/>
    <s v="Acción correctiva"/>
    <s v="EN_AC2"/>
    <s v="Estandarizar la denominacion del tramite &quot;AVAL Y RECONOCIMIENTO DE INSTRUCTORES, en los siguientes documentos:  Manual de Educacion y Formacion para bomberos , en el  procedimiento para la solicitud de aval y reconocimeinto de instructores y en  el OPA  "/>
    <s v="Numero de documentos programados para actualizar/ Numero de documentos actualizados "/>
    <n v="3"/>
    <d v="2022-11-15T00:00:00"/>
    <d v="2023-06-30T00:00:00"/>
    <n v="33.75"/>
    <s v="10. Educación Nacionalpara Bomberos"/>
    <m/>
    <n v="1"/>
    <s v="Se actualizaron los documentos del SIGE"/>
    <s v="https://dnbcgovco-my.sharepoint.com/:f:/g/personal/planeacion_dnbc_gov_co/IgC5kXqR4V0nTaHvwiZWXltvAYv7nqk-yTXwtoINqpfBzlc?e=Xqggcp"/>
    <d v="2026-05-11T00:00:00"/>
    <s v="Sin seguimiento actualizado. Se toma último seguimiento_x000a_Seguimiento 2024: Se evidencia que cumple con los criterios solicitados ya que  se estandarizada a denominacion del tramite &quot;AVAL Y RECONOCIMIENTO DE INSTRUCTORES,  ya que adjunta Manual de Educacion y Formacion para bomberos , en el  procedimiento para la solicitud de aval y reconocimeinto de instructores y en  el OPA   donde se Estandariza la denominacion del tramite &quot;AVAL Y RECONOCIMIENTO DE INSTRUCTORES"/>
    <n v="1"/>
    <x v="2"/>
    <d v="2026-06-08T00:00:00"/>
    <n v="0"/>
    <s v="Se evidencia ausencia de monitoreo por parte de la primera y segunda línea de defensa, así como falta de soportes documentales que permitan verificar la ejecución de la acción correctiva. En consecuencia, desde la tercera línea de defensa no es posible determinar el estado real de avance de la acción formulada. Se recomienda fortalecer los mecanismos de monitoreo, seguimiento y reporte, garantizando la generación y conservación de evidencias que respalden el cumplimiento de los compromisos establecidos en el plan de mejoramiento."/>
    <s v="VENCIDA"/>
    <s v="No aplica"/>
    <s v="No aplica"/>
    <s v="No aplica"/>
    <n v="0"/>
    <s v="Sin reporte de información por parte de la primera linea de defensa"/>
    <n v="0"/>
    <n v="46213"/>
    <s v="No se evidencia seguimiento. Se toma último seguimiento_x000a_Seguimiento 2024: Se evidencia que cumple con los criterios solicitados ya que  se estandarizada a denominacion del tramite &quot;AVAL Y RECONOCIMIENTO DE INSTRUCTORES,  ya que adjunta Manual de Educacion y Formacion para bomberos , en el  procedimiento para la solicitud de aval y reconocimeinto de instructores y en  el OPA   donde se Estandariza la denominacion del tramite &quot;AVAL Y RECONOCIMIENTO DE INSTRUCTORES_x000a_Link SIGE https://dnbcgovco-my.sharepoint.com/my?id=%2Fpersonal%2Fplaneacion%5Fdnbc%5Fgov%5Fco%2FDocuments%2FDocumentos%20SIGE%2F2%2E%20Procesos%2F2%2E%20Procesos%20Misionales%2F10%2E%20Educaci%C3%B3n%20Nacional%20para%20Bomberos&amp;viewid=efb70791%2Db8ab%2D49e7%2Db552%2Dd3d4cbe976b9"/>
    <n v="1"/>
    <s v="CUMPLIDO"/>
    <d v="2026-08-12T00:00:00"/>
    <n v="1"/>
    <s v="Se recomienda que, para el próximo seguimiento, se aporte evidencia documental que soporte la implementación de la actividad, particularmente los documentos o registros que acrediten la estandarización de la denominación del trámite “Aval y Reconocimiento de Instructores” en el procedimiento de Educación y Formación para Bomberos y en el OPA, con el fin de facilitar su verificación y garantizar la trazabilidad del cumplimiento reportado."/>
    <s v="C. EXTRATEMPORANEAMENTE"/>
    <m/>
    <s v="EFECTIVO"/>
    <s v="ABIERTO"/>
    <m/>
    <s v=""/>
    <s v=""/>
    <s v=""/>
    <s v=""/>
    <s v=""/>
    <s v=""/>
    <s v=""/>
    <m/>
    <m/>
    <m/>
    <s v="SIN INICIAR"/>
    <s v="EFECTIVO"/>
    <s v="ABIERTO"/>
    <m/>
    <s v=""/>
    <s v=""/>
    <s v=""/>
    <s v=""/>
    <s v=""/>
    <s v=""/>
    <s v=""/>
    <m/>
    <m/>
    <m/>
    <s v="SIN INICIAR"/>
    <s v="EFECTIVO"/>
    <s v="ABIERTO"/>
    <m/>
  </r>
  <r>
    <n v="272"/>
    <x v="0"/>
    <x v="5"/>
    <s v="Subdirección Administrativa y Financiera"/>
    <m/>
    <s v="2022_TI_H7"/>
    <n v="1"/>
    <x v="35"/>
    <x v="171"/>
    <m/>
    <s v="_x000a_Desconocimiento del procedimiento de generación de informes estadisticos del aplicativo ORFEO_x000a__x000a_No existe un diagnostico de necesidades de parametrización por proceso, frente a niveles de usuario, reportes y generacion de informes estadisticos."/>
    <s v="No existe un diagnostico de necesidades de parametrización por proceso, frente a niveles de usuario, reportes y generacion de informes estadisticos."/>
    <s v="Acción correctiva"/>
    <s v="TI_AC24"/>
    <s v="Realizar diagnóstico de necesidades de parametrización por proceso, frente a niveles de usuario, reportes y generacion de informes estadisticos."/>
    <s v="Informe diagnóstico"/>
    <n v="1"/>
    <d v="2022-11-15T00:00:00"/>
    <d v="2023-06-30T00:00:00"/>
    <n v="33.75"/>
    <s v="18. Gestión de Tecnología e Informática"/>
    <s v="Realizar seguimiento"/>
    <n v="1"/>
    <s v="Se adjunta como evidencia documento diagnóstico de necesidades de parametrización del Sistema de Información RUE 2.0, incluyendo definición de roles de usuario, reglas funcionales por proceso, requerimientos de reportes, tableros e indicadores para generación de información estadística."/>
    <s v="https://dnbcgovco-my.sharepoint.com/:f:/g/personal/planeacion_dnbc_gov_co/IgB-4M0M0QFBT5ksUFTt5vBYAbdJmXGZRaiLCyWSNAvgCFE?e=ylRHIq"/>
    <d v="2026-05-11T00:00:00"/>
    <s v="Se aporta formato de necesidad de RUE 2.0 "/>
    <n v="1"/>
    <x v="2"/>
    <d v="2026-06-08T00:00:00"/>
    <n v="1"/>
    <s v="Se evidencia la elaboración del diagnóstico de necesidades de parametrización del Sistema de Información RUE 2.0, incluyendo la definición de roles de usuario, requerimientos funcionales, reportes estadísticos, indicadores y mecanismos de control de acceso. La evidencia aportada permite validar el cumplimiento de la acción correctiva formulada y la atención de las debilidades identificadas en el hallazg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n reporte de información por parte de la primera linea de defensa"/>
    <n v="0"/>
    <n v="46214"/>
    <s v="Actividad con cumplimiento reportado en el primer trimestre 2026"/>
    <n v="1"/>
    <s v="CUMPLIDO"/>
    <d v="2026-08-14T00:00:00"/>
    <n v="1"/>
    <s v="Se evidenció que la actividad reportó cumplimiento durante el primer trimestre de 2026, por lo que para el segundo trimestre se mantiene como cumplida."/>
    <s v="C. EXTRATEMPORANEAMENTE"/>
    <m/>
    <s v="EFECTIVO"/>
    <s v="ABIERTO"/>
    <m/>
    <s v=""/>
    <s v=""/>
    <s v=""/>
    <s v=""/>
    <s v=""/>
    <s v=""/>
    <s v=""/>
    <m/>
    <m/>
    <m/>
    <s v="SIN INICIAR"/>
    <s v="EFECTIVO"/>
    <s v="ABIERTO"/>
    <m/>
    <s v=""/>
    <s v=""/>
    <s v=""/>
    <s v=""/>
    <s v=""/>
    <s v=""/>
    <s v=""/>
    <m/>
    <m/>
    <m/>
    <s v="SIN INICIAR"/>
    <s v="EFECTIVO"/>
    <s v="ABIERTO"/>
    <m/>
  </r>
  <r>
    <n v="273"/>
    <x v="0"/>
    <x v="5"/>
    <s v="Subdirección Administrativa y Financiera"/>
    <m/>
    <s v="2022_TI_H7"/>
    <n v="0"/>
    <x v="35"/>
    <x v="171"/>
    <m/>
    <s v="_x000a_Desconocimiento del procedimiento de generación de informes estadisticos del aplicativo ORFEO_x000a__x000a_No existe un diagnostico de necesidades de parametrización por proceso, frente a niveles de usuario, reportes y generacion de informes estadisticos."/>
    <s v="No existe un diagnostico de necesidades de parametrización por proceso, frente a niveles de usuario, reportes y generacion de informes estadisticos."/>
    <s v="Acción correctiva"/>
    <s v="TI_AC25"/>
    <s v="Implementar las acciones de mejora identificadas en el diagnostico."/>
    <s v="Acciones de mejora implemnetadas, respecto a los niveles de usuario, reportes y generacion de informes estadisticos."/>
    <n v="1"/>
    <d v="2023-07-01T00:00:00"/>
    <d v="2023-09-30T00:00:00"/>
    <n v="13.350000000000001"/>
    <s v="18. Gestión de Tecnología e Informática"/>
    <s v="Realizar seguimiento"/>
    <n v="1"/>
    <s v="Se adjuntan soportes de implementación de acciones de mejora identificadas en el diagnóstico del Sistema de Información RUE, evidenciando priorización e incorporación de ajustes funcionales, de parametrización y generación de reportes."/>
    <s v="https://dnbcgovco-my.sharepoint.com/:f:/g/personal/planeacion_dnbc_gov_co/IgA1WVB7uTW2QLTZOFjiTgNNAQxQwmPr2UXQhBrvADIwGzQ?e=aCtqVh"/>
    <d v="2026-05-11T00:00:00"/>
    <s v="Se aporta formato de necesidad de RUE 2.0. No se tienen evidencias de su implementación."/>
    <n v="0.5"/>
    <x v="1"/>
    <d v="2026-06-08T00:00:00"/>
    <n v="0"/>
    <s v="No fue posible identificar evidencias para el presente período de análisis"/>
    <s v="VENCIDA"/>
    <s v="No aplica"/>
    <s v="No aplica"/>
    <s v="No aplica"/>
    <n v="0"/>
    <s v="Sin reporte de información por parte de la primera linea de defensa"/>
    <n v="0"/>
    <n v="46214"/>
    <s v="En el primer trimestre se adjuntó formato de necesidad de RUE 2.0. Segundo trimestre no se reporta información"/>
    <n v="0.5"/>
    <s v="VENCIDO"/>
    <d v="2026-08-12T00:00:00"/>
    <n v="0"/>
    <s v="No fue posible identificar evidencias para el presente período de análisis"/>
    <s v="VENCIDA"/>
    <m/>
    <s v="EFECTIVO"/>
    <s v="ABIERTO"/>
    <m/>
    <s v=""/>
    <s v=""/>
    <s v=""/>
    <s v=""/>
    <s v=""/>
    <s v=""/>
    <s v=""/>
    <m/>
    <m/>
    <m/>
    <s v="SIN INICIAR"/>
    <s v="EFECTIVO"/>
    <s v="ABIERTO"/>
    <m/>
    <s v=""/>
    <s v=""/>
    <s v=""/>
    <s v=""/>
    <s v=""/>
    <s v=""/>
    <s v=""/>
    <m/>
    <m/>
    <m/>
    <s v="SIN INICIAR"/>
    <s v="EFECTIVO"/>
    <s v="ABIERTO"/>
    <m/>
  </r>
  <r>
    <n v="274"/>
    <x v="0"/>
    <x v="5"/>
    <s v="Subdirección Administrativa y Financiera"/>
    <m/>
    <s v="2022_TI_H7"/>
    <n v="0"/>
    <x v="35"/>
    <x v="171"/>
    <s v="GESTIÓN DOCUMENTAL"/>
    <s v="_x000a_Falta de diligencia en el registro de la información ORFEO ."/>
    <s v="_x000a_Falta de diligencia en el registro de la información ORFEO ."/>
    <s v="Acción correctiva"/>
    <s v="Pendiente"/>
    <s v="Realizar un taller de como registrar en ORFEO la información según la denominación de los campos del aplicativo "/>
    <s v="Listado de asistencia del taller "/>
    <n v="1"/>
    <d v="2022-11-15T00:00:00"/>
    <d v="2023-06-30T00:00:00"/>
    <n v="33.75"/>
    <s v="17. Gestión Documental"/>
    <m/>
    <n v="0"/>
    <d v="1899-12-30T00:00:00"/>
    <n v="0"/>
    <d v="2026-05-11T00:00:00"/>
    <s v="Se recibió información antigua por parte del proceso y no se evidencian soportes en la carpeta compartida por planeación"/>
    <n v="0"/>
    <x v="0"/>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VENCIDA"/>
    <s v="No aplica"/>
    <s v="No aplica"/>
    <s v="No aplica"/>
    <s v="REVISAR"/>
    <s v="PENDIENTE. Este hallazgo es muy antiguo y el proceso de gestión al usuario no tiene nisiquiera la información de la política que se refiere. En la reunión inicial con Planeación y Control Interno se quedó de revisar este ítem para que no perjudique la gestión del área."/>
    <s v="EVIDENCIAS SEGUNDO TRIMESTRE 2026 PLAN MEJORA"/>
    <n v="46214"/>
    <s v="Sin información del hallazgo "/>
    <n v="0"/>
    <s v="VENCIDO"/>
    <d v="2026-08-12T00:00:00"/>
    <n v="0"/>
    <s v="No fue posible identificar evidencias para el presente período de análisis"/>
    <s v="VENCIDA"/>
    <m/>
    <s v="EFECTIVO"/>
    <s v="ABIERTO"/>
    <m/>
    <s v=""/>
    <s v=""/>
    <s v=""/>
    <s v=""/>
    <s v=""/>
    <s v=""/>
    <s v=""/>
    <m/>
    <m/>
    <m/>
    <s v="SIN INICIAR"/>
    <s v="EFECTIVO"/>
    <s v="ABIERTO"/>
    <m/>
    <s v=""/>
    <s v=""/>
    <s v=""/>
    <s v=""/>
    <s v=""/>
    <s v=""/>
    <s v=""/>
    <m/>
    <m/>
    <m/>
    <s v="SIN INICIAR"/>
    <s v="EFECTIVO"/>
    <s v="ABIERTO"/>
    <m/>
  </r>
  <r>
    <n v="275"/>
    <x v="0"/>
    <x v="5"/>
    <s v="Dirección General"/>
    <m/>
    <s v="2022_GC_H1"/>
    <n v="1"/>
    <x v="35"/>
    <x v="172"/>
    <m/>
    <s v="Falta de seguimiento al trámite de carga de informacion solicitada por las areas y procesos para publicar en la pagina web de la entidad."/>
    <s v="Falta de seguimiento al trámite de carga de informacion solicitada por las areas y procesos para publicar en la pagina web de la entidad."/>
    <s v="Acción correctiva"/>
    <s v="GCo_AC5"/>
    <s v="Actualizar el procedimiento de publicación de información en página web , con la inclusion de una accion critica de control (ACC) que indique &quot;Verificar con el enlace responsable de la solicitud, la validéz y oportunidad de la información publicada.&quot;"/>
    <s v="Procedimiento de publicación de información en página web actualizado"/>
    <n v="1"/>
    <d v="2026-03-01T00:00:00"/>
    <d v="2026-06-30T00:00:00"/>
    <n v="17.849999999999998"/>
    <s v="02. Gestión de Comunicaciones"/>
    <m/>
    <n v="0"/>
    <s v="Se informa que esta en etapa de elaboración "/>
    <n v="0"/>
    <d v="2026-05-11T00:00:00"/>
    <s v="No ha dado inicio a la ejecución"/>
    <n v="0"/>
    <x v="0"/>
    <d v="2026-05-28T00:00:00"/>
    <n v="0"/>
    <s v="No fue posible identificar evidencias para el presente período de análisis"/>
    <s v="SIN INICIAR"/>
    <s v="No aplica"/>
    <s v="No aplica"/>
    <s v="No aplica"/>
    <n v="1"/>
    <s v="Se actualizó el procedimiento de publicación de información en la página web, incorporando la Acción Crítica de Control (ACC) para verificar con el enlace responsable de la solicitud la validez y oportunidad de la información publicada. El documento fue remitido al proceso de Planeación Estratégica y actualmente se encuentra en proceso de revisión y aprobación para continuar con el trámite correspondiente."/>
    <s v="https://dnbcgovco-my.sharepoint.com/personal/planeacion_dnbc_gov_co/_layouts/15/onedrive.aspx?id=%2Fpersonal%2Fplaneacion%5Fdnbc%5Fgov%5Fco%2FDocuments%2FDocumentos%20SIGE%2F6%2E%20Planes%2FPLAN%20DE%20MEJORA%2F2026%2F02%2E%20Seguimiento%20Segundo%20Trimestre%2F02%2E%20Gesti%C3%B3n%20de%20Comunicaciones%2FGC%2DAC5&amp;viewid=efb70791%2Db8ab%2D49e7%2Db552%2Dd3d4cbe976b9&amp;ct=1783095595106&amp;or=OWA%2DNTB%2DMail&amp;ga=1"/>
    <n v="46213"/>
    <s v="El documento se encuentra en revisión del proceso de Análisis y Mejora Continua y la Lider del Proceso"/>
    <n v="0.8"/>
    <s v="EN EJECUCIÓN"/>
    <m/>
    <m/>
    <m/>
    <m/>
    <m/>
    <s v="EFECTIVO"/>
    <s v="ABIERTO"/>
    <m/>
    <s v=""/>
    <s v=""/>
    <s v=""/>
    <s v=""/>
    <s v=""/>
    <s v=""/>
    <s v=""/>
    <m/>
    <m/>
    <m/>
    <s v="SIN INICIAR"/>
    <s v="EFECTIVO"/>
    <s v="ABIERTO"/>
    <m/>
    <s v=""/>
    <s v=""/>
    <s v=""/>
    <s v=""/>
    <s v=""/>
    <s v=""/>
    <s v=""/>
    <m/>
    <m/>
    <m/>
    <s v="SIN INICIAR"/>
    <s v="EFECTIVO"/>
    <s v="ABIERTO"/>
    <m/>
  </r>
  <r>
    <n v="276"/>
    <x v="0"/>
    <x v="5"/>
    <s v="Subdirección estrategica"/>
    <m/>
    <s v="2022_EN_H3"/>
    <n v="1"/>
    <x v="35"/>
    <x v="173"/>
    <s v="GESTIÓN DEL CONOCIMIENTO Y LA INNOVACIÓN"/>
    <s v="Desconocimiento del procedimiento de formulacion de indicadores para la medicion de la gestion del proceso."/>
    <s v="Desconocimiento del procedimiento de formulacion de indicadores para la medicion de la gestion del proceso."/>
    <s v="Acción correctiva"/>
    <s v="EN_AC3"/>
    <s v="Formular los indicadores para medir el cumplimiento de las actividades establecidas en la caracterización del proceso."/>
    <s v="Fichas de indicadores del proceso"/>
    <n v="1"/>
    <d v="2022-11-15T00:00:00"/>
    <d v="2023-06-30T00:00:00"/>
    <n v="33.75"/>
    <s v="10. Educación Nacionalpara Bomberos"/>
    <m/>
    <n v="1"/>
    <s v="Se adjunta tablero de indicadores "/>
    <n v="0"/>
    <d v="2026-05-11T00:00:00"/>
    <s v="Sin seguimiento actualizado. Se toma último seguimiento_x000a_Se evidencia que cumple con los criterios solicitados dado que Formularon los indicadores para medir el cumplimiento de las actividades establecidas en la caracterización del proceso. Dado que adjunta el tablero de indicadores del proceso actualizado_x000a_Se sugiere la eliminación de este hallazgo dado que ya se formularon los indicadores en bse a la caracterización del proceso actualizado "/>
    <s v="Si"/>
    <x v="2"/>
    <d v="2026-05-15T00:00:00"/>
    <n v="0"/>
    <s v="No fue posible identificar evidencias para el presente período de análisis"/>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n reporte de información por parte de la primera linea de defensa"/>
    <n v="0"/>
    <n v="46213"/>
    <s v="No se evidencia seguimiento. Se toma último seguimiento_x000a_Se evidencia que cumple con los criterios solicitados dado que Formularon los indicadores para medir el cumplimiento de las actividades establecidas en la caracterización del proceso. Dado que adjunta el tablero de indicadores del proceso actualizado_x000a_Se sugiere la eliminación de este hallazgo dado que ya se formularon los indicadores en bse a la caracterización del proceso actualizado "/>
    <n v="1"/>
    <s v="CUMPLIDO"/>
    <d v="2026-08-12T00:00:00"/>
    <n v="0"/>
    <s v="No fue posible identificar evidencias para el presente período de análisis"/>
    <s v="SIN INICIAR"/>
    <m/>
    <s v="EFECTIVO"/>
    <s v="ABIERTO"/>
    <m/>
    <s v=""/>
    <s v=""/>
    <s v=""/>
    <s v=""/>
    <s v=""/>
    <s v=""/>
    <s v=""/>
    <m/>
    <m/>
    <m/>
    <s v="SIN INICIAR"/>
    <s v="EFECTIVO"/>
    <s v="ABIERTO"/>
    <m/>
    <s v=""/>
    <s v=""/>
    <s v=""/>
    <s v=""/>
    <s v=""/>
    <s v=""/>
    <s v=""/>
    <m/>
    <m/>
    <m/>
    <s v="SIN INICIAR"/>
    <s v="EFECTIVO"/>
    <s v="ABIERTO"/>
    <m/>
  </r>
  <r>
    <n v="277"/>
    <x v="0"/>
    <x v="5"/>
    <s v="Subdirección estrategica"/>
    <m/>
    <s v="2022_EN_H5"/>
    <n v="1"/>
    <x v="35"/>
    <x v="174"/>
    <s v="GESTIÓN DEL CONOCIMIENTO Y LA INNOVACIÓN"/>
    <s v="Debilidad de los controles establecidos en el procedimiento de trámite de registros y firma de certificados."/>
    <s v="Debilidad de los controles establecidos en el procedimiento de trámite de registros y firma de certificados."/>
    <s v="Acción correctiva"/>
    <s v="EN_AC4"/>
    <s v="Validación de los trámites de firmas de certificados por parte del gestor del proceso."/>
    <s v="Validaciones registradas en el FORMATO_x000a_BASE DE DATOS CERTIFICADOS TRAMITADOS FO-EN-01-01"/>
    <n v="1"/>
    <d v="2022-11-15T00:00:00"/>
    <d v="2023-06-30T00:00:00"/>
    <n v="33.75"/>
    <s v="10. Educación Nacionalpara Bomberos"/>
    <m/>
    <n v="1"/>
    <s v="Se adjunta matriz de base de datos de certificados"/>
    <s v="https://dnbcgovco-my.sharepoint.com/:f:/g/personal/planeacion_dnbc_gov_co/IgC5kXqR4V0nTaHvwiZWXltvAYv7nqk-yTXwtoINqpfBzlc?e=Xqggcp"/>
    <d v="2026-05-11T00:00:00"/>
    <s v="Sin seguimiento actualizado. Se toma último seguimiento_x000a_Se evidencia que cumple con los criterios solicitados ya que adjunta Validaciones registradas en el FORMATO BASE DE DATOS CERTIFICADOS TRAMITADOS FO-EN-01-01"/>
    <s v="Si"/>
    <x v="2"/>
    <d v="2026-06-08T00:00:00"/>
    <n v="0"/>
    <s v="Se evidencia ausencia de monitoreo por parte de la primera y segunda línea de defensa, así como falta de soportes documentales que permitan verificar la ejecución de la acción correctiva. En consecuencia, desde la tercera línea de defensa no es posible determinar el estado real de avance de la acción formulada. Se recomienda fortalecer los mecanismos de monitoreo, seguimiento y reporte, garantizando la generación y conservación de evidencias que respalden el cumplimiento de los compromisos establecidos en el plan de mejoramiento."/>
    <s v="VENCIDA"/>
    <s v="No aplica"/>
    <s v="No aplica"/>
    <s v="No aplica"/>
    <n v="0"/>
    <s v="Sin reporte de información por parte de la primera linea de defensa"/>
    <n v="0"/>
    <n v="46213"/>
    <s v="No se evidencia seguimiento. Se toma último seguimiento_x000a_Se evidencia que cumple con los criterios solicitados ya que adjunta Validaciones registradas en el FORMATO BASE DE DATOS CERTIFICADOS TRAMITADOS FO-EN-01-01_x000a_Link SIGE https://dnbcgovco-my.sharepoint.com/my?id=%2Fpersonal%2Fplaneacion%5Fdnbc%5Fgov%5Fco%2FDocuments%2FDocumentos%20SIGE%2F2%2E%20Procesos%2F2%2E%20Procesos%20Misionales%2F10%2E%20Educaci%C3%B3n%20Nacional%20para%20Bomberos&amp;viewid=efb70791%2Db8ab%2D49e7%2Db552%2Dd3d4cbe976b9"/>
    <n v="1"/>
    <s v="CUMPLIDO"/>
    <d v="2026-08-12T00:00:00"/>
    <n v="1"/>
    <s v="Se evidenció que la segunda línea de defensa reportó la validación de la actividad, soportada en las validaciones registradas en el Formato Base de Datos Certificados Tramitados FO-EN-01-01. No obstante, la primera línea de defensa no reportó de manera completa la evidencia correspondiente, por lo que se recomienda fortalecer el reporte y los soportes en los próximos seguimientos."/>
    <s v="C. EXTRATEMPORANEAMENTE"/>
    <m/>
    <s v="EFECTIVO"/>
    <s v="ABIERTO"/>
    <m/>
    <s v=""/>
    <s v=""/>
    <s v=""/>
    <s v=""/>
    <s v=""/>
    <s v=""/>
    <s v=""/>
    <m/>
    <m/>
    <m/>
    <s v="SIN INICIAR"/>
    <s v="EFECTIVO"/>
    <s v="ABIERTO"/>
    <m/>
    <s v=""/>
    <s v=""/>
    <s v=""/>
    <s v=""/>
    <s v=""/>
    <s v=""/>
    <s v=""/>
    <m/>
    <m/>
    <m/>
    <s v="SIN INICIAR"/>
    <s v="EFECTIVO"/>
    <s v="ABIERTO"/>
    <m/>
  </r>
  <r>
    <n v="278"/>
    <x v="0"/>
    <x v="5"/>
    <s v="Subdirección estrategica"/>
    <m/>
    <s v="2022_EN_H7"/>
    <n v="1"/>
    <x v="35"/>
    <x v="175"/>
    <s v="GESTIÓN DEL CONOCIMIENTO Y LA INNOVACIÓN"/>
    <s v="Desconocimiento del requisito en busca de un bien superior por parte del PENB en beneficio de los cuerpos de bomberos en los territorios."/>
    <s v="Desconocimiento del requisito en busca de un bien superior por parte del PENB en beneficio de los cuerpos de bomberos en los territorios."/>
    <s v="Acción correctiva"/>
    <s v="EN_AC5"/>
    <s v="Procedimiento de Gestión de Registro cursos formulado, con actividad de control sobre la cantidad de participantes acorde a la norma_x000a_"/>
    <s v="Procedimiento formulado"/>
    <n v="1"/>
    <d v="2026-04-01T00:00:00"/>
    <d v="2026-06-30T00:00:00"/>
    <n v="13.350000000000001"/>
    <s v="10. Educación Nacionalpara Bomberos"/>
    <m/>
    <n v="0"/>
    <n v="0"/>
    <n v="0"/>
    <d v="2026-05-11T00:00:00"/>
    <s v="Sin seguimiento "/>
    <n v="0"/>
    <x v="0"/>
    <d v="2026-06-08T00:00:00"/>
    <n v="0"/>
    <s v="Se evidencia ausencia de monitoreo por parte de la primera y segunda línea de defensa, así como falta de soportes documentales que permitan verificar la ejecución de la acción correctiva. En consecuencia, desde la tercera línea de defensa no es posible determinar el estado real de avance de la acción formulada. Se recomienda fortalecer los mecanismos de monitoreo, seguimiento y reporte, garantizando la generación y conservación de evidencias que respalden el cumplimiento de los compromisos establecidos en el plan de mejoramiento."/>
    <s v="SIN INICIAR"/>
    <s v="No aplica"/>
    <s v="No aplica"/>
    <s v="No aplica"/>
    <n v="0"/>
    <s v="Sin reporte de información por parte de la primera linea de defensa"/>
    <n v="0"/>
    <n v="46213"/>
    <s v="No se evidencia seguimiento"/>
    <n v="0"/>
    <s v="EN EJECUCIÓN"/>
    <d v="2026-08-12T00:00:00"/>
    <n v="0"/>
    <s v="No fue posible identificar evidencias para el presente período de análisis"/>
    <s v="SIN INICIAR"/>
    <m/>
    <s v="EFECTIVO"/>
    <s v="ABIERTO"/>
    <m/>
    <s v=""/>
    <s v=""/>
    <s v=""/>
    <s v=""/>
    <s v=""/>
    <s v=""/>
    <s v=""/>
    <m/>
    <m/>
    <m/>
    <s v="SIN INICIAR"/>
    <s v="EFECTIVO"/>
    <s v="ABIERTO"/>
    <m/>
    <s v=""/>
    <s v=""/>
    <s v=""/>
    <s v=""/>
    <s v=""/>
    <s v=""/>
    <s v=""/>
    <m/>
    <m/>
    <m/>
    <s v="SIN INICIAR"/>
    <s v="EFECTIVO"/>
    <s v="ABIERTO"/>
    <m/>
  </r>
  <r>
    <n v="279"/>
    <x v="0"/>
    <x v="5"/>
    <s v="Subdirección Administrativa y Financiera"/>
    <m/>
    <s v="2022_AU_H8"/>
    <n v="1"/>
    <x v="35"/>
    <x v="176"/>
    <s v="SERVICIO AL CIUDADANO"/>
    <s v="Debilidad en los controles dentro de la gestión del proceso."/>
    <s v="Debilidad en los controles dentro de la gestión del proceso."/>
    <s v="Acción correctiva"/>
    <s v="AU_AC9"/>
    <s v="Generar un Control de documentos en el procedimiento de radicación para la verificación de orden y secuencia elemental."/>
    <s v="Verificaciones realizadas de los documentos radicados/ total de documentos radicados *100"/>
    <n v="1"/>
    <d v="2022-11-15T00:00:00"/>
    <d v="2023-06-30T00:00:00"/>
    <n v="33.75"/>
    <s v="05. Gestión de Atención al Usuario"/>
    <m/>
    <n v="1"/>
    <s v="Actualmente se utiliza un sistema de gestión por etiquetas para organizar la revisión y trámite de las solicitudes que ingresan a la DNBC."/>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utiliza herramienta outlook para la organización de correos. No obstante, se debe revisar su parametrización y documentación"/>
    <n v="1"/>
    <x v="2"/>
    <d v="2026-05-15T00:00:00"/>
    <n v="1"/>
    <s v="Se presenta como evidencia una captura de pantalla del sistema Outlook, en la que se observa la utilización de categorías o etiquetas para la clasificación y organización de los correos electrónicos relacionados con las solicitudes que ingresan a la Entidad. El soporte permite evidenciar la implementación de un mecanismo de organización para la gestión de los correos recibidos."/>
    <s v="C. EXTRATEMPORANEAMENTE"/>
    <s v="No aplica"/>
    <s v="No aplica"/>
    <s v="No aplica"/>
    <n v="1"/>
    <s v="Actualmente se utiliza un sistema de gestión por etiquetas para organizar la revisión y trámite de las solicitudes que ingresan a la DNBC."/>
    <n v="0"/>
    <n v="46214"/>
    <s v="Se utiliza herramienta outlook para la organización de correos. No obstante, se debe revisar su parametrización y documentación"/>
    <n v="1"/>
    <s v="CUMPLIDO"/>
    <d v="2026-07-27T00:00:00"/>
    <n v="1"/>
    <s v="Se evidencio que se soporta de trazabilidad de correos de las solicitudes ingresadas a la entidad"/>
    <s v="C. OPORTUNAMENTE"/>
    <m/>
    <s v="EFECTIVO"/>
    <s v="ABIERTO"/>
    <m/>
    <s v=""/>
    <s v=""/>
    <s v=""/>
    <s v=""/>
    <s v=""/>
    <s v=""/>
    <s v=""/>
    <m/>
    <m/>
    <m/>
    <s v="SIN INICIAR"/>
    <s v="EFECTIVO"/>
    <s v="ABIERTO"/>
    <m/>
    <s v=""/>
    <s v=""/>
    <s v=""/>
    <s v=""/>
    <s v=""/>
    <s v=""/>
    <s v=""/>
    <m/>
    <m/>
    <m/>
    <s v="SIN INICIAR"/>
    <s v="EFECTIVO"/>
    <s v="ABIERTO"/>
    <m/>
  </r>
  <r>
    <n v="280"/>
    <x v="0"/>
    <x v="5"/>
    <s v="Subdirección estrategica"/>
    <m/>
    <s v="2022_EN_H9"/>
    <n v="1"/>
    <x v="35"/>
    <x v="177"/>
    <s v="GESTIÓN DEL CONOCIMIENTO Y LA INNOVACIÓN"/>
    <s v="Falta de detalle en la ejecución de la revisión de los documentos tramitados"/>
    <s v="Falta de detalle en la ejecución de la revisión de los documentos tramitados"/>
    <s v="Acción correctiva"/>
    <s v="EN_AC6"/>
    <s v="Actualización del procedimiento de solicitud de registros y firma de certificados, en la actividad de verificación de requisitos para firma."/>
    <s v="Procedimiento actualizado"/>
    <n v="1"/>
    <d v="2022-11-15T00:00:00"/>
    <d v="2023-06-30T00:00:00"/>
    <n v="33.75"/>
    <s v="10. Educación Nacionalpara Bomberos"/>
    <m/>
    <n v="1"/>
    <s v="Se adjunta PDF de actualización de procedimientos"/>
    <s v="https://dnbcgovco-my.sharepoint.com/:f:/g/personal/planeacion_dnbc_gov_co/IgC5kXqR4V0nTaHvwiZWXltvAYv7nqk-yTXwtoINqpfBzlc?e=Xqggcp"/>
    <d v="2026-05-11T00:00:00"/>
    <s v="Sin seguimiento actualizado. Se toma último seguimiento_x000a__x000a_Se evidencia que cumple con criterios ya que adjuntan la Actualización del procedimiento de solicitud de registros y firma de certificados, en la actividad de verificación de requisitos para firma._x000a_Se sugiere la eliminación de este hallazgo dado que ya se cuenta con el procedimiento actualizado "/>
    <s v="Si"/>
    <x v="2"/>
    <d v="2026-06-08T00:00:00"/>
    <n v="0"/>
    <s v="Se evidencia ausencia de monitoreo por parte de la primera y segunda línea de defensa, así como falta de soportes documentales que permitan verificar la ejecución de la acción correctiva. En consecuencia, desde la tercera línea de defensa no es posible determinar el estado real de avance de la acción formulada. Se recomienda fortalecer los mecanismos de monitoreo, seguimiento y reporte, garantizando la generación y conservación de evidencias que respalden el cumplimiento de los compromisos establecidos en el plan de mejoramiento."/>
    <s v="VENCIDA"/>
    <s v="No aplica"/>
    <s v="No aplica"/>
    <s v="No aplica"/>
    <n v="0"/>
    <s v="Sin reporte de información por parte de la primera linea de defensa"/>
    <n v="0"/>
    <n v="46213"/>
    <s v="No se evidencia seguimiento. Se toma último seguimiento_x000a__x000a_Se evidencia que cumple con criterios ya que adjuntan la Actualización del procedimiento de solicitud de registros y firma de certificados, en la actividad de verificación de requisitos para firma._x000a_Se sugiere la eliminación de este hallazgo dado que ya se cuenta con el procedimiento actualizado _x000a_Link SIGE https://dnbcgovco-my.sharepoint.com/my?id=%2Fpersonal%2Fplaneacion%5Fdnbc%5Fgov%5Fco%2FDocuments%2FDocumentos%20SIGE%2F2%2E%20Procesos%2F2%2E%20Procesos%20Misionales%2F10%2E%20Educaci%C3%B3n%20Nacional%20para%20Bomberos&amp;viewid=efb70791%2Db8ab%2D49e7%2Db552%2Dd3d4cbe976b9"/>
    <n v="1"/>
    <s v="CUMPLIDO"/>
    <d v="2026-08-12T00:00:00"/>
    <n v="1005"/>
    <s v="Se evidenció que la segunda línea de defensa reportó la validación de la actividad, soportada en las validaciones registradas en el Formato Base de Datos Certificados Tramitados FO-EN-01-01. No obstante, la primera línea de defensa no reportó de manera completa la evidencia correspondiente, por lo que se recomienda fortalecer el reporte y los soportes en los próximos seguimientos."/>
    <s v="C. EXTRATEMPORANEAMENTE"/>
    <m/>
    <s v="EFECTIVO"/>
    <s v="ABIERTO"/>
    <m/>
    <s v=""/>
    <s v=""/>
    <s v=""/>
    <s v=""/>
    <s v=""/>
    <s v=""/>
    <s v=""/>
    <m/>
    <m/>
    <m/>
    <s v="SIN INICIAR"/>
    <s v="EFECTIVO"/>
    <s v="ABIERTO"/>
    <m/>
    <s v=""/>
    <s v=""/>
    <s v=""/>
    <s v=""/>
    <s v=""/>
    <s v=""/>
    <s v=""/>
    <m/>
    <m/>
    <m/>
    <s v="SIN INICIAR"/>
    <s v="EFECTIVO"/>
    <s v="ABIERTO"/>
    <m/>
  </r>
  <r>
    <n v="281"/>
    <x v="0"/>
    <x v="5"/>
    <s v="Subdirección estrategica"/>
    <m/>
    <s v="2022_EN_H1"/>
    <n v="1"/>
    <x v="35"/>
    <x v="178"/>
    <s v="GESTIÓN DEL CONOCIMIENTO Y LA INNOVACIÓN"/>
    <s v="Falta de definición en el marco normativo que regula el tema"/>
    <s v="Falta de definición en el marco normativo que regula el tema"/>
    <s v="Acción correctiva"/>
    <s v="EN_AC7"/>
    <s v="Actualización Manual de lineamientos proceso de educación"/>
    <s v="Manual Actualizado"/>
    <n v="1"/>
    <d v="2022-11-15T00:00:00"/>
    <d v="2023-06-30T00:00:00"/>
    <n v="33.75"/>
    <s v="10. Educación Nacionalpara Bomberos"/>
    <m/>
    <n v="1"/>
    <s v="Se adjunta manual de lineamientos del proceso"/>
    <s v="https://dnbcgovco-my.sharepoint.com/:f:/g/personal/planeacion_dnbc_gov_co/IgC5kXqR4V0nTaHvwiZWXltvAYv7nqk-yTXwtoINqpfBzlc?e=Xqggcp"/>
    <d v="2026-05-11T00:00:00"/>
    <s v="Sin seguimiento actualizado. Se toma último seguimiento_x000a__x000a_Se evidencia que cumple con criterios ya que adjuntan laActualización Manual de lineamientos proceso de educación_x000a_Se sugiere la eliminación de este hallazgo ya que cuenta con la actualización del manual "/>
    <s v="Si"/>
    <x v="2"/>
    <d v="2026-06-08T00:00:00"/>
    <n v="0"/>
    <s v="Se evidencia ausencia de monitoreo por parte de la primera y segunda línea de defensa, así como falta de soportes documentales que permitan verificar la ejecución de la acción correctiva. En consecuencia, desde la tercera línea de defensa no es posible determinar el estado real de avance de la acción formulada. Se recomienda fortalecer los mecanismos de monitoreo, seguimiento y reporte, garantizando la generación y conservación de evidencias que respalden el cumplimiento de los compromisos establecidos en el plan de mejoramiento."/>
    <s v="VENCIDA"/>
    <s v="No aplica"/>
    <s v="No aplica"/>
    <s v="No aplica"/>
    <n v="0"/>
    <s v="Sin reporte de información por parte de la primera linea de defensa"/>
    <n v="0"/>
    <n v="46213"/>
    <s v="No se evidencia seguimiento. Se toma último seguimiento_x000a__x000a_Se evidencia que cumple con criterios ya que adjuntan laActualización Manual de lineamientos proceso de educación_x000a_Se sugiere la eliminación de este hallazgo ya que cuenta con la actualización del manual _x000a_Link SIGE https://dnbcgovco-my.sharepoint.com/my?id=%2Fpersonal%2Fplaneacion%5Fdnbc%5Fgov%5Fco%2FDocuments%2FDocumentos%20SIGE%2F2%2E%20Procesos%2F2%2E%20Procesos%20Misionales%2F10%2E%20Educaci%C3%B3n%20Nacional%20para%20Bomberos&amp;viewid=efb70791%2Db8ab%2D49e7%2Db552%2Dd3d4cbe976b9"/>
    <n v="1"/>
    <s v="CUMPLIDO"/>
    <d v="2026-08-12T00:00:00"/>
    <n v="1"/>
    <s v="Se evidenció que la primera línea de defensa no reportó avance de la actividad; no obstante, la segunda línea de defensa reportó la actualización del Manual de Lineamientos del proceso de Educación y Formación para Bomberos. El documento aportado corresponde al Anexo Lineamientos de Educación y Formación para Bomberos, código MN-EN-01-Anexo, versión 4, vigente desde el 04 de diciembre de 2023, por lo que se evidencia cumplimiento de la actividad."/>
    <m/>
    <m/>
    <s v="EFECTIVO"/>
    <s v="ABIERTO"/>
    <m/>
    <s v=""/>
    <s v=""/>
    <s v=""/>
    <s v=""/>
    <s v=""/>
    <s v=""/>
    <s v=""/>
    <m/>
    <m/>
    <m/>
    <s v="SIN INICIAR"/>
    <s v="EFECTIVO"/>
    <s v="ABIERTO"/>
    <m/>
    <s v=""/>
    <s v=""/>
    <s v=""/>
    <s v=""/>
    <s v=""/>
    <s v=""/>
    <s v=""/>
    <m/>
    <m/>
    <m/>
    <s v="SIN INICIAR"/>
    <s v="EFECTIVO"/>
    <s v="ABIERTO"/>
    <m/>
  </r>
  <r>
    <n v="282"/>
    <x v="0"/>
    <x v="5"/>
    <s v="Subdirección estrategica"/>
    <m/>
    <s v="2022_EN_H4"/>
    <n v="1"/>
    <x v="35"/>
    <x v="179"/>
    <s v="GESTIÓN DEL CONOCIMIENTO Y LA INNOVACIÓN"/>
    <s v="Falta de detalle en la ejecución de la revisión de los documentos tramitados._x000a_Falta de rigor en la radicacion de solicitudes y complementos a los trámites."/>
    <s v="Falta de detalle en la ejecución de la revisión de los documentos tramitados."/>
    <s v="Acción correctiva"/>
    <s v="EN_AC8"/>
    <s v="Actualización del procedimiento de aval de instructores. Incluyendo acción en la política de operación, indicando que: &quot;…Toda la documentacion tramitada debe contar con radicado DNBC en el sistema de gestion documental ORFEO…&quot;"/>
    <s v="Procedimiento actualizado"/>
    <n v="1"/>
    <d v="2022-11-15T00:00:00"/>
    <d v="2023-06-30T00:00:00"/>
    <n v="33.75"/>
    <s v="10. Educación Nacionalpara Bomberos"/>
    <m/>
    <n v="1"/>
    <s v="se adjunta pdf de actualización de procedimiento"/>
    <s v="https://dnbcgovco-my.sharepoint.com/:f:/g/personal/planeacion_dnbc_gov_co/IgC5kXqR4V0nTaHvwiZWXltvAYv7nqk-yTXwtoINqpfBzlc?e=Xqggcp"/>
    <d v="2026-05-11T00:00:00"/>
    <s v="Sin seguimiento actualizado. Se toma último seguimiento_x000a__x000a_Se evidencia que Cumple con criterios ya que adjunta la actualización  del procedimiento de aval de instructores. Incluyendo acción en la política de operación, indicando que: &quot;…Toda la documentacion tramitada debe contar con radicado DNBC en el sistema de gestion documental ORFEO…&quot;_x000a_Se sugiere la eliminación de este hallazgo dado que ya cuenta con la actualización requerida"/>
    <s v="Si"/>
    <x v="2"/>
    <d v="2026-06-08T00:00:00"/>
    <n v="0"/>
    <s v="Se evidencia ausencia de monitoreo por parte de la primera y segunda línea de defensa, así como falta de soportes documentales que permitan verificar la ejecución de la acción correctiva. En consecuencia, desde la tercera línea de defensa no es posible determinar el estado real de avance de la acción formulada. Se recomienda fortalecer los mecanismos de monitoreo, seguimiento y reporte, garantizando la generación y conservación de evidencias que respalden el cumplimiento de los compromisos establecidos en el plan de mejoramiento."/>
    <s v="VENCIDA"/>
    <s v="No aplica"/>
    <s v="No aplica"/>
    <s v="No aplica"/>
    <n v="0"/>
    <s v="Sin reporte de información por parte de la primera linea de defensa"/>
    <n v="0"/>
    <n v="46213"/>
    <s v="No se evidencia seguimiento. Se toma último seguimiento_x000a__x000a_Se evidencia que Cumple con criterios ya que adjunta la actualización  del procedimiento de aval de instructores. Incluyendo acción en la política de operación, indicando que: &quot;…Toda la documentacion tramitada debe contar con radicado DNBC en el sistema de gestion documental ORFEO…&quot;_x000a_Se sugiere la eliminación de este hallazgo dado que ya cuenta con la actualización requerida_x000a_Link SIGE https://dnbcgovco-my.sharepoint.com/my?id=%2Fpersonal%2Fplaneacion%5Fdnbc%5Fgov%5Fco%2FDocuments%2FDocumentos%20SIGE%2F2%2E%20Procesos%2F2%2E%20Procesos%20Misionales%2F10%2E%20Educaci%C3%B3n%20Nacional%20para%20Bomberos&amp;viewid=efb70791%2Db8ab%2D49e7%2Db552%2Dd3d4cbe976b9"/>
    <n v="1"/>
    <s v="CUMPLIDO"/>
    <d v="2026-08-12T00:00:00"/>
    <n v="1"/>
    <s v="Se evidenció que la primera línea de defensa no reportó avance de la actividad; no obstante, la segunda línea de defensa reportó la actualización del procedimiento de aval de instructores, incluyendo una acción en la política de operación relacionada con el requisito de contar con radicado DNBC en el sistema de gestión documental ORFEO. En consecuencia, se evidencia cumplimiento de la actividad."/>
    <s v="C. EXTRATEMPORANEAMENTE"/>
    <m/>
    <s v="EFECTIVO"/>
    <s v="ABIERTO"/>
    <m/>
    <s v=""/>
    <s v=""/>
    <s v=""/>
    <s v=""/>
    <s v=""/>
    <s v=""/>
    <s v=""/>
    <m/>
    <m/>
    <m/>
    <s v="SIN INICIAR"/>
    <s v="EFECTIVO"/>
    <s v="ABIERTO"/>
    <m/>
    <s v=""/>
    <s v=""/>
    <s v=""/>
    <s v=""/>
    <s v=""/>
    <s v=""/>
    <s v=""/>
    <m/>
    <m/>
    <m/>
    <s v="SIN INICIAR"/>
    <s v="EFECTIVO"/>
    <s v="ABIERTO"/>
    <m/>
  </r>
  <r>
    <n v="283"/>
    <x v="0"/>
    <x v="5"/>
    <s v="Subdirección estrategica"/>
    <m/>
    <s v="2022_EN_H6"/>
    <n v="1"/>
    <x v="35"/>
    <x v="180"/>
    <s v="GESTIÓN DEL CONOCIMIENTO Y LA INNOVACIÓN"/>
    <s v="Generación de respuestas parciales a las solicitudes tramitadas._x000a_Solicitudes incompletas tramitadas con anterioridad por parte de los cuerpos de bomberos, sin conexión de trámites."/>
    <s v="Generación de respuestas parciales a las solicitudes tramitadas"/>
    <s v="Acción correctiva"/>
    <s v="EN_AC9"/>
    <s v="Actualización del procedimiento de aval de instructores. Incluyendo una accion en las politicas de operación que diga: &quot;…Para la verificación de los documentos de respuesta se deben incluir los soportes, la matriz  de análisis y la respuesta en un solo correo electrónico dirigido al responsable de la revisión final...&quot;"/>
    <s v="Procedimiento actualizado"/>
    <n v="1"/>
    <d v="2022-11-15T00:00:00"/>
    <d v="2023-06-30T00:00:00"/>
    <n v="33.75"/>
    <s v="10. Educación Nacionalpara Bomberos"/>
    <m/>
    <n v="1"/>
    <s v="se adjunta pdf de actualización de procedimiento"/>
    <s v="https://dnbcgovco-my.sharepoint.com/:f:/g/personal/planeacion_dnbc_gov_co/IgC5kXqR4V0nTaHvwiZWXltvAYv7nqk-yTXwtoINqpfBzlc?e=Xqggcp"/>
    <d v="2026-05-11T00:00:00"/>
    <s v="Sin seguimiento actualizado. Se toma último seguimiento_x000a__x000a_Se evidencia que Cumple con criterios ya que adjunta la actualización  ddel procedimiento de aval de instructores. Incluyendo una accion en las politicas de operación que diga: &quot;…Para la verificación de los documentos de respuesta se deben incluir los soportes, la matriz  de análisis y la respuesta en un solo correo electrónico dirigido al responsable de la revisión final...&quot;_x000a_Se sugiere la eliminación de este hallazgo dado que ya cuenta con la actualización requerida"/>
    <s v="Si"/>
    <x v="2"/>
    <d v="2026-06-08T00:00:00"/>
    <n v="0"/>
    <s v="Se evidencia ausencia de monitoreo por parte de la primera y segunda línea de defensa, así como falta de soportes documentales que permitan verificar la ejecución de la acción correctiva. En consecuencia, desde la tercera línea de defensa no es posible determinar el estado real de avance de la acción formulada. Se recomienda fortalecer los mecanismos de monitoreo, seguimiento y reporte, garantizando la generación y conservación de evidencias que respalden el cumplimiento de los compromisos establecidos en el plan de mejoramiento."/>
    <s v="VENCIDA"/>
    <s v="No aplica"/>
    <s v="No aplica"/>
    <s v="No aplica"/>
    <n v="0"/>
    <s v="Sin reporte de información por parte de la primera linea de defensa"/>
    <n v="0"/>
    <n v="46213"/>
    <s v="No se evidencia seguimiento. Se toma último seguimiento_x000a__x000a_Se evidencia que Cumple con criterios ya que adjunta la actualización  ddel procedimiento de aval de instructores. Incluyendo una accion en las politicas de operación que diga: &quot;…Para la verificación de los documentos de respuesta se deben incluir los soportes, la matriz  de análisis y la respuesta en un solo correo electrónico dirigido al responsable de la revisión final...&quot;_x000a_Se sugiere la eliminación de este hallazgo dado que ya cuenta con la actualización requerida_x000a_Link SIGE https://dnbcgovco-my.sharepoint.com/my?id=%2Fpersonal%2Fplaneacion%5Fdnbc%5Fgov%5Fco%2FDocuments%2FDocumentos%20SIGE%2F2%2E%20Procesos%2F2%2E%20Procesos%20Misionales%2F10%2E%20Educaci%C3%B3n%20Nacional%20para%20Bomberos&amp;viewid=efb70791%2Db8ab%2D49e7%2Db552%2Dd3d4cbe976b9"/>
    <n v="1"/>
    <s v="CUMPLIDO"/>
    <m/>
    <m/>
    <m/>
    <m/>
    <m/>
    <s v="EFECTIVO"/>
    <s v="ABIERTO"/>
    <m/>
    <s v=""/>
    <s v=""/>
    <s v=""/>
    <s v=""/>
    <s v=""/>
    <s v=""/>
    <s v=""/>
    <m/>
    <m/>
    <m/>
    <s v="SIN INICIAR"/>
    <s v="EFECTIVO"/>
    <s v="ABIERTO"/>
    <m/>
    <s v=""/>
    <s v=""/>
    <s v=""/>
    <s v=""/>
    <s v=""/>
    <s v=""/>
    <s v=""/>
    <m/>
    <m/>
    <m/>
    <s v="SIN INICIAR"/>
    <s v="EFECTIVO"/>
    <s v="ABIERTO"/>
    <m/>
  </r>
  <r>
    <n v="284"/>
    <x v="0"/>
    <x v="5"/>
    <s v="Subdirección Administrativa y Financiera"/>
    <m/>
    <s v="2022_TI_H8"/>
    <n v="1"/>
    <x v="35"/>
    <x v="181"/>
    <m/>
    <s v="Configuracion De Niveles De Seguridad De La Informacion En Los Usuarios_x000a_Falta Criterios De Parametrizacion De Los Niveles De Acceso Por Usuario"/>
    <s v="Falta Criterios De Parametrizacion De Los Niveles De Acceso Por Usuario"/>
    <s v="Acción correctiva"/>
    <s v="TI_AC26"/>
    <s v="Construcción De Tabla De Niveles De Acceso A La Información En ORFEO Por Nivel De Usuario."/>
    <s v="TABLA DE NIVELES DE ACCESO ALA INFORMACION POR NIVEL DE USUARIO EN ORFEO"/>
    <n v="1"/>
    <d v="2022-11-15T00:00:00"/>
    <d v="2023-06-30T00:00:00"/>
    <n v="33.75"/>
    <s v="18. Gestión de Tecnología e Informática"/>
    <s v="Realizar seguimiento"/>
    <n v="1"/>
    <s v="Se aporta como evidencia tabla de niveles de acceso a la información en ORFEO NG soportada en los perfiles institucionales configurados y en el Manual de Gestión de Usuarios – Administrar Perfiles, documentando roles, permisos, tipos de radicado, tipos documentales y controles de acceso por nivel de usuario."/>
    <s v="https://dnbcgovco-my.sharepoint.com/:f:/g/personal/planeacion_dnbc_gov_co/IgB1QMzvYiM7T5Z1lVGEpGUBAfoO-PzjS-O2nmKgLlfZ7C4?e=PsKfsW"/>
    <d v="2026-05-11T00:00:00"/>
    <s v="Se incluye tabla de información orfeo"/>
    <n v="1"/>
    <x v="2"/>
    <d v="2026-06-08T00:00:00"/>
    <n v="1"/>
    <s v="Se evidencia la elaboración e implementación de la Tabla de Niveles de Acceso a la Información en ORFEO NG por perfil de usuario, documentando perfiles, permisos, restricciones y controles de acceso conforme a los principios de segregación de funciones y control basado en roles. La evidencia permite validar el cumplimiento de la acción correctiva y la atención de la causa relacionada con la falta de criterios de parametrización de los niveles de acceso por usuari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n reporte de información por parte de la primera linea de defensa"/>
    <n v="0"/>
    <n v="46214"/>
    <s v="Actividad con cumplimiento reportado en el primer trimestre 2026"/>
    <n v="1"/>
    <s v="CUMPLIDO"/>
    <d v="2026-08-14T00:00:00"/>
    <n v="1"/>
    <s v="Se evidenció que la actividad reportó cumplimiento durante el primer trimestre de 2026, por lo que para el segundo trimestre se mantiene como cumplida."/>
    <s v="C. EXTRATEMPORANEAMENTE"/>
    <m/>
    <s v="EFECTIVO"/>
    <s v="ABIERTO"/>
    <m/>
    <s v=""/>
    <s v=""/>
    <s v=""/>
    <s v=""/>
    <s v=""/>
    <s v=""/>
    <s v=""/>
    <m/>
    <m/>
    <m/>
    <s v="SIN INICIAR"/>
    <s v="EFECTIVO"/>
    <s v="ABIERTO"/>
    <m/>
    <s v=""/>
    <s v=""/>
    <s v=""/>
    <s v=""/>
    <s v=""/>
    <s v=""/>
    <s v=""/>
    <m/>
    <m/>
    <m/>
    <s v="SIN INICIAR"/>
    <s v="EFECTIVO"/>
    <s v="ABIERTO"/>
    <m/>
  </r>
  <r>
    <n v="285"/>
    <x v="0"/>
    <x v="5"/>
    <s v="Subdirección estrategica"/>
    <m/>
    <s v="2022_EN_H8"/>
    <n v="1"/>
    <x v="35"/>
    <x v="182"/>
    <s v="GESTIÓN DEL CONOCIMIENTO Y LA INNOVACIÓN"/>
    <s v="Desconocimiento de la aplicabilidad de la normativa y los lineamientos emitidos por MINTIC"/>
    <s v="Desconocimiento de la aplicabilidad de la normativa y los lineamientos emitidos por MINTIC"/>
    <s v="Acción correctiva"/>
    <s v="EN_AC10"/>
    <s v="Publicación de los requisitos para el Reconocimiento de Centros de Entrenamiento de Brigadas Contra Incendios plasmados en la resolución 256 de 2014 "/>
    <s v="Publicaciones realizadas"/>
    <n v="1"/>
    <d v="2022-11-15T00:00:00"/>
    <d v="2023-06-30T00:00:00"/>
    <n v="33.75"/>
    <s v="10. Educación Nacionalpara Bomberos"/>
    <m/>
    <n v="0"/>
    <n v="0"/>
    <n v="0"/>
    <d v="2026-05-11T00:00:00"/>
    <s v="Sin seguimiento "/>
    <n v="0"/>
    <x v="1"/>
    <d v="2026-06-08T00:00:00"/>
    <n v="0"/>
    <s v="Se evidencia ausencia de monitoreo por parte de la primera y segunda línea de defensa, así como falta de soportes documentales que permitan verificar la ejecución de la acción correctiva. En consecuencia, desde la tercera línea de defensa no es posible determinar el estado real de avance de la acción formulada. Se recomienda fortalecer los mecanismos de monitoreo, seguimiento y reporte, garantizando la generación y conservación de evidencias que respalden el cumplimiento de los compromisos establecidos en el plan de mejoramiento."/>
    <s v="VENCIDA"/>
    <s v="No aplica"/>
    <s v="No aplica"/>
    <s v="No aplica"/>
    <n v="0"/>
    <s v="Sin reporte de información por parte de la primera linea de defensa"/>
    <n v="0"/>
    <n v="46213"/>
    <s v="No se evidencia seguimiento"/>
    <n v="0"/>
    <s v="VENCIDO"/>
    <d v="2026-08-12T00:00:00"/>
    <n v="0"/>
    <s v="No fue posible identificar evidencias para el presente período de análisis"/>
    <s v="VENCIDA"/>
    <m/>
    <s v="EFECTIVO"/>
    <s v="ABIERTO"/>
    <m/>
    <s v=""/>
    <s v=""/>
    <s v=""/>
    <s v=""/>
    <s v=""/>
    <s v=""/>
    <s v=""/>
    <m/>
    <m/>
    <m/>
    <s v="SIN INICIAR"/>
    <s v="EFECTIVO"/>
    <s v="ABIERTO"/>
    <m/>
    <s v=""/>
    <s v=""/>
    <s v=""/>
    <s v=""/>
    <s v=""/>
    <s v=""/>
    <s v=""/>
    <m/>
    <m/>
    <m/>
    <s v="SIN INICIAR"/>
    <s v="EFECTIVO"/>
    <s v="ABIERTO"/>
    <m/>
  </r>
  <r>
    <n v="286"/>
    <x v="0"/>
    <x v="5"/>
    <s v="Subdirección Administrativa y Financiera"/>
    <m/>
    <s v="2022_CO_H2"/>
    <n v="1"/>
    <x v="36"/>
    <x v="183"/>
    <m/>
    <s v="No se verificó la inclusión de la totalidad de los requisitos exigibles en materia de SST"/>
    <s v="No se verificó la inclusión de la totalidad de los requisitos exigibles en materia de SST"/>
    <s v="Acción correctiva"/>
    <s v="GC_AC9"/>
    <s v="Incluir  en el Manual de supervisión la definición  de una responsabilidad del supervisor la cual quedaría así: Verificar que el contratista realice la inducción en sst antes de iniciar con la ejecución del contrato "/>
    <s v="Manual de supervisión actualizado"/>
    <n v="1"/>
    <d v="2023-02-02T00:00:00"/>
    <d v="2023-06-30T00:00:00"/>
    <n v="22.2"/>
    <s v="15. Gestión Contractual"/>
    <s v="Trasnferido desde Talento humano"/>
    <n v="0"/>
    <s v="La actividad se encuentra en proceso de construcción; actualmente se trabaja en la actualización del Manual de Supervisión para incluir como responsabilidad del supervisor la verificación de la inducción en SST previa al inicio de la ejecución contractual._x000a__x000a__x000a_"/>
    <n v="0"/>
    <d v="2026-05-11T00:00:00"/>
    <s v="Sin avance en la actividad"/>
    <n v="0"/>
    <x v="1"/>
    <d v="2026-05-15T00:00:00"/>
    <n v="0"/>
    <s v="No fue posible identificar evidencias para el presente período de análisis"/>
    <s v="VENCIDA"/>
    <s v="No aplica"/>
    <s v="No aplica"/>
    <s v="No aplica"/>
    <n v="0"/>
    <s v="La actividad se encuentra en proceso de construcción; actualmente se trabaja en la actualización del Manual de Supervisión para incluir como responsabilidad del supervisor la verificación de la inducción en SST previa al inicio de la ejecución contractual._x000a__x000a__x000a_"/>
    <n v="0"/>
    <s v="11/07/206"/>
    <s v="No se evidencian soportes de la actividad"/>
    <n v="0"/>
    <s v="VENCIDO"/>
    <d v="2026-07-27T00:00:00"/>
    <n v="0"/>
    <s v="Se evidencio que la accion formulada carece de soportes que permitan verificar el cumplimiento de la actividad"/>
    <s v="VENCIDA"/>
    <m/>
    <s v="EFECTIVO"/>
    <s v="ABIERTO"/>
    <m/>
    <s v=""/>
    <s v=""/>
    <s v=""/>
    <s v=""/>
    <s v=""/>
    <s v=""/>
    <s v=""/>
    <m/>
    <m/>
    <m/>
    <s v="SIN INICIAR"/>
    <s v="EFECTIVO"/>
    <s v="ABIERTO"/>
    <m/>
    <s v=""/>
    <s v=""/>
    <s v=""/>
    <s v=""/>
    <s v=""/>
    <s v=""/>
    <s v=""/>
    <m/>
    <m/>
    <m/>
    <s v="SIN INICIAR"/>
    <s v="EFECTIVO"/>
    <s v="ABIERTO"/>
    <m/>
  </r>
  <r>
    <n v="287"/>
    <x v="0"/>
    <x v="5"/>
    <s v="Subdirección Administrativa y Financiera"/>
    <m/>
    <s v="2022_CO_H1"/>
    <n v="1"/>
    <x v="36"/>
    <x v="184"/>
    <m/>
    <s v="1. No se tiene la comunicación oportuna con el proceso de gestión contractual, para  el manejo de información de los contratistas nuevos._x000a_ _x000a_2. No se encuentra definida  una responsabilidad de envió de información (contratistas vinculados)  en el manual de contratación al equipo de SST de la  entidad de manera oportuna.  "/>
    <s v="No se encuentra definida  una responsabilidad de envió de información (contratistas vinculados)  en el manual de contratación al equipo de SST de la entidad de manera oportuna.  "/>
    <s v="Acción correctiva"/>
    <s v="GC_AC9"/>
    <s v="Incluir  en el Manual de supervisión la definición  de una responsabilidad del supervisor la cual quedaría así: Verificar que el contratista realice la inducción en sst antes de iniciar con la ejecución del contrato "/>
    <s v="Manual de supervisión actualizado"/>
    <n v="1"/>
    <d v="2023-02-02T00:00:00"/>
    <d v="2023-06-30T00:00:00"/>
    <n v="22.2"/>
    <s v="15. Gestión Contractual"/>
    <s v="En mesa de trabajo se determina que se debe es reportar seguimiento"/>
    <n v="0"/>
    <s v="La actividad se encuentra en proceso de construcción; actualmente se trabaja en la actualización del Manual de Supervisión para incluir como responsabilidad del supervisor la verificación de la inducción en SST previa al inicio de la ejecución contractual._x000a__x000a__x000a_"/>
    <n v="0"/>
    <d v="2026-05-11T00:00:00"/>
    <s v="Sin avance en la actividad"/>
    <n v="0"/>
    <x v="1"/>
    <d v="2026-05-15T00:00:00"/>
    <n v="0"/>
    <s v="No fue posible identificar evidencias para el presente período de análisis"/>
    <s v="VENCIDA"/>
    <s v="No aplica"/>
    <s v="No aplica"/>
    <s v="No aplica"/>
    <n v="0"/>
    <s v="La actividad se encuentra en proceso de construcción; actualmente se trabaja en la actualización del Manual de Supervisión para incluir como responsabilidad del supervisor la verificación de la inducción en SST previa al inicio de la ejecución contractual._x000a__x000a__x000a_"/>
    <n v="0"/>
    <s v="11/07/206"/>
    <s v="No se evidencian soportes de la actividad"/>
    <n v="0"/>
    <s v="VENCIDO"/>
    <d v="2026-07-27T00:00:00"/>
    <n v="0"/>
    <s v="Se evidencio que la accion formulada carece de soportes que permitan verificar el cumplimiento de la actividad"/>
    <s v="VENCIDA"/>
    <m/>
    <s v="EFECTIVO"/>
    <s v="ABIERTO"/>
    <m/>
    <s v=""/>
    <s v=""/>
    <s v=""/>
    <s v=""/>
    <s v=""/>
    <s v=""/>
    <s v=""/>
    <m/>
    <m/>
    <m/>
    <s v="SIN INICIAR"/>
    <s v="EFECTIVO"/>
    <s v="ABIERTO"/>
    <m/>
    <s v=""/>
    <s v=""/>
    <s v=""/>
    <s v=""/>
    <s v=""/>
    <s v=""/>
    <s v=""/>
    <m/>
    <m/>
    <m/>
    <s v="SIN INICIAR"/>
    <s v="EFECTIVO"/>
    <s v="ABIERTO"/>
    <m/>
  </r>
  <r>
    <n v="288"/>
    <x v="0"/>
    <x v="5"/>
    <s v="Dirección General"/>
    <m/>
    <s v="2022_TH_H6"/>
    <n v="1"/>
    <x v="36"/>
    <x v="185"/>
    <m/>
    <s v="Aunque el responsable de SST  realizo la solicitud de los recursos económicos a tiempo, para la implementación del sistema de gestión de seguridad y salud en el trabajo, el tesoro nacional no realizo la apropiación suficiente para la implementación sst en la Entidad., "/>
    <s v="Aunque el responsable de SST  realizo la solicitud de los recursos económicos a tiempo, para la implementación del sistema de gestión de seguridad y salud en el trabajo, el tesoro nacional no realizo la apropiación suficiente para la implementación sst en la Entidad., "/>
    <s v="Acción correctiva"/>
    <s v="PE_A6"/>
    <s v="Asignar por parte de la Alta Dirección los recursos económicos  para la implementación, sostenibilidad y mejoramiento  del SG-SST "/>
    <s v="Documento de asignación de Recursos (Desagregación presupuestal)"/>
    <s v="1"/>
    <d v="2023-01-01T00:00:00"/>
    <d v="2023-03-31T00:00:00"/>
    <n v="13.5"/>
    <s v="01. Planeación Estratégica"/>
    <s v="Continua abierta por tener actividades Gestion de talento humano"/>
    <n v="1"/>
    <s v="En 2023 se presentó desagregación presupuestal con recursos destinados a SST"/>
    <n v="0"/>
    <d v="2026-05-11T00:00:00"/>
    <s v="No se registra seguimiento"/>
    <n v="0"/>
    <x v="0"/>
    <d v="2026-06-05T00:00:00"/>
    <n v="0"/>
    <s v="No fue posible identificar evidencias para el presente período de análisis"/>
    <s v="VENCIDA"/>
    <s v="No aplica"/>
    <s v="No aplica"/>
    <s v="No aplica"/>
    <n v="1"/>
    <s v="En 2023 se presentó desagregación presupuestal con recursos destinados a SST"/>
    <s v="https://dnbcgovco-my.sharepoint.com/my?id=%2Fpersonal%2Fplaneacion%5Fdnbc%5Fgov%5Fco%2FDocuments%2FDocumentos%20SIGE%2F6%2E%20Planes%2FPLAN%20DE%20MEJORA%2F2026%2F02%2E%20Seguimiento%20Segundo%20Trimestre%2F01%2E%20Planeaci%C3%B3n%20Estrat%C3%A9gica&amp;viewid=efb70791%2Db8ab%2D49e7%2Db552%2Dd3d4cbe976b9"/>
    <n v="46213"/>
    <s v="Acción cumplida en 2023"/>
    <n v="1"/>
    <s v="CUMPLIDO"/>
    <d v="2026-08-10T00:00:00"/>
    <n v="1"/>
    <s v="Se evidenció que la acción reporta la actualización de la Segregación de Roles en 2024; sin embargo, la evidencia aportada corresponde a la Matriz de Roles y Usuarios – DNBC 2022, fechada el 31 de octubre de 2022. No obstante, de acuerdo con la información reportada y los soportes aportados, se evidenció el cumplimiento de la acción."/>
    <s v="C. OPORTUNAMENTE"/>
    <m/>
    <s v="EFECTIVO"/>
    <s v="ABIERTO"/>
    <m/>
    <s v=""/>
    <s v=""/>
    <s v=""/>
    <s v=""/>
    <s v=""/>
    <s v=""/>
    <s v=""/>
    <m/>
    <m/>
    <m/>
    <s v="SIN INICIAR"/>
    <s v="EFECTIVO"/>
    <s v="ABIERTO"/>
    <m/>
    <s v=""/>
    <s v=""/>
    <s v=""/>
    <s v=""/>
    <s v=""/>
    <s v=""/>
    <s v=""/>
    <m/>
    <m/>
    <m/>
    <s v="SIN INICIAR"/>
    <s v="EFECTIVO"/>
    <s v="ABIERTO"/>
    <m/>
  </r>
  <r>
    <n v="289"/>
    <x v="0"/>
    <x v="5"/>
    <s v="Subdirección Administrativa y Financiera"/>
    <m/>
    <s v="2022_TH_H6"/>
    <n v="0"/>
    <x v="36"/>
    <x v="185"/>
    <m/>
    <s v="No se ha implementado los controles adecuados en materia de seguridad y salud en el trabajo"/>
    <s v="No se ha implementado los controles adecuados en materia de seguridad y salud en el trabajo"/>
    <s v="Acción correctiva"/>
    <s v="TH_AC14"/>
    <s v="Aplicar los controles establecidos en la matriz IPEVR en la bodega"/>
    <s v="Controles implementados / controles identificados en la matriz * 100"/>
    <s v="100%"/>
    <d v="2023-02-02T00:00:00"/>
    <d v="2023-03-31T00:00:00"/>
    <n v="8.85"/>
    <s v="11. Gestión del Talento Humano"/>
    <s v="Hacer seguimiento"/>
    <n v="1"/>
    <s v="mantenimiento preventivo de la bodega"/>
    <s v="TH_AC14.pdf"/>
    <d v="2026-05-11T00:00:00"/>
    <s v="La descripción de la evidencia no es clara. Se evidencian 3 actas de reunión sobre visitas al estado de la bodega, no obstante no es claro de que manera se están aplicando los controles más allá del diagnostico "/>
    <n v="0.5"/>
    <x v="1"/>
    <d v="2026-05-15T00:00:00"/>
    <n v="0.5"/>
    <s v="Se evidencio que cuenta con un avance pero no cumple con la totalidad de las propuestas dentro del plazo establecido"/>
    <s v="VENCIDA"/>
    <s v="No aplica"/>
    <s v="No aplica"/>
    <s v="No aplica"/>
    <n v="1"/>
    <s v="mantenimiento preventivo de la bodega_x000a_"/>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incluye informe de seguimiento (no se evidencia envio a lider de proceso) y actas de reunión. No se evidencia controles"/>
    <n v="0.5"/>
    <s v="VENCIDO"/>
    <d v="2026-07-27T00:00:00"/>
    <n v="0.5"/>
    <s v="Se evidencio avance en la accion formulada careciendo de la totalidad de la ejecucion"/>
    <s v="VENCIDA"/>
    <m/>
    <s v="EFECTIVO"/>
    <s v="ABIERTO"/>
    <m/>
    <s v=""/>
    <s v=""/>
    <s v=""/>
    <s v=""/>
    <s v=""/>
    <s v=""/>
    <s v=""/>
    <m/>
    <m/>
    <m/>
    <s v="SIN INICIAR"/>
    <s v="EFECTIVO"/>
    <s v="ABIERTO"/>
    <m/>
    <s v=""/>
    <s v=""/>
    <s v=""/>
    <s v=""/>
    <s v=""/>
    <s v=""/>
    <s v=""/>
    <m/>
    <m/>
    <m/>
    <s v="SIN INICIAR"/>
    <s v="EFECTIVO"/>
    <s v="ABIERTO"/>
    <m/>
  </r>
  <r>
    <n v="290"/>
    <x v="0"/>
    <x v="5"/>
    <s v="Subdirección Administrativa y Financiera"/>
    <m/>
    <s v="2022_AD_H16"/>
    <n v="1"/>
    <x v="36"/>
    <x v="186"/>
    <m/>
    <s v="Aunque la entidad publicó el contrato en el SECOP, se declaro desierto dos veces, por lo anterior no se han realizado los mantenimiento correctivo y preventivo de los vehículos de la DNBC"/>
    <s v="Aunque la entidad publicó el contrato en el secop, se declaro desierto dos veces, por lo anterior no se han realizado los mantenimiento correctivo y preventivo de los vehículos de la DNBC"/>
    <s v="Acción correctiva"/>
    <s v="GA_AC03"/>
    <s v="Elaborar y Ejecutar plan o programa de mantenimiento exigidos por la norma."/>
    <s v="Plan o programa de mantenimiento ejecutado"/>
    <n v="1"/>
    <d v="2026-05-01T00:00:00"/>
    <d v="2026-12-31T00:00:00"/>
    <n v="36"/>
    <s v="14. Gestión Administrativa"/>
    <m/>
    <n v="0"/>
    <s v="En proceso de elaboración "/>
    <s v="https://dnbcgovco-my.sharepoint.com/:f:/g/personal/planeacion_dnbc_gov_co/IgCHix03hdsORJdFzXwbKzzkAYCwKvT-WMSbymO7s_ZNdBo?e=tzOHt9"/>
    <d v="2026-05-11T00:00:00"/>
    <s v="No se evidencia avance para el periodo"/>
    <n v="0"/>
    <x v="0"/>
    <d v="2026-05-29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s v="EN EJECUCIÓN"/>
    <m/>
    <m/>
    <m/>
    <m/>
    <m/>
    <s v="EFECTIVO"/>
    <s v="ABIERTO"/>
    <m/>
    <s v=""/>
    <s v=""/>
    <s v=""/>
    <s v=""/>
    <s v=""/>
    <s v=""/>
    <s v=""/>
    <m/>
    <m/>
    <m/>
    <s v="SIN INICIAR"/>
    <s v="EFECTIVO"/>
    <s v="ABIERTO"/>
    <m/>
    <s v=""/>
    <s v=""/>
    <s v=""/>
    <s v=""/>
    <s v=""/>
    <s v=""/>
    <s v=""/>
    <m/>
    <m/>
    <m/>
    <s v="SIN INICIAR"/>
    <s v="EFECTIVO"/>
    <s v="ABIERTO"/>
    <m/>
  </r>
  <r>
    <n v="291"/>
    <x v="0"/>
    <x v="5"/>
    <s v="Subdirección Administrativa y Financiera"/>
    <m/>
    <s v="2022_AD_H16"/>
    <n v="0"/>
    <x v="36"/>
    <x v="186"/>
    <m/>
    <s v="1. Falta de seguimiento a las actividades administrativas de los conductores por parte de jefes inmediatos_x000a__x000a_2. Falta de conocimiento del Manual de vehículos por parte de los conductores_x000a__x000a_3. Falta de disposición para la realización de actividades administrativas por parte de los conductores"/>
    <s v="Falta de disposición para la realización de actividades administrativas por parte de los conductores"/>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s v="14. Gestión Administrativa"/>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x v="0"/>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s v="EN EJECUCIÓN"/>
    <m/>
    <m/>
    <m/>
    <m/>
    <m/>
    <s v="EFECTIVO"/>
    <s v="ABIERTO"/>
    <m/>
    <s v=""/>
    <s v=""/>
    <s v=""/>
    <s v=""/>
    <s v=""/>
    <s v=""/>
    <s v=""/>
    <m/>
    <m/>
    <m/>
    <s v="SIN INICIAR"/>
    <s v="EFECTIVO"/>
    <s v="ABIERTO"/>
    <m/>
    <s v=""/>
    <s v=""/>
    <s v=""/>
    <s v=""/>
    <s v=""/>
    <s v=""/>
    <s v=""/>
    <m/>
    <m/>
    <m/>
    <s v="SIN INICIAR"/>
    <s v="EFECTIVO"/>
    <s v="ABIERTO"/>
    <m/>
  </r>
  <r>
    <n v="292"/>
    <x v="0"/>
    <x v="5"/>
    <s v="Subdirección Administrativa y Financiera"/>
    <m/>
    <s v="2022_AD_H16"/>
    <n v="0"/>
    <x v="36"/>
    <x v="186"/>
    <m/>
    <s v="1. Falta de seguimiento a las actividades administrativas de los conductores por parte de jefes inmediatos_x000a__x000a_2. Falta de conocimiento del Manual de vehículos por parte de los conductores_x000a__x000a_3. Falta de disposición para la realización de actividades administrativas por parte de los conductores"/>
    <s v="Falta de disposición para la realización de actividades administrativas por parte de los conductores"/>
    <s v="Acción correctiva"/>
    <s v="GA_AC16"/>
    <s v="Realizar la socializacion trimestral de la documentacion actualizada y/o liniamientos de uso y manejo de los vehiculos a los conductores y demas responsables "/>
    <s v="Socializaciones realizadas"/>
    <n v="4"/>
    <d v="2026-02-01T00:00:00"/>
    <d v="2026-12-31T00:00:00"/>
    <n v="49.5"/>
    <s v="14. Gestión Administrativa"/>
    <m/>
    <n v="1"/>
    <s v="Se realizó la capacitación al conductor de los formatos "/>
    <s v="https://dnbcgovco-my.sharepoint.com/:f:/g/personal/planeacion_dnbc_gov_co/IgDhYmMZWLOWRZ-8Bgt_Qa1fAVrnM32Mxr9QT5T3GErSv4I?e=yXGCWf"/>
    <d v="2026-05-11T00:00:00"/>
    <s v="Se adjunta acta de reunión del mes de abril donde se capacita al conductor"/>
    <n v="1"/>
    <x v="2"/>
    <d v="2026-05-29T00:00:00"/>
    <n v="0.25"/>
    <s v="Se evidencia listado de aistencia a capacitación con fecha 22/04/2026, mas no se evidencia resumen del tema tratado en dicha capacitacion"/>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aizó lacapacitación al conductorde todos los formatos "/>
    <s v="https://dnbcgovco-my.sharepoint.com/:f:/g/personal/planeacion_dnbc_gov_co/IgDjFeFpC4uhS5oeK97Jh9HtAeSD9mhp9iccyVIjcrqJ2SU?e=38n0fw"/>
    <n v="46214"/>
    <s v="Se incluye acta del mes de abirl donde se socializa información con el conductor"/>
    <n v="0.5"/>
    <s v="CUMPLIDO"/>
    <m/>
    <m/>
    <m/>
    <m/>
    <m/>
    <s v="EFECTIVO"/>
    <s v="ABIERTO"/>
    <m/>
    <s v=""/>
    <s v=""/>
    <s v=""/>
    <s v=""/>
    <s v=""/>
    <s v=""/>
    <s v=""/>
    <m/>
    <m/>
    <m/>
    <s v="SIN INICIAR"/>
    <s v="EFECTIVO"/>
    <s v="ABIERTO"/>
    <m/>
    <s v=""/>
    <s v=""/>
    <s v=""/>
    <s v=""/>
    <s v=""/>
    <s v=""/>
    <s v=""/>
    <m/>
    <m/>
    <m/>
    <s v="SIN INICIAR"/>
    <s v="EFECTIVO"/>
    <s v="ABIERTO"/>
    <m/>
  </r>
  <r>
    <n v="293"/>
    <x v="0"/>
    <x v="5"/>
    <s v="Subdirección Administrativa y Financiera"/>
    <m/>
    <s v="2022_TH_H14"/>
    <n v="1"/>
    <x v="37"/>
    <x v="187"/>
    <m/>
    <s v="Deficiencias en la implementacion y aplicabilidad del Decreto 1045 de 1978 en la DNBC._x000a__x000a_Incumpliento de la Directiva Presidencial 08 de 2022, con relación al numeral 2,1 que trata de la planeación de los periodos de disfrute de las vacaciones del personal de planta desde el inicio de cada anualidad."/>
    <s v="Incumpliento de la Directiva Presidencial 08 de 2022, con relación al numeral 2,1 que trata de la planeación de los periodos de disfrute de las vacaciones del personal de planta desde el inicio de cada anualidad."/>
    <s v="Acción correctiva"/>
    <s v="TH_AC15"/>
    <s v="Realizar la planeación de los periodos de disfrute de las vacaciones del personal de planta de la DNBC"/>
    <s v="Programa de vacaciones"/>
    <n v="1"/>
    <d v="2026-03-01T00:00:00"/>
    <d v="2026-04-30T00:00:00"/>
    <n v="8.85"/>
    <s v="11. Gestión del Talento Humano"/>
    <s v="Nómina"/>
    <n v="1"/>
    <s v="cuadro relacionando periodos de vacaciones"/>
    <s v="Cronograma de vacaciones (2).xlsx"/>
    <d v="2026-05-11T00:00:00"/>
    <s v="Se incluye cronograma de vacaciones"/>
    <n v="1"/>
    <x v="2"/>
    <d v="2026-05-15T00:00:00"/>
    <n v="0.8"/>
    <s v="Se evidencia la presentación del formato &quot;Cronograma de Vacaciones&quot; (código FO-TH-05-06, versión 1), correspondiente a la programación de la vigencia 2026. Sin embargo, el documento presenta información incompleta, al encontrarse pendientes de diligenciar campos como el período de vacaciones, el número y la fecha de la resolución para algunos funcionarios, lo que impide verificar la integridad y actualización del registro._x000a__x000a_En consecuencia, la evidencia presentada no permite verificar el cumplimiento total de la acción correctiva, por lo que se requiere completar el diligenciamiento del formato y mantenerlo debidamente actualizado."/>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adjunta cronograma"/>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Acción reportada con cumplimiento en el primer trimestre"/>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294"/>
    <x v="0"/>
    <x v="5"/>
    <s v="Subdirección Administrativa y Financiera"/>
    <m/>
    <s v="2022_GF_H5"/>
    <n v="1"/>
    <x v="37"/>
    <x v="188"/>
    <m/>
    <s v="El proceso de Gestión de talento humano no reporta a tiempo las novedades de incapacidad al área de Gestión Financiera de manera oportuna. _x000a__x000a_ No se realizó las conciliaciones entre talento humano y financiera en las licencias de incapacidades. _x000a__x000a_Falta de seguimiento y control por parte de la Gestión de talento humano y financiera "/>
    <s v="Falta de seguimiento y control por parte de la Gestión de talento humano y financiera "/>
    <s v="Acción correctiva"/>
    <s v="GF_AC1"/>
    <s v="Formulación del procedimiento Conciliaciones contables donde se cruza la información de incapacidades "/>
    <s v="Procedimiento formulado"/>
    <n v="1"/>
    <d v="2026-01-01T00:00:00"/>
    <d v="2026-03-31T00:00:00"/>
    <n v="13.5"/>
    <s v="13. Gestión Financiera"/>
    <m/>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x v="2"/>
    <d v="2026-05-29T00:00:00"/>
    <n v="1"/>
    <s v="Se evidencia procedimiento conciliaciones contables PC-GF-16 y formato PC-GF-16-01 vigencia 2025, lo que permite verificar el cumplimiento de la actividad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295"/>
    <x v="0"/>
    <x v="5"/>
    <s v="Subdirección Administrativa y Financiera"/>
    <m/>
    <s v="2022_GF_H7"/>
    <n v="1"/>
    <x v="37"/>
    <x v="189"/>
    <s v="GESTIÓN PRESUPUESTAL Y EFICIENCIA DEL GASTO PÚBLICO"/>
    <s v="Porque; Al momento de realizar el compromiso, hubo un error humano al tomar de manera incorrecta el uso presupuestal._x000a_"/>
    <s v="Error en el momento de realizar el compromiso por lo tanto se tomó de manera incorrecta el uso presupuestal "/>
    <s v="Acción correctiva"/>
    <s v="GF_AC6"/>
    <s v="Actualizar procedimiento de Gestión de Pagos incluyendo control de verificación de usos presupuestales y gestión de PAC"/>
    <s v="Procedimiento actualizados"/>
    <n v="1"/>
    <d v="2026-04-01T00:00:00"/>
    <d v="2026-06-30T00:00:00"/>
    <n v="13.350000000000001"/>
    <s v="13. Gestión Financiera"/>
    <m/>
    <n v="1"/>
    <s v="Se deja en evidencia el procedimiento de gestion de pagos "/>
    <s v="https://dnbcgovco-my.sharepoint.com/:f:/g/personal/planeacion_dnbc_gov_co/IgAKPZEalRp3T7O44VwZjBLlARF86VpmllJA36VR9-2qDG8?e=W6XaGX"/>
    <d v="2026-05-11T00:00:00"/>
    <s v="Se incluye actualización de procedimiento junto a formatos del mismo"/>
    <n v="1"/>
    <x v="2"/>
    <d v="2026-05-29T00:00:00"/>
    <n v="1"/>
    <s v="se evidencia formatos de procedimientos actualizados para la gestion de pagos PC-GF-17, FO-GF-17-01, FO-GF-02, FO-GF-03, FO-GF-04, FO-GF-05, FO-GF-06, FO-GF-07, con fecha 27/03/2026.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gestion de pagos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296"/>
    <x v="0"/>
    <x v="5"/>
    <s v="Subdirección Administrativa y Financiera"/>
    <m/>
    <s v="2022_AD_H13"/>
    <n v="1"/>
    <x v="37"/>
    <x v="190"/>
    <m/>
    <s v="Falta de seguimiento a las actividades administrativas de los conductores por parte de jefes inmediatos_x000a__x000a_ Falta de conocimiento del Manual de vehículos por parte de los conductores_x000a__x000a_Falta de disposición para la realización de actividades administrativas por parte de los conductores"/>
    <s v="Falta de disposición para la realización de actividades administrativas por parte de los conductores"/>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s v="14. Gestión Administrativa"/>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x v="0"/>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s v="EN EJECUCIÓN"/>
    <m/>
    <m/>
    <m/>
    <m/>
    <m/>
    <s v="EFECTIVO"/>
    <s v="ABIERTO"/>
    <m/>
    <s v=""/>
    <s v=""/>
    <s v=""/>
    <s v=""/>
    <s v=""/>
    <s v=""/>
    <s v=""/>
    <m/>
    <m/>
    <m/>
    <s v="SIN INICIAR"/>
    <s v="EFECTIVO"/>
    <s v="ABIERTO"/>
    <m/>
    <s v=""/>
    <s v=""/>
    <s v=""/>
    <s v=""/>
    <s v=""/>
    <s v=""/>
    <s v=""/>
    <m/>
    <m/>
    <m/>
    <s v="SIN INICIAR"/>
    <s v="EFECTIVO"/>
    <s v="ABIERTO"/>
    <m/>
  </r>
  <r>
    <n v="297"/>
    <x v="0"/>
    <x v="5"/>
    <s v="Subdirección Administrativa y Financiera"/>
    <m/>
    <s v="2022_AD_H13"/>
    <n v="0"/>
    <x v="37"/>
    <x v="190"/>
    <m/>
    <s v="Falta de seguimiento a las actividades administrativas de los conductores por parte de jefes inmediatos_x000a__x000a_ Falta de conocimiento del Manual de vehículos por parte de los conductores_x000a__x000a_Falta de disposición para la realización de actividades administrativas por parte de los conductores"/>
    <s v="Falta de disposición para la realización de actividades administrativas por parte de los conductores"/>
    <s v="Acción correctiva"/>
    <s v="GA_AC16"/>
    <s v="Realizar la socializacion trimestral de la documentacion actualizada y/o liniamientos de uso y manejo de los vehiculos a los conductores y demas responsables "/>
    <s v="Socializaciones realizadas"/>
    <n v="4"/>
    <d v="2026-02-01T00:00:00"/>
    <d v="2026-12-31T00:00:00"/>
    <n v="49.5"/>
    <s v="14. Gestión Administrativa"/>
    <m/>
    <n v="1"/>
    <s v="Se realizó la capacitación al conductor de los formatos "/>
    <s v="https://dnbcgovco-my.sharepoint.com/:f:/g/personal/planeacion_dnbc_gov_co/IgDhYmMZWLOWRZ-8Bgt_Qa1fAVrnM32Mxr9QT5T3GErSv4I?e=yXGCWf"/>
    <d v="2026-05-11T00:00:00"/>
    <s v="Se adjunta acta de reunión del mes de abril donde se capacita al conductor"/>
    <n v="1"/>
    <x v="2"/>
    <d v="2026-05-29T00:00:00"/>
    <n v="0.25"/>
    <s v="Se evidencia listado de aistencia a capacitación con fecha 22/04/2026, mas no se evidencia resumen del tema tratado en dicha capacitacion"/>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aizó lacapacitación al conductorde todos los formatos "/>
    <s v="https://dnbcgovco-my.sharepoint.com/:f:/g/personal/planeacion_dnbc_gov_co/IgDjFeFpC4uhS5oeK97Jh9HtAeSD9mhp9iccyVIjcrqJ2SU?e=38n0fw"/>
    <n v="46214"/>
    <s v="Se incluye acta del mes de abirl donde se socializa información con el conductor"/>
    <n v="0.5"/>
    <s v="CUMPLIDO"/>
    <m/>
    <m/>
    <m/>
    <m/>
    <m/>
    <s v="EFECTIVO"/>
    <s v="ABIERTO"/>
    <m/>
    <s v=""/>
    <s v=""/>
    <s v=""/>
    <s v=""/>
    <s v=""/>
    <s v=""/>
    <s v=""/>
    <m/>
    <m/>
    <m/>
    <s v="SIN INICIAR"/>
    <s v="EFECTIVO"/>
    <s v="ABIERTO"/>
    <m/>
    <s v=""/>
    <s v=""/>
    <s v=""/>
    <s v=""/>
    <s v=""/>
    <s v=""/>
    <s v=""/>
    <m/>
    <m/>
    <m/>
    <s v="SIN INICIAR"/>
    <s v="EFECTIVO"/>
    <s v="ABIERTO"/>
    <m/>
  </r>
  <r>
    <n v="298"/>
    <x v="0"/>
    <x v="5"/>
    <s v="Subdirección Administrativa y Financiera"/>
    <m/>
    <s v="2022_AD_H6"/>
    <n v="1"/>
    <x v="37"/>
    <x v="191"/>
    <m/>
    <s v="Debilidad en la aplicación de los controles y seguimientos  estalecidos en el Manual para el Manejo de Vehiculos de la Direccion Nacional de Bomberos"/>
    <s v="Debilidad en la aplicación de los controles y seguimientos  establecidos en el Manual para el Manejo de Vehículos de la Dirección Nacional de Bomberos"/>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s v="14. Gestión Administrativa"/>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x v="0"/>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s v="EN EJECUCIÓN"/>
    <m/>
    <m/>
    <m/>
    <m/>
    <m/>
    <s v="EFECTIVO"/>
    <s v="ABIERTO"/>
    <m/>
    <s v=""/>
    <s v=""/>
    <s v=""/>
    <s v=""/>
    <s v=""/>
    <s v=""/>
    <s v=""/>
    <m/>
    <m/>
    <m/>
    <s v="SIN INICIAR"/>
    <s v="EFECTIVO"/>
    <s v="ABIERTO"/>
    <m/>
    <s v=""/>
    <s v=""/>
    <s v=""/>
    <s v=""/>
    <s v=""/>
    <s v=""/>
    <s v=""/>
    <m/>
    <m/>
    <m/>
    <s v="SIN INICIAR"/>
    <s v="EFECTIVO"/>
    <s v="ABIERTO"/>
    <m/>
  </r>
  <r>
    <n v="299"/>
    <x v="0"/>
    <x v="5"/>
    <s v="Subdirección Administrativa y Financiera"/>
    <m/>
    <s v="2022_AD_H6"/>
    <n v="0"/>
    <x v="37"/>
    <x v="191"/>
    <m/>
    <s v="Debilidad en la aplicación de los controles y seguimientos  estalecidos en el Manual para el Manejo de Vehiculos de la Direccion Nacional de Bomberos"/>
    <s v="Debilidad en la aplicación de los controles y seguimientos  establecidos en el Manual para el Manejo de Vehículos de la Dirección Nacional de Bomberos"/>
    <s v="Acción correctiva"/>
    <s v="GA_AC16"/>
    <s v="Realizar la socializacion trimestral de la documentacion actualizada y/o liniamientos de uso y manejo de los vehiculos a los conductores y demas responsables "/>
    <s v="Socializaciones realizadas"/>
    <n v="4"/>
    <d v="2026-02-01T00:00:00"/>
    <d v="2026-12-31T00:00:00"/>
    <n v="49.5"/>
    <s v="14. Gestión Administrativa"/>
    <m/>
    <n v="1"/>
    <s v="Se realizó la capacitación al conductor de los formatos "/>
    <s v="https://dnbcgovco-my.sharepoint.com/:f:/g/personal/planeacion_dnbc_gov_co/IgDhYmMZWLOWRZ-8Bgt_Qa1fAVrnM32Mxr9QT5T3GErSv4I?e=yXGCWf"/>
    <d v="2026-05-11T00:00:00"/>
    <s v="Se adjunta acta de reunión del mes de abril donde se capacita al conductor"/>
    <n v="1"/>
    <x v="2"/>
    <d v="2026-05-29T00:00:00"/>
    <n v="0.25"/>
    <s v="Se evidencia listado de aistencia a capacitación con fecha 22/04/2026, mas no se evidencia resumen del tema tratado en dicha capacitacion"/>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aizó lacapacitación al conductorde todos los formatos "/>
    <s v="https://dnbcgovco-my.sharepoint.com/:f:/g/personal/planeacion_dnbc_gov_co/IgDjFeFpC4uhS5oeK97Jh9HtAeSD9mhp9iccyVIjcrqJ2SU?e=38n0fw"/>
    <n v="46214"/>
    <s v="Se incluye acta del mes de abirl donde se socializa información con el conductor"/>
    <n v="0.5"/>
    <s v="CUMPLIDO"/>
    <m/>
    <m/>
    <m/>
    <m/>
    <m/>
    <s v="EFECTIVO"/>
    <s v="ABIERTO"/>
    <m/>
    <s v=""/>
    <s v=""/>
    <s v=""/>
    <s v=""/>
    <s v=""/>
    <s v=""/>
    <s v=""/>
    <m/>
    <m/>
    <m/>
    <s v="SIN INICIAR"/>
    <s v="EFECTIVO"/>
    <s v="ABIERTO"/>
    <m/>
    <s v=""/>
    <s v=""/>
    <s v=""/>
    <s v=""/>
    <s v=""/>
    <s v=""/>
    <s v=""/>
    <m/>
    <m/>
    <m/>
    <s v="SIN INICIAR"/>
    <s v="EFECTIVO"/>
    <s v="ABIERTO"/>
    <m/>
  </r>
  <r>
    <n v="300"/>
    <x v="0"/>
    <x v="5"/>
    <s v="Subdirección Administrativa y Financiera"/>
    <m/>
    <s v="2022_AD_H6"/>
    <n v="0"/>
    <x v="37"/>
    <x v="191"/>
    <m/>
    <s v="Debilidad en la aplicación de los controles y seguimientos  estalecidos en el Manual para el Manejo de Vehiculos de la Direccion Nacional de Bomberos"/>
    <s v="Debilidad en la aplicación de los controles y seguimientos  establecidos en el Manual para el Manejo de Vehículos de la Dirección Nacional de Bomberos"/>
    <s v="Acción correctiva"/>
    <s v="GA_AC18"/>
    <s v="Establecer  en la Hoja de vida de los vehículos que están a cargo de la entidad, en donde se especifique los siguientes aspectos: Información general del vehículo, documentos del vehículo, revisión tecnomecanica y de gases, incidentes y accidentes, mantenimientos realizados, conductores asignados y registro fotográfico del vehículo, el cual debe ser diligenciado de manera mensual por el gestor del proceso "/>
    <s v="Formato Hoja de vida del vehiculo "/>
    <n v="1"/>
    <d v="2023-07-01T00:00:00"/>
    <d v="2023-08-31T00:00:00"/>
    <n v="9"/>
    <s v="14. Gestión Administrativa"/>
    <m/>
    <n v="1"/>
    <s v="Ya se estableción en la Hoja de Vida de los vehículos esas directrices el cual se va a llevar de manera mensual"/>
    <s v="https://dnbcgovco-my.sharepoint.com/:f:/g/personal/planeacion_dnbc_gov_co/IgA4keLn3Q1uQZabUQqI5Z8-Aa_VhwX5558-kls4D9_fjr0?e=jq1sgq"/>
    <d v="2026-05-11T00:00:00"/>
    <s v="El formato de hoja de vida se encuentra actualizado desde 2023"/>
    <n v="1"/>
    <x v="2"/>
    <d v="2026-05-29T00:00:00"/>
    <n v="1"/>
    <s v="se evidencia formato de hoja de vida actualizada para el parque automotor de DNBC con todas especificaiones en la vigencia 2023"/>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l documento hoja de vida del vehículo esta actualizado desde el 2023 con esas directrices "/>
    <s v="https://dnbcgovco-my.sharepoint.com/:f:/g/personal/planeacion_dnbc_gov_co/IgB9vF7HZpObTZ3BIXMcvSAXAVbuGvNNGAz_6lBWAG0Ah0A?e=0FBJ6b"/>
    <n v="46214"/>
    <s v="Actividad con cumplimiento reportado en el primer trimestre 2026"/>
    <n v="1"/>
    <s v="CUMPLIDO"/>
    <m/>
    <m/>
    <m/>
    <m/>
    <m/>
    <s v="EFECTIVO"/>
    <s v="ABIERTO"/>
    <m/>
    <s v=""/>
    <s v=""/>
    <s v=""/>
    <s v=""/>
    <s v=""/>
    <s v=""/>
    <s v=""/>
    <m/>
    <m/>
    <m/>
    <s v="SIN INICIAR"/>
    <s v="EFECTIVO"/>
    <s v="ABIERTO"/>
    <m/>
    <s v=""/>
    <s v=""/>
    <s v=""/>
    <s v=""/>
    <s v=""/>
    <s v=""/>
    <s v=""/>
    <m/>
    <m/>
    <m/>
    <s v="SIN INICIAR"/>
    <s v="EFECTIVO"/>
    <s v="ABIERTO"/>
    <m/>
  </r>
  <r>
    <n v="301"/>
    <x v="0"/>
    <x v="5"/>
    <s v="Subdirección Administrativa y Financiera"/>
    <m/>
    <s v="2022_AD_H1"/>
    <n v="1"/>
    <x v="37"/>
    <x v="192"/>
    <m/>
    <s v=" _x000a_ No se tiene diseñado ni formalizado el plan de mantenimiento de vehiculos de la DNBC"/>
    <s v=" No se cuenta con el plan del mantenimiento preventivo y correctivo de los vehículos."/>
    <s v="Acción correctiva"/>
    <s v="GA_AC03"/>
    <s v="Elaborar y Ejecutar plan o programa de mantenimiento exigidos por la norma."/>
    <s v="Plan o programa de mantenimiento ejecutado"/>
    <n v="1"/>
    <d v="2026-05-01T00:00:00"/>
    <d v="2026-12-31T00:00:00"/>
    <n v="36"/>
    <s v="14. Gestión Administrativa"/>
    <m/>
    <n v="0"/>
    <s v="En proceso de elaboración "/>
    <s v="https://dnbcgovco-my.sharepoint.com/:f:/g/personal/planeacion_dnbc_gov_co/IgCHix03hdsORJdFzXwbKzzkAYCwKvT-WMSbymO7s_ZNdBo?e=tzOHt9"/>
    <d v="2026-05-11T00:00:00"/>
    <s v="No se evidencia avance para el periodo"/>
    <n v="0"/>
    <x v="0"/>
    <d v="2026-05-29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s v="EN EJECUCIÓN"/>
    <m/>
    <m/>
    <m/>
    <m/>
    <m/>
    <s v="EFECTIVO"/>
    <s v="ABIERTO"/>
    <m/>
    <s v=""/>
    <s v=""/>
    <s v=""/>
    <s v=""/>
    <s v=""/>
    <s v=""/>
    <s v=""/>
    <m/>
    <m/>
    <m/>
    <s v="SIN INICIAR"/>
    <s v="EFECTIVO"/>
    <s v="ABIERTO"/>
    <m/>
    <s v=""/>
    <s v=""/>
    <s v=""/>
    <s v=""/>
    <s v=""/>
    <s v=""/>
    <s v=""/>
    <m/>
    <m/>
    <m/>
    <s v="SIN INICIAR"/>
    <s v="EFECTIVO"/>
    <s v="ABIERTO"/>
    <m/>
  </r>
  <r>
    <n v="302"/>
    <x v="0"/>
    <x v="5"/>
    <s v="Subdirección Administrativa y Financiera"/>
    <m/>
    <s v="2022_AD_H18"/>
    <n v="1"/>
    <x v="37"/>
    <x v="193"/>
    <m/>
    <s v="Falta de concientizacion por parte de la alta direccion y lideres de los procesos sobre las responsabilidades y apoyo  ala ejecucion de las estrategias del plan de Eficiencia administrativa y cero papel  "/>
    <s v="Falta de concientización por parte de la alta dirección y lideres de los procesos sobre las responsabilidades y apoyo  ala ejecución de las estrategias del plan de Eficiencia administrativa y cero papel  "/>
    <s v="Acción correctiva"/>
    <s v="GA_AC19"/>
    <s v="Realizar actividad  (sensibilizacion) de concientizacion con la alta direccion y servidores de la entidad la ejecucion del plan de eficienica administrativa y cero papel "/>
    <s v="Sensibilizaciones realizadas"/>
    <n v="4"/>
    <d v="2026-01-01T00:00:00"/>
    <d v="2026-12-31T00:00:00"/>
    <n v="54"/>
    <s v="14. Gestión Administrativa"/>
    <m/>
    <n v="1"/>
    <s v="Se realizó sensibilización sobre temas como se abordaron los principales lineamientos de la gestión ambiental en la DNBC, incluyendo su definición, los programas orientados al uso eficiente del agua y la energía, la gestión integral de residuos, el consumo sostenible, la reducción del uso de papel y de plásticos de un solo uso, así como los roles y responsabilidades de los servidores, contratistas y demás colaboradores en la implementación de buenas prácticas ambientales al interior de la Entidad."/>
    <s v="https://dnbcgovco-my.sharepoint.com/:f:/g/personal/planeacion_dnbc_gov_co/IgADxUyEd-ggR7h2RUd0PD9jAQXSII1UWONy9ygU91z1rqg?e=aIkrt5"/>
    <d v="2026-05-11T00:00:00"/>
    <s v="Se evidencia actividades de sensibilización. Se debe garantizar la participación de la alta dirección"/>
    <n v="0.25"/>
    <x v="0"/>
    <d v="2026-05-29T00:00:00"/>
    <n v="0.25"/>
    <s v="Se evidencia sensibilizacion de gestion ambiental (plan eficiencia administrativa) de fecha 25/02/2026, lo que permite verificar la ejecucion parcial de la actividad formulada para el presente período."/>
    <s v="EN EJECUCIÓN"/>
    <s v="No aplica"/>
    <s v="No aplica"/>
    <s v="No aplica"/>
    <n v="1"/>
    <s v="Durante el segundo trimestre de 2026 se desarrollaron acciones para fortalecer la eficiencia administrativa, reducir el consumo de papel y promover el uso responsable de los recursos institucionales, mediante campañas de comunicación interna dirigidas a funcionarios y contratistas en el marco del Día del Árbol, el Día Mundial del Reciclaje y el Día Mundial del Medio Ambiente."/>
    <s v="https://dnbcgovco-my.sharepoint.com/:f:/g/personal/planeacion_dnbc_gov_co/IgDvCb00eaLtSq5BPv11CSQvAck3vytZtrhD6uH5uUnHFXg?e=fC8UNf"/>
    <n v="46214"/>
    <s v="Se evidencia actividades de sensibilización. Se debe garantizar la participación de la alta dirección"/>
    <n v="0.5"/>
    <s v="EN EJECUCIÓN"/>
    <m/>
    <m/>
    <m/>
    <m/>
    <m/>
    <s v="EFECTIVO"/>
    <s v="ABIERTO"/>
    <m/>
    <s v=""/>
    <s v=""/>
    <s v=""/>
    <s v=""/>
    <s v=""/>
    <s v=""/>
    <s v=""/>
    <m/>
    <m/>
    <m/>
    <s v="SIN INICIAR"/>
    <s v="EFECTIVO"/>
    <s v="ABIERTO"/>
    <m/>
    <s v=""/>
    <s v=""/>
    <s v=""/>
    <s v=""/>
    <s v=""/>
    <s v=""/>
    <s v=""/>
    <m/>
    <m/>
    <m/>
    <s v="SIN INICIAR"/>
    <s v="EFECTIVO"/>
    <s v="ABIERTO"/>
    <m/>
  </r>
  <r>
    <n v="303"/>
    <x v="0"/>
    <x v="5"/>
    <s v="Subdirección Administrativa y Financiera"/>
    <m/>
    <s v="2022_AD_H18"/>
    <n v="0"/>
    <x v="37"/>
    <x v="193"/>
    <m/>
    <s v="Falta de concientizacion por parte de la alta direccion y lideres de los procesos sobre las responsabilidades y apoyo  ala ejecucion de las estrategias del plan de Eficiencia administrativa y cero papel  "/>
    <s v="Falta de concientización por parte de la alta dirección y lideres de los procesos sobre las responsabilidades y apoyo  ala ejecución de las estrategias del plan de Eficiencia administrativa y cero papel  "/>
    <s v="Acción correctiva"/>
    <s v="GA_AC20"/>
    <s v="Actualizar y realizar seguimiento mensual a las actividades programadas para la ejecución del Plan  de Eficiencia administrativa y cero papel   "/>
    <s v="Seguimiento Mensual"/>
    <n v="6"/>
    <d v="2026-04-01T00:00:00"/>
    <d v="2026-12-31T00:00:00"/>
    <n v="40.5"/>
    <s v="14. Gestión Administrativa"/>
    <m/>
    <n v="0"/>
    <s v="En proceso de actualización"/>
    <s v="https://dnbcgovco-my.sharepoint.com/:f:/g/personal/planeacion_dnbc_gov_co/IgCl0qBqoOCDTIYmTmGALPurAbwDPB4ig6njfBp9xSbqn_8?e=rSCAmS"/>
    <d v="2026-05-11T00:00:00"/>
    <s v="No se evidencia avance para el periodo"/>
    <n v="0"/>
    <x v="0"/>
    <d v="2026-05-29T00:00:00"/>
    <n v="0"/>
    <s v="No fue posible identificar evidencias para el presente período de análisis"/>
    <s v="SIN INICIAR"/>
    <s v="No aplica"/>
    <s v="No aplica"/>
    <s v="No aplica"/>
    <n v="1"/>
    <s v="Ya se actualizo el Plan de eficiencia administrativa y cero papel y se hace informe trimestral mostrando el seguimiento "/>
    <s v="https://dnbcgovco-my.sharepoint.com/:f:/g/personal/planeacion_dnbc_gov_co/IgC5NxjsJQ94R5j51lPHOSS2Ab0wrB3oBWi-PNIfIsINPxA?e=XSZTsw"/>
    <n v="46214"/>
    <s v="Se evidencia actualización del programa y un infome de monitoreo. Se sugiere incluir evidencias de socialización con el lider del proceso de este informe"/>
    <n v="0.25"/>
    <s v="EN EJECUCIÓN"/>
    <m/>
    <m/>
    <m/>
    <m/>
    <m/>
    <s v="EFECTIVO"/>
    <s v="ABIERTO"/>
    <m/>
    <s v=""/>
    <s v=""/>
    <s v=""/>
    <s v=""/>
    <s v=""/>
    <s v=""/>
    <s v=""/>
    <m/>
    <m/>
    <m/>
    <s v="SIN INICIAR"/>
    <s v="EFECTIVO"/>
    <s v="ABIERTO"/>
    <m/>
    <s v=""/>
    <s v=""/>
    <s v=""/>
    <s v=""/>
    <s v=""/>
    <s v=""/>
    <s v=""/>
    <m/>
    <m/>
    <m/>
    <s v="SIN INICIAR"/>
    <s v="EFECTIVO"/>
    <s v="ABIERTO"/>
    <m/>
  </r>
  <r>
    <n v="304"/>
    <x v="0"/>
    <x v="5"/>
    <s v="Subdirección Administrativa y Financiera"/>
    <m/>
    <s v="2022_AD_H17"/>
    <n v="1"/>
    <x v="37"/>
    <x v="194"/>
    <m/>
    <s v="Desconocimiento de los roles y responsabilidades de la primera línea de defensa de acuerdo a lo estipulado en la resolución 803  de 2022._x000a__x000a_Ausencia de autocontrol, control y seguimiento  a la ejecución del proceso."/>
    <s v="Ausencia de autocontrol, control y seguimiento  a la ejecución del proceso."/>
    <s v="Acción correctiva"/>
    <s v="GA_AC22"/>
    <s v="Realizar actividad  (sensibilizacion) de concientizacion con la alta direccion y servidores de la entidad la ejecucion del PIGA"/>
    <s v="Sensibilizaciones realizadas"/>
    <n v="4"/>
    <d v="2026-01-01T00:00:00"/>
    <d v="2026-12-31T00:00:00"/>
    <n v="54"/>
    <s v="14. Gestión Administrativa"/>
    <m/>
    <n v="1"/>
    <s v="Se realizó sensibilización sobre temas como se abordaron los principales lineamientos de la gestión ambiental en la DNBC, incluyendo su definición, los programas orientados al uso eficiente del agua y la energía, la gestión integral de residuos, el consumo sostenible, la reducción del uso de papel y de plásticos de un solo uso, así como los roles y responsabilidades de los servidores, contratistas y demás colaboradores en la implementación de buenas prácticas ambientales al interior de la Entidad."/>
    <s v="https://dnbcgovco-my.sharepoint.com/:f:/g/personal/planeacion_dnbc_gov_co/IgA3Di-SMWz0SbaY-rh_a1PyASxXlY0moZXbwk_zfoxEqQo?e=1ObHV0"/>
    <d v="2026-05-11T00:00:00"/>
    <s v="Se evidencia actividades de sensibilización. Se debe garantizar la participación de la alta dirección"/>
    <n v="0.25"/>
    <x v="0"/>
    <d v="2026-05-29T00:00:00"/>
    <n v="0.25"/>
    <s v="Se evidencia sensibilizacion de gestion ambiental (plan eficiencia administrativa) de fecha 25/02/2026, lo que permite verificar la ejecucion parcial de la actividad formulada para el presente período."/>
    <s v="EN EJECUCIÓN"/>
    <s v="No aplica"/>
    <s v="No aplica"/>
    <s v="No aplica"/>
    <n v="1"/>
    <s v="Durante el segundo trimestre de 2026, en el marco del Plan Institucional de Gestión Ambiental (PIGA), se desarrollaron actividades de sensibilización, comunicación interna y gestión ambiental orientadas a fortalecer la cultura ambiental institucional. Estas incluyeron campañas sobre el uso eficiente de la energía, la adecuada separación de residuos, el reciclaje y la promoción de prácticas sostenibles, en el marco del Día Mundial del Reciclaje y el Día Mundial del Medio Ambiente."/>
    <s v="https://dnbcgovco-my.sharepoint.com/:f:/g/personal/planeacion_dnbc_gov_co/IgCCZ-UBQDRMRIG00m-cfR9xAcVb9dgtAolQYbu4w_bN298?e=4O8ZDs"/>
    <n v="46214"/>
    <s v="Se evidencia actividades de sensibilización. Se debe garantizar la participación de la alta dirección"/>
    <n v="0.5"/>
    <s v="EN EJECUCIÓN"/>
    <m/>
    <m/>
    <m/>
    <m/>
    <m/>
    <s v="EFECTIVO"/>
    <s v="ABIERTO"/>
    <m/>
    <s v=""/>
    <s v=""/>
    <s v=""/>
    <s v=""/>
    <s v=""/>
    <s v=""/>
    <s v=""/>
    <m/>
    <m/>
    <m/>
    <s v="SIN INICIAR"/>
    <s v="EFECTIVO"/>
    <s v="ABIERTO"/>
    <m/>
    <s v=""/>
    <s v=""/>
    <s v=""/>
    <s v=""/>
    <s v=""/>
    <s v=""/>
    <s v=""/>
    <m/>
    <m/>
    <m/>
    <s v="SIN INICIAR"/>
    <s v="EFECTIVO"/>
    <s v="ABIERTO"/>
    <m/>
  </r>
  <r>
    <n v="305"/>
    <x v="0"/>
    <x v="5"/>
    <s v="Subdirección Administrativa y Financiera"/>
    <m/>
    <s v="2022_AD_H17"/>
    <n v="0"/>
    <x v="37"/>
    <x v="194"/>
    <m/>
    <s v="Desconocimiento de los roles y responsabilidades de la primera línea de defensa de acuerdo a lo estipulado en la resolución 803  de 2022._x000a__x000a_Ausencia de autocontrol, control y seguimiento  a la ejecución del proceso."/>
    <s v="Ausencia de autocontrol, control y seguimiento  a la ejecución del proceso."/>
    <s v="Acción correctiva"/>
    <s v="GA_AC23"/>
    <s v="Actualizar y realizar seguimiento mensual a las actividades programadas para la ejecución del PIGA"/>
    <s v="Seguimiento Mensual"/>
    <n v="6"/>
    <d v="2026-04-01T00:00:00"/>
    <d v="2026-12-31T00:00:00"/>
    <n v="40.5"/>
    <s v="14. Gestión Administrativa"/>
    <m/>
    <n v="0"/>
    <s v="En proceso de actualización"/>
    <s v="https://dnbcgovco-my.sharepoint.com/:f:/g/personal/planeacion_dnbc_gov_co/IgDlyhDtojfaQqoY3LJ--BxtAdUspvTyiYxQG4sEKIAAQW0?e=N9KFE5"/>
    <d v="2026-05-11T00:00:00"/>
    <s v="No se evidencia avance para el periodo"/>
    <n v="0"/>
    <x v="0"/>
    <d v="2026-05-29T00:00:00"/>
    <n v="0"/>
    <s v="No fue posible identificar evidencias para el presente período de análisis"/>
    <s v="SIN INICIAR"/>
    <s v="No aplica"/>
    <s v="No aplica"/>
    <s v="No aplica"/>
    <n v="1"/>
    <s v="Ya se actualizo el PIGA y se hace informe trimestral mostrando el seguimiento "/>
    <s v="https://dnbcgovco-my.sharepoint.com/:f:/g/personal/planeacion_dnbc_gov_co/IgAP8LvYTa5rQIFS_RzLXYBdATaUiQL0YF-YPJNLIKyyQRY?e=iogfbj"/>
    <n v="46214"/>
    <s v="Se evidencia actualización del programa y un infome de monitoreo. Se sugiere incluir evidencias de socialización con el lider del proceso de este informe"/>
    <n v="0.25"/>
    <s v="EN EJECUCIÓN"/>
    <m/>
    <m/>
    <m/>
    <m/>
    <m/>
    <s v="EFECTIVO"/>
    <s v="ABIERTO"/>
    <m/>
    <s v=""/>
    <s v=""/>
    <s v=""/>
    <s v=""/>
    <s v=""/>
    <s v=""/>
    <s v=""/>
    <m/>
    <m/>
    <m/>
    <s v="SIN INICIAR"/>
    <s v="EFECTIVO"/>
    <s v="ABIERTO"/>
    <m/>
    <s v=""/>
    <s v=""/>
    <s v=""/>
    <s v=""/>
    <s v=""/>
    <s v=""/>
    <s v=""/>
    <m/>
    <m/>
    <m/>
    <s v="SIN INICIAR"/>
    <s v="EFECTIVO"/>
    <s v="ABIERTO"/>
    <m/>
  </r>
  <r>
    <n v="306"/>
    <x v="0"/>
    <x v="6"/>
    <s v="Subdirección Administrativa y Financiera"/>
    <m/>
    <s v="2023_AU_H4"/>
    <m/>
    <x v="38"/>
    <x v="195"/>
    <s v="GESTIÓN DOCUMENTAL"/>
    <s v="Desactualizacion de usuarios en el sistema orfeo en lo que corresponde a gestores del proceso "/>
    <s v="Desactualizacion de usuarios en el sistema orfeo en lo que corresponde a gestores del proceso "/>
    <s v="Acción correctiva"/>
    <s v="Pendiente"/>
    <s v="actualizar en el sistema ORFEO los gestores de cada proceso."/>
    <s v="ORFEO actualizado"/>
    <n v="1"/>
    <d v="2023-05-02T00:00:00"/>
    <d v="2023-11-28T00:00:00"/>
    <n v="30.9"/>
    <s v="17. Gestión Documental"/>
    <m/>
    <n v="0"/>
    <d v="1899-12-30T00:00:00"/>
    <n v="0"/>
    <d v="2026-05-11T00:00:00"/>
    <s v="Se recibió información antigua por parte del proceso y no se evidencian soportes en la carpeta compartida por planeación"/>
    <n v="0"/>
    <x v="0"/>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VENCIDA"/>
    <s v="No aplica"/>
    <s v="No aplica"/>
    <s v="No aplica"/>
    <s v="REVISAR"/>
    <s v="PENDIENTE. Este hallazgo es muy antiguo y el proceso de gestión al usuario no tiene nisiquiera la información de la política que se refiere. En la reunión inicial con Planeación y Control Interno se quedó de revisar este ítem para que no perjudique la gestión del área."/>
    <s v="EVIDENCIAS SEGUNDO TRIMESTRE 2026 PLAN MEJORA"/>
    <n v="46214"/>
    <s v="Sin información del hallazgo "/>
    <n v="0"/>
    <s v="VENCIDO"/>
    <d v="2026-08-12T00:00:00"/>
    <n v="0"/>
    <s v="No fue posible identificar evidencias para el presente período de análisis"/>
    <s v="VENCIDA"/>
    <m/>
    <s v="EFECTIVO"/>
    <s v="ABIERTO"/>
    <m/>
    <s v=""/>
    <s v=""/>
    <s v=""/>
    <s v=""/>
    <s v=""/>
    <s v=""/>
    <s v=""/>
    <m/>
    <m/>
    <m/>
    <s v="SIN INICIAR"/>
    <s v="EFECTIVO"/>
    <s v="ABIERTO"/>
    <m/>
    <s v=""/>
    <s v=""/>
    <s v=""/>
    <s v=""/>
    <s v=""/>
    <s v=""/>
    <s v=""/>
    <m/>
    <m/>
    <m/>
    <s v="SIN INICIAR"/>
    <s v="EFECTIVO"/>
    <s v="ABIERTO"/>
    <m/>
  </r>
  <r>
    <n v="307"/>
    <x v="0"/>
    <x v="6"/>
    <s v="Subdirección Administrativa y Financiera"/>
    <m/>
    <s v="2023_AU_H2"/>
    <m/>
    <x v="38"/>
    <x v="196"/>
    <s v="SERVICIO AL CIUDADANO"/>
    <s v="Por desconocimiento del Artículo 9 del Decreto 2232 de 1995. _x000a_"/>
    <s v="Por desconocimiento del Artículo 9 del Decreto 2232 de 1995. _x000a_"/>
    <s v="Acción correctiva"/>
    <s v="AU_AC5"/>
    <s v="Actualizar el procedimiento Procedimiento de Recepción, Distribución, Seguimiento y Salida de Peticiones, Quejas, Reclamos, Sugerencias y Denuncias._x000a_Incluir una politica de operación que establezca una reunión con el jefe de la unidad de control interno y con el jefe de la unidad de planeación, para el mejoramiento continuo de la gestión de la entidad semestralmente con base al informe semestral. _x000a_En la acctiviad 11 cambiando los responsbales (funcionario y/o contratista)"/>
    <s v="Procedimiento actualizado"/>
    <n v="1"/>
    <d v="2026-01-01T00:00:00"/>
    <d v="2026-12-31T00:00:00"/>
    <n v="54"/>
    <s v="05. Gestión de Atención al Usuario"/>
    <m/>
    <n v="1"/>
    <s v="El procedimiento mencionado se actualizó en la vigencia 2025"/>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Procedimiento se encuentra actualizado y socializado con los requerimientos establecidos en la descripción del hallazgo. Se identifica la politica 5,64"/>
    <n v="1"/>
    <x v="2"/>
    <d v="2026-05-15T00:00:00"/>
    <n v="1"/>
    <s v="se evidencia procedimiento actualizado de peticiones, quejas, reclamos, sugerencias y denuncias PC-AU-01 de 20/08/2025, lo que permite que la evidencia obtenida subsane el hallazgo formula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l procedimiento mencionado se actualizó en la vigencia 2025"/>
    <n v="0"/>
    <n v="46214"/>
    <s v="Accion con cumplimiento reportado"/>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308"/>
    <x v="0"/>
    <x v="6"/>
    <s v="Subdirección Administrativa y Financiera"/>
    <m/>
    <s v="2023_AU_H9"/>
    <m/>
    <x v="38"/>
    <x v="197"/>
    <s v="SERVICIO AL CIUDADANO"/>
    <s v="Debilidad en la aplicación del articulo 54 de la Ley 190 de 1995 "/>
    <s v="Debilidad en la aplicación del articulo 54 de la Ley 190 de 1995"/>
    <s v="Acción correctiva"/>
    <s v="AU_AC10"/>
    <s v="Incluir en el informe mensual un acapite en el cual se relacione   los servicios sobre los cuales se presenta el mayor número de quejas presentadas en contra de  los Servidores  Públicos y las principales recomendaciones sugeridas "/>
    <s v="Informe mensual realizado"/>
    <n v="12"/>
    <d v="2026-01-01T00:00:00"/>
    <d v="2026-12-31T00:00:00"/>
    <n v="54"/>
    <s v="05. Gestión de Atención al Usuario"/>
    <m/>
    <n v="1"/>
    <s v="Actualmente se relacionan las quejas contra funcionarios y exfuncionarios de la DNBC"/>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incluyen los informes del primer trimestre. Se sugiere su socialización con el lider del proceso vía correo electrónico para generar evidencia o adjuntar informes firmados por el mismo"/>
    <n v="0.25"/>
    <x v="0"/>
    <d v="2026-05-15T00:00:00"/>
    <n v="0.3"/>
    <s v="se evidencia informe de seguiminto del I trimestre en el cual se observa la cantidad de PQRSD radicadas y el termino de respuesta que se le da a cada una, mas no se evidencia los informes firmados. "/>
    <s v="EN EJECUCIÓN"/>
    <s v="No aplica"/>
    <s v="No aplica"/>
    <s v="No aplica"/>
    <n v="1"/>
    <s v="Actualmente se relacionan las quejas contra funcionarios y exfuncionarios de la DNBC"/>
    <s v="EVIDENCIAS SEGUNDO TRIMESTRE 2026 PLAN MEJORA"/>
    <n v="46214"/>
    <s v="Se incluyen los informes del segundo trimestre. "/>
    <n v="0.5"/>
    <s v="EN EJECUCIÓN"/>
    <m/>
    <m/>
    <m/>
    <m/>
    <m/>
    <s v="EFECTIVO"/>
    <s v="ABIERTO"/>
    <m/>
    <s v=""/>
    <s v=""/>
    <s v=""/>
    <s v=""/>
    <s v=""/>
    <s v=""/>
    <s v=""/>
    <m/>
    <m/>
    <m/>
    <s v="SIN INICIAR"/>
    <s v="EFECTIVO"/>
    <s v="ABIERTO"/>
    <m/>
    <s v=""/>
    <s v=""/>
    <s v=""/>
    <s v=""/>
    <s v=""/>
    <s v=""/>
    <s v=""/>
    <m/>
    <m/>
    <m/>
    <s v="SIN INICIAR"/>
    <s v="EFECTIVO"/>
    <s v="ABIERTO"/>
    <m/>
  </r>
  <r>
    <n v="309"/>
    <x v="0"/>
    <x v="6"/>
    <s v="Subdirección Administrativa y Financiera"/>
    <m/>
    <s v="2023_AU_H11"/>
    <m/>
    <x v="38"/>
    <x v="198"/>
    <s v="SERVICIO AL CIUDADANO"/>
    <s v="Desconocimiento que existe la politica de tratamiento de datos."/>
    <s v="Desconocimiento que existe la politica de tratamiento de datos."/>
    <s v="Acción correctiva"/>
    <s v="AU_AC11"/>
    <s v="Socializar la Politica de Protección Datos Personales"/>
    <s v="Socialización politica "/>
    <n v="2"/>
    <d v="2026-01-01T00:00:00"/>
    <d v="2026-12-31T00:00:00"/>
    <n v="54"/>
    <s v="05. Gestión de Atención al Usuario"/>
    <m/>
    <n v="0"/>
    <s v="Se está actualizando la Política de protección de datos personales para su posterior socialización"/>
    <n v="0"/>
    <d v="2026-05-11T00:00:00"/>
    <s v="Pendiente de actualización"/>
    <n v="0"/>
    <x v="0"/>
    <d v="2026-05-15T00:00:00"/>
    <n v="0"/>
    <s v="No fue posible identificar evidencias para el presente período de análisis"/>
    <s v="SIN INICIAR"/>
    <s v="No aplica"/>
    <s v="No aplica"/>
    <s v="No aplica"/>
    <n v="1"/>
    <s v="Se actualizó y socializó la Política de Protección de datos"/>
    <s v="EVIDENCIAS SEGUNDO TRIMESTRE 2026 PLAN MEJORA"/>
    <n v="46214"/>
    <s v="Se icnluye documento de actualización de la política. Se evidencia correo de socialización del mes de Junio"/>
    <n v="0.7"/>
    <s v="EN EJECUCIÓN"/>
    <m/>
    <m/>
    <m/>
    <m/>
    <m/>
    <s v="EFECTIVO"/>
    <s v="ABIERTO"/>
    <m/>
    <s v=""/>
    <s v=""/>
    <s v=""/>
    <s v=""/>
    <s v=""/>
    <s v=""/>
    <s v=""/>
    <m/>
    <m/>
    <m/>
    <s v="SIN INICIAR"/>
    <s v="EFECTIVO"/>
    <s v="ABIERTO"/>
    <m/>
    <s v=""/>
    <s v=""/>
    <s v=""/>
    <s v=""/>
    <s v=""/>
    <s v=""/>
    <s v=""/>
    <m/>
    <m/>
    <m/>
    <s v="SIN INICIAR"/>
    <s v="EFECTIVO"/>
    <s v="ABIERTO"/>
    <m/>
  </r>
  <r>
    <n v="310"/>
    <x v="0"/>
    <x v="6"/>
    <s v="Subdirección Administrativa y Financiera"/>
    <m/>
    <s v="2023_TI_H1"/>
    <m/>
    <x v="38"/>
    <x v="199"/>
    <m/>
    <s v="Desconocimeinto de la normatividad aplicable  a la Entidad_x000a__x000a__x000a__x000a_"/>
    <s v="Desconocimeinto de la normatividad aplicable  a la Entidad"/>
    <s v="Acción correctiva"/>
    <s v="TI_AC27"/>
    <s v="Actualizar  del formulario de PQRSD en linea de acuerdo al Anexo 2 de la Resolución MinTIC 1519 del 2020."/>
    <s v="(Numero de condiciones tecnicas programadas/Numero se dolicitudes tecnicas realizadas*100)"/>
    <n v="1"/>
    <d v="2023-05-02T00:00:00"/>
    <d v="2023-12-31T00:00:00"/>
    <n v="35.85"/>
    <s v="18. Gestión de Tecnología e Informática"/>
    <s v="Realizar seguimiento"/>
    <n v="1"/>
    <s v="Se aporta como evidencia actualización y operación del formulario electrónico PQRSD institucional, evidenciando cumplimiento de condiciones técnicas y funcionales definidas en el Anexo 2 de la Resolución MinTIC 1519 de 2020, incluyendo caracterización del ciudadano, protección de datos y canal digital de radicación y consulta."/>
    <s v="https://dnbcgovco-my.sharepoint.com/:f:/g/personal/planeacion_dnbc_gov_co/IgAtCeqwqYEQRIXhU30ZuIAEAVsnNHcEZANJN7txKIyHMSw?e=PL9djw"/>
    <d v="2026-05-11T00:00:00"/>
    <s v="Se evidencia ajustes en formulario web"/>
    <n v="1"/>
    <x v="2"/>
    <d v="2026-06-08T00:00:00"/>
    <n v="1"/>
    <s v="Se evidencia el cumplimiento de la acción correctiva consistente en la actualización e implementación del formulario electrónico institucional de PQRSD, de acuerdo con los lineamientos establecidos en el Anexo 2 de la Resolución 1519 de 2020. La evidencia presentada permite verificar la habilitación de las funcionalidades requeridas para la radicación y consulta de solicitudes, así como la incorporación de campos para la caracterización del ciudadano, información de residencia, grupos de interés, condiciones de discapacidad, grupo étnico, género y demás variables exigidas por la normatividad aplicable. Así mismo, se observa la implementación de mecanismos para la protección de datos personales y la gestión de peticiones, quejas, reclamos, sugerencias y denuncias. En consecuencia, la evidencia aportada permite validar la ejecución y cumplimiento de la acción correctiva formulada, subsanando las debilidades identificadas en el funcionamiento del formulario web de PQRSD."/>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n reporte de información por parte de la primera linea de defensa"/>
    <n v="0"/>
    <n v="46214"/>
    <s v="Actividad con cumplimiento reportado en el primer trimestre 2026"/>
    <n v="1"/>
    <s v="CUMPLIDO"/>
    <d v="2026-08-14T00:00:00"/>
    <n v="1"/>
    <s v="Se evidenció que la actividad reportó cumplimiento durante el primer trimestre de 2026, por lo que para el segundo trimestre se mantiene como cumplida."/>
    <s v="C. EXTRATEMPORANEAMENTE"/>
    <m/>
    <s v="EFECTIVO"/>
    <s v="ABIERTO"/>
    <m/>
    <s v=""/>
    <s v=""/>
    <s v=""/>
    <s v=""/>
    <s v=""/>
    <s v=""/>
    <s v=""/>
    <m/>
    <m/>
    <m/>
    <s v="SIN INICIAR"/>
    <s v="EFECTIVO"/>
    <s v="ABIERTO"/>
    <m/>
    <s v=""/>
    <s v=""/>
    <s v=""/>
    <s v=""/>
    <s v=""/>
    <s v=""/>
    <s v=""/>
    <m/>
    <m/>
    <m/>
    <s v="SIN INICIAR"/>
    <s v="EFECTIVO"/>
    <s v="ABIERTO"/>
    <m/>
  </r>
  <r>
    <n v="311"/>
    <x v="0"/>
    <x v="6"/>
    <s v="Subdirección Administrativa y Financiera"/>
    <m/>
    <s v="2023_AU_H20"/>
    <m/>
    <x v="38"/>
    <x v="200"/>
    <m/>
    <s v="Insuficiente personal para la recepcion, radicacion, asiganacion, tramite y envio de las respuestas de PQRSD."/>
    <s v="Insuficiente personal para la recepcion, radicacion, asiganacion, tramite y envio de las respuestas de PQRSD."/>
    <s v="Acción correctiva"/>
    <s v="AU_AC1"/>
    <s v="Reportar de manera periodica a los lideres del proceso las PQRSD con su respectivo estado, con el fin de que estos inicien las acciones pertinentes con funcionarios y contratistas"/>
    <s v="Reportes de control a líderes de proceso"/>
    <n v="12"/>
    <d v="2026-01-01T00:00:00"/>
    <d v="2026-12-01T00:00:00"/>
    <n v="49.5"/>
    <s v="05. Gestión de Atención al Usuario"/>
    <m/>
    <n v="0"/>
    <s v="Se informaron alertas mensuales a través de correo electrónico a los líderes de proceso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0.25"/>
    <x v="0"/>
    <d v="2026-05-15T00:00:00"/>
    <n v="0.25"/>
    <s v="Se evidencian informes de PQRSD de enero, febrero y marzo, como tambien soportes de correos de alertas por parte de atencion al ciudadano con fecha  24/02/2026, 13/03/2026 y 09/04/2026  "/>
    <s v="EN EJECUCIÓN"/>
    <s v="No aplica"/>
    <s v="No aplica"/>
    <s v="No aplica"/>
    <n v="0.25"/>
    <s v="Se informaron alertas mensuales a través de correo electrónico a los líderes de procesos"/>
    <s v="EVIDENCIAS SEGUNDO TRIMESTRE 2026 PLAN MEJORA"/>
    <n v="46214"/>
    <s v="Se adjuntan las evidencias de alertas del segundo trimestre."/>
    <n v="0.5"/>
    <s v="EN EJECUCIÓN"/>
    <m/>
    <m/>
    <m/>
    <m/>
    <m/>
    <s v="EFECTIVO"/>
    <s v="ABIERTO"/>
    <m/>
    <s v=""/>
    <s v=""/>
    <s v=""/>
    <s v=""/>
    <s v=""/>
    <s v=""/>
    <s v=""/>
    <m/>
    <m/>
    <m/>
    <s v="SIN INICIAR"/>
    <s v="EFECTIVO"/>
    <s v="ABIERTO"/>
    <m/>
    <s v=""/>
    <s v=""/>
    <s v=""/>
    <s v=""/>
    <s v=""/>
    <s v=""/>
    <s v=""/>
    <m/>
    <m/>
    <m/>
    <s v="SIN INICIAR"/>
    <s v="EFECTIVO"/>
    <s v="ABIERTO"/>
    <m/>
  </r>
  <r>
    <n v="312"/>
    <x v="0"/>
    <x v="6"/>
    <s v="Subdirección Administrativa y Financiera"/>
    <m/>
    <s v="2023_AU_H17"/>
    <m/>
    <x v="38"/>
    <x v="201"/>
    <m/>
    <s v="Insuficiente personal para la recepcion, radicacion, asiganacion, tramite y envio de las respuestas de PQRSD."/>
    <s v="Insuficiente personal para la recepcion, radicacion, asiganacion, tramite y envio de las respuestas de PQRSD."/>
    <s v="Acción correctiva"/>
    <s v="AU_AC1"/>
    <s v="Reportar de manera periodica a los lideres del proceso las PQRSD con su respectivo estado, con el fin de que estos inicien las acciones pertinentes con funcionarios y contratistas"/>
    <s v="Reportes de control a líderes de proceso"/>
    <n v="12"/>
    <d v="2026-01-01T00:00:00"/>
    <d v="2026-12-01T00:00:00"/>
    <n v="49.5"/>
    <s v="05. Gestión de Atención al Usuario"/>
    <m/>
    <n v="0"/>
    <s v="Se informaron alertas mensuales a través de correo electrónico a los líderes de proceso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0.25"/>
    <x v="0"/>
    <d v="2026-05-15T00:00:00"/>
    <n v="0.25"/>
    <s v="Se evidencian informes de PQRSD de enero, febrero y marzo, como tambien soportes de correos de alertas por parte de atencion al ciudadano con fecha  24/02/2026, 13/03/2026 y 09/04/2026  "/>
    <s v="EN EJECUCIÓN"/>
    <s v="No aplica"/>
    <s v="No aplica"/>
    <s v="No aplica"/>
    <n v="0.25"/>
    <s v="Se informaron alertas mensuales a través de correo electrónico a los líderes de procesos"/>
    <s v="EVIDENCIAS SEGUNDO TRIMESTRE 2026 PLAN MEJORA"/>
    <n v="46214"/>
    <s v="Se adjuntan las evidencias de alertas del segundo trimestre."/>
    <n v="0.5"/>
    <s v="EN EJECUCIÓN"/>
    <m/>
    <m/>
    <m/>
    <m/>
    <m/>
    <s v="EFECTIVO"/>
    <s v="ABIERTO"/>
    <m/>
    <s v=""/>
    <s v=""/>
    <s v=""/>
    <s v=""/>
    <s v=""/>
    <s v=""/>
    <s v=""/>
    <m/>
    <m/>
    <m/>
    <s v="SIN INICIAR"/>
    <s v="EFECTIVO"/>
    <s v="ABIERTO"/>
    <m/>
    <s v=""/>
    <s v=""/>
    <s v=""/>
    <s v=""/>
    <s v=""/>
    <s v=""/>
    <s v=""/>
    <m/>
    <m/>
    <m/>
    <s v="SIN INICIAR"/>
    <s v="EFECTIVO"/>
    <s v="ABIERTO"/>
    <m/>
  </r>
  <r>
    <n v="313"/>
    <x v="0"/>
    <x v="6"/>
    <s v="Subdirección Administrativa y Financiera"/>
    <m/>
    <s v="2023_AU_H17"/>
    <m/>
    <x v="38"/>
    <x v="201"/>
    <s v="SERVICIO AL CIUDADANO"/>
    <s v="Debilidad en la definicion de controles en el desarrollo del procedimiento de PQRSD"/>
    <s v="Debilidad en la definicion de controles en el desarrollo del procedimiento de PQRSD"/>
    <s v="Acción correctiva"/>
    <s v="AU_AC5"/>
    <s v="Actualizar el procedimiento Procedimiento de Recepción, Distribución, Seguimiento y Salida de Peticiones, Quejas, Reclamos, Sugerencias y Denuncias._x000a_Incluir una politica de operación que establezca una reunión con el jefe de la unidad de control interno y con el jefe de la unidad de planeación, para el mejoramiento continuo de la gestión de la entidad semestralmente con base al informe semestral. _x000a_En la acctiviad 11 cambiando los responsbales (funcionario y/o contratista)"/>
    <s v="Procedimiento actualizado"/>
    <n v="1"/>
    <d v="2026-01-01T00:00:00"/>
    <d v="2026-12-31T00:00:00"/>
    <n v="54"/>
    <s v="05. Gestión de Atención al Usuario"/>
    <m/>
    <n v="1"/>
    <s v="El procedimiento mencionado se actualizó en la vigencia 2025"/>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Procedimiento se encuentra actualizado y socializado con los requerimientos establecidos en la descripción del hallazgo. Se identifica la politica 5,64"/>
    <n v="1"/>
    <x v="2"/>
    <d v="2026-05-15T00:00:00"/>
    <n v="1"/>
    <s v="se evidencia procedimiento actualizado de peticiones, quejas, reclamos, sugerencias y denuncias PC-AU-01 de 20/08/2025, lo que permite que la evidencia obtenida subsane el hallazgo formula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l procedimiento mencionado se actualizó en la vigencia 2025"/>
    <n v="0"/>
    <n v="46214"/>
    <s v="Accion con cumplimiento reportado"/>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314"/>
    <x v="0"/>
    <x v="6"/>
    <s v="Subdirección Administrativa y Financiera"/>
    <m/>
    <s v="2023_AU_H17"/>
    <m/>
    <x v="38"/>
    <x v="201"/>
    <s v="SERVICIO AL CIUDADANO"/>
    <s v="Debilidad en la definicion de controles en el desarrollo del procedimiento de PQRSD"/>
    <s v="Debilidad en la definicion de controles en el desarrollo del procedimiento de PQRSD"/>
    <s v="Acción correctiva"/>
    <s v="AU_AC12"/>
    <s v="Implementar un plan de choque durante un mes para el envio de respuestas de PQRSD."/>
    <s v="plan de choque ejecutado"/>
    <n v="1"/>
    <d v="2023-05-02T00:00:00"/>
    <d v="2023-05-31T00:00:00"/>
    <n v="4.3500000000000005"/>
    <s v="05. Gestión de Atención al Usuario"/>
    <m/>
    <n v="0"/>
    <s v="En la vigencia 2025 se realizó el plan de choque"/>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incluye un correo electronico con reporte. No obstante, no es claro cual fue el plan de choque planteado"/>
    <n v="0"/>
    <x v="0"/>
    <d v="2026-05-15T00:00:00"/>
    <n v="0"/>
    <s v="No fue posible identificar evidencias para el presente período de análisis"/>
    <s v="VENCIDA"/>
    <s v="No aplica"/>
    <s v="No aplica"/>
    <s v="No aplica"/>
    <n v="0.25"/>
    <s v="Desde el proceso de atención al usuario se ha informado a la Alta dirección de los PQRSD acumuladas que están sin responder para que se puedan dar las directrices que correspondan en un plan de choque"/>
    <s v="EVIDENCIAS SEGUNDO TRIMESTRE 2026 PLAN MEJORA"/>
    <n v="46214"/>
    <s v="Se está incluyendo en comité directivo alertas de seguimiento a PQRSD"/>
    <n v="0.5"/>
    <s v="EN EJECUCIÓN"/>
    <m/>
    <m/>
    <m/>
    <m/>
    <m/>
    <s v="EFECTIVO"/>
    <s v="ABIERTO"/>
    <m/>
    <s v=""/>
    <s v=""/>
    <s v=""/>
    <s v=""/>
    <s v=""/>
    <s v=""/>
    <s v=""/>
    <m/>
    <m/>
    <m/>
    <s v="SIN INICIAR"/>
    <s v="EFECTIVO"/>
    <s v="ABIERTO"/>
    <m/>
    <s v=""/>
    <s v=""/>
    <s v=""/>
    <s v=""/>
    <s v=""/>
    <s v=""/>
    <s v=""/>
    <m/>
    <m/>
    <m/>
    <s v="SIN INICIAR"/>
    <s v="EFECTIVO"/>
    <s v="ABIERTO"/>
    <m/>
  </r>
  <r>
    <n v="315"/>
    <x v="0"/>
    <x v="6"/>
    <s v="Dirección General"/>
    <m/>
    <s v="2023_DI_H1"/>
    <m/>
    <x v="38"/>
    <x v="202"/>
    <s v="INTEGRIDAD"/>
    <s v="Desactualizacion del procedimiento de asuntos disciplinarios"/>
    <s v="Desactualizacion del procedimiento de asuntos disciplinarios"/>
    <s v="Acción correctiva"/>
    <s v="DI_AC15"/>
    <s v="Realizar la actualizacion del procedimiento de asuntos disciplinarios en el cual se establezca la obligatoriedad de remiitr al proceso el incumplimiento en los terminos de las PQRSD y realizar la socializacion del mismo"/>
    <s v="Actualizacion del procedimiento de asuntos disciplinarios"/>
    <n v="1"/>
    <d v="2023-05-02T00:00:00"/>
    <d v="2023-05-31T00:00:00"/>
    <n v="4.3500000000000005"/>
    <s v="12. Gestión de Asuntos Disciplinarios"/>
    <m/>
    <n v="1"/>
    <s v="La acción no da respuesta al hallazgo encontrado, por cuanto el problema identificado se encuentra en la remisión de las quejas al proceso de asuntos disciplinarios, esa remisión surge del proceso de atención al usuario, es allí donde debe generarse el cambio sugerido, este proceso no es remisor de documentos, es receptor, por tanto, no puede adelantar la acción requerida, sin embargo se informa que el procedimiento de asuntos disciplinarios fue actualizado en 2025"/>
    <s v="https://dnbcgovco-my.sharepoint.com/:f:/g/personal/planeacion_dnbc_gov_co/IgBnuAfp-cyZS5GTrlPQdOWiAfCdMGTiP0BIkQqOvQONlOY?e=bLASbp"/>
    <d v="2026-05-11T00:00:00"/>
    <s v="Se presenta un auto inhibitorio AUTO 001 DEL 01/08/202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x v="2"/>
    <d v="2026-05-15T00:00:00"/>
    <n v="1"/>
    <s v="Se evidencia que el monitoreo realizado por la segunda línea de defensa no corresponde con los soportes aportados por la primera línea de defensa. Durante la verificación se constató como evidencia el procedimiento PC-DI-01 Gestión de Asuntos Disciplinarios, versión 3, con vigencia del 11 de diciembre de 2025, junto con el correo electrónico de solicitud de su publicación en el repositorio SIGE. _x000a_En consecuencia, se determina que los soportes presentados dan cumplimiento a la acción correctiva formulada; sin embargo, se recomienda ajustar el monitoreo realizado por la segunda línea de defensa para garantizar la consistencia entre la información reportada y la evidencia documental aporta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316"/>
    <x v="0"/>
    <x v="6"/>
    <s v="Subdirección Administrativa y Financiera"/>
    <m/>
    <s v="2023_AU_H13"/>
    <m/>
    <x v="38"/>
    <x v="203"/>
    <m/>
    <s v="Insuficiente personal para la recepcion, radicacion, asiganacion, tramite y envio de las respuestas de PQRSD."/>
    <s v="Insuficiente personal para la recepcion, radicacion, asiganacion, tramite y envio de las respuestas de PQRSD."/>
    <s v="Acción correctiva"/>
    <s v="AU_AC1"/>
    <s v="Reportar de manera periodica a los lideres del proceso las PQRSD con su respectivo estado, con el fin de que estos inicien las acciones pertinentes con funcionarios y contratistas"/>
    <s v="Reportes de control a líderes de proceso"/>
    <n v="12"/>
    <d v="2026-01-01T00:00:00"/>
    <d v="2026-12-01T00:00:00"/>
    <n v="49.5"/>
    <s v="05. Gestión de Atención al Usuario"/>
    <m/>
    <n v="0"/>
    <s v="Se informaron alertas mensuales a través de correo electrónico a los líderes de proceso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0.25"/>
    <x v="0"/>
    <d v="2026-05-15T00:00:00"/>
    <n v="0.25"/>
    <s v="Se evidencian informes de PQRSD de enero, febrero y marzo, como tambien soportes de correos de alertas por parte de atencion al ciudadano con fecha  24/02/2026, 13/03/2026 y 09/04/2026  "/>
    <s v="EN EJECUCIÓN"/>
    <s v="No aplica"/>
    <s v="No aplica"/>
    <s v="No aplica"/>
    <n v="0.25"/>
    <s v="Se informaron alertas mensuales a través de correo electrónico a los líderes de procesos"/>
    <s v="EVIDENCIAS SEGUNDO TRIMESTRE 2026 PLAN MEJORA"/>
    <n v="46214"/>
    <s v="Se adjuntan las evidencias de alertas del segundo trimestre."/>
    <n v="0.5"/>
    <s v="EN EJECUCIÓN"/>
    <m/>
    <m/>
    <m/>
    <m/>
    <m/>
    <s v="EFECTIVO"/>
    <s v="ABIERTO"/>
    <m/>
    <s v=""/>
    <s v=""/>
    <s v=""/>
    <s v=""/>
    <s v=""/>
    <s v=""/>
    <s v=""/>
    <m/>
    <m/>
    <m/>
    <s v="SIN INICIAR"/>
    <s v="EFECTIVO"/>
    <s v="ABIERTO"/>
    <m/>
    <s v=""/>
    <s v=""/>
    <s v=""/>
    <s v=""/>
    <s v=""/>
    <s v=""/>
    <s v=""/>
    <m/>
    <m/>
    <m/>
    <s v="SIN INICIAR"/>
    <s v="EFECTIVO"/>
    <s v="ABIERTO"/>
    <m/>
  </r>
  <r>
    <n v="317"/>
    <x v="0"/>
    <x v="6"/>
    <s v="Subdirección Administrativa y Financiera"/>
    <m/>
    <s v="2023_AU_H13"/>
    <m/>
    <x v="38"/>
    <x v="203"/>
    <s v="SERVICIO AL CIUDADANO"/>
    <s v="Debilidad en la definicion de controles en el desarrollo del procedimiento de PQRSD"/>
    <s v="Debilidad en la definicion de controles en el desarrollo del procedimiento de PQRSD"/>
    <s v="Acción correctiva"/>
    <s v="AU_AC5"/>
    <s v="Actualizar el procedimiento Procedimiento de Recepción, Distribución, Seguimiento y Salida de Peticiones, Quejas, Reclamos, Sugerencias y Denuncias._x000a_Incluir una politica de operación que establezca una reunión con el jefe de la unidad de control interno y con el jefe de la unidad de planeación, para el mejoramiento continuo de la gestión de la entidad semestralmente con base al informe semestral. _x000a_En la acctiviad 11 cambiando los responsbales (funcionario y/o contratista)"/>
    <s v="Procedimiento actualizado"/>
    <n v="1"/>
    <d v="2026-01-01T00:00:00"/>
    <d v="2026-12-31T00:00:00"/>
    <n v="54"/>
    <s v="05. Gestión de Atención al Usuario"/>
    <m/>
    <n v="1"/>
    <s v="El procedimiento mencionado se actualizó en la vigencia 2025"/>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Procedimiento se encuentra actualizado y socializado con los requerimientos establecidos en la descripción del hallazgo. Se identifica la politica 5,64"/>
    <n v="1"/>
    <x v="2"/>
    <d v="2026-05-15T00:00:00"/>
    <n v="1"/>
    <s v="se evidencia procedimiento actualizado de peticiones, quejas, reclamos, sugerencias y denuncias PC-AU-01 de 20/08/2025, lo que permite que la evidencia obtenida subsane el hallazgo formula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l procedimiento mencionado se actualizó en la vigencia 2025"/>
    <n v="0"/>
    <n v="46214"/>
    <s v="Accion con cumplimiento reportado"/>
    <n v="1"/>
    <s v="CUMPLIDO"/>
    <d v="2026-07-27T00:00:00"/>
    <n v="1"/>
    <s v="se evidencia procedimiento actualizado de peticiones, quejas, reclamos, sugerencias y denuncias PC-AU-01 de 20/08/2025, lo que permite que la evidencia obtenida subsane el hallazgo formulado"/>
    <s v="C. OPORTUNAMENTE"/>
    <m/>
    <s v="EFECTIVO"/>
    <s v="ABIERTO"/>
    <m/>
    <s v=""/>
    <s v=""/>
    <s v=""/>
    <s v=""/>
    <s v=""/>
    <s v=""/>
    <s v=""/>
    <m/>
    <m/>
    <m/>
    <s v="SIN INICIAR"/>
    <s v="EFECTIVO"/>
    <s v="ABIERTO"/>
    <m/>
    <s v=""/>
    <s v=""/>
    <s v=""/>
    <s v=""/>
    <s v=""/>
    <s v=""/>
    <s v=""/>
    <m/>
    <m/>
    <m/>
    <s v="SIN INICIAR"/>
    <s v="EFECTIVO"/>
    <s v="ABIERTO"/>
    <m/>
  </r>
  <r>
    <n v="318"/>
    <x v="0"/>
    <x v="6"/>
    <s v="Subdirección Administrativa y Financiera"/>
    <m/>
    <s v="2023_AU_H13"/>
    <m/>
    <x v="38"/>
    <x v="203"/>
    <s v="SERVICIO AL CIUDADANO"/>
    <s v="Debilidad en la definicion de controles en el desarrollo del procedimiento de PQRSD"/>
    <s v="Debilidad en la definicion de controles en el desarrollo del procedimiento de PQRSD"/>
    <s v="Acción correctiva"/>
    <s v="AU_AC12"/>
    <s v="Implementar un plan de choque durante un mes para el envio de respuestas de PQRSD."/>
    <s v="plan de choque ejecutado"/>
    <n v="1"/>
    <d v="2023-05-02T00:00:00"/>
    <d v="2023-05-31T00:00:00"/>
    <n v="4.3500000000000005"/>
    <s v="05. Gestión de Atención al Usuario"/>
    <m/>
    <n v="0"/>
    <s v="En la vigencia 2025 se realizó el plan de choque"/>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incluye un correo electronico con reporte. No obstante, no es claro cual fue el plan de choque planteado"/>
    <n v="0"/>
    <x v="0"/>
    <d v="2026-05-15T00:00:00"/>
    <n v="0"/>
    <s v="No fue posible identificar evidencias para el presente período de análisis"/>
    <s v="VENCIDA"/>
    <s v="No aplica"/>
    <s v="No aplica"/>
    <s v="No aplica"/>
    <n v="0.25"/>
    <s v="Desde el proceso de atención al usuario se ha informado a la Alta dirección de los PQRSD acumuladas que están sin responder para que se puedan dar las directrices que correspondan en un plan de choque"/>
    <s v="EVIDENCIAS SEGUNDO TRIMESTRE 2026 PLAN MEJORA"/>
    <n v="46214"/>
    <s v="Se está incluyendo en comité directivo alertas de seguimiento a PQRSD"/>
    <n v="0.5"/>
    <s v="EN EJECUCIÓN"/>
    <m/>
    <m/>
    <m/>
    <m/>
    <m/>
    <s v="EFECTIVO"/>
    <s v="ABIERTO"/>
    <m/>
    <s v=""/>
    <s v=""/>
    <s v=""/>
    <s v=""/>
    <s v=""/>
    <s v=""/>
    <s v=""/>
    <m/>
    <m/>
    <m/>
    <s v="SIN INICIAR"/>
    <s v="EFECTIVO"/>
    <s v="ABIERTO"/>
    <m/>
    <s v=""/>
    <s v=""/>
    <s v=""/>
    <s v=""/>
    <s v=""/>
    <s v=""/>
    <s v=""/>
    <m/>
    <m/>
    <m/>
    <s v="SIN INICIAR"/>
    <s v="EFECTIVO"/>
    <s v="ABIERTO"/>
    <m/>
  </r>
  <r>
    <n v="319"/>
    <x v="0"/>
    <x v="6"/>
    <s v="Dirección General"/>
    <m/>
    <s v="2023_DI_H3"/>
    <m/>
    <x v="38"/>
    <x v="204"/>
    <s v="INTEGRIDAD"/>
    <s v="Desactualizacion del procedimiento de asuntos disciplinarios"/>
    <s v="Desactualizacion del procedimiento de asuntos disciplinarios"/>
    <s v="Acción correctiva"/>
    <s v="DI_AC16"/>
    <s v="Realizar la actualizacion del procedimiento de asuntos disciplinarios en el cual se establezca la obligatoriedad de remiitr al proceso el incumplimiento en los terminos de las PQRSD y realizar la socializacion del mismo"/>
    <s v="Actualizacion del procedimiento de asuntos disciplinarios"/>
    <n v="1"/>
    <d v="2023-05-02T00:00:00"/>
    <d v="2023-05-31T00:00:00"/>
    <n v="4.3500000000000005"/>
    <s v="12. Gestión de Asuntos Disciplinarios"/>
    <m/>
    <n v="1"/>
    <s v="La acción no da respuesta al hallazgo encontrado, por cuanto el problema identificado se encuentra en la remisión de las quejas al proceso de asuntos disciplinarios, esa remisión surge del proceso de atención al usuario, es allí donde debe generarse el cambio sugerido, este proceso no es remisor de documentos, es receptor, por tanto, no puede adelantar la acción requerida, sin embargo se informa que el procedimiento de asuntos disciplinarios fue actualizado en 2025"/>
    <s v="https://dnbcgovco-my.sharepoint.com/:f:/g/personal/planeacion_dnbc_gov_co/IgDT_9qmozhcRJ9iDqVidnduATLUW_UWo2erFyYYsVboT0Q?e=0Pv3Qu"/>
    <d v="2026-05-11T00:00:00"/>
    <s v="Se encuentra procedimiento actualizado y socializado con los requerimientos establecidos en la actividad"/>
    <n v="1"/>
    <x v="2"/>
    <d v="2026-05-15T00:00:00"/>
    <n v="1"/>
    <s v="Se evidenció como soporte el Procedimiento PC-DI-01 &quot;Asuntos Disciplinarios&quot;, versión 03, actualizado y vigente desde el 11 de diciembre de 2025, así como el correo de formalización y socialización remitido por Planeación Estratégica en la misma fecha, mediante el cual se informa su entrada en vigencia y se solicita su socialización institucional. Los soportes aportados permiten verificar la actualización y formalización del procedimiento dentro del plazo establecido para la ejecución de la actividad. No obstante, se observa que el propio proceso documentó que la acción formulada no atiende de manera directa la causa del hallazgo, dado que la remisión de incumplimientos de PQRSD corresponde al proceso de Gestión de Atención al Usuario y no al proceso de Gestión de Asuntos Disciplinarios, el cual actúa como receptor de dichas actuacione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320"/>
    <x v="0"/>
    <x v="6"/>
    <s v="Subdirección Administrativa y Financiera"/>
    <m/>
    <s v="2023_TH_H37"/>
    <m/>
    <x v="39"/>
    <x v="205"/>
    <m/>
    <s v="Debilidad en  la aplicación de los controles existentes "/>
    <s v="Debilidad en  la aplicación de los controles existentes "/>
    <s v="Acción correctiva"/>
    <s v="TH_AC16"/>
    <s v="Actualizar el procedimiento de Ingreso y retiro de funcionarios con la inclusion de una politica de operación la cual quedaria asi:  el lider del proceso debe verifcar la actualización de su hoja de vida "/>
    <s v="Procedimeinto actualizado "/>
    <n v="1"/>
    <d v="2026-04-01T00:00:00"/>
    <d v="2026-12-31T00:00:00"/>
    <n v="40.5"/>
    <s v="11. Gestión del Talento Humano"/>
    <m/>
    <n v="0"/>
    <n v="0"/>
    <n v="0"/>
    <d v="2026-05-11T00:00:00"/>
    <s v="No se evidencia seguimiento"/>
    <n v="0"/>
    <x v="0"/>
    <d v="2026-05-15T00:00:00"/>
    <n v="0"/>
    <s v="No fue posible identificar evidencias para el presente período de análisis"/>
    <s v="SIN INICIAR"/>
    <s v="No aplica"/>
    <s v="No aplica"/>
    <s v="No aplica"/>
    <n v="0"/>
    <n v="0"/>
    <n v="0"/>
    <n v="46214"/>
    <s v="No se evidencia seguimiento"/>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321"/>
    <x v="0"/>
    <x v="6"/>
    <s v="Subdirección Administrativa y Financiera"/>
    <m/>
    <s v="2023_CO_H3"/>
    <m/>
    <x v="39"/>
    <x v="206"/>
    <m/>
    <s v=" La lista de chequeo contiene dentro de la información requerida la validación de la hoja de vida del sistema SIGEP. pero no hay una validación de la vinculación en el SIGEP por parte de la entidad. _x000a__x000a_.Debilidad en la identiifcacion de controles sobre las hojas de vida de los contratistas de prestacion de servicio.   _x000a_ "/>
    <s v="Debilidad en la identiifcacion de controles sobre las hojas de vida de los contratistas de prestacion de servicio.   "/>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s v="Se actualiza"/>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322"/>
    <x v="0"/>
    <x v="6"/>
    <s v="Subdirección Administrativa y Financiera"/>
    <m/>
    <s v="2023_CO_H4"/>
    <m/>
    <x v="39"/>
    <x v="207"/>
    <m/>
    <s v=" La lista de chequeo contiene dentro de la información requerida la validación de la hoja de vida del sistema SIGEP. pero no hay una validación de la vinculación en el SIGEP por parte de la entidad. _x000a__x000a_.Debilidad en la identiifcacion de controles sobre las hojas de vida de los contratistas de prestacion de servicio.   _x000a_ "/>
    <s v="Debilidad en la identiifcacion de controles sobre las hojas de vida de los contratistas de prestacion de servicio.   "/>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s v="Se actualiza"/>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323"/>
    <x v="0"/>
    <x v="6"/>
    <s v="Subdirección Administrativa y Financiera"/>
    <m/>
    <s v="2023_TH_H38"/>
    <m/>
    <x v="39"/>
    <x v="208"/>
    <m/>
    <s v="error en el reporte &quot;Nomenclatura y escala salarial&quot;, a traves del sistema SIGEP"/>
    <s v="error en el reporte &quot;Nomenclatura y escala salarial&quot;, a traves del sistema SIGEP"/>
    <s v="Acción correctiva"/>
    <s v="TH_AC17"/>
    <s v="Actualizar el procedimiento de ingresos y egresos  en donde se incluya una politica de operacion asi: Para el caso de actualizacion  de la nomenclatura, escala salarial, especificaciones del manual de funciones es necesario realizar el requermiento  por correo electronico al correo de soporte de sigep II de la funcion publica._x000a__x000a_"/>
    <s v="Procedimiento actualizado_x000a_"/>
    <n v="1"/>
    <d v="2026-04-01T00:00:00"/>
    <d v="2026-12-31T00:00:00"/>
    <n v="40.5"/>
    <s v="11. Gestión del Talento Humano"/>
    <m/>
    <n v="0"/>
    <n v="0"/>
    <n v="0"/>
    <d v="2026-05-11T00:00:00"/>
    <s v="No se evidencia seguimiento"/>
    <n v="0"/>
    <x v="0"/>
    <d v="2026-05-15T00:00:00"/>
    <n v="0"/>
    <s v="No fue posible identificar evidencias para el presente período de análisis"/>
    <s v="SIN INICIAR"/>
    <s v="No aplica"/>
    <s v="No aplica"/>
    <s v="No aplica"/>
    <n v="0"/>
    <n v="0"/>
    <n v="0"/>
    <n v="46214"/>
    <s v="No se evidencia seguimiento"/>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324"/>
    <x v="0"/>
    <x v="6"/>
    <s v="Subdirección Administrativa y Financiera"/>
    <m/>
    <s v="2023_TH_H38"/>
    <m/>
    <x v="39"/>
    <x v="208"/>
    <m/>
    <s v="error en el reporte &quot;Nomenclatura y escala salarial&quot;, a traves del sistema SIGEP"/>
    <s v="error en el reporte &quot;Nomenclatura y escala salarial&quot;, a traves del sistema SIGEP"/>
    <s v="Acción correctiva"/>
    <s v="TH_AC18"/>
    <s v="Solicitar por correo electronico a la funcion publica   el retiro de tres denominaciones definidas las cuales no corresponden a las contenidas  en el manual de funciones "/>
    <s v="_x000a_Envio de correo electronico"/>
    <n v="1"/>
    <d v="2026-04-01T00:00:00"/>
    <d v="2026-12-31T00:00:00"/>
    <n v="40.5"/>
    <s v="11. Gestión del Talento Humano"/>
    <m/>
    <n v="0"/>
    <n v="0"/>
    <n v="0"/>
    <d v="2026-05-11T00:00:00"/>
    <s v="No se evidencia seguimiento"/>
    <n v="0"/>
    <x v="0"/>
    <d v="2026-05-15T00:00:00"/>
    <n v="0"/>
    <s v="No fue posible identificar evidencias para el presente período de análisis"/>
    <s v="SIN INICIAR"/>
    <s v="No aplica"/>
    <s v="No aplica"/>
    <s v="No aplica"/>
    <n v="0"/>
    <n v="0"/>
    <n v="0"/>
    <n v="46214"/>
    <s v="No se evidencia seguimiento"/>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325"/>
    <x v="0"/>
    <x v="6"/>
    <s v="Subdirección Administrativa y Financiera"/>
    <m/>
    <s v="2023_TH_H4"/>
    <m/>
    <x v="39"/>
    <x v="209"/>
    <m/>
    <s v="Debilidad en la apliccaion de cntroles por parte del proceso de talento humano  "/>
    <s v="Debilidad en la apliccaion de cntroles por parte del proceso de talento humano  "/>
    <s v="Acción correctiva"/>
    <s v="TH_AC16"/>
    <s v="Actualizar el procedimiento de Ingreso y retiro de funcionarios con la inclusion de una politica de operación la cual quedaria asi:  el lider del proceso debe verifcar la actualización de su hoja de vida "/>
    <s v="Procedimeinto actualizado "/>
    <n v="1"/>
    <d v="2026-04-01T00:00:00"/>
    <d v="2026-12-31T00:00:00"/>
    <n v="40.5"/>
    <s v="11. Gestión del Talento Humano"/>
    <m/>
    <n v="0"/>
    <n v="0"/>
    <n v="0"/>
    <d v="2026-05-11T00:00:00"/>
    <s v="No se evidencia seguimiento"/>
    <n v="0"/>
    <x v="0"/>
    <d v="2026-05-15T00:00:00"/>
    <n v="0"/>
    <s v="No fue posible identificar evidencias para el presente período de análisis"/>
    <s v="SIN INICIAR"/>
    <s v="No aplica"/>
    <s v="No aplica"/>
    <s v="No aplica"/>
    <n v="0"/>
    <n v="0"/>
    <n v="0"/>
    <n v="46214"/>
    <s v="No se evidencia seguimiento"/>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326"/>
    <x v="0"/>
    <x v="6"/>
    <s v="Dirección General"/>
    <m/>
    <s v="2023_CJ_H1"/>
    <m/>
    <x v="40"/>
    <x v="210"/>
    <m/>
    <s v="Analisis de causa (6 M) metodo: las fechas de programacion no se encuentran definidas con anticipacion en un cronograma, lo que genera improvisacion en la fecha de programacion de los comites"/>
    <s v="Ausencia de un cronograma anual de sesiones del comité de conciliacion."/>
    <s v="Acción correctiva"/>
    <s v="GJ_AC3"/>
    <s v="Se realizara propuesta de cronograma a los miembros del comité de conciliacion para su aprobacion."/>
    <s v="cronograma programado por el comité/cronograma aprobado por el comité."/>
    <n v="1"/>
    <d v="2023-08-01T00:00:00"/>
    <d v="2023-12-30T00:00:00"/>
    <n v="22.349999999999998"/>
    <s v="16. Gestión Jurídica"/>
    <m/>
    <n v="0"/>
    <n v="0"/>
    <n v="0"/>
    <d v="2026-05-11T00:00:00"/>
    <s v="No se realizó seguimiento"/>
    <n v="0"/>
    <x v="1"/>
    <d v="2026-05-15T00:00:00"/>
    <n v="0"/>
    <s v="No fue posible identificar evidencias para el presente período de análisis"/>
    <s v="VENCIDA"/>
    <s v="No aplica"/>
    <s v="No aplica"/>
    <s v="No aplica"/>
    <n v="0"/>
    <s v="se adjunta soporte de la convocatoria realizada por la oficina de gestion juridica, teniendo en cuenta que la secretaria tecnica la realizaba la funcionaria anyidalid ruales hasta el dia 15 de mayo, se adjunta, constancia de las 3 convocatorias a cargo de la depedencia"/>
    <s v="https://dnbcgovco-my.sharepoint.com/my?id=%2Fpersonal%2Fyerlis%5Fpeinado%5Fdnbc%5Fgov%5Fco%2FDocuments%2FDRIVE%20EVIDENCIAS%20ACCIONES%20DE%20MEJORA&amp;viewid=2bd0da41%2Dc24a%2D4219%2D9b50%2D3f7b97ed8c4c"/>
    <n v="46218"/>
    <s v="Se adjuntan convocatorias a comité de conciliación del segundo trimestre."/>
    <n v="0.5"/>
    <s v="VENCIDO"/>
    <d v="2026-07-27T00:00:00"/>
    <n v="0.5"/>
    <s v="Se evidencio avance en la accion formulada careciendo de la totalidad de la ejecucion"/>
    <s v="VENCIDA"/>
    <m/>
    <s v="EFECTIVO"/>
    <s v="ABIERTO"/>
    <m/>
    <s v=""/>
    <s v=""/>
    <s v=""/>
    <s v=""/>
    <s v=""/>
    <s v=""/>
    <s v=""/>
    <m/>
    <m/>
    <m/>
    <s v="SIN INICIAR"/>
    <s v="EFECTIVO"/>
    <s v="ABIERTO"/>
    <m/>
    <s v=""/>
    <s v=""/>
    <s v=""/>
    <s v=""/>
    <s v=""/>
    <s v=""/>
    <s v=""/>
    <m/>
    <m/>
    <m/>
    <s v="SIN INICIAR"/>
    <s v="EFECTIVO"/>
    <s v="ABIERTO"/>
    <m/>
  </r>
  <r>
    <n v="327"/>
    <x v="0"/>
    <x v="6"/>
    <s v="Dirección General"/>
    <m/>
    <s v="2023_DI_H2"/>
    <m/>
    <x v="40"/>
    <x v="211"/>
    <m/>
    <s v="Analisis de causa (6 M) metodo: No se mantuvo la misma estructura entre el informe que se presenta en el comité de conciliacion frente al presentado a control interno."/>
    <s v="Cambio en la esructura del informe presentado al comité de conciliacion"/>
    <s v="Acción correctiva"/>
    <s v="DI_AC17"/>
    <s v="Remitir las actas suscriptas con  ocasión al  comité de conciliación previas a su aprobación"/>
    <s v="Actas remitidas "/>
    <n v="18"/>
    <d v="2026-03-01T00:00:00"/>
    <d v="2026-12-31T00:00:00"/>
    <n v="45"/>
    <s v="12. Gestión de Asuntos Disciplinarios"/>
    <m/>
    <n v="1"/>
    <s v="Se remiten los correos de las actas suscritas correspondientes al mes de marzo"/>
    <s v="https://dnbcgovco-my.sharepoint.com/:f:/g/personal/planeacion_dnbc_gov_co/IgD4Zr4BXnWlQaJz69vGyljUAcaTxjctEoMjQVwRWxYzpWY?e=IBx8qW"/>
    <d v="2026-05-11T00:00:00"/>
    <s v="Se identifican correos de 2 actas"/>
    <n v="0.1111111111111111"/>
    <x v="0"/>
    <d v="2026-05-15T00:00:00"/>
    <n v="0.15"/>
    <s v="Se presentan como evidencias los correos electrónicos de fechas 12 de marzo de 2026 y 20 de marzo de 2026, mediante los cuales fueron remitidas para revisión las Actas No. 05 y No. 06 del Comité de Conciliación, previo a su aprobación. Los soportes aportados permiten verificar la remisión de dos (2) actas conforme a la actividad formulada. En consecuencia, se evidencia una ejecución parcial de las actividades propuestas, toda vez que la acción contempla la remisión de dieciocho (18) actas durante la vigencia y el plazo para su cumplimiento se encuentra vigente."/>
    <s v="EN EJECUCIÓN"/>
    <s v="No aplica"/>
    <s v="No aplica"/>
    <s v="No aplica"/>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Sin reporte de información, se incluye seguimiento primer trimestre_x000a__x000a_Se identifican correos de 2 actas"/>
    <n v="0.1111111111111111"/>
    <s v="EN EJECUCIÓN"/>
    <d v="2026-07-27T00:00:00"/>
    <n v="0.1"/>
    <s v="Se evidencia revision de la informacion del primer trimestre como accion cnte la actividad"/>
    <s v="EN EJECUCIÓN"/>
    <m/>
    <s v="EFECTIVO"/>
    <s v="ABIERTO"/>
    <m/>
    <s v=""/>
    <s v=""/>
    <s v=""/>
    <s v=""/>
    <s v=""/>
    <s v=""/>
    <s v=""/>
    <m/>
    <m/>
    <m/>
    <s v="SIN INICIAR"/>
    <s v="EFECTIVO"/>
    <s v="ABIERTO"/>
    <m/>
    <s v=""/>
    <s v=""/>
    <s v=""/>
    <s v=""/>
    <s v=""/>
    <s v=""/>
    <s v=""/>
    <m/>
    <m/>
    <m/>
    <s v="SIN INICIAR"/>
    <s v="EFECTIVO"/>
    <s v="ABIERTO"/>
    <m/>
  </r>
  <r>
    <n v="328"/>
    <x v="0"/>
    <x v="6"/>
    <s v="Subdirección Administrativa y Financiera"/>
    <m/>
    <s v="2023_CO_H46"/>
    <m/>
    <x v="41"/>
    <x v="212"/>
    <m/>
    <s v="1. Falta de conocimiento de sobre los procesos de evaluación de la entidad.           2. Falta de planaeación en la actualziación de formatos y procedimientos.                              3. Desconocimiento del proceso de medición de indicadores y el sistema MIPG por parte de los integrantes del proceso de contratación                                     "/>
    <s v="Desconocimiento del proceso de medición de indicadores y el sistema MIPG por parte de los integrantes del proceso de contratación   "/>
    <s v="Acción correctiva"/>
    <s v="GC_AC86"/>
    <s v="Apropiación del proceso de medición de indicadores y el sistema MIPG por parte de los integrantes del proceso de gestión contratación  _x000a_"/>
    <s v="Sensibilización a los integrantes del proceso de gestión contratactual respecto del proceso de medición de indicadores y el sistema MIPG "/>
    <n v="1"/>
    <d v="2023-08-01T00:00:00"/>
    <d v="2023-11-30T00:00:00"/>
    <n v="17.849999999999998"/>
    <s v="15. Gestión Contractual"/>
    <m/>
    <n v="0"/>
    <s v="La actividad no se ha ejecutado a la fecha. No se han desarrollado acciones de sensibilización ni apropiación del proceso de medición de indicadores ni del sistema MIPG por parte de los integrantes del proceso de Gestión Contractual. En consecuencia, no se cuenta con registros, soportes ni evidencias que acrediten la socialización o capacitación orientada a fortalecer el conocimiento y aplicación del sistema de indicadores y del Modelo Integrado de Planeación y Gestión (MIPG), quedando esta actividad pendiente de ejecución conforme a los lineamientos institucionales._x000a_"/>
    <n v="0"/>
    <d v="2026-05-11T00:00:00"/>
    <s v="No se evidencian soportes de la actividad"/>
    <n v="0"/>
    <x v="0"/>
    <d v="2026-05-15T00:00:00"/>
    <n v="0"/>
    <s v="No fue posible identificar evidencias para el presente período de análisis"/>
    <s v="VENCIDA"/>
    <s v="No aplica"/>
    <s v="No aplica"/>
    <s v="No aplica"/>
    <n v="0"/>
    <s v="La actividad no se ha ejecutado a la fecha. No se han desarrollado acciones de sensibilización ni apropiación del proceso de medición de indicadores ni del sistema MIPG por parte de los integrantes del proceso de Gestión Contractual. En consecuencia, no se cuenta con registros, soportes ni evidencias que acrediten la socialización o capacitación orientada a fortalecer el conocimiento y aplicación del sistema de indicadores y del Modelo Integrado de Planeación y Gestión (MIPG), quedando esta actividad pendiente de ejecución conforme a los lineamientos institucionales._x000a_"/>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329"/>
    <x v="0"/>
    <x v="6"/>
    <s v="Subdirección Administrativa y Financiera"/>
    <m/>
    <s v="2023_MC_H4"/>
    <m/>
    <x v="41"/>
    <x v="213"/>
    <m/>
    <s v="1. Falta de personal en el grupo de gestión contractual para dar respuesta sobre las acciones y la auditoria 2021.                         2. Falta de planeación y desconocimiento del Manual operativo MIPG                             3. Desconocimiento del proceso y responsabilidades desde el grupo de Gestión Contractual en los terminos e importancia de solucionar los hallazgos y acciones de mejora reportados por la OCI.                          "/>
    <s v="Desconocimiento del proceso y responsabilidades desde el grupo de Gestión Contractual en los terminos e importancia de solucionar los hallazgos y acciones de mejora reportados por la OCI. "/>
    <s v="Acción correctiva"/>
    <s v="MC_AC9"/>
    <s v="Monitorear la formulación y ejecución de las acciones derivadas de los planes de mejora"/>
    <s v="Informes de monitoreos "/>
    <n v="4"/>
    <d v="2026-01-01T00:00:00"/>
    <d v="2026-12-31T00:00:00"/>
    <n v="54"/>
    <s v="03. Gestión de Análisis y Mejora Continua"/>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x v="0"/>
    <d v="2026-06-04T00:00:00"/>
    <n v="0.25"/>
    <s v="Se evidencia que durante el mes de abril de 2026 se realizó el primer monitoreo a los planes de mejoramiento, así como la aprobación de su reformulación en Comité de Control Interno. La evidencia permite verificar avances en la ejecución de la acción correctiva relacionada con el monitoreo de la formulación y ejecución de las acciones derivadas de los planes de mejora. No obstante, desde la tercera línea de defensa se recomienda continuar fortaleciendo el monitoreo y control sobre el cumplimiento de las acciones formuladas, con el fin de prevenir incumplimientos y garantizar el cierre oportuno de los hallazgos identificad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s v="EN EJECUCIÓN"/>
    <d v="2026-08-10T00:00:00"/>
    <n v="0.25"/>
    <s v="Se evidenció la remisión del seguimiento preliminar de los Planes de Mejoramiento correspondiente al primer trimestre de 2026, junto con la matriz de acciones de mejora para su revisión y análisis."/>
    <s v="EN EJECUCIÓN"/>
    <m/>
    <s v="EFECTIVO"/>
    <s v="ABIERTO"/>
    <m/>
    <s v=""/>
    <s v=""/>
    <s v=""/>
    <s v=""/>
    <s v=""/>
    <s v=""/>
    <s v=""/>
    <m/>
    <m/>
    <m/>
    <s v="SIN INICIAR"/>
    <s v="EFECTIVO"/>
    <s v="ABIERTO"/>
    <m/>
    <s v=""/>
    <s v=""/>
    <s v=""/>
    <s v=""/>
    <s v=""/>
    <s v=""/>
    <s v=""/>
    <m/>
    <m/>
    <m/>
    <s v="SIN INICIAR"/>
    <s v="EFECTIVO"/>
    <s v="ABIERTO"/>
    <m/>
  </r>
  <r>
    <n v="330"/>
    <x v="0"/>
    <x v="6"/>
    <s v="Subdirección Administrativa y Financiera"/>
    <m/>
    <s v="2023_CO_H22"/>
    <m/>
    <x v="41"/>
    <x v="214"/>
    <m/>
    <s v="1. No publicación de todos los soportes por falta de conocimiento, seguimiento y control.                                            2. Desconocimiento del los funcionarios y o contratistas de los procedimiento y soportes a publicar en los procesos contractuales.   3.Desconocimiento por parte de los supervisores y apoyos a estos, del trámite para registrar en la plataforma SECOP II los documentos correspondientes."/>
    <s v="Falta de conocimiento, seguimiento y control,  de los procedimiento y soportes a publicar en los procesos contractuales.     "/>
    <s v="Acción correctiva"/>
    <s v="GC_AC4"/>
    <s v="Realizar jornadas de socializacion sobre supervisión de contratos y construcción de formato de necesidades"/>
    <s v="Socializaciones realizadas"/>
    <n v="4"/>
    <d v="2026-01-01T00:00:00"/>
    <d v="2026-12-31T00:00:00"/>
    <n v="54"/>
    <s v="15. Gestión Contractual"/>
    <m/>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
    <d v="2026-05-11T00:00:00"/>
    <s v="Se incluye información de capacitación realizada durante el primer trimestre de la vigencia"/>
    <n v="0.25"/>
    <x v="0"/>
    <d v="2026-05-15T00:00:00"/>
    <n v="0"/>
    <s v="No fue posible identificar evidencias para el presente período de análisis"/>
    <s v="SIN INICIAR"/>
    <s v="No aplica"/>
    <s v="No aplica"/>
    <s v="No aplica"/>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capacitación del segundo trimestre. "/>
    <n v="0.5"/>
    <s v="EN EJECUCIÓN"/>
    <d v="2026-07-27T00:00:00"/>
    <n v="0.5"/>
    <s v="Se evidencio soporte de capacitacion del segundo trimestre"/>
    <s v="EN EJECUCIÓN"/>
    <m/>
    <s v="EFECTIVO"/>
    <s v="ABIERTO"/>
    <m/>
    <s v=""/>
    <s v=""/>
    <s v=""/>
    <s v=""/>
    <s v=""/>
    <s v=""/>
    <s v=""/>
    <m/>
    <m/>
    <m/>
    <s v="SIN INICIAR"/>
    <s v="EFECTIVO"/>
    <s v="ABIERTO"/>
    <m/>
    <s v=""/>
    <s v=""/>
    <s v=""/>
    <s v=""/>
    <s v=""/>
    <s v=""/>
    <s v=""/>
    <m/>
    <m/>
    <m/>
    <s v="SIN INICIAR"/>
    <s v="EFECTIVO"/>
    <s v="ABIERTO"/>
    <m/>
  </r>
  <r>
    <n v="331"/>
    <x v="0"/>
    <x v="6"/>
    <s v="Subdirección Administrativa y Financiera"/>
    <m/>
    <s v="2023_CO_H38"/>
    <m/>
    <x v="41"/>
    <x v="215"/>
    <m/>
    <s v="1. Debilidad en la estructuración del PAA.               2. Las areas tecnicas no reportan sus necesidades a tiempo para incorporarlas en la consolidado de necesidades        3. Falta de estruturación y planeación anticipada de las necesidades a contratar para desagregar estas el PAA._x000a__x000a_         "/>
    <s v="Falta de estruturación y planeación anticipada de las necesidades a contratar para desagregar estas el PAA."/>
    <s v="Acción correctiva"/>
    <s v="GC_AC1"/>
    <s v="Seguimiento al Plan de adquisiciones realizados"/>
    <s v="Seguimientos realizados"/>
    <n v="9"/>
    <d v="2026-04-01T00:00:00"/>
    <d v="2026-12-31T00:00:00"/>
    <n v="40.5"/>
    <s v="15. Gestión Contractual"/>
    <m/>
    <n v="0.27"/>
    <s v="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_x000a_"/>
    <s v="https://dnbcgovco-my.sharepoint.com/personal/planeacion_dnbc_gov_co/_layouts/15/onedrive.aspx?id=%2Fpersonal%2Fplaneacion%5Fdnbc%5Fgov%5Fco%2FDocuments%2FDocumentos%20SIGE%2F6%2E%20Planes%2FPLAN%20DE%20MEJORA%2F2026%2F01%2E%20Seguimiento%20Primer%20Trimestre%2F15%2E%20Gesti%C3%B3n%20Contractual%2FGC%5FAC1&amp;viewid=efb70791%2Db8ab%2D49e7%2Db552%2Dd3d4cbe976b9&amp;ct=1777387045307&amp;or=OWA%2DNT%2DMail"/>
    <d v="2026-05-11T00:00:00"/>
    <s v="Se incluye bases de planes de adquisiciones pero no se evidencia el respecti seguimiento"/>
    <n v="0"/>
    <x v="0"/>
    <d v="2026-05-15T00:00:00"/>
    <n v="0"/>
    <s v="Se evidencio que la accion formulada carece de soportes que permitan verificar el cumplimiento de la actividad, toda vez que los documentos reportados no incluyen segumientos al plan anual de adquisiciones."/>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27"/>
    <s v="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evidencia seguimiento al PAA. Se sugiere su reporte vía correo electrónico al lider de proceso y al profesional de planeación"/>
    <n v="0.27"/>
    <s v="EN EJECUCIÓN"/>
    <d v="2026-07-27T00:00:00"/>
    <n v="0.27"/>
    <s v="Se evidencia avance en el reporte al Plan Anual de Adquisiones PAA"/>
    <s v="EN EJECUCIÓN"/>
    <m/>
    <s v="EFECTIVO"/>
    <s v="ABIERTO"/>
    <m/>
    <s v=""/>
    <s v=""/>
    <s v=""/>
    <s v=""/>
    <s v=""/>
    <s v=""/>
    <s v=""/>
    <m/>
    <m/>
    <m/>
    <s v="SIN INICIAR"/>
    <s v="EFECTIVO"/>
    <s v="ABIERTO"/>
    <m/>
    <s v=""/>
    <s v=""/>
    <s v=""/>
    <s v=""/>
    <s v=""/>
    <s v=""/>
    <s v=""/>
    <m/>
    <m/>
    <m/>
    <s v="SIN INICIAR"/>
    <s v="EFECTIVO"/>
    <s v="ABIERTO"/>
    <m/>
  </r>
  <r>
    <n v="332"/>
    <x v="0"/>
    <x v="6"/>
    <s v="Subdirección Administrativa y Financiera"/>
    <m/>
    <s v="2023_CO_H40"/>
    <m/>
    <x v="41"/>
    <x v="216"/>
    <m/>
    <s v="1. Desconocimiento por parte de los supervisores y contratistas, del trámite para registrar en la plataforma SECOP II los documentos correspondientes al etapa de ejecución contractual                  2. Desconocimiento del equipo de gestión contractual de los soportes a publicar en los procesos contractuales               3. No publicación de todos los soportes por falta de conocimiento, seguimiento y control, tanto por las areas tecnicas como por el equipo de gestión contractual de la entidad.           "/>
    <s v="No publicación de todos los soportes por falta de conocimiento, seguimiento y control, tanto por las areas tecnicas como por el equipo de gestión contractual de la entidad. "/>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s v="Se actualiza"/>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333"/>
    <x v="0"/>
    <x v="6"/>
    <s v="Subdirección Administrativa y Financiera"/>
    <m/>
    <s v="2023_CO_H39"/>
    <m/>
    <x v="41"/>
    <x v="217"/>
    <m/>
    <s v="1. Presunta debilidad en la planeación contractual.                  2. Posible falta de conocimiento sobre los documentos necesarios para estructurar un proceso de selección.                                           3. No existe dentro del procedimiento de Gestión Contractual, una actividad que establezca los requerimientos minimos necesarios para el inicio de la estructuración del proceso contractual"/>
    <s v="No existe dentro del procedimiento de Gestión Contractual, una actividad que establezca los requerimientos minimos necesarios para el inicio de la estructuración del proceso contractual"/>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s v="Se actualiza"/>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334"/>
    <x v="0"/>
    <x v="6"/>
    <s v="Subdirección Administrativa y Financiera"/>
    <m/>
    <s v="2023_CO_H12"/>
    <m/>
    <x v="41"/>
    <x v="218"/>
    <m/>
    <s v="1. Presunta debilidad en la planeación contractual.                  2. Posible falta de conocimiento sobre los documentos necesarios para estructurar un proceso de selección.                                           3. No existe dentro del procedimiento de Gestión Contractual, una actividad que establezca los requerimientos minimos necesarios para el inicio de la estructuración del proceso contractual"/>
    <s v="No existe dentro del procedimiento de Gestión Contractual, una actividad que establezca los requerimientos minimos necesarios para el inicio de la estructuración del proceso contractual"/>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s v="Se actualiza"/>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335"/>
    <x v="0"/>
    <x v="6"/>
    <s v="Subdirección Administrativa y Financiera"/>
    <m/>
    <s v="2023_CO_H6"/>
    <m/>
    <x v="41"/>
    <x v="219"/>
    <m/>
    <s v="1. Incumplimiento en la ley de archivo y cargue de soportes en la plataforma SECOP II.               2. Falta de conocimiento contractual y de la plataforma SECOP II.                                         3. No archivo de forma adecuada ni publicación de las Adendas en los días y horarios establecidos."/>
    <s v="No archivo de forma adecuada ni publicación de las Adendas en los días y horarios establecidos."/>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s v="Se actualiza"/>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336"/>
    <x v="0"/>
    <x v="6"/>
    <s v="Subdirección Administrativa y Financiera"/>
    <m/>
    <s v="2023_CO_H42"/>
    <m/>
    <x v="41"/>
    <x v="220"/>
    <m/>
    <s v="1. Desconocimiento de los procesos contractuales.               2. Falta de conocimiento contractual y de la plataforma SECOP II.                                         3. Formatos y documentos desactualizados y publiciados sin revisión y sin el lleno de los requisitos."/>
    <s v="Formatos y documentos desactualizados y publiciados sin revisión y sin el lleno de los requisitos."/>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s v="Se actualiza"/>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337"/>
    <x v="0"/>
    <x v="6"/>
    <s v="Subdirección Administrativa y Financiera"/>
    <m/>
    <s v="2023_CO_H44"/>
    <m/>
    <x v="41"/>
    <x v="221"/>
    <m/>
    <s v="1. Presunta debilidad en la planeación contractual.                  2. Posible falta de conocimiento sobre los documentos necesarios para estructurar un proceso de selección.                                           3. No existe dentro del procedimiento de Gestión Contractual, listas de chequeo sobre los documentos requeridos para cada tipo de proceso de selección"/>
    <s v="No existe dentro del procedimiento de Gestión Contractual, listas de chequeo sobre los documentos requeridos para cada tipo de proceso de selección"/>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s v="Se actualiza"/>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338"/>
    <x v="0"/>
    <x v="6"/>
    <s v="Subdirección Administrativa y Financiera"/>
    <m/>
    <s v="2023_CO_H23"/>
    <m/>
    <x v="41"/>
    <x v="222"/>
    <m/>
    <s v="1. Presunta debilidad en la planeación contractual.                  2. Posible falta de conocimiento sobre los documentos necesarios para estructurar un proceso de selección.                                           3. No existe dentro del procedimiento de Gestión Contractual, una actividad que establezca la necesidad de la formalidad de Designar un Comité Evaluador"/>
    <s v="No existe dentro del procedimiento de Gestión Contractual, una actividad que establezca la necesidad de la formalidad de Designar un Comité Evaluador"/>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s v="Se actualiza"/>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339"/>
    <x v="0"/>
    <x v="6"/>
    <s v="Subdirección Administrativa y Financiera"/>
    <m/>
    <s v="2023_CO_H18"/>
    <m/>
    <x v="41"/>
    <x v="223"/>
    <m/>
    <s v="1. Desconocimiento de los documentos que debe contener los expedientes contractuales.               2. No designación de supervisor en EP y contrato .                                         3. Incumplimiento a las funciones consagradas por la ley y el Manual de Contratación a los supervisores de contratos en la no designación de un supervisor por memorando"/>
    <s v="Incumplimiento a las funciones consagradas por la ley y el Manual de Contratación a los supervisores de contratos en la no designación de un supervisor por memorando"/>
    <s v="Acción correctiva"/>
    <s v="GC_AC10"/>
    <s v="Formato de designación de supervisor, publicado y notificado"/>
    <s v="Designación de supervisor, publicada en la plataforma SECOP II, y notificada"/>
    <n v="1"/>
    <d v="2023-08-01T00:00:00"/>
    <d v="2023-11-30T00:00:00"/>
    <n v="17.849999999999998"/>
    <s v="15. Gestión Contractual"/>
    <s v="Realizar seguimiento de lo hecho en el primer trimestre"/>
    <n v="0"/>
    <n v="0"/>
    <n v="0"/>
    <d v="2026-05-11T00:00:00"/>
    <s v="Sin avance en la actividad"/>
    <n v="0"/>
    <x v="0"/>
    <d v="2026-05-15T00:00:00"/>
    <n v="0"/>
    <s v="No fue posible identificar evidencias para el presente período de análisis"/>
    <s v="VENCIDA"/>
    <s v="No aplica"/>
    <s v="No aplica"/>
    <s v="No aplica"/>
    <n v="0"/>
    <n v="0"/>
    <n v="0"/>
    <s v="11/07/206"/>
    <s v="No se evidencian soportes de la actividad"/>
    <n v="0"/>
    <s v="VENCIDO"/>
    <d v="2026-07-27T00:00:00"/>
    <n v="0"/>
    <s v="Se evidencio que la accion formulada carece de soportes que permitan verificar el cumplimiento de la actividad"/>
    <s v="VENCIDA"/>
    <m/>
    <s v="EFECTIVO"/>
    <s v="ABIERTO"/>
    <m/>
    <s v=""/>
    <s v=""/>
    <s v=""/>
    <s v=""/>
    <s v=""/>
    <s v=""/>
    <s v=""/>
    <m/>
    <m/>
    <m/>
    <s v="SIN INICIAR"/>
    <s v="EFECTIVO"/>
    <s v="ABIERTO"/>
    <m/>
    <s v=""/>
    <s v=""/>
    <s v=""/>
    <s v=""/>
    <s v=""/>
    <s v=""/>
    <s v=""/>
    <m/>
    <m/>
    <m/>
    <s v="SIN INICIAR"/>
    <s v="EFECTIVO"/>
    <s v="ABIERTO"/>
    <m/>
  </r>
  <r>
    <n v="340"/>
    <x v="0"/>
    <x v="6"/>
    <s v="Subdirección Administrativa y Financiera"/>
    <m/>
    <s v="2023_CO_H45"/>
    <m/>
    <x v="41"/>
    <x v="224"/>
    <m/>
    <s v="1. Presunta debilidad en el procedimiento de gestión contractual                                    2.       No hay claridad en la actividad del procedimiento de gestión contractual relacionada con la garantia                                     3. La Actividad existente en el procedimiento de gestión contractual no indica responsables ni tareas asociadas a la constitución y aporbación de la garantía"/>
    <s v=" La Actividad existente en el procedimiento de gestión contractual no indica responsables ni tareas asociadas a la constitución y aporbación de la garantía"/>
    <s v="Acción correctiva"/>
    <s v="GC_AC11"/>
    <s v="Realizar seguimiento al cargue de polizas de acuerdo al procedimiento establecido"/>
    <s v="Actualización de la actividad dentro del procedimiento de gestión contractual"/>
    <n v="1"/>
    <d v="2023-08-01T00:00:00"/>
    <d v="2023-11-30T00:00:00"/>
    <n v="17.849999999999998"/>
    <s v="15. Gestión Contractual"/>
    <m/>
    <n v="0"/>
    <s v="El indicador no ha sido cumplido; se trabaja en la definición y actualización de la actividad de seguimiento dentro del Procedimiento de Gestión Contractual."/>
    <n v="0"/>
    <d v="2026-05-11T00:00:00"/>
    <s v="Sin avance en la actividad"/>
    <n v="0"/>
    <x v="1"/>
    <d v="2026-05-15T00:00:00"/>
    <n v="0"/>
    <s v="No fue posible identificar evidencias para el presente período de análisis"/>
    <s v="VENCIDA"/>
    <s v="No aplica"/>
    <s v="No aplica"/>
    <s v="No aplica"/>
    <n v="0"/>
    <s v="El indicador no ha sido cumplido; se trabaja en la definición y actualización de la actividad de seguimiento dentro del Procedimiento de Gestión Contractual."/>
    <n v="0"/>
    <s v="11/07/206"/>
    <s v="No se evidencian soportes de la actividad"/>
    <n v="0"/>
    <s v="VENCIDO"/>
    <d v="2026-07-27T00:00:00"/>
    <n v="0"/>
    <s v="Se evidencio que la accion formulada carece de soportes que permitan verificar el cumplimiento de la actividad"/>
    <s v="VENCIDA"/>
    <m/>
    <s v="EFECTIVO"/>
    <s v="ABIERTO"/>
    <m/>
    <s v=""/>
    <s v=""/>
    <s v=""/>
    <s v=""/>
    <s v=""/>
    <s v=""/>
    <s v=""/>
    <m/>
    <m/>
    <m/>
    <s v="SIN INICIAR"/>
    <s v="EFECTIVO"/>
    <s v="ABIERTO"/>
    <m/>
    <s v=""/>
    <s v=""/>
    <s v=""/>
    <s v=""/>
    <s v=""/>
    <s v=""/>
    <s v=""/>
    <m/>
    <m/>
    <m/>
    <s v="SIN INICIAR"/>
    <s v="EFECTIVO"/>
    <s v="ABIERTO"/>
    <m/>
  </r>
  <r>
    <n v="341"/>
    <x v="0"/>
    <x v="6"/>
    <s v="Subdirección Administrativa y Financiera"/>
    <m/>
    <s v="2023_CO_H7"/>
    <m/>
    <x v="41"/>
    <x v="225"/>
    <m/>
    <s v="1. Presunto desconocimiento, de la etapa de ejecución contractual                                          2. Desconocimiento del los funcionarios y o contratistas de los procedimiento y documentación ligada a etapa de ejecución contractual.                             3. Desconocimiento por parte de los supervisores y apoyos a estos de las actividades y responsabilidades el ejercicio de la supervisión. "/>
    <s v="Desconocimiento por parte de los supervisores y apoyos a estos de las actividades y responsabilidades el ejercicio de la supervisión. "/>
    <s v="Acción correctiva"/>
    <s v="GC_AC4"/>
    <s v="Realizar jornadas de socializacion sobre supervisión de contratos y construcción de formato de necesidades"/>
    <s v="Socializaciones realizadas"/>
    <n v="4"/>
    <d v="2026-01-01T00:00:00"/>
    <d v="2026-12-31T00:00:00"/>
    <n v="54"/>
    <s v="15. Gestión Contractual"/>
    <m/>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
    <d v="2026-05-11T00:00:00"/>
    <s v="Se incluye información de capacitación realizada durante el primer trimestre de la vigencia"/>
    <n v="0.25"/>
    <x v="0"/>
    <d v="2026-05-15T00:00:00"/>
    <n v="0"/>
    <s v="No fue posible identificar evidencias para el presente período de análisis"/>
    <s v="SIN INICIAR"/>
    <s v="No aplica"/>
    <s v="No aplica"/>
    <s v="No aplica"/>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capacitación del segundo trimestre. "/>
    <n v="0.5"/>
    <s v="EN EJECUCIÓN"/>
    <d v="2026-07-27T00:00:00"/>
    <n v="0.5"/>
    <s v="Se evidencio soporte de capacitacion del segundo trimestre"/>
    <s v="EN EJECUCIÓN"/>
    <m/>
    <s v="EFECTIVO"/>
    <s v="ABIERTO"/>
    <m/>
    <s v=""/>
    <s v=""/>
    <s v=""/>
    <s v=""/>
    <s v=""/>
    <s v=""/>
    <s v=""/>
    <m/>
    <m/>
    <m/>
    <s v="SIN INICIAR"/>
    <s v="EFECTIVO"/>
    <s v="ABIERTO"/>
    <m/>
    <s v=""/>
    <s v=""/>
    <s v=""/>
    <s v=""/>
    <s v=""/>
    <s v=""/>
    <s v=""/>
    <m/>
    <m/>
    <m/>
    <s v="SIN INICIAR"/>
    <s v="EFECTIVO"/>
    <s v="ABIERTO"/>
    <m/>
  </r>
  <r>
    <n v="342"/>
    <x v="0"/>
    <x v="6"/>
    <s v="Subdirección Administrativa y Financiera"/>
    <m/>
    <s v="2023_CO_H19"/>
    <m/>
    <x v="41"/>
    <x v="226"/>
    <m/>
    <s v="1. No archivo de los soportes de la propuesta presentada por el oferente                                         2. No solicitud del soporte en la estructuración del proceso.                                    3. Incumplimiento de los factores de selección de proponentes con certificado de distribuidor exclusivo"/>
    <s v="Incumplimiento de los factores de selección de proponentes con certificado de distribuidor exclusivo"/>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s v="Se actualiza"/>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343"/>
    <x v="0"/>
    <x v="6"/>
    <s v="Subdirección Administrativa y Financiera"/>
    <m/>
    <s v="2023_CO_H21"/>
    <m/>
    <x v="41"/>
    <x v="227"/>
    <m/>
    <s v="1. Desconocimiento de los documentos que debe contener las propuestas de los oferentes.               2. Publicación de soportes del contratista incompletos .                                         3. No validación de los soportes minimos de la oferta de acuerdo a la modalidad de cada proceso contractual, requisitos juridicos, financieros y tecnicos."/>
    <s v="No validación de los soportes minimos de la oferta de acuerdo a la modalidad de cada proceso contractual, requisitos juridicos, financieros y tecnicos."/>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s v="Se actualiza"/>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344"/>
    <x v="0"/>
    <x v="6"/>
    <s v="Subdirección Administrativa y Financiera"/>
    <m/>
    <s v="2023_CO_H16"/>
    <m/>
    <x v="41"/>
    <x v="228"/>
    <m/>
    <s v="1. Desconocimiento de los documentos que debe contener la etapa precontractual de los procesos.            2. Publicación de soportes del contratista incompletos .                                         3. No validación de los soportes minimos a publicar del contrato d acuerdo a la modalidad de cada proceso contractual, requisitos juridicos, financieros y tecnicos."/>
    <s v="No validación de los soportes minimos a publicar del contrato de acuerdo a la modalidad de cada proceso contractual, requisitos juridicos, financieros y tecnicos."/>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s v="Se actualiza"/>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345"/>
    <x v="0"/>
    <x v="6"/>
    <s v="Subdirección Administrativa y Financiera"/>
    <m/>
    <s v="2023_CO_H34"/>
    <m/>
    <x v="41"/>
    <x v="229"/>
    <m/>
    <s v="1. Desconocimiento de los documentos que debe contener la etapa precontractual de los procesos.                                       2. Publicación de soportes del contratista incompletos.                                         3. No validación de los soportes minimos a publicar del contrato d acuerdo a la modalidad de cada proceso contractual, requisitos juridicos, financieros y tecnicos."/>
    <s v="No validación de los soportes minimos a publicar del contrato de acuerdo a la modalidad de cada proceso contractual, requisitos juridicos, financieros y tecnicos."/>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s v="Se actualiza"/>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346"/>
    <x v="0"/>
    <x v="6"/>
    <s v="Subdirección Administrativa y Financiera"/>
    <m/>
    <s v="2023_CO_H20"/>
    <m/>
    <x v="41"/>
    <x v="230"/>
    <m/>
    <s v="1. Elaboración de estudios previos sin verificación de plazos de ejecución.                                            2. Publicación de estudios previos desactualizados.                                         3. No validación de valores en los estudios comparados con el PAA y CDP y continuidad del error al publicar el valor en la plataforma SECOP II."/>
    <s v="No validación de valores en los estudios comparados con el PAA y CDP y continuidad del error al publicar el valor en la plataforma SECOP II."/>
    <s v="Acción correctiva"/>
    <s v="GC_AC1"/>
    <s v="Seguimiento al Plan de adquisiciones realizados y validación con el cargue de información con SECOP"/>
    <s v="Seguimientos realizados"/>
    <n v="9"/>
    <d v="2026-04-01T00:00:00"/>
    <d v="2026-12-31T00:00:00"/>
    <n v="40.5"/>
    <s v="15. Gestión Contractual"/>
    <m/>
    <n v="0.27"/>
    <s v="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_x000a_"/>
    <s v="https://dnbcgovco-my.sharepoint.com/personal/planeacion_dnbc_gov_co/_layouts/15/onedrive.aspx?id=%2Fpersonal%2Fplaneacion%5Fdnbc%5Fgov%5Fco%2FDocuments%2FDocumentos%20SIGE%2F6%2E%20Planes%2FPLAN%20DE%20MEJORA%2F2026%2F01%2E%20Seguimiento%20Primer%20Trimestre%2F15%2E%20Gesti%C3%B3n%20Contractual%2FGC%5FAC1&amp;viewid=efb70791%2Db8ab%2D49e7%2Db552%2Dd3d4cbe976b9&amp;ct=1777387045307&amp;or=OWA%2DNT%2DMail"/>
    <d v="2026-05-11T00:00:00"/>
    <s v="Se incluye bases de planes de adquisiciones pero no se evidencia el respecti seguimiento"/>
    <n v="0"/>
    <x v="0"/>
    <d v="2026-05-15T00:00:00"/>
    <n v="0"/>
    <s v="Se evidencio que la accion formulada carece de soportes que permitan verificar el cumplimiento de la actividad, toda vez que los documentos reportados no incluyen segumientos al plan anual de adquisiciones."/>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27"/>
    <s v="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evidencia seguimiento al PAA. Se sugiere su reporte vía correo electrónico al lider de proceso y al profesional de planeación"/>
    <n v="0.27"/>
    <s v="EN EJECUCIÓN"/>
    <d v="2026-07-27T00:00:00"/>
    <n v="0.25"/>
    <s v="Se evidencia avance en el reporte al Plan Anual de Adquisiones PAA"/>
    <s v="EN EJECUCIÓN"/>
    <m/>
    <s v="EFECTIVO"/>
    <s v="ABIERTO"/>
    <m/>
    <s v=""/>
    <s v=""/>
    <s v=""/>
    <s v=""/>
    <s v=""/>
    <s v=""/>
    <s v=""/>
    <m/>
    <m/>
    <m/>
    <s v="SIN INICIAR"/>
    <s v="EFECTIVO"/>
    <s v="ABIERTO"/>
    <m/>
    <s v=""/>
    <s v=""/>
    <s v=""/>
    <s v=""/>
    <s v=""/>
    <s v=""/>
    <s v=""/>
    <m/>
    <m/>
    <m/>
    <s v="SIN INICIAR"/>
    <s v="EFECTIVO"/>
    <s v="ABIERTO"/>
    <m/>
  </r>
  <r>
    <n v="347"/>
    <x v="0"/>
    <x v="6"/>
    <s v="Subdirección Administrativa y Financiera"/>
    <m/>
    <s v="2023_CO_H17"/>
    <m/>
    <x v="41"/>
    <x v="231"/>
    <m/>
    <s v="1. No validación de los soportes de perfecionamiento y ejecución contractual.                                       2. El personal que da el inicio contractual no tiene conocimiento de las fechas de perfeccionamiento     3. Al momento de dar inicio a la ejecución contractual no se tiene como soporte el acta de inicio, por ende se corren las fehas de acuerdo a lo que se evidencia en los soportes y no lo que indica el supervisor, esto hace que la fecha de terminación tampoco se correcta."/>
    <s v="Al momento de dar inicio a la ejecución contractual no se tiene como soporte el acta de inicio, por ende se corren las fehas de acuerdo a lo que se evidencia en los soportes y no lo que indica el supervisor, esto hace que la fecha de terminación tampoco se correcta."/>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348"/>
    <x v="0"/>
    <x v="6"/>
    <s v="Subdirección Administrativa y Financiera"/>
    <m/>
    <s v="2023_CO_H14"/>
    <m/>
    <x v="41"/>
    <x v="232"/>
    <m/>
    <s v="1. Presunta falta de conocimiento del ejercicio de la supervisión relacionada con la etapa  contractual y postcontractual 2.Desconocimiento por parte de los supervisores y apoyos a la supervisión  del trámite de seguimiento contractual y gestión de pagos, así como su registro en la plataforma SECOP II. 3. No existencia en el Manual de Supervisión, de una actividad que establezca los requisitos  necesarios para el seguimiento contractual y gestión de pagos, así como su registro en la plataforma SECOP II."/>
    <s v="No existencia en el Manual de Supervisión, de una actividad que establezca los requisitos  necesarios para el seguimiento contractual y gestión de pagos, así como su registro en la plataforma SECOP II."/>
    <s v="Acción correctiva"/>
    <s v="GC_AC12"/>
    <s v="Actualización del Manual de Supervisión tendiente a incluir una actividad en el procedimiento  que establezca os requisitos  necesarios para el seguimiento contractual y gestión de pagos, así como su registro en la plataforma SECOP II."/>
    <s v="Actualización del Manual de Supervisión_x000a__x000a_"/>
    <n v="1"/>
    <d v="2026-04-01T00:00:00"/>
    <d v="2026-12-31T00:00:00"/>
    <n v="40.5"/>
    <s v="15. Gestión Contractual"/>
    <m/>
    <n v="0"/>
    <s v="Actividad en proceso; el Manual de Supervisión se encuentra en actualización para incorporar los requisitos y actividades necesarias para el seguimiento contractual, la gestión de pagos y su registro en la plataforma SECOP II."/>
    <n v="0"/>
    <d v="2026-05-11T00:00:00"/>
    <s v="Sin avance en la actividad"/>
    <n v="0"/>
    <x v="0"/>
    <d v="2026-05-15T00:00:00"/>
    <n v="0"/>
    <s v="No fue posible identificar evidencias para el presente período de análisis"/>
    <s v="SIN INICIAR"/>
    <s v="No aplica"/>
    <s v="No aplica"/>
    <s v="No aplica"/>
    <n v="0"/>
    <s v="Actividad en proceso; el Manual de Supervisión se encuentra en actualización para incorporar los requisitos y actividades necesarias para el seguimiento contractual, la gestión de pagos y su registro en la plataforma SECOP II."/>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proyecto de actualización de manual de contratación, revisado por proceso de análisis y mejora continua, en espera de firmas de direcivos"/>
    <n v="0.6"/>
    <s v="EN EJECUCIÓN"/>
    <d v="2026-07-27T00:00:00"/>
    <n v="0.6"/>
    <s v="Se evidencio actualizacion de manual de contratacion como accion ante la actividad"/>
    <s v="EN EJECUCIÓN"/>
    <m/>
    <s v="EFECTIVO"/>
    <s v="ABIERTO"/>
    <m/>
    <s v=""/>
    <s v=""/>
    <s v=""/>
    <s v=""/>
    <s v=""/>
    <s v=""/>
    <s v=""/>
    <m/>
    <m/>
    <m/>
    <s v="SIN INICIAR"/>
    <s v="EFECTIVO"/>
    <s v="ABIERTO"/>
    <m/>
    <s v=""/>
    <s v=""/>
    <s v=""/>
    <s v=""/>
    <s v=""/>
    <s v=""/>
    <s v=""/>
    <m/>
    <m/>
    <m/>
    <s v="SIN INICIAR"/>
    <s v="EFECTIVO"/>
    <s v="ABIERTO"/>
    <m/>
  </r>
  <r>
    <n v="349"/>
    <x v="0"/>
    <x v="6"/>
    <s v="Subdirección Administrativa y Financiera"/>
    <m/>
    <s v="2023_CO_H33"/>
    <m/>
    <x v="41"/>
    <x v="233"/>
    <m/>
    <s v="1. Presunta falta de conocimiento del ejercicio de la supervisión relacionada con la etapa  contractual y postcontractual 2.Desconocimiento por parte de los supervisores y apoyos a la supervisión  del trámite de seguimiento contractual y gestión de pagos, así como su registro en la plataforma SECOP II. 3. No existencia en el Manual de Supervisión, de una actividad que establezca los requisitos  necesarios para el seguimiento contractual y gestión de pagos, así como su registro en la plataforma SECOP II."/>
    <s v="No existencia en el Manual de Supervisión, de una actividad que establezca los requisitos  necesarios para el seguimiento contractual y gestión de pagos, así como su registro en la plataforma SECOP II."/>
    <s v="Acción correctiva"/>
    <s v="GC_AC12"/>
    <s v="Actualización del Manual de Supervisión tendiente a incluir una actividad en el procedimiento  que establezca os requisitos  necesarios para el seguimiento contractual y gestión de pagos, así como su registro en la plataforma SECOP II."/>
    <s v="Actualización del Manual de Supervisión_x000a__x000a_"/>
    <n v="1"/>
    <d v="2026-04-01T00:00:00"/>
    <d v="2026-12-31T00:00:00"/>
    <n v="40.5"/>
    <s v="15. Gestión Contractual"/>
    <m/>
    <n v="0"/>
    <s v="Actividad en proceso; el Manual de Supervisión se encuentra en actualización para incorporar los requisitos y actividades necesarias para el seguimiento contractual, la gestión de pagos y su registro en la plataforma SECOP II."/>
    <n v="0"/>
    <d v="2026-05-11T00:00:00"/>
    <s v="Sin avance en la actividad"/>
    <n v="0"/>
    <x v="0"/>
    <d v="2026-05-15T00:00:00"/>
    <n v="0"/>
    <s v="No fue posible identificar evidencias para el presente período de análisis"/>
    <s v="SIN INICIAR"/>
    <s v="No aplica"/>
    <s v="No aplica"/>
    <s v="No aplica"/>
    <n v="0"/>
    <s v="Actividad en proceso; el Manual de Supervisión se encuentra en actualización para incorporar los requisitos y actividades necesarias para el seguimiento contractual, la gestión de pagos y su registro en la plataforma SECOP II."/>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proyecto de actualización de manual de contratación, revisado por proceso de análisis y mejora continua, en espera de firmas de direcivos"/>
    <n v="0.6"/>
    <s v="EN EJECUCIÓN"/>
    <d v="2026-07-27T00:00:00"/>
    <n v="0.6"/>
    <s v="Se evidencio actualizacion de manual de contratacion como accion ante la actividad"/>
    <s v="EN EJECUCIÓN"/>
    <m/>
    <s v="EFECTIVO"/>
    <s v="ABIERTO"/>
    <m/>
    <s v=""/>
    <s v=""/>
    <s v=""/>
    <s v=""/>
    <s v=""/>
    <s v=""/>
    <s v=""/>
    <m/>
    <m/>
    <m/>
    <s v="SIN INICIAR"/>
    <s v="EFECTIVO"/>
    <s v="ABIERTO"/>
    <m/>
    <s v=""/>
    <s v=""/>
    <s v=""/>
    <s v=""/>
    <s v=""/>
    <s v=""/>
    <s v=""/>
    <m/>
    <m/>
    <m/>
    <s v="SIN INICIAR"/>
    <s v="EFECTIVO"/>
    <s v="ABIERTO"/>
    <m/>
  </r>
  <r>
    <n v="350"/>
    <x v="0"/>
    <x v="6"/>
    <s v="Subdirección Administrativa y Financiera"/>
    <m/>
    <s v="2023_CO_H11"/>
    <m/>
    <x v="41"/>
    <x v="234"/>
    <m/>
    <s v="1. Falta de verificación de elaboración y publicación de  los soportes por ausencia de conocimiento, seguimiento y control de la etapa postcontractual                                        2. Desconocimiento del los funcionarios y o contratistas de los procedimiento y soportes a publicar relacionados con la etapa postcontratual                                              3. Desconocimiento por parte de los supervisores y apoyos a estos, del trámite para cierre y liquidación de contratos. "/>
    <s v="Desconocimiento por parte de los supervisores y apoyos a estos, del trámite para cierre y liquidación de contratos. "/>
    <s v="Acción correctiva"/>
    <s v="GC_AC4"/>
    <s v="Realizar jornadas de socializacion sobre supervisión de contratos y construcción de formato de necesidades"/>
    <s v="Socializaciones realizadas"/>
    <n v="4"/>
    <d v="2026-01-01T00:00:00"/>
    <d v="2026-12-31T00:00:00"/>
    <n v="54"/>
    <s v="15. Gestión Contractual"/>
    <m/>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
    <d v="2026-05-11T00:00:00"/>
    <s v="Se incluye información de capacitación realizada durante el primer trimestre de la vigencia"/>
    <n v="0.25"/>
    <x v="0"/>
    <d v="2026-05-15T00:00:00"/>
    <n v="0"/>
    <s v="No fue posible identificar evidencias para el presente período de análisis"/>
    <s v="SIN INICIAR"/>
    <s v="No aplica"/>
    <s v="No aplica"/>
    <s v="No aplica"/>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capacitación del segundo trimestre. "/>
    <n v="0.5"/>
    <s v="EN EJECUCIÓN"/>
    <d v="2026-07-27T00:00:00"/>
    <n v="0.5"/>
    <s v="Se evidencio soporte de capacitacion del segundo trimestre"/>
    <s v="EN EJECUCIÓN"/>
    <m/>
    <s v="EFECTIVO"/>
    <s v="ABIERTO"/>
    <m/>
    <s v=""/>
    <s v=""/>
    <s v=""/>
    <s v=""/>
    <s v=""/>
    <s v=""/>
    <s v=""/>
    <m/>
    <m/>
    <m/>
    <s v="SIN INICIAR"/>
    <s v="EFECTIVO"/>
    <s v="ABIERTO"/>
    <m/>
    <s v=""/>
    <s v=""/>
    <s v=""/>
    <s v=""/>
    <s v=""/>
    <s v=""/>
    <s v=""/>
    <m/>
    <m/>
    <m/>
    <s v="SIN INICIAR"/>
    <s v="EFECTIVO"/>
    <s v="ABIERTO"/>
    <m/>
  </r>
  <r>
    <n v="351"/>
    <x v="0"/>
    <x v="6"/>
    <s v="Subdirección Administrativa y Financiera"/>
    <m/>
    <s v="2023_CO_H13"/>
    <m/>
    <x v="41"/>
    <x v="235"/>
    <m/>
    <s v="1.La situación de emergencia y las consecuencias asociadas, si bien podian ser previsibles, tenian una muy baja probabilidad de ocurrencia, lo que repercutió en la falta de preparación de la Entidad para aforntarla.                                                                     2.  No existia un plan de contingencia que permitiera de forma eficiente la oportuna recopilación de la información solicitada por el ente de control                                                                       3. Falencias en la digitalización de los expedientes contractuales"/>
    <s v="Falencias en la digitalización de los expedientes contractuales"/>
    <s v="Acción correctiva"/>
    <s v="GC_AC13"/>
    <s v="Crear repositorio de expedientes contractuales e incluir actividades de cargue de información en el manual de supervisión"/>
    <s v="Repositorio creado_x000a_"/>
    <n v="1"/>
    <d v="2026-01-01T00:00:00"/>
    <d v="2026-12-31T00:00:00"/>
    <n v="54"/>
    <s v="15. Gestión Contractual"/>
    <m/>
    <n v="1"/>
    <s v="La actividad tuvo cumplimiento. Se creó el repositorio de expedientes contractuales, centralizando la documentación contractual de la entidad, y se incluyeron las actividades de cargue y gestión de la información dentro del Manual de Supervisión. Como evidencia se cuenta con el repositorio institucional creado y en funcionamiento, el cual permite garantizar la organización, trazabilidad y control de los expedientes contractuales, en concordancia con los lineamientos establecidos._x000a_"/>
    <s v="https://dnbcgovco-my.sharepoint.com/personal/planeacion_dnbc_gov_co/_layouts/15/onedrive.aspx?id=%2Fpersonal%2Fplaneacion%5Fdnbc%5Fgov%5Fco%2FDocuments%2FDocumentos%20SIGE%2F6%2E%20Planes%2FPLAN%20DE%20MEJORA%2F2026%2F01%2E%20Seguimiento%20Primer%20Trimestre%2F15%2E%20Gesti%C3%B3n%20Contractual%2FGC%5FAC13&amp;viewid=efb70791%2Db8ab%2D49e7%2Db552%2Dd3d4cbe976b9&amp;ct=1777387045307&amp;or=OWA%2DNT%2DMail"/>
    <d v="2026-05-11T00:00:00"/>
    <s v="Se incluye pantallazo del repositorio de información"/>
    <n v="1"/>
    <x v="2"/>
    <d v="2026-05-15T00:00:00"/>
    <n v="1"/>
    <s v="Se presenta como evidencia un pantallazo del repositorio digital &quot;REPOSITORIO GESTIÓN CONTRACTUAL 2026&quot;, en el cual se observan las carpetas correspondientes a los expedientes contractuales de la vigencia 2026, con fecha de modificación del 21 de abril de 2026. El soporte aportado permite verificar la creación del repositorio institucional para la organización y almacenamiento de los expedientes contractuales, evidenciando el cumplimiento de la actividad formulada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La actividad tuvo cumplimiento. Se creó el repositorio de expedientes contractuales, centralizando la documentación contractual de la entidad, y se incluyeron las actividades de cargue y gestión de la información dentro del Manual de Supervisión. Como evidencia se cuenta con el repositorio institucional creado y en funcionamiento, el cual permite garantizar la organización, trazabilidad y control de los expedientes contractuales, en concordancia con los lineamientos establecido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pantallazo del repositorio de información"/>
    <n v="1"/>
    <s v="CUMPLIDO"/>
    <d v="2026-07-27T00:00:00"/>
    <n v="1"/>
    <s v="se evidencia procedimiento actualizado de peticiones, quejas, reclamos, sugerencias y denuncias PC-AU-01 de 20/08/2025, lo que permite que la evidencia obtenida subsane el hallazgo formulado"/>
    <s v="C. OPORTUNAMENTE"/>
    <m/>
    <s v="EFECTIVO"/>
    <s v="ABIERTO"/>
    <m/>
    <s v=""/>
    <s v=""/>
    <s v=""/>
    <s v=""/>
    <s v=""/>
    <s v=""/>
    <s v=""/>
    <m/>
    <m/>
    <m/>
    <s v="SIN INICIAR"/>
    <s v="EFECTIVO"/>
    <s v="ABIERTO"/>
    <m/>
    <s v=""/>
    <s v=""/>
    <s v=""/>
    <s v=""/>
    <s v=""/>
    <s v=""/>
    <s v=""/>
    <m/>
    <m/>
    <m/>
    <s v="SIN INICIAR"/>
    <s v="EFECTIVO"/>
    <s v="ABIERTO"/>
    <m/>
  </r>
  <r>
    <n v="352"/>
    <x v="0"/>
    <x v="6"/>
    <s v="Subdirección Administrativa y Financiera"/>
    <m/>
    <s v="2023_CO_H2"/>
    <m/>
    <x v="41"/>
    <x v="236"/>
    <m/>
    <s v="1. Falta de control por parte del área  respecto del tipo de vinculación de la persona a la cual se le designa la supervisión.     2. Posible desconocimiento del abogado a cargo respecto del tipo de vinculación de la persona a la cual se le designa la supervisión.  3. No existencia de revisión efectiva sobre el docuemento de designación de supervior a efectos de asegurar que este se haga unica y exclusivamente  funcionarios_x000a__x000a_         "/>
    <s v="No existencia de revisión efectiva sobre el documento de designación de supervior a efectos de asegurar que este se haga unica y exclusivamente  funcionarios"/>
    <s v="Acción correctiva"/>
    <s v="GC_AC14"/>
    <s v="Establecer control efectivo  en el documento de designación de supervisión mediante la implementación de flujo de elaboró, revisó y aprobó "/>
    <s v="Verificación del cumplimiento del flujo de aprobación en el documento  de designación de supervisión"/>
    <n v="1"/>
    <d v="2023-08-01T00:00:00"/>
    <d v="2023-11-30T00:00:00"/>
    <n v="17.849999999999998"/>
    <s v="15. Gestión Contractual"/>
    <m/>
    <n v="1"/>
    <s v="La actividad se encuentra en cumplimiento. Se estableció un control efectivo en el documento de designación de supervisión, mediante la implementación del flujo de elaboró, revisó y aprobó, garantizando la segregación de funciones y la trazabilidad del proceso. Como evidencia se cuenta con la verificación del cumplimiento del flujo de aprobación en los documentos de designación de supervisión, lo cual permite constatar la aplicación del control establecido conforme a los lineamientos institucionales._x000a_"/>
    <s v="https://dnbcgovco-my.sharepoint.com/personal/planeacion_dnbc_gov_co/_layouts/15/onedrive.aspx?id=%2Fpersonal%2Fplaneacion%5Fdnbc%5Fgov%5Fco%2FDocuments%2FDocumentos%20SIGE%2F6%2E%20Planes%2FPLAN%20DE%20MEJORA%2F2026%2F01%2E%20Seguimiento%20Primer%20Trimestre%2F15%2E%20Gesti%C3%B3n%20Contractual%2FGC%5FAC14&amp;viewid=efb70791%2Db8ab%2D49e7%2Db552%2Dd3d4cbe976b9&amp;ct=1777387045307&amp;or=OWA%2DNT%2DMail"/>
    <d v="2026-05-11T00:00:00"/>
    <s v="Se remiten memorandos de designación de supervisión de la vigencia 2026"/>
    <n v="1"/>
    <x v="2"/>
    <d v="2026-05-15T00:00:00"/>
    <n v="1"/>
    <s v="Se evidenció como soporte los memorandos de designación de supervisión de la vigencia 2026, expedidos entre el 8 de enero y el 4 de febrero de 2026, elaborados en el formato FR-MC-15 V2 (23/05/2023), los cuales incorporan el flujo de aprobación &quot;Proyectó, Revisó y Aprobó&quot;. La revisión de estos documentos permitió verificar la implementación del control establecido para garantizar la segregación de funciones y la trazabilidad en la designación de supervisores contractuales, evidenciando el cumplimiento de la actividad formulada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La actividad se encuentra en cumplimiento. Se estableció un control efectivo en el documento de designación de supervisión, mediante la implementación del flujo de elaboró, revisó y aprobó, garantizando la segregación de funciones y la trazabilidad del proceso. Como evidencia se cuenta con la verificación del cumplimiento del flujo de aprobación en los documentos de designación de supervisión, lo cual permite constatar la aplicación del control establecido conforme a los lineamientos institucional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Actividad con cumplimiento reportado en el primer trimestre 2026"/>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353"/>
    <x v="0"/>
    <x v="6"/>
    <s v="Subdirección Administrativa y Financiera"/>
    <m/>
    <s v="2023_CO_H10"/>
    <m/>
    <x v="41"/>
    <x v="237"/>
    <m/>
    <s v="1. Por ser los primeros contratos elaborados de estas caracteristicas no se tenia documento modelo de justificación de urgencia manifiesta.                                   2. Por el trabajo a distacia o teletrabajo no se archivo de forma correta el análisis de urgencia manifiesta.                                         3. No se establecio oportunamente un procedimiento de los soportes que deben contener los contratos celebrados y que su justificación fuese la urgencia manifiesta."/>
    <s v="No se establecio oportunamente un procedimiento de los soportes que deben contener los contratos celebrados y que su justificación fuese la urgencia manifiesta."/>
    <s v="Acción correctiva"/>
    <s v="GC_AC15"/>
    <s v="Dar oportuna publicación y justificación de contratos suscritos por todas las modalidades  "/>
    <s v="Publicación de todos los soportes precontractuales en el proceso contractual"/>
    <n v="1"/>
    <d v="2023-08-01T00:00:00"/>
    <d v="2023-11-30T00:00:00"/>
    <n v="17.849999999999998"/>
    <s v="15. Gestión Contractual"/>
    <m/>
    <n v="1"/>
    <s v="Se realizó la publicación oportuna de los contratos suscritos por todas las modalidades, incluyendo la debida justificación de cada proceso contractual. Como evidencia se encuentra la publicación completa de los soportes precontractuales en el SECOP II, garantizando la trazabilidad, transparencia y cumplimiento de la normativa vigente; en la base de datos publicada en las evidencias. "/>
    <n v="0"/>
    <d v="2026-05-11T00:00:00"/>
    <s v="Se remite base de datos de contratos, pero no anexan evidencias de su publicación"/>
    <n v="0"/>
    <x v="1"/>
    <d v="2026-05-15T00:00:00"/>
    <n v="0"/>
    <s v="No fue posible identificar evidencias para el presente período de análisis"/>
    <s v="VENCIDA"/>
    <s v="No aplica"/>
    <s v="No aplica"/>
    <s v="No aplica"/>
    <n v="1"/>
    <s v="Se realizó la publicación oportuna de los contratos suscritos por todas las modalidades, incluyendo la debida justificación de cada proceso contractual. Como evidencia se encuentra la publicación completa de los soportes precontractuales en el SECOP II, garantizando la trazabilidad, transparencia y cumplimiento de la normativa vigente; en la base de datos publicada en las evidencias. "/>
    <s v="https://dnbcgovco-my.sharepoint.com/my?id=%2Fpersonal%2Fplaneacion%5Fdnbc%5Fgov%5Fco%2FDocuments%2FDocumentos%20SIGE%2F6%2E%20Planes%2FPLAN%20DE%20MEJORA%2F2026%2F02%2E%20Seguimiento%20Segundo%20Trimestre%2F15%2E%20Gesti%C3%B3n%20Contractual&amp;viewid=efb70791%2Db8ab%2D49e7%2Db552%2Dd3d4cbe976b9"/>
    <s v="11/07/206"/>
    <s v="Se remite base de datos de contratos con links de publicación secop"/>
    <n v="1"/>
    <s v="CUMPLIDO"/>
    <d v="2026-07-27T00:00:00"/>
    <n v="1"/>
    <s v="Se evidencia como soporte de link de de publicacion de los soportes contractuales en SECOP "/>
    <s v="C. EXTRATEMPORANEAMENTE"/>
    <m/>
    <s v="EFECTIVO"/>
    <s v="ABIERTO"/>
    <m/>
    <s v=""/>
    <s v=""/>
    <s v=""/>
    <s v=""/>
    <s v=""/>
    <s v=""/>
    <s v=""/>
    <m/>
    <m/>
    <m/>
    <s v="SIN INICIAR"/>
    <s v="EFECTIVO"/>
    <s v="ABIERTO"/>
    <m/>
    <s v=""/>
    <s v=""/>
    <s v=""/>
    <s v=""/>
    <s v=""/>
    <s v=""/>
    <s v=""/>
    <m/>
    <m/>
    <m/>
    <s v="SIN INICIAR"/>
    <s v="EFECTIVO"/>
    <s v="ABIERTO"/>
    <m/>
  </r>
  <r>
    <n v="354"/>
    <x v="0"/>
    <x v="6"/>
    <s v="Subdirección Administrativa y Financiera"/>
    <m/>
    <s v="2023_CO_H15"/>
    <m/>
    <x v="41"/>
    <x v="238"/>
    <m/>
    <s v="1. Presunta debilidad en la planeación contractual.                  2. Posible falta de conocimiento sobre los documentos necesarios para estructurar un proceso de selección.                                           3. No existe dentro del procedimiento de Gestión Contractual, una actividad que establezca los requerimientos minimos necesarios para el inicio de la estructuración del proceso contractual"/>
    <s v="No existe dentro del procedimiento de Gestión Contractual, una actividad que establezca los requerimientos minimos necesarios para el inicio de la estructuración del proceso contractual"/>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355"/>
    <x v="0"/>
    <x v="6"/>
    <s v="Subdirección Administrativa y Financiera"/>
    <m/>
    <s v="2023_CO_H27"/>
    <m/>
    <x v="41"/>
    <x v="239"/>
    <m/>
    <s v="1. Desconocimiento de los documentos que debe contener la etapa precontractual de los procesos.                                       2. Publicación de soportes del contratista incompletos.                                         3. No validación de los soportes minimos a publicar del contrato de acuerdo a la modalidad de cada proceso contractual, requisitos juridicos, financieros y tecnicos."/>
    <s v="No validación de los soportes minimos a publicar del contrato de acuerdo a la modalidad de cada proceso contractual, requisitos juridicos, financieros y tecnicos."/>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356"/>
    <x v="0"/>
    <x v="6"/>
    <s v="Subdirección Administrativa y Financiera"/>
    <m/>
    <s v="2023_CO_H8"/>
    <m/>
    <x v="41"/>
    <x v="240"/>
    <m/>
    <s v="1. Desconocimiento de la plataforma SECOP II.                                       2. No diligenciamiento de una base de consecutivos contractuales.                                        3. No validación por parte de los profesionales del consecutivo contractual o numearación de los contratos sin anterioridad."/>
    <s v="No validación por parte de los profesionales del consecutivo contractual o numearación de los contratos sin anterioridad."/>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357"/>
    <x v="0"/>
    <x v="6"/>
    <s v="Subdirección Administrativa y Financiera"/>
    <m/>
    <s v="2023_CO_H28"/>
    <m/>
    <x v="41"/>
    <x v="241"/>
    <m/>
    <s v="1. Desconocimiento de los documentos que debe contener la etapa precontractual de los procesos.                                       2. Publicación de soportes del contratista incompletos.                                         3. No validación de los soportes minimos a publicar del contrato de acuerdo a la modalidad de cada proceso contractual, requisitos juridicos, financieros y tecnicos."/>
    <s v="No validación de los soportes minimos a publicar del contrato de acuerdo a la modalidad de cada proceso contractual, requisitos juridicos, financieros y tecnicos."/>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358"/>
    <x v="0"/>
    <x v="6"/>
    <s v="Subdirección Administrativa y Financiera"/>
    <m/>
    <s v="2023_CO_H41"/>
    <m/>
    <x v="41"/>
    <x v="242"/>
    <m/>
    <s v="1. Desconocimiento de los documentos que debe contener la etapa precontractual de los procesos.                                       2. Publicación de soportes del contratista incompletos.                                         3. No validación de los soportes minimos a publicar del contrato de acuerdo a la modalidad de cada proceso contractual, requisitos juridicos, financieros y tecnicos."/>
    <s v="No validación de los soportes minimos a publicar del contrato de acuerdo a la modalidad de cada proceso contractual, requisitos juridicos, financieros y tecnicos."/>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359"/>
    <x v="0"/>
    <x v="6"/>
    <s v="Subdirección Administrativa y Financiera"/>
    <m/>
    <s v="2023_CO_H32"/>
    <m/>
    <x v="41"/>
    <x v="243"/>
    <m/>
    <s v="1. Desconocimiento de los documentos que debe contener la etapa precontractual de los procesos.                                       2. Publicación de soportes del contratista incompletos.                                         3. No validación de los soportes minimos a publicar del contrato de acuerdo a la modalidad de cada proceso contractual, requisitos juridicos, financieros y tecnicos."/>
    <s v="No validación de los soportes minimos a publicar del contrato de acuerdo a la modalidad de cada proceso contractual, requisitos juridicos, financieros y tecnicos."/>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360"/>
    <x v="0"/>
    <x v="6"/>
    <s v="Subdirección Administrativa y Financiera"/>
    <m/>
    <s v="2023_CO_H36"/>
    <m/>
    <x v="41"/>
    <x v="244"/>
    <m/>
    <s v="1. Desconocimiento de los documentos que debe contener la etapa precontractual de los procesos.                                       2. Publicación de soportes del contratista incompletos.                                         3. No validación de los soportes minimos a publicar del contrato de acuerdo a la modalidad de cada proceso contractual, requisitos juridicos, financieros y tecnicos."/>
    <s v="No validación de los soportes minimos a publicar del contrato de acuerdo a la modalidad de cada proceso contractual, requisitos juridicos, financieros y tecnicos."/>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361"/>
    <x v="0"/>
    <x v="6"/>
    <s v="Subdirección Administrativa y Financiera"/>
    <m/>
    <s v="2023_CO_H29"/>
    <m/>
    <x v="41"/>
    <x v="245"/>
    <m/>
    <s v="1. Desconocimiento de los documentos que debe contener la etapa precontractual de los procesos.                                       2. Publicación de soportes del contratista incompletos.                                         3. No validación de los soportes minimos a publicar del contrato de acuerdo a la modalidad de cada proceso contractual, requisitos juridicos, financieros y tecnicos, y su ejecución contractual"/>
    <s v="No validación de los soportes minimos a publicar del contrato de acuerdo a la modalidad de cada proceso contractual, requisitos juridicos, financieros y tecnicos, y su ejecución contractual"/>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362"/>
    <x v="0"/>
    <x v="6"/>
    <s v="Subdirección Administrativa y Financiera"/>
    <m/>
    <s v="2023_CO_H5"/>
    <m/>
    <x v="41"/>
    <x v="246"/>
    <m/>
    <s v="1.La situación de emergencia y las consecuencias asociadas, si bien podian ser previsibles, tenian una muy baja probabilidad de ocurrencia, lo que repercutió en la falta de preparación de la Entidad para aforntarla.                                                                     2.  No existia un plan de contingencia que permitiera de forma eficiente la oportuna recopilación de la información para los informes señalados.                                                 3. No se contaba con personal ni la logistica necesaria  para consolidar y recopilar la información solicitada dentro del tiempo, dada la sitaución de emergencia sanitaria      "/>
    <s v="No se contaba con personal ni la logistica necesaria  para consolidar y recopilar la información solicitada dentro del tiempo, dada la sitaución de emergencia sanitaria  "/>
    <s v="Acción correctiva"/>
    <s v="GC_AC87"/>
    <s v="Revisión para verificación de los contratos suscritos bajo la modalidad de urgencia manifiesta para posterior Publicación  de los informes de monitoreo presupuestal de los contratos"/>
    <s v="Publicación  de los informes de monitoreo presupuestal de los contratos"/>
    <n v="1"/>
    <d v="2023-08-01T00:00:00"/>
    <d v="2023-11-30T00:00:00"/>
    <n v="17.849999999999998"/>
    <s v="15. Gestión Contractual"/>
    <m/>
    <n v="0"/>
    <s v="La actividad no se ha llevado a cabo a la fecha. No se ha realizado la revisión y verificación de los contratos suscritos bajo la modalidad de urgencia manifiesta, ni la posterior publicación de los informes de monitoreo presupuestal asociados a dichos contratos. En consecuencia, no se cuenta con informes de monitoreo presupuestal publicados, quedando esta actividad pendiente de ejecución conforme a los lineamientos de seguimiento presupuestal, transparencia y normatividad vigente._x000a_"/>
    <n v="0"/>
    <d v="2026-05-11T00:00:00"/>
    <s v="No se evidencian soportes de la actividad"/>
    <n v="0"/>
    <x v="0"/>
    <d v="2026-05-15T00:00:00"/>
    <n v="0"/>
    <s v="No fue posible identificar evidencias para el presente período de análisis"/>
    <s v="VENCIDA"/>
    <s v="No aplica"/>
    <s v="No aplica"/>
    <s v="No aplica"/>
    <n v="0"/>
    <s v="La actividad no se ha llevado a cabo a la fecha. No se ha realizado la revisión y verificación de los contratos suscritos bajo la modalidad de urgencia manifiesta, ni la posterior publicación de los informes de monitoreo presupuestal asociados a dichos contratos. En consecuencia, no se cuenta con informes de monitoreo presupuestal publicados, quedando esta actividad pendiente de ejecución conforme a los lineamientos de seguimiento presupuestal, transparencia y normatividad vigente._x000a_"/>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363"/>
    <x v="0"/>
    <x v="6"/>
    <s v="Subdirección Administrativa y Financiera"/>
    <m/>
    <s v="2023_CO_H26"/>
    <m/>
    <x v="41"/>
    <x v="247"/>
    <m/>
    <s v="1. Desconocimiento de los documentos que debe contener la etapa precontractual de los procesos.                                       2. Publicación de soportes del contratista incompletos.                                         3. No validación de los soportes minimos a publicar del contrato de acuerdo a la modalidad de cada proceso contractual, requisitos juridicos, financieros y tecnicos."/>
    <s v="No validación de los soportes minimos a publicar del contrato de acuerdo a la modalidad de cada proceso contractual, requisitos juridicos, financieros y tecnicos."/>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364"/>
    <x v="0"/>
    <x v="6"/>
    <s v="Subdirección Administrativa y Financiera"/>
    <m/>
    <s v="2023_CO_H9"/>
    <m/>
    <x v="41"/>
    <x v="248"/>
    <m/>
    <s v="1. Debilidad en la estructuración de condiciones en los procesos de selección          2. Por falta de conocimientos de requsitiso minimos segun el tipo de proceso de selección    3. Inexistencia de estandarización de requisitos habilitantes de corte jurídico, financiero y técnico_x000a__x000a_         "/>
    <s v=" Inexistencia de estandarización de requisitos habilitantes de corte jurídico, financiero y técnico"/>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365"/>
    <x v="0"/>
    <x v="6"/>
    <s v="Subdirección Administrativa y Financiera"/>
    <m/>
    <s v="2023_CO_H25"/>
    <m/>
    <x v="41"/>
    <x v="249"/>
    <m/>
    <s v="1. Presunta falla de planeación en la adquisición de bienes y servicios                            2.  Posible desconocimiento de la Entidad  del proceso  precontractual.                               3. Falta de conocimiento de las areas solicitantes sobre el proceso de estructuración de estudios y documentos previos.  "/>
    <s v="Falta de conocimiento de las areas solicitantes sobre el proceso de estructuración de estudios y documentos previos.  "/>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366"/>
    <x v="0"/>
    <x v="6"/>
    <s v="Subdirección Administrativa y Financiera"/>
    <m/>
    <s v="2023_CO_H43"/>
    <m/>
    <x v="41"/>
    <x v="250"/>
    <m/>
    <s v="1. Debilidad en la estructuración de condiciones en los procesos de selección          2. Falta de conocimientos de requsitos minimos segun el tipo de proceso de selección    3. Inexistencia de estandarización de requisitos habilitantes de corte jurídico, financiero y técnico_x000a__x000a_         "/>
    <s v=" Inexistencia de estandarización de requisitos habilitantes de corte jurídico, financiero y técnico"/>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367"/>
    <x v="0"/>
    <x v="6"/>
    <s v="Subdirección Administrativa y Financiera"/>
    <m/>
    <s v="2023_CO_H30"/>
    <m/>
    <x v="41"/>
    <x v="251"/>
    <m/>
    <s v="1. Presunto desconocimiento de las actividades de seguimiento y cumplimiento contractual                                         2.Desconocimiento por parte de los supervisores y apoyos a estos de las actividades y responsabilidades el ejercicio de la supervisión.                                                      3. Desconocimiento del los funcionarios y o contratistas de los procedimientos y documentación ligada a las actividades de seguimiento y cumplimiento contractual     . "/>
    <s v="Desconocimiento del los funcionarios y o contratistas de los procedimientos y documentación ligada a las actividades de seguimiento y cumplimiento contractual     . "/>
    <s v="Acción correctiva"/>
    <s v="GC_AC4"/>
    <s v="Realizar jornadas de socializacion sobre supervisión de contratos y construcción de formato de necesidades"/>
    <s v="Socializaciones realizadas"/>
    <n v="4"/>
    <d v="2026-01-01T00:00:00"/>
    <d v="2026-12-31T00:00:00"/>
    <n v="54"/>
    <s v="15. Gestión Contractual"/>
    <m/>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
    <d v="2026-05-11T00:00:00"/>
    <s v="Se incluye información de capacitación realizada durante el primer trimestre de la vigencia"/>
    <n v="0.25"/>
    <x v="0"/>
    <d v="2026-05-15T00:00:00"/>
    <n v="0"/>
    <s v="No fue posible identificar evidencias para el presente período de análisis"/>
    <s v="SIN INICIAR"/>
    <s v="No aplica"/>
    <s v="No aplica"/>
    <s v="No aplica"/>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capacitación del segundo trimestre. "/>
    <n v="0.5"/>
    <s v="EN EJECUCIÓN"/>
    <d v="2026-07-27T00:00:00"/>
    <n v="0.5"/>
    <s v="Se evidencio soporte de capacitacion del segundo trimestre"/>
    <s v="EN EJECUCIÓN"/>
    <m/>
    <s v="EFECTIVO"/>
    <s v="ABIERTO"/>
    <m/>
    <s v=""/>
    <s v=""/>
    <s v=""/>
    <s v=""/>
    <s v=""/>
    <s v=""/>
    <s v=""/>
    <m/>
    <m/>
    <m/>
    <s v="SIN INICIAR"/>
    <s v="EFECTIVO"/>
    <s v="ABIERTO"/>
    <m/>
    <s v=""/>
    <s v=""/>
    <s v=""/>
    <s v=""/>
    <s v=""/>
    <s v=""/>
    <s v=""/>
    <m/>
    <m/>
    <m/>
    <s v="SIN INICIAR"/>
    <s v="EFECTIVO"/>
    <s v="ABIERTO"/>
    <m/>
  </r>
  <r>
    <n v="368"/>
    <x v="0"/>
    <x v="6"/>
    <s v="Subdirección Administrativa y Financiera"/>
    <m/>
    <s v="2023_CO_H31"/>
    <m/>
    <x v="41"/>
    <x v="252"/>
    <m/>
    <s v="1. Presunta falla de planeación en la adquisición de bienes y servicios                            2.  Posible desconocimiento de la Entidad  del proceso  precontractual.                               3. Falta de conocimiento de las areas solicitantes sobre el proceso de estructuración de estudios y documentos previos.  "/>
    <s v="Falta de conocimiento de las areas solicitantes sobre el proceso de estructuración de estudios y documentos previos.  "/>
    <s v="Acción correctiva"/>
    <s v="GC_AC4"/>
    <s v="Realizar jornadas de socializacion sobre supervisión de contratos y construcción de formato de necesidades"/>
    <s v="Socializaciones realizadas"/>
    <n v="4"/>
    <d v="2026-01-01T00:00:00"/>
    <d v="2026-12-31T00:00:00"/>
    <n v="54"/>
    <s v="15. Gestión Contractual"/>
    <m/>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
    <d v="2026-05-11T00:00:00"/>
    <s v="Se incluye información de capacitación realizada durante el primer trimestre de la vigencia"/>
    <n v="0.25"/>
    <x v="0"/>
    <d v="2026-05-15T00:00:00"/>
    <n v="0"/>
    <s v="No fue posible identificar evidencias para el presente período de análisis"/>
    <s v="SIN INICIAR"/>
    <s v="No aplica"/>
    <s v="No aplica"/>
    <s v="No aplica"/>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capacitación del segundo trimestre. "/>
    <n v="0.5"/>
    <s v="EN EJECUCIÓN"/>
    <d v="2026-07-27T00:00:00"/>
    <n v="0.5"/>
    <s v="Se evidencio soporte de capacitacion del segundo trimestre"/>
    <s v="EN EJECUCIÓN"/>
    <m/>
    <s v="EFECTIVO"/>
    <s v="ABIERTO"/>
    <m/>
    <s v=""/>
    <s v=""/>
    <s v=""/>
    <s v=""/>
    <s v=""/>
    <s v=""/>
    <s v=""/>
    <m/>
    <m/>
    <m/>
    <s v="SIN INICIAR"/>
    <s v="EFECTIVO"/>
    <s v="ABIERTO"/>
    <m/>
    <s v=""/>
    <s v=""/>
    <s v=""/>
    <s v=""/>
    <s v=""/>
    <s v=""/>
    <s v=""/>
    <m/>
    <m/>
    <m/>
    <s v="SIN INICIAR"/>
    <s v="EFECTIVO"/>
    <s v="ABIERTO"/>
    <m/>
  </r>
  <r>
    <n v="369"/>
    <x v="0"/>
    <x v="6"/>
    <s v="Subdirección Administrativa y Financiera"/>
    <m/>
    <s v="2023_CO_H24"/>
    <m/>
    <x v="41"/>
    <x v="253"/>
    <m/>
    <s v="1. Debilidad en la estructuración del PAA.               2. Las areas tecnicas no reportan sus necesidades a tiempo para incorporarlas en la consolidado de necesidades        3. Falta de estruturación anticipada de necesidades a contratar para desagregar de estas en el PAA._x000a__x000a_         "/>
    <s v="Falta de estruturación anticipada de necesidades a contratar para desagregar de estas el PAA."/>
    <s v="Acción correctiva"/>
    <s v="GC_AC1"/>
    <s v="Seguimiento al Plan de adquisiciones realizados y validación con el cargue de información con SECOP"/>
    <s v="Seguimientos realizados"/>
    <n v="9"/>
    <d v="2026-04-01T00:00:00"/>
    <d v="2026-12-31T00:00:00"/>
    <n v="40.5"/>
    <s v="15. Gestión Contractual"/>
    <m/>
    <n v="0.27"/>
    <s v="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_x000a_"/>
    <s v="https://dnbcgovco-my.sharepoint.com/personal/planeacion_dnbc_gov_co/_layouts/15/onedrive.aspx?id=%2Fpersonal%2Fplaneacion%5Fdnbc%5Fgov%5Fco%2FDocuments%2FDocumentos%20SIGE%2F6%2E%20Planes%2FPLAN%20DE%20MEJORA%2F2026%2F01%2E%20Seguimiento%20Primer%20Trimestre%2F15%2E%20Gesti%C3%B3n%20Contractual%2FGC%5FAC1&amp;viewid=efb70791%2Db8ab%2D49e7%2Db552%2Dd3d4cbe976b9&amp;ct=1777387045307&amp;or=OWA%2DNT%2DMail"/>
    <d v="2026-05-11T00:00:00"/>
    <s v="Se incluye bases de planes de adquisiciones pero no se evidencia el respecti seguimiento"/>
    <n v="0"/>
    <x v="0"/>
    <d v="2026-05-15T00:00:00"/>
    <n v="0"/>
    <s v="Se evidencio que la accion formulada carece de soportes que permitan verificar el cumplimiento de la actividad, toda vez que los documentos reportados no incluyen segumientos al plan anual de adquisicione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27"/>
    <s v="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evidencia seguimiento al PAA. Se sugiere su reporte vía correo electrónico al lider de proceso y al profesional de planeación"/>
    <n v="0.27"/>
    <s v="EN EJECUCIÓN"/>
    <d v="2026-07-27T00:00:00"/>
    <n v="0.27"/>
    <s v="Se evidencia avance en el reporte al Plan Anual de Adquisiones PAA"/>
    <s v="EN EJECUCIÓN"/>
    <m/>
    <s v="EFECTIVO"/>
    <s v="ABIERTO"/>
    <m/>
    <s v=""/>
    <s v=""/>
    <s v=""/>
    <s v=""/>
    <s v=""/>
    <s v=""/>
    <s v=""/>
    <m/>
    <m/>
    <m/>
    <s v="SIN INICIAR"/>
    <s v="EFECTIVO"/>
    <s v="ABIERTO"/>
    <m/>
    <s v=""/>
    <s v=""/>
    <s v=""/>
    <s v=""/>
    <s v=""/>
    <s v=""/>
    <s v=""/>
    <m/>
    <m/>
    <m/>
    <s v="SIN INICIAR"/>
    <s v="EFECTIVO"/>
    <s v="ABIERTO"/>
    <m/>
  </r>
  <r>
    <n v="370"/>
    <x v="0"/>
    <x v="6"/>
    <s v="Subdirección Administrativa y Financiera"/>
    <m/>
    <s v="2023_AU_H3"/>
    <m/>
    <x v="42"/>
    <x v="254"/>
    <s v="SERVICIO AL CIUDADANO"/>
    <s v="Análisis 3 por qué: _x000a_1. Las tareas estaban acumuladas en una sola persona. _x000a_2. Por qué no se conocian  la totalidad de actividades a cargo. _x000a_3. Por qué  no se priorizaban las tareas a través de plan de trabajo para mejorar la gestión. _x000a_"/>
    <s v="No se priorizaban las tareas a través de plan de trabajo para mejorar la gestión. "/>
    <s v="Acción correctiva"/>
    <s v="AU_AC18"/>
    <s v="Presentar ante el Comité Directivo el estado del PQRSD y las alertas informativas, por parte del Líder del Proceso de Atención al Ciudadano, con el fin de establecer acciones pertinentes."/>
    <s v="Acta Comité directivo"/>
    <n v="12"/>
    <d v="2026-01-01T00:00:00"/>
    <d v="2026-12-31T00:00:00"/>
    <n v="54"/>
    <s v="00.Subdirección Administrativa"/>
    <s v="Auditoria Financiera 2024"/>
    <n v="0"/>
    <n v="0"/>
    <n v="0"/>
    <d v="2026-05-11T00:00:00"/>
    <s v="No se registra seguimiento"/>
    <n v="0"/>
    <x v="0"/>
    <d v="2026-05-15T00:00:00"/>
    <n v="0"/>
    <s v="No fue posible identificar evidencias para el presente período de análisis"/>
    <s v="SIN INICIAR"/>
    <s v="No aplica"/>
    <s v="No aplica"/>
    <s v="No aplica"/>
    <n v="0.16666666666666666"/>
    <s v="Se presentaron en los comités de mayo y junio alertas de pqrsd"/>
    <s v="https://dnbcgovco-my.sharepoint.com/personal/planeacion_dnbc_gov_co/_layouts/15/onedrive.aspx?id=%2Fpersonal%2Fplaneacion%5Fdnbc%5Fgov%5Fco%2FDocuments%2FDocumentos%20SIGE%2F6%2E%20Planes%2FPLAN%20DE%20MEJORA%2F2026%2F02%2E%20Seguimiento%20Segundo%20Trimestre%2F05%2E%20Gesti%C3%B3n%20de%20Atenci%C3%B3n%20al%20Usuario%2FEVIDENCIAS%20SEGUNDO%20TRIMESTRE%202026%20PLAN%20MEJORA&amp;viewid=efb70791%2Db8ab%2D49e7%2Db552%2Dd3d4cbe976b9&amp;ga=1"/>
    <n v="46214"/>
    <s v="Se presentaron en los comités de mayo y junio alertas de pqrsd"/>
    <n v="0.16666666666666666"/>
    <s v="EN EJECUCIÓN"/>
    <d v="2026-08-16T00:00:00"/>
    <n v="0.17"/>
    <s v="Se evidenció la presentación de alertas de PQRSD en los Comités de Gestión y Desempeño realizados en mayo y junio de 2026. En el acta del 23 de junio de 2026 se reportaron 125 PQRSD vencidas con corte a marzo y 24 nuevas solicitudes vencidas durante abril."/>
    <s v="EN EJECUCIÓN"/>
    <m/>
    <s v="EFECTIVO"/>
    <s v="ABIERTO"/>
    <m/>
    <s v=""/>
    <s v=""/>
    <s v=""/>
    <s v=""/>
    <s v=""/>
    <s v=""/>
    <s v=""/>
    <m/>
    <m/>
    <m/>
    <s v="SIN INICIAR"/>
    <s v="EFECTIVO"/>
    <s v="ABIERTO"/>
    <m/>
    <s v=""/>
    <s v=""/>
    <s v=""/>
    <s v=""/>
    <s v=""/>
    <s v=""/>
    <s v=""/>
    <m/>
    <m/>
    <m/>
    <s v="SIN INICIAR"/>
    <s v="EFECTIVO"/>
    <s v="ABIERTO"/>
    <m/>
  </r>
  <r>
    <n v="371"/>
    <x v="0"/>
    <x v="6"/>
    <s v="Subdirección Administrativa y Financiera"/>
    <m/>
    <s v="2023_AU_H10"/>
    <m/>
    <x v="42"/>
    <x v="255"/>
    <s v="SERVICIO AL CIUDADANO"/>
    <s v="Análisis 3 por qué: _x000a_1. porqué se describian de manera general las PQRSD allegadas a la entidad. _x000a_2.Porque en anteriores seguimientos si se mencionaba las quejas presentadas pero no se individualizaban los temas. _x000a_3. Porque no se especificaba en los informes períodicos de manera puntual los servicios sobre los que se presente el mayor número de quejas y reclamos"/>
    <s v="No se especificaba en los informes períodicos de manera puntual los servicios sobre los que se presente el mayor número de quejas y reclamos "/>
    <s v="Acción correctiva"/>
    <s v="AU_AC1"/>
    <s v="Reportar de manera periodica a los lideres del proceso las PQRSD con su respectivo estado, con el fin de que estos inicien las acciones pertinentes con funcionarios y contratistas"/>
    <s v="Reportes de control a líderes de proceso"/>
    <n v="12"/>
    <d v="2026-01-01T00:00:00"/>
    <d v="2026-12-01T00:00:00"/>
    <n v="49.5"/>
    <s v="05. Gestión de Atención al Usuario"/>
    <m/>
    <n v="0"/>
    <s v="Se informaron alertas mensuales a través de correo electrónico a los líderes de proceso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0.25"/>
    <x v="0"/>
    <d v="2026-05-15T00:00:00"/>
    <n v="0.25"/>
    <s v="Se evidencian informes de PQRSD de enero, febrero y marzo, como tambien soportes de correos de alertas por parte de atencion al ciudadano con fecha  24/02/2026, 13/03/2026 y 09/04/2026  "/>
    <s v="EN EJECUCIÓN"/>
    <s v="No aplica"/>
    <s v="No aplica"/>
    <s v="No aplica"/>
    <n v="0.25"/>
    <s v="Se informaron alertas mensuales a través de correo electrónico a los líderes de procesos"/>
    <s v="EVIDENCIAS SEGUNDO TRIMESTRE 2026 PLAN MEJORA"/>
    <n v="46214"/>
    <s v="Se adjuntan las evidencias de alertas del segundo trimestre."/>
    <n v="0.5"/>
    <s v="EN EJECUCIÓN"/>
    <m/>
    <m/>
    <m/>
    <m/>
    <m/>
    <s v="EFECTIVO"/>
    <s v="ABIERTO"/>
    <m/>
    <s v=""/>
    <s v=""/>
    <s v=""/>
    <s v=""/>
    <s v=""/>
    <s v=""/>
    <s v=""/>
    <m/>
    <m/>
    <m/>
    <s v="SIN INICIAR"/>
    <s v="EFECTIVO"/>
    <s v="ABIERTO"/>
    <m/>
    <s v=""/>
    <s v=""/>
    <s v=""/>
    <s v=""/>
    <s v=""/>
    <s v=""/>
    <s v=""/>
    <m/>
    <m/>
    <m/>
    <s v="SIN INICIAR"/>
    <s v="EFECTIVO"/>
    <s v="ABIERTO"/>
    <m/>
  </r>
  <r>
    <n v="372"/>
    <x v="0"/>
    <x v="6"/>
    <s v="Subdirección Administrativa y Financiera"/>
    <m/>
    <s v="2023_AU_H12"/>
    <m/>
    <x v="42"/>
    <x v="256"/>
    <s v="SERVICIO AL CIUDADANO"/>
    <s v="Análisis 3 por qué: _x000a_1. Porque se le asignó la responsabilidad a la oficina de TI en el marco de sus competencias._x000a_2. Porque desde la vigencia anterior la oficina de TI se le asignó el tema en referencia en atención a sus funciones._x000a_3. Porque no se actualizó la politica de protección de datos por parte de Gestión Atención al Ciudadano."/>
    <s v="Politica de protección de datos desactualizada."/>
    <s v="Acción correctiva"/>
    <s v="AU_AC14"/>
    <s v="Actualizar Política de Protección de Datos Personales"/>
    <s v="Política Actualizada"/>
    <n v="1"/>
    <d v="2026-05-01T00:00:00"/>
    <d v="2026-12-31T00:00:00"/>
    <n v="36"/>
    <s v="05. Gestión de Atención al Usuario / _x000a_18. Gestión de Tecnología e Informática"/>
    <m/>
    <n v="0"/>
    <s v="Se está actualizando la Política de protección de datos personales para su posterior socialización"/>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Pendiente de actualización"/>
    <n v="0"/>
    <x v="0"/>
    <d v="2026-05-15T00:00:00"/>
    <n v="0"/>
    <s v="No fue posible identificar evidencias para el presente período de análisis"/>
    <s v="SIN INICIAR"/>
    <s v="No aplica"/>
    <s v="No aplica"/>
    <s v="No aplica"/>
    <n v="0"/>
    <s v="REPETIDO CON AU_AC12"/>
    <s v="EVIDENCIAS SEGUNDO TRIMESTRE 2026 PLAN MEJORA"/>
    <n v="46214"/>
    <s v="Se actualizó documento. Soporte en carpeta AU_AC12"/>
    <n v="1"/>
    <s v="CUMPLIDO"/>
    <d v="2026-07-27T00:00:00"/>
    <n v="1"/>
    <s v="Se evidencio que la actividad reportada cumple con la accion formulada"/>
    <s v="C. OPORTUNAMENTE"/>
    <m/>
    <s v="EFECTIVO"/>
    <s v="ABIERTO"/>
    <m/>
    <s v=""/>
    <s v=""/>
    <s v=""/>
    <s v=""/>
    <s v=""/>
    <s v=""/>
    <s v=""/>
    <m/>
    <m/>
    <m/>
    <s v="SIN INICIAR"/>
    <s v="EFECTIVO"/>
    <s v="ABIERTO"/>
    <m/>
    <s v=""/>
    <s v=""/>
    <s v=""/>
    <s v=""/>
    <s v=""/>
    <s v=""/>
    <s v=""/>
    <m/>
    <m/>
    <m/>
    <s v="SIN INICIAR"/>
    <s v="EFECTIVO"/>
    <s v="ABIERTO"/>
    <m/>
  </r>
  <r>
    <n v="373"/>
    <x v="0"/>
    <x v="6"/>
    <s v="Subdirección Administrativa y Financiera"/>
    <m/>
    <s v="2023_AU_H16"/>
    <m/>
    <x v="42"/>
    <x v="257"/>
    <s v="SERVICIO AL CIUDADANO"/>
    <s v="Análisis 3 por qué: _x000a__x000a_1.Porque no existe seguimiento y control por parte de los supervisores de los funcionarios y contratistas responsables de dar respuesta a las PQRS._x000a_2. Porque habia desconocimiento por parte de los supervisores, funcionarios y contratistas  del procedimiento interno de PQRS en concordancia al articulo 14 de la ley 1755 de 2015._x000a_3. Porque la oficina de Gestión Atención al Ciudadano no realizó acompañamiento a los  responsables  de dar respuesta a las PQRSD del procedimiento interno de tramites de las mismas."/>
    <s v="La oficina de Gestión Atención al Ciudadano no realizó acompañamiento a los  responsables  de dar respuesta a las PQRSD del procedimiento interno de tramite de las mismas."/>
    <s v="Acción correctiva"/>
    <s v="AU_AC13"/>
    <s v="Diseñar y socializar un documento interno (ABC) que contenga información relevante de la Ley 1755 de 2015 y generalidad del procedimiento Recepción,Distribución, Seguimiento y Salida de Peticiones, Quejas, Reclamos, Sugerencias y Denuncias."/>
    <s v="ABC diseñado, aprobado por el proceso de mejora continua y socializado a traves de una campaña informativa a los gestores funcionarios y contratistas de los 19 procesos  de la Entidad. Este procedimiento se socializara junto al procedimiento Recepción,Distribución, Seguimiento y Salida de Peticiones, Quejas, Reclamos, Sugerencias y Denuncias."/>
    <n v="1"/>
    <d v="2023-09-01T00:00:00"/>
    <d v="2023-12-31T00:00:00"/>
    <n v="18"/>
    <s v="05. Gestión de Atención al Usuario"/>
    <m/>
    <n v="1"/>
    <s v="Se realizó el documento y se socializa de forma mensual"/>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 documento y su socialización"/>
    <n v="1"/>
    <x v="2"/>
    <d v="2026-05-15T00:00:00"/>
    <n v="1"/>
    <s v="CSe evidencian como soportes el documento interno (ABC) sobre la Ley 1755 de 2015 y el procedimiento de Recepción, Distribución, Seguimiento y Salida de PQRSD, así como las evidencias de su socialización mediante campañas informativas dirigidas a funcionarios, contratistas y gestores de los procesos de la Entidad, realizadas durante la vigencia 2026. Los soportes permiten verificar el diseño del documento y el inicio de las actividades de divulgación, evidenciando una ejecución parcial de la acción correctiva."/>
    <s v="C. EXTRATEMPORANEAMENTE"/>
    <s v="No aplica"/>
    <s v="No aplica"/>
    <s v="No aplica"/>
    <n v="1"/>
    <s v="Se realizó el documento y se socializa de forma mensual"/>
    <n v="0"/>
    <n v="46214"/>
    <s v="Accion con cumplimiento reportado"/>
    <n v="1"/>
    <s v="CUMPLIDO"/>
    <d v="2026-07-27T00:00:00"/>
    <n v="1"/>
    <s v="Se evidencian como soportes el documento interno (ABC) sobre la Ley 1755 de 2015 y el procedimiento de Recepción, Distribución, Seguimiento y Salida de PQRSD, así como las evidencias de su socialización mediante campañas informativas dirigidas a funcionarios, contratistas y gestores de los procesos de la Entidad, realizadas durante la vigencia 2026. Los soportes permiten verificar el diseño del documento y el inicio de las actividades de divulgación, evidenciando una ejecución parcial de la acción correctiva."/>
    <s v="C. OPORTUNAMENTE"/>
    <m/>
    <s v="EFECTIVO"/>
    <s v="ABIERTO"/>
    <m/>
    <s v=""/>
    <s v=""/>
    <s v=""/>
    <s v=""/>
    <s v=""/>
    <s v=""/>
    <s v=""/>
    <m/>
    <m/>
    <m/>
    <s v="SIN INICIAR"/>
    <s v="EFECTIVO"/>
    <s v="ABIERTO"/>
    <m/>
    <s v=""/>
    <s v=""/>
    <s v=""/>
    <s v=""/>
    <s v=""/>
    <s v=""/>
    <s v=""/>
    <m/>
    <m/>
    <m/>
    <s v="SIN INICIAR"/>
    <s v="EFECTIVO"/>
    <s v="ABIERTO"/>
    <m/>
  </r>
  <r>
    <n v="374"/>
    <x v="0"/>
    <x v="6"/>
    <s v="Subdirección Administrativa y Financiera"/>
    <m/>
    <s v="2023_AU_H19"/>
    <m/>
    <x v="42"/>
    <x v="258"/>
    <s v="SERVICIO AL CIUDADANO"/>
    <s v="Análisis 3 por qué: _x000a_1. Porque el sistema aplicativo de gestion documental, no genera una información actualizada y exacta del estado actual de las PQRSD._x000a_2.  Porque las alertas se generan de forma manual._x000a_3. Porque la persona encargada de hacer el seguimiento de las PQRSD notifica las alertas de manera quincenal generando retrasos en ese lapso de tiempo para dar respuesta a las PQRSD."/>
    <s v="Retrasos en la notificación de los tiempos de respuesta de PQRSD"/>
    <s v="Acción correctiva"/>
    <s v="AU_AC1"/>
    <s v="Reportar de manera periodica a los lideres del proceso las PQRSD con su respectivo estado, con el fin de que estos inicien las acciones pertinentes con funcionarios y contratistas"/>
    <s v="Reportes de control a líderes de proceso"/>
    <n v="12"/>
    <d v="2026-01-01T00:00:00"/>
    <d v="2026-12-01T00:00:00"/>
    <n v="49.5"/>
    <s v="05. Gestión de Atención al Usuario"/>
    <m/>
    <n v="0"/>
    <s v="Se informaron alertas mensuales a través de correo electrónico a los líderes de proceso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0.25"/>
    <x v="0"/>
    <d v="2026-05-15T00:00:00"/>
    <n v="0.25"/>
    <s v="Se evidencian informes de PQRSD de enero, febrero y marzo, como tambien soportes de correos de alertas por parte de atencion al ciudadano con fecha  24/02/2026, 13/03/2026 y 09/04/2026  "/>
    <s v="EN EJECUCIÓN"/>
    <s v="No aplica"/>
    <s v="No aplica"/>
    <s v="No aplica"/>
    <n v="0.25"/>
    <s v="Se informaron alertas mensuales a través de correo electrónico a los líderes de procesos"/>
    <s v="EVIDENCIAS SEGUNDO TRIMESTRE 2026 PLAN MEJORA"/>
    <n v="46214"/>
    <s v="Se adjuntan las evidencias de alertas del segundo trimestre."/>
    <n v="0.5"/>
    <s v="EN EJECUCIÓN"/>
    <m/>
    <m/>
    <m/>
    <m/>
    <m/>
    <s v="EFECTIVO"/>
    <s v="ABIERTO"/>
    <m/>
    <s v=""/>
    <s v=""/>
    <s v=""/>
    <s v=""/>
    <s v=""/>
    <s v=""/>
    <s v=""/>
    <m/>
    <m/>
    <m/>
    <s v="SIN INICIAR"/>
    <s v="EFECTIVO"/>
    <s v="ABIERTO"/>
    <m/>
    <s v=""/>
    <s v=""/>
    <s v=""/>
    <s v=""/>
    <s v=""/>
    <s v=""/>
    <s v=""/>
    <m/>
    <m/>
    <m/>
    <s v="SIN INICIAR"/>
    <s v="EFECTIVO"/>
    <s v="ABIERTO"/>
    <m/>
  </r>
  <r>
    <n v="375"/>
    <x v="0"/>
    <x v="6"/>
    <s v="Subdirección Administrativa y Financiera"/>
    <m/>
    <s v="2023_AU_H14"/>
    <m/>
    <x v="42"/>
    <x v="259"/>
    <s v="SERVICIO AL CIUDADANO"/>
    <s v="Análisis 3 por qué: _x000a__x000a_1.Porque no existe seguimiento y control por parte de los supervisores de los funcionarios y contratistas responsables de dar respuesta a las PQRS._x000a_2. Porque habia desconocimiento por parte de los supervisores, funcionarios y contratistas  del procedimiento interno de PQRS y del aplicativo de gestion documental ORFEO._x000a_3. Porque la oficina de Gestión Atención al Ciudadano no realizó acompañamiento a los  responsables  de dar respuesta a las PQRSD del procedimiento interno de tramites de las mismas."/>
    <s v="La oficina de Gestión Atención al Ciudadano no brindó capacitación a los  responsables  de dar respuesta a las PQRSD sobre el procedimiento interno de tramite de las mismas y sobre el sistema aplicativo de ORFEO. "/>
    <s v="Acción correctiva"/>
    <s v="AU_AC13"/>
    <s v="Diseñar y socializar un documento interno (ABC) que contenga información relevante de la Ley 1755 de 2015 y generalidad del procedimiento Recepción,Distribución, Seguimiento y Salida de Peticiones, Quejas, Reclamos, Sugerencias y Denuncias."/>
    <s v="ABC diseñado, aprobado por el proceso de mejora continua y socializado a traves de una campaña informativa a los gestores funcionarios y contratistas de los 19 procesos  de la Entidad. Este procedimiento se socializara junto al procedimiento Recepción,Distribución, Seguimiento y Salida de Peticiones, Quejas, Reclamos, Sugerencias y Denuncias."/>
    <n v="1"/>
    <d v="2023-09-01T00:00:00"/>
    <d v="2023-12-31T00:00:00"/>
    <n v="18"/>
    <s v="05. Gestión de Atención al Usuario"/>
    <m/>
    <n v="1"/>
    <s v="Se realizó el documento y se socializa de forma mensual"/>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 documento y su socialización"/>
    <n v="1"/>
    <x v="2"/>
    <d v="2026-05-15T00:00:00"/>
    <n v="1"/>
    <s v="CSe evidencian como soportes el documento interno (ABC) sobre la Ley 1755 de 2015 y el procedimiento de Recepción, Distribución, Seguimiento y Salida de PQRSD, así como las evidencias de su socialización mediante campañas informativas dirigidas a funcionarios, contratistas y gestores de los procesos de la Entidad, realizadas durante la vigencia 2026. Los soportes permiten verificar el diseño del documento y el inicio de las actividades de divulgación, evidenciando una ejecución parcial de la acción correctiva."/>
    <s v="C. EXTRATEMPORANEAMENTE"/>
    <s v="No aplica"/>
    <s v="No aplica"/>
    <s v="No aplica"/>
    <n v="1"/>
    <s v="Se realizó el documento y se socializa de forma mensual"/>
    <n v="0"/>
    <n v="46214"/>
    <s v="Accion con cumplimiento reportado"/>
    <n v="1"/>
    <s v="CUMPLIDO"/>
    <d v="2026-07-27T00:00:00"/>
    <n v="1"/>
    <s v="Se evidencian como soportes el documento interno (ABC) sobre la Ley 1755 de 2015 y el procedimiento de Recepción, Distribución, Seguimiento y Salida de PQRSD, así como las evidencias de su socialización mediante campañas informativas dirigidas a funcionarios, contratistas y gestores de los procesos de la Entidad, realizadas durante la vigencia 2026. Los soportes permiten verificar el diseño del documento y el inicio de las actividades de divulgación, evidenciando una ejecución parcial de la acción correctiva."/>
    <s v="C. OPORTUNAMENTE"/>
    <m/>
    <s v="EFECTIVO"/>
    <s v="ABIERTO"/>
    <m/>
    <s v=""/>
    <s v=""/>
    <s v=""/>
    <s v=""/>
    <s v=""/>
    <s v=""/>
    <s v=""/>
    <m/>
    <m/>
    <m/>
    <s v="SIN INICIAR"/>
    <s v="EFECTIVO"/>
    <s v="ABIERTO"/>
    <m/>
    <s v=""/>
    <s v=""/>
    <s v=""/>
    <s v=""/>
    <s v=""/>
    <s v=""/>
    <s v=""/>
    <m/>
    <m/>
    <m/>
    <s v="SIN INICIAR"/>
    <s v="EFECTIVO"/>
    <s v="ABIERTO"/>
    <m/>
  </r>
  <r>
    <n v="376"/>
    <x v="0"/>
    <x v="6"/>
    <s v="Subdirección Administrativa y Financiera"/>
    <m/>
    <s v="2023_AU_H18"/>
    <m/>
    <x v="42"/>
    <x v="260"/>
    <s v="SERVICIO AL CIUDADANO"/>
    <s v="Análisis 3 por qué: _x000a_1.Porque los cambios no se informaron a atención al ciudadano y la base de datos de PQRSD se realiza de forma manual. _x000a_2. Porque atención al ciudadano desconocía el cambio de equipos por direcciones._x000a_3.  Porque el proceso de atención al ciudadano no realizó actualizacion de la base de datos en cuanto a las areas competentes, no obstante, si se realizaron cambios respecto al funcionario o contratista competentes dar repsuesta a PQRSD."/>
    <s v="El proceso de atención al ciudadano no realizó actualizacion de la base de datos respecto de las areas competentes"/>
    <s v="Acción correctiva"/>
    <s v="AU_AC21"/>
    <s v="Gestionar una doble revision del registro publico y del infrome de las PQRSD por parte del contratista asignado y del gestor del proceso de atención al ciudano._x000a_Revisión activiad contratación"/>
    <s v="Informes con bases de datos actualizadas y con información correcta."/>
    <n v="5"/>
    <d v="2023-09-01T00:00:00"/>
    <d v="2023-12-31T00:00:00"/>
    <n v="18"/>
    <s v="05. Gestión de Atención al Usuario"/>
    <m/>
    <s v="NO"/>
    <s v="Se debe empezar a implementar esta actividad "/>
    <n v="0"/>
    <d v="2026-05-11T00:00:00"/>
    <s v="Pendiente de realización"/>
    <n v="0"/>
    <x v="0"/>
    <d v="2026-05-15T00:00:00"/>
    <n v="0"/>
    <s v="No fue posible identificar evidencias para el presente período de análisis"/>
    <s v="VENCIDA"/>
    <s v="No aplica"/>
    <s v="No aplica"/>
    <s v="No aplica"/>
    <n v="0.25"/>
    <s v="Se implementó la doble revisión en el registro e informe mensual de PQRSD"/>
    <s v="EVIDENCIAS SEGUNDO TRIMESTRE 2026 PLAN MEJORA"/>
    <n v="46214"/>
    <s v="Se adjuntan evidencias de socialización de herramientas del proceso del segundo trimestre"/>
    <n v="0.5"/>
    <s v="EN EJECUCIÓN"/>
    <m/>
    <m/>
    <m/>
    <m/>
    <m/>
    <s v="EFECTIVO"/>
    <s v="ABIERTO"/>
    <m/>
    <s v=""/>
    <s v=""/>
    <s v=""/>
    <s v=""/>
    <s v=""/>
    <s v=""/>
    <s v=""/>
    <m/>
    <m/>
    <m/>
    <s v="SIN INICIAR"/>
    <s v="EFECTIVO"/>
    <s v="ABIERTO"/>
    <m/>
    <s v=""/>
    <s v=""/>
    <s v=""/>
    <s v=""/>
    <s v=""/>
    <s v=""/>
    <s v=""/>
    <m/>
    <m/>
    <m/>
    <s v="SIN INICIAR"/>
    <s v="EFECTIVO"/>
    <s v="ABIERTO"/>
    <m/>
  </r>
  <r>
    <n v="377"/>
    <x v="0"/>
    <x v="6"/>
    <s v="Subdirección Administrativa y Financiera"/>
    <m/>
    <s v="2023_TH_H5"/>
    <m/>
    <x v="43"/>
    <x v="261"/>
    <m/>
    <s v="1. Los servidores públicos no programan las vacaciones, pese a solicitud de TH._x000a_2. Por necesidad del servicio consideran importante continuar ejerciendo labor._x000a_3. El procedimiento no está actualizado con la actividad de vacaciones obligatorias, pese a necesidad del servicio  para servidores que tengan más de 1 período acumulado. "/>
    <s v="Se requiere actualizar procedimiento de novedades administrativas"/>
    <s v="Acción correctiva"/>
    <s v="TH_AC15"/>
    <s v="Realizar la planeación de los periodos de disfrute de las vacaciones del personal de planta de la DNBC"/>
    <s v="Programa de vacaciones"/>
    <n v="1"/>
    <d v="2026-03-01T00:00:00"/>
    <d v="2026-04-30T00:00:00"/>
    <n v="8.85"/>
    <s v="11. Gestión del Talento Humano"/>
    <s v="Nómina"/>
    <n v="1"/>
    <s v="cuadro relacionando periodos de vacaciones"/>
    <s v="Cronograma de vacaciones (2).xlsx"/>
    <d v="2026-05-11T00:00:00"/>
    <s v="Se incluye cronograma de vacaciones"/>
    <n v="1"/>
    <x v="2"/>
    <d v="2026-05-15T00:00:00"/>
    <n v="0.8"/>
    <s v="Se evidencia la presentación del formato &quot;Cronograma de Vacaciones&quot; (código FO-TH-05-06, versión 1), correspondiente a la programación de la vigencia 2026. Sin embargo, el documento presenta información incompleta, al encontrarse pendientes de diligenciar campos como el período de vacaciones, el número y la fecha de la resolución para algunos funcionarios, lo que impide verificar la integridad y actualización del registro._x000a__x000a_En consecuencia, la evidencia presentada no permite verificar el cumplimiento total de la acción correctiva, por lo que se requiere completar el diligenciamiento del formato y mantenerlo debidamente actualizado."/>
    <s v="EN EJECUCIÓN"/>
    <s v="No aplica"/>
    <s v="No aplica"/>
    <s v="No aplica"/>
    <n v="1"/>
    <s v="se adjunta cronograma"/>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Acción reportada con cumplimiento en el primer trimestre"/>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378"/>
    <x v="0"/>
    <x v="6"/>
    <s v="Subdirección Administrativa y Financiera"/>
    <m/>
    <s v="2023_MC_H2"/>
    <m/>
    <x v="43"/>
    <x v="262"/>
    <m/>
    <s v="1. No existía un presupuesto disponible._x000a_2. Estaba pendiente la adición presupuestal, la cual llegó hasta agosto 2023. _x000a_3. Se requiere realizar contrato de mantenimiento preventivo y correctivo de vehículos. "/>
    <s v="Se requiere realizar contrato de mantenimiento preventivo y correctivo de vehículos. "/>
    <s v="Acción correctiva"/>
    <s v="MC_AC10"/>
    <s v="Actualizar el manual de gestión de riesgo de la entidad "/>
    <s v="Manual actualizado"/>
    <n v="1"/>
    <d v="2026-03-01T00:00:00"/>
    <d v="2026-07-31T00:00:00"/>
    <n v="22.5"/>
    <s v="03. Gestión de Análisis y Mejora Continua"/>
    <m/>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8-10T00:00:00"/>
    <n v="0.5"/>
    <s v="Se evidenció que la acción se encuentra en ejecución, toda vez que mediante correo del 18 de junio de 2026 se remitieron documentos ajustados en materia de Gestión de Riesgos; no obstante, se encuentra pendiente la presentación del Mapa de Riesgos actualizado conforme a la metodología de la Guía 7."/>
    <s v="EN EJECUCIÓN"/>
    <m/>
    <s v="EFECTIVO"/>
    <s v="ABIERTO"/>
    <m/>
    <s v=""/>
    <s v=""/>
    <s v=""/>
    <s v=""/>
    <s v=""/>
    <s v=""/>
    <s v=""/>
    <m/>
    <m/>
    <m/>
    <s v="SIN INICIAR"/>
    <s v="EFECTIVO"/>
    <s v="ABIERTO"/>
    <m/>
    <s v=""/>
    <s v=""/>
    <s v=""/>
    <s v=""/>
    <s v=""/>
    <s v=""/>
    <s v=""/>
    <m/>
    <m/>
    <m/>
    <s v="SIN INICIAR"/>
    <s v="EFECTIVO"/>
    <s v="ABIERTO"/>
    <m/>
  </r>
  <r>
    <n v="379"/>
    <x v="0"/>
    <x v="6"/>
    <s v="Subdirección Administrativa y Financiera"/>
    <m/>
    <s v="2023_MC_H2"/>
    <m/>
    <x v="43"/>
    <x v="262"/>
    <m/>
    <s v="1. No existía un presupuesto disponible._x000a_2. Estaba pendiente la adición presupuestal, la cual llegó hasta agosto 2023. _x000a_3. Se requiere realizar contrato de mantenimiento preventivo y correctivo de vehículos. "/>
    <s v="Se requiere realizar contrato de mantenimiento preventivo y correctivo de vehículos. "/>
    <s v="Acción correctiva"/>
    <s v="MC_AC6"/>
    <s v="Actualizar el mapa de riesgo de acuerdo al monitoreo que realizan los enlaces de los procesos. "/>
    <s v="Mapa de Riesgos actualizado "/>
    <n v="1"/>
    <d v="2026-03-01T00:00:00"/>
    <d v="2026-07-31T00:00:00"/>
    <n v="22.5"/>
    <s v="03. Gestión de Análisis y Mejora Continua"/>
    <m/>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8-10T00:00:00"/>
    <n v="0.5"/>
    <s v="Se evidenció que la acción se encuentra en ejecución, toda vez que mediante correo del 18 de junio de 2026 se remitieron documentos ajustados en materia de Gestión de Riesgos; no obstante, se encuentra pendiente la presentación del Mapa de Riesgos actualizado conforme a la metodología de la Guía 7."/>
    <s v="EN EJECUCIÓN"/>
    <m/>
    <s v="EFECTIVO"/>
    <s v="ABIERTO"/>
    <m/>
    <s v=""/>
    <s v=""/>
    <s v=""/>
    <s v=""/>
    <s v=""/>
    <s v=""/>
    <s v=""/>
    <m/>
    <m/>
    <m/>
    <s v="SIN INICIAR"/>
    <s v="EFECTIVO"/>
    <s v="ABIERTO"/>
    <m/>
    <s v=""/>
    <s v=""/>
    <s v=""/>
    <s v=""/>
    <s v=""/>
    <s v=""/>
    <s v=""/>
    <m/>
    <m/>
    <m/>
    <s v="SIN INICIAR"/>
    <s v="EFECTIVO"/>
    <s v="ABIERTO"/>
    <m/>
  </r>
  <r>
    <n v="380"/>
    <x v="0"/>
    <x v="6"/>
    <s v="Subdirección Administrativa y Financiera"/>
    <m/>
    <s v="2023_TH_H25"/>
    <m/>
    <x v="43"/>
    <x v="263"/>
    <m/>
    <s v="1. No se han adaptado todos los formatos internos, de acuerdo con el Decreto 444 del 29 de marzo del 2023_x000a_2.El formato establecido no contiene la justificación de asistencia presencial frente a virtual._x000a_3. Se requiere actualizar formato de solicitud de comisión o desplazamiento incluyendo lo establecido en el artículo 6 del Decreto  444/2023."/>
    <s v="Actualizar formato de Solicitud para tramite de Comisión o Desplazamiento al Interior del País "/>
    <s v="Acción correctiva"/>
    <s v="TH_AC19"/>
    <s v="Actualizar formato de Solicitud para tramite de Comisión o Desplazamiento al Interior del País  incluyendo frase &quot;Justificación de asistencia presencial a la comision de servicio o desplazamiento, por lo cual no se utiliza medios vituales&quot;"/>
    <s v="Formato actualizado"/>
    <n v="1"/>
    <d v="2023-10-01T00:00:00"/>
    <d v="2023-12-31T00:00:00"/>
    <n v="13.5"/>
    <s v="11. Gestión del Talento Humano"/>
    <s v="Viáticos"/>
    <n v="0"/>
    <n v="0"/>
    <n v="0"/>
    <d v="2026-05-11T00:00:00"/>
    <s v="No se evidencia seguimiento"/>
    <n v="0"/>
    <x v="1"/>
    <d v="2026-05-15T00:00:00"/>
    <n v="0"/>
    <s v="No fue posible identificar evidencias para el presente período de análisis"/>
    <s v="VENCIDA"/>
    <s v="No aplica"/>
    <s v="No aplica"/>
    <s v="No aplica"/>
    <n v="0"/>
    <n v="0"/>
    <n v="0"/>
    <n v="46214"/>
    <s v="No se evidencia seguimiento"/>
    <n v="0"/>
    <s v="VENCIDO"/>
    <d v="2026-07-27T00:00:00"/>
    <n v="0"/>
    <s v="Se evidencio que la accion formulada carece de soportes que permitan verificar el cumplimiento de la actividad"/>
    <s v="VENCIDA"/>
    <m/>
    <s v="EFECTIVO"/>
    <s v="ABIERTO"/>
    <m/>
    <s v=""/>
    <s v=""/>
    <s v=""/>
    <s v=""/>
    <s v=""/>
    <s v=""/>
    <s v=""/>
    <m/>
    <m/>
    <m/>
    <s v="SIN INICIAR"/>
    <s v="EFECTIVO"/>
    <s v="ABIERTO"/>
    <m/>
    <s v=""/>
    <s v=""/>
    <s v=""/>
    <s v=""/>
    <s v=""/>
    <s v=""/>
    <s v=""/>
    <m/>
    <m/>
    <m/>
    <s v="SIN INICIAR"/>
    <s v="EFECTIVO"/>
    <s v="ABIERTO"/>
    <m/>
  </r>
  <r>
    <n v="381"/>
    <x v="0"/>
    <x v="6"/>
    <s v="Subdirección Administrativa y Financiera"/>
    <m/>
    <s v="2023_TH_H26"/>
    <m/>
    <x v="43"/>
    <x v="264"/>
    <m/>
    <s v="1.El formato establecido no contiene la inclusión del objeto de la comisión. _x000a_2. El objeto de la comisión se incluia solamente en el informe de comisión. _x000a_3. Se requiere actualizar formato de certificado de permanencia de comisión de servicios  con la inclusión del objeto. "/>
    <s v="Actualizar formato Certificado de _x000a_Permanencia de Comision de Servicios y/o Desplazamiento"/>
    <s v="Acción correctiva"/>
    <s v="TH_AC20"/>
    <s v="Actualizar formato Certificado de _x000a_Permanencia de Comision de Servicios y/o Desplazamiento con la inclusión del objeto de comisión"/>
    <s v="Formato actualizado"/>
    <n v="1"/>
    <d v="2023-10-01T00:00:00"/>
    <d v="2023-12-31T00:00:00"/>
    <n v="13.5"/>
    <s v="11. Gestión del Talento Humano"/>
    <s v="Viáticos"/>
    <n v="0"/>
    <n v="0"/>
    <n v="0"/>
    <d v="2026-05-11T00:00:00"/>
    <s v="No se evidencia seguimiento"/>
    <n v="0"/>
    <x v="1"/>
    <d v="2026-05-15T00:00:00"/>
    <n v="0"/>
    <s v="No fue posible identificar evidencias para el presente período de análisis"/>
    <s v="VENCIDA"/>
    <s v="No aplica"/>
    <s v="No aplica"/>
    <s v="No aplica"/>
    <n v="0"/>
    <n v="0"/>
    <n v="0"/>
    <n v="46214"/>
    <s v="No se evidencia seguimiento"/>
    <n v="0"/>
    <s v="VENCIDO"/>
    <d v="2026-07-27T00:00:00"/>
    <n v="0"/>
    <s v="Se evidencio que la accion formulada carece de soportes que permitan verificar el cumplimiento de la actividad"/>
    <s v="VENCIDA"/>
    <m/>
    <s v="EFECTIVO"/>
    <s v="ABIERTO"/>
    <m/>
    <s v=""/>
    <s v=""/>
    <s v=""/>
    <s v=""/>
    <s v=""/>
    <s v=""/>
    <s v=""/>
    <m/>
    <m/>
    <m/>
    <s v="SIN INICIAR"/>
    <s v="EFECTIVO"/>
    <s v="ABIERTO"/>
    <m/>
    <s v=""/>
    <s v=""/>
    <s v=""/>
    <s v=""/>
    <s v=""/>
    <s v=""/>
    <s v=""/>
    <m/>
    <m/>
    <m/>
    <s v="SIN INICIAR"/>
    <s v="EFECTIVO"/>
    <s v="ABIERTO"/>
    <m/>
  </r>
  <r>
    <n v="382"/>
    <x v="0"/>
    <x v="6"/>
    <s v="Subdirección Administrativa y Financiera"/>
    <m/>
    <s v="2023_AD_H9"/>
    <m/>
    <x v="43"/>
    <x v="265"/>
    <m/>
    <s v="1. No existía un punto de control en Gestión Administrativa que garantizara el diligenciamiento de los formatos._x000a_2. El manual para el manejo de vehículos se encuentra desactualizado.  _x000a_3. Los tiempos establecidos para la entrega de los formatos a Gestión Administrativa eran muy amplios (1 mes) y requieren actualización."/>
    <s v="Los  tiempos establecidos para la entrega de los formato de control  a Gestión Administrativa eran muy amplios (1 mes) y requieren actualización."/>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s v="14. Gestión Administrativa"/>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x v="0"/>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s v="EN EJECUCIÓN"/>
    <m/>
    <m/>
    <m/>
    <m/>
    <m/>
    <s v="EFECTIVO"/>
    <s v="ABIERTO"/>
    <m/>
    <s v=""/>
    <s v=""/>
    <s v=""/>
    <s v=""/>
    <s v=""/>
    <s v=""/>
    <s v=""/>
    <m/>
    <m/>
    <m/>
    <s v="SIN INICIAR"/>
    <s v="EFECTIVO"/>
    <s v="ABIERTO"/>
    <m/>
    <s v=""/>
    <s v=""/>
    <s v=""/>
    <s v=""/>
    <s v=""/>
    <s v=""/>
    <s v=""/>
    <m/>
    <m/>
    <m/>
    <s v="SIN INICIAR"/>
    <s v="EFECTIVO"/>
    <s v="ABIERTO"/>
    <m/>
  </r>
  <r>
    <n v="383"/>
    <x v="0"/>
    <x v="6"/>
    <s v="Subdirección Administrativa y Financiera"/>
    <m/>
    <s v="2023_AD_H9"/>
    <m/>
    <x v="43"/>
    <x v="265"/>
    <m/>
    <s v="1. No existía un punto de control en Gestión Administrativa que garantizara el diligenciamiento de los formatos._x000a_2. El manual para el manejo de vehículos se encuentra desactualizado.  _x000a_3. Los tiempos establecidos para la entrega de los formatos a Gestión Administrativa eran muy amplios (1 mes) y requieren actualización."/>
    <s v="Los  tiempos establecidos para la entrega de los formato de control  a Gestión Administrativa eran muy amplios (1 mes) y requieren actualización."/>
    <s v="Acción correctiva"/>
    <s v="GA_AC16"/>
    <s v="Realizar la socializacion trimestral de la documentacion actualizada y/o liniamientos de uso y manejo de los vehiculos a los conductores y demas responsables "/>
    <s v="Socializaciones realizadas"/>
    <n v="4"/>
    <d v="2026-02-01T00:00:00"/>
    <d v="2026-12-31T00:00:00"/>
    <n v="49.5"/>
    <s v="14. Gestión Administrativa"/>
    <m/>
    <n v="1"/>
    <s v="Se realizó la capacitación al conductor de los formatos "/>
    <s v="https://dnbcgovco-my.sharepoint.com/:f:/g/personal/planeacion_dnbc_gov_co/IgDhYmMZWLOWRZ-8Bgt_Qa1fAVrnM32Mxr9QT5T3GErSv4I?e=yXGCWf"/>
    <d v="2026-05-11T00:00:00"/>
    <s v="Se adjunta acta de reunión del mes de abril donde se capacita al conductor"/>
    <n v="1"/>
    <x v="2"/>
    <d v="2026-05-29T00:00:00"/>
    <n v="0.25"/>
    <s v="Se evidencia listado de aistencia a capacitación con fecha 22/04/2026, mas no se evidencia resumen del tema tratado en dicha capacitacion"/>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aizó lacapacitación al conductorde todos los formatos "/>
    <s v="https://dnbcgovco-my.sharepoint.com/:f:/g/personal/planeacion_dnbc_gov_co/IgDjFeFpC4uhS5oeK97Jh9HtAeSD9mhp9iccyVIjcrqJ2SU?e=38n0fw"/>
    <n v="46214"/>
    <s v="Se incluye acta del mes de abirl donde se socializa información con el conductor"/>
    <n v="0.5"/>
    <s v="CUMPLIDO"/>
    <m/>
    <m/>
    <m/>
    <m/>
    <m/>
    <s v="EFECTIVO"/>
    <s v="ABIERTO"/>
    <m/>
    <s v=""/>
    <s v=""/>
    <s v=""/>
    <s v=""/>
    <s v=""/>
    <s v=""/>
    <s v=""/>
    <m/>
    <m/>
    <m/>
    <s v="SIN INICIAR"/>
    <s v="EFECTIVO"/>
    <s v="ABIERTO"/>
    <m/>
    <s v=""/>
    <s v=""/>
    <s v=""/>
    <s v=""/>
    <s v=""/>
    <s v=""/>
    <s v=""/>
    <m/>
    <m/>
    <m/>
    <s v="SIN INICIAR"/>
    <s v="EFECTIVO"/>
    <s v="ABIERTO"/>
    <m/>
  </r>
  <r>
    <n v="384"/>
    <x v="0"/>
    <x v="6"/>
    <s v="Subdirección Administrativa y Financiera"/>
    <m/>
    <s v="2023_AD_H1"/>
    <m/>
    <x v="43"/>
    <x v="266"/>
    <m/>
    <s v="1. No existía un presupuesto disponible._x000a_2. Estaba pendiente la adición presupuestal, la cual llegó hasta agosto 2023. _x000a_3. Se requiere realizar contrato de mantenimiento preventivo y correctivo de vehículos. "/>
    <s v="Se requiere realizar contrato de mantenimiento preventivo y correctivo de vehículos. "/>
    <s v="Acción correctiva"/>
    <s v="GA_AC03"/>
    <s v="Elaborar y Ejecutar plan o programa de mantenimiento exigidos por la norma."/>
    <s v="Plan o programa de mantenimiento ejecutado"/>
    <n v="1"/>
    <d v="2026-05-01T00:00:00"/>
    <d v="2026-12-31T00:00:00"/>
    <n v="36"/>
    <s v="14. Gestión Administrativa"/>
    <m/>
    <n v="0"/>
    <s v="En proceso de elaboración "/>
    <s v="https://dnbcgovco-my.sharepoint.com/:f:/g/personal/planeacion_dnbc_gov_co/IgCHix03hdsORJdFzXwbKzzkAYCwKvT-WMSbymO7s_ZNdBo?e=tzOHt9"/>
    <d v="2026-05-11T00:00:00"/>
    <s v="No se evidencia avance para el periodo"/>
    <n v="0"/>
    <x v="0"/>
    <d v="2026-05-29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s v="EN EJECUCIÓN"/>
    <m/>
    <m/>
    <m/>
    <m/>
    <m/>
    <s v="EFECTIVO"/>
    <s v="ABIERTO"/>
    <m/>
    <s v=""/>
    <s v=""/>
    <s v=""/>
    <s v=""/>
    <s v=""/>
    <s v=""/>
    <s v=""/>
    <m/>
    <m/>
    <m/>
    <s v="SIN INICIAR"/>
    <s v="EFECTIVO"/>
    <s v="ABIERTO"/>
    <m/>
    <s v=""/>
    <s v=""/>
    <s v=""/>
    <s v=""/>
    <s v=""/>
    <s v=""/>
    <s v=""/>
    <m/>
    <m/>
    <m/>
    <s v="SIN INICIAR"/>
    <s v="EFECTIVO"/>
    <s v="ABIERTO"/>
    <m/>
  </r>
  <r>
    <n v="385"/>
    <x v="0"/>
    <x v="6"/>
    <s v="Subdirección Administrativa y Financiera"/>
    <m/>
    <s v="2023_AD_H3"/>
    <m/>
    <x v="43"/>
    <x v="267"/>
    <m/>
    <s v="1. No se estaba realizando un monitoreo periódico a las actividades establecidas._x000a_2. El PIGA se encontraba desactualizado._x000a_3. No se realizó la implementación del cronograma establecido."/>
    <s v="No se realizó la implementación del cronograma establecido."/>
    <s v="Acción correctiva"/>
    <s v="GA_AC22"/>
    <s v="Realizar actividad  (sensibilizacion) de concientizacion con la alta direccion y servidores de la entidad la ejecucion del PIGA"/>
    <s v="Sensibilizaciones realizadas"/>
    <n v="4"/>
    <d v="2026-01-01T00:00:00"/>
    <d v="2026-12-31T00:00:00"/>
    <n v="54"/>
    <s v="14. Gestión Administrativa"/>
    <m/>
    <n v="1"/>
    <s v="Se realizó sensibilización sobre temas como se abordaron los principales lineamientos de la gestión ambiental en la DNBC, incluyendo su definición, los programas orientados al uso eficiente del agua y la energía, la gestión integral de residuos, el consumo sostenible, la reducción del uso de papel y de plásticos de un solo uso, así como los roles y responsabilidades de los servidores, contratistas y demás colaboradores en la implementación de buenas prácticas ambientales al interior de la Entidad."/>
    <s v="https://dnbcgovco-my.sharepoint.com/:f:/g/personal/planeacion_dnbc_gov_co/IgA3Di-SMWz0SbaY-rh_a1PyASxXlY0moZXbwk_zfoxEqQo?e=1ObHV0"/>
    <d v="2026-05-11T00:00:00"/>
    <s v="Se evidencia actividades de sensibilización. Se debe garantizar la participación de la alta dirección"/>
    <n v="0.25"/>
    <x v="0"/>
    <d v="2026-05-29T00:00:00"/>
    <n v="0.25"/>
    <s v="Se evidenció senibilizacion de la gestion ambiental mediante correos electrónicos y diapositivas,sin embargo no se evidenciaron los seguimeintos periódicos realizados al PIGA, en donde se haga partícipe a la Alta Dirección."/>
    <s v="EN EJECUCIÓN"/>
    <s v="No aplica"/>
    <s v="No aplica"/>
    <s v="No aplica"/>
    <n v="1"/>
    <s v="Durante el segundo trimestre de 2026, en el marco del Plan Institucional de Gestión Ambiental (PIGA), se desarrollaron actividades de sensibilización, comunicación interna y gestión ambiental orientadas a fortalecer la cultura ambiental institucional. Estas incluyeron campañas sobre el uso eficiente de la energía, la adecuada separación de residuos, el reciclaje y la promoción de prácticas sostenibles, en el marco del Día Mundial del Reciclaje y el Día Mundial del Medio Ambiente."/>
    <s v="https://dnbcgovco-my.sharepoint.com/:f:/g/personal/planeacion_dnbc_gov_co/IgCCZ-UBQDRMRIG00m-cfR9xAcVb9dgtAolQYbu4w_bN298?e=4O8ZDs"/>
    <n v="46214"/>
    <s v="Se evidencia actividades de sensibilización. Se debe garantizar la participación de la alta dirección"/>
    <n v="0.5"/>
    <s v="EN EJECUCIÓN"/>
    <m/>
    <m/>
    <m/>
    <m/>
    <m/>
    <s v="EFECTIVO"/>
    <s v="ABIERTO"/>
    <m/>
    <s v=""/>
    <s v=""/>
    <s v=""/>
    <s v=""/>
    <s v=""/>
    <s v=""/>
    <s v=""/>
    <m/>
    <m/>
    <m/>
    <s v="SIN INICIAR"/>
    <s v="EFECTIVO"/>
    <s v="ABIERTO"/>
    <m/>
    <s v=""/>
    <s v=""/>
    <s v=""/>
    <s v=""/>
    <s v=""/>
    <s v=""/>
    <s v=""/>
    <m/>
    <m/>
    <m/>
    <s v="SIN INICIAR"/>
    <s v="EFECTIVO"/>
    <s v="ABIERTO"/>
    <m/>
  </r>
  <r>
    <n v="386"/>
    <x v="0"/>
    <x v="6"/>
    <s v="Subdirección Administrativa y Financiera"/>
    <m/>
    <s v="2023_AD_H3"/>
    <m/>
    <x v="43"/>
    <x v="267"/>
    <m/>
    <s v="1. No se estaba realizando un monitoreo periódico a las actividades establecidas._x000a_2. El PIGA se encontraba desactualizado._x000a_3. No se realizó la implementación del cronograma establecido."/>
    <s v="No se realizó la implementación del cronograma establecido."/>
    <s v="Acción correctiva"/>
    <s v="GA_AC23"/>
    <s v="Actualizar y realizar seguimiento mensual a las actividades programadas para la ejecución del PIGA"/>
    <s v="Seguimiento Mensual"/>
    <n v="6"/>
    <d v="2026-04-01T00:00:00"/>
    <d v="2026-12-31T00:00:00"/>
    <n v="40.5"/>
    <s v="14. Gestión Administrativa"/>
    <m/>
    <n v="0"/>
    <s v="En proceso de actualización"/>
    <s v="https://dnbcgovco-my.sharepoint.com/:f:/g/personal/planeacion_dnbc_gov_co/IgDlyhDtojfaQqoY3LJ--BxtAdUspvTyiYxQG4sEKIAAQW0?e=N9KFE5"/>
    <d v="2026-05-11T00:00:00"/>
    <s v="No se evidencia avance para el periodo"/>
    <n v="0"/>
    <x v="0"/>
    <d v="2026-05-29T00:00:00"/>
    <n v="0"/>
    <s v="No fue posible identificar evidencias para el presente período de análisis"/>
    <s v="SIN INICIAR"/>
    <s v="No aplica"/>
    <s v="No aplica"/>
    <s v="No aplica"/>
    <n v="1"/>
    <s v="Ya se actualizo el PIGA y se hace informe trimestral mostrando el seguimiento "/>
    <s v="https://dnbcgovco-my.sharepoint.com/:f:/g/personal/planeacion_dnbc_gov_co/IgAP8LvYTa5rQIFS_RzLXYBdATaUiQL0YF-YPJNLIKyyQRY?e=iogfbj"/>
    <n v="46214"/>
    <s v="Se evidencia actualización del programa y un infome de monitoreo. Se sugiere incluir evidencias de socialización con el lider del proceso de este informe"/>
    <n v="0.25"/>
    <s v="EN EJECUCIÓN"/>
    <m/>
    <m/>
    <m/>
    <m/>
    <m/>
    <s v="EFECTIVO"/>
    <s v="ABIERTO"/>
    <m/>
    <s v=""/>
    <s v=""/>
    <s v=""/>
    <s v=""/>
    <s v=""/>
    <s v=""/>
    <s v=""/>
    <m/>
    <m/>
    <m/>
    <s v="SIN INICIAR"/>
    <s v="EFECTIVO"/>
    <s v="ABIERTO"/>
    <m/>
    <s v=""/>
    <s v=""/>
    <s v=""/>
    <s v=""/>
    <s v=""/>
    <s v=""/>
    <s v=""/>
    <m/>
    <m/>
    <m/>
    <s v="SIN INICIAR"/>
    <s v="EFECTIVO"/>
    <s v="ABIERTO"/>
    <m/>
  </r>
  <r>
    <n v="387"/>
    <x v="0"/>
    <x v="6"/>
    <s v="Dirección General"/>
    <m/>
    <s v="2023_MC_H1"/>
    <m/>
    <x v="44"/>
    <x v="268"/>
    <s v="FORTALECIMIENTO ORGANIZACIONAL Y SIMPLIFICACIÓN DE PROCESOS"/>
    <s v="1. Porque no se había evidenciado la necesidad de complementar el procedimiento existente._x000a__x000a_2. Porque las auditorías externas se atienden conforme a las reuniones de apertura y los plazos allí acordados_x000a__x000a_3.Porque no se tienen establecidos tiempos de manera interna que funcionen como orientación de la visitas externas_x000a_"/>
    <s v="_x000a_3.Porque no se tienen establecidos tiempos de manera interna que funcionen como orientación de la visitas externas"/>
    <s v="Acción correctiva"/>
    <s v="MC_AC2"/>
    <s v="Socializar Políticas de operación del procedimiento de Planes de Mejora para implementación "/>
    <s v="Socialización del procedimiento "/>
    <n v="1"/>
    <d v="2026-01-01T00:00:00"/>
    <d v="2026-03-31T00:00:00"/>
    <n v="13.5"/>
    <s v="03. Gestión de Análisis y Mejora Continua"/>
    <s v="Acción Cumplida Pendiente evaluación tercera Linea"/>
    <n v="1"/>
    <s v="Durante el primer trimestre de la vigencia 2026 se actualizó el procedimiento y se socializó"/>
    <s v="https://dnbcgovco-my.sharepoint.com/:f:/g/personal/planeacion_dnbc_gov_co/IgDYe2GS_ayPSIaWtvQYv0qbAc8IxdnR2DbMxEMLmfk0p8A?e=smqHjg"/>
    <d v="2026-05-11T00:00:00"/>
    <s v="Se evidencia socialización del 6 de marzo de 2026"/>
    <n v="1"/>
    <x v="2"/>
    <d v="2026-06-04T00:00:00"/>
    <n v="1"/>
    <s v="Se evidencia la socialización del procedimiento de planes de mejoramiento realizada el 6 de marzo de 2026, validando la ejecución de la acción correctiva formulada. Desde la tercera línea de defensa se recomienda realizar monitoreo a su aplicación para verificar la apropiación del mecanismo de formulación y gestión de acciones de mejora por parte de los proceso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Durante el primer trimestre de la vigencia 2026 se actualizó el procedimiento y se socializó"/>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socialización del 6 de marzo de 2026"/>
    <n v="1"/>
    <s v="CUMPLIDO"/>
    <d v="2026-08-12T00:00:00"/>
    <n v="1"/>
    <s v="Se evidenció la socialización del Procedimiento de Formulación, Monitoreo y Seguimiento a Planes de Mejoramiento Internos y Externos, realizada el 6 de marzo de 2026, soportada mediante el respectivo listado de asistencia, con lo cual se dio cumplimiento a la actividad programada."/>
    <s v="C. OPORTUNAMENTE"/>
    <m/>
    <s v="EFECTIVO"/>
    <s v="ABIERTO"/>
    <m/>
    <s v=""/>
    <s v=""/>
    <s v=""/>
    <s v=""/>
    <s v=""/>
    <s v=""/>
    <s v=""/>
    <m/>
    <m/>
    <m/>
    <s v="SIN INICIAR"/>
    <s v="EFECTIVO"/>
    <s v="ABIERTO"/>
    <m/>
    <s v=""/>
    <s v=""/>
    <s v=""/>
    <s v=""/>
    <s v=""/>
    <s v=""/>
    <s v=""/>
    <m/>
    <m/>
    <m/>
    <s v="SIN INICIAR"/>
    <s v="EFECTIVO"/>
    <s v="ABIERTO"/>
    <m/>
  </r>
  <r>
    <n v="388"/>
    <x v="0"/>
    <x v="6"/>
    <s v="Dirección General"/>
    <m/>
    <s v="2023_GF_H7"/>
    <m/>
    <x v="44"/>
    <x v="269"/>
    <m/>
    <s v="1. Porque se presentó un error por parte de gestión financiera al formular el contenido de la resolución. _x000a_2. Porque el proceso de gestión financiera no cuenta con la expertis para  proyectar  actos administrativos._x000a_3. Porque no existe una guía que oriente su formulación ni se han realizado procesos de capacitación respecto a la proyección de actos administrativos en las diferentes áreas"/>
    <s v="3. Porque no existe una guía que oriente su formulación ni se han realizado procesos de capacitación respecto a la proyección de actos administrativos en las diferentes áreas"/>
    <s v="Acción correctiva"/>
    <s v="GJ_AC4"/>
    <s v="Revisión por parte del Proceso Gestión Jurídica de los actos administrativos emitidos por el proceso de Getión Financiera"/>
    <s v="Revisión de actos administrativos"/>
    <n v="1"/>
    <d v="2024-04-22T00:00:00"/>
    <d v="2024-12-31T00:00:00"/>
    <n v="37.35"/>
    <s v="16. Gestión Jurídica"/>
    <m/>
    <n v="0"/>
    <n v="0"/>
    <n v="0"/>
    <d v="2026-05-11T00:00:00"/>
    <s v="No se realizó seguimiento"/>
    <n v="0"/>
    <x v="1"/>
    <d v="2026-05-15T00:00:00"/>
    <n v="0"/>
    <s v="No fue posible identificar evidencias para el presente período de análisis"/>
    <s v="VENCIDA"/>
    <s v="No aplica"/>
    <s v="No aplica"/>
    <s v="No aplica"/>
    <n v="1"/>
    <s v="se ejecuto en su oportunidad, se ajdunta informe y reporte de conciliacion para la provision contable"/>
    <s v="https://dnbcgovco-my.sharepoint.com/my?id=%2Fpersonal%2Fyerlis%5Fpeinado%5Fdnbc%5Fgov%5Fco%2FDocuments%2FDRIVE%20EVIDENCIAS%20ACCIONES%20DE%20MEJORA&amp;viewid=2bd0da41%2Dc24a%2D4219%2D9b50%2D3f7b97ed8c4c"/>
    <n v="46218"/>
    <s v="Se adjuntan formatos de conciliación contable. No se evidencia o da información sobre revisión de actos administrativos"/>
    <n v="0"/>
    <s v="VENCIDO"/>
    <d v="2026-07-27T00:00:00"/>
    <n v="0"/>
    <s v="Se evidencio formatos de conciliacion contable en la accion formulada careciendo de la totalidad de la ejecucion como los actos administrativos"/>
    <s v="VENCIDA"/>
    <m/>
    <s v="EFECTIVO"/>
    <s v="ABIERTO"/>
    <m/>
    <s v=""/>
    <s v=""/>
    <s v=""/>
    <s v=""/>
    <s v=""/>
    <s v=""/>
    <s v=""/>
    <m/>
    <m/>
    <m/>
    <s v="SIN INICIAR"/>
    <s v="EFECTIVO"/>
    <s v="ABIERTO"/>
    <m/>
    <s v=""/>
    <s v=""/>
    <s v=""/>
    <s v=""/>
    <s v=""/>
    <s v=""/>
    <s v=""/>
    <m/>
    <m/>
    <m/>
    <s v="SIN INICIAR"/>
    <s v="EFECTIVO"/>
    <s v="ABIERTO"/>
    <m/>
  </r>
  <r>
    <n v="389"/>
    <x v="0"/>
    <x v="6"/>
    <s v="Subdirección Administrativa y Financiera"/>
    <m/>
    <s v="2023_GF_H7"/>
    <m/>
    <x v="44"/>
    <x v="269"/>
    <m/>
    <s v="1. Porque se presentó un error por parte de gestión financiera al formular el contenido de la resolución. _x000a_2. Porque el proceso de gestión financiera no cuenta con la expertis para  proyectar  actos administrativos._x000a_3. Porque no existe una guía que oriente su formulación ni se han realizado procesos de capacitación respecto a la proyección de actos administrativos en las diferentes áreas"/>
    <s v="3. Porque no existe una guía que oriente su formulación ni se han realizado procesos de capacitación respecto a la proyección de actos administrativos en las diferentes áreas"/>
    <s v="Acción correctiva"/>
    <s v="GF_AC12"/>
    <s v="Actualización de las políticas contables de la Resolución 253 de 2023"/>
    <s v="Resolución Políticas contables actualizada"/>
    <n v="1"/>
    <d v="2024-04-22T00:00:00"/>
    <d v="2024-06-30T00:00:00"/>
    <n v="10.199999999999999"/>
    <s v="13. Gestión Financiera"/>
    <m/>
    <n v="1"/>
    <s v="Actualización de las políticas contables de la Resolución 253 de 2023"/>
    <s v="https://dnbcgovco-my.sharepoint.com/:f:/g/personal/planeacion_dnbc_gov_co/IgAKPZEalRp3T7O44VwZjBLlARF86VpmllJA36VR9-2qDG8?e=W6XaGX"/>
    <d v="2026-05-11T00:00:00"/>
    <s v="Se incluye manual de políticas contables actualizado en la vigencia 2025"/>
    <n v="1"/>
    <x v="2"/>
    <d v="2026-05-29T00:00:00"/>
    <n v="1"/>
    <s v="se evidencia manual de politicas contables actualizado MN-GF-01 de fecha 26/06/2025 de la DNBC, "/>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tualización de las políticas contables de la Resolución 253 de 2023"/>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390"/>
    <x v="0"/>
    <x v="6"/>
    <s v="Subdirección Administrativa y Financiera"/>
    <m/>
    <s v="2023_GF_H3"/>
    <m/>
    <x v="44"/>
    <x v="270"/>
    <m/>
    <s v="1. Porque se presentó un error por parte de gestión financiera al formular el contenido de la resolución. _x000a_2. Porque el proceso de gestión financiera no cuenta con la expertis para  proyectar  actos administrativos._x000a_3. Porque no existe una guía que oriente su formulación ni se han realizado procesos de capacitación respecto a la proyección de actos administrativos en las diferentes áreas"/>
    <s v="3. Porque no existe una guía que oriente su formulación ni se han realizado procesos de capacitación respecto a la proyección de actos administrativos en las diferentes áreas"/>
    <s v="Acción correctiva"/>
    <s v="GF_AC13"/>
    <s v="Socialización de las políticas contables"/>
    <s v="Socialización realizada"/>
    <n v="1"/>
    <d v="2024-04-22T00:00:00"/>
    <d v="2024-06-30T00:00:00"/>
    <n v="10.199999999999999"/>
    <s v="13. Gestión Financiera"/>
    <m/>
    <n v="1"/>
    <s v="Socialización de las políticas contables"/>
    <s v="https://dnbcgovco-my.sharepoint.com/:f:/g/personal/planeacion_dnbc_gov_co/IgAKPZEalRp3T7O44VwZjBLlARF86VpmllJA36VR9-2qDG8?e=W6XaGX"/>
    <d v="2026-05-11T00:00:00"/>
    <s v="Se incluye socialización del mes de junio de 2025"/>
    <n v="1"/>
    <x v="2"/>
    <d v="2026-05-29T00:00:00"/>
    <n v="1"/>
    <s v="se evidencia acta N° 003-2025 de comite de sostenibilidad contable donde se actualiza el manual de politicas contables y la socializacion de fecha 25/06/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ocialización de las políticas contables"/>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391"/>
    <x v="0"/>
    <x v="6"/>
    <s v="Subdirección Administrativa y Financiera"/>
    <m/>
    <s v="2023_GF_H9"/>
    <m/>
    <x v="44"/>
    <x v="271"/>
    <m/>
    <s v="1. Porque se presentó un error por parte de gestión financiera al formular el contenido de la resolución. _x000a_2. Porque esta resolución se realizó con mucha premura y no tuvo una revisión posterior _x000a_3. Porque no existe una guía que oriente su formulación ni se han realizado procesos de capacitación respecto a la proyección de actos administrativos en las diferentes áreas"/>
    <s v="3. Porque no existe una guía que oriente su formulación ni se han realizado procesos de capacitación respecto a la proyección de actos administrativos en las diferentes áreas"/>
    <s v="Acción correctiva"/>
    <s v="GF_AC12"/>
    <s v="Actualización de las políticas contables de la Resolución 253 de 2023"/>
    <s v="Resolución Políticas contables actualizada"/>
    <n v="1"/>
    <d v="2024-04-22T00:00:00"/>
    <d v="2024-06-30T00:00:00"/>
    <n v="10.199999999999999"/>
    <s v="13. Gestión Financiera"/>
    <m/>
    <n v="1"/>
    <s v="Actualización de las políticas contables de la Resolución 253 de 2023"/>
    <s v="https://dnbcgovco-my.sharepoint.com/:f:/g/personal/planeacion_dnbc_gov_co/IgAKPZEalRp3T7O44VwZjBLlARF86VpmllJA36VR9-2qDG8?e=W6XaGX"/>
    <d v="2026-05-11T00:00:00"/>
    <s v="Se incluye manual de políticas contables actualizado en la vigencia 2025"/>
    <n v="1"/>
    <x v="2"/>
    <d v="2026-05-29T00:00:00"/>
    <n v="1"/>
    <s v="se evidencia manual de politicas contables actualizado MN-GF-01 de fecha 26/06/2025 de la DNBC,"/>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tualización de las políticas contables de la Resolución 253 de 2023"/>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392"/>
    <x v="0"/>
    <x v="6"/>
    <s v="Subdirección Administrativa y Financiera"/>
    <m/>
    <s v="2023_GF_H1"/>
    <m/>
    <x v="44"/>
    <x v="272"/>
    <m/>
    <s v="1. Porque en lugar de un procedimiento, se estableció la resolucion 253 de 2023 en donde se dan los lineamientos para la aplicación de la política de flujos de información_x000a_2. Porque un procedimiento es un documento mucho mas robusto que no permite modificar su contenido facilmente_x000a_3. Porque se requeria de un tipo de documento que permitiera dar los lineamientos anuales"/>
    <s v="3. Porque se requeria de un tipo de documento que permitiera dar los lineamientos anuales"/>
    <s v="Acción correctiva"/>
    <s v="GF_AC12"/>
    <s v="Actualización de las políticas contables de la Resolución 253 de 2023"/>
    <s v="Resolución Políticas contables actualizada"/>
    <n v="1"/>
    <d v="2024-04-22T00:00:00"/>
    <d v="2024-06-30T00:00:00"/>
    <n v="10.199999999999999"/>
    <s v="13. Gestión Financiera"/>
    <m/>
    <n v="1"/>
    <s v="Actualización de las políticas contables de la Resolución 253 de 2023"/>
    <s v="https://dnbcgovco-my.sharepoint.com/:f:/g/personal/planeacion_dnbc_gov_co/IgAKPZEalRp3T7O44VwZjBLlARF86VpmllJA36VR9-2qDG8?e=W6XaGX"/>
    <d v="2026-05-11T00:00:00"/>
    <s v="Se incluye manual de políticas contables actualizado en la vigencia 2025"/>
    <n v="1"/>
    <x v="2"/>
    <d v="2026-05-29T00:00:00"/>
    <n v="1"/>
    <s v="se evidencia manual de politicas contables actualizado MN-GF-01 de fecha 26/06/2025 de la DNBC"/>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tualización de las políticas contables de la Resolución 253 de 2023"/>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393"/>
    <x v="0"/>
    <x v="6"/>
    <s v="Subdirección Administrativa y Financiera"/>
    <m/>
    <s v="2023_AD_H16"/>
    <m/>
    <x v="44"/>
    <x v="273"/>
    <m/>
    <s v="1. Porque no se interpretó adecuadamente lo establecido en el nuimeral 6.2. del procedimiento PC-AD-PGD-01-V5, actividad 1 donde se habla de una actividad trimestral. _x000a_2. Porque no existe una política de operación explicita dentro del procedimiento que establezca que los cortes trimestrales del inventario deben ser marzo, junio, septiembre y diciembre._x000a_3. Porque no se se alineó adecuadamente el procedimiento a las necesidades de información para conocer  la eficiencia del Sistema de Control Interno Contable_x000a_"/>
    <s v="3. Porque no se se alineó adecuadamente el procedimiento a las necesidades de información para conocer  la eficiencia del Sistema de Control Interno Contable"/>
    <s v="Acción correctiva"/>
    <s v="GF_AC3"/>
    <s v="Socializar el procedimiento de los cruces de información  entre las areas y el proceso de Gestión Financiera"/>
    <s v="Socializacion de los procedimientos y documentos de Gestion Financiera."/>
    <n v="1"/>
    <d v="2026-04-01T00:00:00"/>
    <d v="2026-06-30T00:00:00"/>
    <n v="13.350000000000001"/>
    <s v="13. Gestión Financiera"/>
    <m/>
    <n v="1"/>
    <s v="Como evidencia dejamos donde se socializo el procedimiento de los cruces de información  entre las areas y el proceso de Gestión Financiera para las cuentas del pasivo."/>
    <s v="https://dnbcgovco-my.sharepoint.com/:f:/g/personal/planeacion_dnbc_gov_co/IgAKPZEalRp3T7O44VwZjBLlARF86VpmllJA36VR9-2qDG8?e=W6XaGX"/>
    <d v="2026-05-11T00:00:00"/>
    <s v="Se incluye grabación de socialización de políticas contables"/>
    <n v="1"/>
    <x v="2"/>
    <d v="2026-05-29T00:00:00"/>
    <n v="1"/>
    <s v="se evidencia  la socializacion del manual de politicas contables de fecha 25/06/2025"/>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dejamos donde se socializo el procedimiento de los cruces de información  entre las areas y el proceso de Gestión Financiera para las cuentas del pasivo."/>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394"/>
    <x v="0"/>
    <x v="6"/>
    <s v="Subdirección Administrativa y Financiera"/>
    <m/>
    <s v="2023_AD_H16"/>
    <m/>
    <x v="44"/>
    <x v="27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Acción correctiva"/>
    <s v="GC_AC4"/>
    <s v="Realizar jornadas de socializacion sobre supervisión de contratos y construcción de formato de necesidades"/>
    <s v="Socializaciones realizadas"/>
    <n v="4"/>
    <d v="2026-01-01T00:00:00"/>
    <d v="2026-12-31T00:00:00"/>
    <n v="54"/>
    <s v="15. Gestión Contractual"/>
    <m/>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
    <d v="2026-05-11T00:00:00"/>
    <s v="Se incluye información de capacitación realizada durante el primer trimestre de la vigencia"/>
    <n v="0.25"/>
    <x v="0"/>
    <d v="2026-05-15T00:00:00"/>
    <n v="0"/>
    <s v="No fue posible identificar evidencias para el presente período de análisis"/>
    <s v="SIN INICIAR"/>
    <s v="No aplica"/>
    <s v="No aplica"/>
    <s v="No aplica"/>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capacitación del segundo trimestre. "/>
    <n v="0.5"/>
    <s v="EN EJECUCIÓN"/>
    <d v="2026-07-27T00:00:00"/>
    <n v="0.5"/>
    <s v="Se evidencio soporte de capacitacion del segundo trimestre"/>
    <s v="EN EJECUCIÓN"/>
    <m/>
    <s v="EFECTIVO"/>
    <s v="ABIERTO"/>
    <m/>
    <s v=""/>
    <s v=""/>
    <s v=""/>
    <s v=""/>
    <s v=""/>
    <s v=""/>
    <s v=""/>
    <m/>
    <m/>
    <m/>
    <s v="SIN INICIAR"/>
    <s v="EFECTIVO"/>
    <s v="ABIERTO"/>
    <m/>
    <s v=""/>
    <s v=""/>
    <s v=""/>
    <s v=""/>
    <s v=""/>
    <s v=""/>
    <s v=""/>
    <m/>
    <m/>
    <m/>
    <s v="SIN INICIAR"/>
    <s v="EFECTIVO"/>
    <s v="ABIERTO"/>
    <m/>
  </r>
  <r>
    <n v="395"/>
    <x v="0"/>
    <x v="6"/>
    <s v="Dirección General"/>
    <m/>
    <s v="Pendiente"/>
    <m/>
    <x v="44"/>
    <x v="28"/>
    <s v="INTEGRIDAD"/>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Acción correctiva"/>
    <s v="DI_AC18"/>
    <s v="Iniciar las acciones administrativas y/o disciplinarias a que haya lugar por el incumplimiento por parte del Almacenista General con respecto al cumplimiento de sus funciones"/>
    <s v="Acciones administrativas y/o disciplinarias adelantadas"/>
    <n v="1"/>
    <d v="2024-04-22T00:00:00"/>
    <d v="2024-08-31T00:00:00"/>
    <n v="19.350000000000001"/>
    <s v="12. Gestión de Asuntos Disciplinarios"/>
    <m/>
    <n v="0"/>
    <s v="No es posible realizar seguimiento porque el hallazgo no se encuentra"/>
    <n v="0"/>
    <d v="2026-05-11T00:00:00"/>
    <s v="No se encuentra información del hallazgo"/>
    <s v="N.A."/>
    <x v="3"/>
    <d v="2026-05-15T00:00:00"/>
    <n v="0"/>
    <s v="No fue posible identificar evidencias para el presente período de análisis"/>
    <s v="VENCIDA"/>
    <s v="No aplica"/>
    <s v="No aplica"/>
    <s v="No aplica"/>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encuentra información del hallazgo"/>
    <s v="N.A."/>
    <s v="PENDIENTE DE REVISIÓN"/>
    <d v="2026-07-27T00:00:00"/>
    <n v="0"/>
    <s v="No fue posible identificar evidencias para el presente período de análisis"/>
    <s v="VENCIDA"/>
    <m/>
    <s v="EFECTIVO"/>
    <s v="ABIERTO"/>
    <m/>
    <s v=""/>
    <s v=""/>
    <s v=""/>
    <s v=""/>
    <s v=""/>
    <s v=""/>
    <s v=""/>
    <m/>
    <m/>
    <m/>
    <s v="SIN INICIAR"/>
    <s v="EFECTIVO"/>
    <s v="ABIERTO"/>
    <m/>
    <s v=""/>
    <s v=""/>
    <s v=""/>
    <s v=""/>
    <s v=""/>
    <s v=""/>
    <s v=""/>
    <m/>
    <m/>
    <m/>
    <s v="SIN INICIAR"/>
    <s v="EFECTIVO"/>
    <s v="ABIERTO"/>
    <m/>
  </r>
  <r>
    <n v="396"/>
    <x v="0"/>
    <x v="6"/>
    <s v="Subdirección Administrativa y Financiera"/>
    <m/>
    <s v="2023_AD_H16"/>
    <m/>
    <x v="44"/>
    <x v="27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01"/>
    <s v="Implementación modulo de Inventario de SIIF Nación"/>
    <s v="Modulo Implemntado"/>
    <n v="1"/>
    <d v="2026-03-01T00:00:00"/>
    <d v="2026-12-31T00:00:00"/>
    <n v="45"/>
    <s v="14. Gestión Administrativa / 13. Gestión Financiera"/>
    <s v="Revisar Tema con Financiera"/>
    <n v="1"/>
    <s v="Se esta manejando una prueba piloto SIIF NACIÓN"/>
    <s v="https://dnbcgovco-my.sharepoint.com/:f:/g/personal/planeacion_dnbc_gov_co/IgCKsvM4H_KTR6xnllTYAW4KAYnPCAelO_DLpgStTfwUj-M?e=KcFs8q"/>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muestra proceso que se esta llevando para el manejo de la prueba piloto SIIF NACIÓN "/>
    <s v="https://dnbcgovco-my.sharepoint.com/:f:/g/personal/planeacion_dnbc_gov_co/IgD3RyDi0X_yRo0wLAd4u0hIAegznAHHnleG17rsX0XqwHY?e=c4mIfd"/>
    <s v="11/07/206"/>
    <s v="Se remite información sobre las gestiones adelantadas para la implementación del modulo siif nacion"/>
    <n v="0.3"/>
    <s v="EN EJECUCIÓN"/>
    <m/>
    <m/>
    <m/>
    <m/>
    <m/>
    <s v="EFECTIVO"/>
    <s v="ABIERTO"/>
    <m/>
    <s v=""/>
    <s v=""/>
    <s v=""/>
    <s v=""/>
    <s v=""/>
    <s v=""/>
    <s v=""/>
    <m/>
    <m/>
    <m/>
    <s v="SIN INICIAR"/>
    <s v="EFECTIVO"/>
    <s v="ABIERTO"/>
    <m/>
    <s v=""/>
    <s v=""/>
    <s v=""/>
    <s v=""/>
    <s v=""/>
    <s v=""/>
    <s v=""/>
    <m/>
    <m/>
    <m/>
    <s v="SIN INICIAR"/>
    <s v="EFECTIVO"/>
    <s v="ABIERTO"/>
    <m/>
  </r>
  <r>
    <n v="397"/>
    <x v="0"/>
    <x v="6"/>
    <s v="Subdirección Administrativa y Financiera"/>
    <m/>
    <s v="2023_AD_H16"/>
    <m/>
    <x v="44"/>
    <x v="27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7"/>
    <s v="Actualizar el procedimiento para la realización del inventario físico de los bienes de la entidad, incluyendo el responsable de la elaboración, verificación y aprobación."/>
    <s v="Actualizacion del procedimiento para la realizacion del inventario de los bienes de la entidad."/>
    <n v="1"/>
    <d v="2026-05-01T00:00:00"/>
    <d v="2026-09-30T00:00:00"/>
    <n v="22.349999999999998"/>
    <s v="14. Gestión Administrativa"/>
    <m/>
    <n v="0"/>
    <s v="Proceso de actualización"/>
    <s v="https://dnbcgovco-my.sharepoint.com/:f:/g/personal/planeacion_dnbc_gov_co/IgDm4DHyXDA5Q5WGTU7tDkFLAc2M2mTSoezfwLKe_RnYYZ0?e=uJfhoo"/>
    <d v="2026-05-11T00:00:00"/>
    <s v="No se evidencia avance para el periodo"/>
    <n v="0"/>
    <x v="0"/>
    <d v="2026-05-29T00:00:00"/>
    <n v="0"/>
    <s v="No fue posible identificar evidencias para el presente período de análisis"/>
    <s v="SIN INICIAR"/>
    <s v="No aplica"/>
    <s v="No aplica"/>
    <s v="No aplica"/>
    <n v="1"/>
    <s v="Ya se realizó la actualización del procedimiento de Gestión de Bienes"/>
    <s v="https://dnbcgovco-my.sharepoint.com/:f:/g/personal/planeacion_dnbc_gov_co/IgCaL3Okdj61R7b6VgL2_FeRAawkcJXFNhAjxCv_oVRi-uk?e=fTA1fT"/>
    <n v="46214"/>
    <s v="Se presenta procedimiento actualizado al 30 de junio de 2026 con su respectiva socializaicón vía correo electrónico"/>
    <n v="1"/>
    <s v="CUMPLIDO"/>
    <m/>
    <m/>
    <m/>
    <m/>
    <m/>
    <s v="EFECTIVO"/>
    <s v="ABIERTO"/>
    <m/>
    <s v=""/>
    <s v=""/>
    <s v=""/>
    <s v=""/>
    <s v=""/>
    <s v=""/>
    <s v=""/>
    <m/>
    <m/>
    <m/>
    <s v="SIN INICIAR"/>
    <s v="EFECTIVO"/>
    <s v="ABIERTO"/>
    <m/>
    <s v=""/>
    <s v=""/>
    <s v=""/>
    <s v=""/>
    <s v=""/>
    <s v=""/>
    <s v=""/>
    <m/>
    <m/>
    <m/>
    <s v="SIN INICIAR"/>
    <s v="EFECTIVO"/>
    <s v="ABIERTO"/>
    <m/>
  </r>
  <r>
    <n v="398"/>
    <x v="0"/>
    <x v="6"/>
    <s v="Subdirección Administrativa y Financiera"/>
    <m/>
    <s v="2023_AD_H16"/>
    <m/>
    <x v="44"/>
    <x v="27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8"/>
    <s v="Actualización del inventario físico semestral, con base los lineamientos establecidos en la entidad y la CGN."/>
    <s v="Realizar el inventario de los bienes de la entidad, conforme a los nuevos lineamientos establecidos.."/>
    <n v="2"/>
    <d v="2026-01-01T00:00:00"/>
    <d v="2026-12-31T00:00:00"/>
    <n v="54"/>
    <s v="14. Gestión Administrativa"/>
    <m/>
    <n v="0"/>
    <s v="Proceso de actualización"/>
    <s v="https://dnbcgovco-my.sharepoint.com/:f:/g/personal/planeacion_dnbc_gov_co/IgBveH1t7EmIR6GZSOaIIHmUAUc6KaLSFKfQX2lbG2hDEA0?e=ooFcYM"/>
    <d v="2026-05-11T00:00:00"/>
    <s v="No se evidencia avance para el periodo"/>
    <n v="0"/>
    <x v="0"/>
    <d v="2026-05-29T00:00:00"/>
    <n v="0"/>
    <s v="No fue posible identificar evidencias para el presente período de análisis"/>
    <s v="SIN INICIAR"/>
    <s v="No aplica"/>
    <s v="No aplica"/>
    <s v="No aplica"/>
    <n v="1"/>
    <s v="Se realizó inventario de la bodega mensuales y se hizo un inventario de papelería "/>
    <s v="https://dnbcgovco-my.sharepoint.com/:f:/g/personal/planeacion_dnbc_gov_co/IgBuQlP5pbrUSrwtj3_PYOn-AaRmaWMPC6GjWsfOmsZTdto?e=dCSkxl"/>
    <n v="46214"/>
    <s v="Se presenta formatos diligenciados de conteo de bienes para actualización de inventarios. Se sugiere generar evidencias sobre su socialización con el lider del proceso"/>
    <n v="0.5"/>
    <s v="EN EJECUCIÓN"/>
    <m/>
    <m/>
    <m/>
    <m/>
    <m/>
    <s v="EFECTIVO"/>
    <s v="ABIERTO"/>
    <m/>
    <s v=""/>
    <s v=""/>
    <s v=""/>
    <s v=""/>
    <s v=""/>
    <s v=""/>
    <s v=""/>
    <m/>
    <m/>
    <m/>
    <s v="SIN INICIAR"/>
    <s v="EFECTIVO"/>
    <s v="ABIERTO"/>
    <m/>
    <s v=""/>
    <s v=""/>
    <s v=""/>
    <s v=""/>
    <s v=""/>
    <s v=""/>
    <s v=""/>
    <m/>
    <m/>
    <m/>
    <s v="SIN INICIAR"/>
    <s v="EFECTIVO"/>
    <s v="ABIERTO"/>
    <m/>
  </r>
  <r>
    <n v="399"/>
    <x v="0"/>
    <x v="6"/>
    <s v="Dirección General"/>
    <m/>
    <s v="2023_GF_H6"/>
    <m/>
    <x v="44"/>
    <x v="274"/>
    <s v="INTEGRIDAD"/>
    <s v="1. Porque a pesar de que la resolución 253 de 2023 no incluyó la descripción de la necesidad de información de los diferentes procesos para realizar las conciliaciones,  gestión financiera envía mensualmente un  correo electrónico con esta solicitud que no ha sido atendida._x000a_2.Porque no hay suficiente seguimiento por parte de los supervisores de los encargados de realizar esta actividad en cada proceso involucrado._x000a_3. Porque no se han iniciado acciones disciplinarias relacionadas con el no envío de información."/>
    <s v="3. Porque no se han iniciado acciones disciplinarias relacionadas con el no envío de información."/>
    <s v="Acción correctiva"/>
    <s v="DI_AC19"/>
    <s v="Iniciar las acciones administrativas y/o disciplinarias a que haya lugar por el incumplimiento por parte del Almacenista General con respecto al cumplimiento de sus funciones"/>
    <s v="Acciones administrativas y/o disciplinarias adelantadas"/>
    <n v="1"/>
    <d v="2024-04-22T00:00:00"/>
    <d v="2024-08-31T00:00:00"/>
    <n v="19.350000000000001"/>
    <s v="12. Gestión de Asuntos Disciplinarios"/>
    <m/>
    <n v="1"/>
    <s v="Sobre la IP 024 de 2024, se adoptó decisión de archivo de conformidad con lo establecido en la decisión adoptada el 25 de abril de 2025. Se desplegó la acción disciplinaria requerida. Se anexa evidencia de la apertura y del archivo."/>
    <s v="https://dnbcgovco-my.sharepoint.com/:f:/g/personal/planeacion_dnbc_gov_co/IgB-zvCF4ckEQYHvo9mZoHufATY5TkqJWLIIGt88-TGzIcQ?e=GkEelx"/>
    <d v="2026-05-11T00:00:00"/>
    <s v="Se evidencia en el respectivo hallazgo, que se realizó la apertura de la acción disciplinaria IP 024-2024, relacionado con el   incumplimiento por parte del Almacenista General con respecto al cumplimiento de sus funciones. Por lo tanto cumple con el indicador relacionado a este hallazgo."/>
    <n v="1"/>
    <x v="2"/>
    <d v="2026-05-15T00:00:00"/>
    <n v="1"/>
    <s v="Se presentan como evidencias el Auto de Apertura de Indagación Previa No. 024 de 2024, de fecha 17 de septiembre de 2024, y el Auto de Archivo de la Indagación Previa, de fecha 25 de abril de 2025, mediante los cuales se adelantó la actuación disciplinaria relacionada con el presunto incumplimiento de las funciones por parte del Almacenista General y se adoptó la decisión de archivo. Los soportes aportados permiten verificar la ejecución de la actividad formulada dentro del plazo establecido y el cumplimiento de la acción correctiv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400"/>
    <x v="0"/>
    <x v="6"/>
    <s v="Subdirección Administrativa y Financiera"/>
    <m/>
    <s v="2023_GF_H6"/>
    <m/>
    <x v="44"/>
    <x v="274"/>
    <m/>
    <s v="1. Porque a pesar de que la resolución 253 de 2023 no incluyó la descripción de la necesidad de información de los diferentes procesos para realizar las conciliaciones,  gestión financiera envía mensualmente un  correo electrónico con esta solicitud que no ha sido atendida._x000a_2.Porque no hay suficiente seguimiento por parte de los supervisores de los encargados de realizar esta actividad en cada proceso involucrado._x000a_3. Porque no se han iniciado acciones disciplinarias relacionadas con el no envío de información."/>
    <s v="3. Porque no se han iniciado acciones disciplinarias relacionadas con el no envío de información."/>
    <s v="Acción correctiva"/>
    <s v="GF_AC12"/>
    <s v="Actualización de las políticas contables de la Resolución 253 de 2023"/>
    <s v="Resolución Políticas contables actualizada"/>
    <n v="1"/>
    <d v="2024-04-22T00:00:00"/>
    <d v="2024-06-30T00:00:00"/>
    <n v="10.199999999999999"/>
    <s v="13. Gestión Financiera"/>
    <m/>
    <n v="1"/>
    <s v="Actualización de las políticas contables de la Resolución 253 de 2023"/>
    <s v="https://dnbcgovco-my.sharepoint.com/:f:/g/personal/planeacion_dnbc_gov_co/IgAKPZEalRp3T7O44VwZjBLlARF86VpmllJA36VR9-2qDG8?e=W6XaGX"/>
    <d v="2026-05-11T00:00:00"/>
    <s v="Se incluye manual de políticas contables actualizado en la vigencia 2025"/>
    <n v="1"/>
    <x v="2"/>
    <d v="2026-05-29T00:00:00"/>
    <n v="1"/>
    <s v="se evidencia manual de politicas contables actualizado MN-GF-01 de fecha 26/06/2025 de la DNBC"/>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tualización de las políticas contables de la Resolución 253 de 2023"/>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401"/>
    <x v="0"/>
    <x v="6"/>
    <s v="Dirección General"/>
    <m/>
    <s v="2023_DI_H4"/>
    <m/>
    <x v="44"/>
    <x v="275"/>
    <s v="INTEGRIDAD"/>
    <s v="1. Porque a pesar de que la resolución 253 de 2023 no incluyó la descripción de la necesidad de información de los diferentes procesos para realizar las conciliaciones,  gestión financiera envía mensualmente un  correo electrónico con esta solicitud que no ha sido atendida._x000a_2.Porque no hay suficiente seguimiento por parte de los supervisores de los encargados de realizar esta actividad en cada proceso involucrado._x000a_3. Porque no se han iniciado acciones disciplinarias relacionadas con el no envío de información."/>
    <s v="3. Porque no se han iniciado acciones disciplinarias relacionadas con el no envío de información."/>
    <s v="Acción correctiva"/>
    <s v="DI_AC20"/>
    <s v="Iniciar las acciones administrativas y/o disciplinarias a que haya lugar por el incumplimiento por parte del Almacenista General con respecto al cumplimiento de sus funciones"/>
    <s v="Acciones administrativas y/o disciplinarias adelantadas"/>
    <n v="1"/>
    <d v="2024-04-22T00:00:00"/>
    <d v="2024-08-31T00:00:00"/>
    <n v="19.350000000000001"/>
    <s v="12. Gestión de Asuntos Disciplinarios"/>
    <m/>
    <n v="1"/>
    <s v="Sobre la IP 024 de 2024, se adoptó decisión de archivo de conformidad con lo establecido en la decisión adoptada el 25 de abril de 2025. Se desplegó la acción disciplinaria requerida. Se anexa evidencia de la apertura y del archivo."/>
    <s v="https://dnbcgovco-my.sharepoint.com/:f:/g/personal/planeacion_dnbc_gov_co/IgB7vkAkxjUYSKAUrDh35OEDASE3IAIVJxDDOh-9_QIinac?e=OswDJi"/>
    <d v="2026-05-11T00:00:00"/>
    <s v="Se evidencia en el respectivo hallazgo, que se realizó la apertura de la acción disciplinaria IP 024-2024, relacionado con el   incumplimiento por parte del Almacenista General con respecto al cumplimiento de sus funciones. Por lo tanto cumple con el indicador relacionado a este hallazgo."/>
    <n v="1"/>
    <x v="2"/>
    <d v="2026-05-15T00:00:00"/>
    <n v="1"/>
    <s v="Se presentan como evidencias el Auto de Apertura de Indagación Previa No. 024 de 2024, de fecha 17 de septiembre de 2024, y el Auto de Archivo de la Indagación Previa, de fecha 25 de abril de 2025, mediante los cuales se adelantó la actuación disciplinaria relacionada con el presunto incumplimiento de las funciones por parte del Almacenista General y se adoptó la decisión de archivo. Los soportes aportados permiten verificar la ejecución de la actividad formulada dentro del plazo establecido y el cumplimiento de la acción correctiv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402"/>
    <x v="0"/>
    <x v="6"/>
    <s v="Subdirección Administrativa y Financiera"/>
    <m/>
    <s v="2023_GF_H8"/>
    <m/>
    <x v="44"/>
    <x v="276"/>
    <m/>
    <s v="_x000a_1. Porque a los funcionarios se les paga nómina del mes completo entre el 15 al 20 de cada mes pero pueden retirarse días antes generándose y acumulándose saldos._x000a_2. Porque no se ha implementado un control periódico que evidencie la necesidad de generar estas devoluciones teniendo en cuenta que una política institucional para pagar el último día del mes no es posible implmentarla debido  los compromisos adquiridos con los acreedores (préstamos, fondos de empelados etc) y los intereses de mora que se generarían._x000a_3. Porque debe antes del control, generarse un rubro en el presupuesto de la DNBC del cual puedan descontarse los gastos financieros._x000a_"/>
    <s v="3. Porque debe antes del control, generarse un rubro en el presupuesto de la DNBC del cual puedan descontarse los gastos financieros."/>
    <s v="Acción correctiva"/>
    <s v="GF_AC12"/>
    <s v="Actualización de las políticas contables de la Resolución 253 de 2023"/>
    <s v="Resolución Políticas contables actualizada"/>
    <n v="1"/>
    <d v="2024-04-22T00:00:00"/>
    <d v="2024-06-30T00:00:00"/>
    <n v="10.199999999999999"/>
    <s v="13. Gestión Financiera"/>
    <m/>
    <n v="1"/>
    <s v="Actualización de las políticas contables de la Resolución 253 de 2023"/>
    <s v="https://dnbcgovco-my.sharepoint.com/:f:/g/personal/planeacion_dnbc_gov_co/IgAKPZEalRp3T7O44VwZjBLlARF86VpmllJA36VR9-2qDG8?e=W6XaGX"/>
    <d v="2026-05-11T00:00:00"/>
    <s v="Se incluye manual de políticas contables actualizado en la vigencia 2025"/>
    <n v="1"/>
    <x v="2"/>
    <d v="2026-05-29T00:00:00"/>
    <n v="1"/>
    <s v="se evidencia manual de politicas contables actualizado MN-GF-01 de fecha 26/06/2025 de la DNBC"/>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tualización de las políticas contables de la Resolución 253 de 2023"/>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403"/>
    <x v="0"/>
    <x v="6"/>
    <s v="Subdirección Administrativa y Financiera"/>
    <m/>
    <s v="2023_GF_H8"/>
    <m/>
    <x v="44"/>
    <x v="276"/>
    <m/>
    <s v="1. Porque debido a los retroactivos anuales de los funcionarios se hace necesario pagar la PILA frente a esta fracción y no se hizo."/>
    <s v=" 1. Porque debido a los retroactivos anuales de los funcionarios se hace necesario pagar la PILA frente a esta fracción y no se hizo"/>
    <s v="Acción correctiva"/>
    <s v="TH_AC21"/>
    <s v="Consignar el saldo por concepto de PILA a las EPS de los valores descontados a los funcionarios por concepto de retroactivos  según corresponda"/>
    <s v="Valores pagados por PILA a las EPS (retroactivos empleados)"/>
    <n v="1"/>
    <d v="2024-05-01T00:00:00"/>
    <d v="2024-12-31T00:00:00"/>
    <n v="36"/>
    <s v="11. Gestión del Talento Humano"/>
    <s v="Nómina"/>
    <n v="0"/>
    <n v="0"/>
    <n v="0"/>
    <d v="2026-05-11T00:00:00"/>
    <s v="No se evidencia seguimiento"/>
    <n v="0"/>
    <x v="1"/>
    <d v="2026-05-15T00:00:00"/>
    <n v="0"/>
    <s v="No fue posible identificar evidencias para el presente período de análisis"/>
    <s v="VENCIDA"/>
    <s v="No aplica"/>
    <s v="No aplica"/>
    <s v="No aplica"/>
    <n v="1"/>
    <s v="se adjuntan pago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incluye información de gestiones realizadas en el 2024 para el cumplimiento de pago"/>
    <n v="1"/>
    <s v="CUMPLIDO"/>
    <d v="2026-07-27T00:00:00"/>
    <n v="1"/>
    <s v="Se evidencio que la actividad reportada con el cumplimiento de pagos cumple con la accion formulada"/>
    <s v="C. OPORTUNAMENTE"/>
    <m/>
    <s v="EFECTIVO"/>
    <s v="ABIERTO"/>
    <m/>
    <s v=""/>
    <s v=""/>
    <s v=""/>
    <s v=""/>
    <s v=""/>
    <s v=""/>
    <s v=""/>
    <m/>
    <m/>
    <m/>
    <s v="SIN INICIAR"/>
    <s v="EFECTIVO"/>
    <s v="ABIERTO"/>
    <m/>
    <s v=""/>
    <s v=""/>
    <s v=""/>
    <s v=""/>
    <s v=""/>
    <s v=""/>
    <s v=""/>
    <m/>
    <m/>
    <m/>
    <s v="SIN INICIAR"/>
    <s v="EFECTIVO"/>
    <s v="ABIERTO"/>
    <m/>
  </r>
  <r>
    <n v="404"/>
    <x v="0"/>
    <x v="6"/>
    <s v="Subdirección Administrativa y Financiera"/>
    <m/>
    <s v="2023_GF_H8"/>
    <m/>
    <x v="44"/>
    <x v="276"/>
    <s v="GESTIÓN PRESUPUESTAL Y EFICIENCIA DEL GASTO PÚBLICO"/>
    <s v="1. Porque se giro un mayor valor al realmente requerido por concepto de cuota de auditaje._x000a_2. Porque se solicitó por parte de la CGR un mayor valor a pagar _x000a_3. Porque se presentó un error interno en los procedimientos de la CGR"/>
    <s v="3. Porque se presentó un error interno en los procedimientos de la CGR"/>
    <s v="Acción correctiva"/>
    <s v="GF_AC14"/>
    <s v="Requerir al área financiera de la CGR para que se realicen las acciones necesarias para el cruce de la partida de  Cuota de Auditaje"/>
    <s v="% Ingresos imputados de la cuota de auditaje pagada en exceso"/>
    <n v="1"/>
    <d v="2024-05-01T00:00:00"/>
    <d v="2024-06-30T00:00:00"/>
    <n v="8.85"/>
    <s v="13. Gestión Financiera"/>
    <m/>
    <n v="1"/>
    <s v="se tiene para entregar entre abril y mayo"/>
    <s v="https://dnbcgovco-my.sharepoint.com/:f:/g/personal/planeacion_dnbc_gov_co/IgAKPZEalRp3T7O44VwZjBLlARF86VpmllJA36VR9-2qDG8?e=W6XaGX"/>
    <d v="2026-05-11T00:00:00"/>
    <s v="No se encuentran evidencias de la actividad"/>
    <n v="0"/>
    <x v="0"/>
    <d v="2026-05-29T00:00:00"/>
    <n v="0"/>
    <s v="No fue posible identificar evidencias para el presente período de análisis"/>
    <s v="VENCIDA"/>
    <s v="No aplica"/>
    <s v="No aplica"/>
    <s v="No aplica"/>
    <n v="1"/>
    <s v="Se deja de evidencia correos de solicitudde devolucion de la contraloria con su respectiva respuesta "/>
    <s v="https://dnbcgovco-my.sharepoint.com/:f:/g/personal/planeacion_dnbc_gov_co/IgDlTTkE6gPMRZjTETbxch7dATaSM_TE5-agvqb3k7QgaDY?e=0V1Jx7"/>
    <s v="11/07/206"/>
    <s v="Se incluyen documentos soportes de gestiones realizadas para devolución de saldos de cuota de auditaje"/>
    <n v="1"/>
    <s v="CUMPLIDO"/>
    <m/>
    <m/>
    <m/>
    <m/>
    <m/>
    <s v="EFECTIVO"/>
    <s v="ABIERTO"/>
    <m/>
    <s v=""/>
    <s v=""/>
    <s v=""/>
    <s v=""/>
    <s v=""/>
    <s v=""/>
    <s v=""/>
    <m/>
    <m/>
    <m/>
    <s v="SIN INICIAR"/>
    <s v="EFECTIVO"/>
    <s v="ABIERTO"/>
    <m/>
    <s v=""/>
    <s v=""/>
    <s v=""/>
    <s v=""/>
    <s v=""/>
    <s v=""/>
    <s v=""/>
    <m/>
    <m/>
    <m/>
    <s v="SIN INICIAR"/>
    <s v="EFECTIVO"/>
    <s v="ABIERTO"/>
    <m/>
  </r>
  <r>
    <n v="405"/>
    <x v="0"/>
    <x v="6"/>
    <s v="Subdirección Administrativa y Financiera"/>
    <m/>
    <s v="2023_GF_H8"/>
    <m/>
    <x v="44"/>
    <x v="276"/>
    <m/>
    <s v="1. Porque no se cobró adecuadamente a la EPS la incapacidades generadas_x000a_"/>
    <s v="1. Porque no se cobró adecuadamente a la EPS la incapacidades generadas_x000a_"/>
    <s v="Acción correctiva"/>
    <s v="TH_AC6"/>
    <s v="Informe de los estados de cobro de incapacidades realizado"/>
    <s v="Informe realizado"/>
    <n v="1"/>
    <d v="2026-03-01T00:00:00"/>
    <d v="2026-05-31T00:00:00"/>
    <n v="13.5"/>
    <s v="11. Gestión del Talento Humano"/>
    <s v="Nómia"/>
    <n v="0"/>
    <n v="0"/>
    <n v="0"/>
    <d v="2026-05-11T00:00:00"/>
    <s v="No se evidencia seguimiento"/>
    <n v="0"/>
    <x v="0"/>
    <d v="2026-05-15T00:00:00"/>
    <n v="0"/>
    <s v="No fue posible identificar evidencias para el presente período de análisis"/>
    <s v="SIN INICIAR"/>
    <s v="No aplica"/>
    <s v="No aplica"/>
    <s v="No aplica"/>
    <n v="1"/>
    <s v="se aporta nomina -del 1 de marzo a 31 de may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evidencia informe de seguimiento a las incapacidades de la DNBC en el periodo en mención. Se sugiere incluir en evidencias correo de socialización con lider de proceso"/>
    <n v="1"/>
    <s v="CUMPLIDO"/>
    <d v="2026-07-27T00:00:00"/>
    <n v="1"/>
    <s v="Se evidencio que la actividad reportada cumple con la accion formulada"/>
    <s v="C. OPORTUNAMENTE"/>
    <m/>
    <s v="EFECTIVO"/>
    <s v="ABIERTO"/>
    <m/>
    <s v=""/>
    <s v=""/>
    <s v=""/>
    <s v=""/>
    <s v=""/>
    <s v=""/>
    <s v=""/>
    <m/>
    <m/>
    <m/>
    <s v="SIN INICIAR"/>
    <s v="EFECTIVO"/>
    <s v="ABIERTO"/>
    <m/>
    <s v=""/>
    <s v=""/>
    <s v=""/>
    <s v=""/>
    <s v=""/>
    <s v=""/>
    <s v=""/>
    <m/>
    <m/>
    <m/>
    <s v="SIN INICIAR"/>
    <s v="EFECTIVO"/>
    <s v="ABIERTO"/>
    <m/>
  </r>
  <r>
    <n v="406"/>
    <x v="0"/>
    <x v="6"/>
    <s v="Dirección General"/>
    <m/>
    <s v="2023_GF_H8"/>
    <m/>
    <x v="44"/>
    <x v="276"/>
    <s v="INTEGRIDAD"/>
    <s v="1. Porque a pesar de que la resolución 253 de 2023 no incluyó la descripción de la necesidad de información de los diferentes procesos para realizar las conciliaciones,  gestión financiera envía mensualmente un  correo electrónico con esta solicitud que no ha sido atendida._x000a_2.Porque no hay suficiente seguimiento por parte de los supervisores de los encargados de realizar esta actividad en cada proceso involucrado._x000a_3. Porque no se han iniciado acciones disciplinarias relacionadas con el no envío de información."/>
    <s v="3. Porque no se han iniciado acciones disciplinarias relacionadas con el no envío de información."/>
    <s v="Acción correctiva"/>
    <s v="DI_AC21"/>
    <s v="Iniciar las acciones administrativas y/o disciplinarias a que haya lugar por el incumplimiento por parte del Almacenista General con respecto al cumplimiento de sus funciones"/>
    <s v="Acciones administrativas y/o disciplinarias adelantadas"/>
    <n v="1"/>
    <d v="2024-04-22T00:00:00"/>
    <d v="2024-08-31T00:00:00"/>
    <n v="19.350000000000001"/>
    <s v="12. Gestión de Asuntos Disciplinarios"/>
    <m/>
    <n v="1"/>
    <s v="Sobre la IP 024 de 2024, se adoptó decisión de archivo de conformidad con lo establecido en la decisión adoptada el 25 de abril de 2025. Se desplegó la acción disciplinaria requerida. Se anexa evidencia de la apertura y del archivo."/>
    <s v="https://dnbcgovco-my.sharepoint.com/:f:/g/personal/planeacion_dnbc_gov_co/IgAnABVexVJgQrYQLEvMO3CfASCZ59xv04Q7To9gOtWgRWE?e=bcd2I5"/>
    <d v="2026-05-11T00:00:00"/>
    <s v="Se evidencia en el respectivo hallazgo, que se realizó la apertura de la acción disciplinaria IP 024-2024, relacionado con el   incumplimiento por parte del Almacenista General con respecto al cumplimiento de sus funciones. Por lo tanto cumple con el indicador relacionado a este hallazgo."/>
    <n v="1"/>
    <x v="2"/>
    <d v="2026-05-15T00:00:00"/>
    <n v="1"/>
    <s v="Se presentan como evidencias el Auto de Apertura de Indagación Previa No. 024 de 2024, de fecha 17 de septiembre de 2024, y el Auto de Archivo de la Indagación Previa, de fecha 25 de abril de 2025, mediante los cuales se adelantó la actuación disciplinaria relacionada con el presunto incumplimiento de las funciones por parte del Almacenista General y se adoptó la decisión de archivo. Los soportes aportados permiten verificar la ejecución de la actividad formulada dentro del plazo establecido y el cumplimiento de la acción correctiv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407"/>
    <x v="0"/>
    <x v="6"/>
    <s v="Subdirección Administrativa y Financiera"/>
    <m/>
    <s v="2023_GF_H8"/>
    <m/>
    <x v="44"/>
    <x v="276"/>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F_AC3"/>
    <s v="Socializar el procedimiento de los cruces de información  entre las areas y el proceso de Gestión Financiera"/>
    <s v="Socializacion de los procedimientos y documentos de Gestion Financiera."/>
    <n v="1"/>
    <d v="2026-04-01T00:00:00"/>
    <d v="2026-06-30T00:00:00"/>
    <n v="13.350000000000001"/>
    <s v="13. Gestión Financiera"/>
    <m/>
    <n v="1"/>
    <s v="Como evidencia dejamos donde se socializo el procedimiento de los cruces de información  entre las areas y el proceso de Gestión Financiera para las cuentas del pasivo."/>
    <s v="https://dnbcgovco-my.sharepoint.com/:f:/g/personal/planeacion_dnbc_gov_co/IgAKPZEalRp3T7O44VwZjBLlARF86VpmllJA36VR9-2qDG8?e=W6XaGX"/>
    <d v="2026-05-11T00:00:00"/>
    <s v="Se incluye grabación de socialización de políticas contables"/>
    <n v="1"/>
    <x v="2"/>
    <d v="2026-05-29T00:00:00"/>
    <n v="1"/>
    <s v="se evidencia  la socializacion del manual de politicas contables de fecha 25/06/2025"/>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dejamos donde se socializo el procedimiento de los cruces de información  entre las areas y el proceso de Gestión Financiera para las cuentas del pasivo."/>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408"/>
    <x v="0"/>
    <x v="6"/>
    <s v="Subdirección Administrativa y Financiera"/>
    <m/>
    <s v="2023_GF_H8"/>
    <m/>
    <x v="44"/>
    <x v="276"/>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01"/>
    <s v="Implementación modulo de Inventario de SIIF Nación"/>
    <s v="Modulo Implemntado"/>
    <n v="1"/>
    <d v="2026-03-01T00:00:00"/>
    <d v="2026-12-31T00:00:00"/>
    <n v="45"/>
    <s v="14. Gestión Administrativa / 13. Gestión Financiera"/>
    <s v="Revisar Tema con Financiera"/>
    <n v="1"/>
    <s v="Se esta manejando una prueba piloto SIIF NACIÓN"/>
    <s v="https://dnbcgovco-my.sharepoint.com/:f:/g/personal/planeacion_dnbc_gov_co/IgCKsvM4H_KTR6xnllTYAW4KAYnPCAelO_DLpgStTfwUj-M?e=KcFs8q"/>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muestra proceso que se esta llevando para el manejo de la prueba piloto SIIF NACIÓN "/>
    <s v="https://dnbcgovco-my.sharepoint.com/:f:/g/personal/planeacion_dnbc_gov_co/IgD3RyDi0X_yRo0wLAd4u0hIAegznAHHnleG17rsX0XqwHY?e=c4mIfd"/>
    <s v="11/07/206"/>
    <s v="Se remite información sobre las gestiones adelantadas para la implementación del modulo siif nacion"/>
    <n v="0.3"/>
    <s v="EN EJECUCIÓN"/>
    <m/>
    <m/>
    <m/>
    <m/>
    <m/>
    <s v="EFECTIVO"/>
    <s v="ABIERTO"/>
    <m/>
    <s v=""/>
    <s v=""/>
    <s v=""/>
    <s v=""/>
    <s v=""/>
    <s v=""/>
    <s v=""/>
    <m/>
    <m/>
    <m/>
    <s v="SIN INICIAR"/>
    <s v="EFECTIVO"/>
    <s v="ABIERTO"/>
    <m/>
    <s v=""/>
    <s v=""/>
    <s v=""/>
    <s v=""/>
    <s v=""/>
    <s v=""/>
    <s v=""/>
    <m/>
    <m/>
    <m/>
    <s v="SIN INICIAR"/>
    <s v="EFECTIVO"/>
    <s v="ABIERTO"/>
    <m/>
  </r>
  <r>
    <n v="409"/>
    <x v="0"/>
    <x v="6"/>
    <s v="Subdirección Administrativa y Financiera"/>
    <m/>
    <s v="2023_GF_H8"/>
    <m/>
    <x v="44"/>
    <x v="276"/>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7"/>
    <s v="Actualizar el procedimiento para la realización del inventario físico de los bienes de la entidad, incluyendo el responsable de la elaboración, verificación y aprobación."/>
    <s v="Actualizacion del procedimiento para la realizacion del inventario de los bienes de la entidad."/>
    <n v="1"/>
    <d v="2026-05-01T00:00:00"/>
    <d v="2026-09-30T00:00:00"/>
    <n v="22.349999999999998"/>
    <s v="14. Gestión Administrativa"/>
    <m/>
    <n v="0"/>
    <s v="Proceso de actualización"/>
    <s v="https://dnbcgovco-my.sharepoint.com/:f:/g/personal/planeacion_dnbc_gov_co/IgDm4DHyXDA5Q5WGTU7tDkFLAc2M2mTSoezfwLKe_RnYYZ0?e=uJfhoo"/>
    <d v="2026-05-11T00:00:00"/>
    <s v="No se evidencia avance para el periodo"/>
    <n v="0"/>
    <x v="0"/>
    <d v="2026-05-29T00:00:00"/>
    <n v="0"/>
    <s v="No fue posible identificar evidencias para el presente período de análisis"/>
    <s v="SIN INICIAR"/>
    <s v="No aplica"/>
    <s v="No aplica"/>
    <s v="No aplica"/>
    <n v="1"/>
    <s v="Ya se realizó la actualización del procedimiento de Gestión de Bienes"/>
    <s v="https://dnbcgovco-my.sharepoint.com/:f:/g/personal/planeacion_dnbc_gov_co/IgCaL3Okdj61R7b6VgL2_FeRAawkcJXFNhAjxCv_oVRi-uk?e=fTA1fT"/>
    <n v="46214"/>
    <s v="Se presenta procedimiento actualizado al 30 de junio de 2026 con su respectiva socializaicón vía correo electrónico"/>
    <n v="1"/>
    <s v="CUMPLIDO"/>
    <m/>
    <m/>
    <m/>
    <m/>
    <m/>
    <s v="EFECTIVO"/>
    <s v="ABIERTO"/>
    <m/>
    <s v=""/>
    <s v=""/>
    <s v=""/>
    <s v=""/>
    <s v=""/>
    <s v=""/>
    <s v=""/>
    <m/>
    <m/>
    <m/>
    <s v="SIN INICIAR"/>
    <s v="EFECTIVO"/>
    <s v="ABIERTO"/>
    <m/>
    <s v=""/>
    <s v=""/>
    <s v=""/>
    <s v=""/>
    <s v=""/>
    <s v=""/>
    <s v=""/>
    <m/>
    <m/>
    <m/>
    <s v="SIN INICIAR"/>
    <s v="EFECTIVO"/>
    <s v="ABIERTO"/>
    <m/>
  </r>
  <r>
    <n v="410"/>
    <x v="0"/>
    <x v="6"/>
    <s v="Subdirección Administrativa y Financiera"/>
    <m/>
    <s v="2023_GF_H8"/>
    <m/>
    <x v="44"/>
    <x v="276"/>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8"/>
    <s v="Actualización del inventario físico semestral, con base los lineamientos establecidos en la entidad y la CGN."/>
    <s v="Realizar el inventario de los bienes de la entidad, conforme a los nuevos lineamientos establecidos.."/>
    <n v="2"/>
    <d v="2026-01-01T00:00:00"/>
    <d v="2026-12-31T00:00:00"/>
    <n v="54"/>
    <s v="14. Gestión Administrativa"/>
    <m/>
    <n v="0"/>
    <s v="Proceso de actualización"/>
    <s v="https://dnbcgovco-my.sharepoint.com/:f:/g/personal/planeacion_dnbc_gov_co/IgBveH1t7EmIR6GZSOaIIHmUAUc6KaLSFKfQX2lbG2hDEA0?e=ooFcYM"/>
    <d v="2026-05-11T00:00:00"/>
    <s v="No se evidencia avance para el periodo"/>
    <n v="0"/>
    <x v="0"/>
    <d v="2026-05-29T00:00:00"/>
    <n v="0"/>
    <s v="No fue posible identificar evidencias para el presente período de análisis"/>
    <s v="SIN INICIAR"/>
    <s v="No aplica"/>
    <s v="No aplica"/>
    <s v="No aplica"/>
    <n v="1"/>
    <s v="Se realizó inventario de la bodega mensuales y se hizo un inventario de papelería "/>
    <s v="https://dnbcgovco-my.sharepoint.com/:f:/g/personal/planeacion_dnbc_gov_co/IgBuQlP5pbrUSrwtj3_PYOn-AaRmaWMPC6GjWsfOmsZTdto?e=dCSkxl"/>
    <n v="46214"/>
    <s v="Se presenta formatos diligenciados de conteo de bienes para actualización de inventarios. Se sugiere generar evidencias sobre su socialización con el lider del proceso"/>
    <n v="0.5"/>
    <s v="EN EJECUCIÓN"/>
    <m/>
    <m/>
    <m/>
    <m/>
    <m/>
    <s v="EFECTIVO"/>
    <s v="ABIERTO"/>
    <m/>
    <s v=""/>
    <s v=""/>
    <s v=""/>
    <s v=""/>
    <s v=""/>
    <s v=""/>
    <s v=""/>
    <m/>
    <m/>
    <m/>
    <s v="SIN INICIAR"/>
    <s v="EFECTIVO"/>
    <s v="ABIERTO"/>
    <m/>
    <s v=""/>
    <s v=""/>
    <s v=""/>
    <s v=""/>
    <s v=""/>
    <s v=""/>
    <s v=""/>
    <m/>
    <m/>
    <m/>
    <s v="SIN INICIAR"/>
    <s v="EFECTIVO"/>
    <s v="ABIERTO"/>
    <m/>
  </r>
  <r>
    <n v="411"/>
    <x v="0"/>
    <x v="6"/>
    <s v="Dirección General"/>
    <m/>
    <s v="2023_GF_H8"/>
    <m/>
    <x v="44"/>
    <x v="276"/>
    <s v="INTEGRIDAD"/>
    <s v="1. Porque se evidencian falencias en el proceso de supervisión_x000a_2. Porque no se inició un proceso de incumplimiento con el proveedor_x000a_3. Porque no se realizó una adecuada y oportuna supervisión al contrato relacionado con estos vehículos"/>
    <s v="3. Porque no se realizó una adecuada y oportuna supervisión al contrato relacionado con estos vehículos"/>
    <s v="Acción correctiva"/>
    <s v="DI_AC21"/>
    <s v="Iniciar las acciones administrativas y/o disciplinarias a que haya lugar por el incumplimiento por parte del Almacenista General con respecto al cumplimiento de sus funciones"/>
    <s v="Acciones administrativas y/o disciplinarias adelantadas"/>
    <n v="1"/>
    <d v="2024-04-22T00:00:00"/>
    <d v="2024-08-31T00:00:00"/>
    <n v="19.350000000000001"/>
    <s v="12. Gestión de Asuntos Disciplinarios"/>
    <m/>
    <n v="1"/>
    <s v="Sobre la IP 024 de 2024, se adoptó decisión de archivo de conformidad con lo establecido en la decisión adoptada el 25 de abril de 2025. Se desplegó la acción disciplinaria requerida. Se anexa evidencia de la apertura y del archivo."/>
    <s v="https://dnbcgovco-my.sharepoint.com/:f:/g/personal/planeacion_dnbc_gov_co/IgAnABVexVJgQrYQLEvMO3CfASCZ59xv04Q7To9gOtWgRWE?e=bcd2I5"/>
    <d v="2026-05-11T00:00:00"/>
    <s v="Se evidencia en el respectivo hallazgo, que se realizó la apertura de la acción disciplinaria IP 024-2024, relacionado con el   incumplimiento por parte del Almacenista General con respecto al cumplimiento de sus funciones. Por lo tanto cumple con el indicador relacionado a este hallazgo."/>
    <n v="1"/>
    <x v="2"/>
    <d v="2026-05-15T00:00:00"/>
    <n v="1"/>
    <s v="Se presentan como evidencias el Auto de Apertura de Indagación Previa No. 024 de 2024, de fecha 17 de septiembre de 2024, y el Auto de Archivo de la Indagación Previa, de fecha 25 de abril de 2025, mediante los cuales se adelantó la actuación disciplinaria relacionada con el presunto incumplimiento de las funciones por parte del Almacenista General y se adoptó la decisión de archivo. Los soportes aportados permiten verificar la ejecución de la actividad formulada dentro del plazo establecido y el cumplimiento de la acción correctiv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412"/>
    <x v="0"/>
    <x v="6"/>
    <s v="Subdirección Administrativa y Financiera"/>
    <m/>
    <s v="2023_AD_H6"/>
    <m/>
    <x v="44"/>
    <x v="277"/>
    <s v="GESTIÓN DOCUMENTAL"/>
    <s v="1. Porque en el empalme al funcionario que esta actualmente al frente del almacén, no se le explicó la meodología manual de generación de códigos en excel que venía utilizándose._x000a_2. Porque no hubo empalme formal de entrega del funcionario anterior al funcionario entrante._x000a_3. Porque hay debilidad en las herramientas de gestión del conocimiento de la DNBC (acciones, mecanismos, instrumentos orientados a generar, identificar, capturar, valorar, transferir, apropiar, analizar, difundir, preservare el conocimiento tácito y explícito de las entidades públicas...)"/>
    <s v="3. Porque hay debiidad en las herramientas de gestión del conocimiento de la DNBC (acciones, mecanismos, instrumentos orientados a generar, identificar, capturar, valorar, transfwrir, apropiar, analizar, difundir, preservare el conocimiento tácito y explícito de las entidades públicas...)"/>
    <s v="Acción correctiva"/>
    <s v="Pendiente"/>
    <s v="Evaluar, implementar, hacer seguimiento y llevar a cabo acciones de mejora al Plan de Acción de Gestión del Conocimiento y la Innovación, en el marco del MIPG con el fin, entre otras cosas, de identificar los riesgos relacionados con la fuga de capital intelectual de la entidad y lleva a cabo la gestión y documentación de los riesgos asociados al conocimiento explícito y tácito. "/>
    <s v="% acciones del plan de mejoramiento ejecutadas"/>
    <n v="1"/>
    <d v="2024-04-22T00:00:00"/>
    <d v="2024-12-31T00:00:00"/>
    <n v="37.35"/>
    <s v="17. Gestión Documental"/>
    <m/>
    <n v="0"/>
    <d v="1899-12-30T00:00:00"/>
    <n v="0"/>
    <d v="2026-05-11T00:00:00"/>
    <s v="Se recibió información antigua por parte del proceso y no se evidencian soportes en la carpeta compartida por planeación"/>
    <n v="0"/>
    <x v="0"/>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VENCIDA"/>
    <s v="No aplica"/>
    <s v="No aplica"/>
    <s v="No aplica"/>
    <s v="REVISAR"/>
    <s v="PENDIENTE. Este hallazgo es muy antiguo y el proceso de gestión al usuario no tiene nisiquiera la información de la política que se refiere. En la reunión inicial con Planeación y Control Interno se quedó de revisar este ítem para que no perjudique la gestión del área."/>
    <s v="EVIDENCIAS SEGUNDO TRIMESTRE 2026 PLAN MEJORA"/>
    <n v="46214"/>
    <s v="Sin información del hallazgo "/>
    <n v="0"/>
    <s v="VENCIDO"/>
    <d v="2026-08-12T00:00:00"/>
    <n v="0"/>
    <s v="No fue posible identificar evidencias para el presente período de análisis"/>
    <s v="VENCIDA"/>
    <m/>
    <s v="EFECTIVO"/>
    <s v="ABIERTO"/>
    <m/>
    <s v=""/>
    <s v=""/>
    <s v=""/>
    <s v=""/>
    <s v=""/>
    <s v=""/>
    <s v=""/>
    <m/>
    <m/>
    <m/>
    <s v="SIN INICIAR"/>
    <s v="EFECTIVO"/>
    <s v="ABIERTO"/>
    <m/>
    <s v=""/>
    <s v=""/>
    <s v=""/>
    <s v=""/>
    <s v=""/>
    <s v=""/>
    <s v=""/>
    <m/>
    <m/>
    <m/>
    <s v="SIN INICIAR"/>
    <s v="EFECTIVO"/>
    <s v="ABIERTO"/>
    <m/>
  </r>
  <r>
    <n v="413"/>
    <x v="0"/>
    <x v="6"/>
    <s v="Subdirección Administrativa y Financiera"/>
    <m/>
    <s v="2023_AD_H6"/>
    <m/>
    <x v="44"/>
    <x v="277"/>
    <m/>
    <s v="1. Porque en el empalme al funcionario que esta actualmente al frente del almacén, no se le explicó la meodología manual de generación de códigos en excel que venía utilizándose._x000a_2. Porque no hubo empalme formal de entrega del funcionario anterior al funcionario entrante._x000a_3. Porque hay debilidad en las herramientas de gestión del conocimiento de la DNBC (acciones, mecanismos, instrumentos orientados a generar, identificar, capturar, valorar, transferir, apropiar, analizar, difundir, preservare el conocimiento tácito y explícito de las entidades públicas...)"/>
    <s v="3. Porque hay debiidad en las herramientas de gestión del conocimiento de la DNBC (acciones, mecanismos, instrumentos orientados a generar, identificar, capturar, valorar, transfwrir, apropiar, analizar, difundir, preservare el conocimiento tácito y explícito de las entidades públicas...)"/>
    <s v="Acción correctiva"/>
    <s v="GA_AC7"/>
    <s v="Actualizar el procedimiento para la realización del inventario físico de los bienes de la entidad, incluyendo el responsable de la elaboración, verificación y aprobación."/>
    <s v="Actualizacion del procedimiento para la realizacion del inventario de los bienes de la entidad."/>
    <n v="1"/>
    <d v="2026-05-01T00:00:00"/>
    <d v="2026-09-30T00:00:00"/>
    <n v="22.349999999999998"/>
    <s v="14. Gestión Administrativa"/>
    <m/>
    <n v="0"/>
    <s v="Proceso de actualización"/>
    <s v="https://dnbcgovco-my.sharepoint.com/:f:/g/personal/planeacion_dnbc_gov_co/IgDm4DHyXDA5Q5WGTU7tDkFLAc2M2mTSoezfwLKe_RnYYZ0?e=uJfhoo"/>
    <d v="2026-05-11T00:00:00"/>
    <s v="No se evidencia avance para el periodo"/>
    <n v="0"/>
    <x v="0"/>
    <d v="2026-05-29T00:00:00"/>
    <n v="0"/>
    <s v="No fue posible identificar evidencias para el presente período de análisis"/>
    <s v="SIN INICIAR"/>
    <s v="No aplica"/>
    <s v="No aplica"/>
    <s v="No aplica"/>
    <n v="1"/>
    <s v="Ya se realizó la actualización del procedimiento de Gestión de Bienes"/>
    <s v="https://dnbcgovco-my.sharepoint.com/:f:/g/personal/planeacion_dnbc_gov_co/IgCaL3Okdj61R7b6VgL2_FeRAawkcJXFNhAjxCv_oVRi-uk?e=fTA1fT"/>
    <n v="46214"/>
    <s v="Se presenta procedimiento actualizado al 30 de junio de 2026 con su respectiva socializaicón vía correo electrónico"/>
    <n v="1"/>
    <s v="CUMPLIDO"/>
    <m/>
    <m/>
    <m/>
    <m/>
    <m/>
    <s v="EFECTIVO"/>
    <s v="ABIERTO"/>
    <m/>
    <s v=""/>
    <s v=""/>
    <s v=""/>
    <s v=""/>
    <s v=""/>
    <s v=""/>
    <s v=""/>
    <m/>
    <m/>
    <m/>
    <s v="SIN INICIAR"/>
    <s v="EFECTIVO"/>
    <s v="ABIERTO"/>
    <m/>
    <s v=""/>
    <s v=""/>
    <s v=""/>
    <s v=""/>
    <s v=""/>
    <s v=""/>
    <s v=""/>
    <m/>
    <m/>
    <m/>
    <s v="SIN INICIAR"/>
    <s v="EFECTIVO"/>
    <s v="ABIERTO"/>
    <m/>
  </r>
  <r>
    <n v="414"/>
    <x v="0"/>
    <x v="6"/>
    <s v="Subdirección Administrativa y Financiera"/>
    <m/>
    <s v="2023_AD_H6"/>
    <m/>
    <x v="44"/>
    <x v="277"/>
    <m/>
    <s v="1. Porque no se han emitido conceptos técnicos por parte de los responsables para dar de baja los inventarios en el comité de manejo de bienes_x000a_2. Porque no se han solicitado formalmente los conceptos técnicos para dar de baja que ya se había acordado realizar en el último comité de bienes realizado en el 2022 sobre unos bienes ya identificados._x000a_3.  Porque no se volvió a realizar seguimiento sobre esta tarea ya que no se volvió a celebrar el comité de bienes de acuerdo a lo establecido en la resolución 395 del 2015 porque no se ha solicitado al subdirección adminsitrativo y financiero que se celebre este comité para sudsanar estos valores_x000a_"/>
    <s v="3. Porque hay debiidad en las herramientas de gestión del conocimiento de la DNBC (acciones, mecanismos, instrumentos orientados a generar, identificar, capturar, valorar, transfwrir, apropiar, analizar, difundir, preservare el conocimiento tácito y explícito de las entidades públicas...)"/>
    <s v="Acción correctiva"/>
    <s v="GA_AC8"/>
    <s v="Actualización del inventario físico semestral, con base los lineamientos establecidos en la entidad y la CGN."/>
    <s v="Realizar el inventario de los bienes de la entidad, conforme a los nuevos lineamientos establecidos.."/>
    <n v="2"/>
    <d v="2026-01-01T00:00:00"/>
    <d v="2026-12-31T00:00:00"/>
    <n v="54"/>
    <s v="14. Gestión Administrativa"/>
    <m/>
    <n v="0"/>
    <s v="Proceso de actualización"/>
    <s v="https://dnbcgovco-my.sharepoint.com/:f:/g/personal/planeacion_dnbc_gov_co/IgBveH1t7EmIR6GZSOaIIHmUAUc6KaLSFKfQX2lbG2hDEA0?e=ooFcYM"/>
    <d v="2026-05-11T00:00:00"/>
    <s v="No se evidencia avance para el periodo"/>
    <n v="0"/>
    <x v="0"/>
    <d v="2026-05-29T00:00:00"/>
    <n v="0"/>
    <s v="No fue posible identificar evidencias para el presente período de análisis"/>
    <s v="SIN INICIAR"/>
    <s v="No aplica"/>
    <s v="No aplica"/>
    <s v="No aplica"/>
    <n v="1"/>
    <s v="Se realizó inventario de la bodega mensuales y se hizo un inventario de papelería "/>
    <s v="https://dnbcgovco-my.sharepoint.com/:f:/g/personal/planeacion_dnbc_gov_co/IgBuQlP5pbrUSrwtj3_PYOn-AaRmaWMPC6GjWsfOmsZTdto?e=dCSkxl"/>
    <n v="46214"/>
    <s v="Se presenta formatos diligenciados de conteo de bienes para actualización de inventarios. Se sugiere generar evidencias sobre su socialización con el lider del proceso"/>
    <n v="0.5"/>
    <s v="EN EJECUCIÓN"/>
    <m/>
    <m/>
    <m/>
    <m/>
    <m/>
    <s v="EFECTIVO"/>
    <s v="ABIERTO"/>
    <m/>
    <s v=""/>
    <s v=""/>
    <s v=""/>
    <s v=""/>
    <s v=""/>
    <s v=""/>
    <s v=""/>
    <m/>
    <m/>
    <m/>
    <s v="SIN INICIAR"/>
    <s v="EFECTIVO"/>
    <s v="ABIERTO"/>
    <m/>
    <s v=""/>
    <s v=""/>
    <s v=""/>
    <s v=""/>
    <s v=""/>
    <s v=""/>
    <s v=""/>
    <m/>
    <m/>
    <m/>
    <s v="SIN INICIAR"/>
    <s v="EFECTIVO"/>
    <s v="ABIERTO"/>
    <m/>
  </r>
  <r>
    <n v="415"/>
    <x v="0"/>
    <x v="6"/>
    <s v="Subdirección Administrativa y Financiera"/>
    <m/>
    <s v="2023_AD_H6"/>
    <m/>
    <x v="44"/>
    <x v="277"/>
    <m/>
    <s v="1. Porque no se han emitido conceptos técnicos por parte de los responsables para dar de baja los inventarios en el comité de manejo de bienes_x000a_2. Porque no se han solicitado formalmente los conceptos técnicos para dar de baja que ya se había acordado realizar en el último comité de bienes realizado en el 2022 sobre unos bienes ya identificados._x000a_3.  Porque no se volvió a realizar seguimiento sobre esta tarea ya que no se volvió a celebrar el comité de bienes de acuerdo a lo establecido en la resolución 395 del 2015 porque no se ha solicitado al subdirección adminsitrativo y financiero que se celebre este comité para sudsanar estos valores_x000a_"/>
    <s v="3. Porque hay debiidad en las herramientas de gestión del conocimiento de la DNBC (acciones, mecanismos, instrumentos orientados a generar, identificar, capturar, valorar, transfwrir, apropiar, analizar, difundir, preservare el conocimiento tácito y explícito de las entidades públicas...)"/>
    <s v="Acción correctiva"/>
    <s v="GA_AC01"/>
    <s v="Implementación modulo de Inventario de SIIF Nación"/>
    <s v="Modulo Implemntado"/>
    <n v="1"/>
    <d v="2026-03-01T00:00:00"/>
    <d v="2026-12-31T00:00:00"/>
    <n v="45"/>
    <s v="14. Gestión Administrativa / 13. Gestión Financiera"/>
    <s v="Revisar Tema con Financiera"/>
    <n v="1"/>
    <s v="Se esta manejando una prueba piloto SIIF NACIÓN"/>
    <s v="https://dnbcgovco-my.sharepoint.com/:f:/g/personal/planeacion_dnbc_gov_co/IgCKsvM4H_KTR6xnllTYAW4KAYnPCAelO_DLpgStTfwUj-M?e=KcFs8q"/>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muestra proceso que se esta llevando para el manejo de la prueba piloto SIIF NACIÓN "/>
    <s v="https://dnbcgovco-my.sharepoint.com/:f:/g/personal/planeacion_dnbc_gov_co/IgD3RyDi0X_yRo0wLAd4u0hIAegznAHHnleG17rsX0XqwHY?e=c4mIfd"/>
    <s v="11/07/206"/>
    <s v="Se remite información sobre las gestiones adelantadas para la implementación del modulo siif nacion"/>
    <n v="0.3"/>
    <s v="EN EJECUCIÓN"/>
    <m/>
    <m/>
    <m/>
    <m/>
    <m/>
    <s v="EFECTIVO"/>
    <s v="ABIERTO"/>
    <m/>
    <s v=""/>
    <s v=""/>
    <s v=""/>
    <s v=""/>
    <s v=""/>
    <s v=""/>
    <s v=""/>
    <m/>
    <m/>
    <m/>
    <s v="SIN INICIAR"/>
    <s v="EFECTIVO"/>
    <s v="ABIERTO"/>
    <m/>
    <s v=""/>
    <s v=""/>
    <s v=""/>
    <s v=""/>
    <s v=""/>
    <s v=""/>
    <s v=""/>
    <m/>
    <m/>
    <m/>
    <s v="SIN INICIAR"/>
    <s v="EFECTIVO"/>
    <s v="ABIERTO"/>
    <m/>
  </r>
  <r>
    <n v="416"/>
    <x v="0"/>
    <x v="6"/>
    <s v="Subdirección Administrativa y Financiera"/>
    <m/>
    <s v="2023_GF_H2"/>
    <m/>
    <x v="44"/>
    <x v="278"/>
    <s v="GESTIÓN PRESUPUESTAL Y EFICIENCIA DEL GASTO PÚBLICO"/>
    <s v="1. Porque se presentan errores en los formatos establecidos por financiera por parte de los supervisores_x000a_2. Porque  los supervisores olvidan algunos conceptos que es necesario refrescar_x000a_3. Porque no se realizan procesos continuos de capacitación y concientización de la labor de supervisión"/>
    <s v="3. Porque no se realizan procesos continuos de capacitación y concientización de la labor de supervisión"/>
    <s v="Acción correctiva"/>
    <s v="GF_AC8"/>
    <s v="Elaboración de un procedimiento para la constitución de reservas presupuestales"/>
    <s v="Procedimiento elaborado"/>
    <n v="1"/>
    <d v="2024-05-01T00:00:00"/>
    <d v="2024-08-31T00:00:00"/>
    <n v="18"/>
    <s v="13. Gestión Financiera"/>
    <m/>
    <n v="1"/>
    <s v="Se deja en evidencia el procedimiento de resrvas presupuestales "/>
    <s v="https://dnbcgovco-my.sharepoint.com/:f:/g/personal/planeacion_dnbc_gov_co/IgAKPZEalRp3T7O44VwZjBLlARF86VpmllJA36VR9-2qDG8?e=W6XaGX"/>
    <d v="2026-05-11T00:00:00"/>
    <s v="Se formulo el procedimiento PC-GF-03 Constitución Reservas Presupuestales y ya se encuentra en su versión 3"/>
    <n v="1"/>
    <x v="2"/>
    <d v="2026-05-29T00:00:00"/>
    <n v="1"/>
    <s v="Se evidencio la elaboracion del  procedimiento de constitucion de reservas PC-GF-03 y formato PC-GF-03-01 con fecha  20/03/2026."/>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resrvas presupuestales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417"/>
    <x v="0"/>
    <x v="6"/>
    <s v="Subdirección Administrativa y Financiera"/>
    <m/>
    <s v="2023_GF_H5"/>
    <m/>
    <x v="44"/>
    <x v="279"/>
    <s v="GESTIÓN PRESUPUESTAL Y EFICIENCIA DEL GASTO PÚBLICO"/>
    <s v="1. Porque se hizo un movimiento en la planta global de la DNBC que nuscaba fortalecer el proceso administrativo pero que no favoreció la función de imputar los ingresos (perifl presupuesto)_x000a_2. Porque lo anterior requirió la  contratación de una persona para el suplir el perfi de presupuesto quien no tenia conocimiento preciso sobre la necesidad de hacer la imputación de ingresos en unos plazos determinados (de manera oportuna)_x000a_3. Porque no se  realizó una adecuada supervisión por parte del suervisor con el fin de garantizar esta tarea."/>
    <s v="3. Porque no se  realizó una adecuada supervisión por parte del supervisor con el fin de garantizar esta tarea."/>
    <s v="Acción correctiva"/>
    <s v="GF_AC15"/>
    <s v="Realizar mensualmente la revisión  del reporte de ingresos por imputar que garantice que las partidas este aplicadas correctaqmente"/>
    <s v="Revisiones mensuales realizadas"/>
    <n v="6"/>
    <d v="2024-06-01T00:00:00"/>
    <d v="2024-12-31T00:00:00"/>
    <n v="31.500000000000004"/>
    <s v="13. Gestión Financiera"/>
    <m/>
    <n v="1"/>
    <s v="Se deja como evidencia de imputacion de ingresos del primer trimestre "/>
    <s v="https://dnbcgovco-my.sharepoint.com/:f:/g/personal/planeacion_dnbc_gov_co/IgAKPZEalRp3T7O44VwZjBLlARF86VpmllJA36VR9-2qDG8?e=W6XaGX"/>
    <d v="2026-05-11T00:00:00"/>
    <s v="Se incluye reporte siif nación de imputación de ingresos, no obstante no hay evidencias de informes que muestren su revisión"/>
    <n v="0.5"/>
    <x v="0"/>
    <d v="2026-05-29T00:00:00"/>
    <n v="0.5"/>
    <s v="Se evidenció la matriz de imputación de ingresos correspondiente al primer trimestre de 2026 con fecha de 09/04/2026, sin embargo no se reportaron los soportes de las revisiones mensuales."/>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como evidencia de imputacion de ingresos "/>
    <s v="https://dnbcgovco-my.sharepoint.com/:f:/g/personal/planeacion_dnbc_gov_co/IgDlTTkE6gPMRZjTETbxch7dATaSM_TE5-agvqb3k7QgaDY?e=0V1Jx7"/>
    <s v="11/07/206"/>
    <s v="Se incluye reporte siif nación de imputación de ingresos, no obstante no hay evidencias de informes que muestren su revisión"/>
    <n v="0.5"/>
    <s v="EN EJECUCIÓN"/>
    <m/>
    <m/>
    <m/>
    <m/>
    <m/>
    <s v="EFECTIVO"/>
    <s v="ABIERTO"/>
    <m/>
    <s v=""/>
    <s v=""/>
    <s v=""/>
    <s v=""/>
    <s v=""/>
    <s v=""/>
    <s v=""/>
    <m/>
    <m/>
    <m/>
    <s v="SIN INICIAR"/>
    <s v="EFECTIVO"/>
    <s v="ABIERTO"/>
    <m/>
    <s v=""/>
    <s v=""/>
    <s v=""/>
    <s v=""/>
    <s v=""/>
    <s v=""/>
    <s v=""/>
    <m/>
    <m/>
    <m/>
    <s v="SIN INICIAR"/>
    <s v="EFECTIVO"/>
    <s v="ABIERTO"/>
    <m/>
  </r>
  <r>
    <n v="418"/>
    <x v="0"/>
    <x v="6"/>
    <s v="Subdirección Administrativa y Financiera"/>
    <m/>
    <s v="2023_AD_H12"/>
    <m/>
    <x v="44"/>
    <x v="280"/>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F_AC3"/>
    <s v="Socializar el procedimiento de los cruces de información  entre las areas y el proceso de Gestión Financiera"/>
    <s v="Socializacion de los procedimientos y documentos de Gestion Financiera."/>
    <n v="1"/>
    <d v="2026-04-01T00:00:00"/>
    <d v="2026-06-30T00:00:00"/>
    <n v="13.350000000000001"/>
    <s v="13. Gestión Financiera"/>
    <m/>
    <n v="1"/>
    <s v="Como evidencia dejamos donde se socializo el procedimiento de los cruces de información  entre las areas y el proceso de Gestión Financiera para las cuentas del pasivo."/>
    <s v="https://dnbcgovco-my.sharepoint.com/:f:/g/personal/planeacion_dnbc_gov_co/IgAKPZEalRp3T7O44VwZjBLlARF86VpmllJA36VR9-2qDG8?e=W6XaGX"/>
    <d v="2026-05-11T00:00:00"/>
    <s v="Se incluye grabación de socialización de políticas contables"/>
    <n v="1"/>
    <x v="2"/>
    <d v="2026-05-29T00:00:00"/>
    <n v="1"/>
    <s v="Mediante video de fecha 25/06/2025, se evidencia la socialización de la actualizacion de las politicas contables,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dejamos donde se socializo el procedimiento de los cruces de información  entre las areas y el proceso de Gestión Financiera para las cuentas del pasivo."/>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419"/>
    <x v="0"/>
    <x v="6"/>
    <s v="Subdirección Administrativa y Financiera"/>
    <m/>
    <s v="2023_AD_H12"/>
    <m/>
    <x v="44"/>
    <x v="280"/>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01"/>
    <s v="Implementación modulo de Inventario de SIIF Nación"/>
    <s v="Modulo Implemntado"/>
    <n v="1"/>
    <d v="2026-03-01T00:00:00"/>
    <d v="2026-12-31T00:00:00"/>
    <n v="45"/>
    <s v="14. Gestión Administrativa / 13. Gestión Financiera"/>
    <s v="Revisar Tema con Financiera"/>
    <n v="1"/>
    <s v="Se esta manejando una prueba piloto SIIF NACIÓN"/>
    <s v="https://dnbcgovco-my.sharepoint.com/:f:/g/personal/planeacion_dnbc_gov_co/IgCKsvM4H_KTR6xnllTYAW4KAYnPCAelO_DLpgStTfwUj-M?e=KcFs8q"/>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muestra proceso que se esta llevando para el manejo de la prueba piloto SIIF NACIÓN "/>
    <s v="https://dnbcgovco-my.sharepoint.com/:f:/g/personal/planeacion_dnbc_gov_co/IgD3RyDi0X_yRo0wLAd4u0hIAegznAHHnleG17rsX0XqwHY?e=c4mIfd"/>
    <s v="11/07/206"/>
    <s v="Se remite información sobre las gestiones adelantadas para la implementación del modulo siif nacion"/>
    <n v="0.3"/>
    <s v="EN EJECUCIÓN"/>
    <m/>
    <m/>
    <m/>
    <m/>
    <m/>
    <s v="EFECTIVO"/>
    <s v="ABIERTO"/>
    <m/>
    <s v=""/>
    <s v=""/>
    <s v=""/>
    <s v=""/>
    <s v=""/>
    <s v=""/>
    <s v=""/>
    <m/>
    <m/>
    <m/>
    <s v="SIN INICIAR"/>
    <s v="EFECTIVO"/>
    <s v="ABIERTO"/>
    <m/>
    <s v=""/>
    <s v=""/>
    <s v=""/>
    <s v=""/>
    <s v=""/>
    <s v=""/>
    <s v=""/>
    <m/>
    <m/>
    <m/>
    <s v="SIN INICIAR"/>
    <s v="EFECTIVO"/>
    <s v="ABIERTO"/>
    <m/>
  </r>
  <r>
    <n v="420"/>
    <x v="0"/>
    <x v="6"/>
    <s v="Subdirección Administrativa y Financiera"/>
    <m/>
    <s v="2023_AD_H12"/>
    <m/>
    <x v="44"/>
    <x v="280"/>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7"/>
    <s v="Actualizar el procedimiento para la realización del inventario físico de los bienes de la entidad, incluyendo el responsable de la elaboración, verificación y aprobación."/>
    <s v="Actualizacion del procedimiento para la realizacion del inventario de los bienes de la entidad."/>
    <n v="1"/>
    <d v="2026-05-01T00:00:00"/>
    <d v="2026-09-30T00:00:00"/>
    <n v="22.349999999999998"/>
    <s v="14. Gestión Administrativa"/>
    <m/>
    <n v="0"/>
    <s v="Proceso de actualización"/>
    <s v="https://dnbcgovco-my.sharepoint.com/:f:/g/personal/planeacion_dnbc_gov_co/IgDm4DHyXDA5Q5WGTU7tDkFLAc2M2mTSoezfwLKe_RnYYZ0?e=uJfhoo"/>
    <d v="2026-05-11T00:00:00"/>
    <s v="No se evidencia avance para el periodo"/>
    <n v="0"/>
    <x v="0"/>
    <d v="2026-05-29T00:00:00"/>
    <n v="0"/>
    <s v="No fue posible identificar evidencias para el presente período de análisis"/>
    <s v="SIN INICIAR"/>
    <s v="No aplica"/>
    <s v="No aplica"/>
    <s v="No aplica"/>
    <n v="1"/>
    <s v="Ya se realizó la actualización del procedimiento de Gestión de Bienes"/>
    <s v="https://dnbcgovco-my.sharepoint.com/:f:/g/personal/planeacion_dnbc_gov_co/IgCaL3Okdj61R7b6VgL2_FeRAawkcJXFNhAjxCv_oVRi-uk?e=fTA1fT"/>
    <n v="46214"/>
    <s v="Se presenta procedimiento actualizado al 30 de junio de 2026 con su respectiva socializaicón vía correo electrónico"/>
    <n v="1"/>
    <s v="CUMPLIDO"/>
    <m/>
    <m/>
    <m/>
    <m/>
    <m/>
    <s v="EFECTIVO"/>
    <s v="ABIERTO"/>
    <m/>
    <s v=""/>
    <s v=""/>
    <s v=""/>
    <s v=""/>
    <s v=""/>
    <s v=""/>
    <s v=""/>
    <m/>
    <m/>
    <m/>
    <s v="SIN INICIAR"/>
    <s v="EFECTIVO"/>
    <s v="ABIERTO"/>
    <m/>
    <s v=""/>
    <s v=""/>
    <s v=""/>
    <s v=""/>
    <s v=""/>
    <s v=""/>
    <s v=""/>
    <m/>
    <m/>
    <m/>
    <s v="SIN INICIAR"/>
    <s v="EFECTIVO"/>
    <s v="ABIERTO"/>
    <m/>
  </r>
  <r>
    <n v="421"/>
    <x v="0"/>
    <x v="6"/>
    <s v="Subdirección Administrativa y Financiera"/>
    <m/>
    <s v="2023_AD_H12"/>
    <m/>
    <x v="44"/>
    <x v="280"/>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8"/>
    <s v="Actualización del inventario físico semestral, con base los lineamientos establecidos en la entidad y la CGN."/>
    <s v="Realizar el inventario de los bienes de la entidad, conforme a los nuevos lineamientos establecidos.."/>
    <n v="2"/>
    <d v="2026-01-01T00:00:00"/>
    <d v="2026-12-31T00:00:00"/>
    <n v="54"/>
    <s v="14. Gestión Administrativa"/>
    <m/>
    <n v="0"/>
    <s v="Proceso de actualización"/>
    <s v="https://dnbcgovco-my.sharepoint.com/:f:/g/personal/planeacion_dnbc_gov_co/IgBveH1t7EmIR6GZSOaIIHmUAUc6KaLSFKfQX2lbG2hDEA0?e=ooFcYM"/>
    <d v="2026-05-11T00:00:00"/>
    <s v="No se evidencia avance para el periodo"/>
    <n v="0"/>
    <x v="0"/>
    <d v="2026-05-29T00:00:00"/>
    <n v="0"/>
    <s v="No fue posible identificar evidencias para el presente período de análisis"/>
    <s v="SIN INICIAR"/>
    <s v="No aplica"/>
    <s v="No aplica"/>
    <s v="No aplica"/>
    <n v="1"/>
    <s v="Se realizó inventario de la bodega mensuales y se hizo un inventario de papelería "/>
    <s v="https://dnbcgovco-my.sharepoint.com/:f:/g/personal/planeacion_dnbc_gov_co/IgBuQlP5pbrUSrwtj3_PYOn-AaRmaWMPC6GjWsfOmsZTdto?e=dCSkxl"/>
    <n v="46214"/>
    <s v="Se presenta formatos diligenciados de conteo de bienes para actualización de inventarios. Se sugiere generar evidencias sobre su socialización con el lider del proceso"/>
    <n v="0.5"/>
    <s v="EN EJECUCIÓN"/>
    <m/>
    <m/>
    <m/>
    <m/>
    <m/>
    <s v="EFECTIVO"/>
    <s v="ABIERTO"/>
    <m/>
    <s v=""/>
    <s v=""/>
    <s v=""/>
    <s v=""/>
    <s v=""/>
    <s v=""/>
    <s v=""/>
    <m/>
    <m/>
    <m/>
    <s v="SIN INICIAR"/>
    <s v="EFECTIVO"/>
    <s v="ABIERTO"/>
    <m/>
    <s v=""/>
    <s v=""/>
    <s v=""/>
    <s v=""/>
    <s v=""/>
    <s v=""/>
    <s v=""/>
    <m/>
    <m/>
    <m/>
    <s v="SIN INICIAR"/>
    <s v="EFECTIVO"/>
    <s v="ABIERTO"/>
    <m/>
  </r>
  <r>
    <n v="422"/>
    <x v="0"/>
    <x v="6"/>
    <s v="Subdirección Administrativa y Financiera"/>
    <m/>
    <s v="2023_AD_H13"/>
    <m/>
    <x v="44"/>
    <x v="281"/>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F_AC3"/>
    <s v="Socializar el procedimiento de los cruces de información  entre las areas y el proceso de Gestión Financiera"/>
    <s v="Socializacion de los procedimientos y documentos de Gestion Financiera."/>
    <n v="1"/>
    <d v="2026-04-01T00:00:00"/>
    <d v="2026-06-30T00:00:00"/>
    <n v="13.350000000000001"/>
    <s v="13. Gestión Financiera"/>
    <m/>
    <n v="1"/>
    <s v="Como evidencia dejamos donde se socializo el procedimiento de los cruces de información  entre las areas y el proceso de Gestión Financiera para las cuentas del pasivo."/>
    <s v="https://dnbcgovco-my.sharepoint.com/:f:/g/personal/planeacion_dnbc_gov_co/IgAKPZEalRp3T7O44VwZjBLlARF86VpmllJA36VR9-2qDG8?e=W6XaGX"/>
    <d v="2026-05-11T00:00:00"/>
    <s v="Se incluye grabación de socialización de políticas contables"/>
    <n v="1"/>
    <x v="2"/>
    <d v="2026-05-29T00:00:00"/>
    <n v="1"/>
    <s v="Mediante video de fecha 25/06/2025, se evidencia la socialización de la actualizacion de las politicas contables,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dejamos donde se socializo el procedimiento de los cruces de información  entre las areas y el proceso de Gestión Financiera para las cuentas del pasivo."/>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423"/>
    <x v="0"/>
    <x v="6"/>
    <s v="Subdirección Administrativa y Financiera"/>
    <m/>
    <s v="2023_AD_H13"/>
    <m/>
    <x v="44"/>
    <x v="281"/>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01"/>
    <s v="Implementación modulo de Inventario de SIIF Nación"/>
    <s v="Modulo Implemntado"/>
    <n v="1"/>
    <d v="2026-03-01T00:00:00"/>
    <d v="2026-12-31T00:00:00"/>
    <n v="45"/>
    <s v="14. Gestión Administrativa / 13. Gestión Financiera"/>
    <s v="Revisar Tema con Financiera"/>
    <n v="1"/>
    <s v="Se esta manejando una prueba piloto SIIF NACIÓN"/>
    <s v="https://dnbcgovco-my.sharepoint.com/:f:/g/personal/planeacion_dnbc_gov_co/IgCKsvM4H_KTR6xnllTYAW4KAYnPCAelO_DLpgStTfwUj-M?e=KcFs8q"/>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muestra proceso que se esta llevando para el manejo de la prueba piloto SIIF NACIÓN "/>
    <s v="https://dnbcgovco-my.sharepoint.com/:f:/g/personal/planeacion_dnbc_gov_co/IgD3RyDi0X_yRo0wLAd4u0hIAegznAHHnleG17rsX0XqwHY?e=c4mIfd"/>
    <s v="11/07/206"/>
    <s v="Se remite información sobre las gestiones adelantadas para la implementación del modulo siif nacion"/>
    <n v="0.3"/>
    <s v="EN EJECUCIÓN"/>
    <m/>
    <m/>
    <m/>
    <m/>
    <m/>
    <s v="EFECTIVO"/>
    <s v="ABIERTO"/>
    <m/>
    <s v=""/>
    <s v=""/>
    <s v=""/>
    <s v=""/>
    <s v=""/>
    <s v=""/>
    <s v=""/>
    <m/>
    <m/>
    <m/>
    <s v="SIN INICIAR"/>
    <s v="EFECTIVO"/>
    <s v="ABIERTO"/>
    <m/>
    <s v=""/>
    <s v=""/>
    <s v=""/>
    <s v=""/>
    <s v=""/>
    <s v=""/>
    <s v=""/>
    <m/>
    <m/>
    <m/>
    <s v="SIN INICIAR"/>
    <s v="EFECTIVO"/>
    <s v="ABIERTO"/>
    <m/>
  </r>
  <r>
    <n v="424"/>
    <x v="0"/>
    <x v="6"/>
    <s v="Subdirección Administrativa y Financiera"/>
    <m/>
    <s v="2023_AD_H13"/>
    <m/>
    <x v="44"/>
    <x v="281"/>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7"/>
    <s v="Actualizar el procedimiento para la realización del inventario físico de los bienes de la entidad, incluyendo el responsable de la elaboración, verificación y aprobación."/>
    <s v="Actualizacion del procedimiento para la realizacion del inventario de los bienes de la entidad."/>
    <n v="1"/>
    <d v="2026-05-01T00:00:00"/>
    <d v="2026-09-30T00:00:00"/>
    <n v="22.349999999999998"/>
    <s v="14. Gestión Administrativa"/>
    <m/>
    <n v="0"/>
    <s v="Proceso de actualización"/>
    <s v="https://dnbcgovco-my.sharepoint.com/:f:/g/personal/planeacion_dnbc_gov_co/IgDm4DHyXDA5Q5WGTU7tDkFLAc2M2mTSoezfwLKe_RnYYZ0?e=uJfhoo"/>
    <d v="2026-05-11T00:00:00"/>
    <s v="No se evidencia avance para el periodo"/>
    <n v="0"/>
    <x v="0"/>
    <d v="2026-05-29T00:00:00"/>
    <n v="0"/>
    <s v="No fue posible identificar evidencias para el presente período de análisis"/>
    <s v="SIN INICIAR"/>
    <s v="No aplica"/>
    <s v="No aplica"/>
    <s v="No aplica"/>
    <n v="1"/>
    <s v="Ya se realizó la actualización del procedimiento de Gestión de Bienes"/>
    <s v="https://dnbcgovco-my.sharepoint.com/:f:/g/personal/planeacion_dnbc_gov_co/IgCaL3Okdj61R7b6VgL2_FeRAawkcJXFNhAjxCv_oVRi-uk?e=fTA1fT"/>
    <n v="46214"/>
    <s v="Se presenta procedimiento actualizado al 30 de junio de 2026 con su respectiva socializaicón vía correo electrónico"/>
    <n v="1"/>
    <s v="CUMPLIDO"/>
    <m/>
    <m/>
    <m/>
    <m/>
    <m/>
    <s v="EFECTIVO"/>
    <s v="ABIERTO"/>
    <m/>
    <s v=""/>
    <s v=""/>
    <s v=""/>
    <s v=""/>
    <s v=""/>
    <s v=""/>
    <s v=""/>
    <m/>
    <m/>
    <m/>
    <s v="SIN INICIAR"/>
    <s v="EFECTIVO"/>
    <s v="ABIERTO"/>
    <m/>
    <s v=""/>
    <s v=""/>
    <s v=""/>
    <s v=""/>
    <s v=""/>
    <s v=""/>
    <s v=""/>
    <m/>
    <m/>
    <m/>
    <s v="SIN INICIAR"/>
    <s v="EFECTIVO"/>
    <s v="ABIERTO"/>
    <m/>
  </r>
  <r>
    <n v="425"/>
    <x v="0"/>
    <x v="6"/>
    <s v="Subdirección Administrativa y Financiera"/>
    <m/>
    <s v="2023_AD_H13"/>
    <m/>
    <x v="44"/>
    <x v="281"/>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8"/>
    <s v="Actualización del inventario físico semestral, con base los lineamientos establecidos en la entidad y la CGN."/>
    <s v="Realizar el inventario de los bienes de la entidad, conforme a los nuevos lineamientos establecidos.."/>
    <n v="2"/>
    <d v="2026-01-01T00:00:00"/>
    <d v="2026-12-31T00:00:00"/>
    <n v="54"/>
    <s v="14. Gestión Administrativa"/>
    <m/>
    <n v="0"/>
    <s v="Proceso de actualización"/>
    <s v="https://dnbcgovco-my.sharepoint.com/:f:/g/personal/planeacion_dnbc_gov_co/IgBveH1t7EmIR6GZSOaIIHmUAUc6KaLSFKfQX2lbG2hDEA0?e=ooFcYM"/>
    <d v="2026-05-11T00:00:00"/>
    <s v="No se evidencia avance para el periodo"/>
    <n v="0"/>
    <x v="0"/>
    <d v="2026-05-29T00:00:00"/>
    <n v="0"/>
    <s v="No fue posible identificar evidencias para el presente período de análisis"/>
    <s v="SIN INICIAR"/>
    <s v="No aplica"/>
    <s v="No aplica"/>
    <s v="No aplica"/>
    <n v="1"/>
    <s v="Se realizó inventario de la bodega mensuales y se hizo un inventario de papelería "/>
    <s v="https://dnbcgovco-my.sharepoint.com/:f:/g/personal/planeacion_dnbc_gov_co/IgBuQlP5pbrUSrwtj3_PYOn-AaRmaWMPC6GjWsfOmsZTdto?e=dCSkxl"/>
    <n v="46214"/>
    <s v="Se presenta formatos diligenciados de conteo de bienes para actualización de inventarios. Se sugiere generar evidencias sobre su socialización con el lider del proceso"/>
    <n v="0.5"/>
    <s v="EN EJECUCIÓN"/>
    <m/>
    <m/>
    <m/>
    <m/>
    <m/>
    <s v="EFECTIVO"/>
    <s v="ABIERTO"/>
    <m/>
    <s v=""/>
    <s v=""/>
    <s v=""/>
    <s v=""/>
    <s v=""/>
    <s v=""/>
    <s v=""/>
    <m/>
    <m/>
    <m/>
    <s v="SIN INICIAR"/>
    <s v="EFECTIVO"/>
    <s v="ABIERTO"/>
    <m/>
    <s v=""/>
    <s v=""/>
    <s v=""/>
    <s v=""/>
    <s v=""/>
    <s v=""/>
    <s v=""/>
    <m/>
    <m/>
    <m/>
    <s v="SIN INICIAR"/>
    <s v="EFECTIVO"/>
    <s v="ABIERTO"/>
    <m/>
  </r>
  <r>
    <n v="426"/>
    <x v="0"/>
    <x v="6"/>
    <s v="Subdirección Administrativa y Financiera"/>
    <m/>
    <s v="2023_AD_H10"/>
    <m/>
    <x v="44"/>
    <x v="282"/>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F_AC3"/>
    <s v="Socializar el procedimiento de los cruces de información  entre las areas y el proceso de Gestión Financiera"/>
    <s v="Socializacion de los procedimientos y documentos de Gestion Financiera."/>
    <n v="1"/>
    <d v="2026-04-01T00:00:00"/>
    <d v="2026-06-30T00:00:00"/>
    <n v="13.350000000000001"/>
    <s v="13. Gestión Financiera"/>
    <m/>
    <n v="1"/>
    <s v="Como evidencia dejamos donde se socializo el procedimiento de los cruces de información  entre las areas y el proceso de Gestión Financiera para las cuentas del pasivo."/>
    <s v="https://dnbcgovco-my.sharepoint.com/:f:/g/personal/planeacion_dnbc_gov_co/IgAKPZEalRp3T7O44VwZjBLlARF86VpmllJA36VR9-2qDG8?e=W6XaGX"/>
    <d v="2026-05-11T00:00:00"/>
    <s v="Se incluye grabación de socialización de políticas contables"/>
    <n v="1"/>
    <x v="2"/>
    <d v="2026-05-29T00:00:00"/>
    <n v="1"/>
    <s v="Mediante video de fecha 25/06/2025, se evidencia la socialización de la actualizacion de las politicas contables,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dejamos donde se socializo el procedimiento de los cruces de información  entre las areas y el proceso de Gestión Financiera para las cuentas del pasivo."/>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427"/>
    <x v="0"/>
    <x v="6"/>
    <s v="Subdirección Administrativa y Financiera"/>
    <m/>
    <s v="2023_AD_H10"/>
    <m/>
    <x v="44"/>
    <x v="282"/>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01"/>
    <s v="Implementación modulo de Inventario de SIIF Nación"/>
    <s v="Modulo Implemntado"/>
    <n v="1"/>
    <d v="2026-03-01T00:00:00"/>
    <d v="2026-12-31T00:00:00"/>
    <n v="45"/>
    <s v="14. Gestión Administrativa / 13. Gestión Financiera"/>
    <s v="Revisar Tema con Financiera"/>
    <n v="1"/>
    <s v="Se esta manejando una prueba piloto SIIF NACIÓN"/>
    <s v="https://dnbcgovco-my.sharepoint.com/:f:/g/personal/planeacion_dnbc_gov_co/IgCKsvM4H_KTR6xnllTYAW4KAYnPCAelO_DLpgStTfwUj-M?e=KcFs8q"/>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muestra proceso que se esta llevando para el manejo de la prueba piloto SIIF NACIÓN "/>
    <s v="https://dnbcgovco-my.sharepoint.com/:f:/g/personal/planeacion_dnbc_gov_co/IgD3RyDi0X_yRo0wLAd4u0hIAegznAHHnleG17rsX0XqwHY?e=c4mIfd"/>
    <s v="11/07/206"/>
    <s v="Se remite información sobre las gestiones adelantadas para la implementación del modulo siif nacion"/>
    <n v="0.3"/>
    <s v="EN EJECUCIÓN"/>
    <m/>
    <m/>
    <m/>
    <m/>
    <m/>
    <s v="EFECTIVO"/>
    <s v="ABIERTO"/>
    <m/>
    <s v=""/>
    <s v=""/>
    <s v=""/>
    <s v=""/>
    <s v=""/>
    <s v=""/>
    <s v=""/>
    <m/>
    <m/>
    <m/>
    <s v="SIN INICIAR"/>
    <s v="EFECTIVO"/>
    <s v="ABIERTO"/>
    <m/>
    <s v=""/>
    <s v=""/>
    <s v=""/>
    <s v=""/>
    <s v=""/>
    <s v=""/>
    <s v=""/>
    <m/>
    <m/>
    <m/>
    <s v="SIN INICIAR"/>
    <s v="EFECTIVO"/>
    <s v="ABIERTO"/>
    <m/>
  </r>
  <r>
    <n v="428"/>
    <x v="0"/>
    <x v="6"/>
    <s v="Subdirección Administrativa y Financiera"/>
    <m/>
    <s v="2023_AD_H10"/>
    <m/>
    <x v="44"/>
    <x v="282"/>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7"/>
    <s v="Actualizar el procedimiento para la realización del inventario físico de los bienes de la entidad, incluyendo el responsable de la elaboración, verificación y aprobación."/>
    <s v="Actualizacion del procedimiento para la realizacion del inventario de los bienes de la entidad."/>
    <n v="1"/>
    <d v="2026-05-01T00:00:00"/>
    <d v="2026-09-30T00:00:00"/>
    <n v="22.349999999999998"/>
    <s v="14. Gestión Administrativa"/>
    <m/>
    <n v="0"/>
    <s v="Proceso de actualización"/>
    <s v="https://dnbcgovco-my.sharepoint.com/:f:/g/personal/planeacion_dnbc_gov_co/IgDm4DHyXDA5Q5WGTU7tDkFLAc2M2mTSoezfwLKe_RnYYZ0?e=uJfhoo"/>
    <d v="2026-05-11T00:00:00"/>
    <s v="No se evidencia avance para el periodo"/>
    <n v="0"/>
    <x v="0"/>
    <d v="2026-05-29T00:00:00"/>
    <n v="0"/>
    <s v="No fue posible identificar evidencias para el presente período de análisis"/>
    <s v="SIN INICIAR"/>
    <s v="No aplica"/>
    <s v="No aplica"/>
    <s v="No aplica"/>
    <n v="1"/>
    <s v="Ya se realizó la actualización del procedimiento de Gestión de Bienes"/>
    <s v="https://dnbcgovco-my.sharepoint.com/:f:/g/personal/planeacion_dnbc_gov_co/IgCaL3Okdj61R7b6VgL2_FeRAawkcJXFNhAjxCv_oVRi-uk?e=fTA1fT"/>
    <n v="46214"/>
    <s v="Se presenta procedimiento actualizado al 30 de junio de 2026 con su respectiva socializaicón vía correo electrónico"/>
    <n v="1"/>
    <s v="CUMPLIDO"/>
    <m/>
    <m/>
    <m/>
    <m/>
    <m/>
    <s v="EFECTIVO"/>
    <s v="ABIERTO"/>
    <m/>
    <s v=""/>
    <s v=""/>
    <s v=""/>
    <s v=""/>
    <s v=""/>
    <s v=""/>
    <s v=""/>
    <m/>
    <m/>
    <m/>
    <s v="SIN INICIAR"/>
    <s v="EFECTIVO"/>
    <s v="ABIERTO"/>
    <m/>
    <s v=""/>
    <s v=""/>
    <s v=""/>
    <s v=""/>
    <s v=""/>
    <s v=""/>
    <s v=""/>
    <m/>
    <m/>
    <m/>
    <s v="SIN INICIAR"/>
    <s v="EFECTIVO"/>
    <s v="ABIERTO"/>
    <m/>
  </r>
  <r>
    <n v="429"/>
    <x v="0"/>
    <x v="6"/>
    <s v="Subdirección Administrativa y Financiera"/>
    <m/>
    <s v="2023_AD_H10"/>
    <m/>
    <x v="44"/>
    <x v="282"/>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8"/>
    <s v="Actualización del inventario físico semestral, con base los lineamientos establecidos en la entidad y la CGN."/>
    <s v="Realizar el inventario de los bienes de la entidad, conforme a los nuevos lineamientos establecidos.."/>
    <n v="2"/>
    <d v="2026-01-01T00:00:00"/>
    <d v="2026-12-31T00:00:00"/>
    <n v="54"/>
    <s v="14. Gestión Administrativa"/>
    <m/>
    <n v="0"/>
    <s v="Proceso de actualización"/>
    <s v="https://dnbcgovco-my.sharepoint.com/:f:/g/personal/planeacion_dnbc_gov_co/IgBveH1t7EmIR6GZSOaIIHmUAUc6KaLSFKfQX2lbG2hDEA0?e=ooFcYM"/>
    <d v="2026-05-11T00:00:00"/>
    <s v="No se evidencia avance para el periodo"/>
    <n v="0"/>
    <x v="0"/>
    <d v="2026-05-29T00:00:00"/>
    <n v="0"/>
    <s v="No fue posible identificar evidencias para el presente período de análisis"/>
    <s v="SIN INICIAR"/>
    <s v="No aplica"/>
    <s v="No aplica"/>
    <s v="No aplica"/>
    <n v="1"/>
    <s v="Se realizó inventario de la bodega mensuales y se hizo un inventario de papelería "/>
    <s v="https://dnbcgovco-my.sharepoint.com/:f:/g/personal/planeacion_dnbc_gov_co/IgBuQlP5pbrUSrwtj3_PYOn-AaRmaWMPC6GjWsfOmsZTdto?e=dCSkxl"/>
    <n v="46214"/>
    <s v="Se presenta formatos diligenciados de conteo de bienes para actualización de inventarios. Se sugiere generar evidencias sobre su socialización con el lider del proceso"/>
    <n v="0.5"/>
    <s v="EN EJECUCIÓN"/>
    <m/>
    <m/>
    <m/>
    <m/>
    <m/>
    <s v="EFECTIVO"/>
    <s v="ABIERTO"/>
    <m/>
    <s v=""/>
    <s v=""/>
    <s v=""/>
    <s v=""/>
    <s v=""/>
    <s v=""/>
    <s v=""/>
    <m/>
    <m/>
    <m/>
    <s v="SIN INICIAR"/>
    <s v="EFECTIVO"/>
    <s v="ABIERTO"/>
    <m/>
    <s v=""/>
    <s v=""/>
    <s v=""/>
    <s v=""/>
    <s v=""/>
    <s v=""/>
    <s v=""/>
    <m/>
    <m/>
    <m/>
    <s v="SIN INICIAR"/>
    <s v="EFECTIVO"/>
    <s v="ABIERTO"/>
    <m/>
  </r>
  <r>
    <n v="430"/>
    <x v="0"/>
    <x v="6"/>
    <s v="Subdirección Administrativa y Financiera"/>
    <m/>
    <s v="2023_AD_H11"/>
    <m/>
    <x v="44"/>
    <x v="28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F_AC3"/>
    <s v="Socializar el procedimiento de los cruces de información  entre las areas y el proceso de Gestión Financiera"/>
    <s v="Socializacion de los procedimientos y documentos de Gestion Financiera."/>
    <n v="1"/>
    <d v="2026-04-01T00:00:00"/>
    <d v="2026-06-30T00:00:00"/>
    <n v="13.350000000000001"/>
    <s v="13. Gestión Financiera"/>
    <m/>
    <n v="1"/>
    <s v="Como evidencia dejamos donde se socializo el procedimiento de los cruces de información  entre las areas y el proceso de Gestión Financiera para las cuentas del pasivo."/>
    <s v="https://dnbcgovco-my.sharepoint.com/:f:/g/personal/planeacion_dnbc_gov_co/IgAKPZEalRp3T7O44VwZjBLlARF86VpmllJA36VR9-2qDG8?e=W6XaGX"/>
    <d v="2026-05-11T00:00:00"/>
    <s v="Se incluye grabación de socialización de políticas contables"/>
    <n v="1"/>
    <x v="2"/>
    <d v="2026-05-29T00:00:00"/>
    <n v="1"/>
    <s v="Mediante video de fecha 25/06/2025, se evidencia la socialización de la actualizacion de las politicas contables,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dejamos donde se socializo el procedimiento de los cruces de información  entre las areas y el proceso de Gestión Financiera para las cuentas del pasivo."/>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431"/>
    <x v="0"/>
    <x v="6"/>
    <s v="Subdirección Administrativa y Financiera"/>
    <m/>
    <s v="2023_AD_H11"/>
    <m/>
    <x v="44"/>
    <x v="28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01"/>
    <s v="Implementación modulo de Inventario de SIIF Nación"/>
    <s v="Modulo Implemntado"/>
    <n v="1"/>
    <d v="2026-03-01T00:00:00"/>
    <d v="2026-12-31T00:00:00"/>
    <n v="45"/>
    <s v="14. Gestión Administrativa / 13. Gestión Financiera"/>
    <s v="Revisar Tema con Financiera"/>
    <n v="1"/>
    <s v="Se esta manejando una prueba piloto SIIF NACIÓN"/>
    <s v="https://dnbcgovco-my.sharepoint.com/:f:/g/personal/planeacion_dnbc_gov_co/IgCKsvM4H_KTR6xnllTYAW4KAYnPCAelO_DLpgStTfwUj-M?e=KcFs8q"/>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muestra proceso que se esta llevando para el manejo de la prueba piloto SIIF NACIÓN "/>
    <s v="https://dnbcgovco-my.sharepoint.com/:f:/g/personal/planeacion_dnbc_gov_co/IgD3RyDi0X_yRo0wLAd4u0hIAegznAHHnleG17rsX0XqwHY?e=c4mIfd"/>
    <s v="11/07/206"/>
    <s v="Se remite información sobre las gestiones adelantadas para la implementación del modulo siif nacion"/>
    <n v="0.3"/>
    <s v="EN EJECUCIÓN"/>
    <m/>
    <m/>
    <m/>
    <m/>
    <m/>
    <s v="EFECTIVO"/>
    <s v="ABIERTO"/>
    <m/>
    <s v=""/>
    <s v=""/>
    <s v=""/>
    <s v=""/>
    <s v=""/>
    <s v=""/>
    <s v=""/>
    <m/>
    <m/>
    <m/>
    <s v="SIN INICIAR"/>
    <s v="EFECTIVO"/>
    <s v="ABIERTO"/>
    <m/>
    <s v=""/>
    <s v=""/>
    <s v=""/>
    <s v=""/>
    <s v=""/>
    <s v=""/>
    <s v=""/>
    <m/>
    <m/>
    <m/>
    <s v="SIN INICIAR"/>
    <s v="EFECTIVO"/>
    <s v="ABIERTO"/>
    <m/>
  </r>
  <r>
    <n v="432"/>
    <x v="0"/>
    <x v="6"/>
    <s v="Subdirección Administrativa y Financiera"/>
    <m/>
    <s v="2023_AD_H11"/>
    <m/>
    <x v="44"/>
    <x v="28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7"/>
    <s v="Actualizar el procedimiento para la realización del inventario físico de los bienes de la entidad, incluyendo el responsable de la elaboración, verificación y aprobación."/>
    <s v="Actualizacion del procedimiento para la realizacion del inventario de los bienes de la entidad."/>
    <n v="1"/>
    <d v="2026-05-01T00:00:00"/>
    <d v="2026-09-30T00:00:00"/>
    <n v="22.349999999999998"/>
    <s v="14. Gestión Administrativa"/>
    <m/>
    <n v="0"/>
    <s v="Proceso de actualización"/>
    <s v="https://dnbcgovco-my.sharepoint.com/:f:/g/personal/planeacion_dnbc_gov_co/IgDm4DHyXDA5Q5WGTU7tDkFLAc2M2mTSoezfwLKe_RnYYZ0?e=uJfhoo"/>
    <d v="2026-05-11T00:00:00"/>
    <s v="No se evidencia avance para el periodo"/>
    <n v="0"/>
    <x v="0"/>
    <d v="2026-05-29T00:00:00"/>
    <n v="0"/>
    <s v="No fue posible identificar evidencias para el presente período de análisis"/>
    <s v="SIN INICIAR"/>
    <s v="No aplica"/>
    <s v="No aplica"/>
    <s v="No aplica"/>
    <n v="1"/>
    <s v="Ya se realizó la actualización del procedimiento de Gestión de Bienes"/>
    <s v="https://dnbcgovco-my.sharepoint.com/:f:/g/personal/planeacion_dnbc_gov_co/IgCaL3Okdj61R7b6VgL2_FeRAawkcJXFNhAjxCv_oVRi-uk?e=fTA1fT"/>
    <n v="46214"/>
    <s v="Se presenta procedimiento actualizado al 30 de junio de 2026 con su respectiva socializaicón vía correo electrónico"/>
    <n v="1"/>
    <s v="CUMPLIDO"/>
    <m/>
    <m/>
    <m/>
    <m/>
    <m/>
    <s v="EFECTIVO"/>
    <s v="ABIERTO"/>
    <m/>
    <s v=""/>
    <s v=""/>
    <s v=""/>
    <s v=""/>
    <s v=""/>
    <s v=""/>
    <s v=""/>
    <m/>
    <m/>
    <m/>
    <s v="SIN INICIAR"/>
    <s v="EFECTIVO"/>
    <s v="ABIERTO"/>
    <m/>
    <s v=""/>
    <s v=""/>
    <s v=""/>
    <s v=""/>
    <s v=""/>
    <s v=""/>
    <s v=""/>
    <m/>
    <m/>
    <m/>
    <s v="SIN INICIAR"/>
    <s v="EFECTIVO"/>
    <s v="ABIERTO"/>
    <m/>
  </r>
  <r>
    <n v="433"/>
    <x v="0"/>
    <x v="6"/>
    <s v="Subdirección Administrativa y Financiera"/>
    <m/>
    <s v="2023_AD_H11"/>
    <m/>
    <x v="44"/>
    <x v="28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8"/>
    <s v="Actualización del inventario físico semestral, con base los lineamientos establecidos en la entidad y la CGN."/>
    <s v="Realizar el inventario de los bienes de la entidad, conforme a los nuevos lineamientos establecidos.."/>
    <n v="2"/>
    <d v="2026-01-01T00:00:00"/>
    <d v="2026-12-31T00:00:00"/>
    <n v="54"/>
    <s v="14. Gestión Administrativa"/>
    <m/>
    <n v="0"/>
    <s v="Proceso de actualización"/>
    <s v="https://dnbcgovco-my.sharepoint.com/:f:/g/personal/planeacion_dnbc_gov_co/IgBveH1t7EmIR6GZSOaIIHmUAUc6KaLSFKfQX2lbG2hDEA0?e=ooFcYM"/>
    <d v="2026-05-11T00:00:00"/>
    <s v="No se evidencia avance para el periodo"/>
    <n v="0"/>
    <x v="0"/>
    <d v="2026-05-29T00:00:00"/>
    <n v="0"/>
    <s v="No fue posible identificar evidencias para el presente período de análisis"/>
    <s v="SIN INICIAR"/>
    <s v="No aplica"/>
    <s v="No aplica"/>
    <s v="No aplica"/>
    <n v="1"/>
    <s v="Se realizó inventario de la bodega mensuales y se hizo un inventario de papelería "/>
    <s v="https://dnbcgovco-my.sharepoint.com/:f:/g/personal/planeacion_dnbc_gov_co/IgBuQlP5pbrUSrwtj3_PYOn-AaRmaWMPC6GjWsfOmsZTdto?e=dCSkxl"/>
    <n v="46214"/>
    <s v="Se presenta formatos diligenciados de conteo de bienes para actualización de inventarios. Se sugiere generar evidencias sobre su socialización con el lider del proceso"/>
    <n v="0.5"/>
    <s v="EN EJECUCIÓN"/>
    <m/>
    <m/>
    <m/>
    <m/>
    <m/>
    <s v="EFECTIVO"/>
    <s v="ABIERTO"/>
    <m/>
    <s v=""/>
    <s v=""/>
    <s v=""/>
    <s v=""/>
    <s v=""/>
    <s v=""/>
    <s v=""/>
    <m/>
    <m/>
    <m/>
    <s v="SIN INICIAR"/>
    <s v="EFECTIVO"/>
    <s v="ABIERTO"/>
    <m/>
    <s v=""/>
    <s v=""/>
    <s v=""/>
    <s v=""/>
    <s v=""/>
    <s v=""/>
    <s v=""/>
    <m/>
    <m/>
    <m/>
    <s v="SIN INICIAR"/>
    <s v="EFECTIVO"/>
    <s v="ABIERTO"/>
    <m/>
  </r>
  <r>
    <n v="434"/>
    <x v="0"/>
    <x v="6"/>
    <s v="Subdirección Administrativa y Financiera"/>
    <m/>
    <s v="2023_AD_H4"/>
    <m/>
    <x v="44"/>
    <x v="284"/>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F_AC3"/>
    <s v="Socializar el procedimiento de los cruces de información  entre las areas y el proceso de Gestión Financiera"/>
    <s v="Socializacion de los procedimientos y documentos de Gestion Financiera."/>
    <n v="1"/>
    <d v="2026-04-01T00:00:00"/>
    <d v="2026-06-30T00:00:00"/>
    <n v="13.350000000000001"/>
    <s v="13. Gestión Financiera"/>
    <m/>
    <n v="1"/>
    <s v="Como evidencia dejamos donde se socializo el procedimiento de los cruces de información  entre las areas y el proceso de Gestión Financiera para las cuentas del pasivo."/>
    <s v="https://dnbcgovco-my.sharepoint.com/:f:/g/personal/planeacion_dnbc_gov_co/IgAKPZEalRp3T7O44VwZjBLlARF86VpmllJA36VR9-2qDG8?e=W6XaGX"/>
    <d v="2026-05-11T00:00:00"/>
    <s v="Se incluye grabación de socialización de políticas contables"/>
    <n v="1"/>
    <x v="2"/>
    <d v="2026-05-29T00:00:00"/>
    <n v="1"/>
    <s v="Mediante video de fecha 25/06/2025, se evidencia la socialización de la actualizacion de las politicas contables,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dejamos donde se socializo el procedimiento de los cruces de información  entre las areas y el proceso de Gestión Financiera para las cuentas del pasivo."/>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435"/>
    <x v="0"/>
    <x v="6"/>
    <s v="Subdirección Administrativa y Financiera"/>
    <m/>
    <s v="2023_AD_H4"/>
    <m/>
    <x v="44"/>
    <x v="284"/>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01"/>
    <s v="Implementación modulo de Inventario de SIIF Nación"/>
    <s v="Modulo Implemntado"/>
    <n v="1"/>
    <d v="2026-03-01T00:00:00"/>
    <d v="2026-12-31T00:00:00"/>
    <n v="45"/>
    <s v="14. Gestión Administrativa / 13. Gestión Financiera"/>
    <s v="Revisar Tema con Financiera"/>
    <n v="1"/>
    <s v="Se esta manejando una prueba piloto SIIF NACIÓN"/>
    <s v="https://dnbcgovco-my.sharepoint.com/:f:/g/personal/planeacion_dnbc_gov_co/IgCKsvM4H_KTR6xnllTYAW4KAYnPCAelO_DLpgStTfwUj-M?e=KcFs8q"/>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muestra proceso que se esta llevando para el manejo de la prueba piloto SIIF NACIÓN "/>
    <s v="https://dnbcgovco-my.sharepoint.com/:f:/g/personal/planeacion_dnbc_gov_co/IgD3RyDi0X_yRo0wLAd4u0hIAegznAHHnleG17rsX0XqwHY?e=c4mIfd"/>
    <s v="11/07/206"/>
    <s v="Se remite información sobre las gestiones adelantadas para la implementación del modulo siif nacion"/>
    <n v="0.3"/>
    <s v="EN EJECUCIÓN"/>
    <m/>
    <m/>
    <m/>
    <m/>
    <m/>
    <s v="EFECTIVO"/>
    <s v="ABIERTO"/>
    <m/>
    <s v=""/>
    <s v=""/>
    <s v=""/>
    <s v=""/>
    <s v=""/>
    <s v=""/>
    <s v=""/>
    <m/>
    <m/>
    <m/>
    <s v="SIN INICIAR"/>
    <s v="EFECTIVO"/>
    <s v="ABIERTO"/>
    <m/>
    <s v=""/>
    <s v=""/>
    <s v=""/>
    <s v=""/>
    <s v=""/>
    <s v=""/>
    <s v=""/>
    <m/>
    <m/>
    <m/>
    <s v="SIN INICIAR"/>
    <s v="EFECTIVO"/>
    <s v="ABIERTO"/>
    <m/>
  </r>
  <r>
    <n v="436"/>
    <x v="0"/>
    <x v="6"/>
    <s v="Subdirección Administrativa y Financiera"/>
    <m/>
    <s v="2023_AD_H4"/>
    <m/>
    <x v="44"/>
    <x v="284"/>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7"/>
    <s v="Actualizar el procedimiento para la realización del inventario físico de los bienes de la entidad, incluyendo el responsable de la elaboración, verificación y aprobación."/>
    <s v="Actualizacion del procedimiento para la realizacion del inventario de los bienes de la entidad."/>
    <n v="1"/>
    <d v="2026-05-01T00:00:00"/>
    <d v="2026-09-30T00:00:00"/>
    <n v="22.349999999999998"/>
    <s v="14. Gestión Administrativa"/>
    <m/>
    <n v="0"/>
    <s v="Proceso de actualización"/>
    <s v="https://dnbcgovco-my.sharepoint.com/:f:/g/personal/planeacion_dnbc_gov_co/IgDm4DHyXDA5Q5WGTU7tDkFLAc2M2mTSoezfwLKe_RnYYZ0?e=uJfhoo"/>
    <d v="2026-05-11T00:00:00"/>
    <s v="No se evidencia avance para el periodo"/>
    <n v="0"/>
    <x v="0"/>
    <d v="2026-05-29T00:00:00"/>
    <n v="0"/>
    <s v="No fue posible identificar evidencias para el presente período de análisis"/>
    <s v="SIN INICIAR"/>
    <s v="No aplica"/>
    <s v="No aplica"/>
    <s v="No aplica"/>
    <n v="1"/>
    <s v="Ya se realizó la actualización del procedimiento de Gestión de Bienes"/>
    <s v="https://dnbcgovco-my.sharepoint.com/:f:/g/personal/planeacion_dnbc_gov_co/IgCaL3Okdj61R7b6VgL2_FeRAawkcJXFNhAjxCv_oVRi-uk?e=fTA1fT"/>
    <n v="46214"/>
    <s v="Se presenta procedimiento actualizado al 30 de junio de 2026 con su respectiva socializaicón vía correo electrónico"/>
    <n v="1"/>
    <s v="CUMPLIDO"/>
    <m/>
    <m/>
    <m/>
    <m/>
    <m/>
    <s v="EFECTIVO"/>
    <s v="ABIERTO"/>
    <m/>
    <s v=""/>
    <s v=""/>
    <s v=""/>
    <s v=""/>
    <s v=""/>
    <s v=""/>
    <s v=""/>
    <m/>
    <m/>
    <m/>
    <s v="SIN INICIAR"/>
    <s v="EFECTIVO"/>
    <s v="ABIERTO"/>
    <m/>
    <s v=""/>
    <s v=""/>
    <s v=""/>
    <s v=""/>
    <s v=""/>
    <s v=""/>
    <s v=""/>
    <m/>
    <m/>
    <m/>
    <s v="SIN INICIAR"/>
    <s v="EFECTIVO"/>
    <s v="ABIERTO"/>
    <m/>
  </r>
  <r>
    <n v="437"/>
    <x v="0"/>
    <x v="6"/>
    <s v="Subdirección Administrativa y Financiera"/>
    <m/>
    <s v="2023_AD_H4"/>
    <m/>
    <x v="44"/>
    <x v="284"/>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8"/>
    <s v="Actualización del inventario físico semestral, con base los lineamientos establecidos en la entidad y la CGN."/>
    <s v="Realizar el inventario de los bienes de la entidad, conforme a los nuevos lineamientos establecidos.."/>
    <n v="2"/>
    <d v="2026-01-01T00:00:00"/>
    <d v="2026-12-31T00:00:00"/>
    <n v="54"/>
    <s v="14. Gestión Administrativa"/>
    <m/>
    <n v="0"/>
    <s v="Proceso de actualización"/>
    <s v="https://dnbcgovco-my.sharepoint.com/:f:/g/personal/planeacion_dnbc_gov_co/IgBveH1t7EmIR6GZSOaIIHmUAUc6KaLSFKfQX2lbG2hDEA0?e=ooFcYM"/>
    <d v="2026-05-11T00:00:00"/>
    <s v="No se evidencia avance para el periodo"/>
    <n v="0"/>
    <x v="0"/>
    <d v="2026-05-29T00:00:00"/>
    <n v="0"/>
    <s v="No fue posible identificar evidencias para el presente período de análisis"/>
    <s v="SIN INICIAR"/>
    <s v="No aplica"/>
    <s v="No aplica"/>
    <s v="No aplica"/>
    <n v="1"/>
    <s v="Se realizó inventario de la bodega mensuales y se hizo un inventario de papelería "/>
    <s v="https://dnbcgovco-my.sharepoint.com/:f:/g/personal/planeacion_dnbc_gov_co/IgBuQlP5pbrUSrwtj3_PYOn-AaRmaWMPC6GjWsfOmsZTdto?e=dCSkxl"/>
    <n v="46214"/>
    <s v="Se presenta formatos diligenciados de conteo de bienes para actualización de inventarios. Se sugiere generar evidencias sobre su socialización con el lider del proceso"/>
    <n v="0.5"/>
    <s v="EN EJECUCIÓN"/>
    <m/>
    <m/>
    <m/>
    <m/>
    <m/>
    <s v="EFECTIVO"/>
    <s v="ABIERTO"/>
    <m/>
    <s v=""/>
    <s v=""/>
    <s v=""/>
    <s v=""/>
    <s v=""/>
    <s v=""/>
    <s v=""/>
    <m/>
    <m/>
    <m/>
    <s v="SIN INICIAR"/>
    <s v="EFECTIVO"/>
    <s v="ABIERTO"/>
    <m/>
    <s v=""/>
    <s v=""/>
    <s v=""/>
    <s v=""/>
    <s v=""/>
    <s v=""/>
    <s v=""/>
    <m/>
    <m/>
    <m/>
    <s v="SIN INICIAR"/>
    <s v="EFECTIVO"/>
    <s v="ABIERTO"/>
    <m/>
  </r>
  <r>
    <n v="438"/>
    <x v="1"/>
    <x v="6"/>
    <s v="Subdirección Administrativa y Financiera"/>
    <m/>
    <s v="2023_TH_H28"/>
    <m/>
    <x v="44"/>
    <x v="285"/>
    <m/>
    <s v="1. Porque se evidencia matriz con diligenciamiento incompleto en su columna de cumplimiento._x000a_2. Porque no se ha definido la evidencia que de cumplimiento al requisito con los diferentes responsables del mismo._x000a_3. Porque no se ha llevado a cabo una sesión de actualización de la matriz legal de SST"/>
    <s v="Porque no se ha llevado a cabo una sesión de actualización de la matriz legal de SST para diligenciar  el espacio &quot;cómo se cumple el requisito&quot;"/>
    <s v="Acción correctiva"/>
    <s v="TH_AC22"/>
    <s v="Realizar la actualización  y modificación pertinente a la matriz legal con base a la normatividad del DEC 1072/2015 y  RES 0312/2019"/>
    <s v="Matriz legal actualizada"/>
    <n v="1"/>
    <d v="2024-01-01T00:00:00"/>
    <d v="2024-09-30T00:00:00"/>
    <n v="40.35"/>
    <s v="11. Gestión del Talento Humano"/>
    <m/>
    <n v="1"/>
    <s v="actualización de la matriz legal con la norma vigente"/>
    <s v="Matriz legal SST DNBC 12 ABRIL 2026.xlsx"/>
    <d v="2026-05-11T00:00:00"/>
    <s v="Se incluye matriz legal. Se sugiere su formalización en el SIGE"/>
    <n v="1"/>
    <x v="2"/>
    <d v="2026-05-15T00:00:00"/>
    <n v="1"/>
    <s v="Se presenta como evidencia la matriz de requisitos legales, en la cual se evidencia la actualización y modificación de los requisitos aplicables, de conformidad con el Decreto 1072 de 2015 y la Resolución 0312 de 2019. En consecuencia, la evidencia aportada permite verificar el cumplimiento de la acción correctiva formulada."/>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adjunta matriz legal_x000a_"/>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matriz que se encuentra en proceso de actualización. No ha cumplido el proceso en SIGE"/>
    <n v="0.2"/>
    <s v="VENCIDO"/>
    <m/>
    <m/>
    <m/>
    <m/>
    <m/>
    <s v="EFECTIVO"/>
    <s v="ABIERTO"/>
    <m/>
    <s v=""/>
    <s v=""/>
    <s v=""/>
    <s v=""/>
    <s v=""/>
    <s v=""/>
    <s v=""/>
    <m/>
    <m/>
    <m/>
    <s v="SIN INICIAR"/>
    <s v="EFECTIVO"/>
    <s v="ABIERTO"/>
    <m/>
    <s v=""/>
    <s v=""/>
    <s v=""/>
    <s v=""/>
    <s v=""/>
    <s v=""/>
    <s v=""/>
    <m/>
    <m/>
    <m/>
    <s v="SIN INICIAR"/>
    <s v="EFECTIVO"/>
    <s v="ABIERTO"/>
    <m/>
  </r>
  <r>
    <n v="439"/>
    <x v="1"/>
    <x v="6"/>
    <s v="Subdirección Administrativa y Financiera"/>
    <m/>
    <s v="2023_TH_H34"/>
    <m/>
    <x v="44"/>
    <x v="286"/>
    <m/>
    <s v="1- Porque se hizo una asignación de los  recursos de manera  tardía para vigencia del año 2023  (después de una adición realizada a los recursos de funcionamiento en el mes de septiembre)._x000a_ 2. Porque el recurso inicial de funcionamiento  asignado a la DNBC no alcanzaba para cubrir las necesidad del SG-SST . _x000a_3. Porque  se adicionan  recursos de funcionamiento  por parte del Ministerio de Hacienda  a la DNBC de manera tardía dentro de la vigencia."/>
    <s v="Porque  se adicionan  recursos de funcionamiento  por parte del Ministerio de Hacienda  a la DNBC de manera tardía dentro de la vigencia."/>
    <s v="Acción correctiva"/>
    <s v="TH_AC23"/>
    <s v="Realizar diagnostico de necesidades y ejecutar  los recursos asignados  oportunamente, obedeciendo  el cronograma de actividades del SG-SST formulado de acuerdo con la necesidad del sistema en   la DNBC"/>
    <s v="(Recursos asignados ejecutados oportunamente de acuerdo con cronograma de actividades/ recursos  asignados  para el SG-SST)*100"/>
    <n v="1"/>
    <d v="2026-01-01T00:00:00"/>
    <d v="2026-12-31T00:00:00"/>
    <n v="54"/>
    <s v="11. Gestión del Talento Humano"/>
    <m/>
    <n v="0"/>
    <n v="0"/>
    <n v="0"/>
    <d v="2026-05-11T00:00:00"/>
    <s v="No se evidencia seguimiento"/>
    <n v="0"/>
    <x v="0"/>
    <d v="2026-05-15T00:00:00"/>
    <n v="0"/>
    <s v="No fue posible identificar evidencias para el presente período de análisis"/>
    <s v="SIN INICIAR"/>
    <s v="No aplica"/>
    <s v="No aplica"/>
    <s v="No aplica"/>
    <n v="1"/>
    <s v="se adjunta diagnostico de necesidad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n v="0.2"/>
    <s v="EN EJECUCIÓN"/>
    <m/>
    <m/>
    <m/>
    <m/>
    <m/>
    <s v="EFECTIVO"/>
    <s v="ABIERTO"/>
    <m/>
    <s v=""/>
    <s v=""/>
    <s v=""/>
    <s v=""/>
    <s v=""/>
    <s v=""/>
    <s v=""/>
    <m/>
    <m/>
    <m/>
    <s v="SIN INICIAR"/>
    <s v="EFECTIVO"/>
    <s v="ABIERTO"/>
    <m/>
    <s v=""/>
    <s v=""/>
    <s v=""/>
    <s v=""/>
    <s v=""/>
    <s v=""/>
    <s v=""/>
    <m/>
    <m/>
    <m/>
    <s v="SIN INICIAR"/>
    <s v="EFECTIVO"/>
    <s v="ABIERTO"/>
    <m/>
  </r>
  <r>
    <n v="440"/>
    <x v="1"/>
    <x v="6"/>
    <s v="Subdirección Administrativa y Financiera"/>
    <m/>
    <s v="2023_TH_H32"/>
    <m/>
    <x v="44"/>
    <x v="287"/>
    <m/>
    <s v="1.Porque no se había interpretado adecuadamente el Decreto 1072 de 2015 articulo 2.2.4.6.6_x000a_2. Porque se había interpretado el texto del artículo &quot;Ser concisa, redactada con claridad, estar fechada y firmada por el representante legal de la empresa&quot; como si solo fuera necesario firmarla por un nuevo representante legal cuando cambiara algo dentro de su contenido._x000a_ 3. Porque no existe un control que permita recordar a los responsables de la implementación del SG-SST que debe ser actualizada cada vez que el representante legal cambia "/>
    <s v="Porque no existe un control que permita recordar a los responsables de la implementación del SG-SST que debe ser actualizada cada vez que el representante legal cambia de acuerdo con la interpretación adecuada del Decreto 1072 de 2015 articulo 2.2.4.6.6"/>
    <s v="Acción correctiva"/>
    <s v="TH_AC24"/>
    <s v="Revisión semestral de la firma contenida en de la política de SG-SST con el fin de identificar oportunamente la necesidad de cambiarse ante un cambio de representante legal"/>
    <s v="Revisiones y /o actualizaciones  (de ser necesario) anuales de la firma contenida en la política de SST "/>
    <n v="2"/>
    <d v="2024-02-01T00:00:00"/>
    <d v="2024-08-31T00:00:00"/>
    <n v="31.500000000000004"/>
    <s v="11. Gestión del Talento Humano"/>
    <m/>
    <n v="1"/>
    <s v="actualizado"/>
    <s v="TH_AC24"/>
    <d v="2026-05-11T00:00:00"/>
    <s v="Se incluyen borradores de coumento que no corresponden a la actividad y que no están oficializados en el SIGE"/>
    <n v="0"/>
    <x v="1"/>
    <d v="2026-05-15T00:00:00"/>
    <n v="0"/>
    <s v="Se evidencio que la accion formulada no cumple con los criterios del hallazgo."/>
    <s v="VENCIDA"/>
    <s v="No aplica"/>
    <s v="No aplica"/>
    <s v="No aplica"/>
    <n v="0.8"/>
    <s v="se encuentra en revisión y aprobación"/>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_x000a_La descripción del análisis no da cuenta de la relación que tiene el soporte con el avance de la actividad"/>
    <n v="0"/>
    <s v="VENCIDO"/>
    <m/>
    <m/>
    <m/>
    <m/>
    <m/>
    <s v="EFECTIVO"/>
    <s v="ABIERTO"/>
    <m/>
    <s v=""/>
    <s v=""/>
    <s v=""/>
    <s v=""/>
    <s v=""/>
    <s v=""/>
    <s v=""/>
    <m/>
    <m/>
    <m/>
    <s v="SIN INICIAR"/>
    <s v="EFECTIVO"/>
    <s v="ABIERTO"/>
    <m/>
    <s v=""/>
    <s v=""/>
    <s v=""/>
    <s v=""/>
    <s v=""/>
    <s v=""/>
    <s v=""/>
    <m/>
    <m/>
    <m/>
    <s v="SIN INICIAR"/>
    <s v="EFECTIVO"/>
    <s v="ABIERTO"/>
    <m/>
  </r>
  <r>
    <n v="441"/>
    <x v="1"/>
    <x v="6"/>
    <s v="Subdirección Administrativa y Financiera"/>
    <m/>
    <s v="2023_TH_H8"/>
    <m/>
    <x v="44"/>
    <x v="288"/>
    <m/>
    <s v="1. Porque durante el primer trimestre, no se contrató al   equipo de Seguridad y Salud en el Trabajo (SST) . Esta carencia de equipo obstaculizó significativamente el avance del proceso, afectando directamente la posibilidad de llevar a cabo las capacitaciones programadas para el personal._x000a_2. Porque se hizo una asignación de los  recursos de manera  tardía para vigencia del año 2023  (después de una adición realizada a los recursos de funcionamiento en el mes de septiembre). 3. Porque el recurso inicial de funcionamiento  asignado a la DNBC no alcanzaba para cubrir las necesidad del SG-SST . 4. Porque  se adicionan  recursos de funcionamiento  por parte del Ministerio de Hacienda  a la DNBC de manera tardía dentro de la vigencia._x000a_                                                 "/>
    <s v="Porque  se adicionan  recursos de funcionamiento  por parte del Ministerio de Hacienda  a la DNBC de manera tardía dentro de la vigencia._x000a_                                                 "/>
    <s v="Acción correctiva"/>
    <s v="TH_AC25"/>
    <s v="Capacitaciones realizadas en SST"/>
    <s v="Capacitaciones realizadas "/>
    <n v="12"/>
    <d v="2026-01-01T00:00:00"/>
    <d v="2026-12-31T00:00:00"/>
    <n v="54"/>
    <s v="11. Gestión del Talento Humano"/>
    <m/>
    <n v="0"/>
    <n v="0"/>
    <n v="0"/>
    <d v="2026-05-11T00:00:00"/>
    <s v="No se evidencia seguimiento"/>
    <n v="0"/>
    <x v="0"/>
    <d v="2026-05-15T00:00:00"/>
    <n v="0"/>
    <s v="No fue posible identificar evidencias para el presente período de análisis"/>
    <s v="SIN INICIAR"/>
    <s v="No aplica"/>
    <s v="No aplica"/>
    <s v="No aplica"/>
    <n v="1"/>
    <s v="se adjunta soport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capacitaciones del segundo trimestre"/>
    <n v="0.33"/>
    <s v="EN EJECUCIÓN"/>
    <m/>
    <m/>
    <m/>
    <m/>
    <m/>
    <s v="EFECTIVO"/>
    <s v="ABIERTO"/>
    <m/>
    <s v=""/>
    <s v=""/>
    <s v=""/>
    <s v=""/>
    <s v=""/>
    <s v=""/>
    <s v=""/>
    <m/>
    <m/>
    <m/>
    <s v="SIN INICIAR"/>
    <s v="EFECTIVO"/>
    <s v="ABIERTO"/>
    <m/>
    <s v=""/>
    <s v=""/>
    <s v=""/>
    <s v=""/>
    <s v=""/>
    <s v=""/>
    <s v=""/>
    <m/>
    <m/>
    <m/>
    <s v="SIN INICIAR"/>
    <s v="EFECTIVO"/>
    <s v="ABIERTO"/>
    <m/>
  </r>
  <r>
    <n v="442"/>
    <x v="1"/>
    <x v="6"/>
    <s v="Subdirección Administrativa y Financiera"/>
    <m/>
    <s v="2023_TH_H9"/>
    <m/>
    <x v="44"/>
    <x v="289"/>
    <m/>
    <s v="_x000a_1. Porque dentro del plan de capacitación de Talento Humano  se contempla la capacitaciones en SG-SST  de manera general (sin desagregar cada una de ellas)_x000a_2.  Porque el procedimiento &quot;Formulación plan anual de capacitación&quot; no  detalla que debe incluirse el plan de capacitación de SG-SST._x000a_3. Porque por parte del equipo de SG-SST, se interpretó como exigencia de la norma (Decreto 1072) que debe tenerse un plan de capacitación aparte del de Gestión del Talento Humano._x000a__x000a_"/>
    <s v=" Por parte del equipo de SG-SST, se interpretó como exigencia de la norma (Decreto 1072) que debe tenerse un plan de capacitación aparte del de Gestión del Talento Humano."/>
    <s v="Acción correctiva"/>
    <s v="TH_AC26"/>
    <s v="Actualizar el procedimiento de &quot;Formulación plan anual de capacitación&quot; con el fin de establecer la población objetivo en cada una de las capacitaciones  establecidas en el cronograma del SG-SST                         "/>
    <s v="Procedimiento actualizado y formalizado"/>
    <n v="1"/>
    <d v="2024-01-01T00:00:00"/>
    <d v="2024-08-31T00:00:00"/>
    <n v="36"/>
    <s v="11. Gestión del Talento Humano"/>
    <m/>
    <n v="0"/>
    <n v="0"/>
    <n v="0"/>
    <d v="2026-05-11T00:00:00"/>
    <s v="No se evidencia seguimiento"/>
    <n v="0"/>
    <x v="1"/>
    <d v="2026-05-15T00:00:00"/>
    <n v="0"/>
    <s v="No fue posible identificar evidencias para el presente período de análisis"/>
    <s v="VENCIDA"/>
    <s v="No aplica"/>
    <s v="No aplica"/>
    <s v="No aplica"/>
    <n v="1"/>
    <s v="se adjunta plan anual de capacitación"/>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n v="0.2"/>
    <s v="VENCIDO"/>
    <m/>
    <m/>
    <m/>
    <m/>
    <m/>
    <s v="EFECTIVO"/>
    <s v="ABIERTO"/>
    <m/>
    <s v=""/>
    <s v=""/>
    <s v=""/>
    <s v=""/>
    <s v=""/>
    <s v=""/>
    <s v=""/>
    <m/>
    <m/>
    <m/>
    <s v="SIN INICIAR"/>
    <s v="EFECTIVO"/>
    <s v="ABIERTO"/>
    <m/>
    <s v=""/>
    <s v=""/>
    <s v=""/>
    <s v=""/>
    <s v=""/>
    <s v=""/>
    <s v=""/>
    <m/>
    <m/>
    <m/>
    <s v="SIN INICIAR"/>
    <s v="EFECTIVO"/>
    <s v="ABIERTO"/>
    <m/>
  </r>
  <r>
    <n v="443"/>
    <x v="1"/>
    <x v="6"/>
    <s v="Subdirección Administrativa y Financiera"/>
    <m/>
    <s v="2023_TH_H10"/>
    <m/>
    <x v="44"/>
    <x v="290"/>
    <m/>
    <s v=" _x000a_1. Porque dentro del plan de capacitación de Talento Humano  se contempla la capacitaciones en SG-SST  de manera general (sin desagregar cada una de ellas) y esto no permite analizar a detalle la población objetivo._x000a_2. Porque el procedimiento &quot;Formulación plan anual de capacitación&quot;  no  detalla que debe incluirse el plan de capacitación de SG-SST con su respectivo cronograma y análisis de población objetivo._x000a_3. Porque son muy pocas las capacitaciones que requieren asistencia de solo unas personas en específico, por lo que no se había pensado en un análisis de población objetivo por cada una de ellas"/>
    <s v="Porque son muy pocas las capacitaciones que requieren asistencia de solo unas personas en específico, por lo que no se había pensado en un análisis de población objetivo por cada una de ellas"/>
    <s v="Acción correctiva"/>
    <s v="TH_AC26"/>
    <s v="Actualizar el procedimiento de &quot;Formulación plan anual de capacitación&quot; con el fin de establecer la población objetivo en cada una de las capacitaciones  establecidas en el cronograma del SG-SST                         "/>
    <s v="Procedimiento actualizado y formalizado"/>
    <n v="1"/>
    <d v="2024-01-01T00:00:00"/>
    <d v="2024-08-31T00:00:00"/>
    <n v="36"/>
    <s v="11. Gestión del Talento Humano"/>
    <m/>
    <n v="0"/>
    <n v="0"/>
    <n v="0"/>
    <d v="2026-05-11T00:00:00"/>
    <s v="No se evidencia seguimiento"/>
    <n v="0"/>
    <x v="1"/>
    <d v="2026-05-15T00:00:00"/>
    <n v="0"/>
    <s v="No fue posible identificar evidencias para el presente período de análisis"/>
    <s v="VENCIDA"/>
    <s v="No aplica"/>
    <s v="No aplica"/>
    <s v="No aplica"/>
    <n v="1"/>
    <s v="se adjunta plan anual de capacitación"/>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n v="0.2"/>
    <s v="VENCIDO"/>
    <m/>
    <m/>
    <m/>
    <m/>
    <m/>
    <s v="EFECTIVO"/>
    <s v="ABIERTO"/>
    <m/>
    <s v=""/>
    <s v=""/>
    <s v=""/>
    <s v=""/>
    <s v=""/>
    <s v=""/>
    <s v=""/>
    <m/>
    <m/>
    <m/>
    <s v="SIN INICIAR"/>
    <s v="EFECTIVO"/>
    <s v="ABIERTO"/>
    <m/>
    <s v=""/>
    <s v=""/>
    <s v=""/>
    <s v=""/>
    <s v=""/>
    <s v=""/>
    <s v=""/>
    <m/>
    <m/>
    <m/>
    <s v="SIN INICIAR"/>
    <s v="EFECTIVO"/>
    <s v="ABIERTO"/>
    <m/>
  </r>
  <r>
    <n v="444"/>
    <x v="1"/>
    <x v="6"/>
    <s v="Subdirección Administrativa y Financiera"/>
    <m/>
    <s v="2023_TH_H11"/>
    <m/>
    <x v="44"/>
    <x v="291"/>
    <m/>
    <s v="1. Porque el procedimiento &quot;Formulación plan anual de capacitación&quot;  no  detalla que hacerse en caso de que los asistentes no aprueben la evaluación._x000a_2. Porque  no se habían incluido indicadores de medición de la efectividad._x000a_3. Porque la efectividad se había limitado únicamente a dar la capacitación a los asistentes y no a entender si se había adquirido conocimientos"/>
    <s v="Porque el entendimiento de la efectividad  se limitaba únicamente a dar la capacitación a los asistentes y no a entender si se había adquirido conocimientos"/>
    <s v="Acción correctiva"/>
    <s v="TH_AC57"/>
    <s v="Establecer una política de operación dentro del procedimiento &quot;Formulación plan anual de capacitación &quot;de capacitación  en la cual se establezca que en caso de que  no se apruebe la evaluación realizada a capacitaciones se debe programar nuevamente la capacitación y realizar el examen nuevamente e incluir en las actas de capacitación el indicador de numera de personas que presentaron la evaluación/ numero de personas que reportaron *100"/>
    <s v="Procedimiento de capacitación formalizado"/>
    <n v="1"/>
    <d v="2024-01-01T00:00:00"/>
    <d v="2024-08-31T00:00:00"/>
    <n v="36"/>
    <s v="11. Gestión del Talento Humano"/>
    <m/>
    <n v="0"/>
    <n v="0"/>
    <n v="0"/>
    <d v="2026-05-11T00:00:00"/>
    <s v="No se evidencia seguimiento"/>
    <n v="0"/>
    <x v="1"/>
    <d v="2026-05-15T00:00:00"/>
    <n v="0"/>
    <s v="No fue posible identificar evidencias para el presente período de análisis"/>
    <s v="VENCIDA"/>
    <s v="No aplica"/>
    <s v="No aplica"/>
    <s v="No aplica"/>
    <n v="0"/>
    <s v="se adjunta procedimient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n v="0"/>
    <s v="EN EJECUCIÓN"/>
    <m/>
    <m/>
    <m/>
    <m/>
    <m/>
    <s v="EFECTIVO"/>
    <s v="ABIERTO"/>
    <m/>
    <s v=""/>
    <s v=""/>
    <s v=""/>
    <s v=""/>
    <s v=""/>
    <s v=""/>
    <s v=""/>
    <m/>
    <m/>
    <m/>
    <s v="SIN INICIAR"/>
    <s v="EFECTIVO"/>
    <s v="ABIERTO"/>
    <m/>
    <s v=""/>
    <s v=""/>
    <s v=""/>
    <s v=""/>
    <s v=""/>
    <s v=""/>
    <s v=""/>
    <m/>
    <m/>
    <m/>
    <s v="SIN INICIAR"/>
    <s v="EFECTIVO"/>
    <s v="ABIERTO"/>
    <m/>
  </r>
  <r>
    <n v="445"/>
    <x v="1"/>
    <x v="6"/>
    <s v="Subdirección Administrativa y Financiera"/>
    <m/>
    <s v="2023_TH_H19"/>
    <m/>
    <x v="44"/>
    <x v="292"/>
    <m/>
    <s v="_x000a_1.Porque no se informa de manera oportuna al proceso de gestión de Talento Humano las personas contratadas con el fin de programar la inducción antes del inicio de actividades y por ende no hay manera de recordarle a los contratistas la obligación de tomar la inducción a tiempo._x000a_2. Porque, a pesar de existir en los contratos la obligación general, el supervisor designado no advierte al contratista que debe hacer  esta tarea antes del inicio de actividades._x000a_3. Por desconocimiento de los supervisores y porque no siempre hay personal de Gestión de Talento disponible para hacer la inducción antes del inicio de las actividades de cada contratista_x000a_"/>
    <s v="Por desconocimiento de los supervisores y porque no siempre hay personal de Gestión de Talento disponible para hacer la inducción  antes del inicio de las actividades de cada contratista"/>
    <s v="Acción correctiva"/>
    <s v="TH_AC25"/>
    <s v="Capacitaciones realizadas en SST"/>
    <s v="Capacitaciones realizadas "/>
    <n v="12"/>
    <d v="2026-01-01T00:00:00"/>
    <d v="2026-12-31T00:00:00"/>
    <n v="54"/>
    <s v="11. Gestión del Talento Humano"/>
    <m/>
    <n v="0"/>
    <n v="0"/>
    <n v="0"/>
    <d v="2026-05-11T00:00:00"/>
    <s v="No se evidencia seguimiento"/>
    <n v="0"/>
    <x v="0"/>
    <d v="2026-05-15T00:00:00"/>
    <n v="0"/>
    <s v="No fue posible identificar evidencias para el presente período de análisis"/>
    <s v="SIN INICIAR"/>
    <s v="No aplica"/>
    <s v="No aplica"/>
    <s v="No aplica"/>
    <n v="1"/>
    <s v="se adjunta soport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capacitaciones del segundo trimestre"/>
    <n v="0.33"/>
    <s v="EN EJECUCIÓN"/>
    <m/>
    <m/>
    <m/>
    <m/>
    <m/>
    <s v="EFECTIVO"/>
    <s v="ABIERTO"/>
    <m/>
    <s v=""/>
    <s v=""/>
    <s v=""/>
    <s v=""/>
    <s v=""/>
    <s v=""/>
    <s v=""/>
    <m/>
    <m/>
    <m/>
    <s v="SIN INICIAR"/>
    <s v="EFECTIVO"/>
    <s v="ABIERTO"/>
    <m/>
    <s v=""/>
    <s v=""/>
    <s v=""/>
    <s v=""/>
    <s v=""/>
    <s v=""/>
    <s v=""/>
    <m/>
    <m/>
    <m/>
    <s v="SIN INICIAR"/>
    <s v="EFECTIVO"/>
    <s v="ABIERTO"/>
    <m/>
  </r>
  <r>
    <n v="446"/>
    <x v="1"/>
    <x v="6"/>
    <s v="Subdirección Administrativa y Financiera"/>
    <m/>
    <s v="2023_TH_H19"/>
    <m/>
    <x v="44"/>
    <x v="292"/>
    <m/>
    <s v="_x000a_1.Porque no se informa de manera oportuna al proceso de gestión de Talento Humano las personas contratadas con el fin de programar la inducción antes del inicio de actividades y por ende no hay manera de recordarle a los contratistas la obligación de tomar la inducción a tiempo._x000a_2. Porque, a pesar de existir en los contratos la obligación general, el supervisor designado no advierte al contratista que debe hacer  esta tarea antes del inicio de actividades._x000a_3. Por desconocimiento de los supervisores y porque no siempre hay personal de Gestión de Talento disponible para hacer la inducción antes del inicio de las actividades de cada contratista_x000a_"/>
    <s v="Por desconocimiento de los supervisores y porque no siempre hay personal de Gestión de Talento disponible para hacer la inducción  antes del inicio de las actividades de cada contratista"/>
    <s v="Acción correctiva"/>
    <s v="GC_AC16"/>
    <s v="Incluir diariamente en la base de datos de one drive &quot;afiliaciones&quot;  los futuros contratistas  de la DNBC con el fin de que SST, proceda a la afiliación a la ARL y el posterior envío de la inducción virtual por correo electrónico"/>
    <s v="% de futuros contratistas incluidos = (futuros contratistas incluidos/ futuros contratistas  a incluir)*100"/>
    <n v="1"/>
    <d v="2024-07-01T00:00:00"/>
    <d v="2024-12-31T00:00:00"/>
    <n v="27"/>
    <s v="15. Gestión Contractual"/>
    <m/>
    <n v="0"/>
    <s v="La actividad no se ha ejecutado de manera sistemática a la fecha; no se cuenta con registros diarios completos de inclusión de los futuros contratistas en la base de datos institucional de OneDrive “Afiliaciones” para la gestión de afiliación a la ARL y el envío de la inducción virtual en SST. No obstante, la actividad se encuentra en proceso de implementación, avanzando en la definición del flujo operativo y responsabilidades, con el fin de garantizar su aplicación permanente, el apoyo oportuno al área de SST y el cumplimiento de los lineamientos institucionales para la vinculación de contratistas._x000a_"/>
    <n v="0"/>
    <d v="2026-05-11T00:00:00"/>
    <s v="Sin avance en la actividad"/>
    <n v="0"/>
    <x v="1"/>
    <d v="2026-05-15T00:00:00"/>
    <n v="0"/>
    <s v="No fue posible identificar evidencias para el presente período de análisis"/>
    <s v="VENCIDA"/>
    <s v="No aplica"/>
    <s v="No aplica"/>
    <s v="No aplica"/>
    <n v="0"/>
    <s v="La actividad no se ha ejecutado de manera sistemática a la fecha; no se cuenta con registros diarios completos de inclusión de los futuros contratistas en la base de datos institucional de OneDrive “Afiliaciones” para la gestión de afiliación a la ARL y el envío de la inducción virtual en SST. No obstante, la actividad se encuentra en proceso de implementación, avanzando en la definición del flujo operativo y responsabilidades, con el fin de garantizar su aplicación permanente, el apoyo oportuno al área de SST y el cumplimiento de los lineamientos institucionales para la vinculación de contratistas._x000a_"/>
    <n v="0"/>
    <s v="11/07/206"/>
    <s v="No se evidencian soportes de la actividad"/>
    <n v="0"/>
    <s v="VENCIDO"/>
    <m/>
    <m/>
    <m/>
    <m/>
    <m/>
    <s v="EFECTIVO"/>
    <s v="ABIERTO"/>
    <m/>
    <s v=""/>
    <s v=""/>
    <s v=""/>
    <s v=""/>
    <s v=""/>
    <s v=""/>
    <s v=""/>
    <m/>
    <m/>
    <m/>
    <s v="SIN INICIAR"/>
    <s v="EFECTIVO"/>
    <s v="ABIERTO"/>
    <m/>
    <s v=""/>
    <s v=""/>
    <s v=""/>
    <s v=""/>
    <s v=""/>
    <s v=""/>
    <s v=""/>
    <m/>
    <m/>
    <m/>
    <s v="SIN INICIAR"/>
    <s v="EFECTIVO"/>
    <s v="ABIERTO"/>
    <m/>
  </r>
  <r>
    <n v="447"/>
    <x v="1"/>
    <x v="6"/>
    <s v="Subdirección Administrativa y Financiera"/>
    <m/>
    <s v="2023_TH_H19"/>
    <m/>
    <x v="44"/>
    <x v="292"/>
    <m/>
    <s v="_x000a_1.Porque no se informa de manera oportuna al proceso de gestión de Talento Humano las personas contratadas con el fin de programar la inducción antes del inicio de actividades y por ende no hay manera de recordarle a los contratistas la obligación de tomar la inducción a tiempo._x000a_2. Porque, a pesar de existir en los contratos la obligación general, el supervisor designado no advierte al contratista que debe hacer  esta tarea antes del inicio de actividades._x000a_3. Por desconocimiento de los supervisores y porque no siempre hay personal de Gestión de Talento disponible para hacer la inducción antes del inicio de las actividades de cada contratista_x000a_"/>
    <s v="Por desconocimiento de los supervisores y porque no siempre hay personal de Gestión de Talento disponible para hacer la inducción  antes del inicio de las actividades de cada contratista"/>
    <s v="Acción correctiva"/>
    <s v="GC_AC9"/>
    <s v="Incluir  en el Manual de supervisión la definición  de una responsabilidad del supervisor la cual quedaría así: Verificar que el contratista realice la inducción en sst antes de iniciar con la ejecución del contrato "/>
    <s v="Manual actualizado"/>
    <n v="1"/>
    <d v="2024-08-01T00:00:00"/>
    <d v="2024-12-31T00:00:00"/>
    <n v="22.5"/>
    <s v="15. Gestión Contractual"/>
    <m/>
    <n v="0"/>
    <s v="La actividad se encuentra en proceso de construcción; actualmente se trabaja en la actualización del Manual de Supervisión para incluir como responsabilidad del supervisor la verificación de la inducción en SST previa al inicio de la ejecución contractual._x000a__x000a__x000a_"/>
    <n v="0"/>
    <d v="2026-05-11T00:00:00"/>
    <s v="Sin avance en la actividad"/>
    <n v="0"/>
    <x v="1"/>
    <d v="2026-05-15T00:00:00"/>
    <n v="0"/>
    <s v="No fue posible identificar evidencias para el presente período de análisis"/>
    <s v="VENCIDA"/>
    <s v="No aplica"/>
    <s v="No aplica"/>
    <s v="No aplica"/>
    <n v="0"/>
    <s v="La actividad se encuentra en proceso de construcción; actualmente se trabaja en la actualización del Manual de Supervisión para incluir como responsabilidad del supervisor la verificación de la inducción en SST previa al inicio de la ejecución contractual._x000a__x000a__x000a_"/>
    <n v="0"/>
    <s v="11/07/206"/>
    <s v="No se evidencian soportes de la actividad"/>
    <n v="0"/>
    <s v="VENCIDO"/>
    <m/>
    <m/>
    <m/>
    <m/>
    <m/>
    <s v="EFECTIVO"/>
    <s v="ABIERTO"/>
    <m/>
    <s v=""/>
    <s v=""/>
    <s v=""/>
    <s v=""/>
    <s v=""/>
    <s v=""/>
    <s v=""/>
    <m/>
    <m/>
    <m/>
    <s v="SIN INICIAR"/>
    <s v="EFECTIVO"/>
    <s v="ABIERTO"/>
    <m/>
    <s v=""/>
    <s v=""/>
    <s v=""/>
    <s v=""/>
    <s v=""/>
    <s v=""/>
    <s v=""/>
    <m/>
    <m/>
    <m/>
    <s v="SIN INICIAR"/>
    <s v="EFECTIVO"/>
    <s v="ABIERTO"/>
    <m/>
  </r>
  <r>
    <n v="448"/>
    <x v="1"/>
    <x v="6"/>
    <s v="Subdirección Administrativa y Financiera"/>
    <m/>
    <s v="2023_GD_H1"/>
    <m/>
    <x v="44"/>
    <x v="293"/>
    <s v="GESTIÓN DOCUMENTAL"/>
    <s v="1. Porque el proceso de gestión documental no tenía conocimiento de la normatividad_x000a_2. Porque no hubo una validación conjunta con el responsable del SG-SST de la Tabla de retención Documental._x000a_"/>
    <s v="Porque no hubo una validación conjunta entre el responsable de gestión documental y  el responsable del SG-SST de la Tabla de retención Documental."/>
    <s v="Acción correctiva"/>
    <s v="GD_AC10"/>
    <s v="Actualizar la tabla de retención documental en la cual se establezca los documentos que se deben conservar por 20 años contados a partir del cese de la relación laboral y validarlo con el Proceso de Talento Humano"/>
    <s v="Tabla de retención documental actualizada "/>
    <n v="1"/>
    <d v="2026-01-01T00:00:00"/>
    <d v="2026-12-31T00:00:00"/>
    <n v="54"/>
    <s v="17. Gestión Documental"/>
    <m/>
    <n v="0"/>
    <n v="0"/>
    <n v="0"/>
    <d v="2026-05-11T00:00:00"/>
    <s v="Se recibió información antigua por parte del proceso y no se evidencian soportes en la carpeta compartida por planeación"/>
    <n v="0"/>
    <x v="0"/>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SIN INICIAR"/>
    <s v="No aplica"/>
    <s v="No aplica"/>
    <s v="No aplica"/>
    <n v="0.1"/>
    <s v="En el marco del acuerdo con Planeación de trabajar sobre las TRD existentes, se contempla dentro de los acercamientos con cada proceso la revisión de los documentos que deben conservarse por 20 años tras el cese de la relación laboral, incluyendo la validación con el proceso de Talento Humano. A corte 30 de junio esta revisión aún no se ha adelantado de forma específica"/>
    <s v="https://dnbcgovco-my.sharepoint.com/my?id=%2Fpersonal%2Fplaneacion%5Fdnbc%5Fgov%5Fco%2FDocuments%2FDocumentos%20SIGE%2F6%2E%20Planes%2FPLAN%20DE%20MEJORA%2F2026%2F02%2E%20Seguimiento%20Segundo%20Trimestre%2F17%2E%20Gesti%C3%B3n%20Documental&amp;ga=1"/>
    <n v="46214"/>
    <s v="Se presenta borrador de informe sin socialización "/>
    <n v="0.1"/>
    <s v="EN EJECUCIÓN"/>
    <d v="2026-08-16T00:00:00"/>
    <n v="0.5"/>
    <s v="Se evidenció, durante los días 6 al 9 de julio de 2026, el inicio de las actividades de revisión y actualización de las Tablas de Retención Documental (TRD), mediante la programación de reuniones de acompañamiento con los líderes de los procesos, como insumo para su actualización."/>
    <s v="EN EJECUCIÓN"/>
    <m/>
    <s v="EFECTIVO"/>
    <s v="ABIERTO"/>
    <m/>
    <s v=""/>
    <s v=""/>
    <s v=""/>
    <s v=""/>
    <s v=""/>
    <s v=""/>
    <s v=""/>
    <m/>
    <m/>
    <m/>
    <s v="SIN INICIAR"/>
    <s v="EFECTIVO"/>
    <s v="ABIERTO"/>
    <m/>
    <s v=""/>
    <s v=""/>
    <s v=""/>
    <s v=""/>
    <s v=""/>
    <s v=""/>
    <s v=""/>
    <m/>
    <m/>
    <m/>
    <s v="SIN INICIAR"/>
    <s v="EFECTIVO"/>
    <s v="ABIERTO"/>
    <m/>
  </r>
  <r>
    <n v="449"/>
    <x v="1"/>
    <x v="6"/>
    <s v="Subdirección Administrativa y Financiera"/>
    <m/>
    <s v="2023_TH_H3"/>
    <m/>
    <x v="44"/>
    <x v="294"/>
    <m/>
    <s v="1. Porque no existe una herramienta que establezca las exigencias hacia los proveedores de la DNBC respecto al SG-SST en sus empresas._x000a_2. Porque no se ha visto la necesidad de hacerlo teniendo en cuenta que no se han presentado consecuencias pecuniarias o legales  hasta el momento_x000a_3. Porque no se ha sensibilizado permanentemente a los integrantes del comité de contratación para transmitir  la importancia de implementar el SG-SST y así mismo, exigirlo a los proveedores"/>
    <s v="Porque no se ha sensibilizado permanentemente a los integrantes del comité de contratación para transmitir  la importancia de implementar el SG-SST y así mismo, exigirlo a los proveedores"/>
    <s v="Acción correctiva"/>
    <s v="TH_AC27"/>
    <s v="Actas realizadas de comité COPASS donde se hace seguimiento a necesidades para el cumplimiento de politica de SST"/>
    <s v="Actas de comité"/>
    <n v="12"/>
    <d v="2026-01-01T00:00:00"/>
    <d v="2026-12-31T00:00:00"/>
    <n v="54"/>
    <s v="11. Gestión del Talento Humano"/>
    <s v="Procedimiento COPASS"/>
    <n v="0"/>
    <n v="0"/>
    <n v="0"/>
    <d v="2026-05-11T00:00:00"/>
    <s v="No se evidencia seguimiento"/>
    <n v="0"/>
    <x v="0"/>
    <d v="2026-05-15T00:00:00"/>
    <n v="0"/>
    <s v="No fue posible identificar evidencias para el presente período de análisis"/>
    <s v="SIN INICIAR"/>
    <s v="No aplica"/>
    <s v="No aplica"/>
    <s v="No aplica"/>
    <n v="1"/>
    <s v="se adjuntan acta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las actas correspondientes al 2 trimestre del 2026"/>
    <n v="0.25"/>
    <s v="EN EJECUCIÓN"/>
    <m/>
    <m/>
    <m/>
    <m/>
    <m/>
    <s v="EFECTIVO"/>
    <s v="ABIERTO"/>
    <m/>
    <s v=""/>
    <s v=""/>
    <s v=""/>
    <s v=""/>
    <s v=""/>
    <s v=""/>
    <s v=""/>
    <m/>
    <m/>
    <m/>
    <s v="SIN INICIAR"/>
    <s v="EFECTIVO"/>
    <s v="ABIERTO"/>
    <m/>
    <s v=""/>
    <s v=""/>
    <s v=""/>
    <s v=""/>
    <s v=""/>
    <s v=""/>
    <s v=""/>
    <m/>
    <m/>
    <m/>
    <s v="SIN INICIAR"/>
    <s v="EFECTIVO"/>
    <s v="ABIERTO"/>
    <m/>
  </r>
  <r>
    <n v="450"/>
    <x v="1"/>
    <x v="6"/>
    <s v="Subdirección Administrativa y Financiera"/>
    <m/>
    <s v="2023_TH_H3"/>
    <m/>
    <x v="44"/>
    <x v="294"/>
    <m/>
    <s v="_x000a_1. Porque no existe una herramienta que establezca las exigencias hacia los proveedores de la DNBC respecto al SG-SST en sus empresas._x000a_2. Porque no se ha visto la necesidad de hacerlo teniendo en cuenta que no se han presentado consecuencias pecuniarias o legales  hasta el momento_x000a_3. Porque no se ha sensibilizado permanentemente a los integrantes del comité SIGE para entender la importancia de implementar el SG-SST y así mismo, exigirlo a los proveedores_x000a_Porque siempre hay amparos "/>
    <s v="Porque no se ha sensibilizado permanentemente a los integrantes del comité SIGE para entender la importancia de implementar el SG-SST y así mismo, exigirlo a los proveedores para evitar consecuencias en la DNBC"/>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m/>
    <m/>
    <m/>
    <m/>
    <m/>
    <s v="EFECTIVO"/>
    <s v="ABIERTO"/>
    <m/>
    <s v=""/>
    <s v=""/>
    <s v=""/>
    <s v=""/>
    <s v=""/>
    <s v=""/>
    <s v=""/>
    <m/>
    <m/>
    <m/>
    <s v="SIN INICIAR"/>
    <s v="EFECTIVO"/>
    <s v="ABIERTO"/>
    <m/>
    <s v=""/>
    <s v=""/>
    <s v=""/>
    <s v=""/>
    <s v=""/>
    <s v=""/>
    <s v=""/>
    <m/>
    <m/>
    <m/>
    <s v="SIN INICIAR"/>
    <s v="EFECTIVO"/>
    <s v="ABIERTO"/>
    <m/>
  </r>
  <r>
    <n v="451"/>
    <x v="1"/>
    <x v="6"/>
    <s v="Subdirección Administrativa y Financiera"/>
    <m/>
    <s v="2023_CO_H1"/>
    <m/>
    <x v="44"/>
    <x v="295"/>
    <m/>
    <s v="_x000a_1. Porque no existe una actualización del manual de supervisión que establezca las exigencias hacia los proveedores, contratistas y subcontratistas de la DNBC respecto al SG-SST de la DNBC._x000a_2. Porque no se ha visto la necesidad de hacerlo teniendo en cuenta que no se han presentado consecuencias pecuniarias o legales  hasta el momento_x000a_3. Porque no se ha sensibilizado permanentemente a los integrantes del comité SIGE para entender la importancia de implementar el SG-SST y así mismo, exigirlo a los proveedores"/>
    <s v="Porque no se ha sensibilizado permanentemente a los integrantes del comité SIGE, a los funcionarios y contratistas, para entender la importancia de implementar el SG-SST y así mismo, exigirlo a los proveedores"/>
    <s v="Acción correctiva"/>
    <s v="GC_AC17"/>
    <s v="_x000a_Incluir una obligación de cumplimiento mensual en los contratos de prestación de servicios en donde se exija la asistencia presencial y/o virtual a una actividad en SST (solo en contratos nuevos)"/>
    <s v="% Contratos con obligación incluida = (contratos con obligación incluida / totalidad de los contratos)*100"/>
    <n v="1"/>
    <d v="2024-08-01T00:00:00"/>
    <d v="2024-12-31T00:00:00"/>
    <n v="22.5"/>
    <s v="15. Gestión Contractual"/>
    <m/>
    <n v="1"/>
    <s v="La actividad tuvo cumplimiento. En los contratos de prestación de servicios suscritos a partir de la vigencia 2026, se incluyó dentro de las obligaciones generales del clausulado contractual una disposición que exige la asistencia mensual, presencial y/o virtual, a actividades en Seguridad y Salud en el Trabajo (SST), en cumplimiento de la normativa vigente y del decreto aplicable que regula esta obligación. Como evidencia se cuenta con los contratos suscritos que incorporan dicha obligación, permitiendo verificar el cumplimiento del indicador establecido._x000a_"/>
    <s v="https://dnbcgovco-my.sharepoint.com/personal/planeacion_dnbc_gov_co/_layouts/15/onedrive.aspx?id=%2Fpersonal%2Fplaneacion%5Fdnbc%5Fgov%5Fco%2FDocuments%2FDocumentos%20SIGE%2F6%2E%20Planes%2FPLAN%20DE%20MEJORA%2F2026%2F01%2E%20Seguimiento%20Primer%20Trimestre%2F15%2E%20Gesti%C3%B3n%20Contractual%2FGC%5FAC17&amp;viewid=efb70791%2Db8ab%2D49e7%2Db552%2Dd3d4cbe976b9&amp;ct=1777387045307&amp;or=OWA%2DNT%2DMail"/>
    <d v="2026-05-11T00:00:00"/>
    <s v="Se incluyen clausulados de la vigencia 2026 donde se evidencia la actividad"/>
    <n v="1"/>
    <x v="2"/>
    <d v="2026-05-15T00:00:00"/>
    <n v="1"/>
    <s v="Se presentan como evidencias los anexos al clausulado específico de los contratos No. 179 de 2025 y Nos. 036 y 038 de 2026, mediante los cuales se incorpora la obligación de asistir mensualmente, de manera presencial y/o virtual, a las actividades de Seguridad y Salud en el Trabajo (SST). Los soportes aportados permiten verificar la inclusión de esta obligación en los contratos nuevos, conforme a la acción correctiva formulada y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La actividad tuvo cumplimiento. En los contratos de prestación de servicios suscritos a partir de la vigencia 2026, se incluyó dentro de las obligaciones generales del clausulado contractual una disposición que exige la asistencia mensual, presencial y/o virtual, a actividades en Seguridad y Salud en el Trabajo (SST), en cumplimiento de la normativa vigente y del decreto aplicable que regula esta obligación. Como evidencia se cuenta con los contratos suscritos que incorporan dicha obligación, permitiendo verificar el cumplimiento del indicador establecido.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Actividad con cumplimiento reportado en el primer trimestre 2026"/>
    <n v="1"/>
    <s v="CUMPLIDO"/>
    <m/>
    <m/>
    <m/>
    <m/>
    <m/>
    <s v="EFECTIVO"/>
    <s v="ABIERTO"/>
    <m/>
    <s v=""/>
    <s v=""/>
    <s v=""/>
    <s v=""/>
    <s v=""/>
    <s v=""/>
    <s v=""/>
    <m/>
    <m/>
    <m/>
    <s v="SIN INICIAR"/>
    <s v="EFECTIVO"/>
    <s v="ABIERTO"/>
    <m/>
    <s v=""/>
    <s v=""/>
    <s v=""/>
    <s v=""/>
    <s v=""/>
    <s v=""/>
    <s v=""/>
    <m/>
    <m/>
    <m/>
    <s v="SIN INICIAR"/>
    <s v="EFECTIVO"/>
    <s v="ABIERTO"/>
    <m/>
  </r>
  <r>
    <n v="452"/>
    <x v="1"/>
    <x v="6"/>
    <s v="Subdirección Administrativa y Financiera"/>
    <m/>
    <s v="2023_TH_H16"/>
    <m/>
    <x v="44"/>
    <x v="296"/>
    <m/>
    <s v="1. Porque la entidad no dispone de caja menor que permita contar con recurso para remitir a exámenes medicos.2. Porque el recurso inicial de funcionamiento  asignado a la DNBC no alcanzaba para cubrir las necesidad del SG-SST . 3. Porque no se asignan  los recursos de funcionamiento necesarios por parte del Ministerio de Hacienda asignados a la DNBC desde un inicio de la vigencia._x000a_"/>
    <s v=" Porque no se asignan  los recursos de funcionamiento necesarios por parte del Ministerio de Hacienda asignados a la DNBC desde un inicio de la vigencia."/>
    <s v="Acción correctiva"/>
    <s v="TH_AC23"/>
    <s v="Realizar diagnostico de necesidades y ejecutar  los recursos asignados  oportunamente, obedeciendo  el cronograma de actividades del SG-SST formulado de acuerdo con la necesidad del sistema en   la DNBC"/>
    <s v="(Recursos asignados ejecutados oportunamente de acuerdo con cronograma de actividades/ recursos  asignados  para el SG-SST)*100"/>
    <n v="1"/>
    <d v="2026-01-01T00:00:00"/>
    <d v="2026-12-31T00:00:00"/>
    <n v="54"/>
    <s v="11. Gestión del Talento Humano"/>
    <m/>
    <n v="0"/>
    <n v="0"/>
    <n v="0"/>
    <d v="2026-05-11T00:00:00"/>
    <s v="No se evidencia seguimiento"/>
    <n v="0"/>
    <x v="0"/>
    <d v="2026-05-15T00:00:00"/>
    <n v="0"/>
    <s v="No fue posible identificar evidencias para el presente período de análisis"/>
    <s v="SIN INICIAR"/>
    <s v="No aplica"/>
    <s v="No aplica"/>
    <s v="No aplica"/>
    <n v="1"/>
    <s v="se adjunta diagnostico de necesidad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n v="0.2"/>
    <s v="EN EJECUCIÓN"/>
    <m/>
    <m/>
    <m/>
    <m/>
    <m/>
    <s v="EFECTIVO"/>
    <s v="ABIERTO"/>
    <m/>
    <s v=""/>
    <s v=""/>
    <s v=""/>
    <s v=""/>
    <s v=""/>
    <s v=""/>
    <s v=""/>
    <m/>
    <m/>
    <m/>
    <s v="SIN INICIAR"/>
    <s v="EFECTIVO"/>
    <s v="ABIERTO"/>
    <m/>
    <s v=""/>
    <s v=""/>
    <s v=""/>
    <s v=""/>
    <s v=""/>
    <s v=""/>
    <s v=""/>
    <m/>
    <m/>
    <m/>
    <s v="SIN INICIAR"/>
    <s v="EFECTIVO"/>
    <s v="ABIERTO"/>
    <m/>
  </r>
  <r>
    <n v="453"/>
    <x v="1"/>
    <x v="6"/>
    <s v="Subdirección Administrativa y Financiera"/>
    <m/>
    <s v="2023_TH_H30"/>
    <m/>
    <x v="44"/>
    <x v="297"/>
    <m/>
    <s v="1.Porque no se informa de manera oportuna al proceso de gestión de Talento Humano las personas contratadas con el fin de programar la aplicación del perfil sociodemográfico antes del inicio de actividades y por ende no hay manera de recordarle a los contratistas la obligación de realizarlo._x000a_2. Porque, a pesar de existir en los contratos la obligación general, el supervisor designado no advierte al contratista que debe hacer  esta tarea antes del inicio de actividades._x000a_3. Porque hay desconocimiento de los supervisores y porque no siempre hay personal de Gestión de Talento Humano disponible para depurar y aplicar la herramienta  antes del inicio de las actividades de cada contratista.. _x000a_"/>
    <s v="Porque hay desconocimiento de los supervisores y porque no siempre hay personal de Gestión de Talento Humano disponible para depurar y aplicar la herramienta  antes del inicio de las actividades de cada contratista..  "/>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m/>
    <m/>
    <m/>
    <m/>
    <m/>
    <s v="EFECTIVO"/>
    <s v="ABIERTO"/>
    <m/>
    <s v=""/>
    <s v=""/>
    <s v=""/>
    <s v=""/>
    <s v=""/>
    <s v=""/>
    <s v=""/>
    <m/>
    <m/>
    <m/>
    <s v="SIN INICIAR"/>
    <s v="EFECTIVO"/>
    <s v="ABIERTO"/>
    <m/>
    <s v=""/>
    <s v=""/>
    <s v=""/>
    <s v=""/>
    <s v=""/>
    <s v=""/>
    <s v=""/>
    <m/>
    <m/>
    <m/>
    <s v="SIN INICIAR"/>
    <s v="EFECTIVO"/>
    <s v="ABIERTO"/>
    <m/>
  </r>
  <r>
    <n v="454"/>
    <x v="1"/>
    <x v="6"/>
    <s v="Subdirección Administrativa y Financiera"/>
    <m/>
    <s v="2023_TH_H30"/>
    <m/>
    <x v="44"/>
    <x v="297"/>
    <m/>
    <s v="_x000a_1. Porque la descarga de información para el análisis del perfil sociodemográfico se alimenta continuamente en OneDrive y al ser descargada esta información, incluía datos históricos desactualizados_x000a_2. Porque no se había evidenciado la necesidad de actualización teniendo en cuenta que siempre se solicitaba diligenciar un nuevo perfil sociodemográfico generando desgaste administrativo._x000a_3. Porque no se ha establecido un control adecuado de depuración que  permita mantener la base de datos actualizada en lugar de solicitar continuamente su diligenciamiento"/>
    <s v="Porque no se ha establecido un control adecuado de depuración que  permita mantener la base de datos actualizada en lugar de solicitar continuamente su diligenciamiento"/>
    <s v="Acción correctiva"/>
    <s v="TH_AC28"/>
    <s v="Solictar diligenciamiento de encuesta de Perfil Sociodemografico"/>
    <s v="Solicitudes de Información realizada_x000a_"/>
    <n v="2"/>
    <d v="2026-03-01T00:00:00"/>
    <d v="2026-12-31T00:00:00"/>
    <n v="45"/>
    <s v="11. Gestión del Talento Humano"/>
    <m/>
    <n v="0"/>
    <n v="0"/>
    <n v="0"/>
    <d v="2026-05-11T00:00:00"/>
    <s v="No se evidencia seguimiento"/>
    <n v="0"/>
    <x v="0"/>
    <d v="2026-05-15T00:00:00"/>
    <n v="0"/>
    <s v="No fue posible identificar evidencias para el presente período de análisis"/>
    <s v="SIN INICIAR"/>
    <s v="No aplica"/>
    <s v="No aplica"/>
    <s v="No aplica"/>
    <n v="1"/>
    <s v="se adjunta reporte de encuesta"/>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información sobre la encuesta sociodemografica realizada en el 2026. Información primer semestre"/>
    <n v="0.5"/>
    <s v="EN EJECUCIÓN"/>
    <m/>
    <m/>
    <m/>
    <m/>
    <m/>
    <s v="EFECTIVO"/>
    <s v="ABIERTO"/>
    <m/>
    <s v=""/>
    <s v=""/>
    <s v=""/>
    <s v=""/>
    <s v=""/>
    <s v=""/>
    <s v=""/>
    <m/>
    <m/>
    <m/>
    <s v="SIN INICIAR"/>
    <s v="EFECTIVO"/>
    <s v="ABIERTO"/>
    <m/>
    <s v=""/>
    <s v=""/>
    <s v=""/>
    <s v=""/>
    <s v=""/>
    <s v=""/>
    <s v=""/>
    <m/>
    <m/>
    <m/>
    <s v="SIN INICIAR"/>
    <s v="EFECTIVO"/>
    <s v="ABIERTO"/>
    <m/>
  </r>
  <r>
    <n v="455"/>
    <x v="1"/>
    <x v="6"/>
    <s v="Subdirección Administrativa y Financiera"/>
    <m/>
    <s v="2023_TH_H30"/>
    <m/>
    <x v="44"/>
    <x v="297"/>
    <m/>
    <s v="_x000a_1. Porque la descarga de información para el análisis del perfil sociodemográfico se alimenta continuamente en OneDrive y al ser descargada esta información, incluía datos históricos desactualizados_x000a_2. Porque no se había evidenciado la necesidad de actualización teniendo en cuenta que siempre se solicitaba diligenciar un nuevo perfil sociodemográfico generando desgaste administrativo._x000a_3. Porque no se ha establecido un control adecuado de depuración que  permita mantener la base de datos actualizada en lugar de solicitar continuamente su diligenciamiento"/>
    <s v="Porque no se ha establecido un control adecuado de depuración que  permita mantener la base de datos actualizada en lugar de solicitar continuamente su diligenciamiento"/>
    <s v="Acción correctiva"/>
    <s v="TH_AC29"/>
    <s v="Informe de depuración de la base de datos del perfil sociodemográfico con el fin de eliminar servidores públicos que ya no trabajan en la DNBC"/>
    <s v="Informes Realizados"/>
    <n v="2"/>
    <d v="2026-03-01T00:00:00"/>
    <d v="2026-12-31T00:00:00"/>
    <n v="45"/>
    <s v="11. Gestión del Talento Humano"/>
    <m/>
    <n v="0"/>
    <n v="0"/>
    <n v="0"/>
    <d v="2026-05-11T00:00:00"/>
    <s v="No se evidencia seguimiento"/>
    <n v="0"/>
    <x v="0"/>
    <d v="2026-05-15T00:00:00"/>
    <n v="0"/>
    <s v="No fue posible identificar evidencias para el presente período de análisis"/>
    <s v="SIN INICIAR"/>
    <s v="No aplica"/>
    <s v="No aplica"/>
    <s v="No aplica"/>
    <n v="1"/>
    <s v="se adjunta la base de datos depurada"/>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bases de datos de información. No se evidencia elaboración de informe"/>
    <n v="0.5"/>
    <s v="EN EJECUCIÓN"/>
    <m/>
    <m/>
    <m/>
    <m/>
    <m/>
    <s v="EFECTIVO"/>
    <s v="ABIERTO"/>
    <m/>
    <s v=""/>
    <s v=""/>
    <s v=""/>
    <s v=""/>
    <s v=""/>
    <s v=""/>
    <s v=""/>
    <m/>
    <m/>
    <m/>
    <s v="SIN INICIAR"/>
    <s v="EFECTIVO"/>
    <s v="ABIERTO"/>
    <m/>
    <s v=""/>
    <s v=""/>
    <s v=""/>
    <s v=""/>
    <s v=""/>
    <s v=""/>
    <s v=""/>
    <m/>
    <m/>
    <m/>
    <s v="SIN INICIAR"/>
    <s v="EFECTIVO"/>
    <s v="ABIERTO"/>
    <m/>
  </r>
  <r>
    <n v="456"/>
    <x v="1"/>
    <x v="6"/>
    <s v="Subdirección Administrativa y Financiera"/>
    <m/>
    <s v="2023_TH_H27"/>
    <m/>
    <x v="44"/>
    <x v="298"/>
    <m/>
    <s v="_x000a_1. Porque  en el desarrollo de la auditoria el proceso de SST  se encontraba actualizando la matriz de Peligros _x000a_2. Porque La matriz evaluada en la auditoria se encontraba incompleta y mal formulada en su evaluación._x000a_3. Porque  la normatividad vigente respecto a la identificación de peligros, evaluación y valoración de riesgos cambia continuamente lo que lleva a posibles omisiones en la identificación de estos. Por otra parte, no se utiliza adecuadamente a metodología de identificación de peligros, evaluación y valoración de riesgos."/>
    <s v="Porque  la normatividad vigente respecto a la identificación de peligros, evaluación y valoración de riesgos cambia continuamente lo que lleva a posibles omisiones en la identificación de estos. Por otra parte, no se utiliza adecuadamente a metodología de identificación de peligros, evaluación y valoración de riesgos."/>
    <s v="Acción correctiva"/>
    <s v="TH_AC30"/>
    <s v="Actualizar la matriz de peligros de manera anual o cada vez que se presenten cambios en las instalaciones, maquinaria o equipo"/>
    <s v="% de actualizaciones realizadas = (Matriz actualizada/ actualizaciones necesarias por cambio en normatividad vigente)"/>
    <n v="1"/>
    <d v="2026-03-01T00:00:00"/>
    <d v="2026-06-30T00:00:00"/>
    <n v="17.849999999999998"/>
    <s v="11. Gestión del Talento Humano"/>
    <m/>
    <n v="0"/>
    <n v="0"/>
    <n v="0"/>
    <d v="2026-05-11T00:00:00"/>
    <s v="No se evidencia seguimiento"/>
    <n v="0"/>
    <x v="0"/>
    <d v="2026-05-15T00:00:00"/>
    <n v="0"/>
    <s v="No fue posible identificar evidencias para el presente período de análisis"/>
    <s v="SIN INICIAR"/>
    <s v="No aplica"/>
    <s v="No aplica"/>
    <s v="No aplica"/>
    <n v="1"/>
    <s v="se adjunta matriz de peligro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matrices. No se presentan actualizaciones durante la vigencia"/>
    <n v="0.5"/>
    <s v="EN EJECUCIÓN"/>
    <m/>
    <m/>
    <m/>
    <m/>
    <m/>
    <s v="EFECTIVO"/>
    <s v="ABIERTO"/>
    <m/>
    <s v=""/>
    <s v=""/>
    <s v=""/>
    <s v=""/>
    <s v=""/>
    <s v=""/>
    <s v=""/>
    <m/>
    <m/>
    <m/>
    <s v="SIN INICIAR"/>
    <s v="EFECTIVO"/>
    <s v="ABIERTO"/>
    <m/>
    <s v=""/>
    <s v=""/>
    <s v=""/>
    <s v=""/>
    <s v=""/>
    <s v=""/>
    <s v=""/>
    <m/>
    <m/>
    <m/>
    <s v="SIN INICIAR"/>
    <s v="EFECTIVO"/>
    <s v="ABIERTO"/>
    <m/>
  </r>
  <r>
    <n v="457"/>
    <x v="1"/>
    <x v="6"/>
    <s v="Subdirección Administrativa y Financiera"/>
    <m/>
    <s v="2023_TH_H7"/>
    <m/>
    <x v="44"/>
    <x v="299"/>
    <m/>
    <s v="_x000a_1. Porque no se contempló  en el cronograma de trabajo con la ARL la inspección de las personas que trabajan desde casa_x000a_2. Porque no se hizo un análisis integral de las necesidades del SG-SST que permitiera hacer esta solicitud de manera oportuna_x000a_3. Porque  no se realizó una revisión con el gestor y el líder del proceso de gestión de Talento Humano del cronograma establecido con la ARL debido a un exceso de temas pendientes"/>
    <s v="Porque  no se realizó una revisión con el gestor y el líder del proceso de gestión de Talento Humano del cronograma establecido con la ARL debido a un exceso de temas pendientes"/>
    <s v="Acción correctiva"/>
    <s v="TH_AC58"/>
    <s v="Comunicar de manera oportuna a través de las actas mensuales de referentes estratégicos las decisiones a tomar frente a los asuntos importantes en la implementación del SG-SST"/>
    <s v="Reuniones con el Subdirector Administrativo y Financiero (actas de referentes estratégicos)"/>
    <n v="6"/>
    <d v="2024-06-01T00:00:00"/>
    <d v="2024-12-31T00:00:00"/>
    <n v="31.500000000000004"/>
    <s v="11. Gestión del Talento Humano"/>
    <m/>
    <n v="1"/>
    <s v="se aportan listas de asistecia"/>
    <s v="TH_AC58.pdf"/>
    <d v="2026-05-11T00:00:00"/>
    <s v="Se aportan listas de asistencia de desvinculación, inducción, y acuerdos sindicales, los cuales no se encuentra relación con la actividad planteada"/>
    <n v="0"/>
    <x v="1"/>
    <d v="2026-05-15T00:00:00"/>
    <n v="0"/>
    <s v="No fue posible identificar evidencias para el presente período de análisis"/>
    <s v="VENCIDA"/>
    <s v="No aplica"/>
    <s v="No aplica"/>
    <s v="No aplica"/>
    <n v="1"/>
    <s v="se adjuntan actas mensual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incluyen informes sin evidenciar a quien se socializa"/>
    <n v="0"/>
    <s v="VENCIDO"/>
    <m/>
    <m/>
    <m/>
    <m/>
    <m/>
    <s v="EFECTIVO"/>
    <s v="ABIERTO"/>
    <m/>
    <s v=""/>
    <s v=""/>
    <s v=""/>
    <s v=""/>
    <s v=""/>
    <s v=""/>
    <s v=""/>
    <m/>
    <m/>
    <m/>
    <s v="SIN INICIAR"/>
    <s v="EFECTIVO"/>
    <s v="ABIERTO"/>
    <m/>
    <s v=""/>
    <s v=""/>
    <s v=""/>
    <s v=""/>
    <s v=""/>
    <s v=""/>
    <s v=""/>
    <m/>
    <m/>
    <m/>
    <s v="SIN INICIAR"/>
    <s v="EFECTIVO"/>
    <s v="ABIERTO"/>
    <m/>
  </r>
  <r>
    <n v="458"/>
    <x v="1"/>
    <x v="6"/>
    <s v="Subdirección Administrativa y Financiera"/>
    <m/>
    <s v="2023_TH_H7"/>
    <m/>
    <x v="44"/>
    <x v="299"/>
    <m/>
    <s v="_x000a_1. Porque no se contempló  en el cronograma de trabajo con la ARL la inspección de las personas que trabajan desde casa_x000a_2. Porque no se hizo un análisis integral de las necesidades del SG-SST que permitiera hacer esta solicitud de manera oportuna_x000a_3. Porque  no se realizó una revisión con el gestor y el líder del proceso de gestión de Talento Humano del cronograma establecido con la ARL debido a un exceso de temas pendientes"/>
    <s v="Porque  no se realizó una revisión con el gestor y el líder del proceso de gestión de Talento Humano del cronograma establecido con la ARL debido a un exceso de temas pendientes"/>
    <s v="Acción correctiva"/>
    <s v="TH_AC31"/>
    <s v="Realizar las inspecciones  de los puestos de trabajo en casa de acuerdo con el cronograma de trabajo con la ARL"/>
    <s v="Informe Inspecciones  de puestos de trabajo en casa realizadas"/>
    <n v="1"/>
    <d v="2026-03-01T00:00:00"/>
    <d v="2026-06-30T00:00:00"/>
    <n v="17.849999999999998"/>
    <s v="11. Gestión del Talento Humano"/>
    <m/>
    <n v="0"/>
    <n v="0"/>
    <n v="0"/>
    <d v="2026-05-11T00:00:00"/>
    <s v="No se evidencia seguimiento"/>
    <n v="0"/>
    <x v="0"/>
    <d v="2026-05-15T00:00:00"/>
    <n v="0"/>
    <s v="No fue posible identificar evidencias para el presente período de análisis"/>
    <s v="SIN INICIAR"/>
    <s v="No aplica"/>
    <s v="No aplica"/>
    <s v="No aplica"/>
    <n v="1"/>
    <s v="se adjunta informe"/>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No se evidencia informe en mención"/>
    <n v="0"/>
    <s v="EN EJECUCIÓN"/>
    <m/>
    <m/>
    <m/>
    <m/>
    <m/>
    <s v="EFECTIVO"/>
    <s v="ABIERTO"/>
    <m/>
    <s v=""/>
    <s v=""/>
    <s v=""/>
    <s v=""/>
    <s v=""/>
    <s v=""/>
    <s v=""/>
    <m/>
    <m/>
    <m/>
    <s v="SIN INICIAR"/>
    <s v="EFECTIVO"/>
    <s v="ABIERTO"/>
    <m/>
    <s v=""/>
    <s v=""/>
    <s v=""/>
    <s v=""/>
    <s v=""/>
    <s v=""/>
    <s v=""/>
    <m/>
    <m/>
    <m/>
    <s v="SIN INICIAR"/>
    <s v="EFECTIVO"/>
    <s v="ABIERTO"/>
    <m/>
  </r>
  <r>
    <n v="459"/>
    <x v="1"/>
    <x v="6"/>
    <s v="Subdirección Administrativa y Financiera"/>
    <m/>
    <s v="2023_TH_H15"/>
    <m/>
    <x v="44"/>
    <x v="300"/>
    <m/>
    <s v="1-Porque solo se considero el personal del almacén._x000a_2. Porque la persona a cargo del sg-sst consideró lo más necesario únicamente según su criterio.  3. Porque los recursos de la DNBC son escasos para la compra de EPP."/>
    <s v="Porque los recursos de la DNBC son escasos para la compra de EPP solo se entregaron EPP al personal de almacén y no a todos los que lo necesitaban"/>
    <s v="Acción correctiva"/>
    <s v="TH_AC23"/>
    <s v="Realizar diagnostico de necesidades y ejecutar  los recursos asignados  oportunamente, obedeciendo  el cronograma de actividades del SG-SST formulado de acuerdo con la necesidad del sistema en   la DNBC"/>
    <s v="(Recursos asignados ejecutados oportunamente de acuerdo con cronograma de actividades/ recursos  asignados  para el SG-SST)*100"/>
    <n v="1"/>
    <d v="2026-01-01T00:00:00"/>
    <d v="2026-12-31T00:00:00"/>
    <n v="54"/>
    <s v="11. Gestión del Talento Humano"/>
    <m/>
    <n v="0"/>
    <n v="0"/>
    <n v="0"/>
    <d v="2026-05-11T00:00:00"/>
    <s v="No se evidencia seguimiento"/>
    <n v="0"/>
    <x v="0"/>
    <d v="2026-05-15T00:00:00"/>
    <n v="0"/>
    <s v="No fue posible identificar evidencias para el presente período de análisis"/>
    <s v="SIN INICIAR"/>
    <s v="No aplica"/>
    <s v="No aplica"/>
    <s v="No aplica"/>
    <n v="1"/>
    <s v="se adjunta diagnostico de necesidad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n v="0.2"/>
    <s v="EN EJECUCIÓN"/>
    <m/>
    <m/>
    <m/>
    <m/>
    <m/>
    <s v="EFECTIVO"/>
    <s v="ABIERTO"/>
    <m/>
    <s v=""/>
    <s v=""/>
    <s v=""/>
    <s v=""/>
    <s v=""/>
    <s v=""/>
    <s v=""/>
    <m/>
    <m/>
    <m/>
    <s v="SIN INICIAR"/>
    <s v="EFECTIVO"/>
    <s v="ABIERTO"/>
    <m/>
    <s v=""/>
    <s v=""/>
    <s v=""/>
    <s v=""/>
    <s v=""/>
    <s v=""/>
    <s v=""/>
    <m/>
    <m/>
    <m/>
    <s v="SIN INICIAR"/>
    <s v="EFECTIVO"/>
    <s v="ABIERTO"/>
    <m/>
  </r>
  <r>
    <n v="460"/>
    <x v="1"/>
    <x v="6"/>
    <s v="Subdirección Administrativa y Financiera"/>
    <m/>
    <s v="2023_TH_H15"/>
    <m/>
    <x v="44"/>
    <x v="300"/>
    <m/>
    <s v="1-Porque solo se considero el personal del almacén._x000a_2. Porque la persona a cargo del sg-sst consideró lo más necesario únicamente según su criterio._x000a_ 3. Porque los recursos de la DNBC son escasos para la compra de EPP."/>
    <s v="Porque los recursos de la DNBC son escasos para la compra de EPP."/>
    <s v="Acción correctiva"/>
    <s v="TH_AC32"/>
    <s v="Actualizar la matriz de EPP"/>
    <s v="Matriz EPP actualizada"/>
    <n v="1"/>
    <d v="2026-03-01T00:00:00"/>
    <d v="2026-06-30T00:00:00"/>
    <n v="17.849999999999998"/>
    <s v="11. Gestión del Talento Humano"/>
    <m/>
    <n v="0"/>
    <n v="0"/>
    <n v="0"/>
    <d v="2026-05-11T00:00:00"/>
    <s v="No se evidencia seguimiento"/>
    <n v="0"/>
    <x v="0"/>
    <d v="2026-05-15T00:00:00"/>
    <n v="0"/>
    <s v="No fue posible identificar evidencias para el presente período de análisis"/>
    <s v="SIN INICIAR"/>
    <s v="No aplica"/>
    <s v="No aplica"/>
    <s v="No aplica"/>
    <n v="1"/>
    <s v="se adjunta matriz EPP"/>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No se evidencia seguimiento"/>
    <n v="0"/>
    <s v="EN EJECUCIÓN"/>
    <m/>
    <m/>
    <m/>
    <m/>
    <m/>
    <s v="EFECTIVO"/>
    <s v="ABIERTO"/>
    <m/>
    <s v=""/>
    <s v=""/>
    <s v=""/>
    <s v=""/>
    <s v=""/>
    <s v=""/>
    <s v=""/>
    <m/>
    <m/>
    <m/>
    <s v="SIN INICIAR"/>
    <s v="EFECTIVO"/>
    <s v="ABIERTO"/>
    <m/>
    <s v=""/>
    <s v=""/>
    <s v=""/>
    <s v=""/>
    <s v=""/>
    <s v=""/>
    <s v=""/>
    <m/>
    <m/>
    <m/>
    <s v="SIN INICIAR"/>
    <s v="EFECTIVO"/>
    <s v="ABIERTO"/>
    <m/>
  </r>
  <r>
    <n v="461"/>
    <x v="1"/>
    <x v="6"/>
    <s v="Subdirección Administrativa y Financiera"/>
    <m/>
    <s v="2023_TH_H22"/>
    <m/>
    <x v="44"/>
    <x v="301"/>
    <m/>
    <s v="1. Porque la persona encargada de SG-SST no lo consideró  necesario. _x000a_2. Porque  no sabia que, a pesar de   que no se presentaran cambios respecto a la inspección realizada en el mes de Mayo por falta de presupuesto y se  encontraran los mismos hallazgos, era necesario hacerlo.._x000a_3. Porque no hay un procedimiento de inspecciones vigente."/>
    <s v="Porque no hay un procedimiento de inspecciones vigente."/>
    <s v="Acción correctiva"/>
    <s v="TH_AC33"/>
    <s v="Formular el procedimiento de inspecciones en la cual se establezca la periodicidad de las inspecciones de  estado y uso de EPP, botiquines de emergencia, vehículos, camillas, DEA y extintores "/>
    <s v="Procedimiento formulado y formalizado"/>
    <n v="1"/>
    <d v="2026-03-01T00:00:00"/>
    <d v="2026-06-30T00:00:00"/>
    <n v="17.849999999999998"/>
    <s v="11. Gestión del Talento Humano"/>
    <s v="Informar como está procedimiento COPASS"/>
    <n v="0"/>
    <n v="0"/>
    <n v="0"/>
    <d v="2026-05-11T00:00:00"/>
    <s v="No se evidencia seguimiento"/>
    <n v="0"/>
    <x v="0"/>
    <d v="2026-05-15T00:00:00"/>
    <n v="0"/>
    <s v="No fue posible identificar evidencias para el presente período de análisis"/>
    <s v="SIN INICIAR"/>
    <s v="No aplica"/>
    <s v="No aplica"/>
    <s v="No aplica"/>
    <n v="1"/>
    <s v="se adjunta procedimient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n v="0.2"/>
    <s v="EN EJECUCIÓN"/>
    <m/>
    <m/>
    <m/>
    <m/>
    <m/>
    <s v="EFECTIVO"/>
    <s v="ABIERTO"/>
    <m/>
    <s v=""/>
    <s v=""/>
    <s v=""/>
    <s v=""/>
    <s v=""/>
    <s v=""/>
    <s v=""/>
    <m/>
    <m/>
    <m/>
    <s v="SIN INICIAR"/>
    <s v="EFECTIVO"/>
    <s v="ABIERTO"/>
    <m/>
    <s v=""/>
    <s v=""/>
    <s v=""/>
    <s v=""/>
    <s v=""/>
    <s v=""/>
    <s v=""/>
    <m/>
    <m/>
    <m/>
    <s v="SIN INICIAR"/>
    <s v="EFECTIVO"/>
    <s v="ABIERTO"/>
    <m/>
  </r>
  <r>
    <n v="462"/>
    <x v="1"/>
    <x v="6"/>
    <s v="Subdirección Administrativa y Financiera"/>
    <m/>
    <s v="2023_AD_H7"/>
    <m/>
    <x v="44"/>
    <x v="302"/>
    <m/>
    <s v="1- Porque había exceso de tareas en el área administrativa._x000a_2. Porque había alta rotación de personal  contratado lo cual evitaba mantener continuidad en los procesos e identificar la importancia de las acciones preventivas._x000a_3.Porque no era posible establecer una comunicación oportuna con SST con el fin de realizar este programa de mantenimiento preventivo."/>
    <s v="Porque no se ha establecido  una comunicación oportuna con SST con el fin de realizar este programa de mantenimiento preventivo"/>
    <s v="Acción correctiva"/>
    <s v="GA_AC03"/>
    <s v="Elaborar y Ejecutar plan o programa de mantenimiento exigidos por la norma."/>
    <s v="Plan o programa de mantenimiento ejecutado"/>
    <n v="1"/>
    <d v="2026-05-01T00:00:00"/>
    <d v="2026-12-31T00:00:00"/>
    <n v="36"/>
    <s v="14. Gestión Administrativa"/>
    <m/>
    <n v="0"/>
    <s v="En proceso de elaboración "/>
    <s v="https://dnbcgovco-my.sharepoint.com/:f:/g/personal/planeacion_dnbc_gov_co/IgCHix03hdsORJdFzXwbKzzkAYCwKvT-WMSbymO7s_ZNdBo?e=tzOHt9"/>
    <d v="2026-05-11T00:00:00"/>
    <s v="No se evidencia avance para el periodo"/>
    <n v="0"/>
    <x v="0"/>
    <d v="2026-05-29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s v="EN EJECUCIÓN"/>
    <m/>
    <m/>
    <m/>
    <m/>
    <m/>
    <s v="EFECTIVO"/>
    <s v="ABIERTO"/>
    <m/>
    <s v=""/>
    <s v=""/>
    <s v=""/>
    <s v=""/>
    <s v=""/>
    <s v=""/>
    <s v=""/>
    <m/>
    <m/>
    <m/>
    <s v="SIN INICIAR"/>
    <s v="EFECTIVO"/>
    <s v="ABIERTO"/>
    <m/>
    <s v=""/>
    <s v=""/>
    <s v=""/>
    <s v=""/>
    <s v=""/>
    <s v=""/>
    <s v=""/>
    <m/>
    <m/>
    <m/>
    <s v="SIN INICIAR"/>
    <s v="EFECTIVO"/>
    <s v="ABIERTO"/>
    <m/>
  </r>
  <r>
    <n v="463"/>
    <x v="1"/>
    <x v="6"/>
    <s v="Subdirección Administrativa y Financiera"/>
    <m/>
    <s v="2023_TH_H31"/>
    <m/>
    <x v="44"/>
    <x v="303"/>
    <m/>
    <s v="1-Porque la persona encargada de realizar el plan de emergencias desconoció la guía para la elaboración de planes de emergencia. Y contingencia con la cual debía formularse el plan de emergencia._x000a_2. Porque la guía es muy extensa y no se consideró como una prioridad aplicarla en su totalidad en  la elaboración del plan. Se utilizó una metodología mas básica. _x000a_3. Porque se  desconoció por parte del equipo de SG-SST la norma de obligatorio cumplimiento  que se aterriza a través de la guía."/>
    <s v="Porque se  desconoció por parte del equipo de SG-SST la norma de obligatorio cumplimiento  que se aterriza a través de la guía."/>
    <s v="Acción correctiva"/>
    <s v="TH_AC34"/>
    <s v="Actualizar y formalizar el plan de prevención, preparación y respuesta ante emergencias de acuerdo con las exigencias  del decreto 1072 de 2015"/>
    <s v="Plan de prevención, preparación y respuesta ante emergencias actualizado y formalizado"/>
    <n v="1"/>
    <d v="2026-03-01T00:00:00"/>
    <d v="2026-06-30T00:00:00"/>
    <n v="17.849999999999998"/>
    <s v="11. Gestión del Talento Humano"/>
    <m/>
    <n v="0"/>
    <n v="0"/>
    <n v="0"/>
    <d v="2026-05-11T00:00:00"/>
    <s v="No se evidencia seguimiento"/>
    <n v="0"/>
    <x v="0"/>
    <d v="2026-05-15T00:00:00"/>
    <n v="0"/>
    <s v="No fue posible identificar evidencias para el presente período de análisis"/>
    <s v="SIN INICIAR"/>
    <s v="No aplica"/>
    <s v="No aplica"/>
    <s v="No aplica"/>
    <n v="0.8"/>
    <s v="se adjunta borrador"/>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Remiten documento sin actualización ni evidencias de gestión para el respectivo tramite"/>
    <n v="0"/>
    <s v="EN EJECUCIÓN"/>
    <m/>
    <m/>
    <m/>
    <m/>
    <m/>
    <s v="EFECTIVO"/>
    <s v="ABIERTO"/>
    <m/>
    <s v=""/>
    <s v=""/>
    <s v=""/>
    <s v=""/>
    <s v=""/>
    <s v=""/>
    <s v=""/>
    <m/>
    <m/>
    <m/>
    <s v="SIN INICIAR"/>
    <s v="EFECTIVO"/>
    <s v="ABIERTO"/>
    <m/>
    <s v=""/>
    <s v=""/>
    <s v=""/>
    <s v=""/>
    <s v=""/>
    <s v=""/>
    <s v=""/>
    <m/>
    <m/>
    <m/>
    <s v="SIN INICIAR"/>
    <s v="EFECTIVO"/>
    <s v="ABIERTO"/>
    <m/>
  </r>
  <r>
    <n v="464"/>
    <x v="1"/>
    <x v="6"/>
    <s v="Subdirección Administrativa y Financiera"/>
    <m/>
    <s v="2023_TH_H31"/>
    <m/>
    <x v="44"/>
    <x v="303"/>
    <m/>
    <s v="1- Porque se hizo una asignación de los  recursos de manera  tardía para vigencia del año 2023  (después de una adición realizada a los recursos de funcionamiento en el mes de septiembre). _x000a_2. Porque el recurso inicial de funcionamiento  asignado a la DNBC no alcanzaba para cubrir las necesidad del SG-SST y se presenta una alta rotación de personal ha dificultado que se conforme una brigada de emergencia. _x000a_3. Porque no se asignaron  los recursos de funcionamiento necesarios por parte del Ministerio de Hacienda  a la DNBC desde un inicio de la vigencia."/>
    <s v="Porque no se asignaron  los recursos de funcionamiento necesarios por parte del Ministerio de Hacienda  a la DNBC desde un inicio de la vigencia"/>
    <s v="Acción correctiva"/>
    <s v="TH_AC23"/>
    <s v="Realizar diagnostico de necesidades y ejecutar  los recursos asignados  oportunamente, obedeciendo  el cronograma de actividades del SG-SST formulado de acuerdo con la necesidad del sistema en   la DNBC"/>
    <s v="(Recursos asignados ejecutados oportunamente de acuerdo con cronograma de actividades/ recursos  asignados  para el SG-SST)*100"/>
    <n v="1"/>
    <d v="2026-01-01T00:00:00"/>
    <d v="2026-12-31T00:00:00"/>
    <n v="54"/>
    <s v="11. Gestión del Talento Humano"/>
    <m/>
    <n v="0"/>
    <n v="0"/>
    <n v="0"/>
    <d v="2026-05-11T00:00:00"/>
    <s v="No se evidencia seguimiento"/>
    <n v="0"/>
    <x v="0"/>
    <d v="2026-05-15T00:00:00"/>
    <n v="0"/>
    <s v="No fue posible identificar evidencias para el presente período de análisis"/>
    <s v="SIN INICIAR"/>
    <s v="No aplica"/>
    <s v="No aplica"/>
    <s v="No aplica"/>
    <n v="1"/>
    <s v="se adjunta diagnostico de necesidad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n v="0.2"/>
    <s v="EN EJECUCIÓN"/>
    <m/>
    <m/>
    <m/>
    <m/>
    <m/>
    <s v="EFECTIVO"/>
    <s v="ABIERTO"/>
    <m/>
    <s v=""/>
    <s v=""/>
    <s v=""/>
    <s v=""/>
    <s v=""/>
    <s v=""/>
    <s v=""/>
    <m/>
    <m/>
    <m/>
    <s v="SIN INICIAR"/>
    <s v="EFECTIVO"/>
    <s v="ABIERTO"/>
    <m/>
    <s v=""/>
    <s v=""/>
    <s v=""/>
    <s v=""/>
    <s v=""/>
    <s v=""/>
    <s v=""/>
    <m/>
    <m/>
    <m/>
    <s v="SIN INICIAR"/>
    <s v="EFECTIVO"/>
    <s v="ABIERTO"/>
    <m/>
  </r>
  <r>
    <n v="465"/>
    <x v="1"/>
    <x v="6"/>
    <s v="Subdirección Administrativa y Financiera"/>
    <m/>
    <s v="2023_TH_H18"/>
    <m/>
    <x v="44"/>
    <x v="304"/>
    <m/>
    <s v="1- Porque al realizar la verificación de los indicadores formalizados, se evidenció que estos se encontraban mal formulados y que los que se tenían en su momento no cubrían la totalidad del SG-SST._x000a_2. Porque no se realizó el respectivo seguimiento a los indicadores del SGSST por parte del responsable_x000a_3. Porque no se cuenta con una ficha técnica de la totalidad de  ellos que facilite el entendimiento de la información requerida así como la periodicidad de su diligenciamiento"/>
    <s v="Porque no se cuenta con una ficha técnica de la totalidad de  ellos que facilite el entendimiento de la información requerida así como la periodicidad de su diligenciamiento"/>
    <s v="Acción correctiva"/>
    <s v="TH_AC35"/>
    <s v="Formular y diligenciar las fichas técnicas de la totalidad de los indicadores asociados a sg-sst"/>
    <s v="Fichas de indicadores formuladas y diligenciadas_x000a_"/>
    <n v="1"/>
    <d v="2026-03-01T00:00:00"/>
    <d v="2026-06-30T00:00:00"/>
    <n v="17.849999999999998"/>
    <s v="11. Gestión del Talento Humano"/>
    <m/>
    <n v="0"/>
    <n v="0"/>
    <n v="0"/>
    <d v="2026-05-11T00:00:00"/>
    <s v="No se evidencia seguimiento"/>
    <n v="0"/>
    <x v="0"/>
    <d v="2026-05-15T00:00:00"/>
    <n v="0"/>
    <s v="No fue posible identificar evidencias para el presente período de análisis"/>
    <s v="SIN INICIAR"/>
    <s v="No aplica"/>
    <s v="No aplica"/>
    <s v="No aplica"/>
    <n v="1"/>
    <s v="se adjuntan fichas diligenciada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remite fichas de los indicadores de gestión SIGE vigentes"/>
    <n v="1"/>
    <s v="CUMPLIDO"/>
    <m/>
    <m/>
    <m/>
    <m/>
    <m/>
    <s v="EFECTIVO"/>
    <s v="ABIERTO"/>
    <m/>
    <s v=""/>
    <s v=""/>
    <s v=""/>
    <s v=""/>
    <s v=""/>
    <s v=""/>
    <s v=""/>
    <m/>
    <m/>
    <m/>
    <s v="SIN INICIAR"/>
    <s v="EFECTIVO"/>
    <s v="ABIERTO"/>
    <m/>
    <s v=""/>
    <s v=""/>
    <s v=""/>
    <s v=""/>
    <s v=""/>
    <s v=""/>
    <s v=""/>
    <m/>
    <m/>
    <m/>
    <s v="SIN INICIAR"/>
    <s v="EFECTIVO"/>
    <s v="ABIERTO"/>
    <m/>
  </r>
  <r>
    <n v="466"/>
    <x v="1"/>
    <x v="6"/>
    <s v="Subdirección Administrativa y Financiera"/>
    <m/>
    <s v="2023_TH_H35"/>
    <m/>
    <x v="44"/>
    <x v="305"/>
    <m/>
    <s v="1. Porque al realizar la revisión por la dirección del año 2022 se genero una lista de asistencia  con la cual se dejo soporte  de los asistentes a la reunión pensando que esto era suficiente._x000a_2. Porque no se tenía conocimiento de la necesidad de que el informe final de SG-SST fuera firmado por todos los integrantes de la alta dirección_x000a_3-. Porque no se tuvo presente la necesidad de incluir  dentro del informe  no solo las acciones realizadas sino las decisiones producto del análisis de la revisión"/>
    <s v="Porque no se tuvo presente la necesidad de incluir  dentro del informe  no solo las acciones realizadas sino las decisiones y compromisos  producto del análisis de la revisión."/>
    <s v="Acción correctiva"/>
    <s v="TH_AC59"/>
    <s v="Establecer una plantilla para la revisión por la alta Dirección en la cual se establezca los puntos a tratar en su totalidad según los aspectos normativos  y se establezcan las decisiones tomadas"/>
    <s v="Plantilla para la revisión por la alta Dirección formalizada "/>
    <n v="1"/>
    <d v="2024-01-01T00:00:00"/>
    <d v="2024-06-30T00:00:00"/>
    <n v="26.85"/>
    <s v="11. Gestión del Talento Humano"/>
    <s v="Pendiente. Revisar que es revisión por la direcicón"/>
    <n v="0"/>
    <n v="0"/>
    <n v="0"/>
    <d v="2026-05-11T00:00:00"/>
    <s v="No se evidencia seguimiento"/>
    <n v="0"/>
    <x v="1"/>
    <d v="2026-05-15T00:00:00"/>
    <n v="0"/>
    <s v="No fue posible identificar evidencias para el presente período de análisis"/>
    <s v="VENCIDA"/>
    <s v="No aplica"/>
    <s v="No aplica"/>
    <s v="No aplica"/>
    <n v="0"/>
    <n v="0"/>
    <n v="0"/>
    <n v="46214"/>
    <s v="No se evidencia seguimiento"/>
    <n v="0"/>
    <s v="VENCIDO"/>
    <m/>
    <m/>
    <m/>
    <m/>
    <m/>
    <s v="EFECTIVO"/>
    <s v="ABIERTO"/>
    <m/>
    <s v=""/>
    <s v=""/>
    <s v=""/>
    <s v=""/>
    <s v=""/>
    <s v=""/>
    <s v=""/>
    <m/>
    <m/>
    <m/>
    <s v="SIN INICIAR"/>
    <s v="EFECTIVO"/>
    <s v="ABIERTO"/>
    <m/>
    <s v=""/>
    <s v=""/>
    <s v=""/>
    <s v=""/>
    <s v=""/>
    <s v=""/>
    <s v=""/>
    <m/>
    <m/>
    <m/>
    <s v="SIN INICIAR"/>
    <s v="EFECTIVO"/>
    <s v="ABIERTO"/>
    <m/>
  </r>
  <r>
    <n v="467"/>
    <x v="1"/>
    <x v="6"/>
    <s v="Subdirección Administrativa y Financiera"/>
    <m/>
    <s v="2023_TH_H24"/>
    <m/>
    <x v="44"/>
    <x v="306"/>
    <m/>
    <s v="1. Porque el accidente de trabajo presentado en el año 2023 se materializó bajo la anterior administración del sistema, por lo que se desconoce por que no se siguió con el proceso de cierre del mismo._x000a_2-Porque no hubo un adecuado empalme entre los responsables del SG-SST._x000a_3- Porque  el procedimiento  &quot;Ingreso, permanencia y retiro&quot; no tiene controles establecidos que permitan establecer la obligación de entregar información relacionada con el cargo y alineada a la gestión anterior (exigencia de la política de gestión de conocimiento)_x000a_"/>
    <s v="Porque  el procedimiento  &quot;Ingreso, permanencia y retiro&quot; no tiene controles establecidos que permitan establecer la obligación de entregar información relacionada con el cargo y alineada a la gestión anterior (exigencia de la política de gestión de conocimiento)"/>
    <s v="Acción correctiva"/>
    <s v="TH_AC36"/>
    <s v="Actualizar el procedimiento de &quot;Investigación Accidente Trabajo&quot; con el fin de definir controles que permitan la entrega oportuna de información"/>
    <s v="Procedimiento y actualizado y formalizado"/>
    <n v="1"/>
    <d v="2026-03-01T00:00:00"/>
    <d v="2026-09-30T00:00:00"/>
    <n v="31.35"/>
    <s v="11. Gestión del Talento Humano"/>
    <m/>
    <n v="0"/>
    <n v="0"/>
    <n v="0"/>
    <d v="2026-05-11T00:00:00"/>
    <s v="No se evidencia seguimiento"/>
    <n v="0"/>
    <x v="0"/>
    <d v="2026-05-15T00:00:00"/>
    <n v="0"/>
    <s v="No fue posible identificar evidencias para el presente período de análisis"/>
    <s v="SIN INICIAR"/>
    <s v="No aplica"/>
    <s v="No aplica"/>
    <s v="No aplica"/>
    <n v="0.8"/>
    <s v="se encuentra en revisión y aprobación"/>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n v="0.2"/>
    <s v="EN EJECUCIÓN"/>
    <m/>
    <m/>
    <m/>
    <m/>
    <m/>
    <s v="EFECTIVO"/>
    <s v="ABIERTO"/>
    <m/>
    <s v=""/>
    <s v=""/>
    <s v=""/>
    <s v=""/>
    <s v=""/>
    <s v=""/>
    <s v=""/>
    <m/>
    <m/>
    <m/>
    <s v="SIN INICIAR"/>
    <s v="EFECTIVO"/>
    <s v="ABIERTO"/>
    <m/>
    <s v=""/>
    <s v=""/>
    <s v=""/>
    <s v=""/>
    <s v=""/>
    <s v=""/>
    <s v=""/>
    <m/>
    <m/>
    <m/>
    <s v="SIN INICIAR"/>
    <s v="EFECTIVO"/>
    <s v="ABIERTO"/>
    <m/>
  </r>
  <r>
    <n v="468"/>
    <x v="1"/>
    <x v="6"/>
    <s v="Subdirección Administrativa y Financiera"/>
    <m/>
    <s v="2023_TH_H24"/>
    <m/>
    <x v="44"/>
    <x v="306"/>
    <m/>
    <s v="1. Porque el accidente de trabajo presentado en el año 2023 se materializó bajo la anterior administración del sistema, por lo que se desconoce por que no se siguió con el proceso de cierre del mismo._x000a_2-Porque no hubo un adecuado empalme entre los responsables del SG-SST._x000a_3- Porque  el procedimiento  &quot;Ingreso, permanencia y retiro&quot; no tiene controles establecidos que permitan establecer la obligación de entregar información relacionada con el cargo y alineada a la gestión anterior (exigencia de la política de gestión de conocimiento)_x000a_"/>
    <s v="Porque  el procedimiento  &quot;Ingreso, permanencia y retiro&quot; no tiene controles establecidos que permitan establecer la obligación de entregar información relacionada con el cargo y alineada a la gestión anterior (exigencia de la política de gestión de conocimiento)"/>
    <s v="Acción correctiva"/>
    <s v="TH_AC37"/>
    <s v="Firmar la investigación realizada , generar la declaración del accidentado, generar la declaración del testigo, formalizar  las medidas de intervención, y socializar  la lección aprendida. "/>
    <s v="% Investigación de accidente laboral completa"/>
    <n v="1"/>
    <d v="2026-03-01T00:00:00"/>
    <d v="2026-09-30T00:00:00"/>
    <n v="31.35"/>
    <s v="11. Gestión del Talento Humano"/>
    <m/>
    <n v="0"/>
    <n v="0"/>
    <n v="0"/>
    <d v="2026-05-11T00:00:00"/>
    <s v="No se evidencia seguimiento"/>
    <n v="0"/>
    <x v="0"/>
    <d v="2026-05-15T00:00:00"/>
    <n v="0"/>
    <s v="No fue posible identificar evidencias para el presente período de análisis"/>
    <s v="SIN INICIAR"/>
    <s v="No aplica"/>
    <s v="No aplica"/>
    <s v="No aplica"/>
    <n v="1"/>
    <s v="se adjunta formato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del proceso sin la respectiva firma"/>
    <n v="0.2"/>
    <s v="EN EJECUCIÓN"/>
    <m/>
    <m/>
    <m/>
    <m/>
    <m/>
    <s v="EFECTIVO"/>
    <s v="ABIERTO"/>
    <m/>
    <s v=""/>
    <s v=""/>
    <s v=""/>
    <s v=""/>
    <s v=""/>
    <s v=""/>
    <s v=""/>
    <m/>
    <m/>
    <m/>
    <s v="SIN INICIAR"/>
    <s v="EFECTIVO"/>
    <s v="ABIERTO"/>
    <m/>
    <s v=""/>
    <s v=""/>
    <s v=""/>
    <s v=""/>
    <s v=""/>
    <s v=""/>
    <s v=""/>
    <m/>
    <m/>
    <m/>
    <s v="SIN INICIAR"/>
    <s v="EFECTIVO"/>
    <s v="ABIERTO"/>
    <m/>
  </r>
  <r>
    <n v="469"/>
    <x v="1"/>
    <x v="6"/>
    <s v="Subdirección Administrativa y Financiera"/>
    <m/>
    <s v="2023_TH_H14"/>
    <m/>
    <x v="44"/>
    <x v="307"/>
    <m/>
    <s v="1. Porque en el momento de la conformación del Comité de convivencia laboral no se tuvo en cuenta la normatividad vigente por lo que se conformó únicamente por 4 trabajadores en vez de 8 como lo dicta la norma. _x000a_2. Porque, para su conformación, la entidad se orientó por lo realizado en el 2021 sin revisar la normatividad vigente._x000a_3. Porque no se tenia la matriz legal actualizada con esta norma generando desconocimiento en la normativa "/>
    <s v="Porque para la conformación del comité, se hizo la misma gestión que en el 2021 sin revisar si esta configuración daba cumplimiento a la normatividad vigente. "/>
    <s v="Acción correctiva"/>
    <s v="TH_AC38"/>
    <s v="Acto adminsitrativo que evidencie la conformación del comité de convivencia acorde con la normatividad vigente"/>
    <s v="Acto administrativo"/>
    <n v="1"/>
    <d v="2026-03-01T00:00:00"/>
    <d v="2026-04-30T00:00:00"/>
    <n v="8.85"/>
    <s v="11. Gestión del Talento Humano"/>
    <m/>
    <n v="0"/>
    <n v="0"/>
    <n v="0"/>
    <d v="2026-05-11T00:00:00"/>
    <s v="No se evidencia seguimiento"/>
    <n v="0"/>
    <x v="0"/>
    <d v="2026-05-15T00:00:00"/>
    <n v="0"/>
    <s v="No fue posible identificar evidencias para el presente período de análisis"/>
    <s v="SIN INICIAR"/>
    <s v="No aplica"/>
    <s v="No aplica"/>
    <s v="No aplica"/>
    <n v="1"/>
    <s v="se adjunta evidencia de conformación del comité de convivencia laboral"/>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soportes de la conformación del comité de convivencia"/>
    <n v="1"/>
    <s v="CUMPLIDO"/>
    <m/>
    <m/>
    <m/>
    <m/>
    <m/>
    <s v="EFECTIVO"/>
    <s v="ABIERTO"/>
    <m/>
    <s v=""/>
    <s v=""/>
    <s v=""/>
    <s v=""/>
    <s v=""/>
    <s v=""/>
    <s v=""/>
    <m/>
    <m/>
    <m/>
    <s v="SIN INICIAR"/>
    <s v="EFECTIVO"/>
    <s v="ABIERTO"/>
    <m/>
    <s v=""/>
    <s v=""/>
    <s v=""/>
    <s v=""/>
    <s v=""/>
    <s v=""/>
    <s v=""/>
    <m/>
    <m/>
    <m/>
    <s v="SIN INICIAR"/>
    <s v="EFECTIVO"/>
    <s v="ABIERTO"/>
    <m/>
  </r>
  <r>
    <n v="470"/>
    <x v="1"/>
    <x v="6"/>
    <s v="Subdirección Administrativa y Financiera"/>
    <m/>
    <s v="2023_TH_H2"/>
    <m/>
    <x v="44"/>
    <x v="308"/>
    <m/>
    <s v="1- Porque la custodia de la carpeta de las actas de reunión del CONVILAB, esta a cargo del secretario del comité, sin embargo en los días de realización de la auditoria la carpeta se desapareció, sin tener trazabilidad de la seguridad de esta información. _x000a_2. Porque  no se están aplicando las medidas de seguridad de la información necesarias  para almacenar de manera segura el archivo relacionado con el comité_x000a_3. Porque no se cuenta con un gabinete donde pueda almacenarse de manera segura la documentación física del comité."/>
    <s v=" Porque no se cuenta con un gabinete donde pueda almacenarse de manera segura la documentación física del comité."/>
    <s v="Acción correctiva"/>
    <s v="TH_AC39"/>
    <s v="Disponer de un lugar físico seguro  para en aseguramiento de la información del CONVILAB"/>
    <s v="Archivador físico con llave"/>
    <n v="1"/>
    <d v="2026-03-01T00:00:00"/>
    <d v="2026-04-30T00:00:00"/>
    <n v="8.85"/>
    <s v="11. Gestión del Talento Humano"/>
    <m/>
    <n v="0"/>
    <n v="0"/>
    <n v="0"/>
    <d v="2026-05-11T00:00:00"/>
    <s v="No se evidencia seguimiento"/>
    <n v="0"/>
    <x v="0"/>
    <d v="2026-05-15T00:00:00"/>
    <n v="0"/>
    <s v="No fue posible identificar evidencias para el presente período de análisis"/>
    <s v="SIN INICIAR"/>
    <s v="No aplica"/>
    <s v="No aplica"/>
    <s v="No aplica"/>
    <n v="1"/>
    <s v="se adjuntan evidencia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evidencias de asignacion de espacio para el resguardo de información"/>
    <n v="1"/>
    <s v="CUMPLIDO"/>
    <m/>
    <m/>
    <m/>
    <m/>
    <m/>
    <s v="EFECTIVO"/>
    <s v="ABIERTO"/>
    <m/>
    <s v=""/>
    <s v=""/>
    <s v=""/>
    <s v=""/>
    <s v=""/>
    <s v=""/>
    <s v=""/>
    <m/>
    <m/>
    <m/>
    <s v="SIN INICIAR"/>
    <s v="EFECTIVO"/>
    <s v="ABIERTO"/>
    <m/>
    <s v=""/>
    <s v=""/>
    <s v=""/>
    <s v=""/>
    <s v=""/>
    <s v=""/>
    <s v=""/>
    <m/>
    <m/>
    <m/>
    <s v="SIN INICIAR"/>
    <s v="EFECTIVO"/>
    <s v="ABIERTO"/>
    <m/>
  </r>
  <r>
    <n v="471"/>
    <x v="1"/>
    <x v="6"/>
    <s v="Dirección General"/>
    <m/>
    <s v="2023_TH_H2"/>
    <m/>
    <x v="44"/>
    <x v="308"/>
    <s v="INTEGRIDAD"/>
    <s v="1- Porque la custodia de la carpeta de las actas de reunión del CONVILAB, esta a cargo del secretario del comité, sin embargo en los días de realización de la auditoria la carpeta se desapareció, sin tener trazabilidad de la seguridad de esta información. _x000a_2. Porque  no se están aplicando las medidas de seguridad de la información necesarias  para almacenar de manera segura el archivo relacionado con el comité_x000a_3. Porque no se cuenta con un gabinete donde pueda almacenarse de manera segura la documentación física del comité."/>
    <s v=" Porque no se cuenta con un gabinete donde pueda almacenarse de manera segura la documentación física del comité."/>
    <s v="Acción correctiva"/>
    <s v="DI_AC22"/>
    <s v="Iniciar las acciones administrativas y disciplinarias por la pérdida de la documentación del CONVILAB"/>
    <s v="% Acciones administrativas y/o disciplinarias iniciadas  "/>
    <n v="1"/>
    <d v="2024-01-01T00:00:00"/>
    <d v="2024-10-31T00:00:00"/>
    <n v="45"/>
    <s v="12. Gestión de Asuntos Disciplinarios"/>
    <m/>
    <n v="1"/>
    <s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
    <s v="https://dnbcgovco-my.sharepoint.com/:f:/g/personal/planeacion_dnbc_gov_co/IgA-NiisLHR2QKlPBHO-9QCRAW06VKM6HHdsIOTeUhIMlyA?e=kWtbwl"/>
    <d v="2026-05-11T00:00:00"/>
    <s v="Se presenta un auto inhibitorio N 003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x v="2"/>
    <d v="2026-05-15T00:00:00"/>
    <n v="0.8"/>
    <s v="Se presenta como evidencia el Auto Inhibitorio No. 002, de fecha 12 de septiembre de 2024. No obstante, el documento aportado no permite establecer su relación con la acción correctiva formulada respecto a la pérdida de la documentación del CONVILAB, por lo que no es posible verificar el cumplimiento de la actividad con la evidencia presentada."/>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m/>
    <m/>
    <m/>
    <m/>
    <m/>
    <s v="EFECTIVO"/>
    <s v="ABIERTO"/>
    <m/>
    <s v=""/>
    <s v=""/>
    <s v=""/>
    <s v=""/>
    <s v=""/>
    <s v=""/>
    <s v=""/>
    <m/>
    <m/>
    <m/>
    <s v="SIN INICIAR"/>
    <s v="EFECTIVO"/>
    <s v="ABIERTO"/>
    <m/>
    <s v=""/>
    <s v=""/>
    <s v=""/>
    <s v=""/>
    <s v=""/>
    <s v=""/>
    <s v=""/>
    <m/>
    <m/>
    <m/>
    <s v="SIN INICIAR"/>
    <s v="EFECTIVO"/>
    <s v="ABIERTO"/>
    <m/>
  </r>
  <r>
    <n v="472"/>
    <x v="1"/>
    <x v="6"/>
    <s v="Subdirección Administrativa y Financiera"/>
    <m/>
    <s v="2023_TH_H20"/>
    <m/>
    <x v="44"/>
    <x v="309"/>
    <m/>
    <s v="1. Porque en el  momento del desarrollo de la auditoria no se contaba con el informe anual del comité de convivencia laboral._x000a_3.  No se establecido en el cronograma de CONVILAB el informe anual a la alta dirección, generando desconocimiento de esta acción_x000a_3. Falta de entendimiento y revisión de la norma relacionada con el  CONVILAB  "/>
    <s v="Falta de entendimiento y revisión de la norma relacionada con el  CONVILAB  "/>
    <s v="Acción correctiva"/>
    <s v="TH_AC40"/>
    <s v="Informes elaborados y presentados a la alta dirección sobre comité de convencia laboral - Anual"/>
    <s v="Informe elaborado"/>
    <n v="1"/>
    <d v="2026-03-01T00:00:00"/>
    <d v="2026-04-30T00:00:00"/>
    <n v="8.85"/>
    <s v="11. Gestión del Talento Humano"/>
    <m/>
    <n v="0"/>
    <n v="0"/>
    <n v="0"/>
    <d v="2026-05-11T00:00:00"/>
    <s v="No se evidencia seguimiento"/>
    <n v="0"/>
    <x v="0"/>
    <d v="2026-05-15T00:00:00"/>
    <n v="0"/>
    <s v="No fue posible identificar evidencias para el presente período de análisis"/>
    <s v="SIN INICIAR"/>
    <s v="No aplica"/>
    <s v="No aplica"/>
    <s v="No aplica"/>
    <n v="1"/>
    <s v="se adjunta informe"/>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No se evidencia la elaboración de informes para la vigencia 2026"/>
    <n v="0"/>
    <s v="VENCIDO"/>
    <m/>
    <m/>
    <m/>
    <m/>
    <m/>
    <s v="EFECTIVO"/>
    <s v="ABIERTO"/>
    <m/>
    <s v=""/>
    <s v=""/>
    <s v=""/>
    <s v=""/>
    <s v=""/>
    <s v=""/>
    <s v=""/>
    <m/>
    <m/>
    <m/>
    <s v="SIN INICIAR"/>
    <s v="EFECTIVO"/>
    <s v="ABIERTO"/>
    <m/>
    <s v=""/>
    <s v=""/>
    <s v=""/>
    <s v=""/>
    <s v=""/>
    <s v=""/>
    <s v=""/>
    <m/>
    <m/>
    <m/>
    <s v="SIN INICIAR"/>
    <s v="EFECTIVO"/>
    <s v="ABIERTO"/>
    <m/>
  </r>
  <r>
    <n v="473"/>
    <x v="1"/>
    <x v="6"/>
    <s v="Subdirección Administrativa y Financiera"/>
    <m/>
    <s v="2023_TH_H21"/>
    <m/>
    <x v="44"/>
    <x v="310"/>
    <m/>
    <s v="1- Porque la custodia de la carpeta de las actas de reunión del CONVILAB, esta a cargo del secretario del comité, sin embargo en los días de realización de la auditoria la carpeta se desapareció, sin tener trazabilidad de la seguridad de esta información. _x000a_2. Porque  no se están aplicando las medidas de seguridad de la información necesarias  para almacenar de manera segura el archivo relacionado con el comité_x000a_3. Porque no se cuenta con un gabinete donde pueda almacenarse de manera segura la documentación física del comité."/>
    <s v=" Porque no se cuenta con un gabinete donde pueda almacenarse de manera segura la documentación física del comité."/>
    <s v="Acción correctiva"/>
    <s v="TH_AC41"/>
    <s v="Informes elaborados y presentados a la alta dirección sobre comité de convencia laboral - Trimestral"/>
    <s v="Informe elaborado"/>
    <n v="1"/>
    <d v="2026-03-01T00:00:00"/>
    <d v="2026-04-30T00:00:00"/>
    <n v="8.85"/>
    <s v="11. Gestión del Talento Humano"/>
    <m/>
    <n v="0"/>
    <n v="0"/>
    <n v="0"/>
    <d v="2026-05-11T00:00:00"/>
    <s v="No se evidencia seguimiento"/>
    <n v="0"/>
    <x v="0"/>
    <d v="2026-05-15T00:00:00"/>
    <n v="0"/>
    <s v="No fue posible identificar evidencias para el presente período de análisis"/>
    <s v="SIN INICIAR"/>
    <s v="No aplica"/>
    <s v="No aplica"/>
    <s v="No aplica"/>
    <n v="1"/>
    <s v="se adjunta informe"/>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remite informe del primer trimestre de la vigencia 2026"/>
    <n v="1"/>
    <s v="CUMPLIDO"/>
    <m/>
    <m/>
    <m/>
    <m/>
    <m/>
    <s v="EFECTIVO"/>
    <s v="ABIERTO"/>
    <m/>
    <s v=""/>
    <s v=""/>
    <s v=""/>
    <s v=""/>
    <s v=""/>
    <s v=""/>
    <s v=""/>
    <m/>
    <m/>
    <m/>
    <s v="SIN INICIAR"/>
    <s v="EFECTIVO"/>
    <s v="ABIERTO"/>
    <m/>
    <s v=""/>
    <s v=""/>
    <s v=""/>
    <s v=""/>
    <s v=""/>
    <s v=""/>
    <s v=""/>
    <m/>
    <m/>
    <m/>
    <s v="SIN INICIAR"/>
    <s v="EFECTIVO"/>
    <s v="ABIERTO"/>
    <m/>
  </r>
  <r>
    <n v="474"/>
    <x v="1"/>
    <x v="6"/>
    <s v="Dirección General"/>
    <m/>
    <s v="2023_TH_H21"/>
    <m/>
    <x v="44"/>
    <x v="310"/>
    <s v="INTEGRIDAD"/>
    <s v="1- Porque la custodia de la carpeta de las actas de reunión del CONVILAB, esta a cargo del secretario del comité, sin embargo en los días de realización de la auditoria la carpeta se desapareció, sin tener trazabilidad de la seguridad de esta información. _x000a_2. Porque  no se están aplicando las medidas de seguridad de la información necesarias  para almacenar de manera segura el archivo relacionado con el comité_x000a_3. Porque no se cuenta con un gabinete donde pueda almacenarse de manera segura la documentación física del comité."/>
    <s v=" Porque no se cuenta con un gabinete donde pueda almacenarse de manera segura la documentación física del comité."/>
    <s v="Acción correctiva"/>
    <s v="DI_AC22"/>
    <s v="Iniciar las acciones administrativas y disciplinarias por la pérdida de la documentación del CONVILAB"/>
    <s v="% Acciones administrativas y/o disciplinarias iniciadas  "/>
    <n v="1"/>
    <d v="2024-01-01T00:00:00"/>
    <d v="2024-10-31T00:00:00"/>
    <n v="45"/>
    <s v="12. Gestión de Asuntos Disciplinarios"/>
    <m/>
    <n v="1"/>
    <s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
    <s v="https://dnbcgovco-my.sharepoint.com/:f:/g/personal/planeacion_dnbc_gov_co/IgA-NiisLHR2QKlPBHO-9QCRAW06VKM6HHdsIOTeUhIMlyA?e=kWtbwl"/>
    <d v="2026-05-11T00:00:00"/>
    <s v="Se presenta un auto inhibitorio N 003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x v="2"/>
    <d v="2026-05-15T00:00:00"/>
    <n v="0.8"/>
    <s v="Se presenta como evidencia el Auto Inhibitorio No. 002, de fecha 12 de septiembre de 2024. No obstante, el documento aportado no permite establecer su relación con la acción correctiva formulada respecto a la pérdida de la documentación del CONVILAB, por lo que no es posible verificar el cumplimiento de la actividad con la evidencia presentada."/>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m/>
    <m/>
    <m/>
    <m/>
    <m/>
    <s v="EFECTIVO"/>
    <s v="ABIERTO"/>
    <m/>
    <s v=""/>
    <s v=""/>
    <s v=""/>
    <s v=""/>
    <s v=""/>
    <s v=""/>
    <s v=""/>
    <m/>
    <m/>
    <m/>
    <s v="SIN INICIAR"/>
    <s v="EFECTIVO"/>
    <s v="ABIERTO"/>
    <m/>
    <s v=""/>
    <s v=""/>
    <s v=""/>
    <s v=""/>
    <s v=""/>
    <s v=""/>
    <s v=""/>
    <m/>
    <m/>
    <m/>
    <s v="SIN INICIAR"/>
    <s v="EFECTIVO"/>
    <s v="ABIERTO"/>
    <m/>
  </r>
  <r>
    <n v="475"/>
    <x v="1"/>
    <x v="6"/>
    <s v="Subdirección Administrativa y Financiera"/>
    <m/>
    <s v="2023_TH_H33"/>
    <m/>
    <x v="44"/>
    <x v="311"/>
    <m/>
    <s v="1. Porque no se realizó un adecuado   entendimiento y revisión de la norma relacionada con la prevención del acoso laboral_x000a_2- Porque la Resolución 312 en la cual se establecen los estándares mínimos de SG-SST, se tiene en cuenta las actividades de acuerdo con el número de trabajadores y clase de riesgo de manera general. Sin embargo, no se establecen de manera detallada las actividades._x000a_3-  Porque no había un conocimiento claro de lo exigido por la Resolución 652 de 2012 "/>
    <s v="Porque no había un conocimiento claro de lo exigido por la Resolución 652 de 2012 y por lo tanto, no se formuló un cronograma detallado de actividades relacionadas con el convilab"/>
    <s v="Acción correctiva"/>
    <s v="TH_AC42"/>
    <s v="Realizar capacitaciones al comité de convivencia sobre la normativa que rige al comité: roles y responsabilidad  del comité sobre la ejecución de actividades de promoción y prevención del acoso laboral"/>
    <s v="Capacitaciones realizadas "/>
    <n v="1"/>
    <d v="2026-01-01T00:00:00"/>
    <d v="2026-04-30T00:00:00"/>
    <n v="17.849999999999998"/>
    <s v="11. Gestión del Talento Humano"/>
    <m/>
    <n v="0"/>
    <n v="0"/>
    <n v="0"/>
    <d v="2026-05-11T00:00:00"/>
    <s v="No se evidencia seguimiento"/>
    <n v="0"/>
    <x v="0"/>
    <d v="2026-05-15T00:00:00"/>
    <n v="0"/>
    <s v="No fue posible identificar evidencias para el presente período de análisis"/>
    <s v="SIN INICIAR"/>
    <s v="No aplica"/>
    <s v="No aplica"/>
    <s v="No aplica"/>
    <n v="1"/>
    <s v="se adjunta evidencia de capacitaciones realizada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remite informe donde se evidencia la capacitación realizada"/>
    <n v="1"/>
    <s v="CUMPLIDO"/>
    <m/>
    <m/>
    <m/>
    <m/>
    <m/>
    <s v="EFECTIVO"/>
    <s v="ABIERTO"/>
    <m/>
    <s v=""/>
    <s v=""/>
    <s v=""/>
    <s v=""/>
    <s v=""/>
    <s v=""/>
    <s v=""/>
    <m/>
    <m/>
    <m/>
    <s v="SIN INICIAR"/>
    <s v="EFECTIVO"/>
    <s v="ABIERTO"/>
    <m/>
    <s v=""/>
    <s v=""/>
    <s v=""/>
    <s v=""/>
    <s v=""/>
    <s v=""/>
    <s v=""/>
    <m/>
    <m/>
    <m/>
    <s v="SIN INICIAR"/>
    <s v="EFECTIVO"/>
    <s v="ABIERTO"/>
    <m/>
  </r>
  <r>
    <n v="476"/>
    <x v="1"/>
    <x v="6"/>
    <s v="Subdirección Administrativa y Financiera"/>
    <m/>
    <s v="2023_TH_H33"/>
    <m/>
    <x v="44"/>
    <x v="311"/>
    <m/>
    <s v="1. Porque no se realizó un adecuado   entendimiento y revisión de la norma relacionada con la prevención del acoso laboral_x000a_2- Porque la Resolución 312 en la cual se establecen los estándares mínimos de SG-SST, se tiene en cuenta las actividades de acuerdo con el número de trabajadores y clase de riesgo de manera general. Sin embargo, no se establecen de manera detallada las actividades._x000a_3-  Porque por desconocimiento no se generó un cronograma detallado de las actividades relacionadas con el CONVILAB debido al desconocimiento del Manual de Convivencia."/>
    <s v="Porque no había un conocimiento claro de lo exigido por la Resolución 652 de 2012 y por lo tanto, no se formuló un cronograma detallado de actividades relacionadas con el convilab"/>
    <s v="Acción correctiva"/>
    <s v="TH_AC43"/>
    <s v="Formular e implementar política de Acoso Laboral"/>
    <s v="Política formulada e implementada"/>
    <n v="1"/>
    <d v="2026-01-01T00:00:00"/>
    <d v="2026-12-31T00:00:00"/>
    <n v="54"/>
    <s v="11. Gestión del Talento Humano"/>
    <m/>
    <n v="0"/>
    <n v="0"/>
    <n v="0"/>
    <d v="2026-05-11T00:00:00"/>
    <s v="No se evidencia seguimiento"/>
    <n v="0"/>
    <x v="0"/>
    <d v="2026-05-15T00:00:00"/>
    <n v="0"/>
    <s v="No fue posible identificar evidencias para el presente período de análisis"/>
    <s v="SIN INICIAR"/>
    <s v="No aplica"/>
    <s v="No aplica"/>
    <s v="No aplica"/>
    <n v="0.8"/>
    <s v="se encuentra en revisión y aprobación"/>
    <n v="0"/>
    <n v="46214"/>
    <s v="No se evidencia seguimiento"/>
    <n v="0"/>
    <s v="EN EJECUCIÓN"/>
    <m/>
    <m/>
    <m/>
    <m/>
    <m/>
    <s v="EFECTIVO"/>
    <s v="ABIERTO"/>
    <m/>
    <s v=""/>
    <s v=""/>
    <s v=""/>
    <s v=""/>
    <s v=""/>
    <s v=""/>
    <s v=""/>
    <m/>
    <m/>
    <m/>
    <s v="SIN INICIAR"/>
    <s v="EFECTIVO"/>
    <s v="ABIERTO"/>
    <m/>
    <s v=""/>
    <s v=""/>
    <s v=""/>
    <s v=""/>
    <s v=""/>
    <s v=""/>
    <s v=""/>
    <m/>
    <m/>
    <m/>
    <s v="SIN INICIAR"/>
    <s v="EFECTIVO"/>
    <s v="ABIERTO"/>
    <m/>
  </r>
  <r>
    <n v="477"/>
    <x v="1"/>
    <x v="6"/>
    <s v="Subdirección Administrativa y Financiera"/>
    <m/>
    <s v="2023_TH_H17"/>
    <m/>
    <x v="44"/>
    <x v="312"/>
    <m/>
    <s v="1. Porque la funcionaria tiene múltiples incapacidades y _x000a_ se debe  respetar el mínimo vital"/>
    <s v="Se respeta el mínimo vital con respecto al pago de salario de funcionarios generando de tal manera que en el mes se adeude el valor de 324.136 por parte de la funcionaria Angelica Rosado "/>
    <s v="Acción correctiva"/>
    <s v="TH_AC12"/>
    <s v="Formular el procedimiento de liquidación de nomina, estableciendo los controles para el manejo y reporte de las novedades. "/>
    <s v="Procedimiento formulado"/>
    <n v="1"/>
    <d v="2026-04-01T00:00:00"/>
    <d v="2026-06-30T00:00:00"/>
    <n v="13.350000000000001"/>
    <s v="11. Gestión del Talento Humano"/>
    <s v="Nómina"/>
    <n v="0"/>
    <n v="0"/>
    <n v="0"/>
    <d v="2026-05-11T00:00:00"/>
    <s v="No se evidencia seguimiento"/>
    <n v="0"/>
    <x v="0"/>
    <d v="2026-05-15T00:00:00"/>
    <n v="0"/>
    <s v="No fue posible identificar evidencias para el presente período de análisis"/>
    <s v="SIN INICIAR"/>
    <s v="No aplica"/>
    <s v="No aplica"/>
    <s v="No aplica"/>
    <n v="1"/>
    <s v="se adjunta documentos transversal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procedimiento PC-TH-19 aprobado e incluido en el SIGE"/>
    <n v="1"/>
    <s v="CUMPLIDO"/>
    <m/>
    <m/>
    <m/>
    <m/>
    <m/>
    <s v="EFECTIVO"/>
    <s v="ABIERTO"/>
    <m/>
    <s v=""/>
    <s v=""/>
    <s v=""/>
    <s v=""/>
    <s v=""/>
    <s v=""/>
    <s v=""/>
    <m/>
    <m/>
    <m/>
    <s v="SIN INICIAR"/>
    <s v="EFECTIVO"/>
    <s v="ABIERTO"/>
    <m/>
    <s v=""/>
    <s v=""/>
    <s v=""/>
    <s v=""/>
    <s v=""/>
    <s v=""/>
    <s v=""/>
    <m/>
    <m/>
    <m/>
    <s v="SIN INICIAR"/>
    <s v="EFECTIVO"/>
    <s v="ABIERTO"/>
    <m/>
  </r>
  <r>
    <n v="478"/>
    <x v="1"/>
    <x v="6"/>
    <s v="Subdirección Administrativa y Financiera"/>
    <m/>
    <s v="2023_TH_H23"/>
    <m/>
    <x v="44"/>
    <x v="313"/>
    <m/>
    <s v="_x000a_1. Porque no existía un control adecuado como medio para almacenar la información relacionada con los productos de los contratistas del SG-SST_x000a_2. Porque no hay un sistema de almacenamiento de información que permita realizar back up de la información del SGSST al terminar la vigencia _x000a__x000a_"/>
    <s v="Porque no hay un sistema de almacenamiento de información que permita realizar back up de la información del SGSST al terminar la vigencia ."/>
    <s v="Acción correctiva"/>
    <s v="TH_AC44"/>
    <s v="Entregar la información al gestor del proceso de Talento Humano  por parte de los contratistas del  SG-SST para que sea almacenada en el one drive del correo de Recursos Humano el cual no depende de ningún contratista sino que esta administrado por el funcionario de carrera del proceso "/>
    <s v="(Información entregada por el contratistas y almacenada en el one drive de Talento Humano/ Contratistas del proceso de Gestión de Talento Humano)*100"/>
    <n v="1"/>
    <d v="2026-03-01T00:00:00"/>
    <d v="2026-04-30T00:00:00"/>
    <n v="8.85"/>
    <s v="11. Gestión del Talento Humano"/>
    <m/>
    <n v="0"/>
    <n v="0"/>
    <n v="0"/>
    <d v="2026-05-11T00:00:00"/>
    <s v="No se evidencia seguimiento"/>
    <n v="0"/>
    <x v="0"/>
    <d v="2026-05-15T00:00:00"/>
    <n v="0"/>
    <s v="No fue posible identificar evidencias para el presente período de análisis"/>
    <s v="SIN INICIAR"/>
    <s v="No aplica"/>
    <s v="No aplica"/>
    <s v="No aplica"/>
    <n v="100"/>
    <s v="se adjunta informe de entrega de evidencia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incluye acta de entrega de información para repositorio del proceso"/>
    <n v="1"/>
    <s v="CUMPLIDO"/>
    <m/>
    <m/>
    <m/>
    <m/>
    <m/>
    <s v="EFECTIVO"/>
    <s v="ABIERTO"/>
    <m/>
    <s v=""/>
    <s v=""/>
    <s v=""/>
    <s v=""/>
    <s v=""/>
    <s v=""/>
    <s v=""/>
    <m/>
    <m/>
    <m/>
    <s v="SIN INICIAR"/>
    <s v="EFECTIVO"/>
    <s v="ABIERTO"/>
    <m/>
    <s v=""/>
    <s v=""/>
    <s v=""/>
    <s v=""/>
    <s v=""/>
    <s v=""/>
    <s v=""/>
    <m/>
    <m/>
    <m/>
    <s v="SIN INICIAR"/>
    <s v="EFECTIVO"/>
    <s v="ABIERTO"/>
    <m/>
  </r>
  <r>
    <n v="479"/>
    <x v="1"/>
    <x v="6"/>
    <s v="Subdirección Administrativa y Financiera"/>
    <m/>
    <s v="2023_TH_H1"/>
    <m/>
    <x v="44"/>
    <x v="314"/>
    <m/>
    <s v="1- Porque la entidad en primer momento contaba con documentos para realizar seguimiento  a los conductores y vehículos y no un plan estratégico de seguridad vial._x000a_2. Porque la entidad contaba con tres vehículos y no se tenía claro si se debía diseñar e implementar el plan estratégico de seguridad vial. _x000a_3. Porque al momento de la auditoria se estaba realizando  el diseño  y actualización del PEVS, pero se evidenció  que en el diseño no se tiene contemplada la formación y competencia del líder ni del auditor por lo que se encuentra en organización de la información según normativa, para formalización en el 2024."/>
    <s v="Al momento de la auditoria se estaba realizando  el diseño  y actualización del PEVS, pero se evidenció  que en el diseño no se tiene contemplada la formación y competencia del líder ni del auditor por lo que se encuentra en organización de la información según normativa, para formalización en el 2024."/>
    <s v="Acción correctiva"/>
    <s v="TH_AC45"/>
    <s v="Diseñar, formalizar e implementar  el PEVS  según la normatividad legal vigente "/>
    <s v="Documento formalizados e implementación  del PEVS"/>
    <n v="1"/>
    <d v="2026-03-01T00:00:00"/>
    <d v="2026-06-30T00:00:00"/>
    <n v="17.849999999999998"/>
    <s v="11. Gestión del Talento Humano"/>
    <m/>
    <n v="0"/>
    <n v="0"/>
    <n v="0"/>
    <d v="2026-05-11T00:00:00"/>
    <s v="No se evidencia seguimiento"/>
    <n v="0"/>
    <x v="0"/>
    <d v="2026-05-15T00:00:00"/>
    <n v="0"/>
    <s v="No fue posible identificar evidencias para el presente período de análisis"/>
    <s v="SIN INICIAR"/>
    <s v="No aplica"/>
    <s v="No aplica"/>
    <s v="No aplica"/>
    <n v="0.8"/>
    <s v="se encuentra en revisión y aprobación"/>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n v="0.2"/>
    <s v="VENCIDO"/>
    <m/>
    <m/>
    <m/>
    <m/>
    <m/>
    <s v="EFECTIVO"/>
    <s v="ABIERTO"/>
    <m/>
    <s v=""/>
    <s v=""/>
    <s v=""/>
    <s v=""/>
    <s v=""/>
    <s v=""/>
    <s v=""/>
    <m/>
    <m/>
    <m/>
    <s v="SIN INICIAR"/>
    <s v="EFECTIVO"/>
    <s v="ABIERTO"/>
    <m/>
    <s v=""/>
    <s v=""/>
    <s v=""/>
    <s v=""/>
    <s v=""/>
    <s v=""/>
    <s v=""/>
    <m/>
    <m/>
    <m/>
    <s v="SIN INICIAR"/>
    <s v="EFECTIVO"/>
    <s v="ABIERTO"/>
    <m/>
  </r>
  <r>
    <n v="480"/>
    <x v="0"/>
    <x v="6"/>
    <s v="Subdirección Administrativa y Financiera"/>
    <m/>
    <s v="2023_AU_H1"/>
    <m/>
    <x v="45"/>
    <x v="315"/>
    <s v="SERVICIO AL CIUDADANO"/>
    <s v="1. Porque existían tareas acumuladas en el proceso de GAU que debían ser atendidas de manera prioritaria como la actualización de las PQRSD y los informes trimestrales. _x000a_2.Porque el proceso de GAU debe atender de manera cotidiana, tareas que no dan espera como las solicitudes de los entes de control. ejecuciones de planes institucionales etc y esto impidió que las tareas acumuladas se pusieran al día_x000a_3. Porque la alta rotación de personal en el proceso hace dispendiosa la coordinación de tareas pendientes y su rápida atención teniendo en cuenta la perdida de curva de aprendizaje y la dificultad en la transmisión de tareas pendientes_x000a_4. Porque se ha hecho dificil la coordinación de los procesos internos de la DNBC para generar estas reuniones de manera presencial. Lo anterior afectó la celebración de la reunión con le Ministerio del Interior."/>
    <s v="La  alta rotación de personal en el proceso hace dispendiosa la coordinación de tareas pendientes y su rápida atención teniendo en cuenta la perdida de curva de aprendizaje. Adicionalmente, se ha hecho dificil coordinar entre áreas la celebración de estas reuniones. "/>
    <s v="Acción correctiva"/>
    <s v="AU_AC18"/>
    <s v="Presentar ante el Comité Directivo el estado del PQRSD y las alertas informativas, por parte del Líder del Proceso de Atención al Ciudadano, con el fin de establecer acciones pertinentes."/>
    <s v="Acta Comité directivo"/>
    <n v="12"/>
    <d v="2026-01-01T00:00:00"/>
    <d v="2026-12-31T00:00:00"/>
    <n v="54"/>
    <s v="00.Subdirección Administrativa"/>
    <s v="Auditoria Financiera 2024"/>
    <n v="0"/>
    <n v="0"/>
    <n v="0"/>
    <d v="2026-05-11T00:00:00"/>
    <s v="No se registra seguimiento"/>
    <n v="0"/>
    <x v="0"/>
    <d v="2026-05-15T00:00:00"/>
    <n v="0"/>
    <s v="No fue posible identificar evidencias para el presente período de análisis"/>
    <s v="SIN INICIAR"/>
    <s v="No aplica"/>
    <s v="No aplica"/>
    <s v="No aplica"/>
    <n v="0.16666666666666666"/>
    <s v="Se presentaron en los comités de mayo y junio alertas de pqrsd"/>
    <s v="https://dnbcgovco-my.sharepoint.com/personal/planeacion_dnbc_gov_co/_layouts/15/onedrive.aspx?id=%2Fpersonal%2Fplaneacion%5Fdnbc%5Fgov%5Fco%2FDocuments%2FDocumentos%20SIGE%2F6%2E%20Planes%2FPLAN%20DE%20MEJORA%2F2026%2F02%2E%20Seguimiento%20Segundo%20Trimestre%2F05%2E%20Gesti%C3%B3n%20de%20Atenci%C3%B3n%20al%20Usuario%2FEVIDENCIAS%20SEGUNDO%20TRIMESTRE%202026%20PLAN%20MEJORA&amp;viewid=efb70791%2Db8ab%2D49e7%2Db552%2Dd3d4cbe976b9&amp;ga=1"/>
    <n v="46214"/>
    <s v="Se presentaron en los comités de mayo y junio alertas de pqrsd"/>
    <n v="0.16666666666666666"/>
    <s v="EN EJECUCIÓN"/>
    <d v="2026-08-16T00:00:00"/>
    <n v="0.17"/>
    <s v="Se evidenció la presentación de alertas de PQRSD en los Comités de Gestión y Desempeño realizados en mayo y junio de 2026. En el acta del 23 de junio de 2026 se reportaron 125 PQRSD vencidas con corte a marzo y 24 nuevas solicitudes vencidas durante abril."/>
    <s v="EN EJECUCIÓN"/>
    <m/>
    <s v="EFECTIVO"/>
    <s v="ABIERTO"/>
    <m/>
    <s v=""/>
    <s v=""/>
    <s v=""/>
    <s v=""/>
    <s v=""/>
    <s v=""/>
    <s v=""/>
    <m/>
    <m/>
    <m/>
    <s v="SIN INICIAR"/>
    <s v="EFECTIVO"/>
    <s v="ABIERTO"/>
    <m/>
    <s v=""/>
    <s v=""/>
    <s v=""/>
    <s v=""/>
    <s v=""/>
    <s v=""/>
    <s v=""/>
    <m/>
    <m/>
    <m/>
    <s v="SIN INICIAR"/>
    <s v="EFECTIVO"/>
    <s v="ABIERTO"/>
    <m/>
  </r>
  <r>
    <n v="481"/>
    <x v="0"/>
    <x v="6"/>
    <s v="Subdirección Administrativa y Financiera"/>
    <m/>
    <s v="2023_AU_H1"/>
    <m/>
    <x v="45"/>
    <x v="315"/>
    <s v="SERVICIO AL CIUDADANO"/>
    <s v="1. Porque existían tareas acumuladas en el proceso de GAU que debían ser atendidas de manera prioritaria como la actualización de las PQRSD y los informes trimestrales. _x000a_2.Porque el proceso de GAU debe atender de manera cotidiana, tareas que no dan espera como las solicitudes de los entes de control. ejecuciones de planes institucionales etc y esto impidió que las tareas acumuladas se pusieran al día_x000a_3. Porque la alta rotación de personal en el proceso hace dispendiosa la coordinación de tareas pendientes y su rápida atención teniendo en cuenta la perdida de curva de aprendizaje y la dificultad en la transmisión de tareas pendientes_x000a_4. Porque se ha hecho dificil la coordinación de los procesos internos de la DNBC para generar estas reuniones de manera presencial. Lo anterior afectó la celebración de la reunión con le Ministerio del Interior."/>
    <s v="La  alta rotación de personal en el proceso hace dispendiosa la coordinación de tareas pendientes y su rápida atención teniendo en cuenta la perdida de curva de aprendizaje. Adicionalmente, se ha hecho dificil coordinar entre áreas la celebración de estas reuniones. "/>
    <s v="Acción correctiva"/>
    <s v="AU_AC22"/>
    <s v="Formalizar en el  acto administrativo &quot;resolución del trámite interno de PQRSD&quot; ,  un espacio de coordinación  entre el  jefe de la unidad de quejas y reclamos, el jefe  de control interno y  el jefe de la unidad de planeaciónpara articular  las acciones para el mejormaiento continuo de la entidad estableciendo su frecuencia, su objetivo, los roles y responsabilidades, los espacios de seguimiento etc.  Así mismo, establecer en el mismo acto administrativo, la frecuencia y objetivo de reunión con la cabeza del sector. "/>
    <s v="Acto administrativo formalizado"/>
    <n v="1"/>
    <d v="2024-07-01T00:00:00"/>
    <d v="2024-12-31T00:00:00"/>
    <n v="27"/>
    <s v="05. Gestión de Atención al Usuario"/>
    <m/>
    <s v="SI"/>
    <s v="Ya se incluyó en el procedimiento de peticiones, quejas, reclamos, sugerencias y denuncia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incluye procedimiento actualizado en el 2025 con inclusión de políticas"/>
    <n v="1"/>
    <x v="2"/>
    <d v="2026-05-15T00:00:00"/>
    <n v="1"/>
    <s v="Se presenta como evidencia el procedimiento &quot;Recepción, distribución, seguimiento y salida de peticiones, quejas, reclamos, sugerencias y denuncias&quot;, código PC-AU-01, versión 8, con vigencia a partir del 20 de agosto de 2025, en el cual se incorporan ajustes al procedimiento interno para la gestión de las PQRSD. El soporte aportado permite verificar la actualización del procedimiento dentro del plazo establecido y la ejecución de la actividad formula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Ya se incluyó en el procedimiento de peticiones, quejas, reclamos, sugerencias y denuncias"/>
    <n v="0"/>
    <n v="46214"/>
    <s v="Accion con cumplimiento reportado en el primer trimestre 2026"/>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482"/>
    <x v="0"/>
    <x v="6"/>
    <s v="Subdirección Administrativa y Financiera"/>
    <m/>
    <s v="2023_AU_H8"/>
    <m/>
    <x v="45"/>
    <x v="316"/>
    <s v="SERVICIO AL CIUDADANO"/>
    <s v="1. Porque existían tareas acumuladas en el proceso de GAU que debían ser atendidas de manera prioritaria como la actualización de las PQRSD y los informes trimestrales. _x000a_2.Porque el proceso de GAU debe atender de manera cotidiana, tareas que no dan espera como las solicitudes de los entes de control. ejecuciones de planes institucionales etc y esto impidió que las tareas acumuladas se pusieran al día_x000a_3. Porque la alta rotación de personal en el proceso hace dispendiosa la coordinación de tareas pendientes y su rápida atención teniendo en cuenta la perdida de curva de aprendizaje y la dificultad en la transmisión de tareas pendientes"/>
    <s v="La  alta rotación de personal en el proceso hace dispendiosa la coordinación de tareas pendientes y su rápida atención teniendo en cuenta la perdida de curva de aprendizaje  y la dificultad en la transmisión de tareas pendientes."/>
    <s v="Acción correctiva"/>
    <s v="AU_AC14"/>
    <s v="Actualizar Política de Protección de Datos Personales"/>
    <s v="Política Actualizada"/>
    <n v="1"/>
    <d v="2026-05-01T00:00:00"/>
    <d v="2026-12-31T00:00:00"/>
    <n v="36"/>
    <s v="05. Gestión de Atención al Usuario / _x000a_18. Gestión de Tecnología e Informática"/>
    <m/>
    <n v="0"/>
    <s v="Se está actualizando la Política de protección de datos personales para su posterior socialización"/>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Pendiente de actualización"/>
    <n v="0"/>
    <x v="0"/>
    <d v="2026-05-15T00:00:00"/>
    <n v="0"/>
    <s v="No fue posible identificar evidencias para el presente período de análisis"/>
    <s v="SIN INICIAR"/>
    <s v="No aplica"/>
    <s v="No aplica"/>
    <s v="No aplica"/>
    <n v="0"/>
    <s v="REPETIDO CON AU_AC12"/>
    <s v="EVIDENCIAS SEGUNDO TRIMESTRE 2026 PLAN MEJORA"/>
    <n v="46214"/>
    <s v="Se actualizó documento. Soporte en carpeta AU_AC12"/>
    <n v="1"/>
    <s v="CUMPLIDO"/>
    <d v="2026-07-27T00:00:00"/>
    <n v="1"/>
    <s v="Se evidencio que la actividad reportada cumple con la accion formulada"/>
    <s v="C. OPORTUNAMENTE"/>
    <m/>
    <s v="EFECTIVO"/>
    <s v="ABIERTO"/>
    <m/>
    <s v=""/>
    <s v=""/>
    <s v=""/>
    <s v=""/>
    <s v=""/>
    <s v=""/>
    <s v=""/>
    <m/>
    <m/>
    <m/>
    <s v="SIN INICIAR"/>
    <s v="EFECTIVO"/>
    <s v="ABIERTO"/>
    <m/>
    <s v=""/>
    <s v=""/>
    <s v=""/>
    <s v=""/>
    <s v=""/>
    <s v=""/>
    <s v=""/>
    <m/>
    <m/>
    <m/>
    <s v="SIN INICIAR"/>
    <s v="EFECTIVO"/>
    <s v="ABIERTO"/>
    <m/>
  </r>
  <r>
    <n v="483"/>
    <x v="0"/>
    <x v="6"/>
    <s v="Subdirección Administrativa y Financiera"/>
    <m/>
    <s v="2023_AU_H6"/>
    <m/>
    <x v="45"/>
    <x v="317"/>
    <s v="SERVICIO AL CIUDADANO"/>
    <s v="1.Porque no existe seguimiento y control por parte de los supervisores de los funcionarios y contratistas responsables de dar respuesta a las PQRS._x000a_2. Porque habia desconocimiento por parte de los supervisores, funcionarios y contratistas  del procedimiento interno de PQRS en concordancia al articulo 14 de la ley 1755 de 2015._x000a_3. Porque la oficina de Gestión Atención al Ciudadano no realizó acompañamiento a los  responsables  de dar respuesta a las PQRSD del procedimiento interno de tramites de las mismas."/>
    <s v="La oficina de Gestión Atención al Ciudadano no realizó acompañamiento a los  responsables  de dar respuesta a las PQRSD del procedimiento interno de tramite de las mismas."/>
    <s v="Acción correctiva"/>
    <s v="AU_AC13"/>
    <s v="Diseñar y socializar un documento interno (ABC) que contenga información relevante de la Ley 1755 de 2015 y generalidad del procedimiento Recepción,Distribución, Seguimiento y Salida de Peticiones, Quejas, Reclamos, Sugerencias y Denuncias."/>
    <s v="ABC diseñado, aprobado por el proceso de mejora continua y socializado a traves de una campaña informativa a los gestores funcionarios y contratistas de los 19 procesos  de la Entidad. Este procedimiento se socializara junto al procedimiento Recepción,Distribución, Seguimiento y Salida de Peticiones, Quejas, Reclamos, Sugerencias y Denuncias."/>
    <n v="1"/>
    <d v="2023-09-01T00:00:00"/>
    <d v="2023-12-31T00:00:00"/>
    <n v="18"/>
    <s v="05. Gestión de Atención al Usuario"/>
    <m/>
    <n v="1"/>
    <s v="Se realizó el documento y se socializa de forma mensual"/>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 documento y su socialización"/>
    <n v="1"/>
    <x v="2"/>
    <d v="2026-05-15T00:00:00"/>
    <n v="1"/>
    <s v="CSe evidencian como soportes el documento interno (ABC) sobre la Ley 1755 de 2015 y el procedimiento de Recepción, Distribución, Seguimiento y Salida de PQRSD, así como las evidencias de su socialización mediante campañas informativas dirigidas a funcionarios, contratistas y gestores de los procesos de la Entidad, realizadas durante la vigencia 2026. Los soportes permiten verificar el diseño del documento y el inicio de las actividades de divulgación, evidenciando una ejecución parcial de la acción correctiv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ó el documento y se socializa de forma mensual"/>
    <n v="0"/>
    <n v="46214"/>
    <s v="Accion con cumplimiento reportado"/>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484"/>
    <x v="0"/>
    <x v="6"/>
    <s v="Subdirección Administrativa y Financiera"/>
    <m/>
    <s v="2023_AU_H7"/>
    <m/>
    <x v="45"/>
    <x v="318"/>
    <s v="SERVICIO AL CIUDADANO"/>
    <s v="1. Porque el sistema aplicativo de gestion documental, no genera una información actualizada y exacta del estado actual de las PQRSD._x000a_2.  Porque las alertas se generan de forma manual._x000a_3. Porque la persona encargada de hacer el seguimiento de las PQRSD notifica las alertas de manera quincenal generando retrasos en ese lapso de tiempo para dar respuesta a las PQRSD._x000a_4. Porque los funcionarios/contratistas de la DNBC, por su alta rotacióon, no son concientes de la importancia de realizar estas respuestas oportunamente, entre otras cosas, porque no ha sido posible hacer actividades frecuentes de sensibilización por parte del proceso GAU"/>
    <s v="Los funcionarios/contratistas de la DNBC, por su alta rotacióon, no son concientes de la importancia de realizar estas respuestas oportunamente, entre otras cosas, porque no ha sido posible hacer actividades frecuentes de sensibilización por parte del proceso GAU"/>
    <s v="Acción correctiva"/>
    <s v="AU_AC13"/>
    <s v="Diseñar y socializar un documento interno (ABC) que contenga información relevante de la Ley 1755 de 2015 y generalidad del procedimiento Recepción,Distribución, Seguimiento y Salida de Peticiones, Quejas, Reclamos, Sugerencias y Denuncias."/>
    <s v="ABC diseñado, aprobado por el proceso de mejora continua y socializado a traves de una campaña informativa a los gestores funcionarios y contratistas de los 19 procesos  de la Entidad. Este procedimiento se socializara junto al procedimiento Recepción,Distribución, Seguimiento y Salida de Peticiones, Quejas, Reclamos, Sugerencias y Denuncias."/>
    <n v="1"/>
    <d v="2024-05-20T00:00:00"/>
    <d v="2024-12-31T00:00:00"/>
    <n v="33.150000000000006"/>
    <s v="05. Gestión de Atención al Usuario"/>
    <m/>
    <n v="1"/>
    <s v="Se realizó el documento y se socializa de forma mensual"/>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 documento y su socialización"/>
    <n v="1"/>
    <x v="2"/>
    <d v="2026-05-15T00:00:00"/>
    <n v="1"/>
    <s v="CSe evidencian como soportes el documento interno (ABC) sobre la Ley 1755 de 2015 y el procedimiento de Recepción, Distribución, Seguimiento y Salida de PQRSD, así como las evidencias de su socialización mediante campañas informativas dirigidas a funcionarios, contratistas y gestores de los procesos de la Entidad, realizadas durante la vigencia 2026. Los soportes permiten verificar el diseño del documento y el inicio de las actividades de divulgación, evidenciando una ejecución parcial de la acción correctiv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ó el documento y se socializa de forma mensual"/>
    <n v="0"/>
    <n v="46214"/>
    <s v="Accion con cumplimiento reportado"/>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485"/>
    <x v="0"/>
    <x v="6"/>
    <s v="Subdirección Administrativa y Financiera"/>
    <m/>
    <s v="2023_AU_H7"/>
    <m/>
    <x v="45"/>
    <x v="318"/>
    <s v="SERVICIO AL CIUDADANO"/>
    <s v="1. Porque el sistema aplicativo de gestion documental, no genera una información actualizada y exacta del estado actual de las PQRSD._x000a_2.  Porque las alertas se generan de forma manual._x000a_3. Porque la persona encargada de hacer el seguimiento de las PQRSD notifica las alertas de manera quincenal generando retrasos en ese lapso de tiempo para dar respuesta a las PQRSD._x000a_4. Porque los funcionarios/contratistas de la DNBC, por su alta rotacióon, no son concientes de la importancia de realizar estas respuestas oportunamente, entre otras cosas, porque no ha sido posible hacer actividades frecuentes de sensibilización por parte del proceso GAU"/>
    <s v="Los funcionarios/contratistas de la DNBC, por su alta rotacióon, no son conscientes de la importancia de realizar estas respuestas oportunamente, entre otras cosas, porque no ha sido posible hacer actividades frecuentes de sensibilización por parte del proceso GAU"/>
    <s v="Acción correctiva"/>
    <s v="AU_AC1"/>
    <s v="Reportar de manera periodica a los lideres del proceso las PQRSD con su respectivo estado, con el fin de que estos inicien las acciones pertinentes con funcionarios y contratistas"/>
    <s v="Reportes de control a líderes de proceso"/>
    <n v="12"/>
    <d v="2026-01-01T00:00:00"/>
    <d v="2026-12-01T00:00:00"/>
    <n v="49.5"/>
    <s v="05. Gestión de Atención al Usuario"/>
    <m/>
    <n v="0"/>
    <s v="Se informaron alertas mensuales a través de correo electrónico a los líderes de proceso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0.25"/>
    <x v="0"/>
    <d v="2026-05-15T00:00:00"/>
    <n v="0.25"/>
    <s v="Se presentan como evidencias los correos electrónicos de alertas de PQRSD remitidos a los líderes de proceso, correspondientes a los meses de enero, febrero y marzo de 2026, enviados los días 24 de febrero, 13 de marzo y 9 de abril de 2026, respectivamente. Los soportes permiten verificar la ejecución de los reportes mensuales sobre el estado de las PQRSD durante el primer trimestre de la vigencia 2026. En consecuencia, se evidencia una ejecución parcial de las actividades propuestas, toda vez que la acción correctiva contempla doce (12) reportes mensuales y el plazo para su cumplimiento aún se encuentra vigente."/>
    <s v="EN EJECUCIÓN"/>
    <s v="No aplica"/>
    <s v="No aplica"/>
    <s v="No aplica"/>
    <n v="0.25"/>
    <s v="Se informaron alertas mensuales a través de correo electrónico a los líderes de procesos"/>
    <s v="EVIDENCIAS SEGUNDO TRIMESTRE 2026 PLAN MEJORA"/>
    <n v="46214"/>
    <s v="Se adjuntan las evidencias de alertas del segundo trimestre."/>
    <n v="0.5"/>
    <s v="EN EJECUCIÓN"/>
    <m/>
    <m/>
    <m/>
    <m/>
    <m/>
    <s v="EFECTIVO"/>
    <s v="ABIERTO"/>
    <m/>
    <s v=""/>
    <s v=""/>
    <s v=""/>
    <s v=""/>
    <s v=""/>
    <s v=""/>
    <s v=""/>
    <m/>
    <m/>
    <m/>
    <s v="SIN INICIAR"/>
    <s v="EFECTIVO"/>
    <s v="ABIERTO"/>
    <m/>
    <s v=""/>
    <s v=""/>
    <s v=""/>
    <s v=""/>
    <s v=""/>
    <s v=""/>
    <s v=""/>
    <m/>
    <m/>
    <m/>
    <s v="SIN INICIAR"/>
    <s v="EFECTIVO"/>
    <s v="ABIERTO"/>
    <m/>
  </r>
  <r>
    <n v="486"/>
    <x v="0"/>
    <x v="6"/>
    <s v="Dirección General"/>
    <m/>
    <s v="2023_AU_H7"/>
    <m/>
    <x v="45"/>
    <x v="318"/>
    <s v="INTEGRIDAD"/>
    <s v="1. Porque el sistema aplicativo de gestion documental, no genera una información actualizada y exacta del estado actual de las PQRSD._x000a_2.  Porque las alertas se generan de forma manual._x000a_3. Porque la persona encargada de hacer el seguimiento de las PQRSD notifica las alertas de manera quincenal generando retrasos en ese lapso de tiempo para dar respuesta a las PQRSD._x000a_4. Porque los funcionarios/contratistas de la DNBC, por su alta rotacióon, no son concientes de la importancia de realizar estas respuestas oportunamente, entre otras cosas, porque no ha sido posible hacer actividades frecuentes de sensibilización por parte del proceso GAU"/>
    <s v="Los funcionarios/contratistas de la DNBC, por su alta rotacióon, no son conscientes de la importancia de realizar estas respuestas oportunamente, entre otras cosas, porque no ha sido posible hacer actividades frecuentes de sensibilización por parte del proceso GAU"/>
    <s v="Acción correctiva"/>
    <s v="DI_AC23"/>
    <s v="Socializar una acción preventiva (circular con las acciones preventivas a seguir por parte de los funcionarios  y contratista con el fin de   evitar que se vuelva a presentar la irregularidad encontrada, en este caso, el  vencimiento de términos de las PQRSD) dirigida a todos los funcionarios y contratistas de la DNBC"/>
    <s v="Socializaciones a funcionarios y contratistas realizadas "/>
    <n v="2"/>
    <d v="2026-01-01T00:00:00"/>
    <d v="2026-12-31T00:00:00"/>
    <n v="54"/>
    <s v="12. Gestión de Asuntos Disciplinarios"/>
    <m/>
    <n v="1"/>
    <s v="Se aclara que la actividad está establecida dentro del plan de acción y que lo propuesto inicialmente fue cumplido por este proceso en las condiciones determinadas en la actividad (actividad ya establecida por la funcionaria saliente), se volverá a presentar la misma dentro del semestre para el cual esta establecida, pero se reitera, que resulta necesario convocar a todos los actores para que se obtenga el resultado esperado, se formulará la preventiva con corte a junio tal y como lo establece el plan de acción y se socializará, se reitera lo establecido inicialmente fue cumplido a cabalidad por el proceso, dentro del proceso de gestión de asuntos disciplinarios se ha adelantado la IP 002 de 2024, la cual genero la función preventiva denominada &quot;derechos y deberes del servidor público&quot;, de acuerdo con el procedimiento fue remitida al proceso de gestión de talento humano el 16 de Julio del 2024, con socialización programada para el 24 de octubre de 2024. Anexo preventiva, oficio de remisión y correo indicando la fecha de socialización por parte de talento humano."/>
    <s v="https://dnbcgovco-my.sharepoint.com/:f:/g/personal/planeacion_dnbc_gov_co/IgBQvRl1qJOuR4_5SVNmfcTnAZV0VApCPR6f_GkysP7ZBG4?e=DPyQEd"/>
    <d v="2026-05-11T00:00:00"/>
    <s v="Se evidencia la respectiva circual fue emitida y socializada 2024. No se evidencian avances de re socialización en la vigencia 2026"/>
    <n v="0"/>
    <x v="0"/>
    <d v="2026-05-15T00:00:00"/>
    <n v="0"/>
    <s v="No fue posible identificar evidencias para el presente período de análisis"/>
    <s v="SIN INICIAR"/>
    <s v="No aplica"/>
    <s v="No aplica"/>
    <s v="No aplica"/>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Sin reporte de información, se incluye seguimiento primer trimestre_x000a__x000a_Se evidencia la respectiva circual fue emitida y socializada 2024. No se evidencian avances de re socialización en la vigencia 2026"/>
    <n v="0"/>
    <s v="EN EJECUCIÓN"/>
    <d v="2026-07-27T00:00:00"/>
    <n v="0"/>
    <s v="No fue posible identificar evidencias para el presente período de análisis"/>
    <s v="SIN INICIAR"/>
    <m/>
    <s v="EFECTIVO"/>
    <s v="ABIERTO"/>
    <m/>
    <s v=""/>
    <s v=""/>
    <s v=""/>
    <s v=""/>
    <s v=""/>
    <s v=""/>
    <s v=""/>
    <m/>
    <m/>
    <m/>
    <s v="SIN INICIAR"/>
    <s v="EFECTIVO"/>
    <s v="ABIERTO"/>
    <m/>
    <s v=""/>
    <s v=""/>
    <s v=""/>
    <s v=""/>
    <s v=""/>
    <s v=""/>
    <s v=""/>
    <m/>
    <m/>
    <m/>
    <s v="SIN INICIAR"/>
    <s v="EFECTIVO"/>
    <s v="ABIERTO"/>
    <m/>
  </r>
  <r>
    <n v="487"/>
    <x v="0"/>
    <x v="6"/>
    <s v="Dirección General"/>
    <m/>
    <s v="2023_AU_H7"/>
    <m/>
    <x v="45"/>
    <x v="318"/>
    <s v="INTEGRIDAD"/>
    <s v="_x000a_1. Porque los integantes del proceso de gestión disciplinaria, podrían tener impedimentos para adelantar las investigaciones._x000a_2. Porque es inevitable que el proceso de asuntos disciplinarios promueva la preservación del orden interno sin ayuda de los directivos teniendo en cuenta que  podría existir amistad o enemistad con las personas implicadas que garantice imparcialidad en  una entidad con tan pocos funcionarios._x000a_3. Porque no se han sugerido  acciones preventivas a la alta dirección con el fin de mitigar la materialización de las faltas que revistan caracter disciplinario "/>
    <s v="No se han sugerido  acciones preventivas a la alta dirección con el fin de mitigar la materialización de las faltas que revistan caracter disciplinario "/>
    <s v="Acción correctiva"/>
    <s v="DI_AC23"/>
    <s v="Socializar una acción preventiva (circular con las acciones preventivas a seguir por parte de los funcionarios  y contratista con el fin de   evitar que se vuelva a presentar la irregularidad encontrada, en este caso, el  vencimiento de términos de las PQRSD) dirigida a todos los funcionarios y contratistas de la DNBC"/>
    <s v="Socializaciones a funcionarios y contratistas realizadas "/>
    <n v="2"/>
    <d v="2026-01-01T00:00:00"/>
    <d v="2026-12-31T00:00:00"/>
    <n v="54"/>
    <s v="12. Gestión de Asuntos Disciplinarios"/>
    <m/>
    <n v="1"/>
    <s v="Se aclara que la actividad está establecida dentro del plan de acción y que lo propuesto inicialmente fue cumplido por este proceso en las condiciones determinadas en la actividad (actividad ya establecida por la funcionaria saliente), se volverá a presentar la misma dentro del semestre para el cual esta establecida, pero se reitera, que resulta necesario convocar a todos los actores para que se obtenga el resultado esperado, se formulará la preventiva con corte a junio tal y como lo establece el plan de acción y se socializará, se reitera lo establecido inicialmente fue cumplido a cabalidad por el proceso, dentro del proceso de gestión de asuntos disciplinarios se ha adelantado la IP 002 de 2024, la cual genero la función preventiva denominada &quot;derechos y deberes del servidor público&quot;, de acuerdo con el procedimiento fue remitida al proceso de gestión de talento humano el 16 de Julio del 2024, con socialización programada para el 24 de octubre de 2024. Anexo preventiva, oficio de remisión y correo indicando la fecha de socialización por parte de talento humano."/>
    <s v="https://dnbcgovco-my.sharepoint.com/:f:/g/personal/planeacion_dnbc_gov_co/IgBQvRl1qJOuR4_5SVNmfcTnAZV0VApCPR6f_GkysP7ZBG4?e=DPyQEd"/>
    <d v="2026-05-11T00:00:00"/>
    <s v="Se evidencia la respectiva circual fue emitida y socializada 2024. No se evidencian avances de re socialización en la vigencia 2026"/>
    <n v="0"/>
    <x v="0"/>
    <d v="2026-05-15T00:00:00"/>
    <n v="0"/>
    <s v="No fue posible identificar evidencias para el presente período de análisis"/>
    <s v="SIN INICIAR"/>
    <s v="No aplica"/>
    <s v="No aplica"/>
    <s v="No aplica"/>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Sin reporte de información, se incluye seguimiento primer trimestre_x000a__x000a_Se evidencia la respectiva circual fue emitida y socializada 2024. No se evidencian avances de re socialización en la vigencia 2026"/>
    <n v="0"/>
    <s v="EN EJECUCIÓN"/>
    <d v="2026-07-27T00:00:00"/>
    <n v="0"/>
    <s v="No fue posible identificar evidencias para el presente período de análisis"/>
    <s v="SIN INICIAR"/>
    <m/>
    <s v="EFECTIVO"/>
    <s v="ABIERTO"/>
    <m/>
    <s v=""/>
    <s v=""/>
    <s v=""/>
    <s v=""/>
    <s v=""/>
    <s v=""/>
    <s v=""/>
    <m/>
    <m/>
    <m/>
    <s v="SIN INICIAR"/>
    <s v="EFECTIVO"/>
    <s v="ABIERTO"/>
    <m/>
    <s v=""/>
    <s v=""/>
    <s v=""/>
    <s v=""/>
    <s v=""/>
    <s v=""/>
    <s v=""/>
    <m/>
    <m/>
    <m/>
    <s v="SIN INICIAR"/>
    <s v="EFECTIVO"/>
    <s v="ABIERTO"/>
    <m/>
  </r>
  <r>
    <n v="488"/>
    <x v="0"/>
    <x v="6"/>
    <s v="Subdirección Administrativa y Financiera"/>
    <m/>
    <s v="2023_AU_H15"/>
    <m/>
    <x v="45"/>
    <x v="319"/>
    <s v="SERVICIO AL CIUDADANO"/>
    <s v="1. Porque se evidencia falta de socialización y concientización de la manera en que debe cumplirse el procedimiento por parte de los contratistas/funcionarios_x000a_2.Porque la sensibilización depende del personal de la oficina GAU y su contratación se realizó de manera tardía en la vigencia por lo que la sensibilización también se realizó de manera tardía._x000a_3. Porque no hay compromiso de los funcionarios/contratistas para asisitir a las sesiones de capacitación. Hace falta mayor supervisión"/>
    <s v="La oficina de Gestión Atención al Ciudadano no realizó socializacióm/ acompañamiento a los  responsables  de dar respuesta a las PQRSD del procedimiento interno de tramite de las mismas por falta de personal en el proceso y por falta de compromiso de asistencia a las actividades programadas por el proceso"/>
    <s v="Acción correctiva"/>
    <s v="AU_AC13"/>
    <s v="Diseñar y socializar un documento interno (ABC) que contenga información relevante de la Ley 1755 de 2015 y generalidad del procedimiento Recepción,Distribución, Seguimiento y Salida de Peticiones, Quejas, Reclamos, Sugerencias y Denuncias."/>
    <s v="ABC diseñado, aprobado por el proceso de mejora continua y socializado a traves de una campaña informativa a los gestores funcionarios y contratistas de los 19 procesos  de la Entidad. Este procedimiento se socializara junto al procedimiento Recepción,Distribución, Seguimiento y Salida de Peticiones, Quejas, Reclamos, Sugerencias y Denuncias."/>
    <n v="1"/>
    <d v="2024-05-20T00:00:00"/>
    <d v="2024-12-31T00:00:00"/>
    <n v="33.150000000000006"/>
    <s v="05. Gestión de Atención al Usuario"/>
    <m/>
    <n v="1"/>
    <s v="Se realizó el documento y se socializa de forma mensual"/>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 documento y su socialización"/>
    <n v="1"/>
    <x v="2"/>
    <d v="2026-05-15T00:00:00"/>
    <n v="1"/>
    <s v="CSe evidencian como soportes el documento interno (ABC) sobre la Ley 1755 de 2015 y el procedimiento de Recepción, Distribución, Seguimiento y Salida de PQRSD, así como las evidencias de su socialización mediante campañas informativas dirigidas a funcionarios, contratistas y gestores de los procesos de la Entidad, realizadas durante la vigencia 2026. Los soportes permiten verificar el diseño del documento y el inicio de las actividades de divulgación, evidenciando una ejecución parcial de la acción correctiv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ó el documento y se socializa de forma mensual"/>
    <n v="0"/>
    <n v="46214"/>
    <s v="Accion con cumplimiento reportado"/>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489"/>
    <x v="0"/>
    <x v="6"/>
    <s v="Subdirección Administrativa y Financiera"/>
    <m/>
    <s v="2023_AU_H15"/>
    <m/>
    <x v="45"/>
    <x v="319"/>
    <s v="SERVICIO AL CIUDADANO"/>
    <s v="1. Porque se evidencia falta de socialización y concientización de la manera en que debe cumplirse el procedimiento por parte de los contratistas/funcionarios_x000a_2.Porque la sensibilización depende del personal de la oficina GAU y su contratación se realizó de manera tardía en la vigencia por lo que la sensibilización también se realizó de manera tardía._x000a_3. Porque no hay compromiso de los funcionarios/contratistas para asisitir a las sesiones de capacitación. Hace falta mayor supervisión"/>
    <s v="La oficina de Gestión Atención al Ciudadano no realizó socialización/ acompañamiento a los  responsables  de dar respuesta a las PQRSD del procedimiento interno de tramite de las mismas por falta de personal en el proceso y por falta de compromiso de asistencia a las actividades programadas por el proceso"/>
    <s v="Acción correctiva"/>
    <s v="AU_AC1"/>
    <s v="Reportar de manera periodica a los lideres del proceso las PQRSD con su respectivo estado, con el fin de que estos inicien las acciones pertinentes con funcionarios y contratistas"/>
    <s v="Reportes de control a líderes de proceso"/>
    <n v="12"/>
    <d v="2026-01-01T00:00:00"/>
    <d v="2026-12-01T00:00:00"/>
    <n v="49.5"/>
    <s v="05. Gestión de Atención al Usuario"/>
    <m/>
    <n v="0"/>
    <s v="Se informaron alertas mensuales a través de correo electrónico a los líderes de proceso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0.25"/>
    <x v="0"/>
    <d v="2026-05-15T00:00:00"/>
    <n v="0.3"/>
    <s v="Se evidencian informes de PQRSD de enero, febrero y marzo, como tambien soportes de correos de alertas por parte de atencion al ciudadano con fecha  24/02/2026, 13/03/2026 y 09/04/2026  "/>
    <s v="EN EJECUCIÓN"/>
    <s v="No aplica"/>
    <s v="No aplica"/>
    <s v="No aplica"/>
    <n v="0.25"/>
    <s v="Se informaron alertas mensuales a través de correo electrónico a los líderes de procesos"/>
    <s v="EVIDENCIAS SEGUNDO TRIMESTRE 2026 PLAN MEJORA"/>
    <n v="46214"/>
    <s v="Se adjuntan las evidencias de alertas del segundo trimestre."/>
    <n v="0.5"/>
    <s v="EN EJECUCIÓN"/>
    <m/>
    <m/>
    <m/>
    <m/>
    <m/>
    <s v="EFECTIVO"/>
    <s v="ABIERTO"/>
    <m/>
    <s v=""/>
    <s v=""/>
    <s v=""/>
    <s v=""/>
    <s v=""/>
    <s v=""/>
    <s v=""/>
    <m/>
    <m/>
    <m/>
    <s v="SIN INICIAR"/>
    <s v="EFECTIVO"/>
    <s v="ABIERTO"/>
    <m/>
    <s v=""/>
    <s v=""/>
    <s v=""/>
    <s v=""/>
    <s v=""/>
    <s v=""/>
    <s v=""/>
    <m/>
    <m/>
    <m/>
    <s v="SIN INICIAR"/>
    <s v="EFECTIVO"/>
    <s v="ABIERTO"/>
    <m/>
  </r>
  <r>
    <n v="490"/>
    <x v="0"/>
    <x v="5"/>
    <s v="Subdirección Administrativa y Financiera"/>
    <m/>
    <s v="2022_TH_H15"/>
    <n v="1"/>
    <x v="46"/>
    <x v="320"/>
    <m/>
    <s v="1. Los servidores públicos no programan las vacaciones, pese a solicitud de TH._x000a_2. Por necesidad del servicio consideran importante continuar ejerciendo labor._x000a_3. El procedimiento no está actualizado con la actividad que especifique la necesidad de expedir un acto administrativo de las vacaciones de aquellos funcionarios con mas de un periodo acumulado y su respectiva justificación"/>
    <s v="El procedimiento no está actualizado con la actividad que especifique la necesidad de expedir un acto administrativo de las vacaciones de aquellos funcionarios con mas de un periodo acumulado y su respectiva justificaciòn"/>
    <s v="Acción correctiva"/>
    <s v="TH_AC46"/>
    <s v="Actualizar procedimiento de situaciones  administrativas incluyendo actividad de expedición acto administrativo vacaciones para servidores públicos que tengan más de 1 período acumulado."/>
    <s v="Procedimiento de situaciones administrativas actualizado"/>
    <n v="1"/>
    <d v="2026-03-01T00:00:00"/>
    <d v="2026-06-30T00:00:00"/>
    <n v="17.849999999999998"/>
    <s v="11. Gestión del Talento Humano"/>
    <m/>
    <n v="0"/>
    <n v="0"/>
    <n v="0"/>
    <d v="2026-05-11T00:00:00"/>
    <s v="No se evidencia seguimiento"/>
    <n v="0"/>
    <x v="0"/>
    <d v="2026-05-15T00:00:00"/>
    <n v="0"/>
    <s v="No fue posible identificar evidencias para el presente período de análisis"/>
    <s v="SIN INICIAR"/>
    <s v="No aplica"/>
    <s v="No aplica"/>
    <s v="No aplica"/>
    <n v="0.5"/>
    <s v="se adjunta procedimiento, se encuentra en estudio para actualizar"/>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No se evidencia actualización del procedimiento"/>
    <n v="0"/>
    <s v="VENCIDO"/>
    <d v="2026-07-27T00:00:00"/>
    <n v="0"/>
    <s v="Se evidencio que la accion formulada carece de soportes que permitan verificar el cumplimiento de la actividad"/>
    <s v="VENCIDA"/>
    <m/>
    <s v="EFECTIVO"/>
    <s v="ABIERTO"/>
    <m/>
    <s v=""/>
    <s v=""/>
    <s v=""/>
    <s v=""/>
    <s v=""/>
    <s v=""/>
    <s v=""/>
    <m/>
    <m/>
    <m/>
    <s v="SIN INICIAR"/>
    <s v="EFECTIVO"/>
    <s v="ABIERTO"/>
    <m/>
    <s v=""/>
    <s v=""/>
    <s v=""/>
    <s v=""/>
    <s v=""/>
    <s v=""/>
    <s v=""/>
    <m/>
    <m/>
    <m/>
    <s v="SIN INICIAR"/>
    <s v="EFECTIVO"/>
    <s v="ABIERTO"/>
    <m/>
  </r>
  <r>
    <n v="491"/>
    <x v="0"/>
    <x v="5"/>
    <s v="Subdirección Administrativa y Financiera"/>
    <m/>
    <s v="2022_TH_H15"/>
    <n v="0"/>
    <x v="46"/>
    <x v="320"/>
    <m/>
    <s v="1. Los servidores públicos no programan las vacaciones, pese a solicitud de TH._x000a_2. Por necesidad del servicio consideran importante continuar ejerciendo labor._x000a_3. El procedimiento no está actualizado con la actividad que especifique la necesidad de expedir un acto administrativo de las vacaciones de aquellos funcionarios con mas de un periodo acumulado y su respectiva justificación"/>
    <s v="El procedimiento no está actualizado con la actividad que especifique la necesidad de expedir un acto administrativo de las vacaciones de aquellos funcionarios con mas de un periodo acumulado y su respectiva justificaciòn"/>
    <s v="Acción correctiva"/>
    <s v="TH_AC15"/>
    <s v="Realizar la planeación de los periodos de disfrute de las vacaciones del personal de planta de la DNBC"/>
    <s v="Programa de vacaciones"/>
    <n v="1"/>
    <d v="2026-03-01T00:00:00"/>
    <d v="2026-04-30T00:00:00"/>
    <n v="8.85"/>
    <s v="11. Gestión del Talento Humano"/>
    <s v="Nómina"/>
    <n v="1"/>
    <s v="cuadro relacionando periodos de vacaciones"/>
    <s v="Cronograma de vacaciones (2).xlsx"/>
    <d v="2026-05-11T00:00:00"/>
    <s v="Se incluye cronograma de vacaciones"/>
    <n v="1"/>
    <x v="2"/>
    <d v="2026-05-15T00:00:00"/>
    <n v="0.8"/>
    <s v="Se evidencia la presentación del formato &quot;Cronograma de Vacaciones&quot; (código FO-TH-05-06, versión 1), correspondiente a la programación de la vigencia 2026. Sin embargo, el documento presenta información incompleta, al encontrarse pendientes de diligenciar campos como el período de vacaciones, el número y la fecha de la resolución para algunos funcionarios, lo que impide verificar la integridad y actualización del registro._x000a__x000a_En consecuencia, la evidencia presentada no permite verificar el cumplimiento total de la acción correctiva, por lo que se requiere completar el diligenciamiento del formato y mantenerlo debidamente actualizado."/>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adjunta cronograma"/>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Acción reportada con cumplimiento en el primer trimestre"/>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492"/>
    <x v="0"/>
    <x v="5"/>
    <s v="Subdirección Administrativa y Financiera"/>
    <m/>
    <s v="2022_GF_H8"/>
    <n v="1"/>
    <x v="46"/>
    <x v="321"/>
    <s v="GESTIÓN PRESUPUESTAL Y EFICIENCIA DEL GASTO PÚBLICO"/>
    <s v="1. Porque; Existió un error humano en el desarrollo del ejercicio del proceso_x000a__x000a_2. Porque; En ese momento se tenía que pagar de manera inmediata el recibo público y no se identificó el error _x000a__x000a_3. Porque; No se anticipan los gastos a ser registrados con suficiente tiempo por lo que se generan errores en el momento de realizar el compromiso y se toma de manera incorrecta el uso presupuestal "/>
    <s v="No se anticipan los gastos a ser registrados con suficiente tiempo por lo que se generan errores en el momento de realizar el compromiso y se toma de manera incorrecta el uso presupuestal "/>
    <s v="Acción correctiva"/>
    <s v="GF_AC6"/>
    <s v="Actualizar procedimiento de Gestión de Pagos incluyendo control de verificación de usos presupuestales y gestión de PAC"/>
    <s v="Procedimiento actualizados"/>
    <n v="1"/>
    <d v="2026-04-01T00:00:00"/>
    <d v="2026-06-30T00:00:00"/>
    <n v="13.350000000000001"/>
    <s v="13. Gestión Financiera"/>
    <m/>
    <n v="1"/>
    <s v="Se deja en evidencia el procedimiento de gestion de pagos "/>
    <s v="https://dnbcgovco-my.sharepoint.com/:f:/g/personal/planeacion_dnbc_gov_co/IgAKPZEalRp3T7O44VwZjBLlARF86VpmllJA36VR9-2qDG8?e=W6XaGX"/>
    <d v="2026-05-11T00:00:00"/>
    <s v="Se incluye actualización de procedimiento junto a formatos del mismo"/>
    <n v="1"/>
    <x v="2"/>
    <d v="2026-05-29T00:00:00"/>
    <n v="1"/>
    <s v="se evidencia formatos de procedimientos actualizados para la gestion de pagos PC-GF-17, FO-GF-17-01, FO-GF-02, FO-GF-03, FO-GF-04, FO-GF-05, FO-GF-06, FO-GF-07, con fecha 27/03/2026.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gestion de pagos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493"/>
    <x v="0"/>
    <x v="5"/>
    <s v="Subdirección Administrativa y Financiera"/>
    <m/>
    <s v="2022_TH_H9"/>
    <n v="1"/>
    <x v="46"/>
    <x v="322"/>
    <m/>
    <s v="_x000a_1.Porque aunque el formato establecido ya contiene la justificación de asistencia presencial frente a virtual las personas siguen sin diligenciarlo._x000a_2. Porque se se requiere fortalecer los procesos de divulgación de este formato, en el cual, se recalque la importancia de diligenicar el espacio asociado a la justificación de asustencia presencial._x000a_"/>
    <s v="Porque se se requiere fortalecer los procesos de divulgación de este formato, en el cual, se recalque la importancia de diligenicar el espacio asociado a la justificación de asustencia presencial._x000a_"/>
    <s v="Acción correctiva"/>
    <s v="TH_AC47"/>
    <s v="Realizar actividades de divulgación y capacitación acerca de comisiones"/>
    <s v="Capacitaciones realizadas"/>
    <n v="4"/>
    <d v="2026-01-01T00:00:00"/>
    <d v="2026-12-31T00:00:00"/>
    <n v="54"/>
    <s v="11. Gestión del Talento Humano"/>
    <m/>
    <n v="0"/>
    <n v="0"/>
    <n v="0"/>
    <d v="2026-05-11T00:00:00"/>
    <s v="No se evidencia seguimiento"/>
    <n v="0"/>
    <x v="0"/>
    <d v="2026-05-15T00:00:00"/>
    <n v="0"/>
    <s v="No fue posible identificar evidencias para el presente período de análisis"/>
    <s v="SIN INICIAR"/>
    <s v="No aplica"/>
    <s v="No aplica"/>
    <s v="No aplica"/>
    <n v="0"/>
    <n v="0"/>
    <n v="0"/>
    <n v="46214"/>
    <s v="No se evidencia seguimiento"/>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494"/>
    <x v="0"/>
    <x v="5"/>
    <s v="Subdirección Administrativa y Financiera"/>
    <m/>
    <s v="2022_TH_H7"/>
    <n v="1"/>
    <x v="46"/>
    <x v="323"/>
    <m/>
    <s v="1.Porque aunque el formato establecido  contiene la inclusión del objeto de la comisión, las personas siguen sin diligenicar este espacio._x000a_2. Porque se se requiere fortalecer los procesos de divulgación de este formato, en el cual, se recalque la importancia de diligenicar el espacio asociado a la justificación de asustencia presencial."/>
    <s v="Porque se se requiere fortalecer los procesos de divulgación de este formato, en el cual, se recalque la importancia de diligenicar el espacio asociado al objeto de la comisión en el formato de certificado de permanencia de comisión de servicios y/o desplazamiento"/>
    <s v="Acción correctiva"/>
    <s v="TH_AC47"/>
    <s v="Realizar actividades de divulgación y capacitación acerca de comisiones"/>
    <s v="Capacitaciones realizadas"/>
    <n v="4"/>
    <d v="2026-01-01T00:00:00"/>
    <d v="2026-12-31T00:00:00"/>
    <n v="54"/>
    <s v="11. Gestión del Talento Humano"/>
    <m/>
    <n v="0"/>
    <n v="0"/>
    <n v="0"/>
    <d v="2026-05-11T00:00:00"/>
    <s v="No se evidencia seguimiento"/>
    <n v="0"/>
    <x v="0"/>
    <d v="2026-05-15T00:00:00"/>
    <n v="0"/>
    <s v="No fue posible identificar evidencias para el presente período de análisis"/>
    <s v="SIN INICIAR"/>
    <s v="No aplica"/>
    <s v="No aplica"/>
    <s v="No aplica"/>
    <n v="0"/>
    <n v="0"/>
    <n v="0"/>
    <n v="46214"/>
    <s v="No se evidencia seguimiento"/>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495"/>
    <x v="0"/>
    <x v="5"/>
    <s v="Subdirección Administrativa y Financiera"/>
    <m/>
    <s v="2022_AD_H9"/>
    <n v="1"/>
    <x v="46"/>
    <x v="324"/>
    <m/>
    <s v="1. Porque los conductores no diligencian los formatos de forma completa en todos los desplazamientos realizados._x000a__x000a_2. Porque los conductores no ven la necesidad de llevar a cabo un diligenciamiento completo de los formatos. _x000a__x000a_3. Porque no se esta llevando a cabo un adecuado seguimiento a las obligaciones del contrato por parte de los supervisores de aquellos conductores contratados a través de CPS teniendo en cuenta que no todas las obligaciones se establecen de manera explícita en el contrato._x000a_4. Porque no se están realizando amonstaciones a aquellos conductores (funcionarios) que incumplen el diligenciamiento de los formatos establecidos en la política de desplazamiento de vehículos de la DNBC "/>
    <s v="_x000a_Gestion Administrativa_x000a_Planillas:_x000a__x000a_No hay una adecuada supervisión  de las obligaciones contractuales adquiridas por por los conductores contratados a través de CPS relacionadas con el no cumplimiento de la política de desplazamiento de vehículos de la DNBC. Lo anterior, teniendo en cuenta que existen obligaciones contractuales que no se establecen de manera explícita ene l contrato, sino que quedan bajo la obliugación &quot;las demás que sean solicitadas&quot; Adicionalmente, no se están contemplando amonestaciones a aquellos funcionarios que no cumplan con esta misma política._x000a__x000a_"/>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s v="14. Gestión Administrativa"/>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x v="0"/>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s v="EN EJECUCIÓN"/>
    <m/>
    <m/>
    <m/>
    <m/>
    <m/>
    <s v="EFECTIVO"/>
    <s v="ABIERTO"/>
    <m/>
    <s v=""/>
    <s v=""/>
    <s v=""/>
    <s v=""/>
    <s v=""/>
    <s v=""/>
    <s v=""/>
    <m/>
    <m/>
    <m/>
    <s v="SIN INICIAR"/>
    <s v="EFECTIVO"/>
    <s v="ABIERTO"/>
    <m/>
    <s v=""/>
    <s v=""/>
    <s v=""/>
    <s v=""/>
    <s v=""/>
    <s v=""/>
    <s v=""/>
    <m/>
    <m/>
    <m/>
    <s v="SIN INICIAR"/>
    <s v="EFECTIVO"/>
    <s v="ABIERTO"/>
    <m/>
  </r>
  <r>
    <n v="496"/>
    <x v="0"/>
    <x v="5"/>
    <s v="Dirección General"/>
    <m/>
    <s v="2022_AD_H9"/>
    <n v="0"/>
    <x v="46"/>
    <x v="324"/>
    <s v="INTEGRIDAD"/>
    <s v="1. Porque los conductores no diligencian los formatos de forma completa en todos los desplazamientos realizados._x000a__x000a_2. Porque los conductores no ven la necesidad de llevar a cabo un diligenciamiento completo de los formatos. _x000a__x000a_3. Porque no se esta llevando a cabo un adecuado seguimiento a las obligaciones del contrato por parte de los supervisores de aquellos conductores contratados a través de CPS teniendo en cuenta que no todas las obligaciones se establecen de manera explícita en el contrato._x000a_4. Porque no se están realizando amonstaciones a aquellos conductores (funcionarios) que incumplen el diligenciamiento de los formatos establecidos en la política de desplazamiento de vehículos de la DNBC "/>
    <s v="_x000a_Gestion Administrativa_x000a_Planillas:_x000a__x000a_No hay una adecuada supervisión  de las obligaciones contractuales adquiridas por por los conductores contratados a través de CPS relacionadas con el no cumplimiento de la política de desplazamiento de vehículos de la DNBC. Lo anterior, teniendo en cuenta que existen obligaciones contractuales que no se establecen de manera explícita ene l contrato, sino que quedan bajo la obliugación &quot;las demás que sean solicitadas&quot; Adicionalmente, no se están contemplando amonestaciones a aquellos funcionarios que no cumplan con esta misma política._x000a__x000a_"/>
    <s v="Acción correctiva"/>
    <s v="DI_AC24"/>
    <s v="Iniciar las acciones administrativas y disciplinarias que halla lugar a los funcionarios que incumplan  la  Política de Desplazamiento de Vehículos de la DNBC"/>
    <s v="% Acciones administrativas y/o disciplinarias iniciadas =(acciones iniciadas/incumplimientos identificados)*100 "/>
    <n v="1"/>
    <d v="2024-07-15T00:00:00"/>
    <d v="2024-12-31T00:00:00"/>
    <n v="24.900000000000002"/>
    <s v="12. Gestión de Asuntos Disciplinarios"/>
    <m/>
    <n v="1"/>
    <s v="Sobre la IP 025 de 2024, se adoptó decisión de archivo de conformidad con lo establecido en la decisión adoptada el 11 de julio de 2025. Se desplegó la acción disciplinaria requerida. Se anexa evidencia de la apertura y del archivo."/>
    <s v="https://dnbcgovco-my.sharepoint.com/:f:/g/personal/planeacion_dnbc_gov_co/IgCqJBQzHkSYRrYrrwkcO26SARTNUnwvUMW2mcpkRVL2YUU?e=z5wzlL"/>
    <d v="2026-05-11T00:00:00"/>
    <s v="Se evidencia en el respectivo hallazgo, que se realizó la apertura de la acción disciplinaria IP 025-2024  esta relacionado con el incumplimiento  de la  Política de Desplazamiento de Vehículos de la DNBC  . Por lo tanto  cumple con el indicador relacionado a este hallazgo."/>
    <n v="1"/>
    <x v="2"/>
    <d v="2026-05-15T00:00:00"/>
    <n v="1"/>
    <s v="Se presentan como evidencias el Auto de Apertura de Indagación Previa No. 025 de 2024, de fecha 17 de septiembre de 2024, y el Auto de Archivo de la Indagación Previa, de fecha 11 de julio de 2025, mediante los cuales se adelantó la actuación disciplinaria relacionada con el presunto incumplimiento de la Política de Desplazamiento de Vehículos de la DNBC y se adoptó la decisión de archivo. Los soportes aportados permiten verificar la ejecución de la actividad formulada dentro del plazo establecido y el cumplimiento de la acción correctiv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497"/>
    <x v="0"/>
    <x v="5"/>
    <s v="Subdirección Administrativa y Financiera"/>
    <m/>
    <s v="2022_AD_H9"/>
    <n v="0"/>
    <x v="46"/>
    <x v="324"/>
    <m/>
    <s v="1. Porque los conductores no diligencian los formatos de forma completa en todos los desplazamientos realizados._x000a__x000a_2. Porque los conductores no ven la necesidad de llevar a cabo un diligenciamiento completo de los formatos. _x000a__x000a_3. Porque no existía la obligatoriedad en los contratos de prestación de servicios de conductores del diligenciamiento de las planillas. "/>
    <s v="_x000a_Gestion Administrativa_x000a_Planillas:_x000a__x000a_No existía la obligatoriedad en los contratos de prestación de servicios de conductores del diligenciamiento de la planilla. _x000a__x000a_"/>
    <s v="Acción correctiva"/>
    <s v="GA_AC16"/>
    <s v="Realizar la socializacion trimestral de la documentacion actualizada y/o liniamientos de uso y manejo de los vehiculos a los conductores y demas responsables "/>
    <s v="Socializaciones realizadas"/>
    <n v="4"/>
    <d v="2026-02-01T00:00:00"/>
    <d v="2026-12-31T00:00:00"/>
    <n v="49.5"/>
    <s v="14. Gestión Administrativa"/>
    <m/>
    <n v="1"/>
    <s v="Se realizó la capacitación al conductor de los formatos "/>
    <s v="https://dnbcgovco-my.sharepoint.com/:f:/g/personal/planeacion_dnbc_gov_co/IgDhYmMZWLOWRZ-8Bgt_Qa1fAVrnM32Mxr9QT5T3GErSv4I?e=yXGCWf"/>
    <d v="2026-05-11T00:00:00"/>
    <s v="Se adjunta acta de reunión del mes de abril donde se capacita al conductor"/>
    <n v="1"/>
    <x v="2"/>
    <d v="2026-05-29T00:00:00"/>
    <n v="0.25"/>
    <s v="Se evidencia listado de aistencia a capacitación con fecha 22/04/2026, mas no se evidencia resumen del tema tratado en dicha capacitacion"/>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aizó lacapacitación al conductorde todos los formatos "/>
    <s v="https://dnbcgovco-my.sharepoint.com/:f:/g/personal/planeacion_dnbc_gov_co/IgDjFeFpC4uhS5oeK97Jh9HtAeSD9mhp9iccyVIjcrqJ2SU?e=38n0fw"/>
    <n v="46214"/>
    <s v="Se incluye acta del mes de abirl donde se socializa información con el conductor"/>
    <n v="0.5"/>
    <s v="CUMPLIDO"/>
    <m/>
    <m/>
    <m/>
    <m/>
    <m/>
    <s v="EFECTIVO"/>
    <s v="ABIERTO"/>
    <m/>
    <s v=""/>
    <s v=""/>
    <s v=""/>
    <s v=""/>
    <s v=""/>
    <s v=""/>
    <s v=""/>
    <m/>
    <m/>
    <m/>
    <s v="SIN INICIAR"/>
    <s v="EFECTIVO"/>
    <s v="ABIERTO"/>
    <m/>
    <s v=""/>
    <s v=""/>
    <s v=""/>
    <s v=""/>
    <s v=""/>
    <s v=""/>
    <s v=""/>
    <m/>
    <m/>
    <m/>
    <s v="SIN INICIAR"/>
    <s v="EFECTIVO"/>
    <s v="ABIERTO"/>
    <m/>
  </r>
  <r>
    <n v="498"/>
    <x v="0"/>
    <x v="5"/>
    <s v="Subdirección Administrativa y Financiera"/>
    <m/>
    <s v="2022_AD_H2"/>
    <n v="1"/>
    <x v="46"/>
    <x v="325"/>
    <m/>
    <s v="1. Porque el vehículo se encontraba en préstamo en bomberos Bogota._x000a_2. No existia plan de mantenimiento preventivo y correctivo para el vehículo._x000a_3. No se tenía conocimiento del estado del vehículo IXX308."/>
    <s v="No se tenía conocimiento del estado del vehículo IXX308."/>
    <s v="Acción correctiva"/>
    <s v="GA_AC24"/>
    <s v="Emitir  y radicar un informe técnico concluyente que permita solicitar a la aseguradora el reconocimiento de los daños y/o pérdidas del vehículo"/>
    <s v="Diagnóstico del vehículo IXX308 realizado"/>
    <n v="1"/>
    <d v="2026-05-01T00:00:00"/>
    <d v="2026-07-31T00:00:00"/>
    <n v="13.5"/>
    <s v="14. Gestión Administrativa"/>
    <m/>
    <n v="0"/>
    <s v="En proceso de recolectar información del vehículo "/>
    <s v="https://dnbcgovco-my.sharepoint.com/:f:/g/personal/planeacion_dnbc_gov_co/IgCPk7BdIX7fRKOFC5bbAo6-AUwAXN2ynxK-LsVKdFpE5E8?e=BlOAsy"/>
    <d v="2026-05-11T00:00:00"/>
    <s v="No se evidencia avance para el periodo"/>
    <n v="0"/>
    <x v="0"/>
    <d v="2026-05-29T00:00:00"/>
    <n v="0"/>
    <s v="No fue posible identificar evidencias para el presente período de análisis"/>
    <s v="SIN INICIAR"/>
    <s v="No aplica"/>
    <s v="No aplica"/>
    <s v="No aplica"/>
    <n v="0"/>
    <s v="En proceso de recolectar información del vehículo "/>
    <s v="https://dnbcgovco-my.sharepoint.com/:f:/g/personal/planeacion_dnbc_gov_co/IgC5zmTonF3XS7eSRpJnyixlARBH6YS_0EgGYQtaDGJhGPk?e=dHMeSw"/>
    <n v="46214"/>
    <s v="No se evidencia avance para el periodo"/>
    <n v="0"/>
    <s v="EN EJECUCIÓN"/>
    <m/>
    <m/>
    <m/>
    <m/>
    <m/>
    <s v="EFECTIVO"/>
    <s v="ABIERTO"/>
    <m/>
    <s v=""/>
    <s v=""/>
    <s v=""/>
    <s v=""/>
    <s v=""/>
    <s v=""/>
    <s v=""/>
    <m/>
    <m/>
    <m/>
    <s v="SIN INICIAR"/>
    <s v="EFECTIVO"/>
    <s v="ABIERTO"/>
    <m/>
    <s v=""/>
    <s v=""/>
    <s v=""/>
    <s v=""/>
    <s v=""/>
    <s v=""/>
    <s v=""/>
    <m/>
    <m/>
    <m/>
    <s v="SIN INICIAR"/>
    <s v="EFECTIVO"/>
    <s v="ABIERTO"/>
    <m/>
  </r>
  <r>
    <n v="499"/>
    <x v="0"/>
    <x v="5"/>
    <s v="Subdirección Administrativa y Financiera"/>
    <m/>
    <s v="2022_AD_H2"/>
    <n v="0"/>
    <x v="46"/>
    <x v="325"/>
    <m/>
    <s v="1. Porque el vehículo se encontraba en préstamo en bomberos Bogota._x000a_2. No existia plan de mantenimiento preventivo y correctivo para el vehículo._x000a_3. No se tenía conocimiento del estado del vehículo IXX308."/>
    <s v="No se tenía conocimiento del estado del vehículo IXX308."/>
    <s v="Acción correctiva"/>
    <s v="GA_AC03"/>
    <s v="Elaborar y Ejecutar plan o programa de mantenimiento exigidos por la norma."/>
    <s v="Plan o programa de mantenimiento ejecutado"/>
    <n v="1"/>
    <d v="2026-05-01T00:00:00"/>
    <d v="2026-12-31T00:00:00"/>
    <n v="36"/>
    <s v="14. Gestión Administrativa"/>
    <m/>
    <n v="0"/>
    <s v="En proceso de elaboración "/>
    <s v="https://dnbcgovco-my.sharepoint.com/:f:/g/personal/planeacion_dnbc_gov_co/IgCHix03hdsORJdFzXwbKzzkAYCwKvT-WMSbymO7s_ZNdBo?e=tzOHt9"/>
    <d v="2026-05-11T00:00:00"/>
    <s v="No se evidencia avance para el periodo"/>
    <n v="0"/>
    <x v="0"/>
    <d v="2026-05-29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s v="EN EJECUCIÓN"/>
    <m/>
    <m/>
    <m/>
    <m/>
    <m/>
    <s v="EFECTIVO"/>
    <s v="ABIERTO"/>
    <m/>
    <s v=""/>
    <s v=""/>
    <s v=""/>
    <s v=""/>
    <s v=""/>
    <s v=""/>
    <s v=""/>
    <m/>
    <m/>
    <m/>
    <s v="SIN INICIAR"/>
    <s v="EFECTIVO"/>
    <s v="ABIERTO"/>
    <m/>
    <s v=""/>
    <s v=""/>
    <s v=""/>
    <s v=""/>
    <s v=""/>
    <s v=""/>
    <s v=""/>
    <m/>
    <m/>
    <m/>
    <s v="SIN INICIAR"/>
    <s v="EFECTIVO"/>
    <s v="ABIERTO"/>
    <m/>
  </r>
  <r>
    <n v="500"/>
    <x v="0"/>
    <x v="5"/>
    <s v="Subdirección Administrativa y Financiera"/>
    <m/>
    <s v="2022_AD_H14"/>
    <n v="1"/>
    <x v="46"/>
    <x v="326"/>
    <m/>
    <s v="1. Porque el vehículo se encontraba en préstamo en bomberos Bogota._x000a_2. No existia plan de mantenimiento preventivo y correctivo para el vehículo._x000a_3. No se tenía conocimiento del estado del vehículo IXX308."/>
    <s v="No se tenía conocimiento del estado del vehículo IXX308."/>
    <s v="Acción correctiva"/>
    <s v="GA_AC24"/>
    <s v="Emitir  y radicar un informe técnico concluyente que permita solicitar a la aseguradora el reconocimiento de los daños y/o pérdidas del vehículo"/>
    <s v="Diagnóstico del vehículo IXX308 realizado"/>
    <n v="1"/>
    <d v="2026-05-01T00:00:00"/>
    <d v="2026-07-31T00:00:00"/>
    <n v="13.5"/>
    <s v="14. Gestión Administrativa"/>
    <m/>
    <n v="0"/>
    <s v="En proceso de recolectar información del vehículo "/>
    <s v="https://dnbcgovco-my.sharepoint.com/:f:/g/personal/planeacion_dnbc_gov_co/IgCPk7BdIX7fRKOFC5bbAo6-AUwAXN2ynxK-LsVKdFpE5E8?e=BlOAsy"/>
    <d v="2026-05-11T00:00:00"/>
    <s v="No se evidencia avance para el periodo"/>
    <n v="0"/>
    <x v="0"/>
    <d v="2026-05-29T00:00:00"/>
    <n v="0"/>
    <s v="No fue posible identificar evidencias para el presente período de análisis"/>
    <s v="SIN INICIAR"/>
    <s v="No aplica"/>
    <s v="No aplica"/>
    <s v="No aplica"/>
    <n v="0"/>
    <s v="En proceso de recolectar información del vehículo "/>
    <s v="https://dnbcgovco-my.sharepoint.com/:f:/g/personal/planeacion_dnbc_gov_co/IgC5zmTonF3XS7eSRpJnyixlARBH6YS_0EgGYQtaDGJhGPk?e=dHMeSw"/>
    <n v="46214"/>
    <s v="No se evidencia avance para el periodo"/>
    <n v="0"/>
    <s v="EN EJECUCIÓN"/>
    <m/>
    <m/>
    <m/>
    <m/>
    <m/>
    <s v="EFECTIVO"/>
    <s v="ABIERTO"/>
    <m/>
    <s v=""/>
    <s v=""/>
    <s v=""/>
    <s v=""/>
    <s v=""/>
    <s v=""/>
    <s v=""/>
    <m/>
    <m/>
    <m/>
    <s v="SIN INICIAR"/>
    <s v="EFECTIVO"/>
    <s v="ABIERTO"/>
    <m/>
    <s v=""/>
    <s v=""/>
    <s v=""/>
    <s v=""/>
    <s v=""/>
    <s v=""/>
    <s v=""/>
    <m/>
    <m/>
    <m/>
    <s v="SIN INICIAR"/>
    <s v="EFECTIVO"/>
    <s v="ABIERTO"/>
    <m/>
  </r>
  <r>
    <n v="501"/>
    <x v="0"/>
    <x v="5"/>
    <s v="Subdirección Administrativa y Financiera"/>
    <m/>
    <s v="2022_AD_H7"/>
    <n v="1"/>
    <x v="46"/>
    <x v="327"/>
    <m/>
    <s v="1. No se  cuenta con un sistema de planificación y seguimiento adecuado para la revisión tecnicomecánica de los vehículos de la DNBC ._x000a_2. Porque no se perciben las revisiones tecnico mecánicas como una actividad de alta prioridad dentro de la organizaciòn._x000a_"/>
    <s v="El no contar con un sistema de planificación y seguimiento adecuado a las revisiones tecnicomecánicas impide que se priorice su realización a los vehículos de la DNBC"/>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s v="14. Gestión Administrativa"/>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x v="0"/>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s v="EN EJECUCIÓN"/>
    <m/>
    <m/>
    <m/>
    <m/>
    <m/>
    <s v="EFECTIVO"/>
    <s v="ABIERTO"/>
    <m/>
    <s v=""/>
    <s v=""/>
    <s v=""/>
    <s v=""/>
    <s v=""/>
    <s v=""/>
    <s v=""/>
    <m/>
    <m/>
    <m/>
    <s v="SIN INICIAR"/>
    <s v="EFECTIVO"/>
    <s v="ABIERTO"/>
    <m/>
    <s v=""/>
    <s v=""/>
    <s v=""/>
    <s v=""/>
    <s v=""/>
    <s v=""/>
    <s v=""/>
    <m/>
    <m/>
    <m/>
    <s v="SIN INICIAR"/>
    <s v="EFECTIVO"/>
    <s v="ABIERTO"/>
    <m/>
  </r>
  <r>
    <n v="502"/>
    <x v="0"/>
    <x v="5"/>
    <s v="Subdirección Administrativa y Financiera"/>
    <m/>
    <s v="2022_AD_H7"/>
    <n v="0"/>
    <x v="46"/>
    <x v="327"/>
    <m/>
    <s v="1. No se  cuenta con un sistema de planificación y seguimiento adecuado para la revisión tecnicomecánica de los vehículos de la DNBC ._x000a_2. Porque no se perciben las revisiones tecnico mecánicas como una actividad de alta prioridad dentro de la organizaciòn._x000a_"/>
    <s v="El no contar con un sistema de planificación y seguimiento adecuado a las revisiones tecnicomecánicas impide que se priorice su realización a los vehículos de la DNBC"/>
    <s v="Acción correctiva"/>
    <s v="GA_AC16"/>
    <s v="Realizar la socializacion trimestral de la documentacion actualizada y/o liniamientos de uso y manejo de los vehiculos a los conductores y demas responsables "/>
    <s v="Socializaciones realizadas"/>
    <n v="4"/>
    <d v="2026-02-01T00:00:00"/>
    <d v="2026-12-31T00:00:00"/>
    <n v="49.5"/>
    <s v="14. Gestión Administrativa"/>
    <m/>
    <n v="1"/>
    <s v="Se realizó la capacitación al conductor de los formatos "/>
    <s v="https://dnbcgovco-my.sharepoint.com/:f:/g/personal/planeacion_dnbc_gov_co/IgDhYmMZWLOWRZ-8Bgt_Qa1fAVrnM32Mxr9QT5T3GErSv4I?e=yXGCWf"/>
    <d v="2026-05-11T00:00:00"/>
    <s v="Se adjunta acta de reunión del mes de abril donde se capacita al conductor"/>
    <n v="1"/>
    <x v="2"/>
    <d v="2026-05-29T00:00:00"/>
    <n v="0.25"/>
    <s v="Se evidencia listado de aistencia a capacitación con fecha 22/04/2026, mas no se evidencia resumen del tema tratado en dicha capacitacion"/>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aizó lacapacitación al conductorde todos los formatos "/>
    <s v="https://dnbcgovco-my.sharepoint.com/:f:/g/personal/planeacion_dnbc_gov_co/IgDjFeFpC4uhS5oeK97Jh9HtAeSD9mhp9iccyVIjcrqJ2SU?e=38n0fw"/>
    <n v="46214"/>
    <s v="Se incluye acta del mes de abirl donde se socializa información con el conductor"/>
    <n v="0.5"/>
    <s v="CUMPLIDO"/>
    <m/>
    <m/>
    <m/>
    <m/>
    <m/>
    <s v="EFECTIVO"/>
    <s v="ABIERTO"/>
    <m/>
    <s v=""/>
    <s v=""/>
    <s v=""/>
    <s v=""/>
    <s v=""/>
    <s v=""/>
    <s v=""/>
    <m/>
    <m/>
    <m/>
    <s v="SIN INICIAR"/>
    <s v="EFECTIVO"/>
    <s v="ABIERTO"/>
    <m/>
    <s v=""/>
    <s v=""/>
    <s v=""/>
    <s v=""/>
    <s v=""/>
    <s v=""/>
    <s v=""/>
    <m/>
    <m/>
    <m/>
    <s v="SIN INICIAR"/>
    <s v="EFECTIVO"/>
    <s v="ABIERTO"/>
    <m/>
  </r>
  <r>
    <n v="503"/>
    <x v="0"/>
    <x v="5"/>
    <s v="Subdirección Administrativa y Financiera"/>
    <m/>
    <s v="2022_AD_H7"/>
    <n v="0"/>
    <x v="46"/>
    <x v="327"/>
    <m/>
    <s v="1. No se  cuenta con un sistema de planificación y seguimiento adecuado para la revisión tecnicomecánica de los vehículos de la DNBC ._x000a_2. Porque no se perciben las revisiones tecnico mecánicas como una actividad de alta prioridad dentro de la organizaciòn._x000a_"/>
    <s v="El no contar con un sistema de planificación y seguimiento adecuado a las revisiones tecnicomecánicas impide que se priorice su realización a los vehículos de la DNBC"/>
    <s v="Acción correctiva"/>
    <s v="GA_AC03"/>
    <s v="Elaborar y Ejecutar plan o programa de mantenimiento exigidos por la norma."/>
    <s v="Plan o programa de mantenimiento ejecutado"/>
    <n v="1"/>
    <d v="2026-05-01T00:00:00"/>
    <d v="2026-12-31T00:00:00"/>
    <n v="36"/>
    <s v="14. Gestión Administrativa"/>
    <m/>
    <n v="0"/>
    <s v="En proceso de elaboración "/>
    <s v="https://dnbcgovco-my.sharepoint.com/:f:/g/personal/planeacion_dnbc_gov_co/IgCHix03hdsORJdFzXwbKzzkAYCwKvT-WMSbymO7s_ZNdBo?e=tzOHt9"/>
    <d v="2026-05-11T00:00:00"/>
    <s v="No se evidencia avance para el periodo"/>
    <n v="0"/>
    <x v="0"/>
    <d v="2026-05-29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s v="EN EJECUCIÓN"/>
    <m/>
    <m/>
    <m/>
    <m/>
    <m/>
    <s v="EFECTIVO"/>
    <s v="ABIERTO"/>
    <m/>
    <s v=""/>
    <s v=""/>
    <s v=""/>
    <s v=""/>
    <s v=""/>
    <s v=""/>
    <s v=""/>
    <m/>
    <m/>
    <m/>
    <s v="SIN INICIAR"/>
    <s v="EFECTIVO"/>
    <s v="ABIERTO"/>
    <m/>
    <s v=""/>
    <s v=""/>
    <s v=""/>
    <s v=""/>
    <s v=""/>
    <s v=""/>
    <s v=""/>
    <m/>
    <m/>
    <m/>
    <s v="SIN INICIAR"/>
    <s v="EFECTIVO"/>
    <s v="ABIERTO"/>
    <m/>
  </r>
  <r>
    <n v="504"/>
    <x v="0"/>
    <x v="5"/>
    <s v="Subdirección Administrativa y Financiera"/>
    <m/>
    <s v="2022_AD_H11"/>
    <n v="1"/>
    <x v="46"/>
    <x v="328"/>
    <m/>
    <s v="1. Porque no se contaba con presupuesto asignado para la contratación de una persona que ejecutara las actividades ambientales en el primer trimestre del 2023 lo que desembocó en demoras para la redacción del informe de seguimiento del IV trimesre del 2022_x000a_2. Porque este retraso en la contratación, afectó el normal desarrollo de las actividades programadas."/>
    <s v="Porque no se realizó la contratación oportuna de una persona que se encargara de desempeñar estas actividades"/>
    <s v="Acción correctiva"/>
    <s v="GA_AC20"/>
    <s v="Actualizar y realizar seguimiento mensual a las actividades programadas para la ejecución del Plan  de Eficiencia administrativa y cero papel   "/>
    <s v="Seguimiento Mensual"/>
    <n v="6"/>
    <d v="2026-04-01T00:00:00"/>
    <d v="2026-12-31T00:00:00"/>
    <n v="40.5"/>
    <s v="14. Gestión Administrativa"/>
    <m/>
    <n v="0"/>
    <s v="En proceso de actualización"/>
    <s v="https://dnbcgovco-my.sharepoint.com/:f:/g/personal/planeacion_dnbc_gov_co/IgCl0qBqoOCDTIYmTmGALPurAbwDPB4ig6njfBp9xSbqn_8?e=rSCAmS"/>
    <d v="2026-05-11T00:00:00"/>
    <s v="No se evidencia avance para el periodo"/>
    <n v="0"/>
    <x v="0"/>
    <d v="2026-05-29T00:00:00"/>
    <n v="0"/>
    <s v="No fue posible identificar evidencias para el presente período de análisis"/>
    <s v="SIN INICIAR"/>
    <s v="No aplica"/>
    <s v="No aplica"/>
    <s v="No aplica"/>
    <n v="1"/>
    <s v="Ya se actualizo el Plan de eficiencia administrativa y cero papel y se hace informe trimestral mostrando el seguimiento "/>
    <s v="https://dnbcgovco-my.sharepoint.com/:f:/g/personal/planeacion_dnbc_gov_co/IgC5NxjsJQ94R5j51lPHOSS2Ab0wrB3oBWi-PNIfIsINPxA?e=XSZTsw"/>
    <n v="46214"/>
    <s v="Se evidencia actualización del programa y un infome de monitoreo. Se sugiere incluir evidencias de socialización con el lider del proceso de este informe"/>
    <n v="0.25"/>
    <s v="EN EJECUCIÓN"/>
    <m/>
    <m/>
    <m/>
    <m/>
    <m/>
    <s v="EFECTIVO"/>
    <s v="ABIERTO"/>
    <m/>
    <s v=""/>
    <s v=""/>
    <s v=""/>
    <s v=""/>
    <s v=""/>
    <s v=""/>
    <s v=""/>
    <m/>
    <m/>
    <m/>
    <s v="SIN INICIAR"/>
    <s v="EFECTIVO"/>
    <s v="ABIERTO"/>
    <m/>
    <s v=""/>
    <s v=""/>
    <s v=""/>
    <s v=""/>
    <s v=""/>
    <s v=""/>
    <s v=""/>
    <m/>
    <m/>
    <m/>
    <s v="SIN INICIAR"/>
    <s v="EFECTIVO"/>
    <s v="ABIERTO"/>
    <m/>
  </r>
  <r>
    <n v="505"/>
    <x v="0"/>
    <x v="5"/>
    <s v="Subdirección Administrativa y Financiera"/>
    <m/>
    <s v="2022_AD_H12"/>
    <n v="1"/>
    <x v="46"/>
    <x v="329"/>
    <m/>
    <s v="1. Porque no se estaba ejecutando el cronograma establecido en el PIGA._x000a_2. Porque no se realizó la contratación de una persona que se encargue de desempeñar estas actividades._x000a_3. El cronograma del PIGA no se encontraba actualizado a 2023."/>
    <s v="El cronograma del PIGA no se encontraba actualizado a 2023."/>
    <s v="Acción correctiva"/>
    <s v="GA_AC23"/>
    <s v="Actualizar y realizar seguimiento mensual a las actividades programadas para la ejecución del PIGA"/>
    <s v="Seguimiento Mensual"/>
    <n v="6"/>
    <d v="2026-04-01T00:00:00"/>
    <d v="2026-12-31T00:00:00"/>
    <n v="40.5"/>
    <s v="14. Gestión Administrativa"/>
    <m/>
    <n v="0"/>
    <s v="En proceso de actualización"/>
    <s v="https://dnbcgovco-my.sharepoint.com/:f:/g/personal/planeacion_dnbc_gov_co/IgDlyhDtojfaQqoY3LJ--BxtAdUspvTyiYxQG4sEKIAAQW0?e=N9KFE5"/>
    <d v="2026-05-11T00:00:00"/>
    <s v="No se evidencia avance para el periodo"/>
    <n v="0"/>
    <x v="0"/>
    <d v="2026-05-29T00:00:00"/>
    <n v="0"/>
    <s v="No fue posible identificar evidencias para el presente período de análisis"/>
    <s v="SIN INICIAR"/>
    <s v="No aplica"/>
    <s v="No aplica"/>
    <s v="No aplica"/>
    <n v="1"/>
    <s v="Ya se actualizo el PIGA y se hace informe trimestral mostrando el seguimiento "/>
    <s v="https://dnbcgovco-my.sharepoint.com/:f:/g/personal/planeacion_dnbc_gov_co/IgAP8LvYTa5rQIFS_RzLXYBdATaUiQL0YF-YPJNLIKyyQRY?e=iogfbj"/>
    <n v="46214"/>
    <s v="Se evidencia actualización del programa y un infome de monitoreo. Se sugiere incluir evidencias de socialización con el lider del proceso de este informe"/>
    <n v="0.25"/>
    <s v="EN EJECUCIÓN"/>
    <m/>
    <m/>
    <m/>
    <m/>
    <m/>
    <s v="EFECTIVO"/>
    <s v="ABIERTO"/>
    <m/>
    <s v=""/>
    <s v=""/>
    <s v=""/>
    <s v=""/>
    <s v=""/>
    <s v=""/>
    <s v=""/>
    <m/>
    <m/>
    <m/>
    <s v="SIN INICIAR"/>
    <s v="EFECTIVO"/>
    <s v="ABIERTO"/>
    <m/>
    <s v=""/>
    <s v=""/>
    <s v=""/>
    <s v=""/>
    <s v=""/>
    <s v=""/>
    <s v=""/>
    <m/>
    <m/>
    <m/>
    <s v="SIN INICIAR"/>
    <s v="EFECTIVO"/>
    <s v="ABIERTO"/>
    <m/>
  </r>
  <r>
    <n v="506"/>
    <x v="0"/>
    <x v="6"/>
    <s v="Subdirección Administrativa y Financiera"/>
    <m/>
    <s v="2023_TH_H36"/>
    <m/>
    <x v="47"/>
    <x v="330"/>
    <m/>
    <s v="_x000a_1. Al cargar los soportes que acreditaron la liquidacion, no se percataron de subirlos en su totalidad._x000a__x000a_3. Falta de personal en el proceso de Gestion de Talento Humano _x000a__x000a_2. Alta demanda de actividades en el proceso de Gestion de Talento Humano."/>
    <s v="_x000a__x000a_2. Alta demanda de actividades en el proceso de Gestion de Talento Humano"/>
    <s v="Acción correctiva"/>
    <s v="TH_AC12"/>
    <s v="Formular el procedimiento de liquidación de nomina, estableciendo los controles para el manejo y reporte de las novedades. "/>
    <s v="Procedimiento formulado"/>
    <n v="1"/>
    <d v="2026-04-01T00:00:00"/>
    <d v="2026-06-30T00:00:00"/>
    <n v="13.350000000000001"/>
    <s v="11. Gestión del Talento Humano"/>
    <s v="Nómina"/>
    <n v="0"/>
    <n v="0"/>
    <n v="0"/>
    <d v="2026-05-11T00:00:00"/>
    <s v="No se evidencia seguimiento"/>
    <n v="0"/>
    <x v="0"/>
    <d v="2026-05-15T00:00:00"/>
    <n v="0"/>
    <s v="No fue posible identificar evidencias para el presente período de análisis"/>
    <s v="SIN INICIAR"/>
    <s v="No aplica"/>
    <s v="No aplica"/>
    <s v="No aplica"/>
    <n v="1"/>
    <s v="se adjunta documentos transversal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procedimiento PC-TH-19 aprobado e incluido en el SIGE"/>
    <n v="1"/>
    <s v="CUMPLIDO"/>
    <d v="2026-07-27T00:00:00"/>
    <n v="1"/>
    <s v="Se evidencio la accion como soporte cumple con la actividad formulada"/>
    <s v="C. OPORTUNAMENTE"/>
    <m/>
    <s v="EFECTIVO"/>
    <s v="ABIERTO"/>
    <m/>
    <s v=""/>
    <s v=""/>
    <s v=""/>
    <s v=""/>
    <s v=""/>
    <s v=""/>
    <s v=""/>
    <m/>
    <m/>
    <m/>
    <s v="SIN INICIAR"/>
    <s v="EFECTIVO"/>
    <s v="ABIERTO"/>
    <m/>
    <s v=""/>
    <s v=""/>
    <s v=""/>
    <s v=""/>
    <s v=""/>
    <s v=""/>
    <s v=""/>
    <m/>
    <m/>
    <m/>
    <s v="SIN INICIAR"/>
    <s v="EFECTIVO"/>
    <s v="ABIERTO"/>
    <m/>
  </r>
  <r>
    <n v="507"/>
    <x v="0"/>
    <x v="6"/>
    <s v="Subdirección Administrativa y Financiera"/>
    <m/>
    <s v="2023_TH_H6"/>
    <m/>
    <x v="47"/>
    <x v="331"/>
    <m/>
    <s v="1. Los servidores públicos no programan las vacaciones, pese a solicitud de TH._x000a_2. Por necesidad del servicio consideran importante continuar ejerciendo labor._x000a_3. El procedimiento no está actualizado con la actividad de reportar al Director general y jefes inmediatos los funcionrios que tengan mas de un peridodo de vacaciones acumulados."/>
    <s v="El procedimiento no está actualizado con  con la actividad de reportar al Director general y jefes inmediatos los funcionrios que tengan mas de un peridodo de vacaciones acumulados"/>
    <s v="Acción correctiva"/>
    <s v="TH_AC46"/>
    <s v="Actualizar procedimiento de situaciones  administrativas incluyendo actividad de expedición acto administrativo vacaciones para servidores públicos que tengan más de 1 período acumulado."/>
    <s v="Procedimiento de situaciones administrativas actualizado"/>
    <n v="1"/>
    <d v="2026-03-01T00:00:00"/>
    <d v="2026-06-30T00:00:00"/>
    <n v="17.849999999999998"/>
    <s v="11. Gestión del Talento Humano"/>
    <m/>
    <n v="0"/>
    <n v="0"/>
    <n v="0"/>
    <d v="2026-05-11T00:00:00"/>
    <s v="No se evidencia seguimiento"/>
    <n v="0"/>
    <x v="0"/>
    <d v="2026-05-15T00:00:00"/>
    <n v="0"/>
    <s v="No fue posible identificar evidencias para el presente período de análisis"/>
    <s v="SIN INICIAR"/>
    <s v="No aplica"/>
    <s v="No aplica"/>
    <s v="No aplica"/>
    <n v="0.5"/>
    <s v="se adjunta procedimiento, se encuentra en estudio para actualizar"/>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No se evidencia actualización del procedimiento"/>
    <n v="0"/>
    <s v="VENCIDO"/>
    <d v="2026-07-27T00:00:00"/>
    <n v="0"/>
    <s v="Se evidencio que la accion formulada carece de soportes que permitan verificar el cumplimiento de la actividad"/>
    <s v="VENCIDA"/>
    <m/>
    <s v="EFECTIVO"/>
    <s v="ABIERTO"/>
    <m/>
    <s v=""/>
    <s v=""/>
    <s v=""/>
    <s v=""/>
    <s v=""/>
    <s v=""/>
    <s v=""/>
    <m/>
    <m/>
    <m/>
    <s v="SIN INICIAR"/>
    <s v="EFECTIVO"/>
    <s v="ABIERTO"/>
    <m/>
    <s v=""/>
    <s v=""/>
    <s v=""/>
    <s v=""/>
    <s v=""/>
    <s v=""/>
    <s v=""/>
    <m/>
    <m/>
    <m/>
    <s v="SIN INICIAR"/>
    <s v="EFECTIVO"/>
    <s v="ABIERTO"/>
    <m/>
  </r>
  <r>
    <n v="508"/>
    <x v="0"/>
    <x v="6"/>
    <s v="Subdirección Administrativa y Financiera"/>
    <m/>
    <s v="2023_TH_H6"/>
    <m/>
    <x v="47"/>
    <x v="331"/>
    <m/>
    <s v="1. Los servidores públicos no programan las vacaciones, pese a solicitud de TH._x000a_2. Por necesidad del servicio consideran importante continuar ejerciendo labor._x000a_3. El procedimiento no está actualizado con la actividad de vacaciones obligatorias por acto administrativo, pese a necesidad del servicio  para servidores que tengan más de 1 período acumulado. "/>
    <s v="El procedimiento no está actualizado con la actividad de vacaciones obligatorias por acto administrativo, pese a necesidad del servicio  para servidores que tengan más de 1 período acumulado. "/>
    <s v="Acción correctiva"/>
    <s v="TH_AC15"/>
    <s v="Realizar la planeación de los periodos de disfrute de las vacaciones del personal de planta de la DNBC"/>
    <s v="Programa de vacaciones"/>
    <n v="1"/>
    <d v="2026-03-01T00:00:00"/>
    <d v="2026-04-30T00:00:00"/>
    <n v="8.85"/>
    <s v="11. Gestión del Talento Humano"/>
    <s v="Nómina"/>
    <n v="1"/>
    <s v="cuadro relacionando periodos de vacaciones"/>
    <s v="Cronograma de vacaciones (2).xlsx"/>
    <d v="2026-05-11T00:00:00"/>
    <s v="Se incluye cronograma de vacaciones"/>
    <n v="1"/>
    <x v="2"/>
    <d v="2026-05-15T00:00:00"/>
    <n v="0.8"/>
    <s v="Se evidencia la presentación del formato &quot;Cronograma de Vacaciones&quot; (código FO-TH-05-06, versión 1), correspondiente a la programación de la vigencia 2026. Sin embargo, el documento presenta información incompleta, al encontrarse pendientes de diligenciar campos como el período de vacaciones, el número y la fecha de la resolución para algunos funcionarios, lo que impide verificar la integridad y actualización del registro._x000a__x000a_En consecuencia, la evidencia presentada no permite verificar el cumplimiento total de la acción correctiva, por lo que se requiere completar el diligenciamiento del formato y mantenerlo debidamente actualizado."/>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adjunta cronograma"/>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Acción reportada con cumplimiento en el primer trimestre"/>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509"/>
    <x v="0"/>
    <x v="6"/>
    <s v="Subdirección Administrativa y Financiera"/>
    <m/>
    <s v="2023_GF_H10"/>
    <m/>
    <x v="47"/>
    <x v="332"/>
    <m/>
    <s v="1. La informacion se comparte de manera verbal en algunas ocasiones_x000a__x000a_2. Se ha presentado un alta demanda de actividades lo cual en ocasiones no permitiò que se envié la informacion a tiempo."/>
    <s v="_x000a__x000a_Se ha presentado un alta demanda de actividades lo cual en ocacioneas no permitiò que se envié la informacion a tiempo._x000a_"/>
    <s v="Acción correctiva"/>
    <s v="GF_AC3"/>
    <s v="Socializar el procedimiento de los cruces de información  entre las areas y el proceso de Gestión Financiera para las cuentas del pasivo."/>
    <s v="Socializacion de los procedimientos y documentos de Gestion Financiera."/>
    <n v="1"/>
    <d v="2026-04-01T00:00:00"/>
    <d v="2026-06-30T00:00:00"/>
    <n v="13.350000000000001"/>
    <s v="13. Gestión Financiera"/>
    <m/>
    <n v="1"/>
    <s v="Como evidencia dejamos donde se socializo el procedimiento de los cruces de información  entre las areas y el proceso de Gestión Financiera para las cuentas del pasivo."/>
    <s v="https://dnbcgovco-my.sharepoint.com/:f:/g/personal/planeacion_dnbc_gov_co/IgAKPZEalRp3T7O44VwZjBLlARF86VpmllJA36VR9-2qDG8?e=W6XaGX"/>
    <d v="2026-05-11T00:00:00"/>
    <s v="Se incluye grabación de socialización de políticas contables"/>
    <n v="1"/>
    <x v="2"/>
    <d v="2026-05-29T00:00:00"/>
    <n v="1"/>
    <s v="Mediante video de fecha 25/06/2025, se evidencia la socialización de la actualizacion de las politicas contables,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dejamos donde se socializo el procedimiento de los cruces de información  entre las areas y el proceso de Gestión Financiera para las cuentas del pasivo."/>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510"/>
    <x v="0"/>
    <x v="6"/>
    <s v="Subdirección Administrativa y Financiera"/>
    <m/>
    <s v="2023_TH_H13"/>
    <m/>
    <x v="47"/>
    <x v="333"/>
    <m/>
    <s v="1. Porque la funcionaria de gestión de Talento Humano  se encontraba de vacaciones y hay actividades que solo la funcionaria puede realizar _x000a__x000a_2. Porque la liquidación se realiza de manera manual y  requiere de una desarrollada curva de aprendizaje. se presenta una alta demanada de actividades de los contratistas que estan dentro del proceso_x000a__x000a_3.Porque se presenta una alta rotación de contratistas  y una alta demanada de actividades de los contratistas que estan dentro del proceso y no es fácil delegar  esta actividad."/>
    <s v="La funcionaria de gestión de talento humano es la única que sabe realizar la liquidación manual teniendo en cuenta su complejidad y por esto, delegar a un contratista es dificil"/>
    <s v="Acción correctiva"/>
    <s v="TH_AC12"/>
    <s v="Formular el procedimiento de liquidación de nomina, estableciendo los controles para el manejo y reporte de las novedades. "/>
    <s v="Procedimiento formulado"/>
    <n v="1"/>
    <d v="2026-04-01T00:00:00"/>
    <d v="2026-06-30T00:00:00"/>
    <n v="13.350000000000001"/>
    <s v="11. Gestión del Talento Humano"/>
    <s v="Nómina"/>
    <n v="0"/>
    <n v="0"/>
    <n v="0"/>
    <d v="2026-05-11T00:00:00"/>
    <s v="No se evidencia seguimiento"/>
    <n v="0"/>
    <x v="0"/>
    <d v="2026-05-15T00:00:00"/>
    <n v="0"/>
    <s v="No fue posible identificar evidencias para el presente período de análisis"/>
    <s v="SIN INICIAR"/>
    <s v="No aplica"/>
    <s v="No aplica"/>
    <s v="No aplica"/>
    <n v="1"/>
    <s v="se adjunta documentos transversal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procedimiento PC-TH-19 aprobado e incluido en el SIGE"/>
    <n v="1"/>
    <s v="CUMPLIDO"/>
    <d v="2026-07-27T00:00:00"/>
    <n v="1"/>
    <s v="Se evidencio la accion como soporte cumple con la actividad formulada"/>
    <s v="C. OPORTUNAMENTE"/>
    <m/>
    <s v="EFECTIVO"/>
    <s v="ABIERTO"/>
    <m/>
    <s v=""/>
    <s v=""/>
    <s v=""/>
    <s v=""/>
    <s v=""/>
    <s v=""/>
    <s v=""/>
    <m/>
    <m/>
    <m/>
    <s v="SIN INICIAR"/>
    <s v="EFECTIVO"/>
    <s v="ABIERTO"/>
    <m/>
    <s v=""/>
    <s v=""/>
    <s v=""/>
    <s v=""/>
    <s v=""/>
    <s v=""/>
    <s v=""/>
    <m/>
    <m/>
    <m/>
    <s v="SIN INICIAR"/>
    <s v="EFECTIVO"/>
    <s v="ABIERTO"/>
    <m/>
  </r>
  <r>
    <n v="511"/>
    <x v="0"/>
    <x v="6"/>
    <s v="Subdirección Administrativa y Financiera"/>
    <m/>
    <s v="2023_TH_H13"/>
    <m/>
    <x v="47"/>
    <x v="333"/>
    <m/>
    <s v="1. Porque la funcionaria de gestión de Talento Humano  se encontraba de vacaciones y hay actividades que solo la funcionaria puede realizar _x000a__x000a_2. Porque la liquidación se realiza de manera manual y  requiere de una desarrollada curva de aprendizaje. se presenta una alta demanada de actividades de los contratistas que estan dentro del proceso_x000a__x000a_3.Porque se presenta una alta rotación y demanda de actividades de los contratistas que estan dentro del proceso y no es fácil delegar esta actividad."/>
    <s v="La funcionaria de gestión de talento humano es la única que sabe realizar la liquidación manual teniendo en cuenta su complejidad."/>
    <s v="Acción correctiva"/>
    <s v="TH_AC60"/>
    <s v="Realizar y presentar ante la alta dirección un estudio de viabilidad de reorganización de funciones entre los funcionarios de la planta global, de tal manera que se abra la posibilidad de entregar la memoria històrica de la nómina a otro funcionario de planta"/>
    <s v="Análisis realizado y presentado al comité SIGE"/>
    <n v="1"/>
    <d v="2024-01-01T00:00:00"/>
    <d v="2024-08-31T00:00:00"/>
    <n v="36"/>
    <s v="11. Gestión del Talento Humano"/>
    <m/>
    <n v="0"/>
    <n v="0"/>
    <n v="0"/>
    <d v="2026-05-11T00:00:00"/>
    <s v="No se evidencia seguimiento"/>
    <n v="0"/>
    <x v="1"/>
    <d v="2026-05-15T00:00:00"/>
    <n v="0"/>
    <s v="No fue posible identificar evidencias para el presente período de análisis"/>
    <s v="VENCIDA"/>
    <s v="No aplica"/>
    <s v="No aplica"/>
    <s v="No aplica"/>
    <n v="1"/>
    <s v="se adjunta estudio de memoria historica"/>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borrador de informe"/>
    <n v="0.2"/>
    <s v="VENCIDO"/>
    <d v="2026-07-27T00:00:00"/>
    <n v="0.2"/>
    <s v="Se evidencio avance en la accion formulada careciendo de la totalidad de la ejecucion"/>
    <s v="VENCIDA"/>
    <m/>
    <s v="EFECTIVO"/>
    <s v="ABIERTO"/>
    <m/>
    <s v=""/>
    <s v=""/>
    <s v=""/>
    <s v=""/>
    <s v=""/>
    <s v=""/>
    <s v=""/>
    <m/>
    <m/>
    <m/>
    <s v="SIN INICIAR"/>
    <s v="EFECTIVO"/>
    <s v="ABIERTO"/>
    <m/>
    <s v=""/>
    <s v=""/>
    <s v=""/>
    <s v=""/>
    <s v=""/>
    <s v=""/>
    <s v=""/>
    <m/>
    <m/>
    <m/>
    <s v="SIN INICIAR"/>
    <s v="EFECTIVO"/>
    <s v="ABIERTO"/>
    <m/>
  </r>
  <r>
    <n v="512"/>
    <x v="0"/>
    <x v="6"/>
    <s v="Subdirección Administrativa y Financiera"/>
    <m/>
    <s v="2023_MC_H3"/>
    <m/>
    <x v="47"/>
    <x v="334"/>
    <m/>
    <s v="1. Porque la funcionaria de gestión de Talento Humano  se encontraba de vacaciones y hay actividades que solo la funcionaria puede realizar _x000a__x000a_2. Porque la liquidación se realiza de manera manual y  requiere de una desarrollada curva de aprendizaje. se presenta una alta demanada de actividades de los contratistas que estan dentro del proceso_x000a__x000a_3.Porque se presenta una alta rotación y demanda de actividades de los contratistas que estan dentro del proceso y no es fácil delegar esta actividad."/>
    <s v="Porque se presenta una alta rotación y demanda de actividades de los contratistas que estan dentro del proceso y no es fácil delegar esta actividad."/>
    <s v="Acción correctiva"/>
    <s v="MC_AC6"/>
    <s v="Actualizar el mapa de riesgo de acuerdo al monitoreo que realizan los enlaces de los procesos. "/>
    <s v="Mapa de Riesgos actualizado "/>
    <n v="1"/>
    <d v="2026-03-01T00:00:00"/>
    <d v="2026-07-31T00:00:00"/>
    <n v="22.5"/>
    <s v="03. Gestión de Análisis y Mejora Continua"/>
    <m/>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8-10T00:00:00"/>
    <n v="0.5"/>
    <s v="Se evidenció que la acción se encuentra en ejecución, toda vez que mediante correo del 18 de junio de 2026 se remitieron documentos ajustados en materia de Gestión de Riesgos; no obstante, se encuentra pendiente la presentación del Mapa de Riesgos actualizado conforme a la metodología de la Guía 7."/>
    <s v="EN EJECUCIÓN"/>
    <m/>
    <s v="EFECTIVO"/>
    <s v="ABIERTO"/>
    <m/>
    <s v=""/>
    <s v=""/>
    <s v=""/>
    <s v=""/>
    <s v=""/>
    <s v=""/>
    <s v=""/>
    <m/>
    <m/>
    <m/>
    <s v="SIN INICIAR"/>
    <s v="EFECTIVO"/>
    <s v="ABIERTO"/>
    <m/>
    <s v=""/>
    <s v=""/>
    <s v=""/>
    <s v=""/>
    <s v=""/>
    <s v=""/>
    <s v=""/>
    <m/>
    <m/>
    <m/>
    <s v="SIN INICIAR"/>
    <s v="EFECTIVO"/>
    <s v="ABIERTO"/>
    <m/>
  </r>
  <r>
    <n v="513"/>
    <x v="0"/>
    <x v="6"/>
    <s v="Dirección General"/>
    <m/>
    <s v="2023_MC_H3"/>
    <m/>
    <x v="47"/>
    <x v="334"/>
    <s v="INTEGRIDAD"/>
    <s v="1. Porque la funcionaria de gestión de Talento Humano  se encontraba de vacaciones y hay actividades que solo la funcionaria puede realizar _x000a__x000a_2. Porque la liquidación se realiza de manera manual y  requiere de una desarrollada curva de aprendizaje. se presenta una alta demanada de actividades de los contratistas que estan dentro del proceso_x000a__x000a_3.Porque se presenta una alta rotación y demanda de actividades de los contratistas que estan dentro del proceso y no es fácil delegar esta actividad."/>
    <s v="Los controles asociados a los riesgos no fueron efectivos"/>
    <s v="Acción correctiva"/>
    <s v="DI_AC25"/>
    <s v="Adelantar la investigación y las acciones disciplinarias (si hay lugara ello)  por la cancelación de intereses moratorios en el pago inoportuno de la PILA"/>
    <s v="Acciones administrativas y/o disciplinarias adelantadas"/>
    <n v="1"/>
    <d v="2024-01-01T00:00:00"/>
    <d v="2024-08-31T00:00:00"/>
    <n v="36"/>
    <s v="12. Gestión de Asuntos Disciplinarios"/>
    <m/>
    <n v="1"/>
    <s v="Sobre la IP 025 de 2024, se adoptó decisión de archivo de conformidad con lo establecido en la decisión adoptada el 11 de julio de 2025. Se desplegó la acción disciplinaria requerida. Se anexa evidencia de la apertura y del archivo."/>
    <s v="https://dnbcgovco-my.sharepoint.com/:f:/g/personal/planeacion_dnbc_gov_co/IgAUMB2dyVevRLjEJ8D2T5hlAYVTq0qnIENWOGpxGXQd1tw?e=qM6znQ"/>
    <d v="2026-05-11T00:00:00"/>
    <s v="Se evidencia en el respectivo hallazgo, que se realizó la apertura de la acción disciplinaria IP 025-2024, relacionado con el incumplimiento  por lla cancelación de intereses moratorios en el pago inoportuno de la PILA Por lo tanto cumple con el indicador relacionado a este hallazgo."/>
    <n v="1"/>
    <x v="2"/>
    <d v="2026-05-15T00:00:00"/>
    <n v="1"/>
    <s v="Se presentan como evidencias el Auto No. 025, de fecha 17 de septiembre de 2024, mediante el cual se ordena la apertura de la indagación previa, y el Auto de Archivo de la Indagación Previa, de fecha 11 de julio de 2025, por el cual se dispone el archivo de las diligencias al no encontrarse elementos suficientes para continuar con la actuación disciplinaria. Los soportes aportados permiten verificar que se adelantaron las actuaciones disciplinarias derivadas del hallazgo, de conformidad con la acción correctiva formulada y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514"/>
    <x v="0"/>
    <x v="6"/>
    <s v="Subdirección Administrativa y Financiera"/>
    <m/>
    <s v="2023_MC_H3"/>
    <m/>
    <x v="47"/>
    <x v="334"/>
    <m/>
    <s v="1. Porque los conductores no diligencian los formatos de forma completa en todos los desplazamientos realizados._x000a__x000a_2. Porque los conductores no ven la necesidad de llevar a cabo un diligenciamiento completo de los formatos. _x000a__x000a_3. Porque no existía la obligatoriedad en los contratos de prestación de servicios de conductores del diligenciamiento de las planillas. "/>
    <s v="_x000a_Gestion Administrativa_x000a_Planillas:_x000a__x000a_No existía la obligatoriedad en los contratos de prestación de servicios de conductores del diligenciamiento de la planilla. _x000a__x000a_"/>
    <s v="Acción correctiva"/>
    <s v="MC_AC10"/>
    <s v="Actualizar el manual de gestión de riesgo de la entidad "/>
    <s v="Manual actualizado"/>
    <n v="1"/>
    <d v="2026-03-01T00:00:00"/>
    <d v="2026-07-31T00:00:00"/>
    <n v="22.5"/>
    <s v="03. Gestión de Análisis y Mejora Continua"/>
    <m/>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8-10T00:00:00"/>
    <n v="0.5"/>
    <s v="Se evidenció que la acción se encuentra en ejecución, toda vez que mediante correo del 18 de junio de 2026 se remitieron documentos ajustados en materia de Gestión de Riesgos; no obstante, se encuentra pendiente la presentación del Mapa de Riesgos actualizado conforme a la metodología de la Guía 7."/>
    <s v="EN EJECUCIÓN"/>
    <m/>
    <s v="EFECTIVO"/>
    <s v="ABIERTO"/>
    <m/>
    <s v=""/>
    <s v=""/>
    <s v=""/>
    <s v=""/>
    <s v=""/>
    <s v=""/>
    <s v=""/>
    <m/>
    <m/>
    <m/>
    <s v="SIN INICIAR"/>
    <s v="EFECTIVO"/>
    <s v="ABIERTO"/>
    <m/>
    <s v=""/>
    <s v=""/>
    <s v=""/>
    <s v=""/>
    <s v=""/>
    <s v=""/>
    <s v=""/>
    <m/>
    <m/>
    <m/>
    <s v="SIN INICIAR"/>
    <s v="EFECTIVO"/>
    <s v="ABIERTO"/>
    <m/>
  </r>
  <r>
    <n v="515"/>
    <x v="0"/>
    <x v="6"/>
    <s v="Subdirección Administrativa y Financiera"/>
    <m/>
    <s v="2023_MC_H3"/>
    <m/>
    <x v="47"/>
    <x v="334"/>
    <m/>
    <s v="_x000a_Gestion Administrativa_x000a__x000a_IXX308:_x000a__x000a_1. Porque el vehículo se encontraba en préstamo en bomberos Bogota._x000a_2. No se tenía conocimiento del estado del vehículo IXX308._x000a_3. No se había iniciando el proceso disciplinario por el estado del vehículo."/>
    <s v="No se había iniciando el proceso disciplinario por el estado del vehículo."/>
    <s v="Acción correctiva"/>
    <s v="MC_AC6"/>
    <s v="Actualizar el mapa de riesgo de acuerdo al monitoreo que realizan los enlaces de los procesos. "/>
    <s v="Mapa de Riesgos actualizado "/>
    <n v="1"/>
    <d v="2026-03-01T00:00:00"/>
    <d v="2026-07-31T00:00:00"/>
    <n v="22.5"/>
    <s v="03. Gestión de Análisis y Mejora Continua"/>
    <m/>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8-10T00:00:00"/>
    <n v="0.5"/>
    <s v="Se evidenció que la acción se encuentra en ejecución, toda vez que mediante correo del 18 de junio de 2026 se remitieron documentos ajustados en materia de Gestión de Riesgos; no obstante, se encuentra pendiente la presentación del Mapa de Riesgos actualizado conforme a la metodología de la Guía 7."/>
    <s v="EN EJECUCIÓN"/>
    <m/>
    <s v="EFECTIVO"/>
    <s v="ABIERTO"/>
    <m/>
    <s v=""/>
    <s v=""/>
    <s v=""/>
    <s v=""/>
    <s v=""/>
    <s v=""/>
    <s v=""/>
    <m/>
    <m/>
    <m/>
    <s v="SIN INICIAR"/>
    <s v="EFECTIVO"/>
    <s v="ABIERTO"/>
    <m/>
    <s v=""/>
    <s v=""/>
    <s v=""/>
    <s v=""/>
    <s v=""/>
    <s v=""/>
    <s v=""/>
    <m/>
    <m/>
    <m/>
    <s v="SIN INICIAR"/>
    <s v="EFECTIVO"/>
    <s v="ABIERTO"/>
    <m/>
  </r>
  <r>
    <n v="516"/>
    <x v="0"/>
    <x v="6"/>
    <s v="Dirección General"/>
    <m/>
    <s v="2023_MC_H3"/>
    <m/>
    <x v="47"/>
    <x v="334"/>
    <s v="INTEGRIDAD"/>
    <s v="_x000a_Gestion Administrativa_x000a__x000a_IXX308:_x000a__x000a_1. Porque el vehículo se encontraba en préstamo en bomberos Bogota._x000a_2. No se tenía conocimiento del estado del vehículo IXX308._x000a_3. No se había iniciando el proceso disciplinario por el estado del vehículo."/>
    <s v="No se había iniciando el proceso disciplinario por el estado del vehículo."/>
    <s v="Acción correctiva"/>
    <s v="DI_AC26"/>
    <s v="Adelantar las acciones disciplinarias y administrativas a que haya lugar por el inconveniente presentado con el vehículo IXX 308"/>
    <s v="Acciones administrativas y/o disciplinarias adelantadas"/>
    <n v="1"/>
    <d v="2023-11-15T00:00:00"/>
    <d v="2024-09-30T00:00:00"/>
    <n v="47.25"/>
    <s v="12. Gestión de Asuntos Disciplinarios"/>
    <m/>
    <n v="1"/>
    <s v="Sobre la investigación disciplinaria 001-2024 de 19 de julio de 2024, se dió traslado por competencia a la PGN con fecha 22 de enero de 2025, se anexa el auto de traslado."/>
    <s v="https://dnbcgovco-my.sharepoint.com/:f:/g/personal/planeacion_dnbc_gov_co/IgDmwPVhsNbKQ4Dnk4G7eWU4ATtd3p3mNxgyQp9DHO21-kA?e=LpFeeJ"/>
    <d v="2026-05-11T00:00:00"/>
    <s v="Se evidencia en el respectivo hallazgo, que se realizó la apertura de la acción disciplinaria IP 025-2024, relacionado con el incumplimiento  de la  Política de Desplazamiento de Vehículos de la DNBC  . Por lo tanto cumple con el indicador relacionado a este hallazgo."/>
    <n v="1"/>
    <x v="2"/>
    <d v="2026-05-15T00:00:00"/>
    <n v="1"/>
    <s v="Se presenta como evidencia el Auto de Remisión por Competencia del expediente ID 001-2024, de fecha 22 de enero de 2024, mediante el cual se ordena remitir a la Procuraduría General de la Nación la investigación relacionada con las presuntas irregularidades en la custodia y mantenimiento del vehículo CRIFF de placas IXX308, por configurarse la competencia de dicha entidad. El soporte aportado permite verificar que se adelantaron las actuaciones disciplinarias y administrativas previstas en la acción correctiva dentro del plazo establecido, evidenciando el cumplimiento de la actividad formula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517"/>
    <x v="0"/>
    <x v="6"/>
    <s v="Subdirección Administrativa y Financiera"/>
    <m/>
    <s v="2023_ES_H1"/>
    <m/>
    <x v="47"/>
    <x v="335"/>
    <m/>
    <s v="1. Porque el proceso tiene un alto volumen de actividades y el personal del proceso es insuficiente._x000a_2. Porque la contratación de personal de prestación de servicios fue tardía para la vigencia, generando una atraso en las actividades programadas. En marzo el proceso contaba con una funcionaria para suplir todas las actividades del proceso y se encontraba en trámite el proceso contractual de dos contratistas._x000a__x000a_"/>
    <s v="La contratación de personal de prestación de servicios fue tardía para la vigencia, generando una atraso en las actividades programadas debido a que priorizar unas sobre otras es dificil."/>
    <s v="Acción correctiva"/>
    <s v="TH_AC48"/>
    <s v="Remitir la información de Personal al proceso de  gestión financiera dentro de los plazos establecidos"/>
    <s v="Reporte enviado a Gestión Financiera"/>
    <n v="1"/>
    <d v="2026-01-01T00:00:00"/>
    <d v="2026-04-30T00:00:00"/>
    <n v="17.849999999999998"/>
    <s v="11. Gestión del Talento Humano"/>
    <s v="Evaluar recurrencia 2026"/>
    <n v="0"/>
    <n v="0"/>
    <n v="0"/>
    <d v="2026-05-11T00:00:00"/>
    <s v="No se evidencia seguimiento"/>
    <n v="0"/>
    <x v="0"/>
    <d v="2026-05-15T00:00:00"/>
    <n v="0"/>
    <s v="No fue posible identificar evidencias para el presente período de análisis"/>
    <s v="SIN INICIAR"/>
    <s v="No aplica"/>
    <s v="No aplica"/>
    <s v="No aplica"/>
    <n v="1"/>
    <s v="se adjunta reporte"/>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reporte correspondiente al mes de junio"/>
    <n v="1"/>
    <s v="CUMPLIDO"/>
    <d v="2026-07-27T00:00:00"/>
    <n v="1"/>
    <s v="Se evidencio soporte de reporte correspondiente al mes de junio"/>
    <s v="C. OPORTUNAMENTE"/>
    <m/>
    <s v="EFECTIVO"/>
    <s v="ABIERTO"/>
    <m/>
    <s v=""/>
    <s v=""/>
    <s v=""/>
    <s v=""/>
    <s v=""/>
    <s v=""/>
    <s v=""/>
    <m/>
    <m/>
    <m/>
    <s v="SIN INICIAR"/>
    <s v="EFECTIVO"/>
    <s v="ABIERTO"/>
    <m/>
    <s v=""/>
    <s v=""/>
    <s v=""/>
    <s v=""/>
    <s v=""/>
    <s v=""/>
    <s v=""/>
    <m/>
    <m/>
    <m/>
    <s v="SIN INICIAR"/>
    <s v="EFECTIVO"/>
    <s v="ABIERTO"/>
    <m/>
  </r>
  <r>
    <n v="518"/>
    <x v="0"/>
    <x v="6"/>
    <s v="Subdirección Administrativa y Financiera"/>
    <m/>
    <s v="2023_ES_H1"/>
    <m/>
    <x v="47"/>
    <x v="335"/>
    <m/>
    <s v="1. Porque el proceso tiene un alto volumen de actividades y el personal del proceso es insuficiente._x000a_2. Porque la contratación de personal de prestación de servicios fue tardía para la vigencia, generando una atraso en las actividades programadas. En marzo el proceso contaba con una funcionaria para suplir todas las actividades del proceso y se encontraba en trámite el proceso contractual de dos contratistas._x000a__x000a_"/>
    <s v="La contratación de personal de prestación de servicios fue tardía para la vigencia, generando una atraso en las actividades programadas debido a que priorizar unas sobre otras es dificil."/>
    <s v="Acción correctiva"/>
    <s v="GC_AC88"/>
    <s v="Remitir la información de Costos al proceso de  gestión financiera dentro de los plazos establecidos"/>
    <s v="Reporte enviado a Gestión Financiera"/>
    <n v="1"/>
    <d v="2026-01-01T00:00:00"/>
    <d v="2026-04-30T00:00:00"/>
    <n v="17.849999999999998"/>
    <s v="15. Gestión Contractual"/>
    <s v="Evaluar recurrencia 2026"/>
    <n v="0"/>
    <s v="ACTIVIDAD CORRESPONDIENTE A GESTION FINANCIERA, REVISAR YA QUE GESTION CONTRACTUAL NO HA REALIZADO INFORMES DE COSTOS.  "/>
    <n v="0"/>
    <d v="2026-05-11T00:00:00"/>
    <s v="Pendiente de respuesta por Contractual"/>
    <n v="0"/>
    <x v="0"/>
    <d v="2026-05-15T00:00:00"/>
    <n v="0"/>
    <s v="No fue posible identificar evidencias para el presente período de análisis"/>
    <s v="SIN INICIAR"/>
    <s v="No aplica"/>
    <s v="No aplica"/>
    <s v="No aplica"/>
    <n v="0"/>
    <s v="ACTIVIDAD CORRESPONDIENTE A GESTION FINANCIERA, REVISAR YA QUE GESTION CONTRACTUAL NO HA REALIZADO INFORMES DE COSTOS.  "/>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519"/>
    <x v="0"/>
    <x v="6"/>
    <s v="Dirección General"/>
    <m/>
    <s v="2023_ES_H1"/>
    <m/>
    <x v="47"/>
    <x v="335"/>
    <s v="INTEGRIDAD"/>
    <s v="1. Porque el proceso tiene un alto volumen de actividades y el personal del proceso es insuficiente._x000a_2. Porque la contratación de personal de prestación de servicios fue tardía para la vigencia, generando una atraso en las actividades programadas. En marzo el proceso contaba con una funcionaria para suplir todas las actividades del proceso y se encontraba en trámite el proceso contractual de dos contratistas._x000a__x000a_"/>
    <s v="La contratación de personal de prestación de servicios fue tardía para la vigencia, generando una atraso en las actividades programadas debido a que priorizar unas sobre otras es dificil."/>
    <s v="Acción correctiva"/>
    <s v="DI_AC27"/>
    <s v="Adelantar la investigación y las acciones disciplinarias y administrativas (si hay lugara ello)  por el incumplimiento de las obligación de transmisión de la información "/>
    <s v="Acciones administrativas y/o disciplinarias adelantadas"/>
    <n v="1"/>
    <d v="2024-01-01T00:00:00"/>
    <d v="2024-09-30T00:00:00"/>
    <n v="40.35"/>
    <s v="12. Gestión de Asuntos Disciplinarios"/>
    <m/>
    <n v="1"/>
    <s v="Sobre la IP 025 de 2024, se adoptó decisión de archivo de conformidad con lo establecido en la decisión adoptada el 11 de julio de 2025. Se desplegó la acción disciplinaria requerida. Se anexa evidencia de la apertura y del archivo."/>
    <s v="https://dnbcgovco-my.sharepoint.com/:f:/g/personal/planeacion_dnbc_gov_co/IgAMhY64Lw3gR4D29Bet-aUVAZ4MT780GDRFtCeNf2ysFpE?e=mkvSjs"/>
    <d v="2026-05-11T00:00:00"/>
    <s v="Se evidencia en el respectivo hallazgo, que se realizó la apertura de la acción disciplinaria IP 024-2024, relacionado con el incumplimiento de las obligaciones de transmisión de la información . Por lo tanto cumple con el indicador relacionado a este hallazgo."/>
    <n v="1"/>
    <x v="2"/>
    <d v="2026-05-15T00:00:00"/>
    <n v="1"/>
    <s v="Se presentan como evidencias el Auto de Apertura de Indagación Previa No. 025 de 2024, de fecha 17 de septiembre de 2024, y el Auto de Archivo de la Indagación Previa, de fecha 11 de julio de 2025, mediante los cuales se adelantó la actuación disciplinaria relacionada con el presunto incumplimiento de la Política de Desplazamiento de Vehículos de la DNBC y se adoptó la decisión de archivo. Los soportes aportados permiten verificar la ejecución de la actividad formulada dentro del plazo establecido y el cumplimiento de la acción correctiv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520"/>
    <x v="0"/>
    <x v="6"/>
    <s v="Subdirección Administrativa y Financiera"/>
    <m/>
    <s v="2023_GF_H11"/>
    <m/>
    <x v="47"/>
    <x v="336"/>
    <m/>
    <s v="1. Porque el proceso tiene un alto volumen de actividades y el personal del proceso es insuficiente._x000a_2. Porque la contratación de personal de prestación de servicios fue tardía para la vigencia, generando una atraso en las actividades programadas. En marzo el proceso contaba con una funcionaria para suplir todas las actividades del proceso y se encontraba en trámite el proceso contractual de dos contratistas._x000a__x000a_"/>
    <s v="La contratación de personal de prestación de servicios fue tardía para la vigencia, generando una atraso en las actividades programadas debido a que priorizar unas sobre otras es dificil."/>
    <s v="Acción correctiva"/>
    <s v="GF_AC3"/>
    <s v="Socializar el procedimiento de los cruces de información  entre las areas y el proceso de Gestión Financiera para las cuentas del pasivo."/>
    <s v="Socializacion de los procedimientos y documentos de Gestion Financiera."/>
    <n v="1"/>
    <d v="2026-04-01T00:00:00"/>
    <d v="2026-06-30T00:00:00"/>
    <n v="13.350000000000001"/>
    <s v="13. Gestión Financiera"/>
    <m/>
    <n v="1"/>
    <s v="Como evidencia dejamos donde se socializo el procedimiento de los cruces de información  entre las areas y el proceso de Gestión Financiera para las cuentas del pasivo."/>
    <s v="https://dnbcgovco-my.sharepoint.com/:f:/g/personal/planeacion_dnbc_gov_co/IgAKPZEalRp3T7O44VwZjBLlARF86VpmllJA36VR9-2qDG8?e=W6XaGX"/>
    <d v="2026-05-11T00:00:00"/>
    <s v="Se incluye grabación de socialización de políticas contables"/>
    <n v="1"/>
    <x v="2"/>
    <d v="2026-05-29T00:00:00"/>
    <n v="1"/>
    <s v="Mediante video de fecha 25/06/2025, se evidencia la socialización de la actualizacion de las politicas contables,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dejamos donde se socializo el procedimiento de los cruces de información  entre las areas y el proceso de Gestión Financiera para las cuentas del pasivo."/>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521"/>
    <x v="0"/>
    <x v="6"/>
    <s v="Subdirección Administrativa y Financiera"/>
    <m/>
    <s v="2023_GF_H4"/>
    <m/>
    <x v="47"/>
    <x v="337"/>
    <s v="GESTIÓN PRESUPUESTAL Y EFICIENCIA DEL GASTO PÚBLICO"/>
    <s v="1. Porque; Existió un error humano en el desarrollo del ejercicio del proceso_x000a__x000a_2. Porque; En ese momento se tenía que pagar de manera inmediata el recibo público y no se identificó el error _x000a__x000a_3. Porque; No se anticipan los gastos a ser registrados con suficiente tiempo por lo que se generan errores en el momento de realizar el compromiso y se toma de manera incorrecta el uso presupuestal "/>
    <s v="No se anticipan los gastos a ser registrados con suficiente tiempo por lo que se generan errores en el momento de realizar el compromiso y se toma de manera incorrecta el uso presupuestal "/>
    <s v="Acción correctiva"/>
    <s v="GF_AC6"/>
    <s v="Actualizar procedimiento de Gestión de Pagos incluyendo control de verificación de usos presupuestales y gestión de PAC"/>
    <s v="Procedimiento actualizados"/>
    <n v="1"/>
    <d v="2026-04-01T00:00:00"/>
    <d v="2026-06-30T00:00:00"/>
    <n v="13.350000000000001"/>
    <s v="13. Gestión Financiera"/>
    <m/>
    <n v="1"/>
    <s v="Se deja en evidencia el procedimiento de gestion de pagos "/>
    <s v="https://dnbcgovco-my.sharepoint.com/:f:/g/personal/planeacion_dnbc_gov_co/IgAKPZEalRp3T7O44VwZjBLlARF86VpmllJA36VR9-2qDG8?e=W6XaGX"/>
    <d v="2026-05-11T00:00:00"/>
    <s v="Se incluye actualización de procedimiento junto a formatos del mismo"/>
    <n v="1"/>
    <x v="2"/>
    <d v="2026-05-29T00:00:00"/>
    <n v="1"/>
    <s v="se evidencia formatos de procedimientos actualizados para la gestion de pagos PC-GF-17, FO-GF-17-01, FO-GF-02, FO-GF-03, FO-GF-04, FO-GF-05, FO-GF-06, FO-GF-07, con fecha 27/03/2026.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gestion de pagos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522"/>
    <x v="0"/>
    <x v="6"/>
    <s v="Subdirección Administrativa y Financiera"/>
    <m/>
    <s v="2023_TH_H29"/>
    <m/>
    <x v="47"/>
    <x v="338"/>
    <m/>
    <s v="1. No se han adaptado todos los formatos internos, de acuerdo con el Decreto 444 del 29 de marzo del 2023_x000a_2.El formato establecido no contiene la justificación de asistencia presencial frente a virtual._x000a__x000a__x000a_"/>
    <s v="El formato establecido para solicitud de viáticos y comisiones no contiene la justificación de asistencia presencial frente a virtual."/>
    <s v="Acción correctiva"/>
    <s v="TH_AC47"/>
    <s v="Realizar actividades de divulgación y capacitación acerca de comisiones"/>
    <s v="Capacitaciones realizadas"/>
    <n v="4"/>
    <d v="2026-01-01T00:00:00"/>
    <d v="2026-12-31T00:00:00"/>
    <n v="54"/>
    <s v="11. Gestión del Talento Humano"/>
    <m/>
    <n v="0"/>
    <n v="0"/>
    <n v="0"/>
    <d v="2026-05-11T00:00:00"/>
    <s v="No se evidencia seguimiento"/>
    <n v="0"/>
    <x v="0"/>
    <d v="2026-05-15T00:00:00"/>
    <n v="0"/>
    <s v="No fue posible identificar evidencias para el presente período de análisis"/>
    <s v="SIN INICIAR"/>
    <s v="No aplica"/>
    <s v="No aplica"/>
    <s v="No aplica"/>
    <n v="0"/>
    <n v="0"/>
    <n v="0"/>
    <n v="46214"/>
    <s v="No se evidencia seguimiento"/>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523"/>
    <x v="0"/>
    <x v="6"/>
    <s v="Subdirección Administrativa y Financiera"/>
    <m/>
    <s v="2023_TH_H12"/>
    <m/>
    <x v="47"/>
    <x v="339"/>
    <m/>
    <s v="1.El formato establecido no contiene la inclusión del objeto de la comisión. _x000a_2. El objeto de la comisión se incluia solamente en el informe de comisión. _x000a_3. Demoras en la generación de los formatos y procedimientos del proceso"/>
    <s v="3. Demoras en la generación de los formatos y procedimientos del proceso"/>
    <s v="Acción correctiva"/>
    <s v="TH_AC47"/>
    <s v="Realizar actividades de divulgación y capacitación acerca de comisiones"/>
    <s v="Capacitaciones realizadas"/>
    <n v="4"/>
    <d v="2026-01-01T00:00:00"/>
    <d v="2026-12-31T00:00:00"/>
    <n v="54"/>
    <s v="11. Gestión del Talento Humano"/>
    <m/>
    <n v="0"/>
    <n v="0"/>
    <n v="0"/>
    <d v="2026-05-11T00:00:00"/>
    <s v="No se evidencia seguimiento"/>
    <n v="0"/>
    <x v="0"/>
    <d v="2026-05-15T00:00:00"/>
    <n v="0"/>
    <s v="No fue posible identificar evidencias para el presente período de análisis"/>
    <s v="SIN INICIAR"/>
    <s v="No aplica"/>
    <s v="No aplica"/>
    <s v="No aplica"/>
    <n v="0"/>
    <n v="0"/>
    <n v="0"/>
    <n v="46214"/>
    <s v="No se evidencia seguimiento"/>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524"/>
    <x v="0"/>
    <x v="6"/>
    <s v="Subdirección Administrativa y Financiera"/>
    <m/>
    <s v="2023_AD_H8"/>
    <m/>
    <x v="47"/>
    <x v="324"/>
    <m/>
    <s v="1. Porque los conductores no diligencian los formatos de forma completa en todos los desplazamientos realizados._x000a__x000a_2. Porque los conductores no ven la necesidad de llevar a cabo un diligenciamiento completo de los formatos. _x000a__x000a_3. Porque no existía la obligatoriedad en los contratos de prestación de servicios de conductores del diligenciamiento de las planillas. "/>
    <s v="_x000a_Gestion Administrativa_x000a_Planillas:_x000a__x000a_No existía la obligatoriedad en los contratos de prestación de servicios de conductores del diligenciamiento de la planilla. _x000a__x000a_"/>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s v="14. Gestión Administrativa"/>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x v="0"/>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s v="EN EJECUCIÓN"/>
    <m/>
    <m/>
    <m/>
    <m/>
    <m/>
    <s v="EFECTIVO"/>
    <s v="ABIERTO"/>
    <m/>
    <s v=""/>
    <s v=""/>
    <s v=""/>
    <s v=""/>
    <s v=""/>
    <s v=""/>
    <s v=""/>
    <m/>
    <m/>
    <m/>
    <s v="SIN INICIAR"/>
    <s v="EFECTIVO"/>
    <s v="ABIERTO"/>
    <m/>
    <s v=""/>
    <s v=""/>
    <s v=""/>
    <s v=""/>
    <s v=""/>
    <s v=""/>
    <s v=""/>
    <m/>
    <m/>
    <m/>
    <s v="SIN INICIAR"/>
    <s v="EFECTIVO"/>
    <s v="ABIERTO"/>
    <m/>
  </r>
  <r>
    <n v="525"/>
    <x v="0"/>
    <x v="6"/>
    <s v="Subdirección Administrativa y Financiera"/>
    <m/>
    <s v="2023_AD_H8"/>
    <m/>
    <x v="47"/>
    <x v="324"/>
    <m/>
    <s v="1. Porque los conductores no diligencian los formatos de forma completa en todos los desplazamientos realizados._x000a__x000a_2. Porque los conductores no ven la necesidad de llevar a cabo un diligenciamiento completo de los formatos. _x000a__x000a_3. Porque no existía la obligatoriedad en los contratos de prestación de servicios de conductores del diligenciamiento de las planillas. "/>
    <s v="_x000a_Gestion Administrativa_x000a_Planillas:_x000a__x000a_No existía la obligatoriedad en los contratos de prestación de servicios de conductores del diligenciamiento de la planilla. _x000a__x000a_"/>
    <s v="Acción correctiva"/>
    <s v="GA_AC16"/>
    <s v="Realizar la socializacion trimestral de la documentacion actualizada y/o liniamientos de uso y manejo de los vehiculos a los conductores y demas responsables "/>
    <s v="Socializaciones realizadas"/>
    <n v="4"/>
    <d v="2026-02-01T00:00:00"/>
    <d v="2026-12-31T00:00:00"/>
    <n v="49.5"/>
    <s v="14. Gestión Administrativa"/>
    <m/>
    <n v="1"/>
    <s v="Se realizó la capacitación al conductor de los formatos "/>
    <s v="https://dnbcgovco-my.sharepoint.com/:f:/g/personal/planeacion_dnbc_gov_co/IgDhYmMZWLOWRZ-8Bgt_Qa1fAVrnM32Mxr9QT5T3GErSv4I?e=yXGCWf"/>
    <d v="2026-05-11T00:00:00"/>
    <s v="Se adjunta acta de reunión del mes de abril donde se capacita al conductor"/>
    <n v="1"/>
    <x v="2"/>
    <d v="2026-05-29T00:00:00"/>
    <n v="0.25"/>
    <s v="Se evidencia listado de aistencia a capacitación con fecha 22/04/2026, mas no se evidencia resumen del tema tratado en dicha capacitacion"/>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aizó lacapacitación al conductorde todos los formatos "/>
    <s v="https://dnbcgovco-my.sharepoint.com/:f:/g/personal/planeacion_dnbc_gov_co/IgDjFeFpC4uhS5oeK97Jh9HtAeSD9mhp9iccyVIjcrqJ2SU?e=38n0fw"/>
    <n v="46214"/>
    <s v="Se incluye acta del mes de abirl donde se socializa información con el conductor"/>
    <n v="0.5"/>
    <s v="CUMPLIDO"/>
    <m/>
    <m/>
    <m/>
    <m/>
    <m/>
    <s v="EFECTIVO"/>
    <s v="ABIERTO"/>
    <m/>
    <s v=""/>
    <s v=""/>
    <s v=""/>
    <s v=""/>
    <s v=""/>
    <s v=""/>
    <s v=""/>
    <m/>
    <m/>
    <m/>
    <s v="SIN INICIAR"/>
    <s v="EFECTIVO"/>
    <s v="ABIERTO"/>
    <m/>
    <s v=""/>
    <s v=""/>
    <s v=""/>
    <s v=""/>
    <s v=""/>
    <s v=""/>
    <s v=""/>
    <m/>
    <m/>
    <m/>
    <s v="SIN INICIAR"/>
    <s v="EFECTIVO"/>
    <s v="ABIERTO"/>
    <m/>
  </r>
  <r>
    <n v="526"/>
    <x v="0"/>
    <x v="6"/>
    <s v="Subdirección Administrativa y Financiera"/>
    <m/>
    <s v="2023_AD_H2"/>
    <m/>
    <x v="47"/>
    <x v="340"/>
    <m/>
    <s v="1. No se asignaron recursos desde el inicio de la vigencia para el mantenimiento de los vehículos_x000a_2. No se contaba con el presupuesto para el mantenimiento de los vehículos de la entidad._x000a_3. Porque se solicitó al Ministerio de Hacienda una adición presupuestal para el mantenimiento de vehículos de la DNBC, la cual llegó hasta agosto 2023 y por lo tanto, no se realizó contrato de mantenimiento preventivo y correctivo de vehículos, incluyendo la tecnomecánica."/>
    <s v="Porque se solicitó al Ministerio de Hacienda una adición presupuestal para el mantenimiento de vehículos de la DNBC, la cual llegó hasta agosto 2023 y por lo tanto, no se realizó contrato de mantenimiento preventivo y correctivo de vehículos, incluyendo la tecnomecánica"/>
    <s v="Acción correctiva"/>
    <s v="GA_AC03"/>
    <s v="Elaborar y Ejecutar plan o programa de mantenimiento exigidos por la norma."/>
    <s v="Plan o programa de mantenimiento ejecutado"/>
    <n v="1"/>
    <d v="2026-05-01T00:00:00"/>
    <d v="2026-12-31T00:00:00"/>
    <n v="36"/>
    <s v="14. Gestión Administrativa"/>
    <m/>
    <n v="0"/>
    <s v="En proceso de elaboración "/>
    <s v="https://dnbcgovco-my.sharepoint.com/:f:/g/personal/planeacion_dnbc_gov_co/IgCHix03hdsORJdFzXwbKzzkAYCwKvT-WMSbymO7s_ZNdBo?e=tzOHt9"/>
    <d v="2026-05-11T00:00:00"/>
    <s v="No se evidencia avance para el periodo"/>
    <n v="0"/>
    <x v="0"/>
    <d v="2026-05-29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s v="EN EJECUCIÓN"/>
    <m/>
    <m/>
    <m/>
    <m/>
    <m/>
    <s v="EFECTIVO"/>
    <s v="ABIERTO"/>
    <m/>
    <s v=""/>
    <s v=""/>
    <s v=""/>
    <s v=""/>
    <s v=""/>
    <s v=""/>
    <s v=""/>
    <m/>
    <m/>
    <m/>
    <s v="SIN INICIAR"/>
    <s v="EFECTIVO"/>
    <s v="ABIERTO"/>
    <m/>
    <s v=""/>
    <s v=""/>
    <s v=""/>
    <s v=""/>
    <s v=""/>
    <s v=""/>
    <s v=""/>
    <m/>
    <m/>
    <m/>
    <s v="SIN INICIAR"/>
    <s v="EFECTIVO"/>
    <s v="ABIERTO"/>
    <m/>
  </r>
  <r>
    <n v="527"/>
    <x v="0"/>
    <x v="6"/>
    <s v="Subdirección Administrativa y Financiera"/>
    <m/>
    <s v="2023_AD_H2"/>
    <m/>
    <x v="47"/>
    <x v="340"/>
    <m/>
    <s v="Gestion Administrativa_x000a__x000a_1. Porque el vehículo se encontraba en préstamo en bomberos Bogota._x000a_2. No existia plan de mantenimiento preventivo y correctivo para el vehículo._x000a_3. No se tenía conocimiento del estado del vehículo IXX308."/>
    <s v="No se tenía conocimiento del estado del vehículo IXX308."/>
    <s v="Acción correctiva"/>
    <s v="GA_AC24"/>
    <s v="Emitir  y radicar un informe técnico concluyente que permita solicitar a la aseguradora el reconocimiento de los daños y/o pérdidas del vehículo"/>
    <s v="Diagnóstico del vehículo IXX308 realizado"/>
    <n v="1"/>
    <d v="2026-05-01T00:00:00"/>
    <d v="2026-07-31T00:00:00"/>
    <n v="13.5"/>
    <s v="14. Gestión Administrativa"/>
    <m/>
    <n v="0"/>
    <s v="En proceso de recolectar información del vehículo "/>
    <s v="https://dnbcgovco-my.sharepoint.com/:f:/g/personal/planeacion_dnbc_gov_co/IgCPk7BdIX7fRKOFC5bbAo6-AUwAXN2ynxK-LsVKdFpE5E8?e=BlOAsy"/>
    <d v="2026-05-11T00:00:00"/>
    <s v="No se evidencia avance para el periodo"/>
    <n v="0"/>
    <x v="0"/>
    <d v="2026-05-29T00:00:00"/>
    <n v="0"/>
    <s v="No fue posible identificar evidencias para el presente período de análisis"/>
    <s v="SIN INICIAR"/>
    <s v="No aplica"/>
    <s v="No aplica"/>
    <s v="No aplica"/>
    <n v="0"/>
    <s v="En proceso de recolectar información del vehículo "/>
    <s v="https://dnbcgovco-my.sharepoint.com/:f:/g/personal/planeacion_dnbc_gov_co/IgC5zmTonF3XS7eSRpJnyixlARBH6YS_0EgGYQtaDGJhGPk?e=dHMeSw"/>
    <n v="46214"/>
    <s v="No se evidencia avance para el periodo"/>
    <n v="0"/>
    <s v="EN EJECUCIÓN"/>
    <m/>
    <m/>
    <m/>
    <m/>
    <m/>
    <s v="EFECTIVO"/>
    <s v="ABIERTO"/>
    <m/>
    <s v=""/>
    <s v=""/>
    <s v=""/>
    <s v=""/>
    <s v=""/>
    <s v=""/>
    <s v=""/>
    <m/>
    <m/>
    <m/>
    <s v="SIN INICIAR"/>
    <s v="EFECTIVO"/>
    <s v="ABIERTO"/>
    <m/>
    <s v=""/>
    <s v=""/>
    <s v=""/>
    <s v=""/>
    <s v=""/>
    <s v=""/>
    <s v=""/>
    <m/>
    <m/>
    <m/>
    <s v="SIN INICIAR"/>
    <s v="EFECTIVO"/>
    <s v="ABIERTO"/>
    <m/>
  </r>
  <r>
    <n v="528"/>
    <x v="0"/>
    <x v="6"/>
    <s v="Subdirección Administrativa y Financiera"/>
    <m/>
    <s v="2023_AD_H15"/>
    <m/>
    <x v="47"/>
    <x v="341"/>
    <m/>
    <s v="Gestion Administrativa_x000a__x000a_1. Porque el vehículo se encontraba en préstamo en bomberos Bogota._x000a_2. No existia plan de mantenimiento preventivo y correctivo para el vehículo._x000a_3. No se tenía conocimiento del estado del vehículo IXX308."/>
    <s v="No se tenía conocimiento del estado del vehículo IXX308."/>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s v="14. Gestión Administrativa"/>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x v="0"/>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s v="EN EJECUCIÓN"/>
    <m/>
    <m/>
    <m/>
    <m/>
    <m/>
    <s v="EFECTIVO"/>
    <s v="ABIERTO"/>
    <m/>
    <s v=""/>
    <s v=""/>
    <s v=""/>
    <s v=""/>
    <s v=""/>
    <s v=""/>
    <s v=""/>
    <m/>
    <m/>
    <m/>
    <s v="SIN INICIAR"/>
    <s v="EFECTIVO"/>
    <s v="ABIERTO"/>
    <m/>
    <s v=""/>
    <s v=""/>
    <s v=""/>
    <s v=""/>
    <s v=""/>
    <s v=""/>
    <s v=""/>
    <m/>
    <m/>
    <m/>
    <s v="SIN INICIAR"/>
    <s v="EFECTIVO"/>
    <s v="ABIERTO"/>
    <m/>
  </r>
  <r>
    <n v="529"/>
    <x v="0"/>
    <x v="6"/>
    <s v="Subdirección Administrativa y Financiera"/>
    <m/>
    <s v="2023_AD_H15"/>
    <m/>
    <x v="47"/>
    <x v="341"/>
    <m/>
    <s v="Gestion Administrativa_x000a__x000a_1. Porque el vehículo se encontraba en préstamo en bomberos Bogota._x000a_2. No existia plan de mantenimiento preventivo y correctivo para el vehículo._x000a_3. No se tenía conocimiento del estado del vehículo IXX308."/>
    <s v="No se tenía conocimiento del estado del vehículo IXX308."/>
    <s v="Acción correctiva"/>
    <s v="GA_AC24"/>
    <s v="Emitir  y radicar un informe técnico concluyente que permita solicitar a la aseguradora el reconocimiento de los daños y/o pérdidas del vehículo"/>
    <s v="Diagnóstico del vehículo IXX308 realizado"/>
    <n v="1"/>
    <d v="2026-05-01T00:00:00"/>
    <d v="2026-07-31T00:00:00"/>
    <n v="13.5"/>
    <s v="14. Gestión Administrativa"/>
    <m/>
    <n v="0"/>
    <s v="En proceso de recolectar información del vehículo "/>
    <s v="https://dnbcgovco-my.sharepoint.com/:f:/g/personal/planeacion_dnbc_gov_co/IgCPk7BdIX7fRKOFC5bbAo6-AUwAXN2ynxK-LsVKdFpE5E8?e=BlOAsy"/>
    <d v="2026-05-11T00:00:00"/>
    <s v="No se evidencia avance para el periodo"/>
    <n v="0"/>
    <x v="0"/>
    <d v="2026-05-29T00:00:00"/>
    <n v="0"/>
    <s v="No fue posible identificar evidencias para el presente período de análisis"/>
    <s v="SIN INICIAR"/>
    <s v="No aplica"/>
    <s v="No aplica"/>
    <s v="No aplica"/>
    <n v="0"/>
    <s v="En proceso de recolectar información del vehículo "/>
    <s v="https://dnbcgovco-my.sharepoint.com/:f:/g/personal/planeacion_dnbc_gov_co/IgC5zmTonF3XS7eSRpJnyixlARBH6YS_0EgGYQtaDGJhGPk?e=dHMeSw"/>
    <n v="46214"/>
    <s v="No se evidencia avance para el periodo"/>
    <n v="0"/>
    <s v="EN EJECUCIÓN"/>
    <m/>
    <m/>
    <m/>
    <m/>
    <m/>
    <s v="EFECTIVO"/>
    <s v="ABIERTO"/>
    <m/>
    <s v=""/>
    <s v=""/>
    <s v=""/>
    <s v=""/>
    <s v=""/>
    <s v=""/>
    <s v=""/>
    <m/>
    <m/>
    <m/>
    <s v="SIN INICIAR"/>
    <s v="EFECTIVO"/>
    <s v="ABIERTO"/>
    <m/>
    <s v=""/>
    <s v=""/>
    <s v=""/>
    <s v=""/>
    <s v=""/>
    <s v=""/>
    <s v=""/>
    <m/>
    <m/>
    <m/>
    <s v="SIN INICIAR"/>
    <s v="EFECTIVO"/>
    <s v="ABIERTO"/>
    <m/>
  </r>
  <r>
    <n v="530"/>
    <x v="0"/>
    <x v="5"/>
    <s v="Subdirección Administrativa y Financiera"/>
    <m/>
    <s v="2022_AD_H7"/>
    <n v="0"/>
    <x v="47"/>
    <x v="327"/>
    <m/>
    <s v="1. No se contaba con el presupuesto para el mantenimiento de los vehículos de la entidad._x000a_2. Porque se solicitó al Ministerio de Hacienda una adición presupuestal para el mantenimiento de vehículos de la DNBC, la cual llegó hasta agosto 2023._x000a_3. No se realizó contrato de mantenimiento preventivo y correctivo de vehículos, incluyendo la tecnomecánica."/>
    <s v="No se realizó contrato de mantenimiento preventivo y correctivo de vehículos, incluyendo la tecnomecánica"/>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s v="14. Gestión Administrativa"/>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x v="0"/>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s v="EN EJECUCIÓN"/>
    <m/>
    <m/>
    <m/>
    <m/>
    <m/>
    <s v="EFECTIVO"/>
    <s v="ABIERTO"/>
    <m/>
    <s v=""/>
    <s v=""/>
    <s v=""/>
    <s v=""/>
    <s v=""/>
    <s v=""/>
    <s v=""/>
    <m/>
    <m/>
    <m/>
    <s v="SIN INICIAR"/>
    <s v="EFECTIVO"/>
    <s v="ABIERTO"/>
    <m/>
    <s v=""/>
    <s v=""/>
    <s v=""/>
    <s v=""/>
    <s v=""/>
    <s v=""/>
    <s v=""/>
    <m/>
    <m/>
    <m/>
    <s v="SIN INICIAR"/>
    <s v="EFECTIVO"/>
    <s v="ABIERTO"/>
    <m/>
  </r>
  <r>
    <n v="531"/>
    <x v="0"/>
    <x v="6"/>
    <s v="Subdirección Administrativa y Financiera"/>
    <m/>
    <s v="2023_AD_H14"/>
    <m/>
    <x v="47"/>
    <x v="342"/>
    <m/>
    <s v="1. Porque no se contaba con presupuesto asignado para la contratación de una persona que ejecutara las actividades ambientales._x000a_2. Porque no se realizó la contratación de una persona que se encargue de desempeñar estas actividades"/>
    <s v="Porque no se realizó la contratación de una persona que se encargue de desempeñar estas actividades"/>
    <s v="Acción correctiva"/>
    <s v="GA_AC20"/>
    <s v="Actualizar y realizar seguimiento mensual a las actividades programadas para la ejecución del Plan  de Eficiencia administrativa y cero papel   "/>
    <s v="Seguimiento Mensual"/>
    <n v="6"/>
    <d v="2026-04-01T00:00:00"/>
    <d v="2026-12-31T00:00:00"/>
    <n v="40.5"/>
    <s v="14. Gestión Administrativa"/>
    <m/>
    <n v="0"/>
    <s v="En proceso de actualización"/>
    <s v="https://dnbcgovco-my.sharepoint.com/:f:/g/personal/planeacion_dnbc_gov_co/IgCl0qBqoOCDTIYmTmGALPurAbwDPB4ig6njfBp9xSbqn_8?e=rSCAmS"/>
    <d v="2026-05-11T00:00:00"/>
    <s v="No se evidencia avance para el periodo"/>
    <n v="0"/>
    <x v="0"/>
    <d v="2026-05-29T00:00:00"/>
    <n v="0"/>
    <s v="No fue posible identificar evidencias para el presente período de análisis"/>
    <s v="SIN INICIAR"/>
    <s v="No aplica"/>
    <s v="No aplica"/>
    <s v="No aplica"/>
    <n v="1"/>
    <s v="Ya se actualizo el Plan de eficiencia administrativa y cero papel y se hace informe trimestral mostrando el seguimiento "/>
    <s v="https://dnbcgovco-my.sharepoint.com/:f:/g/personal/planeacion_dnbc_gov_co/IgC5NxjsJQ94R5j51lPHOSS2Ab0wrB3oBWi-PNIfIsINPxA?e=XSZTsw"/>
    <n v="46214"/>
    <s v="Se evidencia actualización del programa y un infome de monitoreo. Se sugiere incluir evidencias de socialización con el lider del proceso de este informe"/>
    <n v="0.25"/>
    <s v="EN EJECUCIÓN"/>
    <m/>
    <m/>
    <m/>
    <m/>
    <m/>
    <s v="EFECTIVO"/>
    <s v="ABIERTO"/>
    <m/>
    <s v=""/>
    <s v=""/>
    <s v=""/>
    <s v=""/>
    <s v=""/>
    <s v=""/>
    <s v=""/>
    <m/>
    <m/>
    <m/>
    <s v="SIN INICIAR"/>
    <s v="EFECTIVO"/>
    <s v="ABIERTO"/>
    <m/>
    <s v=""/>
    <s v=""/>
    <s v=""/>
    <s v=""/>
    <s v=""/>
    <s v=""/>
    <s v=""/>
    <m/>
    <m/>
    <m/>
    <s v="SIN INICIAR"/>
    <s v="EFECTIVO"/>
    <s v="ABIERTO"/>
    <m/>
  </r>
  <r>
    <n v="532"/>
    <x v="0"/>
    <x v="7"/>
    <s v="Subdirección Administrativa y Financiera"/>
    <m/>
    <s v="2025_AD_H4"/>
    <n v="1"/>
    <x v="47"/>
    <x v="342"/>
    <m/>
    <s v="1. Porque no se contaba con presupuesto asignado para la contratación de una persona que ejecutara las actividades ambientales._x000a_2. Porque no se realizó la contratación de una persona que se encargue de desempeñar estas actividades"/>
    <s v="Porque no se realizó la contratación de una persona que se encargue de desempeñar estas actividades"/>
    <s v="Acción correctiva"/>
    <s v="GA_AC19"/>
    <s v="Realizar actividad  (sensibilizacion) de concientizacion con la alta direccion y servidores de la entidad la ejecucion del plan de eficienica administrativa y cero papel "/>
    <s v="Sensibilizaciones realizadas"/>
    <n v="4"/>
    <d v="2026-01-01T00:00:00"/>
    <d v="2026-12-31T00:00:00"/>
    <n v="54"/>
    <s v="14. Gestión Administrativa"/>
    <m/>
    <n v="1"/>
    <s v="Se realizó sensibilización sobre temas como se abordaron los principales lineamientos de la gestión ambiental en la DNBC, incluyendo su definición, los programas orientados al uso eficiente del agua y la energía, la gestión integral de residuos, el consumo sostenible, la reducción del uso de papel y de plásticos de un solo uso, así como los roles y responsabilidades de los servidores, contratistas y demás colaboradores en la implementación de buenas prácticas ambientales al interior de la Entidad."/>
    <s v="https://dnbcgovco-my.sharepoint.com/:f:/g/personal/planeacion_dnbc_gov_co/IgADxUyEd-ggR7h2RUd0PD9jAQXSII1UWONy9ygU91z1rqg?e=aIkrt5"/>
    <d v="2026-05-11T00:00:00"/>
    <s v="Se evidencia actividades de sensibilización. Se debe garantizar la participación de la alta dirección"/>
    <n v="0.25"/>
    <x v="0"/>
    <d v="2026-05-29T00:00:00"/>
    <n v="0.25"/>
    <s v="Se evidencia sensibilizacion de gestion ambiental (plan eficiencia administrativa) de fecha 25/02/2026, lo que permite verificar la ejecucion parcial de la actividad formulada para el presente período."/>
    <s v="EN EJECUCIÓN"/>
    <s v="No aplica"/>
    <s v="No aplica"/>
    <s v="No aplica"/>
    <n v="1"/>
    <s v="Durante el segundo trimestre de 2026 se desarrollaron acciones para fortalecer la eficiencia administrativa, reducir el consumo de papel y promover el uso responsable de los recursos institucionales, mediante campañas de comunicación interna dirigidas a funcionarios y contratistas en el marco del Día del Árbol, el Día Mundial del Reciclaje y el Día Mundial del Medio Ambiente."/>
    <s v="https://dnbcgovco-my.sharepoint.com/:f:/g/personal/planeacion_dnbc_gov_co/IgDvCb00eaLtSq5BPv11CSQvAck3vytZtrhD6uH5uUnHFXg?e=fC8UNf"/>
    <n v="46214"/>
    <s v="Se evidencia actividades de sensibilización. Se debe garantizar la participación de la alta dirección"/>
    <n v="0.5"/>
    <s v="EN EJECUCIÓN"/>
    <m/>
    <m/>
    <m/>
    <m/>
    <m/>
    <s v="EFECTIVO"/>
    <s v="ABIERTO"/>
    <m/>
    <s v=""/>
    <s v=""/>
    <s v=""/>
    <s v=""/>
    <s v=""/>
    <s v=""/>
    <s v=""/>
    <m/>
    <m/>
    <m/>
    <s v="SIN INICIAR"/>
    <s v="EFECTIVO"/>
    <s v="ABIERTO"/>
    <m/>
    <s v=""/>
    <s v=""/>
    <s v=""/>
    <s v=""/>
    <s v=""/>
    <s v=""/>
    <s v=""/>
    <m/>
    <m/>
    <m/>
    <s v="SIN INICIAR"/>
    <s v="EFECTIVO"/>
    <s v="ABIERTO"/>
    <m/>
  </r>
  <r>
    <n v="533"/>
    <x v="0"/>
    <x v="6"/>
    <s v="Subdirección Administrativa y Financiera"/>
    <m/>
    <s v="2023_AD_H5"/>
    <m/>
    <x v="47"/>
    <x v="343"/>
    <m/>
    <s v="1. No se estaba ejecutando el cronograma establecido en el PIGA._x000a_2. Porque no se realizó la contratación de una persona que se encargue de desempeñar estas actividades._x000a_3. El cronograma del PIGA no se encontraba actualizado a 2023."/>
    <s v="El cronograma del PIGA no se encontraba actualizado a 2023."/>
    <s v="Acción correctiva"/>
    <s v="GA_AC23"/>
    <s v="Actualizar y realizar seguimiento mensual a las actividades programadas para la ejecución del PIGA"/>
    <s v="Seguimiento Mensual"/>
    <n v="6"/>
    <d v="2026-04-01T00:00:00"/>
    <d v="2026-12-31T00:00:00"/>
    <n v="40.5"/>
    <s v="14. Gestión Administrativa"/>
    <m/>
    <n v="0"/>
    <s v="En proceso de actualización"/>
    <s v="https://dnbcgovco-my.sharepoint.com/:f:/g/personal/planeacion_dnbc_gov_co/IgDlyhDtojfaQqoY3LJ--BxtAdUspvTyiYxQG4sEKIAAQW0?e=N9KFE5"/>
    <d v="2026-05-11T00:00:00"/>
    <s v="No se evidencia avance para el periodo"/>
    <n v="0"/>
    <x v="0"/>
    <d v="2026-05-29T00:00:00"/>
    <n v="0"/>
    <s v="No fue posible identificar evidencias para el presente período de análisis"/>
    <s v="SIN INICIAR"/>
    <s v="No aplica"/>
    <s v="No aplica"/>
    <s v="No aplica"/>
    <n v="1"/>
    <s v="Ya se actualizo el PIGA y se hace informe trimestral mostrando el seguimiento "/>
    <s v="https://dnbcgovco-my.sharepoint.com/:f:/g/personal/planeacion_dnbc_gov_co/IgAP8LvYTa5rQIFS_RzLXYBdATaUiQL0YF-YPJNLIKyyQRY?e=iogfbj"/>
    <n v="46214"/>
    <s v="Se evidencia actualización del programa y un infome de monitoreo. Se sugiere incluir evidencias de socialización con el lider del proceso de este informe"/>
    <n v="0.25"/>
    <s v="EN EJECUCIÓN"/>
    <m/>
    <m/>
    <m/>
    <m/>
    <m/>
    <s v="EFECTIVO"/>
    <s v="ABIERTO"/>
    <m/>
    <s v=""/>
    <s v=""/>
    <s v=""/>
    <s v=""/>
    <s v=""/>
    <s v=""/>
    <s v=""/>
    <m/>
    <m/>
    <m/>
    <s v="SIN INICIAR"/>
    <s v="EFECTIVO"/>
    <s v="ABIERTO"/>
    <m/>
    <s v=""/>
    <s v=""/>
    <s v=""/>
    <s v=""/>
    <s v=""/>
    <s v=""/>
    <s v=""/>
    <m/>
    <m/>
    <m/>
    <s v="SIN INICIAR"/>
    <s v="EFECTIVO"/>
    <s v="ABIERTO"/>
    <m/>
  </r>
  <r>
    <n v="534"/>
    <x v="0"/>
    <x v="6"/>
    <s v="Subdirección Administrativa y Financiera"/>
    <m/>
    <s v="2023_AD_H5"/>
    <m/>
    <x v="47"/>
    <x v="343"/>
    <m/>
    <s v="1. No se estaba ejecutando el cronograma establecido en el PIGA._x000a_2. Porque no se realizó la contratación de una persona que se encargue de desempeñar estas actividades._x000a_3. El cronograma del PIGA no se encontraba actualizado a 2023."/>
    <s v="El cronograma del PIGA no se encontraba actualizado a 2023."/>
    <s v="Acción correctiva"/>
    <s v="GA_AC22"/>
    <s v="Realizar actividad  (sensibilizacion) de concientizacion con la alta direccion y servidores de la entidad la ejecucion del PIGA"/>
    <s v="Sensibilizaciones realizadas"/>
    <n v="4"/>
    <d v="2026-01-01T00:00:00"/>
    <d v="2026-12-31T00:00:00"/>
    <n v="54"/>
    <s v="14. Gestión Administrativa"/>
    <m/>
    <n v="1"/>
    <s v="Se realizó sensibilización sobre temas como se abordaron los principales lineamientos de la gestión ambiental en la DNBC, incluyendo su definición, los programas orientados al uso eficiente del agua y la energía, la gestión integral de residuos, el consumo sostenible, la reducción del uso de papel y de plásticos de un solo uso, así como los roles y responsabilidades de los servidores, contratistas y demás colaboradores en la implementación de buenas prácticas ambientales al interior de la Entidad."/>
    <s v="https://dnbcgovco-my.sharepoint.com/:f:/g/personal/planeacion_dnbc_gov_co/IgA3Di-SMWz0SbaY-rh_a1PyASxXlY0moZXbwk_zfoxEqQo?e=1ObHV0"/>
    <d v="2026-05-11T00:00:00"/>
    <s v="Se evidencia actividades de sensibilización. Se debe garantizar la participación de la alta dirección"/>
    <n v="0.25"/>
    <x v="0"/>
    <d v="2026-05-29T00:00:00"/>
    <n v="0.25"/>
    <s v="Se evidenció senibilizacion de la gestion ambiental mediante correos electrónicos y diapositivas,sin embargo no se evidenciaron los seguimeintos periódicos realizados al PIGA, en donde se haga partícipe a la Alta Dirección."/>
    <s v="EN EJECUCIÓN"/>
    <s v="No aplica"/>
    <s v="No aplica"/>
    <s v="No aplica"/>
    <n v="1"/>
    <s v="Durante el segundo trimestre de 2026, en el marco del Plan Institucional de Gestión Ambiental (PIGA), se desarrollaron actividades de sensibilización, comunicación interna y gestión ambiental orientadas a fortalecer la cultura ambiental institucional. Estas incluyeron campañas sobre el uso eficiente de la energía, la adecuada separación de residuos, el reciclaje y la promoción de prácticas sostenibles, en el marco del Día Mundial del Reciclaje y el Día Mundial del Medio Ambiente."/>
    <s v="https://dnbcgovco-my.sharepoint.com/:f:/g/personal/planeacion_dnbc_gov_co/IgCCZ-UBQDRMRIG00m-cfR9xAcVb9dgtAolQYbu4w_bN298?e=4O8ZDs"/>
    <n v="46214"/>
    <s v="Se evidencia actividades de sensibilización. Se debe garantizar la participación de la alta dirección"/>
    <n v="0.5"/>
    <s v="EN EJECUCIÓN"/>
    <m/>
    <m/>
    <m/>
    <m/>
    <m/>
    <s v="EFECTIVO"/>
    <s v="ABIERTO"/>
    <m/>
    <s v=""/>
    <s v=""/>
    <s v=""/>
    <s v=""/>
    <s v=""/>
    <s v=""/>
    <s v=""/>
    <m/>
    <m/>
    <m/>
    <s v="SIN INICIAR"/>
    <s v="EFECTIVO"/>
    <s v="ABIERTO"/>
    <m/>
    <s v=""/>
    <s v=""/>
    <s v=""/>
    <s v=""/>
    <s v=""/>
    <s v=""/>
    <s v=""/>
    <m/>
    <m/>
    <m/>
    <s v="SIN INICIAR"/>
    <s v="EFECTIVO"/>
    <s v="ABIERTO"/>
    <m/>
  </r>
  <r>
    <n v="535"/>
    <x v="0"/>
    <x v="8"/>
    <s v="Dirección General"/>
    <m/>
    <s v="2024_DI_H2"/>
    <n v="1"/>
    <x v="48"/>
    <x v="344"/>
    <s v="INTEGRIDAD"/>
    <s v="1. Cambio de la persona que venía cumpliendo el rol de secretaria técnica del comité de conciliación. 2. Demoras en la designación formal de la secretaria técnica del comité. 3. Inconvenientes con la designación de correos institucionales que permitieran desarrollar la audiencia virtual.4. Imposibilidad de coordinar las agendas de los miembros del comité. "/>
    <s v="Imposibilidad de coordinar las agendas de los miembros del comité"/>
    <s v="Acción correctiva"/>
    <s v="DI_AC28"/>
    <s v="Se modificó la resolución de funcionamiento del comité, se designó un delegado del despacho en caso de ausencia de la dirección y se viabilizó la posibilidad de adelantar las sesiones virtuales para evitar el incumplimiento normativo"/>
    <s v="Resolución 199 de 2024, por la cual se actualiza y modifica el reglamento del Comité de Conciliación de la DNBC"/>
    <n v="1"/>
    <d v="2024-07-11T00:00:00"/>
    <d v="2024-12-31T00:00:00"/>
    <n v="25.5"/>
    <s v="12. Gestión de Asuntos Disciplinarios"/>
    <m/>
    <n v="1"/>
    <s v="Resolución 199 de 2024, por la cual se actualiza y modifica el reglamento del Comité de Conciliación de la DNBC, se adjunta igualmente la Resolución 363 de 2025, por la cual se actualiza y armoniza la Resolución 199 de 2024. Se anexa evidencia"/>
    <s v="https://dnbcgovco-my.sharepoint.com/:f:/g/personal/planeacion_dnbc_gov_co/IgBWzJbqJMrkT6hgIUuTVEvtAQg3_swH7xr_L3Wo3loVN80?e=IRIajS"/>
    <d v="2026-05-11T00:00:00"/>
    <s v="Se evidencia que se presentó la resolución 199 actualizada con las respectivas firmas"/>
    <n v="1"/>
    <x v="2"/>
    <d v="2026-05-15T00:00:00"/>
    <n v="1"/>
    <s v="Se evidenció como soporte la Resolución No. 199 del 18 de julio de 2024, mediante la cual se adoptó el Reglamento del Comité de Conciliación de la DNBC, y la Resolución No. 363 de 2025, por la cual se actualiza y armoniza dicho reglamento. Estos actos administrativos permiten verificar la modificación del funcionamiento del Comité, la designación de un delegado del despacho para presidir las sesiones en ausencia de la Dirección y la incorporación de la modalidad de sesiones virtuales, evidenciando el cumplimiento de la actividad formulada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536"/>
    <x v="0"/>
    <x v="8"/>
    <s v="Dirección General"/>
    <m/>
    <s v="2024_DI_H1"/>
    <n v="1"/>
    <x v="48"/>
    <x v="345"/>
    <s v="INTEGRIDAD"/>
    <s v="1. Imposibilidad de coordinar las agendas de los miembros del comité.  2. Las citaciones para las audiencias no se realizan con la suficiente antelación, lo que impide cumplir el término legal."/>
    <s v="Las citaciones a las audiencias conciliatorias no se remiten con el tiempo suficiente para cumplir con el término legal."/>
    <s v="Acción correctiva"/>
    <s v="DI_AC29"/>
    <s v="Una vez concluída la sesión del comité en la que se traten los asuntos sometidos a conciliación dentro de los cinco (5) días posteriores a la celebración de la misma se remitirá el acta para posterior firma y se proferirán las certificaciones a que haya lugar, para las remisiones al Ministerio Público"/>
    <s v="Certificaciones emitidas y entregadas a la oficina jurídica "/>
    <n v="1"/>
    <d v="2024-07-11T00:00:00"/>
    <d v="2024-12-31T00:00:00"/>
    <n v="25.5"/>
    <s v="12. Gestión de Asuntos Disciplinarios"/>
    <m/>
    <n v="1"/>
    <s v="Certificaciones emitidas y entregadas a la oficina jurídica. Se anexa evidencia"/>
    <s v="https://dnbcgovco-my.sharepoint.com/:f:/g/personal/planeacion_dnbc_gov_co/IgBsc7JhglygTLllheG99bkEAdRb04KaWmeFzQt6r2q04Jg?e=facyEV"/>
    <d v="2026-05-11T00:00:00"/>
    <s v="Se evidencia que se presentaron las certificaciones correspondientes para darle conformdiad al hallazgo"/>
    <n v="1"/>
    <x v="2"/>
    <d v="2026-05-15T00:00:00"/>
    <n v="1"/>
    <s v="Se evidenció como soporte las Actas No. 012 del 23 de julio de 2024 y No. 014 del 23 de agosto de 2024, así como las certificaciones expedidas el 20 y 28 de agosto de 2024, las cuales permiten verificar el cumplimiento de la actividad formulada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537"/>
    <x v="0"/>
    <x v="8"/>
    <s v="Dirección General"/>
    <m/>
    <s v="2024_CJ_H7"/>
    <n v="1"/>
    <x v="49"/>
    <x v="346"/>
    <s v="DEFENSA JURÍDICA"/>
    <s v="1. No hay flujo de información oportuno para informar la desvinculación_x000a_2. Ausencia de un procedimiento formal y automatizado para la desvinculación de usuarios y reasignación de casos_x000a_3. No se ha gestionado adecuadamente el ajuste funcional del sistema e-KOGUI"/>
    <s v="Limitaciones técnicas del sistema e-KOGUI "/>
    <m/>
    <s v="GJ_AC5"/>
    <s v="Oficio o correo electronico de soporte donde se expone que los usuarios ya no se encuentran vinculados a la entidad. _x000a_Gestionar formalmente ante el área técnica o proveedor responsable del sistema e-KOGUI el desarrollo o ajuste necesario que permita:_x000a__x000a_La reasignación forzada o automatizada de casos cuando un usuario es desvinculado._x000a__x000a_El bloqueo posterior del usuario en el sistema, sin generar errores o inconsistencias."/>
    <s v="Oficio o correo electronico de que los abogados ya no hacen parte del sistema y un oficio donde se demuestre el ajuste requerido."/>
    <n v="1"/>
    <d v="2025-05-01T00:00:00"/>
    <d v="2025-06-01T00:00:00"/>
    <n v="4.5"/>
    <s v="16. Gestión Jurídica"/>
    <m/>
    <n v="0"/>
    <n v="0"/>
    <n v="0"/>
    <d v="2026-05-11T00:00:00"/>
    <s v="No se realizó seguimiento"/>
    <n v="0"/>
    <x v="1"/>
    <d v="2026-05-15T00:00:00"/>
    <n v="0"/>
    <s v="No fue posible identificar evidencias para el presente período de análisis"/>
    <s v="VENCIDA"/>
    <s v="No aplica"/>
    <s v="No aplica"/>
    <s v="No aplica"/>
    <n v="1"/>
    <s v="se adjunta soporte de correo electronico de gestion juridica en donde se solicita la depuracion de los usuarios desvinculados"/>
    <s v="https://dnbcgovco-my.sharepoint.com/my?id=%2Fpersonal%2Fyerlis%5Fpeinado%5Fdnbc%5Fgov%5Fco%2FDocuments%2FDRIVE%20EVIDENCIAS%20ACCIONES%20DE%20MEJORA&amp;viewid=2bd0da41%2Dc24a%2D4219%2D9b50%2D3f7b97ed8c4c"/>
    <n v="46218"/>
    <s v="Se evidencia gestión de depuración de usuarios"/>
    <n v="1"/>
    <s v="CUMPLIDO"/>
    <d v="2026-07-27T00:00:00"/>
    <n v="1"/>
    <s v="Se evidencio soporte de solicitud de depuracion de usuarios en estado de desvinculados de la entidad"/>
    <s v="C. OPORTUNAMENTE"/>
    <m/>
    <s v="EFECTIVO"/>
    <s v="ABIERTO"/>
    <m/>
    <s v=""/>
    <s v=""/>
    <s v=""/>
    <s v=""/>
    <s v=""/>
    <s v=""/>
    <s v=""/>
    <m/>
    <m/>
    <m/>
    <s v="SIN INICIAR"/>
    <s v="EFECTIVO"/>
    <s v="ABIERTO"/>
    <m/>
    <s v=""/>
    <s v=""/>
    <s v=""/>
    <s v=""/>
    <s v=""/>
    <s v=""/>
    <s v=""/>
    <m/>
    <m/>
    <m/>
    <s v="SIN INICIAR"/>
    <s v="EFECTIVO"/>
    <s v="ABIERTO"/>
    <m/>
  </r>
  <r>
    <n v="538"/>
    <x v="0"/>
    <x v="8"/>
    <s v="Dirección General"/>
    <m/>
    <s v="2024_CJ_H7"/>
    <n v="0"/>
    <x v="50"/>
    <x v="346"/>
    <s v="DEFENSA JURÍDICA"/>
    <s v="1. No hay flujo de información oportuno para informar la desvinculación_x000a_2. Ausencia de un procedimiento formal y automatizado para la desvinculación de usuarios y reasignación de casos_x000a_3. No se ha gestionado adecuadamente el ajuste funcional del sistema e-KOGUI"/>
    <s v="Limitaciones técnicas del sistema e-KOGUI "/>
    <s v="Acción correctiva"/>
    <s v="DI_AC30"/>
    <s v="Generar alertas para participar en los espacios de capacitación en el uso del sistema e-Kogui"/>
    <s v="Correos electrónicos"/>
    <m/>
    <m/>
    <m/>
    <n v="0"/>
    <s v="12. Gestión de Asuntos Disciplinarios"/>
    <m/>
    <n v="1"/>
    <s v="Esta actividad fue modificada por el proceso de planeación, pero en relación con la actividad asignada, se anexan correos remitidos dónde se remite las capacitaciones adelantada por la ANDJE y las respectivas solicitudes elevadas por este proceso para que se capaciten en sus respectivos roles."/>
    <s v="https://dnbcgovco-my.sharepoint.com/:f:/g/personal/planeacion_dnbc_gov_co/IgBTKReKXiIaQpJqnvKKQMbVAY2AK0ARdrNpaGYCO6E0rG0?e=UqZcmo"/>
    <d v="2026-05-11T00:00:00"/>
    <s v="Se evidencian correos de socialización de capacitaciones de sistema de información"/>
    <n v="1"/>
    <x v="2"/>
    <d v="2026-05-15T00:00:00"/>
    <n v="1"/>
    <s v="e evidenció que el soporte aportado corresponde a correos electrónicos remitidos por el proceso los días 31 de julio de 2024, 5 y 6 de agosto de 2024, 21 de febrero de 2025, 19 y 26 de marzo de 2026, mediante los cuales se socializaron invitaciones, capacitaciones, solicitudes de certificación y demás espacios de formación promovidos por la Agencia Nacional de Defensa Jurídica del Estado (ANDJE) relacionados con el sistema eKOGUI, dirigidos a los servidores que ejercen los diferentes roles dentro de la entidad. En consecuencia, la evidencia permite verificar la ejecución de la actividad formulada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539"/>
    <x v="0"/>
    <x v="8"/>
    <s v="Dirección General"/>
    <m/>
    <s v="2024_CJ_H6"/>
    <n v="1"/>
    <x v="49"/>
    <x v="347"/>
    <s v="DEFENSA JURÍDICA"/>
    <s v="1. Los datos en el sistema no se actualizan en tiempo real o con la frecuencia requerida por los responsables_x000a_2. No existen verificaciones periódicas ni responsables definidos para validar que la información entre la fuente y el sistema coincidan_x000a_3. No se ha implementado un mecanismo de conciliación y sincronización entre los registros de la Oficina Jurídica y el sistema e-KOGUI, lo que genera discrepancias en la información sobre procesos judiciales activos"/>
    <s v="No se ha implementado un mecanismo de conciliación y sincronización entre los registros de la Oficina Jurídica y el sistema e-KOGUI, lo que genera discrepancias en la información sobre procesos judiciales activos"/>
    <s v="Acción correctiva"/>
    <s v="GJ_AC6"/>
    <s v="Realizar informes donde se compare la información contenida en el e-Kogui y el SAMAI. Incluir información sobre el estado de los procesos"/>
    <s v="Informes presentados"/>
    <n v="3"/>
    <d v="2026-04-01T00:00:00"/>
    <d v="2026-06-30T00:00:00"/>
    <n v="13.350000000000001"/>
    <s v="16. Gestión Jurídica"/>
    <m/>
    <n v="0"/>
    <n v="0"/>
    <n v="0"/>
    <d v="2026-05-11T00:00:00"/>
    <s v="No se realizó seguimiento"/>
    <n v="0"/>
    <x v="0"/>
    <d v="2026-05-15T00:00:00"/>
    <n v="0"/>
    <s v="No fue posible identificar evidencias para el presente período de análisis"/>
    <s v="SIN INICIAR"/>
    <s v="No aplica"/>
    <s v="No aplica"/>
    <s v="No aplica"/>
    <n v="1"/>
    <s v="se adjunta informe y reporte de los procesos radicados en la plataforma EKOGUI "/>
    <s v="https://dnbcgovco-my.sharepoint.com/my?id=%2Fpersonal%2Fyerlis%5Fpeinado%5Fdnbc%5Fgov%5Fco%2FDocuments%2FDRIVE%20EVIDENCIAS%20ACCIONES%20DE%20MEJORA&amp;viewid=2bd0da41%2Dc24a%2D4219%2D9b50%2D3f7b97ed8c4c"/>
    <n v="46218"/>
    <s v="Se identifica informe de gestión"/>
    <n v="0.33"/>
    <s v="EN EJECUCIÓN"/>
    <d v="2026-07-27T00:00:00"/>
    <n v="0.35"/>
    <s v="Se evidencia avances en el informa de gestion y reporte de procesos en el aplicativo eKOGUI como soporte de la actividad"/>
    <s v="EN EJECUCIÓN"/>
    <m/>
    <s v="EFECTIVO"/>
    <s v="ABIERTO"/>
    <m/>
    <s v=""/>
    <s v=""/>
    <s v=""/>
    <s v=""/>
    <s v=""/>
    <s v=""/>
    <s v=""/>
    <m/>
    <m/>
    <m/>
    <s v="SIN INICIAR"/>
    <s v="EFECTIVO"/>
    <s v="ABIERTO"/>
    <m/>
    <s v=""/>
    <s v=""/>
    <s v=""/>
    <s v=""/>
    <s v=""/>
    <s v=""/>
    <s v=""/>
    <m/>
    <m/>
    <m/>
    <s v="SIN INICIAR"/>
    <s v="EFECTIVO"/>
    <s v="ABIERTO"/>
    <m/>
  </r>
  <r>
    <n v="540"/>
    <x v="0"/>
    <x v="8"/>
    <s v="Dirección General"/>
    <m/>
    <s v="2024_CJ_H5"/>
    <n v="1"/>
    <x v="49"/>
    <x v="348"/>
    <s v="DEFENSA JURÍDICA"/>
    <s v="1. Falta de seguimiento por parte de los responsables al estado final de los procesos jurídicos_x000a_2. No hay lineamientos ni responsables definidos para confirmar y actualizar el estado final de los casos_x000a_3. El sistema e-KOGUI no cuenta con una funcionalidad integrada que verifique automáticamente el estado de los procesos con otras entidades, lo que hace que el cierre dependa exclusivamente de registros manuales"/>
    <s v="El sistema e-KOGUI no cuenta con una funcionalidad integrada que verifique automáticamente el estado de los procesos con otras entidades, lo que hace que el cierre dependa exclusivamente de registros manuales"/>
    <s v="Acción correctiva"/>
    <s v="GJ_AC6"/>
    <s v="Realizar informes donde se compare la información contenida en el e-Kogui y el SAMAI. Incluir información sobre el estado de los procesos"/>
    <s v="Informes presentados"/>
    <n v="3"/>
    <d v="2026-04-01T00:00:00"/>
    <d v="2026-06-30T00:00:00"/>
    <n v="13.350000000000001"/>
    <s v="16. Gestión Jurídica"/>
    <m/>
    <n v="0"/>
    <n v="0"/>
    <n v="0"/>
    <d v="2026-05-11T00:00:00"/>
    <s v="No se realizó seguimiento"/>
    <n v="0"/>
    <x v="0"/>
    <d v="2026-05-15T00:00:00"/>
    <n v="0"/>
    <s v="No fue posible identificar evidencias para el presente período de análisis"/>
    <s v="SIN INICIAR"/>
    <s v="No aplica"/>
    <s v="No aplica"/>
    <s v="No aplica"/>
    <n v="1"/>
    <s v="se adjunta informe y reporte de los procesos radicados en la plataforma EKOGUI "/>
    <s v="https://dnbcgovco-my.sharepoint.com/my?id=%2Fpersonal%2Fyerlis%5Fpeinado%5Fdnbc%5Fgov%5Fco%2FDocuments%2FDRIVE%20EVIDENCIAS%20ACCIONES%20DE%20MEJORA&amp;viewid=2bd0da41%2Dc24a%2D4219%2D9b50%2D3f7b97ed8c4c"/>
    <n v="46218"/>
    <s v="Se identifica informe de gestión"/>
    <n v="0.33"/>
    <s v="EN EJECUCIÓN"/>
    <d v="2026-07-27T00:00:00"/>
    <n v="0.35"/>
    <s v="Se evidencia avances en el informa de gestion y reporte de procesos en el aplicativo eKOGUI como soporte de la actividad"/>
    <s v="EN EJECUCIÓN"/>
    <m/>
    <s v="EFECTIVO"/>
    <s v="ABIERTO"/>
    <m/>
    <s v=""/>
    <s v=""/>
    <s v=""/>
    <s v=""/>
    <s v=""/>
    <s v=""/>
    <s v=""/>
    <m/>
    <m/>
    <m/>
    <s v="SIN INICIAR"/>
    <s v="EFECTIVO"/>
    <s v="ABIERTO"/>
    <m/>
    <s v=""/>
    <s v=""/>
    <s v=""/>
    <s v=""/>
    <s v=""/>
    <s v=""/>
    <s v=""/>
    <m/>
    <m/>
    <m/>
    <s v="SIN INICIAR"/>
    <s v="EFECTIVO"/>
    <s v="ABIERTO"/>
    <m/>
  </r>
  <r>
    <n v="541"/>
    <x v="0"/>
    <x v="8"/>
    <s v="Dirección General"/>
    <m/>
    <s v="2024_CJ_H2"/>
    <n v="1"/>
    <x v="49"/>
    <x v="349"/>
    <s v="DEFENSA JURÍDICA"/>
    <s v="1. Falta de seguimiento oportuna por parte de los responsables del registro en el sistema_x000a_2. Ausencia de un control periódico para verificar que todos los procesos activos estén calificados en el sistema_x000a_3.El sistema no cuenta con alertas o reportes que ayuden a prevenir omisiones, y la gestión depende totalmente del control manual"/>
    <s v="El sistema no cuenta con alertas o reportes que ayuden a prevenir omisiones, y la gestión depende totalmente del control manual"/>
    <s v="Acción correctiva"/>
    <s v="GJ_AC6"/>
    <s v="Realizar informes donde se compare la información contenida en el e-Kogui y el SAMAI. Incluir información sobre el estado de los procesos"/>
    <s v="Informes presentados"/>
    <n v="3"/>
    <d v="2026-04-01T00:00:00"/>
    <d v="2026-06-30T00:00:00"/>
    <n v="13.350000000000001"/>
    <s v="16. Gestión Jurídica"/>
    <m/>
    <n v="0"/>
    <n v="0"/>
    <n v="0"/>
    <d v="2026-05-11T00:00:00"/>
    <s v="No se realizó seguimiento"/>
    <n v="0"/>
    <x v="0"/>
    <d v="2026-05-15T00:00:00"/>
    <n v="0"/>
    <s v="No fue posible identificar evidencias para el presente período de análisis"/>
    <s v="SIN INICIAR"/>
    <s v="No aplica"/>
    <s v="No aplica"/>
    <s v="No aplica"/>
    <n v="1"/>
    <s v="se adjunta informe y reporte de los procesos radicados en la plataforma EKOGUI "/>
    <s v="https://dnbcgovco-my.sharepoint.com/my?id=%2Fpersonal%2Fyerlis%5Fpeinado%5Fdnbc%5Fgov%5Fco%2FDocuments%2FDRIVE%20EVIDENCIAS%20ACCIONES%20DE%20MEJORA&amp;viewid=2bd0da41%2Dc24a%2D4219%2D9b50%2D3f7b97ed8c4c"/>
    <n v="46218"/>
    <s v="Se identifica informe de gestión"/>
    <n v="0.33"/>
    <s v="EN EJECUCIÓN"/>
    <d v="2026-07-27T00:00:00"/>
    <n v="0.35"/>
    <s v="Se evidencia avances en el informa de gestion y reporte de procesos en el aplicativo eKOGUI como soporte de la actividad"/>
    <s v="EN EJECUCIÓN"/>
    <m/>
    <s v="EFECTIVO"/>
    <s v="ABIERTO"/>
    <m/>
    <s v=""/>
    <s v=""/>
    <s v=""/>
    <s v=""/>
    <s v=""/>
    <s v=""/>
    <s v=""/>
    <m/>
    <m/>
    <m/>
    <s v="SIN INICIAR"/>
    <s v="EFECTIVO"/>
    <s v="ABIERTO"/>
    <m/>
    <s v=""/>
    <s v=""/>
    <s v=""/>
    <s v=""/>
    <s v=""/>
    <s v=""/>
    <s v=""/>
    <m/>
    <m/>
    <m/>
    <s v="SIN INICIAR"/>
    <s v="EFECTIVO"/>
    <s v="ABIERTO"/>
    <m/>
  </r>
  <r>
    <n v="542"/>
    <x v="0"/>
    <x v="8"/>
    <s v="Dirección General"/>
    <m/>
    <s v="2024_CJ_H3"/>
    <n v="1"/>
    <x v="49"/>
    <x v="350"/>
    <s v="DEFENSA JURÍDICA"/>
    <s v="1. Omisión del responsable en actualizar el estado del proceso tras el pago_x000a_2. Falta de un procedimiento claro que defina las actividades posteriores al pago de un proceso judicial_x000a_3. No existe un mecanismo de control cruzado entre el sistema financiero y el sistema jurídico (e-KOGUI) que alerte sobre pagos realizados sin actualización del estado del proceso"/>
    <s v="No existe un mecanismo de control cruzado entre el sistema financiero y el sistema jurídico (e-KOGUI) que alerte sobre pagos realizados sin actualización del estado del proceso"/>
    <s v="Acción correctiva"/>
    <s v="GJ_AC6"/>
    <s v="Realizar informes donde se compare la información contenida en el e-Kogui y el SAMAI. Incluir información sobre el estado de los procesos"/>
    <s v="Informes presentados"/>
    <n v="3"/>
    <d v="2026-04-01T00:00:00"/>
    <d v="2026-06-30T00:00:00"/>
    <n v="13.350000000000001"/>
    <s v="16. Gestión Jurídica"/>
    <m/>
    <n v="0"/>
    <n v="0"/>
    <n v="0"/>
    <d v="2026-05-11T00:00:00"/>
    <s v="No se realizó seguimiento"/>
    <n v="0"/>
    <x v="0"/>
    <d v="2026-05-15T00:00:00"/>
    <n v="0"/>
    <s v="No fue posible identificar evidencias para el presente período de análisis"/>
    <s v="SIN INICIAR"/>
    <s v="No aplica"/>
    <s v="No aplica"/>
    <s v="No aplica"/>
    <n v="1"/>
    <s v="se adjunta informe y reporte de los procesos radicados en la plataforma EKOGUI "/>
    <s v="https://dnbcgovco-my.sharepoint.com/my?id=%2Fpersonal%2Fyerlis%5Fpeinado%5Fdnbc%5Fgov%5Fco%2FDocuments%2FDRIVE%20EVIDENCIAS%20ACCIONES%20DE%20MEJORA&amp;viewid=2bd0da41%2Dc24a%2D4219%2D9b50%2D3f7b97ed8c4c"/>
    <n v="46218"/>
    <s v="Se identifica informe de gestión"/>
    <n v="0.33"/>
    <s v="EN EJECUCIÓN"/>
    <d v="2026-07-27T00:00:00"/>
    <n v="0.35"/>
    <s v="Se evidencia avances en el informa de gestion y reporte de procesos en el aplicativo eKOGUI como soporte de la actividad"/>
    <s v="EN EJECUCIÓN"/>
    <m/>
    <s v="EFECTIVO"/>
    <s v="ABIERTO"/>
    <m/>
    <s v=""/>
    <s v=""/>
    <s v=""/>
    <s v=""/>
    <s v=""/>
    <s v=""/>
    <s v=""/>
    <m/>
    <m/>
    <m/>
    <s v="SIN INICIAR"/>
    <s v="EFECTIVO"/>
    <s v="ABIERTO"/>
    <m/>
    <s v=""/>
    <s v=""/>
    <s v=""/>
    <s v=""/>
    <s v=""/>
    <s v=""/>
    <s v=""/>
    <m/>
    <m/>
    <m/>
    <s v="SIN INICIAR"/>
    <s v="EFECTIVO"/>
    <s v="ABIERTO"/>
    <m/>
  </r>
  <r>
    <n v="543"/>
    <x v="0"/>
    <x v="8"/>
    <s v="Dirección General"/>
    <m/>
    <s v="2024_CJ_H4"/>
    <n v="1"/>
    <x v="49"/>
    <x v="351"/>
    <s v="DEFENSA JURÍDICA"/>
    <s v="1. Se realizó el cierre documental o operativo, pero no se actualizó el sistema._x000a_2. Falta de verificación cruzada entre los reportes de gestión jurídica y el sistema e-KOGUI._x000a_3. No existe un procedimiento institucional que obligue a validar y registrar en e-KOGUI todo proceso cerrado antes de consolidar los informes de gestión"/>
    <s v="No existe un procedimiento institucional que obligue a validar y registrar en e-KOGUI todo proceso cerrado antes de consolidar los informes de gestión"/>
    <s v="Acción correctiva"/>
    <s v="GJ_AC6"/>
    <s v="Realizar informes donde se compare la información contenida en el e-Kogui y el SAMAI. Incluir información sobre el estado de los procesos"/>
    <s v="Informes presentados"/>
    <n v="3"/>
    <d v="2026-04-01T00:00:00"/>
    <d v="2026-06-30T00:00:00"/>
    <n v="13.350000000000001"/>
    <s v="16. Gestión Jurídica"/>
    <m/>
    <n v="0"/>
    <n v="0"/>
    <n v="0"/>
    <d v="2026-05-11T00:00:00"/>
    <s v="No se realizó seguimiento"/>
    <n v="0"/>
    <x v="0"/>
    <d v="2026-05-15T00:00:00"/>
    <n v="0"/>
    <s v="No fue posible identificar evidencias para el presente período de análisis"/>
    <s v="SIN INICIAR"/>
    <s v="No aplica"/>
    <s v="No aplica"/>
    <s v="No aplica"/>
    <n v="1"/>
    <s v="se adjunta informe y reporte de los procesos radicados en la plataforma EKOGUI "/>
    <s v="https://dnbcgovco-my.sharepoint.com/my?id=%2Fpersonal%2Fyerlis%5Fpeinado%5Fdnbc%5Fgov%5Fco%2FDocuments%2FDRIVE%20EVIDENCIAS%20ACCIONES%20DE%20MEJORA&amp;viewid=2bd0da41%2Dc24a%2D4219%2D9b50%2D3f7b97ed8c4c"/>
    <n v="46218"/>
    <s v="Se identifica informe de gestión"/>
    <n v="0.33"/>
    <s v="EN EJECUCIÓN"/>
    <d v="2026-07-27T00:00:00"/>
    <n v="0.35"/>
    <s v="Se evidencia avances en el informa de gestion y reporte de procesos en el aplicativo eKOGUI como soporte de la actividad"/>
    <s v="EN EJECUCIÓN"/>
    <m/>
    <s v="EFECTIVO"/>
    <s v="ABIERTO"/>
    <m/>
    <s v=""/>
    <s v=""/>
    <s v=""/>
    <s v=""/>
    <s v=""/>
    <s v=""/>
    <s v=""/>
    <m/>
    <m/>
    <m/>
    <s v="SIN INICIAR"/>
    <s v="EFECTIVO"/>
    <s v="ABIERTO"/>
    <m/>
    <s v=""/>
    <s v=""/>
    <s v=""/>
    <s v=""/>
    <s v=""/>
    <s v=""/>
    <s v=""/>
    <m/>
    <m/>
    <m/>
    <s v="SIN INICIAR"/>
    <s v="EFECTIVO"/>
    <s v="ABIERTO"/>
    <m/>
  </r>
  <r>
    <n v="544"/>
    <x v="0"/>
    <x v="8"/>
    <s v="Dirección General"/>
    <m/>
    <s v="2024_CJ_H1"/>
    <n v="1"/>
    <x v="49"/>
    <x v="352"/>
    <s v="DEFENSA JURÍDICA"/>
    <s v="1. Omisión en el registro de las conciliaciones en el sistema e-KOGUI por parte del responsable_x000a_2. Falta de control o revisión para verificar que toda conciliación atendida esté registrada en el sistema_x000a_3. No existe un procedimiento que integre el flujo del comité de conciliación con el sistema e-KOGUI, ni establece la obligación de registrar las actuaciones del comité en el sistema"/>
    <s v="No existe un procedimiento que integre el flujo del comité de conciliación con el sistema e-KOGUI, ni establece la obligación de registrar las actuaciones del comité en el sistema"/>
    <s v="Acción correctiva"/>
    <s v="GJ_AC6"/>
    <s v="Realizar informes donde se compare la información contenida en el e-Kogui y el SAMAI. Incluir información sobre el estado de los procesos"/>
    <s v="Informes presentados"/>
    <n v="3"/>
    <d v="2026-04-01T00:00:00"/>
    <d v="2026-06-30T00:00:00"/>
    <n v="13.350000000000001"/>
    <s v="16. Gestión Jurídica"/>
    <m/>
    <n v="0"/>
    <n v="0"/>
    <n v="0"/>
    <d v="2026-05-11T00:00:00"/>
    <s v="No se realizó seguimiento"/>
    <n v="0"/>
    <x v="0"/>
    <d v="2026-05-15T00:00:00"/>
    <n v="0"/>
    <s v="No fue posible identificar evidencias para el presente período de análisis"/>
    <s v="SIN INICIAR"/>
    <s v="No aplica"/>
    <s v="No aplica"/>
    <s v="No aplica"/>
    <n v="1"/>
    <s v="se adjunta informe y reporte de los procesos radicados en la plataforma EKOGUI "/>
    <s v="https://dnbcgovco-my.sharepoint.com/my?id=%2Fpersonal%2Fyerlis%5Fpeinado%5Fdnbc%5Fgov%5Fco%2FDocuments%2FDRIVE%20EVIDENCIAS%20ACCIONES%20DE%20MEJORA&amp;viewid=2bd0da41%2Dc24a%2D4219%2D9b50%2D3f7b97ed8c4c"/>
    <n v="46218"/>
    <s v="Se identifica informe de gestión"/>
    <n v="0.33"/>
    <s v="EN EJECUCIÓN"/>
    <d v="2026-07-27T00:00:00"/>
    <n v="0.35"/>
    <s v="Se evidencia avances en el informa de gestion y reporte de procesos en el aplicativo eKOGUI como soporte de la actividad"/>
    <s v="EN EJECUCIÓN"/>
    <m/>
    <s v="EFECTIVO"/>
    <s v="ABIERTO"/>
    <m/>
    <s v=""/>
    <s v=""/>
    <s v=""/>
    <s v=""/>
    <s v=""/>
    <s v=""/>
    <s v=""/>
    <m/>
    <m/>
    <m/>
    <s v="SIN INICIAR"/>
    <s v="EFECTIVO"/>
    <s v="ABIERTO"/>
    <m/>
    <s v=""/>
    <s v=""/>
    <s v=""/>
    <s v=""/>
    <s v=""/>
    <s v=""/>
    <s v=""/>
    <m/>
    <m/>
    <m/>
    <s v="SIN INICIAR"/>
    <s v="EFECTIVO"/>
    <s v="ABIERTO"/>
    <m/>
  </r>
  <r>
    <n v="545"/>
    <x v="0"/>
    <x v="7"/>
    <s v="Subdirección Administrativa y Financiera"/>
    <m/>
    <s v="2025_MC_H1"/>
    <n v="1"/>
    <x v="51"/>
    <x v="353"/>
    <m/>
    <s v=" - Falta de seguimiento oportuno por parte del líder del proceso (Administrativo y Financiero) a las acciones de mejora, lo que impidió tomar medidas correctivas a tiempo_x000a_- Baja articulación entre áreas involucradas, lo que generó demoras en el flujo de información necesaria para ejecutar las acciones._x000a_- No envío de información solicitada por parte de Almacén para conciliar, lo que afectó directamente el cumplimiento de las acciones de mejora."/>
    <s v="No envío de información solicitada por parte de Almacén para conciliar, lo que afectó directamente el cumplimiento de las acciones de mejora."/>
    <s v="Acción correctiva"/>
    <s v="MC_AC9"/>
    <s v="Monitorear la formulación y ejecución de las acciones derivadas de los planes de mejora"/>
    <s v="Informes de monitoreos "/>
    <n v="4"/>
    <d v="2026-01-01T00:00:00"/>
    <d v="2026-12-31T00:00:00"/>
    <n v="54"/>
    <s v="03. Gestión de Análisis y Mejora Continua"/>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x v="0"/>
    <d v="2026-06-04T00:00:00"/>
    <n v="0.25"/>
    <s v="Se evidencia que durante el mes de abril de 2026 se realizó el primer monitoreo a los planes de mejoramiento, así como la aprobación de su reformulación en Comité de Control Interno. La evidencia permite verificar avances en la ejecución de la acción correctiva relacionada con el monitoreo de la formulación y ejecución de las acciones derivadas de los planes de mejora. No obstante, desde la tercera línea de defensa se recomienda continuar fortaleciendo el monitoreo y control sobre el cumplimiento de las acciones formuladas, con el fin de prevenir incumplimientos y garantizar el cierre oportuno de los hallazgos identificad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s v="EN EJECUCIÓN"/>
    <d v="2026-08-10T00:00:00"/>
    <n v="0.25"/>
    <s v="Se evidenció la remisión del seguimiento preliminar de los Planes de Mejoramiento correspondiente al primer trimestre de 2026, junto con la matriz de acciones de mejora para su revisión y análisis."/>
    <s v="EN EJECUCIÓN"/>
    <m/>
    <s v="EFECTIVO"/>
    <s v="ABIERTO"/>
    <m/>
    <s v=""/>
    <s v=""/>
    <s v=""/>
    <s v=""/>
    <s v=""/>
    <s v=""/>
    <s v=""/>
    <m/>
    <m/>
    <m/>
    <s v="SIN INICIAR"/>
    <s v="EFECTIVO"/>
    <s v="ABIERTO"/>
    <m/>
    <s v=""/>
    <s v=""/>
    <s v=""/>
    <s v=""/>
    <s v=""/>
    <s v=""/>
    <s v=""/>
    <m/>
    <m/>
    <m/>
    <s v="SIN INICIAR"/>
    <s v="EFECTIVO"/>
    <s v="ABIERTO"/>
    <m/>
  </r>
  <r>
    <n v="546"/>
    <x v="0"/>
    <x v="7"/>
    <s v="Subdirección Administrativa y Financiera"/>
    <m/>
    <s v="2025_MC_H1"/>
    <n v="0"/>
    <x v="51"/>
    <x v="353"/>
    <m/>
    <s v=" - Cambio de supervisores sin entregar la información del seguimiento y avance._x000a_- Falta de información y soportes para legalizar el recurso entregado en el marco del convenio y realizar su liquidación."/>
    <s v="Falta de información y soportes para legalizar el recurso entregado en el marco del convenio y realizar su liquidación"/>
    <s v="Acción correctiva"/>
    <s v="MC_AC9"/>
    <s v="Monitorear la formulación y ejecución de las acciones derivadas de los planes de mejora"/>
    <s v="Informes de monitoreos "/>
    <n v="4"/>
    <d v="2026-01-01T00:00:00"/>
    <d v="2026-12-31T00:00:00"/>
    <n v="54"/>
    <s v="03. Gestión de Análisis y Mejora Continua"/>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x v="0"/>
    <d v="2026-06-04T00:00:00"/>
    <n v="0.25"/>
    <s v="Se evidencia que durante el mes de abril de 2026 se realizó el primer monitoreo a los planes de mejoramiento, así como la aprobación de su reformulación en Comité de Control Interno. La evidencia permite verificar avances en la ejecución de la acción correctiva relacionada con el monitoreo de la formulación y ejecución de las acciones derivadas de los planes de mejora. No obstante, desde la tercera línea de defensa se recomienda continuar fortaleciendo el monitoreo y control sobre el cumplimiento de las acciones formuladas, con el fin de prevenir incumplimientos y garantizar el cierre oportuno de los hallazgos identificad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s v="EN EJECUCIÓN"/>
    <d v="2026-08-10T00:00:00"/>
    <n v="0.25"/>
    <s v="Se evidenció la remisión del seguimiento preliminar de los Planes de Mejoramiento correspondiente al primer trimestre de 2026, junto con la matriz de acciones de mejora para su revisión y análisis."/>
    <s v="EN EJECUCIÓN"/>
    <m/>
    <s v="EFECTIVO"/>
    <s v="ABIERTO"/>
    <m/>
    <s v=""/>
    <s v=""/>
    <s v=""/>
    <s v=""/>
    <s v=""/>
    <s v=""/>
    <s v=""/>
    <m/>
    <m/>
    <m/>
    <s v="SIN INICIAR"/>
    <s v="EFECTIVO"/>
    <s v="ABIERTO"/>
    <m/>
    <s v=""/>
    <s v=""/>
    <s v=""/>
    <s v=""/>
    <s v=""/>
    <s v=""/>
    <s v=""/>
    <m/>
    <m/>
    <m/>
    <s v="SIN INICIAR"/>
    <s v="EFECTIVO"/>
    <s v="ABIERTO"/>
    <m/>
  </r>
  <r>
    <n v="547"/>
    <x v="0"/>
    <x v="7"/>
    <s v="Subdirección Administrativa y Financiera"/>
    <m/>
    <s v="2025_MC_H1"/>
    <n v="0"/>
    <x v="51"/>
    <x v="353"/>
    <m/>
    <s v="  - Falta de Socialización de Procedimiento de Reciprocas._x000a_ - No existen revisiones periódicas ni responsables claros para garantizar que las evidencias sean publicadas oportunamente._x000a_- Falta de seguimiento de las evidencias que se deben cargar "/>
    <s v="Falta de seguimiento de las evidencias que se deben publicar"/>
    <s v="Acción correctiva"/>
    <s v="MC_AC9"/>
    <s v="Monitorear la formulación y ejecución de las acciones derivadas de los planes de mejora"/>
    <s v="Informes de monitoreos "/>
    <n v="4"/>
    <d v="2026-01-01T00:00:00"/>
    <d v="2026-12-31T00:00:00"/>
    <n v="54"/>
    <s v="03. Gestión de Análisis y Mejora Continua"/>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x v="0"/>
    <d v="2026-06-04T00:00:00"/>
    <n v="0.25"/>
    <s v="Se evidencia que durante el mes de abril de 2026 se realizó el primer monitoreo a los planes de mejoramiento, así como la aprobación de su reformulación en Comité de Control Interno. La evidencia permite verificar avances en la ejecución de la acción correctiva relacionada con el monitoreo de la formulación y ejecución de las acciones derivadas de los planes de mejora. No obstante, desde la tercera línea de defensa se recomienda continuar fortaleciendo el monitoreo y control sobre el cumplimiento de las acciones formuladas, con el fin de prevenir incumplimientos y garantizar el cierre oportuno de los hallazgos identificad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s v="EN EJECUCIÓN"/>
    <d v="2026-08-10T00:00:00"/>
    <n v="0.25"/>
    <s v="Se evidenció la remisión del seguimiento preliminar de los Planes de Mejoramiento correspondiente al primer trimestre de 2026, junto con la matriz de acciones de mejora para su revisión y análisis."/>
    <s v="EN EJECUCIÓN"/>
    <m/>
    <s v="EFECTIVO"/>
    <s v="ABIERTO"/>
    <m/>
    <s v=""/>
    <s v=""/>
    <s v=""/>
    <s v=""/>
    <s v=""/>
    <s v=""/>
    <s v=""/>
    <m/>
    <m/>
    <m/>
    <s v="SIN INICIAR"/>
    <s v="EFECTIVO"/>
    <s v="ABIERTO"/>
    <m/>
    <s v=""/>
    <s v=""/>
    <s v=""/>
    <s v=""/>
    <s v=""/>
    <s v=""/>
    <s v=""/>
    <m/>
    <m/>
    <m/>
    <s v="SIN INICIAR"/>
    <s v="EFECTIVO"/>
    <s v="ABIERTO"/>
    <m/>
  </r>
  <r>
    <n v="548"/>
    <x v="0"/>
    <x v="7"/>
    <s v="Subdirección Administrativa y Financiera"/>
    <m/>
    <s v="2025_GF_H5"/>
    <n v="1"/>
    <x v="51"/>
    <x v="354"/>
    <m/>
    <s v=" - La alta carga de trabajo pudo generar descuidos o falta de tiempo para una revisión exhaustiva del documento._x000a_- La ausencia de verificación jurídica permitió que el documento final quedara incompleto y sin los lineamientos adecuados._x000a_- No se garantizó un mecanismo de control que validara que todos los capítulos actualizados estuvieran incluidos en la parte resolutiva de la norma."/>
    <s v="No se garantizó un mecanismo de control que validara que todos los capítulos actualizados estuvieran incluidos en la parte resolutiva de la norma."/>
    <s v="Acción correctiva"/>
    <s v="GF_AC12"/>
    <s v="Actualización de las políticas contables de la Resolución 253 de 2023"/>
    <s v="Resolución Políticas contables actualizada"/>
    <n v="1"/>
    <d v="2025-04-01T00:00:00"/>
    <d v="2025-06-30T00:00:00"/>
    <n v="13.350000000000001"/>
    <s v="13. Gestión Financiera"/>
    <m/>
    <n v="1"/>
    <s v="Actualización de las políticas contables de la Resolución 253 de 2023"/>
    <s v="https://dnbcgovco-my.sharepoint.com/:f:/g/personal/planeacion_dnbc_gov_co/IgAKPZEalRp3T7O44VwZjBLlARF86VpmllJA36VR9-2qDG8?e=W6XaGX"/>
    <d v="2026-05-11T00:00:00"/>
    <s v="Se incluye manual de políticas contables actualizado en la vigencia 2025"/>
    <n v="1"/>
    <x v="2"/>
    <d v="2026-05-29T00:00:00"/>
    <n v="1"/>
    <s v="se evidencia manual de politicas contables actualizado MN-GF-01 de fecha 26/06/2025 de la DNBC"/>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tualización de las políticas contables de la Resolución 253 de 2023"/>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549"/>
    <x v="0"/>
    <x v="7"/>
    <s v="Subdirección Administrativa y Financiera"/>
    <m/>
    <s v="2025_GF_H6"/>
    <n v="1"/>
    <x v="51"/>
    <x v="355"/>
    <m/>
    <s v=" - No se estableció un mecanismo formal para la socialización de cambios en las políticas contables, lo que generó desconocimiento dentro de la entidad._x000a_- No se implementaron herramientas o canales efectivos (capacitaciones, comunicados, reuniones) para garantizar que los procesos conozcan la nueva política._x000a_- La falta de lineamientos claros dentro de la norma (Omisión de incluir el capitulo de Flujos de Información) impidió que la política pudiera ser socializada adecuadamente."/>
    <s v="La falta de lineamientos claros dentro de la norma (Omisión de incluir el capitulo de Flujos de Información) impidió que la política pudiera ser socializada adecuadamente."/>
    <s v="Acción correctiva"/>
    <s v="GF_AC13"/>
    <s v="Socialización de las políticas contables"/>
    <s v="Socialización realizada"/>
    <n v="1"/>
    <d v="2025-04-01T00:00:00"/>
    <d v="2025-06-30T00:00:00"/>
    <n v="13.350000000000001"/>
    <s v="13. Gestión Financiera"/>
    <m/>
    <n v="1"/>
    <s v="Socialización de las políticas contables"/>
    <s v="https://dnbcgovco-my.sharepoint.com/:f:/g/personal/planeacion_dnbc_gov_co/IgAKPZEalRp3T7O44VwZjBLlARF86VpmllJA36VR9-2qDG8?e=W6XaGX"/>
    <d v="2026-05-11T00:00:00"/>
    <s v="Se incluye socialización del mes de junio de 2025"/>
    <n v="1"/>
    <x v="2"/>
    <d v="2026-05-29T00:00:00"/>
    <n v="1"/>
    <s v="se evidencia acta N° 003-2025 de comite de sostenibilidad contable donde se actualiza el manual de politicas contables y la socializacion de fecha 25/06/2025"/>
    <s v="C.OPORTUNE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ocialización de las políticas contables"/>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550"/>
    <x v="0"/>
    <x v="7"/>
    <s v="Subdirección Administrativa y Financiera"/>
    <m/>
    <s v="2025_GF_H7"/>
    <n v="1"/>
    <x v="51"/>
    <x v="356"/>
    <m/>
    <s v=" - La alta carga de trabajo pudo generar descuidos o falta de tiempo para una revisión exhaustiva del documento._x000a_- La ausencia de verificación jurídica permitió que el documento final quedara incompleto y sin los lineamientos adecuados._x000a_- No se garantizó un mecanismo de control que validara que todos los capítulos actualizados estuvieran incluidos en la parte resolutiva de la norma."/>
    <s v="No se garantizó un mecanismo de control que validara que todos los capítulos actualizados estuvieran incluidos en la parte resolutiva de la norma."/>
    <s v="Acción correctiva"/>
    <s v="GF_AC12"/>
    <s v="Actualización de las políticas contables de la Resolución 253 de 2023"/>
    <s v="Resolución Políticas contables actualizada"/>
    <n v="1"/>
    <d v="2025-04-01T00:00:00"/>
    <d v="2025-06-30T00:00:00"/>
    <n v="13.350000000000001"/>
    <s v="13. Gestión Financiera"/>
    <m/>
    <n v="1"/>
    <s v="Actualización de las políticas contables de la Resolución 253 de 2023"/>
    <s v="https://dnbcgovco-my.sharepoint.com/:f:/g/personal/planeacion_dnbc_gov_co/IgAKPZEalRp3T7O44VwZjBLlARF86VpmllJA36VR9-2qDG8?e=W6XaGX"/>
    <d v="2026-05-11T00:00:00"/>
    <s v="Se incluye manual de políticas contables actualizado en la vigencia 2025"/>
    <n v="1"/>
    <x v="2"/>
    <d v="2026-05-29T00:00:00"/>
    <n v="1"/>
    <s v="se evidencia manual de politicas contables actualizado MN-GF-01 de fecha 26/06/2025 de la DNBC"/>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tualización de las políticas contables de la Resolución 253 de 2023"/>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551"/>
    <x v="0"/>
    <x v="7"/>
    <s v="Subdirección Administrativa y Financiera"/>
    <m/>
    <s v="2025_AD_H2"/>
    <n v="1"/>
    <x v="51"/>
    <x v="357"/>
    <m/>
    <s v=" - No se han definido un lineamiento y mecanismos de control para garantizar que cada activo cuente con su respectiva identificación._x000a_- Existe dificultad al momento de realizar el inventario, para identificar la adquisición del bien._x000a_- Existe un procedimiento general de gestión de bienes, pero no especifica que la identificación de los bienes debe ser de forma individualizada."/>
    <s v="Existe un procedimiento general de gestión de bienes, pero no especifica que la identificación de los bienes debe ser de forma individualizada."/>
    <s v="Acción correctiva"/>
    <s v="GA_AC7"/>
    <s v="Actualizar el procedimiento para la realización del inventario físico de los bienes de la entidad, incluyendo el responsable de la elaboración, verificación y aprobación."/>
    <s v="Actualizacion del procedimiento para la realizacion del inventario de los bienes de la entidad."/>
    <n v="1"/>
    <d v="2026-05-01T00:00:00"/>
    <d v="2026-09-30T00:00:00"/>
    <n v="22.349999999999998"/>
    <s v="14. Gestión Administrativa"/>
    <m/>
    <n v="0"/>
    <s v="Proceso de actualización"/>
    <s v="https://dnbcgovco-my.sharepoint.com/:f:/g/personal/planeacion_dnbc_gov_co/IgDm4DHyXDA5Q5WGTU7tDkFLAc2M2mTSoezfwLKe_RnYYZ0?e=uJfhoo"/>
    <d v="2026-05-11T00:00:00"/>
    <s v="No se evidencia avance para el periodo"/>
    <n v="0"/>
    <x v="0"/>
    <d v="2026-05-29T00:00:00"/>
    <n v="0"/>
    <s v="No fue posible identificar evidencias para el presente período de análisis"/>
    <s v="SIN INICIAR"/>
    <s v="No aplica"/>
    <s v="No aplica"/>
    <s v="No aplica"/>
    <n v="1"/>
    <s v="Ya se realizó la actualización del procedimiento de Gestión de Bienes"/>
    <s v="https://dnbcgovco-my.sharepoint.com/:f:/g/personal/planeacion_dnbc_gov_co/IgCaL3Okdj61R7b6VgL2_FeRAawkcJXFNhAjxCv_oVRi-uk?e=fTA1fT"/>
    <n v="46214"/>
    <s v="Se presenta procedimiento actualizado al 30 de junio de 2026 con su respectiva socializaicón vía correo electrónico"/>
    <n v="1"/>
    <s v="CUMPLIDO"/>
    <m/>
    <m/>
    <m/>
    <m/>
    <m/>
    <s v="EFECTIVO"/>
    <s v="ABIERTO"/>
    <m/>
    <s v=""/>
    <s v=""/>
    <s v=""/>
    <s v=""/>
    <s v=""/>
    <s v=""/>
    <s v=""/>
    <m/>
    <m/>
    <m/>
    <s v="SIN INICIAR"/>
    <s v="EFECTIVO"/>
    <s v="ABIERTO"/>
    <m/>
    <s v=""/>
    <s v=""/>
    <s v=""/>
    <s v=""/>
    <s v=""/>
    <s v=""/>
    <s v=""/>
    <m/>
    <m/>
    <m/>
    <s v="SIN INICIAR"/>
    <s v="EFECTIVO"/>
    <s v="ABIERTO"/>
    <m/>
  </r>
  <r>
    <n v="552"/>
    <x v="0"/>
    <x v="7"/>
    <s v="Subdirección Administrativa y Financiera"/>
    <m/>
    <s v="2025_AD_H2"/>
    <n v="0"/>
    <x v="51"/>
    <x v="357"/>
    <m/>
    <s v=" - No se han definido un lineamiento y mecanismos de control para garantizar que cada activo cuente con su respectiva identificación._x000a_- Existe dificultad al momento de realizar el inventario, para identificar la adquisición del bien._x000a_- Existe un procedimiento general de gestión de bienes, pero no especifica que la identificación de los bienes debe ser de forma individualizada."/>
    <s v="Existe un procedimiento general de gestión de bienes, pero no especifica que la identificación de los bienes debe ser de forma individualizada."/>
    <s v="Acción correctiva"/>
    <s v="GA_AC8"/>
    <s v="Actualización del inventario físico semestral, con base los lineamientos establecidos en la entidad y la CGN."/>
    <s v="Realizar el inventario de los bienes de la entidad, conforme a los nuevos lineamientos establecidos.."/>
    <n v="2"/>
    <d v="2026-01-01T00:00:00"/>
    <d v="2026-12-31T00:00:00"/>
    <n v="54"/>
    <s v="14. Gestión Administrativa"/>
    <m/>
    <n v="0"/>
    <s v="Proceso de actualización"/>
    <s v="https://dnbcgovco-my.sharepoint.com/:f:/g/personal/planeacion_dnbc_gov_co/IgBveH1t7EmIR6GZSOaIIHmUAUc6KaLSFKfQX2lbG2hDEA0?e=ooFcYM"/>
    <d v="2026-05-11T00:00:00"/>
    <s v="No se evidencia avance para el periodo"/>
    <n v="0"/>
    <x v="0"/>
    <d v="2026-05-29T00:00:00"/>
    <n v="0"/>
    <s v="No fue posible identificar evidencias para el presente período de análisis"/>
    <s v="SIN INICIAR"/>
    <s v="No aplica"/>
    <s v="No aplica"/>
    <s v="No aplica"/>
    <n v="1"/>
    <s v="Se realizó inventario de la bodega mensuales y se hizo un inventario de papelería "/>
    <s v="https://dnbcgovco-my.sharepoint.com/:f:/g/personal/planeacion_dnbc_gov_co/IgBuQlP5pbrUSrwtj3_PYOn-AaRmaWMPC6GjWsfOmsZTdto?e=dCSkxl"/>
    <n v="46214"/>
    <s v="Se presenta formatos diligenciados de conteo de bienes para actualización de inventarios. Se sugiere generar evidencias sobre su socialización con el lider del proceso"/>
    <n v="0.5"/>
    <s v="EN EJECUCIÓN"/>
    <m/>
    <m/>
    <m/>
    <m/>
    <m/>
    <s v="EFECTIVO"/>
    <s v="ABIERTO"/>
    <m/>
    <s v=""/>
    <s v=""/>
    <s v=""/>
    <s v=""/>
    <s v=""/>
    <s v=""/>
    <s v=""/>
    <m/>
    <m/>
    <m/>
    <s v="SIN INICIAR"/>
    <s v="EFECTIVO"/>
    <s v="ABIERTO"/>
    <m/>
    <s v=""/>
    <s v=""/>
    <s v=""/>
    <s v=""/>
    <s v=""/>
    <s v=""/>
    <s v=""/>
    <m/>
    <m/>
    <m/>
    <s v="SIN INICIAR"/>
    <s v="EFECTIVO"/>
    <s v="ABIERTO"/>
    <m/>
  </r>
  <r>
    <n v="553"/>
    <x v="0"/>
    <x v="7"/>
    <s v="Subdirección Administrativa y Financiera"/>
    <m/>
    <s v="2025_AD_H2"/>
    <n v="0"/>
    <x v="51"/>
    <x v="357"/>
    <m/>
    <s v=" - No se han definido un lineamiento y mecanismos de control para garantizar que cada activo cuente con su respectiva identificación._x000a_- Existe dificultad al momento de realizar el inventario, para identificar la adquisición del bien._x000a_- Existe un procedimiento general de gestión de bienes, pero no especifica que la identificación de los bienes debe ser de forma individualizada."/>
    <s v="Existe un procedimiento general de gestión de bienes, pero no especifica que la identificación de los bienes debe ser de forma individualizada."/>
    <s v="Acción correctiva"/>
    <s v="GA_AC01"/>
    <s v="Implementación modulo de Inventario de SIIF Nación"/>
    <s v="Modulo Implemntado"/>
    <n v="1"/>
    <d v="2026-03-01T00:00:00"/>
    <d v="2026-12-31T00:00:00"/>
    <n v="45"/>
    <s v="14. Gestión Administrativa / 13. Gestión Financiera"/>
    <s v="Revisar Tema con Financiera"/>
    <n v="1"/>
    <s v="Se esta manejando una prueba piloto SIIF NACIÓN"/>
    <s v="https://dnbcgovco-my.sharepoint.com/:f:/g/personal/planeacion_dnbc_gov_co/IgCKsvM4H_KTR6xnllTYAW4KAYnPCAelO_DLpgStTfwUj-M?e=KcFs8q"/>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muestra proceso que se esta llevando para el manejo de la prueba piloto SIIF NACIÓN "/>
    <s v="https://dnbcgovco-my.sharepoint.com/:f:/g/personal/planeacion_dnbc_gov_co/IgD3RyDi0X_yRo0wLAd4u0hIAegznAHHnleG17rsX0XqwHY?e=c4mIfd"/>
    <s v="11/07/206"/>
    <s v="Se remite información sobre las gestiones adelantadas para la implementación del modulo siif nacion"/>
    <n v="0.3"/>
    <s v="EN EJECUCIÓN"/>
    <m/>
    <m/>
    <m/>
    <m/>
    <m/>
    <s v="EFECTIVO"/>
    <s v="ABIERTO"/>
    <m/>
    <s v=""/>
    <s v=""/>
    <s v=""/>
    <s v=""/>
    <s v=""/>
    <s v=""/>
    <s v=""/>
    <m/>
    <m/>
    <m/>
    <s v="SIN INICIAR"/>
    <s v="EFECTIVO"/>
    <s v="ABIERTO"/>
    <m/>
    <s v=""/>
    <s v=""/>
    <s v=""/>
    <s v=""/>
    <s v=""/>
    <s v=""/>
    <s v=""/>
    <m/>
    <m/>
    <m/>
    <s v="SIN INICIAR"/>
    <s v="EFECTIVO"/>
    <s v="ABIERTO"/>
    <m/>
  </r>
  <r>
    <n v="554"/>
    <x v="0"/>
    <x v="7"/>
    <s v="Subdirección Administrativa y Financiera"/>
    <m/>
    <s v="2025_AD_H3"/>
    <n v="1"/>
    <x v="51"/>
    <x v="358"/>
    <m/>
    <s v=" - No se han definido un lineamiento y mecanismos de control para garantizar que cada activo cuente con su respectiva identificación._x000a_- Existe dificultad al momento de realizar el inventario, para identificar la adquisición del bien._x000a_- Existe un procedimiento general de gestión de bienes, pero no especifica que la identificación de los bienes debe ser de forma individualizada."/>
    <s v="Existe un procedimiento general de gestión de bienes, pero no especifica que la identificación de los bienes debe ser de forma individualizada."/>
    <s v="Acción correctiva"/>
    <s v="GA_AC06"/>
    <s v="Socializar el procedimiento del proceso de Gestión Administrativa  PC-AD-01 Procedimiento Gestión de Bienes."/>
    <s v="Socializacion del procedimiento Gestión de Bienes "/>
    <n v="1"/>
    <d v="2026-07-01T00:00:00"/>
    <d v="2026-09-30T00:00:00"/>
    <n v="13.350000000000001"/>
    <s v="14. Gestión Administrativa"/>
    <m/>
    <n v="0"/>
    <s v="Proceso de actualización"/>
    <s v="https://dnbcgovco-my.sharepoint.com/:f:/g/personal/planeacion_dnbc_gov_co/IgC2wtt6D-zSTY6U6sAF5yefASkR-EDUcnQOxPntpKqfjgU?e=GPU5XT"/>
    <d v="2026-05-11T00:00:00"/>
    <s v="No se evidencia avance para el periodo"/>
    <n v="0"/>
    <x v="0"/>
    <d v="2026-05-29T00:00:00"/>
    <n v="0"/>
    <s v="No fue posible identificar evidencias para el presente período de análisis"/>
    <s v="SIN INICIAR"/>
    <s v="No aplica"/>
    <s v="No aplica"/>
    <s v="No aplica"/>
    <n v="1"/>
    <s v="Se realizó la socialización del Procedimiento Gestión de Bienes "/>
    <s v="https://dnbcgovco-my.sharepoint.com/:f:/g/personal/planeacion_dnbc_gov_co/IgDd3XmfT25eTbxvyUt1BT7QAdImdSv6VpfjxTw8Chm1hoI?e=G7TQBK"/>
    <n v="46214"/>
    <s v="Se presenta procedimiento actualizado al 30 de junio de 2026 con su respectiva socializaicón vía correo electrónico"/>
    <n v="1"/>
    <s v="CUMPLIDO"/>
    <m/>
    <m/>
    <m/>
    <m/>
    <m/>
    <s v="EFECTIVO"/>
    <s v="ABIERTO"/>
    <m/>
    <s v=""/>
    <s v=""/>
    <s v=""/>
    <s v=""/>
    <s v=""/>
    <s v=""/>
    <s v=""/>
    <m/>
    <m/>
    <m/>
    <s v="SIN INICIAR"/>
    <s v="EFECTIVO"/>
    <s v="ABIERTO"/>
    <m/>
    <s v=""/>
    <s v=""/>
    <s v=""/>
    <s v=""/>
    <s v=""/>
    <s v=""/>
    <s v=""/>
    <m/>
    <m/>
    <m/>
    <s v="SIN INICIAR"/>
    <s v="EFECTIVO"/>
    <s v="ABIERTO"/>
    <m/>
  </r>
  <r>
    <n v="555"/>
    <x v="0"/>
    <x v="7"/>
    <s v="Subdirección Administrativa y Financiera"/>
    <m/>
    <s v="2025_GF_H8"/>
    <n v="1"/>
    <x v="51"/>
    <x v="359"/>
    <m/>
    <s v=" - Falta de respuesta de las áreas a las solicitudes de información para conciliar enviadas por Financiera_x000a_- No se realizaron las conciliaciones entre talento humano y financiera ni entre jurídica y financiera oportunamente._x000a_- No hay un procedimiento acorde a lo establecido en la Política Contable que garantice que los reportes y conciliaciones se realicen oportunamente."/>
    <s v="No hay un procedimiento acorde a lo establecido en la Política Contable que garantice que los reportes y conciliaciones se realicen oportunamente."/>
    <s v="Acción correctiva"/>
    <s v="GF_AC1"/>
    <s v="Formulación del procedimiento Conciliaciones contables donde se cruza la información de incapacidades "/>
    <s v="Procedimiento formulado"/>
    <n v="1"/>
    <d v="2026-01-01T00:00:00"/>
    <d v="2026-03-31T00:00:00"/>
    <n v="13.5"/>
    <s v="13. Gestión Financiera"/>
    <m/>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x v="2"/>
    <d v="2026-05-29T00:00:00"/>
    <n v="1"/>
    <s v="Se evidencia procedimiento conciliaciones contables PC-GF-16 y formato PC-GF-16-01 vigencia 2025, lo que permite verificar el cumplimiento de la actividad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556"/>
    <x v="0"/>
    <x v="7"/>
    <s v="Subdirección Administrativa y Financiera"/>
    <m/>
    <s v="2025_GF_H1"/>
    <n v="1"/>
    <x v="51"/>
    <x v="360"/>
    <m/>
    <s v=" - Se priorizó la realización de los Estados Financieros y sus notas de toda la vigencia anterior para cumplir con la transmisión oportuna en el CHIP ante el CGN._x000a_- Simultaneidad de actividades del área contable. _x000a_- Exceso de tareas operativas que impidió la elaboración del acta y su socialización."/>
    <s v="Exceso de tareas operativas que impidió la elaboración del acta y su socialización."/>
    <s v="Acción correctiva"/>
    <s v="GF_AC16"/>
    <s v="Suscribir el acta del periodo correspondiente a Octubre - Diciembre de 2024"/>
    <s v="Acta 01 de 2025 correspondiente al periodo Octubre - Diciembre de 2024"/>
    <n v="1"/>
    <d v="2025-04-01T00:00:00"/>
    <d v="2025-05-30T00:00:00"/>
    <n v="8.85"/>
    <s v="13. Gestión Financiera"/>
    <m/>
    <n v="1"/>
    <s v="se deja como evidencia Acta 01 de 2025 correspondiente al periodo Octubre - Diciembre de 2024"/>
    <s v="https://dnbcgovco-my.sharepoint.com/:f:/g/personal/planeacion_dnbc_gov_co/IgAKPZEalRp3T7O44VwZjBLlARF86VpmllJA36VR9-2qDG8?e=W6XaGX"/>
    <d v="2026-05-11T00:00:00"/>
    <s v="Se incluye acta de comité 2025 con información del ultimo trimestre 2024"/>
    <n v="1"/>
    <x v="2"/>
    <d v="2026-05-29T00:00:00"/>
    <n v="1"/>
    <s v="se evidencia acta N° 001de 2025 de comite de sostenibilidad contables correspondiente al ultimo trimestre de 2024 y los temas contables tratados."/>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como evidencia Acta 01 de 2025 correspondiente al periodo Octubre - Diciembre de 2024"/>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557"/>
    <x v="0"/>
    <x v="7"/>
    <s v="Subdirección Administrativa y Financiera"/>
    <m/>
    <s v="2025_GF_H1"/>
    <n v="0"/>
    <x v="51"/>
    <x v="360"/>
    <m/>
    <s v=" - Exceso de tareas operativas que impidió la elaboración del acta y su socialización._x000a_- Simultaneidad de actividades del área contable. _x000a_- No hay una directriz que establezca un tiempo para la elaboración y socialización oportuna del acta."/>
    <s v="No hay una directriz que establezca un tiempo para la elaboración y socialización oportuna del acta."/>
    <s v="Acción correctiva"/>
    <s v="GF_AC17"/>
    <s v="Modificar y/o Actualizar el acto administrativo que creó el Comité de Sostenibilidad Contable estableciendo un plazo razonable para elaborar las actas de las reuniones."/>
    <s v="Actualización del acto administrativo de creación del Comité de Sostenibilidad Contable"/>
    <n v="1"/>
    <d v="2025-04-01T00:00:00"/>
    <d v="2025-05-30T00:00:00"/>
    <n v="8.85"/>
    <s v="13. Gestión Financiera"/>
    <m/>
    <n v="1"/>
    <s v="Se dejaen evidencia la resolucion de sostenibilidad contable "/>
    <s v="https://dnbcgovco-my.sharepoint.com/:f:/g/personal/planeacion_dnbc_gov_co/IgAKPZEalRp3T7O44VwZjBLlARF86VpmllJA36VR9-2qDG8?e=W6XaGX"/>
    <d v="2026-05-11T00:00:00"/>
    <s v="Se incluye resolución 095 de 2025 donde se ajusta comité de sostenibilidad contable"/>
    <n v="1"/>
    <x v="2"/>
    <d v="2026-05-29T00:00:00"/>
    <n v="1"/>
    <s v="se evidencia la resolucion N° 095 de 2025 por la cual se actualiza el comite de sostenibilidad contable con fecha 29/04/2025"/>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en evidencia la resolucion de sostenibilidad contable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558"/>
    <x v="0"/>
    <x v="7"/>
    <s v="Subdirección Administrativa y Financiera"/>
    <m/>
    <s v="2025_GF_H2"/>
    <n v="1"/>
    <x v="51"/>
    <x v="361"/>
    <m/>
    <s v="*Algunos supervisores de contratos no realizan un seguimiento constante y permanente a los contratos que tienen a su cargo._x000a_*Los supervisores no establecieron en el formato de justificación de reservas presuestales (RP)  las razones claras del por qué de  la generación de la Reserva Presupuestal_x000a_* Falta de seguimiento y control por parte de los supervisores de los contratos"/>
    <s v="Falta de seguimiento y control por parte de los supervisores de los contratos"/>
    <s v="Acción correctiva"/>
    <s v="GF_AC18"/>
    <s v="Actualizar el formato FO-GF-03-01 Justificacion para constituir Reservas Presupuestales incluyendo casillas que indiquen Faltante de PAC y Caso fortuito o fuerza mayor"/>
    <s v="Formato actualizado"/>
    <n v="1"/>
    <d v="2026-01-01T00:00:00"/>
    <d v="2026-04-30T00:00:00"/>
    <n v="17.849999999999998"/>
    <s v="13. Gestión Financiera"/>
    <m/>
    <n v="1"/>
    <s v="como evidencia queda el proceso de reservas presupuestalees"/>
    <s v="https://dnbcgovco-my.sharepoint.com/:f:/g/personal/planeacion_dnbc_gov_co/IgAKPZEalRp3T7O44VwZjBLlARF86VpmllJA36VR9-2qDG8?e=W6XaGX"/>
    <d v="2026-05-11T00:00:00"/>
    <s v="Se cinluye formato FO-GF-03-01 con última actualización en el 2026"/>
    <n v="1"/>
    <x v="2"/>
    <d v="2026-05-29T00:00:00"/>
    <n v="1"/>
    <s v="Se evidencio la actualizacion del formato PC-GF-03-01 con fecha  20/03/2026."/>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queda el proceso de reservas presupuestalees"/>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559"/>
    <x v="0"/>
    <x v="7"/>
    <s v="Subdirección Administrativa y Financiera"/>
    <m/>
    <s v="2025_AD_H1"/>
    <n v="1"/>
    <x v="51"/>
    <x v="362"/>
    <m/>
    <s v="- Falta de entrega de información por parte de almacen para revisión de la vida útil._x000a_-Falta de entrega de información para cálculo de Deterioro._x000a_-No se recibió información mensual del almacen."/>
    <s v="No se recibió información mensual del almacen."/>
    <s v="Acción correctiva"/>
    <s v="GF_AC3"/>
    <s v="Socializar el procedimiento de los cruces de información  entre las areas y el proceso de Gestión Financiera"/>
    <s v="Socializacion de los procedimientos y documentos de Gestion Financiera."/>
    <n v="1"/>
    <d v="2026-04-01T00:00:00"/>
    <d v="2026-06-30T00:00:00"/>
    <n v="13.350000000000001"/>
    <s v="13. Gestión Financiera"/>
    <m/>
    <n v="1"/>
    <s v="Como evidencia dejamos donde se socializo el procedimiento de los cruces de información  entre las areas y el proceso de Gestión Financiera para las cuentas del pasivo."/>
    <s v="https://dnbcgovco-my.sharepoint.com/:f:/g/personal/planeacion_dnbc_gov_co/IgAKPZEalRp3T7O44VwZjBLlARF86VpmllJA36VR9-2qDG8?e=W6XaGX"/>
    <d v="2026-05-11T00:00:00"/>
    <s v="Se incluye grabación de socialización de políticas contables"/>
    <n v="1"/>
    <x v="2"/>
    <d v="2026-05-29T00:00:00"/>
    <n v="1"/>
    <s v="Mediante video de fecha 25/06/2025, se evidencia la socialización de la actualizacion de las politicas contables,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dejamos donde se socializo el procedimiento de los cruces de información  entre las areas y el proceso de Gestión Financiera para las cuentas del pasivo."/>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560"/>
    <x v="0"/>
    <x v="7"/>
    <s v="Subdirección Administrativa y Financiera"/>
    <m/>
    <s v="2025_AD_H1"/>
    <n v="0"/>
    <x v="51"/>
    <x v="362"/>
    <m/>
    <s v="- Falta de entrega de información por parte de almacen para revisión de la vida útil._x000a_-Falta de entrega de información para cálculo de Deterioro._x000a_-No se recibió información mensual del almacen."/>
    <s v="No se recibió información mensual del almacen."/>
    <s v="Acción correctiva"/>
    <s v="GA_AC01"/>
    <s v="Implementación modulo de Inventario de SIIF Nación"/>
    <s v="Modulo Implemntado"/>
    <n v="1"/>
    <d v="2026-03-01T00:00:00"/>
    <d v="2026-12-31T00:00:00"/>
    <n v="45"/>
    <s v="14. Gestión Administrativa / 13. Gestión Financiera"/>
    <s v="Revisar Tema con Financiera"/>
    <n v="1"/>
    <s v="Se esta manejando una prueba piloto SIIF NACIÓN"/>
    <s v="https://dnbcgovco-my.sharepoint.com/:f:/g/personal/planeacion_dnbc_gov_co/IgCKsvM4H_KTR6xnllTYAW4KAYnPCAelO_DLpgStTfwUj-M?e=KcFs8q"/>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muestra proceso que se esta llevando para el manejo de la prueba piloto SIIF NACIÓN "/>
    <s v="https://dnbcgovco-my.sharepoint.com/:f:/g/personal/planeacion_dnbc_gov_co/IgD3RyDi0X_yRo0wLAd4u0hIAegznAHHnleG17rsX0XqwHY?e=c4mIfd"/>
    <s v="11/07/206"/>
    <s v="Se remite información sobre las gestiones adelantadas para la implementación del modulo siif nacion"/>
    <n v="0.3"/>
    <s v="EN EJECUCIÓN"/>
    <m/>
    <m/>
    <m/>
    <m/>
    <m/>
    <s v="EFECTIVO"/>
    <s v="ABIERTO"/>
    <m/>
    <s v=""/>
    <s v=""/>
    <s v=""/>
    <s v=""/>
    <s v=""/>
    <s v=""/>
    <s v=""/>
    <m/>
    <m/>
    <m/>
    <s v="SIN INICIAR"/>
    <s v="EFECTIVO"/>
    <s v="ABIERTO"/>
    <m/>
    <s v=""/>
    <s v=""/>
    <s v=""/>
    <s v=""/>
    <s v=""/>
    <s v=""/>
    <s v=""/>
    <m/>
    <m/>
    <m/>
    <s v="SIN INICIAR"/>
    <s v="EFECTIVO"/>
    <s v="ABIERTO"/>
    <m/>
  </r>
  <r>
    <n v="561"/>
    <x v="0"/>
    <x v="7"/>
    <s v="Subdirección Administrativa y Financiera"/>
    <m/>
    <s v="2025_AD_H1"/>
    <n v="0"/>
    <x v="51"/>
    <x v="362"/>
    <m/>
    <s v="- Falta de entrega de información por parte de almacen para revisión de la vida útil._x000a_-Falta de entrega de información para cálculo de Deterioro._x000a_-No se recibió información mensual del almacen."/>
    <s v="No se recibió información mensual del almacen."/>
    <s v="Acción correctiva"/>
    <s v="GA_AC7"/>
    <s v="Actualizar el procedimiento para la realización del inventario físico de los bienes de la entidad, incluyendo el responsable de la elaboración, verificación y aprobación."/>
    <s v="Actualizacion del procedimiento para la realizacion del inventario de los bienes de la entidad."/>
    <n v="1"/>
    <d v="2026-05-01T00:00:00"/>
    <d v="2026-09-30T00:00:00"/>
    <n v="22.349999999999998"/>
    <s v="14. Gestión Administrativa"/>
    <m/>
    <n v="0"/>
    <s v="Proceso de actualización"/>
    <s v="https://dnbcgovco-my.sharepoint.com/:f:/g/personal/planeacion_dnbc_gov_co/IgDm4DHyXDA5Q5WGTU7tDkFLAc2M2mTSoezfwLKe_RnYYZ0?e=uJfhoo"/>
    <d v="2026-05-11T00:00:00"/>
    <s v="No se evidencia avance para el periodo"/>
    <n v="0"/>
    <x v="0"/>
    <d v="2026-05-29T00:00:00"/>
    <n v="0"/>
    <s v="No fue posible identificar evidencias para el presente período de análisis"/>
    <s v="SIN INICIAR"/>
    <s v="No aplica"/>
    <s v="No aplica"/>
    <s v="No aplica"/>
    <n v="1"/>
    <s v="Ya se realizó la actualización del procedimiento de Gestión de Bienes"/>
    <s v="https://dnbcgovco-my.sharepoint.com/:f:/g/personal/planeacion_dnbc_gov_co/IgCaL3Okdj61R7b6VgL2_FeRAawkcJXFNhAjxCv_oVRi-uk?e=fTA1fT"/>
    <n v="46214"/>
    <s v="Se presenta procedimiento actualizado al 30 de junio de 2026 con su respectiva socializaicón vía correo electrónico"/>
    <n v="1"/>
    <s v="CUMPLIDO"/>
    <m/>
    <m/>
    <m/>
    <m/>
    <m/>
    <s v="EFECTIVO"/>
    <s v="ABIERTO"/>
    <m/>
    <s v=""/>
    <s v=""/>
    <s v=""/>
    <s v=""/>
    <s v=""/>
    <s v=""/>
    <s v=""/>
    <m/>
    <m/>
    <m/>
    <s v="SIN INICIAR"/>
    <s v="EFECTIVO"/>
    <s v="ABIERTO"/>
    <m/>
    <s v=""/>
    <s v=""/>
    <s v=""/>
    <s v=""/>
    <s v=""/>
    <s v=""/>
    <s v=""/>
    <m/>
    <m/>
    <m/>
    <s v="SIN INICIAR"/>
    <s v="EFECTIVO"/>
    <s v="ABIERTO"/>
    <m/>
  </r>
  <r>
    <n v="562"/>
    <x v="0"/>
    <x v="7"/>
    <s v="Subdirección Administrativa y Financiera"/>
    <m/>
    <s v="2025_AD_H1"/>
    <n v="0"/>
    <x v="51"/>
    <x v="362"/>
    <m/>
    <s v="- Falta de entrega de información por parte de almacen para revisión de la vida útil._x000a_-Falta de entrega de información para cálculo de Deterioro._x000a_-No se recibió información mensual del almacen."/>
    <s v="No se recibió información mensual del almacen."/>
    <s v="Acción correctiva"/>
    <s v="GA_AC8"/>
    <s v="Actualización del inventario físico semestral, con base los lineamientos establecidos en la entidad y la CGN."/>
    <s v="Realizar el inventario de los bienes de la entidad, conforme a los nuevos lineamientos establecidos.."/>
    <n v="2"/>
    <d v="2026-01-01T00:00:00"/>
    <d v="2026-12-31T00:00:00"/>
    <n v="54"/>
    <s v="14. Gestión Administrativa"/>
    <m/>
    <n v="0"/>
    <s v="Proceso de actualización"/>
    <s v="https://dnbcgovco-my.sharepoint.com/:f:/g/personal/planeacion_dnbc_gov_co/IgBveH1t7EmIR6GZSOaIIHmUAUc6KaLSFKfQX2lbG2hDEA0?e=ooFcYM"/>
    <d v="2026-05-11T00:00:00"/>
    <s v="No se evidencia avance para el periodo"/>
    <n v="0"/>
    <x v="0"/>
    <d v="2026-05-29T00:00:00"/>
    <n v="0"/>
    <s v="No fue posible identificar evidencias para el presente período de análisis"/>
    <s v="SIN INICIAR"/>
    <s v="No aplica"/>
    <s v="No aplica"/>
    <s v="No aplica"/>
    <n v="1"/>
    <s v="Se realizó inventario de la bodega mensuales y se hizo un inventario de papelería "/>
    <s v="https://dnbcgovco-my.sharepoint.com/:f:/g/personal/planeacion_dnbc_gov_co/IgBuQlP5pbrUSrwtj3_PYOn-AaRmaWMPC6GjWsfOmsZTdto?e=dCSkxl"/>
    <n v="46214"/>
    <s v="Se presenta formatos diligenciados de conteo de bienes para actualización de inventarios. Se sugiere generar evidencias sobre su socialización con el lider del proceso"/>
    <n v="0.5"/>
    <s v="EN EJECUCIÓN"/>
    <m/>
    <m/>
    <m/>
    <m/>
    <m/>
    <s v="EFECTIVO"/>
    <s v="ABIERTO"/>
    <m/>
    <s v=""/>
    <s v=""/>
    <s v=""/>
    <s v=""/>
    <s v=""/>
    <s v=""/>
    <s v=""/>
    <m/>
    <m/>
    <m/>
    <s v="SIN INICIAR"/>
    <s v="EFECTIVO"/>
    <s v="ABIERTO"/>
    <m/>
    <s v=""/>
    <s v=""/>
    <s v=""/>
    <s v=""/>
    <s v=""/>
    <s v=""/>
    <s v=""/>
    <m/>
    <m/>
    <m/>
    <s v="SIN INICIAR"/>
    <s v="EFECTIVO"/>
    <s v="ABIERTO"/>
    <m/>
  </r>
  <r>
    <n v="563"/>
    <x v="0"/>
    <x v="7"/>
    <s v="Subdirección Administrativa y Financiera"/>
    <m/>
    <s v="2025_GF_H3"/>
    <n v="1"/>
    <x v="51"/>
    <x v="363"/>
    <m/>
    <s v="*Las acciones establecidas en el Plan de Mejoramiento Institucional quedaron consolidadas._x000a_*En la acción de mejoramiento generada en el Plan de Mejoramiento Instucional no se individualizó el responsable del cumplimiento de la acción de mejoramiento."/>
    <s v="En la acción de mejoramiento generada en el Plan de Mejoramiento Instucional no se individualizó el responsable del cumplimiento de la acción de mejoramiento."/>
    <s v="Acción correctiva"/>
    <s v="GF_AC12"/>
    <s v="Actualización de las políticas contables de la Resolución 253 de 2023"/>
    <s v="Resolución Políticas contables actualizada"/>
    <n v="1"/>
    <d v="2025-04-01T00:00:00"/>
    <d v="2025-06-30T00:00:00"/>
    <n v="13.350000000000001"/>
    <s v="13. Gestión Financiera"/>
    <m/>
    <n v="1"/>
    <s v="Actualización de las políticas contables de la Resolución 253 de 2023"/>
    <s v="https://dnbcgovco-my.sharepoint.com/:f:/g/personal/planeacion_dnbc_gov_co/IgAKPZEalRp3T7O44VwZjBLlARF86VpmllJA36VR9-2qDG8?e=W6XaGX"/>
    <d v="2026-05-11T00:00:00"/>
    <s v="Se incluye manual de políticas contables actualizado en la vigencia 2025"/>
    <n v="1"/>
    <x v="2"/>
    <d v="2026-05-29T00:00:00"/>
    <n v="1"/>
    <s v="se evidencia manual de politicas contables actualizado MN-GF-01 de fecha 26/06/2025 de la DNBC"/>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tualización de las políticas contables de la Resolución 253 de 2023"/>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564"/>
    <x v="0"/>
    <x v="7"/>
    <s v="Subdirección Administrativa y Financiera"/>
    <m/>
    <s v="2025_PE_H1"/>
    <n v="1"/>
    <x v="51"/>
    <x v="364"/>
    <m/>
    <s v=" - Falta de directriz formal que establezca la presentación de los estados financieros en el Comité Directivo._x000a_- Los Estados Financieros se compartían en la reunión del Comité de Sostenibilidad Contable, pero no hacen parte todos los cargos del nivel directivo._x000a_- Se presenta en el Comité Directivo información financiera pero no los EEFF trimestrales."/>
    <s v="Se presenta en el Comité Directivo información financiera pero no los EEFF trimestrales."/>
    <s v="Acción correctiva"/>
    <s v="GF_AC19"/>
    <s v="Exposición en el Comité Directivo de los Estados Financieros de la Entidad de forma trimestral, posterior a la transmisión efectuada a la Contaduría General de la Nación."/>
    <s v="Acta Comité Directivo que refleje la presentación de los Estados Financieros"/>
    <n v="3"/>
    <d v="2025-04-01T00:00:00"/>
    <d v="2025-12-31T00:00:00"/>
    <n v="40.5"/>
    <s v="13. Gestión Financiera / 01. Planeación Estratégica"/>
    <m/>
    <n v="1"/>
    <s v="SE DEJA DE EVIDENCIA CORREO Y PRESENTACION AL COMITÉ DIRECCTIVO DE LOS ESTADOS FINANCIEROS"/>
    <s v="https://dnbcgovco-my.sharepoint.com/:f:/g/personal/planeacion_dnbc_gov_co/IgAKPZEalRp3T7O44VwZjBLlARF86VpmllJA36VR9-2qDG8?e=W6XaGX"/>
    <d v="2026-05-11T00:00:00"/>
    <s v="Se incluye información de comité directivo del mes de marzo 2026 de los estados financieros de cierre de vigencia"/>
    <n v="1"/>
    <x v="2"/>
    <d v="2026-05-29T00:00:00"/>
    <n v="0.3"/>
    <s v="se evidnecio correo electronico de fecha 26/03/206 dirigido al comite directivo sobre la presentacion de los estados finananciero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DE EVIDENCIA CORREO Y PRESENTACION AL COMITÉ DIRECCTIVO DE LOS ESTADOS FINANCIEROS"/>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565"/>
    <x v="0"/>
    <x v="7"/>
    <s v="Subdirección Administrativa y Financiera"/>
    <m/>
    <s v="2025_GF_H4"/>
    <n v="1"/>
    <x v="51"/>
    <x v="365"/>
    <m/>
    <s v=" -No se reveló en la Nota 28 de Ingresos del Grupo 48, los rendimientos financieros percibidos en el año 2024_x000a_-Error de digitación en el Plan de Mejoramiento, pues la actividad de mejora debe ser del año 2024. _x000a_- Aunque se validó que las notas estuvieran acordes con lo solicitado en la Resolución 038 de 2024 de la CGN, se omitió validar que incluyeran la totalidad de las acciones de planes de mejoramiento vigente relacionadas con la presentación de Estados Financieros. _x000a_- Falta de un mecanismo de doble validación para asegurar que las notas contables reflejen las acciones de mejora exigidas por la CGN."/>
    <s v="Falta de un mecanismo de doble validación para asegurar que las notas contables reflejen las acciones de mejora exigidas por la CGN"/>
    <s v="Acción correctiva"/>
    <s v="GF_AC20"/>
    <s v="Implementar un mecanismo de doble validación en la revisión de notas a los estados financieros, a cargo del Coordinador del Grupo de Gestión Financiera, asegurando que incluyan las acciones de los Planes de Mejoramiento vigente y se ajusten a lo requerido por la CGN."/>
    <s v="Acta de revisión de  las Notas a los estados financieros"/>
    <n v="1"/>
    <d v="2025-04-01T00:00:00"/>
    <d v="2026-03-31T00:00:00"/>
    <n v="54"/>
    <s v="13. Gestión Financiera"/>
    <m/>
    <n v="1"/>
    <s v="se deja en evidencia Acta de revisión de  las Notas a los estados financieros"/>
    <s v="https://dnbcgovco-my.sharepoint.com/:f:/g/personal/planeacion_dnbc_gov_co/IgAKPZEalRp3T7O44VwZjBLlARF86VpmllJA36VR9-2qDG8?e=W6XaGX"/>
    <d v="2026-05-11T00:00:00"/>
    <s v="Se incluye lista de verificación de la nota de los estados financieros entre contadora y Coordinador Financiero"/>
    <n v="1"/>
    <x v="2"/>
    <d v="2026-05-29T00:00:00"/>
    <n v="1"/>
    <s v="se evidencia listado de chequeo con fecha de 27/02/2026,  para la elaboracion de las notas en los estados financieros, asi como la revision de los hallazgos de las auditorias externas para su respectivo ajuste."/>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Acta de revisión de  las Notas a los estados financieros"/>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566"/>
    <x v="0"/>
    <x v="7"/>
    <s v="Subdirección Administrativa y Financiera"/>
    <m/>
    <s v="2025_MC_H2"/>
    <n v="1"/>
    <x v="51"/>
    <x v="366"/>
    <s v="FORTALECIMIENTO ORGANIZACIONAL Y SIMPLIFICACIÓN DE PROCESOS"/>
    <s v=" - Falta de experticia en la actualización del mapa de riesgos de gestión y su matriz de controles por parte del proceso de Gestión Financiera._x000a_- Falta de personal para la orientación a las dependencias de la entidad en la identificación, prevención y actualización de los riesgos de gestión que puedan afectar el logro de sus objetivos."/>
    <s v="Falta de personal para la orientación a las dependencias de la entidad en la identificación, prevención y actualización de los riesgos de gestión que puedan afectar el logro de sus objetivos"/>
    <s v="Acción correctiva"/>
    <s v="MC_AC10"/>
    <s v="Actualizar el manual de gestión de riesgo de la entidad "/>
    <s v="Manual actualizado"/>
    <n v="1"/>
    <d v="2026-03-01T00:00:00"/>
    <d v="2026-07-31T00:00:00"/>
    <n v="22.5"/>
    <s v="03. Gestión de Análisis y Mejora Continua"/>
    <m/>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8-10T00:00:00"/>
    <n v="0.5"/>
    <s v="Se evidenció que la acción se encuentra en ejecución, toda vez que mediante correo del 18 de junio de 2026 se remitieron documentos ajustados en materia de Gestión de Riesgos; no obstante, se encuentra pendiente la presentación del Mapa de Riesgos actualizado conforme a la metodología de la Guía 7."/>
    <s v="EN EJECUCIÓN"/>
    <m/>
    <s v="EFECTIVO"/>
    <s v="ABIERTO"/>
    <m/>
    <s v=""/>
    <s v=""/>
    <s v=""/>
    <s v=""/>
    <s v=""/>
    <s v=""/>
    <s v=""/>
    <m/>
    <m/>
    <m/>
    <s v="SIN INICIAR"/>
    <s v="EFECTIVO"/>
    <s v="ABIERTO"/>
    <m/>
    <s v=""/>
    <s v=""/>
    <s v=""/>
    <s v=""/>
    <s v=""/>
    <s v=""/>
    <s v=""/>
    <m/>
    <m/>
    <m/>
    <s v="SIN INICIAR"/>
    <s v="EFECTIVO"/>
    <s v="ABIERTO"/>
    <m/>
  </r>
  <r>
    <n v="567"/>
    <x v="0"/>
    <x v="7"/>
    <s v="Subdirección Administrativa y Financiera"/>
    <m/>
    <s v="2025_MC_H2"/>
    <n v="0"/>
    <x v="51"/>
    <x v="366"/>
    <m/>
    <s v=" - Falta de experticia en la actualización del mapa de riesgos de gestión y su matriz de controles por parte del proceso de Gestión Financiera._x000a_- Falta de personal para la orientación a las dependencias de la entidad en la identificación, prevención y actualización de los riesgos de gestión que puedan afectar el logro de sus objetivos."/>
    <s v="Falta de personal para la orientación a las dependencias de la entidad en la identificación, prevención y actualización de los riesgos de gestión que puedan afectar el logro de sus objetivos"/>
    <s v="Acción correctiva"/>
    <s v="MC_AC6"/>
    <s v="Actualizar el mapa de riesgo de acuerdo al monitoreo que realizan los enlaces de los procesos. "/>
    <s v="Mapa de Riesgos actualizado "/>
    <n v="1"/>
    <d v="2026-03-01T00:00:00"/>
    <d v="2026-07-31T00:00:00"/>
    <n v="22.5"/>
    <s v="03. Gestión de Análisis y Mejora Continua"/>
    <m/>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8-10T00:00:00"/>
    <n v="0.5"/>
    <s v="Se evidenció que la acción se encuentra en ejecución, toda vez que mediante correo del 18 de junio de 2026 se remitieron documentos ajustados en materia de Gestión de Riesgos; no obstante, se encuentra pendiente la presentación del Mapa de Riesgos actualizado conforme a la metodología de la Guía 7."/>
    <s v="EN EJECUCIÓN"/>
    <m/>
    <s v="EFECTIVO"/>
    <s v="ABIERTO"/>
    <m/>
    <s v=""/>
    <s v=""/>
    <s v=""/>
    <s v=""/>
    <s v=""/>
    <s v=""/>
    <s v=""/>
    <m/>
    <m/>
    <m/>
    <s v="SIN INICIAR"/>
    <s v="EFECTIVO"/>
    <s v="ABIERTO"/>
    <m/>
    <s v=""/>
    <s v=""/>
    <s v=""/>
    <s v=""/>
    <s v=""/>
    <s v=""/>
    <s v=""/>
    <m/>
    <m/>
    <m/>
    <s v="SIN INICIAR"/>
    <s v="EFECTIVO"/>
    <s v="ABIERTO"/>
    <m/>
  </r>
  <r>
    <n v="568"/>
    <x v="0"/>
    <x v="7"/>
    <s v="Subdirección Administrativa y Financiera"/>
    <m/>
    <s v="2025_MC_H3"/>
    <n v="1"/>
    <x v="51"/>
    <x v="367"/>
    <m/>
    <s v=" - Falta de experticia en la actualización del mapa de riesgos de gestión y su matriz de controles por parte del proceso de Gestión Financiera._x000a_- Falta de personal para la orientación a las dependencias de la entidad en la identificación, prevención y actualización de los riesgos de gestión que puedan afectar el logro de sus objetivos."/>
    <s v="Falta de personal para la orientación a las dependencias de la entidad en la identificación, prevención y actualización de los riesgos de gestión que puedan afectar el logro de sus objetivos"/>
    <s v="Acción correctiva"/>
    <s v="MC_AC10"/>
    <s v="Actualizar el manual de gestión de riesgo de la entidad "/>
    <s v="Manual actualizado"/>
    <n v="1"/>
    <d v="2026-03-01T00:00:00"/>
    <d v="2026-07-31T00:00:00"/>
    <n v="22.5"/>
    <s v="03. Gestión de Análisis y Mejora Continua"/>
    <m/>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8-10T00:00:00"/>
    <n v="0.5"/>
    <s v="Se evidenció que la acción se encuentra en ejecución, toda vez que mediante correo del 18 de junio de 2026 se remitieron documentos ajustados en materia de Gestión de Riesgos; no obstante, se encuentra pendiente la presentación del Mapa de Riesgos actualizado conforme a la metodología de la Guía 7."/>
    <s v="EN EJECUCIÓN"/>
    <m/>
    <s v="EFECTIVO"/>
    <s v="ABIERTO"/>
    <m/>
    <s v=""/>
    <s v=""/>
    <s v=""/>
    <s v=""/>
    <s v=""/>
    <s v=""/>
    <s v=""/>
    <m/>
    <m/>
    <m/>
    <s v="SIN INICIAR"/>
    <s v="EFECTIVO"/>
    <s v="ABIERTO"/>
    <m/>
    <s v=""/>
    <s v=""/>
    <s v=""/>
    <s v=""/>
    <s v=""/>
    <s v=""/>
    <s v=""/>
    <m/>
    <m/>
    <m/>
    <s v="SIN INICIAR"/>
    <s v="EFECTIVO"/>
    <s v="ABIERTO"/>
    <m/>
  </r>
  <r>
    <n v="569"/>
    <x v="0"/>
    <x v="7"/>
    <s v="Subdirección Administrativa y Financiera"/>
    <m/>
    <s v="2025_MC_H3"/>
    <n v="0"/>
    <x v="51"/>
    <x v="367"/>
    <m/>
    <s v=" - Falta de experticia en la actualización del mapa de riesgos de gestión y su matriz de controles por parte del proceso de Gestión Financiera._x000a_- Falta de personal para la orientación a las dependencias de la entidad en la identificación, prevención y actualización de los riesgos de gestión que puedan afectar el logro de sus objetivos."/>
    <s v="Falta de personal para la orientación a las dependencias de la entidad en la identificación, prevención y actualización de los riesgos de gestión que puedan afectar el logro de sus objetivos"/>
    <s v="Acción correctiva"/>
    <s v="MC_AC6"/>
    <s v="Actualizar el mapa de riesgo de acuerdo al monitoreo que realizan los enlaces de los procesos. "/>
    <s v="Mapa de Riesgos actualizado "/>
    <n v="1"/>
    <d v="2026-03-01T00:00:00"/>
    <d v="2026-07-31T00:00:00"/>
    <n v="22.5"/>
    <s v="03. Gestión de Análisis y Mejora Continua"/>
    <m/>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8-10T00:00:00"/>
    <n v="0.5"/>
    <s v="Se evidenció que la acción se encuentra en ejecución, toda vez que mediante correo del 18 de junio de 2026 se remitieron documentos ajustados en materia de Gestión de Riesgos; no obstante, se encuentra pendiente la presentación del Mapa de Riesgos actualizado conforme a la metodología de la Guía 7."/>
    <s v="EN EJECUCIÓN"/>
    <m/>
    <s v="EFECTIVO"/>
    <s v="ABIERTO"/>
    <m/>
    <s v=""/>
    <s v=""/>
    <s v=""/>
    <s v=""/>
    <s v=""/>
    <s v=""/>
    <s v=""/>
    <m/>
    <m/>
    <m/>
    <s v="SIN INICIAR"/>
    <s v="EFECTIVO"/>
    <s v="ABIERTO"/>
    <m/>
    <s v=""/>
    <s v=""/>
    <s v=""/>
    <s v=""/>
    <s v=""/>
    <s v=""/>
    <s v=""/>
    <m/>
    <m/>
    <m/>
    <s v="SIN INICIAR"/>
    <s v="EFECTIVO"/>
    <s v="ABIERTO"/>
    <m/>
  </r>
  <r>
    <n v="570"/>
    <x v="0"/>
    <x v="7"/>
    <s v="Subdirección Administrativa y Financiera"/>
    <m/>
    <s v="2025_TH_H1"/>
    <n v="1"/>
    <x v="51"/>
    <x v="368"/>
    <m/>
    <s v=" - Las necesidades de capacitación se realizan de forma general para toda la entidad._x000a_- No se identificaron las necesidades de capacitacion especificas para el proceso de Gestión Financiera. _x000a_- No existe una herramienta diseñada para el levantamiento de necesidades por procesos"/>
    <s v="No existe una herramienta diseñada para el levantamiento de necesidades por procesos"/>
    <s v="Acción correctiva"/>
    <s v="TH_AC3"/>
    <s v="Actualización del plan de capacitaciones con diagnostico de necesidades y ejecución"/>
    <s v="Plan de capacitación actualizados y ejecutado"/>
    <n v="1"/>
    <d v="2026-04-01T00:00:00"/>
    <d v="2026-12-31T00:00:00"/>
    <n v="40.5"/>
    <s v="11. Gestión del Talento Humano"/>
    <m/>
    <n v="0"/>
    <n v="0"/>
    <n v="0"/>
    <d v="2026-05-11T00:00:00"/>
    <s v="No se evidencia seguimiento"/>
    <n v="0"/>
    <x v="0"/>
    <d v="2026-05-15T00:00:00"/>
    <n v="0"/>
    <s v="No fue posible identificar evidencias para el presente período de análisis"/>
    <s v="SIN INICIAR"/>
    <s v="No aplica"/>
    <s v="No aplica"/>
    <s v="No aplica"/>
    <n v="0"/>
    <n v="0"/>
    <n v="0"/>
    <n v="46214"/>
    <s v="No se evidencia seguimiento"/>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571"/>
    <x v="0"/>
    <x v="8"/>
    <s v="Subdirección Administrativa y Financiera"/>
    <m/>
    <s v="2024_TH_H4"/>
    <n v="1"/>
    <x v="52"/>
    <x v="369"/>
    <m/>
    <s v="1. Falta de actualización oportuna de la base de datos institucional. _x000a_2. Falta de monitoreo de la calidad de los datos en el sistema SIGEP II._x000a_3. Falencias en los procesos internos de reporte al momento de las desvinculaciones de los servidores. _x000a_4. Desconocimiento del procedimiento Procedimiento Ingreso, Permanencia y Retiro de Funcionarios."/>
    <s v="Debilidades en los procesos internos en la actualización de la base de datos institucional, generando la inoportunidad de la actualización en SIGEP II "/>
    <s v="Acción correctiva"/>
    <s v="TH_AC49"/>
    <s v="Actualizar el procedimientos de retiro de servidores, incluyendo control de actualización base de datos institucional  "/>
    <s v="Procedimiento actualizado y socializado"/>
    <n v="1"/>
    <d v="2025-12-01T00:00:00"/>
    <d v="2026-02-28T00:00:00"/>
    <n v="13.05"/>
    <s v="11. Gestión del Talento Humano"/>
    <m/>
    <n v="0"/>
    <n v="0"/>
    <n v="0"/>
    <d v="2026-05-11T00:00:00"/>
    <s v="No se evidencia seguimiento"/>
    <n v="0"/>
    <x v="1"/>
    <d v="2026-05-15T00:00:00"/>
    <n v="0"/>
    <s v="No fue posible identificar evidencias para el presente período de análisis"/>
    <s v="VENCIDA"/>
    <s v="No aplica"/>
    <s v="No aplica"/>
    <s v="No aplica"/>
    <n v="0.5"/>
    <s v="se adjunta procedimiento, se encuentra en estudio para actualizar"/>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No se evidencia actualización del procedimiento"/>
    <n v="0"/>
    <s v="VENCIDO"/>
    <d v="2026-07-27T00:00:00"/>
    <n v="0"/>
    <s v="Se evidencio que la accion formulada carece de soportes que permitan verificar el cumplimiento de la actividad"/>
    <s v="VENCIDA"/>
    <m/>
    <s v="EFECTIVO"/>
    <s v="ABIERTO"/>
    <m/>
    <s v=""/>
    <s v=""/>
    <s v=""/>
    <s v=""/>
    <s v=""/>
    <s v=""/>
    <s v=""/>
    <m/>
    <m/>
    <m/>
    <s v="SIN INICIAR"/>
    <s v="EFECTIVO"/>
    <s v="ABIERTO"/>
    <m/>
    <s v=""/>
    <s v=""/>
    <s v=""/>
    <s v=""/>
    <s v=""/>
    <s v=""/>
    <s v=""/>
    <m/>
    <m/>
    <m/>
    <s v="SIN INICIAR"/>
    <s v="EFECTIVO"/>
    <s v="ABIERTO"/>
    <m/>
  </r>
  <r>
    <n v="572"/>
    <x v="0"/>
    <x v="8"/>
    <s v="Subdirección Administrativa y Financiera"/>
    <m/>
    <s v="2024_TH_H4"/>
    <n v="0"/>
    <x v="52"/>
    <x v="369"/>
    <m/>
    <s v="1. Falta de actualización oportuna de la base de datos institucional. _x000a_2. Falta de monitoreo de la calidad de los datos en el sistema SIGEP II._x000a_3. Falencias en los procesos internos de reporte al momento de las desvinculaciones de los servidores. _x000a_4. Desconocimiento del procedimiento Procedimiento Ingreso, Permanencia y Retiro de Funcionarios."/>
    <s v="Debilidades en los procesos internos en la actualización de la base de datos institucional, generando la inoportunidad de la actualización en SIGEP II "/>
    <s v="Acción correctiva"/>
    <s v="TH_AC50"/>
    <s v="Actualizar  la Base de Datos Institucional, con las novedades de retiro de funcionarios y actualizar el Aplicativo SIGEP II con la novedad de retito de los cuatro (4) funcionarios "/>
    <s v="Base de Datos Institucional actualizada con la novedad  de retiro de funcionarios cuatro (4) funcionarios y Aplicativo SIGEP II actualizado"/>
    <n v="4"/>
    <d v="2025-12-01T00:00:00"/>
    <d v="2025-12-31T00:00:00"/>
    <n v="4.5"/>
    <s v="11. Gestión del Talento Humano"/>
    <m/>
    <n v="0"/>
    <n v="0"/>
    <n v="0"/>
    <d v="2026-05-11T00:00:00"/>
    <s v="No se evidencia seguimiento"/>
    <n v="0"/>
    <x v="1"/>
    <d v="2026-05-15T00:00:00"/>
    <n v="0"/>
    <s v="No fue posible identificar evidencias para el presente período de análisis"/>
    <s v="VENCIDA"/>
    <s v="No aplica"/>
    <s v="No aplica"/>
    <s v="No aplica"/>
    <n v="1"/>
    <s v="se adjunta base de datos actualizad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incluye información de solicitud de publicación. No se adjuntan evidencias de su cargue en página web"/>
    <n v="0.5"/>
    <s v="VENCIDO"/>
    <d v="2026-07-27T00:00:00"/>
    <n v="0.5"/>
    <s v="Se evidencio avance en la accion formulada con la sollicitud de publicacion careciendo de la totalidad de la ejecucion de la publicacion en la pagina web de la entidad"/>
    <s v="VENCIDA"/>
    <m/>
    <s v="EFECTIVO"/>
    <s v="ABIERTO"/>
    <m/>
    <s v=""/>
    <s v=""/>
    <s v=""/>
    <s v=""/>
    <s v=""/>
    <s v=""/>
    <s v=""/>
    <m/>
    <m/>
    <m/>
    <s v="SIN INICIAR"/>
    <s v="EFECTIVO"/>
    <s v="ABIERTO"/>
    <m/>
    <s v=""/>
    <s v=""/>
    <s v=""/>
    <s v=""/>
    <s v=""/>
    <s v=""/>
    <s v=""/>
    <m/>
    <m/>
    <m/>
    <s v="SIN INICIAR"/>
    <s v="EFECTIVO"/>
    <s v="ABIERTO"/>
    <m/>
  </r>
  <r>
    <n v="573"/>
    <x v="0"/>
    <x v="8"/>
    <s v="Subdirección Administrativa y Financiera"/>
    <m/>
    <s v="2024_TH_H4"/>
    <n v="0"/>
    <x v="52"/>
    <x v="369"/>
    <m/>
    <s v="1. Falta de actualización oportuna de la base de datos institucional. _x000a_2. Falta de monitoreo de la calidad de los datos en el sistema SIGEP II._x000a_3. Falencias en los procesos internos de reporte al momento de las desvinculaciones de los servidores. _x000a_4. Desconocimiento del procedimiento - Procedimiento Ingreso, Permanencia y Retiro de Funcionarios."/>
    <s v="Debilidades en los procesos internos en la actualización de la base de datos institucional, generando la inoportunidad de la actualización en SIGEP II "/>
    <s v="Acción correctiva"/>
    <s v="TH_AC51"/>
    <s v="Capacitación a los servidores públicos y/o contratistas encargados del procesos de Ingresos y Retiro de los funcionarios"/>
    <s v="Capacitaciones realizadas a los integrantes del proceso de Gestión Talento Humano"/>
    <n v="1"/>
    <d v="2025-12-01T00:00:00"/>
    <d v="2026-02-28T00:00:00"/>
    <n v="13.05"/>
    <s v="11. Gestión del Talento Humano"/>
    <m/>
    <n v="0"/>
    <n v="0"/>
    <n v="0"/>
    <d v="2026-05-11T00:00:00"/>
    <s v="No se evidencia seguimiento"/>
    <n v="0"/>
    <x v="1"/>
    <d v="2026-05-15T00:00:00"/>
    <n v="0"/>
    <s v="No fue posible identificar evidencias para el presente período de análisis"/>
    <s v="VENCIDA"/>
    <s v="No aplica"/>
    <s v="No aplica"/>
    <s v="No aplica"/>
    <n v="0"/>
    <s v="no se ha hecho"/>
    <n v="0"/>
    <n v="46214"/>
    <s v="No se evidencia seguimiento"/>
    <n v="0"/>
    <s v="VENCIDO"/>
    <d v="2026-07-27T00:00:00"/>
    <n v="0"/>
    <s v="Se evidencio que la accion formulada carece de soportes que permitan verificar el cumplimiento de la actividad"/>
    <s v="VENCIDA"/>
    <m/>
    <s v="EFECTIVO"/>
    <s v="ABIERTO"/>
    <m/>
    <s v=""/>
    <s v=""/>
    <s v=""/>
    <s v=""/>
    <s v=""/>
    <s v=""/>
    <s v=""/>
    <m/>
    <m/>
    <m/>
    <s v="SIN INICIAR"/>
    <s v="EFECTIVO"/>
    <s v="ABIERTO"/>
    <m/>
    <s v=""/>
    <s v=""/>
    <s v=""/>
    <s v=""/>
    <s v=""/>
    <s v=""/>
    <s v=""/>
    <m/>
    <m/>
    <m/>
    <s v="SIN INICIAR"/>
    <s v="EFECTIVO"/>
    <s v="ABIERTO"/>
    <m/>
  </r>
  <r>
    <n v="574"/>
    <x v="0"/>
    <x v="8"/>
    <s v="Subdirección Administrativa y Financiera"/>
    <m/>
    <s v="2024_CO_H6"/>
    <n v="1"/>
    <x v="52"/>
    <x v="370"/>
    <m/>
    <s v="1. El gestor y/o contratista encargado de habilitar al proveedor (contratista) no tiene el conocimiento adecuado o no sigue los procedimientos correctos para asegurar el registro._x000a_2. En el procedimiento para la gestión contractual no contempla el registro de proveedor (contratista) en SIGEP II _x000a_3. Falta de control al momento de verificar que el proveedor cuente con el registro en SIGEP II, registrado con la entidad asociada a la DNBC.  "/>
    <s v="Debilidades en la habilitación y registro de los proveedores (contratista) en el SIGEP II. "/>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s v="27/072026"/>
    <n v="0"/>
    <s v="No se evidencia soporte de avance en la actividad"/>
    <s v="SIN INICIAR"/>
    <m/>
    <s v="EFECTIVO"/>
    <s v="ABIERTO"/>
    <m/>
    <s v=""/>
    <s v=""/>
    <s v=""/>
    <s v=""/>
    <s v=""/>
    <s v=""/>
    <s v=""/>
    <m/>
    <m/>
    <m/>
    <s v="SIN INICIAR"/>
    <s v="EFECTIVO"/>
    <s v="ABIERTO"/>
    <m/>
    <s v=""/>
    <s v=""/>
    <s v=""/>
    <s v=""/>
    <s v=""/>
    <s v=""/>
    <s v=""/>
    <m/>
    <m/>
    <m/>
    <s v="SIN INICIAR"/>
    <s v="EFECTIVO"/>
    <s v="ABIERTO"/>
    <m/>
  </r>
  <r>
    <n v="575"/>
    <x v="0"/>
    <x v="8"/>
    <s v="Subdirección Administrativa y Financiera"/>
    <m/>
    <s v="2024_CO_H1"/>
    <n v="1"/>
    <x v="52"/>
    <x v="371"/>
    <m/>
    <s v="1. Falta por parte de la entidad DNBC, habilitación al proveedor (contratista) en el SIGEP II_x000a_2. En el procedimiento para la gestión contractual no contempla el registro de proveedor (contratista) en SIGEP II _x000a_3. Falta de control al momento de verificar que el proveedor (contratista) cuente con el registro en SIGEP II, asociada a por la entidad DNBC.  "/>
    <s v="Debilidad en la identificacion de controles respecto de la presentación de la declaración de bienes y rentas de los contratistas de prestacion de servicio.   "/>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576"/>
    <x v="0"/>
    <x v="8"/>
    <s v="Subdirección Administrativa y Financiera"/>
    <m/>
    <s v="2024_CO_H2"/>
    <n v="1"/>
    <x v="52"/>
    <x v="372"/>
    <m/>
    <s v="1. Falta por parte de la entidad DNBC, habilitación al proveedor (contratista) en el SIGEP II_x000a_2. En el procedimiento para la gestión contractual no contempla el registro de proveedor (contratista) en SIGEP II _x000a_3. Falta de control al momento de verificar que el proveedor (contratista) cuente con la asignación de ingresos  SIGEP II, asociado a por la entidad DNBC.  "/>
    <s v="Debilidad en la asignación de roles a los contratistas para acceder al SIGEP II"/>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577"/>
    <x v="0"/>
    <x v="8"/>
    <s v="Subdirección Administrativa y Financiera"/>
    <m/>
    <s v="2024_CO_H4"/>
    <n v="1"/>
    <x v="52"/>
    <x v="373"/>
    <m/>
    <s v="1. Falta de capacitación a los contratistas investidos con el rol de Operador de contratos._x000a_2. En el procedimiento para la gestión contractual no se encuentra documentado el registro de los contratos de prestación de servicios en SIGEP II._x000a_3. Falta de creación y registro de los contratos de prestación de servicios en SIGEP II. "/>
    <s v="Debilidades en la creación y registro de los contratos de prestación de servicios en  SIGEP II. "/>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578"/>
    <x v="0"/>
    <x v="8"/>
    <s v="Subdirección Administrativa y Financiera"/>
    <m/>
    <s v="2024_CO_H3"/>
    <n v="1"/>
    <x v="52"/>
    <x v="374"/>
    <m/>
    <s v="1. Falta de actualización oportuna de la base de datos institucional. _x000a_2. Falta de monitoreo de la calidad de los datos en el sistema SIGEP II._x000a_3.  Falta de diligencia en la acutalización y validación de la información en el sistema SIGEP II "/>
    <s v="Debilidades en la actualización de la información de los contratistas en el SIGEP II."/>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579"/>
    <x v="0"/>
    <x v="8"/>
    <s v="Subdirección Administrativa y Financiera"/>
    <m/>
    <s v="2024_TH_H1"/>
    <n v="1"/>
    <x v="52"/>
    <x v="375"/>
    <m/>
    <s v="1. Falta de monitoreo de la calidad de los datos registrados en el sistema SIGEP II. _x000a_2. Por falta de capacitación al servidor público y/o contratista encargado del registro en el SIGEP II_x000a_3. Debilidad en la aplicación de controles por parte del proceso de talento humano  "/>
    <s v="Debilidad en la identificación de controles respecto de la información registrada en el SIGEP II "/>
    <s v="Acción correctiva"/>
    <s v="TH_AC28"/>
    <s v="Solictar diligenciamiento de encuesta de Perfil Sociodemografico"/>
    <s v="Solicitudes de Información realizada_x000a_"/>
    <n v="2"/>
    <d v="2026-03-01T00:00:00"/>
    <d v="2026-12-31T00:00:00"/>
    <n v="45"/>
    <s v="11. Gestión del Talento Humano"/>
    <m/>
    <n v="0"/>
    <n v="0"/>
    <n v="0"/>
    <d v="2026-05-11T00:00:00"/>
    <s v="No se evidencia seguimiento"/>
    <n v="0"/>
    <x v="0"/>
    <d v="2026-05-15T00:00:00"/>
    <n v="0"/>
    <s v="No fue posible identificar evidencias para el presente período de análisis"/>
    <s v="SIN INICIAR"/>
    <s v="No aplica"/>
    <s v="No aplica"/>
    <s v="No aplica"/>
    <n v="1"/>
    <s v="se adjunta reporte de encuesta"/>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información sobre la encuesta sociodemografica realizada en el 2026. Información primer semestre"/>
    <n v="0.5"/>
    <s v="EN EJECUCIÓN"/>
    <d v="2026-07-27T00:00:00"/>
    <n v="0.5"/>
    <s v="Se evidencia avances en la encuesta sociodemografica vig 2026 y informacion del primer trimestre como accion cnte la actividad"/>
    <s v="EN EJECUCIÓN"/>
    <m/>
    <s v="EFECTIVO"/>
    <s v="ABIERTO"/>
    <m/>
    <s v=""/>
    <s v=""/>
    <s v=""/>
    <s v=""/>
    <s v=""/>
    <s v=""/>
    <s v=""/>
    <m/>
    <m/>
    <m/>
    <s v="SIN INICIAR"/>
    <s v="EFECTIVO"/>
    <s v="ABIERTO"/>
    <m/>
    <s v=""/>
    <s v=""/>
    <s v=""/>
    <s v=""/>
    <s v=""/>
    <s v=""/>
    <s v=""/>
    <m/>
    <m/>
    <m/>
    <s v="SIN INICIAR"/>
    <s v="EFECTIVO"/>
    <s v="ABIERTO"/>
    <m/>
  </r>
  <r>
    <n v="580"/>
    <x v="0"/>
    <x v="8"/>
    <s v="Subdirección Administrativa y Financiera"/>
    <m/>
    <s v="2024_TH_H1"/>
    <n v="0"/>
    <x v="52"/>
    <x v="375"/>
    <m/>
    <s v="1. Falta de monitoreo de la calidad de los datos registrados en el sistema SIGEP II. _x000a_2. Por falta de capacitación al servidor público y/o contratista encargado del registro en el SIGEP II_x000a_3. Debilidad en la aplicación de controles por parte del proceso de talento humano  "/>
    <s v="Debilidad en la identificación de controles respecto de la información registrada en el SIGEP II "/>
    <s v="Acción correctiva"/>
    <s v="TH_AC29"/>
    <s v="Informe de depuración de la base de datos del perfil sociodemográfico con el fin de eliminar servidores públicos que ya no trabajan en la DNBC"/>
    <s v="Informes Realizados"/>
    <n v="2"/>
    <d v="2026-03-01T00:00:00"/>
    <d v="2026-12-31T00:00:00"/>
    <n v="45"/>
    <s v="11. Gestión del Talento Humano"/>
    <m/>
    <n v="0"/>
    <n v="0"/>
    <n v="0"/>
    <d v="2026-05-11T00:00:00"/>
    <s v="No se evidencia seguimiento"/>
    <n v="0"/>
    <x v="0"/>
    <d v="2026-05-15T00:00:00"/>
    <n v="0"/>
    <s v="No fue posible identificar evidencias para el presente período de análisis"/>
    <s v="SIN INICIAR"/>
    <s v="No aplica"/>
    <s v="No aplica"/>
    <s v="No aplica"/>
    <n v="1"/>
    <s v="se adjunta la base de datos depurada"/>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bases de datos de información. No se evidencia elaboración de informe"/>
    <n v="0.5"/>
    <s v="EN EJECUCIÓN"/>
    <d v="2026-07-27T00:00:00"/>
    <n v="0.5"/>
    <s v="Se evidencia avances en base de datos de relacion de informacion de la actividad"/>
    <s v="EN EJECUCIÓN"/>
    <m/>
    <s v="EFECTIVO"/>
    <s v="ABIERTO"/>
    <m/>
    <s v=""/>
    <s v=""/>
    <s v=""/>
    <s v=""/>
    <s v=""/>
    <s v=""/>
    <s v=""/>
    <m/>
    <m/>
    <m/>
    <s v="SIN INICIAR"/>
    <s v="EFECTIVO"/>
    <s v="ABIERTO"/>
    <m/>
    <s v=""/>
    <s v=""/>
    <s v=""/>
    <s v=""/>
    <s v=""/>
    <s v=""/>
    <s v=""/>
    <m/>
    <m/>
    <m/>
    <s v="SIN INICIAR"/>
    <s v="EFECTIVO"/>
    <s v="ABIERTO"/>
    <m/>
  </r>
  <r>
    <n v="581"/>
    <x v="0"/>
    <x v="8"/>
    <s v="Subdirección Administrativa y Financiera"/>
    <m/>
    <s v="2024_TH_H1"/>
    <n v="0"/>
    <x v="52"/>
    <x v="375"/>
    <m/>
    <s v="1. Falta de monitoreo de la calidad de los datos registrados en el sistema SIGEP II. _x000a_2. Por falta de capacitación al servidor público y/o contratista encargado del registro en el SIGEP II_x000a_3. Debilidad en la aplicación de controles por parte del proceso de talento humano  "/>
    <s v="Debilidad en la identificacion de controles respecto de la información registrada en el SIGEP II "/>
    <s v="Acción correctiva"/>
    <s v="TH_AC52"/>
    <s v="Informe de cruce de información de encuesta de Perfil Sociodemografico vs registro sigep Funcionarios"/>
    <s v="Informes Realizados"/>
    <n v="2"/>
    <d v="2026-03-01T00:00:00"/>
    <d v="2026-12-31T00:00:00"/>
    <n v="45"/>
    <s v="11. Gestión del Talento Humano"/>
    <m/>
    <n v="0"/>
    <n v="0"/>
    <n v="0"/>
    <d v="2026-05-11T00:00:00"/>
    <s v="No se evidencia seguimiento"/>
    <n v="0"/>
    <x v="0"/>
    <d v="2026-05-15T00:00:00"/>
    <n v="0"/>
    <s v="No fue posible identificar evidencias para el presente período de análisis"/>
    <s v="SIN INICIAR"/>
    <s v="No aplica"/>
    <s v="No aplica"/>
    <s v="No aplica"/>
    <n v="1"/>
    <s v="se adjunta informe"/>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incluye base de datos con cruce de información . Se sugiere para el sgundo semestre remitir evidencias sobre socialización con lider del proceso"/>
    <n v="0.5"/>
    <s v="EN EJECUCIÓN"/>
    <d v="2026-07-27T00:00:00"/>
    <n v="0.5"/>
    <s v="Se evidencia avances en base de datos de relacion de informacion de la actividad"/>
    <s v="EN EJECUCIÓN"/>
    <m/>
    <s v="EFECTIVO"/>
    <s v="ABIERTO"/>
    <m/>
    <s v=""/>
    <s v=""/>
    <s v=""/>
    <s v=""/>
    <s v=""/>
    <s v=""/>
    <s v=""/>
    <m/>
    <m/>
    <m/>
    <s v="SIN INICIAR"/>
    <s v="EFECTIVO"/>
    <s v="ABIERTO"/>
    <m/>
    <s v=""/>
    <s v=""/>
    <s v=""/>
    <s v=""/>
    <s v=""/>
    <s v=""/>
    <s v=""/>
    <m/>
    <m/>
    <m/>
    <s v="SIN INICIAR"/>
    <s v="EFECTIVO"/>
    <s v="ABIERTO"/>
    <m/>
  </r>
  <r>
    <n v="582"/>
    <x v="0"/>
    <x v="8"/>
    <s v="Subdirección Administrativa y Financiera"/>
    <m/>
    <s v="2024_CO_H5"/>
    <n v="1"/>
    <x v="52"/>
    <x v="376"/>
    <m/>
    <s v="1. Falta de actualización oportuna de la base de datos institucional. _x000a_2. Falta de monitoreo de la calidad de los datos registrados en el sistema SIGEP II, respecto de los contratistas. _x000a_3. Debilidad en la aplicación de controles por parte del proceso de Gestión Contractual, al momento de validar la información registrada por los contratistas. "/>
    <s v="Debilidad en la identificación de controles por parte del proceso de Gestión Contractual al momento de validar la información registrada en el SIGEP II"/>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s v="SIN INICIAR"/>
    <m/>
    <s v="EFECTIVO"/>
    <s v="ABIERTO"/>
    <m/>
    <s v=""/>
    <s v=""/>
    <s v=""/>
    <s v=""/>
    <s v=""/>
    <s v=""/>
    <s v=""/>
    <m/>
    <m/>
    <m/>
    <s v="SIN INICIAR"/>
    <s v="EFECTIVO"/>
    <s v="ABIERTO"/>
    <m/>
    <s v=""/>
    <s v=""/>
    <s v=""/>
    <s v=""/>
    <s v=""/>
    <s v=""/>
    <s v=""/>
    <m/>
    <m/>
    <m/>
    <s v="SIN INICIAR"/>
    <s v="EFECTIVO"/>
    <s v="ABIERTO"/>
    <m/>
  </r>
  <r>
    <n v="583"/>
    <x v="0"/>
    <x v="8"/>
    <s v="Subdirección Administrativa y Financiera"/>
    <m/>
    <s v="2024_TH_H2"/>
    <n v="1"/>
    <x v="52"/>
    <x v="377"/>
    <m/>
    <s v="1. Por falta de capacitación al servidor público y/o contratista encargado del registro en el SIGEP II _x000a_2.  Ausencia de controles en el proceso de registro que detecten y eviten clasificaciones erróneas_x000a_3. Falta de atención del servidor público y/o contratista encargado del registro en el SIGEP II "/>
    <s v="Debilidades en la creación y registro en  SIGEP II. "/>
    <s v="Acción correctiva"/>
    <s v="TH_AC53"/>
    <s v="Actualizar el procedimiento de Ingresos, Permanecia y Retiro de Funcionario (PC-TH-04), estableciendo controles para validar el tipo de vinculación antes del registro definitivo en la plataforma"/>
    <s v="Procedimiento actualizado y socializado"/>
    <n v="1"/>
    <d v="2025-12-01T00:00:00"/>
    <d v="2026-02-28T00:00:00"/>
    <n v="13.05"/>
    <s v="11. Gestión del Talento Humano"/>
    <m/>
    <n v="0"/>
    <n v="0"/>
    <n v="0"/>
    <d v="2026-05-11T00:00:00"/>
    <s v="No se evidencia seguimiento"/>
    <n v="0"/>
    <x v="1"/>
    <d v="2026-05-15T00:00:00"/>
    <n v="0"/>
    <s v="No fue posible identificar evidencias para el presente período de análisis"/>
    <s v="VENCIDA"/>
    <s v="No aplica"/>
    <s v="No aplica"/>
    <s v="No aplica"/>
    <n v="0.5"/>
    <s v="se adjunta procedimiento, se encuentra en estudio para actualizar"/>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No se evidencia actualización del procedimiento"/>
    <n v="0"/>
    <s v="VENCIDO"/>
    <d v="2026-07-27T00:00:00"/>
    <n v="0"/>
    <s v="Se evidencio que la accion formulada carece de soportes que permitan verificar el cumplimiento de la actividad"/>
    <s v="VENCIDA"/>
    <m/>
    <s v="EFECTIVO"/>
    <s v="ABIERTO"/>
    <m/>
    <s v=""/>
    <s v=""/>
    <s v=""/>
    <s v=""/>
    <s v=""/>
    <s v=""/>
    <s v=""/>
    <m/>
    <m/>
    <m/>
    <s v="SIN INICIAR"/>
    <s v="EFECTIVO"/>
    <s v="ABIERTO"/>
    <m/>
    <s v=""/>
    <s v=""/>
    <s v=""/>
    <s v=""/>
    <s v=""/>
    <s v=""/>
    <s v=""/>
    <m/>
    <m/>
    <m/>
    <s v="SIN INICIAR"/>
    <s v="EFECTIVO"/>
    <s v="ABIERTO"/>
    <m/>
  </r>
  <r>
    <n v="584"/>
    <x v="0"/>
    <x v="8"/>
    <s v="Subdirección Administrativa y Financiera"/>
    <m/>
    <s v="2024_TH_H3"/>
    <n v="1"/>
    <x v="52"/>
    <x v="378"/>
    <m/>
    <s v="1. Por falta de capacitación al servidor público y/o contratista encargado del registro en el SIGEP II _x000a_2.  Ausencia de controles en el proceso de registro que detecten y eviten clasificaciones erróneas_x000a_3. Falta de controles para la asiganción de roles o verificación de vinculos "/>
    <s v="Debilidades en la creación y registro en  SIGEP II. "/>
    <s v="Acción correctiva"/>
    <s v="TH_AC53"/>
    <s v="Actualizar el procedimiento de Ingresos, Permanecia y Retiro de Funcionario (PC-TH-04), estableciendo control establecer un control cruzado periódico entre la base de datos institucional y la información del SIGEP II con responsables definidos y trazabilidad"/>
    <s v="Procedimiento actualizado y socializado"/>
    <n v="1"/>
    <d v="2025-12-01T00:00:00"/>
    <d v="2026-02-28T00:00:00"/>
    <n v="13.05"/>
    <s v="11. Gestión del Talento Humano"/>
    <m/>
    <n v="0"/>
    <n v="0"/>
    <n v="0"/>
    <d v="2026-05-11T00:00:00"/>
    <s v="No se evidencia seguimiento"/>
    <n v="0"/>
    <x v="1"/>
    <d v="2026-05-15T00:00:00"/>
    <n v="0"/>
    <s v="No fue posible identificar evidencias para el presente período de análisis"/>
    <s v="VENCIDA"/>
    <s v="No aplica"/>
    <s v="No aplica"/>
    <s v="No aplica"/>
    <n v="0.5"/>
    <s v="se adjunta procedimiento, se encuentra en estudio para actualizar"/>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No se evidencia actualización del procedimiento"/>
    <n v="0"/>
    <s v="VENCIDO"/>
    <d v="2026-07-27T00:00:00"/>
    <n v="0"/>
    <s v="Se evidencio que la accion formulada carece de soportes que permitan verificar el cumplimiento de la actividad"/>
    <s v="VENCIDA"/>
    <m/>
    <s v="EFECTIVO"/>
    <s v="ABIERTO"/>
    <m/>
    <s v=""/>
    <s v=""/>
    <s v=""/>
    <s v=""/>
    <s v=""/>
    <s v=""/>
    <s v=""/>
    <m/>
    <m/>
    <m/>
    <s v="SIN INICIAR"/>
    <s v="EFECTIVO"/>
    <s v="ABIERTO"/>
    <m/>
    <s v=""/>
    <s v=""/>
    <s v=""/>
    <s v=""/>
    <s v=""/>
    <s v=""/>
    <s v=""/>
    <m/>
    <m/>
    <m/>
    <s v="SIN INICIAR"/>
    <s v="EFECTIVO"/>
    <s v="ABIERTO"/>
    <m/>
  </r>
  <r>
    <n v="585"/>
    <x v="0"/>
    <x v="8"/>
    <s v="Subdirección Administrativa y Financiera"/>
    <m/>
    <s v="2024_TH_H3"/>
    <n v="0"/>
    <x v="52"/>
    <x v="378"/>
    <m/>
    <s v="1. Por falta de capacitación al servidor público y/o contratista encargado del registro en el SIGEP II _x000a_2.  Ausencia de controles en el proceso de registro que detecten y eviten clasificaciones erróneas_x000a_3. Falta de controles para la asiganción de roles o verificación de vinculos "/>
    <s v="Debilidades en la creación y registro en  SIGEP II. "/>
    <s v="Acción correctiva"/>
    <s v="TH_AC54"/>
    <s v="Actualizar y depurar los registros de roles de contratistas y servidores públicos en SIGEP II, eliminando aquellos que no hacen parte de la entidad"/>
    <s v="Registro en SIGEP II actulizados"/>
    <n v="1"/>
    <d v="2025-12-01T00:00:00"/>
    <d v="2025-12-31T00:00:00"/>
    <n v="4.5"/>
    <s v="11. Gestión del Talento Humano"/>
    <m/>
    <n v="0"/>
    <n v="0"/>
    <n v="0"/>
    <d v="2026-05-11T00:00:00"/>
    <s v="No se evidencia seguimiento"/>
    <n v="0"/>
    <x v="1"/>
    <d v="2026-05-15T00:00:00"/>
    <n v="0"/>
    <s v="No fue posible identificar evidencias para el presente período de análisis"/>
    <s v="VENCIDA"/>
    <s v="No aplica"/>
    <s v="No aplica"/>
    <s v="No aplica"/>
    <n v="1"/>
    <s v="se adjunta reporte"/>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No hay claridad de los sopotes como dan cumplimiento a la actividad"/>
    <n v="0"/>
    <s v="VENCIDO"/>
    <d v="2026-07-27T00:00:00"/>
    <n v="0"/>
    <s v="Se evidencio que la accion formulada carece de soportes que permitan verificar el cumplimiento de la actividad"/>
    <s v="VENCIDA"/>
    <m/>
    <s v="EFECTIVO"/>
    <s v="ABIERTO"/>
    <m/>
    <s v=""/>
    <s v=""/>
    <s v=""/>
    <s v=""/>
    <s v=""/>
    <s v=""/>
    <s v=""/>
    <m/>
    <m/>
    <m/>
    <s v="SIN INICIAR"/>
    <s v="EFECTIVO"/>
    <s v="ABIERTO"/>
    <m/>
    <s v=""/>
    <s v=""/>
    <s v=""/>
    <s v=""/>
    <s v=""/>
    <s v=""/>
    <s v=""/>
    <m/>
    <m/>
    <m/>
    <s v="SIN INICIAR"/>
    <s v="EFECTIVO"/>
    <s v="ABIERTO"/>
    <m/>
  </r>
  <r>
    <n v="586"/>
    <x v="0"/>
    <x v="7"/>
    <s v="Dirección General"/>
    <m/>
    <s v="2025_DI_H5"/>
    <n v="1"/>
    <x v="53"/>
    <x v="379"/>
    <s v="INTEGRIDAD"/>
    <s v="1. No se presentó justificación por parte de los miembros del comité que no asistieron. 2. No se realizó la anotacion en el acta de que no se presentó la justificación, toda vez que no se requiere, en tanto exista quorum deliberatorio. 3.No existe un mecanismo estandarisado dentro del comite de conciliacion para solicitar, registar y adjuntar las justificaciones de inasistencia antes o durante la sesion, lo que genera que algunas de las inasistencias queden consignadas dentro del acta sin la respectiva justificacion escrtita."/>
    <s v="No existe un mecanismo estandarizado dentro del comite de conciliacion para solicitar, registar y adjuntar las justificaciones de inasistencia antes o durante la sesion, lo que genera que algunas de las inasistencias queden consignadas dentro del acta sin la respectiva justificacion escrtita."/>
    <s v="Acción correctiva"/>
    <s v="DI_AC31"/>
    <s v="Se solicitará en el correo de convocatoria se informe si algunos de los miembros del comité se ausentará del mismo, para en ese exclusivo caso dejarlo consignado en el acta, por escrito ."/>
    <s v="Correo electrónicos de convocatoria"/>
    <n v="3"/>
    <d v="2025-11-20T00:00:00"/>
    <d v="2025-12-31T00:00:00"/>
    <n v="6.1499999999999995"/>
    <s v="12. Gestión de Asuntos Disciplinarios"/>
    <m/>
    <n v="1"/>
    <s v="Se anexa los correos de convocatoria en los cuales se solicita que en caso de ausencia, se informe, esta actividad de reportar excusas por la ausencia depende única y exclusivamente de los miembros del comité."/>
    <s v="https://dnbcgovco-my.sharepoint.com/:f:/g/personal/planeacion_dnbc_gov_co/IgCBE5aHG9uFRabZ-tLSe3N-AVAL2iymqTlBxwA-RSGf40Q?e=dQSRak"/>
    <d v="2026-05-11T00:00:00"/>
    <s v="Se realizará revisión de evidencias para validar linea con requerimientos de ley , y dar su respectivo cumplimiento."/>
    <n v="1"/>
    <x v="2"/>
    <d v="2026-05-15T00:00:00"/>
    <n v="1"/>
    <s v="Se evidenciaron correos electrónicos de convocatoria de fechas 17 de febrero, 16 de marzo y 13 de abril de 2026, en los cuales se solicita a los miembros del Comité informar su ausencia en caso de no poder asistir. El soporte permite verificar la ejecución de la actividad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587"/>
    <x v="0"/>
    <x v="7"/>
    <s v="Dirección General"/>
    <m/>
    <s v="2025_DI_H4"/>
    <n v="1"/>
    <x v="53"/>
    <x v="380"/>
    <s v="INTEGRIDAD"/>
    <s v="1.Falta de control y revisión técnica de las actas del Comité de Conciliación antes de su aprobación y firma, lo que permitió que quedaran vacíos en el registro de la votación._x000a__x000a_2.  Se presenta errores involuntarios de transcripción en el acta._x000a__x000a_3. Ausencia de una revisión técnica previa de las actas antes de su firma, que verifique el cumplimiento de los requisitos mínimos exigidos (quórum, votación, sentido de la decisión y constancias). "/>
    <s v="Ausencia de una revisión técnica previa de las actas antes de su firma, que verifique el cumplimiento de los requisitos mínimos exigidos (quórum, votación, sentido de la decisión y constancias)."/>
    <s v="Acción correctiva"/>
    <s v="DI_AC32"/>
    <s v="_x000a_Emitir certificación en la que conste la decisión del comité de no conciliar."/>
    <s v="Certificación  escrita de la subsanación "/>
    <n v="1"/>
    <d v="2025-11-20T00:00:00"/>
    <d v="2025-12-31T00:00:00"/>
    <n v="6.1499999999999995"/>
    <s v="12. Gestión de Asuntos Disciplinarios"/>
    <m/>
    <n v="1"/>
    <s v="Se anexa la certifiación proferida por la Secretaria Técnica del Comité de Conciliación, donde consta la decisión de NO CONCILIAR."/>
    <s v="https://dnbcgovco-my.sharepoint.com/:f:/g/personal/planeacion_dnbc_gov_co/IgCrnPRElaqjS4bFmXSVqtNvAfTT2iq8RGGdgk3Wq10jakc?e=sIBPOE"/>
    <d v="2026-05-11T00:00:00"/>
    <s v="Se presentó evidencia de subsanación de la respectiva acta "/>
    <n v="1"/>
    <x v="2"/>
    <d v="2026-05-15T00:00:00"/>
    <n v="1"/>
    <s v="Se presenta como evidencia la certificación expedida por la Secretaría Técnica del Comité de Conciliación, de fecha 30 de enero de 2025, en la que consta la decisión del Comité de no presentar fórmula conciliatoria dentro del proceso de conciliación extrajudicial. La evidencia aportada permite verificar la ejecución de la actividad formulada dentro del plazo establecido y el cumplimiento de la acción correctiv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588"/>
    <x v="0"/>
    <x v="7"/>
    <s v="Dirección General"/>
    <m/>
    <s v="2025_DI_H4"/>
    <n v="0"/>
    <x v="53"/>
    <x v="380"/>
    <s v="INTEGRIDAD"/>
    <s v="1.Falta de control y revisión técnica de las actas del Comité de Conciliación antes de su aprobación y firma, lo que permitió que quedaran vacíos en el registro de la votación._x000a__x000a_2.  Se presenta errores involuntarios de transcripción en el acta._x000a__x000a_3. Ausencia de una revisión técnica previa de las actas antes de su firma, que verifique el cumplimiento de los requisitos mínimos exigidos (quórum, votación, sentido de la decisión y constancias). "/>
    <s v="Ausencia de una revisión técnica previa de las actas antes de su firma, que verifique el cumplimiento de los requisitos mínimos exigidos (quórum, votación, sentido de la decisión y constancias)."/>
    <s v="Acción correctiva"/>
    <s v="DI_AC33"/>
    <s v="Remitir las actas suscriptas con  ocasión al  comité de conciliación previas a su aprobación"/>
    <s v="Actas remitidas "/>
    <n v="18"/>
    <d v="2026-03-01T00:00:00"/>
    <d v="2026-12-31T00:00:00"/>
    <n v="45"/>
    <s v="12. Gestión de Asuntos Disciplinarios"/>
    <m/>
    <n v="1"/>
    <s v="Se remiten las respectivas actas correspondientes al mes de marzo actas cinco y seis y la suscrita el mes de abril."/>
    <s v="https://dnbcgovco-my.sharepoint.com/:f:/g/personal/planeacion_dnbc_gov_co/IgBFH8o-Su4USqhQWjcOcrqmATUagG_3FOBB0vUGbenfSf0?e=7cpvWf"/>
    <d v="2026-05-11T00:00:00"/>
    <s v="Se remite información de 3 actas"/>
    <n v="0.16666666666666666"/>
    <x v="0"/>
    <d v="2026-05-15T00:00:00"/>
    <n v="0.25"/>
    <s v="Se evidencian como soportes los correos electrónicos de fechas 12 de marzo de 2026, 20 de marzo de 2026 y 16 de abril de 2026, mediante los cuales fueron remitidas para revisión las Actas No. 05, No. 06 y No. 07 del Comité de Conciliación, previo a su aprobación. Los soportes aportados permiten verificar la remisión de tres (3) actas conforme a la actividad formulada. En consecuencia, se evidencia una ejecución parcial de las actividades propuestas, toda vez que la acción contempla la remisión de dieciocho (18) actas durante la vigencia y el plazo para su cumplimiento se encuentra vigente."/>
    <s v="EN EJECUCIÓN"/>
    <s v="No aplica"/>
    <s v="No aplica"/>
    <s v="No aplica"/>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Sin reporte de información, se incluye seguimiento primer trimestre_x000a__x000a_Se remite información de 3 actas"/>
    <n v="0.16666666666666666"/>
    <s v="EN EJECUCIÓN"/>
    <d v="2026-07-27T00:00:00"/>
    <n v="0.2"/>
    <s v="Se evidencian como soportes los correos electrónicos de fechas 12 de marzo de 2026, 20 de marzo de 2026 y 16 de abril de 2026, mediante los cuales fueron remitidas para revisión las Actas No. 05, No. 06 y No. 07 del Comité de Conciliación, previo a su aprobación. Los soportes aportados permiten verificar la remisión de tres (3) actas conforme a la actividad formulada. En consecuencia, se evidencia una ejecución parcial de las actividades propuestas, toda vez que la acción contempla la remisión de dieciocho (18) actas durante la vigencia y el plazo para su cumplimiento se encuentra vigente."/>
    <s v="EN EJECUCIÓN"/>
    <m/>
    <s v="EFECTIVO"/>
    <s v="ABIERTO"/>
    <m/>
    <s v=""/>
    <s v=""/>
    <s v=""/>
    <s v=""/>
    <s v=""/>
    <s v=""/>
    <s v=""/>
    <m/>
    <m/>
    <m/>
    <s v="SIN INICIAR"/>
    <s v="EFECTIVO"/>
    <s v="ABIERTO"/>
    <m/>
    <s v=""/>
    <s v=""/>
    <s v=""/>
    <s v=""/>
    <s v=""/>
    <s v=""/>
    <s v=""/>
    <m/>
    <m/>
    <m/>
    <s v="SIN INICIAR"/>
    <s v="EFECTIVO"/>
    <s v="ABIERTO"/>
    <m/>
  </r>
  <r>
    <n v="589"/>
    <x v="0"/>
    <x v="7"/>
    <s v="Dirección General"/>
    <m/>
    <s v="2025_CJ_H2"/>
    <n v="1"/>
    <x v="53"/>
    <x v="381"/>
    <m/>
    <s v="1. Falta de conocimiento previo en el proceso de publicación de los informes del Comité de Conciliación, lo que impide garantizar el cumplimiento del plazo establecido._x000a__x000a_2. Ausencia de una actividad formal y responsable designado en los procedimientos jurídicos, que regule la publicación y trazabilidad de dichos informes en la página web institucional._x000a__x000a_3. Inexistencia de un procedimiento o instructivo operativo que establezca las etapas, responsables, tiempos y verificación del cumplimiento del artículo 24 de la Resolución 199 de 2024."/>
    <s v="Ausencia de una actividad formal y responsable designado en los procedimientos jurídicos, que regule la publicación y trazabilidad de dichos informes en la página web institucional."/>
    <s v="Acción correctiva"/>
    <s v="GJ_AC7"/>
    <s v="Publicar en la página web institucional los informes de gestión del Comité de Conciliación correspondientes al primer semestre de 2025.."/>
    <s v="Informes de conciliación cargados en la página web DNBC con fecha 10/11/2025"/>
    <n v="2"/>
    <d v="2025-11-20T00:00:00"/>
    <d v="2025-12-31T00:00:00"/>
    <n v="6.1499999999999995"/>
    <s v="16. Gestión Jurídica"/>
    <m/>
    <n v="0"/>
    <n v="0"/>
    <n v="0"/>
    <d v="2026-05-11T00:00:00"/>
    <s v="No se realizó seguimiento"/>
    <n v="0"/>
    <x v="1"/>
    <d v="2026-05-15T00:00:00"/>
    <n v="0"/>
    <s v="No fue posible identificar evidencias para el presente período de análisis"/>
    <s v="VENCIDA"/>
    <s v="No aplica"/>
    <s v="No aplica"/>
    <s v="No aplica"/>
    <n v="1"/>
    <s v="se adjunta soporte de publicacion en la pagina, asi como el informe de las actuaciones adelantadas por el proceso de gestion juridica"/>
    <s v="https://dnbcgovco-my.sharepoint.com/my?id=%2Fpersonal%2Fyerlis%5Fpeinado%5Fdnbc%5Fgov%5Fco%2FDocuments%2FDRIVE%20EVIDENCIAS%20ACCIONES%20DE%20MEJORA&amp;viewid=2bd0da41%2Dc24a%2D4219%2D9b50%2D3f7b97ed8c4c"/>
    <n v="46218"/>
    <s v="No se encuentra evidencias por parte del proceso"/>
    <n v="0"/>
    <s v="VENCIDO"/>
    <d v="2026-07-27T00:00:00"/>
    <n v="0"/>
    <s v="Se evidencio que la accion formulada carece de soportes que permitan verificar el cumplimiento de la actividad"/>
    <s v="VENCIDA"/>
    <m/>
    <s v="EFECTIVO"/>
    <s v="ABIERTO"/>
    <m/>
    <s v=""/>
    <s v=""/>
    <s v=""/>
    <s v=""/>
    <s v=""/>
    <s v=""/>
    <s v=""/>
    <m/>
    <m/>
    <m/>
    <s v="SIN INICIAR"/>
    <s v="EFECTIVO"/>
    <s v="ABIERTO"/>
    <m/>
    <s v=""/>
    <s v=""/>
    <s v=""/>
    <s v=""/>
    <s v=""/>
    <s v=""/>
    <s v=""/>
    <m/>
    <m/>
    <m/>
    <s v="SIN INICIAR"/>
    <s v="EFECTIVO"/>
    <s v="ABIERTO"/>
    <m/>
  </r>
  <r>
    <n v="590"/>
    <x v="0"/>
    <x v="7"/>
    <s v="Dirección General"/>
    <m/>
    <s v="2025_CJ_H3"/>
    <n v="1"/>
    <x v="53"/>
    <x v="382"/>
    <m/>
    <s v="1. Falta de articulación del proceso entre los roles (Abogado y Secretaría Técnica) dentro del Sistema._x000a__x000a_2. Falta de personal del área de gestión jurídica que apoye el diligenciamiento del sistema_x000a__x000a_3.La coordinación entre el perfil de abogado responsable del registro de las solicitudes de conciliacion y la Secretaria Tecnica no esta formalizada, lo que genera que los registros en Ekogui no se realicen antes de la convocatoria, imposibilitando la gestion de las sesiones dentro del sistema "/>
    <s v="La coordinación entre el perfil de abogado responsable del registro de las solicitudes de conciliacion y la Secretaria Tecnica no esta formalizada, lo que genera que los registros en Ekogui no se realicen antes de la convocatoria, imposibilitando la gestion de las sesiones dentro del sistema "/>
    <s v="Acción correctiva"/>
    <s v="GJ_AC8"/>
    <s v="Utilizar como unico mecanismo de convocatoria de dicho comite, la plataforma del Ekogui, para lo cual, el Rol de abogado, cargrara y/o creara la ficha tecnica,  y se enviara un correo electronico a  la Secretaria Tecnica para que adelante la convocatoria, al comite, ademas cargará el acta, de dicho comite,  a través de la misma plataforma eKogui. "/>
    <s v="Sesiones del comité de conciliación gestionadas a través del sistema e Kogui/Sesiones realizadas en el año y correos electronicos enviados como evidencias de las mismas."/>
    <n v="24"/>
    <d v="2026-01-01T00:00:00"/>
    <d v="2026-12-31T00:00:00"/>
    <n v="54"/>
    <s v="16. Gestión Jurídica"/>
    <m/>
    <n v="0"/>
    <n v="0"/>
    <n v="0"/>
    <d v="2026-05-11T00:00:00"/>
    <s v="No se realizó seguimiento"/>
    <n v="0"/>
    <x v="0"/>
    <d v="2026-05-15T00:00:00"/>
    <n v="0"/>
    <s v="No fue posible identificar evidencias para el presente período de análisis"/>
    <s v="SIN INICIAR"/>
    <s v="No aplica"/>
    <s v="No aplica"/>
    <s v="No aplica"/>
    <n v="1"/>
    <s v="se adjunta soporte de envio de solicitud de novedad a la plataforma por imposibilidad de cargue en el EKOGUI"/>
    <s v="https://dnbcgovco-my.sharepoint.com/my?id=%2Fpersonal%2Fyerlis%5Fpeinado%5Fdnbc%5Fgov%5Fco%2FDocuments%2FDRIVE%20EVIDENCIAS%20ACCIONES%20DE%20MEJORA&amp;viewid=2bd0da41%2Dc24a%2D4219%2D9b50%2D3f7b97ed8c4c"/>
    <n v="46218"/>
    <s v="No se encuentra evidencias por parte del proceso"/>
    <n v="0"/>
    <s v="VENCIDO"/>
    <d v="2026-07-27T00:00:00"/>
    <n v="0"/>
    <s v="Se evidencio que la accion formulada carece de soportes que permitan verificar el cumplimiento de la actividad"/>
    <s v="VENCIDA"/>
    <m/>
    <s v="EFECTIVO"/>
    <s v="ABIERTO"/>
    <m/>
    <s v=""/>
    <s v=""/>
    <s v=""/>
    <s v=""/>
    <s v=""/>
    <s v=""/>
    <s v=""/>
    <m/>
    <m/>
    <m/>
    <s v="SIN INICIAR"/>
    <s v="EFECTIVO"/>
    <s v="ABIERTO"/>
    <m/>
    <s v=""/>
    <s v=""/>
    <s v=""/>
    <s v=""/>
    <s v=""/>
    <s v=""/>
    <s v=""/>
    <m/>
    <m/>
    <m/>
    <s v="SIN INICIAR"/>
    <s v="EFECTIVO"/>
    <s v="ABIERTO"/>
    <m/>
  </r>
  <r>
    <n v="591"/>
    <x v="0"/>
    <x v="7"/>
    <s v="Dirección General"/>
    <m/>
    <s v="2025_DI_H2"/>
    <n v="1"/>
    <x v="53"/>
    <x v="383"/>
    <s v="INTEGRIDAD"/>
    <s v="1. Resolución 199 de 2024 no incorporó los artículos normativos relacionados con indicadores, apoderados y asesoría, pese a que existen prácticas internas y métricas implementadas._x000a_2. Falta de revisión integral de coherencia normativa antes de su expedición, lo que generó omisiones en la formalización de aspectos técnicos que ya operaban en la entidad._x000a_3. Deficiencia en el proceso de elaboración y revisión normativa dentro de la Oficina Jurídica, que no garantizó la armonización de la Resolución 199 de 2024 con los requisitos legales aplicables a los Comités de Conciliación."/>
    <s v="Resolución 199 de 2024 no incorporó los artículos normativos relacionados con indicadores, apoderados y asesoría, pese a que existen prácticas internas y métricas implementadas."/>
    <s v="Acción correctiva"/>
    <s v="DI_AC34"/>
    <s v="Modificar la Resolución 199 de 2024 para incorporar formalmente los indicadores de gestión existentes, las funciones de los apoderados y las directrices de asesoría jurídica del Comité de Conciliación, conforme al artículo 115 de la Ley 2220 de 2022."/>
    <s v="Resolución actualizada con los criterios establecidos"/>
    <n v="1"/>
    <d v="2025-11-20T00:00:00"/>
    <d v="2025-12-31T00:00:00"/>
    <n v="6.1499999999999995"/>
    <s v="12. Gestión de Asuntos Disciplinarios"/>
    <m/>
    <n v="1"/>
    <s v="Mediante Resolución 363 de 2025. se actualizó la resolución 199 de 2024 y se incluyó lo solicitado por control interno. Se anexa la resolción."/>
    <s v="https://dnbcgovco-my.sharepoint.com/:f:/g/personal/planeacion_dnbc_gov_co/IgCWMU3_E-UpTLfbQMbAUzJWAbf6VNNUAktPLT5yhv1d360?e=TAwypS"/>
    <d v="2026-05-11T00:00:00"/>
    <s v="Se adjunta evidencia de incorporación de  requerimientos establecidos en la actividad"/>
    <n v="1"/>
    <x v="2"/>
    <d v="2026-05-15T00:00:00"/>
    <n v="1"/>
    <s v="Se evidenció como soporte la Resolución No. 363 del 10 de diciembre de 2025, mediante la cual se adopta el Reglamento del Comité de Conciliación de la Dirección Nacional de Bomberos de Colombia, derogando y actualizando la reglamentación anterior. Durante la revisión se verificó la incorporación de disposiciones relacionadas con los indicadores de gestión, las responsabilidades de los apoderados y las directrices de asesoría jurídica, en concordancia con lo establecido en los artículos 115 y siguientes de la Ley 2220 de 2022. Se evidencio que el soporte aportado permite verificar la ejecucion de la actividad formulada dentro de los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592"/>
    <x v="0"/>
    <x v="7"/>
    <s v="Dirección General"/>
    <m/>
    <s v="2025_DI_H1"/>
    <n v="1"/>
    <x v="53"/>
    <x v="384"/>
    <s v="INTEGRIDAD"/>
    <s v="1.Ausencia de control efectivo sobre los plazos procesales para el envío de las certificaciones al Ministerio Público._x000a__x000a_2.Falta de un registro formal de envío y acuse de recibo que permita evidenciar la fecha de remisión de cada certificación._x000a__x000a_3. Debilidad en el proceso de presentación y validación de las actas y certificaciones del Comité de Conciliación, ya que durante las audiencias los procuradores solicitaban ajustes o correcciones sobre el contenido de las mismas, lo cual ocasionaba retrasos y hacía que, al expedirse la versión final, ya no se cumpliera con la antelación mínima de cinco (5) días prevista en la Ley 2220 de 2022"/>
    <s v="Debilidad en el proceso de presentación y validación de las actas y certificaciones del Comité de Conciliación, ya que durante las audiencias los procuradores solicitaban ajustes o correcciones sobre el contenido de las mismas, lo cual ocasionaba retrasos y hacía que, al expedirse la versión final, ya no se cumpliera con la antelación mínima de cinco (5) días prevista en la Ley 2220 de 2022"/>
    <s v="Acción correctiva"/>
    <s v="DI_AC35"/>
    <s v="Dentro de la fichas técnicas presentadas al comité por parte del proceso de gestión jurídica se señalará el correo electrónico de la agencia del ministerio público, para remitir las certificaciones correspondientes."/>
    <s v="(Fichas remitidas en término de cinco días/Fichas técnicas con correo electrónico requerido para remisión de certificación)*100"/>
    <n v="100"/>
    <d v="2025-11-20T00:00:00"/>
    <d v="2025-12-31T00:00:00"/>
    <n v="6.1499999999999995"/>
    <s v="12. Gestión de Asuntos Disciplinarios"/>
    <m/>
    <n v="1"/>
    <s v="Esta actividad la desarrolla el proceso de gestión jurídica, ya que es este proceso quién realiza las fichas, por tanto no es posible desde este proceso adelantar ninguna acción. Se resalta que la misma actividad indica quién es el responsable de anexar dicha información. Solicito se excluye esta actividad del plan de mejoramiento."/>
    <n v="0"/>
    <d v="2026-05-11T00:00:00"/>
    <s v="Se debe revisar la responsabilidad de la actividad"/>
    <n v="0"/>
    <x v="0"/>
    <d v="2026-05-15T00:00:00"/>
    <n v="0"/>
    <s v="No fue posible identificar evidencias para el presente período de análisis"/>
    <s v="VENCIDA"/>
    <s v="No aplica"/>
    <s v="No aplica"/>
    <s v="No aplica"/>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Sin reporte de información, se incluye seguimiento primer trimestre_x000a__x000a_Se debe revisar la responsabilidad de la actividad"/>
    <n v="0"/>
    <s v="EN EJECUCIÓN"/>
    <d v="2026-07-27T00:00:00"/>
    <n v="0"/>
    <s v="No se evidencia soporte de avance en la actividad"/>
    <s v="VENCIDA"/>
    <m/>
    <s v="EFECTIVO"/>
    <s v="ABIERTO"/>
    <m/>
    <s v=""/>
    <s v=""/>
    <s v=""/>
    <s v=""/>
    <s v=""/>
    <s v=""/>
    <s v=""/>
    <m/>
    <m/>
    <m/>
    <s v="SIN INICIAR"/>
    <s v="EFECTIVO"/>
    <s v="ABIERTO"/>
    <m/>
    <s v=""/>
    <s v=""/>
    <s v=""/>
    <s v=""/>
    <s v=""/>
    <s v=""/>
    <s v=""/>
    <m/>
    <m/>
    <m/>
    <s v="SIN INICIAR"/>
    <s v="EFECTIVO"/>
    <s v="ABIERTO"/>
    <m/>
  </r>
  <r>
    <n v="593"/>
    <x v="0"/>
    <x v="7"/>
    <s v="Dirección General"/>
    <m/>
    <s v="2025_DI_H3"/>
    <n v="1"/>
    <x v="53"/>
    <x v="385"/>
    <s v="INTEGRIDAD"/>
    <s v="1. Desfase normativo natural generado por la expedición de una nueva norma (Decreto 104 de 2025) posterior a la Resolución 199 de 2024._x000a__x000a_2. Falta de un mecanismo de monitoreo normativo continuo que permita identificar, evaluar y ajustar oportunamente los cambios legales que impactan la reglamentación interna._x000a__x000a_3. Ausencia de una práctica institucional sistemática de revisión y actualización normativa periódica del marco legal que regula los Comités de Conciliación, lo que genera lapsos temporales sin alineación inmediata con nuevas disposiciones nacionales"/>
    <s v="Ausencia de una práctica institucional sistemática de revisión y actualización normativa periódica del marco legal que regula los Comités de Conciliación, lo que genera lapsos temporales sin alineación inmediata con nuevas disposiciones nacionales"/>
    <s v="Acción correctiva"/>
    <s v="DI_AC36"/>
    <s v="Modificación y actualización de la resolución 199 de 2024 de conformidad con el decreto 104 de 2025"/>
    <s v="Resolución actualizada con los criterios establecidos"/>
    <n v="1"/>
    <d v="2025-11-20T00:00:00"/>
    <d v="2025-12-31T00:00:00"/>
    <n v="6.1499999999999995"/>
    <s v="12. Gestión de Asuntos Disciplinarios"/>
    <m/>
    <n v="1"/>
    <s v="Mediante Resolución 363 de 2025, se actualizó la resolución 199 de 2024. Se anexa la resolción."/>
    <s v="https://dnbcgovco-my.sharepoint.com/:f:/g/personal/planeacion_dnbc_gov_co/IgC7tp_fdzBkTbS6uCHe_s4EAcZfd2NOrO8efEfcT_pvH7I?e=zpGc7M"/>
    <d v="2026-05-11T00:00:00"/>
    <s v="Resolución se encuentra actualizada y aprobada"/>
    <n v="1"/>
    <x v="2"/>
    <d v="2026-05-15T00:00:00"/>
    <n v="1"/>
    <s v="Se evidenció como soporte la Resolución No. 363 del 10 de diciembre de 2025, mediante la cual se adopta el Reglamento del Comité de Conciliación de la Dirección Nacional de Bomberos de Colombia, derogando y actualizando la reglamentación anterior. Durante la revisión se verificó la incorporación de disposiciones relacionadas con los indicadores de gestión, las responsabilidades de los apoderados y las directrices de asesoría jurídica, en concordancia con lo establecido en los artículos 115 y siguientes de la Ley 2220 de 2022. Se evidencio que el soporte aportado permite verificar la ejecucion de la actividad formulada dentro de los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s v="C. OPORTUNAMENTE"/>
    <m/>
    <s v="EFECTIVO"/>
    <s v="ABIERTO"/>
    <m/>
    <s v=""/>
    <s v=""/>
    <s v=""/>
    <s v=""/>
    <s v=""/>
    <s v=""/>
    <s v=""/>
    <m/>
    <m/>
    <m/>
    <s v="SIN INICIAR"/>
    <s v="EFECTIVO"/>
    <s v="ABIERTO"/>
    <m/>
    <s v=""/>
    <s v=""/>
    <s v=""/>
    <s v=""/>
    <s v=""/>
    <s v=""/>
    <s v=""/>
    <m/>
    <m/>
    <m/>
    <s v="SIN INICIAR"/>
    <s v="EFECTIVO"/>
    <s v="ABIERTO"/>
    <m/>
  </r>
  <r>
    <n v="594"/>
    <x v="2"/>
    <x v="4"/>
    <s v="Subdirección Administrativa y Financiera"/>
    <m/>
    <s v="2021DenOrfH1"/>
    <m/>
    <x v="54"/>
    <x v="386"/>
    <m/>
    <s v="Falencias en la supervisión realizada a la ejecución del contrato 078 de 2019 por la deficiente verificación del correcto funcionamiento de los productos entregados por el contratista y recibidos por la DNBC. Así mismo, presuntas deficiencias en la ejecución del objeto contractual y las obligaciones específicas por parte del contratista. Igualmente, deficiencias en la gestión llevada a cabo en la Entidad para procurar el correcto funcionamiento del objeto contratado por parte de la DNBC, en respeto de los principios de economía, eficiencia y eficacia._x000a_"/>
    <s v="Falencias en la supervisión realizada a la ejecución del contrato 078 de 2019 por la deficiente verificación del correcto funcionamiento de los productos entregados por el contratista y recibidos por la DNBC. Así mismo, presuntas deficiencias en la ejecución del objeto contractual y las obligaciones específicas por parte del contratista. Igualmente, deficiencias en la gestión llevada a cabo en la Entidad para procurar el correcto funcionamiento del objeto contratado por parte de la DNBC, en respeto de los principios de economía, eficiencia y eficacia._x000a_"/>
    <s v="Implementar acciones tendientes a la mejora en la funcionalidad en el sistema ORFEO"/>
    <s v="TI_AC29"/>
    <s v="Actualización del software de digitalización del ORFEO."/>
    <s v="Actualización Sofware"/>
    <n v="1"/>
    <d v="2022-04-15T00:00:00"/>
    <d v="2022-12-31T00:00:00"/>
    <n v="38.4"/>
    <s v="18. Gestión de Tecnología e Informática"/>
    <s v="Seguimiento Historico CGR"/>
    <n v="1"/>
    <s v="Se evidencia cumplimiento de la acción mediante actualización tecnológica del sistema de gestión documental, migrando de ORFEO a ORFEO NG, incluyendo puesta en operación del nuevo software, actualización funcional y adopción de nueva arquitectura de administración documental."/>
    <s v="https://dnbcgovco-my.sharepoint.com/:f:/g/personal/planeacion_dnbc_gov_co/IgBUD3iZOs8QQ6Rh_frPPKN-AbRW1E18fTjsmz3oSEmWYBU?e=RBKLAu"/>
    <d v="2026-05-11T00:00:00"/>
    <s v="Se evidencia soportes de ajustes en ORFEO y manual"/>
    <n v="1"/>
    <x v="2"/>
    <d v="2026-06-08T00:00:00"/>
    <n v="1"/>
    <s v="Se evidencia la actualización tecnológica del sistema de gestión documental mediante la implementación de ORFEO NG, incluyendo la puesta en operación del nuevo software, la actualización de componentes funcionales y la adopción de una arquitectura tecnológica orientada a fortalecer la gestión documental de la Entidad. Así mismo, se aportan soportes documentales y manuales de operación que permiten verificar la implementación de los ajustes realizados al sistema. Por lo tanto, la evidencia aportada permite validar el cumplimiento de la acción correctiva formulada, orientada a la actualización del software de digitalización ORFEO y al fortalecimiento de su funcionamiento institucional."/>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n reporte de información por parte de la primera linea de defensa"/>
    <n v="0"/>
    <n v="46214"/>
    <s v="Actividad con cumplimiento reportado en el primer trimestre 2026"/>
    <n v="1"/>
    <s v="CUMPLIDO"/>
    <m/>
    <m/>
    <m/>
    <m/>
    <m/>
    <s v="EFECTIVO"/>
    <s v="ABIERTO"/>
    <m/>
    <s v=""/>
    <s v=""/>
    <s v=""/>
    <s v=""/>
    <s v=""/>
    <s v=""/>
    <s v=""/>
    <m/>
    <m/>
    <m/>
    <s v="SIN INICIAR"/>
    <s v="EFECTIVO"/>
    <s v="ABIERTO"/>
    <m/>
    <s v=""/>
    <s v=""/>
    <s v=""/>
    <s v=""/>
    <s v=""/>
    <s v=""/>
    <s v=""/>
    <m/>
    <m/>
    <m/>
    <s v="SIN INICIAR"/>
    <s v="EFECTIVO"/>
    <s v="ABIERTO"/>
    <m/>
  </r>
  <r>
    <n v="595"/>
    <x v="2"/>
    <x v="4"/>
    <s v="Subdirección Administrativa y Financiera"/>
    <m/>
    <s v="2021DenOrfH1"/>
    <m/>
    <x v="54"/>
    <x v="386"/>
    <m/>
    <s v="Falencias en la supervisión realizada a la ejecución del contrato 078 de 2019 por la deficiente verificación del correcto funcionamiento de los productos entregados por el contratista y recibidos por la DNBC. Así mismo, presuntas deficiencias en la ejecución del objeto contractual y las obligaciones específicas por parte del contratista. Igualmente, deficiencias en la gestión llevada a cabo en la Entidad para procurar el correcto funcionamiento del objeto contratado por parte de la DNBC, en respeto de los principios de economía, eficiencia y eficacia._x000a_"/>
    <s v="Falencias en la supervisión realizada a la ejecución del contrato 078 de 2019 por la deficiente verificación del correcto funcionamiento de los productos entregados por el contratista y recibidos por la DNBC. Así mismo, presuntas deficiencias en la ejecución del objeto contractual y las obligaciones específicas por parte del contratista. Igualmente, deficiencias en la gestión llevada a cabo en la Entidad para procurar el correcto funcionamiento del objeto contratado por parte de la DNBC, en respeto de los principios de economía, eficiencia y eficacia._x000a_"/>
    <s v="Implementar acciones tendientes a la mejora en la funcionalidad en el sistema ORFEO"/>
    <s v="TI_AC30"/>
    <s v="_x000a_Generar políticas de Backups para el Sistema Documental ORFEO."/>
    <s v="Políticas de Backups"/>
    <n v="1"/>
    <d v="2022-04-15T00:00:00"/>
    <d v="2022-12-31T00:00:00"/>
    <n v="38.4"/>
    <s v="18. Gestión de Tecnología e Informática"/>
    <s v="Seguimiento Historico CGR"/>
    <n v="1"/>
    <s v="Se aporta como evidencia política operativa de respaldos del sistema documental ORFEO, evidenciando generación diaria de copias de seguridad (dump), retención de respaldos, almacenamiento en repositorio definido y ejecución del esquema de backup para las bases de datos del sistema."/>
    <s v="https://dnbcgovco-my.sharepoint.com/:f:/g/personal/planeacion_dnbc_gov_co/IgBOQpmYaQLLT4uY4rpPU70wAVfZbqgROgbCgr-Ejp6Bm-E?e=hc0q2y"/>
    <d v="2026-05-11T00:00:00"/>
    <s v="Se remite una imagen de Backup, más no se da información sobre politica de manejo"/>
    <n v="0"/>
    <x v="1"/>
    <d v="2026-06-08T00:00:00"/>
    <n v="0"/>
    <s v="No se evidencia la política operativa de respaldos del sistema documental ORFEO, se remite una captura de pantalla de backups pero la evidencia no permite validar la suficiencia y claridad del cumplimiento de la acción."/>
    <s v="VENCIDA"/>
    <s v="No aplica"/>
    <s v="No aplica"/>
    <s v="No aplica"/>
    <n v="0"/>
    <s v="Sin reporte de información por parte de la primera linea de defensa"/>
    <n v="0"/>
    <n v="46214"/>
    <s v="No se encuentran evidencias de seguimiento"/>
    <n v="0"/>
    <s v="VENCIDO"/>
    <m/>
    <m/>
    <m/>
    <m/>
    <m/>
    <s v="EFECTIVO"/>
    <s v="ABIERTO"/>
    <m/>
    <s v=""/>
    <s v=""/>
    <s v=""/>
    <s v=""/>
    <s v=""/>
    <s v=""/>
    <s v=""/>
    <m/>
    <m/>
    <m/>
    <s v="SIN INICIAR"/>
    <s v="EFECTIVO"/>
    <s v="ABIERTO"/>
    <m/>
    <s v=""/>
    <s v=""/>
    <s v=""/>
    <s v=""/>
    <s v=""/>
    <s v=""/>
    <s v=""/>
    <m/>
    <m/>
    <m/>
    <s v="SIN INICIAR"/>
    <s v="EFECTIVO"/>
    <s v="ABIERTO"/>
    <m/>
  </r>
  <r>
    <n v="596"/>
    <x v="2"/>
    <x v="4"/>
    <s v="Subdirección Administrativa y Financiera"/>
    <m/>
    <s v="2021DenIPVH1"/>
    <m/>
    <x v="55"/>
    <x v="387"/>
    <m/>
    <s v="Falencias en la supervisión realizada a la ejecución del contrato 078 de 2019 por la deficiente verificación del correcto funcionamiento de los productos entregados por el contratista y recibidos por la DNBC. Así como, deficiencias en la ejecución del objeto contractual y las obligaciones específicas por parte del contratista._x000a__x000a_La falta de acciones de la administración tendiendes a requerir el cumplimiento de obligaciones  contractulales._x000a_"/>
    <s v="Falencias en la supervisión realizada a la ejecución del contrato 078 de 2019 por la deficiente verificación del correcto funcionamiento de los productos entregados por el contratista y recibidos por la DNBC. Así como, deficiencias en la ejecución del objeto contractual y las obligaciones específicas por parte del contratista._x000a__x000a_La falta de acciones de la administración tendiendes a requerir el cumplimiento de obligaciones  contractulales._x000a_"/>
    <s v="Implementar acciones tendientes a la transición IPV4 a IPV6"/>
    <s v="TI_AC31"/>
    <s v="Trimestralmente se realizarán pruebas de monitoreo donde se verifica que los servicios se encuentren habilitados por el IPV6"/>
    <s v="Seguimiento y monitoreo trimestral"/>
    <n v="4"/>
    <d v="2022-10-01T00:00:00"/>
    <d v="2023-10-01T00:00:00"/>
    <n v="54"/>
    <s v="18. Gestión de Tecnología e Informática"/>
    <s v="Seguimiento Historico CGR"/>
    <n v="0.1"/>
    <s v="A la fecha no existe proceso formal de implementación de IPv6; se identifica la necesidad dentro del PETI 2026 para definir hoja de ruta y acciones de cumplimiento."/>
    <n v="0"/>
    <d v="2026-05-11T00:00:00"/>
    <s v="No se evidencia realización de acciones"/>
    <n v="0"/>
    <x v="1"/>
    <d v="2026-06-08T00:00:00"/>
    <n v="0"/>
    <s v="No fue posible identificar evidencias para el presente período de análisis"/>
    <s v="VENCIDA"/>
    <s v="No aplica"/>
    <s v="No aplica"/>
    <s v="No aplica"/>
    <n v="0"/>
    <s v="Sin reporte de información por parte de la primera linea de defensa"/>
    <n v="0"/>
    <n v="46214"/>
    <s v="No se encuentran evidencias de seguimiento"/>
    <n v="0"/>
    <s v="VENCIDO"/>
    <m/>
    <m/>
    <m/>
    <m/>
    <m/>
    <s v="EFECTIVO"/>
    <s v="ABIERTO"/>
    <m/>
    <s v=""/>
    <s v=""/>
    <s v=""/>
    <s v=""/>
    <s v=""/>
    <s v=""/>
    <s v=""/>
    <m/>
    <m/>
    <m/>
    <s v="SIN INICIAR"/>
    <s v="EFECTIVO"/>
    <s v="ABIERTO"/>
    <m/>
    <s v=""/>
    <s v=""/>
    <s v=""/>
    <s v=""/>
    <s v=""/>
    <s v=""/>
    <s v=""/>
    <m/>
    <m/>
    <m/>
    <s v="SIN INICIAR"/>
    <s v="EFECTIVO"/>
    <s v="ABIERTO"/>
    <m/>
  </r>
  <r>
    <n v="597"/>
    <x v="2"/>
    <x v="5"/>
    <s v="Subdirección Administrativa y Financiera"/>
    <m/>
    <s v="2022AFin2021H2"/>
    <m/>
    <x v="56"/>
    <x v="388"/>
    <m/>
    <s v="Descuido al registrar la información contable y no contar con un software para el manejo de la Propiedad, planta y equipo, lo que genera Incertidumbre sobre el saldo de la cuenta 5360 Depreciación de Propiedades, Planta y Equipo y su subcuenta 536004009 Herramientas y accesorios. "/>
    <s v="Descuido al registrar la información contable y no contar con un software para el manejo de la Propiedad, planta y equipo, lo que genera Incertidumbre sobre el saldo de la cuenta 5360 Depreciación de Propiedades, Planta y Equipo y su subcuenta 536004009 Herramientas y accesorios. "/>
    <s v="_x000a__x000a_Implementación de acciones que permitan controlar los bienes de la DNBC._x000a_"/>
    <s v="GA_AC25"/>
    <s v="_x000a_Generar mensualmente  la depreciación y amortización de la Propiedad, Planta y Equipo de la DNBC."/>
    <s v="Depreciación y amortización mensual de la Propiedad, Planta y equipo."/>
    <n v="13"/>
    <d v="2022-12-02T00:00:00"/>
    <d v="2024-03-30T00:00:00"/>
    <n v="71.7"/>
    <s v="14. Gestión Administrativa"/>
    <s v="Seguimiento Historico CGR"/>
    <n v="1"/>
    <s v="El proceso de Gestión Financiera esta llevando acabo esta conciliación ellos mismos"/>
    <s v="https://dnbcgovco-my.sharepoint.com/:f:/g/personal/planeacion_dnbc_gov_co/IgCM5qJ0bsM8RJ_qnntl3xweAaLWlXH7pwhJ81sMneZ2ado?e=wdo1XG"/>
    <d v="2026-05-11T00:00:00"/>
    <s v="Se evidencian reportes de seguimiento mensual a la depreciación entre el área administrativa y financiera"/>
    <n v="1"/>
    <x v="2"/>
    <d v="2026-06-08T00:00:00"/>
    <n v="0"/>
    <s v="No fue posible identificar evidencias para el presente período de análisis"/>
    <s v="VENCIDA"/>
    <s v="No aplica"/>
    <s v="No aplica"/>
    <s v="No aplica"/>
    <n v="1"/>
    <s v="Se lleva la conciliación de mensual de la propiedad plan y equipo d ela DNBC "/>
    <s v="https://dnbcgovco-my.sharepoint.com/:f:/g/personal/planeacion_dnbc_gov_co/IgCjb1sO9RxkT43KzZcldG7eAef8GhrSUZHPF9MQ5N7ku3o?e=B2nhMg"/>
    <n v="46214"/>
    <s v="Se evidencian reportes de seguimiento mensual a la depreciación entre el área administrativa y financiera"/>
    <n v="1"/>
    <s v="CUMPLIDO"/>
    <m/>
    <m/>
    <m/>
    <m/>
    <m/>
    <s v="EFECTIVO"/>
    <s v="ABIERTO"/>
    <m/>
    <s v=""/>
    <s v=""/>
    <s v=""/>
    <s v=""/>
    <s v=""/>
    <s v=""/>
    <s v=""/>
    <m/>
    <m/>
    <m/>
    <s v="SIN INICIAR"/>
    <s v="EFECTIVO"/>
    <s v="ABIERTO"/>
    <m/>
    <s v=""/>
    <s v=""/>
    <s v=""/>
    <s v=""/>
    <s v=""/>
    <s v=""/>
    <s v=""/>
    <m/>
    <m/>
    <m/>
    <s v="SIN INICIAR"/>
    <s v="EFECTIVO"/>
    <s v="ABIERTO"/>
    <m/>
  </r>
  <r>
    <n v="598"/>
    <x v="2"/>
    <x v="5"/>
    <s v="Subdirección Administrativa y Financiera"/>
    <m/>
    <s v="2022AFin2021H2"/>
    <m/>
    <x v="56"/>
    <x v="388"/>
    <m/>
    <s v="Descuido al registrar la información contable y no contar con un software para el manejo de la Propiedad, planta y equipo, lo que genera Incertidumbre sobre el saldo de la cuenta 5360 Depreciación de Propiedades, Planta y Equipo y su subcuenta 536004009 Herramientas y accesorios. "/>
    <s v="Descuido al registrar la información contable y no contar con un software para el manejo de la Propiedad, planta y equipo, lo que genera Incertidumbre sobre el saldo de la cuenta 5360 Depreciación de Propiedades, Planta y Equipo y su subcuenta 536004009 Herramientas y accesorios. "/>
    <s v="_x000a__x000a_Implementación de acciones que permitan controlar los bienes de la DNBC._x000a_"/>
    <s v="GF_AC21"/>
    <s v="Realizar conciliaciones mensuales entre Almacén y el proceso de Gestión Financiera de la  propiedad planta y equipo de la DNBC con el fin de verificar el costo del bien, amortización, depreciación entre otros."/>
    <s v="Actas de conciliacion"/>
    <n v="13"/>
    <d v="2022-12-02T00:00:00"/>
    <d v="2024-03-30T00:00:00"/>
    <n v="71.7"/>
    <s v="14. Gestión Administrativa / 13. Gestión Financiera"/>
    <s v="Seguimiento Historico CGR"/>
    <n v="1"/>
    <s v="El proceso de Gestión Financiera esta llevando acabo esta conciliación ellos mismos"/>
    <s v="https://dnbcgovco-my.sharepoint.com/:f:/g/personal/planeacion_dnbc_gov_co/IgASk-2lo5S_QYe-MSjFU4oYAVfu4DbM7kDmMwPE3Hc1KI4?e=PmTEkr"/>
    <d v="2026-05-11T00:00:00"/>
    <s v="Se evidencian conciliaciones del primer trimestre de la vigencia 2026"/>
    <n v="1"/>
    <x v="2"/>
    <d v="2026-05-29T00:00:00"/>
    <n v="1"/>
    <s v="Se evidencian conciliaciones correspondientes a los meses Enero, Febrero y Marzo de la vigencia 2026, para efectos de validar su adopción como control en el proceso, se confirmará en la evaluación de la efectividdad."/>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l proceso de Gestión Financiera esta llevando acabo esta conciliación ellos mismos"/>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599"/>
    <x v="2"/>
    <x v="5"/>
    <s v="Subdirección Administrativa y Financiera"/>
    <m/>
    <s v="2022AFin2021H2"/>
    <m/>
    <x v="56"/>
    <x v="388"/>
    <m/>
    <s v="Descuido al registrar la información contable y no contar con un software para el manejo de la Propiedad, planta y equipo, lo que genera Incertidumbre sobre el saldo de la cuenta 5360 Depreciación de Propiedades, Planta y Equipo y su subcuenta 536004009 Herramientas y accesorios. "/>
    <s v="Descuido al registrar la información contable y no contar con un software para el manejo de la Propiedad, planta y equipo, lo que genera Incertidumbre sobre el saldo de la cuenta 5360 Depreciación de Propiedades, Planta y Equipo y su subcuenta 536004009 Herramientas y accesorios. "/>
    <s v="Implementación de acciones que permitan controlar los bienes de la DNBC."/>
    <s v="GA_AC26"/>
    <s v="Realizar la solicitud para llevar a cabo la compra o contratación de un software de inventarios que cumpla con todos los requerimientos técnicos necesarios para la gestión de los inventarios de la DNBC."/>
    <s v="Solicitud realizada"/>
    <n v="1"/>
    <d v="2022-12-02T00:00:00"/>
    <d v="2024-03-31T00:00:00"/>
    <n v="71.849999999999994"/>
    <s v="14. Gestión Administrativa"/>
    <s v="Seguimiento Historico CGR"/>
    <n v="1"/>
    <s v="Se esta manejando una prueba piloto SIIF NACIÓN"/>
    <s v="https://dnbcgovco-my.sharepoint.com/:f:/g/personal/planeacion_dnbc_gov_co/IgCcYy7R4GIpQKHbSajm8tQ-ASBGDiBe0_D-Lp-PHmw8NTU?e=Swcatt"/>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VENCIDA"/>
    <s v="No aplica"/>
    <s v="No aplica"/>
    <s v="No aplica"/>
    <n v="1"/>
    <s v="Se muestra proceso que se esta llevando para el manejo de la prueba piloto SIIF NACIÓN "/>
    <s v="https://dnbcgovco-my.sharepoint.com/:f:/g/personal/planeacion_dnbc_gov_co/IgARErrU-fpSTo2h_TLFohdsATZgv76VvqDWcHpTgfqzJYs?e=RrUiOs"/>
    <s v="11/07/206"/>
    <s v="Se remite información sobre las gestiones adelantadas para la implementación del modulo siif nacion"/>
    <n v="0.3"/>
    <s v="EN EJECUCIÓN"/>
    <m/>
    <m/>
    <m/>
    <m/>
    <m/>
    <s v="EFECTIVO"/>
    <s v="ABIERTO"/>
    <m/>
    <s v=""/>
    <s v=""/>
    <s v=""/>
    <s v=""/>
    <s v=""/>
    <s v=""/>
    <s v=""/>
    <m/>
    <m/>
    <m/>
    <s v="SIN INICIAR"/>
    <s v="EFECTIVO"/>
    <s v="ABIERTO"/>
    <m/>
    <s v=""/>
    <s v=""/>
    <s v=""/>
    <s v=""/>
    <s v=""/>
    <s v=""/>
    <s v=""/>
    <m/>
    <m/>
    <m/>
    <s v="SIN INICIAR"/>
    <s v="EFECTIVO"/>
    <s v="ABIERTO"/>
    <m/>
  </r>
  <r>
    <n v="600"/>
    <x v="2"/>
    <x v="5"/>
    <s v="Dirección General"/>
    <m/>
    <s v="2022AFin2021H2"/>
    <m/>
    <x v="56"/>
    <x v="388"/>
    <s v="INTEGRIDAD"/>
    <s v="Descuido al registrar la información contable y no contar con un software para el manejo de la Propiedad, planta y equipo, lo que genera Incertidumbre sobre el saldo de la cuenta 5360 Depreciación de Propiedades, Planta y Equipo y su subcuenta 536004009 Herramientas y accesorios. "/>
    <s v="Descuido al registrar la información contable y no contar con un software para el manejo de la Propiedad, planta y equipo, lo que genera Incertidumbre sobre el saldo de la cuenta 5360 Depreciación de Propiedades, Planta y Equipo y su subcuenta 536004009 Herramientas y accesorios. "/>
    <s v="_x000a__x000a_Implementación de acciones que permitan controlar los bienes de la DNBC._x000a_"/>
    <s v="DI_AC37"/>
    <s v="Adelantar las acciones disciplinarias a que haya lugar, conforme a la Ley 1952 de 2019"/>
    <s v="Acciones Disciplinarias adelantadas "/>
    <n v="1"/>
    <d v="2023-01-01T00:00:00"/>
    <d v="2023-12-30T00:00:00"/>
    <n v="53.85"/>
    <s v="12. Gestión de Asuntos Disciplinarios"/>
    <s v="Seguimiento Historico CGR"/>
    <n v="1"/>
    <s v="Acción establecida en el Plan de Mejoramiento suscrito el 26 de Diciembre de 2022,  como resultado de la Auditoría Financiera realizada por la CGR a la vigencia 2021._x000a__x000a_La acción de mejora finaliza el 30 de Diciembre  de 2023_x000a__x000a_La entidad aportó evidencia de la actuación disciplinaria IP 019-2024, la cual fue finalizada mediante decisión de archivo con fecha 25 de abril de 2025. _x000a__x000a_Por lo tanto, la acción de mejora establecida se ecuentra cumplida "/>
    <s v="https://dnbcgovco-my.sharepoint.com/:f:/g/personal/planeacion_dnbc_gov_co/IgBF8OFTwAGoSKg7QLN_1GR5AVlDQoydI8ipVM7pzpP-XMg?e=edeTL7"/>
    <d v="2026-05-11T00:00:00"/>
    <s v="Cumplida en seguimiento diciembre 2025"/>
    <n v="1"/>
    <x v="2"/>
    <d v="2026-05-2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m/>
    <m/>
    <m/>
    <m/>
    <m/>
    <s v="EFECTIVO"/>
    <s v="ABIERTO"/>
    <m/>
    <s v=""/>
    <s v=""/>
    <s v=""/>
    <s v=""/>
    <s v=""/>
    <s v=""/>
    <s v=""/>
    <m/>
    <m/>
    <m/>
    <s v="SIN INICIAR"/>
    <s v="EFECTIVO"/>
    <s v="ABIERTO"/>
    <m/>
    <s v=""/>
    <s v=""/>
    <s v=""/>
    <s v=""/>
    <s v=""/>
    <s v=""/>
    <s v=""/>
    <m/>
    <m/>
    <m/>
    <s v="SIN INICIAR"/>
    <s v="EFECTIVO"/>
    <s v="ABIERTO"/>
    <m/>
  </r>
  <r>
    <n v="601"/>
    <x v="2"/>
    <x v="5"/>
    <s v="Subdirección Administrativa y Financiera"/>
    <m/>
    <s v="2022AFin2021H3"/>
    <m/>
    <x v="56"/>
    <x v="389"/>
    <m/>
    <s v="Descuido al registrar la información contable y no contar con un software para el manejo de la Propiedad, planta y equipo, lo que genera Incertidumbre sobre el saldo de la cuenta 5360 Depreciación de Propiedades, Planta y Equipo y su subcuenta 536004009 Herramientas y accesorios. "/>
    <s v="Descuido al registrar la información contable y no contar con un software para el manejo de la Propiedad, planta y equipo, lo que genera Incertidumbre sobre el saldo de la cuenta 5360 Depreciación de Propiedades, Planta y Equipo y su subcuenta 536004009 Herramientas y accesorios. "/>
    <s v="Realizar cruces de informacion con las entidades que presentan reciprocidad con la DNBC"/>
    <s v="GF_AC22"/>
    <s v="Realizar trimestralmente los cruces de informacion con las entidades que presentan reciprocidad con la DNBC"/>
    <s v="Conciliacion de operaciones reciprocas"/>
    <n v="5"/>
    <d v="2022-12-02T00:00:00"/>
    <d v="2024-03-30T00:00:00"/>
    <n v="71.7"/>
    <s v="13. Gestión Financiera"/>
    <s v="Seguimiento Historico CGR"/>
    <n v="1"/>
    <s v="Acción establecida en el Plan de Mejoramiento suscrito el 26 de Diciembre de 2022,  como resultado de la Auditoría Financiera realizada por la CGR a la vigencia 2021 _x000a__x000a_La acción de mejora finalizó el 30 de marzo de 2024_x000a__x000a_Se evidenció que continúa vigente el procedimiento PC-GF-13 Operaciones Recíprocas, creado desde la vigencia 2024. En el marco de su aplicación, se realiza seguimiento mediante el envío de correos electrónicos para efectuar los cruces de información con las entidades que presentan reciprocidad con la DNBC._x000a__x000a_Como soporte, se deja evidencia de los correos remitidos solicitando la realización de dichos cruces, necesarios para la conciliación de las operaciones recíprocas. Asimismo, para el segundo semestre se adjunta evidencia de las conciliaciones efectuadas._x000a__x000a__x000a_No se cumplió con el plazo establecido en la acción de mejora, quedando  cumplida extemporaneamente."/>
    <s v="https://dnbcgovco-my.sharepoint.com/:f:/g/personal/planeacion_dnbc_gov_co/IgAKPZEalRp3T7O44VwZjBLlARF86VpmllJA36VR9-2qDG8?e=W6XaGX"/>
    <d v="2026-05-11T00:00:00"/>
    <s v="Cumplida en seguimiento diciembre 2025"/>
    <n v="1"/>
    <x v="2"/>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26 de Diciembre de 2022,  como resultado de la Auditoría Financiera realizada por la CGR a la vigencia 2021 _x000a__x000a_La acción de mejora finalizó el 30 de marzo de 2024_x000a__x000a_Se evidenció que continúa vigente el procedimiento PC-GF-13 Operaciones Recíprocas, creado desde la vigencia 2024. En el marco de su aplicación, se realiza seguimiento mediante el envío de correos electrónicos para efectuar los cruces de información con las entidades que presentan reciprocidad con la DNBC._x000a__x000a_Como soporte, se deja evidencia de los correos remitidos solicitando la realización de dichos cruces, necesarios para la conciliación de las operaciones recíprocas. Asimismo, para el segundo semestre se adjunta evidencia de las conciliaciones efectuadas._x000a__x000a__x000a_No se cumplió con el plazo establecido en la acción de mejora, quedando  cumplida extemporaneamente."/>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602"/>
    <x v="2"/>
    <x v="5"/>
    <s v="Subdirección Administrativa y Financiera"/>
    <m/>
    <s v="2022AFin2021H7"/>
    <m/>
    <x v="56"/>
    <x v="390"/>
    <m/>
    <s v="Debilidades en la planificación contractual y falencias en la programación y ejecución presupuestal. "/>
    <s v="Debilidades en la planificación contractual y falencias en la programación y ejecución presupuestal. "/>
    <s v="Generación de mecanismos de control y seguimiento con relación a la etapa precontractual."/>
    <s v="GC_AC18"/>
    <s v="Realizar seguimiento mensual al PAA generando las alertas oportunas de acuerdo con la modalidad de contratación a las Áreas usuarias, para que se radiquen al Proceso de Gestión Contractual los documentos precontractuales con la suficiente antelación a la fecha establecida en el Plan Anual de Adquisiciones y presentarlas al comité de Contratación "/>
    <s v="Actas de comité de Contratacion "/>
    <n v="12"/>
    <d v="2023-01-01T00:00:00"/>
    <d v="2023-12-31T00:00:00"/>
    <n v="54"/>
    <s v="15. Gestión Contractual"/>
    <s v="Seguimiento Historico CGR"/>
    <n v="0.5"/>
    <s v="Acción establecida en el Plan de Mejoramiento suscrito el 26 de Diciembre de 2022,  como resultado de la Auditoría Financiera realizada por la CGR a la vigencia 2021 _x000a__x000a_La acción de mejora finaliza el 31 de diciembre de 2023_x000a__x000a_Se evidenció que, de acuerdo con las evidencias registradas, se encuentran cargadas las Actas No. 2 de abril de 2025, No. 3 de mayo de 2025 y Nos. 7, 8 y 9 correspondientes a los meses de julio, agosto y septiembre, respectivamente. Así también para el segundo semestre, solo se registran 3 de las 6 actas previstas para el período._x000a__x000a_No se cumplió con el plazo establecido en la acción de mejora, quedando VENCIDA."/>
    <n v="0"/>
    <d v="2026-05-11T00:00:00"/>
    <s v="No se evidencian soportes de la actividad"/>
    <n v="0"/>
    <x v="1"/>
    <d v="2026-05-29T00:00:00"/>
    <n v="0"/>
    <s v="No fue posible identificar evidencias para el presente período de análisis"/>
    <s v="VENCIDA"/>
    <s v="No aplica"/>
    <s v="No aplica"/>
    <s v="No aplica"/>
    <n v="0.5"/>
    <s v="Acción establecida en el Plan de Mejoramiento suscrito el 26 de Diciembre de 2022,  como resultado de la Auditoría Financiera realizada por la CGR a la vigencia 2021 _x000a__x000a_La acción de mejora finaliza el 31 de diciembre de 2023_x000a__x000a_Se evidenció que, de acuerdo con las evidencias registradas, se encuentran cargadas las Actas No. 2 de abril de 2025, No. 3 de mayo de 2025 y Nos. 7, 8 y 9 correspondientes a los meses de julio, agosto y septiembre, respectivamente. Así también para el segundo semestre, solo se registran 3 de las 6 actas previstas para el período._x000a__x000a_No se cumplió con el plazo establecido en la acción de mejora, quedando VENCIDA."/>
    <n v="0"/>
    <s v="11/07/206"/>
    <s v="No se evidencian soportes de la actividad"/>
    <n v="0"/>
    <s v="VENCIDO"/>
    <m/>
    <m/>
    <m/>
    <m/>
    <m/>
    <s v="EFECTIVO"/>
    <s v="ABIERTO"/>
    <m/>
    <s v=""/>
    <s v=""/>
    <s v=""/>
    <s v=""/>
    <s v=""/>
    <s v=""/>
    <s v=""/>
    <m/>
    <m/>
    <m/>
    <s v="SIN INICIAR"/>
    <s v="EFECTIVO"/>
    <s v="ABIERTO"/>
    <m/>
    <s v=""/>
    <s v=""/>
    <s v=""/>
    <s v=""/>
    <s v=""/>
    <s v=""/>
    <s v=""/>
    <m/>
    <m/>
    <m/>
    <s v="SIN INICIAR"/>
    <s v="EFECTIVO"/>
    <s v="ABIERTO"/>
    <m/>
  </r>
  <r>
    <n v="603"/>
    <x v="2"/>
    <x v="5"/>
    <s v="Dirección General"/>
    <m/>
    <s v="2022AFin2021H7"/>
    <m/>
    <x v="56"/>
    <x v="390"/>
    <s v="INTEGRIDAD"/>
    <s v="Debilidades en la planificación contractual y falencias en la programación y ejecución presupuestal. "/>
    <s v="Debilidades en la planificación contractual y falencias en la programación y ejecución presupuestal. "/>
    <s v="Generación de mecanismos de control y seguimiento con relación a la etapa precontractual"/>
    <s v="DI_AC38"/>
    <s v="Adelantar las acciones disciplinarias a que haya lugar, conforme a la Ley 1952 de 2019"/>
    <s v="Acciones Disciplinarias adelantadas "/>
    <n v="1"/>
    <d v="2023-01-01T00:00:00"/>
    <d v="2023-12-30T00:00:00"/>
    <n v="53.85"/>
    <s v="12. Gestión de Asuntos Disciplinarios"/>
    <s v="Seguimiento Historico CGR"/>
    <n v="1"/>
    <s v="Acción establecida en el Plan de Mejoramiento suscrito el 26 de Diciembre de 2022,  como resultado de la Auditoría Financiera realizada por la CGR a la vigencia 2021._x000a__x000a_La acción de mejora finaliza el 30 de Diciembre  de 2023_x000a_                                                                                                                                                                                                                                                                                                                                                                                                                                                                                                                                                                                                                                                                                                                                                                                                                                                                                                                                                                                                                                                     La entidad aportó evidencia de la actuación disciplinaria IP 019-2024, la cual fue finalizada mediante decisión de archivo con fecha 25 de abril de 2025. _x000a__x000a__x000a_Por lo tanto, la acción de mejora establecida se ecuentra cumplida _x000a_                                                                                                                                                                                                                                                     "/>
    <s v="https://dnbcgovco-my.sharepoint.com/:f:/g/personal/planeacion_dnbc_gov_co/IgD7PueQbTmwSbrESEYbw7kQASzYS1d0cG4xT3umrYDPA_s?e=pphhsp"/>
    <d v="2026-05-11T00:00:00"/>
    <s v="Cumplida en seguimiento diciembre 2025"/>
    <n v="1"/>
    <x v="2"/>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m/>
    <m/>
    <m/>
    <m/>
    <m/>
    <s v="EFECTIVO"/>
    <s v="ABIERTO"/>
    <m/>
    <s v=""/>
    <s v=""/>
    <s v=""/>
    <s v=""/>
    <s v=""/>
    <s v=""/>
    <s v=""/>
    <m/>
    <m/>
    <m/>
    <s v="SIN INICIAR"/>
    <s v="EFECTIVO"/>
    <s v="ABIERTO"/>
    <m/>
    <s v=""/>
    <s v=""/>
    <s v=""/>
    <s v=""/>
    <s v=""/>
    <s v=""/>
    <s v=""/>
    <m/>
    <m/>
    <m/>
    <s v="SIN INICIAR"/>
    <s v="EFECTIVO"/>
    <s v="ABIERTO"/>
    <m/>
  </r>
  <r>
    <n v="604"/>
    <x v="2"/>
    <x v="5"/>
    <s v="Subdirección Administrativa y Financiera"/>
    <m/>
    <s v="2022AFin2021H9"/>
    <m/>
    <x v="56"/>
    <x v="391"/>
    <m/>
    <s v="Deficiencias en la aplicación de los controles establecidos en el Decreto 371 de 2021 y las políticas de austeridad del gasto público DNBC_x000a_2021."/>
    <s v="Deficiencias en la aplicación de los controles establecidos en el Decreto 371 de 2021 y las políticas de austeridad del gasto público DNBC_x000a_2021."/>
    <s v="_x000a__x000a_Generar los controles necesarios para dar cumplimiento a lo establecido en el Plan de Austeridad del Gasto para los órganos que hacen parte del Presupuesto General de la Nación"/>
    <s v="GA_AC27"/>
    <s v="_x000a_En el evento de requerirse la utilización de los vehículos en fines de semana y festivos la DNBC realizará la respectiva justificación._x000a_"/>
    <s v="_x000a__x000a_Justificación de la utilización de los vehículos los fines de semana y festivos"/>
    <n v="1"/>
    <d v="2022-12-02T00:00:00"/>
    <d v="2024-03-30T00:00:00"/>
    <n v="71.7"/>
    <s v="14. Gestión Administrativa"/>
    <s v="Seguimiento Historico CGR"/>
    <n v="1"/>
    <s v="_x000a_En el FO-AD-MV-02-01-V2 Planilla Desplazamiento se justifica la utilización de los vehículos fines de semana o festivos "/>
    <s v="https://dnbcgovco-my.sharepoint.com/:f:/g/personal/planeacion_dnbc_gov_co/IgD5Q5izdja1TKzbVmyCzw6WAanV5tKZoXseQyEN6m82w7c?e=uylGBT"/>
    <d v="2026-05-11T00:00:00"/>
    <s v="EL formato de desplazamiento se encuentra actualizado desde 2023"/>
    <n v="1"/>
    <x v="2"/>
    <d v="2026-05-15T00:00:00"/>
    <n v="0.5"/>
    <s v="Se evidenció la creación del formato FO-AD-MV-02-01-V2 , sin embargo no fueron remitidas las evidencias que permitan validar su implementación."/>
    <s v="VENCIDA"/>
    <s v="No aplica"/>
    <s v="No aplica"/>
    <s v="No aplica"/>
    <n v="1"/>
    <s v="En el FO-AD-MV-02-01-V2 Planilla Desplazamiento se manejan dichas casillas"/>
    <s v="https://dnbcgovco-my.sharepoint.com/:f:/g/personal/planeacion_dnbc_gov_co/IgCAR_ZSDm-SQbZXnH9NHQWYAdt2unEvzLolSIVc3sso81I?e=RHvHZS"/>
    <n v="46214"/>
    <s v="Actividad con cumplimiento reportado en el primer trimestre 2026"/>
    <n v="1"/>
    <s v="CUMPLIDO"/>
    <m/>
    <m/>
    <m/>
    <m/>
    <m/>
    <s v="EFECTIVO"/>
    <s v="ABIERTO"/>
    <m/>
    <s v=""/>
    <s v=""/>
    <s v=""/>
    <s v=""/>
    <s v=""/>
    <s v=""/>
    <s v=""/>
    <m/>
    <m/>
    <m/>
    <s v="SIN INICIAR"/>
    <s v="EFECTIVO"/>
    <s v="ABIERTO"/>
    <m/>
    <s v=""/>
    <s v=""/>
    <s v=""/>
    <s v=""/>
    <s v=""/>
    <s v=""/>
    <s v=""/>
    <m/>
    <m/>
    <m/>
    <s v="SIN INICIAR"/>
    <s v="EFECTIVO"/>
    <s v="ABIERTO"/>
    <m/>
  </r>
  <r>
    <n v="605"/>
    <x v="2"/>
    <x v="5"/>
    <s v="Subdirección Administrativa y Financiera"/>
    <m/>
    <s v="2022AFin2021H9"/>
    <m/>
    <x v="56"/>
    <x v="391"/>
    <m/>
    <s v="Deficiencias en la aplicación de los controles establecidos en el Decreto 371 de 2021 y las políticas de austeridad del gasto público DNBC_x000a_2021."/>
    <s v="Deficiencias en la aplicación de los controles establecidos en el Decreto 371 de 2021 y las políticas de austeridad del gasto público DNBC_x000a_2021."/>
    <s v="_x000a__x000a_Generar los controles necesarios para dar cumplimiento a lo establecido en el Plan de Austeridad del Gasto para los órganos que hacen parte del Presupuesto General de la Nación"/>
    <s v="GC_AC19"/>
    <s v="Dar cumplimiento a lo establecido en el Plan de Austeridad del Gasto para los órganos que hacen parte del Presupuesto General de la Nación, con relación a la prohibición de la realización de recepciones, fiestas, agasajos o conmemoraciones de las entidades, asi como adquirir regalos corporativos, souvenir o recuerdos con cargo a los recursos del Presupuesto General de la Nación. "/>
    <s v="Aplicabilidad del decreto de austeridad en el gasto"/>
    <n v="1"/>
    <d v="2023-01-01T00:00:00"/>
    <d v="2023-12-31T00:00:00"/>
    <n v="54"/>
    <s v="15. Gestión Contractual"/>
    <s v="Seguimiento Historico CGR"/>
    <n v="0"/>
    <s v="Acción establecida en el Plan de Mejoramiento suscrito el 26 de Diciembre de 2022,  como resultado de la Auditoría Financiera realizada por la CGR a la vigencia 2021 _x000a__x000a_La acción de mejora finaliza el 31 de Diciembre de 2023_x000a__x000a_Se evidencia, la relación de contratos para la vigencia 2025  los cuales se ejecutaron por rubros diferentes al de eventos._x000a__x000a_No se cumplió con el plazo establecido en la acción de mejora, quedando VENCIDA."/>
    <n v="0"/>
    <d v="2026-05-11T00:00:00"/>
    <s v="No se evidencian soportes de la actividad"/>
    <n v="0"/>
    <x v="1"/>
    <d v="2026-05-29T00:00:00"/>
    <n v="0"/>
    <s v="No fue posible identificar evidencias para el presente período de análisis"/>
    <s v="VENCIDA"/>
    <s v="No aplica"/>
    <s v="No aplica"/>
    <s v="No aplica"/>
    <n v="0"/>
    <s v="Acción establecida en el Plan de Mejoramiento suscrito el 26 de Diciembre de 2022,  como resultado de la Auditoría Financiera realizada por la CGR a la vigencia 2021 _x000a__x000a_La acción de mejora finaliza el 31 de Diciembre de 2023_x000a__x000a_Se evidencia, la relación de contratos para la vigencia 2025  los cuales se ejecutaron por rubros diferentes al de eventos._x000a__x000a_No se cumplió con el plazo establecido en la acción de mejora, quedando VENCIDA."/>
    <n v="0"/>
    <s v="11/07/206"/>
    <s v="No se evidencian soportes de la actividad"/>
    <n v="0"/>
    <s v="VENCIDO"/>
    <m/>
    <m/>
    <m/>
    <m/>
    <m/>
    <s v="EFECTIVO"/>
    <s v="ABIERTO"/>
    <m/>
    <s v=""/>
    <s v=""/>
    <s v=""/>
    <s v=""/>
    <s v=""/>
    <s v=""/>
    <s v=""/>
    <m/>
    <m/>
    <m/>
    <s v="SIN INICIAR"/>
    <s v="EFECTIVO"/>
    <s v="ABIERTO"/>
    <m/>
    <s v=""/>
    <s v=""/>
    <s v=""/>
    <s v=""/>
    <s v=""/>
    <s v=""/>
    <s v=""/>
    <m/>
    <m/>
    <m/>
    <s v="SIN INICIAR"/>
    <s v="EFECTIVO"/>
    <s v="ABIERTO"/>
    <m/>
  </r>
  <r>
    <n v="606"/>
    <x v="2"/>
    <x v="5"/>
    <s v="Dirección General"/>
    <m/>
    <s v="2022AFin2021H9"/>
    <m/>
    <x v="56"/>
    <x v="391"/>
    <s v="INTEGRIDAD"/>
    <s v="Deficiencias en la aplicación de los controles establecidos en el Decreto 371 de 2021 y las políticas de austeridad del gasto público DNBC_x000a_2021."/>
    <s v="Deficiencias en la aplicación de los controles establecidos en el Decreto 371 de 2021 y las políticas de austeridad del gasto público DNBC_x000a_2021."/>
    <s v="_x000a__x000a__x000a_Generar los controles necesarios para dar cumplimiento a lo establecido en el Plan de Austeridad del Gasto para los órganos que hacen parte del Presupuesto General de la Nación"/>
    <s v="DI_AC39"/>
    <s v="Adelantar las acciones disciplinarias a que haya lugar, conforme a la Ley 1952 de 2019"/>
    <s v="Acciones Disciplinarias adelantadas "/>
    <n v="1"/>
    <d v="2023-01-01T00:00:00"/>
    <d v="2023-12-30T00:00:00"/>
    <n v="53.85"/>
    <s v="12. Gestión de Asuntos Disciplinarios"/>
    <s v="Seguimiento Historico CGR"/>
    <n v="1"/>
    <s v="Acción establecida en el Plan de Mejoramiento suscrito el 26 de Diciembre de 2022,  como resultado de la Auditoría Financiera realizada por la CGR a la vigencia 2021._x000a__x000a_La acción de mejora finaliza el 30 de Diciembre  de 2023_x000a__x000a_Se cargaron evidencia sobre la presunta accion disciplinaria No IP-019-2024 de 02 de agosto de 2024, considerandose finalmente en la misma, el archivo de la indagacion._x000a__x000a__x000a_Por lo tanto, la acción de mejora establecida se encuentra cumplida _x000a__x000a__x000a_"/>
    <s v="https://dnbcgovco-my.sharepoint.com/:f:/g/personal/planeacion_dnbc_gov_co/IgCIX0NWav5DRLouA1nGTGOIAblLOIgYbbk_L9nrR1q5FMM?e=v7f5hr"/>
    <d v="2026-05-11T00:00:00"/>
    <s v="Cumplida en seguimiento diciembre 2025"/>
    <n v="1"/>
    <x v="2"/>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m/>
    <m/>
    <m/>
    <m/>
    <m/>
    <s v="EFECTIVO"/>
    <s v="ABIERTO"/>
    <m/>
    <s v=""/>
    <s v=""/>
    <s v=""/>
    <s v=""/>
    <s v=""/>
    <s v=""/>
    <s v=""/>
    <m/>
    <m/>
    <m/>
    <s v="SIN INICIAR"/>
    <s v="EFECTIVO"/>
    <s v="ABIERTO"/>
    <m/>
    <s v=""/>
    <s v=""/>
    <s v=""/>
    <s v=""/>
    <s v=""/>
    <s v=""/>
    <s v=""/>
    <m/>
    <m/>
    <m/>
    <s v="SIN INICIAR"/>
    <s v="EFECTIVO"/>
    <s v="ABIERTO"/>
    <m/>
  </r>
  <r>
    <n v="607"/>
    <x v="2"/>
    <x v="0"/>
    <s v="Subdirección estrategica"/>
    <m/>
    <s v="2018DenCon9677H1"/>
    <m/>
    <x v="57"/>
    <x v="392"/>
    <s v="GESTIÓN DEL CONOCIMIENTO Y LA INNOVACIÓN"/>
    <s v="Deficiencias en la identificación, supervisión y control de los bienes asignados a los comodatarios de acuerdo  las obligaciones ordenadas en la ley, el manual interno de la entidad y lo pactado contractualmente."/>
    <s v="Deficiencias en la identificación, supervisión y control de los bienes asignados a los comodatarios de acuerdo  las obligaciones ordenadas en la ley, el manual interno de la entidad y lo pactado contractualmente."/>
    <s v="Implementar acciones de supervisión y control de los bienes entregados en comodato."/>
    <s v="FB_AC1"/>
    <s v="En el evento de realizar contratos  de comodatos designar la supervisión de los mismos en los funcionarios de planta que posean Formación Bomberil, mientras se surte la Contratación por Prestación de Servicios, como apoyo a la supervisión."/>
    <s v="Delegación de Supervisión al personal de planta "/>
    <n v="1"/>
    <d v="2023-01-01T00:00:00"/>
    <d v="2023-12-31T00:00:00"/>
    <n v="54"/>
    <s v="08. Fortalecimiento Bomberil / 15. Gestión Contractual"/>
    <s v="Seguimiento Historico CGR - Fortalecimiento"/>
    <n v="1"/>
    <s v="No se adjuntan soportes relacionados con la designación de supervisión de los contratos de comodato durante el primer trimestre 2026, al no realizarse contratos de comodatos, por lo tanto no se configura la acción."/>
    <n v="0"/>
    <d v="2026-05-11T00:00:00"/>
    <s v="La acción es de 2023, motivo por el cual deben incluir la información de la supervisión de los contratos vigentes"/>
    <n v="0"/>
    <x v="1"/>
    <d v="2026-05-15T00:00:00"/>
    <n v="0"/>
    <s v="No fue posible identificar evidencias para el presente período de análisis"/>
    <s v="VENCIDA"/>
    <s v="No aplica"/>
    <s v="No aplica"/>
    <s v="No aplica"/>
    <n v="1"/>
    <s v="Se adjuntan soportes relacionados con la designación de supervisión de los contratos de comodato durante el segundo semestre 2025, así como el correo informando al supervisor y el contrato de comodato, no se configura la acción en el presentre semestre al no realizarse contratos de comodatos en 2026 por la ley de garantías."/>
    <s v="https://dnbcgovco-my.sharepoint.com/:f:/g/personal/planeacion_dnbc_gov_co/IgAEqc-wpZdfTJlO9mVTpl7hAWib3WXyZy4mmLz9nEvRkTY?e=FOD1CC"/>
    <n v="46213"/>
    <s v="Se adjuntan soportes relacionados con la designación de supervisión de los contratos de comodato durante el segundo semestre 2025"/>
    <n v="1"/>
    <s v="CUMPLIDO"/>
    <m/>
    <m/>
    <m/>
    <m/>
    <m/>
    <s v="EFECTIVO"/>
    <s v="ABIERTO"/>
    <m/>
    <s v=""/>
    <s v=""/>
    <s v=""/>
    <s v=""/>
    <s v=""/>
    <s v=""/>
    <s v=""/>
    <m/>
    <m/>
    <m/>
    <s v="SIN INICIAR"/>
    <s v="EFECTIVO"/>
    <s v="ABIERTO"/>
    <m/>
    <s v=""/>
    <s v=""/>
    <s v=""/>
    <s v=""/>
    <s v=""/>
    <s v=""/>
    <s v=""/>
    <m/>
    <m/>
    <m/>
    <s v="SIN INICIAR"/>
    <s v="EFECTIVO"/>
    <s v="ABIERTO"/>
    <m/>
  </r>
  <r>
    <n v="608"/>
    <x v="2"/>
    <x v="0"/>
    <s v="Subdirección estrategica"/>
    <m/>
    <s v="2018DenCon9677H1"/>
    <m/>
    <x v="57"/>
    <x v="392"/>
    <s v="GESTIÓN DEL CONOCIMIENTO Y LA INNOVACIÓN"/>
    <s v="Deficiencias en la identificación, supervisión y control de los bienes asignados a los comodatarios de acuerdo  las obligaciones ordenadas en la ley, el manual interno de la entidad y lo pactado contractualmente."/>
    <s v="Deficiencias en la identificación, supervisión y control de los bienes asignados a los comodatarios de acuerdo  las obligaciones ordenadas en la ley, el manual interno de la entidad y lo pactado contractualmente."/>
    <s v="Implementar acciones de supervisión y control de los bienes entregados en comodato."/>
    <s v="FB_AC2"/>
    <s v="Reiterar de manera  trimestral a los Comandantes de los CB, las obligaciones que tienen a cargo como supervisores de los bienes entregados en Comodato."/>
    <s v="Correos Electrónicos trimestrales_x000a_"/>
    <n v="1"/>
    <d v="2023-01-01T00:00:00"/>
    <d v="2023-12-31T00:00:00"/>
    <n v="54"/>
    <s v="08. Fortalecimiento Bomberil / 15. Gestión Contractual"/>
    <s v="Seguimiento Historico CGR"/>
    <n v="0.5"/>
    <s v="En cumplimiento de las actividades de seguimiento y control de bienes en comodato, se informa que el día 18 de marzo se realizó el envío del correo electrónico correspondiente a la reiteración de informe de comodatos, dirigida a los Cuerpos de Bomberos con bienes asignados."/>
    <s v="https://dnbcgovco-my.sharepoint.com/:f:/g/personal/planeacion_dnbc_gov_co/IgDXNHpy7oLsTo_k1pBYTEA_AXkQuekeDuYRfMOd3hOKrho?e=FZVMrN"/>
    <d v="2026-05-11T00:00:00"/>
    <s v="Se genera evidencia del primer trimestre sobre información de comodatos. "/>
    <n v="0.5"/>
    <x v="0"/>
    <d v="2026-05-15T00:00:00"/>
    <n v="0.5"/>
    <s v="Se presenta como evidencia el informe &quot;Solicitud informes comodatos&quot;, de fecha 31 de marzo de 2026, la base de datos &quot;BD_Correo solicitud y reiteración&quot; y los correos electrónicos de solicitud inicial y reiteración, los cuales permiten verificar la ejecución de las actividades de seguimiento mediante el envío de comunicaciones trimestrales a los Comandantes de los Cuerpos de Bomberos sobre las obligaciones derivadas de los bienes entregados en comodato. No obstante, la acción presenta un avance parcial, toda vez que el plazo establecido para su cumplimiento se encuentra vigente."/>
    <s v="EN EJECUCIÓN"/>
    <s v="No aplica"/>
    <s v="No aplica"/>
    <s v="No aplica"/>
    <n v="0.5"/>
    <s v="En cumplimiento de las actividades de seguimiento y control de bienes en comodato, se informa que el día 24 de juniose realizó el envío del correo electrónico correspondiente a la reiteración de informe de comodatos, dirigida a los Cuerpos de Bomberos con bienes asignados. "/>
    <s v="https://dnbcgovco-my.sharepoint.com/:f:/g/personal/planeacion_dnbc_gov_co/IgBiMLl8qwy9S6Ae4JsWuFKfAfE9oFK1P9znX1nLZo-E7YM?e=e4YCRF"/>
    <n v="46213"/>
    <s v="Se adjuntan solicitudes de información a los cuerpos de bomberos y reporte smeestral"/>
    <n v="0.5"/>
    <s v="EN EJECUCIÓN"/>
    <m/>
    <m/>
    <m/>
    <m/>
    <m/>
    <s v="EFECTIVO"/>
    <s v="ABIERTO"/>
    <m/>
    <s v=""/>
    <s v=""/>
    <s v=""/>
    <s v=""/>
    <s v=""/>
    <s v=""/>
    <s v=""/>
    <m/>
    <m/>
    <m/>
    <s v="SIN INICIAR"/>
    <s v="EFECTIVO"/>
    <s v="ABIERTO"/>
    <m/>
    <s v=""/>
    <s v=""/>
    <s v=""/>
    <s v=""/>
    <s v=""/>
    <s v=""/>
    <s v=""/>
    <m/>
    <m/>
    <m/>
    <s v="SIN INICIAR"/>
    <s v="EFECTIVO"/>
    <s v="ABIERTO"/>
    <m/>
  </r>
  <r>
    <n v="609"/>
    <x v="2"/>
    <x v="0"/>
    <s v="Subdirección estrategica"/>
    <m/>
    <s v="2018DenCon9677H1"/>
    <m/>
    <x v="57"/>
    <x v="392"/>
    <s v="GESTIÓN DEL CONOCIMIENTO Y LA INNOVACIÓN"/>
    <s v="Deficiencias en la identificación, supervisión y control de los bienes asignados a los comodatarios de acuerdo  las obligaciones ordenadas en la ley, el manual interno de la entidad y lo pactado contractualmente."/>
    <s v="Deficiencias en la identificación, supervisión y control de los bienes asignados a los comodatarios de acuerdo  las obligaciones ordenadas en la ley, el manual interno de la entidad y lo pactado contractualmente."/>
    <s v="Implementar acciones de supervisión y control de los bienes entregados en comodato."/>
    <s v="FB_AC3"/>
    <s v="Solicitar trimestralmente por correo electrónico a los comandantes o supervisor de los CB, un informe de seguimiento que contenga: Registro fotográfico de los bienes en comodato, así como las emergencias atendidas con los bienes asignados y soportes de mantenimientos a que haya lugar "/>
    <s v="Correos Electrónicos trimestrales_x000a_"/>
    <n v="1"/>
    <d v="2023-01-01T00:00:00"/>
    <d v="2023-12-31T00:00:00"/>
    <n v="54"/>
    <s v="08. Fortalecimiento Bomberil / 15. Gestión Contractual"/>
    <s v="Seguimiento Historico CGR"/>
    <n v="0.5"/>
    <s v="En cumplimiento de las actividades de seguimiento y control de bienes en comodato, se informa que el día 12 de febrero se realizó el envío del correo electrónico correspondiente a la solicitud inicial de informe de comodatos, dirigida a los Cuerpos de Bomberos con bienes asignados."/>
    <s v="https://dnbcgovco-my.sharepoint.com/:f:/g/personal/planeacion_dnbc_gov_co/IgDXNHpy7oLsTo_k1pBYTEA_AXkQuekeDuYRfMOd3hOKrho?e=FZVMrN"/>
    <d v="2026-05-11T00:00:00"/>
    <s v="Se genera evidencia del primer trimestre sobre información de comodatos. "/>
    <n v="0.5"/>
    <x v="0"/>
    <d v="2026-05-15T00:00:00"/>
    <n v="0.5"/>
    <s v="Se presenta como evidencia el informe &quot;Solicitud Informes Comodatos&quot;, de fecha 31 de marzo de 2026, en el cual se documenta el envío del correo electrónico de solicitud inicial realizado el 12 de febrero de 2026 y la reiteración efectuada el 18 de marzo de 2026 a los Cuerpos de Bomberos con bienes en comodato, junto con las evidencias de los envíos realizados. En consecuencia, se evidencia una ejecución parcial de las actividades propuestas, toda vez que la acción correctiva contempla solicitudes trimestrales y aún se encuentra dentro del plazo establecido para su cumplimiento."/>
    <s v="EN EJECUCIÓN"/>
    <s v="No aplica"/>
    <s v="No aplica"/>
    <s v="No aplica"/>
    <n v="0.5"/>
    <s v="En cumplimiento de las actividades de seguimiento y control de bienes en comodato, se informa que el día 17 de junio se realizó el envío del correo electrónico correspondiente a la solicitud inicial de informe de comodatos, dirigida a los Cuerpos de Bomberos con bienes asignados."/>
    <s v="https://dnbcgovco-my.sharepoint.com/:f:/g/personal/planeacion_dnbc_gov_co/IgC5Waav-ToFT6TDAVF8aUhxAT0Ues-RXl2n7p3t5_oXIRQ?e=3MRsUi"/>
    <n v="46213"/>
    <s v="Se adjuntan solicitudes de información a los cuerpos de bomberos y reporte smeestral"/>
    <n v="0.5"/>
    <s v="EN EJECUCIÓN"/>
    <m/>
    <m/>
    <m/>
    <m/>
    <m/>
    <s v="EFECTIVO"/>
    <s v="ABIERTO"/>
    <m/>
    <s v=""/>
    <s v=""/>
    <s v=""/>
    <s v=""/>
    <s v=""/>
    <s v=""/>
    <s v=""/>
    <m/>
    <m/>
    <m/>
    <s v="SIN INICIAR"/>
    <s v="EFECTIVO"/>
    <s v="ABIERTO"/>
    <m/>
    <s v=""/>
    <s v=""/>
    <s v=""/>
    <s v=""/>
    <s v=""/>
    <s v=""/>
    <s v=""/>
    <m/>
    <m/>
    <m/>
    <s v="SIN INICIAR"/>
    <s v="EFECTIVO"/>
    <s v="ABIERTO"/>
    <m/>
  </r>
  <r>
    <n v="610"/>
    <x v="2"/>
    <x v="0"/>
    <s v="Subdirección estrategica"/>
    <m/>
    <s v="2018DenCon9677H1"/>
    <m/>
    <x v="57"/>
    <x v="392"/>
    <s v="GESTIÓN DEL CONOCIMIENTO Y LA INNOVACIÓN"/>
    <s v="Deficiencias en la identificación, supervisión y control de los bienes asignados a los comodatarios de acuerdo  las obligaciones ordenadas en la ley, el manual interno de la entidad y lo pactado contractualmente."/>
    <s v="Deficiencias en la identificación, supervisión y control de los bienes asignados a los comodatarios de acuerdo  las obligaciones ordenadas en la ley, el manual interno de la entidad y lo pactado contractualmente."/>
    <s v="Implementar acciones de supervisión y control de los bienes entregados en comodato."/>
    <s v="FB_AC4"/>
    <s v="Diligenciar y actualizar trimestralmente  la Matriz de seguimiento de supervisiones de los bienes de comodato."/>
    <s v="Matriz de seguimiento trimestral"/>
    <n v="4"/>
    <d v="2023-01-01T00:00:00"/>
    <d v="2023-12-31T00:00:00"/>
    <n v="54"/>
    <s v="08. Fortalecimiento Bomberil / 15. Gestión Contractual"/>
    <s v="Seguimiento Historico CGR"/>
    <n v="0.5"/>
    <s v="Se realiza el reporte y envío de tres (3) bases de datos, precisando que la información contenida en ellas es de actualización y consolidación progresiva y permanente, por lo que la base correspondiente al último mes de cada trimestre integra y consolida la totalidad de la información del trimestre respectivo, dichas bases se remiten mediante correo electrónico a la Subdirección Estratégica para su conocimiento y fines pertinentes."/>
    <s v="https://dnbcgovco-my.sharepoint.com/:f:/g/personal/planeacion_dnbc_gov_co/IgDXNHpy7oLsTo_k1pBYTEA_AXkQuekeDuYRfMOd3hOKrho?e=FZVMrN"/>
    <d v="2026-05-11T00:00:00"/>
    <s v="Se evidencia matriz diligenciada. Se sugiere dejar evidencia de socialización con lider de proceso"/>
    <n v="0.25"/>
    <x v="0"/>
    <d v="2026-05-15T00:00:00"/>
    <n v="0.25"/>
    <s v="Se presenta como evidencia la matriz &quot;BD Reportes Informes Comodatos&quot;, con corte a marzo de 2026, y el correo electrónico de remisión a la Subdirección Estratégica, mediante el cual se socializa la información consolidada del primer trimestre. Los soportes aportados permiten verificar la ejecución parcial de la acción correctiva, al evidenciar la actualización de la matriz correspondiente al primer trimestre, permaneciendo vigente el plazo para completar las actualizaciones de los trimestres restantes."/>
    <s v="EN EJECUCIÓN"/>
    <s v="No aplica"/>
    <s v="No aplica"/>
    <s v="No aplica"/>
    <n v="1"/>
    <s v="Se realiza el reporte y envío de tres (3) bases de datos, precisando que la información contenida en ellas es de actualización y consolidación progresiva y permanente, por lo que la base correspondiente al último mes de cada trimestre integra y consolida la totalidad de la información del trimestre respectivo, dichas bases se remiten mediante correo electrónico a la Subdirección Estratégica para su conocimiento y fines pertinentes."/>
    <s v="https://dnbcgovco-my.sharepoint.com/my?id=%2Fpersonal%2Fplaneacion%5Fdnbc%5Fgov%5Fco%2FDocuments%2FDocumentos%20SIGE%2F6%2E%20Planes%2FPLAN%20DE%20MEJORA%2F2026%2F02%2E%20Seguimiento%20Segundo%20Trimestre%2F08%2E%20Fortalecimiento%20Bomberil&amp;viewid=efb70791%2Db8ab%2D49e7%2Db552%2Dd3d4cbe976b9&amp;ga=1"/>
    <n v="46213"/>
    <s v="Se evidencia monitoreo de información del primer semestre 2026"/>
    <n v="0.5"/>
    <s v="EN EJECUCIÓN"/>
    <m/>
    <m/>
    <m/>
    <m/>
    <m/>
    <s v="EFECTIVO"/>
    <s v="ABIERTO"/>
    <m/>
    <s v=""/>
    <s v=""/>
    <s v=""/>
    <s v=""/>
    <s v=""/>
    <s v=""/>
    <s v=""/>
    <m/>
    <m/>
    <m/>
    <s v="SIN INICIAR"/>
    <s v="EFECTIVO"/>
    <s v="ABIERTO"/>
    <m/>
    <s v=""/>
    <s v=""/>
    <s v=""/>
    <s v=""/>
    <s v=""/>
    <s v=""/>
    <s v=""/>
    <m/>
    <m/>
    <m/>
    <s v="SIN INICIAR"/>
    <s v="EFECTIVO"/>
    <s v="ABIERTO"/>
    <m/>
  </r>
  <r>
    <n v="611"/>
    <x v="2"/>
    <x v="0"/>
    <s v="Subdirección Administrativa y Financiera"/>
    <m/>
    <s v="2018DenCon9677H1"/>
    <m/>
    <x v="57"/>
    <x v="392"/>
    <m/>
    <s v="Deficiencias en la identificación, supervisión y control de los bienes asignados a los comodatarios de acuerdo  las obligaciones ordenadas en la ley, el manual interno de la entidad y lo pactado contractualmente."/>
    <s v="Deficiencias en la identificación, supervisión y control de los bienes asignados a los comodatarios de acuerdo  las obligaciones ordenadas en la ley, el manual interno de la entidad y lo pactado contractualmente."/>
    <s v="Implementar acciones de supervisión y control de los bienes entregados en comodato."/>
    <s v="GA_AC28"/>
    <s v="Realizar la salida de almacén  de cada uno de los bienes entregados a los Cuerpos de bomberos, detallando las características del bien, asi como la identificación interna del mismo establecida por la DNBC"/>
    <s v="Salidas de Almacén_x000a_"/>
    <n v="1"/>
    <d v="2023-01-01T00:00:00"/>
    <d v="2023-12-31T00:00:00"/>
    <n v="54"/>
    <s v="14. Gestión Administrativa / 08. Fortalecimiento Bomberil "/>
    <s v="Seguimiento Historico CGR"/>
    <n v="1"/>
    <s v="Se estan realizando las actas de salida de almacén de cada uno de los bienes entregados teniendo así salidas en el mes de Febrero y Marzo "/>
    <s v="https://dnbcgovco-my.sharepoint.com/:f:/g/personal/planeacion_dnbc_gov_co/IgDcN4m-CRspQ6coLbhb637MAcqIoQ2fbpGXE2VgGXYCtlY?e=c6rzrW"/>
    <d v="2026-05-11T00:00:00"/>
    <s v="Se adjuntan actas de salida de los meses de febrero y marzo"/>
    <n v="1"/>
    <x v="2"/>
    <d v="2026-05-15T00:00:00"/>
    <n v="0.25"/>
    <s v="se evidencio 4 acta de salidaS de almacen mediantes formatos FO-AD-PGD-01-02 con su respectiva descripciones con fecha 4 y 20 de febrero y 2 y 4 de marzo de 2026"/>
    <s v="C. EXTRATEMPORANEAMENTE"/>
    <s v="No aplica"/>
    <s v="No aplica"/>
    <s v="No aplica"/>
    <n v="1"/>
    <s v="Se generaron actas de salidas en Junio "/>
    <s v="https://dnbcgovco-my.sharepoint.com/:f:/g/personal/planeacion_dnbc_gov_co/IgAgxrgkKGSNS7C3AFkzku_9Afkx94e0Tk9t_3nYZ93iljs?e=ZDmm9R"/>
    <n v="46214"/>
    <s v="El proceso continua reportando actas de salida de los bienes acorde con los procedimientos establecidos"/>
    <n v="1"/>
    <s v="CUMPLIDO"/>
    <m/>
    <m/>
    <m/>
    <m/>
    <m/>
    <s v="EFECTIVO"/>
    <s v="ABIERTO"/>
    <m/>
    <s v=""/>
    <s v=""/>
    <s v=""/>
    <s v=""/>
    <s v=""/>
    <s v=""/>
    <s v=""/>
    <m/>
    <m/>
    <m/>
    <s v="SIN INICIAR"/>
    <s v="EFECTIVO"/>
    <s v="ABIERTO"/>
    <m/>
    <s v=""/>
    <s v=""/>
    <s v=""/>
    <s v=""/>
    <s v=""/>
    <s v=""/>
    <s v=""/>
    <m/>
    <m/>
    <m/>
    <s v="SIN INICIAR"/>
    <s v="EFECTIVO"/>
    <s v="ABIERTO"/>
    <m/>
  </r>
  <r>
    <n v="612"/>
    <x v="2"/>
    <x v="0"/>
    <s v="Subdirección Administrativa y Financiera"/>
    <m/>
    <s v="2018DenCon9677H1"/>
    <m/>
    <x v="57"/>
    <x v="392"/>
    <m/>
    <s v="Deficiencias en la identificación, supervisión y control de los bienes asignados a los comodatarios de acuerdo  las obligaciones ordenadas en la ley, el manual interno de la entidad y lo pactado contractualmente."/>
    <s v="Deficiencias en la identificación, supervisión y control de los bienes asignados a los comodatarios de acuerdo  las obligaciones ordenadas en la ley, el manual interno de la entidad y lo pactado contractualmente."/>
    <s v="Implementar acciones de supervisión y control de los bienes entregados en comodato."/>
    <s v="GA_AC29"/>
    <s v="Identificación de los bienes y/o elementos entregados a los Cuerpos de Bomberos"/>
    <s v="Identificación de bienes y/o elementos_x000a_"/>
    <n v="1"/>
    <d v="2023-01-01T00:00:00"/>
    <d v="2023-12-31T00:00:00"/>
    <n v="54"/>
    <s v="14. Gestión Administrativa / 08. Fortalecimiento Bomberil "/>
    <s v="Seguimiento Historico CGR"/>
    <n v="1"/>
    <s v="Se generaron las actas de entrada de almacén con las facturas de los proveedores teniendo entradas en el mes de Abril "/>
    <s v="https://dnbcgovco-my.sharepoint.com/:f:/g/personal/planeacion_dnbc_gov_co/IgAon2OWoyMPS6C-viXLOv3qAW_jPQ_SHklbTuv3BA_mqyk?e=zos6EK"/>
    <d v="2026-05-11T00:00:00"/>
    <s v="Se adjuntan 4 actas de entrega de bienes identificados para posterior entrega a los cuerpos de bomberos"/>
    <n v="1"/>
    <x v="2"/>
    <d v="2026-05-29T00:00:00"/>
    <n v="1"/>
    <m/>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generaron actas de  entrada en abril, mayo y junio "/>
    <s v="https://dnbcgovco-my.sharepoint.com/:f:/g/personal/planeacion_dnbc_gov_co/IgA3ymnaqM7_QqChPewYGtrnAZTGZDRlPkn2sMgjVpSzOJA?e=frnvje"/>
    <n v="46214"/>
    <s v="El proceso continua reportando actas de salida de los bienes acorde con los procedimientos establecidos"/>
    <n v="1"/>
    <s v="CUMPLIDO"/>
    <m/>
    <m/>
    <m/>
    <m/>
    <m/>
    <s v="EFECTIVO"/>
    <s v="ABIERTO"/>
    <m/>
    <s v=""/>
    <s v=""/>
    <s v=""/>
    <s v=""/>
    <s v=""/>
    <s v=""/>
    <s v=""/>
    <m/>
    <m/>
    <m/>
    <s v="SIN INICIAR"/>
    <s v="EFECTIVO"/>
    <s v="ABIERTO"/>
    <m/>
    <s v=""/>
    <s v=""/>
    <s v=""/>
    <s v=""/>
    <s v=""/>
    <s v=""/>
    <s v=""/>
    <m/>
    <m/>
    <m/>
    <s v="SIN INICIAR"/>
    <s v="EFECTIVO"/>
    <s v="ABIERTO"/>
    <m/>
  </r>
  <r>
    <n v="613"/>
    <x v="2"/>
    <x v="0"/>
    <s v="Subdirección Administrativa y Financiera"/>
    <m/>
    <s v="2018DenCon9677H1"/>
    <m/>
    <x v="57"/>
    <x v="392"/>
    <m/>
    <s v="Deficiencias en la identificación, supervisión y control de los bienes asignados a los comodatarios de acuerdo  las obligaciones ordenadas en la ley, el manual interno de la entidad y lo pactado contractualmente."/>
    <s v="Deficiencias en la identificación, supervisión y control de los bienes asignados a los comodatarios de acuerdo  las obligaciones ordenadas en la ley, el manual interno de la entidad y lo pactado contractualmente."/>
    <s v="Implementar acciones de supervisión y control de los bienes entregados en comodato."/>
    <s v="GA_AC30"/>
    <s v="Seguimiento mensual informando, los vencimientos de los SOAT, a la Subdirección Administrativa y Financiera , Gestión Contractual y al proceso de Fortalecimiento Bomberil, con base en la información registrada en el RUNT, de los vehículos que son entregados a los Cuerpos de Bomberos en comodato."/>
    <s v="Correos mensuales_x000a_"/>
    <n v="12"/>
    <d v="2023-01-01T00:00:00"/>
    <d v="2023-12-31T00:00:00"/>
    <n v="54"/>
    <s v="14. Gestión Administrativa"/>
    <s v="Seguimiento Historico CGR"/>
    <n v="1"/>
    <s v="Los SOAT se encuentran vigentes por tanto no se han realizado  seguimiento de correos para soat vencidos"/>
    <s v="https://dnbcgovco-my.sharepoint.com/:f:/g/personal/planeacion_dnbc_gov_co/IgDMimyWvtAXQL6Sk3sPQ2mJAaaHhuPms--lAEigD9dNY4A?e=URBEjk"/>
    <d v="2026-05-11T00:00:00"/>
    <s v="Aunque se encuentra la base, se sugiere su socialización al lider de proceso para evidenciar su seguimiento"/>
    <n v="0.1"/>
    <x v="0"/>
    <d v="2026-05-29T00:00:00"/>
    <n v="0.1"/>
    <s v="Se evidencia una base de datos como una herramienta de seguimiento para la administración del parque automotor de la Dirección Nacional de Bomberos de Colombia, que consolida información relacionada con la titularidad de los vehículos, contratos de adquisición y comodato, estado del SOAT, revisión técnico-mecánica, registros en el RUNT y RUE, e inconsistencias administrativas y jurídicas. Se evidencia la existencia de vehículos asignados a cuerpos de bomberos con personería jurídica inactiva o con situaciones administrativas pendientes, lo que genera riesgos para la adecuada gestión de los bienes públicos y hace necesario adelantar acciones de regularización, restitución o reasignación, así como fortalecer los mecanismos de seguimiento, actualización de la información y control para garantizar la protección del patrimonio público y el cumplimiento de las obligaciones contractuales. Sin embargo no se evidencias los correos mensuales."/>
    <s v="VENCIDA"/>
    <s v="No aplica"/>
    <s v="No aplica"/>
    <s v="No aplica"/>
    <n v="1"/>
    <s v="Se envian correos mensuales del seguimiento de  SOAT, tecnomecánica, multas en los cuales se observa que no hay soat vencidos "/>
    <s v="https://dnbcgovco-my.sharepoint.com/:f:/g/personal/planeacion_dnbc_gov_co/IgBLPo2Uz4lgTaDTgFIyoLzaAY0Ry3FOv3B1OTAw8f8cGSs?e=Dlg4MQ"/>
    <n v="46214"/>
    <s v="Se incluyen correos de seguimiento del primer semestre de la vigencia 2026"/>
    <n v="1"/>
    <s v="EN EJECUCIÓN"/>
    <m/>
    <m/>
    <m/>
    <m/>
    <m/>
    <s v="EFECTIVO"/>
    <s v="ABIERTO"/>
    <m/>
    <s v=""/>
    <s v=""/>
    <s v=""/>
    <s v=""/>
    <s v=""/>
    <s v=""/>
    <s v=""/>
    <m/>
    <m/>
    <m/>
    <s v="SIN INICIAR"/>
    <s v="EFECTIVO"/>
    <s v="ABIERTO"/>
    <m/>
    <s v=""/>
    <s v=""/>
    <s v=""/>
    <s v=""/>
    <s v=""/>
    <s v=""/>
    <s v=""/>
    <m/>
    <m/>
    <m/>
    <s v="SIN INICIAR"/>
    <s v="EFECTIVO"/>
    <s v="ABIERTO"/>
    <m/>
  </r>
  <r>
    <n v="614"/>
    <x v="2"/>
    <x v="0"/>
    <s v="Subdirección Administrativa y Financiera"/>
    <m/>
    <s v="2018DenCon9677H1"/>
    <m/>
    <x v="57"/>
    <x v="392"/>
    <m/>
    <s v="Deficiencias en la identificación, supervisión y control de los bienes asignados a los comodatarios de acuerdo  las obligaciones ordenadas en la ley, el manual interno de la entidad y lo pactado contractualmente."/>
    <s v="Deficiencias en la identificación, supervisión y control de los bienes asignados a los comodatarios de acuerdo  las obligaciones ordenadas en la ley, el manual interno de la entidad y lo pactado contractualmente."/>
    <s v="Implementar acciones de supervisión y control de los bienes entregados en comodato."/>
    <s v="GA_AC31"/>
    <s v="Realizar la liquidación de los impuestos de los vehículos de la DNBC, con el fin que los mismos sean cancelados conforme a los plazos establecidos por el Gobierno Nacional"/>
    <s v="Liquidación de Impuestos_x000a_"/>
    <n v="1"/>
    <d v="2022-12-02T00:00:00"/>
    <d v="2023-12-31T00:00:00"/>
    <n v="58.349999999999994"/>
    <s v="14. Gestión Administrativa"/>
    <s v="Seguimiento Historico CGR"/>
    <n v="0.5"/>
    <s v="Se descargo la liqidación de impustos y esta en proceso de CDP Y RP"/>
    <s v="https://dnbcgovco-my.sharepoint.com/:f:/g/personal/planeacion_dnbc_gov_co/IgDINronIjkOQ7jVIPnzTiYFAU9tsvhRa7YYwJpipmQFX6g?e=AuX2Vo"/>
    <d v="2026-05-11T00:00:00"/>
    <s v="Se adjuntan las liquidaciones de 64 vehiculos de la vigencia 2026"/>
    <n v="0.5"/>
    <x v="0"/>
    <s v="29/058/2026%"/>
    <n v="0.5"/>
    <s v="se evidencia una base de datos con toda la informacion requerida del parque automotor, mas no el seguimiento y las unidades de medida"/>
    <s v="EN EJECUCIÓN"/>
    <s v="No aplica"/>
    <s v="No aplica"/>
    <s v="No aplica"/>
    <n v="1"/>
    <s v="Se adjunta pago de los impuestos de los vehículos pagados en el plazo correspondientes "/>
    <s v="https://dnbcgovco-my.sharepoint.com/:f:/g/personal/planeacion_dnbc_gov_co/IgANyJF4AJtgTbCY6g58VKaQATjAHHzOlIycQ_FWAC1CB4c?e=xCAtFx"/>
    <n v="46214"/>
    <s v="Se adjuntan las liquidaciones de 64 vehiculos de la vigencia 2026 y evidencias de pago"/>
    <n v="1"/>
    <s v="CUMPLIDO"/>
    <m/>
    <m/>
    <m/>
    <m/>
    <m/>
    <s v="EFECTIVO"/>
    <s v="ABIERTO"/>
    <m/>
    <s v=""/>
    <s v=""/>
    <s v=""/>
    <s v=""/>
    <s v=""/>
    <s v=""/>
    <s v=""/>
    <m/>
    <m/>
    <m/>
    <s v="SIN INICIAR"/>
    <s v="EFECTIVO"/>
    <s v="ABIERTO"/>
    <m/>
    <s v=""/>
    <s v=""/>
    <s v=""/>
    <s v=""/>
    <s v=""/>
    <s v=""/>
    <s v=""/>
    <m/>
    <m/>
    <m/>
    <s v="SIN INICIAR"/>
    <s v="EFECTIVO"/>
    <s v="ABIERTO"/>
    <m/>
  </r>
  <r>
    <n v="615"/>
    <x v="2"/>
    <x v="0"/>
    <s v="Dirección General"/>
    <m/>
    <s v="2018DenCon9677H4"/>
    <m/>
    <x v="57"/>
    <x v="393"/>
    <m/>
    <s v="Falta de supervisión y seguimiento a la ejecución del convenio por parte de la DNBC, tomando en cuenta que, a 31 de diciembre de 2018, existe aun un saldo pendiente de legalizar $961,8 millones situación que configura un riesgo frente al control de la debida inversión de los recursos."/>
    <s v="Falta de supervisión y seguimiento a la ejecución del convenio por parte de la DNBC, tomando en cuenta que, a 31 de diciembre de 2018, existe aun un saldo pendiente de legalizar $961,8 millones situación que configura un riesgo frente al control de la debida inversión de los recursos."/>
    <s v="Implementar mecanismos de control con respecto a liquidación de los  convenios"/>
    <s v="GC_AC20"/>
    <s v="Realizar un seguimiento mensual a la liquidación de los contratos  que se derivaron del convenio 9677-06-1298-2013"/>
    <s v="Seguimientos mensuales "/>
    <n v="1"/>
    <d v="2023-01-01T00:00:00"/>
    <d v="2024-12-31T00:00:00"/>
    <n v="108"/>
    <s v="15. Gestión Contractual"/>
    <s v="Seguimiento Historico CGR"/>
    <n v="0"/>
    <s v="Acción reformulada en el Plan de Mejoramiento suscrito el 26 de Diciembre de 2022; por cuanto, no fue Cerrado el Hallazgo por parte de la CGR  en la  Auditoría Financiera realizada a la vigencia 2021. _x000a__x000a_La acción de mejora finaliza el 31 de Diciembre de 2024_x000a__x000a_No se reportó avance._x000a__x000a_No se cumplió con el plazo establecido en la acción de mejora, quedando VENCIDA._x000a_"/>
    <n v="0"/>
    <d v="2026-05-11T00:00:00"/>
    <s v="No se evidencian soportes de la actividad"/>
    <n v="0"/>
    <x v="1"/>
    <d v="2026-05-29T00:00:00"/>
    <n v="0.5"/>
    <s v="No fue posible identificar evidencias para el presente período de análisis"/>
    <s v="VENCIDA"/>
    <s v="No aplica"/>
    <s v="No aplica"/>
    <s v="No aplica"/>
    <n v="0"/>
    <s v="Acción reformulada en el Plan de Mejoramiento suscrito el 26 de Diciembre de 2022; por cuanto, no fue Cerrado el Hallazgo por parte de la CGR  en la  Auditoría Financiera realizada a la vigencia 2021. _x000a__x000a_La acción de mejora finaliza el 31 de Diciembre de 2024_x000a__x000a_No se reportó avance._x000a__x000a_No se cumplió con el plazo establecido en la acción de mejora, quedando VENCIDA._x000a_"/>
    <n v="0"/>
    <s v="11/07/206"/>
    <s v="No se evidencian soportes de la actividad"/>
    <n v="0"/>
    <s v="VENCIDO"/>
    <m/>
    <m/>
    <m/>
    <m/>
    <m/>
    <s v="EFECTIVO"/>
    <s v="ABIERTO"/>
    <m/>
    <s v=""/>
    <s v=""/>
    <s v=""/>
    <s v=""/>
    <s v=""/>
    <s v=""/>
    <s v=""/>
    <m/>
    <m/>
    <m/>
    <s v="SIN INICIAR"/>
    <s v="EFECTIVO"/>
    <s v="ABIERTO"/>
    <m/>
    <s v=""/>
    <s v=""/>
    <s v=""/>
    <s v=""/>
    <s v=""/>
    <s v=""/>
    <s v=""/>
    <m/>
    <m/>
    <m/>
    <s v="SIN INICIAR"/>
    <s v="EFECTIVO"/>
    <s v="ABIERTO"/>
    <m/>
  </r>
  <r>
    <n v="616"/>
    <x v="2"/>
    <x v="0"/>
    <s v="Dirección General"/>
    <m/>
    <s v="2018DenCon9677H4"/>
    <m/>
    <x v="57"/>
    <x v="393"/>
    <m/>
    <s v="Falta de supervisión y seguimiento a la ejecución del convenio por parte de la DNBC, tomando en cuenta que, a 31 de diciembre de 2018, existe aun un saldo pendiente de legalizar $961,8 millones situación que configura un riesgo frente al control de la debida inversión de los recursos."/>
    <s v="Falta de supervisión y seguimiento a la ejecución del convenio por parte de la DNBC, tomando en cuenta que, a 31 de diciembre de 2018, existe aun un saldo pendiente de legalizar $961,8 millones situación que configura un riesgo frente al control de la debida inversión de los recursos."/>
    <s v="Implementar mecanismos de control con respecto a liquidación de los  convenios"/>
    <s v="GC_AC21"/>
    <s v="Realizar el cierre financiero y contable de los contratos y convenios que se derivaron del convenio 9677-06-1298-2013"/>
    <s v="Cierre Financiero"/>
    <n v="1"/>
    <d v="2023-01-01T00:00:00"/>
    <d v="2024-12-31T00:00:00"/>
    <n v="108"/>
    <s v="15. Gestión Contractual"/>
    <s v="Seguimiento Historico CGR"/>
    <n v="0"/>
    <s v="Acción reformulada en el Plan de Mejoramiento suscrito el 26 de Diciembre de 2022; por cuanto, no fue Cerrado el Hallazgo por parte de la CGR  en la  Auditoría Financiera realizada a la vigencia 2021. _x000a__x000a_La acción de mejora finaliza el 31 de Diciembre de 2024_x000a__x000a_No se evidencia sobre el cierre financiero y contable de dicho convenio._x000a__x000a_No se cumplió con el plazo establecido en la acción de mejora, quedando VENCIDA._x000a_"/>
    <n v="0"/>
    <d v="2026-05-11T00:00:00"/>
    <s v="No se evidencian soportes de la actividad"/>
    <n v="0"/>
    <x v="1"/>
    <d v="2026-05-15T00:00:00"/>
    <n v="0"/>
    <s v="No fue posible identificar evidencias para el presente período de análisis"/>
    <s v="VENCIDA"/>
    <s v="No aplica"/>
    <s v="No aplica"/>
    <s v="No aplica"/>
    <n v="0"/>
    <s v="Acción reformulada en el Plan de Mejoramiento suscrito el 26 de Diciembre de 2022; por cuanto, no fue Cerrado el Hallazgo por parte de la CGR  en la  Auditoría Financiera realizada a la vigencia 2021. _x000a__x000a_La acción de mejora finaliza el 31 de Diciembre de 2024_x000a__x000a_No se evidencia sobre el cierre financiero y contable de dicho convenio._x000a__x000a_No se cumplió con el plazo establecido en la acción de mejora, quedando VENCIDA._x000a_"/>
    <n v="0"/>
    <s v="11/07/206"/>
    <s v="No se evidencian soportes de la actividad"/>
    <n v="0"/>
    <s v="VENCIDO"/>
    <m/>
    <m/>
    <m/>
    <m/>
    <m/>
    <s v="EFECTIVO"/>
    <s v="ABIERTO"/>
    <m/>
    <s v=""/>
    <s v=""/>
    <s v=""/>
    <s v=""/>
    <s v=""/>
    <s v=""/>
    <s v=""/>
    <m/>
    <m/>
    <m/>
    <s v="SIN INICIAR"/>
    <s v="EFECTIVO"/>
    <s v="ABIERTO"/>
    <m/>
    <s v=""/>
    <s v=""/>
    <s v=""/>
    <s v=""/>
    <s v=""/>
    <s v=""/>
    <s v=""/>
    <m/>
    <m/>
    <m/>
    <s v="SIN INICIAR"/>
    <s v="EFECTIVO"/>
    <s v="ABIERTO"/>
    <m/>
  </r>
  <r>
    <n v="617"/>
    <x v="2"/>
    <x v="0"/>
    <s v="Subdirección Administrativa y Financiera"/>
    <m/>
    <s v="2018DenCon9677H4"/>
    <m/>
    <x v="57"/>
    <x v="393"/>
    <m/>
    <s v="Falta de supervisión y seguimiento a la ejecución del convenio por parte de la DNBC, tomando en cuenta que, a 31 de diciembre de 2018, existe aun un saldo pendiente de legalizar $961,8 millones situación que configura un riesgo frente al control de la debida inversión de los recursos."/>
    <s v="Falta de supervisión y seguimiento a la ejecución del convenio por parte de la DNBC, tomando en cuenta que, a 31 de diciembre de 2018, existe aun un saldo pendiente de legalizar $961,8 millones situación que configura un riesgo frente al control de la debida inversión de los recursos."/>
    <s v="Implementar mecanismos de control con respecto a liquidación de los  convenios"/>
    <s v="GC_AC22"/>
    <s v="Efectuar el cierre financiero del Convenio 9677-06-1298-2013, en los Estados Contables de la DNBC"/>
    <s v="Cierre Financiero"/>
    <n v="1"/>
    <d v="2023-01-01T00:00:00"/>
    <d v="2024-12-31T00:00:00"/>
    <n v="108"/>
    <s v="15. Gestión Contractual"/>
    <s v="Seguimiento Historico CGR"/>
    <n v="0.2"/>
    <s v="Acción reformulada en el Plan de Mejoramiento suscrito el 26 de Diciembre de 2022; por cuanto, no fue Cerrado el Hallazgo por parte de la CGR  en la  Auditoría Financiera realizada a la vigencia 2021. _x000a__x000a_La acción de mejora finaliza el 31 de Diciembre de 2024_x000a__x000a_No se evidencia sobre el cierre financiero y contable de dicho convenio._x000a__x000a_No se cumplió con el plazo establecido en la acción de mejora, quedando VENCIDA._x000a_"/>
    <n v="0"/>
    <d v="2026-05-11T00:00:00"/>
    <s v="No se evidencian soportes de la actividad"/>
    <n v="0"/>
    <x v="1"/>
    <d v="2026-05-15T00:00:00"/>
    <n v="0"/>
    <s v="No fue posible identificar evidencias para el presente período de análisis"/>
    <s v="VENCIDA"/>
    <s v="No aplica"/>
    <s v="No aplica"/>
    <s v="No aplica"/>
    <n v="0.2"/>
    <s v="Acción reformulada en el Plan de Mejoramiento suscrito el 26 de Diciembre de 2022; por cuanto, no fue Cerrado el Hallazgo por parte de la CGR  en la  Auditoría Financiera realizada a la vigencia 2021. _x000a__x000a_La acción de mejora finaliza el 31 de Diciembre de 2024_x000a__x000a_No se evidencia sobre el cierre financiero y contable de dicho convenio._x000a__x000a_No se cumplió con el plazo establecido en la acción de mejora, quedando VENCIDA._x000a_"/>
    <n v="0"/>
    <s v="11/07/206"/>
    <s v="No se evidencian soportes de la actividad"/>
    <n v="0"/>
    <s v="VENCIDO"/>
    <m/>
    <m/>
    <m/>
    <m/>
    <m/>
    <s v="EFECTIVO"/>
    <s v="ABIERTO"/>
    <m/>
    <s v=""/>
    <s v=""/>
    <s v=""/>
    <s v=""/>
    <s v=""/>
    <s v=""/>
    <s v=""/>
    <m/>
    <m/>
    <m/>
    <s v="SIN INICIAR"/>
    <s v="EFECTIVO"/>
    <s v="ABIERTO"/>
    <m/>
    <s v=""/>
    <s v=""/>
    <s v=""/>
    <s v=""/>
    <s v=""/>
    <s v=""/>
    <s v=""/>
    <m/>
    <m/>
    <m/>
    <s v="SIN INICIAR"/>
    <s v="EFECTIVO"/>
    <s v="ABIERTO"/>
    <m/>
  </r>
  <r>
    <n v="618"/>
    <x v="2"/>
    <x v="5"/>
    <s v="Subdirección Administrativa y Financiera"/>
    <m/>
    <s v="2022DenOC56640H1"/>
    <m/>
    <x v="58"/>
    <x v="394"/>
    <m/>
    <s v="Falencias tanto en la planeación como en el proceso de implementación del sistema ERP, al no realizar un adecuado levantamiento de las necesidades y requerimientos de los usuarios y procesos de la entidad"/>
    <s v="Falencias tanto en la planeación como en el proceso de implementación del sistema ERP, al no realizar un adecuado levantamiento de las necesidades y requerimientos de los usuarios y procesos de la entidad"/>
    <s v="Implementación de acciones de control en lo relacionado con la adquisición e implementación de software y/o cualquier elemento de TI para la entidad"/>
    <s v="TI_AC32"/>
    <s v="Formulación del procedimiento con alcance desde la adquisición hasta la implementación de software (Con formatos asociados, políticas de operación y roles y responsabilidades, puntos de control etc. ) que incluya la necesidad del bien (software, aplicativo, etc. ) a adquirir. Asimismo, incluir la supervisión compartida, con el Lider del Proceso y el LIder de Gestion TI"/>
    <s v="Un procedimiento formulado "/>
    <n v="1"/>
    <d v="2023-08-22T00:00:00"/>
    <d v="2024-05-31T00:00:00"/>
    <n v="41.85"/>
    <s v="18. Gestión de Tecnología e Informática"/>
    <s v="Seguimiento Historico CGR"/>
    <n v="0"/>
    <s v="Acción establecida en el Plan de Mejoramiento suscrito el 23 de agosto de 2023,  como resultado de la denuncia 2022-252859-82111-D_x000a__x000a__x000a_La acción de mejora finaliza el 31 de Mayo  de 2024_x000a__x000a_Mediante ORFEO No. 20231150004043 del 27 de diciembre de 2023, se solicitó la ampliación de la fecha de terminación y semanas para el 31 de mayo de 2024_x000a__x000a_No se evidenció avance._x000a__x000a_No se cumplió con el plazo establecido en la acción de mejora, quedando VENCIDA._x000a__x000a__x000a_"/>
    <n v="0"/>
    <d v="2026-05-11T00:00:00"/>
    <s v="No se evidencia realización de acciones"/>
    <n v="0"/>
    <x v="1"/>
    <d v="2026-05-15T00:00:00"/>
    <n v="0"/>
    <s v="No fue posible identificar evidencias para el presente período de análisis"/>
    <s v="VENCIDA"/>
    <s v="No aplica"/>
    <s v="No aplica"/>
    <s v="No aplica"/>
    <n v="0"/>
    <s v="Sin reporte de información por parte de la primera linea de defensa"/>
    <n v="0"/>
    <n v="46214"/>
    <s v="No se encuentran evidencias de seguimiento"/>
    <n v="0"/>
    <s v="VENCIDO"/>
    <m/>
    <m/>
    <m/>
    <m/>
    <m/>
    <s v="EFECTIVO"/>
    <s v="ABIERTO"/>
    <m/>
    <s v=""/>
    <s v=""/>
    <s v=""/>
    <s v=""/>
    <s v=""/>
    <s v=""/>
    <s v=""/>
    <m/>
    <m/>
    <m/>
    <s v="SIN INICIAR"/>
    <s v="EFECTIVO"/>
    <s v="ABIERTO"/>
    <m/>
    <s v=""/>
    <s v=""/>
    <s v=""/>
    <s v=""/>
    <s v=""/>
    <s v=""/>
    <s v=""/>
    <m/>
    <m/>
    <m/>
    <s v="SIN INICIAR"/>
    <s v="EFECTIVO"/>
    <s v="ABIERTO"/>
    <m/>
  </r>
  <r>
    <n v="619"/>
    <x v="2"/>
    <x v="5"/>
    <s v="Subdirección Administrativa y Financiera"/>
    <m/>
    <s v="2022DenOC56640H1"/>
    <m/>
    <x v="58"/>
    <x v="394"/>
    <m/>
    <s v="Falencias tanto en la planeación como en el proceso de implementación del sistema ERP, al no realizar un adecuado levantamiento de las necesidades y requerimientos de los usuarios y procesos de la entidad"/>
    <s v="Falencias tanto en la planeación como en el proceso de implementación del sistema ERP, al no realizar un adecuado levantamiento de las necesidades y requerimientos de los usuarios y procesos de la entidad"/>
    <s v="Implementación de acciones de control en lo relacionado con la adquisición e implementación de software y/o cualquier elemento de TI para la entidad"/>
    <s v="TI_AC33"/>
    <s v="Socialización del procedimiento "/>
    <s v="Socialización del procedimiento"/>
    <n v="1"/>
    <d v="2023-10-10T00:00:00"/>
    <d v="2024-05-31T00:00:00"/>
    <n v="34.650000000000006"/>
    <s v="18. Gestión de Tecnología e Informática"/>
    <s v="Seguimiento Historico CGR"/>
    <n v="0"/>
    <s v="Acción establecida en el Plan de Mejoramiento suscrito el 23 de agosto de 2023,  como resultado de la denuncia 2022-252859-82111-D_x000a__x000a_La acción de mejora finaliza el 31 de Mayo  de 2024_x000a__x000a_Mediante ORFEO No. 20231150004043 del 27 de diciembre de 2023, se solicitó la ampliación de la fecha de terminación y semanas para el 31 de mayo de 2024_x000a__x000a_No se reportó avance._x000a__x000a_No se cumplió con el plazo establecido en la acción de mejora, quedando VENCIDA._x000a_"/>
    <n v="0"/>
    <d v="2026-05-11T00:00:00"/>
    <s v="No se evidencia realización de acciones"/>
    <n v="0"/>
    <x v="1"/>
    <d v="2026-06-08T00:00:00"/>
    <n v="0"/>
    <s v="No fue posible identificar evidencias para el presente período de análisis"/>
    <s v="VENCIDA"/>
    <s v="No aplica"/>
    <s v="No aplica"/>
    <s v="No aplica"/>
    <n v="0"/>
    <s v="Sin reporte de información por parte de la primera linea de defensa"/>
    <n v="0"/>
    <n v="46214"/>
    <s v="No se encuentran evidencias de seguimiento"/>
    <n v="0"/>
    <s v="VENCIDO"/>
    <m/>
    <m/>
    <m/>
    <m/>
    <m/>
    <s v="EFECTIVO"/>
    <s v="ABIERTO"/>
    <m/>
    <s v=""/>
    <s v=""/>
    <s v=""/>
    <s v=""/>
    <s v=""/>
    <s v=""/>
    <s v=""/>
    <m/>
    <m/>
    <m/>
    <s v="SIN INICIAR"/>
    <s v="EFECTIVO"/>
    <s v="ABIERTO"/>
    <m/>
    <s v=""/>
    <s v=""/>
    <s v=""/>
    <s v=""/>
    <s v=""/>
    <s v=""/>
    <s v=""/>
    <m/>
    <m/>
    <m/>
    <s v="SIN INICIAR"/>
    <s v="EFECTIVO"/>
    <s v="ABIERTO"/>
    <m/>
  </r>
  <r>
    <n v="620"/>
    <x v="2"/>
    <x v="5"/>
    <s v="Subdirección Administrativa y Financiera"/>
    <m/>
    <s v="2022DenOC56640H1"/>
    <m/>
    <x v="58"/>
    <x v="394"/>
    <m/>
    <s v="Falencias tanto en la planeación como en el proceso de implementación del sistema ERP, al no realizar un adecuado levantamiento de las necesidades y requerimientos de los usuarios y procesos de la entidad"/>
    <s v="Falencias tanto en la planeación como en el proceso de implementación del sistema ERP, al no realizar un adecuado levantamiento de las necesidades y requerimientos de los usuarios y procesos de la entidad"/>
    <s v="Implementación de acciones de control en lo relacionado con la adquisición e implementación de software y/o cualquier elemento de TI para la entidad"/>
    <s v="GC_AC23"/>
    <s v="Realizar la capacitación a los supervisores en el cumplimiento de su rol de acuerdo a la normatividad vigente"/>
    <s v="Registro de asistentes a la Capacitación / Registro de la capacitación en TEAM"/>
    <n v="2"/>
    <d v="2023-08-14T00:00:00"/>
    <d v="2023-11-20T00:00:00"/>
    <n v="14.4"/>
    <s v="15. Gestión Contractual"/>
    <s v="Seguimiento Historico CGR"/>
    <n v="0.5"/>
    <s v="Las capacitacion en supervision contractual se realizo de manera exitosa es la sala situacional CITEL para todos los interesados en la entidad (Funcionarios, contratistas, supervisores)"/>
    <s v="https://dnbcgovco-my.sharepoint.com/personal/planeacion_dnbc_gov_co/_layouts/15/onedrive.aspx?id=%2Fpersonal%2Fplaneacion%5Fdnbc%5Fgov%5Fco%2FDocuments%2FDocumentos%20SIGE%2F6%2E%20Planes%2FPLAN%20DE%20MEJORA%2F2026%2F01%2E%20Seguimiento%20Primer%20Trimestre%2F15%2E%20Gesti%C3%B3n%20Contractual%2FGC%5FAC23&amp;viewid=efb70791%2Db8ab%2D49e7%2Db552%2Dd3d4cbe976b9&amp;ct=1777321740236&amp;or=OWA%2DNT%2DMail"/>
    <d v="2026-05-11T00:00:00"/>
    <s v="Se incluye información de capacitación realizada durante el primer trimestre de la vigencia"/>
    <n v="0.5"/>
    <x v="1"/>
    <d v="2026-06-08T00:00:00"/>
    <n v="0.5"/>
    <s v="Se presentan como soportes el informe de evidencias de la capacitación &quot;Supervisión e Interventoría del Contrato Estatal&quot;, el listado de asistencia, el registro fotográfico, el material de apoyo y la grabación de la sesión, correspondientes a la capacitación realizada el 17 de marzo de 2026. Los soportes aportados permiten verificar la realización de la jornada de capacitación dirigida a funcionarios, contratistas y supervisores de la Entidad. En consecuencia, se evidencia una ejecución parcial de la actividad formulada, toda vez que corresponde a la capacitación desarrollada durante el primer trimestre y el plazo para el cumplimiento de la acción correctiva permanece vigente."/>
    <s v="VENCIDA"/>
    <s v="No aplica"/>
    <s v="No aplica"/>
    <s v="No aplica"/>
    <n v="0.5"/>
    <s v="Las capacitacion en supervision contractual se realizo de manera exitosa es la sala situacional CITEL para todos los interesados en la entidad (Funcionarios, contratistas, supervisores)"/>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información de capacitación realizada durante el primer trimestre de la vigencia"/>
    <n v="0.5"/>
    <s v="VENCIDO"/>
    <m/>
    <m/>
    <m/>
    <m/>
    <m/>
    <s v="EFECTIVO"/>
    <s v="ABIERTO"/>
    <m/>
    <s v=""/>
    <s v=""/>
    <s v=""/>
    <s v=""/>
    <s v=""/>
    <s v=""/>
    <s v=""/>
    <m/>
    <m/>
    <m/>
    <s v="SIN INICIAR"/>
    <s v="EFECTIVO"/>
    <s v="ABIERTO"/>
    <m/>
    <s v=""/>
    <s v=""/>
    <s v=""/>
    <s v=""/>
    <s v=""/>
    <s v=""/>
    <s v=""/>
    <m/>
    <m/>
    <m/>
    <s v="SIN INICIAR"/>
    <s v="EFECTIVO"/>
    <s v="ABIERTO"/>
    <m/>
  </r>
  <r>
    <n v="621"/>
    <x v="2"/>
    <x v="5"/>
    <s v="Subdirección Administrativa y Financiera"/>
    <m/>
    <s v="2022DenOC56640H1"/>
    <m/>
    <x v="58"/>
    <x v="394"/>
    <m/>
    <s v="Falencias tanto en la planeación como en el proceso de implementación del sistema ERP, al no realizar un adecuado levantamiento de las necesidades y requerimientos de los usuarios y procesos de la entidad"/>
    <s v="Falencias tanto en la planeación como en el proceso de implementación del sistema ERP, al no realizar un adecuado levantamiento de las necesidades y requerimientos de los usuarios y procesos de la entidad"/>
    <s v="Generar acciones de para reforzar el ejercicio de supervisión en la adquisición e implementación de Software y/o cualquier elemento de TI para la entidad"/>
    <s v="GC_AC24"/>
    <s v="Actualización  del Manual de Supervisión donde se establezca la supervisión compartida entre el Lider del Proceso contratante y el Líder del Proceso de Gestión de Tecnología e informatica en el caso que la contratación posea componentes de tecnología de la información "/>
    <s v=" Manual de supervisión Actualizado"/>
    <n v="1"/>
    <d v="2023-09-01T00:00:00"/>
    <d v="2024-12-31T00:00:00"/>
    <n v="72"/>
    <s v="15. Gestión Contractual"/>
    <s v="Seguimiento Historico CGR"/>
    <n v="0"/>
    <s v="Actividad en construcción; se está ajustando el Manual de Supervisión para definir la supervisión compartida entre el líder del proceso contratante y el líder del Proceso de Gestión de Tecnología e Informática cuando aplique."/>
    <n v="0"/>
    <d v="2026-05-11T00:00:00"/>
    <s v="No se evidencian soportes de la actividad"/>
    <n v="0"/>
    <x v="1"/>
    <d v="2026-05-15T00:00:00"/>
    <n v="0.5"/>
    <s v="No fue posible identificar evidencias para el presente período de análisis"/>
    <s v="VENCIDA"/>
    <s v="No aplica"/>
    <s v="No aplica"/>
    <s v="No aplica"/>
    <n v="0"/>
    <s v="Actividad en construcción; se está ajustando el Manual de Supervisión para definir la supervisión compartida entre el líder del proceso contratante y el líder del Proceso de Gestión de Tecnología e Informática cuando aplique."/>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proyecto de actualización de manual de contratación, revisado por proceso de análisis y mejora continua, en espera de firmas de direcivos. Soporte activida GC_Ac12"/>
    <n v="0.6"/>
    <s v="EN EJECUCIÓN"/>
    <m/>
    <m/>
    <m/>
    <m/>
    <m/>
    <s v="EFECTIVO"/>
    <s v="ABIERTO"/>
    <m/>
    <s v=""/>
    <s v=""/>
    <s v=""/>
    <s v=""/>
    <s v=""/>
    <s v=""/>
    <s v=""/>
    <m/>
    <m/>
    <m/>
    <s v="SIN INICIAR"/>
    <s v="EFECTIVO"/>
    <s v="ABIERTO"/>
    <m/>
    <s v=""/>
    <s v=""/>
    <s v=""/>
    <s v=""/>
    <s v=""/>
    <s v=""/>
    <s v=""/>
    <m/>
    <m/>
    <m/>
    <s v="SIN INICIAR"/>
    <s v="EFECTIVO"/>
    <s v="ABIERTO"/>
    <m/>
  </r>
  <r>
    <n v="622"/>
    <x v="2"/>
    <x v="5"/>
    <s v="Subdirección Administrativa y Financiera"/>
    <m/>
    <s v="2022DenOC56640H1"/>
    <m/>
    <x v="58"/>
    <x v="394"/>
    <m/>
    <s v="Falencias en la supervisión al recibirse a satisfacción el  sistema ERP, en donde se debió probar y verificar que estuvieran  implementados  en producción y totalmente funcionales los módulos"/>
    <s v="Falencias en la supervisión al recibirse a satisfacción el  sistema ERP, en donde se debió probar y verificar que estuvieran  implementados  en producción y totalmente funcionales los módulos"/>
    <s v="Generar acciones de para reforzar el ejercicio de supervisión en la adquisición e implementación de Software y/o cualquier elemento de TI para la entidad"/>
    <s v="GC_AC25"/>
    <s v="Socialización del manual de supervisión actualizado"/>
    <s v="Registro de asistentes a la socialización (Número)"/>
    <n v="1"/>
    <d v="2023-12-18T00:00:00"/>
    <d v="2024-12-31T00:00:00"/>
    <n v="55.95"/>
    <s v="15. Gestión Contractual"/>
    <s v="Seguimiento Historico CGR"/>
    <n v="0"/>
    <s v="Acción establecida en el Plan de Mejoramiento suscrito el 23 de agosto de 2023,  como resultado de la denuncia 2022-252859-82111-D_x000a__x000a_La acción de mejora finaliza el 31 de Diciembre  de 2024_x000a__x000a_No se reportaron evidencias del avance reportado._x000a_No se cumplió con el plazo establecido en la acción de mejora, quedando VENCIDA._x000a_"/>
    <n v="0"/>
    <d v="2026-05-11T00:00:00"/>
    <s v="No se evidencian soportes de la actividad"/>
    <n v="0"/>
    <x v="1"/>
    <d v="2026-05-15T00:00:00"/>
    <n v="0"/>
    <s v="No fue posible identificar evidencias para el presente período de análisis"/>
    <s v="VENCIDA"/>
    <s v="No aplica"/>
    <s v="No aplica"/>
    <s v="No aplica"/>
    <n v="0"/>
    <s v="Acción establecida en el Plan de Mejoramiento suscrito el 23 de agosto de 2023,  como resultado de la denuncia 2022-252859-82111-D_x000a__x000a_La acción de mejora finaliza el 31 de Diciembre  de 2024_x000a__x000a_No se reportaron evidencias del avance reportado._x000a_No se cumplió con el plazo establecido en la acción de mejora, quedando VENCIDA._x000a_"/>
    <n v="0"/>
    <s v="11/07/206"/>
    <s v="No se evidencian soportes de la actividad"/>
    <n v="0"/>
    <s v="VENCIDO"/>
    <m/>
    <m/>
    <m/>
    <m/>
    <m/>
    <s v="EFECTIVO"/>
    <s v="ABIERTO"/>
    <m/>
    <s v=""/>
    <s v=""/>
    <s v=""/>
    <s v=""/>
    <s v=""/>
    <s v=""/>
    <s v=""/>
    <m/>
    <m/>
    <m/>
    <s v="SIN INICIAR"/>
    <s v="EFECTIVO"/>
    <s v="ABIERTO"/>
    <m/>
    <s v=""/>
    <s v=""/>
    <s v=""/>
    <s v=""/>
    <s v=""/>
    <s v=""/>
    <s v=""/>
    <m/>
    <m/>
    <m/>
    <s v="SIN INICIAR"/>
    <s v="EFECTIVO"/>
    <s v="ABIERTO"/>
    <m/>
  </r>
  <r>
    <n v="623"/>
    <x v="2"/>
    <x v="5"/>
    <s v="Subdirección Administrativa y Financiera"/>
    <m/>
    <s v="2022DenC254H1"/>
    <m/>
    <x v="59"/>
    <x v="395"/>
    <m/>
    <s v="Incumplimiento de normas del estatuto contractual en materia de selección al no adelantar previamente, con suficiencia, los estudios previos requeridos para el proceso contractual"/>
    <s v="Incumplimiento de normas del estatuto contractual en materia de selección al no adelantar previamente, con suficiencia, los estudios previos requeridos para el proceso contractual"/>
    <s v="Implementación de acciones de control en la etapa precontractual de los procesos de contratación"/>
    <s v="GC_AC26"/>
    <s v="Implementar y socializar de lista de chequeo con relación a los requisitos para el proceso de selección relacionado con la Resolución Nro. 125 del 18 de junio de 2020, Por la cual se establece el procedimiento para la suscripción de contratos o convenios con entidades privadas sin Ánimo de lucro y de reconocida idoneidad con la dirección nacional de bomberos"/>
    <s v="Lista de chequeo para la suscripción de contratos o convenios con entidades privadas sin Ánimo de lucro y de reconocida idoneidad con la dirección nacional de bomberos actualizada y socializada"/>
    <n v="1"/>
    <d v="2023-10-11T00:00:00"/>
    <d v="2024-12-31T00:00:00"/>
    <n v="66"/>
    <s v="15. Gestión Contractual"/>
    <s v="Seguimiento Historico CGR"/>
    <n v="0"/>
    <s v="Acción establecida en el Plan de Mejoramiento suscrito el 23 de agosto de 2023,  como resultado de la denuncia 2022-252859-82111-D_x000a__x000a_La acción de mejora finaliza el 31 de Diciembre  de 2024_x000a__x000a_No se evidenció avance._x000a__x000a_No se cumplió con el plazo establecido en la acción de mejora, quedando VENCIDA._x000a_"/>
    <n v="0"/>
    <d v="2026-05-11T00:00:00"/>
    <s v="No se evidencian soportes de la actividad"/>
    <n v="0"/>
    <x v="1"/>
    <d v="2026-05-15T00:00:00"/>
    <n v="0"/>
    <s v="No fue posible identificar evidencias para el presente período de análisis"/>
    <s v="VENCIDA"/>
    <s v="No aplica"/>
    <s v="No aplica"/>
    <s v="No aplica"/>
    <n v="0"/>
    <s v="Acción establecida en el Plan de Mejoramiento suscrito el 23 de agosto de 2023,  como resultado de la denuncia 2022-252859-82111-D_x000a__x000a_La acción de mejora finaliza el 31 de Diciembre  de 2024_x000a__x000a_No se evidenció avance._x000a__x000a_No se cumplió con el plazo establecido en la acción de mejora, quedando VENCIDA._x000a_"/>
    <n v="0"/>
    <s v="11/07/206"/>
    <s v="No se evidencian soportes de la actividad"/>
    <n v="0"/>
    <s v="VENCIDO"/>
    <m/>
    <m/>
    <m/>
    <m/>
    <m/>
    <s v="EFECTIVO"/>
    <s v="ABIERTO"/>
    <m/>
    <s v=""/>
    <s v=""/>
    <s v=""/>
    <s v=""/>
    <s v=""/>
    <s v=""/>
    <s v=""/>
    <m/>
    <m/>
    <m/>
    <s v="SIN INICIAR"/>
    <s v="EFECTIVO"/>
    <s v="ABIERTO"/>
    <m/>
    <s v=""/>
    <s v=""/>
    <s v=""/>
    <s v=""/>
    <s v=""/>
    <s v=""/>
    <s v=""/>
    <m/>
    <m/>
    <m/>
    <s v="SIN INICIAR"/>
    <s v="EFECTIVO"/>
    <s v="ABIERTO"/>
    <m/>
  </r>
  <r>
    <n v="624"/>
    <x v="2"/>
    <x v="5"/>
    <s v="Subdirección Administrativa y Financiera"/>
    <m/>
    <s v="2022DenC254H1"/>
    <m/>
    <x v="59"/>
    <x v="395"/>
    <m/>
    <s v="Incumplimiento de normas del estatuto contractual en materia de selección al no adelantar previamente, con suficiencia, los estudios previos requeridos para el proceso contractual"/>
    <s v="Incumplimiento de normas del estatuto contractual en materia de selección al no adelantar previamente, con suficiencia, los estudios previos requeridos para el proceso contractual"/>
    <s v="Implementación de acciones de control en la etapa precontractual de los procesos de contratación"/>
    <s v="GC_AC27"/>
    <s v="Actualización y socialización del Procedimiento para la gestión contractual PC-CO-01, que incluya puntos de control estableciendo los documentos y requisitos ánimos necesarios para el inicio de la estructuración del proceso contractual de convenios de asociación y que establezca la participación del Comité© de Contractación en los procesos contractuales."/>
    <s v="Procedimiento para la gestión contractual PC-CO-01, actualizado y socializado"/>
    <n v="1"/>
    <d v="2023-10-11T00:00:00"/>
    <d v="2024-12-31T00:00:00"/>
    <n v="66"/>
    <s v="15. Gestión Contractual"/>
    <s v="Seguimiento Historico CGR"/>
    <n v="0"/>
    <s v="Indicador en desarrollo; el procedimiento se encuentra en fase de revisión y ajuste para su posterior socialización."/>
    <n v="0"/>
    <d v="2026-05-11T00:00:00"/>
    <s v="No se evidencian soportes de la actividad"/>
    <n v="0"/>
    <x v="1"/>
    <d v="2026-05-15T00:00:00"/>
    <n v="0"/>
    <s v="No fue posible identificar evidencias para el presente período de análisis"/>
    <s v="VENCIDA"/>
    <s v="No aplica"/>
    <s v="No aplica"/>
    <s v="No aplica"/>
    <n v="0"/>
    <s v="Indicador en desarrollo; el procedimiento se encuentra en fase de revisión y ajuste para su posterior socialización."/>
    <n v="0"/>
    <s v="11/07/206"/>
    <s v="No se evidencian soportes de la actividad"/>
    <n v="0"/>
    <s v="VENCIDO"/>
    <m/>
    <m/>
    <m/>
    <m/>
    <m/>
    <s v="EFECTIVO"/>
    <s v="ABIERTO"/>
    <m/>
    <s v=""/>
    <s v=""/>
    <s v=""/>
    <s v=""/>
    <s v=""/>
    <s v=""/>
    <s v=""/>
    <m/>
    <m/>
    <m/>
    <s v="SIN INICIAR"/>
    <s v="EFECTIVO"/>
    <s v="ABIERTO"/>
    <m/>
    <s v=""/>
    <s v=""/>
    <s v=""/>
    <s v=""/>
    <s v=""/>
    <s v=""/>
    <s v=""/>
    <m/>
    <m/>
    <m/>
    <s v="SIN INICIAR"/>
    <s v="EFECTIVO"/>
    <s v="ABIERTO"/>
    <m/>
  </r>
  <r>
    <n v="625"/>
    <x v="2"/>
    <x v="5"/>
    <s v="Subdirección Administrativa y Financiera"/>
    <m/>
    <s v="2022DenC254H1"/>
    <m/>
    <x v="59"/>
    <x v="395"/>
    <m/>
    <s v="Deficiencias en los controles del proceso de selección para la celebración de convenios de asociación por parte de la DNBC en cumplimiento de su misión que ponen en riesgo la inversión de recursos públicos para el cumplimiento de los fines de la contratación estatal."/>
    <s v="Deficiencias en los controles del proceso de selección para la celebración de convenios de asociación por parte de la DNBC en cumplimiento de su misión que ponen en riesgo la inversión de recursos públicos para el cumplimiento de los fines de la contratación estatal."/>
    <s v="Implementación de acciones de control en la etapa precontractual de los procesos de contratación"/>
    <s v="GF_AC23"/>
    <s v="Implementación de un punto de control en Procedimiento Expedición de Certificado de Disponibilidad Presupuestal PC-GF-01, que incluya la verificación de existencia de Estudios Previos aprobados en comité© de Contratación."/>
    <s v="Procedimiento Expedición de Certificado de Disponibilidad Presupuestal PC-GF-01, actualizado y socializado"/>
    <n v="1"/>
    <d v="2023-10-11T00:00:00"/>
    <d v="2024-06-30T00:00:00"/>
    <n v="38.85"/>
    <s v="13. Gestión Financiera"/>
    <s v="Seguimiento Historico CGR"/>
    <n v="1"/>
    <s v="Acción establecida en el Plan de Mejoramiento suscrito el 10 de octubre de 2023,  como resultado de la denuncia 2022-249899-82111-D_x000a__x000a__x000a_La acción de mejora finaliza el 30 de Junio  de 2024_x000a__x000a_Se evidenció y validó la siguiente información como soporte: presentación de actualización de procedimientos y formatos de CDP y RP; video de capacitación; formato de solicitud de CDP actualizado; y procedimiento de solicitud de CDP actualizado._x000a__x000a_Por lo anterior en la acción de mejora, queda cumplida extemporaneamente."/>
    <s v="https://dnbcgovco-my.sharepoint.com/:f:/g/personal/planeacion_dnbc_gov_co/IgAKPZEalRp3T7O44VwZjBLlARF86VpmllJA36VR9-2qDG8?e=W6XaGX"/>
    <d v="2026-05-11T00:00:00"/>
    <s v="Cumplida en seguimiento diciembre 2025"/>
    <n v="1"/>
    <x v="2"/>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0 de octubre de 2023,  como resultado de la denuncia 2022-249899-82111-D_x000a__x000a__x000a_La acción de mejora finaliza el 30 de Junio  de 2024_x000a__x000a_Se evidenció y validó la siguiente información como soporte: presentación de actualización de procedimientos y formatos de CDP y RP; video de capacitación; formato de solicitud de CDP actualizado; y procedimiento de solicitud de CDP actualizado._x000a__x000a_Por lo anterior en la acción de mejora, queda cumplida extemporaneamente."/>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626"/>
    <x v="2"/>
    <x v="5"/>
    <s v="Dirección General"/>
    <m/>
    <s v="2022DenC254H1"/>
    <m/>
    <x v="59"/>
    <x v="395"/>
    <s v="INTEGRIDAD"/>
    <s v="Deficiencias en los controles del proceso de selección para la celebración de convenios de asociación por parte de la DNBC en cumplimiento de su misión que ponen en riesgo la inversión de recursos públicos para el cumplimiento de los fines de la contratación estatal."/>
    <s v="Deficiencias en los controles del proceso de selección para la celebración de convenios de asociación por parte de la DNBC en cumplimiento de su misión que ponen en riesgo la inversión de recursos públicos para el cumplimiento de los fines de la contratación estatal."/>
    <s v="Adelantar las acciones administrativas (disciplinarias, Fiscales), a que haya lugar"/>
    <s v="DI_AC40"/>
    <s v="Adelantar  acciones administrativas (disciplinarias, Fiscales), a que haya lugar"/>
    <s v="Acciones adelantadas"/>
    <n v="1"/>
    <d v="2023-10-11T00:00:00"/>
    <d v="2024-12-30T00:00:00"/>
    <n v="65.850000000000009"/>
    <s v="12. Gestión de Asuntos Disciplinarios"/>
    <s v="Seguimiento Historico CGR"/>
    <n v="1"/>
    <s v="Acción establecida en el Plan de Mejoramiento suscrito el 10 de octubre de 2023,  como resultado de la denuncia 2022-249899-82111-D_x000a__x000a_La acción de mejora finaliza el 30 de diciembre  de 2024_x000a__x000a_Se evidenció comunicación dirigida a la Procuraduría con fecha 23 de diciembre de 2023. Asimismo, se verificó correo electrónico de fecha 20 de diciembre de 2023, mediante el cual se compartió el enlace con la información correspondiente. Se observó correo de fecha 9 de junio de 2023 remitido a la Procuraduría, en el que se reenvía el documento radicado No. 20231000101701 de fecha 19 de diciembre de 2023, junto con su respectivo anexo._x000a__x000a_Por lo anterior en la acción de mejora, queda cumplida extemporaneamente."/>
    <s v="https://dnbcgovco-my.sharepoint.com/:f:/g/personal/planeacion_dnbc_gov_co/IgCHyLPMuNt8RYxo94tUjX1vAT5tjv5CWVdGzKkW-QWn3M4?e=5e6h7p"/>
    <d v="2026-05-11T00:00:00"/>
    <s v="Cumplida en seguimiento diciembre 2025"/>
    <n v="1"/>
    <x v="2"/>
    <d v="2026-05-29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m/>
    <m/>
    <m/>
    <m/>
    <m/>
    <s v="EFECTIVO"/>
    <s v="ABIERTO"/>
    <m/>
    <s v=""/>
    <s v=""/>
    <s v=""/>
    <s v=""/>
    <s v=""/>
    <s v=""/>
    <s v=""/>
    <m/>
    <m/>
    <m/>
    <s v="SIN INICIAR"/>
    <s v="EFECTIVO"/>
    <s v="ABIERTO"/>
    <m/>
    <s v=""/>
    <s v=""/>
    <s v=""/>
    <s v=""/>
    <s v=""/>
    <s v=""/>
    <s v=""/>
    <m/>
    <m/>
    <m/>
    <s v="SIN INICIAR"/>
    <s v="EFECTIVO"/>
    <s v="ABIERTO"/>
    <m/>
  </r>
  <r>
    <n v="627"/>
    <x v="2"/>
    <x v="5"/>
    <s v="Subdirección Administrativa y Financiera"/>
    <m/>
    <s v="2022DenC254H2"/>
    <m/>
    <x v="59"/>
    <x v="396"/>
    <m/>
    <s v="Delegación indebida la supervisión del Convenio 254 de 2020 sin que específicamente dicho contrato(persona a quién delegaron) contemplara las actividades de supervisión técnica, administrativa, financiera y jurídica que son responsabilidad de la entidad"/>
    <s v="Delegación indebida la supervisión del Convenio 254 de 2020 sin que específicamente dicho contrato(persona a quién delegaron) contemplara las actividades de supervisión técnica, administrativa, financiera y jurídica que son responsabilidad de la entidad"/>
    <s v="Delimitar las competencias del supervisor y el apoyo a la supervisión"/>
    <s v="GC_AC28"/>
    <s v="Actualizar y socializar el manual de supervisión MN-CO-02, incluyendo un párrafo explicito sobre la normatividad legal con relación al apoyo a la supervisión por parte de un contratista(Apoyo a la supervisión, supervisión compartida, Diferenciar con interventoría)"/>
    <s v="Manual de supervisión MN-CO-02 actualizado y socializado"/>
    <n v="1"/>
    <d v="2023-10-11T00:00:00"/>
    <d v="2024-12-31T00:00:00"/>
    <n v="66"/>
    <s v="15. Gestión Contractual"/>
    <s v="Seguimiento Historico CGR"/>
    <n v="0"/>
    <s v="La actividad se encuentra en proceso; se adelanta la actualización del Manual de Supervisión MN-CO-02 para incorporar un apartado explícito sobre la normatividad aplicable al apoyo a la supervisión y su diferenciación frente a la interventoría._x000a_"/>
    <n v="0"/>
    <d v="2026-05-11T00:00:00"/>
    <s v="No se evidencian soportes de la actividad"/>
    <n v="0"/>
    <x v="1"/>
    <d v="2026-05-15T00:00:00"/>
    <n v="0"/>
    <s v="No fue posible identificar evidencias para el presente período de análisis"/>
    <s v="VENCIDA"/>
    <s v="No aplica"/>
    <s v="No aplica"/>
    <s v="No aplica"/>
    <n v="0"/>
    <s v="La actividad se encuentra en proceso; se adelanta la actualización del Manual de Supervisión MN-CO-02 para incorporar un apartado explícito sobre la normatividad aplicable al apoyo a la supervisión y su diferenciación frente a la interventoría.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proyecto de actualización de manual de contratación, revisado por proceso de análisis y mejora continua, en espera de firmas de direcivos. Soporte activida GC_Ac12"/>
    <n v="0.6"/>
    <s v="EN EJECUCIÓN"/>
    <m/>
    <m/>
    <m/>
    <m/>
    <m/>
    <s v="EFECTIVO"/>
    <s v="ABIERTO"/>
    <m/>
    <s v=""/>
    <s v=""/>
    <s v=""/>
    <s v=""/>
    <s v=""/>
    <s v=""/>
    <s v=""/>
    <m/>
    <m/>
    <m/>
    <s v="SIN INICIAR"/>
    <s v="EFECTIVO"/>
    <s v="ABIERTO"/>
    <m/>
    <s v=""/>
    <s v=""/>
    <s v=""/>
    <s v=""/>
    <s v=""/>
    <s v=""/>
    <s v=""/>
    <m/>
    <m/>
    <m/>
    <s v="SIN INICIAR"/>
    <s v="EFECTIVO"/>
    <s v="ABIERTO"/>
    <m/>
  </r>
  <r>
    <n v="628"/>
    <x v="2"/>
    <x v="5"/>
    <s v="Subdirección Administrativa y Financiera"/>
    <m/>
    <s v="2022DenC254H2"/>
    <m/>
    <x v="59"/>
    <x v="396"/>
    <m/>
    <s v="Incorrecciones, incongruencias e incumplimientos en el registro y verificación de la documentación presentada para la validación de los registro financiero y contable de los desembolsos del Convenio y sus pagos"/>
    <s v="Incorrecciones, incongruencias e incumplimientos en el registro y verificación de la documentación presentada para la validación de los registro financiero y contable de los desembolsos del Convenio y sus pagos"/>
    <s v="Implementación de acciones de control para mejora el procedimiento de registro de obligaciones PC-GF-12"/>
    <s v="GF_AC24"/>
    <s v="Actualizar y socializar el procedimiento de registro de obligaciones PC-GF-12, incluyendo un punto de control que verifique, que el PAC haya sido solicitado por el supervisor."/>
    <s v="Procedimiento de registro de obligaciones PC-GF-12, actualizado y socializado"/>
    <n v="1"/>
    <d v="2023-10-11T00:00:00"/>
    <d v="2024-06-30T00:00:00"/>
    <n v="38.85"/>
    <s v="13. Gestión Financiera"/>
    <s v="Seguimiento Historico CGR"/>
    <n v="1"/>
    <s v="Acción establecida en el Plan de Mejoramiento suscrito el 10 de octubre de 2023,  como resultado de la denuncia 2022-249899-82111-D_x000a__x000a_La acción de mejora finaliza el 30 de Junio  de 2024, LAS ACTIVIDADES DEL PROCEDIMIENTO PC-GF-12 AHORA SE ENCUENTRAN EN GESTION DE PAGOS PC-GF-17_x000a__x000a_Se evidenció el cargue de evidencias correspondientes a: video de presentación y socialización de los dos procedimientos mencionados; presentación utilizada; y procedimientos actualizados._x000a__x000a_Por lo anterior en la acción de mejora, queda cumplida extemporaneamente"/>
    <s v="https://dnbcgovco-my.sharepoint.com/:f:/g/personal/planeacion_dnbc_gov_co/IgAKPZEalRp3T7O44VwZjBLlARF86VpmllJA36VR9-2qDG8?e=W6XaGX"/>
    <d v="2026-05-11T00:00:00"/>
    <s v="Cumplida en seguimiento diciembre 2025"/>
    <n v="1"/>
    <x v="2"/>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0 de octubre de 2023,  como resultado de la denuncia 2022-249899-82111-D_x000a__x000a_La acción de mejora finaliza el 30 de Junio  de 2024, LAS ACTIVIDADES DEL PROCEDIMIENTO PC-GF-12 AHORA SE ENCUENTRAN EN GESTION DE PAGOS PC-GF-17_x000a__x000a_Se evidenció el cargue de evidencias correspondientes a: video de presentación y socialización de los dos procedimientos mencionados; presentación utilizada; y procedimientos actualizados._x000a__x000a_Por lo anterior en la acción de mejora, queda cumplida extemporaneamente"/>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629"/>
    <x v="2"/>
    <x v="5"/>
    <s v="Subdirección Administrativa y Financiera"/>
    <m/>
    <s v="2022DenC254H2"/>
    <m/>
    <x v="59"/>
    <x v="396"/>
    <m/>
    <s v="Incorrecciones, incongruencias e incumplimientos en el registro y verificación de la documentación presentada para la validación de los registro financiero y contable de los desembolsos del Convenio y sus pagos"/>
    <s v="Incorrecciones, incongruencias e incumplimientos en el registro y verificación de la documentación presentada para la validación de los registro financiero y contable de los desembolsos del Convenio y sus pagos"/>
    <s v="Implementación de acciones de control para mejora del Procedimiento de central de cuentas PC-GF-10"/>
    <s v="GF_AC25"/>
    <s v="Actualizar y socializar el Procedimiento de central de cuentas PC-GF-10, incluyendo un punto de control de verificación del adecuado diligenciamiento de los ítems que conforman los formatos establecidos por central de cuentas"/>
    <s v="Procedimiento de central de cuentas PC-GF-10, actualizado y socializado"/>
    <n v="1"/>
    <d v="2023-10-11T00:00:00"/>
    <d v="2024-06-30T00:00:00"/>
    <n v="38.85"/>
    <s v="13. Gestión Financiera"/>
    <s v="Seguimiento Historico CGR"/>
    <n v="1"/>
    <s v="Acción establecida en el Plan de Mejoramiento suscrito el 10 de octubre de 2023,  como resultado de la denuncia 2022-249899-82111-D_x000a__x000a_La acción de mejora finaliza el 30 de Junio  de 2024, LAS ACTIVIDADES QUE DARON EN EL NUEVO PROCEDIMIENTO PC-GF-17_x000a__x000a_Se evidenció el cargue de evidencias correspondientes a: video de presentación y socialización de los dos procedimientos mencionados; presentación utilizada; y procedimientos actualizados._x000a__x000a_Por lo anterior en la acción de mejora, queda cumplida extemporaneamente"/>
    <s v="https://dnbcgovco-my.sharepoint.com/:f:/g/personal/planeacion_dnbc_gov_co/IgAKPZEalRp3T7O44VwZjBLlARF86VpmllJA36VR9-2qDG8?e=W6XaGX"/>
    <d v="2026-05-11T00:00:00"/>
    <s v="Cumplida en seguimiento diciembre 2025"/>
    <n v="1"/>
    <x v="2"/>
    <s v="29/05/226"/>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0 de octubre de 2023,  como resultado de la denuncia 2022-249899-82111-D_x000a__x000a_La acción de mejora finaliza el 30 de Junio  de 2024, LAS ACTIVIDADES QUE DARON EN EL NUEVO PROCEDIMIENTO PC-GF-17_x000a__x000a_Se evidenció el cargue de evidencias correspondientes a: video de presentación y socialización de los dos procedimientos mencionados; presentación utilizada; y procedimientos actualizados._x000a__x000a_Por lo anterior en la acción de mejora, queda cumplida extemporaneamente"/>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630"/>
    <x v="2"/>
    <x v="5"/>
    <s v="Dirección General"/>
    <m/>
    <s v="2022DenC254H2"/>
    <m/>
    <x v="59"/>
    <x v="396"/>
    <s v="INTEGRIDAD"/>
    <s v="Incorrecciones, incongruencias e incumplimientos en el registro y verificación de la documentación presentada para la validación de los registro financiero y contable de los desembolsos del Convenio y sus pagos"/>
    <s v="Incorrecciones, incongruencias e incumplimientos en el registro y verificación de la documentación presentada para la validación de los registro financiero y contable de los desembolsos del Convenio y sus pagos"/>
    <s v="Adelantar las acciones administrativas (disciplinarias, Fiscales), a que haya lugar"/>
    <s v="DI_AC41"/>
    <s v="Adelantar acciones administrativas (disciplinarias, Fiscales), a que haya lugar"/>
    <s v="Acciones adelantadas"/>
    <n v="1"/>
    <d v="2023-10-11T00:00:00"/>
    <d v="2024-12-30T00:00:00"/>
    <n v="65.850000000000009"/>
    <s v="12. Gestión de Asuntos Disciplinarios"/>
    <s v="Seguimiento Historico CGR"/>
    <n v="1"/>
    <s v="Acción establecida en el Plan de Mejoramiento suscrito el 10 de octubre de 2023,  como resultado de la denuncia 2022-249899-82111-D_x000a__x000a_La acción de mejora finaliza el 30 de Diciembre  de 2024_x000a__x000a_Se evidenció que, respecto de este hallazgo y en aplicación de la Ley 1952 de 2019, la Procuraduría General de la Nación ejerce poder preferente; en consecuencia, este proceso carece de competencia para adelantar actuaciones. Como soporte, se anexa la evidencia de la solicitud y de la remisión de la información al ente de control.                                                                                                                                                            _x000a__x000a_Por lo anterior en la acción de mejora, queda cumplida extemporaneamente_x000a_"/>
    <s v="https://dnbcgovco-my.sharepoint.com/:f:/g/personal/planeacion_dnbc_gov_co/IgAaKA0iGbreQY4jAc43O5sTAaiIVAetv0MYWfwUMiBJIVE?e=dYmqmQ"/>
    <d v="2026-05-11T00:00:00"/>
    <s v="Cumplida en seguimiento diciembre 2025"/>
    <n v="1"/>
    <x v="2"/>
    <s v="29/05/206%"/>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m/>
    <m/>
    <m/>
    <m/>
    <m/>
    <s v="EFECTIVO"/>
    <s v="ABIERTO"/>
    <m/>
    <s v=""/>
    <s v=""/>
    <s v=""/>
    <s v=""/>
    <s v=""/>
    <s v=""/>
    <s v=""/>
    <m/>
    <m/>
    <m/>
    <s v="SIN INICIAR"/>
    <s v="EFECTIVO"/>
    <s v="ABIERTO"/>
    <m/>
    <s v=""/>
    <s v=""/>
    <s v=""/>
    <s v=""/>
    <s v=""/>
    <s v=""/>
    <s v=""/>
    <m/>
    <m/>
    <m/>
    <s v="SIN INICIAR"/>
    <s v="EFECTIVO"/>
    <s v="ABIERTO"/>
    <m/>
  </r>
  <r>
    <n v="631"/>
    <x v="2"/>
    <x v="5"/>
    <s v="Subdirección Administrativa y Financiera"/>
    <m/>
    <s v="2022DenC254H3"/>
    <m/>
    <x v="59"/>
    <x v="397"/>
    <m/>
    <s v="Delegación indebida la supervisión del Convenio 254 de 2020 sin que específicamente dicho contrato(persona a quién delegaron) contemplara las actividades de supervisión técnica, administrativa, financiera y jurídica que son responsabilidad de la entidad"/>
    <s v="Delegación indebida la supervisión del Convenio 254 de 2020 sin que específicamente dicho contrato(persona a quién delegaron) contemplara las actividades de supervisión técnica, administrativa, financiera y jurídica que son responsabilidad de la entidad"/>
    <s v="Mejora de competencias de las áreas misionales en su rol de supervisión"/>
    <s v="GC_AC29"/>
    <s v="Capacitación de supervisores en normas manuales y procedimientos del estatuto contractual en materia de selección"/>
    <s v="Capacitación realizada"/>
    <n v="1"/>
    <d v="2023-10-11T00:00:00"/>
    <d v="2023-12-31T00:00:00"/>
    <n v="12"/>
    <s v="15. Gestión Contractual"/>
    <s v="Seguimiento Historico CGR"/>
    <n v="1"/>
    <s v="Las capacitacion en supervision contractual se realizo de manera exitosa es la sala situacional CITEL para todos los interesados en la entidad (Funcionarios, contratistas, supervisores)"/>
    <s v="https://dnbcgovco-my.sharepoint.com/personal/planeacion_dnbc_gov_co/_layouts/15/onedrive.aspx?id=%2Fpersonal%2Fplaneacion%5Fdnbc%5Fgov%5Fco%2FDocuments%2FDocumentos%20SIGE%2F6%2E%20Planes%2FPLAN%20DE%20MEJORA%2F2026%2F01%2E%20Seguimiento%20Primer%20Trimestre%2F15%2E%20Gesti%C3%B3n%20Contractual%2FGC%5FAC29&amp;viewid=efb70791%2Db8ab%2D49e7%2Db552%2Dd3d4cbe976b9&amp;ct=1777321740236&amp;or=OWA%2DNT%2DMail"/>
    <d v="2026-05-11T00:00:00"/>
    <s v="Se incluye información de capacitación realizada durante el primer trimestre de la vigencia"/>
    <n v="1"/>
    <x v="2"/>
    <d v="2026-05-15T00:00:00"/>
    <n v="1"/>
    <s v="Se presentan como soportes el informe de evidencias de la capacitación &quot;Supervisión e Interventoría del Contrato Estatal&quot;, el listado de asistencia, el registro fotográfico, el material de apoyo y la grabación de la sesión, correspondientes a la capacitación realizada el 17 de marzo de 2026. Los soportes aportados permiten verificar la realización de la jornada de capacitación dirigida a funcionarios, contratistas y supervisores de la Entidad, así como la ejecución de la actividad formulada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Las capacitacion en supervision contractual se realizo de manera exitosa es la sala situacional CITEL para todos los interesados en la entidad (Funcionarios, contratistas, supervisores)"/>
    <s v="https://dnbcgovco-my.sharepoint.com/my?id=%2Fpersonal%2Fplaneacion%5Fdnbc%5Fgov%5Fco%2FDocuments%2FDocumentos%20SIGE%2F6%2E%20Planes%2FPLAN%20DE%20MEJORA%2F2026%2F02%2E%20Seguimiento%20Segundo%20Trimestre%2F15%2E%20Gesti%C3%B3n%20Contractual&amp;viewid=efb70791%2Db8ab%2D49e7%2Db552%2Dd3d4cbe976b9"/>
    <s v="11/07/206"/>
    <s v="Actividad con cumplimiento reportado en el primer trimestre 2026"/>
    <n v="1"/>
    <s v="CUMPLIDO"/>
    <m/>
    <m/>
    <m/>
    <m/>
    <m/>
    <s v="EFECTIVO"/>
    <s v="ABIERTO"/>
    <m/>
    <s v=""/>
    <s v=""/>
    <s v=""/>
    <s v=""/>
    <s v=""/>
    <s v=""/>
    <s v=""/>
    <m/>
    <m/>
    <m/>
    <s v="SIN INICIAR"/>
    <s v="EFECTIVO"/>
    <s v="ABIERTO"/>
    <m/>
    <s v=""/>
    <s v=""/>
    <s v=""/>
    <s v=""/>
    <s v=""/>
    <s v=""/>
    <s v=""/>
    <m/>
    <m/>
    <m/>
    <s v="SIN INICIAR"/>
    <s v="EFECTIVO"/>
    <s v="ABIERTO"/>
    <m/>
  </r>
  <r>
    <n v="632"/>
    <x v="2"/>
    <x v="5"/>
    <s v="Subdirección Administrativa y Financiera"/>
    <m/>
    <s v="2022DenC254H3"/>
    <m/>
    <x v="59"/>
    <x v="397"/>
    <m/>
    <s v="Irregularidad en Pagos de facturas que no guardan relación con los productos del Convenio, Pago de productos y actividades no ejecutados, pagos ejecutados a través de otras actividades sin que medie modificatorio suscrito por las partes y por pago y no entrega de los productos y actividades establecidos contractualmente"/>
    <s v="Irregularidad en Pagos de facturas que no guardan relación con los productos del Convenio, Pago de productos y actividades no ejecutados, pagos ejecutados a través de otras actividades sin que medie modificatorio suscrito por las partes y por pago y no entrega de los productos y actividades establecidos contractualmente"/>
    <s v="Implementar actividades de mejora en el manual de supervisión de la entidad"/>
    <s v="GC_AC30"/>
    <s v="Actualizar el manual de supervisión MN-CO-02, asociando los formatos de: Informe de actividades, Informe mensual y/o periódico de supervisión, Informe de seguimiento de supervisor e informe final"/>
    <s v="Manual de supervisión MN-CO-02, actualizado y socializado"/>
    <n v="1"/>
    <d v="2023-10-11T00:00:00"/>
    <d v="2024-12-31T00:00:00"/>
    <n v="66"/>
    <s v="15. Gestión Contractual"/>
    <s v="Seguimiento Historico CGR"/>
    <n v="0"/>
    <s v="Actividad en desarrollo; se trabaja en la actualización del Manual de Supervisión MN-CO-02 para asociar formalmente los formatos de informes de actividades, seguimiento, informes periódicos y finales."/>
    <n v="0"/>
    <d v="2026-05-11T00:00:00"/>
    <s v="No se evidencian soportes de la actividad"/>
    <n v="0"/>
    <x v="1"/>
    <d v="2026-05-15T00:00:00"/>
    <n v="0"/>
    <s v="No fue posible identificar evidencias para el presente período de análisis"/>
    <s v="VENCIDA"/>
    <s v="No aplica"/>
    <s v="No aplica"/>
    <s v="No aplica"/>
    <n v="0"/>
    <s v="Actividad en desarrollo; se trabaja en la actualización del Manual de Supervisión MN-CO-02 para asociar formalmente los formatos de informes de actividades, seguimiento, informes periódicos y finales."/>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proyecto de actualización de manual de contratación, revisado por proceso de análisis y mejora continua, en espera de firmas de direcivos. Soporte activida GC_Ac12"/>
    <n v="0.6"/>
    <s v="EN EJECUCIÓN"/>
    <m/>
    <m/>
    <m/>
    <m/>
    <m/>
    <s v="EFECTIVO"/>
    <s v="ABIERTO"/>
    <m/>
    <s v=""/>
    <s v=""/>
    <s v=""/>
    <s v=""/>
    <s v=""/>
    <s v=""/>
    <s v=""/>
    <m/>
    <m/>
    <m/>
    <s v="SIN INICIAR"/>
    <s v="EFECTIVO"/>
    <s v="ABIERTO"/>
    <m/>
    <s v=""/>
    <s v=""/>
    <s v=""/>
    <s v=""/>
    <s v=""/>
    <s v=""/>
    <s v=""/>
    <m/>
    <m/>
    <m/>
    <s v="SIN INICIAR"/>
    <s v="EFECTIVO"/>
    <s v="ABIERTO"/>
    <m/>
  </r>
  <r>
    <n v="633"/>
    <x v="2"/>
    <x v="5"/>
    <s v="Dirección General"/>
    <m/>
    <s v="2022DenC254H3"/>
    <m/>
    <x v="59"/>
    <x v="397"/>
    <s v="INTEGRIDAD"/>
    <s v="Irregularidad en Pagos de facturas que no guardan relación con los productos del Convenio, Pago de productos y actividades no ejecutados, pagos ejecutados a través de otras actividades sin que medie modificatorio suscrito por las partes y por pago y no entrega de los productos y actividades establecidos contractualmente"/>
    <s v="Irregularidad en Pagos de facturas que no guardan relación con los productos del Convenio, Pago de productos y actividades no ejecutados, pagos ejecutados a través de otras actividades sin que medie modificatorio suscrito por las partes y por pago y no entrega de los productos y actividades establecidos contractualmente"/>
    <s v="Adelantar las acciones administrativas (disciplinarias, Fiscales), a que haya lugar"/>
    <s v="DI_AC41"/>
    <s v="Adelantar acciones administrativas (disciplinarias, Fiscales), a que haya lugar"/>
    <s v="Acciones adelantadas"/>
    <n v="1"/>
    <d v="2023-10-11T00:00:00"/>
    <d v="2024-12-30T00:00:00"/>
    <n v="65.850000000000009"/>
    <s v="12. Gestión de Asuntos Disciplinarios"/>
    <s v="Seguimiento Historico CGR"/>
    <n v="1"/>
    <s v="Acción establecida en el Plan de Mejoramiento suscrito el 10 de octubre de 2023,  como resultado de la denuncia 2022-249899-82111-D_x000a__x000a_La acción de mejora finaliza el 30 de Diciembre  de 2024_x000a__x000a_Se evidenció que, respecto de este hallazgo y en aplicación de la Ley 1952 de 2019, la Procuraduría General de la Nación ejerce poder preferente; en consecuencia, este proceso carece de competencia para adelantar actuaciones. Como soporte, se anexa la evidencia de la solicitud y de la remisión de la información al ente de control.                                                                                                                                                            _x000a__x000a_Por lo anterior en la acción de mejora, queda cumplida extemporaneamente_x000a_"/>
    <s v="https://dnbcgovco-my.sharepoint.com/:f:/g/personal/planeacion_dnbc_gov_co/IgAaKA0iGbreQY4jAc43O5sTAaiIVAetv0MYWfwUMiBJIVE?e=dYmqmQ"/>
    <d v="2026-05-11T00:00:00"/>
    <s v="Cumplida en seguimiento diciembre 2025"/>
    <n v="1"/>
    <x v="2"/>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m/>
    <m/>
    <m/>
    <m/>
    <m/>
    <s v="EFECTIVO"/>
    <s v="ABIERTO"/>
    <m/>
    <s v=""/>
    <s v=""/>
    <s v=""/>
    <s v=""/>
    <s v=""/>
    <s v=""/>
    <s v=""/>
    <m/>
    <m/>
    <m/>
    <s v="SIN INICIAR"/>
    <s v="EFECTIVO"/>
    <s v="ABIERTO"/>
    <m/>
    <s v=""/>
    <s v=""/>
    <s v=""/>
    <s v=""/>
    <s v=""/>
    <s v=""/>
    <s v=""/>
    <m/>
    <m/>
    <m/>
    <s v="SIN INICIAR"/>
    <s v="EFECTIVO"/>
    <s v="ABIERTO"/>
    <m/>
  </r>
  <r>
    <n v="634"/>
    <x v="2"/>
    <x v="5"/>
    <s v="Subdirección Administrativa y Financiera"/>
    <m/>
    <s v="2022DenC254H4"/>
    <m/>
    <x v="59"/>
    <x v="398"/>
    <m/>
    <s v="Deficiencias en la supervisión del Convenio de Asociación Nro. 254 de 2020 por no realizar las actividades de seguimiento técnico, administrativo, financiero, contable y jurídico"/>
    <s v="Deficiencias en la supervisión del Convenio de Asociación Nro. 254 de 2020 por no realizar las actividades de seguimiento técnico, administrativo, financiero, contable y jurídico"/>
    <s v="Delimitar las competencias del supervisor y el apoyo a la supervisión"/>
    <s v="GC_AC28"/>
    <s v="Actualizar y socializar el manual de supervisión MN-CO-02, incluyendo un párrafo explicito sobre la normatividad legal con relación al apoyo a la supervisión por parte de un contratista(Apoyo a la supervisión, supervisión compartida, Diferenciar con interventoría)"/>
    <s v="Manual de supervisión MN-CO-02 actualizado y socializado"/>
    <n v="1"/>
    <d v="2023-10-11T00:00:00"/>
    <d v="2024-12-31T00:00:00"/>
    <n v="66"/>
    <s v="15. Gestión Contractual"/>
    <s v="Seguimiento Historico CGR"/>
    <n v="0"/>
    <s v="La actividad se encuentra en proceso; se adelanta la actualización del Manual de Supervisión MN-CO-02 para incorporar un apartado explícito sobre la normatividad aplicable al apoyo a la supervisión y su diferenciación frente a la interventoría._x000a_"/>
    <n v="0"/>
    <d v="2026-05-11T00:00:00"/>
    <s v="No se evidencian soportes de la actividad"/>
    <n v="0"/>
    <x v="1"/>
    <d v="2026-05-15T00:00:00"/>
    <n v="0"/>
    <s v="No fue posible identificar evidencias para el presente período de análisis"/>
    <s v="VENCIDA"/>
    <s v="No aplica"/>
    <s v="No aplica"/>
    <s v="No aplica"/>
    <n v="0"/>
    <s v="La actividad se encuentra en proceso; se adelanta la actualización del Manual de Supervisión MN-CO-02 para incorporar un apartado explícito sobre la normatividad aplicable al apoyo a la supervisión y su diferenciación frente a la interventoría.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proyecto de actualización de manual de contratación, revisado por proceso de análisis y mejora continua, en espera de firmas de direcivos. Soporte activida GC_Ac12"/>
    <n v="0.6"/>
    <s v="EN EJECUCIÓN"/>
    <m/>
    <m/>
    <m/>
    <m/>
    <m/>
    <s v="EFECTIVO"/>
    <s v="ABIERTO"/>
    <m/>
    <s v=""/>
    <s v=""/>
    <s v=""/>
    <s v=""/>
    <s v=""/>
    <s v=""/>
    <s v=""/>
    <m/>
    <m/>
    <m/>
    <s v="SIN INICIAR"/>
    <s v="EFECTIVO"/>
    <s v="ABIERTO"/>
    <m/>
    <s v=""/>
    <s v=""/>
    <s v=""/>
    <s v=""/>
    <s v=""/>
    <s v=""/>
    <s v=""/>
    <m/>
    <m/>
    <m/>
    <s v="SIN INICIAR"/>
    <s v="EFECTIVO"/>
    <s v="ABIERTO"/>
    <m/>
  </r>
  <r>
    <n v="635"/>
    <x v="2"/>
    <x v="5"/>
    <s v="Dirección General"/>
    <m/>
    <s v="2022DenC254H4"/>
    <m/>
    <x v="59"/>
    <x v="398"/>
    <s v="INTEGRIDAD"/>
    <s v="Ausencia de soportes en el expediente contractual, tres años después de ejecutado el contrato (septiembre de 2020 a septiembre de 2023)"/>
    <s v="Ausencia de soportes en el expediente contractual, tres años después de ejecutado el contrato (septiembre de 2020 a septiembre de 2023)"/>
    <s v="Adelantar las acciones administrativas (disciplinarias, Fiscales), a que haya lugar"/>
    <s v="DI_AC41"/>
    <s v="Adelantar acciones administrativas (disciplinarias, Fiscales), a que haya lugar"/>
    <s v="Acciones adelantadas"/>
    <n v="1"/>
    <d v="2023-10-11T00:00:00"/>
    <d v="2024-12-30T00:00:00"/>
    <n v="65.850000000000009"/>
    <s v="12. Gestión de Asuntos Disciplinarios"/>
    <s v="Seguimiento Historico CGR"/>
    <n v="1"/>
    <s v="Acción establecida en el Plan de Mejoramiento suscrito el 10 de octubre de 2023,  como resultado de la denuncia 2022-249899-82111-D_x000a__x000a_La acción de mejora finaliza el 30 de Diciembre  de 2024_x000a__x000a_Se evidenció que, respecto de este hallazgo y en aplicación de la Ley 1952 de 2019, la Procuraduría General de la Nación ejerce poder preferente; en consecuencia, este proceso carece de competencia para adelantar actuaciones. Como soporte, se anexa la evidencia de la solicitud y de la remisión de la información al ente de control.                                                                                                                                                            _x000a__x000a_Por lo anterior en la acción de mejora, queda cumplida extemporaneamente_x000a_"/>
    <s v="https://dnbcgovco-my.sharepoint.com/:f:/g/personal/planeacion_dnbc_gov_co/IgAaKA0iGbreQY4jAc43O5sTAaiIVAetv0MYWfwUMiBJIVE?e=dYmqmQ"/>
    <d v="2026-05-11T00:00:00"/>
    <s v="Cumplida en seguimiento diciembre 2025"/>
    <n v="1"/>
    <x v="2"/>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m/>
    <m/>
    <m/>
    <m/>
    <m/>
    <s v="EFECTIVO"/>
    <s v="ABIERTO"/>
    <m/>
    <s v=""/>
    <s v=""/>
    <s v=""/>
    <s v=""/>
    <s v=""/>
    <s v=""/>
    <s v=""/>
    <m/>
    <m/>
    <m/>
    <s v="SIN INICIAR"/>
    <s v="EFECTIVO"/>
    <s v="ABIERTO"/>
    <m/>
    <s v=""/>
    <s v=""/>
    <s v=""/>
    <s v=""/>
    <s v=""/>
    <s v=""/>
    <s v=""/>
    <m/>
    <m/>
    <m/>
    <s v="SIN INICIAR"/>
    <s v="EFECTIVO"/>
    <s v="ABIERTO"/>
    <m/>
  </r>
  <r>
    <n v="636"/>
    <x v="2"/>
    <x v="5"/>
    <s v="Subdirección Administrativa y Financiera"/>
    <m/>
    <s v="2022DenC254H5"/>
    <m/>
    <x v="59"/>
    <x v="399"/>
    <m/>
    <s v="Deficiencias en la planeación y estudios de necesidades requeridas para la ejecución del objeto del contrato"/>
    <s v="Deficiencias en la planeación y estudios de necesidades requeridas para la ejecución del objeto del contrato"/>
    <s v="Implementar actividades de mejora en la formulación de estudios previos"/>
    <s v="GC_AC31"/>
    <s v="Establecer formato de estudios previos que incluya la definición de la necesidad por parte del Área solicitante"/>
    <s v="Formato establecido y socializado"/>
    <n v="1"/>
    <d v="2023-10-11T00:00:00"/>
    <d v="2024-12-31T00:00:00"/>
    <n v="66"/>
    <s v="15. Gestión Contractual"/>
    <s v="Seguimiento Historico CGR"/>
    <n v="0"/>
    <s v="Acción establecida en el Plan de Mejoramiento suscrito el 23 de agosto de 2023,  como resultado de la denuncia 2022-252859-82111-D_x000a__x000a_La acción de mejora finaliza el 31 de Diciembre  de 2024_x000a__x000a_No se evidenció avance._x000a__x000a_Por lo tanto, no se dio cumplimiento a la acción establecida en el Plan de Mejoramiento quedando la acción VENCIDA"/>
    <n v="0"/>
    <d v="2026-05-11T00:00:00"/>
    <s v="No se evidencian soportes de la actividad"/>
    <n v="0"/>
    <x v="1"/>
    <d v="2026-05-15T00:00:00"/>
    <n v="0"/>
    <s v="No fue posible identificar evidencias para el presente período de análisis"/>
    <s v="VENCIDA"/>
    <s v="No aplica"/>
    <s v="No aplica"/>
    <s v="No aplica"/>
    <n v="0"/>
    <s v="Acción establecida en el Plan de Mejoramiento suscrito el 23 de agosto de 2023,  como resultado de la denuncia 2022-252859-82111-D_x000a__x000a_La acción de mejora finaliza el 31 de Diciembre  de 2024_x000a__x000a_No se evidenció avance._x000a__x000a_Por lo tanto, no se dio cumplimiento a la acción establecida en el Plan de Mejoramiento quedando la acción VENCIDA"/>
    <n v="0"/>
    <s v="11/07/206"/>
    <s v="No se evidencian soportes de la actividad"/>
    <n v="0"/>
    <s v="VENCIDO"/>
    <m/>
    <m/>
    <m/>
    <m/>
    <m/>
    <s v="EFECTIVO"/>
    <s v="ABIERTO"/>
    <m/>
    <s v=""/>
    <s v=""/>
    <s v=""/>
    <s v=""/>
    <s v=""/>
    <s v=""/>
    <s v=""/>
    <m/>
    <m/>
    <m/>
    <s v="SIN INICIAR"/>
    <s v="EFECTIVO"/>
    <s v="ABIERTO"/>
    <m/>
    <s v=""/>
    <s v=""/>
    <s v=""/>
    <s v=""/>
    <s v=""/>
    <s v=""/>
    <s v=""/>
    <m/>
    <m/>
    <m/>
    <s v="SIN INICIAR"/>
    <s v="EFECTIVO"/>
    <s v="ABIERTO"/>
    <m/>
  </r>
  <r>
    <n v="637"/>
    <x v="2"/>
    <x v="5"/>
    <s v="Subdirección Administrativa y Financiera"/>
    <m/>
    <s v="2022DenC254H5"/>
    <m/>
    <x v="59"/>
    <x v="399"/>
    <m/>
    <s v="Debilidades en el efectivo control y seguimiento técnico, administrativo, financiero, contable y jurídico realizado por la supervisión para el cumplimiento oportuno del objeto y las cláusulas del contrato interadministrativo"/>
    <s v="Debilidades en el efectivo control y seguimiento técnico, administrativo, financiero, contable y jurídico realizado por la supervisión para el cumplimiento oportuno del objeto y las cláusulas del contrato interadministrativo"/>
    <s v="Implementar actividades de mejora en el manual de supervisión de la entidad"/>
    <s v="GC_AC30"/>
    <s v="Actualizar el manual de supervisión MN-CO-02, asociando los formatos de: Informe de actividades, Informe mensual y/o periódico de supervisión, Informe de seguimiento de supervisor e informe final"/>
    <s v="Manual de supervisión MN-CO-02, actualizado y socializado"/>
    <n v="1"/>
    <d v="2023-10-11T00:00:00"/>
    <d v="2024-12-31T00:00:00"/>
    <n v="66"/>
    <s v="15. Gestión Contractual"/>
    <s v="Seguimiento Historico CGR"/>
    <n v="0"/>
    <s v="Actividad en desarrollo; se trabaja en la actualización del Manual de Supervisión MN-CO-02 para asociar formalmente los formatos de informes de actividades, seguimiento, informes periódicos y finales."/>
    <n v="0"/>
    <d v="2026-05-11T00:00:00"/>
    <s v="No se evidencian soportes de la actividad"/>
    <n v="0"/>
    <x v="1"/>
    <d v="2026-05-15T00:00:00"/>
    <n v="0"/>
    <s v="No fue posible identificar evidencias para el presente período de análisis"/>
    <s v="VENCIDA"/>
    <s v="No aplica"/>
    <s v="No aplica"/>
    <s v="No aplica"/>
    <n v="0"/>
    <s v="Actividad en desarrollo; se trabaja en la actualización del Manual de Supervisión MN-CO-02 para asociar formalmente los formatos de informes de actividades, seguimiento, informes periódicos y finales."/>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proyecto de actualización de manual de contratación, revisado por proceso de análisis y mejora continua, en espera de firmas de direcivos. Soporte activida GC_Ac12"/>
    <n v="0.6"/>
    <s v="EN EJECUCIÓN"/>
    <m/>
    <m/>
    <m/>
    <m/>
    <m/>
    <s v="EFECTIVO"/>
    <s v="ABIERTO"/>
    <m/>
    <s v=""/>
    <s v=""/>
    <s v=""/>
    <s v=""/>
    <s v=""/>
    <s v=""/>
    <s v=""/>
    <m/>
    <m/>
    <m/>
    <s v="SIN INICIAR"/>
    <s v="EFECTIVO"/>
    <s v="ABIERTO"/>
    <m/>
    <s v=""/>
    <s v=""/>
    <s v=""/>
    <s v=""/>
    <s v=""/>
    <s v=""/>
    <s v=""/>
    <m/>
    <m/>
    <m/>
    <s v="SIN INICIAR"/>
    <s v="EFECTIVO"/>
    <s v="ABIERTO"/>
    <m/>
  </r>
  <r>
    <n v="638"/>
    <x v="2"/>
    <x v="5"/>
    <s v="Subdirección Administrativa y Financiera"/>
    <m/>
    <s v="2022DenC254H5"/>
    <m/>
    <x v="59"/>
    <x v="399"/>
    <m/>
    <s v="Deficiencias de la DNBC en la verificación de los documentos requeridos para el pago de las obligaciones y recibo de los elementos objeto del contrato."/>
    <s v="Deficiencias de la DNBC en la verificación de los documentos requeridos para el pago de las obligaciones y recibo de los elementos objeto del contrato."/>
    <s v="Implementación de acciones de control para mejora del Procedimiento de central de cuentas PC-GF-10"/>
    <s v="GF_AC25"/>
    <s v="Actualizar y socializar el Procedimiento de central de cuentas PC-GF-10, incluyendo un punto de control de verificación del adecuado diligenciamiento de los ítems que conforman los formatos establecidos por central de cuentas"/>
    <s v="Procedimiento de central de cuentas PC-GF-10, actualizado y socializado"/>
    <n v="1"/>
    <d v="2023-10-11T00:00:00"/>
    <d v="2024-06-30T00:00:00"/>
    <n v="38.85"/>
    <s v="13. Gestión Financiera"/>
    <s v="Seguimiento Historico CGR"/>
    <n v="1"/>
    <s v="Acción establecida en el Plan de Mejoramiento suscrito el 10 de octubre de 2023,  como resultado de la denuncia 2022-249899-82111-D_x000a__x000a_La acción de mejora finaliza el 30 de Junio  de 2024, LAS ACTIVIDADES QUE DARON EN EL NUEVO PROCEDIMIENTO PC-GF-17_x000a__x000a_Se evidenció el cargue de evidencias correspondientes a: video de presentación y socialización de los dos procedimientos mencionados; presentación utilizada; y procedimientos actualizados._x000a__x000a_Por lo anterior en la acción de mejora, queda cumplida extemporaneamente"/>
    <s v="https://dnbcgovco-my.sharepoint.com/:f:/g/personal/planeacion_dnbc_gov_co/IgAKPZEalRp3T7O44VwZjBLlARF86VpmllJA36VR9-2qDG8?e=W6XaGX"/>
    <d v="2026-05-11T00:00:00"/>
    <s v="Cumplida en seguimiento diciembre 2025"/>
    <n v="1"/>
    <x v="2"/>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0 de octubre de 2023,  como resultado de la denuncia 2022-249899-82111-D_x000a__x000a_La acción de mejora finaliza el 30 de Junio  de 2024, LAS ACTIVIDADES QUE DARON EN EL NUEVO PROCEDIMIENTO PC-GF-17_x000a__x000a_Se evidenció el cargue de evidencias correspondientes a: video de presentación y socialización de los dos procedimientos mencionados; presentación utilizada; y procedimientos actualizados._x000a__x000a_Por lo anterior en la acción de mejora, queda cumplida extemporaneamente"/>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639"/>
    <x v="2"/>
    <x v="5"/>
    <s v="Subdirección Administrativa y Financiera"/>
    <m/>
    <s v="2022DenC254H6"/>
    <m/>
    <x v="59"/>
    <x v="400"/>
    <s v="GESTIÓN DOCUMENTAL"/>
    <s v="Deficiencias de control interno en cuanto al manejo del archivo documental, registros, soportes, informes de interventoría e informes de gerencia, que no permiten su verificación, trazabilidad y consistencia del cumplimiento de las obligaciones de los convenios"/>
    <s v="Deficiencias de control interno en cuanto al manejo del archivo documental, registros, soportes, informes de interventoría e informes de gerencia, que no permiten su verificación, trazabilidad y consistencia del cumplimiento de las obligaciones de los convenios"/>
    <s v="Mejora de controles establecidos por el proceso de Gestión documental en cuanto al manejo del archivo documental, registros, soportes, informes de interventoría e informes de gerencia"/>
    <s v="GD_AC11"/>
    <s v="Actualización y socialización del procedimiento transferencia documental PC-GD-03, incluyendo un punto de control de digitalización de documentos para la transferencia documental"/>
    <s v="Procedimiento de transferencia documental PC-GD-03actualizado y socializado"/>
    <n v="1"/>
    <d v="2023-10-11T00:00:00"/>
    <d v="2024-06-30T00:00:00"/>
    <n v="38.85"/>
    <s v="17. Gestión Documental"/>
    <s v="Seguimiento Historico CGR"/>
    <n v="0"/>
    <s v="Acción establecida en el Plan de Mejoramiento suscrito el 10 de octubre de 2023,  como resultado de la denuncia 2022-249899-82111-D_x000a__x000a_La acción de mejora finaliza el 30 de Junio  de 2024_x000a__x000a_No se reportó avance._x000a__x000a_No se cumplió con el plazo establecido en la acción de mejora, quedando VENCIDA._x000a_"/>
    <n v="0"/>
    <d v="2026-05-11T00:00:00"/>
    <s v="Se recibió información antigua por parte del proceso y no se evidencian soportes en la carpeta compartida por planeación"/>
    <n v="0"/>
    <x v="0"/>
    <d v="2026-05-29T00:00:00"/>
    <n v="1"/>
    <s v="Se evidencia  las liquidaciones de impuesto de todo el parque automotor de la DNBC correspondiente a la vigencia 2026"/>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7"/>
    <s v="Se actualizó el procedimiento de transferencia documental PC-GD-03 (manuales de transferencia primaria y secundaria). Esta actividad fue formulada originalmente con plazo de cumplimiento en junio de 2024 y quedó reportada como vencida en el seguimiento anterior por falta de gestión durante la vigencia 2025; se retoma y se actualiza el insumo en 2026"/>
    <s v="https://dnbcgovco-my.sharepoint.com/my?id=%2Fpersonal%2Fplaneacion%5Fdnbc%5Fgov%5Fco%2FDocuments%2FDocumentos%20SIGE%2F6%2E%20Planes%2FPLAN%20DE%20MEJORA%2F2026%2F02%2E%20Seguimiento%20Segundo%20Trimestre%2F17%2E%20Gesti%C3%B3n%20Documental&amp;ga=1"/>
    <n v="46214"/>
    <s v="Se presenta borrador de documento en proceso de revisión por parte del proceso de Análisis de Mejora continua"/>
    <n v="0.5"/>
    <s v="EN EJECUCIÓN"/>
    <m/>
    <m/>
    <m/>
    <m/>
    <m/>
    <s v="EFECTIVO"/>
    <s v="ABIERTO"/>
    <m/>
    <s v=""/>
    <s v=""/>
    <s v=""/>
    <s v=""/>
    <s v=""/>
    <s v=""/>
    <s v=""/>
    <m/>
    <m/>
    <m/>
    <s v="SIN INICIAR"/>
    <s v="EFECTIVO"/>
    <s v="ABIERTO"/>
    <m/>
    <s v=""/>
    <s v=""/>
    <s v=""/>
    <s v=""/>
    <s v=""/>
    <s v=""/>
    <s v=""/>
    <m/>
    <m/>
    <m/>
    <s v="SIN INICIAR"/>
    <s v="EFECTIVO"/>
    <s v="ABIERTO"/>
    <m/>
  </r>
  <r>
    <n v="640"/>
    <x v="2"/>
    <x v="5"/>
    <s v="Dirección General"/>
    <m/>
    <s v="2022DenC254H6"/>
    <m/>
    <x v="59"/>
    <x v="400"/>
    <s v="INTEGRIDAD"/>
    <s v="Deficiencias de control por parte de la supervisión en cuanto al manejo del archivo documental, registros, soportes"/>
    <s v="Deficiencias de control por parte de la supervisión en cuanto al manejo del archivo documental, registros, soportes"/>
    <s v="Adelantar las acciones administrativas (disciplinarias, Fiscales), a que haya lugar"/>
    <s v="DI_AC42"/>
    <s v="Adelantar acciones administrativas (disciplinarias, Fiscales), a que haya lugar"/>
    <s v="Acciones adelantadas"/>
    <n v="1"/>
    <d v="2023-10-11T00:00:00"/>
    <d v="2024-12-30T00:00:00"/>
    <n v="65.850000000000009"/>
    <s v="12. Gestión de Asuntos Disciplinarios"/>
    <s v="Seguimiento Historico CGR"/>
    <n v="1"/>
    <s v="Acción establecida en el Plan de Mejoramiento suscrito el 10 de octubre de 2023,  como resultado de la denuncia 2022-249899-82111-D_x000a__x000a_La acción de mejora finaliza el 30 de Diciembre de 2024_x000a__x000a_Se evidenció soporte de fecha 12 de mayo de 2025 correspondiente a la radicación de la IP 008-2025, relacionada con el Hallazgo No. 6 con presunta incidencia disciplinaria, resultado de la auditoría adelantada por la CGR para la vigencia fiscal 2022.  ._x000a__x000a_Por lo tanto la acción de mejora queda cumplida extemporaneamente."/>
    <s v="https://dnbcgovco-my.sharepoint.com/:f:/g/personal/planeacion_dnbc_gov_co/IgCFE53yqXEkS7wu3n0fijfXARQv-sITFrpDVb3bPMavP4g?e=dKVZP4"/>
    <d v="2026-05-11T00:00:00"/>
    <s v="Cumplida en seguimiento diciembre 2025"/>
    <n v="1"/>
    <x v="2"/>
    <d v="2026-06-04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m/>
    <m/>
    <m/>
    <m/>
    <m/>
    <s v="EFECTIVO"/>
    <s v="ABIERTO"/>
    <m/>
    <s v=""/>
    <s v=""/>
    <s v=""/>
    <s v=""/>
    <s v=""/>
    <s v=""/>
    <s v=""/>
    <m/>
    <m/>
    <m/>
    <s v="SIN INICIAR"/>
    <s v="EFECTIVO"/>
    <s v="ABIERTO"/>
    <m/>
    <s v=""/>
    <s v=""/>
    <s v=""/>
    <s v=""/>
    <s v=""/>
    <s v=""/>
    <s v=""/>
    <m/>
    <m/>
    <m/>
    <s v="SIN INICIAR"/>
    <s v="EFECTIVO"/>
    <s v="ABIERTO"/>
    <m/>
  </r>
  <r>
    <n v="641"/>
    <x v="2"/>
    <x v="5"/>
    <s v="Subdirección Administrativa y Financiera"/>
    <m/>
    <s v="2022Fin2022H1"/>
    <m/>
    <x v="60"/>
    <x v="401"/>
    <m/>
    <s v="Debilidades en la aplicación de control y la deficiente gestión en la conciliación de las partidas con algunas entidades con las que la entidad tiene operaciones. Generando incertidumbre sobre el saldo de las cuentas del activo, ingresos,  y gastos "/>
    <s v="Debilidades en la aplicación de control y la deficiente gestión en la conciliación de las partidas con algunas entidades con las que la entidad tiene operaciones. Generando incertidumbre sobre el saldo de las cuentas del activo, ingresos,  y gastos "/>
    <s v="Fortalecer controles para conciliar operaciones recíprocas"/>
    <s v="GF_AC26"/>
    <s v="Formular el procedimiento de  operaciones reciprocas, estableciendo un formato de control de manejo de los saldos y socializarlo con los entes externos"/>
    <s v="Procedimiento formulado y socializado"/>
    <n v="2"/>
    <d v="2023-12-20T00:00:00"/>
    <d v="2024-04-30T00:00:00"/>
    <n v="19.5"/>
    <s v="13. Gestión Financiera"/>
    <s v="Seguimiento Historico CGR"/>
    <n v="1"/>
    <s v="Acción establecida en el Plan de Mejoramiento suscrito el 12 de enero de 2024 como resultado de la auditoría realizada a la vigencia 2022._x000a__x000a_La acción de mejora finaliza el 30 de Abril  de 2024_x000a__x000a_Se evidenció la remisión de correos electrónicos durante el período evaluado, así como la realización de conciliaciones de operaciones recíprocas correspondientes a los meses de junio a noviembre de 2025. Igualmente, se observó el procedimiento actualizado y el formato correspondiente._x000a__x000a_Por lo tanto la acción de mejora queda cumplida extemporaneamente."/>
    <s v="https://dnbcgovco-my.sharepoint.com/:f:/g/personal/planeacion_dnbc_gov_co/IgAKPZEalRp3T7O44VwZjBLlARF86VpmllJA36VR9-2qDG8?e=W6XaGX"/>
    <d v="2026-05-11T00:00:00"/>
    <s v="Se incluye procedimiento vigente de operaciones reciprocas. Disponible desde 2024"/>
    <n v="1"/>
    <x v="2"/>
    <d v="2026-05-15T00:00:00"/>
    <n v="1"/>
    <s v="se evidencia formulacion de procedimiento para las operaciones reciprocas PC-GF-13 y formato FO-GF-13-01 de fecha 24/06/2024 "/>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2 de enero de 2024 como resultado de la auditoría realizada a la vigencia 2022._x000a__x000a_La acción de mejora finaliza el 30 de Abril  de 2024_x000a__x000a_Se evidenció la remisión de correos electrónicos durante el período evaluado, así como la realización de conciliaciones de operaciones recíprocas correspondientes, Igualmente, se observó el procedimiento actualizado y el formato correspondiente._x000a__x000a_Por lo tanto la acción de mejora queda cumplida extemporaneamente."/>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642"/>
    <x v="2"/>
    <x v="5"/>
    <s v="Subdirección Administrativa y Financiera"/>
    <m/>
    <s v="2022Fin2022H2"/>
    <m/>
    <x v="60"/>
    <x v="402"/>
    <m/>
    <s v="Esta situación se presenta por deficiencias de control en el registro, reconocimiento_x000a_y representación de los hechos económicos"/>
    <s v="Esta situación se presenta por deficiencias de control en el registro, reconocimiento_x000a_y representación de los hechos económicos"/>
    <s v="Fortalecer controles en el procedimiento Gestión de Bienes"/>
    <s v="GA_AC32"/>
    <s v="Actualizar  y socializar el procedimiento PC-AD-PGD-01-  con relacion al registro de la PP y E"/>
    <s v="Procedimiento actualizado y socializado"/>
    <n v="2"/>
    <d v="2023-12-20T00:00:00"/>
    <d v="2024-04-30T00:00:00"/>
    <n v="19.5"/>
    <s v="14. Gestión Administrativa"/>
    <s v="Seguimiento Historico CGR"/>
    <n v="0"/>
    <s v="En proceso de actualización"/>
    <s v="https://dnbcgovco-my.sharepoint.com/:f:/g/personal/planeacion_dnbc_gov_co/IgDdlEKsaL_MTKoYgj1uVvO0AY5qKpSG2zLiLNnsNBvK4Cs?e=YqBG1S"/>
    <d v="2026-05-11T00:00:00"/>
    <s v="No se evidencia avance para el periodo"/>
    <n v="0"/>
    <x v="1"/>
    <d v="2026-05-29T00:00:00"/>
    <n v="0"/>
    <s v="No fue posible identificar evidencias para el presente período de análisis"/>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actualizo y socializo el procedimiento de Gestión de bienes "/>
    <s v="https://dnbcgovco-my.sharepoint.com/:f:/g/personal/planeacion_dnbc_gov_co/IgC_3qLXS1jhTb3iom2Q7O5lAfuIWLYmG9HR_MKv9McQ53M?e=yk5sSi"/>
    <n v="46214"/>
    <s v="Se actualizo y socializo el procedimiento de Gestión de bienes "/>
    <n v="1"/>
    <s v="CUMPLIDO"/>
    <m/>
    <m/>
    <m/>
    <m/>
    <m/>
    <s v="EFECTIVO"/>
    <s v="ABIERTO"/>
    <m/>
    <s v=""/>
    <s v=""/>
    <s v=""/>
    <s v=""/>
    <s v=""/>
    <s v=""/>
    <s v=""/>
    <m/>
    <m/>
    <m/>
    <s v="SIN INICIAR"/>
    <s v="EFECTIVO"/>
    <s v="ABIERTO"/>
    <m/>
    <s v=""/>
    <s v=""/>
    <s v=""/>
    <s v=""/>
    <s v=""/>
    <s v=""/>
    <s v=""/>
    <m/>
    <m/>
    <m/>
    <s v="SIN INICIAR"/>
    <s v="EFECTIVO"/>
    <s v="ABIERTO"/>
    <m/>
  </r>
  <r>
    <n v="643"/>
    <x v="2"/>
    <x v="5"/>
    <s v="Subdirección Administrativa y Financiera"/>
    <m/>
    <s v="2022Fin2022H3"/>
    <m/>
    <x v="60"/>
    <x v="403"/>
    <m/>
    <s v="Debilidades en el seguimiento y control a las transferencias realizadas por las aseguradoras y por las debilidades en la gestión_x000a_para la identificación de los terceros"/>
    <s v="Debilidades en el seguimiento y control a las transferencias realizadas por las aseguradoras y por las debilidades en la gestión_x000a_para la identificación de los terceros"/>
    <s v="Fortalecer controles respecto de los ingresos por contribuciones"/>
    <s v="GF_AC27"/>
    <s v="Actualizar y socializar el Procedimiento de Imputación de Ingresos PC-GF-09, incluyendo en la política de operación:  El NIT del aportante, en la consignación por PSE.  Y las situaciones en las que no identificar el NIT del tercero aportante se deberá remitir correo a la superfinanciera."/>
    <s v="Procedimiento actualizado y socializado"/>
    <n v="2"/>
    <d v="2023-12-20T00:00:00"/>
    <d v="2024-03-30T00:00:00"/>
    <n v="15"/>
    <s v="13. Gestión Financiera"/>
    <s v="Seguimiento Historico CGR"/>
    <n v="1"/>
    <s v="Acción establecida en el Plan de Mejoramiento suscrito el 12 de enero de 2024 como resultado de la auditoría realizada a la vigencia 2022._x000a__x000a_La acción de mejora finaliza el 30 de marzo de 2024_x000a__x000a_Se evidenció el informe de ingresos, así como el procedimiento actualizado, los formatos correspondientes y la socialización realizada._x000a__x000a_Por lo tanto la acción de mejora quedó cumplida extemporaneamente."/>
    <s v="https://dnbcgovco-my.sharepoint.com/:f:/g/personal/planeacion_dnbc_gov_co/IgAKPZEalRp3T7O44VwZjBLlARF86VpmllJA36VR9-2qDG8?e=W6XaGX"/>
    <d v="2026-05-11T00:00:00"/>
    <s v="Cumplida en seguimiento diciembre 2025"/>
    <n v="1"/>
    <x v="2"/>
    <d v="2026-05-29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2 de enero de 2024 como resultado de la auditoría realizada a la vigencia 2022._x000a__x000a_La acción de mejora finaliza el 30 de marzo de 2024_x000a__x000a_Se evidenció el informe de ingresos, así como el procedimiento actualizado, los formatos correspondientes y la socialización realizada._x000a__x000a_Por lo tanto la acción de mejora quedó cumplida extemporaneamente."/>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644"/>
    <x v="2"/>
    <x v="5"/>
    <s v="Subdirección Administrativa y Financiera"/>
    <m/>
    <s v="2022Fin2022H3"/>
    <m/>
    <x v="60"/>
    <x v="403"/>
    <m/>
    <s v="Debilidades en el seguimiento y control a las transferencias realizadas por las aseguradoras y por las debilidades en la gestión_x000a_para la identificación de los terceros"/>
    <s v="Debilidades en el seguimiento y control a las transferencias realizadas por las aseguradoras y por las debilidades en la gestión_x000a_para la identificación de los terceros"/>
    <s v="Fortalecer controles respecto de los ingresos por contribuciones"/>
    <s v="GF_AC28"/>
    <s v="Realizar la circularización mensual con las aseguradoras solicitando detalle de ingresos por contribuciones"/>
    <s v="Correos de circularización"/>
    <n v="13"/>
    <d v="2023-12-20T00:00:00"/>
    <d v="2025-01-31T00:00:00"/>
    <n v="60.150000000000006"/>
    <s v="13. Gestión Financiera"/>
    <s v="Seguimiento Historico CGR"/>
    <n v="1"/>
    <s v="Acción establecida en el Plan de Mejoramiento suscrito el 12 de enero de 2024 como resultado de la auditoría realizada a la vigencia 2022._x000a__x000a_La acción de mejora finalizó el 31 de enero de 2025_x000a__x000a_Se evidenció reporte de ingresos en el que se observa la identificación de la totalidad de los terceros, sin registros asociados a terceros “genéricos”.         _x000a_                                                                                                                                                                                                                                                                                     Por lo tanto la acción de mejora quedó cumplida extemporaneamente."/>
    <s v="https://dnbcgovco-my.sharepoint.com/:f:/g/personal/planeacion_dnbc_gov_co/IgAKPZEalRp3T7O44VwZjBLlARF86VpmllJA36VR9-2qDG8?e=W6XaGX"/>
    <d v="2026-05-11T00:00:00"/>
    <s v="Cumplida en seguimiento diciembre 2025"/>
    <n v="1"/>
    <x v="2"/>
    <d v="2026-05-29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2 de enero de 2024 como resultado de la auditoría realizada a la vigencia 2022._x000a__x000a_La acción de mejora finalizó el 31 de enero de 2025_x000a__x000a_Se evidenció reporte de ingresos en el que se observa la identificación de la totalidad de los terceros, sin registros asociados a terceros “genéricos”.         _x000a_                                                                                                                                                                                                                                                                                     Por lo tanto la acción de mejora quedó cumplida extemporaneamente. se deja de evidencia correo con aseguradoras"/>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645"/>
    <x v="2"/>
    <x v="5"/>
    <s v="Subdirección Administrativa y Financiera"/>
    <m/>
    <s v="2022Fin2022H4"/>
    <m/>
    <x v="60"/>
    <x v="404"/>
    <m/>
    <s v="Debilidades de control en la realización de las conciliaciones entre almacén y contabilidad sobre los bienes que ingresan, salen o las reclasificaciones que se producen. "/>
    <s v="Debilidades de control en la realización de las conciliaciones entre almacén y contabilidad sobre los bienes que ingresan, salen o las reclasificaciones que se producen. "/>
    <s v="Generación de cruces de información para ser contabilizados en los estados financieros de la entidad. "/>
    <s v="GF_AC29"/>
    <s v="Conciliaciones mensuales entre almacén y financiera de los rubros de inventarios, propiedad planta y equipo, depreciación y provisiones."/>
    <s v="Conciliaciones mensuales"/>
    <n v="13"/>
    <d v="2023-12-20T00:00:00"/>
    <d v="2025-01-31T00:00:00"/>
    <n v="60.150000000000006"/>
    <s v="14. Gestión Administrativa / 13. Gestión Financiera"/>
    <s v="Seguimiento Historico CGR"/>
    <n v="1"/>
    <s v="Se realiza conciliaciones mes Enero, Febrero y Marzo "/>
    <s v="https://dnbcgovco-my.sharepoint.com/:f:/g/personal/planeacion_dnbc_gov_co/IgDMY_XQ1jR3TKXPVu3gv-GkAb6cB7VyvD-oW_GNLr4cYF0?e=DBznEw"/>
    <d v="2026-05-11T00:00:00"/>
    <s v="Se encuentran evidencias de las conciliaciones del primer trimestre del año"/>
    <n v="1"/>
    <x v="2"/>
    <d v="2026-05-29T00:00:00"/>
    <n v="0.3"/>
    <s v="se evidencio concilicaciones mediente correos electronicos entre el area financiera y almacen (inventarios), correpondiente a los meses de enero, febrero y marzo de de la presente vigenci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a conciliaciones mes de abril mayo y junio esta en preparacion"/>
    <s v="https://dnbcgovco-my.sharepoint.com/:f:/g/personal/planeacion_dnbc_gov_co/IgDlTTkE6gPMRZjTETbxch7dATaSM_TE5-agvqb3k7QgaDY?e=0V1Jx7"/>
    <s v="11/07/206"/>
    <s v="Actividad reportada con cumplimiento en el primer trimestre 2026. Se remiten evidencias de que la actividad continua"/>
    <n v="1"/>
    <s v="CUMPLIDO"/>
    <m/>
    <m/>
    <m/>
    <m/>
    <m/>
    <s v="EFECTIVO"/>
    <s v="ABIERTO"/>
    <m/>
    <s v=""/>
    <s v=""/>
    <s v=""/>
    <s v=""/>
    <s v=""/>
    <s v=""/>
    <s v=""/>
    <m/>
    <m/>
    <m/>
    <s v="SIN INICIAR"/>
    <s v="EFECTIVO"/>
    <s v="ABIERTO"/>
    <m/>
    <s v=""/>
    <s v=""/>
    <s v=""/>
    <s v=""/>
    <s v=""/>
    <s v=""/>
    <s v=""/>
    <m/>
    <m/>
    <m/>
    <s v="SIN INICIAR"/>
    <s v="EFECTIVO"/>
    <s v="ABIERTO"/>
    <m/>
  </r>
  <r>
    <n v="646"/>
    <x v="2"/>
    <x v="5"/>
    <s v="Subdirección Administrativa y Financiera"/>
    <m/>
    <s v="2022Fin2022H5"/>
    <m/>
    <x v="60"/>
    <x v="405"/>
    <m/>
    <s v="Debilidad en los controles al revisar que la información revelada en los estados financieros corresponde con la registrada en los Auxiliares del SIIF que son la base de los libros Contables"/>
    <s v="Debilidad en los controles al revisar que la información revelada en los estados financieros corresponde con la registrada en los Auxiliares del SIIF que son la base de los libros Contables"/>
    <s v="Fortalecer controles para gestión contractual"/>
    <s v="GC_AC32"/>
    <s v="Actualizar y socializar el procedimiento de Gestión contractual PC-CO-01 incluyendo un punto de control en el Formato lista de chequeo  cuando se requiera realizar modificaciones contractuales."/>
    <s v="Procedimiento actualizado y socializado"/>
    <n v="2"/>
    <d v="2023-12-20T00:00:00"/>
    <d v="2024-12-31T00:00:00"/>
    <n v="55.649999999999991"/>
    <s v="15. Gestión Contractual"/>
    <s v="Seguimiento Historico CGR"/>
    <n v="0"/>
    <s v="Indicador no cumplido; actualmente se trabaja en la incorporación del punto de control dentro del procedimiento y el formato correspondiente."/>
    <n v="0"/>
    <d v="2026-05-11T00:00:00"/>
    <s v="No se evidencian soportes de la actividad"/>
    <n v="0"/>
    <x v="1"/>
    <d v="2026-05-29T00:00:00"/>
    <n v="0"/>
    <s v="No fue posible identificar evidencias para el presente período de análisis"/>
    <s v="VENCIDA"/>
    <s v="No aplica"/>
    <s v="No aplica"/>
    <s v="No aplica"/>
    <n v="0"/>
    <s v="Indicador no cumplido; actualmente se trabaja en la incorporación del punto de control dentro del procedimiento y el formato correspondiente."/>
    <n v="0"/>
    <s v="11/07/206"/>
    <s v="No se evidencian soportes de la actividad"/>
    <n v="0"/>
    <s v="VENCIDO"/>
    <m/>
    <m/>
    <m/>
    <m/>
    <m/>
    <s v="EFECTIVO"/>
    <s v="ABIERTO"/>
    <m/>
    <s v=""/>
    <s v=""/>
    <s v=""/>
    <s v=""/>
    <s v=""/>
    <s v=""/>
    <s v=""/>
    <m/>
    <m/>
    <m/>
    <s v="SIN INICIAR"/>
    <s v="EFECTIVO"/>
    <s v="ABIERTO"/>
    <m/>
    <s v=""/>
    <s v=""/>
    <s v=""/>
    <s v=""/>
    <s v=""/>
    <s v=""/>
    <s v=""/>
    <m/>
    <m/>
    <m/>
    <s v="SIN INICIAR"/>
    <s v="EFECTIVO"/>
    <s v="ABIERTO"/>
    <m/>
  </r>
  <r>
    <n v="647"/>
    <x v="2"/>
    <x v="5"/>
    <s v="Subdirección Administrativa y Financiera"/>
    <m/>
    <s v="2022Fin2022H5"/>
    <m/>
    <x v="60"/>
    <x v="405"/>
    <m/>
    <s v="Debilidad en los controles al revisar que la información revelada en los estados financieros corresponde con la registrada en los Auxiliares del SIIF que son la base de los libros Contables"/>
    <s v="Debilidad en los controles al revisar que la información revelada en los estados financieros corresponde con la registrada en los Auxiliares del SIIF que son la base de los libros Contables"/>
    <s v="Fortalecer controles para gestión contractual"/>
    <s v="GC_AC33"/>
    <s v="Archivar en el expediente contractual las listas de chequeo"/>
    <s v="Listas de chequeo archivadas y firmadas por quién revisó"/>
    <n v="1"/>
    <d v="2023-12-20T00:00:00"/>
    <d v="2024-12-31T00:00:00"/>
    <n v="55.649999999999991"/>
    <s v="15. Gestión Contractual"/>
    <s v="Seguimiento Historico CGR"/>
    <n v="0"/>
    <s v="Acción establecida en el Plan de Mejoramiento suscrito el 12 de enero de 2024 como resultado de la auditoría realizada a la vigencia 2022._x000a__x000a_La acción de mejora finaliza el 31 de diciembre de 2024_x000a__x000a_No se evidenció avance._x000a__x000a_Por lo tanto, no se dio cumplimiento a la acción establecida en el Plan de Mejoramiento quedando VENCIDA._x000a_"/>
    <n v="0"/>
    <d v="2026-05-11T00:00:00"/>
    <s v="No se evidencian soportes de la actividad"/>
    <n v="0"/>
    <x v="1"/>
    <d v="2026-05-15T00:00:00"/>
    <n v="0"/>
    <s v="No fue posible identificar evidencias para el presente período de análisis"/>
    <s v="VENCIDA"/>
    <s v="No aplica"/>
    <s v="No aplica"/>
    <s v="No aplica"/>
    <n v="0"/>
    <s v="Acción establecida en el Plan de Mejoramiento suscrito el 12 de enero de 2024 como resultado de la auditoría realizada a la vigencia 2022._x000a__x000a_La acción de mejora finaliza el 31 de diciembre de 2024_x000a__x000a_No se evidenció avance._x000a__x000a_Por lo tanto, no se dio cumplimiento a la acción establecida en el Plan de Mejoramiento quedando VENCIDA._x000a_"/>
    <n v="0"/>
    <s v="11/07/206"/>
    <s v="No se evidencian soportes de la actividad"/>
    <n v="0"/>
    <s v="VENCIDO"/>
    <m/>
    <m/>
    <m/>
    <m/>
    <m/>
    <s v="EFECTIVO"/>
    <s v="ABIERTO"/>
    <m/>
    <s v=""/>
    <s v=""/>
    <s v=""/>
    <s v=""/>
    <s v=""/>
    <s v=""/>
    <s v=""/>
    <m/>
    <m/>
    <m/>
    <s v="SIN INICIAR"/>
    <s v="EFECTIVO"/>
    <s v="ABIERTO"/>
    <m/>
    <s v=""/>
    <s v=""/>
    <s v=""/>
    <s v=""/>
    <s v=""/>
    <s v=""/>
    <s v=""/>
    <m/>
    <m/>
    <m/>
    <s v="SIN INICIAR"/>
    <s v="EFECTIVO"/>
    <s v="ABIERTO"/>
    <m/>
  </r>
  <r>
    <n v="648"/>
    <x v="2"/>
    <x v="5"/>
    <s v="Subdirección Administrativa y Financiera"/>
    <m/>
    <s v="2022Fin2022H6"/>
    <m/>
    <x v="60"/>
    <x v="406"/>
    <m/>
    <s v="Deficiencias en la aplicación de lo dispuesto en el Marco Conceptual para la Preparación y Presentación de Información Financiera de las Entidades de Gobierno en cuanto al principio de contabilidad de Devengo y por debilidades del registro de hechos económicos de manera cronológica debido a la falta de organización del área contable de la entidad."/>
    <s v="Deficiencias en la aplicación de lo dispuesto en el Marco Conceptual para la Preparación y Presentación de Información Financiera de las Entidades de Gobierno en cuanto al principio de contabilidad de Devengo y por debilidades del registro de hechos económicos de manera cronológica debido a la falta de organización del área contable de la entidad."/>
    <s v="Acatar el marco conceptual  para la Preparación y Presentación de Información Financiera de las Entidades de Gobierno en cuanto al principio de contabilidad de devengo"/>
    <s v="GF_AC30"/>
    <s v="Implementar las directrices de la Contaduria General de la Nación respecto de los ajustes contables con relación a los eventos (incidentes) reportados"/>
    <s v="Correos y comprobante manual de eventos (incidentes) reportados a la CGN"/>
    <n v="1"/>
    <d v="2023-12-20T00:00:00"/>
    <d v="2024-12-31T00:00:00"/>
    <n v="55.649999999999991"/>
    <s v="13. Gestión Financiera"/>
    <s v="Seguimiento Historico CGR"/>
    <n v="1"/>
    <s v="Acción establecida en el Plan de Mejoramiento suscrito el 12 de enero de 2024 como resultado de la auditoría realizada a la vigencia 2022._x000a__x000a_La acción de mejora finaliza el 31 de diciembre de 2024_x000a__x000a_Se evidenció el registro de correos electrónicos de fechas 20 de noviembre, 23, 29 y 30 de diciembre de 2025, dirigidos a la línea de soporte SIIF, relacionados con la gestión de correcciones contables._x000a__x000a_Por lo tanto, la acción de mejora queda cumplida."/>
    <s v="https://dnbcgovco-my.sharepoint.com/:f:/g/personal/planeacion_dnbc_gov_co/IgAKPZEalRp3T7O44VwZjBLlARF86VpmllJA36VR9-2qDG8?e=W6XaGX"/>
    <d v="2026-05-11T00:00:00"/>
    <s v="Cumplida en seguimiento diciembre 2025"/>
    <n v="1"/>
    <x v="2"/>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2 de enero de 2024 como resultado de la auditoría realizada a la vigencia 2022._x000a__x000a_La acción de mejora finaliza el 31 de diciembre de 2024_x000a__x000a_Se evidenció el registro de correos electrónicos de fechas 20 de noviembre, 23, 29 y 30 de diciembre de 2025, dirigidos a la línea de soporte SIIF, relacionados con la gestión de correcciones contables._x000a__x000a_Por lo tanto, la acción de mejora queda cumplida.    para este trimestre no se presentaron incidentes , pero se realizan y se dejan las consoltas"/>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649"/>
    <x v="2"/>
    <x v="5"/>
    <s v="Subdirección Administrativa y Financiera"/>
    <m/>
    <s v="2022Fin2022H7"/>
    <m/>
    <x v="60"/>
    <x v="407"/>
    <m/>
    <s v="Deficiencia de controles o falta de conciliación en las partidas de los activos intangibles,  debido al no dar de baja los activos de los cuales no se espera obtener un potencial de servicio futuro por su uso"/>
    <s v="Deficiencia de controles o falta de conciliación en las partidas de los activos intangibles,  debido al no dar de baja los activos de los cuales no se espera obtener un potencial de servicio futuro por su uso"/>
    <s v="Generar certidumbre sobre activos intangibles - software HAS-SQL"/>
    <s v="GA_AC33"/>
    <s v="Dar de baja previa autorización comité  de manejo de bienes el software HAS-SQL"/>
    <s v="Baja del software"/>
    <n v="1"/>
    <d v="2023-12-20T00:00:00"/>
    <d v="2024-12-30T00:00:00"/>
    <n v="55.499999999999993"/>
    <s v="14. Gestión Administrativa"/>
    <s v="Seguimiento Historico CGR"/>
    <n v="0"/>
    <s v="En proceso de buscar información "/>
    <s v="https://dnbcgovco-my.sharepoint.com/:f:/g/personal/planeacion_dnbc_gov_co/IgAoZQ3TzzZXS4Vt5lyJgf53AXmL72HLTHxtgQ0CzcKDfGM?e=05EHSu"/>
    <d v="2026-05-11T00:00:00"/>
    <s v="No se evidencia avance para el periodo"/>
    <n v="0"/>
    <x v="1"/>
    <d v="2026-05-29T00:00:00"/>
    <n v="0"/>
    <s v="No fue posible identificar evidencias para el presente período de análisis"/>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e envía correo solicitando información del Sotfware"/>
    <s v="https://dnbcgovco-my.sharepoint.com/:f:/g/personal/planeacion_dnbc_gov_co/IgCgjll3ZeuPQrnVyysNl5SWAQlijfEGXDbjGGrIBuz36zw?e=PEguKc"/>
    <n v="46214"/>
    <s v="No se entregan soportes de avances en la actividad"/>
    <n v="0"/>
    <s v="EN EJECUCIÓN"/>
    <m/>
    <m/>
    <m/>
    <m/>
    <m/>
    <s v="EFECTIVO"/>
    <s v="ABIERTO"/>
    <m/>
    <s v=""/>
    <s v=""/>
    <s v=""/>
    <s v=""/>
    <s v=""/>
    <s v=""/>
    <s v=""/>
    <m/>
    <m/>
    <m/>
    <s v="SIN INICIAR"/>
    <s v="EFECTIVO"/>
    <s v="ABIERTO"/>
    <m/>
    <s v=""/>
    <s v=""/>
    <s v=""/>
    <s v=""/>
    <s v=""/>
    <s v=""/>
    <s v=""/>
    <m/>
    <m/>
    <m/>
    <s v="SIN INICIAR"/>
    <s v="EFECTIVO"/>
    <s v="ABIERTO"/>
    <m/>
  </r>
  <r>
    <n v="650"/>
    <x v="2"/>
    <x v="5"/>
    <s v="Subdirección Administrativa y Financiera"/>
    <m/>
    <s v="2022Fin2022H8"/>
    <m/>
    <x v="60"/>
    <x v="408"/>
    <m/>
    <s v="Debilidades en la elaboración, seguimiento, control y revisión final de las Notas a los Estados Financieros  lo cual impide reflejar el detalle "/>
    <s v="Debilidades en la elaboración, seguimiento, control y revisión final de las Notas a los Estados Financieros  lo cual impide reflejar el detalle "/>
    <s v="Fortalecer la elaboración y seguimiento de las revelraciones a los estados financieros y cuentas contables"/>
    <s v="GF_AC31"/>
    <s v="Ampliar las revelaciones a los estados financieros  e incluir las cuentas contables 4802, 4110 y  Nota 29 de gastos.  "/>
    <s v="Revelaciones incluidas y ampliadas"/>
    <n v="1"/>
    <d v="2023-12-20T00:00:00"/>
    <d v="2025-06-30T00:00:00"/>
    <n v="82.5"/>
    <s v="13. Gestión Financiera"/>
    <s v="Seguimiento Historico CGR"/>
    <n v="1"/>
    <s v="Acción establecida en el Plan de Mejoramiento suscrito el 12 de enero de 2024 como resultado de la auditoría realizada a la vigencia 2022._x000a__x000a_La acción de mejora finalizó el 30 de junio de 2025_x000a__x000a_Se evidenció  notas a los estados financieros en el primer semestre de cada vigencia. Las últimas notas presentadas se ampliaron las revelaciones de los estados financieros con corte a 31 de diciembre de 2024, incluyendo las cuentas contables 4802 y 4110._x000a__x000a_Por lo tanto,  se dio cumplimiento a la acción establecida en el Plan de Mejoramiento._x000a_"/>
    <s v="https://dnbcgovco-my.sharepoint.com/:f:/g/personal/planeacion_dnbc_gov_co/IgAKPZEalRp3T7O44VwZjBLlARF86VpmllJA36VR9-2qDG8?e=W6XaGX"/>
    <d v="2026-05-11T00:00:00"/>
    <s v="Cumplida en seguimiento diciembre 2025"/>
    <n v="1"/>
    <x v="2"/>
    <d v="2026-05-29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2 de enero de 2024 como resultado de la auditoría realizada a la vigencia 2022._x000a__x000a_La acción de mejora finalizó el 30 de junio de 2025_x000a__x000a_Se evidenció  notas a los estados financieros en el primer semestre de cada vigencia. Las últimas notas presentadas se ampliaron las revelaciones de los estados financieros con corte a 31 de diciembre de 2024, incluyendo las cuentas contables 4802 y 4110._x000a__x000a_Por lo tanto,  se dio cumplimiento a la acción establecida en el Plan de Mejoramiento._x000a_"/>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651"/>
    <x v="2"/>
    <x v="5"/>
    <s v="Subdirección Administrativa y Financiera"/>
    <m/>
    <s v="2022Fin2022H9"/>
    <m/>
    <x v="60"/>
    <x v="409"/>
    <m/>
    <s v="Deficiencias en la planificación y ejecución_x000a_presupuestal, y debilidades en el proceso contractual"/>
    <s v="Deficiencias en la planificación y ejecución_x000a_presupuestal, y debilidades en el proceso contractual"/>
    <s v="Fortalecer controles en la identificación  de necesidades"/>
    <s v="GC_AC34"/>
    <s v="Generar el Plan Anual de Adquisiciones con las necesidades de la vigencia 2024"/>
    <s v="Plan Anual de Adquisiciones Publicado "/>
    <n v="1"/>
    <d v="2023-12-20T00:00:00"/>
    <d v="2024-01-31T00:00:00"/>
    <n v="6.1499999999999995"/>
    <s v="15. Gestión Contractual"/>
    <s v="Seguimiento Historico CGR"/>
    <n v="1"/>
    <s v="Acción establecida en el Plan de Mejoramiento suscrito el 12 de enero de 2024 como resultado de la auditoría realizada a la vigencia 2022._x000a__x000a_La acción de mejora finaliza el 31 de enero de 2024_x000a__x000a_Se evidenció el registro del cargue de la información descrita por el proceso, correspondiente al Formato del PAA, las adquisiciones del PAA y el cargue en SECOP II._x000a__x000a_No se cumplió con el plazo establecido en la acción de mejora, quedando VENCIDA._x000a__x000a__x000a_"/>
    <n v="0"/>
    <d v="2026-05-11T00:00:00"/>
    <s v="Cumplida en seguimiento diciembre 2025"/>
    <n v="1"/>
    <x v="2"/>
    <s v="29/05/2025%"/>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2 de enero de 2024 como resultado de la auditoría realizada a la vigencia 2022._x000a__x000a_La acción de mejora finaliza el 31 de enero de 2024_x000a__x000a_Se evidenció el registro del cargue de la información descrita por el proceso, correspondiente al Formato del PAA, las adquisiciones del PAA y el cargue en SECOP II._x000a__x000a_No se cumplió con el plazo establecido en la acción de mejora, quedando VENCIDA._x000a__x000a_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Actividad con cumplimiento reportado en el primer trimestre 2026. Se reporta seguimiento"/>
    <n v="1"/>
    <s v="CUMPLIDO"/>
    <m/>
    <m/>
    <m/>
    <m/>
    <m/>
    <s v="EFECTIVO"/>
    <s v="ABIERTO"/>
    <m/>
    <s v=""/>
    <s v=""/>
    <s v=""/>
    <s v=""/>
    <s v=""/>
    <s v=""/>
    <s v=""/>
    <m/>
    <m/>
    <m/>
    <s v="SIN INICIAR"/>
    <s v="EFECTIVO"/>
    <s v="ABIERTO"/>
    <m/>
    <s v=""/>
    <s v=""/>
    <s v=""/>
    <s v=""/>
    <s v=""/>
    <s v=""/>
    <s v=""/>
    <m/>
    <m/>
    <m/>
    <s v="SIN INICIAR"/>
    <s v="EFECTIVO"/>
    <s v="ABIERTO"/>
    <m/>
  </r>
  <r>
    <n v="652"/>
    <x v="2"/>
    <x v="5"/>
    <s v="Dirección General"/>
    <m/>
    <s v="2022Fin2022H9"/>
    <m/>
    <x v="60"/>
    <x v="409"/>
    <s v="INTEGRIDAD"/>
    <s v="Deficiencias en la planificación y ejecución_x000a_presupuestal, y debilidades en el proceso contractual"/>
    <s v="Deficiencias en la planificación y ejecución_x000a_presupuestal, y debilidades en el proceso contractual"/>
    <s v="Fortalecer controles en la identificación  de necesidades"/>
    <s v="DI_AC43"/>
    <s v="Adelantar las acciones disciplinarias a que haya lugar. "/>
    <s v="Acciones administrativas y/o  disciplinarias"/>
    <n v="1"/>
    <d v="2023-12-20T00:00:00"/>
    <d v="2024-12-31T00:00:00"/>
    <n v="55.649999999999991"/>
    <s v="12. Gestión de Asuntos Disciplinarios"/>
    <s v="Seguimiento Historico CGR"/>
    <n v="1"/>
    <s v="Acción establecida en el Plan de Mejoramiento suscrito el 15 de enero de 2024 como resultado de la auditoria realizada a la vigencia 2022_x000a__x000a_La acción de mejora finaliza el 31 de Diciembre  de 2024_x000a__x000a_Se evidenció que, sobre el particular y en aplicación de la Ley 1952 de 2019, se adelantó la Indagación Previa No. 009-2024, respecto de la cual se dio traslado por competencia a la Procuraduría General de la Nación (PGN) con fecha 25 de marzo de 2025._x000a__x000a_Por lo tanto, la acción de mejora establecida  queda cumplida."/>
    <s v="https://dnbcgovco-my.sharepoint.com/:f:/g/personal/planeacion_dnbc_gov_co/IgCzkZn77vXYTL-4426zL6U0AVKUwHZ_QBzyiTIPlilm9Lg?e=2RKx33"/>
    <d v="2026-05-11T00:00:00"/>
    <s v="Cumplida en seguimiento diciembre 2025"/>
    <n v="1"/>
    <x v="2"/>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m/>
    <m/>
    <m/>
    <m/>
    <m/>
    <s v="EFECTIVO"/>
    <s v="ABIERTO"/>
    <m/>
    <s v=""/>
    <s v=""/>
    <s v=""/>
    <s v=""/>
    <s v=""/>
    <s v=""/>
    <s v=""/>
    <m/>
    <m/>
    <m/>
    <s v="SIN INICIAR"/>
    <s v="EFECTIVO"/>
    <s v="ABIERTO"/>
    <m/>
    <s v=""/>
    <s v=""/>
    <s v=""/>
    <s v=""/>
    <s v=""/>
    <s v=""/>
    <s v=""/>
    <m/>
    <m/>
    <m/>
    <s v="SIN INICIAR"/>
    <s v="EFECTIVO"/>
    <s v="ABIERTO"/>
    <m/>
  </r>
  <r>
    <n v="653"/>
    <x v="2"/>
    <x v="5"/>
    <s v="Subdirección Administrativa y Financiera"/>
    <m/>
    <s v="2022Fin2022H9"/>
    <m/>
    <x v="60"/>
    <x v="409"/>
    <m/>
    <s v="Deficiencias en la planificación y ejecución_x000a_presupuestal, y debilidades en el proceso contractual"/>
    <s v="Deficiencias en la planificación y ejecución_x000a_presupuestal, y debilidades en el proceso contractual"/>
    <s v="Fortalecer controles en la identificación  de necesidades"/>
    <s v="GC_AC35"/>
    <s v="Realizar seguimiento mensual al cumplimiento del PAA relacionado la totalidad de las necesidades así como los cronogramas de los procesos de selección en curso, y presentarlo a la Alta Dirección y al comité de contratación para la respectiva toma de decisiones."/>
    <s v="Seguimiento mensual"/>
    <n v="13"/>
    <d v="2022-01-01T00:00:00"/>
    <d v="2025-01-31T00:00:00"/>
    <n v="166.5"/>
    <s v="15. Gestión Contractual"/>
    <s v="Seguimiento Historico CGR"/>
    <n v="0"/>
    <s v="Acción establecida en el Plan de Mejoramiento suscrito el 12 de enero de 2024 como resultado de la auditoría realizada a la vigencia 2022._x000a__x000a_La acción de mejora finalizó el 31 de enero de 2025_x000a__x000a_No se cargaron evidencias en el repositorio relacionada con las Actas del Comite de contratacion._x000a__x000a_No se cumplió con el plazo establecido en la acción de mejora, quedando VENCIDA._x000a__x000a_"/>
    <n v="0"/>
    <d v="2026-05-11T00:00:00"/>
    <s v="No se evidencian soportes de la actividad"/>
    <n v="0"/>
    <x v="1"/>
    <d v="2026-05-15T00:00:00"/>
    <n v="0"/>
    <s v="No fue posible identificar evidencias para el presente período de análisis"/>
    <s v="VENCIDA"/>
    <s v="No aplica"/>
    <s v="No aplica"/>
    <s v="No aplica"/>
    <n v="0"/>
    <s v="Acción establecida en el Plan de Mejoramiento suscrito el 12 de enero de 2024 como resultado de la auditoría realizada a la vigencia 2022._x000a__x000a_La acción de mejora finalizó el 31 de enero de 2025_x000a__x000a_No se cargaron evidencias en el repositorio relacionada con las Actas del Comite de contratacion._x000a__x000a_No se cumplió con el plazo establecido en la acción de mejora, quedando VENCIDA._x000a_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adjunta seguimiento al PAA. No se reporta socialización con alta dirección"/>
    <n v="0.5"/>
    <s v="VENCIDO"/>
    <m/>
    <m/>
    <m/>
    <m/>
    <m/>
    <s v="EFECTIVO"/>
    <s v="ABIERTO"/>
    <m/>
    <s v=""/>
    <s v=""/>
    <s v=""/>
    <s v=""/>
    <s v=""/>
    <s v=""/>
    <s v=""/>
    <m/>
    <m/>
    <m/>
    <s v="SIN INICIAR"/>
    <s v="EFECTIVO"/>
    <s v="ABIERTO"/>
    <m/>
    <s v=""/>
    <s v=""/>
    <s v=""/>
    <s v=""/>
    <s v=""/>
    <s v=""/>
    <s v=""/>
    <m/>
    <m/>
    <m/>
    <s v="SIN INICIAR"/>
    <s v="EFECTIVO"/>
    <s v="ABIERTO"/>
    <m/>
  </r>
  <r>
    <n v="654"/>
    <x v="2"/>
    <x v="5"/>
    <s v="Subdirección Administrativa y Financiera"/>
    <m/>
    <s v="2022Fin2022H10"/>
    <m/>
    <x v="60"/>
    <x v="410"/>
    <m/>
    <s v="Debilidades en el cumplimiento de los procedimientos establecidos por la entidad y deficiencias de gestión para que se realizar oportunamente la ejecución de los recursos disponibles en el rubro presupuestal Otras transferencias Distribución"/>
    <s v="Debilidades en el cumplimiento de los procedimientos establecidos por la entidad y deficiencias de gestión para que se realizar oportunamente la ejecución de los recursos disponibles en el rubro presupuestal Otras transferencias Distribución"/>
    <s v="Fortalecer controles para prevenir  pérdida de apropiación"/>
    <s v="GF_AC23"/>
    <s v="Actualizar y socializar el  procedimiento de expedición de certificado de disponibilidad presupuestal, incluyendo política de operación sobre el tratamiento de recursos con destinación específica y su respectiva solicitud. "/>
    <s v="Procedimiento actualizado y socializado"/>
    <n v="2"/>
    <d v="2023-12-20T00:00:00"/>
    <d v="2024-03-31T00:00:00"/>
    <n v="15.15"/>
    <s v="13. Gestión Financiera"/>
    <s v="Seguimiento Historico CGR"/>
    <n v="1"/>
    <s v="Acción establecida en el Plan de Mejoramiento suscrito el 10 de octubre de 2023,  como resultado de la denuncia 2022-249899-82111-D_x000a__x000a__x000a_La acción de mejora finaliza el 30 de Junio  de 2024_x000a__x000a_Se evidenció y validó la siguiente información como soporte: presentación de actualización de procedimientos y formatos de CDP y RP; video de capacitación; formato de solicitud de CDP actualizado; y procedimiento de solicitud de CDP actualizado._x000a__x000a_Por lo anterior en la acción de mejora, queda cumplida extemporaneamente."/>
    <s v="https://dnbcgovco-my.sharepoint.com/:f:/g/personal/planeacion_dnbc_gov_co/IgAKPZEalRp3T7O44VwZjBLlARF86VpmllJA36VR9-2qDG8?e=W6XaGX"/>
    <d v="2026-05-11T00:00:00"/>
    <s v="Cumplida en seguimiento diciembre 2025"/>
    <n v="1"/>
    <x v="2"/>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0 de octubre de 2023,  como resultado de la denuncia 2022-249899-82111-D_x000a__x000a__x000a_La acción de mejora finaliza el 30 de Junio  de 2024_x000a__x000a_Se evidenció y validó la siguiente información como soporte: presentación de actualización de procedimientos y formatos de CDP y RP; video de capacitación; formato de solicitud de CDP actualizado; y procedimiento de solicitud de CDP actualizado._x000a__x000a_Por lo anterior en la acción de mejora, queda cumplida extemporaneamente."/>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655"/>
    <x v="2"/>
    <x v="5"/>
    <s v="Dirección General"/>
    <m/>
    <s v="2022Fin2022H10"/>
    <m/>
    <x v="60"/>
    <x v="410"/>
    <s v="INTEGRIDAD"/>
    <s v="Debilidades en el cumplimiento de los procedimientos establecidos por la entidad y deficiencias de gestión para que se realizar oportunamente la ejecución de los recursos disponibles en el rubro presupuestal Otras transferencias Distribución"/>
    <s v="Debilidades en el cumplimiento de los procedimientos establecidos por la entidad y deficiencias de gestión para que se realizar oportunamente la ejecución de los recursos disponibles en el rubro presupuestal Otras transferencias Distribución"/>
    <s v="Fortalecer controles para prevenir  pérdida de apropiación"/>
    <s v="DI_AC44"/>
    <s v="Adelantar las acciones disciplinarias a que haya lugar. "/>
    <s v="Acciones administrativas y/o  disciplinarias"/>
    <n v="1"/>
    <d v="2023-12-20T00:00:00"/>
    <d v="2024-12-31T00:00:00"/>
    <n v="55.649999999999991"/>
    <s v="12. Gestión de Asuntos Disciplinarios"/>
    <s v="Seguimiento Historico CGR"/>
    <n v="1"/>
    <s v="Acción establecida en el Plan de Mejoramiento suscrito el 15 de enero de 2024 como resultado de la auditoria realizada a la vigencia 2022_x000a__x000a_La acción de mejora finaliza el 31 de Diciembre  de 2024_x000a__x000a_Acción cumplida en el primer semestre de la vigencia 2024, evidenciandose la actuacion disciplinaria IP 010-2024, con decision de archivo de fecha 1 de abril de 2025._x000a__x000a_Por lo tanto, la acción de mejora establecida  queda cumplida."/>
    <s v="https://dnbcgovco-my.sharepoint.com/:f:/g/personal/planeacion_dnbc_gov_co/IgApXugofTNiRJms71hXXgKDAd1L0BGPFxIBTBy_L2gtfYA?e=4xTUAZ"/>
    <d v="2026-05-11T00:00:00"/>
    <s v="Cumplida en seguimiento diciembre 2025"/>
    <n v="1"/>
    <x v="2"/>
    <d v="2026-05-29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m/>
    <m/>
    <m/>
    <m/>
    <m/>
    <s v="EFECTIVO"/>
    <s v="ABIERTO"/>
    <m/>
    <s v=""/>
    <s v=""/>
    <s v=""/>
    <s v=""/>
    <s v=""/>
    <s v=""/>
    <s v=""/>
    <m/>
    <m/>
    <m/>
    <s v="SIN INICIAR"/>
    <s v="EFECTIVO"/>
    <s v="ABIERTO"/>
    <m/>
    <s v=""/>
    <s v=""/>
    <s v=""/>
    <s v=""/>
    <s v=""/>
    <s v=""/>
    <s v=""/>
    <m/>
    <m/>
    <m/>
    <s v="SIN INICIAR"/>
    <s v="EFECTIVO"/>
    <s v="ABIERTO"/>
    <m/>
  </r>
  <r>
    <n v="656"/>
    <x v="2"/>
    <x v="5"/>
    <s v="Dirección General"/>
    <m/>
    <s v="2022Fin2022H11"/>
    <m/>
    <x v="60"/>
    <x v="411"/>
    <m/>
    <s v="Deficiencias en la aplicación del control en el proceso de planeación presupuestal e inobservancia de los criterios establecidos en el Anexo 2 de la Circular Externa 003 de 2021, expedida por el Ministerio de Hacienda y Crédito Público"/>
    <s v="Deficiencias en la aplicación del control en el proceso de planeación presupuestal e inobservancia de los criterios establecidos en el Anexo 2 de la Circular Externa 003 de 2021, expedida por el Ministerio de Hacienda y Crédito Público"/>
    <s v="Fortalecer planeación presupuestal de acuerdo con los criterios establecidos por Ministerio de Hacienda y Crédito Público"/>
    <s v="PE_A7"/>
    <s v="Cumplir con los términos de la Circular anual emitida por el Ministerio de Hacienda y Crédito Público para la presentación del anteproyecto de presupuesto 2025"/>
    <s v="Anteproyecto remitido"/>
    <n v="1"/>
    <d v="2023-12-20T00:00:00"/>
    <d v="2025-06-30T00:00:00"/>
    <n v="82.5"/>
    <s v="01. Planeación Estratégica"/>
    <s v="Seguimiento Historico CGR"/>
    <n v="1"/>
    <s v="Acción establecida en el Plan de Mejoramiento suscrito el 15 de enero de 2024 como resultado de la auditoria realizada a la vigencia 2022_x000a_La acción de mejora finaliza el 30 de Junio  de 2025_x000a_Acción cumplida en el primer semestre de la vigencia 2025. El Anteproyecto de Presupuesto ANTEPGN, fue presentado el 28 de marzo de 2025, segun radicado No 1-2025-0311472_x000a_Para el anteproyecto de presupuesto de la vigencia 2027, presentado en la vigencia 2026, se presentó oportunamente atendiendo el procedimiento interno establecido"/>
    <s v="https://dnbcgovco-my.sharepoint.com/:f:/g/personal/planeacion_dnbc_gov_co/IgAwRNaujcVWS71Oq-WCF_AGAfs5QChUDiIf3u_UJWQL4d4?e=4XXkdM"/>
    <d v="2026-05-11T00:00:00"/>
    <s v="Se evidencia remisión oportuna de anteproyecto de presupuesto. Se formula procedimiento donde se documentan actividades"/>
    <n v="1"/>
    <x v="2"/>
    <d v="2026-05-15T00:00:00"/>
    <n v="1"/>
    <s v="Se evidenció como soporte la constancia de presentación del Anteproyecto de Presupuesto – ANTEPGN, el correo de remisión al Ministerio de Hacienda y Crédito Público y el Procedimiento PC-PE-05 &quot;Programación y seguimiento presupuestal&quot;, los cuales permiten verificar la presentación oportuna del anteproyecto y la formalización del procedimiento, evidenciando el cumplimiento de la acción correctiva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5 de enero de 2024 como resultado de la auditoria realizada a la vigencia 2022_x000a_La acción de mejora finaliza el 30 de Junio  de 2025_x000a_Acción cumplida en el primer semestre de la vigencia 2025. El Anteproyecto de Presupuesto ANTEPGN, fue presentado el 28 de marzo de 2025, segun radicado No 1-2025-0311472_x000a_Para el anteproyecto de presupuesto de la vigencia 2027, presentado en la vigencia 2026, se presentó oportunamente atendiendo el procedimiento interno establecido"/>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 remisión oportuna de anteproyecto de presupuesto. Se formula procedimiento donde se documentan actividades"/>
    <n v="1"/>
    <s v="CUMPLIDO"/>
    <d v="2026-08-10T00:00:00"/>
    <m/>
    <m/>
    <m/>
    <m/>
    <s v="EFECTIVO"/>
    <s v="ABIERTO"/>
    <m/>
    <s v=""/>
    <s v=""/>
    <s v=""/>
    <s v=""/>
    <s v=""/>
    <s v=""/>
    <s v=""/>
    <m/>
    <m/>
    <m/>
    <s v="SIN INICIAR"/>
    <s v="EFECTIVO"/>
    <s v="ABIERTO"/>
    <m/>
    <s v=""/>
    <s v=""/>
    <s v=""/>
    <s v=""/>
    <s v=""/>
    <s v=""/>
    <s v=""/>
    <m/>
    <m/>
    <m/>
    <s v="SIN INICIAR"/>
    <s v="EFECTIVO"/>
    <s v="ABIERTO"/>
    <m/>
  </r>
  <r>
    <n v="657"/>
    <x v="2"/>
    <x v="5"/>
    <s v="Subdirección Administrativa y Financiera"/>
    <m/>
    <s v="2022Fin2022H12"/>
    <m/>
    <x v="60"/>
    <x v="412"/>
    <m/>
    <s v="Deficiencias en la aplicación de los controles para cumplir con el envío oportuno de los reportes a las entidades correspondientes e_x000a_inoportunidad en los reportes."/>
    <s v="Deficiencias en la aplicación de los controles para cumplir con el envío oportuno de los reportes a las entidades correspondientes e_x000a_inoportunidad en los reportes."/>
    <s v="Fortalecer aplicación de controles reportando oportunamente informe a las entidades correspondientes"/>
    <s v="GF_AC32"/>
    <s v="Reportar semestralmente a  la Superintendencia Financiera los  informes de aportes realizados por las aseguradoras, a más tardar el 20 de julio y el 20 de enero. "/>
    <s v="Reportes"/>
    <n v="2"/>
    <d v="2023-12-20T00:00:00"/>
    <d v="2025-02-28T00:00:00"/>
    <n v="64.2"/>
    <s v="13. Gestión Financiera"/>
    <s v="Seguimiento Historico CGR"/>
    <n v="1"/>
    <s v="Acción establecida en el Plan de Mejoramiento suscrito el 15 de enero de 2024 como resultado de la auditoria realizada a la vigencia 2022_x000a__x000a_La acción de mejora finalizó el 28 de febrero  de 2025_x000a__x000a_Se cargó el reporte correspondiente al II semestre de 2024 el 27 de enero de 2025, segun Radicado No 2025-311-000088-1 a la Superintendencia Financiera. No se presentó evidencia de ejecución de la acción del primer semestre de 2024._x000a__x000a_Por lo tanto, la acción de mejora establecida  queda cumplida."/>
    <s v="https://dnbcgovco-my.sharepoint.com/:f:/g/personal/planeacion_dnbc_gov_co/IgAKPZEalRp3T7O44VwZjBLlARF86VpmllJA36VR9-2qDG8?e=W6XaGX"/>
    <d v="2026-05-11T00:00:00"/>
    <s v="Cumplida en seguimiento diciembre 2025"/>
    <n v="1"/>
    <x v="2"/>
    <d v="2026-06-0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5 de enero de 2024 como resultado de la auditoria realizada a la vigencia 2022_x000a__x000a_La acción de mejora finalizó el 28 de febrero  de 2025_x000a__x000a_Se cargó el reporte correspondiente al II semestre de 2024 el 27 de enero de 2025, segun Radicado No 2025-311-000088-1 a la Superintendencia Financiera. No se presentó evidencia de ejecución de la acción del primer semestre de 2024._x000a__x000a_Por lo tanto, la acción de mejora establecida  queda cumplida."/>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658"/>
    <x v="2"/>
    <x v="5"/>
    <s v="Subdirección Administrativa y Financiera"/>
    <m/>
    <s v="2022Fin2022H13"/>
    <m/>
    <x v="60"/>
    <x v="413"/>
    <m/>
    <s v=" Deficiencias en las actividades de control interno para el registro y clasificación de los usos presupuestales en la ejecución presupuestal de_x000a_gastos de la DNBC, lo que genera que la información no refleje la realidad_x000a_presupuestal de la entidad"/>
    <s v=" Deficiencias en las actividades de control interno para el registro y clasificación de los usos presupuestales en la ejecución presupuestal de_x000a_gastos de la DNBC, lo que genera que la información no refleje la realidad_x000a_presupuestal de la entidad"/>
    <s v="Generar control y seguimiento en los registros de los usos presupuestales"/>
    <s v="GF_AC33"/>
    <s v="Realizar cruces de informacion entre Presupuesto y Contabilidad para determinar los Usos Presupuestales que afecten las obligaciones."/>
    <s v="Registros SIIF "/>
    <n v="1"/>
    <d v="2023-12-20T00:00:00"/>
    <d v="2024-12-31T00:00:00"/>
    <n v="55.649999999999991"/>
    <s v="13. Gestión Financiera"/>
    <s v="Seguimiento Historico CGR"/>
    <n v="1"/>
    <s v="Acción establecida en el Plan de Mejoramiento suscrito el 15 de enero de 2024 como resultado de la auditoria realizada a la vigencia 2022_x000a__x000a_La acción de mejora finaliza el 31 de diciembre de 2024_x000a__x000a_Se evidencian registros de usos de acuerdo a lo informado por el proceso en el SIIF_x000a__x000a_No se cumplió con el plazo establecido en la acción de mejora, quedando VENCIDA._x000a_"/>
    <s v="https://dnbcgovco-my.sharepoint.com/:f:/g/personal/planeacion_dnbc_gov_co/IgAKPZEalRp3T7O44VwZjBLlARF86VpmllJA36VR9-2qDG8?e=W6XaGX"/>
    <d v="2026-05-11T00:00:00"/>
    <s v="Cumplida en seguimiento diciembre 2025"/>
    <n v="1"/>
    <x v="2"/>
    <d v="2026-05-29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5 de enero de 2024 como resultado de la auditoria realizada a la vigencia 2022_x000a__x000a_La acción de mejora finaliza el 31 de diciembre de 2024_x000a__x000a_Se evidencian registros de usos de acuerdo a lo informado por el proceso en el SIIF y junio se encuentra en construccion_x000a__x000a_No se cumplió con el plazo establecido en la acción de mejora, quedando VENCIDA._x000a_"/>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659"/>
    <x v="2"/>
    <x v="5"/>
    <s v="Dirección General"/>
    <m/>
    <s v="2022Fin2022H13"/>
    <m/>
    <x v="60"/>
    <x v="413"/>
    <s v="INTEGRIDAD"/>
    <s v=" Deficiencias en las actividades de control interno para el registro y clasificación de los usos presupuestales en la ejecución presupuestal de_x000a_gastos de la DNBC, lo que genera que la información no refleje la realidad_x000a_presupuestal de la entidad"/>
    <s v=" Deficiencias en las actividades de control interno para el registro y clasificación de los usos presupuestales en la ejecución presupuestal de_x000a_gastos de la DNBC, lo que genera que la información no refleje la realidad_x000a_presupuestal de la entidad"/>
    <s v="Generar control y seguimiento en los registros de los usos presupuestales"/>
    <s v="DI_AC45"/>
    <s v="Adelantar las acciones disciplinarias a que haya lugar. "/>
    <s v="Acciones administrativas y/o  disciplinarias"/>
    <n v="1"/>
    <d v="2023-12-20T00:00:00"/>
    <d v="2024-12-31T00:00:00"/>
    <n v="55.649999999999991"/>
    <s v="12. Gestión de Asuntos Disciplinarios"/>
    <s v="Seguimiento Historico CGR"/>
    <n v="1"/>
    <s v="Acción establecida en el Plan de Mejoramiento suscrito el 15 de enero de 2024 como resultado de la auditoria realizada a la vigencia 2022_x000a__x000a_La acción de mejora finaliza el 31 de Diciembre  de 2024_x000a__x000a_Se verifica informe del proceso de fecha abril de 2025:_x000a_P-011-2024 - 25/06/2024 IRREGULARIDADES EN EL REGISTRO DE USOS PRESUPUESTALES AUTO DE ARCHIVO DE LA INDAGACION PREVIA._x000a__x000a_Por lo tanto, la acción de mejora establecida  queda cumplida."/>
    <s v="https://dnbcgovco-my.sharepoint.com/:f:/g/personal/planeacion_dnbc_gov_co/IgBT86OqNKBESKkqdyyS6aekAVVBA1v4op6oiQjLBYzUSsU?e=QBHUYs"/>
    <d v="2026-05-11T00:00:00"/>
    <s v="Cumplida en seguimiento diciembre 2025"/>
    <n v="1"/>
    <x v="2"/>
    <d v="2026-05-29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m/>
    <m/>
    <m/>
    <m/>
    <m/>
    <s v="EFECTIVO"/>
    <s v="ABIERTO"/>
    <m/>
    <s v=""/>
    <s v=""/>
    <s v=""/>
    <s v=""/>
    <s v=""/>
    <s v=""/>
    <s v=""/>
    <m/>
    <m/>
    <m/>
    <s v="SIN INICIAR"/>
    <s v="EFECTIVO"/>
    <s v="ABIERTO"/>
    <m/>
    <s v=""/>
    <s v=""/>
    <s v=""/>
    <s v=""/>
    <s v=""/>
    <s v=""/>
    <s v=""/>
    <m/>
    <m/>
    <m/>
    <s v="SIN INICIAR"/>
    <s v="EFECTIVO"/>
    <s v="ABIERTO"/>
    <m/>
  </r>
  <r>
    <n v="660"/>
    <x v="2"/>
    <x v="5"/>
    <s v="Subdirección Administrativa y Financiera"/>
    <m/>
    <s v="2022Fin2022H14"/>
    <m/>
    <x v="60"/>
    <x v="414"/>
    <m/>
    <s v="Deficiencias de control y de la gestión adelantada por parte de la supervisión e interventoría, para el cumplimiento sobre el traslado de los recursos, conforme se encuentra establecido en la normatividad. Asimismo, denota debilidades en la ejecución de los Convenios 190 y 193 de 2021."/>
    <s v="Deficiencias de control y de la gestión adelantada por parte de la supervisión e interventoría, para el cumplimiento sobre el traslado de los recursos, conforme se encuentra establecido en la normatividad. Asimismo, denota debilidades en la ejecución de los Convenios 190 y 193 de 2021."/>
    <s v="Ajustar control respecto del cumplimiento de los traslados de rendimientos financieros"/>
    <s v="GC_AC36"/>
    <s v="Designar apoyo a la supervisión  en los convenios interadministrativos para la construcción en las estaciones de los cuerpos de bomberos"/>
    <s v="Apoyo a la supervisión designados"/>
    <n v="20"/>
    <d v="2023-12-20T00:00:00"/>
    <d v="2024-02-28T00:00:00"/>
    <n v="10.199999999999999"/>
    <s v="15. Gestión Contractual"/>
    <s v="Seguimiento Historico CGR"/>
    <n v="0"/>
    <s v="Acción establecida en el Plan de Mejoramiento suscrito el 15 de enero de 2024 como resultado de la auditoria realizada a la vigencia 2022_x000a__x000a_La acción de mejora finaliza el 28 de febrero de 2024_x000a__x000a_No se evidenció avance._x000a__x000a_No se cumplió con el plazo establecido en la acción de mejora, quedando VENCIDA._x000a_"/>
    <n v="0"/>
    <d v="2026-05-11T00:00:00"/>
    <s v="No se evidencian soportes de la actividad"/>
    <n v="0"/>
    <x v="1"/>
    <d v="2026-05-15T00:00:00"/>
    <n v="0"/>
    <s v="No fue posible identificar evidencias para el presente período de análisis"/>
    <s v="VENCIDA"/>
    <s v="No aplica"/>
    <s v="No aplica"/>
    <s v="No aplica"/>
    <n v="0"/>
    <s v="Acción establecida en el Plan de Mejoramiento suscrito el 15 de enero de 2024 como resultado de la auditoria realizada a la vigencia 2022_x000a__x000a_La acción de mejora finaliza el 28 de febrero de 2024_x000a__x000a_No se evidenció avance._x000a__x000a_No se cumplió con el plazo establecido en la acción de mejora, quedando VENCIDA._x000a_"/>
    <n v="0"/>
    <s v="11/07/206"/>
    <s v="No se evidencian soportes de la actividad"/>
    <n v="0"/>
    <s v="VENCIDO"/>
    <m/>
    <m/>
    <m/>
    <m/>
    <m/>
    <s v="EFECTIVO"/>
    <s v="ABIERTO"/>
    <m/>
    <s v=""/>
    <s v=""/>
    <s v=""/>
    <s v=""/>
    <s v=""/>
    <s v=""/>
    <s v=""/>
    <m/>
    <m/>
    <m/>
    <s v="SIN INICIAR"/>
    <s v="EFECTIVO"/>
    <s v="ABIERTO"/>
    <m/>
    <s v=""/>
    <s v=""/>
    <s v=""/>
    <s v=""/>
    <s v=""/>
    <s v=""/>
    <s v=""/>
    <m/>
    <m/>
    <m/>
    <s v="SIN INICIAR"/>
    <s v="EFECTIVO"/>
    <s v="ABIERTO"/>
    <m/>
  </r>
  <r>
    <n v="661"/>
    <x v="2"/>
    <x v="5"/>
    <s v="Dirección General"/>
    <m/>
    <s v="2022Fin2022H14"/>
    <m/>
    <x v="60"/>
    <x v="414"/>
    <s v="INTEGRIDAD"/>
    <s v="Deficiencias de control y de la gestión adelantada por parte de la supervisión e interventoría, para el cumplimiento sobre el traslado de los recursos, conforme se encuentra establecido en la normatividad. Asimismo, denota debilidades en la ejecución de los Convenios 190 y 193 de 2021."/>
    <s v="Deficiencias de control y de la gestión adelantada por parte de la supervisión e interventoría, para el cumplimiento sobre el traslado de los recursos, conforme se encuentra establecido en la normatividad. Asimismo, denota debilidades en la ejecución de los Convenios 190 y 193 de 2021."/>
    <s v="Ajustar control respecto del cumplimiento de los traslados de rendimientos financieros"/>
    <s v="DI_AC45"/>
    <s v="Adelantar las acciones disciplinarias a que haya lugar. "/>
    <s v="Acciones administrativas y/o  disciplinarias"/>
    <n v="1"/>
    <d v="2023-12-20T00:00:00"/>
    <d v="2024-12-31T00:00:00"/>
    <n v="55.649999999999991"/>
    <s v="12. Gestión de Asuntos Disciplinarios"/>
    <s v="Seguimiento Historico CGR"/>
    <n v="1"/>
    <s v="Acción establecida en el Plan de Mejoramiento suscrito el 15 de enero de 2024 como resultado de la auditoria realizada a la vigencia 2022_x000a__x000a_La acción de mejora finaliza el 31 de Diciembre  de 2024_x000a__x000a_Se verifica informe del proceso de fecha abril de 2025:_x000a_P-011-2024 - 25/06/2024 IRREGULARIDADES EN EL REGISTRO DE USOS PRESUPUESTALES AUTO DE ARCHIVO DE LA INDAGACION PREVIA._x000a__x000a_Por lo tanto, la acción de mejora establecida  queda cumplida."/>
    <s v="https://dnbcgovco-my.sharepoint.com/:f:/g/personal/planeacion_dnbc_gov_co/IgBT86OqNKBESKkqdyyS6aekAVVBA1v4op6oiQjLBYzUSsU?e=QBHUYs"/>
    <d v="2026-05-11T00:00:00"/>
    <s v="Cumplida en seguimiento diciembre 2025"/>
    <n v="1"/>
    <x v="2"/>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m/>
    <m/>
    <m/>
    <m/>
    <m/>
    <s v="EFECTIVO"/>
    <s v="ABIERTO"/>
    <m/>
    <s v=""/>
    <s v=""/>
    <s v=""/>
    <s v=""/>
    <s v=""/>
    <s v=""/>
    <s v=""/>
    <m/>
    <m/>
    <m/>
    <s v="SIN INICIAR"/>
    <s v="EFECTIVO"/>
    <s v="ABIERTO"/>
    <m/>
    <s v=""/>
    <s v=""/>
    <s v=""/>
    <s v=""/>
    <s v=""/>
    <s v=""/>
    <s v=""/>
    <m/>
    <m/>
    <m/>
    <s v="SIN INICIAR"/>
    <s v="EFECTIVO"/>
    <s v="ABIERTO"/>
    <m/>
  </r>
  <r>
    <n v="662"/>
    <x v="2"/>
    <x v="5"/>
    <s v="Subdirección estrategica"/>
    <m/>
    <s v="2022Fin2022H14"/>
    <m/>
    <x v="60"/>
    <x v="414"/>
    <s v="GESTIÓN DEL CONOCIMIENTO Y LA INNOVACIÓN"/>
    <s v="Deficiencias de control y de la gestión adelantada por parte de la supervisión e interventoría, para el cumplimiento sobre el traslado de los recursos, conforme se encuentra establecido en la normatividad. Asimismo, denota debilidades en la ejecución de los Convenios 190 y 193 de 2021."/>
    <s v="Deficiencias de control y de la gestión adelantada por parte de la supervisión e interventoría, para el cumplimiento sobre el traslado de los recursos, conforme se encuentra establecido en la normatividad. Asimismo, denota debilidades en la ejecución de los Convenios 190 y 193 de 2021."/>
    <s v="Fortalecer controles para el traslado de rendimientos financieros"/>
    <s v="FB_AC5"/>
    <s v="Remitir mensualmente oficios a los entes territoriales (cuerpo de bomberos) solicitando el traslado de los rendimientos financieros al igual que el  extracto bancario de soporte."/>
    <s v="Oficios remidorio y  remitidos"/>
    <n v="1"/>
    <d v="2023-12-20T00:00:00"/>
    <d v="2024-12-31T00:00:00"/>
    <n v="55.649999999999991"/>
    <s v="08. Fortalecimiento Bomberil "/>
    <s v="Seguimiento Historico CGR"/>
    <n v="0"/>
    <s v="Acción establecida en el Plan de Mejoramiento suscrito el 15 de enero de 2024 como resultado de la auditoria realizada a la vigencia 2022_x000a__x000a_La acción de mejora finaliza el 31 de Diciembre  de 2024_x000a__x000a_No se reportó avance._x000a__x000a_No se cumplió con el plazo establecido en la acción de mejora, quedando VENCIDA._x000a_"/>
    <s v="https://dnbcgovco-my.sharepoint.com/:f:/g/personal/planeacion_dnbc_gov_co/IgDXNHpy7oLsTo_k1pBYTEA_AXkQuekeDuYRfMOd3hOKrho?e=FZVMrN"/>
    <d v="2026-05-11T00:00:00"/>
    <s v="Aunque se evidencia el envío de información del mes de ferbero de 2026, no hay constancia de que se realice de manera mensual"/>
    <n v="0.25"/>
    <x v="0"/>
    <d v="2026-05-15T00:00:00"/>
    <n v="0.1"/>
    <s v="Se evidencia la presentación de ocho (8) oficios emitidos por la Dirección Nacional de Bomberos de Colombia (DNBC), fechados el 27 de febrero de 2026 en Bogotá D.C., dirigidos a las alcaldías de Coveñas, Chachagüí, Mitú, Cravo Norte, Barranca de Upía, Ábrego, Valledupar y Sampués. En estos documentos se requiere el cumplimiento de las obligaciones derivadas de los convenios suscritos, específicamente la transferencia al Tesoro Nacional de los rendimientos financieros generados en las cuentas de los convenios, así como la remisión de los soportes de consignación y extractos bancarios que acrediten su cumplimiento._x000a_Sin embargo, dado que la acción correctiva establece la realización de esta actividad de manera mensual, la evidencia aportada únicamente permite verificar una ejecución puntual y no demuestra su cumplimiento periódico,"/>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98"/>
    <s v="Se envia oficio mensualde requerimiento de rendimientos financieros para convenios 2025 (5 convenios), se anexa evidencia en la carpeta indicada, en total 6 oficios por Convenio. Y un total de 17 oficios de los Convenios 2021."/>
    <s v="https://dnbcgovco-my.sharepoint.com/:f:/g/personal/subestrategica_dnbc_gov_co/IgCeIJMSpgkhQ7Ju8EDTs4d-ATPOpeGlfXhsMU5M7yi7Rhk?e=legSby"/>
    <n v="46213"/>
    <s v="Se evidencia que la actividad se continua realizando actualmente con monitoreo mensual"/>
    <n v="1"/>
    <s v="CUMPLIDO"/>
    <m/>
    <m/>
    <m/>
    <m/>
    <m/>
    <s v="EFECTIVO"/>
    <s v="ABIERTO"/>
    <m/>
    <s v=""/>
    <s v=""/>
    <s v=""/>
    <s v=""/>
    <s v=""/>
    <s v=""/>
    <s v=""/>
    <m/>
    <m/>
    <m/>
    <s v="SIN INICIAR"/>
    <s v="EFECTIVO"/>
    <s v="ABIERTO"/>
    <m/>
    <s v=""/>
    <s v=""/>
    <s v=""/>
    <s v=""/>
    <s v=""/>
    <s v=""/>
    <s v=""/>
    <m/>
    <m/>
    <m/>
    <s v="SIN INICIAR"/>
    <s v="EFECTIVO"/>
    <s v="ABIERTO"/>
    <m/>
  </r>
  <r>
    <n v="663"/>
    <x v="2"/>
    <x v="5"/>
    <s v="Subdirección Administrativa y Financiera"/>
    <m/>
    <s v="2022Fin2022H14"/>
    <m/>
    <x v="60"/>
    <x v="414"/>
    <m/>
    <s v="Deficiencias de control y de la gestión adelantada por parte de la supervisión e interventoría, para el cumplimiento sobre el traslado de los recursos, conforme se encuentra establecido en la normatividad. Asimismo, denota debilidades en la ejecución de los Convenios 190 y 193 de 2021."/>
    <s v="Deficiencias de control y de la gestión adelantada por parte de la supervisión e interventoría, para el cumplimiento sobre el traslado de los recursos, conforme se encuentra establecido en la normatividad. Asimismo, denota debilidades en la ejecución de los Convenios 190 y 193 de 2021."/>
    <s v="Fortalecer controles para el traslado de rendimientos financieros"/>
    <s v="GF_AC34"/>
    <s v="Realizar el pago a los entes territoriales (cuerpo de bomberos)  que previamente han remitido traslado de rendimientos financieros."/>
    <s v="Reporte de la transferencia de rendimientos financieros como anexo a la solicitud de pago"/>
    <n v="1"/>
    <d v="2023-12-20T00:00:00"/>
    <d v="2024-12-31T00:00:00"/>
    <n v="55.649999999999991"/>
    <s v="13. Gestión Financiera"/>
    <s v="Seguimiento Historico CGR"/>
    <n v="1"/>
    <s v="Acción establecida en el Plan de Mejoramiento suscrito el 15 de enero de 2024 como resultado de la auditoria realizada a la vigencia 2022_x000a__x000a_La acción de mejora finaliza el 28 de febrero de 2024.ESTE AÑO NO SE HA REALIZADO PAGO AL LOS ENTES TERRITORIALES_x000a__x000a_Se evidenció procedimiento actualizado en elprimer semestre, se evidencia formato actualizado y los pagos realizados con los soportes de reporte de transferencia de los rendimientos financieros._x000a__x000a_Por lo tanto, la acción de mejora establecida  queda cumplida._x000a_"/>
    <s v="https://dnbcgovco-my.sharepoint.com/:f:/g/personal/planeacion_dnbc_gov_co/IgAKPZEalRp3T7O44VwZjBLlARF86VpmllJA36VR9-2qDG8?e=W6XaGX"/>
    <d v="2026-05-11T00:00:00"/>
    <s v="Cumplida en seguimiento diciembre 2025"/>
    <n v="1"/>
    <x v="2"/>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5 de enero de 2024 como resultado de la auditoria realizada a la vigencia 2022_x000a__x000a_La acción de mejora finaliza el 28 de febrero de 2024.ESTE AÑO NO SE HA REALIZADO PAGO AL LOS ENTES TERRITORIALES, SE DEJA EN EVIDENCIAS UNA CONCILIACON REALIZADA_x000a__x000a_Se evidenció procedimiento actualizado en elprimer semestre, se evidencia formato actualizado y los pagos realizados con los soportes de reporte de transferencia de los rendimientos financieros._x000a__x000a_Por lo tanto, la acción de mejora establecida  queda cumplida._x000a_"/>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664"/>
    <x v="2"/>
    <x v="5"/>
    <s v="Subdirección estrategica"/>
    <m/>
    <s v="2022Fin2022H15"/>
    <m/>
    <x v="60"/>
    <x v="415"/>
    <s v="GESTIÓN DEL CONOCIMIENTO Y LA INNOVACIÓN"/>
    <s v="Deficiencias de interventoría y supervisión, en contravía de los estipulado en los artículos 83 y 84 de la Ley 1474 de 2011 y artículo 38 de la Ley 1952 de 2019 y_x000a_demás normas citadas"/>
    <s v="Deficiencias de interventoría y supervisión, en contravía de los estipulado en los artículos 83 y 84 de la Ley 1474 de 2011 y artículo 38 de la Ley 1952 de 2019 y_x000a_demás normas citadas"/>
    <s v="Remitir comunicados a los contratistas e interventor"/>
    <s v="FB_AC6"/>
    <s v="Realizar oficios a los contratistas y al interventor para el cumplimiento de lo estipulado en los estudios y diseños "/>
    <s v="Oficios remidorio y  remitidos"/>
    <n v="1"/>
    <d v="2023-12-20T00:00:00"/>
    <d v="2024-02-28T00:00:00"/>
    <n v="10.199999999999999"/>
    <s v="08. Fortalecimiento Bomberil "/>
    <s v="Seguimiento Historico CGR"/>
    <n v="0"/>
    <s v="Acción establecida en el Plan de Mejoramiento suscrito el 15 de enero de 2024 como resultado de la auditoria realizada a la vigencia 2022_x000a__x000a_La acción de mejora finaliza el 28 de febrero de 2024_x000a__x000a_No se reportó avance._x000a__x000a_No se cumplió con el plazo establecido en la acción de mejora, quedando VENCIDA._x000a_"/>
    <s v="https://dnbcgovco-my.sharepoint.com/:f:/g/personal/planeacion_dnbc_gov_co/IgDXNHpy7oLsTo_k1pBYTEA_AXkQuekeDuYRfMOd3hOKrho?e=FZVMrN"/>
    <d v="2026-05-11T00:00:00"/>
    <s v="Se evidencia envío de correo electrónico al municipio de Coveñas. No se evidenca oficio"/>
    <n v="0.25"/>
    <x v="0"/>
    <d v="2026-05-29T00:00:00"/>
    <n v="0"/>
    <s v="No fue posible identificar evidencias para el presente período de análisis"/>
    <s v="VENCIDA"/>
    <s v="No aplica"/>
    <s v="No aplica"/>
    <s v="No aplica"/>
    <n v="1"/>
    <s v="Se realiza oficio de traslado por competencia al municipio de Coveñas"/>
    <s v="https://dnbcgovco-my.sharepoint.com/:f:/g/personal/subestrategica_dnbc_gov_co/IgAPJp68MFDYSrPNA_4RBAhzAYqAhIRVf-sroOrGVa92-YM?e=9bJJ4J"/>
    <n v="46213"/>
    <s v="Se realiza oficio de traslado por competencia al municipio de Coveñas"/>
    <n v="1"/>
    <s v="CUMPLIDO"/>
    <m/>
    <m/>
    <m/>
    <m/>
    <m/>
    <s v="EFECTIVO"/>
    <s v="ABIERTO"/>
    <m/>
    <s v=""/>
    <s v=""/>
    <s v=""/>
    <s v=""/>
    <s v=""/>
    <s v=""/>
    <s v=""/>
    <m/>
    <m/>
    <m/>
    <s v="SIN INICIAR"/>
    <s v="EFECTIVO"/>
    <s v="ABIERTO"/>
    <m/>
    <s v=""/>
    <s v=""/>
    <s v=""/>
    <s v=""/>
    <s v=""/>
    <s v=""/>
    <s v=""/>
    <m/>
    <m/>
    <m/>
    <s v="SIN INICIAR"/>
    <s v="EFECTIVO"/>
    <s v="ABIERTO"/>
    <m/>
  </r>
  <r>
    <n v="665"/>
    <x v="2"/>
    <x v="5"/>
    <s v="Dirección General"/>
    <m/>
    <s v="2022Fin2022H15"/>
    <m/>
    <x v="60"/>
    <x v="415"/>
    <s v="INTEGRIDAD"/>
    <s v="Deficiencias de interventoría y supervisión, en contravía de los estipulado en los artículos 83 y 84 de la Ley 1474 de 2011 y artículo 38 de la Ley 1952 de 2019 y_x000a_demás normas citadas"/>
    <s v="Deficiencias de interventoría y supervisión, en contravía de los estipulado en los artículos 83 y 84 de la Ley 1474 de 2011 y artículo 38 de la Ley 1952 de 2019 y_x000a_demás normas citadas"/>
    <s v="Adelantar las acciones disciplinarias a que haya lugar. "/>
    <s v="DI_AC46"/>
    <s v="Adelantar las acciones disciplinarias a que haya lugar. "/>
    <s v="Acciones administrativas y/o  disciplinarias"/>
    <n v="1"/>
    <d v="2023-12-20T00:00:00"/>
    <d v="2024-12-31T00:00:00"/>
    <n v="55.649999999999991"/>
    <s v="12. Gestión de Asuntos Disciplinarios"/>
    <s v="Seguimiento Historico CGR"/>
    <n v="1"/>
    <s v="Acción establecida en el Plan de Mejoramiento suscrito el 15 de enero de 2024 como resultado de la auditoria realizada a la vigencia 2022_x000a__x000a_La acción de mejora finaliza el 31 de Diciembre  de 2024_x000a__x000a_Se evidenció que, sobre el particular y en aplicación de la Ley 1952 de 2019, se adelantó la Indagación Previa IP-013-2024, respecto de la cual se dispuso el traslado por competencia a la Procuraduría General de la Nación (PGN) con fecha 13 de mayo de 2025._x000a__x000a_Por lo tanto, la acción de mejora establecida  queda cumplida."/>
    <s v="https://dnbcgovco-my.sharepoint.com/:f:/g/personal/planeacion_dnbc_gov_co/IgAFYMV2eOQrRJhg5HzFKflAAU42Zmhy4920itBxnYlE9oQ?e=uzfpah"/>
    <d v="2026-05-11T00:00:00"/>
    <s v="Cumplida en seguimiento diciembre 2025"/>
    <n v="1"/>
    <x v="2"/>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m/>
    <m/>
    <m/>
    <m/>
    <m/>
    <s v="EFECTIVO"/>
    <s v="ABIERTO"/>
    <m/>
    <s v=""/>
    <s v=""/>
    <s v=""/>
    <s v=""/>
    <s v=""/>
    <s v=""/>
    <s v=""/>
    <m/>
    <m/>
    <m/>
    <s v="SIN INICIAR"/>
    <s v="EFECTIVO"/>
    <s v="ABIERTO"/>
    <m/>
    <s v=""/>
    <s v=""/>
    <s v=""/>
    <s v=""/>
    <s v=""/>
    <s v=""/>
    <s v=""/>
    <m/>
    <m/>
    <m/>
    <s v="SIN INICIAR"/>
    <s v="EFECTIVO"/>
    <s v="ABIERTO"/>
    <m/>
  </r>
  <r>
    <n v="666"/>
    <x v="2"/>
    <x v="5"/>
    <s v="Dirección General"/>
    <m/>
    <s v="2022Fin2022H16"/>
    <m/>
    <x v="60"/>
    <x v="416"/>
    <m/>
    <s v="Fallas  en la Gestión Efectiva de la Supervisión por parte de la Dirección Nacional de Bomberos, para velar por el cumplimiento del contrato de Obra y lo establecido en los Estudios y Diseños del Proyecto. Deficiencias en la ejecución de los convenios y contratos citados."/>
    <s v="Fallas  en la Gestión Efectiva de la Supervisión por parte de la Dirección Nacional de Bomberos, para velar por el cumplimiento del contrato de Obra y lo establecido en los Estudios y Diseños del Proyecto. Deficiencias en la ejecución de los convenios y contratos citados."/>
    <s v="Remitir comunicado a la Contraloría General de la República respecto del traslado del hallazgo"/>
    <s v="PE_A8"/>
    <s v="Solicitar a la Contraloría General de la República dar traslado del hallazgo al Municipio Bello Antioquia, por ser de su competencia. "/>
    <s v="Oficio de solicitud de traslado"/>
    <n v="1"/>
    <d v="2023-12-20T00:00:00"/>
    <d v="2023-12-31T00:00:00"/>
    <n v="1.65"/>
    <s v="01. Planeación Estratégica"/>
    <s v="Seguimiento Historico CGR"/>
    <n v="1"/>
    <s v="Acción establecida en el Plan de Mejoramiento suscrito el 15 de enero de 2024 como resultado de la auditoria realizada a la vigencia 2022_x000a__x000a_La acción de mejora finaliza el 31 de Diciembre  de 2024_x000a__x000a_Se evidenció que, mediante oficio No. 20231140102341 del 28 de diciembre de 2023, la DNBC solicitó a la Contraloría General de la República el traslado del hallazgo No. 16, relacionado con el Convenio 186 de 2021 y el Contrato de Obra 1244-2023, al Municipio de Bello, Antioquia, por ser de su competencia, actuación que se ejecutó dentro del plazo establecido en el plan de mejoramiento._x000a__x000a_Por lo tanto, la acción de mejora establecida  queda cumplida."/>
    <n v="0"/>
    <d v="2026-05-11T00:00:00"/>
    <s v="Cumplida en seguimiento diciembre 2025"/>
    <n v="1"/>
    <x v="2"/>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5 de enero de 2024 como resultado de la auditoria realizada a la vigencia 2022_x000a__x000a_La acción de mejora finaliza el 31 de Diciembre  de 2024_x000a__x000a_Se evidenció que, mediante oficio No. 20231140102341 del 28 de diciembre de 2023, la DNBC solicitó a la Contraloría General de la República el traslado del hallazgo No. 16, relacionado con el Convenio 186 de 2021 y el Contrato de Obra 1244-2023, al Municipio de Bello, Antioquia, por ser de su competencia, actuación que se ejecutó dentro del plazo establecido en el plan de mejoramiento._x000a__x000a_Por lo tanto, la acción de mejora establecida  queda cumplida."/>
    <s v="https://dnbcgovco-my.sharepoint.com/my?id=%2Fpersonal%2Fplaneacion%5Fdnbc%5Fgov%5Fco%2FDocuments%2FDocumentos%20SIGE%2F6%2E%20Planes%2FPLAN%20DE%20MEJORA%2F2026%2F02%2E%20Seguimiento%20Segundo%20Trimestre%2F01%2E%20Planeaci%C3%B3n%20Estrat%C3%A9gica&amp;viewid=efb70791%2Db8ab%2D49e7%2Db552%2Dd3d4cbe976b9"/>
    <n v="46213"/>
    <s v="Cumplida en seguimiento diciembre 2025"/>
    <n v="1"/>
    <s v="CUMPLIDO"/>
    <d v="2026-08-10T00:00:00"/>
    <m/>
    <m/>
    <m/>
    <m/>
    <s v="EFECTIVO"/>
    <s v="ABIERTO"/>
    <m/>
    <s v=""/>
    <s v=""/>
    <s v=""/>
    <s v=""/>
    <s v=""/>
    <s v=""/>
    <s v=""/>
    <m/>
    <m/>
    <m/>
    <s v="SIN INICIAR"/>
    <s v="EFECTIVO"/>
    <s v="ABIERTO"/>
    <m/>
    <s v=""/>
    <s v=""/>
    <s v=""/>
    <s v=""/>
    <s v=""/>
    <s v=""/>
    <s v=""/>
    <m/>
    <m/>
    <m/>
    <s v="SIN INICIAR"/>
    <s v="EFECTIVO"/>
    <s v="ABIERTO"/>
    <m/>
  </r>
  <r>
    <n v="667"/>
    <x v="2"/>
    <x v="5"/>
    <s v="Dirección General"/>
    <m/>
    <s v="2022Fin2022H16"/>
    <m/>
    <x v="60"/>
    <x v="416"/>
    <s v="INTEGRIDAD"/>
    <s v="Fallas  en la Gestión Efectiva de la Supervisión por parte de la Dirección Nacional de Bomberos, para velar por el cumplimiento del contrato de Obra y lo establecido en los Estudios y Diseños del Proyecto. Deficiencias en la ejecución de los convenios y contratos citados."/>
    <s v="Fallas  en la Gestión Efectiva de la Supervisión por parte de la Dirección Nacional de Bomberos, para velar por el cumplimiento del contrato de Obra y lo establecido en los Estudios y Diseños del Proyecto. Deficiencias en la ejecución de los convenios y contratos citados."/>
    <s v="Adelantar las acciones disciplinarias a que haya lugar. "/>
    <s v="DI_AC47"/>
    <s v="Adelantar las acciones disciplinarias a que haya lugar. "/>
    <s v="Acciones administrativas y/o  disciplinarias"/>
    <n v="1"/>
    <d v="2023-12-20T00:00:00"/>
    <d v="2024-12-31T00:00:00"/>
    <n v="55.649999999999991"/>
    <s v="12. Gestión de Asuntos Disciplinarios"/>
    <s v="Seguimiento Historico CGR"/>
    <n v="1"/>
    <s v="Acción establecida en el Plan de Mejoramiento suscrito el 15 de enero de 2024 como resultado de la auditoria realizada a la vigencia 2022_x000a__x000a_La acción de mejora finaliza el 31 de Diciembre  de 2024_x000a__x000a_Se evidenció que, sobre el particular y en aplicación de la Ley 1952 de 2019, se adelantó la Indagación Previa IP-014-2024, respecto de la cual se dispuso el traslado por competencia a la Procuraduría General de la Nación (PGN) con fecha 28 de febrero de 2025._x000a__x000a_Por lo tanto, la acción de mejora establecida  queda cumplida."/>
    <s v="https://dnbcgovco-my.sharepoint.com/:f:/g/personal/planeacion_dnbc_gov_co/IgAdVVP5p_fkR4c3IbPcIVfJAShl0k_uWydPXrIHsSzORug?e=SE8cdj"/>
    <d v="2026-05-11T00:00:00"/>
    <s v="Cumplida en seguimiento diciembre 2025"/>
    <n v="1"/>
    <x v="2"/>
    <d v="2026-06-0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m/>
    <m/>
    <m/>
    <m/>
    <m/>
    <s v="EFECTIVO"/>
    <s v="ABIERTO"/>
    <m/>
    <s v=""/>
    <s v=""/>
    <s v=""/>
    <s v=""/>
    <s v=""/>
    <s v=""/>
    <s v=""/>
    <m/>
    <m/>
    <m/>
    <s v="SIN INICIAR"/>
    <s v="EFECTIVO"/>
    <s v="ABIERTO"/>
    <m/>
    <s v=""/>
    <s v=""/>
    <s v=""/>
    <s v=""/>
    <s v=""/>
    <s v=""/>
    <s v=""/>
    <m/>
    <m/>
    <m/>
    <s v="SIN INICIAR"/>
    <s v="EFECTIVO"/>
    <s v="ABIERTO"/>
    <m/>
  </r>
  <r>
    <n v="668"/>
    <x v="2"/>
    <x v="5"/>
    <s v="Subdirección estrategica"/>
    <m/>
    <s v="2022Fin2022H17"/>
    <m/>
    <x v="60"/>
    <x v="417"/>
    <s v="GESTIÓN DEL CONOCIMIENTO Y LA INNOVACIÓN"/>
    <s v="Fallas de DNBC, de interventoría y supervisión en la observancia y aplicación de las normas técnicas de construcción, en la ejecución del convenio para le construcción de la estación de bomberos, generando limitación_x000a_de seguridad al acceso a la población para acceso peatonal"/>
    <s v="Fallas de DNBC, de interventoría y supervisión en la observancia y aplicación de las normas técnicas de construcción, en la ejecución del convenio para le construcción de la estación de bomberos, generando limitación_x000a_de seguridad al acceso a la población para acceso peatonal"/>
    <s v="Remitir comunicados a los contratistas e interventor"/>
    <s v="FB_AC7"/>
    <s v="Realizar oficios a los contratistas y al interventor para el cumplimiento de lo estipulado en los estudios y diseños "/>
    <s v="Oficios remidorio y  remitidos"/>
    <n v="1"/>
    <d v="2023-12-20T00:00:00"/>
    <d v="2024-02-28T00:00:00"/>
    <n v="10.199999999999999"/>
    <s v="08. Fortalecimiento Bomberil "/>
    <s v="Seguimiento Historico CGR"/>
    <n v="0"/>
    <s v="Acción establecida en el Plan de Mejoramiento suscrito el 15 de enero de 2024 como resultado de la auditoria realizada a la vigencia 2022_x000a__x000a_La acción de mejora finaliza el 28 de febrero de 2024_x000a__x000a_No se evidenció reporte avance._x000a__x000a_No se cumplió con el plazo establecido en la acción de mejora, quedando VENCIDA._x000a_"/>
    <s v="https://dnbcgovco-my.sharepoint.com/:f:/g/personal/planeacion_dnbc_gov_co/IgDXNHpy7oLsTo_k1pBYTEA_AXkQuekeDuYRfMOd3hOKrho?e=FZVMrN"/>
    <d v="2026-05-11T00:00:00"/>
    <s v="Se evidencia envío de correo electrónico al municipio de Coveñas. No se evidenca oficio"/>
    <n v="0.25"/>
    <x v="0"/>
    <d v="2026-05-15T00:00:00"/>
    <n v="0.5"/>
    <s v="Se evidencia como soporte un borrador de oficio y un correo electrónico de fecha 8 de julio de 2025. Sin embargo, el oficio no corresponde a un documento oficial, toda vez que carece de radicado, firma y evidencia de su expedición o envío, por lo que no permite verificar plenamente el cumplimiento de la acción correctiva."/>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a oficio de traslado por competencia al municipio de La Argentina. verificar que la primera evidencia (envio de correo electronico) corresponde a este municipio y no a Coveñas."/>
    <s v="https://dnbcgovco-my.sharepoint.com/:f:/g/personal/planeacion_dnbc_gov_co/IgBjOtevZ0DWRYii75jnYfCKAYvLFgcL6cG8zhzK95ts8CU?e=0sy3yr"/>
    <n v="46213"/>
    <s v="Se realiza oficio de traslado por competencia al municipio de La Argentina. verificar que la primera evidencia (envio de correo electronico) corresponde a este municipio y no a Coveñas."/>
    <n v="1"/>
    <s v="CUMPLIDO"/>
    <m/>
    <m/>
    <m/>
    <m/>
    <m/>
    <s v="EFECTIVO"/>
    <s v="ABIERTO"/>
    <m/>
    <s v=""/>
    <s v=""/>
    <s v=""/>
    <s v=""/>
    <s v=""/>
    <s v=""/>
    <s v=""/>
    <m/>
    <m/>
    <m/>
    <s v="SIN INICIAR"/>
    <s v="EFECTIVO"/>
    <s v="ABIERTO"/>
    <m/>
    <s v=""/>
    <s v=""/>
    <s v=""/>
    <s v=""/>
    <s v=""/>
    <s v=""/>
    <s v=""/>
    <m/>
    <m/>
    <m/>
    <s v="SIN INICIAR"/>
    <s v="EFECTIVO"/>
    <s v="ABIERTO"/>
    <m/>
  </r>
  <r>
    <n v="669"/>
    <x v="2"/>
    <x v="5"/>
    <s v="Dirección General"/>
    <m/>
    <s v="2022Fin2022H17"/>
    <m/>
    <x v="60"/>
    <x v="417"/>
    <s v="INTEGRIDAD"/>
    <s v="Fallas de DNBC, de interventoría y supervisión en la observancia y aplicación de las normas técnicas de construcción, en la ejecución del convenio para le construcción de la estación de bomberos, generando limitación_x000a_de seguridad al acceso a la población para acceso peatonal"/>
    <s v="Fallas de DNBC, de interventoría y supervisión en la observancia y aplicación de las normas técnicas de construcción, en la ejecución del convenio para le construcción de la estación de bomberos, generando limitación_x000a_de seguridad al acceso a la población para acceso peatonal"/>
    <s v="Adelantar las acciones disciplinarias a que haya lugar. "/>
    <s v="DI_AC48"/>
    <s v="Adelantar las acciones disciplinarias a que haya lugar. "/>
    <s v="Acciones administrativas y/o  disciplinarias"/>
    <n v="1"/>
    <d v="2023-12-20T00:00:00"/>
    <d v="2024-12-31T00:00:00"/>
    <n v="55.649999999999991"/>
    <s v="12. Gestión de Asuntos Disciplinarios"/>
    <s v="Seguimiento Historico CGR"/>
    <n v="1"/>
    <s v="Acción establecida en el Plan de Mejoramiento suscrito el 15 de enero de 2024 como resultado de la auditoria realizada a la vigencia 2022_x000a__x000a_La acción de mejora finaliza el 31 de Diciembre  de 2024_x000a__x000a_Se evidenció que, sobre el particular y en aplicación de la Ley 1952 de 2019, se adelantó la Indagación Previa IP-015-2024, respecto de la cual se dispuso el traslado por competencia a la Procuraduría General de la Nación (PGN) con fecha 30 de abril de 2025._x000a__x000a_Por lo tanto, la acción de mejora establecida  posee efectividad."/>
    <s v="https://dnbcgovco-my.sharepoint.com/:f:/g/personal/planeacion_dnbc_gov_co/IgDMagZ_HqlXSoSjeg_MW1WUAfRqxEh4g34bY0ZkOBIWk_0?e=yWWdSN"/>
    <d v="2026-05-11T00:00:00"/>
    <s v="Cumplida en seguimiento diciembre 2025"/>
    <n v="1"/>
    <x v="2"/>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m/>
    <m/>
    <m/>
    <m/>
    <m/>
    <s v="EFECTIVO"/>
    <s v="ABIERTO"/>
    <m/>
    <s v=""/>
    <s v=""/>
    <s v=""/>
    <s v=""/>
    <s v=""/>
    <s v=""/>
    <s v=""/>
    <m/>
    <m/>
    <m/>
    <s v="SIN INICIAR"/>
    <s v="EFECTIVO"/>
    <s v="ABIERTO"/>
    <m/>
    <s v=""/>
    <s v=""/>
    <s v=""/>
    <s v=""/>
    <s v=""/>
    <s v=""/>
    <s v=""/>
    <m/>
    <m/>
    <m/>
    <s v="SIN INICIAR"/>
    <s v="EFECTIVO"/>
    <s v="ABIERTO"/>
    <m/>
  </r>
  <r>
    <n v="670"/>
    <x v="2"/>
    <x v="5"/>
    <s v="Subdirección estrategica"/>
    <m/>
    <s v="2022Fin2022H18"/>
    <m/>
    <x v="60"/>
    <x v="418"/>
    <s v="GESTIÓN DEL CONOCIMIENTO Y LA INNOVACIÓN"/>
    <s v="Deficiencias de la DNBC en seguimiento y control para la ejecución del proyecto e_x000a_inoportuna toma de acciones."/>
    <s v="Deficiencias de la DNBC en seguimiento y control para la ejecución del proyecto e_x000a_inoportuna toma de acciones."/>
    <s v="Remitir comunicados a los contratistas e interventor"/>
    <s v="FB_AC8"/>
    <s v="Realizar oficios a los contratistas y al interventor para el cumplimiento de lo estipulado en los estudios y diseños "/>
    <s v="Oficios remidorio y  remitidos"/>
    <n v="1"/>
    <d v="2023-12-20T00:00:00"/>
    <d v="2024-02-28T00:00:00"/>
    <n v="10.199999999999999"/>
    <s v="08. Fortalecimiento Bomberil "/>
    <s v="Seguimiento Historico CGR"/>
    <n v="0"/>
    <s v="Acción establecida en el Plan de Mejoramiento suscrito el 15 de enero de 2024 como resultado de la auditoria realizada a la vigencia 2022_x000a__x000a_La acción de mejora finaliza el 28 de febrero de 2024_x000a__x000a_No se evidenció reporte de avance._x000a__x000a_No se cumplió con el plazo establecido en la acción de mejora, quedando VENCIDA._x000a_"/>
    <s v="https://dnbcgovco-my.sharepoint.com/:f:/g/personal/planeacion_dnbc_gov_co/IgDXNHpy7oLsTo_k1pBYTEA_AXkQuekeDuYRfMOd3hOKrho?e=FZVMrN"/>
    <d v="2026-05-11T00:00:00"/>
    <s v="Se remite informe del mes de septiembre de 2025 donde se evidencia los ajustes de obra"/>
    <n v="1"/>
    <x v="2"/>
    <d v="2026-05-15T00:00:00"/>
    <n v="1"/>
    <s v="Se presenta como evidencia el Informe de asesoría y asistencia técnica permite evidenciar que el 1 de septiembre de 2025 se realizó una visita técnica a las instalaciones de la Estación de Bomberos para verificar las condiciones de accesibilidad para personas con movilidad reducida. Como resultado de la inspección, se constató que las obras de construcción de andenes y accesibilidad fueron ejecutadas, garantizando el acceso a la infraestructura, lo cual se soporta con el registro fotográfico anex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UMPLIDA"/>
    <n v="0"/>
    <n v="46213"/>
    <s v="Acción reportada con cumplimiento en el primer trimestre"/>
    <n v="1"/>
    <s v="CUMPLIDO"/>
    <m/>
    <m/>
    <m/>
    <m/>
    <m/>
    <s v="EFECTIVO"/>
    <s v="ABIERTO"/>
    <m/>
    <s v=""/>
    <s v=""/>
    <s v=""/>
    <s v=""/>
    <s v=""/>
    <s v=""/>
    <s v=""/>
    <m/>
    <m/>
    <m/>
    <s v="SIN INICIAR"/>
    <s v="EFECTIVO"/>
    <s v="ABIERTO"/>
    <m/>
    <s v=""/>
    <s v=""/>
    <s v=""/>
    <s v=""/>
    <s v=""/>
    <s v=""/>
    <s v=""/>
    <m/>
    <m/>
    <m/>
    <s v="SIN INICIAR"/>
    <s v="EFECTIVO"/>
    <s v="ABIERTO"/>
    <m/>
  </r>
  <r>
    <n v="671"/>
    <x v="2"/>
    <x v="5"/>
    <s v="Dirección General"/>
    <m/>
    <s v="2022Fin2022H18"/>
    <m/>
    <x v="60"/>
    <x v="418"/>
    <s v="INTEGRIDAD"/>
    <s v="Deficiencias de la DNBC en seguimiento y control para la ejecución del proyecto e_x000a_inoportuna toma de acciones."/>
    <s v="Deficiencias de la DNBC en seguimiento y control para la ejecución del proyecto e_x000a_inoportuna toma de acciones."/>
    <s v="Adelantar las acciones disciplinarias a que haya lugar. "/>
    <s v="DI_AC49"/>
    <s v="Adelantar las acciones disciplinarias a que haya lugar. "/>
    <s v="Acciones administrativas y/o  disciplinarias"/>
    <n v="1"/>
    <d v="2023-12-20T00:00:00"/>
    <d v="2024-12-31T00:00:00"/>
    <n v="55.649999999999991"/>
    <s v="12. Gestión de Asuntos Disciplinarios"/>
    <s v="Seguimiento Historico CGR"/>
    <n v="1"/>
    <s v="Acción establecida en el Plan de Mejoramiento suscrito el 15 de enero de 2024 como resultado de la auditoria realizada a la vigencia 2022_x000a__x000a_La acción de mejora finaliza el 31 de Diciembre  de 2024_x000a__x000a_Se evidenció que, sobre el particular y en aplicación de la Ley 1952 de 2019, se adelantó la Indagación Previa IP-016-2024, respecto de la cual se dispuso el traslado por competencia a la Procuraduría General de la Nación (PGN) con fecha 30 de abril de 2025._x000a__x000a_Por lo tanto, la acción de mejora establecida  posee efectividad."/>
    <s v="https://dnbcgovco-my.sharepoint.com/:f:/g/personal/planeacion_dnbc_gov_co/IgDieE7Vuhr1TK8iSKqV77qxAefnD0X6KamLAA6WqrhYV-c?e=cj9RZd"/>
    <d v="2026-05-11T00:00:00"/>
    <s v="Cumplida en seguimiento diciembre 2025"/>
    <n v="1"/>
    <x v="2"/>
    <d v="2025-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m/>
    <m/>
    <m/>
    <m/>
    <m/>
    <s v="EFECTIVO"/>
    <s v="ABIERTO"/>
    <m/>
    <s v=""/>
    <s v=""/>
    <s v=""/>
    <s v=""/>
    <s v=""/>
    <s v=""/>
    <s v=""/>
    <m/>
    <m/>
    <m/>
    <s v="SIN INICIAR"/>
    <s v="EFECTIVO"/>
    <s v="ABIERTO"/>
    <m/>
    <s v=""/>
    <s v=""/>
    <s v=""/>
    <s v=""/>
    <s v=""/>
    <s v=""/>
    <s v=""/>
    <m/>
    <m/>
    <m/>
    <s v="SIN INICIAR"/>
    <s v="EFECTIVO"/>
    <s v="ABIERTO"/>
    <m/>
  </r>
  <r>
    <n v="672"/>
    <x v="2"/>
    <x v="5"/>
    <s v="Subdirección estrategica"/>
    <m/>
    <s v="2022Fin2022H19"/>
    <m/>
    <x v="60"/>
    <x v="419"/>
    <s v="GESTIÓN DEL CONOCIMIENTO Y LA INNOVACIÓN"/>
    <s v="Debilidades de control y deficiencias de la interventoría_x000a_y supervisión, en el seguimiento de la ejecución contractual, así como por la_x000a_inobservancia, entre otras, de las normas técnicas de construcción, relacionadas_x000a_con la accesibilidad al medio físico, que establecen los estándares que deben_x000a_seguir las entidades de la Administración Pública,"/>
    <s v="Debilidades de control y deficiencias de la interventoría_x000a_y supervisión, en el seguimiento de la ejecución contractual, así como por la_x000a_inobservancia, entre otras, de las normas técnicas de construcción, relacionadas_x000a_con la accesibilidad al medio físico, que establecen los estándares que deben_x000a_seguir las entidades de la Administración Pública,"/>
    <s v="Remitir comunicados a los contratistas e interventor"/>
    <s v="FB_AC9"/>
    <s v="Realizar oficios a los contratistas y al interventor para el cumplimiento de lo estipulado en los estudios y diseños "/>
    <s v="Oficios remidorio y  remitidos"/>
    <n v="1"/>
    <d v="2023-12-20T00:00:00"/>
    <d v="2024-02-28T00:00:00"/>
    <n v="10.199999999999999"/>
    <s v="08. Fortalecimiento Bomberil "/>
    <s v="Seguimiento Historico CGR"/>
    <n v="0"/>
    <s v="Acción establecida en el Plan de Mejoramiento suscrito el 15 de enero de 2024 como resultado de la auditoria realizada a la vigencia 2022_x000a__x000a_La acción de mejora finaliza el 28 de febrero de 2024_x000a__x000a_No se evidenció reporte de avance._x000a__x000a_No se cumplió con el plazo establecido en la acción de mejora, quedando VENCIDA._x000a_"/>
    <s v="https://dnbcgovco-my.sharepoint.com/:f:/g/personal/planeacion_dnbc_gov_co/IgDXNHpy7oLsTo_k1pBYTEA_AXkQuekeDuYRfMOd3hOKrho?e=FZVMrN"/>
    <d v="2026-05-11T00:00:00"/>
    <s v="Aunque se incluyeun informe no se da información sobre el objeto de las fotografías mostradas. Se debe aclarar la descripción de evidencias"/>
    <n v="0.25"/>
    <x v="0"/>
    <d v="2026-05-15T00:00:00"/>
    <n v="0.25"/>
    <s v="Se evidenció como soporte un Informe Semanal de Interventoría No. 52, correspondiente al período comprendido entre el 4 y el 10 de diciembre de 2023, cuyo objeto es la interventoría técnica, administrativa, financiera, presupuestal, ambiental y jurídica de los contratos de obra de la Región Orinoquía Amazonía. No obstante, el registro fotográfico aportado no permite verificar de manera objetiva la ejecución de la actividad formulada en el plan de mejoramiento dentro del plazo establecido, ni demostrar su correspondencia con la acción objeto de seguimiento; por tanto, la evidencia presentada resulta insuficiente para acreditar el cumplimiento de la acción propuesta."/>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incluye descripción de las evidencias fotográficas y se carga en carpeta FB-AC9."/>
    <s v="https://dnbcgovco-my.sharepoint.com/:f:/g/personal/subestrategica_dnbc_gov_co/IgCNqgb50w7NT412DnAcORbdAZePbigbjZQgK0tw-Jl_XPQ?e=HdK9cB"/>
    <n v="46213"/>
    <s v="Se incluye informe de cumplimiento de la acción correctiva"/>
    <n v="1"/>
    <s v="CUMPLIDO"/>
    <m/>
    <m/>
    <m/>
    <m/>
    <m/>
    <s v="EFECTIVO"/>
    <s v="ABIERTO"/>
    <m/>
    <s v=""/>
    <s v=""/>
    <s v=""/>
    <s v=""/>
    <s v=""/>
    <s v=""/>
    <s v=""/>
    <m/>
    <m/>
    <m/>
    <s v="SIN INICIAR"/>
    <s v="EFECTIVO"/>
    <s v="ABIERTO"/>
    <m/>
    <s v=""/>
    <s v=""/>
    <s v=""/>
    <s v=""/>
    <s v=""/>
    <s v=""/>
    <s v=""/>
    <m/>
    <m/>
    <m/>
    <s v="SIN INICIAR"/>
    <s v="EFECTIVO"/>
    <s v="ABIERTO"/>
    <m/>
  </r>
  <r>
    <n v="673"/>
    <x v="2"/>
    <x v="5"/>
    <s v="Dirección General"/>
    <m/>
    <s v="2022Fin2022H19"/>
    <m/>
    <x v="60"/>
    <x v="419"/>
    <s v="INTEGRIDAD"/>
    <s v="Debilidades de control y deficiencias de la interventoría_x000a_y supervisión, en el seguimiento de la ejecución contractual, así como por la_x000a_inobservancia, entre otras, de las normas técnicas de construcción, relacionadas_x000a_con la accesibilidad al medio físico, que establecen los estándares que deben_x000a_seguir las entidades de la Administración Pública,"/>
    <s v="Debilidades de control y deficiencias de la interventoría_x000a_y supervisión, en el seguimiento de la ejecución contractual, así como por la_x000a_inobservancia, entre otras, de las normas técnicas de construcción, relacionadas_x000a_con la accesibilidad al medio físico, que establecen los estándares que deben_x000a_seguir las entidades de la Administración Pública,"/>
    <s v="Adelantar las acciones disciplinarias a que haya lugar. "/>
    <s v="DI_AC50"/>
    <s v="Adelantar las acciones disciplinarias a que haya lugar. "/>
    <s v="Acciones administrativas y/o  disciplinarias"/>
    <n v="1"/>
    <d v="2023-12-20T00:00:00"/>
    <d v="2024-12-31T00:00:00"/>
    <n v="55.649999999999991"/>
    <s v="12. Gestión de Asuntos Disciplinarios"/>
    <s v="Seguimiento Historico CGR"/>
    <n v="1"/>
    <s v="Acción establecida en el Plan de Mejoramiento suscrito el 15 de enero de 2024 como resultado de la auditoria realizada a la vigencia 2022_x000a__x000a_La acción de mejora finaliza el 31 de Diciembre  de 2024_x000a__x000a_Se evidenció que, sobre el particular y en aplicación de la Ley 1952 de 2019, se adelantó la Indagación Previa IP-017-2024, respecto de la cual se dispuso el traslado por competencia a la Procuraduría General de la Nación (PGN) con fecha 4 de marzo de 2025._x000a__x000a_Por lo tanto, la acción de mejora establecida  posee efectividad."/>
    <s v="https://dnbcgovco-my.sharepoint.com/:f:/g/personal/planeacion_dnbc_gov_co/IgCgwa9J4i5oSYUFBQ2wLUdLAWF_kyii_8q1lY8iCfNtUIk?e=ccvJMD"/>
    <d v="2026-05-11T00:00:00"/>
    <s v="Cumplida en seguimiento diciembre 2025"/>
    <n v="1"/>
    <x v="2"/>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m/>
    <m/>
    <m/>
    <m/>
    <m/>
    <s v="EFECTIVO"/>
    <s v="ABIERTO"/>
    <m/>
    <s v=""/>
    <s v=""/>
    <s v=""/>
    <s v=""/>
    <s v=""/>
    <s v=""/>
    <s v=""/>
    <m/>
    <m/>
    <m/>
    <s v="SIN INICIAR"/>
    <s v="EFECTIVO"/>
    <s v="ABIERTO"/>
    <m/>
    <s v=""/>
    <s v=""/>
    <s v=""/>
    <s v=""/>
    <s v=""/>
    <s v=""/>
    <s v=""/>
    <m/>
    <m/>
    <m/>
    <s v="SIN INICIAR"/>
    <s v="EFECTIVO"/>
    <s v="ABIERTO"/>
    <m/>
  </r>
  <r>
    <n v="674"/>
    <x v="2"/>
    <x v="5"/>
    <s v="Subdirección Administrativa y Financiera"/>
    <m/>
    <s v="2022Fin2022H20"/>
    <m/>
    <x v="60"/>
    <x v="420"/>
    <m/>
    <s v="Deficiencias en el ejercicio supervisor del Contrato 178 de 2021, por falta de gestión_x000a_en la ejecución, falta de planeación "/>
    <s v="Deficiencias en el ejercicio supervisor del Contrato 178 de 2021, por falta de gestión_x000a_en la ejecución, falta de planeación "/>
    <s v="Fortalecer control respecto de modificaciones contractuales"/>
    <s v="GC_AC37"/>
    <s v="Actualizar manual de contratación incluyendo la obligatoriedad por parte del área solicitante de justificar la modificación técnica, jurídica y económicamente de los contratos y/o convenios"/>
    <s v="Manual de contratación actualizado"/>
    <n v="1"/>
    <d v="2023-12-20T00:00:00"/>
    <d v="2024-03-30T00:00:00"/>
    <n v="15"/>
    <s v="15. Gestión Contractual"/>
    <s v="Seguimiento Historico CGR"/>
    <n v="0"/>
    <s v="Actividad en proceso de ajuste; el Manual de Contratación se encuentra en revisión para incluir la obligatoriedad de justificar técnica, jurídica y financieramente las modificaciones contractuales."/>
    <n v="0"/>
    <d v="2026-05-11T00:00:00"/>
    <s v="No se evidencian soportes de la actividad"/>
    <n v="0"/>
    <x v="1"/>
    <d v="2026-05-15T00:00:00"/>
    <n v="0"/>
    <s v="No fue posible identificar evidencias para el presente período de análisis"/>
    <s v="VENCIDA"/>
    <s v="No aplica"/>
    <s v="No aplica"/>
    <s v="No aplica"/>
    <n v="0"/>
    <s v="Actividad en proceso de ajuste; el Manual de Contratación se encuentra en revisión para incluir la obligatoriedad de justificar técnica, jurídica y financieramente las modificaciones contractuales."/>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proyecto de actualización de manual de contratación, revisado por proceso de análisis y mejora continua, en espera de firmas de direcivos. Soporte activida GC_Ac12"/>
    <n v="0.6"/>
    <s v="EN EJECUCIÓN"/>
    <m/>
    <m/>
    <m/>
    <m/>
    <m/>
    <s v="EFECTIVO"/>
    <s v="ABIERTO"/>
    <m/>
    <s v=""/>
    <s v=""/>
    <s v=""/>
    <s v=""/>
    <s v=""/>
    <s v=""/>
    <s v=""/>
    <m/>
    <m/>
    <m/>
    <s v="SIN INICIAR"/>
    <s v="EFECTIVO"/>
    <s v="ABIERTO"/>
    <m/>
    <s v=""/>
    <s v=""/>
    <s v=""/>
    <s v=""/>
    <s v=""/>
    <s v=""/>
    <s v=""/>
    <m/>
    <m/>
    <m/>
    <s v="SIN INICIAR"/>
    <s v="EFECTIVO"/>
    <s v="ABIERTO"/>
    <m/>
  </r>
  <r>
    <n v="675"/>
    <x v="2"/>
    <x v="5"/>
    <s v="Dirección General"/>
    <m/>
    <s v="2022Fin2022H20"/>
    <m/>
    <x v="60"/>
    <x v="420"/>
    <s v="INTEGRIDAD"/>
    <s v="Deficiencias en el ejercicio supervisor del Contrato 178 de 2021, por falta de gestión_x000a_en la ejecución, falta de planeación "/>
    <s v="Deficiencias en el ejercicio supervisor del Contrato 178 de 2021, por falta de gestión_x000a_en la ejecución, falta de planeación "/>
    <s v="Fortalecer control respecto de modificaciones contractuales"/>
    <s v="DI_AC51"/>
    <s v="Adelantar las acciones disciplinarias a que haya lugar. "/>
    <s v="Acciones administrativas y/o  disciplinarias"/>
    <n v="1"/>
    <d v="2023-12-20T00:00:00"/>
    <d v="2024-12-31T00:00:00"/>
    <n v="55.649999999999991"/>
    <s v="12. Gestión de Asuntos Disciplinarios"/>
    <s v="Seguimiento Historico CGR"/>
    <n v="1"/>
    <s v="Acción establecida en el Plan de Mejoramiento suscrito el 15 de enero de 2024 como resultado de la auditoria realizada a la vigencia 2022_x000a__x000a_La acción de mejora finaliza el 31 de Diciembre  de 2024_x000a__x000a_Se evidenció que, sobre el particular y en aplicación de la Ley 1952 de 2019, se adelantó la Indagación Previa IP-018-2024, respecto de la cual se dispuso el traslado por competencia a la Procuraduría General de la Nación (PGN) con fecha 28 de febrero de 2025._x000a__x000a_Por lo tanto, la acción de mejora establecida  posee efectividad."/>
    <s v="https://dnbcgovco-my.sharepoint.com/:f:/g/personal/planeacion_dnbc_gov_co/IgCwBHnCvFhIQbijfKYVRxYqAcu9_CFJK9_CSTfaBjLRl4s?e=7NiHH2"/>
    <d v="2026-05-11T00:00:00"/>
    <s v="Cumplida en seguimiento diciembre 2025"/>
    <n v="1"/>
    <x v="2"/>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m/>
    <m/>
    <m/>
    <m/>
    <m/>
    <s v="EFECTIVO"/>
    <s v="ABIERTO"/>
    <m/>
    <s v=""/>
    <s v=""/>
    <s v=""/>
    <s v=""/>
    <s v=""/>
    <s v=""/>
    <s v=""/>
    <m/>
    <m/>
    <m/>
    <s v="SIN INICIAR"/>
    <s v="EFECTIVO"/>
    <s v="ABIERTO"/>
    <m/>
    <s v=""/>
    <s v=""/>
    <s v=""/>
    <s v=""/>
    <s v=""/>
    <s v=""/>
    <s v=""/>
    <m/>
    <m/>
    <m/>
    <s v="SIN INICIAR"/>
    <s v="EFECTIVO"/>
    <s v="ABIERTO"/>
    <m/>
  </r>
  <r>
    <n v="676"/>
    <x v="2"/>
    <x v="4"/>
    <s v="Subdirección Administrativa y Financiera"/>
    <m/>
    <s v="2021Fin2020H1"/>
    <n v="0"/>
    <x v="61"/>
    <x v="421"/>
    <m/>
    <s v="Deficiencias en la aplicación del control establecido para la Administración y entrega de los bienes y/o servicios adquiridos a través de los Contratos suscritos con ocasión de la urgencia manifiesta para el suministro de elementos e insumos de Bioseguridad a suministrar a los diferentes cuerpos de bomberos del país para la prevención, contención y mitigación de los efectos de la pandemia del Coronavirus – COVID 19"/>
    <s v="Deficiencias en la aplicación del control establecido para la Administración y entrega de los bienes y/o servicios adquiridos a través de los Contratos suscritos con ocasión de la urgencia manifiesta para el suministro de elementos e insumos de Bioseguridad a suministrar a los diferentes cuerpos de bomberos del país para la prevención, contención y mitigación de los efectos de la pandemia del Coronavirus – COVID 19"/>
    <s v="Implementar acciones de  control de los bienes y / servicios adquiridos y  entregados "/>
    <s v="GA_AC34"/>
    <s v="Realizar la solicitud para llevar a cabo la compra o contratación de un software de inventarios que cumpla con todos los requerimientos técnicos necesarios para la gestión de los inventarios de la DNBC."/>
    <s v="Solicitud realizada"/>
    <s v="100%"/>
    <d v="2023-12-20T00:00:00"/>
    <d v="2024-03-31T00:00:00"/>
    <n v="15.15"/>
    <s v="14. Gestión Administrativa"/>
    <s v="Seguimiento Historico CGR"/>
    <n v="1"/>
    <s v="Se esta manejando una prueba piloto SIIF NACIÓN"/>
    <s v="https://dnbcgovco-my.sharepoint.com/:f:/g/personal/planeacion_dnbc_gov_co/IgCUIHAlGkF9Q5b8FoUSD6P3AZDBj1NmwVa6apadVKM21lM?e=QdNdqh"/>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muestra proceso que se esta llevando para el manejo de la prueba piloto SIIF NACIÓN "/>
    <s v="https://dnbcgovco-my.sharepoint.com/:f:/g/personal/planeacion_dnbc_gov_co/IgA7Fay_2GCXQbFkwKJzClQPAfwxTjKIrXmc8AOEHktqvIo?e=8nw00H"/>
    <s v="11/07/206"/>
    <s v="Se remite información sobre las gestiones adelantadas para la implementación del modulo siif nacion"/>
    <n v="0.3"/>
    <s v="EN EJECUCIÓN"/>
    <m/>
    <m/>
    <m/>
    <m/>
    <m/>
    <s v="EFECTIVO"/>
    <s v="ABIERTO"/>
    <m/>
    <s v=""/>
    <s v=""/>
    <s v=""/>
    <s v=""/>
    <s v=""/>
    <s v=""/>
    <s v=""/>
    <m/>
    <m/>
    <m/>
    <s v="SIN INICIAR"/>
    <s v="EFECTIVO"/>
    <s v="ABIERTO"/>
    <m/>
    <s v=""/>
    <s v=""/>
    <s v=""/>
    <s v=""/>
    <s v=""/>
    <s v=""/>
    <s v=""/>
    <m/>
    <m/>
    <m/>
    <s v="SIN INICIAR"/>
    <s v="EFECTIVO"/>
    <s v="ABIERTO"/>
    <m/>
  </r>
  <r>
    <n v="677"/>
    <x v="2"/>
    <x v="4"/>
    <s v="Subdirección Administrativa y Financiera"/>
    <m/>
    <s v="2021Fin2020H1"/>
    <n v="1"/>
    <x v="61"/>
    <x v="421"/>
    <m/>
    <s v="Deficiencias en la aplicación del control establecido para la Administración y entrega de los bienes y/o servicios adquiridos a través de los Contratos suscritos con ocasión de la urgencia manifiesta para el suministro de elementos e insumos de Bioseguridad a suministrar a los diferentes cuerpos de bomberos del país para la prevención, contención y mitigación de los efectos de la pandemia del Coronavirus – COVID 19"/>
    <s v="Deficiencias en la aplicación del control establecido para la Administración y entrega de los bienes y/o servicios adquiridos a través de los Contratos suscritos con ocasión de la urgencia manifiesta para el suministro de elementos e insumos de Bioseguridad a suministrar a los diferentes cuerpos de bomberos del país para la prevención, contención y mitigación de los efectos de la pandemia del Coronavirus – COVID 19"/>
    <s v="Implementar acciones de  control de los bienes y / servicios adquiridos y  entregados "/>
    <s v="TI_AC34"/>
    <s v="Ajustar y parametrizar la base de datos donde se lleva el registro de entradas y salidas de inventario"/>
    <s v="Base de datos parametrizada"/>
    <s v="100%"/>
    <d v="2023-12-20T00:00:00"/>
    <d v="2024-03-31T00:00:00"/>
    <n v="15.15"/>
    <s v="18. Gestión de Tecnología e Informática"/>
    <s v="Seguimiento Historico CGR"/>
    <n v="0"/>
    <s v="Acción establecida en el Plan de Mejoramiento suscrito el 15 de enero de 2024 como resultado de la auditoria realizada a la vigencia 2022_x000a__x000a_La acción de mejora finaliza el 31 de marzo de 2024_x000a__x000a_No se evidenció avance._x000a__x000a_No se cumplió con el plazo establecido en la acción de mejora, quedando VENCIDA._x000a__x000a__x000a_"/>
    <n v="0"/>
    <d v="2026-05-11T00:00:00"/>
    <s v="No se evidencia realización de acciones"/>
    <n v="0"/>
    <x v="1"/>
    <d v="2026-05-28T00:00:00"/>
    <n v="0"/>
    <s v="No fue posible identificar evidencias para el presente período de análisis"/>
    <s v="VENCIDA"/>
    <s v="No aplica"/>
    <s v="No aplica"/>
    <s v="No aplica"/>
    <n v="0"/>
    <s v="Sin reporte de información por parte de la primera linea de defensa"/>
    <n v="0"/>
    <n v="46214"/>
    <s v="No se encuentran evidencias de seguimiento"/>
    <n v="0"/>
    <s v="VENCIDO"/>
    <m/>
    <m/>
    <m/>
    <m/>
    <m/>
    <s v="EFECTIVO"/>
    <s v="ABIERTO"/>
    <m/>
    <s v=""/>
    <s v=""/>
    <s v=""/>
    <s v=""/>
    <s v=""/>
    <s v=""/>
    <s v=""/>
    <m/>
    <m/>
    <m/>
    <s v="SIN INICIAR"/>
    <s v="EFECTIVO"/>
    <s v="ABIERTO"/>
    <m/>
    <s v=""/>
    <s v=""/>
    <s v=""/>
    <s v=""/>
    <s v=""/>
    <s v=""/>
    <s v=""/>
    <m/>
    <m/>
    <m/>
    <s v="SIN INICIAR"/>
    <s v="EFECTIVO"/>
    <s v="ABIERTO"/>
    <m/>
  </r>
  <r>
    <n v="678"/>
    <x v="2"/>
    <x v="4"/>
    <s v="Subdirección Administrativa y Financiera"/>
    <m/>
    <s v="2021Fin2020H1"/>
    <n v="0"/>
    <x v="61"/>
    <x v="421"/>
    <m/>
    <s v="Deficiencias en la aplicación del control establecido para la Administración y entrega de los bienes y/o servicios adquiridos a través de los Contratos suscritos con ocasión de la urgencia manifiesta para el suministro de elementos e insumos de Bioseguridad a suministrar a los diferentes cuerpos de bomberos del país para la prevención, contención y mitigación de los efectos de la pandemia del Coronavirus – COVID 19"/>
    <s v="Deficiencias en la aplicación del control establecido para la Administración y entrega de los bienes y/o servicios adquiridos a través de los Contratos suscritos con ocasión de la urgencia manifiesta para el suministro de elementos e insumos de Bioseguridad a suministrar a los diferentes cuerpos de bomberos del país para la prevención, contención y mitigación de los efectos de la pandemia del Coronavirus – COVID 19"/>
    <s v="Implementar acciones de  control de los bienes y / servicios adquiridos y  entregados "/>
    <s v="GA_AC35"/>
    <s v="Generar las entradas de almacén con las correspondientes facturas emitidas por los proveedores, y remitir copia de las mismas a la Subdirección de Coordinación bomberil para realizar las Resoluciones de Adjudicación"/>
    <s v="Ingresos de almacén"/>
    <s v="100%"/>
    <d v="2023-12-20T00:00:00"/>
    <d v="2024-12-31T00:00:00"/>
    <n v="55.649999999999991"/>
    <s v="14. Gestión Administrativa"/>
    <s v="Seguimiento Historico CGR"/>
    <n v="1"/>
    <s v="Se generaron las acats de entrada de almacén con las facturas de los proveedores teniendo entradas en el mes de Abril "/>
    <s v="https://dnbcgovco-my.sharepoint.com/:f:/g/personal/planeacion_dnbc_gov_co/IgBAOoJ2g_KrS4wesskrxZeQAXixZMnxnJGGiN98BGDuGDI?e=lG38fY"/>
    <d v="2026-05-11T00:00:00"/>
    <s v="Se adjuntan 4 actas de entrega de bienes identificados para posterior entrega a los cuerpos de bomberos"/>
    <n v="1"/>
    <x v="2"/>
    <d v="2026-06-08T00:00:00"/>
    <n v="1"/>
    <s v="se evidenciaron 4 actas de entrada de almacen mediantes formatos FO-AD-PGD-01-01-V1 con sus respectivas descripciones con fecha 07/04/2026"/>
    <s v="C. EXTRATEMPORANEAMENTE"/>
    <s v="No aplica"/>
    <s v="No aplica"/>
    <s v="No aplica"/>
    <n v="1"/>
    <s v="Se generaron actas de  entrada en abril,mayo y junio "/>
    <s v="https://dnbcgovco-my.sharepoint.com/:f:/g/personal/planeacion_dnbc_gov_co/IgCsrsbRsRVsQJtuQMEXl3P0AaNji5c-uBvJDyra1ju3AsQ?e=2OmSfh"/>
    <s v="11/07/206"/>
    <s v="El proceso continua elaborando actas de entrada de bienes a almacen"/>
    <n v="1"/>
    <s v="CUMPLIDO"/>
    <m/>
    <m/>
    <m/>
    <m/>
    <m/>
    <s v="EFECTIVO"/>
    <s v="ABIERTO"/>
    <m/>
    <s v=""/>
    <s v=""/>
    <s v=""/>
    <s v=""/>
    <s v=""/>
    <s v=""/>
    <s v=""/>
    <m/>
    <m/>
    <m/>
    <s v="SIN INICIAR"/>
    <s v="EFECTIVO"/>
    <s v="ABIERTO"/>
    <m/>
    <s v=""/>
    <s v=""/>
    <s v=""/>
    <s v=""/>
    <s v=""/>
    <s v=""/>
    <s v=""/>
    <m/>
    <m/>
    <m/>
    <s v="SIN INICIAR"/>
    <s v="EFECTIVO"/>
    <s v="ABIERTO"/>
    <m/>
  </r>
  <r>
    <n v="679"/>
    <x v="2"/>
    <x v="4"/>
    <s v="Subdirección Administrativa y Financiera"/>
    <m/>
    <s v="2021Fin2020H1"/>
    <n v="0"/>
    <x v="61"/>
    <x v="421"/>
    <m/>
    <s v="Deficiencias en la aplicación del control establecido para la Administración y entrega de los bienes y/o servicios adquiridos a través de los Contratos suscritos con ocasión de la urgencia manifiesta para el suministro de elementos e insumos de Bioseguridad a suministrar a los diferentes cuerpos de bomberos del país para la prevención, contención y mitigación de los efectos de la pandemia del Coronavirus – COVID 19"/>
    <s v="Deficiencias en la aplicación del control establecido para la Administración y entrega de los bienes y/o servicios adquiridos a través de los Contratos suscritos con ocasión de la urgencia manifiesta para el suministro de elementos e insumos de Bioseguridad a suministrar a los diferentes cuerpos de bomberos del país para la prevención, contención y mitigación de los efectos de la pandemia del Coronavirus – COVID 19"/>
    <s v="Implementar acciones de  control de los bienes y / servicios adquiridos y  entregados "/>
    <s v="GA_AC36"/>
    <s v="Generación de las salidas de almacén de los bienes entregados a los CB, indicando el número de la resolución."/>
    <s v="Salidas de Almacén_x000a_"/>
    <s v="100%"/>
    <d v="2023-12-20T00:00:00"/>
    <d v="2024-12-31T00:00:00"/>
    <n v="55.649999999999991"/>
    <s v="14. Gestión Administrativa"/>
    <s v="Seguimiento Historico CGR"/>
    <n v="1"/>
    <s v="Se estan realizando las acats de salida de almacén de cada uno de los bienes entregados teniendo así salidas en el mes de Febrero y Marzo con su respectivo número de resolucion"/>
    <s v="https://dnbcgovco-my.sharepoint.com/:f:/g/personal/planeacion_dnbc_gov_co/IgDHfEFX5gbgQq_K5PWX1onLAcsNSirkE9EvNEC29qfmkfA?e=Xi7ANu"/>
    <d v="2026-05-11T00:00:00"/>
    <s v="Se adjuntan actas de salida de los meses de febrero y marzo"/>
    <n v="1"/>
    <x v="2"/>
    <d v="2026-05-29T00:00:00"/>
    <n v="1"/>
    <s v="se evidencio 4 acta de salidaS de almacen mediantes formatos FO-AD-PGD-01-02 con su respectiva descripciones con fecha 4 y 20 de febrero y 2 y 4 de marzo de 2026"/>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generaron actas de salidas en Junio "/>
    <s v="https://dnbcgovco-my.sharepoint.com/:f:/g/personal/planeacion_dnbc_gov_co/IgDf9xxBbfXxTbxBKOXnqcbdASrHXgIsnfif12dYAIRPhWo?e=xL0U9y"/>
    <n v="46214"/>
    <s v="El proceso continua reportando actas de salida de los bienes acorde con los procedimientos establecidos"/>
    <n v="1"/>
    <s v="CUMPLIDO"/>
    <m/>
    <m/>
    <m/>
    <m/>
    <m/>
    <s v="EFECTIVO"/>
    <s v="ABIERTO"/>
    <m/>
    <s v=""/>
    <s v=""/>
    <s v=""/>
    <s v=""/>
    <s v=""/>
    <s v=""/>
    <s v=""/>
    <m/>
    <m/>
    <m/>
    <s v="SIN INICIAR"/>
    <s v="EFECTIVO"/>
    <s v="ABIERTO"/>
    <m/>
    <s v=""/>
    <s v=""/>
    <s v=""/>
    <s v=""/>
    <s v=""/>
    <s v=""/>
    <s v=""/>
    <m/>
    <m/>
    <m/>
    <s v="SIN INICIAR"/>
    <s v="EFECTIVO"/>
    <s v="ABIERTO"/>
    <m/>
  </r>
  <r>
    <n v="680"/>
    <x v="2"/>
    <x v="4"/>
    <s v="Subdirección Administrativa y Financiera"/>
    <m/>
    <s v="2021Fin2020H2"/>
    <n v="0"/>
    <x v="61"/>
    <x v="422"/>
    <m/>
    <s v="Deficiencias en la aplicación de los controles  e incumplimiento de los controles establecidos en el manual de supervisión,  el presunto incumplimiento de los procedimientos administrativos, Procedimiento PC-AD-01 Gestión de Bienes, Procedimiento PC-GF-10 Registro de obligaciones, Procedimiento PC-GF-11 Elaborar órdenes de pago y Procedimiento PC-GF-10 Central de cuentas. Falta de aplicación de las directrices emanadas por los Órganos de Control  _x000a_"/>
    <s v="Deficiencias en la aplicación de los controles  e incumplimiento de los controles establecidos en el manual de supervisión,  el presunto incumplimiento de los procedimientos administrativos, Procedimiento PC-AD-01 Gestión de Bienes, Procedimiento PC-GF-10 Registro de obligaciones, Procedimiento PC-GF-11 Elaborar órdenes de pago y Procedimiento PC-GF-10 Central de cuentas. Falta de aplicación de las directrices emanadas por los Órganos de Control  _x000a_"/>
    <s v="Generar  acciones de supervisión y control de los bienes recibidos y entregados, así como en la cancelación de los compromisos adquiridos"/>
    <s v="GC_AC38"/>
    <s v="Actualización del Manual de supervisión incluyendo formatos necesarios para el seguimiento de entrega de bienes y central de pagos"/>
    <s v="Manual de supervisión actualizado"/>
    <n v="1"/>
    <d v="2023-12-20T00:00:00"/>
    <d v="2024-12-31T00:00:00"/>
    <n v="55.649999999999991"/>
    <s v="15. Gestión Contractual"/>
    <s v="Seguimiento Historico CGR"/>
    <n v="0"/>
    <s v="Actividad en construcción; se adelanta la actualización del Manual de Supervisión para incorporar los formatos necesarios para el control de entrega de bienes y gestión de pagos._x000a__x000a__x000a__x000a_"/>
    <n v="0"/>
    <d v="2026-05-11T00:00:00"/>
    <s v="No se evidencian soportes de la actividad"/>
    <n v="0"/>
    <x v="1"/>
    <d v="2026-05-29T00:00:00"/>
    <n v="0"/>
    <s v="No fue posible identificar evidencias para el presente período de análisis"/>
    <s v="VENCIDA"/>
    <s v="No aplica"/>
    <s v="No aplica"/>
    <s v="No aplica"/>
    <n v="0"/>
    <s v="Actividad en construcción; se adelanta la actualización del Manual de Supervisión para incorporar los formatos necesarios para el control de entrega de bienes y gestión de pagos._x000a__x000a__x000a__x000a_"/>
    <n v="0"/>
    <s v="11/07/206"/>
    <s v="No se evidencian soportes de la actividad"/>
    <n v="0"/>
    <s v="VENCIDO"/>
    <m/>
    <m/>
    <m/>
    <m/>
    <m/>
    <s v="EFECTIVO"/>
    <s v="ABIERTO"/>
    <m/>
    <s v=""/>
    <s v=""/>
    <s v=""/>
    <s v=""/>
    <s v=""/>
    <s v=""/>
    <s v=""/>
    <m/>
    <m/>
    <m/>
    <s v="SIN INICIAR"/>
    <s v="EFECTIVO"/>
    <s v="ABIERTO"/>
    <m/>
    <s v=""/>
    <s v=""/>
    <s v=""/>
    <s v=""/>
    <s v=""/>
    <s v=""/>
    <s v=""/>
    <m/>
    <m/>
    <m/>
    <s v="SIN INICIAR"/>
    <s v="EFECTIVO"/>
    <s v="ABIERTO"/>
    <m/>
  </r>
  <r>
    <n v="681"/>
    <x v="2"/>
    <x v="4"/>
    <s v="Subdirección Administrativa y Financiera"/>
    <m/>
    <s v="2021Fin2020H2"/>
    <n v="0"/>
    <x v="61"/>
    <x v="422"/>
    <m/>
    <s v="Deficiencias en la aplicación de los controles  e incumplimiento de los controles establecidos en el manual de supervisión,  el presunto incumplimiento de los procedimientos administrativos, Procedimiento PC-AD-01 Gestión de Bienes, Procedimiento PC-GF-10 Registro de obligaciones, Procedimiento PC-GF-11 Elaborar órdenes de pago y Procedimiento PC-GF-10 Central de cuentas. Falta de aplicación de las directrices emanadas por los Órganos de Control  _x000a_"/>
    <s v="Deficiencias en la aplicación de los controles  e incumplimiento de los controles establecidos en el manual de supervisión,  el presunto incumplimiento de los procedimientos administrativos, Procedimiento PC-AD-01 Gestión de Bienes, Procedimiento PC-GF-10 Registro de obligaciones, Procedimiento PC-GF-11 Elaborar órdenes de pago y Procedimiento PC-GF-10 Central de cuentas. Falta de aplicación de las directrices emanadas por los Órganos de Control  _x000a_"/>
    <s v="Generar  acciones de supervisión y control de los bienes recibidos y entregados, así como en la cancelación de los compromisos adquiridos"/>
    <s v="GC_AC39"/>
    <s v="Taller de socialización semestral del Manual de Supervisión "/>
    <s v="Taller de socialización"/>
    <n v="2"/>
    <d v="2023-12-20T00:00:00"/>
    <d v="2024-12-31T00:00:00"/>
    <n v="55.649999999999991"/>
    <s v="15. Gestión Contractual"/>
    <s v="Seguimiento Historico CGR"/>
    <n v="0"/>
    <s v="Acción establecida en el Plan de Mejoramiento suscrito el 15 de enero de 2024 como resultado de la auditoria realizada a la vigencia 2022_x000a__x000a_La acción de mejora finaliza el 31 de diciembre de 2024_x000a__x000a_No se evidenció avance._x000a__x000a_No se cumplió con el plazo establecido en la acción de mejora, quedando VENCIDA._x000a_"/>
    <n v="0"/>
    <d v="2026-05-11T00:00:00"/>
    <s v="No se evidencian soportes de la actividad"/>
    <n v="0"/>
    <x v="1"/>
    <d v="2026-05-15T00:00:00"/>
    <n v="0"/>
    <s v="No fue posible identificar evidencias para el presente período de análisis"/>
    <s v="VENCIDA"/>
    <s v="No aplica"/>
    <s v="No aplica"/>
    <s v="No aplica"/>
    <n v="0"/>
    <s v="Acción establecida en el Plan de Mejoramiento suscrito el 15 de enero de 2024 como resultado de la auditoria realizada a la vigencia 2022_x000a__x000a_La acción de mejora finaliza el 31 de diciembre de 2024_x000a__x000a_No se evidenció avance._x000a__x000a_No se cumplió con el plazo establecido en la acción de mejora, quedando VENCIDA._x000a_"/>
    <n v="0"/>
    <s v="11/07/206"/>
    <s v="No se evidencian soportes de la actividad"/>
    <n v="0"/>
    <s v="VENCIDO"/>
    <m/>
    <m/>
    <m/>
    <m/>
    <m/>
    <s v="EFECTIVO"/>
    <s v="ABIERTO"/>
    <m/>
    <s v=""/>
    <s v=""/>
    <s v=""/>
    <s v=""/>
    <s v=""/>
    <s v=""/>
    <s v=""/>
    <m/>
    <m/>
    <m/>
    <s v="SIN INICIAR"/>
    <s v="EFECTIVO"/>
    <s v="ABIERTO"/>
    <m/>
    <s v=""/>
    <s v=""/>
    <s v=""/>
    <s v=""/>
    <s v=""/>
    <s v=""/>
    <s v=""/>
    <m/>
    <m/>
    <m/>
    <s v="SIN INICIAR"/>
    <s v="EFECTIVO"/>
    <s v="ABIERTO"/>
    <m/>
  </r>
  <r>
    <n v="682"/>
    <x v="2"/>
    <x v="4"/>
    <s v="Subdirección Administrativa y Financiera"/>
    <m/>
    <s v="2021Fin2020H2"/>
    <n v="0"/>
    <x v="61"/>
    <x v="422"/>
    <m/>
    <s v="Deficiencias en la aplicación de los controles  e incumplimiento de los controles establecidos en el manual de supervisión,  el presunto incumplimiento de los procedimientos administrativos, Procedimiento PC-AD-01 Gestión de Bienes, Procedimiento PC-GF-10 Registro de obligaciones, Procedimiento PC-GF-11 Elaborar órdenes de pago y Procedimiento PC-GF-10 Central de cuentas. Falta de aplicación de las directrices emanadas por los Órganos de Control  _x000a_"/>
    <s v="Deficiencias en la aplicación de los controles  e incumplimiento de los controles establecidos en el manual de supervisión,  el presunto incumplimiento de los procedimientos administrativos, Procedimiento PC-AD-01 Gestión de Bienes, Procedimiento PC-GF-10 Registro de obligaciones, Procedimiento PC-GF-11 Elaborar órdenes de pago y Procedimiento PC-GF-10 Central de cuentas. Falta de aplicación de las directrices emanadas por los Órganos de Control  _x000a_"/>
    <s v="Generar  acciones de supervisión y control de los bienes recibidos y entregados, así como en la cancelación de los compromisos adquiridos"/>
    <s v="TI_AC34"/>
    <s v="Ajustar y parametrizar la base de datos donde se lleva el registro de entradas y salidas de inventario"/>
    <s v="Base de datos parametrizada"/>
    <s v="100%"/>
    <d v="2023-12-20T00:00:00"/>
    <d v="2024-03-31T00:00:00"/>
    <n v="15.15"/>
    <s v="18. Gestión de Tecnología e Informática"/>
    <s v="Seguimiento Historico CGR"/>
    <n v="0"/>
    <s v="Acción establecida en el Plan de Mejoramiento suscrito el 15 de enero de 2024 como resultado de la auditoria realizada a la vigencia 2022_x000a__x000a_La acción de mejora finaliza el 31 de marzo de 2024_x000a__x000a_No se evidenció avance._x000a__x000a_No se cumplió con el plazo establecido en la acción de mejora, quedando VENCIDA._x000a__x000a__x000a_"/>
    <n v="0"/>
    <d v="2026-05-11T00:00:00"/>
    <s v="No se evidencia realización de acciones"/>
    <n v="0"/>
    <x v="1"/>
    <d v="2026-05-15T00:00:00"/>
    <n v="0"/>
    <s v="No fue posible identificar evidencias para el presente período de análisis"/>
    <s v="VENCIDA"/>
    <s v="No aplica"/>
    <s v="No aplica"/>
    <s v="No aplica"/>
    <n v="0"/>
    <s v="Sin reporte de información por parte de la primera linea de defensa"/>
    <n v="0"/>
    <n v="46214"/>
    <s v="No se encuentran evidencias de seguimiento"/>
    <n v="0"/>
    <s v="VENCIDO"/>
    <m/>
    <m/>
    <m/>
    <m/>
    <m/>
    <s v="EFECTIVO"/>
    <s v="ABIERTO"/>
    <m/>
    <s v=""/>
    <s v=""/>
    <s v=""/>
    <s v=""/>
    <s v=""/>
    <s v=""/>
    <s v=""/>
    <m/>
    <m/>
    <m/>
    <s v="SIN INICIAR"/>
    <s v="EFECTIVO"/>
    <s v="ABIERTO"/>
    <m/>
    <s v=""/>
    <s v=""/>
    <s v=""/>
    <s v=""/>
    <s v=""/>
    <s v=""/>
    <s v=""/>
    <m/>
    <m/>
    <m/>
    <s v="SIN INICIAR"/>
    <s v="EFECTIVO"/>
    <s v="ABIERTO"/>
    <m/>
  </r>
  <r>
    <n v="683"/>
    <x v="2"/>
    <x v="4"/>
    <s v="Subdirección Administrativa y Financiera"/>
    <m/>
    <s v="2021Fin2020H2"/>
    <n v="1"/>
    <x v="61"/>
    <x v="422"/>
    <m/>
    <s v="Deficiencias en la aplicación de los controles  e incumplimiento de los controles establecidos en el manual de supervisión,  el presunto incumplimiento de los procedimientos administrativos, Procedimiento PC-AD-01 Gestión de Bienes, Procedimiento PC-GF-10 Registro de obligaciones, Procedimiento PC-GF-11 Elaborar órdenes de pago y Procedimiento PC-GF-10 Central de cuentas. Falta de aplicación de las directrices emanadas por los Órganos de Control  _x000a_"/>
    <s v="Deficiencias en la aplicación de los controles  e incumplimiento de los controles establecidos en el manual de supervisión,  el presunto incumplimiento de los procedimientos administrativos, Procedimiento PC-AD-01 Gestión de Bienes, Procedimiento PC-GF-10 Registro de obligaciones, Procedimiento PC-GF-11 Elaborar órdenes de pago y Procedimiento PC-GF-10 Central de cuentas. Falta de aplicación de las directrices emanadas por los Órganos de Control  _x000a_"/>
    <s v="Generar  acciones de supervisión y control de los bienes recibidos y entregados, así como en la cancelación de los compromisos adquiridos"/>
    <s v="GF_AC35"/>
    <s v="Taller de socialización semestral de los procedimientos actualizados del Proceso Gestión Financiera"/>
    <s v="Taller de socialización"/>
    <n v="2"/>
    <d v="2023-12-20T00:00:00"/>
    <d v="2024-12-31T00:00:00"/>
    <n v="55.649999999999991"/>
    <s v="13. Gestión Financiera"/>
    <s v="Seguimiento Historico CGR"/>
    <n v="1"/>
    <s v="Acción establecida en el Plan de Mejoramiento suscrito el 15 de enero de 2024 como resultado de la auditoria realizada a la vigencia 2022_x000a__x000a_La acción de mejora finaliza el 31 de diciembre de 2024_x000a__x000a_Se evidenció la presentación realizada para la socialización de los procedimientos actualizados de la gestión financiera durante el segundo semestre de 2025.                                  _x000a__x000a_Por lo anterior, la acción de mejora queda cumplida._x000a_"/>
    <s v="https://dnbcgovco-my.sharepoint.com/:f:/g/personal/planeacion_dnbc_gov_co/IgAKPZEalRp3T7O44VwZjBLlARF86VpmllJA36VR9-2qDG8?e=W6XaGX"/>
    <d v="2026-05-11T00:00:00"/>
    <s v="Se incluye socialización realizada en 2026 sobre procedimiento de gestión de pagos. Se sugiere la inclusión de actas de asistencia"/>
    <n v="1"/>
    <x v="2"/>
    <d v="2026-06-08T00:00:00"/>
    <n v="0.5"/>
    <s v="se evidencio socializacion del proceso de gestion de pagos con fecha 30/01/2026, lo que permite una verifcacion parcial de acatividad formula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5 de enero de 2024 como resultado de la auditoria realizada a la vigencia 2022_x000a__x000a_La acción de mejora finaliza el 31 de diciembre de 2024_x000a__x000a_Se evidenció la presentación realizada para la socialización de los procedimientos actualizados de la gestión financiera durante el segundo semestre de 2025.                                  _x000a__x000a_Por lo anterior, la acción de mejora queda cumplida.SE DEJA DE EVIDENCIA LA SOCIALIZACION_x000a_"/>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684"/>
    <x v="2"/>
    <x v="4"/>
    <s v="Subdirección Administrativa y Financiera"/>
    <m/>
    <s v="2021Fin2020H3"/>
    <n v="0"/>
    <x v="61"/>
    <x v="423"/>
    <m/>
    <s v="_x000a__x000a_Inaplicabilidad de controles establecidos en la Entidad mediante el Manual de Supervisión Contractual de la DNBC adoptado mediante Resolución 066 de 2016, procedimiento PC-GF-10 Registro de obligaciones versión 1, procedimiento PCGF-10 Central de cuentas versión 1."/>
    <s v="_x000a__x000a_Inaplicabilidad de controles establecidos en la Entidad mediante el Manual de Supervisión Contractual de la DNBC adoptado mediante Resolución 066 de 2016, procedimiento PC-GF-10 Registro de obligaciones versión 1, procedimiento PCGF-10 Central de cuentas versión 1."/>
    <s v="Implementar, y Aplicar acciones de supervisión y control de los bienes recibidos y  entregados"/>
    <s v="GF_AC35"/>
    <s v="Taller de socialización semestral de los procedimientos actualizados del Proceso Gestión Financiera"/>
    <s v="Taller de socialización"/>
    <n v="2"/>
    <d v="2023-12-20T00:00:00"/>
    <d v="2024-12-31T00:00:00"/>
    <n v="55.649999999999991"/>
    <s v="13. Gestión Financiera"/>
    <s v="Seguimiento Historico CGR"/>
    <n v="1"/>
    <s v="Acción establecida en el Plan de Mejoramiento suscrito el 15 de enero de 2024 como resultado de la auditoria realizada a la vigencia 2022_x000a__x000a_La acción de mejora finaliza el 31 de diciembre de 2024_x000a__x000a_Se evidenció la presentación realizada para la socialización de los procedimientos actualizados de la gestión financiera durante el segundo semestre de 2025.                                  _x000a__x000a_Por lo anterior, la acción de mejora queda cumplida._x000a_"/>
    <s v="https://dnbcgovco-my.sharepoint.com/:f:/g/personal/planeacion_dnbc_gov_co/IgAKPZEalRp3T7O44VwZjBLlARF86VpmllJA36VR9-2qDG8?e=W6XaGX"/>
    <d v="2026-05-11T00:00:00"/>
    <s v="Se incluye socialización realizada en 2026 sobre procedimiento de gestión de pagos. Se sugiere la inclusión de actas de asistencia"/>
    <n v="1"/>
    <x v="2"/>
    <d v="2026-05-29T00:00:00"/>
    <n v="0.5"/>
    <s v="se evidencio socializacion del proceso de gestion de pagos con fecha 30/01/2026, lo que permite una verifcacion parcial de acatividad formula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5 de enero de 2024 como resultado de la auditoria realizada a la vigencia 2022_x000a__x000a_La acción de mejora finaliza el 31 de diciembre de 2024_x000a__x000a_Se evidenció la presentación realizada para la socialización de los procedimientos actualizados de la gestión financiera durante el segundo semestre de 2025.                                  _x000a__x000a_Por lo anterior, la acción de mejora queda cumplida.SE DEJA DE EVIDENCIA LA SOCIALIZACION_x000a_"/>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685"/>
    <x v="2"/>
    <x v="4"/>
    <s v="Subdirección Administrativa y Financiera"/>
    <m/>
    <s v="2021Fin2020H3"/>
    <n v="0"/>
    <x v="61"/>
    <x v="423"/>
    <m/>
    <s v="_x000a__x000a_Inaplicabilidad de controles establecidos en la Entidad mediante el Manual de Supervisión Contractual de la DNBC adoptado mediante Resolución 066 de 2016, procedimiento PC-GF-10 Registro de obligaciones versión 1, procedimiento PCGF-10 Central de cuentas versión 1."/>
    <s v="_x000a__x000a_Inaplicabilidad de controles establecidos en la Entidad mediante el Manual de Supervisión Contractual de la DNBC adoptado mediante Resolución 066 de 2016, procedimiento PC-GF-10 Registro de obligaciones versión 1, procedimiento PCGF-10 Central de cuentas versión 1."/>
    <s v="Implementar, y Aplicar acciones de supervisión y control de los bienes recibidos y  entregados"/>
    <s v="GC_AC38"/>
    <s v="Actualización del Manual de supervisión incluyendo formatos necesarios para el seguimiento de entrega de bienes y central de pagos"/>
    <s v="Manual de supervisión actualizado"/>
    <n v="1"/>
    <d v="2023-12-20T00:00:00"/>
    <d v="2024-12-31T00:00:00"/>
    <n v="55.649999999999991"/>
    <s v="15. Gestión Contractual"/>
    <s v="Seguimiento Historico CGR"/>
    <n v="0"/>
    <s v="Actividad en construcción; se adelanta la actualización del Manual de Supervisión para incorporar los formatos necesarios para el control de entrega de bienes y gestión de pagos._x000a__x000a__x000a__x000a_"/>
    <n v="0"/>
    <d v="2026-05-11T00:00:00"/>
    <s v="No se evidencian soportes de la actividad"/>
    <n v="0"/>
    <x v="1"/>
    <d v="2026-05-29T00:00:00"/>
    <n v="0"/>
    <s v="No fue posible identificar evidencias para el presente período de análisis"/>
    <s v="VENCIDA"/>
    <s v="No aplica"/>
    <s v="No aplica"/>
    <s v="No aplica"/>
    <n v="0"/>
    <s v="Actividad en construcción; se adelanta la actualización del Manual de Supervisión para incorporar los formatos necesarios para el control de entrega de bienes y gestión de pagos._x000a__x000a__x000a__x000a_"/>
    <n v="0"/>
    <s v="11/07/206"/>
    <s v="No se evidencian soportes de la actividad"/>
    <n v="0"/>
    <s v="VENCIDO"/>
    <m/>
    <m/>
    <m/>
    <m/>
    <m/>
    <s v="EFECTIVO"/>
    <s v="ABIERTO"/>
    <m/>
    <s v=""/>
    <s v=""/>
    <s v=""/>
    <s v=""/>
    <s v=""/>
    <s v=""/>
    <s v=""/>
    <m/>
    <m/>
    <m/>
    <s v="SIN INICIAR"/>
    <s v="EFECTIVO"/>
    <s v="ABIERTO"/>
    <m/>
    <s v=""/>
    <s v=""/>
    <s v=""/>
    <s v=""/>
    <s v=""/>
    <s v=""/>
    <s v=""/>
    <m/>
    <m/>
    <m/>
    <s v="SIN INICIAR"/>
    <s v="EFECTIVO"/>
    <s v="ABIERTO"/>
    <m/>
  </r>
  <r>
    <n v="686"/>
    <x v="2"/>
    <x v="4"/>
    <s v="Subdirección Administrativa y Financiera"/>
    <m/>
    <s v="2021Fin2020H3"/>
    <n v="0"/>
    <x v="61"/>
    <x v="423"/>
    <m/>
    <s v="_x000a__x000a_Inaplicabilidad de controles establecidos en la Entidad mediante el Manual de Supervisión Contractual de la DNBC adoptado mediante Resolución 066 de 2016, procedimiento PC-GF-10 Registro de obligaciones versión 1, procedimiento PCGF-10 Central de cuentas versión 1."/>
    <s v="_x000a__x000a_Inaplicabilidad de controles establecidos en la Entidad mediante el Manual de Supervisión Contractual de la DNBC adoptado mediante Resolución 066 de 2016, procedimiento PC-GF-10 Registro de obligaciones versión 1, procedimiento PCGF-10 Central de cuentas versión 1."/>
    <s v="Implementar, y Aplicar acciones de supervisión y control de los bienes recibidos y  entregados"/>
    <s v="GC_AC39"/>
    <s v="Taller de socialización semestral del Manual de Supervisión "/>
    <s v="Taller de socialización"/>
    <n v="2"/>
    <d v="2023-12-20T00:00:00"/>
    <d v="2024-12-31T00:00:00"/>
    <n v="55.649999999999991"/>
    <s v="15. Gestión Contractual"/>
    <s v="Seguimiento Historico CGR"/>
    <n v="0"/>
    <s v="Acción establecida en el Plan de Mejoramiento suscrito el 15 de enero de 2024 como resultado de la auditoria realizada a la vigencia 2022_x000a__x000a_La acción de mejora finaliza el 31 de diciembre de 2024_x000a__x000a_No se evidenció avance._x000a__x000a_No se cumplió con el plazo establecido en la acción de mejora, quedando VENCIDA._x000a_"/>
    <n v="0"/>
    <d v="2026-05-11T00:00:00"/>
    <s v="No se evidencian soportes de la actividad"/>
    <n v="0"/>
    <x v="1"/>
    <d v="2026-05-15T00:00:00"/>
    <n v="0"/>
    <s v="No fue posible identificar evidencias para el presente período de análisis"/>
    <s v="VENCIDA"/>
    <s v="No aplica"/>
    <s v="No aplica"/>
    <s v="No aplica"/>
    <n v="0"/>
    <s v="Acción establecida en el Plan de Mejoramiento suscrito el 15 de enero de 2024 como resultado de la auditoria realizada a la vigencia 2022_x000a__x000a_La acción de mejora finaliza el 31 de diciembre de 2024_x000a__x000a_No se evidenció avance._x000a__x000a_No se cumplió con el plazo establecido en la acción de mejora, quedando VENCIDA._x000a_"/>
    <n v="0"/>
    <s v="11/07/206"/>
    <s v="No se evidencian soportes de la actividad"/>
    <n v="0"/>
    <s v="VENCIDO"/>
    <m/>
    <m/>
    <m/>
    <m/>
    <m/>
    <s v="EFECTIVO"/>
    <s v="ABIERTO"/>
    <m/>
    <s v=""/>
    <s v=""/>
    <s v=""/>
    <s v=""/>
    <s v=""/>
    <s v=""/>
    <s v=""/>
    <m/>
    <m/>
    <m/>
    <s v="SIN INICIAR"/>
    <s v="EFECTIVO"/>
    <s v="ABIERTO"/>
    <m/>
    <s v=""/>
    <s v=""/>
    <s v=""/>
    <s v=""/>
    <s v=""/>
    <s v=""/>
    <s v=""/>
    <m/>
    <m/>
    <m/>
    <s v="SIN INICIAR"/>
    <s v="EFECTIVO"/>
    <s v="ABIERTO"/>
    <m/>
  </r>
  <r>
    <n v="687"/>
    <x v="2"/>
    <x v="4"/>
    <s v="Subdirección Administrativa y Financiera"/>
    <m/>
    <s v="2021Fin2020H3"/>
    <n v="0"/>
    <x v="61"/>
    <x v="423"/>
    <m/>
    <s v="_x000a__x000a_Inaplicabilidad de controles establecidos en la Entidad mediante el Manual de Supervisión Contractual de la DNBC adoptado mediante Resolución 066 de 2016, procedimiento PC-GF-10 Registro de obligaciones versión 1, procedimiento PCGF-10 Central de cuentas versión 1."/>
    <s v="_x000a__x000a_Inaplicabilidad de controles establecidos en la Entidad mediante el Manual de Supervisión Contractual de la DNBC adoptado mediante Resolución 066 de 2016, procedimiento PC-GF-10 Registro de obligaciones versión 1, procedimiento PCGF-10 Central de cuentas versión 1."/>
    <s v="Implementar, y Aplicar acciones de supervisión y control de los bienes recibidos y  entregados"/>
    <s v="GA_AC37"/>
    <s v="Realizar la solicitud para llevar a cabo la compra o contratación de un software de inventarios que cumpla con todos los requerimientos técnicos necesarios para la gestión de los inventarios de la DNBC."/>
    <s v="Solicitud realizada"/>
    <s v="100%"/>
    <d v="2023-12-20T00:00:00"/>
    <d v="2024-03-31T00:00:00"/>
    <n v="15.15"/>
    <s v="14. Gestión Administrativa"/>
    <s v="Seguimiento Historico CGR"/>
    <n v="1"/>
    <s v="Se esta manejando una prueba piloto SIIF NACIÓN"/>
    <s v="https://dnbcgovco-my.sharepoint.com/:f:/g/personal/planeacion_dnbc_gov_co/IgAJUIk6QYFPQ7DG3e2uiVEhAT8UXLgDaqYjtQAnwclhSis?e=jmLuIa"/>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VENCIDA"/>
    <s v="No aplica"/>
    <s v="No aplica"/>
    <s v="No aplica"/>
    <n v="1"/>
    <s v="Se muestra proceso que se esta llevando para el manejo de la prueba piloto SIIF NACIÓN "/>
    <s v="https://dnbcgovco-my.sharepoint.com/:f:/g/personal/planeacion_dnbc_gov_co/IgD8AB7QmywQRpytAEcxLkkCAYD4ABVol6yllf9t7lapKWs?e=hzKRq7"/>
    <s v="11/07/206"/>
    <s v="Se remite información sobre las gestiones adelantadas para la implementación del modulo siif nacion"/>
    <n v="0.3"/>
    <s v="EN EJECUCIÓN"/>
    <m/>
    <m/>
    <m/>
    <m/>
    <m/>
    <s v="EFECTIVO"/>
    <s v="ABIERTO"/>
    <m/>
    <s v=""/>
    <s v=""/>
    <s v=""/>
    <s v=""/>
    <s v=""/>
    <s v=""/>
    <s v=""/>
    <m/>
    <m/>
    <m/>
    <s v="SIN INICIAR"/>
    <s v="EFECTIVO"/>
    <s v="ABIERTO"/>
    <m/>
    <s v=""/>
    <s v=""/>
    <s v=""/>
    <s v=""/>
    <s v=""/>
    <s v=""/>
    <s v=""/>
    <m/>
    <m/>
    <m/>
    <s v="SIN INICIAR"/>
    <s v="EFECTIVO"/>
    <s v="ABIERTO"/>
    <m/>
  </r>
  <r>
    <n v="688"/>
    <x v="2"/>
    <x v="4"/>
    <s v="Subdirección Administrativa y Financiera"/>
    <m/>
    <s v="2021Fin2020H3"/>
    <n v="1"/>
    <x v="61"/>
    <x v="423"/>
    <m/>
    <s v="_x000a__x000a_Inaplicabilidad de controles establecidos en la Entidad mediante el Manual de Supervisión Contractual de la DNBC adoptado mediante Resolución 066 de 2016, procedimiento PC-GF-10 Registro de obligaciones versión 1, procedimiento PCGF-10 Central de cuentas versión 1."/>
    <s v="_x000a__x000a_Inaplicabilidad de controles establecidos en la Entidad mediante el Manual de Supervisión Contractual de la DNBC adoptado mediante Resolución 066 de 2016, procedimiento PC-GF-10 Registro de obligaciones versión 1, procedimiento PCGF-10 Central de cuentas versión 1."/>
    <s v="Implementar, y Aplicar acciones de supervisión y control de los bienes recibidos y  entregados"/>
    <s v="TI_AC34"/>
    <s v="Ajustar y parametrizar la base de datos donde se lleva el registro de entradas y salidas de inventario"/>
    <s v="Base de datos parametrizada"/>
    <s v="100%"/>
    <d v="2023-12-20T00:00:00"/>
    <d v="2024-03-31T00:00:00"/>
    <n v="15.15"/>
    <s v="18. Gestión de Tecnología e Informática"/>
    <s v="Seguimiento Historico CGR"/>
    <n v="0"/>
    <s v="Acción establecida en el Plan de Mejoramiento suscrito el 15 de enero de 2024 como resultado de la auditoria realizada a la vigencia 2022_x000a__x000a_La acción de mejora finaliza el 31 de marzo de 2024_x000a__x000a_No se evidenció avance._x000a__x000a_No se cumplió con el plazo establecido en la acción de mejora, quedando VENCIDA._x000a__x000a__x000a_"/>
    <n v="0"/>
    <d v="2026-05-11T00:00:00"/>
    <s v="No se evidencia realización de acciones"/>
    <n v="0"/>
    <x v="1"/>
    <d v="2026-05-28T00:00:00"/>
    <n v="0"/>
    <s v="No fue posible identificar evidencias para el presente período de análisis"/>
    <s v="VENCIDA"/>
    <s v="No aplica"/>
    <s v="No aplica"/>
    <s v="No aplica"/>
    <n v="0"/>
    <s v="Sin reporte de información por parte de la primera linea de defensa"/>
    <n v="0"/>
    <n v="46214"/>
    <s v="No se encuentran evidencias de seguimiento"/>
    <n v="0"/>
    <s v="VENCIDO"/>
    <m/>
    <m/>
    <m/>
    <m/>
    <m/>
    <s v="EFECTIVO"/>
    <s v="ABIERTO"/>
    <m/>
    <s v=""/>
    <s v=""/>
    <s v=""/>
    <s v=""/>
    <s v=""/>
    <s v=""/>
    <s v=""/>
    <m/>
    <m/>
    <m/>
    <s v="SIN INICIAR"/>
    <s v="EFECTIVO"/>
    <s v="ABIERTO"/>
    <m/>
    <s v=""/>
    <s v=""/>
    <s v=""/>
    <s v=""/>
    <s v=""/>
    <s v=""/>
    <s v=""/>
    <m/>
    <m/>
    <m/>
    <s v="SIN INICIAR"/>
    <s v="EFECTIVO"/>
    <s v="ABIERTO"/>
    <m/>
  </r>
  <r>
    <n v="689"/>
    <x v="2"/>
    <x v="4"/>
    <s v="Subdirección Administrativa y Financiera"/>
    <m/>
    <s v="2021Fin2020H6"/>
    <n v="1"/>
    <x v="61"/>
    <x v="424"/>
    <m/>
    <s v="Debilidades por parte de la DNBC en el análisis técnico, financiero y económico que dio origen a los Contratos 217, 219, 228 y 229 de 2020. Falta de aplicación de las directrices emanadas por los Órganos de Control."/>
    <s v="Debilidades por parte de la DNBC en el análisis técnico, financiero y económico que dio origen a los Contratos 217, 219, 228 y 229 de 2020. Falta de aplicación de las directrices emanadas por los Órganos de Control."/>
    <s v="Actualización de manuales, procedimientos, formatos y demás documentos que hagan parte de la adquisción de bienes y servicios"/>
    <s v="GC_AC39"/>
    <s v="Taller de socialización semestral del Manual de Contratación."/>
    <s v="Taller de socialización"/>
    <s v="2"/>
    <d v="2023-12-20T00:00:00"/>
    <d v="2024-12-31T00:00:00"/>
    <n v="55.649999999999991"/>
    <s v="15. Gestión Contractual"/>
    <s v="Seguimiento Historico CGR"/>
    <n v="0"/>
    <s v="Acción establecida en el Plan de Mejoramiento suscrito el 15 de enero de 2024 como resultado de la auditoria realizada a la vigencia 2022_x000a__x000a_La acción de mejora finaliza el 31 de diciembre de 2024_x000a__x000a_No se evidenció avance._x000a__x000a_No se cumplió con el plazo establecido en la acción de mejora, quedando VENCIDA._x000a_"/>
    <n v="0"/>
    <d v="2026-05-11T00:00:00"/>
    <s v="No se evidencian soportes de la actividad"/>
    <n v="0"/>
    <x v="1"/>
    <d v="2026-06-08T00:00:00"/>
    <n v="0"/>
    <s v="No fue posible identificar evidencias para el presente período de análisis"/>
    <s v="VENCIDA"/>
    <s v="No aplica"/>
    <s v="No aplica"/>
    <s v="No aplica"/>
    <n v="0"/>
    <s v="Acción establecida en el Plan de Mejoramiento suscrito el 15 de enero de 2024 como resultado de la auditoria realizada a la vigencia 2022_x000a__x000a_La acción de mejora finaliza el 31 de diciembre de 2024_x000a__x000a_No se evidenció avance._x000a__x000a_No se cumplió con el plazo establecido en la acción de mejora, quedando VENCIDA._x000a_"/>
    <n v="0"/>
    <s v="11/07/206"/>
    <s v="No se evidencian soportes de la actividad"/>
    <n v="0"/>
    <s v="VENCIDO"/>
    <m/>
    <m/>
    <m/>
    <m/>
    <m/>
    <s v="EFECTIVO"/>
    <s v="ABIERTO"/>
    <m/>
    <s v=""/>
    <s v=""/>
    <s v=""/>
    <s v=""/>
    <s v=""/>
    <s v=""/>
    <s v=""/>
    <m/>
    <m/>
    <m/>
    <s v="SIN INICIAR"/>
    <s v="EFECTIVO"/>
    <s v="ABIERTO"/>
    <m/>
    <s v=""/>
    <s v=""/>
    <s v=""/>
    <s v=""/>
    <s v=""/>
    <s v=""/>
    <s v=""/>
    <m/>
    <m/>
    <m/>
    <s v="SIN INICIAR"/>
    <s v="EFECTIVO"/>
    <s v="ABIERTO"/>
    <m/>
  </r>
  <r>
    <n v="690"/>
    <x v="2"/>
    <x v="4"/>
    <s v="Subdirección Administrativa y Financiera"/>
    <m/>
    <s v="2021Fin2020H7"/>
    <n v="1"/>
    <x v="61"/>
    <x v="425"/>
    <m/>
    <s v="_x000a_Debilidad en la aplicación de controles en la gestión contractual con ocasión a la etapa pos contractual de los Contratos 174,188, 189, 213, 217, 219, 228, 229, 173 y 218 de 2020, toda vez que la liquidación no se dio conforme lo pactado en los contratos."/>
    <s v="_x000a_Debilidad en la aplicación de controles en la gestión contractual con ocasión a la etapa pos contractual de los Contratos 174,188, 189, 213, 217, 219, 228, 229, 173 y 218 de 2020, toda vez que la liquidación no se dio conforme lo pactado en los contratos."/>
    <s v="Aplicación de controles en el proceso de Gestión Contractual."/>
    <s v="GC_AC39"/>
    <s v="Taller de socialización semestral del Manual de Contratación."/>
    <s v="Taller de socialización"/>
    <n v="2"/>
    <d v="2023-12-20T00:00:00"/>
    <d v="2024-12-31T00:00:00"/>
    <n v="55.649999999999991"/>
    <s v="15. Gestión Contractual"/>
    <s v="Seguimiento Historico CGR"/>
    <n v="0"/>
    <s v="Acción establecida en el Plan de Mejoramiento suscrito el 15 de enero de 2024 como resultado de la auditoria realizada a la vigencia 2022_x000a__x000a_La acción de mejora finaliza el 31 de diciembre de 2024_x000a__x000a_No se evidenció avance._x000a__x000a_No se cumplió con el plazo establecido en la acción de mejora, quedando VENCIDA._x000a_"/>
    <n v="0"/>
    <d v="2026-05-11T00:00:00"/>
    <s v="No se evidencian soportes de la actividad"/>
    <n v="0"/>
    <x v="1"/>
    <d v="2026-05-15T00:00:00"/>
    <n v="0"/>
    <s v="No fue posible identificar evidencias para el presente período de análisis"/>
    <s v="VENCIDA"/>
    <s v="No aplica"/>
    <s v="No aplica"/>
    <s v="No aplica"/>
    <n v="0"/>
    <s v="Acción establecida en el Plan de Mejoramiento suscrito el 15 de enero de 2024 como resultado de la auditoria realizada a la vigencia 2022_x000a__x000a_La acción de mejora finaliza el 31 de diciembre de 2024_x000a__x000a_No se evidenció avance._x000a__x000a_No se cumplió con el plazo establecido en la acción de mejora, quedando VENCIDA._x000a_"/>
    <n v="0"/>
    <s v="11/07/206"/>
    <s v="No se evidencian soportes de la actividad"/>
    <n v="0"/>
    <s v="VENCIDO"/>
    <m/>
    <m/>
    <m/>
    <m/>
    <m/>
    <s v="EFECTIVO"/>
    <s v="ABIERTO"/>
    <m/>
    <s v=""/>
    <s v=""/>
    <s v=""/>
    <s v=""/>
    <s v=""/>
    <s v=""/>
    <s v=""/>
    <m/>
    <m/>
    <m/>
    <s v="SIN INICIAR"/>
    <s v="EFECTIVO"/>
    <s v="ABIERTO"/>
    <m/>
    <s v=""/>
    <s v=""/>
    <s v=""/>
    <s v=""/>
    <s v=""/>
    <s v=""/>
    <s v=""/>
    <m/>
    <m/>
    <m/>
    <s v="SIN INICIAR"/>
    <s v="EFECTIVO"/>
    <s v="ABIERTO"/>
    <m/>
  </r>
  <r>
    <n v="691"/>
    <x v="2"/>
    <x v="4"/>
    <s v="Subdirección Administrativa y Financiera"/>
    <m/>
    <s v="2021DenSIPRH11"/>
    <n v="0"/>
    <x v="62"/>
    <x v="426"/>
    <m/>
    <s v="No se realizó una adecuada planeación contractual para la estructuración de la orden de compra 56640, así como la carencia de control, seguimiento y supervisión en la ejecución contractual. Debilidades en el ejercicio de las funciones precontractuales y contractuales"/>
    <s v="No se realizó una adecuada planeación contractual para la estructuración de la orden de compra 56640, así como la carencia de control, seguimiento y supervisión en la ejecución contractual. Debilidades en el ejercicio de las funciones precontractuales y contractuales"/>
    <s v="Generación de mecanismos de control y seguimiento con relación a la etapa precontractual, contractual y pos contractual"/>
    <s v="GC_AC40"/>
    <s v="Realizar  capacitaciones en la plataforma SECOP II con la participación y contratistas del procesos de gestión contractual, de manera trimestral"/>
    <s v="Capacitaciones"/>
    <n v="4"/>
    <d v="2023-12-20T00:00:00"/>
    <d v="2024-12-31T00:00:00"/>
    <n v="55.649999999999991"/>
    <s v="15. Gestión Contractual"/>
    <s v="Seguimiento Historico CGR"/>
    <n v="0.25"/>
    <s v="Las capacitacion en supervision contractual se realizo de manera exitosa es la sala situacional CITEL para todos los interesados en la entidad (Funcionarios, contratistas, supervisores)"/>
    <s v="https://dnbcgovco-my.sharepoint.com/personal/planeacion_dnbc_gov_co/_layouts/15/onedrive.aspx?id=%2Fpersonal%2Fplaneacion%5Fdnbc%5Fgov%5Fco%2FDocuments%2FDocumentos%20SIGE%2F6%2E%20Planes%2FPLAN%20DE%20MEJORA%2F2026%2F01%2E%20Seguimiento%20Primer%20Trimestre%2F15%2E%20Gesti%C3%B3n%20Contractual%2FGC%5FAC40&amp;viewid=efb70791%2Db8ab%2D49e7%2Db552%2Dd3d4cbe976b9&amp;ct=1777321740236&amp;or=OWA%2DNT%2DMail"/>
    <d v="2026-05-11T00:00:00"/>
    <s v="Se incluye información de capacitación realizada durante el primer trimestre de la vigencia"/>
    <n v="0.25"/>
    <x v="1"/>
    <d v="2026-05-15T00:00:00"/>
    <n v="0"/>
    <s v="Se evidencio que la accion formulada carece de soportes que permitan verificar el cumplimiento de la actividad, toda vez que la accion no fue ejecuta dentro del plazo establecido"/>
    <s v="VENCIDA"/>
    <s v="No aplica"/>
    <s v="No aplica"/>
    <s v="No aplica"/>
    <n v="0.25"/>
    <s v="Las capacitacion en supervision contractual se realizo de manera exitosa es la sala situacional CITEL para todos los interesados en la entidad (Funcionarios, contratistas, supervisores)"/>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información de capacitación realizada durante el primer trimestre de la vigencia"/>
    <n v="0.25"/>
    <s v="VENCIDO"/>
    <m/>
    <m/>
    <m/>
    <m/>
    <m/>
    <s v="EFECTIVO"/>
    <s v="ABIERTO"/>
    <m/>
    <s v=""/>
    <s v=""/>
    <s v=""/>
    <s v=""/>
    <s v=""/>
    <s v=""/>
    <s v=""/>
    <m/>
    <m/>
    <m/>
    <s v="SIN INICIAR"/>
    <s v="EFECTIVO"/>
    <s v="ABIERTO"/>
    <m/>
    <s v=""/>
    <s v=""/>
    <s v=""/>
    <s v=""/>
    <s v=""/>
    <s v=""/>
    <s v=""/>
    <m/>
    <m/>
    <m/>
    <s v="SIN INICIAR"/>
    <s v="EFECTIVO"/>
    <s v="ABIERTO"/>
    <m/>
  </r>
  <r>
    <n v="692"/>
    <x v="2"/>
    <x v="4"/>
    <s v="Subdirección Administrativa y Financiera"/>
    <m/>
    <s v="2021DenSIPRH11"/>
    <n v="0"/>
    <x v="62"/>
    <x v="426"/>
    <m/>
    <s v="No se realizó una adecuada planeación contractual para la estructuración de la orden de compra 56640, así como la carencia de control, seguimiento y supervisión en la ejecución contractual. Debilidades en el ejercicio de las funciones precontractuales y contractuales"/>
    <s v="No se realizó una adecuada planeación contractual para la estructuración de la orden de compra 56640, así como la carencia de control, seguimiento y supervisión en la ejecución contractual. Debilidades en el ejercicio de las funciones precontractuales y contractuales"/>
    <s v="Generación de mecanismos de control y seguimiento con relación a la etapa precontractual, contractual y pos contractual"/>
    <s v="GC_AC39"/>
    <s v="Taller de socialización semestral del Manual de Contratación."/>
    <s v="Taller de socialización"/>
    <n v="2"/>
    <d v="2023-12-20T00:00:00"/>
    <d v="2024-12-31T00:00:00"/>
    <n v="55.649999999999991"/>
    <s v="15. Gestión Contractual"/>
    <s v="Seguimiento Historico CGR"/>
    <n v="0"/>
    <s v="Acción establecida en el Plan de Mejoramiento suscrito el 15 de enero de 2024 como resultado de la auditoria realizada a la vigencia 2022_x000a__x000a_La acción de mejora finaliza el 31 de diciembre de 2024_x000a__x000a_No se evidenció avance._x000a__x000a_No se cumplió con el plazo establecido en la acción de mejora, quedando VENCIDA._x000a_"/>
    <n v="0"/>
    <d v="2026-05-11T00:00:00"/>
    <s v="No se evidencian soportes de la actividad"/>
    <n v="0"/>
    <x v="1"/>
    <d v="2026-05-15T00:00:00"/>
    <n v="0.25"/>
    <s v="Se evidencio que cuenta con un avance pero no cumple con la totalidad de las propuestas dentro del plazo establecido"/>
    <s v="VENCIDA"/>
    <s v="No aplica"/>
    <s v="No aplica"/>
    <s v="No aplica"/>
    <n v="0"/>
    <s v="Acción establecida en el Plan de Mejoramiento suscrito el 15 de enero de 2024 como resultado de la auditoria realizada a la vigencia 2022_x000a__x000a_La acción de mejora finaliza el 31 de diciembre de 2024_x000a__x000a_No se evidenció avance._x000a__x000a_No se cumplió con el plazo establecido en la acción de mejora, quedando VENCIDA._x000a_"/>
    <n v="0"/>
    <s v="11/07/206"/>
    <s v="No se evidencian soportes de la actividad"/>
    <n v="0"/>
    <s v="VENCIDO"/>
    <m/>
    <m/>
    <m/>
    <m/>
    <m/>
    <s v="EFECTIVO"/>
    <s v="ABIERTO"/>
    <m/>
    <s v=""/>
    <s v=""/>
    <s v=""/>
    <s v=""/>
    <s v=""/>
    <s v=""/>
    <s v=""/>
    <m/>
    <m/>
    <m/>
    <s v="SIN INICIAR"/>
    <s v="EFECTIVO"/>
    <s v="ABIERTO"/>
    <m/>
    <s v=""/>
    <s v=""/>
    <s v=""/>
    <s v=""/>
    <s v=""/>
    <s v=""/>
    <s v=""/>
    <m/>
    <m/>
    <m/>
    <s v="SIN INICIAR"/>
    <s v="EFECTIVO"/>
    <s v="ABIERTO"/>
    <m/>
  </r>
  <r>
    <n v="693"/>
    <x v="2"/>
    <x v="4"/>
    <s v="Subdirección Administrativa y Financiera"/>
    <m/>
    <s v="2021DenSIPRH11"/>
    <n v="0"/>
    <x v="62"/>
    <x v="426"/>
    <m/>
    <s v="No se realizó una adecuada planeación contractual para la estructuración de la orden de compra 56640, así como la carencia de control, seguimiento y supervisión en la ejecución contractual. Debilidades en el ejercicio de las funciones precontractuales y contractuales"/>
    <s v="No se realizó una adecuada planeación contractual para la estructuración de la orden de compra 56640, así como la carencia de control, seguimiento y supervisión en la ejecución contractual. Debilidades en el ejercicio de las funciones precontractuales y contractuales"/>
    <s v="Generación de mecanismos de control y seguimiento con relación a la etapa precontractual, contractual y pos contractual"/>
    <s v="GC_AC35"/>
    <s v="Realizar seguimiento mensual al cumplimiento del PAA relacionado la totalidad de las necesidades así como los cronogramas de los procesos de selección en curso, y presentarlo a la Alta Dirección y al comité de contratación para la respectiva toma de decisiones."/>
    <s v="Seguimiento mensual"/>
    <n v="13"/>
    <d v="2023-12-20T00:00:00"/>
    <d v="2025-01-31T00:00:00"/>
    <n v="60.150000000000006"/>
    <s v="15. Gestión Contractual"/>
    <s v="Seguimiento Historico CGR"/>
    <n v="0"/>
    <s v="Acción establecida en el Plan de Mejoramiento suscrito el 12 de enero de 2024 como resultado de la auditoría realizada a la vigencia 2022._x000a__x000a_La acción de mejora finalizó el 31 de enero de 2025_x000a__x000a_No se cargaron evidencias en el repositorio relacionada con las Actas del Comite de contratacion._x000a__x000a_No se cumplió con el plazo establecido en la acción de mejora, quedando VENCIDA._x000a__x000a_"/>
    <n v="0"/>
    <d v="2026-05-11T00:00:00"/>
    <s v="No se evidencian soportes de la actividad"/>
    <n v="0"/>
    <x v="1"/>
    <d v="2026-05-15T00:00:00"/>
    <n v="0"/>
    <s v="No fue posible identificar evidencias para el presente período de análisis"/>
    <s v="VENCIDA"/>
    <s v="No aplica"/>
    <s v="No aplica"/>
    <s v="No aplica"/>
    <n v="0"/>
    <s v="Acción establecida en el Plan de Mejoramiento suscrito el 12 de enero de 2024 como resultado de la auditoría realizada a la vigencia 2022._x000a__x000a_La acción de mejora finalizó el 31 de enero de 2025_x000a__x000a_No se cargaron evidencias en el repositorio relacionada con las Actas del Comite de contratacion._x000a__x000a_No se cumplió con el plazo establecido en la acción de mejora, quedando VENCIDA._x000a_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adjunta seguimiento al PAA. No se reporta socialización con alta dirección"/>
    <n v="0.5"/>
    <s v="VENCIDO"/>
    <m/>
    <m/>
    <m/>
    <m/>
    <m/>
    <s v="EFECTIVO"/>
    <s v="ABIERTO"/>
    <m/>
    <s v=""/>
    <s v=""/>
    <s v=""/>
    <s v=""/>
    <s v=""/>
    <s v=""/>
    <s v=""/>
    <m/>
    <m/>
    <m/>
    <s v="SIN INICIAR"/>
    <s v="EFECTIVO"/>
    <s v="ABIERTO"/>
    <m/>
    <s v=""/>
    <s v=""/>
    <s v=""/>
    <s v=""/>
    <s v=""/>
    <s v=""/>
    <s v=""/>
    <m/>
    <m/>
    <m/>
    <s v="SIN INICIAR"/>
    <s v="EFECTIVO"/>
    <s v="ABIERTO"/>
    <m/>
  </r>
  <r>
    <n v="694"/>
    <x v="2"/>
    <x v="4"/>
    <s v="Subdirección Administrativa y Financiera"/>
    <m/>
    <s v="2021DenSIPRH11"/>
    <n v="0"/>
    <x v="62"/>
    <x v="426"/>
    <m/>
    <s v="No se realizó una adecuada planeación contractual para la estructuración de la orden de compra 56640, así como la carencia de control, seguimiento y supervisión en la ejecución contractual. Debilidades en el ejercicio de las funciones precontractuales y contractuales"/>
    <s v="No se realizó una adecuada planeación contractual para la estructuración de la orden de compra 56640, así como la carencia de control, seguimiento y supervisión en la ejecución contractual. Debilidades en el ejercicio de las funciones precontractuales y contractuales"/>
    <s v="Generación de mecanismos de control y seguimiento con relación a la etapa precontractual, contractual y pos contractual"/>
    <s v="GF_AC36"/>
    <s v="Realizar el seguimiento de la ejecución presupuestal de los gastos de funcionamiento (Semáforo) y los gastos de inversión (Cadena de Valor) en forma mensual y  presentarlo a la Alta Dirección y al comité de contratación para realizar el seguimiento y   evaluar los procesos contractuales  que no se hallan adelantado y los que están curso. "/>
    <s v="Seguimiento mensual"/>
    <n v="13"/>
    <d v="2023-12-20T00:00:00"/>
    <d v="2025-01-31T00:00:00"/>
    <n v="60.150000000000006"/>
    <s v="13. Gestión Financiera"/>
    <s v="Seguimiento Historico CGR"/>
    <n v="1"/>
    <s v="Acción establecida en el Plan de Mejoramiento suscrito el 15 de enero de 2024 como resultado de la auditoria realizada a la vigencia 2022_x000a__x000a_La acción de mejora finalizó el 31 de enero de 2025_x000a__x000a_Se evidenció la existencia de informes de seguimiento a la ejecución presupuestal correspondientes al periodo comprendido entre junio y diciembre de 2025, así como las actas e informes generados en el marco de dicho seguimiento._x000a__x000a_Por lo anterior, la acción de mejora se encuentra cumplida._x000a_"/>
    <s v="https://dnbcgovco-my.sharepoint.com/:f:/g/personal/planeacion_dnbc_gov_co/IgAKPZEalRp3T7O44VwZjBLlARF86VpmllJA36VR9-2qDG8?e=W6XaGX"/>
    <d v="2026-05-11T00:00:00"/>
    <s v="Se incluye información presentada en comité directivo de seguimiento a la ejecución presupuestal del primer trimestre"/>
    <n v="1"/>
    <x v="2"/>
    <d v="2026-05-15T00:00:00"/>
    <n v="0.3"/>
    <s v="se evidencia seguimiento a las ejecuciones presupuestales tanto de inversion como de funcionamiento correspondiente al l I trimestre 2026 y enviado al comite directiv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5 de enero de 2024 como resultado de la auditoria realizada a la vigencia 2022_x000a__x000a_La acción de mejora finalizó el 31 de enero de 2025_x000a__x000a_Se evidenció la existencia de informes de seguimiento a la ejecución presupuestal correspondientes al periodo comprendido entre ENERO A JUNIO de 2025._x000a_Por lo anterior, la acción de mejora se encuentra cumplida._x000a_"/>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695"/>
    <x v="2"/>
    <x v="4"/>
    <s v="Dirección General"/>
    <m/>
    <s v="2021DenSIPRH11"/>
    <n v="1"/>
    <x v="62"/>
    <x v="426"/>
    <m/>
    <s v="No se realizó una adecuada planeación contractual para la estructuración de la orden de compra 56640, así como la carencia de control, seguimiento y supervisión en la ejecución contractual. Debilidades en el ejercicio de las funciones precontractuales y contractuales"/>
    <s v="No se realizó una adecuada planeación contractual para la estructuración de la orden de compra 56640, así como la carencia de control, seguimiento y supervisión en la ejecución contractual. Debilidades en el ejercicio de las funciones precontractuales y contractuales"/>
    <s v="Generación de mecanismos de control y seguimiento con relación a la etapa precontractual, contractual y pos contractual"/>
    <s v="PE_A9"/>
    <s v="Diseñar circular mediante la cual se establezcan fechas y requisitos para gestionar Vigencias Futuras por parte de la Entidad"/>
    <s v="Circular remitida"/>
    <n v="1"/>
    <d v="2023-12-20T00:00:00"/>
    <d v="2024-06-30T00:00:00"/>
    <n v="28.5"/>
    <s v="01. Planeación Estratégica"/>
    <s v="Seguimiento Historico CGR"/>
    <n v="1"/>
    <s v="Acción establecida en el Plan de Mejoramiento suscrito el 15 de enero de 2024 como resultado de la auditoria realizada a la vigencia 2022_x000a__x000a_La acción de mejora finaliza el 30 de junio de 2024_x000a__x000a_Acción cumplida en el primer semestre de la vigencia 2024._x000a__x000a_Por lo anterior, la acción de mejora se encuentra cumplida."/>
    <n v="0"/>
    <d v="2026-05-11T00:00:00"/>
    <s v="Cumplida en seguimiento diciembre 2025"/>
    <n v="1"/>
    <x v="2"/>
    <d v="2026-05-29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5 de enero de 2024 como resultado de la auditoria realizada a la vigencia 2022_x000a__x000a_La acción de mejora finaliza el 30 de junio de 2024_x000a__x000a_Acción cumplida en el primer semestre de la vigencia 2024._x000a__x000a_Por lo anterior, la acción de mejora se encuentra cumplida."/>
    <s v="https://dnbcgovco-my.sharepoint.com/my?id=%2Fpersonal%2Fplaneacion%5Fdnbc%5Fgov%5Fco%2FDocuments%2FDocumentos%20SIGE%2F6%2E%20Planes%2FPLAN%20DE%20MEJORA%2F2026%2F02%2E%20Seguimiento%20Segundo%20Trimestre%2F01%2E%20Planeaci%C3%B3n%20Estrat%C3%A9gica&amp;viewid=efb70791%2Db8ab%2D49e7%2Db552%2Dd3d4cbe976b9"/>
    <n v="46213"/>
    <s v="Cumplida en seguimiento diciembre 2025"/>
    <n v="1"/>
    <s v="CUMPLIDO"/>
    <d v="2026-08-10T00:00:00"/>
    <m/>
    <m/>
    <m/>
    <m/>
    <s v="EFECTIVO"/>
    <s v="ABIERTO"/>
    <m/>
    <s v=""/>
    <s v=""/>
    <s v=""/>
    <s v=""/>
    <s v=""/>
    <s v=""/>
    <s v=""/>
    <m/>
    <m/>
    <m/>
    <s v="SIN INICIAR"/>
    <s v="EFECTIVO"/>
    <s v="ABIERTO"/>
    <m/>
    <s v=""/>
    <s v=""/>
    <s v=""/>
    <s v=""/>
    <s v=""/>
    <s v=""/>
    <s v=""/>
    <m/>
    <m/>
    <m/>
    <s v="SIN INICIAR"/>
    <s v="EFECTIVO"/>
    <s v="ABIERTO"/>
    <m/>
  </r>
  <r>
    <n v="696"/>
    <x v="2"/>
    <x v="4"/>
    <s v="Dirección General"/>
    <m/>
    <s v="2021DenSIPRH11"/>
    <n v="0"/>
    <x v="62"/>
    <x v="426"/>
    <m/>
    <s v="No se realizó una adecuada planeación contractual para la estructuración de la orden de compra 56640, así como la carencia de control, seguimiento y supervisión en la ejecución contractual. Debilidades en el ejercicio de las funciones precontractuales y contractuales"/>
    <s v="No se realizó una adecuada planeación contractual para la estructuración de la orden de compra 56640, así como la carencia de control, seguimiento y supervisión en la ejecución contractual. Debilidades en el ejercicio de las funciones precontractuales y contractuales"/>
    <s v="Generación de mecanismos de control y seguimiento con relación a la etapa precontractual, contractual y pos contractual"/>
    <s v="PE_A10"/>
    <s v="Realizar seguimiento a la circular vigencia futuras  y presentarlo al Comité de Contratación para la toma de decisiones"/>
    <s v="Seguimiento realizado y socializado"/>
    <n v="7"/>
    <d v="2023-12-20T00:00:00"/>
    <d v="2025-01-31T00:00:00"/>
    <n v="60.150000000000006"/>
    <s v="01. Planeación Estratégica"/>
    <s v="Seguimiento Historico CGR"/>
    <n v="1"/>
    <s v="Acción establecida en el Plan de Mejoramiento suscrito el 15 de enero de 2024 como resultado de la auditoria realizada a la vigencia 2022_x000a__x000a_La acción de mejora finalizó el 31 de enero de 2025_x000a__x000a_Se evidenció el registro de actas de reunión y de información presentadas ante la Alta Dirección._x000a__x000a_Por lo anterior, la acción de mejora se encuentra cumplida._x000a_"/>
    <n v="0"/>
    <d v="2026-05-11T00:00:00"/>
    <s v="Cumplida en seguimiento diciembre 2025"/>
    <n v="1"/>
    <x v="2"/>
    <d v="2026-06-0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5 de enero de 2024 como resultado de la auditoria realizada a la vigencia 2022_x000a__x000a_La acción de mejora finalizó el 31 de enero de 2025_x000a__x000a_Se evidenció el registro de actas de reunión y de información presentadas ante la Alta Dirección._x000a__x000a_Por lo anterior, la acción de mejora se encuentra cumplida._x000a_"/>
    <s v="https://dnbcgovco-my.sharepoint.com/my?id=%2Fpersonal%2Fplaneacion%5Fdnbc%5Fgov%5Fco%2FDocuments%2FDocumentos%20SIGE%2F6%2E%20Planes%2FPLAN%20DE%20MEJORA%2F2026%2F02%2E%20Seguimiento%20Segundo%20Trimestre%2F01%2E%20Planeaci%C3%B3n%20Estrat%C3%A9gica&amp;viewid=efb70791%2Db8ab%2D49e7%2Db552%2Dd3d4cbe976b9"/>
    <n v="46213"/>
    <s v="Cumplida en seguimiento diciembre 2025"/>
    <n v="1"/>
    <s v="CUMPLIDO"/>
    <d v="2026-08-10T00:00:00"/>
    <m/>
    <m/>
    <m/>
    <m/>
    <s v="EFECTIVO"/>
    <s v="ABIERTO"/>
    <m/>
    <s v=""/>
    <s v=""/>
    <s v=""/>
    <s v=""/>
    <s v=""/>
    <s v=""/>
    <s v=""/>
    <m/>
    <m/>
    <m/>
    <s v="SIN INICIAR"/>
    <s v="EFECTIVO"/>
    <s v="ABIERTO"/>
    <m/>
    <s v=""/>
    <s v=""/>
    <s v=""/>
    <s v=""/>
    <s v=""/>
    <s v=""/>
    <s v=""/>
    <m/>
    <m/>
    <m/>
    <s v="SIN INICIAR"/>
    <s v="EFECTIVO"/>
    <s v="ABIERTO"/>
    <m/>
  </r>
  <r>
    <n v="697"/>
    <x v="2"/>
    <x v="4"/>
    <s v="Subdirección Administrativa y Financiera"/>
    <m/>
    <s v="2021DenSIPRH11"/>
    <n v="0"/>
    <x v="62"/>
    <x v="426"/>
    <m/>
    <s v="No se realizó una adecuada planeación contractual para la estructuración de la orden de compra 56640, así como la carencia de control, seguimiento y supervisión en la ejecución contractual. Debilidades en el ejercicio de las funciones precontractuales y contractuales"/>
    <s v="No se realizó una adecuada planeación contractual para la estructuración de la orden de compra 56640, así como la carencia de control, seguimiento y supervisión en la ejecución contractual. Debilidades en el ejercicio de las funciones precontractuales y contractuales"/>
    <s v="Generación de mecanismos de control y seguimiento con relación a la etapa precontractual, contractual y pos contractual"/>
    <s v="GA_AC38"/>
    <s v="Realizar la solicitud para llevar a cabo la compra o contratación de un software de inventarios que cumpla con todos los requerimientos técnicos necesarios para la gestión de los inventarios de la DNBC."/>
    <s v="Solicitud realizada"/>
    <s v="100%"/>
    <d v="2023-12-20T00:00:00"/>
    <d v="2024-03-31T00:00:00"/>
    <n v="15.15"/>
    <s v="14. Gestión Administrativa"/>
    <s v="Seguimiento Historico CGR"/>
    <n v="1"/>
    <s v="Se esta manejando una prueba piloto SIIF NACIÓN"/>
    <s v="https://dnbcgovco-my.sharepoint.com/:f:/g/personal/planeacion_dnbc_gov_co/IgCRZcMJNSF2TarjsSj4cI7MAZacCrfwapn9mvSFgxq2ggk?e=eG6vUe"/>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muestra proceso que se esta llevando para el manejo de la prueba piloto SIIF NACIÓN "/>
    <s v="https://dnbcgovco-my.sharepoint.com/:f:/g/personal/planeacion_dnbc_gov_co/IgD2N8SIKzumSbEdKQhd4sLJAWycxpWSPKukOyNttGGbuhA?e=cfEjsJ"/>
    <s v="11/07/206"/>
    <s v="Se remite información sobre las gestiones adelantadas para la implementación del modulo siif nacion"/>
    <n v="0.3"/>
    <s v="EN EJECUCIÓN"/>
    <m/>
    <m/>
    <m/>
    <m/>
    <m/>
    <s v="EFECTIVO"/>
    <s v="ABIERTO"/>
    <m/>
    <s v=""/>
    <s v=""/>
    <s v=""/>
    <s v=""/>
    <s v=""/>
    <s v=""/>
    <s v=""/>
    <m/>
    <m/>
    <m/>
    <s v="SIN INICIAR"/>
    <s v="EFECTIVO"/>
    <s v="ABIERTO"/>
    <m/>
    <s v=""/>
    <s v=""/>
    <s v=""/>
    <s v=""/>
    <s v=""/>
    <s v=""/>
    <s v=""/>
    <m/>
    <m/>
    <m/>
    <s v="SIN INICIAR"/>
    <s v="EFECTIVO"/>
    <s v="ABIERTO"/>
    <m/>
  </r>
  <r>
    <n v="698"/>
    <x v="2"/>
    <x v="4"/>
    <s v="Subdirección Administrativa y Financiera"/>
    <m/>
    <s v="2021DenSIPRH11"/>
    <n v="0"/>
    <x v="62"/>
    <x v="426"/>
    <m/>
    <n v="0"/>
    <n v="0"/>
    <s v="Generación de mecanismos de control y seguimiento con relación a la etapa precontractual, contractual y pos contractual"/>
    <s v="TI_AC34"/>
    <s v="Ajustar y parametrizar la base de datos donde se lleva el registro de entradas y salidas de inventario"/>
    <s v="Base de datos parametrizada"/>
    <s v="100%"/>
    <d v="2023-12-20T00:00:00"/>
    <d v="2024-03-31T00:00:00"/>
    <n v="15.15"/>
    <s v="18. Gestión de Tecnología e Informática"/>
    <s v="Seguimiento Historico CGR"/>
    <n v="0"/>
    <s v="Acción establecida en el Plan de Mejoramiento suscrito el 15 de enero de 2024 como resultado de la auditoria realizada a la vigencia 2022_x000a__x000a_La acción de mejora finaliza el 31 de marzo de 2024_x000a__x000a_No se evidenció avance._x000a__x000a_No se cumplió con el plazo establecido en la acción de mejora, quedando VENCIDA._x000a__x000a__x000a_"/>
    <n v="0"/>
    <d v="2026-05-11T00:00:00"/>
    <s v="No se evidencia realización de acciones"/>
    <n v="0"/>
    <x v="1"/>
    <d v="2026-05-28T00:00:00"/>
    <n v="0"/>
    <s v="No fue posible identificar evidencias para el presente período de análisis"/>
    <s v="VENCIDA"/>
    <s v="No aplica"/>
    <s v="No aplica"/>
    <s v="No aplica"/>
    <n v="0"/>
    <s v="Sin reporte de información por parte de la primera linea de defensa"/>
    <n v="0"/>
    <n v="46214"/>
    <s v="No se encuentran evidencias de seguimiento"/>
    <n v="0"/>
    <s v="VENCIDO"/>
    <m/>
    <m/>
    <m/>
    <m/>
    <m/>
    <s v="EFECTIVO"/>
    <s v="ABIERTO"/>
    <m/>
    <s v=""/>
    <s v=""/>
    <s v=""/>
    <s v=""/>
    <s v=""/>
    <s v=""/>
    <s v=""/>
    <m/>
    <m/>
    <m/>
    <s v="SIN INICIAR"/>
    <s v="EFECTIVO"/>
    <s v="ABIERTO"/>
    <m/>
    <s v=""/>
    <s v=""/>
    <s v=""/>
    <s v=""/>
    <s v=""/>
    <s v=""/>
    <s v=""/>
    <m/>
    <m/>
    <m/>
    <s v="SIN INICIAR"/>
    <s v="EFECTIVO"/>
    <s v="ABIERTO"/>
    <m/>
  </r>
  <r>
    <n v="699"/>
    <x v="2"/>
    <x v="6"/>
    <s v="Subdirección estrategica"/>
    <m/>
    <s v="2023DenCom171H1"/>
    <m/>
    <x v="63"/>
    <x v="427"/>
    <s v="GESTIÓN DEL CONOCIMIENTO Y LA INNOVACIÓN"/>
    <s v="•Incumplimiento de los deberes del Comodatario y Comodante._x000a_•Deficiencias en planeación y seguimiento contractual por parte del DNBC._x000a_•Deficiencias en el ejercicio supervisor del Contrato 171 de 2018, por falta de gestión del seguimiento supervisor para el cumplimiento del objeto contractual lo que constituye falta en la planeación, ejecución y finalización."/>
    <s v="•Incumplimiento de los deberes del Comodatario y Comodante._x000a_•Deficiencias en planeación y seguimiento contractual por parte del DNBC._x000a_•Deficiencias en el ejercicio supervisor del Contrato 171 de 2018, por falta de gestión del seguimiento supervisor para el cumplimiento del objeto contractual lo que constituye falta en la planeación, ejecución y finalización."/>
    <s v="Generación de mecanismos de control y seguimiento con relación a ls supervisión y liquidación de los comodatos."/>
    <s v="FB_AC10"/>
    <s v="Informar a la Alcaldía la finalización del Contrato de comodato No. 171 de 2018"/>
    <s v="Oficio firmado por el Ordenador del Gasto"/>
    <s v="100%"/>
    <d v="2024-06-18T00:00:00"/>
    <d v="2024-07-18T00:00:00"/>
    <n v="4.5"/>
    <s v="08. Fortalecimiento Bomberil "/>
    <s v="Seguimiento Historico CGR"/>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s v="https://dnbcgovco-my.sharepoint.com/:f:/g/personal/planeacion_dnbc_gov_co/IgDXNHpy7oLsTo_k1pBYTEA_AXkQuekeDuYRfMOd3hOKrho?e=FZVMrN"/>
    <d v="2026-05-11T00:00:00"/>
    <s v="Se incluyen evidencias de finalización de contrato "/>
    <n v="1"/>
    <x v="2"/>
    <d v="2026-06-08T00:00:00"/>
    <n v="1"/>
    <s v="Se reporta la totalidad de las evidencias correspondientes al Contrato No. 171 de 2018, relacionadas con la gestión realizada ante la Alcaldía, el inicio del proceso de investigación contractual y la liquidación del contrato. Asimismo, se evidencia que dicha investigación fue cerrada por la Dirección Nacional de Bomberos de Colombia (DNBC), mediante el radicado No. 2025EE0072181 del 1 de abril de 2025, con lo cual se acredita el cierre de las actuaciones adelantada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s v="https://dnbcgovco-my.sharepoint.com/:f:/g/personal/planeacion_dnbc_gov_co/IgB9Ce_EEUPeQKbT-vONwIYYAaBhO4971ryBokMneS8spCE?e=IxPtR4"/>
    <n v="46213"/>
    <s v="Se incluyen evidencias de finalización de contrato "/>
    <n v="1"/>
    <s v="CUMPLIDO"/>
    <m/>
    <m/>
    <m/>
    <m/>
    <m/>
    <s v="EFECTIVO"/>
    <s v="ABIERTO"/>
    <m/>
    <s v=""/>
    <s v=""/>
    <s v=""/>
    <s v=""/>
    <s v=""/>
    <s v=""/>
    <s v=""/>
    <m/>
    <m/>
    <m/>
    <s v="SIN INICIAR"/>
    <s v="EFECTIVO"/>
    <s v="ABIERTO"/>
    <m/>
    <s v=""/>
    <s v=""/>
    <s v=""/>
    <s v=""/>
    <s v=""/>
    <s v=""/>
    <s v=""/>
    <m/>
    <m/>
    <m/>
    <s v="SIN INICIAR"/>
    <s v="EFECTIVO"/>
    <s v="ABIERTO"/>
    <m/>
  </r>
  <r>
    <n v="700"/>
    <x v="2"/>
    <x v="6"/>
    <s v="Subdirección estrategica"/>
    <m/>
    <s v="2023DenCom171H1"/>
    <m/>
    <x v="63"/>
    <x v="427"/>
    <s v="GESTIÓN DEL CONOCIMIENTO Y LA INNOVACIÓN"/>
    <s v="•Incumplimiento de los deberes del Comodatario y Comodante._x000a_•Deficiencias en planeación y seguimiento contractual por parte del DNBC._x000a_•Deficiencias en el ejercicio supervisor del Contrato 171 de 2018, por falta de gestión del seguimiento supervisor para el cumplimiento del objeto contractual lo que constituye falta en la planeación, ejecución y finalización."/>
    <s v="•Incumplimiento de los deberes del Comodatario y Comodante._x000a_•Deficiencias en planeación y seguimiento contractual por parte del DNBC._x000a_•Deficiencias en el ejercicio supervisor del Contrato 171 de 2018, por falta de gestión del seguimiento supervisor para el cumplimiento del objeto contractual lo que constituye falta en la planeación, ejecución y finalización."/>
    <s v="Generación de mecanismos de control y seguimiento con relación a ls supervisión y liquidación de los comodatos."/>
    <s v="FB_AC11"/>
    <s v="Visita técnica del supervisor del contrato para la recepción del Vehículo"/>
    <s v="Visita tecnica"/>
    <s v="100%"/>
    <d v="2024-07-01T00:00:00"/>
    <d v="2024-07-30T00:00:00"/>
    <n v="4.3500000000000005"/>
    <s v="08. Fortalecimiento Bomberil "/>
    <s v="Seguimiento Historico CGR"/>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s v="https://dnbcgovco-my.sharepoint.com/:f:/g/personal/planeacion_dnbc_gov_co/IgDXNHpy7oLsTo_k1pBYTEA_AXkQuekeDuYRfMOd3hOKrho?e=FZVMrN"/>
    <d v="2026-05-11T00:00:00"/>
    <s v="Se incluyen evidencias de finalización de contrato. Se incluye carpeta donde se evidencia visita técnica realizada en el mes de julio y agosto de 2024"/>
    <n v="1"/>
    <x v="2"/>
    <d v="2026-06-08T00:00:00"/>
    <n v="1"/>
    <s v="Se evidencia la finalización del Contrato de Comodato No. 171 de 2018, mediante la comunicación formal remitida por la Dirección Nacional de Bomberos de Colombia a la Alcaldía de Magangué, informando el vencimiento y terminación del vínculo contractual. Así mismo, se aportan soportes asociados al proceso de cierre, entre ellos el acta de liquidación, las comunicaciones oficiales y las actuaciones administrativas adelantadas para formalizar la terminación del contrato y la suscripción de un nuevo comodato. La evidencia presentada permite verificar la ejecución de la acción correctiva formulada y el cumplimiento del compromiso establecido en el plan de mejoramient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n v="0"/>
    <n v="46213"/>
    <s v="Acción reportada con cumplimiento en el primer trimestre"/>
    <n v="1"/>
    <s v="CUMPLIDO"/>
    <m/>
    <m/>
    <m/>
    <m/>
    <m/>
    <s v="EFECTIVO"/>
    <s v="ABIERTO"/>
    <m/>
    <s v=""/>
    <s v=""/>
    <s v=""/>
    <s v=""/>
    <s v=""/>
    <s v=""/>
    <s v=""/>
    <m/>
    <m/>
    <m/>
    <s v="SIN INICIAR"/>
    <s v="EFECTIVO"/>
    <s v="ABIERTO"/>
    <m/>
    <s v=""/>
    <s v=""/>
    <s v=""/>
    <s v=""/>
    <s v=""/>
    <s v=""/>
    <s v=""/>
    <m/>
    <m/>
    <m/>
    <s v="SIN INICIAR"/>
    <s v="EFECTIVO"/>
    <s v="ABIERTO"/>
    <m/>
  </r>
  <r>
    <n v="701"/>
    <x v="2"/>
    <x v="6"/>
    <s v="Subdirección estrategica"/>
    <m/>
    <s v="2023DenCom171H1"/>
    <m/>
    <x v="63"/>
    <x v="427"/>
    <s v="GESTIÓN DEL CONOCIMIENTO Y LA INNOVACIÓN"/>
    <s v="•Incumplimiento de los deberes del Comodatario y Comodante._x000a_•Deficiencias en planeación y seguimiento contractual por parte del DNBC._x000a_•Deficiencias en el ejercicio supervisor del Contrato 171 de 2018, por falta de gestión del seguimiento supervisor para el cumplimiento del objeto contractual lo que constituye falta en la planeación, ejecución y finalización."/>
    <s v="•Incumplimiento de los deberes del Comodatario y Comodante._x000a_•Deficiencias en planeación y seguimiento contractual por parte del DNBC._x000a_•Deficiencias en el ejercicio supervisor del Contrato 171 de 2018, por falta de gestión del seguimiento supervisor para el cumplimiento del objeto contractual lo que constituye falta en la planeación, ejecución y finalización."/>
    <s v="Generación de mecanismos de control y seguimiento con relación a ls supervisión y liquidación de los comodatos."/>
    <s v="FB_AC12"/>
    <s v="Realizar el acta de liquidación  del Contrato de Comodato No.171 de 2018"/>
    <s v="Acta de Liquidación"/>
    <s v="100%"/>
    <d v="2024-08-01T00:00:00"/>
    <d v="2024-08-30T00:00:00"/>
    <n v="4.3500000000000005"/>
    <s v="08. Fortalecimiento Bomberil "/>
    <s v="Seguimiento Historico CGR"/>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s v="https://dnbcgovco-my.sharepoint.com/:f:/g/personal/planeacion_dnbc_gov_co/IgDXNHpy7oLsTo_k1pBYTEA_AXkQuekeDuYRfMOd3hOKrho?e=FZVMrN"/>
    <d v="2026-05-11T00:00:00"/>
    <s v="Se incluyen evidencias de finalización de contrato "/>
    <n v="1"/>
    <x v="2"/>
    <d v="2026-06-08T00:00:00"/>
    <n v="1"/>
    <s v="Se evidencia la realización de la visita técnica por parte del supervisor del contrato para la recepción del vehículo objeto del Contrato de Comodato No. 171 de 2018. Como soporte, se aportan las evidencias relacionadas con la finalización y liquidación del contrato, las comunicaciones remitidas a la Alcaldía de Magangué y los documentos que dan cuenta de las actividades de verificación y recepción adelantadas durante los meses de julio y agosto de 2024. La evidencia presentada permite verificar la ejecución de la acción correctiva formulada y el cumplimiento de las actividades establecidas en el plan de mejoramient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n v="0"/>
    <n v="46213"/>
    <s v="Acción reportada con cumplimiento en el primer trimestre"/>
    <n v="1"/>
    <s v="CUMPLIDO"/>
    <m/>
    <m/>
    <m/>
    <m/>
    <m/>
    <s v="EFECTIVO"/>
    <s v="ABIERTO"/>
    <m/>
    <s v=""/>
    <s v=""/>
    <s v=""/>
    <s v=""/>
    <s v=""/>
    <s v=""/>
    <s v=""/>
    <m/>
    <m/>
    <m/>
    <s v="SIN INICIAR"/>
    <s v="EFECTIVO"/>
    <s v="ABIERTO"/>
    <m/>
    <s v=""/>
    <s v=""/>
    <s v=""/>
    <s v=""/>
    <s v=""/>
    <s v=""/>
    <s v=""/>
    <m/>
    <m/>
    <m/>
    <s v="SIN INICIAR"/>
    <s v="EFECTIVO"/>
    <s v="ABIERTO"/>
    <m/>
  </r>
  <r>
    <n v="702"/>
    <x v="2"/>
    <x v="6"/>
    <s v="Subdirección estrategica"/>
    <m/>
    <s v="2023DenCom171H1"/>
    <m/>
    <x v="63"/>
    <x v="427"/>
    <s v="GESTIÓN DEL CONOCIMIENTO Y LA INNOVACIÓN"/>
    <s v="•Incumplimiento de los deberes del Comodatario y Comodante._x000a_•Deficiencias en planeación y seguimiento contractual por parte del DNBC._x000a_•Deficiencias en el ejercicio supervisor del Contrato 171 de 2018, por falta de gestión del seguimiento supervisor para el cumplimiento del objeto contractual lo que constituye falta en la planeación, ejecución y finalización."/>
    <s v="•Incumplimiento de los deberes del Comodatario y Comodante._x000a_•Deficiencias en planeación y seguimiento contractual por parte del DNBC._x000a_•Deficiencias en el ejercicio supervisor del Contrato 171 de 2018, por falta de gestión del seguimiento supervisor para el cumplimiento del objeto contractual lo que constituye falta en la planeación, ejecución y finalización."/>
    <s v="Generación de mecanismos de control y seguimiento con relación a ls supervisión y liquidación de los comodatos."/>
    <s v="FB_AC13"/>
    <s v="Realizar la resolución de adjudicación o comodato del carro tanque cisterna al CB de Mangangue Bolivar"/>
    <s v="Resolución de Adjudicación o Contrato de Comodato"/>
    <s v="100%"/>
    <d v="2024-09-01T00:00:00"/>
    <d v="2024-09-30T00:00:00"/>
    <n v="4.3500000000000005"/>
    <s v="08. Fortalecimiento Bomberil / 15. Gestión Contractual"/>
    <s v="Seguimiento Historico CGR"/>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s v="https://dnbcgovco-my.sharepoint.com/:f:/g/personal/planeacion_dnbc_gov_co/IgDXNHpy7oLsTo_k1pBYTEA_AXkQuekeDuYRfMOd3hOKrho?e=FZVMrN"/>
    <d v="2026-05-11T00:00:00"/>
    <s v="Se incluyen documentos correspondientes al comodato 196 de 2024"/>
    <n v="1"/>
    <x v="2"/>
    <d v="2026-06-08T00:00:00"/>
    <n v="1"/>
    <s v="Se evidencia la elaboración y formalización del Acta de Liquidación del Contrato de Comodato No. 171 de 2018, dando cumplimiento a la acción correctiva formulada. No obstante, de acuerdo con el seguimiento registrado, la liquidación se realizó de manera extemporánea respecto al plazo inicialmente establecido. Sin perjuicio de ello, la evidencia aportada permite validar la ejecución de la acción correctiva y el cierre de la situación identificada en el hallazg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n v="0"/>
    <n v="46213"/>
    <s v="Acción reportada con cumplimiento en el primer trimestre"/>
    <n v="1"/>
    <s v="CUMPLIDO"/>
    <m/>
    <m/>
    <m/>
    <m/>
    <m/>
    <s v="EFECTIVO"/>
    <s v="ABIERTO"/>
    <m/>
    <s v=""/>
    <s v=""/>
    <s v=""/>
    <s v=""/>
    <s v=""/>
    <s v=""/>
    <s v=""/>
    <m/>
    <m/>
    <m/>
    <s v="SIN INICIAR"/>
    <s v="EFECTIVO"/>
    <s v="ABIERTO"/>
    <m/>
    <s v=""/>
    <s v=""/>
    <s v=""/>
    <s v=""/>
    <s v=""/>
    <s v=""/>
    <s v=""/>
    <m/>
    <m/>
    <m/>
    <s v="SIN INICIAR"/>
    <s v="EFECTIVO"/>
    <s v="ABIERTO"/>
    <m/>
  </r>
  <r>
    <n v="703"/>
    <x v="2"/>
    <x v="6"/>
    <s v="Subdirección estrategica"/>
    <m/>
    <s v="2023DenCom171H1"/>
    <m/>
    <x v="63"/>
    <x v="427"/>
    <s v="GESTIÓN DEL CONOCIMIENTO Y LA INNOVACIÓN"/>
    <s v="•Incumplimiento de los deberes del Comodatario y Comodante._x000a_•Deficiencias en planeación y seguimiento contractual por parte del DNBC._x000a_•Deficiencias en el ejercicio supervisor del Contrato 171 de 2018, por falta de gestión del seguimiento supervisor para el cumplimiento del objeto contractual lo que constituye falta en la planeación, ejecución y finalización."/>
    <s v="•Incumplimiento de los deberes del Comodatario y Comodante._x000a_•Deficiencias en planeación y seguimiento contractual por parte del DNBC._x000a_•Deficiencias en el ejercicio supervisor del Contrato 171 de 2018, por falta de gestión del seguimiento supervisor para el cumplimiento del objeto contractual lo que constituye falta en la planeación, ejecución y finalización."/>
    <s v="Generación de mecanismos de control y seguimiento con relación a ls supervisión y liquidación de los comodatos."/>
    <s v="FB_AC14"/>
    <s v="Verificar  la totalidad de los comodatos para identificar  el estado actual de los mismos"/>
    <s v="Verificacion de los comodatos"/>
    <s v="100%"/>
    <d v="2024-09-01T00:00:00"/>
    <d v="2024-09-30T00:00:00"/>
    <n v="4.3500000000000005"/>
    <s v="08. Fortalecimiento Bomberil "/>
    <s v="Seguimiento Historico CGR"/>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s v="https://dnbcgovco-my.sharepoint.com/:f:/g/personal/planeacion_dnbc_gov_co/IgDXNHpy7oLsTo_k1pBYTEA_AXkQuekeDuYRfMOd3hOKrho?e=FZVMrN"/>
    <d v="2026-05-11T00:00:00"/>
    <s v="Se incluye carpeta donde se dejan evidencias de verificación de comodatos con la alcaldia"/>
    <n v="1"/>
    <x v="2"/>
    <d v="2026-05-15T00:00:00"/>
    <n v="1"/>
    <s v="Se reporta la totalidad de las evidencias correspondientes al Contrato No. 171 de 2018, relacionadas con la gestión realizada ante la Alcaldía, el inicio del proceso de investigación contractual y la liquidación del contrato. Asimismo, se evidencia que dicha investigación fue cerrada por la Dirección Nacional de Bomberos de Colombia (DNBC), mediante el radicado No. 2025EE0072181 del 1 de abril de 2025, con lo cual se acredita el cierre de las actuaciones adelantada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n v="0"/>
    <n v="46213"/>
    <s v="Acción reportada con cumplimiento en el primer trimestre"/>
    <n v="1"/>
    <s v="CUMPLIDO"/>
    <m/>
    <m/>
    <m/>
    <m/>
    <m/>
    <s v="EFECTIVO"/>
    <s v="ABIERTO"/>
    <m/>
    <s v=""/>
    <s v=""/>
    <s v=""/>
    <s v=""/>
    <s v=""/>
    <s v=""/>
    <s v=""/>
    <m/>
    <m/>
    <m/>
    <s v="SIN INICIAR"/>
    <s v="EFECTIVO"/>
    <s v="ABIERTO"/>
    <m/>
    <s v=""/>
    <s v=""/>
    <s v=""/>
    <s v=""/>
    <s v=""/>
    <s v=""/>
    <s v=""/>
    <m/>
    <m/>
    <m/>
    <s v="SIN INICIAR"/>
    <s v="EFECTIVO"/>
    <s v="ABIERTO"/>
    <m/>
  </r>
  <r>
    <n v="704"/>
    <x v="2"/>
    <x v="6"/>
    <s v="Subdirección estrategica"/>
    <m/>
    <s v="2023DenCom171H1"/>
    <m/>
    <x v="63"/>
    <x v="427"/>
    <s v="GESTIÓN DEL CONOCIMIENTO Y LA INNOVACIÓN"/>
    <s v="•Incumplimiento de los deberes del Comodatario y Comodante._x000a_•Deficiencias en planeación y seguimiento contractual por parte del DNBC._x000a_•Deficiencias en el ejercicio supervisor del Contrato 171 de 2018, por falta de gestión del seguimiento supervisor para el cumplimiento del objeto contractual lo que constituye falta en la planeación, ejecución y finalización."/>
    <s v="•Incumplimiento de los deberes del Comodatario y Comodante._x000a_•Deficiencias en planeación y seguimiento contractual por parte del DNBC._x000a_•Deficiencias en el ejercicio supervisor del Contrato 171 de 2018, por falta de gestión del seguimiento supervisor para el cumplimiento del objeto contractual lo que constituye falta en la planeación, ejecución y finalización."/>
    <s v="Generación de mecanismos de control y seguimiento con relación a ls supervisión y liquidación de los comodatos."/>
    <s v="FB_AC15"/>
    <s v="Informar al Proceso de Gestión Contractual el vencimiento de los contratos para la renovación de los mismos o generación de resoluciones de adjudicación"/>
    <s v="Informes de supervisión"/>
    <s v="100%"/>
    <d v="2024-10-01T00:00:00"/>
    <d v="2024-10-30T00:00:00"/>
    <n v="4.3500000000000005"/>
    <s v="08. Fortalecimiento Bomberil "/>
    <s v="Seguimiento Historico CGR"/>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s v="https://dnbcgovco-my.sharepoint.com/:f:/g/personal/planeacion_dnbc_gov_co/IgDXNHpy7oLsTo_k1pBYTEA_AXkQuekeDuYRfMOd3hOKrho?e=FZVMrN"/>
    <d v="2026-05-11T00:00:00"/>
    <s v="Se incluye carpeta donde se evidencian notificaciones de vencimiento de comodatos con el municipio de Magangue"/>
    <n v="1"/>
    <x v="2"/>
    <d v="2026-06-08T00:00:00"/>
    <n v="1"/>
    <s v="Se evidencia la verificación del estado actual de los contratos de comodato, soportada mediante la revisión documental y las actuaciones adelantadas con las entidades beneficiarias. Así mismo, se aporta carpeta con evidencias de verificación de comodatos con la Alcaldía, permitiendo validar la ejecución de la acción correctiva formulada y el fortalecimiento de las actividades de seguimiento contractual."/>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n v="0"/>
    <n v="46213"/>
    <s v="Acción reportada con cumplimiento en el primer trimestre"/>
    <n v="1"/>
    <s v="CUMPLIDO"/>
    <m/>
    <m/>
    <m/>
    <m/>
    <m/>
    <s v="EFECTIVO"/>
    <s v="ABIERTO"/>
    <m/>
    <s v=""/>
    <s v=""/>
    <s v=""/>
    <s v=""/>
    <s v=""/>
    <s v=""/>
    <s v=""/>
    <m/>
    <m/>
    <m/>
    <s v="SIN INICIAR"/>
    <s v="EFECTIVO"/>
    <s v="ABIERTO"/>
    <m/>
    <s v=""/>
    <s v=""/>
    <s v=""/>
    <s v=""/>
    <s v=""/>
    <s v=""/>
    <s v=""/>
    <m/>
    <m/>
    <m/>
    <s v="SIN INICIAR"/>
    <s v="EFECTIVO"/>
    <s v="ABIERTO"/>
    <m/>
  </r>
  <r>
    <n v="705"/>
    <x v="2"/>
    <x v="6"/>
    <s v="Subdirección estrategica"/>
    <m/>
    <s v="2023DenCom171H2"/>
    <m/>
    <x v="63"/>
    <x v="428"/>
    <s v="GESTIÓN DEL CONOCIMIENTO Y LA INNOVACIÓN"/>
    <s v="*Deficiente ejecución contractual del Contrato 171 de 2018_x000a_•Deficiencias en la ejecución contractual y seguimiento por parte del DNBC_x000a_•Fallas de supervisión."/>
    <s v="*Deficiente ejecución contractual del Contrato 171 de 2018_x000a_•Deficiencias en la ejecución contractual y seguimiento por parte del DNBC_x000a_•Fallas de supervisión."/>
    <s v="Generación de mecanismos de control y seguimiento con relación a ls supervisión y liquidación de los comodatos."/>
    <s v="FB_AC16"/>
    <s v="Realizar el acta de liquidación  del Contrato de Comodato No.171 de 2018"/>
    <s v="Acta de Liquidación"/>
    <s v="100%"/>
    <d v="2024-08-01T00:00:00"/>
    <d v="2024-08-30T00:00:00"/>
    <n v="4.3500000000000005"/>
    <s v="08. Fortalecimiento Bomberil "/>
    <s v="Seguimiento Historico CGR"/>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s v="https://dnbcgovco-my.sharepoint.com/:f:/g/personal/planeacion_dnbc_gov_co/IgDXNHpy7oLsTo_k1pBYTEA_AXkQuekeDuYRfMOd3hOKrho?e=FZVMrN"/>
    <d v="2026-05-11T00:00:00"/>
    <s v="Se incluyen evidencias de finalización de contrato "/>
    <n v="1"/>
    <x v="2"/>
    <d v="2026-06-08T00:00:00"/>
    <n v="1"/>
    <s v="Se evidencia la notificación del vencimiento del Contrato de Comodato No. 171 de 2018 al Proceso de Gestión Contractual y las actuaciones administrativas adelantadas para su terminación y renovación. La evidencia aportada permite validar el cumplimiento de la acción correctiva formulada y el fortalecimiento del control sobre los vencimientos contractuale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n v="0"/>
    <n v="46213"/>
    <s v="Acción reportada con cumplimiento en el primer trimestre"/>
    <n v="1"/>
    <s v="CUMPLIDO"/>
    <m/>
    <m/>
    <m/>
    <m/>
    <m/>
    <s v="EFECTIVO"/>
    <s v="ABIERTO"/>
    <m/>
    <s v=""/>
    <s v=""/>
    <s v=""/>
    <s v=""/>
    <s v=""/>
    <s v=""/>
    <s v=""/>
    <m/>
    <m/>
    <m/>
    <s v="SIN INICIAR"/>
    <s v="EFECTIVO"/>
    <s v="ABIERTO"/>
    <m/>
    <s v=""/>
    <s v=""/>
    <s v=""/>
    <s v=""/>
    <s v=""/>
    <s v=""/>
    <s v=""/>
    <m/>
    <m/>
    <m/>
    <s v="SIN INICIAR"/>
    <s v="EFECTIVO"/>
    <s v="ABIERTO"/>
    <m/>
  </r>
  <r>
    <n v="706"/>
    <x v="2"/>
    <x v="6"/>
    <s v="Subdirección estrategica"/>
    <m/>
    <s v="2023DenCom171H2"/>
    <m/>
    <x v="63"/>
    <x v="428"/>
    <s v="GESTIÓN DEL CONOCIMIENTO Y LA INNOVACIÓN"/>
    <s v="*Deficiente ejecución contractual del Contrato 171 de 2018_x000a_•Deficiencias en la ejecución contractual y seguimiento por parte del DNBC_x000a_•Fallas de supervisión."/>
    <s v="*Deficiente ejecución contractual del Contrato 171 de 2018_x000a_•Deficiencias en la ejecución contractual y seguimiento por parte del DNBC_x000a_•Fallas de supervisión."/>
    <s v="Generación de mecanismos de control y seguimiento con relación a ls supervisión y liquidación de los comodatos."/>
    <s v="FB_AC17"/>
    <s v="Reintegro del Vehículo a la DNBC."/>
    <s v="Acta de entrada de almacén"/>
    <s v="100%"/>
    <d v="2024-08-01T00:00:00"/>
    <d v="2024-08-30T00:00:00"/>
    <n v="4.3500000000000005"/>
    <s v="08. Fortalecimiento Bomberil "/>
    <s v="Seguimiento Historico CGR"/>
    <n v="1"/>
    <s v="ESe reporta la totalidad de las evidencias correspondientes Contrato No. 171 de 2018, el vehículo se recibe y se entrega al CBV del mimso municipio, por lo que no se configura documento de entrada a almacén DNBC, solo entrega en territorio, adicionalemente se anexan documentos tales como el acta de liquidación, las comunicaciones remitidas a la alcaldía, el vencimiento contractual y la liquidación del contrato, precisando que esta investigación ya fue cerrada por la CGR notificando a la DNBC a través del radicado 2025EE0072181 con fecha 11/04/2025"/>
    <s v="https://dnbcgovco-my.sharepoint.com/:f:/g/personal/planeacion_dnbc_gov_co/IgDXNHpy7oLsTo_k1pBYTEA_AXkQuekeDuYRfMOd3hOKrho?e=FZVMrN"/>
    <d v="2026-05-11T00:00:00"/>
    <s v="Se incluyen documentos correspondientes al comodato 196 de 2024"/>
    <n v="1"/>
    <x v="2"/>
    <d v="2026-06-08T00:00:00"/>
    <n v="1"/>
    <s v="Se evidencia la elaboración y formalización del Acta de Liquidación del Contrato de Comodato No. 171 de 2018, así como las actuaciones administrativas relacionadas con su terminación y cierre contractual. Como soporte, se aportan las comunicaciones remitidas a la Alcaldía de Magangué, los documentos de vencimiento contractual y la respectiva liquidación del contrato. La evidencia presentada permite verificar la ejecución de la acción correctiva formulada y el cumplimiento de las actividades definidas en el plan de mejoramiento para subsanar las deficiencias identificadas en la ejecución y finalización del contrat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Se reporta la totalidad de las evidencias correspondientes Contrato No. 171 de 2018, el vehículo se recibe y se entrega al CBV del mimso municipio, por lo que no se configura documento de entrada a almacén DNBC, solo entrega en territorio, adicionalemente se anexan documentos tales como el acta de liquidación, las comunicaciones remitidas a la alcaldía, el vencimiento contractual y la liquidación del contrato, precisando que esta investigación ya fue cerrada por la CGR notificando a la DNBC a través del radicado 2025EE0072181 con fecha 11/04/2025"/>
    <n v="0"/>
    <n v="46213"/>
    <s v="Acción reportada con cumplimiento en el primer trimestre"/>
    <n v="1"/>
    <s v="CUMPLIDO"/>
    <m/>
    <m/>
    <m/>
    <m/>
    <m/>
    <s v="EFECTIVO"/>
    <s v="ABIERTO"/>
    <m/>
    <s v=""/>
    <s v=""/>
    <s v=""/>
    <s v=""/>
    <s v=""/>
    <s v=""/>
    <s v=""/>
    <m/>
    <m/>
    <m/>
    <s v="SIN INICIAR"/>
    <s v="EFECTIVO"/>
    <s v="ABIERTO"/>
    <m/>
    <s v=""/>
    <s v=""/>
    <s v=""/>
    <s v=""/>
    <s v=""/>
    <s v=""/>
    <s v=""/>
    <m/>
    <m/>
    <m/>
    <s v="SIN INICIAR"/>
    <s v="EFECTIVO"/>
    <s v="ABIERTO"/>
    <m/>
  </r>
  <r>
    <n v="707"/>
    <x v="2"/>
    <x v="6"/>
    <s v="Subdirección estrategica"/>
    <m/>
    <s v="2023DenCom171H2"/>
    <m/>
    <x v="63"/>
    <x v="428"/>
    <s v="GESTIÓN DEL CONOCIMIENTO Y LA INNOVACIÓN"/>
    <s v="*Deficiente ejecución contractual del Contrato 171 de 2018_x000a_•Deficiencias en la ejecución contractual y seguimiento por parte del DNBC_x000a_•Fallas de supervisión."/>
    <s v="*Deficiente ejecución contractual del Contrato 171 de 2018_x000a_•Deficiencias en la ejecución contractual y seguimiento por parte del DNBC_x000a_•Fallas de supervisión."/>
    <s v="Generación de mecanismos de control y seguimiento con relación a ls supervisión y liquidación de los comodatos."/>
    <s v="FB_AC18"/>
    <s v="Realizar la resolución de adjudicación o comodato del carro tanque cisterna al CB de Mangangue Bolivar"/>
    <s v="Resolución de Adjudicación o Contrato de Comodato"/>
    <s v="100%"/>
    <d v="2024-09-01T00:00:00"/>
    <d v="2024-09-30T00:00:00"/>
    <n v="4.3500000000000005"/>
    <s v="08. Fortalecimiento Bomberil / 15. Gestión Contractual"/>
    <s v="Seguimiento Historico CGR"/>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s v="https://dnbcgovco-my.sharepoint.com/:f:/g/personal/planeacion_dnbc_gov_co/IgDXNHpy7oLsTo_k1pBYTEA_AXkQuekeDuYRfMOd3hOKrho?e=FZVMrN"/>
    <d v="2026-05-11T00:00:00"/>
    <s v="Se incluyen documentos correspondientes al comodato 196 de 2024"/>
    <n v="1"/>
    <x v="2"/>
    <d v="2026-06-08T00:00:00"/>
    <n v="1"/>
    <s v="Se evidencia la recuperación del vehículo asociado al Contrato de Comodato No. 171 de 2018 y su posterior entrega mediante el Contrato de Comodato No. 196 de 2024. Aunque no se generó acta de entrada a almacén por no haber ingresado físicamente a la DNBC, los soportes aportados permiten verificar la recuperación del bien y el cumplimiento de la acción correctiva formula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n v="0"/>
    <n v="46213"/>
    <s v="Acción reportada con cumplimiento en el primer trimestre"/>
    <n v="1"/>
    <s v="CUMPLIDO"/>
    <m/>
    <m/>
    <m/>
    <m/>
    <m/>
    <s v="EFECTIVO"/>
    <s v="ABIERTO"/>
    <m/>
    <s v=""/>
    <s v=""/>
    <s v=""/>
    <s v=""/>
    <s v=""/>
    <s v=""/>
    <s v=""/>
    <m/>
    <m/>
    <m/>
    <s v="SIN INICIAR"/>
    <s v="EFECTIVO"/>
    <s v="ABIERTO"/>
    <m/>
    <s v=""/>
    <s v=""/>
    <s v=""/>
    <s v=""/>
    <s v=""/>
    <s v=""/>
    <s v=""/>
    <m/>
    <m/>
    <m/>
    <s v="SIN INICIAR"/>
    <s v="EFECTIVO"/>
    <s v="ABIERTO"/>
    <m/>
  </r>
  <r>
    <n v="708"/>
    <x v="2"/>
    <x v="8"/>
    <s v="Subdirección Administrativa y Financiera"/>
    <m/>
    <s v="2024DenSECOPH1"/>
    <m/>
    <x v="64"/>
    <x v="429"/>
    <m/>
    <s v="1. Deficiencias por parte de la supervisión a la publicación de contratos de comodato._x000a_2. Falta de un procedimiento estandarizado para la publicación de contratos. _x000a_3. Falta de control en los tiempos de publicación."/>
    <s v="1. Deficiencias por parte de la supervisión a la publicación de contratos de comodato._x000a_2. Falta de un procedimiento estandarizado para la publicación de contratos. _x000a_3. Falta de control en los tiempos de publicación."/>
    <s v="Diseñar e implementar  mecanismos de control y seguimiento para los tiempos de publicación de contratos en SECOP II, que combine herramientas  y capacitaciones al personal responsable"/>
    <s v="GC_AC41"/>
    <s v="Realizar la publicación de los siguientes contratos No 010, 011, 012, 013, 014, 015, 016, 017, 018, 020, 021, 022, 023, 024, 025, 026, 027, 028 y 029 del 2023"/>
    <s v="Publicaciones realizadas "/>
    <n v="1"/>
    <d v="2024-10-03T00:00:00"/>
    <d v="2024-10-30T00:00:00"/>
    <n v="4.05"/>
    <s v="15. Gestión Contractual"/>
    <s v="Seguimiento Historico CGR"/>
    <n v="1"/>
    <s v="Acción establecida en el Plan de Mejoramiento suscrito el 16 de Octubre de 2024 Publicación extemporanea SECOP ll Denuncias 2024-298024-82111/ Radicado 2024ER0042791 del 05/03/2024 y 2024-298886-82111/ Radicado 2024ER0051970 del 13/03/2024_x000a__x000a_La acción de mejora finaliza el 30 de octubre de 2024._x000a__x000a_Se verificó que, en el periodo anterior, se dio cumplimiento a la publicación completa y oportuna en la plataforma SECOP II de los contratos Nos. 010, 011, 012, 013, 014, 015, 016, 017, 018, 020, 021, 022, 023, 024, 025, 026, 027, 028 y 029 de 2023._x000a__x000a_Por lo anterior, la acción de mejora se encuentra cumplida._x000a_"/>
    <n v="0"/>
    <d v="2026-05-11T00:00:00"/>
    <s v="Cumplida en seguimiento diciembre 2025"/>
    <n v="1"/>
    <x v="2"/>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6 de Octubre de 2024 Publicación extemporanea SECOP ll Denuncias 2024-298024-82111/ Radicado 2024ER0042791 del 05/03/2024 y 2024-298886-82111/ Radicado 2024ER0051970 del 13/03/2024_x000a__x000a_La acción de mejora finaliza el 30 de octubre de 2024._x000a__x000a_Se verificó que, en el periodo anterior, se dio cumplimiento a la publicación completa y oportuna en la plataforma SECOP II de los contratos Nos. 010, 011, 012, 013, 014, 015, 016, 017, 018, 020, 021, 022, 023, 024, 025, 026, 027, 028 y 029 de 2023._x000a__x000a_Por lo anterior, la acción de mejora se encuentra cumplida._x000a_"/>
    <n v="0"/>
    <s v="11/07/206"/>
    <s v="Cumplida en seguimiento diciembre 2025"/>
    <n v="1"/>
    <s v="CUMPLIDO"/>
    <m/>
    <m/>
    <m/>
    <m/>
    <m/>
    <s v="EFECTIVO"/>
    <s v="ABIERTO"/>
    <m/>
    <s v=""/>
    <s v=""/>
    <s v=""/>
    <s v=""/>
    <s v=""/>
    <s v=""/>
    <s v=""/>
    <m/>
    <m/>
    <m/>
    <s v="SIN INICIAR"/>
    <s v="EFECTIVO"/>
    <s v="ABIERTO"/>
    <m/>
    <s v=""/>
    <s v=""/>
    <s v=""/>
    <s v=""/>
    <s v=""/>
    <s v=""/>
    <s v=""/>
    <m/>
    <m/>
    <m/>
    <s v="SIN INICIAR"/>
    <s v="EFECTIVO"/>
    <s v="ABIERTO"/>
    <m/>
  </r>
  <r>
    <n v="709"/>
    <x v="2"/>
    <x v="8"/>
    <s v="Subdirección Administrativa y Financiera"/>
    <m/>
    <s v="2024DenSECOPH1"/>
    <m/>
    <x v="64"/>
    <x v="429"/>
    <m/>
    <s v="1. Deficiencias por parte de la supervisión a la publicación de contratos de comodato._x000a_2. Falta de un procedimiento estandarizado para la publicación de contratos. _x000a_3. Falta de control en los tiempos de publicación."/>
    <s v="1. Deficiencias por parte de la supervisión a la publicación de contratos de comodato._x000a_2. Falta de un procedimiento estandarizado para la publicación de contratos. _x000a_3. Falta de control en los tiempos de publicación."/>
    <s v="Diseñar e implementar  mecanismos de control y seguimiento para los tiempos de publicación de contratos en SECOP II, que combine herramientas  y capacitaciones al personal responsable"/>
    <s v="GC_AC42"/>
    <s v="Establecer un cronograma mensual  de seguimiento para la publicación de documentos, designando un responsable que revise periódicamente los plazos y realice reportes semanales sobre el estado de cumplimiento."/>
    <s v="Cronograma mensual con sus respectivos reportes de cumplimiento "/>
    <n v="9"/>
    <d v="2024-10-03T00:00:00"/>
    <d v="2025-06-30T00:00:00"/>
    <n v="40.050000000000004"/>
    <s v="15. Gestión Contractual"/>
    <s v="Seguimiento Historico CGR"/>
    <n v="0"/>
    <s v="Acción establecida en el Plan de Mejoramiento suscrito el 16 de Octubre de 2024 Publicación extemporanea SECOP ll Denuncias 2024-298024-82111/ Radicado 2024ER0042791 del 05/03/2024 y 2024-298886-82111/ Radicado 2024ER0051970 del 13/03/2024_x000a__x000a_La acción de mejora finalizó el 30 de junio de 2025._x000a__x000a_No se evidenció avance._x000a__x000a_No se cumplió con el plazo establecido en la acción de mejora, quedando VENCIDA._x000a_"/>
    <n v="0"/>
    <d v="2026-05-11T00:00:00"/>
    <s v="No se evidencian soportes de la actividad"/>
    <n v="0"/>
    <x v="1"/>
    <d v="2026-05-15T00:00:00"/>
    <n v="0"/>
    <s v="No fue posible identificar evidencias para el presente período de análisis"/>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Acción establecida en el Plan de Mejoramiento suscrito el 16 de Octubre de 2024 Publicación extemporanea SECOP ll Denuncias 2024-298024-82111/ Radicado 2024ER0042791 del 05/03/2024 y 2024-298886-82111/ Radicado 2024ER0051970 del 13/03/2024_x000a__x000a_La acción de mejora finalizó el 30 de junio de 2025._x000a__x000a_No se evidenció avance._x000a__x000a_No se cumplió con el plazo establecido en la acción de mejora, quedando VENCIDA._x000a_"/>
    <n v="0"/>
    <s v="11/07/206"/>
    <s v="No se evidencian soportes de la actividad"/>
    <n v="0"/>
    <s v="VENCIDO"/>
    <m/>
    <m/>
    <m/>
    <m/>
    <m/>
    <s v="EFECTIVO"/>
    <s v="ABIERTO"/>
    <m/>
    <s v=""/>
    <s v=""/>
    <s v=""/>
    <s v=""/>
    <s v=""/>
    <s v=""/>
    <s v=""/>
    <m/>
    <m/>
    <m/>
    <s v="SIN INICIAR"/>
    <s v="EFECTIVO"/>
    <s v="ABIERTO"/>
    <m/>
    <s v=""/>
    <s v=""/>
    <s v=""/>
    <s v=""/>
    <s v=""/>
    <s v=""/>
    <s v=""/>
    <m/>
    <m/>
    <m/>
    <s v="SIN INICIAR"/>
    <s v="EFECTIVO"/>
    <s v="ABIERTO"/>
    <m/>
  </r>
  <r>
    <n v="710"/>
    <x v="2"/>
    <x v="8"/>
    <s v="Subdirección Administrativa y Financiera"/>
    <m/>
    <s v="2024DenSECOPH1"/>
    <m/>
    <x v="64"/>
    <x v="429"/>
    <m/>
    <s v="1. Deficiencias por parte de la supervisión a la publicación de contratos de comodato._x000a_2. Falta de un procedimiento estandarizado para la publicación de contratos. _x000a_3. Falta de control en los tiempos de publicación."/>
    <s v="1. Deficiencias por parte de la supervisión a la publicación de contratos de comodato._x000a_2. Falta de un procedimiento estandarizado para la publicación de contratos. _x000a_3. Falta de control en los tiempos de publicación."/>
    <s v="Diseñar e implementar  mecanismos de control y seguimiento para los tiempos de publicación de contratos en SECOP II, que combine herramientas  y capacitaciones al personal responsable"/>
    <s v="GC_AC43"/>
    <s v="Revisar y actualizar las políticas y procedimientos internos establecidos en el Manual de Contratación  y procedimiento de Gestión Contractual relacionados con la contratación y publicación de documentos en las plataformas, para asegurarse de que estén alineadas con la normativa vigente. Además, establecer un protocolo claro para los casos excepcionales o imprevistos."/>
    <s v="Politicas y procedimientos internos actualizados"/>
    <n v="1"/>
    <d v="2024-10-03T00:00:00"/>
    <d v="2024-12-30T00:00:00"/>
    <n v="13.05"/>
    <s v="15. Gestión Contractual"/>
    <s v="Seguimiento Historico CGR"/>
    <n v="0"/>
    <s v="Indicador en proceso; se adelanta la revisión y actualización de las políticas y procedimientos internos."/>
    <n v="0"/>
    <d v="2026-05-11T00:00:00"/>
    <s v="No se evidencian soportes de la actividad"/>
    <n v="0"/>
    <x v="1"/>
    <d v="2026-05-15T00:00:00"/>
    <n v="0"/>
    <s v="No fue posible identificar evidencias para el presente período de análisis"/>
    <s v="VENCIDA"/>
    <s v="No aplica"/>
    <s v="No aplica"/>
    <s v="No aplica"/>
    <n v="0"/>
    <s v="Indicador en proceso; se adelanta la revisión y actualización de las políticas y procedimientos internos."/>
    <n v="0"/>
    <s v="11/07/206"/>
    <s v="No se evidencian soportes de la actividad"/>
    <n v="0"/>
    <s v="VENCIDO"/>
    <m/>
    <m/>
    <m/>
    <m/>
    <m/>
    <s v="EFECTIVO"/>
    <s v="ABIERTO"/>
    <m/>
    <s v=""/>
    <s v=""/>
    <s v=""/>
    <s v=""/>
    <s v=""/>
    <s v=""/>
    <s v=""/>
    <m/>
    <m/>
    <m/>
    <s v="SIN INICIAR"/>
    <s v="EFECTIVO"/>
    <s v="ABIERTO"/>
    <m/>
    <s v=""/>
    <s v=""/>
    <s v=""/>
    <s v=""/>
    <s v=""/>
    <s v=""/>
    <s v=""/>
    <m/>
    <m/>
    <m/>
    <s v="SIN INICIAR"/>
    <s v="EFECTIVO"/>
    <s v="ABIERTO"/>
    <m/>
  </r>
  <r>
    <n v="711"/>
    <x v="2"/>
    <x v="8"/>
    <s v="Subdirección Administrativa y Financiera"/>
    <m/>
    <s v="2024DenSECOPH1"/>
    <m/>
    <x v="64"/>
    <x v="429"/>
    <m/>
    <s v="1. Deficiencias por parte de la supervisión a la publicación de contratos de comodato._x000a_2. Falta de un procedimiento estandarizado para la publicación de contratos. _x000a_3. Falta de control en los tiempos de publicación."/>
    <s v="1. Deficiencias por parte de la supervisión a la publicación de contratos de comodato._x000a_2. Falta de un procedimiento estandarizado para la publicación de contratos. _x000a_3. Falta de control en los tiempos de publicación."/>
    <s v="Diseñar e implementar  mecanismos de control y seguimiento para los tiempos de publicación de contratos en SECOP II, que combine herramientas  y capacitaciones al personal responsable"/>
    <s v="GC_AC44"/>
    <s v="Asignar a una persona o equipo específico con la responsabilidad exclusiva de gestionar y supervisar todas las publicaciones en SECOP II y otras plataformas relacionadas. Esta persona se encargará de asegurar que todos los contratos y documentos derivados sean publicados de manera oportuna y cumpliendo con los requisitos legales y emitirá el respectivo informe de seguimiento mensualmente."/>
    <s v="Persona o equipo asignado que verifique el estado de las publicaciones en el SECOP ll e informe de seguimiento de publicación"/>
    <n v="9"/>
    <d v="2024-10-03T00:00:00"/>
    <d v="2024-10-30T00:00:00"/>
    <n v="4.05"/>
    <s v="15. Gestión Contractual"/>
    <s v="Seguimiento Historico CGR"/>
    <n v="0"/>
    <s v="Acción establecida en el Plan de Mejoramiento suscrito el 16 de Octubre de 2024 Publicación extemporanea SECOP ll Denuncias 2024-298024-82111/ Radicado 2024ER0042791 del 05/03/2024 y 2024-298886-82111/ Radicado 2024ER0051970 del 13/03/2024_x000a__x000a_La acción de mejora finaliza el 30 de octubre de 2024._x000a__x000a_No se evidenció avance._x000a__x000a_No se cumplió con el plazo establecido en la acción de mejora, quedando VENCIDA._x000a_"/>
    <n v="0"/>
    <d v="2026-05-11T00:00:00"/>
    <s v="No se evidencian soportes de la actividad"/>
    <n v="0"/>
    <x v="1"/>
    <d v="2026-05-15T00:00:00"/>
    <n v="0"/>
    <s v="No fue posible identificar evidencias para el presente período de análisis"/>
    <s v="VENCIDA"/>
    <s v="No aplica"/>
    <s v="No aplica"/>
    <s v="No aplica"/>
    <n v="0"/>
    <s v="Acción establecida en el Plan de Mejoramiento suscrito el 16 de Octubre de 2024 Publicación extemporanea SECOP ll Denuncias 2024-298024-82111/ Radicado 2024ER0042791 del 05/03/2024 y 2024-298886-82111/ Radicado 2024ER0051970 del 13/03/2024_x000a__x000a_La acción de mejora finaliza el 30 de octubre de 2024._x000a__x000a_No se evidenció avance._x000a__x000a_No se cumplió con el plazo establecido en la acción de mejora, quedando VENCIDA._x000a_"/>
    <n v="0"/>
    <s v="11/07/206"/>
    <s v="No se evidencian soportes de la actividad"/>
    <n v="0"/>
    <s v="VENCIDO"/>
    <m/>
    <m/>
    <m/>
    <m/>
    <m/>
    <s v="EFECTIVO"/>
    <s v="ABIERTO"/>
    <m/>
    <s v=""/>
    <s v=""/>
    <s v=""/>
    <s v=""/>
    <s v=""/>
    <s v=""/>
    <s v=""/>
    <m/>
    <m/>
    <m/>
    <s v="SIN INICIAR"/>
    <s v="EFECTIVO"/>
    <s v="ABIERTO"/>
    <m/>
    <s v=""/>
    <s v=""/>
    <s v=""/>
    <s v=""/>
    <s v=""/>
    <s v=""/>
    <s v=""/>
    <m/>
    <m/>
    <m/>
    <s v="SIN INICIAR"/>
    <s v="EFECTIVO"/>
    <s v="ABIERTO"/>
    <m/>
  </r>
  <r>
    <n v="712"/>
    <x v="2"/>
    <x v="8"/>
    <s v="Dirección General"/>
    <m/>
    <s v="2024DenSECOPH1"/>
    <m/>
    <x v="64"/>
    <x v="429"/>
    <s v="INTEGRIDAD"/>
    <s v="1. Deficiencias por parte de la supervisión a la publicación de contratos de comodato._x000a_2. Falta de un procedimiento estandarizado para la publicación de contratos. _x000a_3. Falta de control en los tiempos de publicación."/>
    <s v="1. Deficiencias por parte de la supervisión a la publicación de contratos de comodato._x000a_2. Falta de un procedimiento estandarizado para la publicación de contratos. _x000a_3. Falta de control en los tiempos de publicación."/>
    <s v="Adelantar las acciones administrativas (disciplinarias, Fiscales), a que haya lugar"/>
    <s v="DI_AC52"/>
    <s v="Adelantar  acciones administrativas (disciplinarias, Fiscales), a que haya lugar"/>
    <s v="Acciones adelantadas"/>
    <n v="1"/>
    <d v="2024-10-10T00:00:00"/>
    <d v="2025-06-30T00:00:00"/>
    <n v="39"/>
    <s v="12. Gestión de Asuntos Disciplinarios"/>
    <s v="Seguimiento Historico CGR"/>
    <n v="1"/>
    <s v="Acción establecida en el Plan de Mejoramiento suscrito el 16 de Octubre de 2024 Publicación extemporanea SECOP ll Denuncias 2024-298024-82111/ Radicado 2024ER0042791 del 05/03/2024 y 2024-298886-82111/ Radicado 2024ER0051970 del 13/03/2024_x000a__x000a_La acción de mejora finalizó el 30 de junio de 2025._x000a__x000a_Se evidenció que, sobre el particular y en aplicación de la Ley 1952 de 2019, se adelanta la Indagación Previa IP-001-2025, iniciada el 16 de enero de 2025._x000a__x000a_Por lo tanto,  la acción de mejora se encuentra cumplida."/>
    <s v="https://dnbcgovco-my.sharepoint.com/:f:/g/personal/planeacion_dnbc_gov_co/IgCC4goXFHnOQL92NvdEUDAtAc1vqSkR3NOD448XG_cfOcI?e=tgMuZg"/>
    <d v="2026-05-11T00:00:00"/>
    <s v="Cumplida en seguimiento diciembre 2025"/>
    <n v="1"/>
    <x v="2"/>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m/>
    <m/>
    <m/>
    <m/>
    <m/>
    <s v="EFECTIVO"/>
    <s v="ABIERTO"/>
    <m/>
    <s v=""/>
    <s v=""/>
    <s v=""/>
    <s v=""/>
    <s v=""/>
    <s v=""/>
    <s v=""/>
    <m/>
    <m/>
    <m/>
    <s v="SIN INICIAR"/>
    <s v="EFECTIVO"/>
    <s v="ABIERTO"/>
    <m/>
    <s v=""/>
    <s v=""/>
    <s v=""/>
    <s v=""/>
    <s v=""/>
    <s v=""/>
    <s v=""/>
    <m/>
    <m/>
    <m/>
    <s v="SIN INICIAR"/>
    <s v="EFECTIVO"/>
    <s v="ABIERTO"/>
    <m/>
  </r>
  <r>
    <n v="713"/>
    <x v="2"/>
    <x v="8"/>
    <s v="Subdirección Administrativa y Financiera"/>
    <m/>
    <s v="2024DenSECOPH2"/>
    <m/>
    <x v="64"/>
    <x v="430"/>
    <m/>
    <s v="1. No se realizó un seguimiento efectivo en la verificacioón de entregas en el SECOP II_x000a_2.  Falta de congruencia en la relación de la firma del ordenador del gasto con lo que se registra en el SECOP II _x000a_3. Inadecuada supervisión de documentos y revisiones de comodato precario"/>
    <s v="1. No se realizó un seguimiento efectivo en la verificacioón de entregas en el SECOP II_x000a_2.  Falta de congruencia en la relación de la firma del ordenador del gasto con lo que se registra en el SECOP II _x000a_3. Inadecuada supervisión de documentos y revisiones de comodato precario"/>
    <s v="Implementar un sistema de control y supervisión para la gestión contractual, que verifique contratos, regularice pendientes en SECOP II, realice revisiones periódicas, inicie procesos disciplinarios, y capacite al personal en normativas y buenas prácticas"/>
    <s v="GC_AC45"/>
    <s v="Solicitar de inmediato a las partes involucradas que suscriban formalmente los contratos de comodato pendientes en la plataforma SECOP II, y actualizar la documentación correspondiente para regularizar la situación contractual antes de continuar con la operación de los bienes entregados de los contratos  12,15,16,17,18,19,20,21,22,23,24,25,26,27 y 28 del 2024."/>
    <s v="Número de contratos suscritos y formalizados"/>
    <n v="1"/>
    <d v="2024-10-03T00:00:00"/>
    <d v="2024-12-30T00:00:00"/>
    <n v="13.05"/>
    <s v="15. Gestión Contractual"/>
    <s v="Seguimiento Historico CGR"/>
    <n v="1"/>
    <s v="Acción establecida en el Plan de Mejoramiento suscrito el 16 de Octubre de 2024 Publicación extemporanea SECOP ll Denuncias 2024-298024-82111/ Radicado 2024ER0042791 del 05/03/2024 y 2024-298886-82111/ Radicado 2024ER0051970 del 13/03/2024._x000a__x000a_La acción de mejora finaliza el 30 de diciembre de 2024._x000a__x000a_Se verificó que, desde el periodo anterior, se efectuó la formalización y publicación de los contratos de comodato Nos. 12, 15, 16, 17, 18, 19, 20, 21, 22, 23, 24, 25, 26, 27 y 28 de 2024. Así mismo, para la vigencia 2025 se dispone de una base de datos de los contratos suscritos durante dicha vigencia.._x000a__x000a_No se cumplió con el plazo establecido en la acción de mejora, quedando VENCIDA._x000a_"/>
    <n v="0"/>
    <d v="2026-05-11T00:00:00"/>
    <s v="Cumplida en seguimiento diciembre 2025"/>
    <n v="1"/>
    <x v="2"/>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6 de Octubre de 2024 Publicación extemporanea SECOP ll Denuncias 2024-298024-82111/ Radicado 2024ER0042791 del 05/03/2024 y 2024-298886-82111/ Radicado 2024ER0051970 del 13/03/2024._x000a__x000a_La acción de mejora finaliza el 30 de diciembre de 2024._x000a__x000a_Se verificó que, desde el periodo anterior, se efectuó la formalización y publicación de los contratos de comodato Nos. 12, 15, 16, 17, 18, 19, 20, 21, 22, 23, 24, 25, 26, 27 y 28 de 2024. Así mismo, para la vigencia 2025 se dispone de una base de datos de los contratos suscritos durante dicha vigencia.._x000a__x000a_No se cumplió con el plazo establecido en la acción de mejora, quedando VENCIDA._x000a_"/>
    <n v="0"/>
    <s v="11/07/206"/>
    <s v="Cumplida en seguimiento diciembre 2025"/>
    <n v="1"/>
    <s v="CUMPLIDO"/>
    <m/>
    <m/>
    <m/>
    <m/>
    <m/>
    <s v="EFECTIVO"/>
    <s v="ABIERTO"/>
    <m/>
    <s v=""/>
    <s v=""/>
    <s v=""/>
    <s v=""/>
    <s v=""/>
    <s v=""/>
    <s v=""/>
    <m/>
    <m/>
    <m/>
    <s v="SIN INICIAR"/>
    <s v="EFECTIVO"/>
    <s v="ABIERTO"/>
    <m/>
    <s v=""/>
    <s v=""/>
    <s v=""/>
    <s v=""/>
    <s v=""/>
    <s v=""/>
    <s v=""/>
    <m/>
    <m/>
    <m/>
    <s v="SIN INICIAR"/>
    <s v="EFECTIVO"/>
    <s v="ABIERTO"/>
    <m/>
  </r>
  <r>
    <n v="714"/>
    <x v="2"/>
    <x v="8"/>
    <s v="Subdirección Administrativa y Financiera"/>
    <m/>
    <s v="2024DenSECOPH2"/>
    <m/>
    <x v="64"/>
    <x v="430"/>
    <m/>
    <s v="1. No se realizó un seguimiento efectivo en la verificacioón de entregas en el SECOP II_x000a_2.  Falta de congruencia en la relación de la firma del ordenador del gasto con lo que se registra en el SECOP II _x000a_3. Inadecuada supervisión de documentos y revisiones de comodato precario"/>
    <s v="1. No se realizó un seguimiento efectivo en la verificacioón de entregas en el SECOP II_x000a_2.  Falta de congruencia en la relación de la firma del ordenador del gasto con lo que se registra en el SECOP II _x000a_3. Inadecuada supervisión de documentos y revisiones de comodato precario"/>
    <s v="Implementar un sistema de control y supervisión para la gestión contractual, que verifique contratos, regularice pendientes en SECOP II, realice revisiones periódicas, inicie procesos disciplinarios, y capacite al personal en normativas y buenas prácticas"/>
    <s v="GC_AC46"/>
    <s v="Actualizar el  Manual de Contratación  y procedimiento de Gestión Contractual donde  incluya la verificación exhaustiva del perfeccionamiento del contrato antes de la entrega de los bienes. Este proceso debe incluir la validación formal en la plataforma SECOP II para asegurarse de que todas las partes han aceptado y suscrito los contratos."/>
    <s v="Politicas y procedimientos internos actualizados"/>
    <n v="1"/>
    <d v="2024-10-03T00:00:00"/>
    <d v="2024-12-30T00:00:00"/>
    <n v="13.05"/>
    <s v="15. Gestión Contractual"/>
    <s v="Seguimiento Historico CGR"/>
    <n v="0"/>
    <s v="Indicador sin cumplimiento a la fecha; se trabaja en el ajuste del Manual de Contratación y del Procedimiento de Gestión Contractual para incluir esta verificación."/>
    <n v="0"/>
    <d v="2026-05-11T00:00:00"/>
    <s v="No se evidencian soportes de la actividad"/>
    <n v="0"/>
    <x v="1"/>
    <d v="2026-05-15T00:00:00"/>
    <n v="0"/>
    <s v="No fue posible identificar evidencias para el presente período de análisis"/>
    <s v="VENCIDA"/>
    <s v="No aplica"/>
    <s v="No aplica"/>
    <s v="No aplica"/>
    <n v="0"/>
    <s v="Indicador sin cumplimiento a la fecha; se trabaja en el ajuste del Manual de Contratación y del Procedimiento de Gestión Contractual para incluir esta verificación."/>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proyecto de actualización de manual de contratación, revisado por proceso de análisis y mejora continua, en espera de firmas de direcivos. Soporte activida GC_Ac12"/>
    <n v="0.6"/>
    <s v="VENCIDO"/>
    <m/>
    <m/>
    <m/>
    <m/>
    <m/>
    <s v="EFECTIVO"/>
    <s v="ABIERTO"/>
    <m/>
    <s v=""/>
    <s v=""/>
    <s v=""/>
    <s v=""/>
    <s v=""/>
    <s v=""/>
    <s v=""/>
    <m/>
    <m/>
    <m/>
    <s v="SIN INICIAR"/>
    <s v="EFECTIVO"/>
    <s v="ABIERTO"/>
    <m/>
    <s v=""/>
    <s v=""/>
    <s v=""/>
    <s v=""/>
    <s v=""/>
    <s v=""/>
    <s v=""/>
    <m/>
    <m/>
    <m/>
    <s v="SIN INICIAR"/>
    <s v="EFECTIVO"/>
    <s v="ABIERTO"/>
    <m/>
  </r>
  <r>
    <n v="715"/>
    <x v="2"/>
    <x v="8"/>
    <s v="Dirección General"/>
    <m/>
    <s v="2024DenSECOPH2"/>
    <m/>
    <x v="64"/>
    <x v="430"/>
    <s v="INTEGRIDAD"/>
    <s v="1. No se realizó un seguimiento efectivo en la verificacioón de entregas en el SECOP II_x000a_2.  Falta de congruencia en la relación de la firma del ordenador del gasto con lo que se registra en el SECOP II _x000a_3. Inadecuada supervisión de documentos y revisiones de comodato precario"/>
    <s v="1. No se realizó un seguimiento efectivo en la verificacioón de entregas en el SECOP II_x000a_2.  Falta de congruencia en la relación de la firma del ordenador del gasto con lo que se registra en el SECOP II _x000a_3. Inadecuada supervisión de documentos y revisiones de comodato precario"/>
    <s v="Adelantar las acciones administrativas (disciplinarias, Fiscales), a que haya lugar"/>
    <s v="DI_AC52"/>
    <s v="Adelantar  acciones administrativas (disciplinarias, Fiscales), a que haya lugar"/>
    <s v="Acciones adelantadas"/>
    <n v="1"/>
    <d v="2024-10-10T00:00:00"/>
    <d v="2025-06-30T00:00:00"/>
    <n v="39"/>
    <s v="12. Gestión de Asuntos Disciplinarios"/>
    <s v="Seguimiento Historico CGR"/>
    <n v="1"/>
    <s v="Acción establecida en el Plan de Mejoramiento suscrito el 16 de Octubre de 2024 Publicación extemporanea SECOP ll Denuncias 2024-298024-82111/ Radicado 2024ER0042791 del 05/03/2024 y 2024-298886-82111/ Radicado 2024ER0051970 del 13/03/2024_x000a__x000a_La acción de mejora finalizó el 30 de junio de 2025._x000a__x000a_Se evidenció que, sobre el particular y en aplicación de la Ley 1952 de 2019, se adelanta la Indagación Previa IP-001-2025, iniciada el 16 de enero de 2025._x000a__x000a_Por lo tanto,  la acción de mejora se encuentra cumplida."/>
    <s v="https://dnbcgovco-my.sharepoint.com/:f:/g/personal/planeacion_dnbc_gov_co/IgCC4goXFHnOQL92NvdEUDAtAc1vqSkR3NOD448XG_cfOcI?e=tgMuZg"/>
    <d v="2026-05-11T00:00:00"/>
    <s v="Cumplida en seguimiento diciembre 2025"/>
    <n v="1"/>
    <x v="2"/>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m/>
    <m/>
    <m/>
    <m/>
    <m/>
    <s v="EFECTIVO"/>
    <s v="ABIERTO"/>
    <m/>
    <s v=""/>
    <s v=""/>
    <s v=""/>
    <s v=""/>
    <s v=""/>
    <s v=""/>
    <s v=""/>
    <m/>
    <m/>
    <m/>
    <s v="SIN INICIAR"/>
    <s v="EFECTIVO"/>
    <s v="ABIERTO"/>
    <m/>
    <s v=""/>
    <s v=""/>
    <s v=""/>
    <s v=""/>
    <s v=""/>
    <s v=""/>
    <s v=""/>
    <m/>
    <m/>
    <m/>
    <s v="SIN INICIAR"/>
    <s v="EFECTIVO"/>
    <s v="ABIERTO"/>
    <m/>
  </r>
  <r>
    <n v="716"/>
    <x v="2"/>
    <x v="8"/>
    <s v="Subdirección Administrativa y Financiera"/>
    <m/>
    <s v="2024DenSECOPH2"/>
    <m/>
    <x v="64"/>
    <x v="430"/>
    <m/>
    <s v="1. No se realizó un seguimiento efectivo en la verificacioón de entregas en el SECOP II_x000a_2.  Falta de congruencia en la relación de la firma del ordenador del gasto con lo que se registra en el SECOP II _x000a_3. Inadecuada supervisión de documentos y revisiones de comodato precario"/>
    <s v="1. No se realizó un seguimiento efectivo en la verificacioón de entregas en el SECOP II_x000a_2.  Falta de congruencia en la relación de la firma del ordenador del gasto con lo que se registra en el SECOP II _x000a_3. Inadecuada supervisión de documentos y revisiones de comodato precario"/>
    <s v="Implementar un sistema de control y supervisión para la gestión contractual, que verifique contratos, regularice pendientes en SECOP II, realice revisiones periódicas, inicie procesos disciplinarios, y capacite al personal en normativas y buenas prácticas"/>
    <s v="GC_AC47"/>
    <s v="Actualizar el manual de supervisión donde se  incluya revisiones periódicas de los contratos de comodato, asegurando que se cumplan todos los requisitos y protocolos establecidos, así como la formación del personal encargado en normativas y buenas prácticas de gestión contractual"/>
    <s v="Actualización del manual de supervisión  y capacitaciones "/>
    <n v="1"/>
    <d v="2024-10-03T00:00:00"/>
    <d v="2024-12-30T00:00:00"/>
    <n v="13.05"/>
    <s v="15. Gestión Contractual"/>
    <s v="Seguimiento Historico CGR"/>
    <n v="0"/>
    <s v="Actividad en proceso; el Manual de Supervisión se encuentra en actualización para incluir revisiones periódicas de contratos de comodato y acciones de formación en normativas y buenas prácticas._x000a__x000a__x000a__x000a_"/>
    <n v="0"/>
    <d v="2026-05-11T00:00:00"/>
    <s v="No se evidencian soportes de la actividad"/>
    <n v="0"/>
    <x v="1"/>
    <d v="2026-05-15T00:00:00"/>
    <n v="0"/>
    <s v="No fue posible identificar evidencias para el presente período de análisis"/>
    <s v="VENCIDA"/>
    <s v="No aplica"/>
    <s v="No aplica"/>
    <s v="No aplica"/>
    <n v="0"/>
    <s v="Actividad en proceso; el Manual de Supervisión se encuentra en actualización para incluir revisiones periódicas de contratos de comodato y acciones de formación en normativas y buenas prácticas._x000a__x000a__x000a__x000a_"/>
    <n v="0"/>
    <s v="11/07/206"/>
    <s v="Se incluye proyecto de actualización de manual de contratación, revisado por proceso de análisis y mejora continua, en espera de firmas de direcivos. Soporte activida GC_Ac12"/>
    <n v="0.6"/>
    <s v="VENCIDO"/>
    <m/>
    <m/>
    <m/>
    <m/>
    <m/>
    <s v="EFECTIVO"/>
    <s v="ABIERTO"/>
    <m/>
    <s v=""/>
    <s v=""/>
    <s v=""/>
    <s v=""/>
    <s v=""/>
    <s v=""/>
    <s v=""/>
    <m/>
    <m/>
    <m/>
    <s v="SIN INICIAR"/>
    <s v="EFECTIVO"/>
    <s v="ABIERTO"/>
    <m/>
    <s v=""/>
    <s v=""/>
    <s v=""/>
    <s v=""/>
    <s v=""/>
    <s v=""/>
    <s v=""/>
    <m/>
    <m/>
    <m/>
    <s v="SIN INICIAR"/>
    <s v="EFECTIVO"/>
    <s v="ABIERTO"/>
    <m/>
  </r>
  <r>
    <n v="717"/>
    <x v="2"/>
    <x v="8"/>
    <s v="Subdirección Administrativa y Financiera"/>
    <m/>
    <s v="2024Fin2023H1"/>
    <m/>
    <x v="65"/>
    <x v="431"/>
    <m/>
    <s v="Las incorrecciones evidenciadas se generan por deficiencias en los controles establecidos para el reconocimiento de los hechos económicos generados por la DNBC, procedimientos desactualizados y/o mal estructurados en el Sistema de Gestión de la Calidad, por el desconocimiento de los principios contables y de la normatividad establecida por la Contaduría General de la Nación."/>
    <s v="Las incorrecciones evidenciadas se generan por deficiencias en los controles establecidos para el reconocimiento de los hechos económicos generados por la DNBC, procedimientos desactualizados y/o mal estructurados en el Sistema de Gestión de la Calidad, por el desconocimiento de los principios contables y de la normatividad establecida por la Contaduría General de la Nación."/>
    <s v="Actualizar la Politica Contable en el Capitulo de CONSTITUCION DE RESERVAS PRESUPUESTALES. "/>
    <s v="GF_AC37"/>
    <s v="Incorporar en las Politicas Contables los procedimientos establecidos en el instructivo 001 de 2023 emitido por la CGN."/>
    <s v="Política contable actualizada"/>
    <n v="1"/>
    <d v="2025-01-02T00:00:00"/>
    <d v="2025-06-30T00:00:00"/>
    <n v="26.700000000000003"/>
    <s v="13. Gestión Financiera"/>
    <s v="Seguimiento Historico CGR"/>
    <n v="1"/>
    <s v="Accion establecida en el plan de mejoramiento suscrito el 17 de diciembre de 2024, como resultado de la auditoria realizada a la vigencia 2023._x000a__x000a_La acción finalizó el 30 de junio de 2025.  _x000a_                                _x000a_Se evidenció el cargue del Manual de Políticas Contables actualizado, adoptado mediante la Resolución No. 148 de 2025 del 26 de junio de 2025._x000a__x000a_Por lo tanto,  la acción de mejora se encuentra cumplida."/>
    <s v="https://dnbcgovco-my.sharepoint.com/:f:/g/personal/planeacion_dnbc_gov_co/IgAKPZEalRp3T7O44VwZjBLlARF86VpmllJA36VR9-2qDG8?e=W6XaGX"/>
    <d v="2026-05-11T00:00:00"/>
    <s v="Se remite manual de políticas contables actualizado de la vigencia 2025"/>
    <n v="1"/>
    <x v="2"/>
    <d v="2026-05-15T00:00:00"/>
    <n v="1"/>
    <s v="se evidencio el manual de politicas contables actualizado  de acuerdo a los procedimientos establecidos en el instructivo 001 de 2023 emitido por la CGN."/>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on establecida en el plan de mejoramiento suscrito el 17 de diciembre de 2024, como resultado de la auditoria realizada a la vigencia 2023._x000a__x000a_La acción finalizó el 30 de junio de 2025.  _x000a_                                _x000a_Se evidenció el cargue del Manual de Políticas Contables actualizado, adoptado mediante la Resolución No. 148 de 2025 del 26 de junio de 2025._x000a__x000a_Por lo tanto,  la acción de mejora se encuentra cumplida."/>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718"/>
    <x v="2"/>
    <x v="8"/>
    <s v="Subdirección Administrativa y Financiera"/>
    <m/>
    <s v="2024Fin2023H1"/>
    <m/>
    <x v="65"/>
    <x v="431"/>
    <m/>
    <s v="Las incorrecciones evidenciadas se generan por deficiencias en los controles establecidos para el reconocimiento de los hechos económicos generados por la DNBC, procedimientos desactualizados y/o mal estructurados en el Sistema de Gestión de la Calidad, por el desconocimiento de los principios contables y de la normatividad establecida por la Contaduría General de la Nación."/>
    <s v="Las incorrecciones evidenciadas se generan por deficiencias en los controles establecidos para el reconocimiento de los hechos económicos generados por la DNBC, procedimientos desactualizados y/o mal estructurados en el Sistema de Gestión de la Calidad, por el desconocimiento de los principios contables y de la normatividad establecida por la Contaduría General de la Nación."/>
    <s v="Actualizar la Politica Contable en el Capitulo de CONSTITUCION DE RESERVAS PRESUPUESTALES. "/>
    <s v="GF_AC38"/>
    <s v="Revelar en las Notas a los EstadosFinancieros, las Reservas Presupuestales  constituidas por PAC, informado las razones de no afectacion del gasto en el 2023."/>
    <s v="Revelación en notas a los estados financieros"/>
    <n v="1"/>
    <d v="2025-01-02T00:00:00"/>
    <d v="2025-03-30T00:00:00"/>
    <n v="13.2"/>
    <s v="13. Gestión Financiera"/>
    <s v="Seguimiento Historico CGR"/>
    <n v="1"/>
    <s v="Accion establecida en el plan de mejoramiento suscrito el 17 de diciembre de 2024, como resultado de la auditoria realizada a la vigencia 2023._x000a__x000a_La acción finalizó el 30 de marzo de 2025                                     _x000a__x000a_Se evidenció que las notas a los estados financieros se elaboran únicamente en el primer semestre de cada vigencia. Así mismo, en las últimas notas presentadas se revelaron las Reservas Presupuestales constituidas por PAC, para lo cual se anexan las notas a los Estados Financieros correspondientes a la vigencia 2024._x000a__x000a_Por lo tanto,  la acción de mejora se encuentra cumplida._x000a_"/>
    <s v="https://dnbcgovco-my.sharepoint.com/:f:/g/personal/planeacion_dnbc_gov_co/IgAKPZEalRp3T7O44VwZjBLlARF86VpmllJA36VR9-2qDG8?e=W6XaGX"/>
    <d v="2026-05-11T00:00:00"/>
    <s v="Se incluyen notas de los estados financieros 2025 con información en apartados, como adquisición de bienes y servicios, de las reservas presupuestales constituidas durante la vigencia"/>
    <n v="1"/>
    <x v="2"/>
    <d v="2026-05-29T00:00:00"/>
    <n v="1"/>
    <s v="se evidencio la presentacion de los estados financieros correpondiente a la vigencia 2025 con sus respectivas notas explicativa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on establecida en el plan de mejoramiento suscrito el 17 de diciembre de 2024, como resultado de la auditoria realizada a la vigencia 2023._x000a__x000a_La acción finalizó el 30 de marzo de 2025                                     _x000a__x000a_Se evidenció que las notas a los estados financieros se elaboran únicamente en el primer semestre de cada vigencia. Así mismo, en las últimas notas presentadas se revelaron las Reservas Presupuestales constituidas por PAC, para lo cual se anexan las notas a los Estados Financieros correspondientes a la vigencia 2025_x000a__x000a_Por lo tanto,  la acción de mejora se encuentra cumplida._x000a_"/>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719"/>
    <x v="2"/>
    <x v="8"/>
    <s v="Subdirección Administrativa y Financiera"/>
    <m/>
    <s v="2024Fin2023H1"/>
    <m/>
    <x v="65"/>
    <x v="431"/>
    <m/>
    <s v="Las incorrecciones evidenciadas se generan por deficiencias en los controles establecidos para el reconocimiento de los hechos económicos generados por la DNBC, procedimientos desactualizados y/o mal estructurados en el Sistema de Gestión de la Calidad, por el desconocimiento de los principios contables y de la normatividad establecida por la Contaduría General de la Nación."/>
    <s v="Las incorrecciones evidenciadas se generan por deficiencias en los controles establecidos para el reconocimiento de los hechos económicos generados por la DNBC, procedimientos desactualizados y/o mal estructurados en el Sistema de Gestión de la Calidad, por el desconocimiento de los principios contables y de la normatividad establecida por la Contaduría General de la Nación."/>
    <s v="Actualizar la Politica Contable en el Capitulo de CONSTITUCION DE RESERVAS PRESUPUESTALES. "/>
    <s v="GF_AC39"/>
    <s v="Revelar en las Notas a los EstadosFinancieros, el rezago presupuestal  constituido para cada vigencia detallando la justificación del mismo"/>
    <s v="Revelación en notas a los estados financieros"/>
    <n v="1"/>
    <d v="2025-01-02T00:00:00"/>
    <d v="2025-03-30T00:00:00"/>
    <n v="13.2"/>
    <s v="13. Gestión Financiera"/>
    <s v="Seguimiento Historico CGR"/>
    <n v="1"/>
    <s v="Accion establecida en el plan de mejoramiento suscrito el 17 de diciembre de 2024, como resultado de la auditoria realizada a la vigencia 2023._x000a__x000a_La acción finalizó el 30 de marzo de 2025_x000a__x000a_Se evidenció que las notas a los estados financieros se elaboran únicamente en el primer semestre de cada vigencia y que, en las últimas notas presentadas, se incluyeron las revelaciones correspondientes al rezago presupuestal._x000a__x000a_Por lo tanto,  se dio cumplimiento a la acción establecida en el Plan de Mejoramiento._x000a_"/>
    <s v="https://dnbcgovco-my.sharepoint.com/:f:/g/personal/planeacion_dnbc_gov_co/IgAKPZEalRp3T7O44VwZjBLlARF86VpmllJA36VR9-2qDG8?e=W6XaGX"/>
    <d v="2026-05-11T00:00:00"/>
    <s v="Se incluyen notas de los estados financieros 2025 con información en apartados, como adquisición de bienes y servicios, de las reservas presupuestales constituidas durante la vigencia"/>
    <n v="1"/>
    <x v="2"/>
    <d v="2026-05-29T00:00:00"/>
    <n v="1"/>
    <s v="se evidencio la presentacion de los estados financieros correpondiente a la vigencia 2025 con sus respectivas notas explicativa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on establecida en el plan de mejoramiento suscrito el 17 de diciembre de 2024, como resultado de la auditoria realizada a la vigencia 2023._x000a__x000a_La acción finalizó el 30 de marzo de 2025_x000a__x000a_Se evidenció que las notas a los estados financieros se elaboran únicamente en el primer semestre de cada vigencia y que, en las últimas notas presentadas, se incluyeron las revelaciones correspondientes al rezago presupuestal._x000a__x000a_Por lo tanto,  se dio cumplimiento a la acción establecida en el Plan de Mejoramiento._x000a_"/>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720"/>
    <x v="2"/>
    <x v="8"/>
    <s v="Subdirección Administrativa y Financiera"/>
    <m/>
    <s v="2024Fin2023H1"/>
    <m/>
    <x v="65"/>
    <x v="431"/>
    <m/>
    <s v="Las incorrecciones evidenciadas se generan por deficiencias en los controles establecidos para el reconocimiento de los hechos económicos generados por la DNBC, procedimientos desactualizados y/o mal estructurados en el Sistema de Gestión de la Calidad, por el desconocimiento de los principios contables y de la normatividad establecida por la Contaduría General de la Nación."/>
    <s v="Las incorrecciones evidenciadas se generan por deficiencias en los controles establecidos para el reconocimiento de los hechos económicos generados por la DNBC, procedimientos desactualizados y/o mal estructurados en el Sistema de Gestión de la Calidad, por el desconocimiento de los principios contables y de la normatividad establecida por la Contaduría General de la Nación."/>
    <s v="Fortalecimiento de cotroles en la contabilización de los hechos económicos, producto de las reservas presupuestales constituidas._x000a_"/>
    <s v="GF_AC18"/>
    <s v="Actualizar el formato FO-GF-03-01 Justificacion para constituir Reservas Presupuestales incluyendo casillas que indiquen Faltante de PAC y Caso fortuito o fuerza mayor"/>
    <s v="Formato FO-GF-03-01 Actualizado"/>
    <n v="1"/>
    <d v="2025-01-21T00:00:00"/>
    <d v="2025-12-30T00:00:00"/>
    <n v="50.85"/>
    <s v="13. Gestión Financiera"/>
    <s v="Seguimiento Historico CGR"/>
    <n v="1"/>
    <s v="como evidencia queda el proceso de reservas presupuestalees"/>
    <s v="https://dnbcgovco-my.sharepoint.com/:f:/g/personal/planeacion_dnbc_gov_co/IgAKPZEalRp3T7O44VwZjBLlARF86VpmllJA36VR9-2qDG8?e=W6XaGX"/>
    <d v="2026-05-11T00:00:00"/>
    <s v="Se cinluye formato FO-GF-03-01 con última actualización en el 2026"/>
    <n v="1"/>
    <x v="2"/>
    <d v="2026-05-29T00:00:00"/>
    <n v="1"/>
    <s v="Se evidencio la actualizacion del formato PC-GF-03-01 con fecha  20/03/2026."/>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queda el proceso de reservas presupuestalees"/>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721"/>
    <x v="2"/>
    <x v="8"/>
    <s v="Dirección General"/>
    <m/>
    <s v="2024Fin2023H1"/>
    <m/>
    <x v="65"/>
    <x v="431"/>
    <s v="INTEGRIDAD"/>
    <s v="Las incorrecciones evidenciadas se generan por deficiencias en los controles establecidos para el reconocimiento de los hechos económicos generados por la DNBC, procedimientos desactualizados y/o mal estructurados en el Sistema de Gestión de la Calidad, por el desconocimiento de los principios contables y de la normatividad establecida por la Contaduría General de la Nación."/>
    <s v="Las incorrecciones evidenciadas se generan por deficiencias en los controles establecidos para el reconocimiento de los hechos económicos generados por la DNBC, procedimientos desactualizados y/o mal estructurados en el Sistema de Gestión de la Calidad, por el desconocimiento de los principios contables y de la normatividad establecida por la Contaduría General de la Nación."/>
    <s v="Determinar la relevancia disciplinaria de los hallazgos remitidos al Proceso de Gestión de asuntos disciplinarios"/>
    <s v="DI_AC53"/>
    <s v="Trasladar al proceso de Gestión 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s v="12. Gestión de Asuntos Disciplinarios"/>
    <s v="Seguimiento Historico CGR"/>
    <n v="1"/>
    <s v="Accion establecida en el plan de mejoramiento suscrito el 17 de diciembre de 2024, como resultado de la auditoria realizada a la vigencia 2023._x000a__x000a_La acción finalizó el 31 de enero de 2025. _x000a__x000a_Se remitio el Informe de Auditoria emitido por la CGR. con el fin de  adelantar las acciones adminsitrativas y/o disciplinarias a hubiera lugar_x000a__x000a_Por lo tanto, se dio cumplimiento a la acción establecida en el Plan de Mejoramiento._x000a__x000a_"/>
    <s v="https://dnbcgovco-my.sharepoint.com/:f:/g/personal/planeacion_dnbc_gov_co/IgCJ48Q3dMZYTZfu8y6_L1r6AQnL6jqfLroUafYJndjiBYg?e=xH8TmN"/>
    <d v="2026-05-11T00:00:00"/>
    <s v="Cumplida en seguimiento diciembre 2025"/>
    <n v="1"/>
    <x v="2"/>
    <d v="2026-05-29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m/>
    <m/>
    <m/>
    <m/>
    <m/>
    <s v="EFECTIVO"/>
    <s v="ABIERTO"/>
    <m/>
    <s v=""/>
    <s v=""/>
    <s v=""/>
    <s v=""/>
    <s v=""/>
    <s v=""/>
    <s v=""/>
    <m/>
    <m/>
    <m/>
    <s v="SIN INICIAR"/>
    <s v="EFECTIVO"/>
    <s v="ABIERTO"/>
    <m/>
    <s v=""/>
    <s v=""/>
    <s v=""/>
    <s v=""/>
    <s v=""/>
    <s v=""/>
    <s v=""/>
    <m/>
    <m/>
    <m/>
    <s v="SIN INICIAR"/>
    <s v="EFECTIVO"/>
    <s v="ABIERTO"/>
    <m/>
  </r>
  <r>
    <n v="722"/>
    <x v="2"/>
    <x v="8"/>
    <s v="Subdirección Administrativa y Financiera"/>
    <m/>
    <s v="2024Fin2023H2"/>
    <m/>
    <x v="65"/>
    <x v="432"/>
    <m/>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Fortalecimiento de controles y procedimientos en el manejo de la propiedad planta y equipo de la entidad por parte del proceso de Gestión administrativa para registrar en los estados financieros la realidad de los hechos económicos_x000a_"/>
    <s v="GA_AC39"/>
    <s v="Actualización y socialización del Manual de Gestión de Bienes de la entidad Resolución 0381 de 2015 , Procedimiento Gestión de Bienes PC-AD-PGD-01-UV5 y formatos asociados "/>
    <s v="Documentos actualizados y socializados"/>
    <n v="1"/>
    <d v="2025-01-02T00:00:00"/>
    <d v="2025-06-30T00:00:00"/>
    <n v="26.700000000000003"/>
    <s v="14. Gestión Administrativa"/>
    <s v="Seguimiento Historico CGR"/>
    <n v="0"/>
    <s v="En proceso de actualización"/>
    <s v="https://dnbcgovco-my.sharepoint.com/:f:/g/personal/planeacion_dnbc_gov_co/IgCMMWenExEVSrJDg7g7OVoeAUSpAZPWObv9Sy1QzhSATZo?e=fpCZe0"/>
    <d v="2026-05-11T00:00:00"/>
    <s v="No se evidencia avance para el periodo"/>
    <n v="0"/>
    <x v="1"/>
    <d v="2026-05-15T00:00:00"/>
    <n v="0"/>
    <s v="No fue posible identificar evidencias para el presente período de análisis"/>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actualizo y socializo el manual y procedimiento de Gestión de bienes "/>
    <s v="https://dnbcgovco-my.sharepoint.com/:f:/g/personal/planeacion_dnbc_gov_co/IgDshXjsc8LZQZjqdqa4EMsZAWpmZqV686eTXio40garkCs?e=KEiQRq"/>
    <n v="46214"/>
    <s v="Se presenta procedimiento actualizado al 30 de junio de 2026 con su respectiva socializaicón vía correo electrónico"/>
    <n v="1"/>
    <s v="CUMPLIDO"/>
    <m/>
    <m/>
    <m/>
    <m/>
    <m/>
    <s v="EFECTIVO"/>
    <s v="ABIERTO"/>
    <m/>
    <s v=""/>
    <s v=""/>
    <s v=""/>
    <s v=""/>
    <s v=""/>
    <s v=""/>
    <s v=""/>
    <m/>
    <m/>
    <m/>
    <s v="SIN INICIAR"/>
    <s v="EFECTIVO"/>
    <s v="ABIERTO"/>
    <m/>
    <s v=""/>
    <s v=""/>
    <s v=""/>
    <s v=""/>
    <s v=""/>
    <s v=""/>
    <s v=""/>
    <m/>
    <m/>
    <m/>
    <s v="SIN INICIAR"/>
    <s v="EFECTIVO"/>
    <s v="ABIERTO"/>
    <m/>
  </r>
  <r>
    <n v="723"/>
    <x v="2"/>
    <x v="8"/>
    <s v="Subdirección Administrativa y Financiera"/>
    <m/>
    <s v="2024Fin2023H2"/>
    <m/>
    <x v="65"/>
    <x v="432"/>
    <m/>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Fortalecimiento de controles y procedimientos en el manejo de la propiedad planta y equipo de la entidad por parte del proceso de Gestión administrativa para registrar en los estados financieros la realidad de los hechos económicos_x000a_"/>
    <s v="GF_AC40"/>
    <s v="Actualización de los saldos contables de la propiedad, planta y equipo (PPE) mediante un 'ajuste por situación financiera', basado en la información real de inventarios físicos (ingresos y salidas) reportados por almacén y presentados al Comité de Manejo de Bienes y Sostenibilidad Contable, con el objetivo de reflejar el saldo real de la PPE conforme al resultado del inventario físico"/>
    <s v="Actualización saldos contables de propiedad planta y equipos"/>
    <n v="1"/>
    <d v="2025-01-02T00:00:00"/>
    <d v="2025-03-30T00:00:00"/>
    <n v="13.2"/>
    <s v="13. Gestión Financiera"/>
    <s v="Seguimiento Historico CGR"/>
    <n v="1"/>
    <s v="Accion establecida en el plan de mejoramiento suscrito el 17 de diciembre de 2024, como resultado de la auditoria realizada a la vigencia 2023._x000a__x000a_La acción finalizó el 30 de marzo de 2025.                        _x000a__x000a_Se evidenció el Acta No. 001 de 2025, los estados financieros de las vigencias 2024 y 2023, el archivo en Excel con el detalle del inventario de la bodega de la DNBC, el correo electrónico relacionado con el conteo de inventarios y el inventario con corte al 30 de diciembre de 2024, los cuales se constituyen en soporte para la actualización de los saldos contables de propiedad, planta y equipo._x000a__x000a_Por lo tanto,  se dio cumplimiento a la acción establecida en el Plan de Mejoramiento._x000a__x000a_"/>
    <s v="https://dnbcgovco-my.sharepoint.com/:f:/g/personal/planeacion_dnbc_gov_co/IgAKPZEalRp3T7O44VwZjBLlARF86VpmllJA36VR9-2qDG8?e=W6XaGX"/>
    <d v="2026-05-11T00:00:00"/>
    <s v="Se incluyen actas de cruce de información de inventariodel primer trimestre del avigencia 2026"/>
    <n v="1"/>
    <x v="2"/>
    <d v="2025-05-29T00:00:00"/>
    <n v="1"/>
    <s v="se evidencio la actualización de los saldos contables de la propiedad, planta y equipo, basado en la información real de inventarios físicos reportados por almacén correspondiente al I trimestre, con el objetivo de reflejar el saldo real de la PPE conforme al resultado del inventario físic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on establecida en el plan de mejoramiento suscrito el 17 de diciembre de 2024, como resultado de la auditoria realizada a la vigencia 2023._x000a__x000a_La acción finalizó el 30 de marzo de 2025.                        _x000a__x000a_Se evidenció el Acta No. 001 de 2025, los estados financieros de las vigencias 2024 y 2023, el archivo en Excel con el detalle del inventario de la bodega de la DNBC, el correo electrónico relacionado con el conteo de inventarios y el inventario con corte al 30 de diciembre de 2024, los cuales se constituyen en soporte para la actualización de los saldos contables de propiedad, planta y equipo._x000a__x000a_Por lo tanto,  se dio cumplimiento a la acción establecida en el Plan de Mejoramiento._x000a__x000a_"/>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724"/>
    <x v="2"/>
    <x v="8"/>
    <s v="Subdirección Administrativa y Financiera"/>
    <m/>
    <s v="2024Fin2023H2"/>
    <m/>
    <x v="65"/>
    <x v="432"/>
    <m/>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Fortalecimiento de controles y procedimientos en el manejo de la propiedad planta y equipo de la entidad por parte del proceso de Gestión administrativa para registrar en los estados financieros la realidad de los hechos económicos_x000a_"/>
    <s v="GF_AC41"/>
    <s v="Realizar un inventario físico, registrando los ingresos y salidas de los bienes, el cual será  reportado al Proceso de Gestión Financiera para la generasción del Ajuste por Situación Financiera"/>
    <s v="Actualización saldos contables de propiedad planta y equipos"/>
    <n v="1"/>
    <d v="2025-01-02T00:00:00"/>
    <d v="2025-03-30T00:00:00"/>
    <n v="13.2"/>
    <s v="13. Gestión Financiera"/>
    <s v="Seguimiento Historico CGR"/>
    <n v="1"/>
    <s v="Accion establecida en el plan de mejoramiento suscrito el 17 de diciembre de 2024, como resultado de la auditoria realizada a la vigencia 2023._x000a__x000a_La acción finalizó el 30 de marzo de 2025.                        _x000a__x000a_Se realizó la actualización de los saldos contables del componente de Propiedad, Planta y Equipo (PPE) mediante un ajuste por situación financiera con base en inventarios físicos valorizados reportados por Almacén. Dichos ajustes fueron aprobados por el Comité de Manejo de Bienes (acta del 23 de enero de 2025), presentados y respaldados en el Comité de Sostenibilidad Contable (acta 001-2025), y reflejados en los estados financieros con corte a 31 de diciembre de 2024. _x000a__x000a_Por lo tanto,  se dio cumplimiento a la acción establecida en el Plan de Mejoramiento._x000a_"/>
    <s v="https://dnbcgovco-my.sharepoint.com/:f:/g/personal/planeacion_dnbc_gov_co/IgAKPZEalRp3T7O44VwZjBLlARF86VpmllJA36VR9-2qDG8?e=W6XaGX"/>
    <d v="2026-05-11T00:00:00"/>
    <s v="Se incluyen actas de cruce de información de inventariodel primer trimestre del avigencia 2026"/>
    <n v="1"/>
    <x v="2"/>
    <d v="2026-05-29T00:00:00"/>
    <n v="1"/>
    <s v="se evidencio la actualización de los saldos contables de la propiedad, planta y equipo, basado en la información real de inventarios físicos reportados por almacén correspondiente al I trimestre, con el objetivo de reflejar el saldo real de la PPE conforme al resultado del inventario físic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on establecida en el plan de mejoramiento suscrito el 17 de diciembre de 2024, como resultado de la auditoria realizada a la vigencia 2023._x000a__x000a_La acción finalizó el 30 de marzo de 2025.                        _x000a__x000a_Se realizó la actualización de los saldos contables del componente de Propiedad, Planta y Equipo (PPE) mediante un ajuste por situación financiera con base en inventarios físicos valorizados reportados por Almacén. Dichos ajustes fueron aprobados por el Comité de Manejo de Bienes (acta del 23 de enero de 2025), presentados y respaldados en el Comité de Sostenibilidad Contable (acta 001-2025), y reflejados en los estados financieros con corte a 31 de diciembre de 2024. junio esta en construccion_x000a__x000a_Por lo tanto,  se dio cumplimiento a la acción establecida en el Plan de Mejoramiento._x000a_"/>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725"/>
    <x v="2"/>
    <x v="8"/>
    <s v="Subdirección Administrativa y Financiera"/>
    <m/>
    <s v="2024Fin2023H2"/>
    <m/>
    <x v="65"/>
    <x v="432"/>
    <m/>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Fortalecimiento de controles y procedimientos en el manejo de la propiedad planta y equipo de la entidad por parte del proceso de Gestión administrativa para registrar en los estados financieros la realidad de los hechos económicos_x000a_"/>
    <s v="GA_AC40"/>
    <s v="Actualización trimestral del inventario de bienes en servicio y en bodega previo a la transmisión de los EEFF a la Contaduría"/>
    <s v="Inventario actualizado de bienes en servicio y en bodega"/>
    <n v="4"/>
    <d v="2025-01-02T00:00:00"/>
    <d v="2025-12-31T00:00:00"/>
    <n v="53.85"/>
    <s v="14. Gestión Administrativa"/>
    <s v="Seguimiento Historico CGR"/>
    <n v="1"/>
    <s v="Se realiza una actualización mensual de inventario de bodega "/>
    <s v="https://dnbcgovco-my.sharepoint.com/:f:/g/personal/planeacion_dnbc_gov_co/IgDhuhyoUVycTqlI2nLTifkMAcY4FyEzGF1WEqFbkKDeh_4?e=Nexnad"/>
    <d v="2026-05-11T00:00:00"/>
    <s v="Se adjuntan bases actualizadas de los meses de enero a marzo. Se sugiere su socialización (correo electronico) al lider del proceso"/>
    <n v="1"/>
    <x v="2"/>
    <d v="2026-05-29T00:00:00"/>
    <n v="1"/>
    <s v="se evidencio formatos conteo de inventarios FO-AD-01-07 correspondiente a los meses de enero, febrero y marzo de 2026, lo que permite reflejar el saldo real de la propiedad, planta y equip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a una actualización mensual de inventario de bodega"/>
    <s v="https://dnbcgovco-my.sharepoint.com/:f:/g/personal/planeacion_dnbc_gov_co/IgDNnZMlHgpDSqqnaNuGX2wHAektQNwFaVwCJyBIJCH5Pug?e=0vwgck"/>
    <n v="46214"/>
    <s v="El proceso continua con el conteo mensual de los bienes disponibles en bodega"/>
    <n v="1"/>
    <s v="CUMPLIDO"/>
    <m/>
    <m/>
    <m/>
    <m/>
    <m/>
    <s v="EFECTIVO"/>
    <s v="ABIERTO"/>
    <m/>
    <s v=""/>
    <s v=""/>
    <s v=""/>
    <s v=""/>
    <s v=""/>
    <s v=""/>
    <s v=""/>
    <m/>
    <m/>
    <m/>
    <s v="SIN INICIAR"/>
    <s v="EFECTIVO"/>
    <s v="ABIERTO"/>
    <m/>
    <s v=""/>
    <s v=""/>
    <s v=""/>
    <s v=""/>
    <s v=""/>
    <s v=""/>
    <s v=""/>
    <m/>
    <m/>
    <m/>
    <s v="SIN INICIAR"/>
    <s v="EFECTIVO"/>
    <s v="ABIERTO"/>
    <m/>
  </r>
  <r>
    <n v="726"/>
    <x v="2"/>
    <x v="8"/>
    <s v="Subdirección Administrativa y Financiera"/>
    <m/>
    <s v="2024Fin2023H2"/>
    <m/>
    <x v="65"/>
    <x v="432"/>
    <m/>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Fortalecimiento de controles y procedimientos en el manejo de la propiedad planta y equipo de la entidad por parte del proceso de Gestión administrativa para registrar en los estados financieros la realidad de los hechos económicos_x000a_"/>
    <s v="GA_AC41"/>
    <s v="Implementación de una base de datos para el registro y control de la propiedad planta y equipo, que contenga toda la información necesaria (nombre, codigo, ubicación, registro, costo historico, depreciacion entre otros)"/>
    <s v="Base de datos implementada"/>
    <n v="1"/>
    <d v="2025-02-01T00:00:00"/>
    <d v="2025-12-31T00:00:00"/>
    <n v="49.5"/>
    <s v="14. Gestión Administrativa"/>
    <s v="Seguimiento Historico CGR"/>
    <n v="1"/>
    <s v="Se esta llevando una base de datos donde se lleva el registro y control de la propiedad planta y equipo de la bodega "/>
    <s v="https://dnbcgovco-my.sharepoint.com/:f:/g/personal/planeacion_dnbc_gov_co/IgAVc3cuzD-0RpxDeQ-u5zKbAeUi-pUzxaB8XwkjTIrrd-U?e=0wMsM9"/>
    <d v="2026-05-11T00:00:00"/>
    <s v="Se adjuntan bases actualizadas de los meses de enero a marzo. Se sugiere su socialización (correo electronico) al lider del proceso"/>
    <n v="1"/>
    <x v="2"/>
    <d v="2026-05-29T00:00:00"/>
    <n v="1"/>
    <s v="se evidencio formatos  inventarios correspondiente a los meses de enero, febrero y marzo de 2026, lo que permite reflejar el saldo real de la propiedad, planta y equip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esta llevando una base de datos donde se lleva el registro y control de la propiedad planta y equipo de la bodega"/>
    <s v="https://dnbcgovco-my.sharepoint.com/:f:/g/personal/planeacion_dnbc_gov_co/IgDOtLQD4Q5VTal0nGlIMsOUAdMtkmoABRbd0Av0Z1G07Mo?e=1ysQKk"/>
    <n v="46214"/>
    <s v="Se esta llevando una base de datos donde se lleva el registro y control de la propiedad planta y equipo de la bodega"/>
    <n v="1"/>
    <s v="CUMPLIDO"/>
    <m/>
    <m/>
    <m/>
    <m/>
    <m/>
    <s v="EFECTIVO"/>
    <s v="ABIERTO"/>
    <m/>
    <s v=""/>
    <s v=""/>
    <s v=""/>
    <s v=""/>
    <s v=""/>
    <s v=""/>
    <s v=""/>
    <m/>
    <m/>
    <m/>
    <s v="SIN INICIAR"/>
    <s v="EFECTIVO"/>
    <s v="ABIERTO"/>
    <m/>
    <s v=""/>
    <s v=""/>
    <s v=""/>
    <s v=""/>
    <s v=""/>
    <s v=""/>
    <s v=""/>
    <m/>
    <m/>
    <m/>
    <s v="SIN INICIAR"/>
    <s v="EFECTIVO"/>
    <s v="ABIERTO"/>
    <m/>
  </r>
  <r>
    <n v="727"/>
    <x v="2"/>
    <x v="8"/>
    <s v="Subdirección Administrativa y Financiera"/>
    <m/>
    <s v="2024Fin2023H2"/>
    <m/>
    <x v="65"/>
    <x v="432"/>
    <m/>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Fortalecimiento de controles y procedimientos en el manejo de la propiedad planta y equipo de la entidad por parte del proceso de Gestión administrativa para registrar en los estados financieros la realidad de los hechos económicos_x000a_"/>
    <s v="GA_AC42"/>
    <s v="Seguimiento y actualización de la base de datos de registro y control de la propiedad planta y equipo ."/>
    <s v="Informes de seguimiento mensual"/>
    <n v="12"/>
    <d v="2025-01-02T00:00:00"/>
    <d v="2025-12-31T00:00:00"/>
    <n v="53.85"/>
    <s v="14. Gestión Administrativa"/>
    <s v="Seguimiento Historico CGR"/>
    <n v="1"/>
    <s v="Se hace una actualización mensual a la base de datos donde se lleva el registro y control de la propiedad planta y equipo de la bodega "/>
    <s v="https://dnbcgovco-my.sharepoint.com/:f:/g/personal/planeacion_dnbc_gov_co/IgBoJjrNms7UQrdDStFTnQ8rAWObIeCH6k6fopQiryplmTo?e=F1NnEv"/>
    <d v="2026-05-11T00:00:00"/>
    <s v="Se adjuntan bases actualizadas de los meses de enero a marzo. Se sugiere su socialización (correo electronico) al lider del proceso"/>
    <n v="1"/>
    <x v="2"/>
    <d v="2026-05-29T00:00:00"/>
    <n v="1"/>
    <s v="se evidencio formatos  inventarios correspondiente a los meses de enero, febrero y marzo de 2026, lo que permite reflejar el saldo real de la propiedad, planta y equip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hace una actualización mensual a la base de datos donde se lleva el registro y control de la propiedad planta y equipo de la bodega"/>
    <s v="https://dnbcgovco-my.sharepoint.com/:f:/g/personal/planeacion_dnbc_gov_co/IgC1B34KsT8MT4cwBolnrGZ5Ae7dfxKFSKoBM080-UNlQKQ?e=AyiMkp"/>
    <n v="46214"/>
    <s v="Se adjuntan bases actualizadas del primer semestre de la vigencia 2026. Se sugiere su socialización (correo electronico) al lider del proceso"/>
    <n v="1"/>
    <s v="CUMPLIDO"/>
    <m/>
    <m/>
    <m/>
    <m/>
    <m/>
    <s v="EFECTIVO"/>
    <s v="ABIERTO"/>
    <m/>
    <s v=""/>
    <s v=""/>
    <s v=""/>
    <s v=""/>
    <s v=""/>
    <s v=""/>
    <s v=""/>
    <m/>
    <m/>
    <m/>
    <s v="SIN INICIAR"/>
    <s v="EFECTIVO"/>
    <s v="ABIERTO"/>
    <m/>
    <s v=""/>
    <s v=""/>
    <s v=""/>
    <s v=""/>
    <s v=""/>
    <s v=""/>
    <s v=""/>
    <m/>
    <m/>
    <m/>
    <s v="SIN INICIAR"/>
    <s v="EFECTIVO"/>
    <s v="ABIERTO"/>
    <m/>
  </r>
  <r>
    <n v="728"/>
    <x v="2"/>
    <x v="8"/>
    <s v="Dirección General"/>
    <m/>
    <s v="2024Fin2023H2"/>
    <m/>
    <x v="65"/>
    <x v="432"/>
    <s v="INTEGRIDAD"/>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Determinar la relevancia disciplinaria de los hallazgos remitidos al Proceso de Gestión de asuntos disciplinarios"/>
    <s v="DI_AC54"/>
    <s v="Trasladar al proceso de Gestión 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s v="12. Gestión de Asuntos Disciplinarios"/>
    <s v="Seguimiento Historico CGR"/>
    <n v="1"/>
    <s v="Accion establecida en el plan de mejoramiento suscrito el 17 de diciembre de 2024, como resultado de la auditoria realizada a la vigencia 2023._x000a__x000a_La acción finalizó el 31 de enero de 2025. _x000a__x000a_Se evidenció que, en cumplimiento de la Ley 1952 de 2019, se aperturó la Indagación Previa IP-007-2025 con fecha 12 de mayo de 2025._x000a__x000a_Por lo tanto, se dio cumplimiento a la acción establecida en el Plan de Mejoramiento._x000a__x000a_"/>
    <s v="https://dnbcgovco-my.sharepoint.com/:f:/g/personal/planeacion_dnbc_gov_co/IgAFvUd88YzsRKgNnx23RITfAQz5192a3834_j-KTkmQ3I8?e=EKWQSq"/>
    <d v="2026-05-11T00:00:00"/>
    <s v="Cumplida en seguimiento diciembre 2025"/>
    <n v="1"/>
    <x v="2"/>
    <d v="2026-05-29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m/>
    <m/>
    <m/>
    <m/>
    <m/>
    <s v="EFECTIVO"/>
    <s v="ABIERTO"/>
    <m/>
    <s v=""/>
    <s v=""/>
    <s v=""/>
    <s v=""/>
    <s v=""/>
    <s v=""/>
    <s v=""/>
    <m/>
    <m/>
    <m/>
    <s v="SIN INICIAR"/>
    <s v="EFECTIVO"/>
    <s v="ABIERTO"/>
    <m/>
    <s v=""/>
    <s v=""/>
    <s v=""/>
    <s v=""/>
    <s v=""/>
    <s v=""/>
    <s v=""/>
    <m/>
    <m/>
    <m/>
    <s v="SIN INICIAR"/>
    <s v="EFECTIVO"/>
    <s v="ABIERTO"/>
    <m/>
  </r>
  <r>
    <n v="729"/>
    <x v="2"/>
    <x v="8"/>
    <s v="Subdirección Administrativa y Financiera"/>
    <m/>
    <s v="2024Fin2023H3"/>
    <m/>
    <x v="65"/>
    <x v="433"/>
    <m/>
    <s v="Las deficiencias en la revelación de información cualitativa y cuantitativa en las notas contables se deben al incumplimiento de los requerimientos del Marco Normativo Contable, las normas de reconocimiento, medición, revelación y presentación de hechos económicos para entidades de gobierno, la Resolución 038 de 2024 y fallas en el control interno contable al cierre de la vigencia 2023."/>
    <s v="Las deficiencias en la revelación de información cualitativa y cuantitativa en las notas contables se deben al incumplimiento de los requerimientos del Marco Normativo Contable, las normas de reconocimiento, medición, revelación y presentación de hechos económicos para entidades de gobierno, la Resolución 038 de 2024 y fallas en el control interno contable al cierre de la vigencia 2023."/>
    <s v="Fortalecer la calidad y transparencia de la información cualitativa y cuantitativa en la elaboración de las notas a los estados financieros en cumplimiento a lo establecido en el marco normativo contable._x000a_"/>
    <s v="GF_AC42"/>
    <s v="Complementar la información revelada en las notas a los estados financieros ajustando la presentación y clasificación  de los elementos contables, en cumplimiento a lo establecidos en la Resolución 038 de 2024 y demas lineamientos establecidos por la Contaduría General de la Nación"/>
    <s v="Notas a los estados financieros ajustados"/>
    <n v="1"/>
    <d v="2025-01-02T00:00:00"/>
    <d v="2025-03-30T00:00:00"/>
    <n v="13.2"/>
    <s v="13. Gestión Financiera"/>
    <s v="Seguimiento Historico CGR"/>
    <n v="1"/>
    <s v="Accion establecida en el plan de mejoramiento suscrito el 17 de diciembre de 2024, como resultado de la auditoria realizada a la vigencia 2023._x000a__x000a_La acción finalizó el 30 de marzo de 2025. _x000a__x000a_Se registraron como evidencia los estados financieros correspondientes a las vigencias 2024 y 2023, en los cuales se ajustó la presentación y clasificación de los elementos contables._x000a__x000a_Por lo tanto,  se dio cumplimiento a la acción establecida en el Plan de Mejoramiento._x000a__x000a_"/>
    <s v="https://dnbcgovco-my.sharepoint.com/:f:/g/personal/planeacion_dnbc_gov_co/IgAKPZEalRp3T7O44VwZjBLlARF86VpmllJA36VR9-2qDG8?e=W6XaGX"/>
    <d v="2026-05-11T00:00:00"/>
    <s v="Se incluyen actas de cruce de información de inventariodel primer trimestre del avigencia 2026"/>
    <n v="1"/>
    <x v="2"/>
    <d v="2026-05-15T00:00:00"/>
    <n v="1"/>
    <s v="se evidencio la actualización de los saldos contables de la propiedad, planta y equipo, basado en la información real de inventarios físicos reportados por almacén correspondiente al I trimestre, con el objetivo de reflejar el saldo real de la PPE conforme al resultado del inventario físic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on establecida en el plan de mejoramiento suscrito el 17 de diciembre de 2024, como resultado de la auditoria realizada a la vigencia 2023._x000a__x000a_La acción finalizó el 30 de marzo de 2025. _x000a__x000a_Se registraron como evidencia los estados financieros correspondientes a las vigencias 2025 en los cuales se ajustó la presentación y clasificación de los elementos contables._x000a__x000a_Por lo tanto,  se dio cumplimiento a la acción establecida en el Plan de Mejoramiento._x000a__x000a_"/>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730"/>
    <x v="2"/>
    <x v="8"/>
    <s v="Subdirección Administrativa y Financiera"/>
    <m/>
    <s v="2024Fin2023H3"/>
    <m/>
    <x v="65"/>
    <x v="433"/>
    <m/>
    <s v="Las deficiencias en la revelación de información cualitativa y cuantitativa en las notas contables se deben al incumplimiento de los requerimientos del Marco Normativo Contable, las normas de reconocimiento, medición, revelación y presentación de hechos económicos para entidades de gobierno, la Resolución 038 de 2024 y fallas en el control interno contable al cierre de la vigencia 2023."/>
    <s v="Las deficiencias en la revelación de información cualitativa y cuantitativa en las notas contables se deben al incumplimiento de los requerimientos del Marco Normativo Contable, las normas de reconocimiento, medición, revelación y presentación de hechos económicos para entidades de gobierno, la Resolución 038 de 2024 y fallas en el control interno contable al cierre de la vigencia 2023."/>
    <s v="Fortalecer la calidad y transparencia de la información cualitativa y cuantitativa en la elaboración de las notas a los estados financieros en cumplimiento a lo establecido en el marco normativo contable._x000a_"/>
    <s v="GF_AC43"/>
    <s v="Revisión  de las notas a los estados financieros por parte del Coordinador del grupo de trabajo de Gestión Financiera"/>
    <s v="Acta de revisión de  las Notas a los estados financieros "/>
    <n v="1"/>
    <d v="2025-01-02T00:00:00"/>
    <d v="2025-03-30T00:00:00"/>
    <n v="13.2"/>
    <s v="13. Gestión Financiera"/>
    <s v="Seguimiento Historico CGR"/>
    <n v="1"/>
    <s v="Accion establecida en el plan de mejoramiento suscrito el 17 de diciembre de 2024, como resultado de la auditoria realizada a la vigencia 2023._x000a__x000a_La acción finalizó el 30 de marzo de 2025. _x000a__x000a_Se anexaron los estados financieros y el Acta No. 001 del 27 de febrero de 2025, mediante la cual se realizó la revisión de las notas a los estados financieros._x000a__x000a_Por lo tanto,  se dio cumplimiento a la acción establecida en el Plan de Mejoramiento._x000a_"/>
    <s v="https://dnbcgovco-my.sharepoint.com/:f:/g/personal/planeacion_dnbc_gov_co/IgAKPZEalRp3T7O44VwZjBLlARF86VpmllJA36VR9-2qDG8?e=W6XaGX"/>
    <d v="2026-05-11T00:00:00"/>
    <s v="Se incluye lista de chequeo donde participa Coordinador Financiero"/>
    <n v="1"/>
    <x v="2"/>
    <d v="2026-05-29T00:00:00"/>
    <n v="1"/>
    <s v="se evidencia listado de chequeo con fecha de 27/02/2026,  para la elaboracion de las notas en los estados financieros, asi como la revision de los hallazgos de las auditorias externas para su respectivo ajuste."/>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on establecida en el plan de mejoramiento suscrito el 17 de diciembre de 2024, como resultado de la auditoria realizada a la vigencia 2023._x000a__x000a_La acción finalizó el 30 de marzo de 2025. _x000a__x000a_Se anexaron los estados financieros y el Acta No. 001 del 27 de febrero de 2025, mediante la cual se realizó la revisión de las notas a los estados financieros._x000a__x000a_Por lo tanto,  se dio cumplimiento a la acción establecida en el Plan de Mejoramiento._x000a_"/>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731"/>
    <x v="2"/>
    <x v="8"/>
    <s v="Dirección General"/>
    <m/>
    <s v="2024Fin2023H3"/>
    <m/>
    <x v="65"/>
    <x v="433"/>
    <s v="INTEGRIDAD"/>
    <s v="Las deficiencias en la revelación de información cualitativa y cuantitativa en las notas contables se deben al incumplimiento de los requerimientos del Marco Normativo Contable, las normas de reconocimiento, medición, revelación y presentación de hechos económicos para entidades de gobierno, la Resolución 038 de 2024 y fallas en el control interno contable al cierre de la vigencia 2023."/>
    <s v="Las deficiencias en la revelación de información cualitativa y cuantitativa en las notas contables se deben al incumplimiento de los requerimientos del Marco Normativo Contable, las normas de reconocimiento, medición, revelación y presentación de hechos económicos para entidades de gobierno, la Resolución 038 de 2024 y fallas en el control interno contable al cierre de la vigencia 2023."/>
    <s v="Determinar la relevancia disciplinaria de los hallazgos remitidos al Proceso de Gestión de asuntos disciplinarios"/>
    <s v="DI_AC54"/>
    <s v="Trasladar al proceso de Gestión 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s v="12. Gestión de Asuntos Disciplinarios"/>
    <s v="Seguimiento Historico CGR"/>
    <n v="1"/>
    <s v="Accion establecida en el plan de mejoramiento suscrito el 17 de diciembre de 2024, como resultado de la auditoria realizada a la vigencia 2023._x000a__x000a_La acción finalizó el 31 de enero de 2025. _x000a__x000a_Se evidenció que, en cumplimiento de la Ley 1952 de 2019, se aperturó la Indagación Previa IP-007-2025 con fecha 12 de mayo de 2025._x000a__x000a_Por lo tanto, se dio cumplimiento a la acción establecida en el Plan de Mejoramiento._x000a__x000a_"/>
    <s v="https://dnbcgovco-my.sharepoint.com/:f:/g/personal/planeacion_dnbc_gov_co/IgAFvUd88YzsRKgNnx23RITfAQz5192a3834_j-KTkmQ3I8?e=EKWQSq"/>
    <d v="2026-05-11T00:00:00"/>
    <s v="Cumplida en seguimiento diciembre 2025"/>
    <n v="1"/>
    <x v="2"/>
    <d v="2026-05-29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m/>
    <m/>
    <m/>
    <m/>
    <m/>
    <s v="EFECTIVO"/>
    <s v="ABIERTO"/>
    <m/>
    <s v=""/>
    <s v=""/>
    <s v=""/>
    <s v=""/>
    <s v=""/>
    <s v=""/>
    <s v=""/>
    <m/>
    <m/>
    <m/>
    <s v="SIN INICIAR"/>
    <s v="EFECTIVO"/>
    <s v="ABIERTO"/>
    <m/>
    <s v=""/>
    <s v=""/>
    <s v=""/>
    <s v=""/>
    <s v=""/>
    <s v=""/>
    <s v=""/>
    <m/>
    <m/>
    <m/>
    <s v="SIN INICIAR"/>
    <s v="EFECTIVO"/>
    <s v="ABIERTO"/>
    <m/>
  </r>
  <r>
    <n v="732"/>
    <x v="2"/>
    <x v="8"/>
    <s v="Subdirección estrategica"/>
    <m/>
    <s v="2024Fin2023H4"/>
    <m/>
    <x v="65"/>
    <x v="434"/>
    <s v="GESTIÓN DEL CONOCIMIENTO Y LA INNOVACIÓN"/>
    <s v="Se identifican debilidades en la gestión de la Dirección Nacional de Bomberos de Colombia (DNBC) debido a demoras en la entrega y puesta en funcionamiento de los seis (6) Compresores de Aire Respirable destinados a los Cuerpos de Bomberos beneficiarios, pese a la necesidad de contratación evidenciada en el estudio previo y el análisis de necesidades realizado por la DNBC."/>
    <s v="Se identifican debilidades en la gestión de la Dirección Nacional de Bomberos de Colombia (DNBC) debido a demoras en la entrega y puesta en funcionamiento de los seis (6) Compresores de Aire Respirable destinados a los Cuerpos de Bomberos beneficiarios, pese a la necesidad de contratación evidenciada en el estudio previo y el análisis de necesidades realizado por la DNBC."/>
    <s v="Fortalecer el Proceso de gestión para la entrega de bienes asignados a los Cuerpos de Bomberos del País con recursos del Fondo Nacional de Bomberos_x000a_"/>
    <s v="FB_AC19"/>
    <s v="Formular procedimiento para la asignación  y reasignación de fortalecimiento (bienes) a entregar a los Cuerpos de Bomberos del País con recursos del Fondo Nacional de Bomberos"/>
    <s v="Procedimiento formulado"/>
    <n v="1"/>
    <d v="2025-01-02T00:00:00"/>
    <d v="2025-03-30T00:00:00"/>
    <n v="13.2"/>
    <s v="08. Fortalecimiento Bomberil "/>
    <s v="Seguimiento Historico CGR"/>
    <n v="1"/>
    <s v="Se formuló Procedimiento de asignación y reasignación de fortalecimiento (bienes) a entregar a los Cuerpos de Bomberos del País con recursos del Fondo Nacional de Bomberos Código: PC-FB-02, Vigente Desde: 25/03/2025_x000a__x000a_"/>
    <s v="https://dnbcgovco-my.sharepoint.com/:f:/g/personal/planeacion_dnbc_gov_co/IgDXNHpy7oLsTo_k1pBYTEA_AXkQuekeDuYRfMOd3hOKrho?e=FZVMrN"/>
    <d v="2026-05-11T00:00:00"/>
    <s v="Se evidencia procedimiento formulado en la vigencia 2025"/>
    <n v="1"/>
    <x v="2"/>
    <d v="2026-05-15T00:00:00"/>
    <n v="1"/>
    <s v="Se evidenció como soporte el Procedimiento PC-FB-02 &quot;Procedimiento de asignación y reasignación de fortalecimiento (bienes) a entregar a los Cuerpos de Bomberos del País con recursos del Fondo Nacional de Bomberos&quot;, versión 01, vigente desde el 25 de marzo de 2025, el cual establece los lineamientos, actividades, responsables y registros para la asignación y reasignación de bienes. La evidencia aportada permite verificar la formulación del procedimiento, evidenciando el cumplimiento de la acción correctiva estableci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formuló Procedimiento de asignación y reasignación de fortalecimiento (bienes) a entregar a los Cuerpos de Bomberos del País con recursos del Fondo Nacional de Bomberos Código: PC-FB-02, Vigente Desde: 25/03/2025"/>
    <n v="0"/>
    <n v="46213"/>
    <s v="Acción reportada con cumplimiento en el primer trimestre"/>
    <n v="1"/>
    <s v="CUMPLIDO"/>
    <m/>
    <m/>
    <m/>
    <m/>
    <m/>
    <s v="EFECTIVO"/>
    <s v="ABIERTO"/>
    <m/>
    <s v=""/>
    <s v=""/>
    <s v=""/>
    <s v=""/>
    <s v=""/>
    <s v=""/>
    <s v=""/>
    <m/>
    <m/>
    <m/>
    <s v="SIN INICIAR"/>
    <s v="EFECTIVO"/>
    <s v="ABIERTO"/>
    <m/>
    <s v=""/>
    <s v=""/>
    <s v=""/>
    <s v=""/>
    <s v=""/>
    <s v=""/>
    <s v=""/>
    <m/>
    <m/>
    <m/>
    <s v="SIN INICIAR"/>
    <s v="EFECTIVO"/>
    <s v="ABIERTO"/>
    <m/>
  </r>
  <r>
    <n v="733"/>
    <x v="2"/>
    <x v="8"/>
    <s v="Subdirección estrategica"/>
    <m/>
    <s v="2024Fin2023H4"/>
    <m/>
    <x v="65"/>
    <x v="434"/>
    <s v="GESTIÓN DEL CONOCIMIENTO Y LA INNOVACIÓN"/>
    <s v="Se identifican debilidades en la gestión de la Dirección Nacional de Bomberos de Colombia (DNBC) debido a demoras en la entrega y puesta en funcionamiento de los seis (6) Compresores de Aire Respirable destinados a los Cuerpos de Bomberos beneficiarios, pese a la necesidad de contratación evidenciada en el estudio previo y el análisis de necesidades realizado por la DNBC."/>
    <s v="Se identifican debilidades en la gestión de la Dirección Nacional de Bomberos de Colombia (DNBC) debido a demoras en la entrega y puesta en funcionamiento de los seis (6) Compresores de Aire Respirable destinados a los Cuerpos de Bomberos beneficiarios, pese a la necesidad de contratación evidenciada en el estudio previo y el análisis de necesidades realizado por la DNBC."/>
    <s v="Fortalecer el Proceso de gestión para la entrega de bienes asignados a los Cuerpos de Bomberos del País con recursos del Fondo Nacional de Bomberos_x000a_"/>
    <s v="FB_AC20"/>
    <s v="Presentar ante la Junta Nacional de Bomberos la propuesta de reasignación de bienes a los Cuerpos de Bomberos, cuando estos no cumplan los requisitos para entrega,  en un termino de tiempo no superior a tres meses; autorizando al Comité Técnico de la DNBC seleccionar el nuevo beneficiario."/>
    <s v="Propuesta presentada a Junta Nacional de Bomberos"/>
    <n v="1"/>
    <d v="2025-01-02T00:00:00"/>
    <d v="2025-12-31T00:00:00"/>
    <n v="53.85"/>
    <s v="08. Fortalecimiento Bomberil "/>
    <s v="Seguimiento Historico CGR"/>
    <n v="1"/>
    <s v="Justificación JNBC autoriza a la DNBC la reasignación de bienes, por lo que no se configura esta acción, se adjunta evidencia en página 17, de la JNBC 003 DE 2024"/>
    <n v="0"/>
    <d v="2026-05-11T00:00:00"/>
    <s v="No se encuentran evidencias de la actividad"/>
    <n v="0"/>
    <x v="1"/>
    <d v="2026-06-08T00:00:00"/>
    <n v="0"/>
    <s v="No fue posible identificar evidencias para el presente período de análisis"/>
    <s v="VENCIDA"/>
    <s v="No aplica"/>
    <s v="No aplica"/>
    <s v="No aplica"/>
    <n v="1"/>
    <s v="La JNBC autoriza a la DNBC la reasignación de bienes desde el año 2024 en atención a la celeridad de los procesos de entregas de fortalecimiento, por lo que no se configura esta acción, se adjunta evidencia en página 17, de la JNBC 003 DE 2024"/>
    <s v="https://dnbcgovco-my.sharepoint.com/:f:/g/personal/planeacion_dnbc_gov_co/IgArz6TXGwFjS4NjcXoG0KjRATBL6NO3DmsApI56MP8FO84?e=nbDZfg"/>
    <n v="46213"/>
    <s v="Se adjunta acta de la JNBC donde se evidencia la no configuracion de esta acción"/>
    <n v="1"/>
    <s v="CUMPLIDO"/>
    <m/>
    <m/>
    <m/>
    <m/>
    <m/>
    <s v="EFECTIVO"/>
    <s v="ABIERTO"/>
    <m/>
    <s v=""/>
    <s v=""/>
    <s v=""/>
    <s v=""/>
    <s v=""/>
    <s v=""/>
    <s v=""/>
    <m/>
    <m/>
    <m/>
    <s v="SIN INICIAR"/>
    <s v="EFECTIVO"/>
    <s v="ABIERTO"/>
    <m/>
    <s v=""/>
    <s v=""/>
    <s v=""/>
    <s v=""/>
    <s v=""/>
    <s v=""/>
    <s v=""/>
    <m/>
    <m/>
    <m/>
    <s v="SIN INICIAR"/>
    <s v="EFECTIVO"/>
    <s v="ABIERTO"/>
    <m/>
  </r>
  <r>
    <n v="734"/>
    <x v="2"/>
    <x v="8"/>
    <s v="Subdirección estrategica"/>
    <m/>
    <s v="2024Fin2023H4"/>
    <m/>
    <x v="65"/>
    <x v="434"/>
    <s v="GESTIÓN DEL CONOCIMIENTO Y LA INNOVACIÓN"/>
    <s v="Se identifican debilidades en la gestión de la Dirección Nacional de Bomberos de Colombia (DNBC) debido a demoras en la entrega y puesta en funcionamiento de los seis (6) Compresores de Aire Respirable destinados a los Cuerpos de Bomberos beneficiarios, pese a la necesidad de contratación evidenciada en el estudio previo y el análisis de necesidades realizado por la DNBC."/>
    <s v="Se identifican debilidades en la gestión de la Dirección Nacional de Bomberos de Colombia (DNBC) debido a demoras en la entrega y puesta en funcionamiento de los seis (6) Compresores de Aire Respirable destinados a los Cuerpos de Bomberos beneficiarios, pese a la necesidad de contratación evidenciada en el estudio previo y el análisis de necesidades realizado por la DNBC."/>
    <s v="Fortalecer el Proceso de gestión para la entrega de bienes asignados a los Cuerpos de Bomberos del País con recursos del Fondo Nacional de Bomberos_x000a_"/>
    <s v="FB_AC21"/>
    <s v="Asignación y entrega inmediata de los Compresores de Aire Respirable"/>
    <s v="Actas de entrega "/>
    <n v="6"/>
    <d v="2025-01-02T00:00:00"/>
    <d v="2025-01-31T00:00:00"/>
    <n v="4.3500000000000005"/>
    <s v="08. Fortalecimiento Bomberil "/>
    <s v="Seguimiento Historico CGR"/>
    <n v="1"/>
    <s v="Se reportan las salidas de almacén 2055, 2056, 2062, 2085, 2097 y 2112, las cuales incluyen la firma del responsable de almacén y Cuerpo de Bomberos receptor, así como la identificación de los equipos de aire respirable objeto del hallazgo."/>
    <s v="https://dnbcgovco-my.sharepoint.com/:f:/g/personal/planeacion_dnbc_gov_co/IgDXNHpy7oLsTo_k1pBYTEA_AXkQuekeDuYRfMOd3hOKrho?e=FZVMrN"/>
    <d v="2026-05-11T00:00:00"/>
    <s v="Se incluyen informaciónd e entrega de 6 equipos"/>
    <n v="1"/>
    <x v="2"/>
    <d v="2026-06-08T00:00:00"/>
    <n v="1"/>
    <s v="Se evidenciaron como soporte seis (6) Formatos de Salida de Almacén (Actas de entrega) Nos. 2055, 2056, 2062, 2085, 2097 y 2112, de fechas 26 y 29 de noviembre de 2024, 27 de diciembre de 2024, 17 de marzo de 2025 y 26 de mayo de 2025, los cuales permiten verificar la entrega de equipos de aire respirable (Compresores de Recarga SCBA) a los Cuerpos de Bomberos beneficiarios, evidenciando el cumplimiento de la actividad de asignación y entrega inmediata de los compresores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portan las salidas de almacén 2055, 2056, 2062, 2085, 2097 y 2112, las cuales incluyen la firma del responsable de almacén y Cuerpo de Bomberos receptor, así como la identificación de los equipos de aire respirable objeto del hallazgo."/>
    <n v="0"/>
    <n v="46213"/>
    <s v="Acción reportada con cumplimiento en el primer trimestre"/>
    <n v="1"/>
    <s v="CUMPLIDO"/>
    <m/>
    <m/>
    <m/>
    <m/>
    <m/>
    <s v="EFECTIVO"/>
    <s v="ABIERTO"/>
    <m/>
    <s v=""/>
    <s v=""/>
    <s v=""/>
    <s v=""/>
    <s v=""/>
    <s v=""/>
    <s v=""/>
    <m/>
    <m/>
    <m/>
    <s v="SIN INICIAR"/>
    <s v="EFECTIVO"/>
    <s v="ABIERTO"/>
    <m/>
    <s v=""/>
    <s v=""/>
    <s v=""/>
    <s v=""/>
    <s v=""/>
    <s v=""/>
    <s v=""/>
    <m/>
    <m/>
    <m/>
    <s v="SIN INICIAR"/>
    <s v="EFECTIVO"/>
    <s v="ABIERTO"/>
    <m/>
  </r>
  <r>
    <n v="735"/>
    <x v="2"/>
    <x v="8"/>
    <s v="Dirección General"/>
    <m/>
    <s v="2024Fin2023H4"/>
    <m/>
    <x v="65"/>
    <x v="434"/>
    <s v="INTEGRIDAD"/>
    <s v="Se identifican debilidades en la gestión de la Dirección Nacional de Bomberos de Colombia (DNBC) debido a demoras en la entrega y puesta en funcionamiento de los seis (6) Compresores de Aire Respirable destinados a los Cuerpos de Bomberos beneficiarios, pese a la necesidad de contratación evidenciada en el estudio previo y el análisis de necesidades realizado por la DNBC."/>
    <s v="Se identifican debilidades en la gestión de la Dirección Nacional de Bomberos de Colombia (DNBC) debido a demoras en la entrega y puesta en funcionamiento de los seis (6) Compresores de Aire Respirable destinados a los Cuerpos de Bomberos beneficiarios, pese a la necesidad de contratación evidenciada en el estudio previo y el análisis de necesidades realizado por la DNBC."/>
    <s v="Determinar la relevancia disciplinaria de los hallazgos remitidos al Proceso de Gestión de asuntos disciplinarios"/>
    <s v="DI_AC54"/>
    <s v="Trasladar al proceso de Gestión 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s v="12. Gestión de Asuntos Disciplinarios"/>
    <s v="Seguimiento Historico CGR"/>
    <n v="1"/>
    <s v="Accion establecida en el plan de mejoramiento suscrito el 17 de diciembre de 2024, como resultado de la auditoria realizada a la vigencia 2023._x000a__x000a_La acción finalizó el 31 de enero de 2025. _x000a__x000a_Se evidenció que, en cumplimiento de la Ley 1952 de 2019, se aperturó la Indagación Previa IP-007-2025 con fecha 12 de mayo de 2025._x000a__x000a_Por lo tanto, se dio cumplimiento a la acción establecida en el Plan de Mejoramiento._x000a__x000a_"/>
    <s v="https://dnbcgovco-my.sharepoint.com/:f:/g/personal/planeacion_dnbc_gov_co/IgAFvUd88YzsRKgNnx23RITfAQz5192a3834_j-KTkmQ3I8?e=EKWQSq"/>
    <d v="2026-05-11T00:00:00"/>
    <s v="Cumplida en seguimiento diciembre 2025"/>
    <n v="1"/>
    <x v="2"/>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m/>
    <m/>
    <m/>
    <m/>
    <m/>
    <s v="EFECTIVO"/>
    <s v="ABIERTO"/>
    <m/>
    <s v=""/>
    <s v=""/>
    <s v=""/>
    <s v=""/>
    <s v=""/>
    <s v=""/>
    <s v=""/>
    <m/>
    <m/>
    <m/>
    <s v="SIN INICIAR"/>
    <s v="EFECTIVO"/>
    <s v="ABIERTO"/>
    <m/>
    <s v=""/>
    <s v=""/>
    <s v=""/>
    <s v=""/>
    <s v=""/>
    <s v=""/>
    <s v=""/>
    <m/>
    <m/>
    <m/>
    <s v="SIN INICIAR"/>
    <s v="EFECTIVO"/>
    <s v="ABIERTO"/>
    <m/>
  </r>
  <r>
    <n v="736"/>
    <x v="2"/>
    <x v="8"/>
    <s v="Subdirección estrategica"/>
    <m/>
    <s v="2024Fin2023H5"/>
    <m/>
    <x v="65"/>
    <x v="435"/>
    <s v="GESTIÓN DEL CONOCIMIENTO Y LA INNOVACIÓN"/>
    <s v="Se identifican debilidades en la gestión de la Dirección Nacional de Bomberos de Colombia (DNBC) debido a demoras en la entrega y puesta en funcionamiento de los tres (3) kits de rescate vehicular destinados a los Cuerpos de Bomberos beneficiarios, pese a la necesidad de contratación evidenciada en el estudio previo y el análisis de necesidades realizado por la DNBC."/>
    <s v="Se identifican debilidades en la gestión de la Dirección Nacional de Bomberos de Colombia (DNBC) debido a demoras en la entrega y puesta en funcionamiento de los tres (3) kits de rescate vehicular destinados a los Cuerpos de Bomberos beneficiarios, pese a la necesidad de contratación evidenciada en el estudio previo y el análisis de necesidades realizado por la DNBC."/>
    <s v="Fortalecer el Proceso de gestión para la entrega de bienes asignados a los Cuerpos de Bomberos del País con recursos del Fondo Nacional de Bomberos_x000a_"/>
    <s v="FB_AC19"/>
    <s v="Formular procedimiento para la asignación  y reasignación de fortalecimiento (bienes) a entregar a los Cuerpos de Bomberos del País con recursos del Fondo Nacional de Bomberos"/>
    <s v="Procedimiento formulado"/>
    <n v="1"/>
    <d v="2025-01-02T00:00:00"/>
    <d v="2025-03-30T00:00:00"/>
    <n v="13.2"/>
    <s v="08. Fortalecimiento Bomberil "/>
    <s v="Seguimiento Historico CGR"/>
    <n v="1"/>
    <s v="Se formuló Procedimiento de asignación y reasignación de fortalecimiento (bienes) a entregar a los Cuerpos de Bomberos del País con recursos del Fondo Nacional de Bomberos Código: PC-FB-02, Vigente Desde: 25/03/2025_x000a__x000a_"/>
    <s v="https://dnbcgovco-my.sharepoint.com/:f:/g/personal/planeacion_dnbc_gov_co/IgDXNHpy7oLsTo_k1pBYTEA_AXkQuekeDuYRfMOd3hOKrho?e=FZVMrN"/>
    <d v="2026-05-11T00:00:00"/>
    <s v="Se evidencia procedimiento formulado en la vigencia 2025"/>
    <n v="1"/>
    <x v="2"/>
    <d v="2026-05-15T00:00:00"/>
    <n v="1"/>
    <s v="Se evidenció como soporte el Procedimiento PC-FB-02 &quot;Procedimiento de asignación y reasignación de fortalecimiento (bienes) a entregar a los Cuerpos de Bomberos del País con recursos del Fondo Nacional de Bomberos&quot;, versión 01, vigente desde el 25 de marzo de 2025, el cual establece los lineamientos, actividades, responsables y registros para la asignación y reasignación de bienes. La evidencia aportada permite verificar la formulación del procedimiento, evidenciando el cumplimiento de la acción correctiva estableci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formuló Procedimiento de asignación y reasignación de fortalecimiento (bienes) a entregar a los Cuerpos de Bomberos del País con recursos del Fondo Nacional de Bomberos Código: PC-FB-02, Vigente Desde: 25/03/2025"/>
    <n v="0"/>
    <n v="46213"/>
    <s v="Acción reportada con cumplimiento en el primer trimestre"/>
    <n v="1"/>
    <s v="CUMPLIDO"/>
    <m/>
    <m/>
    <m/>
    <m/>
    <m/>
    <s v="EFECTIVO"/>
    <s v="ABIERTO"/>
    <m/>
    <s v=""/>
    <s v=""/>
    <s v=""/>
    <s v=""/>
    <s v=""/>
    <s v=""/>
    <s v=""/>
    <m/>
    <m/>
    <m/>
    <s v="SIN INICIAR"/>
    <s v="EFECTIVO"/>
    <s v="ABIERTO"/>
    <m/>
    <s v=""/>
    <s v=""/>
    <s v=""/>
    <s v=""/>
    <s v=""/>
    <s v=""/>
    <s v=""/>
    <m/>
    <m/>
    <m/>
    <s v="SIN INICIAR"/>
    <s v="EFECTIVO"/>
    <s v="ABIERTO"/>
    <m/>
  </r>
  <r>
    <n v="737"/>
    <x v="2"/>
    <x v="8"/>
    <s v="Subdirección estrategica"/>
    <m/>
    <s v="2024Fin2023H5"/>
    <m/>
    <x v="65"/>
    <x v="435"/>
    <s v="GESTIÓN DEL CONOCIMIENTO Y LA INNOVACIÓN"/>
    <s v="Se identifican debilidades en la gestión de la Dirección Nacional de Bomberos de Colombia (DNBC) debido a demoras en la entrega y puesta en funcionamiento de los tres (3) kits de rescate vehicular destinados a los Cuerpos de Bomberos beneficiarios, pese a la necesidad de contratación evidenciada en el estudio previo y el análisis de necesidades realizado por la DNBC."/>
    <s v="Se identifican debilidades en la gestión de la Dirección Nacional de Bomberos de Colombia (DNBC) debido a demoras en la entrega y puesta en funcionamiento de los tres (3) kits de rescate vehicular destinados a los Cuerpos de Bomberos beneficiarios, pese a la necesidad de contratación evidenciada en el estudio previo y el análisis de necesidades realizado por la DNBC."/>
    <s v="Fortalecer el Proceso de gestión para la entrega de bienes asignados a los Cuerpos de Bomberos del País con recursos del Fondo Nacional de Bomberos_x000a_"/>
    <s v="FB_AC20"/>
    <s v="Presentar ante la Junta Nacional de Bomberos la propuesta de reasignación de bienes a los Cuerpos de Bomberos, cuando estos no cumplan los requisitos para entrega,  en un termino de tiempo no superior a tres meses; autorizando al Comité Técnico de la DNBC seleccionar el nuevo beneficiario."/>
    <s v="Propuesta presentada a Junta Nacional de Bomberos"/>
    <n v="1"/>
    <d v="2025-01-02T00:00:00"/>
    <d v="2025-12-31T00:00:00"/>
    <n v="53.85"/>
    <s v="08. Fortalecimiento Bomberil "/>
    <s v="Seguimiento Historico CGR"/>
    <n v="1"/>
    <s v="Justificación JNBC autoriza a la DNBC la reasignación de bienes, por lo que no se configura esta acción, se adjunta evidencia en página 17, de la JNBC 003 DE 2024"/>
    <n v="0"/>
    <d v="2026-05-11T00:00:00"/>
    <s v="No se encuentran evidencias de la actividad"/>
    <n v="0"/>
    <x v="1"/>
    <d v="2026-06-08T00:00:00"/>
    <n v="0"/>
    <s v="No fue posible identificar evidencias para el presente período de análisis"/>
    <s v="VENCIDA"/>
    <s v="No aplica"/>
    <s v="No aplica"/>
    <s v="No aplica"/>
    <n v="1"/>
    <s v="La JNBC autoriza a la DNBC la reasignación de bienes desde el año 2024 en atención a la celeridad de los procesos de entregas de fortalecimiento, por lo que no se configura esta acción, se adjunta evidencia en página 17, de la JNBC 003 DE 2024"/>
    <s v="https://dnbcgovco-my.sharepoint.com/:f:/g/personal/planeacion_dnbc_gov_co/IgArz6TXGwFjS4NjcXoG0KjRATBL6NO3DmsApI56MP8FO84?e=nbDZfg"/>
    <n v="46213"/>
    <s v="Se adjunta acta de la JNBC donde se evidencia la no configuracion de esta acción"/>
    <n v="1"/>
    <s v="CUMPLIDO"/>
    <m/>
    <m/>
    <m/>
    <m/>
    <m/>
    <s v="EFECTIVO"/>
    <s v="ABIERTO"/>
    <m/>
    <s v=""/>
    <s v=""/>
    <s v=""/>
    <s v=""/>
    <s v=""/>
    <s v=""/>
    <s v=""/>
    <m/>
    <m/>
    <m/>
    <s v="SIN INICIAR"/>
    <s v="EFECTIVO"/>
    <s v="ABIERTO"/>
    <m/>
    <s v=""/>
    <s v=""/>
    <s v=""/>
    <s v=""/>
    <s v=""/>
    <s v=""/>
    <s v=""/>
    <m/>
    <m/>
    <m/>
    <s v="SIN INICIAR"/>
    <s v="EFECTIVO"/>
    <s v="ABIERTO"/>
    <m/>
  </r>
  <r>
    <n v="738"/>
    <x v="2"/>
    <x v="8"/>
    <s v="Subdirección estrategica"/>
    <m/>
    <s v="2024Fin2023H5"/>
    <m/>
    <x v="65"/>
    <x v="435"/>
    <s v="GESTIÓN DEL CONOCIMIENTO Y LA INNOVACIÓN"/>
    <s v="Se identifican debilidades en la gestión de la Dirección Nacional de Bomberos de Colombia (DNBC) debido a demoras en la entrega y puesta en funcionamiento de los tres (3) kits de rescate vehicular destinados a los Cuerpos de Bomberos beneficiarios, pese a la necesidad de contratación evidenciada en el estudio previo y el análisis de necesidades realizado por la DNBC."/>
    <s v="Se identifican debilidades en la gestión de la Dirección Nacional de Bomberos de Colombia (DNBC) debido a demoras en la entrega y puesta en funcionamiento de los tres (3) kits de rescate vehicular destinados a los Cuerpos de Bomberos beneficiarios, pese a la necesidad de contratación evidenciada en el estudio previo y el análisis de necesidades realizado por la DNBC."/>
    <s v="Fortalecer el Proceso de gestión para la entrega de bienes asignados a los Cuerpos de Bomberos del País con recursos del Fondo Nacional de Bomberos_x000a_"/>
    <s v="FB_AC24"/>
    <s v="Asignación y entrega inmediata de los kits de Rescate Vehicular"/>
    <s v="Actas de entrega "/>
    <n v="3"/>
    <d v="2025-01-02T00:00:00"/>
    <d v="2025-01-31T00:00:00"/>
    <n v="4.3500000000000005"/>
    <s v="08. Fortalecimiento Bomberil "/>
    <s v="Seguimiento Historico CGR"/>
    <n v="1"/>
    <s v="Se adjuntan archivo pdf con 3 actas de salida del contrato 116 del 2023._x000a__x000a_Cuerpo de bomberos voluntarios Cienaga acta de salida 1576_x000a_Cuepro de bomberos volunatrios Tierra alta acta de salida 2119_x000a_Cuerpo de bomberos voluntarios Tolu Viejo acta de salida 2120"/>
    <s v="https://dnbcgovco-my.sharepoint.com/:f:/g/personal/planeacion_dnbc_gov_co/IgDXNHpy7oLsTo_k1pBYTEA_AXkQuekeDuYRfMOd3hOKrho?e=FZVMrN"/>
    <d v="2026-05-11T00:00:00"/>
    <s v="Se evidencian formatos de salida de Cienaga Magdalena, Tierra Alta Cordoba, y Tolú Viejo Sucre"/>
    <n v="1"/>
    <x v="2"/>
    <d v="2026-06-08T00:00:00"/>
    <n v="0"/>
    <s v="No fue posible identificar evidencias para el presente período de análisis"/>
    <s v="VENCIDA"/>
    <s v="No aplica"/>
    <s v="No aplica"/>
    <s v="No aplica"/>
    <n v="1"/>
    <s v="Se adjuntan archivo pdf con 3 actas de salida del contrato 116 del 2023."/>
    <s v="https://dnbcgovco-my.sharepoint.com/:f:/g/personal/planeacion_dnbc_gov_co/IgAOc2BWi5hnT6S5FTA2h5QCAS0BTUXm729OxNjbcN9d9pc?e=XDNxpy"/>
    <n v="46213"/>
    <s v="Acción reportada con cumplimiento en el primer trimestre"/>
    <n v="1"/>
    <s v="CUMPLIDO"/>
    <m/>
    <m/>
    <m/>
    <m/>
    <m/>
    <s v="EFECTIVO"/>
    <s v="ABIERTO"/>
    <m/>
    <s v=""/>
    <s v=""/>
    <s v=""/>
    <s v=""/>
    <s v=""/>
    <s v=""/>
    <s v=""/>
    <m/>
    <m/>
    <m/>
    <s v="SIN INICIAR"/>
    <s v="EFECTIVO"/>
    <s v="ABIERTO"/>
    <m/>
    <s v=""/>
    <s v=""/>
    <s v=""/>
    <s v=""/>
    <s v=""/>
    <s v=""/>
    <s v=""/>
    <m/>
    <m/>
    <m/>
    <s v="SIN INICIAR"/>
    <s v="EFECTIVO"/>
    <s v="ABIERTO"/>
    <m/>
  </r>
  <r>
    <n v="739"/>
    <x v="2"/>
    <x v="8"/>
    <s v="Dirección General"/>
    <m/>
    <s v="2024Fin2023H5"/>
    <m/>
    <x v="65"/>
    <x v="435"/>
    <s v="INTEGRIDAD"/>
    <s v="Se identifican debilidades en la gestión de la Dirección Nacional de Bomberos de Colombia (DNBC) debido a demoras en la entrega y puesta en funcionamiento de los tres (3) kits de rescate vehicular destinados a los Cuerpos de Bomberos beneficiarios, pese a la necesidad de contratación evidenciada en el estudio previo y el análisis de necesidades realizado por la DNBC."/>
    <s v="Se identifican debilidades en la gestión de la Dirección Nacional de Bomberos de Colombia (DNBC) debido a demoras en la entrega y puesta en funcionamiento de los tres (3) kits de rescate vehicular destinados a los Cuerpos de Bomberos beneficiarios, pese a la necesidad de contratación evidenciada en el estudio previo y el análisis de necesidades realizado por la DNBC."/>
    <s v="Determinar la relevancia disciplinaria de los hallazgos remitidos al Proceso de Gestión de asuntos disciplinarios"/>
    <s v="DI_AC54"/>
    <s v="Trasladar al proceso de Gestión 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s v="12. Gestión de Asuntos Disciplinarios"/>
    <s v="Seguimiento Historico CGR"/>
    <n v="1"/>
    <s v="Accion establecida en el plan de mejoramiento suscrito el 17 de diciembre de 2024, como resultado de la auditoria realizada a la vigencia 2023._x000a__x000a_La acción finalizó el 31 de enero de 2025. _x000a__x000a_Se evidenció que, en cumplimiento de la Ley 1952 de 2019, se aperturó la Indagación Previa IP-007-2025 con fecha 12 de mayo de 2025._x000a__x000a_Por lo tanto, se dio cumplimiento a la acción establecida en el Plan de Mejoramiento._x000a__x000a_"/>
    <s v="https://dnbcgovco-my.sharepoint.com/:f:/g/personal/planeacion_dnbc_gov_co/IgAFvUd88YzsRKgNnx23RITfAQz5192a3834_j-KTkmQ3I8?e=EKWQSq"/>
    <d v="2026-05-11T00:00:00"/>
    <s v="Cumplida en seguimiento diciembre 2025"/>
    <n v="1"/>
    <x v="2"/>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m/>
    <m/>
    <m/>
    <m/>
    <m/>
    <s v="EFECTIVO"/>
    <s v="ABIERTO"/>
    <m/>
    <s v=""/>
    <s v=""/>
    <s v=""/>
    <s v=""/>
    <s v=""/>
    <s v=""/>
    <s v=""/>
    <m/>
    <m/>
    <m/>
    <s v="SIN INICIAR"/>
    <s v="EFECTIVO"/>
    <s v="ABIERTO"/>
    <m/>
    <s v=""/>
    <s v=""/>
    <s v=""/>
    <s v=""/>
    <s v=""/>
    <s v=""/>
    <s v=""/>
    <m/>
    <m/>
    <m/>
    <s v="SIN INICIAR"/>
    <s v="EFECTIVO"/>
    <s v="ABIERTO"/>
    <m/>
  </r>
  <r>
    <n v="740"/>
    <x v="2"/>
    <x v="8"/>
    <s v="Subdirección estrategica"/>
    <m/>
    <s v="2024Fin2023H6"/>
    <m/>
    <x v="65"/>
    <x v="436"/>
    <s v="GESTIÓN DEL CONOCIMIENTO Y LA INNOVACIÓN"/>
    <s v="La suspensión del Contrato Interadministrativo de Gerencia de la Interventoría No. 178 de 2021, según acta No. 01 del 28 de diciembre de 2023, llevó a que el Municipio y la Unión Temporal Bomberos Cartagena 2023 prorrogaran el contrato de obra pública tres meses más, totalizando seis (6) meses y 26 días, y solicitaran una suspensión de un mes para asegurar la interventoría._x000a_"/>
    <s v="La suspensión del Contrato Interadministrativo de Gerencia de la Interventoría No. 178 de 2021, según acta No. 01 del 28 de diciembre de 2023, llevó a que el Municipio y la Unión Temporal Bomberos Cartagena 2023 prorrogaran el contrato de obra pública tres meses más, totalizando seis (6) meses y 26 días, y solicitaran una suspensión de un mes para asegurar la interventoría._x000a_"/>
    <s v="Fortalecer los mecanismos de planeación, supervisión y seguimiento de contratos relacionados con la construcción de estaciones de bomberos a través de la implementación de un sistema de control integral para mitigar riesgos y garantizar el cumplimiento de los tiempos de ejecución_x000a_"/>
    <s v="FB_AC22"/>
    <s v="Entrega de la estación de bomberos de Cartagena del Chairá al Cuerpo de Bomberos del municipio"/>
    <s v="Entrega de estacion de bomberos al Cuerpo de Bomberos del municipio"/>
    <n v="1"/>
    <d v="2024-12-23T00:00:00"/>
    <d v="2024-12-31T00:00:00"/>
    <n v="1.2"/>
    <s v="08. Fortalecimiento Bomberil "/>
    <s v="Seguimiento Historico CGR"/>
    <n v="1"/>
    <s v="Accion establecida en el plan de mejoramiento suscrito el 17 de diciembre de 2024, como resultado de la auditoria realizada a la vigencia 2023._x000a__x000a_La acción finalizó el 31 de Diciembre de 2024. _x000a__x000a_Entrega de la estación de bomberos de Cartagena del Chairá al Cuerpo de Bomberos del municipio la cual se entregó el 06 de diciembre de 2024._x000a__x000a_Por lo tanto,  se dio cumplimiento a la acción establecida en el Plan de Mejoramiento."/>
    <s v="https://dnbcgovco-my.sharepoint.com/:f:/g/personal/planeacion_dnbc_gov_co/IgDXNHpy7oLsTo_k1pBYTEA_AXkQuekeDuYRfMOd3hOKrho?e=FZVMrN"/>
    <d v="2026-05-11T00:00:00"/>
    <s v="Cumplida en seguimiento diciembre 2025"/>
    <n v="1"/>
    <x v="2"/>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UMPLIDA"/>
    <n v="0"/>
    <n v="46213"/>
    <s v="Cumplida en seguimiento diciembre 2025"/>
    <n v="1"/>
    <s v="CUMPLIDO"/>
    <m/>
    <m/>
    <m/>
    <m/>
    <m/>
    <s v="EFECTIVO"/>
    <s v="ABIERTO"/>
    <m/>
    <s v=""/>
    <s v=""/>
    <s v=""/>
    <s v=""/>
    <s v=""/>
    <s v=""/>
    <s v=""/>
    <m/>
    <m/>
    <m/>
    <s v="SIN INICIAR"/>
    <s v="EFECTIVO"/>
    <s v="ABIERTO"/>
    <m/>
    <s v=""/>
    <s v=""/>
    <s v=""/>
    <s v=""/>
    <s v=""/>
    <s v=""/>
    <s v=""/>
    <m/>
    <m/>
    <m/>
    <s v="SIN INICIAR"/>
    <s v="EFECTIVO"/>
    <s v="ABIERTO"/>
    <m/>
  </r>
  <r>
    <n v="741"/>
    <x v="2"/>
    <x v="8"/>
    <s v="Subdirección estrategica"/>
    <m/>
    <s v="2024Fin2023H6"/>
    <m/>
    <x v="65"/>
    <x v="436"/>
    <s v="GESTIÓN DEL CONOCIMIENTO Y LA INNOVACIÓN"/>
    <s v="La suspensión del Contrato Interadministrativo de Gerencia de la Interventoría No. 178 de 2021, según acta No. 01 del 28 de diciembre de 2023, llevó a que el Municipio y la Unión Temporal Bomberos Cartagena 2023 prorrogaran el contrato de obra pública tres meses más, totalizando seis (6) meses y 26 días, y solicitaran una suspensión de un mes para asegurar la interventoría."/>
    <s v="La suspensión del Contrato Interadministrativo de Gerencia de la Interventoría No. 178 de 2021, según acta No. 01 del 28 de diciembre de 2023, llevó a que el Municipio y la Unión Temporal Bomberos Cartagena 2023 prorrogaran el contrato de obra pública tres meses más, totalizando seis (6) meses y 26 días, y solicitaran una suspensión de un mes para asegurar la interventoría."/>
    <s v="Fortalecer los mecanismos de planeación, supervisión y seguimiento de contratos relacionados con la construcción de estaciones de bomberos a través de la implementación de un sistema de control integral para mitigar riesgos y garantizar el cumplimiento de los tiempos de ejecución_x000a_"/>
    <s v="FB_AC23"/>
    <s v="Implementar reuniones de seguimiento financiero, técnico y jurídico con periodicidad trimestral que permita identificar posibles incidencias que afecten la ejecución de los contratos o convenios relacionados con los proyectos de construcción de estaciones de bomberos suscritos por la entidad"/>
    <s v="Actas de reuniones de seguimiento trimestral"/>
    <n v="4"/>
    <d v="2025-01-02T00:00:00"/>
    <d v="2025-12-31T00:00:00"/>
    <n v="53.85"/>
    <s v="08. Fortalecimiento Bomberil "/>
    <s v="Seguimiento Historico CGR"/>
    <n v="0"/>
    <s v="Accion establecida en el plan de mejoramiento suscrito el 17 de diciembre de 2024, como resultado de la auditoria realizada a la vigencia 2023._x000a__x000a_La acción finalizó el 31 de diciembre de 2025._x000a__x000a_No se evidenció reporte de avance._x000a__x000a_Por lo tanto, no se ha dado cumplimiento a la acción establecida en el Plan de Mejoramiento._x000a_"/>
    <n v="0"/>
    <d v="2026-05-11T00:00:00"/>
    <s v="No se encuentran evidencias de la actividad"/>
    <n v="0"/>
    <x v="1"/>
    <d v="2026-06-08T00:00:00"/>
    <n v="0"/>
    <s v="No fue posible identificar evidencias para el presente período de análisis"/>
    <s v="VENCIDA"/>
    <s v="No aplica"/>
    <s v="No aplica"/>
    <s v="No aplica"/>
    <n v="0"/>
    <s v="Sin reporte de información por parte de la primera linea de defensa"/>
    <n v="0"/>
    <n v="46213"/>
    <s v="No se evidencia seguimiento"/>
    <n v="0"/>
    <s v="EN EJECUCIÓN"/>
    <m/>
    <m/>
    <m/>
    <m/>
    <m/>
    <s v="EFECTIVO"/>
    <s v="ABIERTO"/>
    <m/>
    <s v=""/>
    <s v=""/>
    <s v=""/>
    <s v=""/>
    <s v=""/>
    <s v=""/>
    <s v=""/>
    <m/>
    <m/>
    <m/>
    <s v="SIN INICIAR"/>
    <s v="EFECTIVO"/>
    <s v="ABIERTO"/>
    <m/>
    <s v=""/>
    <s v=""/>
    <s v=""/>
    <s v=""/>
    <s v=""/>
    <s v=""/>
    <s v=""/>
    <m/>
    <m/>
    <m/>
    <s v="SIN INICIAR"/>
    <s v="EFECTIVO"/>
    <s v="ABIERTO"/>
    <m/>
  </r>
  <r>
    <n v="742"/>
    <x v="2"/>
    <x v="8"/>
    <s v="Subdirección Administrativa y Financiera"/>
    <m/>
    <s v="2024Fin2023H6"/>
    <m/>
    <x v="65"/>
    <x v="436"/>
    <m/>
    <s v="La suspensión del Contrato Interadministrativo de Gerencia de la Interventoría No. 178 de 2021, según acta No. 01 del 28 de diciembre de 2023, llevó a que el Municipio y la Unión Temporal Bomberos Cartagena 2023 prorrogaran el contrato de obra pública tres meses más, totalizando seis (6) meses y 26 días, y solicitaran una suspensión de un mes para asegurar la interventoría."/>
    <s v="La suspensión del Contrato Interadministrativo de Gerencia de la Interventoría No. 178 de 2021, según acta No. 01 del 28 de diciembre de 2023, llevó a que el Municipio y la Unión Temporal Bomberos Cartagena 2023 prorrogaran el contrato de obra pública tres meses más, totalizando seis (6) meses y 26 días, y solicitaran una suspensión de un mes para asegurar la interventoría."/>
    <s v="Fortalecer los mecanismos de planeación, supervisión y seguimiento de contratos relacionados con la construcción de estaciones de bomberos a través de la implementación de un sistema de control integral para mitigar riesgos y garantizar el cumplimiento de los tiempos de ejecución_x000a_"/>
    <s v="GC_AC48"/>
    <s v="Ajustar las minutas de los nuevos procesos contractuales con herramientas juridicas que permitan mayor control sobre la ejecución de los contratos derivados relacionados con la construcción de estaciones de bomberos"/>
    <s v="Minutas actualizadas"/>
    <n v="1"/>
    <d v="2025-01-02T00:00:00"/>
    <d v="2025-12-31T00:00:00"/>
    <n v="53.85"/>
    <s v="15. Gestión Contractual"/>
    <s v="Seguimiento Historico CGR"/>
    <n v="0"/>
    <s v="Accion establecida en el plan de mejoramiento suscrito el 17 de diciembre de 2024, como resultado de la auditoria realizada a la vigencia 2023._x000a__x000a_La acción finalizó el 31 de diciembre de 2025. _x000a__x000a_No se evidenció reporte de avance._x000a__x000a_Por lo tanto, no se ha dado cumplimiento a la acción establecida en el Plan de Mejoramiento._x000a_"/>
    <n v="0"/>
    <d v="2026-05-11T00:00:00"/>
    <s v="No se evidencian soportes de la actividad"/>
    <n v="0"/>
    <x v="1"/>
    <d v="2026-06-08T00:00:00"/>
    <n v="0"/>
    <s v="No fue posible identificar evidencias para el presente período de análisis"/>
    <s v="VENCIDA"/>
    <s v="No aplica"/>
    <s v="No aplica"/>
    <s v="No aplica"/>
    <n v="0"/>
    <s v="Accion establecida en el plan de mejoramiento suscrito el 17 de diciembre de 2024, como resultado de la auditoria realizada a la vigencia 2023._x000a__x000a_La acción finalizó el 31 de diciembre de 2025. _x000a__x000a_No se evidenció reporte de avance._x000a__x000a_Por lo tanto, no se ha dado cumplimiento a la acción establecida en el Plan de Mejoramiento._x000a_"/>
    <n v="0"/>
    <s v="11/07/206"/>
    <s v="No se evidencian soportes de la actividad"/>
    <n v="0"/>
    <s v="VENCIDO"/>
    <m/>
    <m/>
    <m/>
    <m/>
    <m/>
    <s v="EFECTIVO"/>
    <s v="ABIERTO"/>
    <m/>
    <s v=""/>
    <s v=""/>
    <s v=""/>
    <s v=""/>
    <s v=""/>
    <s v=""/>
    <s v=""/>
    <m/>
    <m/>
    <m/>
    <s v="SIN INICIAR"/>
    <s v="EFECTIVO"/>
    <s v="ABIERTO"/>
    <m/>
    <s v=""/>
    <s v=""/>
    <s v=""/>
    <s v=""/>
    <s v=""/>
    <s v=""/>
    <s v=""/>
    <m/>
    <m/>
    <m/>
    <s v="SIN INICIAR"/>
    <s v="EFECTIVO"/>
    <s v="ABIERTO"/>
    <m/>
  </r>
  <r>
    <n v="743"/>
    <x v="2"/>
    <x v="8"/>
    <s v="Dirección General"/>
    <m/>
    <s v="2024Fin2023H6"/>
    <m/>
    <x v="65"/>
    <x v="436"/>
    <s v="INTEGRIDAD"/>
    <s v="La suspensión del Contrato Interadministrativo de Gerencia de la Interventoría No. 178 de 2021, según acta No. 01 del 28 de diciembre de 2023, llevó a que el Municipio y la Unión Temporal Bomberos Cartagena 2023 prorrogaran el contrato de obra pública tres meses más, totalizando seis (6) meses y 26 días, y solicitaran una suspensión de un mes para asegurar la interventoría."/>
    <s v="La suspensión del Contrato Interadministrativo de Gerencia de la Interventoría No. 178 de 2021, según acta No. 01 del 28 de diciembre de 2023, llevó a que el Municipio y la Unión Temporal Bomberos Cartagena 2023 prorrogaran el contrato de obra pública tres meses más, totalizando seis (6) meses y 26 días, y solicitaran una suspensión de un mes para asegurar la interventoría."/>
    <s v="Determinar la relevancia disciplinaria de los hallazgos remitidos al Proceso de Gestión de asuntos disciplinarios"/>
    <s v="DI_AC55"/>
    <s v="Trasladar al proceso de Gestión 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s v="12. Gestión de Asuntos Disciplinarios"/>
    <s v="Seguimiento Historico CGR"/>
    <n v="1"/>
    <s v="Accion establecida en el plan de mejoramiento suscrito el 17 de diciembre de 2024, como resultado de la auditoria realizada a la vigencia 2023._x000a__x000a_La acción finalizó el 31 de enero de 2025. _x000a__x000a_Se remitio el Informe de Auditoria emitido por la CGR. con el fin de  adelantar las acciones adminsitrativas y/o disciplinarias a hubiera lugar_x000a__x000a_Por lo tanto, se dio cumplimiento a la acción  establecida en el Plan de Mejoramiento._x000a__x000a_"/>
    <s v="https://dnbcgovco-my.sharepoint.com/:f:/g/personal/planeacion_dnbc_gov_co/IgANJABTKYsWRKmkHg2ofPVMAZ561kpU5V1VlbIB4beuRpA?e=frTZox"/>
    <d v="2026-05-11T00:00:00"/>
    <s v="Cumplida en seguimiento diciembre 2025"/>
    <n v="1"/>
    <x v="2"/>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m/>
    <m/>
    <m/>
    <m/>
    <m/>
    <s v="EFECTIVO"/>
    <s v="ABIERTO"/>
    <m/>
    <s v=""/>
    <s v=""/>
    <s v=""/>
    <s v=""/>
    <s v=""/>
    <s v=""/>
    <s v=""/>
    <m/>
    <m/>
    <m/>
    <s v="SIN INICIAR"/>
    <s v="EFECTIVO"/>
    <s v="ABIERTO"/>
    <m/>
    <s v=""/>
    <s v=""/>
    <s v=""/>
    <s v=""/>
    <s v=""/>
    <s v=""/>
    <s v=""/>
    <m/>
    <m/>
    <m/>
    <s v="SIN INICIAR"/>
    <s v="EFECTIVO"/>
    <s v="ABIERTO"/>
    <m/>
  </r>
  <r>
    <n v="744"/>
    <x v="2"/>
    <x v="8"/>
    <s v="Subdirección Administrativa y Financiera"/>
    <m/>
    <s v="2024Fin2023H7"/>
    <m/>
    <x v="65"/>
    <x v="437"/>
    <m/>
    <s v="Lo descrito, se generó por deficiencias administrativas y de seguimiento y control de los procedimientos de la Entidad para la oportuna ejecución presupuestal, así como a deficiencias en la gestión eficiente de los recursos asignados a los proyectos de inversión."/>
    <s v="Lo descrito, se generó por deficiencias administrativas y de seguimiento y control de los procedimientos de la Entidad para la oportuna ejecución presupuestal, así como a deficiencias en la gestión eficiente de los recursos asignados a los proyectos de inversión."/>
    <s v="Generar acciones de monitoreo y control que permitan gestionar oportuna, eficiente  y adecuadamente los recursos asignados a la entidad,"/>
    <s v="GF_AC36"/>
    <s v="Seguimiento mensual a la ejecución presupuestal informando al Comité Directivo los procesos con bajos indicadores en su ejecución, generando alertas para la toma de desiciones de la alta dirección."/>
    <s v="Informe acumulado de los gastos de funcionamiento e inversión "/>
    <n v="12"/>
    <d v="2025-01-02T00:00:00"/>
    <d v="2025-12-31T00:00:00"/>
    <n v="53.85"/>
    <s v="13. Gestión Financiera"/>
    <s v="Seguimiento Historico CGR"/>
    <n v="1"/>
    <s v="Acción establecida en el Plan de Mejoramiento suscrito el 15 de enero de 2024 como resultado de la auditoria realizada a la vigencia 2022_x000a__x000a_La acción de mejora finalizó el 31 de enero de 2025_x000a__x000a_Se evidenció la existencia de informes de seguimiento a la ejecución presupuestal correspondientes al periodo comprendido entre junio y diciembre de 2025, así como las actas e informes generados en el marco de dicho seguimiento._x000a__x000a_Por lo anterior, la acción de mejora se encuentra cumplida._x000a_"/>
    <s v="https://dnbcgovco-my.sharepoint.com/:f:/g/personal/planeacion_dnbc_gov_co/IgAKPZEalRp3T7O44VwZjBLlARF86VpmllJA36VR9-2qDG8?e=W6XaGX"/>
    <d v="2026-05-11T00:00:00"/>
    <s v="Se incluye información presentada en comité directivo de seguimiento a la ejecución presupuestal del primer trimestre"/>
    <n v="1"/>
    <x v="2"/>
    <d v="2026-05-15T00:00:00"/>
    <n v="1"/>
    <s v="se evidencia seguimiento a las ejecuciones presupuestales tanto de inversion como de funcionamiento correspondiente al l I trimestre 2026 y enviado al comite directiv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5 de enero de 2024 como resultado de la auditoria realizada a la vigencia 2022_x000a__x000a_La acción de mejora finalizó el 31 de enero de 2025_x000a__x000a_Se evidenció la existencia de informes de seguimiento a la ejecución presupuestal correspondientes al periodo comprendido entre ENERO A JUNIO de 2025._x000a_Por lo anterior, la acción de mejora se encuentra cumplida._x000a_"/>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745"/>
    <x v="2"/>
    <x v="8"/>
    <s v="Subdirección Administrativa y Financiera"/>
    <m/>
    <s v="2024Fin2023H7"/>
    <m/>
    <x v="65"/>
    <x v="437"/>
    <m/>
    <s v="Lo descrito, se generó por deficiencias administrativas y de seguimiento y control de los procedimientos de la Entidad para la oportuna ejecución presupuestal, así como a deficiencias en la gestión eficiente de los recursos asignados a los proyectos de inversión."/>
    <s v="Lo descrito, se generó por deficiencias administrativas y de seguimiento y control de los procedimientos de la Entidad para la oportuna ejecución presupuestal, así como a deficiencias en la gestión eficiente de los recursos asignados a los proyectos de inversión."/>
    <s v="Generar acciones de monitoreo y control que permitan gestionar oportuna, eficiente  y adecuadamente los recursos asignados a la entidad,"/>
    <s v="GC_AC49"/>
    <s v="Seguimiento mensual al PAA informando el avance y cumplimiento en su ejecución, generando alertas para la toma de desiciones de la alta dirección."/>
    <s v="Acta de comité de contratación con seguimiento al PAA"/>
    <n v="12"/>
    <d v="2025-01-01T00:00:00"/>
    <d v="2025-12-31T00:00:00"/>
    <n v="54"/>
    <s v="15. Gestión Contractual"/>
    <s v="Seguimiento Historico CGR"/>
    <n v="0.75"/>
    <s v="Accion establecida en el plan de mejoramiento suscrito el 17 de diciembre de 2024, como resultado de la auditoria realizada a la vigencia 2023._x000a__x000a_La acción finalizó el 31 de diciembre de 2025. _x000a__x000a_Se evidenció que se efectuó el seguimiento mensual al Plan Anual de Adquisiciones (PAA) en el marco de las reuniones del Comité de Contratación, en las cuales se informó el avance y el estado de su ejecución durante el periodo correspondiente. No se evidencian las actas del ultimo semestre._x000a__x000a_Por lo tanto, no se ha dado cumplimiento a la acción establecida en el Plan de Mejoramiento."/>
    <n v="0"/>
    <d v="2026-05-11T00:00:00"/>
    <s v="No se evidencian soportes de la actividad"/>
    <n v="0"/>
    <x v="1"/>
    <d v="2026-05-29T00:00:00"/>
    <n v="0"/>
    <s v="No fue posible identificar evidencias para el presente período de análisis"/>
    <s v="VENCIDA"/>
    <s v="No aplica"/>
    <s v="No aplica"/>
    <s v="No aplica"/>
    <n v="0.75"/>
    <s v="Accion establecida en el plan de mejoramiento suscrito el 17 de diciembre de 2024, como resultado de la auditoria realizada a la vigencia 2023._x000a__x000a_La acción finalizó el 31 de diciembre de 2025. _x000a__x000a_Se evidenció que se efectuó el seguimiento mensual al Plan Anual de Adquisiciones (PAA) en el marco de las reuniones del Comité de Contratación, en las cuales se informó el avance y el estado de su ejecución durante el periodo correspondiente. No se evidencian las actas del ultimo semestre._x000a__x000a_Por lo tanto, no se ha dado cumplimiento a la acción establecida en el Plan de Mejoramiento."/>
    <n v="0"/>
    <s v="11/07/206"/>
    <s v="No se incluyen evidencias de seguimiento"/>
    <n v="0"/>
    <s v="VENCIDO"/>
    <m/>
    <m/>
    <m/>
    <m/>
    <m/>
    <s v="EFECTIVO"/>
    <s v="ABIERTO"/>
    <m/>
    <s v=""/>
    <s v=""/>
    <s v=""/>
    <s v=""/>
    <s v=""/>
    <s v=""/>
    <s v=""/>
    <m/>
    <m/>
    <m/>
    <s v="SIN INICIAR"/>
    <s v="EFECTIVO"/>
    <s v="ABIERTO"/>
    <m/>
    <s v=""/>
    <s v=""/>
    <s v=""/>
    <s v=""/>
    <s v=""/>
    <s v=""/>
    <s v=""/>
    <m/>
    <m/>
    <m/>
    <s v="SIN INICIAR"/>
    <s v="EFECTIVO"/>
    <s v="ABIERTO"/>
    <m/>
  </r>
  <r>
    <n v="746"/>
    <x v="2"/>
    <x v="8"/>
    <s v="Subdirección estrategica"/>
    <m/>
    <s v="2024Fin2023H7"/>
    <m/>
    <x v="65"/>
    <x v="437"/>
    <s v="GESTIÓN DEL CONOCIMIENTO Y LA INNOVACIÓN"/>
    <s v="Lo descrito, se generó por deficiencias administrativas y de seguimiento y control de los procedimientos de la Entidad para la oportuna ejecución presupuestal, así como a deficiencias en la gestión eficiente de los recursos asignados a los proyectos de inversión."/>
    <s v="Lo descrito, se generó por deficiencias administrativas y de seguimiento y control de los procedimientos de la Entidad para la oportuna ejecución presupuestal, así como a deficiencias en la gestión eficiente de los recursos asignados a los proyectos de inversión."/>
    <s v="Generar acciones de monitoreo y control que permitan gestionar oportuna, eficiente  y adecuadamente los recursos asignados a la entidad,"/>
    <s v="SE_AC01"/>
    <s v="Seguimiento mensual en la plataforma PIIP de los recursos de Inversión."/>
    <s v="Reportes mensuales realizados en la plataformaPIIP del DNP"/>
    <n v="12"/>
    <d v="2025-01-01T00:00:00"/>
    <d v="2025-12-31T00:00:00"/>
    <n v="54"/>
    <s v="00. Subdirección Estretegica y de Coordinación Bomberil"/>
    <s v="Seguimiento Historico CGR"/>
    <n v="1"/>
    <s v="Accion establecida en el plan de mejoramiento suscrito el 17 de diciembre de 2024, como resultado de la auditoria realizada a la vigencia 2023._x000a__x000a_La acción finaliza el 31 de diciembre de 2025. _x000a__x000a_Se evidenció que, desde el proceso de Planeación Estratégica, se realizaron de manera mensual los reportes de avance en el sistema PIIP sobre la ejecución de los recursos de inversión, así como el avance físico de las actividades propuestas._x000a__x000a_Por lo tanto, no se ha dado cumplimiento a la acción establecida en el Plan de Mejoramiento."/>
    <n v="0"/>
    <d v="2026-05-11T00:00:00"/>
    <s v="No se registra eviencias"/>
    <n v="0"/>
    <x v="0"/>
    <d v="2026-05-15T00:00:00"/>
    <n v="0"/>
    <s v="No fue posible identificar evidencias para el presente período de análisis"/>
    <s v="VENCIDA"/>
    <s v="No aplica"/>
    <s v="No aplica"/>
    <s v="No aplica"/>
    <n v="1"/>
    <s v="En el primer semestre de 2026, se realizaron seis seguimientos a los recursos de inversión en la plataforma PIIP , los cuales corresponden al periodo comprendido entre diciembre 2025 a mayo 2026"/>
    <s v="https://dnbcgovco-my.sharepoint.com/:f:/g/personal/planeacion_dnbc_gov_co/IgALtEtIvA50SJZNotKoxLPeAc9AQrFeOOLTzscefojERE8?e=JqSeOO"/>
    <n v="46213"/>
    <s v="Se evidencia seguimientos de Dic 2025, hasta mayo 2026"/>
    <n v="0.5"/>
    <s v="EN EJECUCIÓN"/>
    <d v="2026-08-14T00:00:00"/>
    <n v="0.5"/>
    <s v="Se evidenció la realización de seis (6) seguimientos al proyecto de inversión en la plataforma PIIP, correspondientes a diciembre de 2025 y enero a mayo de 2026, mediante el registro de avances y la carga de los respectivos soportes. Se verificaron evidencias de seguimiento financiero, físico, metas y regionalización, así como la validación de los reportes en la plataforma"/>
    <s v="EN EJECUCIÓN"/>
    <m/>
    <s v="EFECTIVO"/>
    <s v="ABIERTO"/>
    <m/>
    <s v=""/>
    <s v=""/>
    <s v=""/>
    <s v=""/>
    <s v=""/>
    <s v=""/>
    <s v=""/>
    <m/>
    <m/>
    <m/>
    <s v="SIN INICIAR"/>
    <s v="EFECTIVO"/>
    <s v="ABIERTO"/>
    <m/>
    <s v=""/>
    <s v=""/>
    <s v=""/>
    <s v=""/>
    <s v=""/>
    <s v=""/>
    <s v=""/>
    <m/>
    <m/>
    <m/>
    <s v="SIN INICIAR"/>
    <s v="EFECTIVO"/>
    <s v="ABIERTO"/>
    <m/>
  </r>
  <r>
    <n v="747"/>
    <x v="2"/>
    <x v="8"/>
    <s v="Subdirección Administrativa y Financiera"/>
    <m/>
    <s v="2024Fin2023H8"/>
    <m/>
    <x v="65"/>
    <x v="438"/>
    <m/>
    <s v="Se identifican debilidades en las gestiones de la Dirección Nacional de Bomberos, ya que no se actualizó el Plan Anual de Adquisiciones (PAA) respecto al cambio de modalidad para la selección de los 'Servicios de interventoría' que deben ejercer el seguimiento técnico, financiero y jurídico de los contratos de obra para la construcción de estaciones de bomberos."/>
    <s v="Se identifican debilidades en las gestiones de la Dirección Nacional de Bomberos, ya que no se actualizó el Plan Anual de Adquisiciones (PAA) respecto al cambio de modalidad para la selección de los 'Servicios de interventoría' que deben ejercer el seguimiento técnico, financiero y jurídico de los contratos de obra para la construcción de estaciones de bomberos."/>
    <s v="Implementar un sistema de gestión integral para la planeación y actualización del PAA que garantice la alineación entre los procesos de Planeaciónn, ejecución contractual y modificaciones necesarias, cumpliendo con la normativa vigente y evitando inconsistencias administrativas"/>
    <s v="GC_AC50"/>
    <s v="Seguimiento mensual al PAA en reunón del Comité de Contratación informando el avance y cumplimiento en su ejecución"/>
    <s v="Acta de comité de contratación con seguimiento al PAA"/>
    <n v="12"/>
    <d v="2025-01-01T00:00:00"/>
    <d v="2025-12-31T00:00:00"/>
    <n v="54"/>
    <s v="15. Gestión Contractual"/>
    <s v="Seguimiento Historico CGR"/>
    <n v="0.75"/>
    <s v="Accion establecida en el plan de mejoramiento suscrito el 17 de diciembre de 2024, como resultado de la auditoria realizada a la vigencia 2023._x000a__x000a_La acción finalizó el 31 de diciembre de 2025. _x000a__x000a_Se evidenció que se efectuó el seguimiento mensual al Plan Anual de Adquisiciones (PAA) en el marco de las reuniones del Comité de Contratación, en las cuales se informó el avance y el estado de su ejecución durante el periodo correspondiente. No se evidencian las actas del ultimo semestre._x000a__x000a_Por lo tanto, no se ha dado cumplimiento a la acción establecida en el Plan de Mejoramiento."/>
    <n v="0"/>
    <d v="2026-05-11T00:00:00"/>
    <s v="No se evidencian soportes de la actividad"/>
    <n v="0"/>
    <x v="1"/>
    <d v="2026-06-08T00:00:00"/>
    <n v="0"/>
    <s v="No fue posible identificar evidencias para el presente período de análisis"/>
    <s v="VENCIDA"/>
    <s v="No aplica"/>
    <s v="No aplica"/>
    <s v="No aplica"/>
    <n v="0.75"/>
    <s v="Accion establecida en el plan de mejoramiento suscrito el 17 de diciembre de 2024, como resultado de la auditoria realizada a la vigencia 2023._x000a__x000a_La acción finalizó el 31 de diciembre de 2025. _x000a__x000a_Se evidenció que se efectuó el seguimiento mensual al Plan Anual de Adquisiciones (PAA) en el marco de las reuniones del Comité de Contratación, en las cuales se informó el avance y el estado de su ejecución durante el periodo correspondiente. No se evidencian las actas del ultimo semestre._x000a__x000a_Por lo tanto, no se ha dado cumplimiento a la acción establecida en el Plan de Mejoramiento."/>
    <n v="0"/>
    <s v="11/07/206"/>
    <s v="No se evidencian soportes de la actividad"/>
    <n v="0"/>
    <s v="VENCIDO"/>
    <m/>
    <m/>
    <m/>
    <m/>
    <m/>
    <s v="EFECTIVO"/>
    <s v="ABIERTO"/>
    <m/>
    <s v=""/>
    <s v=""/>
    <s v=""/>
    <s v=""/>
    <s v=""/>
    <s v=""/>
    <s v=""/>
    <m/>
    <m/>
    <m/>
    <s v="SIN INICIAR"/>
    <s v="EFECTIVO"/>
    <s v="ABIERTO"/>
    <m/>
    <s v=""/>
    <s v=""/>
    <s v=""/>
    <s v=""/>
    <s v=""/>
    <s v=""/>
    <s v=""/>
    <m/>
    <m/>
    <m/>
    <s v="SIN INICIAR"/>
    <s v="EFECTIVO"/>
    <s v="ABIERTO"/>
    <m/>
  </r>
  <r>
    <n v="748"/>
    <x v="2"/>
    <x v="8"/>
    <s v="Subdirección Administrativa y Financiera"/>
    <m/>
    <s v="2024Fin2023H8"/>
    <m/>
    <x v="65"/>
    <x v="438"/>
    <m/>
    <s v="Se identifican debilidades en las gestiones de la Dirección Nacional de Bomberos, ya que no se actualizó el Plan Anual de Adquisiciones (PAA) respecto al cambio de modalidad para la selección de los 'Servicios de interventoría' que deben ejercer el seguimiento técnico, financiero y jurídico de los contratos de obra para la construcción de estaciones de bomberos."/>
    <s v="Se identifican debilidades en las gestiones de la Dirección Nacional de Bomberos, ya que no se actualizó el Plan Anual de Adquisiciones (PAA) respecto al cambio de modalidad para la selección de los 'Servicios de interventoría' que deben ejercer el seguimiento técnico, financiero y jurídico de los contratos de obra para la construcción de estaciones de bomberos."/>
    <s v="Implementar un sistema de gestión integral para la planeación y actualización del PAA que garantice la alineación entre los procesos de Planeaciónn, ejecución contractual y modificaciones necesarias, cumpliendo con la normativa vigente y evitando inconsistencias administrativas"/>
    <s v="GC_AC51"/>
    <s v="Modificar el PAA cuando se detecte alguna justificación de cambio de modalidad de contratación o aspecto derivado que requiera su actualización "/>
    <s v="PAA modificado y cargado en SECOP "/>
    <n v="1"/>
    <d v="2025-01-01T00:00:00"/>
    <d v="2025-12-31T00:00:00"/>
    <n v="54"/>
    <s v="15. Gestión Contractual"/>
    <s v="Seguimiento Historico CGR"/>
    <n v="1"/>
    <s v="Accion establecida en el plan de mejoramiento suscrito el 17 de diciembre de 2024, como resultado de la auditoria realizada a la vigencia 2023._x000a__x000a_La acción finaliza el 31 de diciembre de 2025. _x000a__x000a_Se evidenció el formato del Plan Anual de Adquisiciones (PAA), el archivo en Excel con el detalle de las adquisiciones de la vigencia y la gestión de publicación correspondiente en la plataforma SECOP._x000a__x000a_Por lo tanto, no se ha dado cumplimiento a la acción establecida en el Plan de Mejoramiento._x000a__x000a_"/>
    <n v="0"/>
    <d v="2026-05-11T00:00:00"/>
    <s v="No se evidencian soportes de la actividad"/>
    <n v="0"/>
    <x v="1"/>
    <d v="2026-05-15T00:00:00"/>
    <n v="0"/>
    <s v="No fue posible identificar evidencias para el presente período de análisis"/>
    <s v="VENCIDA"/>
    <s v="No aplica"/>
    <s v="No aplica"/>
    <s v="No aplica"/>
    <n v="1"/>
    <s v="Accion establecida en el plan de mejoramiento suscrito el 17 de diciembre de 2024, como resultado de la auditoria realizada a la vigencia 2023._x000a__x000a_La acción finaliza el 31 de diciembre de 2025. _x000a__x000a_Se evidenció el formato del Plan Anual de Adquisiciones (PAA), el archivo en Excel con el detalle de las adquisiciones de la vigencia y la gestión de publicación correspondiente en la plataforma SECOP._x000a__x000a_Por lo tanto, no se ha dado cumplimiento a la acción establecida en el Plan de Mejoramiento._x000a_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No se evidencia control de las versiones del PAA"/>
    <n v="0"/>
    <s v="VENCIDO"/>
    <m/>
    <m/>
    <m/>
    <m/>
    <m/>
    <s v="EFECTIVO"/>
    <s v="ABIERTO"/>
    <m/>
    <s v=""/>
    <s v=""/>
    <s v=""/>
    <s v=""/>
    <s v=""/>
    <s v=""/>
    <s v=""/>
    <m/>
    <m/>
    <m/>
    <s v="SIN INICIAR"/>
    <s v="EFECTIVO"/>
    <s v="ABIERTO"/>
    <m/>
    <s v=""/>
    <s v=""/>
    <s v=""/>
    <s v=""/>
    <s v=""/>
    <s v=""/>
    <s v=""/>
    <m/>
    <m/>
    <m/>
    <s v="SIN INICIAR"/>
    <s v="EFECTIVO"/>
    <s v="ABIERTO"/>
    <m/>
  </r>
  <r>
    <n v="749"/>
    <x v="2"/>
    <x v="8"/>
    <s v="Dirección General"/>
    <m/>
    <s v="2024Fin2023H8"/>
    <m/>
    <x v="65"/>
    <x v="438"/>
    <s v="INTEGRIDAD"/>
    <s v="Se identifican debilidades en las gestiones de la Dirección Nacional de Bomberos, ya que no se actualizó el Plan Anual de Adquisiciones (PAA) respecto al cambio de modalidad para la selección de los 'Servicios de interventoría' que deben ejercer el seguimiento técnico, financiero y jurídico de los contratos de obra para la construcción de estaciones de bomberos."/>
    <s v="Se identifican debilidades en las gestiones de la Dirección Nacional de Bomberos, ya que no se actualizó el Plan Anual de Adquisiciones (PAA) respecto al cambio de modalidad para la selección de los 'Servicios de interventoría' que deben ejercer el seguimiento técnico, financiero y jurídico de los contratos de obra para la construcción de estaciones de bomberos."/>
    <s v="Determinar la relevancia disciplinaria de los hallazgos remitidos al Proceso de Gestión de asuntos disciplinarios"/>
    <s v="DI_AC54"/>
    <s v="Trasladar al proceso de Gestión 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s v="12. Gestión de Asuntos Disciplinarios"/>
    <s v="Seguimiento Historico CGR"/>
    <n v="1"/>
    <s v="Accion establecida en el plan de mejoramiento suscrito el 17 de diciembre de 2024, como resultado de la auditoria realizada a la vigencia 2023._x000a__x000a_La acción finalizó el 31 de enero de 2025. _x000a__x000a_Se evidenció que, en cumplimiento de la Ley 1952 de 2019, se aperturó la Indagación Previa IP-007-2025 con fecha 12 de mayo de 2025._x000a__x000a_Por lo tanto, se dio cumplimiento a la acción establecida en el Plan de Mejoramiento._x000a__x000a_"/>
    <s v="https://dnbcgovco-my.sharepoint.com/:f:/g/personal/planeacion_dnbc_gov_co/IgAFvUd88YzsRKgNnx23RITfAQz5192a3834_j-KTkmQ3I8?e=EKWQSq"/>
    <d v="2026-05-11T00:00:00"/>
    <s v="Cumplida en seguimiento diciembre 2025"/>
    <n v="1"/>
    <x v="2"/>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m/>
    <m/>
    <m/>
    <m/>
    <m/>
    <s v="EFECTIVO"/>
    <s v="ABIERTO"/>
    <m/>
    <s v=""/>
    <s v=""/>
    <s v=""/>
    <s v=""/>
    <s v=""/>
    <s v=""/>
    <s v=""/>
    <m/>
    <m/>
    <m/>
    <s v="SIN INICIAR"/>
    <s v="EFECTIVO"/>
    <s v="ABIERTO"/>
    <m/>
    <s v=""/>
    <s v=""/>
    <s v=""/>
    <s v=""/>
    <s v=""/>
    <s v=""/>
    <s v=""/>
    <m/>
    <m/>
    <m/>
    <s v="SIN INICIAR"/>
    <s v="EFECTIVO"/>
    <s v="ABIERTO"/>
    <m/>
  </r>
  <r>
    <n v="750"/>
    <x v="2"/>
    <x v="8"/>
    <s v="Subdirección estrategica"/>
    <m/>
    <s v="2024Fin2023H9"/>
    <m/>
    <x v="65"/>
    <x v="439"/>
    <s v="GESTIÓN DEL CONOCIMIENTO Y LA INNOVACIÓN"/>
    <s v="De acuerdo con la situación antes descrita, se identifican debilidades por parte de la Dirección Nacional de Bomberos de Colombia – DNBC con relación a la falta de gestión por demoras para la entrega y puesta en funcionamiento de los tres (3) Kits contra incendios a los cuerpos de bomberos beneficiarios, teniendo en cuenta la necesidad de contratación de estos elementos."/>
    <s v="De acuerdo con la situación antes descrita, se identifican debilidades por parte de la Dirección Nacional de Bomberos de Colombia – DNBC con relación a la falta de gestión por demoras para la entrega y puesta en funcionamiento de los tres (3) Kits contra incendios a los cuerpos de bomberos beneficiarios, teniendo en cuenta la necesidad de contratación de estos elementos."/>
    <s v="Fortalecer el Proceso de gestión para la entrega de bienes asignados a los Cuerpos de Bomberos del País con recursos del Fondo Nacional de Bomberos_x000a_"/>
    <s v="FB_AC19"/>
    <s v="Formular procedimiento para la asignación  y reasignación de fortalecimiento (bienes) a entregar a los Cuerpos de Bomberos del País con recursos del Fondo Nacional de Bomberos"/>
    <s v="Procedimiento formulado"/>
    <n v="1"/>
    <d v="2025-01-02T00:00:00"/>
    <d v="2025-03-30T00:00:00"/>
    <n v="13.2"/>
    <s v="08. Fortalecimiento Bomberil "/>
    <s v="Seguimiento Historico CGR"/>
    <n v="1"/>
    <s v="Se formuló Procedimiento de asignación y reasignación de fortalecimiento (bienes) a entregar a los Cuerpos de Bomberos del País con recursos del Fondo Nacional de Bomberos Código: PC-FB-02, Vigente Desde: 25/03/2025_x000a__x000a_"/>
    <s v="https://dnbcgovco-my.sharepoint.com/:f:/g/personal/planeacion_dnbc_gov_co/IgDXNHpy7oLsTo_k1pBYTEA_AXkQuekeDuYRfMOd3hOKrho?e=FZVMrN"/>
    <d v="2026-05-11T00:00:00"/>
    <s v="Se evidencia procedimiento formulado en la vigencia 2025"/>
    <n v="1"/>
    <x v="2"/>
    <d v="2026-05-15T00:00:00"/>
    <n v="1"/>
    <s v="Se evidenció como soporte el Procedimiento PC-FB-02 &quot;Procedimiento de asignación y reasignación de fortalecimiento (bienes) a entregar a los Cuerpos de Bomberos del País con recursos del Fondo Nacional de Bomberos&quot;, versión 01, vigente desde el 25 de marzo de 2025, el cual establece los lineamientos, actividades, responsables y registros para la asignación y reasignación de bienes. La evidencia aportada permite verificar la formulación del procedimiento, evidenciando el cumplimiento de la acción correctiva estableci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formuló Procedimiento de asignación y reasignación de fortalecimiento (bienes) a entregar a los Cuerpos de Bomberos del País con recursos del Fondo Nacional de Bomberos Código: PC-FB-02, Vigente Desde: 25/03/2025"/>
    <n v="0"/>
    <n v="46213"/>
    <s v="Acción reportada con cumplimiento en el primer trimestre"/>
    <n v="1"/>
    <s v="CUMPLIDO"/>
    <m/>
    <m/>
    <m/>
    <m/>
    <m/>
    <s v="EFECTIVO"/>
    <s v="ABIERTO"/>
    <m/>
    <s v=""/>
    <s v=""/>
    <s v=""/>
    <s v=""/>
    <s v=""/>
    <s v=""/>
    <s v=""/>
    <m/>
    <m/>
    <m/>
    <s v="SIN INICIAR"/>
    <s v="EFECTIVO"/>
    <s v="ABIERTO"/>
    <m/>
    <s v=""/>
    <s v=""/>
    <s v=""/>
    <s v=""/>
    <s v=""/>
    <s v=""/>
    <s v=""/>
    <m/>
    <m/>
    <m/>
    <s v="SIN INICIAR"/>
    <s v="EFECTIVO"/>
    <s v="ABIERTO"/>
    <m/>
  </r>
  <r>
    <n v="751"/>
    <x v="2"/>
    <x v="8"/>
    <s v="Subdirección estrategica"/>
    <m/>
    <s v="2024Fin2023H9"/>
    <m/>
    <x v="65"/>
    <x v="439"/>
    <s v="GESTIÓN DEL CONOCIMIENTO Y LA INNOVACIÓN"/>
    <s v="De acuerdo con la situación antes descrita, se identifican debilidades por parte de la Dirección Nacional de Bomberos de Colombia – DNBC con relación a la falta de gestión por demoras para la entrega y puesta en funcionamiento de los tres (3) Kits contra incendios a los cuerpos de bomberos beneficiarios, teniendo en cuenta la necesidad de contratación de estos elementos."/>
    <s v="De acuerdo con la situación antes descrita, se identifican debilidades por parte de la Dirección Nacional de Bomberos de Colombia – DNBC con relación a la falta de gestión por demoras para la entrega y puesta en funcionamiento de los tres (3) Kits contra incendios a los cuerpos de bomberos beneficiarios, teniendo en cuenta la necesidad de contratación de estos elementos."/>
    <s v="Fortalecer el Proceso de gestión para la entrega de bienes asignados a los Cuerpos de Bomberos del País con recursos del Fondo Nacional de Bomberos_x000a_"/>
    <s v="FB_AC20"/>
    <s v="Presentar ante la Junta Nacional de Bomberos la propuesta de reasignación de bienes a los Cuerpos de Bomberos, cuando estos no cumplan los requisitos para entrega,  en un termino de tiempo no superior a tres meses; autorizando al Comité Técnico de la DNBC seleccionar el nuevo beneficiario."/>
    <s v="Propuesta presentada a Junta Nacional de Bomberos"/>
    <n v="1"/>
    <d v="2025-01-02T00:00:00"/>
    <d v="2025-12-31T00:00:00"/>
    <n v="53.85"/>
    <s v="08. Fortalecimiento Bomberil "/>
    <s v="Seguimiento Historico CGR"/>
    <n v="1"/>
    <s v="Justificación JNBC autoriza a la DNBC la reasignación de bienes, por lo que no se configura esta acción, se adjunta evidencia en página 17, de la JNBC 003 DE 2024"/>
    <n v="0"/>
    <d v="2026-05-11T00:00:00"/>
    <s v="No se encuentran evidencias de la actividad"/>
    <n v="0"/>
    <x v="1"/>
    <d v="2026-06-08T00:00:00"/>
    <n v="0"/>
    <s v="No fue posible identificar evidencias para el presente período de análisis"/>
    <s v="VENCIDA"/>
    <s v="No aplica"/>
    <s v="No aplica"/>
    <s v="No aplica"/>
    <n v="1"/>
    <s v="La JNBC autoriza a la DNBC la reasignación de bienes desde el año 2024 en atención a la celeridad de los procesos de entregas de fortalecimiento, por lo que no se configura esta acción, se adjunta evidencia en página 17, de la JNBC 003 DE 2024"/>
    <s v="https://dnbcgovco-my.sharepoint.com/:f:/g/personal/planeacion_dnbc_gov_co/IgArz6TXGwFjS4NjcXoG0KjRATBL6NO3DmsApI56MP8FO84?e=nbDZfg"/>
    <n v="46213"/>
    <s v="Se adjunta acta de la JNBC donde se evidencia la no configuracion de esta acción"/>
    <n v="1"/>
    <s v="CUMPLIDO"/>
    <m/>
    <m/>
    <m/>
    <m/>
    <m/>
    <s v="EFECTIVO"/>
    <s v="ABIERTO"/>
    <m/>
    <s v=""/>
    <s v=""/>
    <s v=""/>
    <s v=""/>
    <s v=""/>
    <s v=""/>
    <s v=""/>
    <m/>
    <m/>
    <m/>
    <s v="SIN INICIAR"/>
    <s v="EFECTIVO"/>
    <s v="ABIERTO"/>
    <m/>
    <s v=""/>
    <s v=""/>
    <s v=""/>
    <s v=""/>
    <s v=""/>
    <s v=""/>
    <s v=""/>
    <m/>
    <m/>
    <m/>
    <s v="SIN INICIAR"/>
    <s v="EFECTIVO"/>
    <s v="ABIERTO"/>
    <m/>
  </r>
  <r>
    <n v="752"/>
    <x v="2"/>
    <x v="8"/>
    <s v="Subdirección estrategica"/>
    <m/>
    <s v="2024Fin2023H9"/>
    <m/>
    <x v="65"/>
    <x v="439"/>
    <s v="GESTIÓN DEL CONOCIMIENTO Y LA INNOVACIÓN"/>
    <s v="De acuerdo con la situación antes descrita, se identifican debilidades por parte de la Dirección Nacional de Bomberos de Colombia – DNBC con relación a la falta de gestión por demoras para la entrega y puesta en funcionamiento de los tres (3) Kits contra incendios a los cuerpos de bomberos beneficiarios, teniendo en cuenta la necesidad de contratación de estos elementos."/>
    <s v="De acuerdo con la situación antes descrita, se identifican debilidades por parte de la Dirección Nacional de Bomberos de Colombia – DNBC con relación a la falta de gestión por demoras para la entrega y puesta en funcionamiento de los tres (3) Kits contra incendios a los cuerpos de bomberos beneficiarios, teniendo en cuenta la necesidad de contratación de estos elementos."/>
    <s v="Fortalecer el Proceso de gestión para la entrega de bienes asignados a los Cuerpos de Bomberos del País con recursos del Fondo Nacional de Bomberos_x000a_"/>
    <s v="FB_AC28"/>
    <s v="Asignación y entrega inmediata de Kits contra incendios"/>
    <s v="Actas de entrega "/>
    <n v="3"/>
    <d v="2025-01-02T00:00:00"/>
    <d v="2025-01-31T00:00:00"/>
    <n v="4.3500000000000005"/>
    <s v="08. Fortalecimiento Bomberil "/>
    <s v="Seguimiento Historico CGR"/>
    <n v="1"/>
    <s v="Se adjunta actas de salida correspondientes al contrato 268 de 2023, Cuepro de bomberos la Jagua de Ibirico, acta de salida, de 2117, Cuepo de bomberos Puerto Concordia, acta de salida  2118, cuerpo de bomberos San Antonio de Jamundi, acta de salida 2121."/>
    <s v="https://dnbcgovco-my.sharepoint.com/:f:/g/personal/planeacion_dnbc_gov_co/IgDXNHpy7oLsTo_k1pBYTEA_AXkQuekeDuYRfMOd3hOKrho?e=FZVMrN"/>
    <d v="2026-05-11T00:00:00"/>
    <s v="Se evidencian tres actas de entrega"/>
    <n v="1"/>
    <x v="2"/>
    <d v="2026-06-08T00:00:00"/>
    <n v="0"/>
    <s v="No fue posible identificar evidencias para el presente período de análisis"/>
    <s v="VENCIDA"/>
    <s v="No aplica"/>
    <s v="No aplica"/>
    <s v="No aplica"/>
    <n v="1"/>
    <s v="Se adjunta actas de salida correspondientes al contrato 268 de 2023, Cuepro de bomberos la Jagua de Ibirico, acta de salida, de 2117, Cuepo de bomberos Puerto Concordia, acta de salida  2118, cuerpo de bomberos San Antonio de Jamundi, acta de salida 2121."/>
    <s v="https://dnbcgovco-my.sharepoint.com/:f:/g/personal/planeacion_dnbc_gov_co/IgD_77dqEpUlT6iFca5c4tN-AWI9g9teaoF6zjmuQ7qeJEI?e=B78lhq"/>
    <n v="46213"/>
    <s v="Acción reportada con cumplimiento en el primer trimestre"/>
    <n v="1"/>
    <s v="CUMPLIDO"/>
    <m/>
    <m/>
    <m/>
    <m/>
    <m/>
    <s v="EFECTIVO"/>
    <s v="ABIERTO"/>
    <m/>
    <s v=""/>
    <s v=""/>
    <s v=""/>
    <s v=""/>
    <s v=""/>
    <s v=""/>
    <s v=""/>
    <m/>
    <m/>
    <m/>
    <s v="SIN INICIAR"/>
    <s v="EFECTIVO"/>
    <s v="ABIERTO"/>
    <m/>
    <s v=""/>
    <s v=""/>
    <s v=""/>
    <s v=""/>
    <s v=""/>
    <s v=""/>
    <s v=""/>
    <m/>
    <m/>
    <m/>
    <s v="SIN INICIAR"/>
    <s v="EFECTIVO"/>
    <s v="ABIERTO"/>
    <m/>
  </r>
  <r>
    <n v="753"/>
    <x v="2"/>
    <x v="8"/>
    <s v="Dirección General"/>
    <m/>
    <s v="2024Fin2023H9"/>
    <m/>
    <x v="65"/>
    <x v="439"/>
    <s v="INTEGRIDAD"/>
    <s v="De acuerdo con la situación antes descrita, se identifican debilidades por parte de la Dirección Nacional de Bomberos de Colombia – DNBC con relación a la falta de gestión por demoras para la entrega y puesta en funcionamiento de los tres (3) Kits contra incendios a los cuerpos de bomberos beneficiarios, teniendo en cuenta la necesidad de contratación de estos elementos."/>
    <s v="De acuerdo con la situación antes descrita, se identifican debilidades por parte de la Dirección Nacional de Bomberos de Colombia – DNBC con relación a la falta de gestión por demoras para la entrega y puesta en funcionamiento de los tres (3) Kits contra incendios a los cuerpos de bomberos beneficiarios, teniendo en cuenta la necesidad de contratación de estos elementos."/>
    <s v="Determinar la relevancia disciplinaria de los hallazgos remitidos al Proceso de Gestión de asuntos disciplinarios"/>
    <s v="DI_AC54"/>
    <s v="Trasladar al proceso de Gestión 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s v="12. Gestión de Asuntos Disciplinarios"/>
    <s v="Seguimiento Historico CGR"/>
    <n v="1"/>
    <s v="Accion establecida en el plan de mejoramiento suscrito el 17 de diciembre de 2024, como resultado de la auditoria realizada a la vigencia 2023._x000a__x000a_La acción finalizó el 31 de enero de 2025. _x000a__x000a_Se evidenció que, en cumplimiento de la Ley 1952 de 2019, se aperturó la Indagación Previa IP-007-2025 con fecha 12 de mayo de 2025._x000a__x000a_Por lo tanto, se dio cumplimiento a la acción establecida en el Plan de Mejoramiento._x000a__x000a_"/>
    <s v="https://dnbcgovco-my.sharepoint.com/:f:/g/personal/planeacion_dnbc_gov_co/IgAFvUd88YzsRKgNnx23RITfAQz5192a3834_j-KTkmQ3I8?e=EKWQSq"/>
    <d v="2026-05-11T00:00:00"/>
    <s v="Cumplida en seguimiento diciembre 2025"/>
    <n v="1"/>
    <x v="2"/>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m/>
    <m/>
    <m/>
    <m/>
    <m/>
    <s v="EFECTIVO"/>
    <s v="ABIERTO"/>
    <m/>
    <s v=""/>
    <s v=""/>
    <s v=""/>
    <s v=""/>
    <s v=""/>
    <s v=""/>
    <s v=""/>
    <m/>
    <m/>
    <m/>
    <s v="SIN INICIAR"/>
    <s v="EFECTIVO"/>
    <s v="ABIERTO"/>
    <m/>
    <s v=""/>
    <s v=""/>
    <s v=""/>
    <s v=""/>
    <s v=""/>
    <s v=""/>
    <s v=""/>
    <m/>
    <m/>
    <m/>
    <s v="SIN INICIAR"/>
    <s v="EFECTIVO"/>
    <s v="ABIERTO"/>
    <m/>
  </r>
  <r>
    <n v="754"/>
    <x v="2"/>
    <x v="8"/>
    <s v="Subdirección estrategica"/>
    <m/>
    <s v="2024Fin2023H10"/>
    <m/>
    <x v="65"/>
    <x v="440"/>
    <s v="GESTIÓN DEL CONOCIMIENTO Y LA INNOVACIÓN"/>
    <s v="Se identifican deficiencias en la gestión y controles de la supervisión designada por la Dirección Nacional de Bomberos de Colombia, particularmente en la vigilancia del cumplimiento del cronograma para la instalación de la red contra incendios. Además, se requiere seguimiento a los atrasos y a las solicitudes de adiciones o prórrogas presentadas por el Municipio."/>
    <s v="Se identifican deficiencias en la gestión y controles de la supervisión designada por la Dirección Nacional de Bomberos de Colombia, particularmente en la vigilancia del cumplimiento del cronograma para la instalación de la red contra incendios. Además, se requiere seguimiento a los atrasos y a las solicitudes de adiciones o prórrogas presentadas por el Municipio."/>
    <s v="Se identifican deficiencias en la gestión y controles de la supervisión designada por la Dirección Nacional de Bomberos de Colombia, particularmente en la vigilancia del cumplimiento del cronograma para la instalación de la red contra incendios. Además, se requiere seguimiento a los atrasos y a las solicitudes de adiciones o prórrogas presentadas por el Municipio."/>
    <s v="FB_AC25"/>
    <s v="Implementar reuniones de seguimiento financiero, técnico y jurídico con periodicidad trimestral que permita identificar posibles incidencias que afecten la ejecución de los contratos o convenios relacionados con los proyectos de construcción de estaciones de bomberos suscritos por la entidad"/>
    <s v="Actas de reuniones de seguimiento trimestral"/>
    <n v="4"/>
    <d v="2025-01-02T00:00:00"/>
    <d v="2025-12-31T00:00:00"/>
    <n v="53.85"/>
    <s v="08. Fortalecimiento Bomberil "/>
    <s v="Seguimiento Historico CGR"/>
    <n v="0"/>
    <s v="Accion establecida en el plan de mejoramiento suscrito el 17 de diciembre de 2024, como resultado de la auditoria realizada a la vigencia 2023._x000a__x000a_La acción finalizó el 31 de diciembre de 2025. _x000a__x000a_No se evidencia reporte de avance._x000a__x000a_Por lo tanto, no se ha dado cumplimiento a la acción establecida en el Plan de Mejoramiento"/>
    <n v="0"/>
    <d v="2026-05-11T00:00:00"/>
    <s v="No se encuentran evidencias de la actividad"/>
    <n v="0"/>
    <x v="1"/>
    <d v="2026-05-15T00:00:00"/>
    <n v="0"/>
    <s v="No fue posible identificar evidencias para el presente período de análisis"/>
    <s v="VENCIDA"/>
    <s v="No aplica"/>
    <s v="No aplica"/>
    <s v="No aplica"/>
    <n v="0"/>
    <s v="Sin reporte de información por parte de la primera linea de defensa"/>
    <n v="0"/>
    <n v="46213"/>
    <s v="No se evidencia seguimiento"/>
    <n v="0"/>
    <s v="EN EJECUCIÓN"/>
    <m/>
    <m/>
    <m/>
    <m/>
    <m/>
    <s v="EFECTIVO"/>
    <s v="ABIERTO"/>
    <m/>
    <s v=""/>
    <s v=""/>
    <s v=""/>
    <s v=""/>
    <s v=""/>
    <s v=""/>
    <s v=""/>
    <m/>
    <m/>
    <m/>
    <s v="SIN INICIAR"/>
    <s v="EFECTIVO"/>
    <s v="ABIERTO"/>
    <m/>
    <s v=""/>
    <s v=""/>
    <s v=""/>
    <s v=""/>
    <s v=""/>
    <s v=""/>
    <s v=""/>
    <m/>
    <m/>
    <m/>
    <s v="SIN INICIAR"/>
    <s v="EFECTIVO"/>
    <s v="ABIERTO"/>
    <m/>
  </r>
  <r>
    <n v="755"/>
    <x v="2"/>
    <x v="8"/>
    <s v="Dirección General"/>
    <m/>
    <s v="2024Fin2023H10"/>
    <m/>
    <x v="65"/>
    <x v="440"/>
    <m/>
    <s v="Se identifican deficiencias en la gestión y controles de la supervisión designada por la Dirección Nacional de Bomberos de Colombia, particularmente en la vigilancia del cumplimiento del cronograma para la instalación de la red contra incendios. Además, se requiere seguimiento a los atrasos y a las solicitudes de adiciones o prórrogas presentadas por el Municipio."/>
    <s v="Se identifican deficiencias en la gestión y controles de la supervisión designada por la Dirección Nacional de Bomberos de Colombia, particularmente en la vigilancia del cumplimiento del cronograma para la instalación de la red contra incendios. Además, se requiere seguimiento a los atrasos y a las solicitudes de adiciones o prórrogas presentadas por el Municipio."/>
    <s v="Se identifican deficiencias en la gestión y controles de la supervisión designada por la Dirección Nacional de Bomberos de Colombia, particularmente en la vigilancia del cumplimiento del cronograma para la instalación de la red contra incendios. Además, se requiere seguimiento a los atrasos y a las solicitudes de adiciones o prórrogas presentadas por el Municipio."/>
    <s v="GC_AC52"/>
    <s v="Actualizar el acto administrativo que conforma el comité de infraestructura de la DNBC con la finalidad de ampliar el alcance de las funciones del mismo, hacia actividades de indole juridicas, técnicas y administrativas, con la finanlidad de generar alertas ante incidencias que puedad afectar la ejecución del contrato"/>
    <s v="Acto administrativo actualizado"/>
    <n v="1"/>
    <d v="2025-01-02T00:00:00"/>
    <d v="2025-03-30T00:00:00"/>
    <n v="13.2"/>
    <s v="15. Gestión Contractual"/>
    <s v="Seguimiento Historico CGR"/>
    <n v="0"/>
    <s v="Accion establecida en el plan de mejoramiento suscrito el 17 de diciembre de 2024, como resultado de la auditoria realizada a la vigencia 2023._x000a__x000a_La acción finalizó el 30 de marzo de 2025. _x000a__x000a_No se evidencia reporte de avance._x000a__x000a_No se cumplió con el plazo establecido en la acción de mejora, quedando VENCIDA._x000a__x000a__x000a_"/>
    <n v="0"/>
    <d v="2026-05-11T00:00:00"/>
    <s v="No se evidencian soportes de la actividad"/>
    <n v="0"/>
    <x v="1"/>
    <d v="2026-06-08T00:00:00"/>
    <n v="0"/>
    <s v="No fue posible identificar evidencias para el presente período de análisis"/>
    <s v="VENCIDA"/>
    <s v="No aplica"/>
    <s v="No aplica"/>
    <s v="No aplica"/>
    <n v="0"/>
    <s v="Accion establecida en el plan de mejoramiento suscrito el 17 de diciembre de 2024, como resultado de la auditoria realizada a la vigencia 2023._x000a__x000a_La acción finalizó el 30 de marzo de 2025. _x000a__x000a_No se evidencia reporte de avance._x000a__x000a_No se cumplió con el plazo establecido en la acción de mejora, quedando VENCIDA._x000a__x000a__x000a_"/>
    <n v="0"/>
    <s v="11/07/206"/>
    <s v="No se evidencian soportes de la actividad"/>
    <n v="0"/>
    <s v="VENCIDO"/>
    <m/>
    <m/>
    <m/>
    <m/>
    <m/>
    <s v="EFECTIVO"/>
    <s v="ABIERTO"/>
    <m/>
    <s v=""/>
    <s v=""/>
    <s v=""/>
    <s v=""/>
    <s v=""/>
    <s v=""/>
    <s v=""/>
    <m/>
    <m/>
    <m/>
    <s v="SIN INICIAR"/>
    <s v="EFECTIVO"/>
    <s v="ABIERTO"/>
    <m/>
    <s v=""/>
    <s v=""/>
    <s v=""/>
    <s v=""/>
    <s v=""/>
    <s v=""/>
    <s v=""/>
    <m/>
    <m/>
    <m/>
    <s v="SIN INICIAR"/>
    <s v="EFECTIVO"/>
    <s v="ABIERTO"/>
    <m/>
  </r>
  <r>
    <n v="756"/>
    <x v="2"/>
    <x v="8"/>
    <s v="Dirección General"/>
    <m/>
    <s v="2024Fin2023H10"/>
    <m/>
    <x v="65"/>
    <x v="440"/>
    <s v="INTEGRIDAD"/>
    <s v="Se identifican deficiencias en la gestión y controles de la supervisión designada por la Dirección Nacional de Bomberos de Colombia, particularmente en la vigilancia del cumplimiento del cronograma para la instalación de la red contra incendios. Además, se requiere seguimiento a los atrasos y a las solicitudes de adiciones o prórrogas presentadas por el Municipio."/>
    <s v="Se identifican deficiencias en la gestión y controles de la supervisión designada por la Dirección Nacional de Bomberos de Colombia, particularmente en la vigilancia del cumplimiento del cronograma para la instalación de la red contra incendios. Además, se requiere seguimiento a los atrasos y a las solicitudes de adiciones o prórrogas presentadas por el Municipio."/>
    <s v="Determinar la relevancia disciplinaria de los hallazgos remitidos al Proceso de Gestión de asuntos disciplinarios"/>
    <s v="DI_AC54"/>
    <s v="Trasladar al proceso de Gestión 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s v="12. Gestión de Asuntos Disciplinarios"/>
    <s v="Seguimiento Historico CGR"/>
    <n v="1"/>
    <s v="Accion establecida en el plan de mejoramiento suscrito el 17 de diciembre de 2024, como resultado de la auditoria realizada a la vigencia 2023._x000a__x000a_La acción finalizó el 31 de enero de 2025. _x000a__x000a_Se evidenció que, en cumplimiento de la Ley 1952 de 2019, se aperturó la Indagación Previa IP-007-2025 con fecha 12 de mayo de 2025._x000a__x000a_Por lo tanto, se dio cumplimiento a la acción establecida en el Plan de Mejoramiento._x000a__x000a_"/>
    <s v="https://dnbcgovco-my.sharepoint.com/:f:/g/personal/planeacion_dnbc_gov_co/IgAFvUd88YzsRKgNnx23RITfAQz5192a3834_j-KTkmQ3I8?e=EKWQSq"/>
    <d v="2026-05-11T00:00:00"/>
    <s v="Cumplida en seguimiento diciembre 2025"/>
    <n v="1"/>
    <x v="2"/>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m/>
    <m/>
    <m/>
    <m/>
    <m/>
    <s v="EFECTIVO"/>
    <s v="ABIERTO"/>
    <m/>
    <s v=""/>
    <s v=""/>
    <s v=""/>
    <s v=""/>
    <s v=""/>
    <s v=""/>
    <s v=""/>
    <m/>
    <m/>
    <m/>
    <s v="SIN INICIAR"/>
    <s v="EFECTIVO"/>
    <s v="ABIERTO"/>
    <m/>
    <s v=""/>
    <s v=""/>
    <s v=""/>
    <s v=""/>
    <s v=""/>
    <s v=""/>
    <s v=""/>
    <m/>
    <m/>
    <m/>
    <s v="SIN INICIAR"/>
    <s v="EFECTIVO"/>
    <s v="ABIERTO"/>
    <m/>
  </r>
  <r>
    <n v="757"/>
    <x v="2"/>
    <x v="8"/>
    <s v="Subdirección Administrativa y Financiera"/>
    <m/>
    <s v="2024Fin2023H11"/>
    <m/>
    <x v="65"/>
    <x v="441"/>
    <m/>
    <s v="Se presentan debilidades en la programación, revisión y ajuste oportuno de la austeridad del gasto. Aunque la Oficina de Control Interno realiza seguimiento al Plan de Austeridad, no se evidencia que sus informes sean analizados por la alta dirección ni que se implementen acciones de mejora para tomar decisiones y realizar ajustes oportunos."/>
    <s v="Se presentan debilidades en la programación, revisión y ajuste oportuno de la austeridad del gasto. Aunque la Oficina de Control Interno realiza seguimiento al Plan de Austeridad, no se evidencia que sus informes sean analizados por la alta dirección ni que se implementen acciones de mejora para tomar decisiones y realizar ajustes oportunos."/>
    <s v="Diseñar e implementar acciones qu epermitan garantizar la adopción efectiva de las directrices de austeridad establecer metas cuantificables de ahorro y promover la eficiencia en la gestión de recursos públicos."/>
    <s v="GA_AC43"/>
    <s v="Presentar al Comité Directivo la propuesta de las metas de ahorro anual y austeridad del gasto, con el análisis y justificación de cada una de las metas propuestas por concepto de gasto por funcionaiento e inversión"/>
    <s v="Informe de presentación de propuesta al comité directivo con los gastos de ahorro"/>
    <n v="1"/>
    <d v="2025-01-02T00:00:00"/>
    <d v="2025-02-28T00:00:00"/>
    <n v="8.4"/>
    <s v="14. Gestión Administrativa"/>
    <s v="Seguimiento Historico CGR"/>
    <n v="1"/>
    <s v="Se presento el plan anual de austeridad del gasto "/>
    <s v="https://dnbcgovco-my.sharepoint.com/:f:/g/personal/planeacion_dnbc_gov_co/IgAZgjxyGx1tQIAFR9RS7hDUAS3WuIf107gDHqwU9nNgaxY?e=flmA2k"/>
    <d v="2026-05-11T00:00:00"/>
    <s v="No se encuentran evidencias de su presentación al comité directivo"/>
    <n v="0"/>
    <x v="1"/>
    <d v="2026-05-15T00:00:00"/>
    <n v="0"/>
    <s v="se evidencia el plan de auteridad en el gasto para la vigencia 2026 y publicado en en la pagina web de la entidad, mas no se evidencia la presentacion al comite directivo, por lo que la activdad no subsana el hallazgo formulado"/>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adjunta como evidencia el correo electrónico de aprobación del Plan Interno de Austeridad y Eficiencia del Gasto por parte del Subdirector Administrativo y Financiero. Adicionalmente, se precisa que, de conformidad con la Resolución 612 de 2018, la presentación y aprobación de este Plan no constituye un asunto de competencia del Comité Directivo, por lo que no requiere ser llevado a dicha instancia."/>
    <s v="https://dnbcgovco-my.sharepoint.com/:f:/g/personal/planeacion_dnbc_gov_co/IgDESmQVQFAUSK-LTTnA6XrSAdJDWMnblaCVM4NMEDOe7sc?e=Uthxvt"/>
    <n v="46214"/>
    <s v="Se adjunta como evidencia el correo electrónico de aprobación del Plan Interno de Austeridad y Eficiencia del Gasto por parte del Subdirector Administrativo y Financiero. Adicionalmente, se precisa que, de conformidad con la Resolución 612 de 2018, la presentación y aprobación de este Plan no constituye un asunto de competencia del Comité Directivo, por lo que no requiere ser llevado a dicha instancia."/>
    <n v="1"/>
    <s v="CUMPLIDO"/>
    <m/>
    <m/>
    <m/>
    <m/>
    <m/>
    <s v="EFECTIVO"/>
    <s v="ABIERTO"/>
    <m/>
    <s v=""/>
    <s v=""/>
    <s v=""/>
    <s v=""/>
    <s v=""/>
    <s v=""/>
    <s v=""/>
    <m/>
    <m/>
    <m/>
    <s v="SIN INICIAR"/>
    <s v="EFECTIVO"/>
    <s v="ABIERTO"/>
    <m/>
    <s v=""/>
    <s v=""/>
    <s v=""/>
    <s v=""/>
    <s v=""/>
    <s v=""/>
    <s v=""/>
    <m/>
    <m/>
    <m/>
    <s v="SIN INICIAR"/>
    <s v="EFECTIVO"/>
    <s v="ABIERTO"/>
    <m/>
  </r>
  <r>
    <n v="758"/>
    <x v="2"/>
    <x v="8"/>
    <s v="Subdirección Administrativa y Financiera"/>
    <m/>
    <s v="2024Fin2023H11"/>
    <m/>
    <x v="65"/>
    <x v="441"/>
    <m/>
    <s v="Se presentan debilidades en la programación, revisión y ajuste oportuno de la austeridad del gasto. Aunque la Oficina de Control Interno realiza seguimiento al Plan de Austeridad, no se evidencia que sus informes sean analizados por la alta dirección ni que se implementen acciones de mejora para tomar decisiones y realizar ajustes oportunos."/>
    <s v="Se presentan debilidades en la programación, revisión y ajuste oportuno de la austeridad del gasto. Aunque la Oficina de Control Interno realiza seguimiento al Plan de Austeridad, no se evidencia que sus informes sean analizados por la alta dirección ni que se implementen acciones de mejora para tomar decisiones y realizar ajustes oportunos."/>
    <s v="Diseñar e implementar acciones qu epermitan garantizar la adopción efectiva de las directrices de austeridad establecer metas cuantificables de ahorro y promover la eficiencia en la gestión de recursos públicos."/>
    <s v="GA_AC44"/>
    <s v="Seguimiento mensual al cumplimiento de las metas de austeridad propuestas"/>
    <s v="Informes de seguimiento mensual"/>
    <n v="12"/>
    <d v="2025-01-02T00:00:00"/>
    <d v="2025-12-31T00:00:00"/>
    <n v="53.85"/>
    <s v="14. Gestión Administrativa"/>
    <s v="Seguimiento Historico CGR"/>
    <n v="1"/>
    <s v="Se realizo el seguimiento del primer trimestre 2026 al plan de austeridad "/>
    <s v="https://dnbcgovco-my.sharepoint.com/:f:/g/personal/planeacion_dnbc_gov_co/IgBDaL799PV3SZi0S6ivo4NHARPWm5wh51y_lsQakdqL1Jo?e=Lhpf3R"/>
    <d v="2026-05-11T00:00:00"/>
    <s v="Se evidencia informe de seguimiento primer trimestre. Se sugiere incluir evidencia de socialización con lider del proceso Sub administrativo vía correo electrónico"/>
    <n v="1"/>
    <x v="2"/>
    <d v="2026-05-29T00:00:00"/>
    <n v="0.25"/>
    <s v="se evidencio informe de seguimiento al plan de austeridad correspondiente al I trimestre vigencia 2026, "/>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o seguimiento del segundo trimestre 2026 al plan de austeridad "/>
    <s v="https://dnbcgovco-my.sharepoint.com/:f:/g/personal/planeacion_dnbc_gov_co/IgBEZNKpzvSSRaM9Wk3GwxR1ARXwvV0tHxnibX76UEg8lWE?e=Iy8XvM"/>
    <n v="46214"/>
    <s v="Se evidencia informe de seguimiento del primer y segundo trimestre. Se sugiere incluir evidencia de socialización con lider del proceso Sub administrativo vía correo electrónico"/>
    <n v="1"/>
    <s v="CUMPLIDO"/>
    <m/>
    <m/>
    <m/>
    <m/>
    <m/>
    <s v="EFECTIVO"/>
    <s v="ABIERTO"/>
    <m/>
    <s v=""/>
    <s v=""/>
    <s v=""/>
    <s v=""/>
    <s v=""/>
    <s v=""/>
    <s v=""/>
    <m/>
    <m/>
    <m/>
    <s v="SIN INICIAR"/>
    <s v="EFECTIVO"/>
    <s v="ABIERTO"/>
    <m/>
    <s v=""/>
    <s v=""/>
    <s v=""/>
    <s v=""/>
    <s v=""/>
    <s v=""/>
    <s v=""/>
    <m/>
    <m/>
    <m/>
    <s v="SIN INICIAR"/>
    <s v="EFECTIVO"/>
    <s v="ABIERTO"/>
    <m/>
  </r>
  <r>
    <n v="759"/>
    <x v="2"/>
    <x v="8"/>
    <s v="Subdirección estrategica"/>
    <m/>
    <s v="2024Fin2023H12"/>
    <m/>
    <x v="65"/>
    <x v="442"/>
    <s v="GESTIÓN DEL CONOCIMIENTO Y LA INNOVACIÓN"/>
    <s v="Se identifican deficiencias en la planificación de la adquisición de kits de bomba forestal especializada, ya que el Contrato N.º 51 de 2023 se realizó sin destinación específica, a pesar de las necesidades presentadas por las Juntas Departamentales. Además, hay falta de gestión e incumplimiento de funciones de la Junta Nacional de Bomberos en la aprobación de los proyectos."/>
    <s v="Se identifican deficiencias en la planificación de la adquisición de kits de bomba forestal especializada, ya que el Contrato N.º 51 de 2023 se realizó sin destinación específica, a pesar de las necesidades presentadas por las Juntas Departamentales. Además, hay falta de gestión e incumplimiento de funciones de la Junta Nacional de Bomberos en la aprobación de los proyectos."/>
    <s v="Fortalecer el Proceso de gestión para la entrega de bienes asignados a los Cuerpos de Bomberos del País con recursos del Fondo Nacional de Bomberos_x000a_"/>
    <s v="FB_AC19"/>
    <s v="Formular procedimiento para la asignación  y reasignación de fortalecimiento (bienes) a entregar a los Cuerpos de Bomberos del País con recursos del Fondo Nacional de Bomberos"/>
    <s v="Procedimiento formulado"/>
    <n v="1"/>
    <d v="2025-01-02T00:00:00"/>
    <d v="2025-03-30T00:00:00"/>
    <n v="13.2"/>
    <s v="08. Fortalecimiento Bomberil "/>
    <s v="Seguimiento Historico CGR"/>
    <n v="1"/>
    <s v="Se formuló Procedimiento de asignación y reasignación de fortalecimiento (bienes) a entregar a los Cuerpos de Bomberos del País con recursos del Fondo Nacional de Bomberos Código: PC-FB-02, Vigente Desde: 25/03/2025_x000a__x000a_"/>
    <s v="https://dnbcgovco-my.sharepoint.com/:f:/g/personal/planeacion_dnbc_gov_co/IgDXNHpy7oLsTo_k1pBYTEA_AXkQuekeDuYRfMOd3hOKrho?e=FZVMrN"/>
    <d v="2026-05-11T00:00:00"/>
    <s v="Se evidencia procedimiento formulado en la vigencia 2025"/>
    <n v="1"/>
    <x v="2"/>
    <d v="2026-05-29T00:00:00"/>
    <n v="1"/>
    <s v="Se evidenció como soporte el Procedimiento PC-FB-02 &quot;Procedimiento de asignación y reasignación de fortalecimiento (bienes) a entregar a los Cuerpos de Bomberos del País con recursos del Fondo Nacional de Bomberos&quot;, versión 01, vigente desde el 25 de marzo de 2025, el cual establece los lineamientos, actividades, responsables y registros para la asignación y reasignación de bienes. La evidencia aportada permite verificar la formulación del procedimiento, evidenciando el cumplimiento de la acción correctiva estableci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formuló Procedimiento de asignación y reasignación de fortalecimiento (bienes) a entregar a los Cuerpos de Bomberos del País con recursos del Fondo Nacional de Bomberos Código: PC-FB-02, Vigente Desde: 25/03/2025"/>
    <n v="0"/>
    <n v="46213"/>
    <s v="Acción reportada con cumplimiento en el primer trimestre"/>
    <n v="1"/>
    <s v="CUMPLIDO"/>
    <m/>
    <m/>
    <m/>
    <m/>
    <m/>
    <s v="EFECTIVO"/>
    <s v="ABIERTO"/>
    <m/>
    <s v=""/>
    <s v=""/>
    <s v=""/>
    <s v=""/>
    <s v=""/>
    <s v=""/>
    <s v=""/>
    <m/>
    <m/>
    <m/>
    <s v="SIN INICIAR"/>
    <s v="EFECTIVO"/>
    <s v="ABIERTO"/>
    <m/>
    <s v=""/>
    <s v=""/>
    <s v=""/>
    <s v=""/>
    <s v=""/>
    <s v=""/>
    <s v=""/>
    <m/>
    <m/>
    <m/>
    <s v="SIN INICIAR"/>
    <s v="EFECTIVO"/>
    <s v="ABIERTO"/>
    <m/>
  </r>
  <r>
    <n v="760"/>
    <x v="2"/>
    <x v="8"/>
    <s v="Subdirección estrategica"/>
    <m/>
    <s v="2024Fin2023H12"/>
    <m/>
    <x v="65"/>
    <x v="442"/>
    <s v="GESTIÓN DEL CONOCIMIENTO Y LA INNOVACIÓN"/>
    <s v="Se identifican deficiencias en la planificación de la adquisición de kits de bomba forestal especializada, ya que el Contrato N.º 51 de 2023 se realizó sin destinación específica, a pesar de las necesidades presentadas por las Juntas Departamentales. Además, hay falta de gestión e incumplimiento de funciones de la Junta Nacional de Bomberos en la aprobación de los proyectos."/>
    <s v="Se identifican deficiencias en la planificación de la adquisición de kits de bomba forestal especializada, ya que el Contrato N.º 51 de 2023 se realizó sin destinación específica, a pesar de las necesidades presentadas por las Juntas Departamentales. Además, hay falta de gestión e incumplimiento de funciones de la Junta Nacional de Bomberos en la aprobación de los proyectos."/>
    <s v="Fortalecer el Proceso de gestión para la entrega de bienes asignados a los Cuerpos de Bomberos del País con recursos del Fondo Nacional de Bomberos_x000a_"/>
    <s v="FB_AC20"/>
    <s v="Presentar ante la Junta Nacional de Bomberos la propuesta de reasignación de bienes a los Cuerpos de Bomberos, cuando estos no cumplan los requisitos para entrega,  en un termino de tiempo no superior a tres meses; autorizando al Comité Técnico de la DNBC seleccionar el nuevo beneficiario."/>
    <s v="Propuesta presentada a Junta Nacional de Bomberos"/>
    <n v="1"/>
    <d v="2025-01-02T00:00:00"/>
    <d v="2025-12-31T00:00:00"/>
    <n v="53.85"/>
    <s v="08. Fortalecimiento Bomberil "/>
    <s v="Seguimiento Historico CGR"/>
    <n v="1"/>
    <s v="Justificación JNBC autoriza a la DNBC la reasignación de bienes, por lo que no se configura esta acción, se adjunta evidencia en página 17, de la JNBC 003 DE 2024"/>
    <n v="0"/>
    <d v="2026-05-11T00:00:00"/>
    <s v="No se encuentran evidencias de la actividad"/>
    <n v="0"/>
    <x v="1"/>
    <d v="2026-06-08T00:00:00"/>
    <n v="0"/>
    <s v="No fue posible identificar evidencias para el presente período de análisis"/>
    <s v="VENCIDA"/>
    <s v="No aplica"/>
    <s v="No aplica"/>
    <s v="No aplica"/>
    <n v="1"/>
    <s v="La JNBC autoriza a la DNBC la reasignación de bienes desde el año 2024 en atención a la celeridad de los procesos de entregas de fortalecimiento, por lo que no se configura esta acción, se adjunta evidencia en página 17, de la JNBC 003 DE 2024"/>
    <s v="https://dnbcgovco-my.sharepoint.com/:f:/g/personal/planeacion_dnbc_gov_co/IgArz6TXGwFjS4NjcXoG0KjRATBL6NO3DmsApI56MP8FO84?e=nbDZfg"/>
    <n v="46213"/>
    <s v="Se adjunta acta de la JNBC donde se evidencia la no configuracion de esta acción"/>
    <n v="1"/>
    <s v="CUMPLIDO"/>
    <m/>
    <m/>
    <m/>
    <m/>
    <m/>
    <s v="EFECTIVO"/>
    <s v="ABIERTO"/>
    <m/>
    <s v=""/>
    <s v=""/>
    <s v=""/>
    <s v=""/>
    <s v=""/>
    <s v=""/>
    <s v=""/>
    <m/>
    <m/>
    <m/>
    <s v="SIN INICIAR"/>
    <s v="EFECTIVO"/>
    <s v="ABIERTO"/>
    <m/>
    <s v=""/>
    <s v=""/>
    <s v=""/>
    <s v=""/>
    <s v=""/>
    <s v=""/>
    <s v=""/>
    <m/>
    <m/>
    <m/>
    <s v="SIN INICIAR"/>
    <s v="EFECTIVO"/>
    <s v="ABIERTO"/>
    <m/>
  </r>
  <r>
    <n v="761"/>
    <x v="2"/>
    <x v="8"/>
    <s v="Subdirección estrategica"/>
    <m/>
    <s v="2024Fin2023H12"/>
    <m/>
    <x v="65"/>
    <x v="442"/>
    <s v="GESTIÓN DEL CONOCIMIENTO Y LA INNOVACIÓN"/>
    <s v="Se identifican deficiencias en la planificación de la adquisición de kits de bomba forestal especializada, ya que el Contrato N.º 51 de 2023 se realizó sin destinación específica, a pesar de las necesidades presentadas por las Juntas Departamentales. Además, hay falta de gestión e incumplimiento de funciones de la Junta Nacional de Bomberos en la aprobación de los proyectos."/>
    <s v="Se identifican deficiencias en la planificación de la adquisición de kits de bomba forestal especializada, ya que el Contrato N.º 51 de 2023 se realizó sin destinación específica, a pesar de las necesidades presentadas por las Juntas Departamentales. Además, hay falta de gestión e incumplimiento de funciones de la Junta Nacional de Bomberos en la aprobación de los proyectos."/>
    <s v="Fortalecer el Proceso de gestión para la entrega de bienes asignados a los Cuerpos de Bomberos del País con recursos del Fondo Nacional de Bomberos_x000a_"/>
    <s v="FB_AC30"/>
    <s v="Asignación y entrega inmediata de Kit Bomba Forestal especializada"/>
    <s v="Actas de entrega "/>
    <n v="22"/>
    <d v="2025-01-02T00:00:00"/>
    <d v="2025-01-31T00:00:00"/>
    <n v="4.3500000000000005"/>
    <s v="08. Fortalecimiento Bomberil "/>
    <s v="Seguimiento Historico CGR"/>
    <n v="0.5"/>
    <s v="Se adjuntan 22 actas de salidas acorde a la solicitud del hallazgo, ejecución del contraro 51_x000a__x000a_PUERTO CARREÑO, acta de salida 1428_x000a_ACANDI, acta de salida 1476_x000a_UNGUIA, acta de salida 1477_x000a_TIBIRITA, acta de salida 1478_x000a_AGUA DE DIOS, acta de salida 1479_x000a_VILLAPINZON, acta de salida 1480_x000a_FUNDACION, acta de salida 1481_x000a_SAN JUAN DE ARAMA, acta de salida 1482_x000a_PASTO, acta de salida 1483_x000a_SITIONUEVO, acta de salida 1577_x000a_PROVIDENCIA, acta de salida 2053_x000a_LETICIA, acta de salida 2059_x000a_CUMARIBO, acta de salida 2067_x000a_SAN BERNARDO, acta de salida 2078_x000a_PAIPA, acta de salida 2094_x000a_VILLAMARIA, acta de salida 2106_x000a_SANTA ROSA DE CABAL, acta de salida 2107_x000a_SANTA ROSA DE CABAL, acta de salida 2108_x000a_LERIDA, acta de salida 2109_x000a_LA JAGUA DE IBIRICO, acta de salida 2117_x000a_PUERTO CONCORDIA, acta de salida 2118_x000a_JAMUNDI, acta de salida 2121_x000a_"/>
    <s v="https://dnbcgovco-my.sharepoint.com/:f:/g/personal/planeacion_dnbc_gov_co/IgDXNHpy7oLsTo_k1pBYTEA_AXkQuekeDuYRfMOd3hOKrho?e=FZVMrN"/>
    <d v="2026-05-11T00:00:00"/>
    <s v="Se incluyen 22 actas de entrega del proceso"/>
    <n v="1"/>
    <x v="2"/>
    <d v="2026-06-08T00:00:00"/>
    <n v="0"/>
    <s v="No fue posible identificar evidencias para el presente período de análisis"/>
    <s v="VENCIDA"/>
    <s v="No aplica"/>
    <s v="No aplica"/>
    <s v="No aplica"/>
    <n v="1"/>
    <s v="Se adjuntan 22 actas de salidas acorde a la solicitud del hallazgo, ejecución del contraro 51_x000a__x000a_PUERTO CARREÑO, acta de salida 1428_x000a_ACANDI, acta de salida 1476_x000a_UNGUIA, acta de salida 1477_x000a_TIBIRITA, acta de salida 1478_x000a_AGUA DE DIOS, acta de salida 1479_x000a_VILLAPINZON, acta de salida 1480_x000a_FUNDACION, acta de salida 1481_x000a_SAN JUAN DE ARAMA, acta de salida 1482_x000a_PASTO, acta de salida 1483_x000a_SITIONUEVO, acta de salida 1577_x000a_PROVIDENCIA, acta de salida 2053_x000a_LETICIA, acta de salida 2059_x000a_CUMARIBO, acta de salida 2067_x000a_SAN BERNARDO, acta de salida 2078_x000a_PAIPA, acta de salida 2094_x000a_VILLAMARIA, acta de salida 2106_x000a_SANTA ROSA DE CABAL, acta de salida 2107_x000a_SANTA ROSA DE CABAL, acta de salida 2108_x000a_LERIDA, acta de salida 2109_x000a_LA JAGUA DE IBIRICO, acta de salida 2117_x000a_PUERTO CONCORDIA, acta de salida 2118_x000a_JAMUNDI, acta de salida 2121"/>
    <s v="https://dnbcgovco-my.sharepoint.com/:f:/g/personal/planeacion_dnbc_gov_co/IgBy66mQXltVQYBWO8_5-3vMAQS0U0pm7hL1cV8trFNltXc?e=Ws5M9Y"/>
    <n v="46213"/>
    <s v="Se incluyen 22 actas de entrega del proceso"/>
    <n v="1"/>
    <s v="CUMPLIDO"/>
    <m/>
    <m/>
    <m/>
    <m/>
    <m/>
    <s v="EFECTIVO"/>
    <s v="ABIERTO"/>
    <m/>
    <s v=""/>
    <s v=""/>
    <s v=""/>
    <s v=""/>
    <s v=""/>
    <s v=""/>
    <s v=""/>
    <m/>
    <m/>
    <m/>
    <s v="SIN INICIAR"/>
    <s v="EFECTIVO"/>
    <s v="ABIERTO"/>
    <m/>
    <s v=""/>
    <s v=""/>
    <s v=""/>
    <s v=""/>
    <s v=""/>
    <s v=""/>
    <s v=""/>
    <m/>
    <m/>
    <m/>
    <s v="SIN INICIAR"/>
    <s v="EFECTIVO"/>
    <s v="ABIERTO"/>
    <m/>
  </r>
  <r>
    <n v="762"/>
    <x v="2"/>
    <x v="8"/>
    <s v="Dirección General"/>
    <m/>
    <s v="2024Fin2023H12"/>
    <m/>
    <x v="65"/>
    <x v="442"/>
    <s v="INTEGRIDAD"/>
    <s v="Se identifican deficiencias en la planificación de la adquisición de kits de bomba forestal especializada, ya que el Contrato N.º 51 de 2023 se realizó sin destinación específica, a pesar de las necesidades presentadas por las Juntas Departamentales. Además, hay falta de gestión e incumplimiento de funciones de la Junta Nacional de Bomberos en la aprobación de los proyectos."/>
    <s v="Se identifican deficiencias en la planificación de la adquisición de kits de bomba forestal especializada, ya que el Contrato N.º 51 de 2023 se realizó sin destinación específica, a pesar de las necesidades presentadas por las Juntas Departamentales. Además, hay falta de gestión e incumplimiento de funciones de la Junta Nacional de Bomberos en la aprobación de los proyectos."/>
    <s v="Determinar la relevancia disciplinaria de los hallazgos remitidos al Proceso de Gestión de asuntos disciplinarios"/>
    <s v="DI_AC54"/>
    <s v="Trasladar al proceso de Gestión 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s v="12. Gestión de Asuntos Disciplinarios"/>
    <s v="Seguimiento Historico CGR"/>
    <n v="1"/>
    <s v="Accion establecida en el plan de mejoramiento suscrito el 17 de diciembre de 2024, como resultado de la auditoria realizada a la vigencia 2023._x000a__x000a_La acción finalizó el 31 de enero de 2025. _x000a__x000a_Se evidenció que, en cumplimiento de la Ley 1952 de 2019, se aperturó la Indagación Previa IP-007-2025 con fecha 12 de mayo de 2025._x000a__x000a_Por lo tanto, se dio cumplimiento a la acción establecida en el Plan de Mejoramiento._x000a__x000a_"/>
    <s v="https://dnbcgovco-my.sharepoint.com/:f:/g/personal/planeacion_dnbc_gov_co/IgAFvUd88YzsRKgNnx23RITfAQz5192a3834_j-KTkmQ3I8?e=EKWQSq"/>
    <d v="2026-05-11T00:00:00"/>
    <s v="Cumplida en seguimiento diciembre 2025"/>
    <n v="1"/>
    <x v="2"/>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m/>
    <m/>
    <m/>
    <m/>
    <m/>
    <s v="EFECTIVO"/>
    <s v="ABIERTO"/>
    <m/>
    <s v=""/>
    <s v=""/>
    <s v=""/>
    <s v=""/>
    <s v=""/>
    <s v=""/>
    <s v=""/>
    <m/>
    <m/>
    <m/>
    <s v="SIN INICIAR"/>
    <s v="EFECTIVO"/>
    <s v="ABIERTO"/>
    <m/>
    <s v=""/>
    <s v=""/>
    <s v=""/>
    <s v=""/>
    <s v=""/>
    <s v=""/>
    <s v=""/>
    <m/>
    <m/>
    <m/>
    <s v="SIN INICIAR"/>
    <s v="EFECTIVO"/>
    <s v="ABIERTO"/>
    <m/>
  </r>
  <r>
    <n v="763"/>
    <x v="2"/>
    <x v="8"/>
    <s v="Subdirección estrategica"/>
    <m/>
    <s v="2024Fin2023H13"/>
    <m/>
    <x v="65"/>
    <x v="443"/>
    <s v="GESTIÓN DEL CONOCIMIENTO Y LA INNOVACIÓN"/>
    <s v="Se identifican deficiencias en la planificación de la adquisición de EPPS para extinción de incendios, ya que el Contrato N117 de 2023 se realizó sin destinación específica, a pesar de las necesidades presentadas por las Juntas Departamentales. Además, hay falta de gestión e incumplimiento de funciones de la Junta Nacional de Bomberos en la aprobación de proyectos"/>
    <s v="Se identifican deficiencias en la planificación de la adquisición de EPPS para extinción de incendios, ya que el Contrato N117 de 2023 se realizó sin destinación específica, a pesar de las necesidades presentadas por las Juntas Departamentales. Además, hay falta de gestión e incumplimiento de funciones de la Junta Nacional de Bomberos en la aprobación de proyectos"/>
    <s v="Fortalecer el Proceso de gestión para la entrega de bienes asignados a los Cuerpos de Bomberos del País con recursos del Fondo Nacional de Bomberos_x000a_"/>
    <s v="FB_AC19"/>
    <s v="Formular procedimiento para la asignación  y reasignación de fortalecimiento (bienes) a entregar a los Cuerpos de Bomberos del País con recursos del Fondo Nacional de Bomberos"/>
    <s v="Procedimiento formulado"/>
    <n v="1"/>
    <d v="2025-01-02T00:00:00"/>
    <d v="2025-03-30T00:00:00"/>
    <n v="13.2"/>
    <s v="08. Fortalecimiento Bomberil "/>
    <s v="Seguimiento Historico CGR"/>
    <n v="1"/>
    <s v="Se formuló Procedimiento de asignación y reasignación de fortalecimiento (bienes) a entregar a los Cuerpos de Bomberos del País con recursos del Fondo Nacional de Bomberos Código: PC-FB-02, Vigente Desde: 25/03/2025_x000a__x000a_"/>
    <s v="https://dnbcgovco-my.sharepoint.com/:f:/g/personal/planeacion_dnbc_gov_co/IgDXNHpy7oLsTo_k1pBYTEA_AXkQuekeDuYRfMOd3hOKrho?e=FZVMrN"/>
    <d v="2026-05-11T00:00:00"/>
    <s v="Se evidencia procedimiento formulado en la vigencia 2025"/>
    <n v="1"/>
    <x v="2"/>
    <d v="2026-05-15T00:00:00"/>
    <n v="1"/>
    <s v="Se evidenció como soporte el Procedimiento PC-FB-02 &quot;Procedimiento de asignación y reasignación de fortalecimiento (bienes) a entregar a los Cuerpos de Bomberos del País con recursos del Fondo Nacional de Bomberos&quot;, versión 01, vigente desde el 25 de marzo de 2025, el cual establece los lineamientos, actividades, responsables y registros para la asignación y reasignación de bienes. La evidencia aportada permite verificar la formulación del procedimiento, evidenciando el cumplimiento de la acción correctiva estableci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formuló Procedimiento de asignación y reasignación de fortalecimiento (bienes) a entregar a los Cuerpos de Bomberos del País con recursos del Fondo Nacional de Bomberos Código: PC-FB-02, Vigente Desde: 25/03/2025"/>
    <n v="0"/>
    <n v="46213"/>
    <s v="Acción reportada con cumplimiento en el primer trimestre"/>
    <n v="1"/>
    <s v="CUMPLIDO"/>
    <m/>
    <m/>
    <m/>
    <m/>
    <m/>
    <s v="EFECTIVO"/>
    <s v="ABIERTO"/>
    <m/>
    <s v=""/>
    <s v=""/>
    <s v=""/>
    <s v=""/>
    <s v=""/>
    <s v=""/>
    <s v=""/>
    <m/>
    <m/>
    <m/>
    <s v="SIN INICIAR"/>
    <s v="EFECTIVO"/>
    <s v="ABIERTO"/>
    <m/>
    <s v=""/>
    <s v=""/>
    <s v=""/>
    <s v=""/>
    <s v=""/>
    <s v=""/>
    <s v=""/>
    <m/>
    <m/>
    <m/>
    <s v="SIN INICIAR"/>
    <s v="EFECTIVO"/>
    <s v="ABIERTO"/>
    <m/>
  </r>
  <r>
    <n v="764"/>
    <x v="2"/>
    <x v="8"/>
    <s v="Subdirección estrategica"/>
    <m/>
    <s v="2024Fin2023H13"/>
    <m/>
    <x v="65"/>
    <x v="443"/>
    <s v="GESTIÓN DEL CONOCIMIENTO Y LA INNOVACIÓN"/>
    <s v="Se identifican deficiencias en la planificación de la adquisición de EPPS para extinción de incendios, ya que el Contrato N117 de 2023 se realizó sin destinación específica, a pesar de las necesidades presentadas por las Juntas Departamentales. Además, hay falta de gestión e incumplimiento de funciones de la Junta Nacional de Bomberos en la aprobación de proyectos"/>
    <s v="Se identifican deficiencias en la planificación de la adquisición de EPPS para extinción de incendios, ya que el Contrato N117 de 2023 se realizó sin destinación específica, a pesar de las necesidades presentadas por las Juntas Departamentales. Además, hay falta de gestión e incumplimiento de funciones de la Junta Nacional de Bomberos en la aprobación de proyectos"/>
    <s v="Fortalecer el Proceso de gestión para la entrega de bienes asignados a los Cuerpos de Bomberos del País con recursos del Fondo Nacional de Bomberos_x000a_"/>
    <s v="FB_AC20"/>
    <s v="Presentar ante la Junta Nacional de Bomberos la propuesta de reasignación de bienes a los Cuerpos de Bomberos, cuando estos no cumplan los requisitos para entrega,  en un termino de tiempo no superior a tres meses; autorizando al Comité Técnico de la DNBC seleccionar el nuevo beneficiario."/>
    <s v="Propuesta presentada a Junta Nacional de Bomberos"/>
    <n v="1"/>
    <d v="2025-01-02T00:00:00"/>
    <d v="2025-12-31T00:00:00"/>
    <n v="53.85"/>
    <s v="08. Fortalecimiento Bomberil "/>
    <s v="Seguimiento Historico CGR"/>
    <n v="1"/>
    <s v="Justificación JNBC autoriza a la DNBC la reasignación de bienes, por lo que no se configura esta acción, se adjunta evidencia en página 17, de la JNBC 003 DE 2024"/>
    <n v="0"/>
    <d v="2026-05-11T00:00:00"/>
    <s v="No se encuentran evidencias de la actividad"/>
    <n v="0"/>
    <x v="1"/>
    <d v="2026-06-08T00:00:00"/>
    <n v="1"/>
    <s v="Se recomienda realizar monitoreo periódico a la aplicación y efectividad del procedimiento implementado, con el fin de verificar que los criterios de asignación y reasignación establecidos contribuyan a una adecuada planificación, distribución y entrega de los bienes adquiridos para el fortalecimiento de los cuerpos de bomberos del país, evitando la materialización de situaciones similares a las identificadas en el hallazg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La JNBC autoriza a la DNBC la reasignación de bienes desde el año 2024 en atención a la celeridad de los procesos de entregas de fortalecimiento, por lo que no se configura esta acción, se adjunta evidencia en página 17, de la JNBC 003 DE 2024"/>
    <s v="https://dnbcgovco-my.sharepoint.com/:f:/g/personal/planeacion_dnbc_gov_co/IgArz6TXGwFjS4NjcXoG0KjRATBL6NO3DmsApI56MP8FO84?e=nbDZfg"/>
    <n v="46213"/>
    <s v="Se adjunta acta de la JNBC donde se evidencia la no configuracion de esta acción"/>
    <n v="1"/>
    <s v="CUMPLIDO"/>
    <m/>
    <m/>
    <m/>
    <m/>
    <m/>
    <s v="EFECTIVO"/>
    <s v="ABIERTO"/>
    <m/>
    <s v=""/>
    <s v=""/>
    <s v=""/>
    <s v=""/>
    <s v=""/>
    <s v=""/>
    <s v=""/>
    <m/>
    <m/>
    <m/>
    <s v="SIN INICIAR"/>
    <s v="EFECTIVO"/>
    <s v="ABIERTO"/>
    <m/>
    <s v=""/>
    <s v=""/>
    <s v=""/>
    <s v=""/>
    <s v=""/>
    <s v=""/>
    <s v=""/>
    <m/>
    <m/>
    <m/>
    <s v="SIN INICIAR"/>
    <s v="EFECTIVO"/>
    <s v="ABIERTO"/>
    <m/>
  </r>
  <r>
    <n v="765"/>
    <x v="2"/>
    <x v="8"/>
    <s v="Subdirección estrategica"/>
    <m/>
    <s v="2024Fin2023H13"/>
    <m/>
    <x v="65"/>
    <x v="443"/>
    <s v="GESTIÓN DEL CONOCIMIENTO Y LA INNOVACIÓN"/>
    <s v="Se identifican deficiencias en la planificación de la adquisición de EPPS para extinción de incendios, ya que el Contrato N117 de 2023 se realizó sin destinación específica, a pesar de las necesidades presentadas por las Juntas Departamentales. Además, hay falta de gestión e incumplimiento de funciones de la Junta Nacional de Bomberos en la aprobación de proyectos"/>
    <s v="Se identifican deficiencias en la planificación de la adquisición de EPPS para extinción de incendios, ya que el Contrato N117 de 2023 se realizó sin destinación específica, a pesar de las necesidades presentadas por las Juntas Departamentales. Además, hay falta de gestión e incumplimiento de funciones de la Junta Nacional de Bomberos en la aprobación de proyectos"/>
    <s v="Fortalecer el Proceso de gestión para la entrega de bienes asignados a los Cuerpos de Bomberos del País con recursos del Fondo Nacional de Bomberos_x000a_"/>
    <s v="FB_AC35"/>
    <s v="Asignación y entrega inmediata de equipos de protección personal "/>
    <s v="Actas de entrega "/>
    <n v="14"/>
    <d v="2025-01-02T00:00:00"/>
    <d v="2025-01-31T00:00:00"/>
    <n v="4.3500000000000005"/>
    <s v="08. Fortalecimiento Bomberil "/>
    <s v="Seguimiento Historico CGR"/>
    <n v="1"/>
    <s v="Se adjunta 14 actas de entrega a los cuerpo de bomberos:_x000a_Acta de entrega 2017 - CBV CERETÉ_x000a_Acta de entrega 2069 - CBV CABUYARO_x000a_Acta de entrega 2070 - CBV ÚTICA_x000a_Acta de entrega 2071 - CBV GUAYATÁ_x000a_Acta de entrega 2072 - CBV GUATEQUE_x000a_Acta de entrega 2076 - CBV MITÚ_x000a_Acta de entrega 2081 - CBV OICATA_x000a_Acta de entrega 2086 - CBV TURBACO_x000a_Acta de entrega 2088 - CBV PUERTO SANTANDER_x000a_Acta de entrega 2089 - CBVCBV  FUNES_x000a_Acta de entrega 2090 - CBV LA LLANADA_x000a_Acta de entrega 2091 -  CBV VALLE DEL GUAMUEZ (LA HORMIGA)_x000a_Acta de entrega 2092 - CBV AGUADAS_x000a_Acta de entrega 2093 - CBV CRAVO NORTE"/>
    <s v="https://dnbcgovco-my.sharepoint.com/:f:/g/personal/planeacion_dnbc_gov_co/IgDXNHpy7oLsTo_k1pBYTEA_AXkQuekeDuYRfMOd3hOKrho?e=FZVMrN"/>
    <d v="2026-05-11T00:00:00"/>
    <s v="Se evidencian 14 actas de entrega"/>
    <n v="1"/>
    <x v="2"/>
    <d v="2026-06-08T00:00:00"/>
    <n v="0"/>
    <s v="No fue posible identificar evidencias para el presente período de análisis"/>
    <s v="VENCIDA"/>
    <s v="No aplica"/>
    <s v="No aplica"/>
    <s v="No aplica"/>
    <n v="1"/>
    <s v="Se adjunta 14 actas de entrega a los cuerpo de bomberos:_x000a_Acta de entrega 2017 - CBV CERETÉ_x000a_Acta de entrega 2069 - CBV CABUYARO_x000a_Acta de entrega 2070 - CBV ÚTICA_x000a_Acta de entrega 2071 - CBV GUAYATÁ_x000a_Acta de entrega 2072 - CBV GUATEQUE_x000a_Acta de entrega 2076 - CBV MITÚ_x000a_Acta de entrega 2081 - CBV OICATA_x000a_Acta de entrega 2086 - CBV TURBACO_x000a_Acta de entrega 2088 - CBV PUERTO SANTANDER_x000a_Acta de entrega 2089 - CBVCBV  FUNES_x000a_Acta de entrega 2090 - CBV LA LLANADA_x000a_Acta de entrega 2091 -  CBV VALLE DEL GUAMUEZ (LA HORMIGA)_x000a_Acta de entrega 2092 - CBV AGUADAS_x000a_Acta de entrega 2093 - CBV CRAVO NORTE"/>
    <s v="https://dnbcgovco-my.sharepoint.com/:f:/g/personal/planeacion_dnbc_gov_co/IgBDBhnbwLTlSqDGo3BDMsR0AZZhOQcUcwPCAMDYDlp8l2E?e=FevhyJ"/>
    <n v="46213"/>
    <s v="Acción reportada con cumplimiento en el primer trimestre"/>
    <n v="1"/>
    <s v="CUMPLIDO"/>
    <m/>
    <m/>
    <m/>
    <m/>
    <m/>
    <s v="EFECTIVO"/>
    <s v="ABIERTO"/>
    <m/>
    <s v=""/>
    <s v=""/>
    <s v=""/>
    <s v=""/>
    <s v=""/>
    <s v=""/>
    <s v=""/>
    <m/>
    <m/>
    <m/>
    <s v="SIN INICIAR"/>
    <s v="EFECTIVO"/>
    <s v="ABIERTO"/>
    <m/>
    <s v=""/>
    <s v=""/>
    <s v=""/>
    <s v=""/>
    <s v=""/>
    <s v=""/>
    <s v=""/>
    <m/>
    <m/>
    <m/>
    <s v="SIN INICIAR"/>
    <s v="EFECTIVO"/>
    <s v="ABIERTO"/>
    <m/>
  </r>
  <r>
    <n v="766"/>
    <x v="2"/>
    <x v="8"/>
    <s v="Dirección General"/>
    <m/>
    <s v="2024Fin2023H13"/>
    <m/>
    <x v="65"/>
    <x v="443"/>
    <s v="INTEGRIDAD"/>
    <s v="Se identifican deficiencias en la planificación de la adquisición de EPPS para extinción de incendios, ya que el Contrato N117 de 2023 se realizó sin destinación específica, a pesar de las necesidades presentadas por las Juntas Departamentales. Además, hay falta de gestión e incumplimiento de funciones de la Junta Nacional de Bomberos en la aprobación de proyectos"/>
    <s v="Se identifican deficiencias en la planificación de la adquisición de EPPS para extinción de incendios, ya que el Contrato N117 de 2023 se realizó sin destinación específica, a pesar de las necesidades presentadas por las Juntas Departamentales. Además, hay falta de gestión e incumplimiento de funciones de la Junta Nacional de Bomberos en la aprobación de proyectos"/>
    <s v="Determinar la relevancia disciplinaria de los hallazgos remitidos al Proceso de Gestión de asuntos disciplinarios"/>
    <s v="DI_AC54"/>
    <s v="Trasladar al proceso de Gestión 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s v="12. Gestión de Asuntos Disciplinarios"/>
    <s v="Seguimiento Historico CGR"/>
    <n v="1"/>
    <s v="Accion establecida en el plan de mejoramiento suscrito el 17 de diciembre de 2024, como resultado de la auditoria realizada a la vigencia 2023._x000a__x000a_La acción finalizó el 31 de enero de 2025. _x000a__x000a_Se evidenció que, en cumplimiento de la Ley 1952 de 2019, se aperturó la Indagación Previa IP-007-2025 con fecha 12 de mayo de 2025._x000a__x000a_Por lo tanto, se dio cumplimiento a la acción establecida en el Plan de Mejoramiento._x000a__x000a_"/>
    <s v="https://dnbcgovco-my.sharepoint.com/:f:/g/personal/planeacion_dnbc_gov_co/IgAFvUd88YzsRKgNnx23RITfAQz5192a3834_j-KTkmQ3I8?e=EKWQSq"/>
    <d v="2026-05-11T00:00:00"/>
    <s v="Cumplida en seguimiento diciembre 2025"/>
    <n v="1"/>
    <x v="2"/>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m/>
    <m/>
    <m/>
    <m/>
    <m/>
    <s v="EFECTIVO"/>
    <s v="ABIERTO"/>
    <m/>
    <s v=""/>
    <s v=""/>
    <s v=""/>
    <s v=""/>
    <s v=""/>
    <s v=""/>
    <s v=""/>
    <m/>
    <m/>
    <m/>
    <s v="SIN INICIAR"/>
    <s v="EFECTIVO"/>
    <s v="ABIERTO"/>
    <m/>
    <s v=""/>
    <s v=""/>
    <s v=""/>
    <s v=""/>
    <s v=""/>
    <s v=""/>
    <s v=""/>
    <m/>
    <m/>
    <m/>
    <s v="SIN INICIAR"/>
    <s v="EFECTIVO"/>
    <s v="ABIERTO"/>
    <m/>
  </r>
  <r>
    <n v="767"/>
    <x v="2"/>
    <x v="8"/>
    <s v="Subdirección estrategica"/>
    <m/>
    <s v="2024Fin2023H14"/>
    <m/>
    <x v="65"/>
    <x v="444"/>
    <s v="GESTIÓN DEL CONOCIMIENTO Y LA INNOVACIÓN"/>
    <s v="Se identifican deficiencias en la adquisición de compresores de aire respirable (Contrato N.º 258 de 2023), realizada sin destinación específica, a pesar de las necesidades presentadas por las Juntas Departamentales. Además, hay falta de gestión de la Junta Nacional de Bomberos, ya que los elementos adquiridos no cumplen su fin y permanecen en almacén."/>
    <s v="Se identifican deficiencias en la adquisición de compresores de aire respirable (Contrato N.º 258 de 2023), realizada sin destinación específica, a pesar de las necesidades presentadas por las Juntas Departamentales. Además, hay falta de gestión de la Junta Nacional de Bomberos, ya que los elementos adquiridos no cumplen su fin y permanecen en almacén."/>
    <s v="Fortalecer el Proceso de gestión para la entrega de bienes asignados a los Cuerpos de Bomberos del País con recursos del Fondo Nacional de Bomberos_x000a_"/>
    <s v="FB_AC19"/>
    <s v="Formular procedimiento para la asignación  y reasignación de fortalecimiento (bienes) a entregar a los Cuerpos de Bomberos del País con recursos del Fondo Nacional de Bomberos"/>
    <s v="Procedimiento formulado"/>
    <n v="1"/>
    <d v="2025-01-02T00:00:00"/>
    <d v="2025-03-30T00:00:00"/>
    <n v="13.2"/>
    <s v="08. Fortalecimiento Bomberil "/>
    <s v="Seguimiento Historico CGR"/>
    <n v="1"/>
    <s v="Se formuló Procedimiento de asignación y reasignación de fortalecimiento (bienes) a entregar a los Cuerpos de Bomberos del País con recursos del Fondo Nacional de Bomberos Código: PC-FB-02, Vigente Desde: 25/03/2025_x000a__x000a_"/>
    <s v="https://dnbcgovco-my.sharepoint.com/:f:/g/personal/planeacion_dnbc_gov_co/IgDXNHpy7oLsTo_k1pBYTEA_AXkQuekeDuYRfMOd3hOKrho?e=FZVMrN"/>
    <d v="2026-05-11T00:00:00"/>
    <s v="Se evidencia procedimiento formulado en la vigencia 2025"/>
    <n v="1"/>
    <x v="2"/>
    <d v="2026-05-15T00:00:00"/>
    <n v="1"/>
    <s v="Se evidenció como soporte el Procedimiento PC-FB-02 &quot;Procedimiento de asignación y reasignación de fortalecimiento (bienes) a entregar a los Cuerpos de Bomberos del País con recursos del Fondo Nacional de Bomberos&quot;, versión 01, vigente desde el 25 de marzo de 2025, el cual establece los lineamientos, actividades, responsables y registros para la asignación y reasignación de bienes. La evidencia aportada permite verificar la formulación del procedimiento, evidenciando el cumplimiento de la acción correctiva estableci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formuló Procedimiento de asignación y reasignación de fortalecimiento (bienes) a entregar a los Cuerpos de Bomberos del País con recursos del Fondo Nacional de Bomberos Código: PC-FB-02, Vigente Desde: 25/03/2025"/>
    <n v="0"/>
    <n v="46213"/>
    <s v="Acción reportada con cumplimiento en el primer trimestre"/>
    <n v="1"/>
    <s v="CUMPLIDO"/>
    <m/>
    <m/>
    <m/>
    <m/>
    <m/>
    <s v="EFECTIVO"/>
    <s v="ABIERTO"/>
    <m/>
    <s v=""/>
    <s v=""/>
    <s v=""/>
    <s v=""/>
    <s v=""/>
    <s v=""/>
    <s v=""/>
    <m/>
    <m/>
    <m/>
    <s v="SIN INICIAR"/>
    <s v="EFECTIVO"/>
    <s v="ABIERTO"/>
    <m/>
    <s v=""/>
    <s v=""/>
    <s v=""/>
    <s v=""/>
    <s v=""/>
    <s v=""/>
    <s v=""/>
    <m/>
    <m/>
    <m/>
    <s v="SIN INICIAR"/>
    <s v="EFECTIVO"/>
    <s v="ABIERTO"/>
    <m/>
  </r>
  <r>
    <n v="768"/>
    <x v="2"/>
    <x v="8"/>
    <s v="Subdirección estrategica"/>
    <m/>
    <s v="2024Fin2023H14"/>
    <m/>
    <x v="65"/>
    <x v="444"/>
    <s v="GESTIÓN DEL CONOCIMIENTO Y LA INNOVACIÓN"/>
    <s v="Se identifican deficiencias en la adquisición de compresores de aire respirable (Contrato N.º 258 de 2023), realizada sin destinación específica, a pesar de las necesidades presentadas por las Juntas Departamentales. Además, hay falta de gestión de la Junta Nacional de Bomberos, ya que los elementos adquiridos no cumplen su fin y permanecen en almacén."/>
    <s v="Se identifican deficiencias en la adquisición de compresores de aire respirable (Contrato N.º 258 de 2023), realizada sin destinación específica, a pesar de las necesidades presentadas por las Juntas Departamentales. Además, hay falta de gestión de la Junta Nacional de Bomberos, ya que los elementos adquiridos no cumplen su fin y permanecen en almacén."/>
    <s v="Fortalecer el Proceso de gestión para la entrega de bienes asignados a los Cuerpos de Bomberos del País con recursos del Fondo Nacional de Bomberos_x000a_"/>
    <s v="FB_AC20"/>
    <s v="Presentar ante la Junta Nacional de Bomberos la propuesta de reasignación de bienes a los Cuerpos de Bomberos, cuando estos no cumplan los requisitos para entrega,  en un termino de tiempo no superior a tres meses; autorizando al Comité Técnico de la DNBC seleccionar el nuevo beneficiario."/>
    <s v="Propuesta presentada a Junta Nacional de Bomberos"/>
    <n v="1"/>
    <d v="2025-01-02T00:00:00"/>
    <d v="2025-12-31T00:00:00"/>
    <n v="53.85"/>
    <s v="08. Fortalecimiento Bomberil "/>
    <s v="Seguimiento Historico CGR"/>
    <n v="1"/>
    <s v="Justificación JNBC autoriza a la DNBC la reasignación de bienes, por lo que no se configura esta acción, se adjunta evidencia en página 17, de la JNBC 003 DE 2024"/>
    <n v="0"/>
    <d v="2026-05-11T00:00:00"/>
    <s v="No se encuentran evidencias de la actividad"/>
    <n v="0"/>
    <x v="1"/>
    <d v="2026-06-08T00:00:00"/>
    <n v="1"/>
    <s v="Se recomienda realizar monitoreo periódico a la aplicación y efectividad del procedimiento implementado, con el fin de verificar que los bienes adquiridos sean asignados oportunamente a los cuerpos de bomberos beneficiarios y cumplan el propósito para el cual fueron adquiridos, evitando su permanencia prolongada en almacén y mitigando la materialización de situaciones similares a las identificadas en el hallazg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La JNBC autoriza a la DNBC la reasignación de bienes desde el año 2024 en atención a la celeridad de los procesos de entregas de fortalecimiento, por lo que no se configura esta acción, se adjunta evidencia en página 17, de la JNBC 003 DE 2024"/>
    <s v="https://dnbcgovco-my.sharepoint.com/:f:/g/personal/planeacion_dnbc_gov_co/IgArz6TXGwFjS4NjcXoG0KjRATBL6NO3DmsApI56MP8FO84?e=nbDZfg"/>
    <n v="46213"/>
    <s v="Se adjunta acta de la JNBC donde se evidencia la no configuracion de esta acción"/>
    <n v="1"/>
    <s v="CUMPLIDO"/>
    <m/>
    <m/>
    <m/>
    <m/>
    <m/>
    <s v="EFECTIVO"/>
    <s v="ABIERTO"/>
    <m/>
    <s v=""/>
    <s v=""/>
    <s v=""/>
    <s v=""/>
    <s v=""/>
    <s v=""/>
    <s v=""/>
    <m/>
    <m/>
    <m/>
    <s v="SIN INICIAR"/>
    <s v="EFECTIVO"/>
    <s v="ABIERTO"/>
    <m/>
    <s v=""/>
    <s v=""/>
    <s v=""/>
    <s v=""/>
    <s v=""/>
    <s v=""/>
    <s v=""/>
    <m/>
    <m/>
    <m/>
    <s v="SIN INICIAR"/>
    <s v="EFECTIVO"/>
    <s v="ABIERTO"/>
    <m/>
  </r>
  <r>
    <n v="769"/>
    <x v="2"/>
    <x v="8"/>
    <s v="Subdirección estrategica"/>
    <m/>
    <s v="2024Fin2023H14"/>
    <m/>
    <x v="65"/>
    <x v="444"/>
    <s v="GESTIÓN DEL CONOCIMIENTO Y LA INNOVACIÓN"/>
    <s v="Se identifican deficiencias en la adquisición de compresores de aire respirable (Contrato N.º 258 de 2023), realizada sin destinación específica, a pesar de las necesidades presentadas por las Juntas Departamentales. Además, hay falta de gestión de la Junta Nacional de Bomberos, ya que los elementos adquiridos no cumplen su fin y permanecen en almacén."/>
    <s v="Se identifican deficiencias en la adquisición de compresores de aire respirable (Contrato N.º 258 de 2023), realizada sin destinación específica, a pesar de las necesidades presentadas por las Juntas Departamentales. Además, hay falta de gestión de la Junta Nacional de Bomberos, ya que los elementos adquiridos no cumplen su fin y permanecen en almacén."/>
    <s v="Fortalecer el Proceso de gestión para la entrega de bienes asignados a los Cuerpos de Bomberos del País con recursos del Fondo Nacional de Bomberos_x000a_"/>
    <s v="FB_AC36"/>
    <s v="Asignación y entrega inmediata de compresores de aire respirable de alta presión multifuncionales cascada con dos botellas"/>
    <s v="Actas de entrega "/>
    <n v="4"/>
    <d v="2025-01-02T00:00:00"/>
    <d v="2025-01-31T00:00:00"/>
    <n v="4.3500000000000005"/>
    <s v="08. Fortalecimiento Bomberil "/>
    <s v="Seguimiento Historico CGR"/>
    <n v="1"/>
    <s v="Accion establecida en el plan de mejoramiento suscrito el 17 de diciembre de 2024, como resultado de la auditoria realizada a la vigencia 2023._x000a__x000a_La acción finalizó el 31 de enero de 2025.  _x000a__x000a_Se evidenció  las salidas de almacén 1820, 1869, 1958 y 2024, que tratan de la entrega de 4 comrpesores de aire (vigencia 2024)._x000a__x000a_Por lo tanto,  se dio cumplimiento a la acción establecida en el Plan de Mejoramiento."/>
    <n v="0"/>
    <d v="2026-05-11T00:00:00"/>
    <s v="Cumplida en seguimiento diciembre 2025. Aunque son acciones antiguas, incluir los soportes"/>
    <n v="1"/>
    <x v="2"/>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on establecida en el plan de mejoramiento suscrito el 17 de diciembre de 2024, como resultado de la auditoria realizada a la vigencia 2023._x000a__x000a_La acción finalizó el 31 de enero de 2025.  _x000a__x000a_Se evidenció  las salidas de almacén 1820, 1869, 1958 y 2024, que tratan de la entrega de 4 comrpesores de aire (vigencia 2024)._x000a__x000a_Por lo tanto,  se dio cumplimiento a la acción establecida en el Plan de Mejoramiento."/>
    <n v="0"/>
    <n v="46213"/>
    <s v="Acción reportada con cumplimiento en el primer trimestre"/>
    <n v="1"/>
    <s v="CUMPLIDO"/>
    <m/>
    <m/>
    <m/>
    <m/>
    <m/>
    <s v="EFECTIVO"/>
    <s v="ABIERTO"/>
    <m/>
    <s v=""/>
    <s v=""/>
    <s v=""/>
    <s v=""/>
    <s v=""/>
    <s v=""/>
    <s v=""/>
    <m/>
    <m/>
    <m/>
    <s v="SIN INICIAR"/>
    <s v="EFECTIVO"/>
    <s v="ABIERTO"/>
    <m/>
    <s v=""/>
    <s v=""/>
    <s v=""/>
    <s v=""/>
    <s v=""/>
    <s v=""/>
    <s v=""/>
    <m/>
    <m/>
    <m/>
    <s v="SIN INICIAR"/>
    <s v="EFECTIVO"/>
    <s v="ABIERTO"/>
    <m/>
  </r>
  <r>
    <n v="770"/>
    <x v="2"/>
    <x v="8"/>
    <s v="Dirección General"/>
    <m/>
    <s v="2024Fin2023H14"/>
    <m/>
    <x v="65"/>
    <x v="444"/>
    <s v="INTEGRIDAD"/>
    <s v="Se identifican deficiencias en la adquisición de compresores de aire respirable (Contrato N.º 258 de 2023), realizada sin destinación específica, a pesar de las necesidades presentadas por las Juntas Departamentales. Además, hay falta de gestión de la Junta Nacional de Bomberos, ya que los elementos adquiridos no cumplen su fin y permanecen en almacén."/>
    <s v="Se identifican deficiencias en la adquisición de compresores de aire respirable (Contrato N.º 258 de 2023), realizada sin destinación específica, a pesar de las necesidades presentadas por las Juntas Departamentales. Además, hay falta de gestión de la Junta Nacional de Bomberos, ya que los elementos adquiridos no cumplen su fin y permanecen en almacén."/>
    <s v="Determinar la relevancia disciplinaria de los hallazgos remitidos al Proceso de Gestión de asuntos disciplinarios"/>
    <s v="DI_AC54"/>
    <s v="Trasladar al proceso de Gestión F62:F64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s v="12. Gestión de Asuntos Disciplinarios"/>
    <s v="Seguimiento Historico CGR"/>
    <n v="1"/>
    <s v="Accion establecida en el plan de mejoramiento suscrito el 17 de diciembre de 2024, como resultado de la auditoria realizada a la vigencia 2023._x000a__x000a_La acción finalizó el 31 de enero de 2025. _x000a__x000a_Se evidenció que, en cumplimiento de la Ley 1952 de 2019, se aperturó la Indagación Previa IP-007-2025 con fecha 12 de mayo de 2025._x000a__x000a_Por lo tanto, se dio cumplimiento a la acción establecida en el Plan de Mejoramiento._x000a__x000a_"/>
    <s v="https://dnbcgovco-my.sharepoint.com/:f:/g/personal/planeacion_dnbc_gov_co/IgAFvUd88YzsRKgNnx23RITfAQz5192a3834_j-KTkmQ3I8?e=EKWQSq"/>
    <d v="2026-05-11T00:00:00"/>
    <s v="Cumplida en seguimiento diciembre 2025"/>
    <n v="1"/>
    <x v="2"/>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m/>
    <m/>
    <m/>
    <m/>
    <m/>
    <s v="EFECTIVO"/>
    <s v="ABIERTO"/>
    <m/>
    <s v=""/>
    <s v=""/>
    <s v=""/>
    <s v=""/>
    <s v=""/>
    <s v=""/>
    <s v=""/>
    <m/>
    <m/>
    <m/>
    <s v="SIN INICIAR"/>
    <s v="EFECTIVO"/>
    <s v="ABIERTO"/>
    <m/>
    <s v=""/>
    <s v=""/>
    <s v=""/>
    <s v=""/>
    <s v=""/>
    <s v=""/>
    <s v=""/>
    <m/>
    <m/>
    <m/>
    <s v="SIN INICIAR"/>
    <s v="EFECTIVO"/>
    <s v="ABIERTO"/>
    <m/>
  </r>
  <r>
    <n v="771"/>
    <x v="2"/>
    <x v="8"/>
    <s v="Subdirección estrategica"/>
    <m/>
    <s v="2024Fin2023H15"/>
    <m/>
    <x v="65"/>
    <x v="445"/>
    <s v="GESTIÓN DEL CONOCIMIENTO Y LA INNOVACIÓN"/>
    <s v="Se identifican deficiencias en el control de inventarios, como la falta de un software actualizado, incumplimiento de procedimientos de almacén e inconsistencias en actas de traslado. También hay falencias en la adquisición de equipos de rescate y herramientas (Contrato N.º 268 de 2023) sin destinación específica, con falta de gestión de la Junta Nacional de Bomberos."/>
    <s v="Se identifican deficiencias en el control de inventarios, como la falta de un software actualizado, incumplimiento de procedimientos de almacén e inconsistencias en actas de traslado. También hay falencias en la adquisición de equipos de rescate y herramientas (Contrato N.º 268 de 2023) sin destinación específica, con falta de gestión de la Junta Nacional de Bomberos."/>
    <s v="Fortalecer el Proceso de gestión para la entrega de bienes asignados a los Cuerpos de Bomberos del País con recursos del Fondo Nacional de Bomberos_x000a_"/>
    <s v="FB_AC19"/>
    <s v="Formular procedimiento para la asignación  y reasignación de fortalecimiento (bienes) a entregar a los Cuerpos de Bomberos del País con recursos del Fondo Nacional de Bomberos"/>
    <s v="Procedimiento formulado"/>
    <n v="1"/>
    <d v="2025-01-02T00:00:00"/>
    <d v="2025-03-30T00:00:00"/>
    <n v="13.2"/>
    <s v="08. Fortalecimiento Bomberil "/>
    <s v="Seguimiento Historico CGR"/>
    <n v="1"/>
    <s v="Se formuló Procedimiento de asignación y reasignación de fortalecimiento (bienes) a entregar a los Cuerpos de Bomberos del País con recursos del Fondo Nacional de Bomberos Código: PC-FB-02, Vigente Desde: 25/03/2025_x000a__x000a_"/>
    <s v="https://dnbcgovco-my.sharepoint.com/:f:/g/personal/planeacion_dnbc_gov_co/IgDXNHpy7oLsTo_k1pBYTEA_AXkQuekeDuYRfMOd3hOKrho?e=FZVMrN"/>
    <d v="2026-05-11T00:00:00"/>
    <s v="Se evidencia procedimiento formulado en la vigencia 2025"/>
    <n v="1"/>
    <x v="2"/>
    <d v="2026-05-15T00:00:00"/>
    <n v="1"/>
    <s v="Se evidenció como soporte el Procedimiento PC-FB-02 &quot;Procedimiento de asignación y reasignación de fortalecimiento (bienes) a entregar a los Cuerpos de Bomberos del País con recursos del Fondo Nacional de Bomberos&quot;, versión 01, vigente desde el 25 de marzo de 2025, el cual establece los lineamientos, actividades, responsables y registros para la asignación y reasignación de bienes. La evidencia aportada permite verificar la formulación del procedimiento, evidenciando el cumplimiento de la acción correctiva estableci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formuló Procedimiento de asignación y reasignación de fortalecimiento (bienes) a entregar a los Cuerpos de Bomberos del País con recursos del Fondo Nacional de Bomberos Código: PC-FB-02, Vigente Desde: 25/03/2025"/>
    <n v="0"/>
    <n v="46213"/>
    <s v="Acción reportada con cumplimiento en el primer trimestre"/>
    <n v="1"/>
    <s v="CUMPLIDO"/>
    <m/>
    <m/>
    <m/>
    <m/>
    <m/>
    <s v="EFECTIVO"/>
    <s v="ABIERTO"/>
    <m/>
    <s v=""/>
    <s v=""/>
    <s v=""/>
    <s v=""/>
    <s v=""/>
    <s v=""/>
    <s v=""/>
    <m/>
    <m/>
    <m/>
    <s v="SIN INICIAR"/>
    <s v="EFECTIVO"/>
    <s v="ABIERTO"/>
    <m/>
    <s v=""/>
    <s v=""/>
    <s v=""/>
    <s v=""/>
    <s v=""/>
    <s v=""/>
    <s v=""/>
    <m/>
    <m/>
    <m/>
    <s v="SIN INICIAR"/>
    <s v="EFECTIVO"/>
    <s v="ABIERTO"/>
    <m/>
  </r>
  <r>
    <n v="772"/>
    <x v="2"/>
    <x v="8"/>
    <s v="Subdirección estrategica"/>
    <m/>
    <s v="2024Fin2023H15"/>
    <m/>
    <x v="65"/>
    <x v="445"/>
    <s v="GESTIÓN DEL CONOCIMIENTO Y LA INNOVACIÓN"/>
    <s v="Se identifican deficiencias en el control de inventarios, como la falta de un software actualizado, incumplimiento de procedimientos de almacén e inconsistencias en actas de traslado. También hay falencias en la adquisición de equipos de rescate y herramientas (Contrato N.º 268 de 2023) sin destinación específica, con falta de gestión de la Junta Nacional de Bomberos."/>
    <s v="Se identifican deficiencias en el control de inventarios, como la falta de un software actualizado, incumplimiento de procedimientos de almacén e inconsistencias en actas de traslado. También hay falencias en la adquisición de equipos de rescate y herramientas (Contrato N.º 268 de 2023) sin destinación específica, con falta de gestión de la Junta Nacional de Bomberos."/>
    <s v="Fortalecer el Proceso de gestión para la entrega de bienes asignados a los Cuerpos de Bomberos del País con recursos del Fondo Nacional de Bomberos_x000a_"/>
    <s v="FB_AC20"/>
    <s v="Presentar ante la Junta Nacional de Bomberos la propuesta de reasignación de bienes a los Cuerpos de Bomberos, cuando estos no cumplan los requisitos para entrega,  en un termino de tiempo no superior a tres meses; autorizando al Comité Técnico de la DNBC seleccionar el nuevo beneficiario."/>
    <s v="Propuesta presentada a Junta Nacional de Bomberos"/>
    <n v="1"/>
    <d v="2025-01-02T00:00:00"/>
    <d v="2025-12-31T00:00:00"/>
    <n v="53.85"/>
    <s v="08. Fortalecimiento Bomberil "/>
    <s v="Seguimiento Historico CGR"/>
    <n v="1"/>
    <s v="Justificación JNBC autoriza a la DNBC la reasignación de bienes, por lo que no se configura esta acción, se adjunta evidencia en página 17, de la JNBC 003 DE 2024"/>
    <n v="0"/>
    <d v="2026-05-11T00:00:00"/>
    <s v="No se encuentran evidencias de la actividad"/>
    <n v="0"/>
    <x v="1"/>
    <d v="2026-06-08T00:00:00"/>
    <n v="1"/>
    <s v="Se recomienda realizar monitoreo periódico a la aplicación y efectividad del procedimiento implementado, con el fin de verificar que los bienes adquiridos sean asignados oportunamente a los cuerpos de bomberos beneficiarios y cumplan el propósito para el cual fueron adquiridos, evitando su permanencia prolongada en almacén y mitigando la materialización de situaciones similares a las identificadas en el hallazg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La JNBC autoriza a la DNBC la reasignación de bienes desde el año 2024 en atención a la celeridad de los procesos de entregas de fortalecimiento, por lo que no se configura esta acción, se adjunta evidencia en página 17, de la JNBC 003 DE 2024"/>
    <s v="https://dnbcgovco-my.sharepoint.com/:f:/g/personal/planeacion_dnbc_gov_co/IgArz6TXGwFjS4NjcXoG0KjRATBL6NO3DmsApI56MP8FO84?e=nbDZfg"/>
    <n v="46213"/>
    <s v="Se adjunta acta de la JNBC donde se evidencia la no configuracion de esta acción"/>
    <n v="1"/>
    <s v="CUMPLIDO"/>
    <m/>
    <m/>
    <m/>
    <m/>
    <m/>
    <s v="EFECTIVO"/>
    <s v="ABIERTO"/>
    <m/>
    <s v=""/>
    <s v=""/>
    <s v=""/>
    <s v=""/>
    <s v=""/>
    <s v=""/>
    <s v=""/>
    <m/>
    <m/>
    <m/>
    <s v="SIN INICIAR"/>
    <s v="EFECTIVO"/>
    <s v="ABIERTO"/>
    <m/>
    <s v=""/>
    <s v=""/>
    <s v=""/>
    <s v=""/>
    <s v=""/>
    <s v=""/>
    <s v=""/>
    <m/>
    <m/>
    <m/>
    <s v="SIN INICIAR"/>
    <s v="EFECTIVO"/>
    <s v="ABIERTO"/>
    <m/>
  </r>
  <r>
    <n v="773"/>
    <x v="2"/>
    <x v="8"/>
    <s v="Subdirección estrategica"/>
    <m/>
    <s v="2024Fin2023H15"/>
    <m/>
    <x v="65"/>
    <x v="445"/>
    <s v="GESTIÓN DEL CONOCIMIENTO Y LA INNOVACIÓN"/>
    <s v="Se identifican deficiencias en el control de inventarios, como la falta de un software actualizado, incumplimiento de procedimientos de almacén e inconsistencias en actas de traslado. También hay falencias en la adquisición de equipos de rescate y herramientas (Contrato N.º 268 de 2023) sin destinación específica, con falta de gestión de la Junta Nacional de Bomberos."/>
    <s v="Se identifican deficiencias en el control de inventarios, como la falta de un software actualizado, incumplimiento de procedimientos de almacén e inconsistencias en actas de traslado. También hay falencias en la adquisición de equipos de rescate y herramientas (Contrato N.º 268 de 2023) sin destinación específica, con falta de gestión de la Junta Nacional de Bomberos."/>
    <s v="Fortalecer el Proceso de gestión para la entrega de bienes asignados a los Cuerpos de Bomberos del País con recursos del Fondo Nacional de Bomberos_x000a_"/>
    <s v="FB_AC37"/>
    <s v="Asignación y entrega inmediata de equipos de rescate vertical"/>
    <s v="Actas de entrega "/>
    <n v="3"/>
    <d v="2025-01-02T00:00:00"/>
    <d v="2025-01-31T00:00:00"/>
    <n v="4.3500000000000005"/>
    <s v="08. Fortalecimiento Bomberil "/>
    <s v="Seguimiento Historico CGR"/>
    <n v="1"/>
    <s v="Accion establecida en el plan de mejoramiento suscrito el 17 de diciembre de 2024, como resultado de la auditoria realizada a la vigencia 2023._x000a__x000a_La acción finalizó el 31 de enero de 2025_x000a__x000a_Se evidenció el cumplimiento mediante las actas de salida 2117 (CB La Jagua de Ibirico), 2118 (CB Puerto Concordia) y 2121 (CB San Antonio de Jamundí) (vigencia 2024)_x000a__x000a_Por lo tanto,  se dio cumplimiento a la acción establecida en el Plan de Mejoramiento._x000a_"/>
    <n v="0"/>
    <d v="2026-05-11T00:00:00"/>
    <s v="Cumplida en seguimiento diciembre 2025. Aunque son acciones antiguas, incluir los soportes"/>
    <n v="1"/>
    <x v="2"/>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on establecida en el plan de mejoramiento suscrito el 17 de diciembre de 2024, como resultado de la auditoria realizada a la vigencia 2023._x000a__x000a_La acción finalizó el 31 de enero de 2025_x000a__x000a_Se evidenció el cumplimiento mediante las actas de salida 2117 (CB La Jagua de Ibirico), 2118 (CB Puerto Concordia) y 2121 (CB San Antonio de Jamundí) (vigencia 2024)_x000a__x000a_Por lo tanto,  se dio cumplimiento a la acción establecida en el Plan de Mejoramiento."/>
    <n v="0"/>
    <n v="46213"/>
    <s v="Acción reportada con cumplimiento en el primer trimestre"/>
    <n v="1"/>
    <s v="CUMPLIDO"/>
    <m/>
    <m/>
    <m/>
    <m/>
    <m/>
    <s v="EFECTIVO"/>
    <s v="ABIERTO"/>
    <m/>
    <s v=""/>
    <s v=""/>
    <s v=""/>
    <s v=""/>
    <s v=""/>
    <s v=""/>
    <s v=""/>
    <m/>
    <m/>
    <m/>
    <s v="SIN INICIAR"/>
    <s v="EFECTIVO"/>
    <s v="ABIERTO"/>
    <m/>
    <s v=""/>
    <s v=""/>
    <s v=""/>
    <s v=""/>
    <s v=""/>
    <s v=""/>
    <s v=""/>
    <m/>
    <m/>
    <m/>
    <s v="SIN INICIAR"/>
    <s v="EFECTIVO"/>
    <s v="ABIERTO"/>
    <m/>
  </r>
  <r>
    <n v="774"/>
    <x v="2"/>
    <x v="8"/>
    <s v="Dirección General"/>
    <m/>
    <s v="2024Fin2023H15"/>
    <m/>
    <x v="65"/>
    <x v="445"/>
    <s v="INTEGRIDAD"/>
    <s v="Se identifican deficiencias en el control de inventarios, como la falta de un software actualizado, incumplimiento de procedimientos de almacén e inconsistencias en actas de traslado. También hay falencias en la adquisición de equipos de rescate y herramientas (Contrato N.º 268 de 2023) sin destinación específica, con falta de gestión de la Junta Nacional de Bomberos."/>
    <s v="Se identifican deficiencias en el control de inventarios, como la falta de un software actualizado, incumplimiento de procedimientos de almacén e inconsistencias en actas de traslado. También hay falencias en la adquisición de equipos de rescate y herramientas (Contrato N.º 268 de 2023) sin destinación específica, con falta de gestión de la Junta Nacional de Bomberos."/>
    <s v="Determinar la relevancia disciplinaria de los hallazgos remitidos al Proceso de Gestión de asuntos disciplinarios"/>
    <s v="DI_AC55"/>
    <s v="Trasladar al proceso de Gestión 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s v="12. Gestión de Asuntos Disciplinarios"/>
    <s v="Seguimiento Historico CGR"/>
    <n v="1"/>
    <s v="Accion establecida en el plan de mejoramiento suscrito el 17 de diciembre de 2024, como resultado de la auditoria realizada a la vigencia 2023._x000a__x000a_La acción finalizó el 31 de enero de 2025. _x000a__x000a_Se remitio el Informe de Auditoria emitido por la CGR. con el fin de  adelantar las acciones adminsitrativas y/o disciplinarias a hubiera lugar_x000a__x000a_Por lo tanto, se dio cumplimiento a la acción  establecida en el Plan de Mejoramiento._x000a__x000a_"/>
    <s v="https://dnbcgovco-my.sharepoint.com/:f:/g/personal/planeacion_dnbc_gov_co/IgANJABTKYsWRKmkHg2ofPVMAZ561kpU5V1VlbIB4beuRpA?e=frTZox"/>
    <d v="2026-05-11T00:00:00"/>
    <s v="Cumplida en seguimiento diciembre 2025"/>
    <n v="1"/>
    <x v="2"/>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m/>
    <m/>
    <m/>
    <m/>
    <m/>
    <s v="EFECTIVO"/>
    <s v="ABIERTO"/>
    <m/>
    <s v=""/>
    <s v=""/>
    <s v=""/>
    <s v=""/>
    <s v=""/>
    <s v=""/>
    <s v=""/>
    <m/>
    <m/>
    <m/>
    <s v="SIN INICIAR"/>
    <s v="EFECTIVO"/>
    <s v="ABIERTO"/>
    <m/>
    <s v=""/>
    <s v=""/>
    <s v=""/>
    <s v=""/>
    <s v=""/>
    <s v=""/>
    <s v=""/>
    <m/>
    <m/>
    <m/>
    <s v="SIN INICIAR"/>
    <s v="EFECTIVO"/>
    <s v="ABIERTO"/>
    <m/>
  </r>
  <r>
    <n v="775"/>
    <x v="2"/>
    <x v="8"/>
    <s v="Subdirección Administrativa y Financiera"/>
    <m/>
    <s v="2024Fin2023HR1"/>
    <m/>
    <x v="65"/>
    <x v="446"/>
    <m/>
    <s v="_x000a_Deficiencias en la aplicación de controles para la administración y entrega de los bienes adquiridos en el Contrato 218 de 2020, con destino a los cuerpos de bomberos del país._x000a__x000a_Falencias pueden ser producto de llevar un inventario manual en la Entidad, por cuanto este no se encuentra sistematizado y se lleva solo en hojas de Excel."/>
    <s v="_x000a_Deficiencias en la aplicación de controles para la administración y entrega de los bienes adquiridos en el Contrato 218 de 2020, con destino a los cuerpos de bomberos del país._x000a__x000a_Falencias pueden ser producto de llevar un inventario manual en la Entidad, por cuanto este no se encuentra sistematizado y se lleva solo en hojas de Excel."/>
    <s v="Fortalecimiento de controles y procedimientos en el manejo de la propiedad planta y equipo de la entidad por parte del proceso de Gestión administrativa para registrar en los estados financieros la realidad de los hechos económicos_x000a_"/>
    <s v="GA_AC41"/>
    <s v="Implementación de una base de datos para el registro y control de la propiedad planta y equipo, que contenga toda la información necesaria (nombre, codigo, ubicación, registro, costo historico, depreciacion entre otros)"/>
    <s v="Base de datos implementada"/>
    <n v="1"/>
    <d v="2025-02-01T00:00:00"/>
    <d v="2025-03-30T00:00:00"/>
    <n v="8.85"/>
    <s v="14. Gestión Administrativa"/>
    <s v="Seguimiento Historico CGR"/>
    <n v="1"/>
    <s v="Se esta llevando una base de datos donde se lleva el registro y control de la propiedad planta y equipo de la bodega "/>
    <s v="https://dnbcgovco-my.sharepoint.com/:f:/g/personal/planeacion_dnbc_gov_co/IgAVc3cuzD-0RpxDeQ-u5zKbAeUi-pUzxaB8XwkjTIrrd-U?e=0wMsM9"/>
    <d v="2026-05-11T00:00:00"/>
    <s v="Se adjuntan bases actualizadas de los meses de enero a marzo. Se sugiere su socialización (correo electronico) al lider del proceso"/>
    <n v="1"/>
    <x v="2"/>
    <d v="2026-05-15T00:00:00"/>
    <n v="1"/>
    <s v="se evidencio formatos  inventarios correspondiente a los meses de enero, febrero y marzo de 2026, lo que permite reflejar el saldo real de la propiedad, planta y equip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esta llevando una base de datos donde se lleva el registro y control de la propiedad planta y equipo de la bodega"/>
    <s v="https://dnbcgovco-my.sharepoint.com/:f:/g/personal/planeacion_dnbc_gov_co/IgDOtLQD4Q5VTal0nGlIMsOUAdMtkmoABRbd0Av0Z1G07Mo?e=1ysQKk"/>
    <n v="46214"/>
    <s v="Se esta llevando una base de datos donde se lleva el registro y control de la propiedad planta y equipo de la bodega"/>
    <n v="1"/>
    <s v="CUMPLIDO"/>
    <m/>
    <m/>
    <m/>
    <m/>
    <m/>
    <s v="EFECTIVO"/>
    <s v="ABIERTO"/>
    <m/>
    <s v=""/>
    <s v=""/>
    <s v=""/>
    <s v=""/>
    <s v=""/>
    <s v=""/>
    <s v=""/>
    <m/>
    <m/>
    <m/>
    <s v="SIN INICIAR"/>
    <s v="EFECTIVO"/>
    <s v="ABIERTO"/>
    <m/>
    <s v=""/>
    <s v=""/>
    <s v=""/>
    <s v=""/>
    <s v=""/>
    <s v=""/>
    <s v=""/>
    <m/>
    <m/>
    <m/>
    <s v="SIN INICIAR"/>
    <s v="EFECTIVO"/>
    <s v="ABIERTO"/>
    <m/>
  </r>
  <r>
    <n v="776"/>
    <x v="2"/>
    <x v="8"/>
    <s v="Subdirección Administrativa y Financiera"/>
    <m/>
    <s v="2024Fin2023HR1"/>
    <m/>
    <x v="65"/>
    <x v="446"/>
    <m/>
    <s v="_x000a_Deficiencias en la aplicación de controles para la administración y entrega de los bienes adquiridos en el Contrato 218 de 2020, con destino a los cuerpos de bomberos del país._x000a__x000a_Falencias pueden ser producto de llevar un inventario manual en la Entidad, por cuanto este no se encuentra sistematizado y se lleva solo en hojas de Excel."/>
    <s v="_x000a_Deficiencias en la aplicación de controles para la administración y entrega de los bienes adquiridos en el Contrato 218 de 2020, con destino a los cuerpos de bomberos del país._x000a__x000a_Falencias pueden ser producto de llevar un inventario manual en la Entidad, por cuanto este no se encuentra sistematizado y se lleva solo en hojas de Excel."/>
    <s v="Fortalecimiento de controles y procedimientos en el manejo de la propiedad planta y equipo de la entidad por parte del proceso de Gestión administrativa para registrar en los estados financieros la realidad de los hechos económicos_x000a_"/>
    <s v="GA_AC45"/>
    <s v="Seguimiento y actualización de la base de datos de registro y control de la propiedad planta y equipo ."/>
    <s v="Informes de seguimiento mensual"/>
    <n v="12"/>
    <d v="2025-01-02T00:00:00"/>
    <d v="2025-12-31T00:00:00"/>
    <n v="53.85"/>
    <s v="14. Gestión Administrativa"/>
    <s v="Seguimiento Historico CGR"/>
    <n v="1"/>
    <s v="Se hace una actualización mensual a la base de datos donde se lleva el registro y control de la propiedad planta y equipo de la bodega "/>
    <s v="https://dnbcgovco-my.sharepoint.com/:f:/g/personal/planeacion_dnbc_gov_co/IgAogVgVjPbfSoDq4bpiw92KAU3f0vfvJLBLGqqhhjy2OCw?e=Szkhne"/>
    <d v="2026-05-11T00:00:00"/>
    <s v="Se adjuntan bases actualizadas de los meses de enero a marzo. Se sugiere su socialización (correo electronico) al lider del proceso"/>
    <n v="1"/>
    <x v="2"/>
    <d v="2026-05-29T00:00:00"/>
    <n v="1"/>
    <s v="se evidencio formatos  inventarios correspondiente a los meses de enero, febrero y marzo de 2026, lo que permite reflejar el saldo real de la propiedad, planta y equip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hace una actualización mensual a la base de datos donde se lleva el registro y control de la propiedad planta y equipo de la bodega"/>
    <s v="https://dnbcgovco-my.sharepoint.com/:f:/g/personal/planeacion_dnbc_gov_co/IgDN77Gg7zpYQYA8LHU10ZBXAdXVGq9OPUpXHLKenzdYDXY?e=MjXehs"/>
    <n v="46214"/>
    <s v="El proceso continua con la actualización mensual a la base de datos donde se lleva el registro y control de la propiedad planta y equipo de la bodega"/>
    <n v="1"/>
    <s v="CUMPLIDO"/>
    <m/>
    <m/>
    <m/>
    <m/>
    <m/>
    <s v="EFECTIVO"/>
    <s v="ABIERTO"/>
    <m/>
    <s v=""/>
    <s v=""/>
    <s v=""/>
    <s v=""/>
    <s v=""/>
    <s v=""/>
    <s v=""/>
    <m/>
    <m/>
    <m/>
    <s v="SIN INICIAR"/>
    <s v="EFECTIVO"/>
    <s v="ABIERTO"/>
    <m/>
    <s v=""/>
    <s v=""/>
    <s v=""/>
    <s v=""/>
    <s v=""/>
    <s v=""/>
    <s v=""/>
    <m/>
    <m/>
    <m/>
    <s v="SIN INICIAR"/>
    <s v="EFECTIVO"/>
    <s v="ABIERTO"/>
    <m/>
  </r>
  <r>
    <n v="777"/>
    <x v="2"/>
    <x v="8"/>
    <s v="Subdirección Administrativa y Financiera"/>
    <m/>
    <s v="2024Fin2023HR2"/>
    <m/>
    <x v="65"/>
    <x v="447"/>
    <m/>
    <s v="Ausencia de una  política contable para el tratamiento de la cuenta de Inventarios, así mismo, por la falta de lineamientos en el reconocimiento de la adquisición de elementos de identificación institucional para los Cuerpos de Bomberos del país"/>
    <s v="Ausencia de una  política contable para el tratamiento de la cuenta de Inventarios, así mismo, por la falta de lineamientos en el reconocimiento de la adquisición de elementos de identificación institucional para los Cuerpos de Bomberos del país"/>
    <s v="Fortalecimiento de controles y procedimientos en el manejo de la propiedad planta y equipo de la entidad por parte del proceso de Gestión administrativa para registrar en los estados financieros la realidad de los hechos económicos_x000a_"/>
    <s v="GF_AC40"/>
    <s v="Actualización de los saldos contables de la propiedad, planta y equipo mediante un 'ajuste por situación financiera', basado en los inventarios físicos (ingresos y salidas) reportados por almacén y presentados al Comité de manejo de bienes y sostenibilidad contable, para reflejar el saldo real de la PPE conforme al resultado del inventario físico."/>
    <s v="Actualización saldos contables de propiedad planta y equipos"/>
    <n v="1"/>
    <d v="2025-01-02T00:00:00"/>
    <d v="2025-03-30T00:00:00"/>
    <n v="13.2"/>
    <s v="13. Gestión Financiera"/>
    <s v="Seguimiento Historico CGR"/>
    <n v="1"/>
    <s v="Accion establecida en el plan de mejoramiento suscrito el 17 de diciembre de 2024, como resultado de la auditoria realizada a la vigencia 2023._x000a__x000a_La acción finalizó el 30 de marzo de 2025.                        _x000a__x000a_Se evidenció el Acta No. 001 de 2025, los estados financieros de las vigencias 2024 y 2023, el archivo en Excel con el detalle del inventario de la bodega de la DNBC, el correo electrónico relacionado con el conteo de inventarios y el inventario con corte al 30 de diciembre de 2024, los cuales se constituyen en soporte para la actualización de los saldos contables de propiedad, planta y equipo._x000a__x000a_Por lo tanto,  se dio cumplimiento a la acción establecida en el Plan de Mejoramiento._x000a__x000a_"/>
    <s v="https://dnbcgovco-my.sharepoint.com/:f:/g/personal/planeacion_dnbc_gov_co/IgAKPZEalRp3T7O44VwZjBLlARF86VpmllJA36VR9-2qDG8?e=W6XaGX"/>
    <d v="2026-05-11T00:00:00"/>
    <s v="Se incluyen actas de cruce de información de inventariodel primer trimestre del avigencia 2026"/>
    <n v="1"/>
    <x v="2"/>
    <d v="2026-05-29T00:00:00"/>
    <n v="1"/>
    <s v="se evidencio la actualización de los saldos contables de la propiedad, planta y equipo, basado en la información real de inventarios físicos reportados por almacén correspondiente al I trimestre, con el objetivo de reflejar el saldo real de la PPE conforme al resultado del inventario físic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on establecida en el plan de mejoramiento suscrito el 17 de diciembre de 2024, como resultado de la auditoria realizada a la vigencia 2023._x000a__x000a_La acción finalizó el 30 de marzo de 2025.                        _x000a__x000a_Se evidenció el Acta No. 001 de 2025, los estados financieros de las vigencias 2024 y 2023, el archivo en Excel con el detalle del inventario de la bodega de la DNBC, el correo electrónico relacionado con el conteo de inventarios y el inventario con corte al 30 de diciembre de 2024, los cuales se constituyen en soporte para la actualización de los saldos contables de propiedad, planta y equipo._x000a__x000a_Por lo tanto,  se dio cumplimiento a la acción establecida en el Plan de Mejoramiento._x000a__x000a_"/>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778"/>
    <x v="2"/>
    <x v="8"/>
    <s v="Subdirección Administrativa y Financiera"/>
    <m/>
    <s v="2024Fin2023HR2"/>
    <m/>
    <x v="65"/>
    <x v="447"/>
    <m/>
    <s v="Ausencia de una  política contable para el tratamiento de la cuenta de Inventarios, así mismo, por la falta de lineamientos en el reconocimiento de la adquisición de elementos de identificación institucional para los Cuerpos de Bomberos del país"/>
    <s v="Ausencia de una  política contable para el tratamiento de la cuenta de Inventarios, así mismo, por la falta de lineamientos en el reconocimiento de la adquisición de elementos de identificación institucional para los Cuerpos de Bomberos del país"/>
    <s v="Fortalecimiento de controles y procedimientos en el manejo de la propiedad planta y equipo de la entidad por parte del proceso de Gestión administrativa para registrar en los estados financieros la realidad de los hechos económicos_x000a_"/>
    <s v="GA_AC39"/>
    <s v="Actualización y socialización del Manual de Gestión de Bienes de la entidad Resolución 0381 de 2015 , Procedimiento Gestión de Bienes PC-AD-PGD-01-UV5 y formatos asociados "/>
    <s v="Documentos actualizados y socializados"/>
    <n v="1"/>
    <d v="2025-01-02T00:00:00"/>
    <d v="2025-06-30T00:00:00"/>
    <n v="26.700000000000003"/>
    <s v="14. Gestión Administrativa"/>
    <s v="Seguimiento Historico CGR"/>
    <n v="0"/>
    <s v="En proceso de actualización"/>
    <s v="https://dnbcgovco-my.sharepoint.com/:f:/g/personal/planeacion_dnbc_gov_co/IgCMMWenExEVSrJDg7g7OVoeAUSpAZPWObv9Sy1QzhSATZo?e=fpCZe0"/>
    <d v="2026-05-11T00:00:00"/>
    <s v="No se evidencia avance para el periodo"/>
    <n v="0"/>
    <x v="1"/>
    <d v="2026-05-29T00:00:00"/>
    <n v="0"/>
    <s v="No fue posible identificar evidencias para el presente período de análisis"/>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actualizo y socializo el manual y procedimiento de Gestión de bienes "/>
    <s v="https://dnbcgovco-my.sharepoint.com/:f:/g/personal/planeacion_dnbc_gov_co/IgDshXjsc8LZQZjqdqa4EMsZAWpmZqV686eTXio40garkCs?e=KEiQRq"/>
    <n v="46214"/>
    <s v="Se presenta procedimiento actualizado al 30 de junio de 2026 con su respectiva socializaicón vía correo electrónico"/>
    <n v="1"/>
    <s v="CUMPLIDO"/>
    <m/>
    <m/>
    <m/>
    <m/>
    <m/>
    <s v="EFECTIVO"/>
    <s v="ABIERTO"/>
    <m/>
    <s v=""/>
    <s v=""/>
    <s v=""/>
    <s v=""/>
    <s v=""/>
    <s v=""/>
    <s v=""/>
    <m/>
    <m/>
    <m/>
    <s v="SIN INICIAR"/>
    <s v="EFECTIVO"/>
    <s v="ABIERTO"/>
    <m/>
    <s v=""/>
    <s v=""/>
    <s v=""/>
    <s v=""/>
    <s v=""/>
    <s v=""/>
    <s v=""/>
    <m/>
    <m/>
    <m/>
    <s v="SIN INICIAR"/>
    <s v="EFECTIVO"/>
    <s v="ABIERTO"/>
    <m/>
  </r>
  <r>
    <n v="779"/>
    <x v="2"/>
    <x v="8"/>
    <s v="Subdirección Administrativa y Financiera"/>
    <m/>
    <s v="2024Fin2023HR3"/>
    <m/>
    <x v="65"/>
    <x v="448"/>
    <m/>
    <s v="Falta de previsión del área contable sobre el uso de las cuentas que la entidad va a requeriri en sus operaciones y formular, antes de usar la cuenta una política contable que indique el reconocimiento de los hechos en ella."/>
    <s v="Falta de previsión del área contable sobre el uso de las cuentas que la entidad va a requeriri en sus operaciones y formular, antes de usar la cuenta una política contable que indique el reconocimiento de los hechos en ella."/>
    <s v="Fortalecimiento de controles y procedimientos en el manejo de la propiedad planta y equipo de la entidad por parte del proceso de Gestión administrativa para registrar en los estados financieros la realidad de los hechos económicos_x000a_"/>
    <s v="GF_AC40"/>
    <s v="Actualización de los saldos contables de la propiedad, planta y equipo mediante un 'ajuste por situación financiera', basado en los inventarios físicos (ingresos y salidas) reportados por almacén y presentados al Comité de manejo de bienes y sostenibilidad contable, para reflejar el saldo real de la PPE conforme al resultado del inventario físico."/>
    <s v="Actualización saldos contables de propiedad planta y equipos"/>
    <n v="1"/>
    <d v="2025-01-02T00:00:00"/>
    <d v="2025-03-30T00:00:00"/>
    <n v="13.2"/>
    <s v="13. Gestión Financiera"/>
    <s v="Seguimiento Historico CGR"/>
    <n v="1"/>
    <s v="Accion establecida en el plan de mejoramiento suscrito el 17 de diciembre de 2024, como resultado de la auditoria realizada a la vigencia 2023._x000a__x000a_La acción finalizó el 30 de marzo de 2025.                        _x000a__x000a_Se evidenció el Acta No. 001 de 2025, los estados financieros de las vigencias 2024 y 2023, el archivo en Excel con el detalle del inventario de la bodega de la DNBC, el correo electrónico relacionado con el conteo de inventarios y el inventario con corte al 30 de diciembre de 2024, los cuales se constituyen en soporte para la actualización de los saldos contables de propiedad, planta y equipo._x000a__x000a_Por lo tanto,  se dio cumplimiento a la acción establecida en el Plan de Mejoramiento._x000a__x000a_"/>
    <s v="https://dnbcgovco-my.sharepoint.com/:f:/g/personal/planeacion_dnbc_gov_co/IgAKPZEalRp3T7O44VwZjBLlARF86VpmllJA36VR9-2qDG8?e=W6XaGX"/>
    <d v="2026-05-11T00:00:00"/>
    <s v="Se incluyen actas de cruce de información de inventariodel primer trimestre del avigencia 2026"/>
    <n v="1"/>
    <x v="2"/>
    <d v="2026-05-29T00:00:00"/>
    <n v="1"/>
    <s v="se evidencio la actualización de los saldos contables de la propiedad, planta y equipo, basado en la información real de inventarios físicos reportados por almacén correspondiente al I trimestre, con el objetivo de reflejar el saldo real de la PPE conforme al resultado del inventario físic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on establecida en el plan de mejoramiento suscrito el 17 de diciembre de 2024, como resultado de la auditoria realizada a la vigencia 2023._x000a__x000a_La acción finalizó el 30 de marzo de 2025.                        _x000a__x000a_Se evidenció el Acta No. 001 de 2025, los estados financieros de las vigencias 2024 y 2023, el archivo en Excel con el detalle del inventario de la bodega de la DNBC, el correo electrónico relacionado con el conteo de inventarios y el inventario con corte al 30 de diciembre de 2024, los cuales se constituyen en soporte para la actualización de los saldos contables de propiedad, planta y equipo._x000a__x000a_Por lo tanto,  se dio cumplimiento a la acción establecida en el Plan de Mejoramiento._x000a__x000a_"/>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780"/>
    <x v="2"/>
    <x v="8"/>
    <s v="Subdirección Administrativa y Financiera"/>
    <m/>
    <s v="2024Fin2023HR4"/>
    <m/>
    <x v="65"/>
    <x v="449"/>
    <m/>
    <s v="Debilidad en la aplicación de los controles en lo relacionado con los procedimientos PC-GF-10 Registro de obligaciones, Procedimiento PC-GF-10 Central de cuentas, Procedimiento PC-AD-01 Gestión de Bienes, en algunas cláusulas del contrato 219 de 2020 y el Manual de Supervisión Contractual de la DNBC adoptado mediante Resolución 066 de 2016 y en los sistemas de información. "/>
    <s v="Debilidad en la aplicación de los controles en lo relacionado con los procedimientos PC-GF-10 Registro de obligaciones, Procedimiento PC-GF-10 Central de cuentas, Procedimiento PC-AD-01 Gestión de Bienes, en algunas cláusulas del contrato 219 de 2020 y el Manual de Supervisión Contractual de la DNBC adoptado mediante Resolución 066 de 2016 y en los sistemas de información. "/>
    <s v="Fortalecimiento de controles y procedimientos en el manejo de la propiedad planta y equipo de la entidad por parte del proceso de Gestión administrativa para registrar en los estados financieros la realidad de los hechos económicos_x000a_"/>
    <s v="GA_AC39"/>
    <s v="Actualización y socialización del Manual de Gestión de Bienes de la entidad Resolución 0381 de 2015 , Procedimiento Gestión de Bienes PC-AD-PGD-01-UV5 y formatos asociados "/>
    <s v="Documentos actualizados y socializados"/>
    <n v="1"/>
    <d v="2025-01-02T00:00:00"/>
    <d v="2025-06-30T00:00:00"/>
    <n v="26.700000000000003"/>
    <s v="14. Gestión Administrativa"/>
    <s v="Seguimiento Historico CGR"/>
    <n v="0"/>
    <s v="En proceso de actualización"/>
    <s v="https://dnbcgovco-my.sharepoint.com/:f:/g/personal/planeacion_dnbc_gov_co/IgCMMWenExEVSrJDg7g7OVoeAUSpAZPWObv9Sy1QzhSATZo?e=fpCZe0"/>
    <d v="2026-05-11T00:00:00"/>
    <s v="No se evidencia avance para el periodo"/>
    <n v="0"/>
    <x v="1"/>
    <d v="2026-05-29T00:00:00"/>
    <n v="0"/>
    <s v="No fue posible identificar evidencias para el presente período de análisis"/>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actualizo y socializo el manual y procedimiento de Gestión de bienes "/>
    <s v="https://dnbcgovco-my.sharepoint.com/:f:/g/personal/planeacion_dnbc_gov_co/IgDshXjsc8LZQZjqdqa4EMsZAWpmZqV686eTXio40garkCs?e=KEiQRq"/>
    <n v="46214"/>
    <s v="Se presenta procedimiento actualizado al 30 de junio de 2026 con su respectiva socializaicón vía correo electrónico"/>
    <n v="1"/>
    <s v="CUMPLIDO"/>
    <m/>
    <m/>
    <m/>
    <m/>
    <m/>
    <s v="EFECTIVO"/>
    <s v="ABIERTO"/>
    <m/>
    <s v=""/>
    <s v=""/>
    <s v=""/>
    <s v=""/>
    <s v=""/>
    <s v=""/>
    <s v=""/>
    <m/>
    <m/>
    <m/>
    <s v="SIN INICIAR"/>
    <s v="EFECTIVO"/>
    <s v="ABIERTO"/>
    <m/>
    <s v=""/>
    <s v=""/>
    <s v=""/>
    <s v=""/>
    <s v=""/>
    <s v=""/>
    <s v=""/>
    <m/>
    <m/>
    <m/>
    <s v="SIN INICIAR"/>
    <s v="EFECTIVO"/>
    <s v="ABIERTO"/>
    <m/>
  </r>
  <r>
    <n v="781"/>
    <x v="2"/>
    <x v="8"/>
    <s v="Subdirección Administrativa y Financiera"/>
    <m/>
    <s v="2024Fin2023HR4"/>
    <m/>
    <x v="65"/>
    <x v="449"/>
    <m/>
    <s v="Debilidad en la aplicación de los controles en lo relacionado con los procedimientos PC-GF-10 Registro de obligaciones, Procedimiento PC-GF-10 Central de cuentas, Procedimiento PC-AD-01 Gestión de Bienes, en algunas cláusulas del contrato 219 de 2020 y el Manual de Supervisión Contractual de la DNBC adoptado mediante Resolución 066 de 2016 y en los sistemas de información. "/>
    <s v="Debilidad en la aplicación de los controles en lo relacionado con los procedimientos PC-GF-10 Registro de obligaciones, Procedimiento PC-GF-10 Central de cuentas, Procedimiento PC-AD-01 Gestión de Bienes, en algunas cláusulas del contrato 219 de 2020 y el Manual de Supervisión Contractual de la DNBC adoptado mediante Resolución 066 de 2016 y en los sistemas de información. "/>
    <s v="Fortalecimiento de controles y procedimientos en el manejo de la propiedad planta y equipo de la entidad por parte del proceso de Gestión administrativa para registrar en los estados financieros la realidad de los hechos económicos_x000a_"/>
    <s v="GA_AC46"/>
    <s v="Implementación de una base de datos para el registro y control de la propiedad planta y equipo, que contenga toda la información necesaria (nombre, codigo, ubicación, registro, costo historico, depreciacion entre otros)"/>
    <s v="Base de datos implementada"/>
    <n v="1"/>
    <d v="2025-02-01T00:00:00"/>
    <d v="2025-03-30T00:00:00"/>
    <n v="8.85"/>
    <s v="14. Gestión Administrativa"/>
    <s v="Seguimiento Historico CGR"/>
    <n v="1"/>
    <s v="Se esta llevando una base de datos donde se lleva el registro y control de la propiedad planta y equipo de la bodega "/>
    <s v="https://dnbcgovco-my.sharepoint.com/:f:/g/personal/planeacion_dnbc_gov_co/IgBu8q_FVeXYT7FZ3m07vVcqAUMBHe4DqbrKbt14I2L1Fvg?e=ZcDzqy"/>
    <d v="2026-05-11T00:00:00"/>
    <s v="Se adjuntan bases actualizadas de los meses de enero a marzo. Se sugiere su socialización (correo electronico) al lider del proceso"/>
    <n v="1"/>
    <x v="2"/>
    <d v="2026-05-29T00:00:00"/>
    <n v="1"/>
    <s v="se evidencio formatos  inventarios correspondiente a los meses de enero, febrero y marzo de 2026, lo que permite reflejar el saldo real de la propiedad, planta y equip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esta llevando una base de datos donde se lleva el registro y control de la propiedad planta y equipo de la bodega"/>
    <s v="https://dnbcgovco-my.sharepoint.com/:f:/g/personal/planeacion_dnbc_gov_co/IgAMjkxYQy9mT6FhdYVrM_q7AeVhNRYyeO8Nwk-QyXqMnOE?e=1H2kji"/>
    <n v="46214"/>
    <s v="El proceso continua con la actualización mensual a la base de datos donde se lleva el registro y control de la propiedad planta y equipo de la bodega"/>
    <n v="1"/>
    <s v="CUMPLIDO"/>
    <m/>
    <m/>
    <m/>
    <m/>
    <m/>
    <s v="EFECTIVO"/>
    <s v="ABIERTO"/>
    <m/>
    <s v=""/>
    <s v=""/>
    <s v=""/>
    <s v=""/>
    <s v=""/>
    <s v=""/>
    <s v=""/>
    <m/>
    <m/>
    <m/>
    <s v="SIN INICIAR"/>
    <s v="EFECTIVO"/>
    <s v="ABIERTO"/>
    <m/>
    <s v=""/>
    <s v=""/>
    <s v=""/>
    <s v=""/>
    <s v=""/>
    <s v=""/>
    <s v=""/>
    <m/>
    <m/>
    <m/>
    <s v="SIN INICIAR"/>
    <s v="EFECTIVO"/>
    <s v="ABIERTO"/>
    <m/>
  </r>
  <r>
    <n v="782"/>
    <x v="2"/>
    <x v="8"/>
    <s v="Subdirección Administrativa y Financiera"/>
    <m/>
    <s v="2024Fin2023HR4"/>
    <m/>
    <x v="65"/>
    <x v="449"/>
    <m/>
    <s v="Debilidad en la aplicación de los controles en lo relacionado con los procedimientos PC-GF-10 Registro de obligaciones, Procedimiento PC-GF-10 Central de cuentas, Procedimiento PC-AD-01 Gestión de Bienes, en algunas cláusulas del contrato 219 de 2020 y el Manual de Supervisión Contractual de la DNBC adoptado mediante Resolución 066 de 2016 y en los sistemas de información. "/>
    <s v="Debilidad en la aplicación de los controles en lo relacionado con los procedimientos PC-GF-10 Registro de obligaciones, Procedimiento PC-GF-10 Central de cuentas, Procedimiento PC-AD-01 Gestión de Bienes, en algunas cláusulas del contrato 219 de 2020 y el Manual de Supervisión Contractual de la DNBC adoptado mediante Resolución 066 de 2016 y en los sistemas de información. "/>
    <s v="Fortalecimiento de controles y procedimientos en el manejo de la propiedad planta y equipo de la entidad por parte del proceso de Gestión administrativa para registrar en los estados financieros la realidad de los hechos económicos_x000a_"/>
    <s v="GA_AC45"/>
    <s v="Seguimiento y actualización de la base de datos de registro y control de la propiedad planta y equipo ."/>
    <s v="Informes de seguimiento mensual"/>
    <n v="12"/>
    <d v="2025-01-02T00:00:00"/>
    <d v="2025-12-31T00:00:00"/>
    <n v="53.85"/>
    <s v="14. Gestión Administrativa"/>
    <s v="Seguimiento Historico CGR"/>
    <n v="1"/>
    <s v="Se hace una actualización mensual a la base de datos donde se lleva el registro y control de la propiedad planta y equipo de la bodega "/>
    <s v="https://dnbcgovco-my.sharepoint.com/:f:/g/personal/planeacion_dnbc_gov_co/IgAogVgVjPbfSoDq4bpiw92KAU3f0vfvJLBLGqqhhjy2OCw?e=Szkhne"/>
    <d v="2026-05-11T00:00:00"/>
    <s v="Se adjuntan bases actualizadas de los meses de enero a marzo. Se sugiere su socialización (correo electronico) al lider del proceso"/>
    <n v="1"/>
    <x v="2"/>
    <d v="2026-05-29T00:00:00"/>
    <n v="1"/>
    <s v="se evidencio formatos  inventarios correspondiente a los meses de enero, febrero y marzo de 2026, lo que permite reflejar el saldo real de la propiedad, planta y equip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hace una actualización mensual a la base de datos donde se lleva el registro y control de la propiedad planta y equipo de la bodega"/>
    <s v="https://dnbcgovco-my.sharepoint.com/:f:/g/personal/planeacion_dnbc_gov_co/IgDN77Gg7zpYQYA8LHU10ZBXAdXVGq9OPUpXHLKenzdYDXY?e=MjXehs"/>
    <n v="46214"/>
    <s v="El proceso continua con la actualización mensual a la base de datos donde se lleva el registro y control de la propiedad planta y equipo de la bodega"/>
    <n v="1"/>
    <s v="CUMPLIDO"/>
    <m/>
    <m/>
    <m/>
    <m/>
    <m/>
    <s v="EFECTIVO"/>
    <s v="ABIERTO"/>
    <m/>
    <s v=""/>
    <s v=""/>
    <s v=""/>
    <s v=""/>
    <s v=""/>
    <s v=""/>
    <s v=""/>
    <m/>
    <m/>
    <m/>
    <s v="SIN INICIAR"/>
    <s v="EFECTIVO"/>
    <s v="ABIERTO"/>
    <m/>
    <s v=""/>
    <s v=""/>
    <s v=""/>
    <s v=""/>
    <s v=""/>
    <s v=""/>
    <s v=""/>
    <m/>
    <m/>
    <m/>
    <s v="SIN INICIAR"/>
    <s v="EFECTIVO"/>
    <s v="ABIERTO"/>
    <m/>
  </r>
  <r>
    <n v="783"/>
    <x v="2"/>
    <x v="8"/>
    <s v="Subdirección Administrativa y Financiera"/>
    <m/>
    <s v="2024Fin2023HR5"/>
    <m/>
    <x v="65"/>
    <x v="450"/>
    <m/>
    <s v="Deficiencias en la aplicación de controles y sistemas de información en los procedimientos administrativos PC-AD-01 (Gestión de Bienes) y PC-GF-10 (Registro de obligaciones), lo que genera riesgos en el reporte de información, afectando el proceso de contratación, administración y entrega de bienes o servicios adquiridos por urgencia manifiesta."/>
    <s v="Deficiencias en la aplicación de controles y sistemas de información en los procedimientos administrativos PC-AD-01 (Gestión de Bienes) y PC-GF-10 (Registro de obligaciones), lo que genera riesgos en el reporte de información, afectando el proceso de contratación, administración y entrega de bienes o servicios adquiridos por urgencia manifiesta."/>
    <s v="Fortalecimiento de controles y procedimientos en el manejo de la propiedad planta y equipo de la entidad por parte del proceso de Gestión administrativa para registrar en los estados financieros la realidad de los hechos económicos_x000a_"/>
    <s v="GA_AC39"/>
    <s v="Actualización y socialización del Manual de Gestión de Bienes de la entidad Resolución 0381 de 2015 , Procedimiento Gestión de Bienes PC-AD-PGD-01-UV5 y formatos asociados "/>
    <s v="Documentos actualizados y socializados"/>
    <n v="1"/>
    <d v="2025-01-02T00:00:00"/>
    <d v="2025-06-30T00:00:00"/>
    <n v="26.700000000000003"/>
    <s v="14. Gestión Administrativa"/>
    <s v="Seguimiento Historico CGR"/>
    <n v="0"/>
    <s v="En proceso de actualización"/>
    <s v="https://dnbcgovco-my.sharepoint.com/:f:/g/personal/planeacion_dnbc_gov_co/IgCMMWenExEVSrJDg7g7OVoeAUSpAZPWObv9Sy1QzhSATZo?e=fpCZe0"/>
    <d v="2026-05-11T00:00:00"/>
    <s v="No se evidencia avance para el periodo"/>
    <n v="0"/>
    <x v="1"/>
    <d v="2026-05-29T00:00:00"/>
    <n v="0"/>
    <s v="No fue posible identificar evidencias para el presente período de análisis"/>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actualizo y socializo el manual y procedimiento de Gestión de bienes "/>
    <s v="https://dnbcgovco-my.sharepoint.com/:f:/g/personal/planeacion_dnbc_gov_co/IgDshXjsc8LZQZjqdqa4EMsZAWpmZqV686eTXio40garkCs?e=KEiQRq"/>
    <n v="46214"/>
    <s v="Se presenta procedimiento actualizado al 30 de junio de 2026 con su respectiva socializaicón vía correo electrónico"/>
    <n v="1"/>
    <s v="CUMPLIDO"/>
    <m/>
    <m/>
    <m/>
    <m/>
    <m/>
    <s v="EFECTIVO"/>
    <s v="ABIERTO"/>
    <m/>
    <s v=""/>
    <s v=""/>
    <s v=""/>
    <s v=""/>
    <s v=""/>
    <s v=""/>
    <s v=""/>
    <m/>
    <m/>
    <m/>
    <s v="SIN INICIAR"/>
    <s v="EFECTIVO"/>
    <s v="ABIERTO"/>
    <m/>
    <s v=""/>
    <s v=""/>
    <s v=""/>
    <s v=""/>
    <s v=""/>
    <s v=""/>
    <s v=""/>
    <m/>
    <m/>
    <m/>
    <s v="SIN INICIAR"/>
    <s v="EFECTIVO"/>
    <s v="ABIERTO"/>
    <m/>
  </r>
  <r>
    <n v="784"/>
    <x v="2"/>
    <x v="8"/>
    <s v="Subdirección Administrativa y Financiera"/>
    <m/>
    <s v="2024Fin2023HR5"/>
    <m/>
    <x v="65"/>
    <x v="450"/>
    <m/>
    <s v="Deficiencias en la aplicación de controles y sistemas de información en los procedimientos administrativos PC-AD-01 (Gestión de Bienes) y PC-GF-10 (Registro de obligaciones), lo que genera riesgos en el reporte de información, afectando el proceso de contratación, administración y entrega de bienes o servicios adquiridos por urgencia manifiesta."/>
    <s v="Deficiencias en la aplicación de controles y sistemas de información en los procedimientos administrativos PC-AD-01 (Gestión de Bienes) y PC-GF-10 (Registro de obligaciones), lo que genera riesgos en el reporte de información, afectando el proceso de contratación, administración y entrega de bienes o servicios adquiridos por urgencia manifiesta."/>
    <s v="Fortalecimiento de controles y procedimientos en el manejo de la propiedad planta y equipo de la entidad por parte del proceso de Gestión administrativa para registrar en los estados financieros la realidad de los hechos económicos_x000a_"/>
    <s v="GA_AC46"/>
    <s v="Implementación de una base de datos para el registro y control de la propiedad planta y equipo, que contenga toda la información necesaria (nombre, codigo, ubicación, registro, costo historico, depreciacion entre otros)"/>
    <s v="Base de datos implementada"/>
    <n v="1"/>
    <d v="2025-02-01T00:00:00"/>
    <d v="2025-03-30T00:00:00"/>
    <n v="8.85"/>
    <s v="14. Gestión Administrativa"/>
    <s v="Seguimiento Historico CGR"/>
    <n v="1"/>
    <s v="Se esta llevando una base de datos donde se lleva el registro y control de la propiedad planta y equipo de la bodega "/>
    <s v="https://dnbcgovco-my.sharepoint.com/:f:/g/personal/planeacion_dnbc_gov_co/IgBu8q_FVeXYT7FZ3m07vVcqAUMBHe4DqbrKbt14I2L1Fvg?e=ZcDzqy"/>
    <d v="2026-05-11T00:00:00"/>
    <s v="Se adjuntan bases actualizadas de los meses de enero a marzo. Se sugiere su socialización (correo electronico) al lider del proceso"/>
    <n v="1"/>
    <x v="2"/>
    <d v="2026-05-29T00:00:00"/>
    <n v="1"/>
    <s v="se evidencio formatos  inventarios correspondiente a los meses de enero, febrero y marzo de 2026, lo que permite reflejar el saldo real de la propiedad, planta y equip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esta llevando una base de datos donde se lleva el registro y control de la propiedad planta y equipo de la bodega"/>
    <s v="https://dnbcgovco-my.sharepoint.com/:f:/g/personal/planeacion_dnbc_gov_co/IgAMjkxYQy9mT6FhdYVrM_q7AeVhNRYyeO8Nwk-QyXqMnOE?e=1H2kji"/>
    <n v="46214"/>
    <s v="El proceso continua con la actualización mensual a la base de datos donde se lleva el registro y control de la propiedad planta y equipo de la bodega"/>
    <n v="1"/>
    <s v="CUMPLIDO"/>
    <m/>
    <m/>
    <m/>
    <m/>
    <m/>
    <s v="EFECTIVO"/>
    <s v="ABIERTO"/>
    <m/>
    <s v=""/>
    <s v=""/>
    <s v=""/>
    <s v=""/>
    <s v=""/>
    <s v=""/>
    <s v=""/>
    <m/>
    <m/>
    <m/>
    <s v="SIN INICIAR"/>
    <s v="EFECTIVO"/>
    <s v="ABIERTO"/>
    <m/>
    <s v=""/>
    <s v=""/>
    <s v=""/>
    <s v=""/>
    <s v=""/>
    <s v=""/>
    <s v=""/>
    <m/>
    <m/>
    <m/>
    <s v="SIN INICIAR"/>
    <s v="EFECTIVO"/>
    <s v="ABIERTO"/>
    <m/>
  </r>
  <r>
    <n v="785"/>
    <x v="2"/>
    <x v="8"/>
    <s v="Subdirección Administrativa y Financiera"/>
    <m/>
    <s v="2024Fin2023HR5"/>
    <m/>
    <x v="65"/>
    <x v="450"/>
    <m/>
    <s v="Deficiencias en la aplicación de controles y sistemas de información en los procedimientos administrativos PC-AD-01 (Gestión de Bienes) y PC-GF-10 (Registro de obligaciones), lo que genera riesgos en el reporte de información, afectando el proceso de contratación, administración y entrega de bienes o servicios adquiridos por urgencia manifiesta."/>
    <s v="Deficiencias en la aplicación de controles y sistemas de información en los procedimientos administrativos PC-AD-01 (Gestión de Bienes) y PC-GF-10 (Registro de obligaciones), lo que genera riesgos en el reporte de información, afectando el proceso de contratación, administración y entrega de bienes o servicios adquiridos por urgencia manifiesta."/>
    <s v="Fortalecimiento de controles y procedimientos en el manejo de la propiedad planta y equipo de la entidad por parte del proceso de Gestión administrativa para registrar en los estados financieros la realidad de los hechos económicos_x000a_"/>
    <s v="GA_AC45"/>
    <s v="Seguimiento y actualización de la base de datos de registro y control de la propiedad planta y equipo ."/>
    <s v="Informes de seguimiento mensual"/>
    <n v="12"/>
    <d v="2025-01-02T00:00:00"/>
    <d v="2025-12-31T00:00:00"/>
    <n v="53.85"/>
    <s v="14. Gestión Administrativa"/>
    <s v="Seguimiento Historico CGR"/>
    <n v="1"/>
    <s v="Se hace una actualización mensual a la base de datos donde se lleva el registro y control de la propiedad planta y equipo de la bodega "/>
    <s v="https://dnbcgovco-my.sharepoint.com/:f:/g/personal/planeacion_dnbc_gov_co/IgAogVgVjPbfSoDq4bpiw92KAU3f0vfvJLBLGqqhhjy2OCw?e=Szkhne"/>
    <d v="2026-05-11T00:00:00"/>
    <s v="Se adjuntan bases actualizadas de los meses de enero a marzo. Se sugiere su socialización (correo electronico) al lider del proceso"/>
    <n v="1"/>
    <x v="2"/>
    <d v="2026-05-29T00:00:00"/>
    <n v="1"/>
    <s v="se evidencio formatos  inventarios correspondiente a los meses de enero, febrero y marzo de 2026, lo que permite reflejar el saldo real de la propiedad, planta y equip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hace una actualización mensual a la base de datos donde se lleva el registro y control de la propiedad planta y equipo de la bodega"/>
    <s v="https://dnbcgovco-my.sharepoint.com/:f:/g/personal/planeacion_dnbc_gov_co/IgDN77Gg7zpYQYA8LHU10ZBXAdXVGq9OPUpXHLKenzdYDXY?e=MjXehs"/>
    <n v="46214"/>
    <s v="El proceso continua con la actualización mensual a la base de datos donde se lleva el registro y control de la propiedad planta y equipo de la bodega"/>
    <n v="1"/>
    <s v="CUMPLIDO"/>
    <m/>
    <m/>
    <m/>
    <m/>
    <m/>
    <s v="EFECTIVO"/>
    <s v="ABIERTO"/>
    <m/>
    <s v=""/>
    <s v=""/>
    <s v=""/>
    <s v=""/>
    <s v=""/>
    <s v=""/>
    <s v=""/>
    <m/>
    <m/>
    <m/>
    <s v="SIN INICIAR"/>
    <s v="EFECTIVO"/>
    <s v="ABIERTO"/>
    <m/>
    <s v=""/>
    <s v=""/>
    <s v=""/>
    <s v=""/>
    <s v=""/>
    <s v=""/>
    <s v=""/>
    <m/>
    <m/>
    <m/>
    <s v="SIN INICIAR"/>
    <s v="EFECTIVO"/>
    <s v="ABIERTO"/>
    <m/>
  </r>
  <r>
    <n v="786"/>
    <x v="2"/>
    <x v="7"/>
    <s v="Subdirección Administrativa y Financiera"/>
    <m/>
    <s v="2025Fin2024H1"/>
    <m/>
    <x v="66"/>
    <x v="451"/>
    <m/>
    <s v="La situación evidenciada se presenta por deficiencias en los controles y la falta de aplicación de los procedimientos establecidos en los grupos de Almacén y gestión Financiera respecto del registro de las entradas y salidas de los bienes adquiridos por la DNBC, igualmente por la inexistencia de saldos históricos de inventarios que permitan la trazabilidad de los bienes"/>
    <s v="La situación evidenciada se presenta por deficiencias en los controles y la falta de aplicación de los procedimientos establecidos en los grupos de Almacén y gestión Financiera respecto del registro de las entradas y salidas de los bienes adquiridos por la DNBC, igualmente por la inexistencia de saldos históricos de inventarios que permitan la trazabilidad de los bienes"/>
    <s v="Fortalecer los mecanismos de control establecidos en los procesos de gestión administrativa y gestión financiera de manera que pueda garantizar el adecuado registro de entradas y salidas de los bienes adquiridos por la DNBC asi como el registro contable."/>
    <s v="GA_AC46"/>
    <s v="Actualizar y socializar el procedimiento de Gestión de Bienes y los formatos asociados."/>
    <s v="Documentos actulizados y socializado"/>
    <n v="3"/>
    <d v="2026-01-01T00:00:00"/>
    <d v="2026-03-31T00:00:00"/>
    <n v="13.5"/>
    <s v="14. Gestión Administrativa"/>
    <s v="Auditoria Financiera 2024"/>
    <n v="1"/>
    <s v="Se esta llevando una base de datos donde se lleva el registro y control de la propiedad planta y equipo de la bodega "/>
    <s v="https://dnbcgovco-my.sharepoint.com/:f:/g/personal/planeacion_dnbc_gov_co/IgBu8q_FVeXYT7FZ3m07vVcqAUMBHe4DqbrKbt14I2L1Fvg?e=ZcDzqy"/>
    <d v="2026-05-11T00:00:00"/>
    <s v="Se adjuntan bases actualizadas de los meses de enero a marzo. Se sugiere su socialización (correo electronico) al lider del proceso"/>
    <n v="1"/>
    <x v="2"/>
    <d v="2026-05-29T00:00:00"/>
    <n v="1"/>
    <s v="se evidencio formatos  inventarios correspondiente a los meses de enero, febrero y marzo de 2026, lo que permite reflejar el saldo real de la propiedad, planta y equip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esta llevando una base de datos donde se lleva el registro y control de la propiedad planta y equipo de la bodega"/>
    <s v="https://dnbcgovco-my.sharepoint.com/:f:/g/personal/planeacion_dnbc_gov_co/IgAMjkxYQy9mT6FhdYVrM_q7AeVhNRYyeO8Nwk-QyXqMnOE?e=1H2kji"/>
    <n v="46214"/>
    <s v="El proceso continua con la actualización mensual a la base de datos donde se lleva el registro y control de la propiedad planta y equipo de la bodega"/>
    <n v="1"/>
    <s v="CUMPLIDO"/>
    <m/>
    <m/>
    <m/>
    <m/>
    <m/>
    <s v="EFECTIVO"/>
    <s v="ABIERTO"/>
    <m/>
    <s v=""/>
    <s v=""/>
    <s v=""/>
    <s v=""/>
    <s v=""/>
    <s v=""/>
    <s v=""/>
    <m/>
    <m/>
    <m/>
    <s v="SIN INICIAR"/>
    <s v="EFECTIVO"/>
    <s v="ABIERTO"/>
    <m/>
    <s v=""/>
    <s v=""/>
    <s v=""/>
    <s v=""/>
    <s v=""/>
    <s v=""/>
    <s v=""/>
    <m/>
    <m/>
    <m/>
    <s v="SIN INICIAR"/>
    <s v="EFECTIVO"/>
    <s v="ABIERTO"/>
    <m/>
  </r>
  <r>
    <n v="787"/>
    <x v="2"/>
    <x v="7"/>
    <s v="Subdirección Administrativa y Financiera"/>
    <m/>
    <s v="2025Fin2024H1"/>
    <m/>
    <x v="66"/>
    <x v="451"/>
    <m/>
    <s v="La situación evidenciada se presenta por deficiencias en los controles y la falta de aplicación de los procedimientos establecidos en los grupos de Almacén y gestión Financiera respecto del registro de las entradas y salidas de los bienes adquiridos por la DNBC, igualmente por la inexistencia de saldos históricos de inventarios que permitan la trazabilidad de los bienes"/>
    <s v="La situación evidenciada se presenta por deficiencias en los controles y la falta de aplicación de los procedimientos establecidos en los grupos de Almacén y gestión Financiera respecto del registro de las entradas y salidas de los bienes adquiridos por la DNBC, igualmente por la inexistencia de saldos históricos de inventarios que permitan la trazabilidad de los bienes"/>
    <s v="Fortalecer los mecanismos de control establecidos en los procesos de gestión administrativa y gestión financiera de manera que pueda garantizar el adecuado registro de entradas y salidas de los bienes adquiridos por la DNBC asi como el registro contable."/>
    <s v="GA_AC47"/>
    <s v="Capacitar al equipo de trabajo de Gestión Administrativa (Almacén) en las temáticas propias de almacén."/>
    <s v="Registro de Capacitación"/>
    <n v="1"/>
    <d v="2026-01-01T00:00:00"/>
    <d v="2026-12-31T00:00:00"/>
    <n v="54"/>
    <s v="14. Gestión Administrativa"/>
    <s v="Auditoria Financiera 2024"/>
    <n v="0"/>
    <s v="No se a realizado capacitación en proceso "/>
    <s v="https://dnbcgovco-my.sharepoint.com/:f:/g/personal/planeacion_dnbc_gov_co/IgBruOkZN_-9RpNA1avDXt2WAXxcbGQNxBZP5yfkzy_8p9Q?e=88w8Ur"/>
    <d v="2026-05-11T00:00:00"/>
    <s v="No se evidencia avance para el periodo"/>
    <n v="0"/>
    <x v="0"/>
    <d v="2026-05-29T00:00:00"/>
    <n v="0"/>
    <s v="No fue posible identificar evidencias para el presente período de análisis"/>
    <s v="SIN INICIAR"/>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no se a realizado la capacitación pero se tiene hasta final del año para realizarla"/>
    <s v="https://dnbcgovco-my.sharepoint.com/:f:/g/personal/planeacion_dnbc_gov_co/IgAvmz1IqrOXRJdI_MQxRTaWARPwxYbExLylQJrZXWeiLGg?e=JFXWEq"/>
    <n v="46214"/>
    <s v="No se evidencia avance para el periodo"/>
    <n v="0"/>
    <s v="EN EJECUCIÓN"/>
    <m/>
    <m/>
    <m/>
    <m/>
    <m/>
    <s v="EFECTIVO"/>
    <s v="ABIERTO"/>
    <m/>
    <s v=""/>
    <s v=""/>
    <s v=""/>
    <s v=""/>
    <s v=""/>
    <s v=""/>
    <s v=""/>
    <m/>
    <m/>
    <m/>
    <s v="SIN INICIAR"/>
    <s v="EFECTIVO"/>
    <s v="ABIERTO"/>
    <m/>
    <s v=""/>
    <s v=""/>
    <s v=""/>
    <s v=""/>
    <s v=""/>
    <s v=""/>
    <s v=""/>
    <m/>
    <m/>
    <m/>
    <s v="SIN INICIAR"/>
    <s v="EFECTIVO"/>
    <s v="ABIERTO"/>
    <m/>
  </r>
  <r>
    <n v="788"/>
    <x v="2"/>
    <x v="7"/>
    <s v="Subdirección Administrativa y Financiera"/>
    <m/>
    <s v="2025Fin2024H1"/>
    <m/>
    <x v="66"/>
    <x v="451"/>
    <m/>
    <s v="La situación evidenciada se presenta por deficiencias en los controles y la falta de aplicación de los procedimientos establecidos en los grupos de Almacén y gestión Financiera respecto del registro de las entradas y salidas de los bienes adquiridos por la DNBC, igualmente por la inexistencia de saldos históricos de inventarios que permitan la trazabilidad de los bienes"/>
    <s v="La situación evidenciada se presenta por deficiencias en los controles y la falta de aplicación de los procedimientos establecidos en los grupos de Almacén y gestión Financiera respecto del registro de las entradas y salidas de los bienes adquiridos por la DNBC, igualmente por la inexistencia de saldos históricos de inventarios que permitan la trazabilidad de los bienes"/>
    <s v="Fortalecer los mecanismos de control establecidos en los procesos de gestión administrativa y gestión financiera de manera que pueda garantizar el adecuado registro de entradas y salidas de los bienes adquiridos por la DNBC asi como el registro contable."/>
    <s v="GF_AC44"/>
    <s v="Conciliar mensualmente  la cuenta 15 entre Gestión Financiera y Gestión Administrativa (Almacén)"/>
    <s v="Conciliación Mensual"/>
    <n v="12"/>
    <d v="2026-01-01T00:00:00"/>
    <d v="2026-12-31T00:00:00"/>
    <n v="54"/>
    <s v="14. Gestión Administrativa / 13. Gestión Financiera"/>
    <s v="Auditoria Financiera 2024"/>
    <n v="0"/>
    <n v="0"/>
    <n v="0"/>
    <d v="1899-12-30T00:00:00"/>
    <n v="0"/>
    <n v="0"/>
    <x v="4"/>
    <d v="2026-05-29T00:00:00"/>
    <n v="0"/>
    <s v="No fue posible identificar evidencias para el presente período de análisis"/>
    <s v="EN EJECUCIÓN"/>
    <s v="No aplica"/>
    <s v="No aplica"/>
    <s v="No aplica"/>
    <n v="1"/>
    <n v="0"/>
    <n v="0"/>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789"/>
    <x v="2"/>
    <x v="7"/>
    <s v="Subdirección Administrativa y Financiera"/>
    <m/>
    <s v="2025Fin2024H2"/>
    <m/>
    <x v="66"/>
    <x v="452"/>
    <m/>
    <s v="La situación descrita se presenta por deficiencias de control interno contable en el registro y aplicación del “Procedimiento contable para el registro de los procesos judiciales, arbitrajes, conciliaciones extrajudiciales y embargos sobre cuentas bancarias” y al desconocimiento e/o incumplimiento del principio de “Devengo” por parte del área contable de la DNBC."/>
    <s v="La situación descrita se presenta por deficiencias de control interno contable en el registro y aplicación del “Procedimiento contable para el registro de los procesos judiciales, arbitrajes, conciliaciones extrajudiciales y embargos sobre cuentas bancarias” y al desconocimiento e/o incumplimiento del principio de “Devengo” por parte del área contable de la DNBC."/>
    <s v="Fortalecer los mecanismos del Control Interno Contable de la DNBC, con el fin de garantizar el adecuado cumplimiento de la normatividad vigente aplicable."/>
    <s v="GF_AC45"/>
    <s v="Actualizar el Manual de Políticas Contables, con el fin de incluir las directrices relacionadas con el “Procedimiento contable para el registro de los procesos judiciales, arbitrajes, conciliaciones extrajudiciales y embargos sobre cuentas bancarias marco normativo para entidades de Gobierno”, en el maco de la normatividad vigente aplicable."/>
    <s v="Manual de Políticas Contable Actuallizado"/>
    <n v="1"/>
    <d v="2026-01-01T00:00:00"/>
    <d v="2026-07-31T00:00:00"/>
    <n v="31.500000000000004"/>
    <s v="13. Gestión Financiera"/>
    <s v="Auditoria Financiera 2024"/>
    <n v="1"/>
    <s v="Se deja evidencia manual de politicas contables "/>
    <s v="https://dnbcgovco-my.sharepoint.com/:f:/g/personal/planeacion_dnbc_gov_co/IgAKPZEalRp3T7O44VwZjBLlARF86VpmllJA36VR9-2qDG8?e=W6XaGX"/>
    <d v="2026-05-11T00:00:00"/>
    <s v="Se incluye manual de políticas contables actualizado en la vigencia 2025 donde se incluye apartado &quot;Conciliación entre Gestión Jurídica y Gestión Financiera&quot;"/>
    <n v="1"/>
    <x v="2"/>
    <d v="2026-05-29T00:00:00"/>
    <n v="1"/>
    <s v="se evidencia manual de politicas contables actualizado MN-GF-01 de fecha 26/06/2025 de la DNBC"/>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videncia manual de politicas contables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790"/>
    <x v="2"/>
    <x v="7"/>
    <s v="Subdirección Administrativa y Financiera"/>
    <m/>
    <s v="2025Fin2024H2"/>
    <m/>
    <x v="66"/>
    <x v="452"/>
    <m/>
    <s v="La situación descrita se presenta por deficiencias de control interno contable en el registro y aplicación del “Procedimiento contable para el registro de los procesos judiciales, arbitrajes, conciliaciones extrajudiciales y embargos sobre cuentas bancarias” y al desconocimiento e/o incumplimiento del principio de “Devengo” por parte del área contable de la DNBC."/>
    <s v="La situación descrita se presenta por deficiencias de control interno contable en el registro y aplicación del “Procedimiento contable para el registro de los procesos judiciales, arbitrajes, conciliaciones extrajudiciales y embargos sobre cuentas bancarias” y al desconocimiento e/o incumplimiento del principio de “Devengo” por parte del área contable de la DNBC."/>
    <s v="Fortalecer los mecanismos del Control Interno Contable de la DNBC, con el fin de garantizar el adecuado cumplimiento de la normatividad vigente aplicable."/>
    <s v="GF_AC46"/>
    <s v="Actualizar y divulgar de forma periódica el normograma del proceso de Gestión Financiera."/>
    <s v="Normorgrama Actualizado"/>
    <n v="4"/>
    <d v="2026-01-01T00:00:00"/>
    <d v="2026-12-31T00:00:00"/>
    <n v="54"/>
    <s v="13. Gestión Financiera / 16. Gestión Jurídica"/>
    <s v="Auditoria Financiera 2024"/>
    <n v="1"/>
    <s v="se Deja de evidencia normograma de gestion financiera "/>
    <s v="https://dnbcgovco-my.sharepoint.com/:f:/g/personal/planeacion_dnbc_gov_co/IgAKPZEalRp3T7O44VwZjBLlARF86VpmllJA36VR9-2qDG8?e=W6XaGX"/>
    <d v="2026-05-11T00:00:00"/>
    <s v="Se adjunta normograma. No obstante no se evidencia su divulgación"/>
    <n v="0.5"/>
    <x v="0"/>
    <d v="2026-05-15T00:00:00"/>
    <n v="0"/>
    <s v="No fue posible identificar evidencias para el presente período de análisis"/>
    <s v="SIN INICIAR"/>
    <s v="No aplica"/>
    <s v="No aplica"/>
    <s v="No aplica"/>
    <n v="1"/>
    <s v="se Deja de evidencia normograma de gestion financiera "/>
    <s v="https://dnbcgovco-my.sharepoint.com/:f:/g/personal/planeacion_dnbc_gov_co/IgDlTTkE6gPMRZjTETbxch7dATaSM_TE5-agvqb3k7QgaDY?e=0V1Jx7"/>
    <s v="11/07/206"/>
    <s v="Se adjunta normograma. No obstante no se evidencia su divulgación"/>
    <n v="0.5"/>
    <s v="EN EJECUCIÓN"/>
    <m/>
    <m/>
    <m/>
    <m/>
    <m/>
    <s v="EFECTIVO"/>
    <s v="ABIERTO"/>
    <m/>
    <s v=""/>
    <s v=""/>
    <s v=""/>
    <s v=""/>
    <s v=""/>
    <s v=""/>
    <s v=""/>
    <m/>
    <m/>
    <m/>
    <s v="SIN INICIAR"/>
    <s v="EFECTIVO"/>
    <s v="ABIERTO"/>
    <m/>
    <s v=""/>
    <s v=""/>
    <s v=""/>
    <s v=""/>
    <s v=""/>
    <s v=""/>
    <s v=""/>
    <m/>
    <m/>
    <m/>
    <s v="SIN INICIAR"/>
    <s v="EFECTIVO"/>
    <s v="ABIERTO"/>
    <m/>
  </r>
  <r>
    <n v="791"/>
    <x v="2"/>
    <x v="7"/>
    <s v="Subdirección Administrativa y Financiera"/>
    <m/>
    <s v="2025Fin2024H3"/>
    <m/>
    <x v="66"/>
    <x v="453"/>
    <m/>
    <s v="Las incorrecciones evidenciadas se generan por deficiencias en los controles establecidos para el reconocimiento de los hechos económicos generados por la DNBC, por el desconocimiento de los principios contables y de la normatividad establecida por la Contaduría General de la Nación."/>
    <s v="Las incorrecciones evidenciadas se generan por deficiencias en los controles establecidos para el reconocimiento de los hechos económicos generados por la DNBC, por el desconocimiento de los principios contables y de la normatividad establecida por la Contaduría General de la Nación."/>
    <s v="Fortalecer los mecanismos del Control Interno Contable de la DNBC, con el fin de garantizar el adecuado cumplimiento de la normatividad vigente aplicable."/>
    <s v="GF_AC47"/>
    <s v="Efectuar ajuste contable previa autorización de la Contaduría General de la Nación"/>
    <s v="Ajuste al Registro Contable"/>
    <n v="1"/>
    <d v="2026-01-01T00:00:00"/>
    <d v="2026-06-30T00:00:00"/>
    <n v="26.85"/>
    <s v="13. Gestión Financiera"/>
    <s v="Auditoria Financiera 2024"/>
    <n v="1"/>
    <s v="Se deja en evidencia ajuste contable previa autorización de la Contaduría General de la Nación"/>
    <s v="https://dnbcgovco-my.sharepoint.com/:f:/g/personal/planeacion_dnbc_gov_co/IgAKPZEalRp3T7O44VwZjBLlARF86VpmllJA36VR9-2qDG8?e=W6XaGX"/>
    <d v="2026-05-11T00:00:00"/>
    <s v="Se remiten reportes de ajustes contables"/>
    <n v="1"/>
    <x v="2"/>
    <d v="2026-05-29T00:00:00"/>
    <n v="1"/>
    <s v="se evidencia ajustes contables directamente del modulo de SIIF nacion"/>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ajuste contable previa autorización de la Contaduría General de la Nación"/>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792"/>
    <x v="2"/>
    <x v="7"/>
    <s v="Subdirección Administrativa y Financiera"/>
    <m/>
    <s v="2025Fin2024H3"/>
    <m/>
    <x v="66"/>
    <x v="453"/>
    <m/>
    <s v="Las incorrecciones evidenciadas se generan por deficiencias en los controles establecidos para el reconocimiento de los hechos económicos generados por la DNBC, por el desconocimiento de los principios contables y de la normatividad establecida por la Contaduría General de la Nación."/>
    <s v="Las incorrecciones evidenciadas se generan por deficiencias en los controles establecidos para el reconocimiento de los hechos económicos generados por la DNBC, por el desconocimiento de los principios contables y de la normatividad establecida por la Contaduría General de la Nación."/>
    <s v="Fortalecer los mecanismos del Control Interno Contable de la DNBC, con el fin de garantizar el adecuado cumplimiento de la normatividad vigente aplicable."/>
    <s v="GF_AC46"/>
    <s v="Actualizar y divulgar de forma periódica el normograma del proceso de Gestión Financiera."/>
    <s v="Normorgrama Actualizado"/>
    <n v="4"/>
    <d v="2026-01-01T00:00:00"/>
    <d v="2026-12-31T00:00:00"/>
    <n v="54"/>
    <s v="13. Gestión Financiera / 16. Gestión Jurídica"/>
    <s v="Auditoria Financiera 2024"/>
    <n v="1"/>
    <s v="se Deja de evidencia normograma de gestion financiera "/>
    <s v="https://dnbcgovco-my.sharepoint.com/:f:/g/personal/planeacion_dnbc_gov_co/IgAKPZEalRp3T7O44VwZjBLlARF86VpmllJA36VR9-2qDG8?e=W6XaGX"/>
    <d v="2026-05-11T00:00:00"/>
    <s v="Se adjunta normograma. No obstante no se evidencia su divulgación"/>
    <n v="0.5"/>
    <x v="0"/>
    <d v="2026-05-15T00:00:00"/>
    <n v="0"/>
    <s v="No fue posible identificar evidencias para el presente período de análisis"/>
    <s v="SIN INICIAR"/>
    <s v="No aplica"/>
    <s v="No aplica"/>
    <s v="No aplica"/>
    <n v="1"/>
    <s v="se Deja de evidencia normograma de gestion financiera "/>
    <s v="https://dnbcgovco-my.sharepoint.com/:f:/g/personal/planeacion_dnbc_gov_co/IgDlTTkE6gPMRZjTETbxch7dATaSM_TE5-agvqb3k7QgaDY?e=0V1Jx7"/>
    <s v="11/07/206"/>
    <s v="Se adjunta normograma. No obstante no se evidencia su divulgación"/>
    <n v="0.5"/>
    <s v="EN EJECUCIÓN"/>
    <m/>
    <m/>
    <m/>
    <m/>
    <m/>
    <s v="EFECTIVO"/>
    <s v="ABIERTO"/>
    <m/>
    <s v=""/>
    <s v=""/>
    <s v=""/>
    <s v=""/>
    <s v=""/>
    <s v=""/>
    <s v=""/>
    <m/>
    <m/>
    <m/>
    <s v="SIN INICIAR"/>
    <s v="EFECTIVO"/>
    <s v="ABIERTO"/>
    <m/>
    <s v=""/>
    <s v=""/>
    <s v=""/>
    <s v=""/>
    <s v=""/>
    <s v=""/>
    <s v=""/>
    <m/>
    <m/>
    <m/>
    <s v="SIN INICIAR"/>
    <s v="EFECTIVO"/>
    <s v="ABIERTO"/>
    <m/>
  </r>
  <r>
    <n v="793"/>
    <x v="2"/>
    <x v="7"/>
    <s v="Subdirección Administrativa y Financiera"/>
    <m/>
    <s v="2025Fin2024H3"/>
    <m/>
    <x v="66"/>
    <x v="453"/>
    <m/>
    <s v="Las incorrecciones evidenciadas se generan por deficiencias en los controles establecidos para el reconocimiento de los hechos económicos generados por la DNBC, por el desconocimiento de los principios contables y de la normatividad establecida por la Contaduría General de la Nación."/>
    <s v="Las incorrecciones evidenciadas se generan por deficiencias en los controles establecidos para el reconocimiento de los hechos económicos generados por la DNBC, por el desconocimiento de los principios contables y de la normatividad establecida por la Contaduría General de la Nación."/>
    <s v="Fortalecer los mecanismos del Control Interno Contable de la DNBC, con el fin de garantizar el adecuado cumplimiento de la normatividad vigente aplicable."/>
    <s v="GF_AC48"/>
    <s v="Participar en diferentes escenarios  de la oferta generada por la Contaduría General de la Nación "/>
    <s v="Oferta Insitucional (Aula virtual, curso, capacitación) de la Contaduria General de la Nación "/>
    <n v="1"/>
    <d v="2026-01-01T00:00:00"/>
    <d v="2026-12-31T00:00:00"/>
    <n v="54"/>
    <s v="13. Gestión Financiera"/>
    <s v="Auditoria Financiera 2024"/>
    <n v="1"/>
    <s v="Se deja en evidencia con pantallazo de capacitacion  generada por la Contaduría General de la Nación "/>
    <s v="https://dnbcgovco-my.sharepoint.com/:f:/g/personal/planeacion_dnbc_gov_co/IgAKPZEalRp3T7O44VwZjBLlARF86VpmllJA36VR9-2qDG8?e=W6XaGX"/>
    <d v="2026-05-11T00:00:00"/>
    <s v="Se deja evidencia de participación"/>
    <n v="1"/>
    <x v="2"/>
    <d v="2026-05-29T00:00:00"/>
    <n v="1"/>
    <s v="se evidencia certificacion de capacitacion por parte de la CGN a la contratista Marisol Mora, realizada el 09/04/2026"/>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con pantallazo de capacitacion  generada por la Contaduría General de la Nación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794"/>
    <x v="2"/>
    <x v="7"/>
    <s v="Subdirección Administrativa y Financiera"/>
    <m/>
    <s v="2025Fin2024H4"/>
    <m/>
    <x v="66"/>
    <x v="454"/>
    <m/>
    <s v="La situación descrita se presenta por deficiencias de control interno contable en el registro de los ajustes entre cuentas y por tercero en la DNBC, al no identificar claramente el tercero y su movimiento antes de realizar el registro contable del ajuste en cada comprobante contable."/>
    <s v="La situación descrita se presenta por deficiencias de control interno contable en el registro de los ajustes entre cuentas y por tercero en la DNBC, al no identificar claramente el tercero y su movimiento antes de realizar el registro contable del ajuste en cada comprobante contable."/>
    <s v="Fortalecer los mecanismos del Control Interno Contable de la DNBC, mediante la validación, verificación para el registro y el ajuste contable, con el fin de garantizar de que la información financiera permita la  toma de decisiones en el marco de la normatividad vigente aplicable. "/>
    <s v="GF_AC47"/>
    <s v="Efectuar ajuste contable previa autorización de la Contaduría General de la Nación"/>
    <s v="Ajuste al Registro Contable"/>
    <n v="1"/>
    <d v="2026-01-01T00:00:00"/>
    <d v="2026-06-30T00:00:00"/>
    <n v="26.85"/>
    <s v="13. Gestión Financiera"/>
    <s v="Auditoria Financiera 2024"/>
    <n v="1"/>
    <s v="Se deja en evidencia ajuste contable previa autorización de la Contaduría General de la Nación"/>
    <s v="https://dnbcgovco-my.sharepoint.com/:f:/g/personal/planeacion_dnbc_gov_co/IgAKPZEalRp3T7O44VwZjBLlARF86VpmllJA36VR9-2qDG8?e=W6XaGX"/>
    <d v="2026-05-11T00:00:00"/>
    <s v="Se remiten reportes de ajustes contables"/>
    <n v="1"/>
    <x v="2"/>
    <d v="2026-05-29T00:00:00"/>
    <n v="1"/>
    <s v="se evidencia ajustes contables directamente del modulo de SIIF nacion"/>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ajuste contable previa autorización de la Contaduría General de la Nación"/>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795"/>
    <x v="2"/>
    <x v="7"/>
    <s v="Subdirección Administrativa y Financiera"/>
    <m/>
    <s v="2025Fin2024H4"/>
    <m/>
    <x v="66"/>
    <x v="454"/>
    <m/>
    <s v="La situación descrita se presenta por deficiencias de control interno contable en el registro de los ajustes entre cuentas y por tercero en la DNBC, al no identificar claramente el tercero y su movimiento antes de realizar el registro contable del ajuste en cada comprobante contable."/>
    <s v="La situación descrita se presenta por deficiencias de control interno contable en el registro de los ajustes entre cuentas y por tercero en la DNBC, al no identificar claramente el tercero y su movimiento antes de realizar el registro contable del ajuste en cada comprobante contable."/>
    <s v="Fortalecer los mecanismos del Control Interno Contable de la DNBC, mediante la validación, verificación para el registro y el ajuste contable, con el fin de garantizar de que la información financiera permita la  toma de decisiones en el marco de la normatividad vigente aplicable. "/>
    <s v="GA_AC48"/>
    <s v="Designar a un responsable para realizar la conciliaciones mensuales de  la cuenta de activos entre Gestión Financiera y Gestión Administrativa (Almacén). "/>
    <s v="Conciliación Mensual"/>
    <n v="12"/>
    <d v="2026-01-01T00:00:00"/>
    <d v="2026-12-31T00:00:00"/>
    <n v="54"/>
    <s v="14. Gestión Administrativa / 13. Gestión Financiera"/>
    <s v="Auditoria Financiera 2024"/>
    <n v="1"/>
    <s v="Ya se tiene una persona designada de Gestión Administrativa para realizar esa concilaición de inventarios con Gestión Financiera"/>
    <s v="https://dnbcgovco-my.sharepoint.com/:f:/g/personal/planeacion_dnbc_gov_co/IgDZjJwwJRbeTrQFJWZOXmcEAS2toMEcCgnUOb1dSb1hkvg?e=jrkdVB"/>
    <d v="2026-05-11T00:00:00"/>
    <s v="Se incluye clausulado de contratista designado para la conciliación "/>
    <n v="1"/>
    <x v="2"/>
    <d v="2026-05-29T00:00:00"/>
    <n v="1"/>
    <s v="se evidencia clausalado a la contratista Erika Cantor, quien sera la encargada de la conciliaciones mensuales entre gestion financiera y almacen del inventario de la DNBC"/>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Ya se tiene una persona designada de gestión administrativa para realizar la conciliación de inventarios con gestión financiera"/>
    <s v="https://dnbcgovco-my.sharepoint.com/:f:/g/personal/planeacion_dnbc_gov_co/IgDFawMoSPqRTK_b-axOwyDgASrt1hvCJPNS-vHisWD7FyE?e=8sahVG"/>
    <n v="46214"/>
    <s v="Se incluye clausulado de contratista designado para la conciliación "/>
    <n v="1"/>
    <s v="CUMPLIDO"/>
    <m/>
    <m/>
    <m/>
    <m/>
    <m/>
    <s v="EFECTIVO"/>
    <s v="ABIERTO"/>
    <m/>
    <s v=""/>
    <s v=""/>
    <s v=""/>
    <s v=""/>
    <s v=""/>
    <s v=""/>
    <s v=""/>
    <m/>
    <m/>
    <m/>
    <s v="SIN INICIAR"/>
    <s v="EFECTIVO"/>
    <s v="ABIERTO"/>
    <m/>
    <s v=""/>
    <s v=""/>
    <s v=""/>
    <s v=""/>
    <s v=""/>
    <s v=""/>
    <s v=""/>
    <m/>
    <m/>
    <m/>
    <s v="SIN INICIAR"/>
    <s v="EFECTIVO"/>
    <s v="ABIERTO"/>
    <m/>
  </r>
  <r>
    <n v="796"/>
    <x v="2"/>
    <x v="7"/>
    <s v="Subdirección Administrativa y Financiera"/>
    <m/>
    <s v="2025Fin2024H5"/>
    <m/>
    <x v="66"/>
    <x v="455"/>
    <m/>
    <s v="La incorrección evidenciada se generan por deficiencias en los controles establecidos para el reconocimiento de los hechos económicos generados por la DNBC, falta de conciliación entre las diferentes áreas que surten información al área Contable, por el desconocimiento de los principios contables y de la normatividad establecida por la Contaduría General de la Nación y en particular lo establecido en el Instructivo No. 01 de 2024, en el cual se dictan distintos lineamientos relacionados con el cierre y cambio del periodo contable; entre los aspectos a tener en cuenta se encuentra el subnumeral 19 del numeral 4.1 Aspectos previos al cierre del periodo contable de 2024, donde se establece el reconocimiento en cumplimiento del principio contable de “Devengo” de “hechos económicos en los cuales se haya materializado la recepción de bienes o la prestación de servicios, con independencia de que esto configure o no cuentas por pagar presupuestales y se tenga o no la disponibilidad del PAC(…)”. Adicionalmente, la DNBC desconoció que el reconocimiento de esta reserva obedece a principios contables y no presupuestales, se enmarca en el Principio Contable de Devengo establecido por el Marco Conceptual para Entidades de Gobierno, es decir cuando surge el derecho y/u obligación, o cuando la transacción originada por el hecho incide en el resultado del periodo; asimismo omitió el hecho de que para ello el sistema de información SIIF, cuenta con parametrización para realizar estas operaciones mediante el Atributo Contable “40-Bienes, Servicios, Impuestos y Transferencias Causados”"/>
    <s v="La incorrección evidenciada se generan por deficiencias en los controles establecidos para el reconocimiento de los hechos económicos generados por la DNBC, falta de conciliación entre las diferentes áreas que surten información al área Contable, por el desconocimiento de los principios contables y de la normatividad establecida por la Contaduría General de la Nación y en particular lo establecido en el Instructivo No. 01 de 2024, en el cual se dictan distintos lineamientos relacionados con el cierre y cambio del periodo contable; entre los aspectos a tener en cuenta se encuentra el subnumeral 19 del numeral 4.1 Aspectos previos al cierre del periodo contable de 2024, donde se establece el reconocimiento en cumplimiento del principio contable de “Devengo” de “hechos económicos en los cuales se haya materializado la recepción de bienes o la prestación de servicios, con independencia de que esto configure o no cuentas por pagar presupuestales y se tenga o no la disponibilidad del PAC(…)”. Adicionalmente, la DNBC desconoció que el reconocimiento de esta reserva obedece a principios contables y no presupuestales, se enmarca en el Principio Contable de Devengo establecido por el Marco Conceptual para Entidades de Gobierno, es decir cuando surge el derecho y/u obligación, o cuando la transacción originada por el hecho incide en el resultado del periodo; asimismo omitió el hecho de que para ello el sistema de información SIIF, cuenta con parametrización para realizar estas operaciones mediante el Atributo Contable “40-Bienes, Servicios, Impuestos y Transferencias Causados”"/>
    <s v="Fortalecer los mecanismos del Control Interno Contable de la DNBC, mediante la validación, verificación para el registro y el ajuste contable, con el fin de garantizar de que la información financiera permita la  toma de decisiones en el marco de la normatividad vigente aplicable. "/>
    <s v="GF_AC47"/>
    <s v="Efectuar ajuste contable "/>
    <s v="Ajuste al Registro Contable"/>
    <n v="1"/>
    <d v="2026-01-01T00:00:00"/>
    <d v="2026-06-30T00:00:00"/>
    <n v="26.85"/>
    <s v="13. Gestión Financiera"/>
    <s v="Auditoria Financiera 2024"/>
    <n v="1"/>
    <s v="Se deja en evidencia ajuste contable previa autorización de la Contaduría General de la Nación"/>
    <s v="https://dnbcgovco-my.sharepoint.com/:f:/g/personal/planeacion_dnbc_gov_co/IgAKPZEalRp3T7O44VwZjBLlARF86VpmllJA36VR9-2qDG8?e=W6XaGX"/>
    <d v="2026-05-11T00:00:00"/>
    <s v="Se remiten reportes de ajustes contables"/>
    <n v="1"/>
    <x v="2"/>
    <d v="2026-05-29T00:00:00"/>
    <n v="1"/>
    <s v="se evidencia ajustes contables directamente del modulo de SIIF nacion"/>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ajuste contable previa autorización de la Contaduría General de la Nación"/>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797"/>
    <x v="2"/>
    <x v="7"/>
    <s v="Subdirección Administrativa y Financiera"/>
    <m/>
    <s v="2025Fin2024H5"/>
    <m/>
    <x v="66"/>
    <x v="455"/>
    <m/>
    <s v="La incorrección evidenciada se generan por deficiencias en los controles establecidos para el reconocimiento de los hechos económicos generados por la DNBC, falta de conciliación entre las diferentes áreas que surten información al área Contable, por el desconocimiento de los principios contables y de la normatividad establecida por la Contaduría General de la Nación y en particular lo establecido en el Instructivo No. 01 de 2024, en el cual se dictan distintos lineamientos relacionados con el cierre y cambio del periodo contable; entre los aspectos a tener en cuenta se encuentra el subnumeral 19 del numeral 4.1 Aspectos previos al cierre del periodo contable de 2024, donde se establece el reconocimiento en cumplimiento del principio contable de “Devengo” de “hechos económicos en los cuales se haya materializado la recepción de bienes o la prestación de servicios, con independencia de que esto configure o no cuentas por pagar presupuestales y se tenga o no la disponibilidad del PAC(…)”. Adicionalmente, la DNBC desconoció que el reconocimiento de esta reserva obedece a principios contables y no presupuestales, se enmarca en el Principio Contable de Devengo establecido por el Marco Conceptual para Entidades de Gobierno, es decir cuando surge el derecho y/u obligación, o cuando la transacción originada por el hecho incide en el resultado del periodo; asimismo omitió el hecho de que para ello el sistema de información SIIF, cuenta con parametrización para realizar estas operaciones mediante el Atributo Contable “40-Bienes, Servicios, Impuestos y Transferencias Causados”"/>
    <s v="La incorrección evidenciada se generan por deficiencias en los controles establecidos para el reconocimiento de los hechos económicos generados por la DNBC, falta de conciliación entre las diferentes áreas que surten información al área Contable, por el desconocimiento de los principios contables y de la normatividad establecida por la Contaduría General de la Nación y en particular lo establecido en el Instructivo No. 01 de 2024, en el cual se dictan distintos lineamientos relacionados con el cierre y cambio del periodo contable; entre los aspectos a tener en cuenta se encuentra el subnumeral 19 del numeral 4.1 Aspectos previos al cierre del periodo contable de 2024, donde se establece el reconocimiento en cumplimiento del principio contable de “Devengo” de “hechos económicos en los cuales se haya materializado la recepción de bienes o la prestación de servicios, con independencia de que esto configure o no cuentas por pagar presupuestales y se tenga o no la disponibilidad del PAC(…)”. Adicionalmente, la DNBC desconoció que el reconocimiento de esta reserva obedece a principios contables y no presupuestales, se enmarca en el Principio Contable de Devengo establecido por el Marco Conceptual para Entidades de Gobierno, es decir cuando surge el derecho y/u obligación, o cuando la transacción originada por el hecho incide en el resultado del periodo; asimismo omitió el hecho de que para ello el sistema de información SIIF, cuenta con parametrización para realizar estas operaciones mediante el Atributo Contable “40-Bienes, Servicios, Impuestos y Transferencias Causados”"/>
    <s v="Fortalecer los mecanismos del Control Interno Contable de la DNBC, mediante la validación, verificación para el registro y el ajuste contable, con el fin de garantizar de que la información financiera permita la  toma de decisiones en el marco de la normatividad vigente aplicable. "/>
    <s v="GF_AC18"/>
    <s v="Actualizar el formato justificación para constituir reserva presupuestal (FO-GF-03-01) incluyendo campos de clasificación contable "/>
    <s v="Formato actualizado y socializado"/>
    <n v="1"/>
    <d v="2026-01-01T00:00:00"/>
    <d v="2026-03-31T00:00:00"/>
    <n v="13.5"/>
    <s v="13. Gestión Financiera"/>
    <s v="Auditoria Financiera 2024"/>
    <n v="1"/>
    <s v="como evidencia queda el proceso de reservas presupuestalees"/>
    <s v="https://dnbcgovco-my.sharepoint.com/:f:/g/personal/planeacion_dnbc_gov_co/IgAKPZEalRp3T7O44VwZjBLlARF86VpmllJA36VR9-2qDG8?e=W6XaGX"/>
    <d v="2026-05-11T00:00:00"/>
    <s v="Se cinluye formato FO-GF-03-01 con última actualización en el 2026"/>
    <n v="1"/>
    <x v="2"/>
    <d v="2026-05-29T00:00:00"/>
    <n v="1"/>
    <s v="Se evidencio la actualizacion del formato PC-GF-03-01 con fecha  20/03/2026."/>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queda el proceso de reservas presupuestalees"/>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798"/>
    <x v="2"/>
    <x v="7"/>
    <s v="Subdirección Administrativa y Financiera"/>
    <m/>
    <s v="2025Fin2024H6"/>
    <m/>
    <x v="66"/>
    <x v="456"/>
    <m/>
    <s v="La situación descrita se presenta por deficiencias de control interno y de falta de conciliación entre las diferentes áreas que surten información al área de gestión financiera."/>
    <s v="La situación descrita se presenta por deficiencias de control interno y de falta de conciliación entre las diferentes áreas que surten información al área de gestión financiera."/>
    <s v="Establecer mecanismo de control para la aceptación y registró de las donaciones recibidas por la DNBC, de conformidad con el marco normativo aplicable.   "/>
    <s v="GF_AC53"/>
    <s v="Efectuar ajuste contable "/>
    <s v="Ajuste al Registro Contable"/>
    <n v="1"/>
    <d v="2026-01-01T00:00:00"/>
    <d v="2026-06-30T00:00:00"/>
    <n v="26.85"/>
    <s v="13. Gestión Financiera"/>
    <s v="Auditoria Financiera 2024"/>
    <n v="1"/>
    <s v="Se deja comoevidencia  ajustes contables"/>
    <s v="https://dnbcgovco-my.sharepoint.com/:f:/g/personal/planeacion_dnbc_gov_co/IgAKPZEalRp3T7O44VwZjBLlARF86VpmllJA36VR9-2qDG8?e=W6XaGX"/>
    <d v="2026-05-11T00:00:00"/>
    <s v="Se remiten reportes de ajustes contables"/>
    <n v="1"/>
    <x v="2"/>
    <d v="2026-05-29T00:00:00"/>
    <n v="1"/>
    <s v="se evidencia matriz de ajustes contables correspondiente a los meses de enero, febrero y marzo de la vigencia 2026"/>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comoevidencia  ajustes contables"/>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799"/>
    <x v="2"/>
    <x v="7"/>
    <s v="Subdirección Administrativa y Financiera"/>
    <m/>
    <s v="2025Fin2024H6"/>
    <m/>
    <x v="66"/>
    <x v="456"/>
    <m/>
    <s v="La situación descrita se presenta por deficiencias de control interno y de falta de conciliación entre las diferentes áreas que surten información al área de gestión financiera."/>
    <s v="La situación descrita se presenta por deficiencias de control interno y de falta de conciliación entre las diferentes áreas que surten información al área de gestión financiera."/>
    <s v="Establecer mecanismo de control para la aceptación y registró de las donaciones recibidas por la DNBC, de conformidad con el marco normativo aplicable.   "/>
    <s v="GF_AC1"/>
    <s v="Elaborar e implementar procedimiento de Conciliación con las diferentes areas"/>
    <s v="Procedimiento aprobado y socializado"/>
    <n v="1"/>
    <d v="2026-01-01T00:00:00"/>
    <d v="2026-03-31T00:00:00"/>
    <n v="13.5"/>
    <s v="13. Gestión Financiera"/>
    <s v="Auditoria Financiera 2024"/>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x v="2"/>
    <d v="2026-05-29T00:00:00"/>
    <n v="1"/>
    <s v="Se evidencia procedimiento conciliaciones contables PC-GF-16 y formato PC-GF-16-01 vigencia 2025,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800"/>
    <x v="2"/>
    <x v="7"/>
    <s v="Subdirección Administrativa y Financiera"/>
    <m/>
    <s v="2025Fin2024H6"/>
    <m/>
    <x v="66"/>
    <x v="456"/>
    <m/>
    <s v="La situación descrita se presenta por deficiencias de control interno y de falta de conciliación entre las diferentes áreas que surten información al área de gestión financiera."/>
    <s v="La situación descrita se presenta por deficiencias de control interno y de falta de conciliación entre las diferentes áreas que surten información al área de gestión financiera."/>
    <s v="Establecer mecanismo de control para la aceptación y registró de las donaciones recibidas por la DNBC, de conformidad con el marco normativo aplicable.   "/>
    <s v="GF_AC1"/>
    <s v="Conciliación mensual con la diferentes áreas de la DNBC. (Gestión Financiera , Gestión Administrativa (Almacén), Gestión Contracual, Fortalecimiento)"/>
    <s v="Conciliación Mensual"/>
    <n v="12"/>
    <d v="2026-01-01T00:00:00"/>
    <d v="2026-12-31T00:00:00"/>
    <n v="54"/>
    <s v="13. Gestión Financiera"/>
    <s v="Auditoria Financiera 2024"/>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x v="2"/>
    <d v="2026-05-29T00:00:00"/>
    <n v="1"/>
    <s v="Se evidencia procedimiento conciliaciones contables PC-GF-16 y formato PC-GF-16-01 vigencia 2025,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801"/>
    <x v="2"/>
    <x v="7"/>
    <s v="Subdirección estrategica"/>
    <m/>
    <s v="2025Fin2024H6"/>
    <m/>
    <x v="66"/>
    <x v="456"/>
    <s v="GESTIÓN DEL CONOCIMIENTO Y LA INNOVACIÓN"/>
    <s v="La situación descrita se presenta por deficiencias de control interno y de falta de conciliación entre las diferentes áreas que surten información al área de gestión financiera."/>
    <s v="La situación descrita se presenta por deficiencias de control interno y de falta de conciliación entre las diferentes áreas que surten información al área de gestión financiera."/>
    <s v="Establecer mecanismo de control para la aceptación y registró de las donaciones recibidas por la DNBC, de conformidad con el marco normativo aplicable.   "/>
    <s v="FB_AC26"/>
    <s v="Elaborar  procedimiento para gestión de aceptación, registro y control de donaciones  "/>
    <s v="Procedimiento aprobado y socializado"/>
    <n v="1"/>
    <d v="2026-01-01T00:00:00"/>
    <d v="2026-06-30T00:00:00"/>
    <n v="26.85"/>
    <s v="08. Fortalecimiento Bomberil / 16. Gestión Jurídica / 13. Gestión Financiera / 14. Gestión Administrativa"/>
    <s v="Auditoria Financiera 2024"/>
    <n v="0.05"/>
    <s v="En espera de mesa de trabajo con procesos implicados "/>
    <s v="https://dnbcgovco-my.sharepoint.com/:f:/g/personal/planeacion_dnbc_gov_co/IgDlbJYL-Va8QKNBLgqDQn7GAb3ZWq8G8cJlJ7r72T-YIzQ?e=ohPP4l"/>
    <d v="2026-05-11T00:00:00"/>
    <s v="No se encuentran evidencias de la actividad"/>
    <n v="0"/>
    <x v="0"/>
    <d v="2026-05-15T00:00:00"/>
    <n v="0"/>
    <s v="No fue posible identificar evidencias para el presente período de análisis"/>
    <s v="SIN INICIAR"/>
    <s v="No aplica"/>
    <s v="No aplica"/>
    <s v="No aplica"/>
    <n v="1"/>
    <s v="Se elaboró procedimeinto de gestión de bienes incluyendo acá la aceptación, registro y control de donaciones "/>
    <s v="https://dnbcgovco-my.sharepoint.com/:f:/g/personal/planeacion_dnbc_gov_co/IgBrW_9kqtjTRL8pyw_jKJ6oAZ_JKdpByKYcujLYUbAsGf8?e=5X4sCR "/>
    <n v="46214"/>
    <s v="Se incluye en el procedimiento PC-AD-01 el numeral 5.3 sobre donacionesl"/>
    <n v="1"/>
    <s v="CUMPLIDO"/>
    <m/>
    <m/>
    <m/>
    <m/>
    <m/>
    <s v="EFECTIVO"/>
    <s v="ABIERTO"/>
    <m/>
    <s v=""/>
    <s v=""/>
    <s v=""/>
    <s v=""/>
    <s v=""/>
    <s v=""/>
    <s v=""/>
    <m/>
    <m/>
    <m/>
    <s v="SIN INICIAR"/>
    <s v="EFECTIVO"/>
    <s v="ABIERTO"/>
    <m/>
    <s v=""/>
    <s v=""/>
    <s v=""/>
    <s v=""/>
    <s v=""/>
    <s v=""/>
    <s v=""/>
    <m/>
    <m/>
    <m/>
    <s v="SIN INICIAR"/>
    <s v="EFECTIVO"/>
    <s v="ABIERTO"/>
    <m/>
  </r>
  <r>
    <n v="802"/>
    <x v="2"/>
    <x v="7"/>
    <s v="Subdirección Administrativa y Financiera"/>
    <m/>
    <s v="2025Fin2024H7"/>
    <m/>
    <x v="66"/>
    <x v="457"/>
    <m/>
    <s v="La situación descrita se presenta por deficiencias de control interno contable al elaborar, presentar y publicar las Notas a los estados Financieros con inobservancia por parte de los funcionarios del área contable de las revelaciones cualitativas mínimas que exige el Marco Normativo Contable, las normas de reconocimiento, medición, revelación y presentación de los hechos económicos por parte de las entidades de gobierno y la Resolución 038 de 2024"/>
    <s v="La situación descrita se presenta por deficiencias de control interno contable al elaborar, presentar y publicar las Notas a los estados Financieros con inobservancia por parte de los funcionarios del área contable de las revelaciones cualitativas mínimas que exige el Marco Normativo Contable, las normas de reconocimiento, medición, revelación y presentación de los hechos económicos por parte de las entidades de gobierno y la Resolución 038 de 2024"/>
    <s v="Fortalecer los mecanismos del Control Interno Contable de la DNBC, para garatizar la completitud de la infomación requirida en las Notas a la Estados Financieros"/>
    <s v="GF_AC49"/>
    <s v="Elaborar e implementar lista de chequeo  que contengan lo establecido en la plantilla para la preparación y presentación uniforme de las notas a los estados financieros conforme a las directrices de la Contaduría General de la Nación, para cada vigencia fiscal. "/>
    <s v="Lista de chequeo elaborada e implementada "/>
    <n v="1"/>
    <d v="2026-01-01T00:00:00"/>
    <d v="2026-02-28T00:00:00"/>
    <n v="8.5499999999999989"/>
    <s v="13. Gestión Financiera"/>
    <s v="Auditoria Financiera 2024"/>
    <n v="1"/>
    <s v="Elaborar e implementar lista de chequeo  que contengan lo establecido en la plantilla para la preparación y presentación uniforme de las notas a los estados financieros conforme a las directrices de la Contaduría General de la Nación, para cada vigencia fiscal. "/>
    <s v="https://dnbcgovco-my.sharepoint.com/:f:/g/personal/planeacion_dnbc_gov_co/IgAKPZEalRp3T7O44VwZjBLlARF86VpmllJA36VR9-2qDG8?e=W6XaGX"/>
    <d v="2026-05-11T00:00:00"/>
    <s v="Se incluye lista de chequeo donde participa Coordinador Financiero"/>
    <n v="1"/>
    <x v="2"/>
    <d v="2026-05-29T00:00:00"/>
    <n v="1"/>
    <s v="se evidencia listado de chequeo con fecha de 27/02/2026,  para la elaboracion de las notas en los estados financieros, asi como la revision de los hallazgos de las auditorias externas para su respectivo ajuste."/>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laborar e implementar lista de chequeo  que contengan lo establecido en la plantilla para la preparación y presentación uniforme de las notas a los estados financieros conforme a las directrices de la Contaduría General de la Nación, para cada vigencia fiscal.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803"/>
    <x v="2"/>
    <x v="7"/>
    <s v="Dirección General"/>
    <m/>
    <s v="2025Fin2024H8"/>
    <m/>
    <x v="66"/>
    <x v="458"/>
    <m/>
    <s v="Debilidades en la documentación y seguimiento a la implementación del control que garantice la inclusión de la solicitud de los recursos definidos como fuente de ingresos para el Fondo Nacional de Bomberos, en el Art. 35 Ley 1575 de 2012"/>
    <s v="Debilidades en la documentación y seguimiento a la implementación del control que garantice la inclusión de la solicitud de los recursos definidos como fuente de ingresos para el Fondo Nacional de Bomberos, en el Art. 35 Ley 1575 de 2012"/>
    <s v="Fortalecer los mecanismos de gestión de control y seguimiento sobre los recursos que deben ser aportados al Fondo Nacional de Bomberos, artículo 35 de la ley 1575 de 2012. "/>
    <s v="GF_AC50"/>
    <s v="Elaborar y socializar un procedimiento para la programación presupuestal de la DNBC, en donde se establezca actividades, tiempos y responsables, para garantizar la inclusión de controles que permitan verificar la integridad de la planeación para la solicitud en la asignación de los recursos. "/>
    <s v="Procedimiento aprobado y socializado"/>
    <n v="1"/>
    <d v="2026-01-31T00:00:00"/>
    <d v="2026-02-28T00:00:00"/>
    <n v="4.2"/>
    <s v="13. Gestión Financiera / 01. Planeación Estratégica"/>
    <s v="Auditoria Financiera 2024"/>
    <n v="1"/>
    <s v=" se deja en evidencia el procedimiento PC-PE-05 Programación y seguimiento presupuestal V1 "/>
    <s v="https://dnbcgovco-my.sharepoint.com/:f:/g/personal/planeacion_dnbc_gov_co/IgAKPZEalRp3T7O44VwZjBLlARF86VpmllJA36VR9-2qDG8?e=W6XaGX"/>
    <d v="2026-05-11T00:00:00"/>
    <s v="Se formuló durante el primer trimestre el procedimiento PC-PE-05 Programación y seguimiento presupuestal V1"/>
    <n v="1"/>
    <x v="2"/>
    <d v="2026-05-29T00:00:00"/>
    <n v="1"/>
    <s v="Se evidencia la elaboracion del  procedimiento de la programacion y seguimiento presupuestal PC-PE-05 de fecha 24/02/2026,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 se deja en evidencia el procedimiento PC-PE-05 Programación y seguimiento presupuestal V1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804"/>
    <x v="2"/>
    <x v="7"/>
    <s v="Dirección General"/>
    <m/>
    <s v="2025Fin2024H8"/>
    <m/>
    <x v="66"/>
    <x v="458"/>
    <m/>
    <s v="Debilidades en la documentación y seguimiento a la implementación del control que garantice la inclusión de la solicitud de los recursos definidos como fuente de ingresos para el Fondo Nacional de Bomberos, en el Art. 35 Ley 1575 de 2012"/>
    <s v="Debilidades en la documentación y seguimiento a la implementación del control que garantice la inclusión de la solicitud de los recursos definidos como fuente de ingresos para el Fondo Nacional de Bomberos, en el Art. 35 Ley 1575 de 2012"/>
    <s v="Fortalecer los mecanismos de gestión de control y seguimiento sobre los recursos que deben ser aportados al Fondo Nacional de Bomberos, artículo 35 de la ley 1575 de 2012. "/>
    <s v="PE_A11"/>
    <s v="Presentar para consideración y aprobación el anteproyecto de presupuesto al Comité Directivo, previo a las fechas establecidas por MHCP"/>
    <s v="Acta Comité directivo"/>
    <n v="1"/>
    <d v="2026-03-01T00:00:00"/>
    <d v="2026-03-25T00:00:00"/>
    <n v="3.6"/>
    <s v="01. Planeación Estratégica"/>
    <s v="Auditoria Financiera 2024"/>
    <n v="1"/>
    <s v="En comité del 26 de marzo de 2026, se presentó anteproyecto de presupuesto para validación del comité directivo"/>
    <s v="https://dnbcgovco-my.sharepoint.com/:f:/g/personal/planeacion_dnbc_gov_co/IgAwRNaujcVWS71Oq-WCF_AGAfs5QChUDiIf3u_UJWQL4d4?e=4XXkdM"/>
    <d v="2026-05-11T00:00:00"/>
    <s v="Se evidencia acta de comité directivo"/>
    <n v="1"/>
    <x v="2"/>
    <d v="2026-06-05T00:00:00"/>
    <n v="1"/>
    <s v="Se evidencia que, en el Acta del Comité Institucional de Gestión y Desempeño del 26 de marzo de 2026, se presentó el anteproyecto de presupuesto para su revisión y validación. Por lo anterior, desde la tercera línea de defensa se valida el cumplimiento de la acción correctiva, al encontrarse evidencia acorde con la actividad formulada."/>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n comité del 26 de marzo de 2026, se presentó anteproyecto de presupuesto para validación del comité directivo"/>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 acta de comité directivo"/>
    <n v="1"/>
    <s v="CUMPLIDO"/>
    <d v="2026-08-10T00:00:00"/>
    <m/>
    <m/>
    <m/>
    <m/>
    <s v="EFECTIVO"/>
    <s v="ABIERTO"/>
    <m/>
    <s v=""/>
    <s v=""/>
    <s v=""/>
    <s v=""/>
    <s v=""/>
    <s v=""/>
    <s v=""/>
    <m/>
    <m/>
    <m/>
    <s v="SIN INICIAR"/>
    <s v="EFECTIVO"/>
    <s v="ABIERTO"/>
    <m/>
    <s v=""/>
    <s v=""/>
    <s v=""/>
    <s v=""/>
    <s v=""/>
    <s v=""/>
    <s v=""/>
    <m/>
    <m/>
    <m/>
    <s v="SIN INICIAR"/>
    <s v="EFECTIVO"/>
    <s v="ABIERTO"/>
    <m/>
  </r>
  <r>
    <n v="805"/>
    <x v="2"/>
    <x v="7"/>
    <s v="Dirección General"/>
    <m/>
    <s v="2025Fin2024H9"/>
    <m/>
    <x v="66"/>
    <x v="459"/>
    <m/>
    <s v="El hallazgo se origina por deficiencias en la planeación, programación y seguimiento de las funciones asignadas a la Secretaría Técnica de la Junta Nacional de Bomberos, al no implementar mecanismos formales que aseguren la periodicidad de las sesiones ordinarias, conforme a la normativa vigente, afectando la oportunidad y continuidad en el cumplimiento de sus funciones."/>
    <s v="El hallazgo se origina por deficiencias en la planeación, programación y seguimiento de las funciones asignadas a la Secretaría Técnica de la Junta Nacional de Bomberos, al no implementar mecanismos formales que aseguren la periodicidad de las sesiones ordinarias, conforme a la normativa vigente, afectando la oportunidad y continuidad en el cumplimiento de sus funciones."/>
    <s v="Estructurar e implementar un mecanismo formal de planeación, programación y seguimiento de las funciones de la Secretaría Técnica de la Junta Nacional de Bomberos, que garantice la convocatoria y realización periódica de las sesiones ordinarias conforme a la normativa vigente, asegurando la continuidad y oportunidad en el cumplimiento de sus funciones."/>
    <s v="PE_A12"/>
    <s v="Solicitar trimestralmente al Presidente de la junta nacional de bomberos, la convocatoria en atención a lo establecido en la Artículo 6° del Decreto 352 del 04 de Marzo de 2013"/>
    <s v="Comunicación"/>
    <n v="4"/>
    <d v="2026-01-01T00:00:00"/>
    <d v="2026-12-31T00:00:00"/>
    <n v="54"/>
    <s v="01. Planeación Estratégica"/>
    <s v="Auditoria Financiera 2024"/>
    <n v="0.25"/>
    <s v="Se adjunta convocatoria para primer trimestre de la Junta de bomberos"/>
    <s v="https://dnbcgovco-my.sharepoint.com/:f:/g/personal/planeacion_dnbc_gov_co/IgAwRNaujcVWS71Oq-WCF_AGAfs5QChUDiIf3u_UJWQL4d4?e=4XXkdM"/>
    <d v="2026-05-11T00:00:00"/>
    <s v="Se evidencia convocatoria de primer trimestre 2026 de la junta de bomberos"/>
    <n v="0.25"/>
    <x v="0"/>
    <d v="2026-06-05T00:00:00"/>
    <n v="0.25"/>
    <s v="Se evidencia soporte de la convocatoria correspondiente al primer trimestre de 2026, lo que permite verificar la ejecución parcial de la acción correctiva. No obstante, dado que la actividad tiene una frecuencia trimestral y finaliza en diciembre de 2026, su efectividad deberá evaluarse una vez se cuente con la totalidad de las convocatorias y soportes programados para la vigencia."/>
    <s v="EN EJECUCIÓN"/>
    <s v="No aplica"/>
    <s v="No aplica"/>
    <s v="No aplica"/>
    <n v="0.25"/>
    <s v="Se adjunta convocatoria para primer trimestre de la Junta de bomberos"/>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 convocatoria de primer trimestre 2026 de la junta de bomberos"/>
    <n v="0.25"/>
    <s v="EN EJECUCIÓN"/>
    <d v="2026-08-10T00:00:00"/>
    <m/>
    <m/>
    <m/>
    <m/>
    <s v="EFECTIVO"/>
    <s v="ABIERTO"/>
    <m/>
    <s v=""/>
    <s v=""/>
    <s v=""/>
    <s v=""/>
    <s v=""/>
    <s v=""/>
    <s v=""/>
    <m/>
    <m/>
    <m/>
    <s v="SIN INICIAR"/>
    <s v="EFECTIVO"/>
    <s v="ABIERTO"/>
    <m/>
    <s v=""/>
    <s v=""/>
    <s v=""/>
    <s v=""/>
    <s v=""/>
    <s v=""/>
    <s v=""/>
    <m/>
    <m/>
    <m/>
    <s v="SIN INICIAR"/>
    <s v="EFECTIVO"/>
    <s v="ABIERTO"/>
    <m/>
  </r>
  <r>
    <n v="806"/>
    <x v="2"/>
    <x v="7"/>
    <s v="Dirección General"/>
    <m/>
    <s v="2025Fin2024H10"/>
    <m/>
    <x v="66"/>
    <x v="460"/>
    <m/>
    <s v="Debilidades en la gestión administrativa de la Dirección Nacional de Bomberos de Colombia - DNBC, y en los mecanismos de control interno implementados por la Entidad para dar cumplimiento a los plazos establecidos para la presentación del anteproyecto de presupuesto conforme con lo dispuesto en el artículo 2.8.1.3.1 del Decreto 1068 de 2015 y criterios establecidos en la Circular 010 del 23 de febrero de 2023, expedida por el Ministerio de Hacienda y Crédito Público."/>
    <s v="Debilidades en la gestión administrativa de la Dirección Nacional de Bomberos de Colombia - DNBC, y en los mecanismos de control interno implementados por la Entidad para dar cumplimiento a los plazos establecidos para la presentación del anteproyecto de presupuesto conforme con lo dispuesto en el artículo 2.8.1.3.1 del Decreto 1068 de 2015 y criterios establecidos en la Circular 010 del 23 de febrero de 2023, expedida por el Ministerio de Hacienda y Crédito Público."/>
    <s v="Fortalecer mecanismos de control para dar cumplimiento a los plazos establecidos para la presentación del anteproyecto de presupuesto conforme con lo dispuesto en el artículo 2.8.1.3.1 del Decreto 1068 de 2015 y criterios establecidos en la Circular 010 del 23 de febrero de 2023, expedida por el Ministerio de Hacienda y Crédito Público."/>
    <s v="GF_AC50"/>
    <s v="Elaborar y socializar un procedimiento para la programación presupuestal de la DNBC, en donde se establezca actividades, tiempos y responsables, para garantizar la inclusión de controles que permitan verificar la integridad de la planeación para la solicitud en la asignación de los recursos. "/>
    <s v="Procedimiento aprobado y socializado"/>
    <n v="1"/>
    <d v="2026-01-31T00:00:00"/>
    <d v="2026-02-28T00:00:00"/>
    <n v="4.2"/>
    <s v="13. Gestión Financiera"/>
    <s v="Auditoria Financiera 2024"/>
    <n v="1"/>
    <s v=" se deja en evidencia el procedimiento PC-PE-05 Programación y seguimiento presupuestal V1 "/>
    <s v="https://dnbcgovco-my.sharepoint.com/:f:/g/personal/planeacion_dnbc_gov_co/IgAKPZEalRp3T7O44VwZjBLlARF86VpmllJA36VR9-2qDG8?e=W6XaGX"/>
    <d v="2026-05-11T00:00:00"/>
    <s v="Se formuló durante el primer trimestre el procedimiento PC-PE-05 Programación y seguimiento presupuestal V1"/>
    <n v="1"/>
    <x v="2"/>
    <d v="2026-05-29T00:00:00"/>
    <n v="1"/>
    <s v="se evidencia elaboracion de procedimiento de programacion y segumiento presupuestal PC-FE-05  de fecha vigente 24/02/2026"/>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 se deja en evidencia el procedimiento PC-PE-05 Programación y seguimiento presupuestal V1 "/>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807"/>
    <x v="2"/>
    <x v="7"/>
    <s v="Dirección General"/>
    <m/>
    <s v="2025Fin2024H10"/>
    <m/>
    <x v="66"/>
    <x v="460"/>
    <m/>
    <s v="Debilidades en la gestión administrativa de la Dirección Nacional de Bomberos de Colombia - DNBC, y en los mecanismos de control interno implementados por la Entidad para dar cumplimiento a los plazos establecidos para la presentación del anteproyecto de presupuesto conforme con lo dispuesto en el artículo 2.8.1.3.1 del Decreto 1068 de 2015 y criterios establecidos en la Circular 010 del 23 de febrero de 2023, expedida por el Ministerio de Hacienda y Crédito Público."/>
    <s v="Debilidades en la gestión administrativa de la Dirección Nacional de Bomberos de Colombia - DNBC, y en los mecanismos de control interno implementados por la Entidad para dar cumplimiento a los plazos establecidos para la presentación del anteproyecto de presupuesto conforme con lo dispuesto en el artículo 2.8.1.3.1 del Decreto 1068 de 2015 y criterios establecidos en la Circular 010 del 23 de febrero de 2023, expedida por el Ministerio de Hacienda y Crédito Público."/>
    <s v="Fortalecer mecanismos de control para dar cumplimiento a los plazos establecidos para la presentación del anteproyecto de presupuesto conforme con lo dispuesto en el artículo 2.8.1.3.1 del Decreto 1068 de 2015 y criterios establecidos en la Circular 010 del 23 de febrero de 2023, expedida por el Ministerio de Hacienda y Crédito Público."/>
    <s v="PE_A13"/>
    <s v="Automatizar el recordatorio de fecha de presentación y envio de Anteproyecto"/>
    <s v="Correo electronico que incluye fechas"/>
    <n v="1"/>
    <d v="2026-03-16T00:00:00"/>
    <d v="2026-03-27T00:00:00"/>
    <n v="1.65"/>
    <s v="01. Planeación Estratégica"/>
    <s v="Auditoria Financiera 2024"/>
    <n v="1"/>
    <s v="Se incluye en procedimiento fechas establecidas para la presentación del anteproyecto de presupuesto"/>
    <s v="https://dnbcgovco-my.sharepoint.com/:f:/g/personal/planeacion_dnbc_gov_co/IgAwRNaujcVWS71Oq-WCF_AGAfs5QChUDiIf3u_UJWQL4d4?e=4XXkdM"/>
    <d v="2026-05-11T00:00:00"/>
    <s v="Se evidencia tiempos en el procedimiento de programación presupuestal"/>
    <n v="1"/>
    <x v="2"/>
    <d v="2026-06-05T00:00:00"/>
    <n v="1"/>
    <s v="Se evidencia la inclusión de controles relacionados con la programación y seguimiento de las actividades presupuestales dentro del procedimiento institucional; sin embargo, no se aportan soportes que permitan verificar la implementación de un mecanismo automatizado para el recordatorio de las fechas de presentación y envío del anteproyecto de presupuesto, conforme a la acción correctiva formulada."/>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incluye en procedimiento fechas establecidas para la presentación del anteproyecto de presupuesto"/>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 tiempos en el procedimiento de programación presupuestal"/>
    <n v="1"/>
    <s v="CUMPLIDO"/>
    <d v="2026-08-10T00:00:00"/>
    <m/>
    <m/>
    <m/>
    <m/>
    <s v="EFECTIVO"/>
    <s v="ABIERTO"/>
    <m/>
    <s v=""/>
    <s v=""/>
    <s v=""/>
    <s v=""/>
    <s v=""/>
    <s v=""/>
    <s v=""/>
    <m/>
    <m/>
    <m/>
    <s v="SIN INICIAR"/>
    <s v="EFECTIVO"/>
    <s v="ABIERTO"/>
    <m/>
    <s v=""/>
    <s v=""/>
    <s v=""/>
    <s v=""/>
    <s v=""/>
    <s v=""/>
    <s v=""/>
    <m/>
    <m/>
    <m/>
    <s v="SIN INICIAR"/>
    <s v="EFECTIVO"/>
    <s v="ABIERTO"/>
    <m/>
  </r>
  <r>
    <n v="808"/>
    <x v="2"/>
    <x v="7"/>
    <s v="Subdirección Administrativa y Financiera"/>
    <m/>
    <s v="2025Fin2024H11"/>
    <m/>
    <x v="66"/>
    <x v="461"/>
    <s v="GOBIERNO DIGITAL"/>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Diseñar e implementar un sistema integrado de información que articule a la DNBC con los entes territoriales, incorporando mecanismos de seguimiento y validación de datos sobre cuerpos de bomberos, cobertura e inversión de recursos, con el fin de fortalecer la coordinación interinstitucional, la planeación, el control de resultados y el cumplimiento de las funciones misionales."/>
    <s v="TI_AC35"/>
    <s v="Desarrollar acciones encaminadas a la actualización y mejoramiento del sistema de información Registro único nacional de estadísticas RUE 2.0"/>
    <s v="Expediente Documental"/>
    <n v="1"/>
    <d v="2026-01-01T00:00:00"/>
    <d v="2026-03-31T00:00:00"/>
    <n v="13.5"/>
    <s v="18. Gestión de Tecnología e Informática / 07. Coordinación Operativa"/>
    <s v="Auditoria Financiera 2024"/>
    <n v="1"/>
    <s v="Se adjunta expediente documental que soporta acciones encaminadas al mejoramiento del Sistema de Información RUE 2.0, evidenciando avances en actualización funcional, parametrización, arquitectura, generación de reportes e implementación de mejoras identificadas."/>
    <s v="https://dnbcgovco-my.sharepoint.com/:f:/g/personal/planeacion_dnbc_gov_co/IgBx92YBq26rRIJLL5Vbj3RRAVNouU3GXCuU37nZSwWMFAc?e=1rDc0W"/>
    <d v="2026-05-11T00:00:00"/>
    <s v="Se adjunta formato de necesidad de RUE 2.0"/>
    <n v="0.5"/>
    <x v="1"/>
    <d v="2026-06-05T00:00:00"/>
    <n v="0.5"/>
    <s v="Se evidencia que la Subdirección Administrativa y Financiera aportó como soporte el borrador del Plan Estratégico de Tecnologías de la Información (PETI) 2026 y el documento de necesidad para el desarrollo e implementación del proyecto RUE 2.0, en los cuales se identifican componentes asociados a la arquitectura de negocio, información, aplicaciones y tecnología, así como la definición de capacidades tecnológicas, interoperabilidad y necesidades institucionales para la prestación de servicios. No obstante, la evidencia presentada corresponde principalmente a documentos de planeación y formulación, por lo que no permite verificar de manera integral la implementación de una estrategia de Arquitectura Empresarial formalmente adoptada, socializada e implementada conforme a la acción correctiva establecida. En consecuencia, se evidencia un avance parcial en el cumplimiento de la acción y se recomienda formalizar la estrategia de Arquitectura Empresarial, definir su hoja de ruta de implementación y generar los soportes que permitan evidenciar su ejecución y seguimiento institucional."/>
    <s v="VENCIDA"/>
    <s v="No aplica"/>
    <s v="No aplica"/>
    <s v="No aplica"/>
    <n v="0"/>
    <s v="Sin reporte de información por parte de la primera linea de defensa"/>
    <n v="0"/>
    <n v="46214"/>
    <s v="En el primer trimestre se adjuntó formato de necesidad de RUE 2.0. Segundo trimestre no se reporta información"/>
    <n v="0.5"/>
    <s v="VENCIDO"/>
    <m/>
    <m/>
    <m/>
    <m/>
    <m/>
    <s v="EFECTIVO"/>
    <s v="ABIERTO"/>
    <m/>
    <s v=""/>
    <s v=""/>
    <s v=""/>
    <s v=""/>
    <s v=""/>
    <s v=""/>
    <s v=""/>
    <m/>
    <m/>
    <m/>
    <s v="SIN INICIAR"/>
    <s v="EFECTIVO"/>
    <s v="ABIERTO"/>
    <m/>
    <s v=""/>
    <s v=""/>
    <s v=""/>
    <s v=""/>
    <s v=""/>
    <s v=""/>
    <s v=""/>
    <m/>
    <m/>
    <m/>
    <s v="SIN INICIAR"/>
    <s v="EFECTIVO"/>
    <s v="ABIERTO"/>
    <m/>
  </r>
  <r>
    <n v="809"/>
    <x v="2"/>
    <x v="7"/>
    <s v="Subdirección estrategica"/>
    <m/>
    <s v="2025Fin2024H11"/>
    <m/>
    <x v="66"/>
    <x v="461"/>
    <s v="GESTIÓN DEL CONOCIMIENTO Y LA INNOVACIÓN"/>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Diseñar e implementar un sistema integrado de información que articule a la DNBC con los entes territoriales, incorporando mecanismos de seguimiento y validación de datos sobre cuerpos de bomberos, cobertura e inversión de recursos, con el fin de fortalecer la coordinación interinstitucional, la planeación, el control de resultados y el cumplimiento de las funciones misionales."/>
    <s v="OP_A1"/>
    <s v="Generar un reporte trimestral por parte del proceso de coordinación operativa con la información actualizada de los municipios que no cuenten con cuerpos de bomberos para que sea remitida al proceso de FANO   "/>
    <s v="Reporte de municipios que no cuentan con Cuerpos de Bomberos"/>
    <n v="4"/>
    <d v="2026-01-01T00:00:00"/>
    <d v="2026-12-31T00:00:00"/>
    <n v="54"/>
    <s v="07. Coordinación Operativa"/>
    <s v="Auditoria Financiera 2024"/>
    <n v="0"/>
    <n v="0"/>
    <n v="0"/>
    <d v="2026-05-11T00:00:00"/>
    <s v="No se registra seguimiento"/>
    <n v="0"/>
    <x v="0"/>
    <d v="2026-06-05T00:00:00"/>
    <n v="0"/>
    <s v="No fue posible identificar evidencias para el presente período de análisis"/>
    <s v="SIN INICIAR"/>
    <s v="No aplica"/>
    <s v="No aplica"/>
    <s v="No aplica"/>
    <n v="1"/>
    <s v="El proceso de Coordinación Operativo genero 2 reportes en el semestre con la relación de los municipios que no cuentan con cuerpos de bomberos. Información que fue entregada mediante correo electrónico al proceso de FANO"/>
    <s v="https://dnbcgovco-my.sharepoint.com/:f:/g/personal/planeacion_dnbc_gov_co/IgBI75syXqmDSIpsIlxhX0gwAeIkYx6Yah9IOoTq7q0oThY?e=ljipXu"/>
    <n v="46213"/>
    <s v="Se evidencian dos reportes del mes de abirl y del mes de junio "/>
    <n v="0.5"/>
    <s v="EN EJECUCIÓN"/>
    <m/>
    <m/>
    <m/>
    <m/>
    <m/>
    <s v="EFECTIVO"/>
    <s v="ABIERTO"/>
    <m/>
    <s v=""/>
    <s v=""/>
    <s v=""/>
    <s v=""/>
    <s v=""/>
    <s v=""/>
    <s v=""/>
    <m/>
    <m/>
    <m/>
    <s v="SIN INICIAR"/>
    <s v="EFECTIVO"/>
    <s v="ABIERTO"/>
    <m/>
    <s v=""/>
    <s v=""/>
    <s v=""/>
    <s v=""/>
    <s v=""/>
    <s v=""/>
    <s v=""/>
    <m/>
    <m/>
    <m/>
    <s v="SIN INICIAR"/>
    <s v="EFECTIVO"/>
    <s v="ABIERTO"/>
    <m/>
  </r>
  <r>
    <n v="810"/>
    <x v="2"/>
    <x v="7"/>
    <s v="Subdirección estrategica"/>
    <m/>
    <s v="2025Fin2024H11"/>
    <m/>
    <x v="66"/>
    <x v="461"/>
    <m/>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Diseñar e implementar un sistema integrado de información que articule a la DNBC con los entes territoriales, incorporando mecanismos de seguimiento y validación de datos sobre cuerpos de bomberos, cobertura e inversión de recursos, con el fin de fortalecer la coordinación interinstitucional, la planeación, el control de resultados y el cumplimiento de las funciones misionales."/>
    <s v="NO_AC1"/>
    <s v="Realizar mesas de trabajo para crear alianzas estratégicas con entes de control, para garantizar la prestación del servicio público esencial."/>
    <s v="Mesas de trabajo"/>
    <n v="3"/>
    <d v="2026-04-01T00:00:00"/>
    <d v="2026-12-31T00:00:00"/>
    <n v="40.5"/>
    <s v="06. Formulación, actualización y acompañamiento Normativo y OPERATIVO"/>
    <s v="Auditoria Financiera 2024"/>
    <n v="0"/>
    <n v="0"/>
    <n v="0"/>
    <d v="2026-05-11T00:00:00"/>
    <s v="No se evidencia seguimiento"/>
    <n v="0"/>
    <x v="0"/>
    <d v="2026-06-07T00:00:00"/>
    <n v="0"/>
    <s v="No fue posible identificar evidencias para el presente período de análisis"/>
    <s v="SIN INICIAR"/>
    <s v="No aplica"/>
    <s v="No aplica"/>
    <s v="No aplica"/>
    <n v="1"/>
    <s v=" En el periodo a reportar, se realizaron tres mesas de trabajo con la procuraduria General de la Nación, en el marco de una alianza estratégica orientada a la construcción del borrador de modificación de la Ley 1575 de 2012, con el propósito de fortalecer el marco normativo relacionado con la prestación del servicio público esencial de gestión integral del riesgo contra incendios, los preparativos y atención de rescates en todas sus modalidades y la atención de incidentes con materiales peligrosos._x000a_Las mesas de trabajo fueron desarrolladas de manera asincrónica, razón por la cual no se suscribieron listas de asistencia. Como resultado de estos espacios técnicos e interinstitucionales, se consolidó un borrador del proyecto de modificación de la Ley 1575 de 2012._x000a_Las reuniones se realizaron en atención a las citaciones efectuadas por la Procuraduría General de la Nación, en las cuales la Dirección Nacional de Bomberos de Colombia participó a través de la representación del asesor juridico de la entidad. "/>
    <s v="https://dnbcgovco-my.sharepoint.com/shared?id=%2Fpersonal%2Fplaneacion%5Fdnbc%5Fgov%5Fco%2FDocuments%2FDocumentos%20SIGE%2F6%2E%20Planes%2FPLAN%20DE%20MEJORA%2F2026%2F02%2E%20Seguimiento%20Segundo%20Trimestre%2F06%2E%20Formulaci%C3%B3n%2C%20actualizaci%C3%B3n%20y%20acompa%C3%B1amiento%20Normativo%20y%20OPERATIVO&amp;listurl=%2Fpersonal%2Fplaneacion%5Fdnbc%5Fgov%5Fco%2FDocuments&amp;viewid=efb70791%2Db8ab%2D49e7%2Db552%2Dd3d4cbe976b9&amp;ct=1783091396728&amp;or=OWA%2DNT%2DMail&amp;ga=1"/>
    <n v="46213"/>
    <s v="Se evidencian documentos de citación a reunión para dos mesas de trabajo"/>
    <n v="0.66"/>
    <s v="EN EJECUCIÓN"/>
    <m/>
    <m/>
    <m/>
    <m/>
    <m/>
    <s v="EFECTIVO"/>
    <s v="ABIERTO"/>
    <m/>
    <s v=""/>
    <s v=""/>
    <s v=""/>
    <s v=""/>
    <s v=""/>
    <s v=""/>
    <s v=""/>
    <m/>
    <m/>
    <m/>
    <s v="SIN INICIAR"/>
    <s v="EFECTIVO"/>
    <s v="ABIERTO"/>
    <m/>
    <s v=""/>
    <s v=""/>
    <s v=""/>
    <s v=""/>
    <s v=""/>
    <s v=""/>
    <s v=""/>
    <m/>
    <m/>
    <m/>
    <s v="SIN INICIAR"/>
    <s v="EFECTIVO"/>
    <s v="ABIERTO"/>
    <m/>
  </r>
  <r>
    <n v="811"/>
    <x v="2"/>
    <x v="7"/>
    <s v="Subdirección estrategica"/>
    <m/>
    <s v="2025Fin2024H11"/>
    <m/>
    <x v="66"/>
    <x v="461"/>
    <m/>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Diseñar e implementar un sistema integrado de información que articule a la DNBC con los entes territoriales, incorporando mecanismos de seguimiento y validación de datos sobre cuerpos de bomberos, cobertura e inversión de recursos, con el fin de fortalecer la coordinación interinstitucional, la planeación, el control de resultados y el cumplimiento de las funciones misionales."/>
    <s v="NO_AC2"/>
    <s v="Realizar acompañamiento y capacitación a los municipios que no cuentan con cuerpo de bomberos para promover la cobertura y efectividad del servicio público esencial"/>
    <s v="Lista de Asistencia y anexos"/>
    <n v="40"/>
    <d v="2026-01-01T00:00:00"/>
    <d v="2026-12-31T00:00:00"/>
    <n v="54"/>
    <s v="06. Formulación, actualización y acompañamiento Normativo y OPERATIVO"/>
    <s v="Auditoria Financiera 2024"/>
    <n v="0"/>
    <n v="0"/>
    <n v="0"/>
    <d v="2026-05-11T00:00:00"/>
    <s v="No se evidencia seguimiento"/>
    <n v="0"/>
    <x v="0"/>
    <d v="2026-06-07T00:00:00"/>
    <n v="0"/>
    <s v="No fue posible identificar evidencias para el presente período de análisis"/>
    <s v="SIN INICIAR"/>
    <s v="No aplica"/>
    <s v="No aplica"/>
    <s v="No aplica"/>
    <n v="0"/>
    <s v="De acuerdo con los informes presentados por el proceso de coordinación opeativa se estan planificando las asesorías a entes territoriales"/>
    <s v="https://dnbcgovco-my.sharepoint.com/:f:/g/personal/planeacion_dnbc_gov_co/IgDycETs-WGhS5aAfYxCltKCAc0Z_U9wpPx-AgQEl-J04hw?e=lhUL6m"/>
    <n v="46213"/>
    <s v="No se encuentran evidencias de monitoreo"/>
    <n v="0"/>
    <s v="EN EJECUCIÓN"/>
    <m/>
    <m/>
    <m/>
    <m/>
    <m/>
    <s v="EFECTIVO"/>
    <s v="ABIERTO"/>
    <m/>
    <s v=""/>
    <s v=""/>
    <s v=""/>
    <s v=""/>
    <s v=""/>
    <s v=""/>
    <s v=""/>
    <m/>
    <m/>
    <m/>
    <s v="SIN INICIAR"/>
    <s v="EFECTIVO"/>
    <s v="ABIERTO"/>
    <m/>
    <s v=""/>
    <s v=""/>
    <s v=""/>
    <s v=""/>
    <s v=""/>
    <s v=""/>
    <s v=""/>
    <m/>
    <m/>
    <m/>
    <s v="SIN INICIAR"/>
    <s v="EFECTIVO"/>
    <s v="ABIERTO"/>
    <m/>
  </r>
  <r>
    <n v="812"/>
    <x v="2"/>
    <x v="7"/>
    <s v="Subdirección Estratégica y de Coordinación Bomberil"/>
    <m/>
    <s v="2025Fin2024H11"/>
    <m/>
    <x v="66"/>
    <x v="461"/>
    <m/>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Diseñar e implementar un sistema integrado de información que articule a la DNBC con los entes territoriales, incorporando mecanismos de seguimiento y validación de datos sobre cuerpos de bomberos, cobertura e inversión de recursos, con el fin de fortalecer la coordinación interinstitucional, la planeación, el control de resultados y el cumplimiento de las funciones misionales."/>
    <s v="SE_AC02"/>
    <s v="Analizar en el marco del comité técnico los criterios de priorización para los municipios que tienen menos de 20000 habitantes "/>
    <s v="Acta Comité Técnico según realizadas en la vigencia"/>
    <n v="100"/>
    <d v="2026-01-01T00:00:00"/>
    <d v="2026-12-31T00:00:00"/>
    <n v="54"/>
    <s v="00. Subdirección Estretegica y de Coordinación Bomberil"/>
    <s v="Auditoria Financiera 2024"/>
    <n v="0"/>
    <n v="0"/>
    <n v="0"/>
    <d v="2026-05-11T00:00:00"/>
    <s v="No se registra seguimiento"/>
    <n v="0"/>
    <x v="0"/>
    <d v="2026-06-08T00:00:00"/>
    <n v="0"/>
    <s v="No fue posible identificar evidencias para el presente período de análisis"/>
    <s v="SIN INICIAR"/>
    <s v="No aplica"/>
    <s v="No aplica"/>
    <s v="No aplica"/>
    <n v="0.5"/>
    <s v="En el primer semestre se realizó trabajo de revisión de solicitudes y de criterios técnicos para regionalizar el fortalecimiento entregado a la fecha de corte de este informe, el acta se encuentra en proceso de construcción, para revisión y fima de quienes hacen parte del comité técnico e intervinieron en el proceso"/>
    <s v="pendiente"/>
    <n v="46213"/>
    <s v="No se encuentran evidencias de monitoreo"/>
    <n v="0"/>
    <s v="EN EJECUCIÓN"/>
    <d v="2026-08-14T00:00:00"/>
    <n v="0"/>
    <s v="No fue posible identificar evidencias para el presente período de análisis"/>
    <s v="SIN INICIAR"/>
    <m/>
    <s v="EFECTIVO"/>
    <s v="ABIERTO"/>
    <m/>
    <s v=""/>
    <s v=""/>
    <s v=""/>
    <s v=""/>
    <s v=""/>
    <s v=""/>
    <s v=""/>
    <m/>
    <m/>
    <m/>
    <s v="SIN INICIAR"/>
    <s v="EFECTIVO"/>
    <s v="ABIERTO"/>
    <m/>
    <s v=""/>
    <s v=""/>
    <s v=""/>
    <s v=""/>
    <s v=""/>
    <s v=""/>
    <s v=""/>
    <m/>
    <m/>
    <m/>
    <s v="SIN INICIAR"/>
    <s v="EFECTIVO"/>
    <s v="ABIERTO"/>
    <m/>
  </r>
  <r>
    <n v="813"/>
    <x v="2"/>
    <x v="7"/>
    <s v="Subdirección estrategica"/>
    <m/>
    <s v="2025Fin2024H11"/>
    <m/>
    <x v="66"/>
    <x v="461"/>
    <m/>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Diseñar e implementar un sistema integrado de información que articule a la DNBC con los entes territoriales, incorporando mecanismos de seguimiento y validación de datos sobre cuerpos de bomberos, cobertura e inversión de recursos, con el fin de fortalecer la coordinación interinstitucional, la planeación, el control de resultados y el cumplimiento de las funciones misionales."/>
    <s v="NO_AC3"/>
    <s v="Integrar el proceso de  Inspección Vigilancia y Control al proceso de  Formulación Actualización Acompañamiento Normativo y Operativo "/>
    <s v="Caracterización, procedimientos y formatos relacionados con en el procesoel Inspección Vigilancia y Control. Aprobados y Socializados"/>
    <n v="1"/>
    <d v="2026-01-01T00:00:00"/>
    <d v="2026-06-30T00:00:00"/>
    <n v="26.85"/>
    <s v="06. Formulación, actualización y acompañamiento Normativo y OPERATIVO"/>
    <s v="Auditoria Financiera 2024"/>
    <n v="1"/>
    <s v="Se realizó un ajuste completo de la caracterización del proceso de Formulación, Actualización, Acompañamiento Normativo y Operativo FANO enfocándose en la incorporación del proceso de IVC en fecha 19 de noviembre de 2025 _x000a_"/>
    <s v="https://dnbcgovco-my.sharepoint.com/personal/planeacion_dnbc_gov_co/_layouts/15/onedrive.aspx?id=%2Fpersonal%2Fplaneacion%5Fdnbc%5Fgov%5Fco%2FDocuments%2FDocumentos%20SIGE%2F6%2E%20Planes%2FPLAN%20DE%20MEJORA%2F2026%2F01%2E%20Seguimiento%20Primer%20Trimestre%2F06%2E%20Formulaci%C3%B3n%2C%20actualizaci%C3%B3n%20y%20acompa%C3%B1amiento%20Normativo%20y%20OPERATIVO%2FNO%5FAC3&amp;viewid=efb70791%2Db8ab%2D49e7%2Db552%2Dd3d4cbe976b9&amp;ct=1776869438927&amp;or=OWA%2DNT%2DMail"/>
    <d v="2026-05-11T00:00:00"/>
    <s v="Se evidencia la actualización de la caracterización en el mes de noviembre de 2025"/>
    <n v="1"/>
    <x v="2"/>
    <d v="2026-06-07T00:00:00"/>
    <n v="1"/>
    <s v="Se recomienda realizar monitoreo periódico a la implementación de la caracterización actualizada, verificando que los procedimientos, formatos y demás instrumentos asociados al proceso de Inspección, Vigilancia y Control se encuentren debidamente articulados, socializados y aplicados por los responsables del proceso, con el fin de garantizar la efectividad de los controles implementados."/>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CUMPLIDO"/>
    <n v="0"/>
    <n v="46213"/>
    <s v="Se evidencia la actualización de la caracterización en el mes de noviembre de 2025. Cumplido durante primer trimestre 2026"/>
    <n v="1"/>
    <s v="CUMPLIDO"/>
    <m/>
    <m/>
    <m/>
    <m/>
    <m/>
    <s v="EFECTIVO"/>
    <s v="ABIERTO"/>
    <m/>
    <s v=""/>
    <s v=""/>
    <s v=""/>
    <s v=""/>
    <s v=""/>
    <s v=""/>
    <s v=""/>
    <m/>
    <m/>
    <m/>
    <s v="SIN INICIAR"/>
    <s v="EFECTIVO"/>
    <s v="ABIERTO"/>
    <m/>
    <s v=""/>
    <s v=""/>
    <s v=""/>
    <s v=""/>
    <s v=""/>
    <s v=""/>
    <s v=""/>
    <m/>
    <m/>
    <m/>
    <s v="SIN INICIAR"/>
    <s v="EFECTIVO"/>
    <s v="ABIERTO"/>
    <m/>
  </r>
  <r>
    <n v="814"/>
    <x v="2"/>
    <x v="7"/>
    <s v="Subdirección estrategica"/>
    <m/>
    <s v="2025Fin2024H11"/>
    <m/>
    <x v="66"/>
    <x v="461"/>
    <m/>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Diseñar e implementar un sistema integrado de información que articule a la DNBC con los entes territoriales, incorporando mecanismos de seguimiento y validación de datos sobre cuerpos de bomberos, cobertura e inversión de recursos, con el fin de fortalecer la coordinación interinstitucional, la planeación, el control de resultados y el cumplimiento de las funciones misionales."/>
    <s v="NO_AC4"/>
    <s v="Revisar y actualizar los actos administrativos de los procesos misionales de a DNBC"/>
    <s v="Derogación de la Resolución No. 141 del 2017"/>
    <n v="1"/>
    <d v="2026-01-01T00:00:00"/>
    <d v="2026-03-31T00:00:00"/>
    <n v="13.5"/>
    <s v="06. Formulación, actualización y acompañamiento Normativo y OPERATIVO"/>
    <s v="Auditoria Financiera 2024"/>
    <n v="1"/>
    <s v="Se realizó la resolución 46 del 31 de marzo de 2026,  mediante el cual se dispone la derogatoria de la Resolución No. 141 de 2017, en el marco de la revisión y actualización de los procesos misionales de la DNBC, el mismo  establece el protocolo para las visitas de Inspección, Vigilancia y Control, definiendo las condiciones mínimas de operatividad conforme a criterios jurídicos, técnicos y operativos"/>
    <s v="https://dnbcgovco-my.sharepoint.com/personal/planeacion_dnbc_gov_co/_layouts/15/onedrive.aspx?id=%2Fpersonal%2Fplaneacion%5Fdnbc%5Fgov%5Fco%2FDocuments%2FDocumentos%20SIGE%2F6%2E%20Planes%2FPLAN%20DE%20MEJORA%2F2026%2F01%2E%20Seguimiento%20Primer%20Trimestre%2F06%2E%20Formulaci%C3%B3n%2C%20actualizaci%C3%B3n%20y%20acompa%C3%B1amiento%20Normativo%20y%20OPERATIVO%2FNO%5FAC4&amp;viewid=efb70791%2Db8ab%2D49e7%2Db552%2Dd3d4cbe976b9&amp;ct=1776869438927&amp;or=OWA%2DNT%2DMail"/>
    <d v="2026-05-11T00:00:00"/>
    <s v="Se evidencia acto administrativo para definición de nuevo proceso de inspección y vigilancia"/>
    <n v="1"/>
    <x v="2"/>
    <d v="2026-06-07T00:00:00"/>
    <n v="1"/>
    <s v="Se evidencia la expedición de la Resolución No. 046 del 31 de marzo de 2026, mediante la cual se derogó la Resolución No. 141 de 2017, en el marco de la revisión y actualización de los actos administrativos asociados a los procesos misionales de la Dirección Nacional de Bomberos de Colombia. La evidencia aportada permite verificar la actualización normativa relacionada con las actividades de Inspección, Vigilancia y Control, incorporando criterios jurídicos, técnicos y operativos para el desarrollo de dichas funciones. En consecuencia, se valida el cumplimiento de la acción correctiva formulada y el fortalecimiento del marco normativo aplicable a los procesos misionales de la Entidad."/>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CUMPLIDO"/>
    <n v="0"/>
    <n v="46213"/>
    <s v="Se evidencia acto administrativo para definición de nuevo proceso de inspección y vigilanciaCumplido durante primer trimestre 2026"/>
    <n v="1"/>
    <s v="CUMPLIDO"/>
    <m/>
    <m/>
    <m/>
    <m/>
    <m/>
    <s v="EFECTIVO"/>
    <s v="ABIERTO"/>
    <m/>
    <s v=""/>
    <s v=""/>
    <s v=""/>
    <s v=""/>
    <s v=""/>
    <s v=""/>
    <s v=""/>
    <m/>
    <m/>
    <m/>
    <s v="SIN INICIAR"/>
    <s v="EFECTIVO"/>
    <s v="ABIERTO"/>
    <m/>
    <s v=""/>
    <s v=""/>
    <s v=""/>
    <s v=""/>
    <s v=""/>
    <s v=""/>
    <s v=""/>
    <m/>
    <m/>
    <m/>
    <s v="SIN INICIAR"/>
    <s v="EFECTIVO"/>
    <s v="ABIERTO"/>
    <m/>
  </r>
  <r>
    <n v="815"/>
    <x v="2"/>
    <x v="7"/>
    <s v="Subdirección estrategica"/>
    <m/>
    <s v="2025Fin2024H11"/>
    <m/>
    <x v="66"/>
    <x v="461"/>
    <s v="GESTIÓN DEL CONOCIMIENTO Y LA INNOVACIÓN"/>
    <s v="9. La DNBC no cuenta con un sistema de seguimiento y control que permita identificar de manera detallada la inversión de los recursos recaudados por el Fondo Nacional de Bomberos. La información que presenta la entidad es general y no discrimina los proyectos, beneficiarios ni montos asignados por cada cuerpo de bomberos, lo que limita su verificación en cuanto a los beneficiarios finales. "/>
    <s v="9. La DNBC no cuenta con un sistema de seguimiento y control que permita identificar de manera detallada la inversión de los recursos recaudados por el Fondo Nacional de Bomberos. La información que presenta la entidad es general y no discrimina los proyectos, beneficiarios ni montos asignados por cada cuerpo de bomberos, lo que limita su verificación en cuanto a los beneficiarios finales. "/>
    <s v="Diseñar e implementar un sistema integrado de información que articule a la DNBC con los entes territoriales, incorporando mecanismos de seguimiento y validación de datos sobre cuerpos de bomberos, cobertura e inversión de recursos, con el fin de fortalecer la coordinación interinstitucional, la planeación, el control de resultados y el cumplimiento de las funciones misionales."/>
    <s v="FB_AC27"/>
    <s v="Diseñar una matriz estandarizada de seguimiento a la inversión que permita discriminar recursos por Cuerpo de Bomberos y Proyecto"/>
    <s v="Matriz diseñada y actualizada"/>
    <n v="1"/>
    <d v="2026-01-01T00:00:00"/>
    <d v="2026-03-31T00:00:00"/>
    <n v="13.5"/>
    <s v="08. Fortalecimiento Bomberil "/>
    <s v="Auditoria Financiera 2024"/>
    <n v="1"/>
    <s v="Matríz Fortalecimiento estandarizada de seguimiento a la inversión que permita discriminar recursos por Cuerpo de Bomberos y Proyecto"/>
    <s v="https://dnbcgovco-my.sharepoint.com/:f:/g/personal/planeacion_dnbc_gov_co/IgDXNHpy7oLsTo_k1pBYTEA_AXkQuekeDuYRfMOd3hOKrho?e=FZVMrN"/>
    <d v="2026-05-11T00:00:00"/>
    <s v="Se evidencia matriz diligenciada. Se sugiere dejar evidencia de socialización con lider de proceso"/>
    <n v="1"/>
    <x v="2"/>
    <d v="2026-06-08T00:00:00"/>
    <n v="0"/>
    <s v="No se evidencian soportes que permitan verificar el diseño, implementación o actualización de la matriz estandarizada de seguimiento a la inversión que discrimine los recursos asignados por cuerpo de bomberos y proyecto, conforme a la acción correctiva formulada. En consecuencia, desde la tercera línea de defensa no es posible validar avances en la ejecución de la actividad ni determinar el cumplimiento de los compromisos establecidos para subsanar el hallazgo identificado. Se recomienda diseñar e implementar la matriz definida en el plan de mejoramiento, incorporando información detallada sobre proyectos, cuerpos de bomberos beneficiarios, montos asignados, estado de ejecución y mecanismos de seguimiento, así como remitir oportunamente las evidencias que permitan acreditar su implementación y cumplimiento."/>
    <s v="SIN INICIAR"/>
    <s v="No aplica"/>
    <s v="No aplica"/>
    <s v="No aplica"/>
    <n v="1"/>
    <s v="Matríz Fortalecimiento estandarizada de seguimiento a la inversión que permita discriminar recursos por Cuerpo de Bomberos y Proyecto"/>
    <s v="https://dnbcgovco-my.sharepoint.com/:f:/g/personal/planeacion_dnbc_gov_co/IgDfM2CFt4WJQoVCY3Sp0t7wAf_GCZuwDahbFvtbvZbyuRQ?e=TpRW1s"/>
    <n v="46213"/>
    <s v="Se adjunta reporte semestral al lider de proceso"/>
    <n v="1"/>
    <s v="CUMPLIDO"/>
    <m/>
    <m/>
    <m/>
    <m/>
    <m/>
    <s v="EFECTIVO"/>
    <s v="ABIERTO"/>
    <m/>
    <s v=""/>
    <s v=""/>
    <s v=""/>
    <s v=""/>
    <s v=""/>
    <s v=""/>
    <s v=""/>
    <m/>
    <m/>
    <m/>
    <s v="SIN INICIAR"/>
    <s v="EFECTIVO"/>
    <s v="ABIERTO"/>
    <m/>
    <s v=""/>
    <s v=""/>
    <s v=""/>
    <s v=""/>
    <s v=""/>
    <s v=""/>
    <s v=""/>
    <m/>
    <m/>
    <m/>
    <s v="SIN INICIAR"/>
    <s v="EFECTIVO"/>
    <s v="ABIERTO"/>
    <m/>
  </r>
  <r>
    <n v="816"/>
    <x v="2"/>
    <x v="7"/>
    <s v="Dirección General"/>
    <m/>
    <s v="2025Fin2024H11"/>
    <m/>
    <x v="66"/>
    <x v="461"/>
    <m/>
    <s v="10. No existen mecanismos de seguimiento interno que vinculen la ejecución presupuestal con resultados concretos o con indicadores de eficiencia del gasto. Esto se debe, en parte, a que los reportes se producen para cumplir con los requerimientos normativos, pero no se utilizan como herramienta de evaluación de la gestión administrativa o de planeación institucional."/>
    <s v="10. No existen mecanismos de seguimiento interno que vinculen la ejecución presupuestal con resultados concretos o con indicadores de eficiencia del gasto. Esto se debe, en parte, a que los reportes se producen para cumplir con los requerimientos normativos, pero no se utilizan como herramienta de evaluación de la gestión administrativa o de planeación institucional."/>
    <s v="Diseñar e implementar mecanismos internos de seguimiento que articulen la ejecución presupuestal con resultados concretos e indicadores de eficiencia del gasto, promoviendo el uso de los reportes presupuestales como insumo para la evaluación de la gestión administrativa y la toma de decisiones en la planeación institucional."/>
    <s v="GF_AC54"/>
    <s v="Diseñar una matriz de seguimiento con los registros de la cadena de valor, compromisos, obligaciones y pagos"/>
    <s v="Matriz diseñada y actualizada"/>
    <n v="1"/>
    <d v="2026-01-01T00:00:00"/>
    <d v="2026-03-31T00:00:00"/>
    <n v="13.5"/>
    <s v="13. Gestión Financiera / 01. Planeación Estratégica"/>
    <s v="Auditoria Financiera 2024"/>
    <n v="1"/>
    <s v="se deja evidencia de matriz de seguimiento con los registros de la cadena de valor, compromisos, obligaciones y pagos"/>
    <s v="https://dnbcgovco-my.sharepoint.com/:f:/g/personal/planeacion_dnbc_gov_co/IgAKPZEalRp3T7O44VwZjBLlARF86VpmllJA36VR9-2qDG8?e=W6XaGX"/>
    <d v="2026-05-11T00:00:00"/>
    <s v="Se adjuntan matricez de seguimiento"/>
    <n v="1"/>
    <x v="2"/>
    <d v="2026-05-29T00:00:00"/>
    <n v="1"/>
    <s v="se evindencio matrices de seguimieto a la ejecuciones presupuestales de inversion y funcionaminto corespondiente a los mese de enero, febrero y marzo,  permite verificar la ejecucion de la actividad formulada dentro de los plazo establecido"/>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videncia de matriz de seguimiento con los registros de la cadena de valor, compromisos, obligaciones y pagos"/>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817"/>
    <x v="2"/>
    <x v="7"/>
    <s v="Subdirección Administrativa y Financiera"/>
    <m/>
    <s v="2025Fin2024H12"/>
    <m/>
    <x v="66"/>
    <x v="462"/>
    <m/>
    <s v="Lo descrito, se generó por deficiencias en la gestión administrativa, planeación, seguimiento y control de los procedimientos de la Entidad, para la oportuna y eficiente ejecución de los recursos asignados al proyecto de inversión, viéndose abocada a constituir reservas presupuestales."/>
    <s v="Lo descrito, se generó por deficiencias en la gestión administrativa, planeación, seguimiento y control de los procedimientos de la Entidad, para la oportuna y eficiente ejecución de los recursos asignados al proyecto de inversión, viéndose abocada a constituir reservas presupuestales."/>
    <s v="Fortalecer las estrategias para la planeación, ejecución y  seguimiento del presupuesto asignado al proyecto de inversión,  con el fin de asegurar la oportuna y eficiente ejecución de los recursos. "/>
    <s v="GC_AC53"/>
    <s v="Realizar la planeación contractual de manera previso al inicio de la vigencia fiscal "/>
    <s v="Plan Anual de Adquisiciones aprobado"/>
    <n v="1"/>
    <d v="2026-01-01T00:00:00"/>
    <d v="2026-01-31T00:00:00"/>
    <n v="4.5"/>
    <s v="15. Gestión Contractual"/>
    <s v="Auditoria Financiera 2024"/>
    <n v="1"/>
    <s v="La actividad tuvo cumplimiento. Se realizó la planeación contractual de manera previa al inicio de la vigencia fiscal, mediante la elaboración, aprobación y publicación del Plan Anual de Adquisiciones, el cual consolida la programación de los procesos contractuales de la entidad. Como evidencia se cuenta con el Plan Anual de Adquisiciones aprobado, que permite verificar la planeación oportuna, la alineación con la vigencia fiscal y el cumplimiento de los lineamientos normativos aplicables._x000a_"/>
    <s v="https://dnbcgovco-my.sharepoint.com/personal/planeacion_dnbc_gov_co/_layouts/15/onedrive.aspx?id=%2Fpersonal%2Fplaneacion%5Fdnbc%5Fgov%5Fco%2FDocuments%2FDocumentos%20SIGE%2F6%2E%20Planes%2FPLAN%20DE%20MEJORA%2F2026%2F01%2E%20Seguimiento%20Primer%20Trimestre%2F15%2E%20Gesti%C3%B3n%20Contractual%2FGC%5FAC53&amp;viewid=efb70791%2Db8ab%2D49e7%2Db552%2Dd3d4cbe976b9&amp;ct=1777387045307&amp;or=OWA%2DNT%2DMail"/>
    <d v="2026-05-11T00:00:00"/>
    <s v="Se incluye información sobre la revisión con Planeacion y la publicación del plan para la vigencia 2026"/>
    <n v="1"/>
    <x v="2"/>
    <d v="2026-05-15T00:00:00"/>
    <n v="1"/>
    <s v="Se evidenció como soporte el Plan Anual de Adquisiciones (PAA) de la vigencia 2026, elaborado en el formato FO-PE-FSP-01-01 V2, junto con la cadena de correos de revisión y validación de fecha 24 y 25 de febrero de 2026, mediante la cual el proceso de Planeación Estratégica confirmó que el documento cumplía con las líneas de inversión aprobadas, el procedimiento interno y los requisitos establecidos en el Decreto 612 de 2018, autorizando su publicación en la página web institucional. Asimismo, se verificó la publicación del Plan Anual de Adquisiciones 2026 en el portal institucional. La evidencia aportada permite constatar la elaboración, revisión, aprobación y publicación del PAA, verificando la ejecución de la actividad formulada y el cumplimiento del control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La actividad tuvo cumplimiento. Se realizó la planeación contractual de manera previa al inicio de la vigencia fiscal, mediante la elaboración, aprobación y publicación del Plan Anual de Adquisiciones, el cual consolida la programación de los procesos contractuales de la entidad. Como evidencia se cuenta con el Plan Anual de Adquisiciones aprobado, que permite verificar la planeación oportuna, la alineación con la vigencia fiscal y el cumplimiento de los lineamientos normativos aplicabl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información sobre la revisión con Planeacion y la publicación del plan para la vigencia 2026"/>
    <n v="1"/>
    <s v="CUMPLIDO"/>
    <m/>
    <m/>
    <m/>
    <m/>
    <m/>
    <s v="EFECTIVO"/>
    <s v="ABIERTO"/>
    <m/>
    <s v=""/>
    <s v=""/>
    <s v=""/>
    <s v=""/>
    <s v=""/>
    <s v=""/>
    <s v=""/>
    <m/>
    <m/>
    <m/>
    <s v="SIN INICIAR"/>
    <s v="EFECTIVO"/>
    <s v="ABIERTO"/>
    <m/>
    <s v=""/>
    <s v=""/>
    <s v=""/>
    <s v=""/>
    <s v=""/>
    <s v=""/>
    <s v=""/>
    <m/>
    <m/>
    <m/>
    <s v="SIN INICIAR"/>
    <s v="EFECTIVO"/>
    <s v="ABIERTO"/>
    <m/>
  </r>
  <r>
    <n v="818"/>
    <x v="2"/>
    <x v="7"/>
    <s v="Dirección General"/>
    <m/>
    <s v="2025Fin2024H12"/>
    <m/>
    <x v="66"/>
    <x v="462"/>
    <m/>
    <s v="Lo descrito, se generó por deficiencias en la gestión administrativa, planeación, seguimiento y control de los procedimientos de la Entidad, para la oportuna y eficiente ejecución de los recursos asignados al proyecto de inversión, viéndose abocada a constituir reservas presupuestales."/>
    <s v="Lo descrito, se generó por deficiencias en la gestión administrativa, planeación, seguimiento y control de los procedimientos de la Entidad, para la oportuna y eficiente ejecución de los recursos asignados al proyecto de inversión, viéndose abocada a constituir reservas presupuestales."/>
    <s v="Fortalecer las estrategias para la planeación, ejecución y  seguimiento del presupuesto asignado al proyecto de inversión,  con el fin de asegurar la oportuna y eficiente ejecución de los recursos. "/>
    <s v="PE_A12"/>
    <s v="Solicitar al Presidente de la junta nacional de bomberos que se convoque a sesión para la aprobación de la distribución del presupuesto asignado en la lineas e inversión del proyecto, una vez se informe por parte del DNP la cuota de inversión asignada a la DNBC"/>
    <s v="Solicitud de convocatoria Sesión Junta Nacional de Bomberos"/>
    <n v="1"/>
    <d v="2026-01-01T00:00:00"/>
    <d v="2026-12-31T00:00:00"/>
    <n v="54"/>
    <s v="01. Planeación Estratégica"/>
    <s v="Auditoria Financiera 2024"/>
    <n v="0.25"/>
    <s v="Se adjunta convocatoria para primer trimestre de la Junta de bomberos"/>
    <s v="https://dnbcgovco-my.sharepoint.com/:f:/g/personal/planeacion_dnbc_gov_co/IgAwRNaujcVWS71Oq-WCF_AGAfs5QChUDiIf3u_UJWQL4d4?e=4XXkdM"/>
    <d v="2026-05-11T00:00:00"/>
    <s v="Se evidencia convocatoria de primer trimestre 2026 de la junta de bomberos"/>
    <n v="0.25"/>
    <x v="0"/>
    <d v="2026-06-05T00:00:00"/>
    <n v="0.25"/>
    <s v="Se evidencia la convocatoria para la sesión de la Junta Nacional de Bomberos de Colombia, en cumplimiento de la acción correctiva establecida. En consecuencia, desde la tercera línea de defensa se observa avance en la implementación de la acción; no obstante, su efectividad deberá evaluarse con la realización de las sesiones y las decisiones adoptadas respecto a la distribución de los recursos institucionales."/>
    <s v="EN EJECUCIÓN"/>
    <s v="No aplica"/>
    <s v="No aplica"/>
    <s v="No aplica"/>
    <n v="0.25"/>
    <s v="Se adjunta convocatoria para primer trimestre de la Junta de bomberos"/>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 convocatoria de primer trimestre 2026 de la junta de bomberos"/>
    <n v="0.25"/>
    <s v="EN EJECUCIÓN"/>
    <d v="2026-08-10T00:00:00"/>
    <m/>
    <m/>
    <m/>
    <m/>
    <s v="EFECTIVO"/>
    <s v="ABIERTO"/>
    <m/>
    <s v=""/>
    <s v=""/>
    <s v=""/>
    <s v=""/>
    <s v=""/>
    <s v=""/>
    <s v=""/>
    <m/>
    <m/>
    <m/>
    <s v="SIN INICIAR"/>
    <s v="EFECTIVO"/>
    <s v="ABIERTO"/>
    <m/>
    <s v=""/>
    <s v=""/>
    <s v=""/>
    <s v=""/>
    <s v=""/>
    <s v=""/>
    <s v=""/>
    <m/>
    <m/>
    <m/>
    <s v="SIN INICIAR"/>
    <s v="EFECTIVO"/>
    <s v="ABIERTO"/>
    <m/>
  </r>
  <r>
    <n v="819"/>
    <x v="2"/>
    <x v="7"/>
    <s v="Subdirección Administrativa y Financiera"/>
    <m/>
    <s v="2025Fin2024H12"/>
    <m/>
    <x v="66"/>
    <x v="462"/>
    <m/>
    <s v="Lo descrito, se generó por deficiencias en la gestión administrativa, planeación, seguimiento y control de los procedimientos de la Entidad, para la oportuna y eficiente ejecución de los recursos asignados al proyecto de inversión, viéndose abocada a constituir reservas presupuestales."/>
    <s v="Lo descrito, se generó por deficiencias en la gestión administrativa, planeación, seguimiento y control de los procedimientos de la Entidad, para la oportuna y eficiente ejecución de los recursos asignados al proyecto de inversión, viéndose abocada a constituir reservas presupuestales."/>
    <s v="Fortalecer las estrategias para la planeación, ejecución y  seguimiento del presupuesto asignado al proyecto de inversión,  con el fin de asegurar la oportuna y eficiente ejecución de los recursos. "/>
    <s v="GC_AC54"/>
    <s v="Elaborar y presentar ante el Comité de contratación el estado de avance del Plan Anual de Adquisiciones, con el fin de tomar decisiones e impartir directrices."/>
    <s v="Acta de Comité y Anexos"/>
    <n v="11"/>
    <d v="2026-02-01T00:00:00"/>
    <d v="2026-12-31T00:00:00"/>
    <n v="49.5"/>
    <s v="15. Gestión Contractual"/>
    <s v="Auditoria Financiera 2024"/>
    <n v="0"/>
    <s v="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_x000a_"/>
    <n v="0"/>
    <d v="2026-05-11T00:00:00"/>
    <s v="No se evidencian soportes de la actividad"/>
    <n v="0"/>
    <x v="1"/>
    <d v="2026-05-15T00:00:00"/>
    <n v="0"/>
    <s v="No fue posible identificar evidencias para el presente período de análisis"/>
    <s v="SIN INICIAR"/>
    <s v="No aplica"/>
    <s v="No aplica"/>
    <s v="No aplica"/>
    <n v="0"/>
    <s v="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_x000a_"/>
    <n v="0"/>
    <s v="11/07/206"/>
    <s v="No se evidencian soportes de la actividad"/>
    <n v="0"/>
    <s v="VENCIDO"/>
    <m/>
    <m/>
    <m/>
    <m/>
    <m/>
    <s v="EFECTIVO"/>
    <s v="ABIERTO"/>
    <m/>
    <s v=""/>
    <s v=""/>
    <s v=""/>
    <s v=""/>
    <s v=""/>
    <s v=""/>
    <s v=""/>
    <m/>
    <m/>
    <m/>
    <s v="SIN INICIAR"/>
    <s v="EFECTIVO"/>
    <s v="ABIERTO"/>
    <m/>
    <s v=""/>
    <s v=""/>
    <s v=""/>
    <s v=""/>
    <s v=""/>
    <s v=""/>
    <s v=""/>
    <m/>
    <m/>
    <m/>
    <s v="SIN INICIAR"/>
    <s v="EFECTIVO"/>
    <s v="ABIERTO"/>
    <m/>
  </r>
  <r>
    <n v="820"/>
    <x v="2"/>
    <x v="7"/>
    <s v="Dirección General"/>
    <m/>
    <s v="2025Fin2024H12"/>
    <m/>
    <x v="66"/>
    <x v="462"/>
    <m/>
    <s v="Lo descrito, se generó por deficiencias en la gestión administrativa, planeación, seguimiento y control de los procedimientos de la Entidad, para la oportuna y eficiente ejecución de los recursos asignados al proyecto de inversión, viéndose abocada a constituir reservas presupuestales."/>
    <s v="Lo descrito, se generó por deficiencias en la gestión administrativa, planeación, seguimiento y control de los procedimientos de la Entidad, para la oportuna y eficiente ejecución de los recursos asignados al proyecto de inversión, viéndose abocada a constituir reservas presupuestales."/>
    <s v="Fortalecer las estrategias para la planeación, ejecución y  seguimiento del presupuesto asignado al proyecto de inversión,  con el fin de asegurar la oportuna y eficiente ejecución de los recursos. "/>
    <s v="PE_A14"/>
    <s v="Realizar seguimiento mensual a la ejecución presupuestal y presentarlo en Comité Directivo para que se establezcan las respectivas directrices para mejorar la ejecución presupuestal"/>
    <s v="Acta de Comité y Anexos"/>
    <n v="12"/>
    <d v="2026-01-01T00:00:00"/>
    <d v="2026-12-31T00:00:00"/>
    <n v="54"/>
    <s v="01. Planeación Estratégica"/>
    <s v="Auditoria Financiera 2024"/>
    <n v="0.25"/>
    <s v="Se presenta seguimiento a la ejecución presupuestal y se presenta en comités directivos. Se adjuntan actas del primer trimestre"/>
    <s v="https://dnbcgovco-my.sharepoint.com/:f:/g/personal/planeacion_dnbc_gov_co/IgAwRNaujcVWS71Oq-WCF_AGAfs5QChUDiIf3u_UJWQL4d4?e=4XXkdM"/>
    <d v="2026-05-11T00:00:00"/>
    <s v="Se evidencian actas de seguimiento primer trimestre"/>
    <n v="0.25"/>
    <x v="0"/>
    <d v="2026-06-05T00:00:00"/>
    <n v="0.25"/>
    <s v="Se evidencian actas de comité en las que se realizó el seguimiento a la ejecución presupuestal y se presentaron los resultados ante la instancia correspondiente. En consecuencia, desde la tercera línea de defensa se observa avance en la implementación de la acción correctiva; no obstante, su efectividad deberá evaluarse de manera integral al verificar que los seguimientos realizados contribuyan a la toma oportuna de decisiones y al mejoramiento de la ejecución presupuestal."/>
    <s v="EN EJECUCIÓN"/>
    <s v="No aplica"/>
    <s v="No aplica"/>
    <s v="No aplica"/>
    <n v="0.5"/>
    <s v="Se presenta seguimiento a la ejecución presupuestal y se presenta en comités directivos. Se adjuntan actas del primer trimestre"/>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n actas de seguimiento primer y segundo trimestre"/>
    <n v="0.5"/>
    <s v="EN EJECUCIÓN"/>
    <d v="2026-08-10T00:00:00"/>
    <m/>
    <m/>
    <m/>
    <m/>
    <s v="EFECTIVO"/>
    <s v="ABIERTO"/>
    <m/>
    <s v=""/>
    <s v=""/>
    <s v=""/>
    <s v=""/>
    <s v=""/>
    <s v=""/>
    <s v=""/>
    <m/>
    <m/>
    <m/>
    <s v="SIN INICIAR"/>
    <s v="EFECTIVO"/>
    <s v="ABIERTO"/>
    <m/>
    <s v=""/>
    <s v=""/>
    <s v=""/>
    <s v=""/>
    <s v=""/>
    <s v=""/>
    <s v=""/>
    <m/>
    <m/>
    <m/>
    <s v="SIN INICIAR"/>
    <s v="EFECTIVO"/>
    <s v="ABIERTO"/>
    <m/>
  </r>
  <r>
    <n v="821"/>
    <x v="2"/>
    <x v="7"/>
    <s v="Subdirección Administrativa y Financiera"/>
    <m/>
    <s v="2025Fin2024H13"/>
    <m/>
    <x v="66"/>
    <x v="463"/>
    <m/>
    <s v="La situación observada obedece principalmente a una planeación limitada y una coordinación insuficiente entre las áreas responsables del cumplimiento de las metas establecidas en el Plan de Austeridad. Aunque la DNBC elaboró el documento conforme a la norma, no definió herramientas de control ni parámetros claros para hacer seguimiento al cumplimiento de las metas de ahorro. No hubo claridad de la forma de articulación entre las áreas de la Entidad, para dar cumplimiento al Plan. Finalmente, la publicación tardía del plan obedeció a debilidades de control para dar cumplimiento a la normatividad aplicable en el Decreto 199 de 2024."/>
    <s v="La situación observada obedece principalmente a una planeación limitada y una coordinación insuficiente entre las áreas responsables del cumplimiento de las metas establecidas en el Plan de Austeridad. Aunque la DNBC elaboró el documento conforme a la norma, no definió herramientas de control ni parámetros claros para hacer seguimiento al cumplimiento de las metas de ahorro. No hubo claridad de la forma de articulación entre las áreas de la Entidad, para dar cumplimiento al Plan. Finalmente, la publicación tardía del plan obedeció a debilidades de control para dar cumplimiento a la normatividad aplicable en el Decreto 199 de 2024."/>
    <s v="Fortalecer los mecanismos de control en la planeación, coordinación y seguimiento presupuestal, con el fin de garantizar la cumplimiento de las metas de ahorro definidas en el Plan Interno de Austeridad del Gasto, así como eficiencia y economía en la administración de los recursos públicos"/>
    <s v="GA_AC49"/>
    <s v="Elaborar e implementar un procedimiento interno dentro del Sistema Integrado de Gestión que defina las actividades, responsables y fechas límite para la formulación, aprobación y publicación del Plan Interno de Austeridad y Eficiencia del Gasto"/>
    <s v="Procedimiento aprobado y socializado"/>
    <n v="1"/>
    <d v="2026-01-01T00:00:00"/>
    <d v="2026-03-31T00:00:00"/>
    <n v="13.5"/>
    <s v="14. Gestión Administrativa"/>
    <s v="Auditoria Financiera 2024"/>
    <n v="0"/>
    <s v="En proceso de elaboración "/>
    <s v="https://dnbcgovco-my.sharepoint.com/:f:/g/personal/planeacion_dnbc_gov_co/IgB_uGt3ib_FQZVKPTLQrFDmAffIr9lKC0pGXAxWZOwR9MQ?e=VniKIr"/>
    <d v="2026-05-11T00:00:00"/>
    <s v="No se evidencia avance para el periodo"/>
    <n v="0"/>
    <x v="0"/>
    <d v="2026-05-29T00:00:00"/>
    <n v="0"/>
    <s v="No fue posible identificar evidencias para el presente período de análisis"/>
    <s v="VENCIDA"/>
    <s v="No aplica"/>
    <s v="No aplica"/>
    <s v="No aplica"/>
    <n v="1"/>
    <s v="se realizó el procedimiento de Formulación, aprobación, publicación y seguimiento del Plan Interno de Austeridad y Eficiencia del Gasto"/>
    <s v="https://dnbcgovco-my.sharepoint.com/:f:/g/personal/planeacion_dnbc_gov_co/IgChKz0IvfH4SrD5E4rH6SUbAX_271pATrWnSLOi40bftTs?e=ADICxr"/>
    <n v="46214"/>
    <s v="se realizó el procedimiento de Formulación, aprobación, publicación y seguimiento del Plan Interno de Austeridad y Eficiencia del Gasto. El procedimiento se encuentra en aprobación del SIGE"/>
    <n v="0.7"/>
    <s v="EN EJECUCIÓN"/>
    <m/>
    <m/>
    <m/>
    <m/>
    <m/>
    <s v="EFECTIVO"/>
    <s v="ABIERTO"/>
    <m/>
    <s v=""/>
    <s v=""/>
    <s v=""/>
    <s v=""/>
    <s v=""/>
    <s v=""/>
    <s v=""/>
    <m/>
    <m/>
    <m/>
    <s v="SIN INICIAR"/>
    <s v="EFECTIVO"/>
    <s v="ABIERTO"/>
    <m/>
    <s v=""/>
    <s v=""/>
    <s v=""/>
    <s v=""/>
    <s v=""/>
    <s v=""/>
    <s v=""/>
    <m/>
    <m/>
    <m/>
    <s v="SIN INICIAR"/>
    <s v="EFECTIVO"/>
    <s v="ABIERTO"/>
    <m/>
  </r>
  <r>
    <n v="822"/>
    <x v="2"/>
    <x v="7"/>
    <s v="Subdirección Administrativa y Financiera"/>
    <m/>
    <s v="2025Fin2024H13"/>
    <m/>
    <x v="66"/>
    <x v="463"/>
    <m/>
    <s v="La situación observada obedece principalmente a una planeación limitada y una coordinación insuficiente entre las áreas responsables del cumplimiento de las metas establecidas en el Plan de Austeridad. Aunque la DNBC elaboró el documento conforme a la norma, no definió herramientas de control ni parámetros claros para hacer seguimiento al cumplimiento de las metas de ahorro. No hubo claridad de la forma de articulación entre las áreas de la Entidad, para dar cumplimiento al Plan. Finalmente, la publicación tardía del plan obedeció a debilidades de control para dar cumplimiento a la normatividad aplicable en el Decreto 199 de 2024."/>
    <s v="La situación observada obedece principalmente a una planeación limitada y una coordinación insuficiente entre las áreas responsables del cumplimiento de las metas establecidas en el Plan de Austeridad. Aunque la DNBC elaboró el documento conforme a la norma, no definió herramientas de control ni parámetros claros para hacer seguimiento al cumplimiento de las metas de ahorro. No hubo claridad de la forma de articulación entre las áreas de la Entidad, para dar cumplimiento al Plan. Finalmente, la publicación tardía del plan obedeció a debilidades de control para dar cumplimiento a la normatividad aplicable en el Decreto 199 de 2024."/>
    <s v="Fortalecer los mecanismos de control en la planeación, coordinación y seguimiento presupuestal, con el fin de garantizar la cumplimiento de las metas de ahorro definidas en el Plan Interno de Austeridad del Gasto, así como eficiencia y economía en la administración de los recursos públicos"/>
    <s v="GA_AC50"/>
    <s v="Elaborar, aprobar y publicar el Plan de Austeridad para la vigencia fiscal correspondiente   "/>
    <s v="Plan de Austeridad Aprobado y Publicado"/>
    <n v="1"/>
    <d v="2026-01-01T00:00:00"/>
    <d v="2026-01-31T00:00:00"/>
    <n v="4.5"/>
    <s v="14. Gestión Administrativa"/>
    <s v="Auditoria Financiera 2024"/>
    <n v="1"/>
    <s v="Ya se elaboro, publicó y aprobó el plan de Austeridad 2026"/>
    <s v="https://dnbcgovco-my.sharepoint.com/:f:/g/personal/planeacion_dnbc_gov_co/IgCiAhdR-zQzRJsJdl6LroU6ATySELv_CFv-w8Mo3jfkoSQ?e=g1at8j"/>
    <d v="2026-05-11T00:00:00"/>
    <s v="No se referencia link de publicación"/>
    <n v="0"/>
    <x v="0"/>
    <d v="2026-05-29T00:00:00"/>
    <n v="1"/>
    <s v="Se evidenció que el plan de austeridad para la vigencia 2026, se encuentra publicado en la pagina de la entidad.   "/>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Ya se elaboró, publicó y aprobó el plan de Austeridad 2026 "/>
    <s v="https://dnbcgovco-my.sharepoint.com/:f:/g/personal/planeacion_dnbc_gov_co/IgC0kawtw34hTKDy5s0WdHcQAUIZBUWzu0VEzc_KWYG55mg?e=yAcRHm"/>
    <n v="46214"/>
    <s v="Se evidencia link de publicación del plan de austeridad"/>
    <n v="1"/>
    <s v="CUMPLIDO"/>
    <m/>
    <m/>
    <m/>
    <m/>
    <m/>
    <s v="EFECTIVO"/>
    <s v="ABIERTO"/>
    <m/>
    <s v=""/>
    <s v=""/>
    <s v=""/>
    <s v=""/>
    <s v=""/>
    <s v=""/>
    <s v=""/>
    <m/>
    <m/>
    <m/>
    <s v="SIN INICIAR"/>
    <s v="EFECTIVO"/>
    <s v="ABIERTO"/>
    <m/>
    <s v=""/>
    <s v=""/>
    <s v=""/>
    <s v=""/>
    <s v=""/>
    <s v=""/>
    <s v=""/>
    <m/>
    <m/>
    <m/>
    <s v="SIN INICIAR"/>
    <s v="EFECTIVO"/>
    <s v="ABIERTO"/>
    <m/>
  </r>
  <r>
    <n v="823"/>
    <x v="2"/>
    <x v="7"/>
    <s v="Subdirección Administrativa y Financiera"/>
    <m/>
    <s v="2025Fin2024H13"/>
    <m/>
    <x v="66"/>
    <x v="463"/>
    <m/>
    <s v="La situación observada obedece principalmente a una planeación limitada y una coordinación insuficiente entre las áreas responsables del cumplimiento de las metas establecidas en el Plan de Austeridad. Aunque la DNBC elaboró el documento conforme a la norma, no definió herramientas de control ni parámetros claros para hacer seguimiento al cumplimiento de las metas de ahorro. No hubo claridad de la forma de articulación entre las áreas de la Entidad, para dar cumplimiento al Plan. Finalmente, la publicación tardía del plan obedeció a debilidades de control para dar cumplimiento a la normatividad aplicable en el Decreto 199 de 2024."/>
    <s v="La situación observada obedece principalmente a una planeación limitada y una coordinación insuficiente entre las áreas responsables del cumplimiento de las metas establecidas en el Plan de Austeridad. Aunque la DNBC elaboró el documento conforme a la norma, no definió herramientas de control ni parámetros claros para hacer seguimiento al cumplimiento de las metas de ahorro. No hubo claridad de la forma de articulación entre las áreas de la Entidad, para dar cumplimiento al Plan. Finalmente, la publicación tardía del plan obedeció a debilidades de control para dar cumplimiento a la normatividad aplicable en el Decreto 199 de 2024."/>
    <s v="Fortalecer los mecanismos de control en la planeación, coordinación y seguimiento presupuestal, con el fin de garantizar la cumplimiento de las metas de ahorro definidas en el Plan Interno de Austeridad del Gasto, así como eficiencia y economía en la administración de los recursos públicos"/>
    <s v="GA_AC44"/>
    <s v="Seguimiento mensual al cumplimiento de las metas de austeridad propuestas"/>
    <s v="Informe de Seguimiento Trimestral"/>
    <n v="4"/>
    <d v="2026-01-01T00:00:00"/>
    <d v="2026-12-31T00:00:00"/>
    <n v="54"/>
    <s v="14. Gestión Administrativa"/>
    <s v="Auditoria Financiera 2024"/>
    <n v="1"/>
    <s v="Se realizo el seguimiento del primer trimestre 2026 al plan de austeridad "/>
    <s v="https://dnbcgovco-my.sharepoint.com/:f:/g/personal/planeacion_dnbc_gov_co/IgBDaL799PV3SZi0S6ivo4NHARPWm5wh51y_lsQakdqL1Jo?e=Lhpf3R"/>
    <d v="2026-05-11T00:00:00"/>
    <s v="Se evidencia informe de seguimiento primer trimestre. Se sugiere incluir evidencia de socialización con lider del proceso Sub administrativo vía correo electrónico"/>
    <n v="1"/>
    <x v="2"/>
    <d v="2026-05-29T00:00:00"/>
    <n v="0.25"/>
    <s v="se evidencio informe de seguimiento al plan de austeridad correspondiente al I trimestre vigencia 2026 "/>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o seguimiento del segundo trimestre 2026 al plan de austeridad "/>
    <s v="https://dnbcgovco-my.sharepoint.com/:f:/g/personal/planeacion_dnbc_gov_co/IgBEZNKpzvSSRaM9Wk3GwxR1ARXwvV0tHxnibX76UEg8lWE?e=Iy8XvM"/>
    <n v="46214"/>
    <s v="Se evidencia informe de seguimiento del primer y segundo trimestre. Se sugiere incluir evidencia de socialización con lider del proceso Sub administrativo vía correo electrónico"/>
    <n v="1"/>
    <s v="CUMPLIDO"/>
    <m/>
    <m/>
    <m/>
    <m/>
    <m/>
    <s v="EFECTIVO"/>
    <s v="ABIERTO"/>
    <m/>
    <s v=""/>
    <s v=""/>
    <s v=""/>
    <s v=""/>
    <s v=""/>
    <s v=""/>
    <s v=""/>
    <m/>
    <m/>
    <m/>
    <s v="SIN INICIAR"/>
    <s v="EFECTIVO"/>
    <s v="ABIERTO"/>
    <m/>
    <s v=""/>
    <s v=""/>
    <s v=""/>
    <s v=""/>
    <s v=""/>
    <s v=""/>
    <s v=""/>
    <m/>
    <m/>
    <m/>
    <s v="SIN INICIAR"/>
    <s v="EFECTIVO"/>
    <s v="ABIERTO"/>
    <m/>
  </r>
  <r>
    <n v="824"/>
    <x v="2"/>
    <x v="7"/>
    <s v="Subdirección Administrativa y Financiera"/>
    <m/>
    <s v="2025Fin2024H14"/>
    <m/>
    <x v="66"/>
    <x v="464"/>
    <m/>
    <s v="Debilidades en los procedimientos aplicados por la DNBC, en la constitución de reservas presupuestales, en cuanto no se emplean como mecanismo presupuestal excepcional, por causa de fuerza mayor o caso fortuito y/o cuando se presenten cuentas por pagar presupuestales (que se haya recibido el bien o servicio) y que no cuenten con PAC dentro de la vigencia. Debilidades en los procedimientos contractuales y presupuestales aplicados por la DNBC, al presentarse inconsistencias en la información registrada y aprobada en los formatos y los soportes respectivos. Inconsistencias en los formatos de justificación y certificaciones emitidas por la DNBC. Debilidades en el control y seguimiento a la ejecución de los compromisos en el cierre de la vigencia, así como al cumplimiento de requisitos para la constitución de las reservas presupuestales. Debilidades en la programación, planeación y ejecución presupuestal, debido a la inoportunidad, con la cual se realizó el compromiso de las apropiaciones los últimos días de la vigencia 2024. Debilidades en la planificación contractual y falencias en la programación y ejecución presupuestal, lo cual conllevó a una reserva presupuestal inducida."/>
    <s v="Debilidades en los procedimientos aplicados por la DNBC, en la constitución de reservas presupuestales, en cuanto no se emplean como mecanismo presupuestal excepcional, por causa de fuerza mayor o caso fortuito y/o cuando se presenten cuentas por pagar presupuestales (que se haya recibido el bien o servicio) y que no cuenten con PAC dentro de la vigencia. Debilidades en los procedimientos contractuales y presupuestales aplicados por la DNBC, al presentarse inconsistencias en la información registrada y aprobada en los formatos y los soportes respectivos. Inconsistencias en los formatos de justificación y certificaciones emitidas por la DNBC. Debilidades en el control y seguimiento a la ejecución de los compromisos en el cierre de la vigencia, así como al cumplimiento de requisitos para la constitución de las reservas presupuestales. Debilidades en la programación, planeación y ejecución presupuestal, debido a la inoportunidad, con la cual se realizó el compromiso de las apropiaciones los últimos días de la vigencia 2024. Debilidades en la planificación contractual y falencias en la programación y ejecución presupuestal, lo cual conllevó a una reserva presupuestal inducida."/>
    <s v="Fortalecer los mecanismos de control para a adecuada programación, planeación contractual y ejecución presupuestal, con el fin de evitar la constitución de posibles reservas inducidas"/>
    <s v="GF_AC18"/>
    <s v="Actualizar el formato justificación para constituir reserva presupuestal (FO-GF-03-01) incluyendo cuando sea por falta de PAC el radicado de la cuenta con los soportes en la misma vigencia fiscal en la que se adquirió el compromiso. "/>
    <s v="Formato actualizado y socializado"/>
    <n v="1"/>
    <d v="2026-01-01T00:00:00"/>
    <d v="2026-03-31T00:00:00"/>
    <n v="13.5"/>
    <s v="13. Gestión Financiera"/>
    <s v="Auditoria Financiera 2024"/>
    <n v="1"/>
    <s v="como evidencia queda el proceso de reservas presupuestalees"/>
    <s v="https://dnbcgovco-my.sharepoint.com/:f:/g/personal/planeacion_dnbc_gov_co/IgAKPZEalRp3T7O44VwZjBLlARF86VpmllJA36VR9-2qDG8?e=W6XaGX"/>
    <d v="2026-05-11T00:00:00"/>
    <s v="Se cinluye formato FO-GF-03-01 con última actualización en el 2026"/>
    <n v="1"/>
    <x v="2"/>
    <d v="2026-05-29T00:00:00"/>
    <n v="1"/>
    <s v="Se evidencio la actualizacion del formato PC-GF-03-01 con fecha  20/03/2026."/>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queda el proceso de reservas presupuestalees"/>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825"/>
    <x v="2"/>
    <x v="7"/>
    <s v="Subdirección Administrativa y Financiera"/>
    <m/>
    <s v="2025Fin2024H14"/>
    <m/>
    <x v="66"/>
    <x v="464"/>
    <m/>
    <s v="Debilidades en los procedimientos aplicados por la DNBC, en la constitución de reservas presupuestales, en cuanto no se emplean como mecanismo presupuestal excepcional, por causa de fuerza mayor o caso fortuito y/o cuando se presenten cuentas por pagar presupuestales (que se haya recibido el bien o servicio) y que no cuenten con PAC dentro de la vigencia. Debilidades en los procedimientos contractuales y presupuestales aplicados por la DNBC, al presentarse inconsistencias en la información registrada y aprobada en los formatos y los soportes respectivos. Inconsistencias en los formatos de justificación y certificaciones emitidas por la DNBC. Debilidades en el control y seguimiento a la ejecución de los compromisos en el cierre de la vigencia, así como al cumplimiento de requisitos para la constitución de las reservas presupuestales. Debilidades en la programación, planeación y ejecución presupuestal, debido a la inoportunidad, con la cual se realizó el compromiso de las apropiaciones los últimos días de la vigencia 2024. Debilidades en la planificación contractual y falencias en la programación y ejecución presupuestal, lo cual conllevó a una reserva presupuestal inducida."/>
    <s v="Debilidades en los procedimientos aplicados por la DNBC, en la constitución de reservas presupuestales, en cuanto no se emplean como mecanismo presupuestal excepcional, por causa de fuerza mayor o caso fortuito y/o cuando se presenten cuentas por pagar presupuestales (que se haya recibido el bien o servicio) y que no cuenten con PAC dentro de la vigencia. Debilidades en los procedimientos contractuales y presupuestales aplicados por la DNBC, al presentarse inconsistencias en la información registrada y aprobada en los formatos y los soportes respectivos. Inconsistencias en los formatos de justificación y certificaciones emitidas por la DNBC. Debilidades en el control y seguimiento a la ejecución de los compromisos en el cierre de la vigencia, así como al cumplimiento de requisitos para la constitución de las reservas presupuestales. Debilidades en la programación, planeación y ejecución presupuestal, debido a la inoportunidad, con la cual se realizó el compromiso de las apropiaciones los últimos días de la vigencia 2024. Debilidades en la planificación contractual y falencias en la programación y ejecución presupuestal, lo cual conllevó a una reserva presupuestal inducida."/>
    <s v="Fortalecer los mecanismos de control para a adecuada programación, planeación contractual y ejecución presupuestal, con el fin de evitar la constitución de posibles reservas inducidas"/>
    <s v="GF_AC51"/>
    <s v="Capacitar a los supervisores en tema presupuestales (pagos, manejo de reservas y PAC ) y contractuales."/>
    <s v="Capacitaciones realizadas"/>
    <n v="2"/>
    <d v="2026-01-01T00:00:00"/>
    <d v="2026-12-31T00:00:00"/>
    <n v="54"/>
    <s v="13. Gestión Financiera / 15. Gestión Contractual"/>
    <s v="Auditoria Financiera 2024"/>
    <n v="1"/>
    <s v="Se evidencia el proceso de gestion de pagos con la socializacion "/>
    <s v="https://dnbcgovco-my.sharepoint.com/:f:/g/personal/planeacion_dnbc_gov_co/IgAKPZEalRp3T7O44VwZjBLlARF86VpmllJA36VR9-2qDG8?e=W6XaGX"/>
    <d v="2026-05-11T00:00:00"/>
    <s v="Se incluye capacitación de procedimiento de gestión de pagos del primer trimestre"/>
    <n v="0.5"/>
    <x v="0"/>
    <d v="2026-05-15T00:00:00"/>
    <n v="0.5"/>
    <s v="Se evidencio 1 (un) video de capacitacion  de socializacion de nuevo procedimiento de gestion de pagos, por lo que se encuentra en ejecucion parcial, debido a que se realizaran 2 capacitaciones. toda vez que cuenta con plazo vigente para su total cumplimiento"/>
    <s v="EN EJECUCIÓN"/>
    <s v="No aplica"/>
    <s v="No aplica"/>
    <s v="No aplica"/>
    <n v="1"/>
    <s v="Se evidencia el proceso de gestion de pagos con la socializacion "/>
    <s v="https://dnbcgovco-my.sharepoint.com/:f:/g/personal/planeacion_dnbc_gov_co/IgDlTTkE6gPMRZjTETbxch7dATaSM_TE5-agvqb3k7QgaDY?e=0V1Jx7"/>
    <s v="11/07/206"/>
    <s v="Se incluye capacitación de procedimiento de gestión de pagos del primer trimestre"/>
    <n v="0.5"/>
    <s v="EN EJECUCIÓN"/>
    <m/>
    <m/>
    <m/>
    <m/>
    <m/>
    <s v="EFECTIVO"/>
    <s v="ABIERTO"/>
    <m/>
    <s v=""/>
    <s v=""/>
    <s v=""/>
    <s v=""/>
    <s v=""/>
    <s v=""/>
    <s v=""/>
    <m/>
    <m/>
    <m/>
    <s v="SIN INICIAR"/>
    <s v="EFECTIVO"/>
    <s v="ABIERTO"/>
    <m/>
    <s v=""/>
    <s v=""/>
    <s v=""/>
    <s v=""/>
    <s v=""/>
    <s v=""/>
    <s v=""/>
    <m/>
    <m/>
    <m/>
    <s v="SIN INICIAR"/>
    <s v="EFECTIVO"/>
    <s v="ABIERTO"/>
    <m/>
  </r>
  <r>
    <n v="826"/>
    <x v="2"/>
    <x v="7"/>
    <s v="Subdirección Administrativa y Financiera"/>
    <m/>
    <s v="2025Fin2024H14"/>
    <m/>
    <x v="66"/>
    <x v="464"/>
    <m/>
    <s v="Debilidades en los procedimientos aplicados por la DNBC, en la constitución de reservas presupuestales, en cuanto no se emplean como mecanismo presupuestal excepcional, por causa de fuerza mayor o caso fortuito y/o cuando se presenten cuentas por pagar presupuestales (que se haya recibido el bien o servicio) y que no cuenten con PAC dentro de la vigencia. Debilidades en los procedimientos contractuales y presupuestales aplicados por la DNBC, al presentarse inconsistencias en la información registrada y aprobada en los formatos y los soportes respectivos. Inconsistencias en los formatos de justificación y certificaciones emitidas por la DNBC. Debilidades en el control y seguimiento a la ejecución de los compromisos en el cierre de la vigencia, así como al cumplimiento de requisitos para la constitución de las reservas presupuestales. Debilidades en la programación, planeación y ejecución presupuestal, debido a la inoportunidad, con la cual se realizó el compromiso de las apropiaciones los últimos días de la vigencia 2024. Debilidades en la planificación contractual y falencias en la programación y ejecución presupuestal, lo cual conllevó a una reserva presupuestal inducida."/>
    <s v="Debilidades en los procedimientos aplicados por la DNBC, en la constitución de reservas presupuestales, en cuanto no se emplean como mecanismo presupuestal excepcional, por causa de fuerza mayor o caso fortuito y/o cuando se presenten cuentas por pagar presupuestales (que se haya recibido el bien o servicio) y que no cuenten con PAC dentro de la vigencia. Debilidades en los procedimientos contractuales y presupuestales aplicados por la DNBC, al presentarse inconsistencias en la información registrada y aprobada en los formatos y los soportes respectivos. Inconsistencias en los formatos de justificación y certificaciones emitidas por la DNBC. Debilidades en el control y seguimiento a la ejecución de los compromisos en el cierre de la vigencia, así como al cumplimiento de requisitos para la constitución de las reservas presupuestales. Debilidades en la programación, planeación y ejecución presupuestal, debido a la inoportunidad, con la cual se realizó el compromiso de las apropiaciones los últimos días de la vigencia 2024. Debilidades en la planificación contractual y falencias en la programación y ejecución presupuestal, lo cual conllevó a una reserva presupuestal inducida."/>
    <s v="Fortalecer los mecanismos de control para a adecuada programación, planeación contractual y ejecución presupuestal, con el fin de evitar la constitución de posibles reservas inducidas"/>
    <s v="GC_AC55"/>
    <s v="Crear en el marco del sistema de gestión el formato del plan anual de adquisiciones para incluir programación contractual de la DNBC, y revisar el procedimiento Gestión Contractual "/>
    <s v="Procedimiento y Formato actualizado.  Socializado"/>
    <n v="1"/>
    <d v="2026-01-01T00:00:00"/>
    <d v="2026-06-30T00:00:00"/>
    <n v="26.85"/>
    <s v="15. Gestión Contractual"/>
    <s v="Auditoria Financiera 2024"/>
    <n v="0"/>
    <s v="Indicador en desarrollo; se encuentra en elaboración el formato y su articulación con el Procedimiento de Gestión Contractual."/>
    <n v="0"/>
    <d v="2026-05-11T00:00:00"/>
    <s v="No se evidencian soportes de la actividad"/>
    <n v="0"/>
    <x v="1"/>
    <d v="2026-05-15T00:00:00"/>
    <n v="0"/>
    <s v="Se evidencio que la accion formulada carece de soportes que permitan verificar el cumplimiento de la actividad, toda vez que la accion no fue ejecuta dentro del plazo establecido"/>
    <s v="SIN INICIAR"/>
    <s v="No aplica"/>
    <s v="No aplica"/>
    <s v="No aplica"/>
    <n v="0"/>
    <s v="Indicador en desarrollo; se encuentra en elaboración el formato y su articulación con el Procedimiento de Gestión Contractual."/>
    <n v="0"/>
    <s v="11/07/206"/>
    <s v="No se evidencian soportes de la actividad"/>
    <n v="0"/>
    <s v="VENCIDO"/>
    <m/>
    <m/>
    <m/>
    <m/>
    <m/>
    <s v="EFECTIVO"/>
    <s v="ABIERTO"/>
    <m/>
    <s v=""/>
    <s v=""/>
    <s v=""/>
    <s v=""/>
    <s v=""/>
    <s v=""/>
    <s v=""/>
    <m/>
    <m/>
    <m/>
    <s v="SIN INICIAR"/>
    <s v="EFECTIVO"/>
    <s v="ABIERTO"/>
    <m/>
    <s v=""/>
    <s v=""/>
    <s v=""/>
    <s v=""/>
    <s v=""/>
    <s v=""/>
    <s v=""/>
    <m/>
    <m/>
    <m/>
    <s v="SIN INICIAR"/>
    <s v="EFECTIVO"/>
    <s v="ABIERTO"/>
    <m/>
  </r>
  <r>
    <n v="827"/>
    <x v="2"/>
    <x v="7"/>
    <s v="Subdirección Administrativa y Financiera"/>
    <m/>
    <s v="2025Fin2024H14"/>
    <m/>
    <x v="66"/>
    <x v="464"/>
    <m/>
    <s v="Debilidades en los procedimientos aplicados por la DNBC, en la constitución de reservas presupuestales, en cuanto no se emplean como mecanismo presupuestal excepcional, por causa de fuerza mayor o caso fortuito y/o cuando se presenten cuentas por pagar presupuestales (que se haya recibido el bien o servicio) y que no cuenten con PAC dentro de la vigencia. Debilidades en los procedimientos contractuales y presupuestales aplicados por la DNBC, al presentarse inconsistencias en la información registrada y aprobada en los formatos y los soportes respectivos. Inconsistencias en los formatos de justificación y certificaciones emitidas por la DNBC. Debilidades en el control y seguimiento a la ejecución de los compromisos en el cierre de la vigencia, así como al cumplimiento de requisitos para la constitución de las reservas presupuestales. Debilidades en la programación, planeación y ejecución presupuestal, debido a la inoportunidad, con la cual se realizó el compromiso de las apropiaciones los últimos días de la vigencia 2024. Debilidades en la planificación contractual y falencias en la programación y ejecución presupuestal, lo cual conllevó a una reserva presupuestal inducida."/>
    <s v="Debilidades en los procedimientos aplicados por la DNBC, en la constitución de reservas presupuestales, en cuanto no se emplean como mecanismo presupuestal excepcional, por causa de fuerza mayor o caso fortuito y/o cuando se presenten cuentas por pagar presupuestales (que se haya recibido el bien o servicio) y que no cuenten con PAC dentro de la vigencia. Debilidades en los procedimientos contractuales y presupuestales aplicados por la DNBC, al presentarse inconsistencias en la información registrada y aprobada en los formatos y los soportes respectivos. Inconsistencias en los formatos de justificación y certificaciones emitidas por la DNBC. Debilidades en el control y seguimiento a la ejecución de los compromisos en el cierre de la vigencia, así como al cumplimiento de requisitos para la constitución de las reservas presupuestales. Debilidades en la programación, planeación y ejecución presupuestal, debido a la inoportunidad, con la cual se realizó el compromiso de las apropiaciones los últimos días de la vigencia 2024. Debilidades en la planificación contractual y falencias en la programación y ejecución presupuestal, lo cual conllevó a una reserva presupuestal inducida."/>
    <s v="Fortalecer los mecanismos de control para a adecuada programación, planeación contractual y ejecución presupuestal, con el fin de evitar la constitución de posibles reservas inducidas"/>
    <s v="GC_AC54"/>
    <s v="Elaborar y presentar ante el Comité de contratación el estado de avance del Plan Anual de Adquisiciones, con el fin de tomar decisiones e impartir directrices."/>
    <s v="Acta de Comité y Anexos"/>
    <n v="11"/>
    <d v="2026-02-01T00:00:00"/>
    <d v="2026-12-31T00:00:00"/>
    <n v="49.5"/>
    <s v="15. Gestión Contractual"/>
    <s v="Auditoria Financiera 2024"/>
    <n v="0"/>
    <s v="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_x000a_"/>
    <n v="0"/>
    <d v="2026-05-11T00:00:00"/>
    <s v="No se evidencian soportes de la actividad"/>
    <n v="0"/>
    <x v="1"/>
    <d v="2026-05-15T00:00:00"/>
    <n v="0"/>
    <s v="Se evidencio que la accion formulada carece de soportes que permitan verificar el cumplimiento de la actividad, toda vez que la accion no fue ejecuta dentro del plazo establecido"/>
    <s v="SIN INICIAR"/>
    <s v="No aplica"/>
    <s v="No aplica"/>
    <s v="No aplica"/>
    <n v="0"/>
    <s v="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_x000a_"/>
    <n v="0"/>
    <s v="11/07/206"/>
    <s v="No se evidencian soportes de la actividad"/>
    <n v="0"/>
    <s v="VENCIDO"/>
    <m/>
    <m/>
    <m/>
    <m/>
    <m/>
    <s v="EFECTIVO"/>
    <s v="ABIERTO"/>
    <m/>
    <s v=""/>
    <s v=""/>
    <s v=""/>
    <s v=""/>
    <s v=""/>
    <s v=""/>
    <s v=""/>
    <m/>
    <m/>
    <m/>
    <s v="SIN INICIAR"/>
    <s v="EFECTIVO"/>
    <s v="ABIERTO"/>
    <m/>
    <s v=""/>
    <s v=""/>
    <s v=""/>
    <s v=""/>
    <s v=""/>
    <s v=""/>
    <s v=""/>
    <m/>
    <m/>
    <m/>
    <s v="SIN INICIAR"/>
    <s v="EFECTIVO"/>
    <s v="ABIERTO"/>
    <m/>
  </r>
  <r>
    <n v="828"/>
    <x v="2"/>
    <x v="7"/>
    <s v="Subdirección Administrativa y Financiera"/>
    <m/>
    <s v="2025Fin2024H14"/>
    <m/>
    <x v="66"/>
    <x v="464"/>
    <m/>
    <s v="Debilidades en los procedimientos aplicados por la DNBC, en la constitución de reservas presupuestales, en cuanto no se emplean como mecanismo presupuestal excepcional, por causa de fuerza mayor o caso fortuito y/o cuando se presenten cuentas por pagar presupuestales (que se haya recibido el bien o servicio) y que no cuenten con PAC dentro de la vigencia. Debilidades en los procedimientos contractuales y presupuestales aplicados por la DNBC, al presentarse inconsistencias en la información registrada y aprobada en los formatos y los soportes respectivos. Inconsistencias en los formatos de justificación y certificaciones emitidas por la DNBC. Debilidades en el control y seguimiento a la ejecución de los compromisos en el cierre de la vigencia, así como al cumplimiento de requisitos para la constitución de las reservas presupuestales. Debilidades en la programación, planeación y ejecución presupuestal, debido a la inoportunidad, con la cual se realizó el compromiso de las apropiaciones los últimos días de la vigencia 2024. Debilidades en la planificación contractual y falencias en la programación y ejecución presupuestal, lo cual conllevó a una reserva presupuestal inducida."/>
    <s v="Debilidades en los procedimientos aplicados por la DNBC, en la constitución de reservas presupuestales, en cuanto no se emplean como mecanismo presupuestal excepcional, por causa de fuerza mayor o caso fortuito y/o cuando se presenten cuentas por pagar presupuestales (que se haya recibido el bien o servicio) y que no cuenten con PAC dentro de la vigencia. Debilidades en los procedimientos contractuales y presupuestales aplicados por la DNBC, al presentarse inconsistencias en la información registrada y aprobada en los formatos y los soportes respectivos. Inconsistencias en los formatos de justificación y certificaciones emitidas por la DNBC. Debilidades en el control y seguimiento a la ejecución de los compromisos en el cierre de la vigencia, así como al cumplimiento de requisitos para la constitución de las reservas presupuestales. Debilidades en la programación, planeación y ejecución presupuestal, debido a la inoportunidad, con la cual se realizó el compromiso de las apropiaciones los últimos días de la vigencia 2024. Debilidades en la planificación contractual y falencias en la programación y ejecución presupuestal, lo cual conllevó a una reserva presupuestal inducida."/>
    <s v="Fortalecer los mecanismos de control para a adecuada programación, planeación contractual y ejecución presupuestal, con el fin de evitar la constitución de posibles reservas inducidas"/>
    <s v="GC_AC56"/>
    <s v="Actualizar Manual de Supervisión incluyendo etapa pre y pos contractual para garantiza la idoneidad del supervisor y que este tenga el conocimiento y control de todo el proceso desde la estructuración hasta la liquidación de este."/>
    <s v="Manual de Supervisión  actualizado y socializado"/>
    <n v="1"/>
    <d v="2026-01-01T00:00:00"/>
    <d v="2026-06-30T00:00:00"/>
    <n v="26.85"/>
    <s v="15. Gestión Contractual"/>
    <s v="Auditoria Financiera 2024"/>
    <n v="0"/>
    <s v="Actividad en desarrollo; se trabaja en el ajuste del Manual de Supervisión para incorporar las etapas pre y poscontractual, garantizando la idoneidad y trazabilidad de la gestión del supervisor._x000a__x000a__x000a_"/>
    <n v="0"/>
    <d v="2026-05-11T00:00:00"/>
    <s v="No se evidencian soportes de la actividad"/>
    <n v="0"/>
    <x v="1"/>
    <d v="2026-05-15T00:00:00"/>
    <n v="0"/>
    <s v="Se evidencio que la accion formulada carece de soportes que permitan verificar el cumplimiento de la actividad, toda vez que la accion no fue ejecuta dentro del plazo establecido"/>
    <s v="SIN INICIAR"/>
    <s v="No aplica"/>
    <s v="No aplica"/>
    <s v="No aplica"/>
    <n v="0"/>
    <s v="Actividad en desarrollo; se trabaja en el ajuste del Manual de Supervisión para incorporar las etapas pre y poscontractual, garantizando la idoneidad y trazabilidad de la gestión del supervisor._x000a__x000a__x000a_"/>
    <n v="0"/>
    <s v="11/07/206"/>
    <s v="No se evidencian soportes de la actividad"/>
    <n v="0"/>
    <s v="VENCIDO"/>
    <m/>
    <m/>
    <m/>
    <m/>
    <m/>
    <s v="EFECTIVO"/>
    <s v="ABIERTO"/>
    <m/>
    <s v=""/>
    <s v=""/>
    <s v=""/>
    <s v=""/>
    <s v=""/>
    <s v=""/>
    <s v=""/>
    <m/>
    <m/>
    <m/>
    <s v="SIN INICIAR"/>
    <s v="EFECTIVO"/>
    <s v="ABIERTO"/>
    <m/>
    <s v=""/>
    <s v=""/>
    <s v=""/>
    <s v=""/>
    <s v=""/>
    <s v=""/>
    <s v=""/>
    <m/>
    <m/>
    <m/>
    <s v="SIN INICIAR"/>
    <s v="EFECTIVO"/>
    <s v="ABIERTO"/>
    <m/>
  </r>
  <r>
    <n v="829"/>
    <x v="2"/>
    <x v="7"/>
    <s v="Subdirección Administrativa y Financiera"/>
    <m/>
    <s v="2025Fin2024H15"/>
    <m/>
    <x v="66"/>
    <x v="465"/>
    <m/>
    <s v="Debilidades en la programación, planeación y ejecución presupuestal, debido a la inoportunidad, con la cual se realizó el compromiso de las apropiaciones en el último mes de la vigencia 2024. Debilidades en la gestión presupuestal y contractual, toda vez que se programó ejecutar el Convenio 008-2024, en 21 días, finalizando la vigencia fiscal, con cronogramas y tiempos ajustados, y sin tener en cuenta los riesgos (administrativos, logísticos, operativos, entre otros) en el desarrollo del convenio. Programación del compromiso al cierre de la vigencia 2024, siendo previsible el no cumplimiento del objeto del gasto."/>
    <s v="Debilidades en la programación, planeación y ejecución presupuestal, debido a la inoportunidad, con la cual se realizó el compromiso de las apropiaciones en el último mes de la vigencia 2024. Debilidades en la gestión presupuestal y contractual, toda vez que se programó ejecutar el Convenio 008-2024, en 21 días, finalizando la vigencia fiscal, con cronogramas y tiempos ajustados, y sin tener en cuenta los riesgos (administrativos, logísticos, operativos, entre otros) en el desarrollo del convenio. Programación del compromiso al cierre de la vigencia 2024, siendo previsible el no cumplimiento del objeto del gasto."/>
    <s v="Fortalecer las estrategias para la planeación, ejecución y  seguimiento del presupuesto asignado al proyecto de inversión,  con el fin de asegurar la oportuna y eficiente ejecución de los recursos. "/>
    <s v="GC_AC54"/>
    <s v="Elaborar y presentar ante el Comité de contratación el estado de avance del Plan Anual de Adquisiciones, con el fin de tomar decisiones e impartir directrices."/>
    <s v="Acta de Comité y Anexos"/>
    <n v="11"/>
    <d v="2026-02-01T00:00:00"/>
    <d v="2026-12-31T00:00:00"/>
    <n v="49.5"/>
    <s v="15. Gestión Contractual"/>
    <s v="Auditoria Financiera 2024"/>
    <n v="0"/>
    <s v="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_x000a_"/>
    <n v="0"/>
    <d v="2026-05-11T00:00:00"/>
    <s v="No se evidencian soportes de la actividad"/>
    <n v="0"/>
    <x v="1"/>
    <d v="2026-05-15T00:00:00"/>
    <n v="0"/>
    <s v="Se evidencio que la accion formulada carece de soportes que permitan verificar el cumplimiento de la actividad, toda vez que la accion no fue ejecuta dentro del plazo establecido"/>
    <s v="SIN INICIAR"/>
    <s v="No aplica"/>
    <s v="No aplica"/>
    <s v="No aplica"/>
    <n v="0"/>
    <s v="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_x000a_"/>
    <n v="0"/>
    <s v="11/07/206"/>
    <s v="No se evidencian soportes de la actividad"/>
    <n v="0"/>
    <s v="VENCIDO"/>
    <m/>
    <m/>
    <m/>
    <m/>
    <m/>
    <s v="EFECTIVO"/>
    <s v="ABIERTO"/>
    <m/>
    <s v=""/>
    <s v=""/>
    <s v=""/>
    <s v=""/>
    <s v=""/>
    <s v=""/>
    <s v=""/>
    <m/>
    <m/>
    <m/>
    <s v="SIN INICIAR"/>
    <s v="EFECTIVO"/>
    <s v="ABIERTO"/>
    <m/>
    <s v=""/>
    <s v=""/>
    <s v=""/>
    <s v=""/>
    <s v=""/>
    <s v=""/>
    <s v=""/>
    <m/>
    <m/>
    <m/>
    <s v="SIN INICIAR"/>
    <s v="EFECTIVO"/>
    <s v="ABIERTO"/>
    <m/>
  </r>
  <r>
    <n v="830"/>
    <x v="2"/>
    <x v="7"/>
    <s v="Subdirección Administrativa y Financiera"/>
    <m/>
    <s v="2025Fin2024H16"/>
    <m/>
    <x v="66"/>
    <x v="466"/>
    <m/>
    <s v="Debilidades en la planificación y ejecución contractual, no acorde con la ejecución presupuestal, e inoportunidad con la cual se comprometieron las apropiaciones, toda vez que los hechos o situaciones presentadas como justificación eran previsibles y no se constituyen como eventos de fuerza mayor o caso fortuito, utilizando la constitución de la reserva presupuestal como un mecanismo ordinario de ejecución presupuestal, en los últimos días de la respectiva vigencia y no como un instrumento de uso excepcional."/>
    <s v="Debilidades en la planificación y ejecución contractual, no acorde con la ejecución presupuestal, e inoportunidad con la cual se comprometieron las apropiaciones, toda vez que los hechos o situaciones presentadas como justificación eran previsibles y no se constituyen como eventos de fuerza mayor o caso fortuito, utilizando la constitución de la reserva presupuestal como un mecanismo ordinario de ejecución presupuestal, en los últimos días de la respectiva vigencia y no como un instrumento de uso excepcional."/>
    <s v="Fortalecer las estrategias para la planeación, ejecución y  seguimiento del presupuesto asignado al proyecto de inversión,  con el fin de asegurar la oportuna y eficiente ejecución de los recursos. "/>
    <s v="GC_AC54"/>
    <s v="Elaborar y presentar ante el Comité de contratación el estado de avance del Plan Anual de Adquisiciones, con el fin de tomar decisiones e impartir directrices."/>
    <s v="Acta de Comité y Anexos"/>
    <n v="11"/>
    <d v="2026-02-01T00:00:00"/>
    <d v="2026-12-31T00:00:00"/>
    <n v="49.5"/>
    <s v="15. Gestión Contractual"/>
    <s v="Auditoria Financiera 2024"/>
    <n v="0"/>
    <s v="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_x000a_"/>
    <n v="0"/>
    <d v="2026-05-11T00:00:00"/>
    <s v="No se evidencian soportes de la actividad"/>
    <n v="0"/>
    <x v="1"/>
    <d v="2026-05-15T00:00:00"/>
    <n v="0"/>
    <s v="Se evidencio que la accion formulada carece de soportes que permitan verificar el cumplimiento de la actividad, toda vez que la accion no fue ejecuta dentro del plazo establecido"/>
    <s v="SIN INICIAR"/>
    <s v="No aplica"/>
    <s v="No aplica"/>
    <s v="No aplica"/>
    <n v="0"/>
    <s v="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_x000a_"/>
    <n v="0"/>
    <s v="11/07/206"/>
    <s v="No se evidencian soportes de la actividad"/>
    <n v="0"/>
    <s v="VENCIDO"/>
    <m/>
    <m/>
    <m/>
    <m/>
    <m/>
    <s v="EFECTIVO"/>
    <s v="ABIERTO"/>
    <m/>
    <s v=""/>
    <s v=""/>
    <s v=""/>
    <s v=""/>
    <s v=""/>
    <s v=""/>
    <s v=""/>
    <m/>
    <m/>
    <m/>
    <s v="SIN INICIAR"/>
    <s v="EFECTIVO"/>
    <s v="ABIERTO"/>
    <m/>
    <s v=""/>
    <s v=""/>
    <s v=""/>
    <s v=""/>
    <s v=""/>
    <s v=""/>
    <s v=""/>
    <m/>
    <m/>
    <m/>
    <s v="SIN INICIAR"/>
    <s v="EFECTIVO"/>
    <s v="ABIERTO"/>
    <m/>
  </r>
  <r>
    <n v="831"/>
    <x v="2"/>
    <x v="7"/>
    <s v="Subdirección Administrativa y Financiera"/>
    <m/>
    <s v="2025Fin2024H17"/>
    <m/>
    <x v="66"/>
    <x v="467"/>
    <m/>
    <s v="Aprobación de registro de obligaciones en SIIF Nación, sin previa autorización del supervisor por medio del Informe mensual y/o periódico de supervisión de contratos/convenios y Lista de chequeo para la recepción y trámite de cuentas para pago, dado que se emitió instrucciones por parte de la Directora Nacional de Bomberos de Colombia (DNBC) y del Subdirector Administrativo y Financiero, los cuales autorizaron el registro, incumpliendo el Procedimiento “Registro de Obligaciones PC-GF-12”"/>
    <s v="Aprobación de registro de obligaciones en SIIF Nación, sin previa autorización del supervisor por medio del Informe mensual y/o periódico de supervisión de contratos/convenios y Lista de chequeo para la recepción y trámite de cuentas para pago, dado que se emitió instrucciones por parte de la Directora Nacional de Bomberos de Colombia (DNBC) y del Subdirector Administrativo y Financiero, los cuales autorizaron el registro, incumpliendo el Procedimiento “Registro de Obligaciones PC-GF-12”"/>
    <s v="Fortalecer los controles existentes para la realización de los pagos, de manera tal que se garantice el cumplimiento de lo pactado contractualmente; así como lo establecido en los procedimientos y formatos asociados de la DNBC. "/>
    <s v="GF_AC24"/>
    <s v="Revisar y/o actualizar el procedimiento Registro de Obligaciones PC-GF-12, para determinar su correspondencia frente a las necesidades de la DNBC y la normatividad vigente aplicada."/>
    <s v="Procedimiento  actualizado y socializado"/>
    <n v="1"/>
    <d v="2026-01-01T00:00:00"/>
    <d v="2026-02-28T00:00:00"/>
    <n v="8.5499999999999989"/>
    <s v="13. Gestión Financiera"/>
    <s v="Auditoria Financiera 2024"/>
    <n v="1"/>
    <s v="Acción establecida en el Plan de Mejoramiento suscrito el 10 de octubre de 2023,  como resultado de la denuncia 2022-249899-82111-D_x000a__x000a_La acción de mejora finaliza el 30 de Junio  de 2024, LAS ACTIVIDADES DEL PROCEDIMIENTO PC-GF-12 AHORA SE ENCUENTRAN EN GESTION DE PAGOS PC-GF-17_x000a__x000a_Se evidenció el cargue de evidencias correspondientes a: video de presentación y socialización de los dos procedimientos mencionados; presentación utilizada; y procedimientos actualizados._x000a__x000a_Por lo anterior en la acción de mejora, queda cumplida extemporaneamente"/>
    <s v="https://dnbcgovco-my.sharepoint.com/:f:/g/personal/planeacion_dnbc_gov_co/IgAKPZEalRp3T7O44VwZjBLlARF86VpmllJA36VR9-2qDG8?e=W6XaGX"/>
    <d v="2026-05-11T00:00:00"/>
    <s v="Cumplida en seguimiento diciembre 2025"/>
    <n v="1"/>
    <x v="2"/>
    <d v="2026-05-29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0 de octubre de 2023,  como resultado de la denuncia 2022-249899-82111-D_x000a__x000a_La acción de mejora finaliza el 30 de Junio  de 2024, LAS ACTIVIDADES DEL PROCEDIMIENTO PC-GF-12 AHORA SE ENCUENTRAN EN GESTION DE PAGOS PC-GF-17_x000a__x000a_Se evidenció el cargue de evidencias correspondientes a: video de presentación y socialización de los dos procedimientos mencionados; presentación utilizada; y procedimientos actualizados._x000a__x000a_Por lo anterior en la acción de mejora, queda cumplida extemporaneamente"/>
    <s v="https://dnbcgovco-my.sharepoint.com/:f:/g/personal/planeacion_dnbc_gov_co/IgDlTTkE6gPMRZjTETbxch7dATaSM_TE5-agvqb3k7QgaDY?e=0V1Jx7"/>
    <s v="11/07/206"/>
    <s v="Actividad reportada con cumplimiento en el primer trimestre 2026"/>
    <n v="1"/>
    <s v="CUMPLIDO"/>
    <m/>
    <m/>
    <m/>
    <m/>
    <m/>
    <s v="EFECTIVO"/>
    <s v="ABIERTO"/>
    <m/>
    <s v=""/>
    <s v=""/>
    <s v=""/>
    <s v=""/>
    <s v=""/>
    <s v=""/>
    <s v=""/>
    <m/>
    <m/>
    <m/>
    <s v="SIN INICIAR"/>
    <s v="EFECTIVO"/>
    <s v="ABIERTO"/>
    <m/>
    <s v=""/>
    <s v=""/>
    <s v=""/>
    <s v=""/>
    <s v=""/>
    <s v=""/>
    <s v=""/>
    <m/>
    <m/>
    <m/>
    <s v="SIN INICIAR"/>
    <s v="EFECTIVO"/>
    <s v="ABIERTO"/>
    <m/>
  </r>
  <r>
    <n v="832"/>
    <x v="2"/>
    <x v="7"/>
    <s v="Subdirección Administrativa y Financiera"/>
    <m/>
    <s v="2025Fin2024H17"/>
    <m/>
    <x v="66"/>
    <x v="467"/>
    <m/>
    <s v="Aprobación de registro de obligaciones en SIIF Nación, sin previa autorización del supervisor por medio del Informe mensual y/o periódico de supervisión de contratos/convenios y Lista de chequeo para la recepción y trámite de cuentas para pago, dado que se emitió instrucciones por parte de la Directora Nacional de Bomberos de Colombia (DNBC) y del Subdirector Administrativo y Financiero, los cuales autorizaron el registro, incumpliendo el Procedimiento “Registro de Obligaciones PC-GF-12”"/>
    <s v="Aprobación de registro de obligaciones en SIIF Nación, sin previa autorización del supervisor por medio del Informe mensual y/o periódico de supervisión de contratos/convenios y Lista de chequeo para la recepción y trámite de cuentas para pago, dado que se emitió instrucciones por parte de la Directora Nacional de Bomberos de Colombia (DNBC) y del Subdirector Administrativo y Financiero, los cuales autorizaron el registro, incumpliendo el Procedimiento “Registro de Obligaciones PC-GF-12”"/>
    <s v="Fortalecer los controles existentes para la realización de los pagos, de manera tal que se garantice el cumplimiento de lo pactado contractualmente; así como lo establecido en los procedimientos y formatos asociados de la DNBC. "/>
    <s v="GF_AC52"/>
    <s v="Revisa que los soportes requeridos para el pago sean consistentes_x000a_para ser registrar en el SIIF. "/>
    <s v="Correos electrónicos de solicitud y respuesta a subsanación de soportes para pago. "/>
    <n v="100"/>
    <d v="2026-01-01T00:00:00"/>
    <d v="2026-12-31T00:00:00"/>
    <n v="54"/>
    <s v="13. Gestión Financiera"/>
    <s v="Auditoria Financiera 2024"/>
    <n v="1"/>
    <s v="Revisa que los soportes requeridos para el pago sean consistentes_x000a_para ser registrar en el SIIF. "/>
    <s v="https://dnbcgovco-my.sharepoint.com/:f:/g/personal/planeacion_dnbc_gov_co/IgAKPZEalRp3T7O44VwZjBLlARF86VpmllJA36VR9-2qDG8?e=W6XaGX"/>
    <d v="2026-05-11T00:00:00"/>
    <s v="Se evidencian soportes de devolución de cuentas"/>
    <n v="1"/>
    <x v="0"/>
    <d v="2026-05-29T00:00:00"/>
    <n v="1"/>
    <s v="Se evidencia 8 (ocho) correos electronicos solicitando subsanar cuentas de cobros para su respectiva correccion, por lo que los soportes aportados permiten la ejecucion de la actividad dentro del plazo establecido."/>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Revisa que los soportes requeridos para el pago sean consistentes_x000a_para ser registrar en el SIIF. "/>
    <s v="https://dnbcgovco-my.sharepoint.com/:f:/g/personal/planeacion_dnbc_gov_co/IgDlTTkE6gPMRZjTETbxch7dATaSM_TE5-agvqb3k7QgaDY?e=0V1Jx7"/>
    <s v="11/07/206"/>
    <s v="Se evidencian soportes de devolución de cuentas"/>
    <n v="1"/>
    <s v="EN EJECUCIÓN"/>
    <m/>
    <m/>
    <m/>
    <m/>
    <m/>
    <s v="EFECTIVO"/>
    <s v="ABIERTO"/>
    <m/>
    <s v=""/>
    <s v=""/>
    <s v=""/>
    <s v=""/>
    <s v=""/>
    <s v=""/>
    <s v=""/>
    <m/>
    <m/>
    <m/>
    <s v="SIN INICIAR"/>
    <s v="EFECTIVO"/>
    <s v="ABIERTO"/>
    <m/>
    <s v=""/>
    <s v=""/>
    <s v=""/>
    <s v=""/>
    <s v=""/>
    <s v=""/>
    <s v=""/>
    <m/>
    <m/>
    <m/>
    <s v="SIN INICIAR"/>
    <s v="EFECTIVO"/>
    <s v="ABIERTO"/>
    <m/>
  </r>
  <r>
    <n v="833"/>
    <x v="2"/>
    <x v="7"/>
    <s v="Subdirección Administrativa y Financiera"/>
    <m/>
    <s v="2025Fin2024H18"/>
    <m/>
    <x v="66"/>
    <x v="468"/>
    <m/>
    <s v="Lo evidenciado se produjo por deficiencias en la planeación, ejecución y cierre contractual, al establecer plazos irreales y no gestionar oportunamente la finalización de los contratos y convenios. Esto conllevó a la prolongación injustificada de su ejecución, al agotamiento de las reservas presupuestales y a la no recepción de bienes y servicios."/>
    <s v="Lo evidenciado se produjo por deficiencias en la planeación, ejecución y cierre contractual, al establecer plazos irreales y no gestionar oportunamente la finalización de los contratos y convenios. Esto conllevó a la prolongación injustificada de su ejecución, al agotamiento de las reservas presupuestales y a la no recepción de bienes y servicios."/>
    <s v="Fortalecer la planeación, el seguimiento y el cierre oportuno de contratos y convenios, garantizando que los plazos de ejecución sean coherentes con la vigencia presupuestal y que los mecanismos presupuestales se utilicen de manera excepcional y debidamente justificada."/>
    <s v="GC_AC57"/>
    <s v="Actualizar el Manual de Supervisión y Contratación para incluir lineamientos claros sobre definición de plazos contractuales, control de ejecuciones prolongadas y gestión oportuna del cierre contractual dentro de la vigencia fiscal correspondiente."/>
    <s v="Manual actualizado y socializado"/>
    <n v="1"/>
    <d v="2026-01-01T00:00:00"/>
    <d v="2026-06-30T00:00:00"/>
    <n v="26.85"/>
    <s v="15. Gestión Contractual"/>
    <s v="Auditoria Financiera 2024"/>
    <n v="0"/>
    <s v="Actividad en proceso; el Manual de Supervisión y Contratación se encuentra en revisión para incluir lineamientos claros sobre plazos contractuales, control de ejecuciones prolongadas y cierre dentro de la vigencia fiscal._x000a__x000a__x000a_"/>
    <n v="0"/>
    <d v="2026-05-11T00:00:00"/>
    <s v="No se evidencian soportes de la actividad"/>
    <n v="0"/>
    <x v="1"/>
    <d v="2026-05-15T00:00:00"/>
    <n v="0"/>
    <s v="No fue posible identificar evidencias para el presente período de análisis"/>
    <s v="SIN INICIAR"/>
    <s v="No aplica"/>
    <s v="No aplica"/>
    <s v="No aplica"/>
    <n v="0"/>
    <s v="Actividad en proceso; el Manual de Supervisión y Contratación se encuentra en revisión para incluir lineamientos claros sobre plazos contractuales, control de ejecuciones prolongadas y cierre dentro de la vigencia fiscal._x000a__x000a__x000a_"/>
    <n v="0"/>
    <s v="11/07/206"/>
    <s v="No se evidencian soportes de la actividad"/>
    <n v="0"/>
    <s v="VENCIDO"/>
    <m/>
    <m/>
    <m/>
    <m/>
    <m/>
    <s v="EFECTIVO"/>
    <s v="ABIERTO"/>
    <m/>
    <s v=""/>
    <s v=""/>
    <s v=""/>
    <s v=""/>
    <s v=""/>
    <s v=""/>
    <s v=""/>
    <m/>
    <m/>
    <m/>
    <s v="SIN INICIAR"/>
    <s v="EFECTIVO"/>
    <s v="ABIERTO"/>
    <m/>
    <s v=""/>
    <s v=""/>
    <s v=""/>
    <s v=""/>
    <s v=""/>
    <s v=""/>
    <s v=""/>
    <m/>
    <m/>
    <m/>
    <s v="SIN INICIAR"/>
    <s v="EFECTIVO"/>
    <s v="ABIERTO"/>
    <m/>
  </r>
  <r>
    <n v="834"/>
    <x v="2"/>
    <x v="7"/>
    <s v="Subdirección Administrativa y Financiera"/>
    <m/>
    <s v="2025Fin2024H18"/>
    <m/>
    <x v="66"/>
    <x v="468"/>
    <m/>
    <s v="Lo evidenciado se produjo por deficiencias en la planeación, ejecución y cierre contractual, al establecer plazos irreales y no gestionar oportunamente la finalización de los contratos y convenios. Esto conllevó a la prolongación injustificada de su ejecución, al agotamiento de las reservas presupuestales y a la no recepción de bienes y servicios."/>
    <s v="Lo evidenciado se produjo por deficiencias en la planeación, ejecución y cierre contractual, al establecer plazos irreales y no gestionar oportunamente la finalización de los contratos y convenios. Esto conllevó a la prolongación injustificada de su ejecución, al agotamiento de las reservas presupuestales y a la no recepción de bienes y servicios."/>
    <s v="Fortalecer la planeación, el seguimiento y el cierre oportuno de contratos y convenios, garantizando que los plazos de ejecución sean coherentes con la vigencia presupuestal y que los mecanismos presupuestales se utilicen de manera excepcional y debidamente justificada."/>
    <s v="GC_AC58"/>
    <s v="Incorporar dentro del procedimiento de Gestión Contractual una verificación previa del estado de ejecución y entregables contractuales, como requisito para solicitar o tramitar reservas presupuestales, dejando constancia en el expediente contractual."/>
    <s v="Procedimiento de Gestión Contractual ajustado"/>
    <n v="1"/>
    <d v="2026-01-01T00:00:00"/>
    <d v="2026-06-30T00:00:00"/>
    <n v="26.85"/>
    <s v="15. Gestión Contractual"/>
    <s v="Auditoria Financiera 2024"/>
    <n v="0"/>
    <s v="Indicador no cumplido; se está estructurando su inclusión como requisito dentro del procedimiento contractual."/>
    <n v="0"/>
    <d v="2026-05-11T00:00:00"/>
    <s v="No se evidencian soportes de la actividad"/>
    <n v="0"/>
    <x v="1"/>
    <d v="2026-05-15T00:00:00"/>
    <n v="0"/>
    <s v="No fue posible identificar evidencias para el presente período de análisis"/>
    <s v="SIN INICIAR"/>
    <s v="No aplica"/>
    <s v="No aplica"/>
    <s v="No aplica"/>
    <n v="0"/>
    <s v="Indicador no cumplido; se está estructurando su inclusión como requisito dentro del procedimiento contractual."/>
    <n v="0"/>
    <s v="11/07/206"/>
    <s v="No se evidencian soportes de la actividad"/>
    <n v="0"/>
    <s v="VENCIDO"/>
    <m/>
    <m/>
    <m/>
    <m/>
    <m/>
    <s v="EFECTIVO"/>
    <s v="ABIERTO"/>
    <m/>
    <s v=""/>
    <s v=""/>
    <s v=""/>
    <s v=""/>
    <s v=""/>
    <s v=""/>
    <s v=""/>
    <m/>
    <m/>
    <m/>
    <s v="SIN INICIAR"/>
    <s v="EFECTIVO"/>
    <s v="ABIERTO"/>
    <m/>
    <s v=""/>
    <s v=""/>
    <s v=""/>
    <s v=""/>
    <s v=""/>
    <s v=""/>
    <s v=""/>
    <m/>
    <m/>
    <m/>
    <s v="SIN INICIAR"/>
    <s v="EFECTIVO"/>
    <s v="ABIERTO"/>
    <m/>
  </r>
  <r>
    <n v="835"/>
    <x v="2"/>
    <x v="7"/>
    <s v="Subdirección estrategica"/>
    <m/>
    <s v="2025Fin2024H18"/>
    <m/>
    <x v="66"/>
    <x v="468"/>
    <s v="GESTIÓN DEL CONOCIMIENTO Y LA INNOVACIÓN"/>
    <s v="Lo evidenciado se produjo por deficiencias en la planeación, ejecución y cierre contractual, al establecer plazos irreales y no gestionar oportunamente la finalización de los contratos y convenios. Esto conllevó a la prolongación injustificada de su ejecución, al agotamiento de las reservas presupuestales y a la no recepción de bienes y servicios."/>
    <s v="Lo evidenciado se produjo por deficiencias en la planeación, ejecución y cierre contractual, al establecer plazos irreales y no gestionar oportunamente la finalización de los contratos y convenios. Esto conllevó a la prolongación injustificada de su ejecución, al agotamiento de las reservas presupuestales y a la no recepción de bienes y servicios."/>
    <s v="Fortalecer la planeación, el seguimiento y el cierre oportuno de contratos y convenios, garantizando que los plazos de ejecución sean coherentes con la vigencia presupuestal y que los mecanismos presupuestales se utilicen de manera excepcional y debidamente justificada."/>
    <s v="FB_AC40"/>
    <s v="Formalizar, documentar y socializar el procedimiento para el control y seguimiento de los convenios, conforme a las programaciones suscritas y aprobadas por la entidad, del cual se derivarán oficios, informes y demás soportes documentales que permitan evidenciar el cumplimiento, avance y control de los compromisos adquiridos."/>
    <s v="Formatos y Manual del Proceso."/>
    <n v="100"/>
    <d v="2026-01-01T00:00:00"/>
    <d v="2026-06-30T00:00:00"/>
    <n v="26.85"/>
    <s v="15. Gestión Contractual / 08. Fortalecimiento Bomberil "/>
    <s v="Auditoria Financiera 2024"/>
    <n v="0"/>
    <s v="La actividad no se ha ejecutado a la fecha; no se cuenta con el procedimiento formalizado, documentado ni socializado para el control y seguimiento de los convenios, ni con los formatos y manuales asociados. No obstante, la entidad reitera su compromiso con el desarrollo e implementación de esta actividad, la cual se encuentra en proceso de construcción y ajuste conforme a las programaciones suscritas y aprobadas, con el fin de garantizar el adecuado seguimiento, control y documentación de los compromisos adquiridos._x000a_"/>
    <n v="0"/>
    <d v="2026-05-11T00:00:00"/>
    <s v="Sin avance en la actividad"/>
    <n v="0"/>
    <x v="1"/>
    <d v="2026-05-15T00:00:00"/>
    <n v="0"/>
    <s v="No fue posible identificar evidencias para el presente período de análisis"/>
    <s v="SIN INICIAR"/>
    <s v="No aplica"/>
    <s v="No aplica"/>
    <s v="No aplica"/>
    <n v="0"/>
    <s v="Sin reporte de información por parte de la primera linea de defensa"/>
    <n v="0"/>
    <n v="46213"/>
    <s v="No se evidencia seguimiento"/>
    <n v="0"/>
    <s v="EN EJECUCIÓN"/>
    <m/>
    <m/>
    <m/>
    <m/>
    <m/>
    <s v="EFECTIVO"/>
    <s v="ABIERTO"/>
    <m/>
    <s v=""/>
    <s v=""/>
    <s v=""/>
    <s v=""/>
    <s v=""/>
    <s v=""/>
    <s v=""/>
    <m/>
    <m/>
    <m/>
    <s v="SIN INICIAR"/>
    <s v="EFECTIVO"/>
    <s v="ABIERTO"/>
    <m/>
    <s v=""/>
    <s v=""/>
    <s v=""/>
    <s v=""/>
    <s v=""/>
    <s v=""/>
    <s v=""/>
    <m/>
    <m/>
    <m/>
    <s v="SIN INICIAR"/>
    <s v="EFECTIVO"/>
    <s v="ABIERTO"/>
    <m/>
  </r>
  <r>
    <n v="836"/>
    <x v="2"/>
    <x v="7"/>
    <s v="Subdirección Administrativa y Financiera"/>
    <m/>
    <s v="2025Fin2024H19"/>
    <m/>
    <x v="66"/>
    <x v="469"/>
    <m/>
    <s v="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
    <s v="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
    <s v="Fortalecer los mecanismos de control para la adecuada supervisión contractual con el objetivo de garantizar la adecuada correspondencia entre la planeación la urgencia declarada y la atención efectiva"/>
    <s v="GC_AC59"/>
    <s v="Verificar que el expediente contractual No. 105-2024 cuente con la totalidad de los soportes requeridos para cada etapa contractual acorde con la normatividad vigente.  Asi como su completitud de la publicación en SECOP "/>
    <s v="Expediente No. 105-2024 verificado y/o subsanado"/>
    <n v="1"/>
    <d v="2026-01-01T00:00:00"/>
    <d v="2026-02-28T00:00:00"/>
    <n v="8.5499999999999989"/>
    <s v="15. Gestión Contractual"/>
    <s v="Auditoria Financiera 2024"/>
    <n v="0"/>
    <s v="La actividad no se ha ejecutado a la fecha. El expediente contractual No. 105-2024 aún no ha sido objeto de verificación integral respecto a la totalidad de los soportes requeridos en cada una de las etapas contractuales, ni se ha validado de manera completa la publicación de dichos documentos en la plataforma SECOP, conforme a la normatividad vigente. En consecuencia, el expediente se encuentra pendiente de revisión y, de ser necesario, de subsanación, actividad que será adelantada en el marco de las acciones de mejora y seguimiento institucional._x000a_"/>
    <n v="0"/>
    <d v="2026-05-11T00:00:00"/>
    <s v="No se evidencian soportes de la actividad"/>
    <n v="0"/>
    <x v="1"/>
    <d v="2026-05-15T00:00:00"/>
    <n v="0"/>
    <s v="No fue posible identificar evidencias para el presente período de análisis"/>
    <s v="VENCIDA"/>
    <s v="No aplica"/>
    <s v="No aplica"/>
    <s v="No aplica"/>
    <n v="0"/>
    <s v="La actividad no se ha ejecutado a la fecha. El expediente contractual No. 105-2024 aún no ha sido objeto de verificación integral respecto a la totalidad de los soportes requeridos en cada una de las etapas contractuales, ni se ha validado de manera completa la publicación de dichos documentos en la plataforma SECOP, conforme a la normatividad vigente. En consecuencia, el expediente se encuentra pendiente de revisión y, de ser necesario, de subsanación, actividad que será adelantada en el marco de las acciones de mejora y seguimiento institucional._x000a_"/>
    <n v="0"/>
    <s v="11/07/206"/>
    <s v="No se evidencian soportes de la actividad"/>
    <n v="0"/>
    <s v="VENCIDO"/>
    <m/>
    <m/>
    <m/>
    <m/>
    <m/>
    <s v="EFECTIVO"/>
    <s v="ABIERTO"/>
    <m/>
    <s v=""/>
    <s v=""/>
    <s v=""/>
    <s v=""/>
    <s v=""/>
    <s v=""/>
    <s v=""/>
    <m/>
    <m/>
    <m/>
    <s v="SIN INICIAR"/>
    <s v="EFECTIVO"/>
    <s v="ABIERTO"/>
    <m/>
    <s v=""/>
    <s v=""/>
    <s v=""/>
    <s v=""/>
    <s v=""/>
    <s v=""/>
    <s v=""/>
    <m/>
    <m/>
    <m/>
    <s v="SIN INICIAR"/>
    <s v="EFECTIVO"/>
    <s v="ABIERTO"/>
    <m/>
  </r>
  <r>
    <n v="837"/>
    <x v="2"/>
    <x v="7"/>
    <s v="Dirección General"/>
    <m/>
    <s v="2025Fin2024H19"/>
    <m/>
    <x v="66"/>
    <x v="469"/>
    <s v="COMPRAS Y CONTRATACIÓN PÚBLICA"/>
    <s v="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
    <s v="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
    <s v="Fortalecer los mecanismos de control para la adecuada supervisión contractual con el objetivo de garantizar la adecuada correspondencia entre la planeación la urgencia declarada y la atención efectiva"/>
    <s v="DG_AC01"/>
    <s v="Verificar que en el Acta de Comité Técnico que incluya el cumplimiento de los requisitos técnicos, financieros y jurídicos contenidos en la Resolución que establece la urgencia manifiesta"/>
    <s v="Acta de Comité Técnico y los anexoss"/>
    <n v="1"/>
    <d v="2026-01-01T00:00:00"/>
    <d v="2026-12-31T00:00:00"/>
    <n v="54"/>
    <s v="00. Dirección General (Secretaria Técnica)"/>
    <s v="Auditoria Financiera 2024"/>
    <n v="0"/>
    <s v="Actividad pendiente de realización"/>
    <n v="0"/>
    <d v="2026-05-11T00:00:00"/>
    <s v="Sin avance en la actividad"/>
    <n v="0"/>
    <x v="0"/>
    <d v="2026-05-29T00:00:00"/>
    <n v="0"/>
    <s v="No fue posible identificar evidencias para el presente período de análisis"/>
    <s v="EN EJECUCIÓN"/>
    <s v="No aplica"/>
    <s v="No aplica"/>
    <s v="No aplica"/>
    <n v="0"/>
    <s v="Actividad pendiente de realización"/>
    <n v="0"/>
    <n v="46213"/>
    <s v="Sin avance en la actividad"/>
    <n v="0"/>
    <s v="EN EJECUCIÓN"/>
    <d v="2026-08-14T00:00:00"/>
    <n v="0"/>
    <s v="No fue posible identificar evidencias para el presente período de análisis"/>
    <s v="EN EJECUCIÓN"/>
    <m/>
    <s v="EFECTIVO"/>
    <s v="ABIERTO"/>
    <m/>
    <s v=""/>
    <s v=""/>
    <s v=""/>
    <s v=""/>
    <s v=""/>
    <s v=""/>
    <s v=""/>
    <m/>
    <m/>
    <m/>
    <s v="SIN INICIAR"/>
    <s v="EFECTIVO"/>
    <s v="ABIERTO"/>
    <m/>
    <s v=""/>
    <s v=""/>
    <s v=""/>
    <s v=""/>
    <s v=""/>
    <s v=""/>
    <s v=""/>
    <m/>
    <m/>
    <m/>
    <s v="SIN INICIAR"/>
    <s v="EFECTIVO"/>
    <s v="ABIERTO"/>
    <m/>
  </r>
  <r>
    <n v="838"/>
    <x v="2"/>
    <x v="7"/>
    <s v="Subdirección Administrativa y Financiera"/>
    <m/>
    <s v="2025Fin2024H19"/>
    <m/>
    <x v="66"/>
    <x v="469"/>
    <m/>
    <s v="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
    <s v="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
    <s v="Fortalecer los mecanismos de control para la adecuada supervisión contractual con el objetivo de garantizar la adecuada correspondencia entre la planeación la urgencia declarada y la atención efectiva"/>
    <s v="GC_AC60"/>
    <s v="Verificar que la entidad reciba la totalidad de los soportes de conformidad con las obligaciones contractuales del proveedor (Manifiestos de aduana, declaraciones de importación y certificados de capacitación)"/>
    <s v="Informe de supervisión "/>
    <n v="1"/>
    <d v="2026-01-01T00:00:00"/>
    <d v="2026-12-31T00:00:00"/>
    <n v="54"/>
    <s v="15. Gestión Contractual"/>
    <s v="Auditoria Financiera 2024"/>
    <n v="0"/>
    <s v="La actividad no se ha ejecutado a la fecha. No se ha realizado la verificación de que la entidad haya recibido la totalidad de los soportes asociados al cumplimiento de las obligaciones contractuales del proveedor, tales como manifiestos de aduana, declaraciones de importación y certificados de capacitación. En consecuencia, no se cuenta aún con un informe de supervisión que evidencie la revisión, validación o subsanación de dicha documentación, actividad que se encuentra pendiente de ejecución conforme a los lineamientos de supervisión contractual y normativa vigente._x000a_"/>
    <n v="0"/>
    <d v="2026-05-11T00:00:00"/>
    <s v="No se evidencian soportes de la actividad"/>
    <n v="0"/>
    <x v="1"/>
    <d v="2026-05-15T00:00:00"/>
    <n v="0"/>
    <s v="No fue posible identificar evidencias para el presente período de análisis"/>
    <s v="SIN INICIAR"/>
    <s v="No aplica"/>
    <s v="No aplica"/>
    <s v="No aplica"/>
    <n v="0"/>
    <s v="La actividad no se ha ejecutado a la fecha. No se ha realizado la verificación de que la entidad haya recibido la totalidad de los soportes asociados al cumplimiento de las obligaciones contractuales del proveedor, tales como manifiestos de aduana, declaraciones de importación y certificados de capacitación. En consecuencia, no se cuenta aún con un informe de supervisión que evidencie la revisión, validación o subsanación de dicha documentación, actividad que se encuentra pendiente de ejecución conforme a los lineamientos de supervisión contractual y normativa vigente._x000a_"/>
    <n v="0"/>
    <s v="11/07/206"/>
    <s v="No se evidencian soportes de la actividad"/>
    <n v="0"/>
    <s v="VENCIDO"/>
    <m/>
    <m/>
    <m/>
    <m/>
    <m/>
    <s v="EFECTIVO"/>
    <s v="ABIERTO"/>
    <m/>
    <s v=""/>
    <s v=""/>
    <s v=""/>
    <s v=""/>
    <s v=""/>
    <s v=""/>
    <s v=""/>
    <m/>
    <m/>
    <m/>
    <s v="SIN INICIAR"/>
    <s v="EFECTIVO"/>
    <s v="ABIERTO"/>
    <m/>
    <s v=""/>
    <s v=""/>
    <s v=""/>
    <s v=""/>
    <s v=""/>
    <s v=""/>
    <s v=""/>
    <m/>
    <m/>
    <m/>
    <s v="SIN INICIAR"/>
    <s v="EFECTIVO"/>
    <s v="ABIERTO"/>
    <m/>
  </r>
  <r>
    <n v="839"/>
    <x v="2"/>
    <x v="7"/>
    <s v="Subdirección estrategica"/>
    <m/>
    <s v="2025Fin2024H19"/>
    <m/>
    <x v="66"/>
    <x v="469"/>
    <s v="GESTIÓN DEL CONOCIMIENTO Y LA INNOVACIÓN"/>
    <s v="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
    <s v="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
    <s v="Fortalecer los mecanismos de control para la adecuada supervisión contractual con el objetivo de garantizar la adecuada correspondencia entre la planeación la urgencia declarada y la atención efectiva"/>
    <s v="FB_AC29"/>
    <s v="Diseñar e implementer Plan logístico para entrega de elementos tomando como insumo la previa verificación de cumplimiento de requisitos y asegurando que el plan contenga como mínimo: identificación de los municipios priorizados con cumplimiento de requisitos, elementos a entregar, cronograma de entregas y medio transporte de entrega. "/>
    <s v="Plan Logístico y soportes de implementación "/>
    <n v="1"/>
    <d v="2026-01-01T00:00:00"/>
    <d v="2026-03-31T00:00:00"/>
    <n v="13.5"/>
    <s v="08. Fortalecimiento Bomberil "/>
    <s v="Auditoria Financiera 2024"/>
    <n v="1"/>
    <s v="Se adjunta diseño de Plan Logístico y evidencia de socialización a líder de proceso"/>
    <s v="https://dnbcgovco-my.sharepoint.com/:f:/g/personal/planeacion_dnbc_gov_co/IgDXNHpy7oLsTo_k1pBYTEA_AXkQuekeDuYRfMOd3hOKrho?e=FZVMrN"/>
    <d v="2026-05-11T00:00:00"/>
    <s v="Se incluye presentación del plan logstico. Se evidencia socialización con lider de proceso del mes de mayo de 2026"/>
    <n v="1"/>
    <x v="2"/>
    <d v="2026-06-08T00:00:00"/>
    <n v="0.1"/>
    <s v="Se evidencia la elaboración de la propuesta del Plan Logístico de Entregas de Fortalecimiento, la cual contempla aspectos relacionados con modalidades de entrega, fases de actuación, actores involucrados, regionalización logística, mecanismos de coordinación, transporte, entrega y cierre documental. Así mismo, se evidencia su remisión para revisión y retroalimentación a la Subdirección Estratégica y a la Subdirección Administrativa y Financiera. No obstante, la evidencia aportada corresponde a una propuesta técnica y no permite verificar su aprobación formal, socialización con los líderes de proceso ni su implementación efectiva, conforme a lo establecido en la acción correctiva formulada. En consecuencia, se evidencia un avance parcial en el cumplimiento de la acción. Se recomienda formalizar la aprobación del plan logístico, realizar su socialización con las dependencias involucradas, documentar las actividades de implementación y conservar los soportes que permitan evidenciar su aplicación efectiva en los procesos de entrega de bienes y equipos de fortalecimiento bomberil."/>
    <s v="EN EJECUCIÓN"/>
    <s v="No aplica"/>
    <s v="No aplica"/>
    <s v="No aplica"/>
    <n v="1"/>
    <s v="Se adjunta diseño de Plan Logístico y evidencia de socialización a líder de proceso"/>
    <s v="https://dnbcgovco-my.sharepoint.com/:f:/g/personal/planeacion_dnbc_gov_co/IgB9cHHYSJIQTr9TaRSvOJ2DAViQEhrjnqtnNAQWBqFxriQ?e=6CRjhS"/>
    <n v="46213"/>
    <s v="Se incluye presentación del plan logstico. Se evidencia socialización con lider de proceso del mes de mayo de 2026"/>
    <n v="1"/>
    <s v="CUMPLIDO"/>
    <m/>
    <m/>
    <m/>
    <m/>
    <m/>
    <s v="EFECTIVO"/>
    <s v="ABIERTO"/>
    <m/>
    <s v=""/>
    <s v=""/>
    <s v=""/>
    <s v=""/>
    <s v=""/>
    <s v=""/>
    <s v=""/>
    <m/>
    <m/>
    <m/>
    <s v="SIN INICIAR"/>
    <s v="EFECTIVO"/>
    <s v="ABIERTO"/>
    <m/>
    <s v=""/>
    <s v=""/>
    <s v=""/>
    <s v=""/>
    <s v=""/>
    <s v=""/>
    <s v=""/>
    <m/>
    <m/>
    <m/>
    <s v="SIN INICIAR"/>
    <s v="EFECTIVO"/>
    <s v="ABIERTO"/>
    <m/>
  </r>
  <r>
    <n v="840"/>
    <x v="2"/>
    <x v="7"/>
    <s v="Subdirección Administrativa y Financiera"/>
    <m/>
    <s v="2025Fin2024H19"/>
    <m/>
    <x v="66"/>
    <x v="469"/>
    <s v="GESTIÓN DEL CONOCIMIENTO Y LA INNOVACIÓN"/>
    <s v="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
    <s v="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
    <s v="Fortalecer los mecanismos de control para la adecuada supervisión contractual con el objetivo de garantizar la adecuada correspondencia entre la planeación la urgencia declarada y la atención efectiva"/>
    <s v="FB_AC38"/>
    <s v="Realizar acta de conciliación mensual con el Almacén "/>
    <s v="Acta Conciliación y anexos"/>
    <n v="12"/>
    <d v="2026-01-01T00:00:00"/>
    <d v="2026-12-31T00:00:00"/>
    <n v="54"/>
    <s v="14. Gestión Administrativa / 08. Fortalecimiento Bomberil "/>
    <s v="Auditoria Financiera 2024"/>
    <n v="1"/>
    <s v="Ya se tiene acta de conciliación mes Enero , Febrero y Marzo "/>
    <s v="https://dnbcgovco-my.sharepoint.com/:f:/g/personal/planeacion_dnbc_gov_co/IgDlbJYL-Va8QKNBLgqDQn7GAb3ZWq8G8cJlJ7r72T-YIzQ?e=ohPP4l"/>
    <d v="2026-05-11T00:00:00"/>
    <s v="Se encuentran las actas de conciliación de enero, febrero y marzo 2026"/>
    <n v="0.25"/>
    <x v="0"/>
    <d v="2026-05-29T00:00:00"/>
    <n v="0.1"/>
    <s v="se evidencio la convocatoria de la mesa de trabajo de fecha 21/04/2026, mas no las actas de los meses de enero, febrero y marzo donde se dejan sentado los temas tratados. "/>
    <s v="EN EJECUCIÓN"/>
    <s v="No aplica"/>
    <s v="No aplica"/>
    <s v="No aplica"/>
    <n v="1"/>
    <s v="Ya se tiene acta conciliación mes de Abril por temas de entregas de urgencia manifiesta no se a podido realizar la conciliación de mayo y junio "/>
    <s v="https://dnbcgovco-my.sharepoint.com/:f:/g/personal/planeacion_dnbc_gov_co/IgATaVuqQLoaSZKn6XEtE5CxAZQ69p2ercMGLiBAiUZ-B3A?e=abGyCE  "/>
    <n v="46214"/>
    <s v="Se reportan actas de enero a abril. Mayo pendiente de firma. "/>
    <n v="0.33"/>
    <s v="EN EJECUCIÓN"/>
    <m/>
    <m/>
    <m/>
    <m/>
    <m/>
    <s v="EFECTIVO"/>
    <s v="ABIERTO"/>
    <m/>
    <s v=""/>
    <s v=""/>
    <s v=""/>
    <s v=""/>
    <s v=""/>
    <s v=""/>
    <s v=""/>
    <m/>
    <m/>
    <m/>
    <s v="SIN INICIAR"/>
    <s v="EFECTIVO"/>
    <s v="ABIERTO"/>
    <m/>
    <s v=""/>
    <s v=""/>
    <s v=""/>
    <s v=""/>
    <s v=""/>
    <s v=""/>
    <s v=""/>
    <m/>
    <m/>
    <m/>
    <s v="SIN INICIAR"/>
    <s v="EFECTIVO"/>
    <s v="ABIERTO"/>
    <m/>
  </r>
  <r>
    <n v="841"/>
    <x v="2"/>
    <x v="7"/>
    <s v="Subdirección Administrativa y Financiera"/>
    <m/>
    <s v="2025Fin2024H19"/>
    <m/>
    <x v="66"/>
    <x v="469"/>
    <m/>
    <s v="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
    <s v="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
    <s v="Fortalecer los mecanismos de control para la adecuada supervisión contractual con el objetivo de garantizar la adecuada correspondencia entre la planeación la urgencia declarada y la atención efectiva"/>
    <s v="GA_AC51"/>
    <s v="Implementar un sistema de información que permita soportar la gestión de bienes de la DNBC "/>
    <s v="Soportes de la implementación del Sistema de Información "/>
    <n v="1"/>
    <d v="2026-01-01T00:00:00"/>
    <d v="2026-12-31T00:00:00"/>
    <n v="54"/>
    <s v="14. Gestión Administrativa"/>
    <s v="Auditoria Financiera 2024"/>
    <n v="1"/>
    <s v="Se esta manejando una prueba piloto SIIF NACIÓN"/>
    <s v="https://dnbcgovco-my.sharepoint.com/:f:/g/personal/planeacion_dnbc_gov_co/IgBvTGIVB1beR6Hq2ZYZUnYkAaNAMO-Qq75CdeDQQvSAf7Y?e=VtmbSq"/>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muestra proceso que se esta llevando para el manejo de la prueba piloto SIIF NACIÓN "/>
    <s v="https://dnbcgovco-my.sharepoint.com/:f:/g/personal/planeacion_dnbc_gov_co/IgCBVo7NNr3iS7l8TzZ8wHRMASzR7iH24VFrPXij61kiZsg?e=P6XOYn"/>
    <s v="11/07/206"/>
    <s v="Se remite información sobre las gestiones adelantadas para la implementación del modulo siif nacion"/>
    <n v="0.3"/>
    <s v="EN EJECUCIÓN"/>
    <m/>
    <m/>
    <m/>
    <m/>
    <m/>
    <s v="EFECTIVO"/>
    <s v="ABIERTO"/>
    <m/>
    <s v=""/>
    <s v=""/>
    <s v=""/>
    <s v=""/>
    <s v=""/>
    <s v=""/>
    <s v=""/>
    <m/>
    <m/>
    <m/>
    <s v="SIN INICIAR"/>
    <s v="EFECTIVO"/>
    <s v="ABIERTO"/>
    <m/>
    <s v=""/>
    <s v=""/>
    <s v=""/>
    <s v=""/>
    <s v=""/>
    <s v=""/>
    <s v=""/>
    <m/>
    <m/>
    <m/>
    <s v="SIN INICIAR"/>
    <s v="EFECTIVO"/>
    <s v="ABIERTO"/>
    <m/>
  </r>
  <r>
    <n v="842"/>
    <x v="2"/>
    <x v="7"/>
    <s v="Subdirección Administrativa y Financiera"/>
    <m/>
    <s v="2025Fin2024H20"/>
    <m/>
    <x v="66"/>
    <x v="470"/>
    <m/>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Fortalecer los mecanismos de control para la adecuada supervisión contractual con el objetivo de garantizar la adecuada correspondencia entre la planeación la urgencia declarada y la atención efectiva"/>
    <s v="GC_AC61"/>
    <s v="Verificar que el expediente contractual No. 106-2024 cuente con la totalidad de los soportes requeridos para cada etapa contractual acorde con la normatividad vigente, asi como su completitud de la publicación en SECOP "/>
    <s v="Expediente No. 106-2024 verificado y/o subsanado"/>
    <n v="1"/>
    <d v="2026-01-01T00:00:00"/>
    <d v="2026-02-28T00:00:00"/>
    <n v="8.5499999999999989"/>
    <s v="15. Gestión Contractual"/>
    <s v="Auditoria Financiera 2024"/>
    <n v="0"/>
    <s v="La actividad no se ha ejecutado a la fecha. El expediente contractual No. 106-2024 no ha sido verificado de manera integral en cuanto a la totalidad de los soportes requeridos para cada una de las etapas contractuales, ni se ha validado su completitud y correcta publicación en la plataforma SECOP, de conformidad con la normatividad vigente. En consecuencia, el expediente se encuentra pendiente de revisión y, de ser necesario, de subsanación, actividad que será adelantada dentro de las acciones de seguimiento y control institucional._x000a_"/>
    <n v="0"/>
    <d v="2026-05-11T00:00:00"/>
    <s v="No se evidencian soportes de la actividad"/>
    <n v="0"/>
    <x v="1"/>
    <d v="2026-05-15T00:00:00"/>
    <n v="0"/>
    <s v="No fue posible identificar evidencias para el presente período de análisis"/>
    <s v="VENCIDA"/>
    <s v="No aplica"/>
    <s v="No aplica"/>
    <s v="No aplica"/>
    <n v="0"/>
    <s v="La actividad no se ha ejecutado a la fecha. El expediente contractual No. 106-2024 no ha sido verificado de manera integral en cuanto a la totalidad de los soportes requeridos para cada una de las etapas contractuales, ni se ha validado su completitud y correcta publicación en la plataforma SECOP, de conformidad con la normatividad vigente. En consecuencia, el expediente se encuentra pendiente de revisión y, de ser necesario, de subsanación, actividad que será adelantada dentro de las acciones de seguimiento y control institucional._x000a_"/>
    <n v="0"/>
    <s v="11/07/206"/>
    <s v="No se evidencian soportes de la actividad"/>
    <n v="0"/>
    <s v="VENCIDO"/>
    <m/>
    <m/>
    <m/>
    <m/>
    <m/>
    <s v="EFECTIVO"/>
    <s v="ABIERTO"/>
    <m/>
    <s v=""/>
    <s v=""/>
    <s v=""/>
    <s v=""/>
    <s v=""/>
    <s v=""/>
    <s v=""/>
    <m/>
    <m/>
    <m/>
    <s v="SIN INICIAR"/>
    <s v="EFECTIVO"/>
    <s v="ABIERTO"/>
    <m/>
    <s v=""/>
    <s v=""/>
    <s v=""/>
    <s v=""/>
    <s v=""/>
    <s v=""/>
    <s v=""/>
    <m/>
    <m/>
    <m/>
    <s v="SIN INICIAR"/>
    <s v="EFECTIVO"/>
    <s v="ABIERTO"/>
    <m/>
  </r>
  <r>
    <n v="843"/>
    <x v="2"/>
    <x v="7"/>
    <s v="Dirección General"/>
    <m/>
    <s v="2025Fin2024H20"/>
    <m/>
    <x v="66"/>
    <x v="470"/>
    <s v="COMPRAS Y CONTRATACIÓN PÚBLICA"/>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Fortalecer los mecanismos de control para la adecuada supervisión contractual con el objetivo de garantizar la adecuada correspondencia entre la planeación la urgencia declarada y la atención efectiva"/>
    <s v="DG_AC01"/>
    <s v="Verificar que en el Acta de Comité Técnico se incluya el cumplimiento de los requisitos técnicos, financieros y jurídicos contenidos en la Resolución que establece la urgencia manifiesta"/>
    <s v="Acta de Comité Técnico y anexoss"/>
    <n v="1"/>
    <d v="2026-01-01T00:00:00"/>
    <d v="2026-12-31T00:00:00"/>
    <n v="54"/>
    <s v="00. Dirección General (Secretaria Técnica)"/>
    <s v="Auditoria Financiera 2024"/>
    <n v="0"/>
    <s v="Actividad pendiente de realización"/>
    <n v="0"/>
    <d v="2026-05-11T00:00:00"/>
    <s v="Sin avance en la actividad"/>
    <n v="0"/>
    <x v="0"/>
    <d v="2026-05-29T00:00:00"/>
    <n v="0"/>
    <s v="No fue posible identificar evidencias para el presente período de análisis"/>
    <s v="EN EJECUCIÓN"/>
    <s v="No aplica"/>
    <s v="No aplica"/>
    <s v="No aplica"/>
    <n v="0"/>
    <s v="Actividad pendiente de realización"/>
    <n v="0"/>
    <n v="46213"/>
    <s v="Sin avance en la actividad"/>
    <n v="0"/>
    <s v="EN EJECUCIÓN"/>
    <d v="2026-08-14T00:00:00"/>
    <n v="0"/>
    <s v="No fue posible identificar evidencias para el presente período de análisis"/>
    <s v="EN EJECUCIÓN"/>
    <m/>
    <s v="EFECTIVO"/>
    <s v="ABIERTO"/>
    <m/>
    <s v=""/>
    <s v=""/>
    <s v=""/>
    <s v=""/>
    <s v=""/>
    <s v=""/>
    <s v=""/>
    <m/>
    <m/>
    <m/>
    <s v="SIN INICIAR"/>
    <s v="EFECTIVO"/>
    <s v="ABIERTO"/>
    <m/>
    <s v=""/>
    <s v=""/>
    <s v=""/>
    <s v=""/>
    <s v=""/>
    <s v=""/>
    <s v=""/>
    <m/>
    <m/>
    <m/>
    <s v="SIN INICIAR"/>
    <s v="EFECTIVO"/>
    <s v="ABIERTO"/>
    <m/>
  </r>
  <r>
    <n v="844"/>
    <x v="2"/>
    <x v="7"/>
    <s v="Subdirección Administrativa y Financiera"/>
    <m/>
    <s v="2025Fin2024H20"/>
    <m/>
    <x v="66"/>
    <x v="470"/>
    <m/>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Fortalecer los mecanismos de control para la adecuada supervisión contractual con el objetivo de garantizar la adecuada correspondencia entre la planeación la urgencia declarada y la atención efectiva"/>
    <s v="GC_AC62"/>
    <s v="Verificar que la entidad reciba la totalidad de los soportes de conformidad con las obligaciones contractuales del proveedor (Manifiestos de aduana, declaraciones de importación y certificados de capacitación)"/>
    <s v="Informe de supervisión y anexos"/>
    <n v="1"/>
    <d v="2026-01-01T00:00:00"/>
    <d v="2026-12-31T00:00:00"/>
    <n v="54"/>
    <s v="15. Gestión Contractual"/>
    <s v="Auditoria Financiera 2024"/>
    <n v="0"/>
    <s v="La actividad no se ha ejecutado a la fecha. No se ha realizado la verificación de que la entidad haya recibido la totalidad de los soportes asociados al cumplimiento de las obligaciones contractuales del proveedor, incluyendo manifiestos de aduana, declaraciones de importación y certificados de capacitación. En consecuencia, no se cuenta aún con informe de supervisión ni anexos que evidencien la revisión, validación o subsanación de dicha documentación, situación que se encuentra pendiente de atención conforme a los lineamientos de supervisión contractual y la normatividad vigente._x000a_"/>
    <n v="0"/>
    <d v="2026-05-11T00:00:00"/>
    <s v="No se evidencian soportes de la actividad"/>
    <n v="0"/>
    <x v="1"/>
    <d v="2026-05-15T00:00:00"/>
    <n v="0"/>
    <s v="No fue posible identificar evidencias para el presente período de análisis"/>
    <s v="SIN INICIAR"/>
    <s v="No aplica"/>
    <s v="No aplica"/>
    <s v="No aplica"/>
    <n v="0"/>
    <s v="La actividad no se ha ejecutado a la fecha. No se ha realizado la verificación de que la entidad haya recibido la totalidad de los soportes asociados al cumplimiento de las obligaciones contractuales del proveedor, incluyendo manifiestos de aduana, declaraciones de importación y certificados de capacitación. En consecuencia, no se cuenta aún con informe de supervisión ni anexos que evidencien la revisión, validación o subsanación de dicha documentación, situación que se encuentra pendiente de atención conforme a los lineamientos de supervisión contractual y la normatividad vigente._x000a_"/>
    <n v="0"/>
    <s v="11/07/206"/>
    <s v="No se evidencian soportes de la actividad"/>
    <n v="0"/>
    <s v="VENCIDO"/>
    <m/>
    <m/>
    <m/>
    <m/>
    <m/>
    <s v="EFECTIVO"/>
    <s v="ABIERTO"/>
    <m/>
    <s v=""/>
    <s v=""/>
    <s v=""/>
    <s v=""/>
    <s v=""/>
    <s v=""/>
    <s v=""/>
    <m/>
    <m/>
    <m/>
    <s v="SIN INICIAR"/>
    <s v="EFECTIVO"/>
    <s v="ABIERTO"/>
    <m/>
    <s v=""/>
    <s v=""/>
    <s v=""/>
    <s v=""/>
    <s v=""/>
    <s v=""/>
    <s v=""/>
    <m/>
    <m/>
    <m/>
    <s v="SIN INICIAR"/>
    <s v="EFECTIVO"/>
    <s v="ABIERTO"/>
    <m/>
  </r>
  <r>
    <n v="845"/>
    <x v="2"/>
    <x v="7"/>
    <s v="Subdirección estrategica"/>
    <m/>
    <s v="2025Fin2024H20"/>
    <m/>
    <x v="66"/>
    <x v="470"/>
    <s v="GESTIÓN DEL CONOCIMIENTO Y LA INNOVACIÓN"/>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Fortalecer los mecanismos de control para la adecuada supervisión contractual con el objetivo de garantizar la adecuada correspondencia entre la planeación la urgencia declarada y la atención efectiva"/>
    <s v="FB_AC29"/>
    <s v="Diseñar e implementer Plan logístico para entrega de elementos tomando como insumo la previa verificación de cumplimiento de requisitos y asegurando que el plan contenga como mínimo: identificación de los municipios priorizados con cumplimiento de requisitos, elementos a entregar, cronograma de entregas y medio transporte de entrega. "/>
    <s v="Plan Logístico y soportes de implementación "/>
    <n v="1"/>
    <d v="2026-01-01T00:00:00"/>
    <d v="2026-03-31T00:00:00"/>
    <n v="13.5"/>
    <s v="08. Fortalecimiento Bomberil "/>
    <s v="Auditoria Financiera 2024"/>
    <n v="1"/>
    <s v="Se adjunta diseño de Plan Logístico y evidencia de socialización a líder de proceso"/>
    <s v="https://dnbcgovco-my.sharepoint.com/:f:/g/personal/planeacion_dnbc_gov_co/IgDXNHpy7oLsTo_k1pBYTEA_AXkQuekeDuYRfMOd3hOKrho?e=FZVMrN"/>
    <d v="2026-05-11T00:00:00"/>
    <s v="Se incluye presentación del plan logstico. Se evidencia socialización con lider de proceso del mes de mayo de 2026"/>
    <n v="1"/>
    <x v="2"/>
    <d v="2026-06-08T00:00:00"/>
    <n v="0.1"/>
    <s v="Se evidencia la elaboración de la propuesta del Plan Logístico de Entregas de Fortalecimiento, la cual contempla aspectos relacionados con modalidades de entrega, fases de actuación, actores involucrados, regionalización logística, mecanismos de coordinación, transporte, entrega y cierre documental. Así mismo, se evidencia su remisión para revisión y retroalimentación a las dependencias involucradas. No obstante, la evidencia aportada corresponde a una propuesta técnica y no permite verificar su aprobación formal, socialización con los líderes de proceso ni su implementación efectiva, conforme a lo establecido en la acción correctiva formulada. En consecuencia, se evidencia un avance parcial en el cumplimiento de la acción. Se recomienda formalizar la aprobación del plan logístico, realizar su socialización con las dependencias involucradas, documentar las actividades de implementación y conservar los soportes que permitan evidenciar su aplicación efectiva en los procesos de entrega de bienes y equipos objeto de fortalecimiento bomberil."/>
    <s v="EN EJECUCIÓN"/>
    <s v="No aplica"/>
    <s v="No aplica"/>
    <s v="No aplica"/>
    <n v="1"/>
    <s v="Se adjunta diseño de Plan Logístico y evidencia de socialización a líder de proceso"/>
    <s v="https://dnbcgovco-my.sharepoint.com/:f:/g/personal/planeacion_dnbc_gov_co/IgB9cHHYSJIQTr9TaRSvOJ2DAViQEhrjnqtnNAQWBqFxriQ?e=6CRjhS"/>
    <n v="46213"/>
    <s v="Se incluye presentación del plan logstico. Se evidencia socialización con lider de proceso del mes de mayo de 2026"/>
    <n v="1"/>
    <s v="CUMPLIDO"/>
    <m/>
    <m/>
    <m/>
    <m/>
    <m/>
    <s v="EFECTIVO"/>
    <s v="ABIERTO"/>
    <m/>
    <s v=""/>
    <s v=""/>
    <s v=""/>
    <s v=""/>
    <s v=""/>
    <s v=""/>
    <s v=""/>
    <m/>
    <m/>
    <m/>
    <s v="SIN INICIAR"/>
    <s v="EFECTIVO"/>
    <s v="ABIERTO"/>
    <m/>
    <s v=""/>
    <s v=""/>
    <s v=""/>
    <s v=""/>
    <s v=""/>
    <s v=""/>
    <s v=""/>
    <m/>
    <m/>
    <m/>
    <s v="SIN INICIAR"/>
    <s v="EFECTIVO"/>
    <s v="ABIERTO"/>
    <m/>
  </r>
  <r>
    <n v="846"/>
    <x v="2"/>
    <x v="7"/>
    <s v="Subdirección Administrativa y Financiera"/>
    <m/>
    <s v="2025Fin2024H20"/>
    <m/>
    <x v="66"/>
    <x v="470"/>
    <s v="GESTIÓN DEL CONOCIMIENTO Y LA INNOVACIÓN"/>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Fortalecer los mecanismos de control para la adecuada supervisión contractual con el objetivo de garantizar la adecuada correspondencia entre la planeación la urgencia declarada y la atención efectiva"/>
    <s v="FB_AC38"/>
    <s v="Realizar acta de conciliación mensual con el Almacén "/>
    <s v="Acta Conciliación y anexos"/>
    <n v="12"/>
    <d v="2026-01-01T00:00:00"/>
    <d v="2026-12-31T00:00:00"/>
    <n v="54"/>
    <s v="14. Gestión Administrativa / 08. Fortalecimiento Bomberil "/>
    <s v="Auditoria Financiera 2024"/>
    <n v="1"/>
    <s v="Ya se tiene acta de conciliación mes Enero , Febrero y Marzo "/>
    <s v="https://dnbcgovco-my.sharepoint.com/:f:/g/personal/planeacion_dnbc_gov_co/IgDlbJYL-Va8QKNBLgqDQn7GAb3ZWq8G8cJlJ7r72T-YIzQ?e=ohPP4l"/>
    <d v="2026-05-11T00:00:00"/>
    <s v="Se encuentran las actas de conciliación de enero, febrero y marzo 2026"/>
    <n v="0.25"/>
    <x v="0"/>
    <d v="2026-05-29T00:00:00"/>
    <n v="0.1"/>
    <s v="se evidencio la convocatoria de la mesa de trabajo de fecha 21/04/2026, mas no las actas de los meses de enero, febrero y marzo donde se dejan sentado los temas tratados. "/>
    <s v="EN EJECUCIÓN"/>
    <s v="No aplica"/>
    <s v="No aplica"/>
    <s v="No aplica"/>
    <n v="1"/>
    <s v="Ya se tiene acta conciliación mes de Abril por temas de entregas de urgencia manifiesta no se a podido realizar la conciliación de mayo y junio "/>
    <s v="https://dnbcgovco-my.sharepoint.com/:f:/g/personal/planeacion_dnbc_gov_co/IgATaVuqQLoaSZKn6XEtE5CxAZQ69p2ercMGLiBAiUZ-B3A?e=abGyCE  "/>
    <n v="46214"/>
    <s v="Se reportan actas de enero a abril. Mayo pendiente de firma. "/>
    <n v="0.33"/>
    <s v="EN EJECUCIÓN"/>
    <m/>
    <m/>
    <m/>
    <m/>
    <m/>
    <s v="EFECTIVO"/>
    <s v="ABIERTO"/>
    <m/>
    <s v=""/>
    <s v=""/>
    <s v=""/>
    <s v=""/>
    <s v=""/>
    <s v=""/>
    <s v=""/>
    <m/>
    <m/>
    <m/>
    <s v="SIN INICIAR"/>
    <s v="EFECTIVO"/>
    <s v="ABIERTO"/>
    <m/>
    <s v=""/>
    <s v=""/>
    <s v=""/>
    <s v=""/>
    <s v=""/>
    <s v=""/>
    <s v=""/>
    <m/>
    <m/>
    <m/>
    <s v="SIN INICIAR"/>
    <s v="EFECTIVO"/>
    <s v="ABIERTO"/>
    <m/>
  </r>
  <r>
    <n v="847"/>
    <x v="2"/>
    <x v="7"/>
    <s v="Subdirección Administrativa y Financiera"/>
    <m/>
    <s v="2025Fin2024H20"/>
    <m/>
    <x v="66"/>
    <x v="470"/>
    <m/>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Fortalecer los mecanismos de control para la adecuada supervisión contractual con el objetivo de garantizar la adecuada correspondencia entre la planeación la urgencia declarada y la atención efectiva"/>
    <s v="GC_AC63"/>
    <s v="Implementar los registros requeridos para la etapa precontractual con el fin de que permitan evidencia el cumplimento de la requisitos establecidos de la normatividad aplicable.  "/>
    <s v="Registro de verificación de cumplimiento etapa precontractual "/>
    <n v="1"/>
    <d v="2026-01-01T00:00:00"/>
    <d v="2026-12-31T00:00:00"/>
    <n v="54"/>
    <s v="15. Gestión Contractual"/>
    <s v="Auditoria Financiera 2024"/>
    <n v="1"/>
    <s v="La actividad tuvo cumplimiento. Para la etapa precontractual se implementaron los registros de verificación requeridos, mediante la utilización de la Checklist de verificación de documentos, la cual permite evidenciar el cumplimiento de los requisitos establecidos en la normatividad aplicable. Dicha herramienta se emplea para validar de manera sistemática la documentación exigida antes del inicio del proceso contractual, constituyéndose en el registro de verificación de cumplimiento de la etapa precontractual y formando parte integral del expediente contractual._x000a_"/>
    <s v="https://dnbcgovco-my.sharepoint.com/personal/planeacion_dnbc_gov_co/_layouts/15/onedrive.aspx?id=%2Fpersonal%2Fplaneacion%5Fdnbc%5Fgov%5Fco%2FDocuments%2FDocumentos%20SIGE%2F6%2E%20Planes%2FPLAN%20DE%20MEJORA%2F2026%2F01%2E%20Seguimiento%20Primer%20Trimestre%2F15%2E%20Gesti%C3%B3n%20Contractual%2FGC%5FAC63&amp;viewid=efb70791%2Db8ab%2D49e7%2Db552%2Dd3d4cbe976b9&amp;ct=1777387045307&amp;or=OWA%2DNT%2DMail"/>
    <d v="2026-05-11T00:00:00"/>
    <s v="Se adjunta información de lista de chequeo para contrataciones de la entidad"/>
    <n v="1"/>
    <x v="2"/>
    <d v="2026-05-15T00:00:00"/>
    <n v="1"/>
    <s v="Se evidenció como soporte la Checklist de verificación de documentos de la etapa precontractual, diligenciada durante la vigencia 2026 e incorporada en los expedientes contractuales. El soporte aportado permite verificar la implementación del registro de control para la validación de los requisitos establecidos en la etapa precontractual, evidenciando la ejecución de la actividad formulada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La actividad tuvo cumplimiento. Para la etapa precontractual se implementaron los registros de verificación requeridos, mediante la utilización de la Checklist de verificación de documentos, la cual permite evidenciar el cumplimiento de los requisitos establecidos en la normatividad aplicable. Dicha herramienta se emplea para validar de manera sistemática la documentación exigida antes del inicio del proceso contractual, constituyéndose en el registro de verificación de cumplimiento de la etapa precontractual y formando parte integral del expediente contractual.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Actividad con cumplimiento reportado en el primer trimestre 2026"/>
    <n v="1"/>
    <s v="CUMPLIDO"/>
    <m/>
    <m/>
    <m/>
    <m/>
    <m/>
    <s v="EFECTIVO"/>
    <s v="ABIERTO"/>
    <m/>
    <s v=""/>
    <s v=""/>
    <s v=""/>
    <s v=""/>
    <s v=""/>
    <s v=""/>
    <s v=""/>
    <m/>
    <m/>
    <m/>
    <s v="SIN INICIAR"/>
    <s v="EFECTIVO"/>
    <s v="ABIERTO"/>
    <m/>
    <s v=""/>
    <s v=""/>
    <s v=""/>
    <s v=""/>
    <s v=""/>
    <s v=""/>
    <s v=""/>
    <m/>
    <m/>
    <m/>
    <s v="SIN INICIAR"/>
    <s v="EFECTIVO"/>
    <s v="ABIERTO"/>
    <m/>
  </r>
  <r>
    <n v="848"/>
    <x v="2"/>
    <x v="7"/>
    <s v="Subdirección Administrativa y Financiera"/>
    <m/>
    <s v="2025Fin2024H20"/>
    <m/>
    <x v="66"/>
    <x v="470"/>
    <m/>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Fortalecer los mecanismos de control para la adecuada supervisión contractual con el objetivo de garantizar la adecuada correspondencia entre la planeación la urgencia declarada y la atención efectiva"/>
    <s v="GF_AC55"/>
    <s v="Implementar un sistema de información que permita soportar la gestión de bienes de la DNBC "/>
    <s v="Soportes de la implementación del Sistema de Información "/>
    <n v="1"/>
    <d v="2026-01-01T00:00:00"/>
    <d v="2026-12-31T00:00:00"/>
    <n v="54"/>
    <s v="14. Gestión Administrativa / 13. Gestión Financiera"/>
    <s v="Auditoria Financiera 2024"/>
    <n v="1"/>
    <s v="Se esta manejando una prueba piloto SIIF NACIÓN"/>
    <s v="https://dnbcgovco-my.sharepoint.com/:f:/g/personal/planeacion_dnbc_gov_co/IgCd9hpWp6cMRprbun4ALRzAAdsqs8m2RB2oG8ldoXS9T3Q?e=Oy1mUO"/>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esta manejando una prueba piloto SIIF NACIÓN"/>
    <s v="https://dnbcgovco-my.sharepoint.com/:f:/g/personal/planeacion_dnbc_gov_co/IgDlTTkE6gPMRZjTETbxch7dATaSM_TE5-agvqb3k7QgaDY?e=0V1Jx7"/>
    <s v="11/07/206"/>
    <s v="Se evidencia respuesta de MinHacienda para uso piloto de sistema Siif Nación - Modulo Recursos Fisicos del primer trimestre"/>
    <n v="0.1"/>
    <s v="EN EJECUCIÓN"/>
    <m/>
    <m/>
    <m/>
    <m/>
    <m/>
    <s v="EFECTIVO"/>
    <s v="ABIERTO"/>
    <m/>
    <s v=""/>
    <s v=""/>
    <s v=""/>
    <s v=""/>
    <s v=""/>
    <s v=""/>
    <s v=""/>
    <m/>
    <m/>
    <m/>
    <s v="SIN INICIAR"/>
    <s v="EFECTIVO"/>
    <s v="ABIERTO"/>
    <m/>
    <s v=""/>
    <s v=""/>
    <s v=""/>
    <s v=""/>
    <s v=""/>
    <s v=""/>
    <s v=""/>
    <m/>
    <m/>
    <m/>
    <s v="SIN INICIAR"/>
    <s v="EFECTIVO"/>
    <s v="ABIERTO"/>
    <m/>
  </r>
  <r>
    <n v="849"/>
    <x v="2"/>
    <x v="7"/>
    <s v="Subdirección Administrativa y Financiera"/>
    <m/>
    <s v="2025Fin2024H20"/>
    <m/>
    <x v="66"/>
    <x v="470"/>
    <m/>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Fortalecer los mecanismos de control para la adecuada supervisión contractual con el objetivo de garantizar la adecuada correspondencia entre la planeación la urgencia declarada y la atención efectiva"/>
    <s v="GC_AC64"/>
    <s v="Consolidar el expediente único contractual físico y remitir de manera oportuna para su custodia al proceso de gestión contractual."/>
    <s v="Expediente único contractual actualizado"/>
    <n v="1"/>
    <d v="2026-01-01T00:00:00"/>
    <d v="2026-12-31T00:00:00"/>
    <n v="54"/>
    <s v="15. Gestión Contractual"/>
    <s v="Auditoria Financiera 2024"/>
    <n v="1"/>
    <s v="La actividad se encuentra en ejecución. Se viene realizando la consolidación del expediente único contractual físico, así como su remisión oportuna al proceso de Gestión Contractual para su custodia, conforme a los lineamientos institucionales. Como evidencia se cuenta con expedientes contractuales actualizados, en los cuales se integran de manera progresiva los documentos correspondientes a cada etapa del proceso contractual, permitiendo garantizar la organización, trazabilidad y control documental._x000a_"/>
    <n v="0"/>
    <d v="2026-05-11T00:00:00"/>
    <s v="Se requiere adjuntar evidencias para el cierre de la acción de mejora"/>
    <n v="0"/>
    <x v="0"/>
    <d v="2026-05-15T00:00:00"/>
    <n v="0"/>
    <s v="No fue posible identificar evidencias para el presente período de análisis"/>
    <s v="SIN INICIAR"/>
    <s v="No aplica"/>
    <s v="No aplica"/>
    <s v="No aplica"/>
    <n v="1"/>
    <s v="La actividad se encuentra en ejecución. Se viene realizando la consolidación del expediente único contractual físico, así como su remisión oportuna al proceso de Gestión Contractual para su custodia, conforme a los lineamientos institucionales. Como evidencia se cuenta con expedientes contractuales actualizados, en los cuales se integran de manera progresiva los documentos correspondientes a cada etapa del proceso contractual, permitiendo garantizar la organización, trazabilidad y control documental._x000a_"/>
    <n v="0"/>
    <s v="11/07/206"/>
    <s v="Se remiten evidencias de expediente digital. No se evidencia expediente fisico."/>
    <n v="0.5"/>
    <s v="VENCIDO"/>
    <m/>
    <m/>
    <m/>
    <m/>
    <m/>
    <s v="EFECTIVO"/>
    <s v="ABIERTO"/>
    <m/>
    <s v=""/>
    <s v=""/>
    <s v=""/>
    <s v=""/>
    <s v=""/>
    <s v=""/>
    <s v=""/>
    <m/>
    <m/>
    <m/>
    <s v="SIN INICIAR"/>
    <s v="EFECTIVO"/>
    <s v="ABIERTO"/>
    <m/>
    <s v=""/>
    <s v=""/>
    <s v=""/>
    <s v=""/>
    <s v=""/>
    <s v=""/>
    <s v=""/>
    <m/>
    <m/>
    <m/>
    <s v="SIN INICIAR"/>
    <s v="EFECTIVO"/>
    <s v="ABIERTO"/>
    <m/>
  </r>
  <r>
    <n v="850"/>
    <x v="2"/>
    <x v="7"/>
    <s v="Subdirección Administrativa y Financiera"/>
    <m/>
    <s v="2025Fin2024H20"/>
    <m/>
    <x v="66"/>
    <x v="470"/>
    <m/>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Fortalecer los mecanismos de control para la adecuada supervisión contractual con el objetivo de garantizar la adecuada correspondencia entre la planeación la urgencia declarada y la atención efectiva"/>
    <s v="GC_AC65"/>
    <s v="Centralizar en un repositorio digital único institucional la información contractual de la DNBC. "/>
    <s v="Repositorio Digital consolidado en tiempo real"/>
    <n v="1"/>
    <d v="2026-01-01T00:00:00"/>
    <d v="2026-12-31T00:00:00"/>
    <n v="54"/>
    <s v="15. Gestión Contractual / 18. Gestión de Tecnología e Informática"/>
    <s v="Auditoria Financiera 2024"/>
    <n v="1"/>
    <s v="Se centralizó la información contractual de la DNBC en un repositorio digital único institucional, permitiendo la consolidación y actualización en tiempo real de los documentos contractuales. Como evidencia se cuenta con el Repositorio Digital consolidado, que facilita el acceso, control y trazabilidad de la información contractual._x000a_"/>
    <s v="https://dnbcgovco-my.sharepoint.com/personal/planeacion_dnbc_gov_co/_layouts/15/onedrive.aspx?id=%2Fpersonal%2Fplaneacion%5Fdnbc%5Fgov%5Fco%2FDocuments%2FDocumentos%20SIGE%2F6%2E%20Planes%2FPLAN%20DE%20MEJORA%2F2026%2F01%2E%20Seguimiento%20Primer%20Trimestre%2F15%2E%20Gesti%C3%B3n%20Contractual%2FGC%5FAC65&amp;viewid=efb70791%2Db8ab%2D49e7%2Db552%2Dd3d4cbe976b9&amp;ct=1777321740236&amp;or=OWA%2DNT%2DMail"/>
    <d v="2026-05-11T00:00:00"/>
    <s v="Se remite pantallazo de repositorio digital 2026"/>
    <n v="1"/>
    <x v="2"/>
    <d v="2026-05-15T00:00:00"/>
    <n v="1"/>
    <s v="Se presenta como evidencia el correo electrónico de fecha 21 de abril de 2026, mediante el cual se comparte la carpeta denominada &quot;REPOSITORIO GESTIÓN CONTRACTUAL 2026&quot;, habilitando el acceso al repositorio digital institucional para la gestión de la información contractual. El soporte aportado permite verificar la implementación y disponibilidad del repositorio digital único institucional, evidenciando el cumplimiento de la actividad formulada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centralizó la información contractual de la DNBC en un repositorio digital único institucional, permitiendo la consolidación y actualización en tiempo real de los documentos contractuales. Como evidencia se cuenta con el Repositorio Digital consolidado, que facilita el acceso, control y trazabilidad de la información contractual.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Actividad con cumplimiento reportado en el primer trimestre 2026"/>
    <n v="1"/>
    <s v="CUMPLIDO"/>
    <m/>
    <m/>
    <m/>
    <m/>
    <m/>
    <s v="EFECTIVO"/>
    <s v="ABIERTO"/>
    <m/>
    <s v=""/>
    <s v=""/>
    <s v=""/>
    <s v=""/>
    <s v=""/>
    <s v=""/>
    <s v=""/>
    <m/>
    <m/>
    <m/>
    <s v="SIN INICIAR"/>
    <s v="EFECTIVO"/>
    <s v="ABIERTO"/>
    <m/>
    <s v=""/>
    <s v=""/>
    <s v=""/>
    <s v=""/>
    <s v=""/>
    <s v=""/>
    <s v=""/>
    <m/>
    <m/>
    <m/>
    <s v="SIN INICIAR"/>
    <s v="EFECTIVO"/>
    <s v="ABIERTO"/>
    <m/>
  </r>
  <r>
    <n v="851"/>
    <x v="2"/>
    <x v="7"/>
    <s v="Subdirección Administrativa y Financiera"/>
    <m/>
    <s v="2025Fin2024H21"/>
    <m/>
    <x v="66"/>
    <x v="471"/>
    <m/>
    <s v="Deficiente ejecución contractual y de la logística (recepción, almacenaje, distribución) para asegurar la disposición inmediata de bienes. _x000a_Gestión administrativa insuficiente para cumplir el cronograma. _x000a_ Gestión no célere y concordante al estado de emergencia declarado. _x000a_ Falta de articulación entre las dependencias de la DNBC para una adecuada programación y entrega oportuna a los beneficiarios_x000a_"/>
    <s v="Deficiente ejecución contractual y de la logística (recepción, almacenaje, distribución) para asegurar la disposición inmediata de bienes. _x000a_Gestión administrativa insuficiente para cumplir el cronograma. _x000a_ Gestión no célere y concordante al estado de emergencia declarado. _x000a_ Falta de articulación entre las dependencias de la DNBC para una adecuada programación y entrega oportuna a los beneficiarios_x000a_"/>
    <s v="Fortalecer los mecanismos de control para la adecuada supervisión contractual con el objetivo de garantizar la adecuada correspondencia entre la planeación la urgencia declarada y la atención efectiva"/>
    <s v="GC_AC66"/>
    <s v="Verificar que el expediente contractual No. 107-2024 cuente con la totalidad de los soportes requeridos para cada etapa contractual acorde con la normatividad vigente, así como su completitud de la publicación en SECOP "/>
    <s v="Expediente No. 107-2024 verificado y/o subsanado"/>
    <n v="1"/>
    <d v="2026-01-01T00:00:00"/>
    <d v="2026-02-28T00:00:00"/>
    <n v="8.5499999999999989"/>
    <s v="15. Gestión Contractual"/>
    <s v="Auditoria Financiera 2024"/>
    <n v="0"/>
    <s v="La actividad no se ha ejecutado a la fecha. El expediente contractual No. 107-2024 no ha sido verificado de manera integral respecto a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mejora institucional._x000a_"/>
    <n v="0"/>
    <d v="2026-05-11T00:00:00"/>
    <s v="No se evidencian soportes de la actividad"/>
    <n v="0"/>
    <x v="0"/>
    <d v="2026-05-15T00:00:00"/>
    <n v="0"/>
    <s v="No fue posible identificar evidencias para el presente período de análisis"/>
    <s v="SIN INICIAR"/>
    <s v="No aplica"/>
    <s v="No aplica"/>
    <s v="No aplica"/>
    <n v="0"/>
    <s v="La actividad no se ha ejecutado a la fecha. El expediente contractual No. 107-2024 no ha sido verificado de manera integral respecto a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mejora institucional._x000a_"/>
    <n v="0"/>
    <s v="11/07/206"/>
    <s v="No se evidencian soportes de la actividad"/>
    <n v="0"/>
    <s v="EN EJECUCIÓN"/>
    <m/>
    <m/>
    <m/>
    <m/>
    <m/>
    <s v="EFECTIVO"/>
    <s v="ABIERTO"/>
    <m/>
    <s v=""/>
    <s v=""/>
    <s v=""/>
    <s v=""/>
    <s v=""/>
    <s v=""/>
    <s v=""/>
    <m/>
    <m/>
    <m/>
    <s v="SIN INICIAR"/>
    <s v="EFECTIVO"/>
    <s v="ABIERTO"/>
    <m/>
    <s v=""/>
    <s v=""/>
    <s v=""/>
    <s v=""/>
    <s v=""/>
    <s v=""/>
    <s v=""/>
    <m/>
    <m/>
    <m/>
    <s v="SIN INICIAR"/>
    <s v="EFECTIVO"/>
    <s v="ABIERTO"/>
    <m/>
  </r>
  <r>
    <n v="852"/>
    <x v="2"/>
    <x v="7"/>
    <s v="Dirección General"/>
    <m/>
    <s v="2025Fin2024H21"/>
    <m/>
    <x v="66"/>
    <x v="471"/>
    <s v="COMPRAS Y CONTRATACIÓN PÚBLICA"/>
    <s v="Deficiente ejecución contractual y de la logística (recepción, almacenaje, distribución) para asegurar la disposición inmediata de bienes. _x000a_Gestión administrativa insuficiente para cumplir el cronograma. _x000a_ Gestión no célere y concordante al estado de emergencia declarado. _x000a_ Falta de articulación entre las dependencias de la DNBC para una adecuada programación y entrega oportuna a los beneficiarios_x000a_"/>
    <s v="Deficiente ejecución contractual y de la logística (recepción, almacenaje, distribución) para asegurar la disposición inmediata de bienes. _x000a_Gestión administrativa insuficiente para cumplir el cronograma. _x000a_ Gestión no célere y concordante al estado de emergencia declarado. _x000a_ Falta de articulación entre las dependencias de la DNBC para una adecuada programación y entrega oportuna a los beneficiarios_x000a_"/>
    <s v="Fortalecer los mecanismos de control para la adecuada supervisión contractual con el objetivo de garantizar la adecuada correspondencia entre la planeación la urgencia declarada y la atención efectiva"/>
    <s v="DG_AC01"/>
    <s v="Verificar que en el Acta de Comité Técnico que incluya el cumplimiento de los requisitos técnicos, financieros y jurídicos contenidos en la Resolución que establece la urgencia manifiesta"/>
    <s v="Acta de Comité Técnico y los anexoss"/>
    <n v="1"/>
    <d v="2026-01-01T00:00:00"/>
    <d v="2026-12-31T00:00:00"/>
    <n v="54"/>
    <s v="00. Dirección General (Secretaria Técnica)"/>
    <s v="Auditoria Financiera 2024"/>
    <n v="0"/>
    <s v="Actividad pendiente de realización"/>
    <n v="0"/>
    <d v="2026-05-11T00:00:00"/>
    <s v="Sin avance en la actividad"/>
    <n v="0"/>
    <x v="0"/>
    <d v="2026-05-15T00:00:00"/>
    <n v="0"/>
    <s v="No fue posible identificar evidencias para el presente período de análisis"/>
    <s v="SIN INICIAR"/>
    <s v="No aplica"/>
    <s v="No aplica"/>
    <s v="No aplica"/>
    <n v="0"/>
    <s v="Actividad pendiente de realización"/>
    <n v="0"/>
    <n v="46213"/>
    <s v="Sin avance en la actividad"/>
    <n v="0"/>
    <s v="EN EJECUCIÓN"/>
    <d v="2026-08-14T00:00:00"/>
    <n v="0"/>
    <s v="No fue posible identificar evidencias para el presente período de análisis"/>
    <s v="EN EJECUCIÓN"/>
    <m/>
    <s v="EFECTIVO"/>
    <s v="ABIERTO"/>
    <m/>
    <s v=""/>
    <s v=""/>
    <s v=""/>
    <s v=""/>
    <s v=""/>
    <s v=""/>
    <s v=""/>
    <m/>
    <m/>
    <m/>
    <s v="SIN INICIAR"/>
    <s v="EFECTIVO"/>
    <s v="ABIERTO"/>
    <m/>
    <s v=""/>
    <s v=""/>
    <s v=""/>
    <s v=""/>
    <s v=""/>
    <s v=""/>
    <s v=""/>
    <m/>
    <m/>
    <m/>
    <s v="SIN INICIAR"/>
    <s v="EFECTIVO"/>
    <s v="ABIERTO"/>
    <m/>
  </r>
  <r>
    <n v="853"/>
    <x v="2"/>
    <x v="7"/>
    <s v="Subdirección Administrativa y Financiera"/>
    <m/>
    <s v="2025Fin2024H21"/>
    <m/>
    <x v="66"/>
    <x v="471"/>
    <m/>
    <s v="Deficiente ejecución contractual y de la logística (recepción, almacenaje, distribución) para asegurar la disposición inmediata de bienes. _x000a_Gestión administrativa insuficiente para cumplir el cronograma. _x000a_ Gestión no célere y concordante al estado de emergencia declarado. _x000a_ Falta de articulación entre las dependencias de la DNBC para una adecuada programación y entrega oportuna a los beneficiarios_x000a_"/>
    <s v="Deficiente ejecución contractual y de la logística (recepción, almacenaje, distribución) para asegurar la disposición inmediata de bienes. _x000a_Gestión administrativa insuficiente para cumplir el cronograma. _x000a_ Gestión no célere y concordante al estado de emergencia declarado. _x000a_ Falta de articulación entre las dependencias de la DNBC para una adecuada programación y entrega oportuna a los beneficiarios_x000a_"/>
    <s v="Fortalecer los mecanismos de control para la adecuada supervisión contractual con el objetivo de garantizar la adecuada correspondencia entre la planeación la urgencia declarada y la atención efectiva"/>
    <s v="GC_AC66"/>
    <s v="Verificar que la entidad reciba la totalidad de los soportes de conformidad con las obligaciones contractuales del proveedor (Manifiestos de aduana, declaraciones de importación y certificados de capacitación)"/>
    <s v="Informe de supervisión "/>
    <n v="1"/>
    <d v="2026-01-01T00:00:00"/>
    <d v="2026-12-31T00:00:00"/>
    <n v="54"/>
    <s v="15. Gestión Contractual"/>
    <s v="Auditoria Financiera 2024"/>
    <n v="0"/>
    <s v="La actividad no se ha ejecutado a la fecha. El expediente contractual No. 107-2024 no ha sido verificado de manera integral respecto a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mejora institucional._x000a_"/>
    <n v="0"/>
    <d v="2026-05-11T00:00:00"/>
    <s v="No se evidencian soportes de la actividad"/>
    <n v="0"/>
    <x v="0"/>
    <d v="2026-05-15T00:00:00"/>
    <n v="0"/>
    <s v="No fue posible identificar evidencias para el presente período de análisis"/>
    <s v="SIN INICIAR"/>
    <s v="No aplica"/>
    <s v="No aplica"/>
    <s v="No aplica"/>
    <n v="0"/>
    <s v="La actividad no se ha ejecutado a la fecha. El expediente contractual No. 107-2024 no ha sido verificado de manera integral respecto a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mejora institucional._x000a_"/>
    <n v="0"/>
    <s v="11/07/206"/>
    <s v="No se evidencian soportes de la actividad"/>
    <n v="0"/>
    <s v="EN EJECUCIÓN"/>
    <m/>
    <m/>
    <m/>
    <m/>
    <m/>
    <s v="EFECTIVO"/>
    <s v="ABIERTO"/>
    <m/>
    <s v=""/>
    <s v=""/>
    <s v=""/>
    <s v=""/>
    <s v=""/>
    <s v=""/>
    <s v=""/>
    <m/>
    <m/>
    <m/>
    <s v="SIN INICIAR"/>
    <s v="EFECTIVO"/>
    <s v="ABIERTO"/>
    <m/>
    <s v=""/>
    <s v=""/>
    <s v=""/>
    <s v=""/>
    <s v=""/>
    <s v=""/>
    <s v=""/>
    <m/>
    <m/>
    <m/>
    <s v="SIN INICIAR"/>
    <s v="EFECTIVO"/>
    <s v="ABIERTO"/>
    <m/>
  </r>
  <r>
    <n v="854"/>
    <x v="2"/>
    <x v="7"/>
    <s v="Subdirección estrategica"/>
    <m/>
    <s v="2025Fin2024H21"/>
    <m/>
    <x v="66"/>
    <x v="471"/>
    <s v="GESTIÓN DEL CONOCIMIENTO Y LA INNOVACIÓN"/>
    <s v="Deficiente ejecución contractual y de la logística (recepción, almacenaje, distribución) para asegurar la disposición inmediata de bienes. _x000a_Gestión administrativa insuficiente para cumplir el cronograma. _x000a_ Gestión no célere y concordante al estado de emergencia declarado. _x000a_ Falta de articulación entre las dependencias de la DNBC para una adecuada programación y entrega oportuna a los beneficiarios_x000a_"/>
    <s v="Deficiente ejecución contractual y de la logística (recepción, almacenaje, distribución) para asegurar la disposición inmediata de bienes. _x000a_Gestión administrativa insuficiente para cumplir el cronograma. _x000a_ Gestión no célere y concordante al estado de emergencia declarado. _x000a_ Falta de articulación entre las dependencias de la DNBC para una adecuada programación y entrega oportuna a los beneficiarios_x000a_"/>
    <s v="Fortalecer los mecanismos de control para la adecuada supervisión contractual con el objetivo de garantizar la adecuada correspondencia entre la planeación la urgencia declarada y la atención efectiva"/>
    <s v="FB_AC29"/>
    <s v="Diseñar e implementer un plan logístico para entrega de elementos tomando como insumo la previa verificación de cumplimiento de requisitos y asegurando que el plan contenga como mínimo: identificación de los municipios priorizados con cumplimiento de requisitos, elementos a entregar, cronograma de entregas y medio transporte de entrega. "/>
    <s v="Plan Logístico y soportes de implementación "/>
    <n v="1"/>
    <d v="2026-01-01T00:00:00"/>
    <d v="2026-03-31T00:00:00"/>
    <n v="13.5"/>
    <s v="08. Fortalecimiento Bomberil "/>
    <s v="Auditoria Financiera 2024"/>
    <n v="1"/>
    <s v="Se adjunta diseño de Plan Logístico y evidencia de socialización a líder de proceso"/>
    <s v="https://dnbcgovco-my.sharepoint.com/:f:/g/personal/planeacion_dnbc_gov_co/IgDXNHpy7oLsTo_k1pBYTEA_AXkQuekeDuYRfMOd3hOKrho?e=FZVMrN"/>
    <d v="2026-05-11T00:00:00"/>
    <s v="Se incluye presentación del plan logstico. Se evidencia socialización con lider de proceso del mes de mayo de 2026"/>
    <n v="1"/>
    <x v="2"/>
    <d v="2026-06-08T00:00:00"/>
    <n v="0.1"/>
    <s v="Se evidencia la elaboración de la propuesta del Plan Logístico de Entregas de Fortalecimiento, la cual contempla aspectos relacionados con modalidades de entrega, fases de actuación, actores involucrados, regionalización logística, mecanismos de coordinación, transporte, entrega y cierre documental. Así mismo, se evidencia su remisión para revisión y retroalimentación a las dependencias involucradas. No obstante, la evidencia aportada corresponde a una propuesta técnica y no permite verificar su aprobación formal, socialización con los líderes de proceso ni su implementación efectiva, conforme a lo establecido en la acción correctiva formulada. En consecuencia, se evidencia un avance parcial en el cumplimiento de la acción. Se recomienda formalizar la aprobación del plan logístico, realizar su socialización con las dependencias involucradas, documentar las actividades de implementación y conservar los soportes que permitan evidenciar su aplicación efectiva en los procesos de recepción, almacenamiento, distribución y entrega de los bienes adquiridos para el fortalecimiento bomberil"/>
    <s v="EN EJECUCIÓN"/>
    <s v="No aplica"/>
    <s v="No aplica"/>
    <s v="No aplica"/>
    <n v="1"/>
    <s v="Se adjunta diseño de Plan Logístico y evidencia de socialización a líder de proceso"/>
    <s v="https://dnbcgovco-my.sharepoint.com/:f:/g/personal/planeacion_dnbc_gov_co/IgB9cHHYSJIQTr9TaRSvOJ2DAViQEhrjnqtnNAQWBqFxriQ?e=6CRjhS"/>
    <n v="46213"/>
    <s v="Se incluye presentación del plan logstico. Se evidencia socialización con lider de proceso del mes de mayo de 2026"/>
    <n v="1"/>
    <s v="CUMPLIDO"/>
    <m/>
    <m/>
    <m/>
    <m/>
    <m/>
    <s v="EFECTIVO"/>
    <s v="ABIERTO"/>
    <m/>
    <s v=""/>
    <s v=""/>
    <s v=""/>
    <s v=""/>
    <s v=""/>
    <s v=""/>
    <s v=""/>
    <m/>
    <m/>
    <m/>
    <s v="SIN INICIAR"/>
    <s v="EFECTIVO"/>
    <s v="ABIERTO"/>
    <m/>
    <s v=""/>
    <s v=""/>
    <s v=""/>
    <s v=""/>
    <s v=""/>
    <s v=""/>
    <s v=""/>
    <m/>
    <m/>
    <m/>
    <s v="SIN INICIAR"/>
    <s v="EFECTIVO"/>
    <s v="ABIERTO"/>
    <m/>
  </r>
  <r>
    <n v="855"/>
    <x v="2"/>
    <x v="7"/>
    <s v="Subdirección Administrativa y Financiera"/>
    <m/>
    <s v="2025Fin2024H21"/>
    <m/>
    <x v="66"/>
    <x v="471"/>
    <s v="GESTIÓN DEL CONOCIMIENTO Y LA INNOVACIÓN"/>
    <s v="Deficiente ejecución contractual y de la logística (recepción, almacenaje, distribución) para asegurar la disposición inmediata de bienes. _x000a_Gestión administrativa insuficiente para cumplir el cronograma. _x000a_ Gestión no célere y concordante al estado de emergencia declarado. _x000a_ Falta de articulación entre las dependencias de la DNBC para una adecuada programación y entrega oportuna a los beneficiarios_x000a_"/>
    <s v="Deficiente ejecución contractual y de la logística (recepción, almacenaje, distribución) para asegurar la disposición inmediata de bienes. _x000a_Gestión administrativa insuficiente para cumplir el cronograma. _x000a_ Gestión no célere y concordante al estado de emergencia declarado. _x000a_ Falta de articulación entre las dependencias de la DNBC para una adecuada programación y entrega oportuna a los beneficiarios_x000a_"/>
    <s v="Fortalecer los mecanismos de control para la adecuada supervisión contractual con el objetivo de garantizar la adecuada correspondencia entre la planeación la urgencia declarada y la atención efectiva"/>
    <s v="FB_AC38"/>
    <s v="Realizar acta de conciliación mensual con el Almacén "/>
    <s v="Acta Conciliación y anexos"/>
    <n v="12"/>
    <d v="2026-01-01T00:00:00"/>
    <d v="2026-12-31T00:00:00"/>
    <n v="54"/>
    <s v="14. Gestión Administrativa / 08. Fortalecimiento Bomberil "/>
    <s v="Auditoria Financiera 2024"/>
    <n v="1"/>
    <s v="Ya se tiene acta de conciliación mes Enero , Febrero y Marzo "/>
    <s v="https://dnbcgovco-my.sharepoint.com/:f:/g/personal/planeacion_dnbc_gov_co/IgDlbJYL-Va8QKNBLgqDQn7GAb3ZWq8G8cJlJ7r72T-YIzQ?e=ohPP4l"/>
    <d v="2026-05-11T00:00:00"/>
    <s v="Se encuentran las actas de conciliación de enero, febrero y marzo 2026"/>
    <n v="0.25"/>
    <x v="0"/>
    <d v="2026-05-29T00:00:00"/>
    <n v="0.1"/>
    <s v="se evidencio la convocatoria de la mesa de trabajo mas no las actas donde se dejan sentado los temas tratados. "/>
    <s v="EN EJECUCIÓN"/>
    <s v="No aplica"/>
    <s v="No aplica"/>
    <s v="No aplica"/>
    <n v="1"/>
    <s v="Ya se tiene acta conciliación mes de Abril por temas de entregas de urgencia manifiesta no se a podido realizar la conciliación de mayo y junio "/>
    <s v="https://dnbcgovco-my.sharepoint.com/:f:/g/personal/planeacion_dnbc_gov_co/IgATaVuqQLoaSZKn6XEtE5CxAZQ69p2ercMGLiBAiUZ-B3A?e=abGyCE  "/>
    <n v="46214"/>
    <s v="Se reportan actas de enero a abril. Mayo pendiente de firma. "/>
    <n v="0.33"/>
    <s v="EN EJECUCIÓN"/>
    <m/>
    <m/>
    <m/>
    <m/>
    <m/>
    <s v="EFECTIVO"/>
    <s v="ABIERTO"/>
    <m/>
    <s v=""/>
    <s v=""/>
    <s v=""/>
    <s v=""/>
    <s v=""/>
    <s v=""/>
    <s v=""/>
    <m/>
    <m/>
    <m/>
    <s v="SIN INICIAR"/>
    <s v="EFECTIVO"/>
    <s v="ABIERTO"/>
    <m/>
    <s v=""/>
    <s v=""/>
    <s v=""/>
    <s v=""/>
    <s v=""/>
    <s v=""/>
    <s v=""/>
    <m/>
    <m/>
    <m/>
    <s v="SIN INICIAR"/>
    <s v="EFECTIVO"/>
    <s v="ABIERTO"/>
    <m/>
  </r>
  <r>
    <n v="856"/>
    <x v="2"/>
    <x v="7"/>
    <s v="Subdirección Administrativa y Financiera"/>
    <m/>
    <s v="2025Fin2024H21"/>
    <m/>
    <x v="66"/>
    <x v="471"/>
    <m/>
    <s v="Deficiente ejecución contractual y de la logística (recepción, almacenaje, distribución) para asegurar la disposición inmediata de bienes. _x000a_Gestión administrativa insuficiente para cumplir el cronograma. _x000a_ Gestión no célere y concordante al estado de emergencia declarado. _x000a_ Falta de articulación entre las dependencias de la DNBC para una adecuada programación y entrega oportuna a los beneficiarios_x000a_"/>
    <s v="Deficiente ejecución contractual y de la logística (recepción, almacenaje, distribución) para asegurar la disposición inmediata de bienes. _x000a_Gestión administrativa insuficiente para cumplir el cronograma. _x000a_ Gestión no célere y concordante al estado de emergencia declarado. _x000a_ Falta de articulación entre las dependencias de la DNBC para una adecuada programación y entrega oportuna a los beneficiarios_x000a_"/>
    <s v="Fortalecer los mecanismos de control para la adecuada supervisión contractual con el objetivo de garantizar la adecuada correspondencia entre la planeación la urgencia declarada y la atención efectiva"/>
    <s v="GF_AC55"/>
    <s v="Implementar un sistema de información que permita soportar la gestión de bienes de la DNBC "/>
    <s v="Soportes de la implementación del Sistema de Información "/>
    <n v="1"/>
    <d v="2026-01-01T00:00:00"/>
    <d v="2026-12-31T00:00:00"/>
    <n v="54"/>
    <s v="14. Gestión Administrativa / 13. Gestión Financiera"/>
    <s v="Auditoria Financiera 2024"/>
    <n v="1"/>
    <s v="Se esta manejando una prueba piloto SIIF NACIÓN"/>
    <s v="https://dnbcgovco-my.sharepoint.com/:f:/g/personal/planeacion_dnbc_gov_co/IgCd9hpWp6cMRprbun4ALRzAAdsqs8m2RB2oG8ldoXS9T3Q?e=Oy1mUO"/>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esta manejando una prueba piloto SIIF NACIÓN"/>
    <s v="https://dnbcgovco-my.sharepoint.com/:f:/g/personal/planeacion_dnbc_gov_co/IgDlTTkE6gPMRZjTETbxch7dATaSM_TE5-agvqb3k7QgaDY?e=0V1Jx7"/>
    <s v="11/07/206"/>
    <s v="Se evidencia respuesta de MinHacienda para uso piloto de sistema Siif Nación - Modulo Recursos Fisicos del primer trimestre"/>
    <n v="0.1"/>
    <s v="EN EJECUCIÓN"/>
    <m/>
    <m/>
    <m/>
    <m/>
    <m/>
    <s v="EFECTIVO"/>
    <s v="ABIERTO"/>
    <m/>
    <s v=""/>
    <s v=""/>
    <s v=""/>
    <s v=""/>
    <s v=""/>
    <s v=""/>
    <s v=""/>
    <m/>
    <m/>
    <m/>
    <s v="SIN INICIAR"/>
    <s v="EFECTIVO"/>
    <s v="ABIERTO"/>
    <m/>
    <s v=""/>
    <s v=""/>
    <s v=""/>
    <s v=""/>
    <s v=""/>
    <s v=""/>
    <s v=""/>
    <m/>
    <m/>
    <m/>
    <s v="SIN INICIAR"/>
    <s v="EFECTIVO"/>
    <s v="ABIERTO"/>
    <m/>
  </r>
  <r>
    <n v="857"/>
    <x v="2"/>
    <x v="7"/>
    <s v="Subdirección Administrativa y Financiera"/>
    <m/>
    <s v="2025Fin2024H22"/>
    <m/>
    <x v="66"/>
    <x v="472"/>
    <m/>
    <s v="Deficiente ejecución contractual y de la logística (recepción, almacenaje, distribución) para asegurar la disposición inmediata de bienes. _x000a_Gestión administrativa insuficiente para cumplir el cronograma. _x000a_ Gestión no célere y concordante al estado de emergencia declarado. _x000a_ Falta de articulación entre las dependencias de la DNBC para una adecuada programación y entrega oportuna a los beneficiarios_x000a_"/>
    <s v="Deficiente ejecución contractual y de la logística (recepción, almacenaje, distribución) para asegurar la disposición inmediata de bienes. _x000a_Gestión administrativa insuficiente para cumplir el cronograma. _x000a_ Gestión no célere y concordante al estado de emergencia declarado. _x000a_ Falta de articulación entre las dependencias de la DNBC para una adecuada programación y entrega oportuna a los beneficiarios_x000a_"/>
    <s v="Fortalecer los mecanismos de control para la adecuada supervisión contractual con el objetivo de garantizar la adecuada correspondencia entre la planeación la urgencia declarada y la atención efectiva"/>
    <s v="GC_AC67"/>
    <s v="Verificar que el expediente contractual No. 108-2024 cuente con la totalidad de los soportes requeridos para cada etapa contractual acorde con la normatividad vigente, así como su completitud de la publicación en SECOP "/>
    <s v="Expediente No. 108-2024 verificado y/o subsanado"/>
    <n v="1"/>
    <d v="2026-01-01T00:00:00"/>
    <d v="2026-02-28T00:00:00"/>
    <n v="8.5499999999999989"/>
    <s v="15. Gestión Contractual"/>
    <s v="Auditoria Financiera 2024"/>
    <n v="0"/>
    <s v="La actividad no se ha ejecutado a la fecha. El expediente contractual No. 108-2024 no ha sido verificado de manera integral en relación con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control institucional._x000a_"/>
    <n v="0"/>
    <d v="2026-05-11T00:00:00"/>
    <s v="No se evidencian soportes de la actividad"/>
    <n v="0"/>
    <x v="0"/>
    <d v="2026-05-15T00:00:00"/>
    <n v="0"/>
    <s v="No fue posible identificar evidencias para el presente período de análisis"/>
    <s v="SIN INICIAR"/>
    <s v="No aplica"/>
    <s v="No aplica"/>
    <s v="No aplica"/>
    <n v="0"/>
    <s v="La actividad no se ha ejecutado a la fecha. El expediente contractual No. 108-2024 no ha sido verificado de manera integral en relación con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control institucional._x000a_"/>
    <n v="0"/>
    <s v="11/07/206"/>
    <s v="No se evidencian soportes de la actividad"/>
    <n v="0"/>
    <s v="EN EJECUCIÓN"/>
    <m/>
    <m/>
    <m/>
    <m/>
    <m/>
    <s v="EFECTIVO"/>
    <s v="ABIERTO"/>
    <m/>
    <s v=""/>
    <s v=""/>
    <s v=""/>
    <s v=""/>
    <s v=""/>
    <s v=""/>
    <s v=""/>
    <m/>
    <m/>
    <m/>
    <s v="SIN INICIAR"/>
    <s v="EFECTIVO"/>
    <s v="ABIERTO"/>
    <m/>
    <s v=""/>
    <s v=""/>
    <s v=""/>
    <s v=""/>
    <s v=""/>
    <s v=""/>
    <s v=""/>
    <m/>
    <m/>
    <m/>
    <s v="SIN INICIAR"/>
    <s v="EFECTIVO"/>
    <s v="ABIERTO"/>
    <m/>
  </r>
  <r>
    <n v="858"/>
    <x v="2"/>
    <x v="7"/>
    <s v="Dirección General"/>
    <m/>
    <s v="2025Fin2024H22"/>
    <m/>
    <x v="66"/>
    <x v="472"/>
    <s v="COMPRAS Y CONTRATACIÓN PÚBLICA"/>
    <s v="Deficiente ejecución contractual y de la logística (recepción, almacenaje, distribución) para asegurar la disposición inmediata de bienes. _x000a_Gestión administrativa insuficiente para cumplir el cronograma. _x000a_ Gestión no célere y concordante al estado de emergencia declarado. _x000a_ Falta de articulación entre las dependencias de la DNBC para una adecuada programación y entrega oportuna a los beneficiarios_x000a_"/>
    <s v="Deficiente ejecución contractual y de la logística (recepción, almacenaje, distribución) para asegurar la disposición inmediata de bienes. _x000a_Gestión administrativa insuficiente para cumplir el cronograma. _x000a_ Gestión no célere y concordante al estado de emergencia declarado. _x000a_ Falta de articulación entre las dependencias de la DNBC para una adecuada programación y entrega oportuna a los beneficiarios_x000a_"/>
    <s v="Fortalecer los mecanismos de control para la adecuada supervisión contractual con el objetivo de garantizar la adecuada correspondencia entre la planeación la urgencia declarada y la atención efectiva"/>
    <s v="DG_AC01"/>
    <s v="Verificar que en el Acta de Comité Técnico se incluya el cumplimiento de los requisitos técnicos, financieros y jurídicos contenidos en la Resolución que establece la urgencia manifiesta"/>
    <s v="Acta de Comité Técnico y  anexos"/>
    <n v="1"/>
    <d v="2026-01-01T00:00:00"/>
    <d v="2026-12-31T00:00:00"/>
    <n v="54"/>
    <s v="00. Dirección General (Secretaria Técnica)"/>
    <s v="Auditoria Financiera 2024"/>
    <n v="0"/>
    <s v="Actividad pendiente de realización"/>
    <n v="0"/>
    <d v="2026-05-11T00:00:00"/>
    <s v="Sin avance en la actividad"/>
    <n v="0"/>
    <x v="0"/>
    <d v="2026-05-15T00:00:00"/>
    <n v="0"/>
    <s v="No fue posible identificar evidencias para el presente período de análisis"/>
    <s v="SIN INICIAR"/>
    <s v="No aplica"/>
    <s v="No aplica"/>
    <s v="No aplica"/>
    <n v="0"/>
    <s v="Actividad pendiente de realización"/>
    <n v="0"/>
    <n v="46213"/>
    <s v="Sin avance en la actividad"/>
    <n v="0"/>
    <s v="EN EJECUCIÓN"/>
    <d v="2026-08-14T00:00:00"/>
    <n v="0"/>
    <s v="No fue posible identificar evidencias para el presente período de análisis"/>
    <s v="EN EJECUCIÓN"/>
    <m/>
    <s v="EFECTIVO"/>
    <s v="ABIERTO"/>
    <m/>
    <s v=""/>
    <s v=""/>
    <s v=""/>
    <s v=""/>
    <s v=""/>
    <s v=""/>
    <s v=""/>
    <m/>
    <m/>
    <m/>
    <s v="SIN INICIAR"/>
    <s v="EFECTIVO"/>
    <s v="ABIERTO"/>
    <m/>
    <s v=""/>
    <s v=""/>
    <s v=""/>
    <s v=""/>
    <s v=""/>
    <s v=""/>
    <s v=""/>
    <m/>
    <m/>
    <m/>
    <s v="SIN INICIAR"/>
    <s v="EFECTIVO"/>
    <s v="ABIERTO"/>
    <m/>
  </r>
  <r>
    <n v="859"/>
    <x v="2"/>
    <x v="7"/>
    <s v="Subdirección Administrativa y Financiera"/>
    <m/>
    <s v="2025Fin2024H22"/>
    <m/>
    <x v="66"/>
    <x v="472"/>
    <m/>
    <s v="Deficiente ejecución contractual y de la logística (recepción, almacenaje, distribución) para asegurar la disposición inmediata de bienes. _x000a_Gestión administrativa insuficiente para cumplir el cronograma. _x000a_ Gestión no célere y concordante al estado de emergencia declarado. _x000a_ Falta de articulación entre las dependencias de la DNBC para una adecuada programación y entrega oportuna a los beneficiarios_x000a_"/>
    <s v="Deficiente ejecución contractual y de la logística (recepción, almacenaje, distribución) para asegurar la disposición inmediata de bienes. _x000a_Gestión administrativa insuficiente para cumplir el cronograma. _x000a_ Gestión no célere y concordante al estado de emergencia declarado. _x000a_ Falta de articulación entre las dependencias de la DNBC para una adecuada programación y entrega oportuna a los beneficiarios_x000a_"/>
    <s v="Fortalecer los mecanismos de control para la adecuada supervisión contractual con el objetivo de garantizar la adecuada correspondencia entre la planeación la urgencia declarada y la atención efectiva"/>
    <s v="GC_AC68"/>
    <s v="Verificar que la entidad reciba la totalidad de los soportes de conformidad con las obligaciones contractuales del proveedor (Manifiestos de aduana, declaraciones de importación y certificados de capacitación)"/>
    <s v="Informe de supervisión "/>
    <n v="1"/>
    <d v="2026-01-01T00:00:00"/>
    <d v="2026-12-31T00:00:00"/>
    <n v="54"/>
    <s v="15. Gestión Contractual"/>
    <s v="Auditoria Financiera 2024"/>
    <n v="0"/>
    <s v="La actividad no se ha ejecutado a la fecha. No se ha realizado la verificación de que la entidad haya recibido la totalidad de los soportes asociados al cumplimiento de las obligaciones contractuales del proveedor, incluyendo manifiestos de aduana, declaraciones de importación y certificados de capacitación. En consecuencia, no se cuenta actualmente con un informe de supervisión que evidencie la revisión, validación o subsanación de dicha documentación, actividad que se encuentra pendiente de ejecución conforme a los lineamientos de supervisión contractual y la normatividad vigente._x000a_"/>
    <n v="0"/>
    <d v="2026-05-11T00:00:00"/>
    <s v="No se evidencian soportes de la actividad"/>
    <n v="0"/>
    <x v="0"/>
    <d v="2026-05-15T00:00:00"/>
    <n v="0"/>
    <s v="No fue posible identificar evidencias para el presente período de análisis"/>
    <s v="SIN INICIAR"/>
    <s v="No aplica"/>
    <s v="No aplica"/>
    <s v="No aplica"/>
    <n v="0"/>
    <s v="La actividad no se ha ejecutado a la fecha. No se ha realizado la verificación de que la entidad haya recibido la totalidad de los soportes asociados al cumplimiento de las obligaciones contractuales del proveedor, incluyendo manifiestos de aduana, declaraciones de importación y certificados de capacitación. En consecuencia, no se cuenta actualmente con un informe de supervisión que evidencie la revisión, validación o subsanación de dicha documentación, actividad que se encuentra pendiente de ejecución conforme a los lineamientos de supervisión contractual y la normatividad vigente._x000a_"/>
    <n v="0"/>
    <s v="11/07/206"/>
    <s v="No se evidencian soportes de la actividad"/>
    <n v="0"/>
    <s v="EN EJECUCIÓN"/>
    <m/>
    <m/>
    <m/>
    <m/>
    <m/>
    <s v="EFECTIVO"/>
    <s v="ABIERTO"/>
    <m/>
    <s v=""/>
    <s v=""/>
    <s v=""/>
    <s v=""/>
    <s v=""/>
    <s v=""/>
    <s v=""/>
    <m/>
    <m/>
    <m/>
    <s v="SIN INICIAR"/>
    <s v="EFECTIVO"/>
    <s v="ABIERTO"/>
    <m/>
    <s v=""/>
    <s v=""/>
    <s v=""/>
    <s v=""/>
    <s v=""/>
    <s v=""/>
    <s v=""/>
    <m/>
    <m/>
    <m/>
    <s v="SIN INICIAR"/>
    <s v="EFECTIVO"/>
    <s v="ABIERTO"/>
    <m/>
  </r>
  <r>
    <n v="860"/>
    <x v="2"/>
    <x v="7"/>
    <s v="Subdirección estrategica"/>
    <m/>
    <s v="2025Fin2024H22"/>
    <m/>
    <x v="66"/>
    <x v="472"/>
    <s v="GESTIÓN DEL CONOCIMIENTO Y LA INNOVACIÓN"/>
    <s v="Deficiente ejecución contractual y de la logística (recepción, almacenaje, distribución) para asegurar la disposición inmediata de bienes. _x000a_Gestión administrativa insuficiente para cumplir el cronograma. _x000a_ Gestión no célere y concordante al estado de emergencia declarado. _x000a_ Falta de articulación entre las dependencias de la DNBC para una adecuada programación y entrega oportuna a los beneficiarios_x000a_"/>
    <s v="Deficiente ejecución contractual y de la logística (recepción, almacenaje, distribución) para asegurar la disposición inmediata de bienes. _x000a_Gestión administrativa insuficiente para cumplir el cronograma. _x000a_ Gestión no célere y concordante al estado de emergencia declarado. _x000a_ Falta de articulación entre las dependencias de la DNBC para una adecuada programación y entrega oportuna a los beneficiarios_x000a_"/>
    <s v="Fortalecer los mecanismos de control para la adecuada supervisión contractual con el objetivo de garantizar la adecuada correspondencia entre la planeación la urgencia declarada y la atención efectiva"/>
    <s v="FB_AC29"/>
    <s v="Diseñar e implementer un Plan logístico para entrega de elementos tomando como insumo la previa verificación de cumplimiento de requisitos y asegurando que el plan contenga como mínimo: identificación de los municipios priorizados con cumplimiento de requisitos, elementos a entregar, cronograma de entregas y medio transporte de entrega. "/>
    <s v="Plan Logístico y soportes de implementación "/>
    <n v="1"/>
    <d v="2026-01-01T00:00:00"/>
    <d v="2026-03-31T00:00:00"/>
    <n v="13.5"/>
    <s v="08. Fortalecimiento Bomberil "/>
    <s v="Auditoria Financiera 2024"/>
    <n v="1"/>
    <s v="Se adjunta diseño de Plan Logístico y evidencia de socialización a líder de proceso"/>
    <s v="https://dnbcgovco-my.sharepoint.com/:f:/g/personal/planeacion_dnbc_gov_co/IgDXNHpy7oLsTo_k1pBYTEA_AXkQuekeDuYRfMOd3hOKrho?e=FZVMrN"/>
    <d v="2026-05-11T00:00:00"/>
    <s v="Se incluye presentación del plan logstico. Se evidencia socialización con lider de proceso del mes de mayo de 2026"/>
    <n v="1"/>
    <x v="2"/>
    <d v="2026-06-08T00:00:00"/>
    <n v="0.1"/>
    <s v="Se evidencia la elaboración de la propuesta del Plan Logístico de Entregas de Fortalecimiento, la cual contempla aspectos relacionados con modalidades de entrega, fases de actuación, actores involucrados, regionalización logística, mecanismos de coordinación, transporte, entrega y cierre documental. Así mismo, se evidencia su remisión para revisión y retroalimentación a las dependencias involucradas. No obstante, la evidencia aportada corresponde a una propuesta técnica y no permite verificar su aprobación formal, socialización con los líderes de proceso ni su implementación efectiva, conforme a lo establecido en la acción correctiva formulada. En consecuencia, se evidencia un avance parcial en el cumplimiento de la acción. Se recomienda formalizar la aprobación del plan logístico, realizar su socialización con las dependencias involucradas, documentar las actividades de implementación y conservar los soportes que permitan evidenciar su aplicación efectiva en los procesos de recepción, almacenamiento, distribución y entrega de los bienes adquiridos para el fortalecimiento bomberil."/>
    <s v="EN EJECUCIÓN"/>
    <s v="No aplica"/>
    <s v="No aplica"/>
    <s v="No aplica"/>
    <n v="1"/>
    <s v="Se adjunta diseño de Plan Logístico y evidencia de socialización a líder de proceso"/>
    <s v="https://dnbcgovco-my.sharepoint.com/:f:/g/personal/planeacion_dnbc_gov_co/IgB9cHHYSJIQTr9TaRSvOJ2DAViQEhrjnqtnNAQWBqFxriQ?e=6CRjhS"/>
    <n v="46213"/>
    <s v="Se incluye presentación del plan logstico. Se evidencia socialización con lider de proceso del mes de mayo de 2026"/>
    <n v="1"/>
    <s v="CUMPLIDO"/>
    <m/>
    <m/>
    <m/>
    <m/>
    <m/>
    <s v="EFECTIVO"/>
    <s v="ABIERTO"/>
    <m/>
    <s v=""/>
    <s v=""/>
    <s v=""/>
    <s v=""/>
    <s v=""/>
    <s v=""/>
    <s v=""/>
    <m/>
    <m/>
    <m/>
    <s v="SIN INICIAR"/>
    <s v="EFECTIVO"/>
    <s v="ABIERTO"/>
    <m/>
    <s v=""/>
    <s v=""/>
    <s v=""/>
    <s v=""/>
    <s v=""/>
    <s v=""/>
    <s v=""/>
    <m/>
    <m/>
    <m/>
    <s v="SIN INICIAR"/>
    <s v="EFECTIVO"/>
    <s v="ABIERTO"/>
    <m/>
  </r>
  <r>
    <n v="861"/>
    <x v="2"/>
    <x v="7"/>
    <s v="Subdirección Administrativa y Financiera"/>
    <m/>
    <s v="2025Fin2024H22"/>
    <m/>
    <x v="66"/>
    <x v="472"/>
    <s v="GESTIÓN DEL CONOCIMIENTO Y LA INNOVACIÓN"/>
    <s v="Deficiente ejecución contractual y de la logística (recepción, almacenaje, distribución) para asegurar la disposición inmediata de bienes. _x000a_Gestión administrativa insuficiente para cumplir el cronograma. _x000a_ Gestión no célere y concordante al estado de emergencia declarado. _x000a_ Falta de articulación entre las dependencias de la DNBC para una adecuada programación y entrega oportuna a los beneficiarios_x000a_"/>
    <s v="Deficiente ejecución contractual y de la logística (recepción, almacenaje, distribución) para asegurar la disposición inmediata de bienes. _x000a_Gestión administrativa insuficiente para cumplir el cronograma. _x000a_ Gestión no célere y concordante al estado de emergencia declarado. _x000a_ Falta de articulación entre las dependencias de la DNBC para una adecuada programación y entrega oportuna a los beneficiarios_x000a_"/>
    <s v="Fortalecer los mecanismos de control para la adecuada supervisión contractual con el objetivo de garantizar la adecuada correspondencia entre la planeación la urgencia declarada y la atención efectiva"/>
    <s v="FB_AC38"/>
    <s v="Realizar acta de conciliación mensual con el Almacén "/>
    <s v="Acta Conciliación y anexos"/>
    <n v="12"/>
    <d v="2026-01-01T00:00:00"/>
    <d v="2026-12-31T00:00:00"/>
    <n v="54"/>
    <s v="14. Gestión Administrativa / 08. Fortalecimiento Bomberil "/>
    <s v="Auditoria Financiera 2024"/>
    <n v="1"/>
    <s v="Ya se tiene acta de conciliación mes Enero , Febrero y Marzo "/>
    <s v="https://dnbcgovco-my.sharepoint.com/:f:/g/personal/planeacion_dnbc_gov_co/IgDlbJYL-Va8QKNBLgqDQn7GAb3ZWq8G8cJlJ7r72T-YIzQ?e=ohPP4l"/>
    <d v="2026-05-11T00:00:00"/>
    <s v="Se encuentran las actas de conciliación de enero, febrero y marzo 2026"/>
    <n v="0.25"/>
    <x v="0"/>
    <d v="2026-05-29T00:00:00"/>
    <n v="0.1"/>
    <s v="se evidencio la convocatoria de la mesa de trabajo mas no las actas donde se dejan sentado los temas tratados. "/>
    <s v="EN EJECUCIÓN"/>
    <s v="No aplica"/>
    <s v="No aplica"/>
    <s v="No aplica"/>
    <n v="1"/>
    <s v="Ya se tiene acta conciliación mes de Abril por temas de entregas de urgencia manifiesta no se a podido realizar la conciliación de mayo y junio "/>
    <s v="https://dnbcgovco-my.sharepoint.com/:f:/g/personal/planeacion_dnbc_gov_co/IgATaVuqQLoaSZKn6XEtE5CxAZQ69p2ercMGLiBAiUZ-B3A?e=abGyCE  "/>
    <n v="46214"/>
    <s v="Se reportan actas de enero a abril. Mayo pendiente de firma. "/>
    <n v="0.33"/>
    <s v="EN EJECUCIÓN"/>
    <m/>
    <m/>
    <m/>
    <m/>
    <m/>
    <s v="EFECTIVO"/>
    <s v="ABIERTO"/>
    <m/>
    <s v=""/>
    <s v=""/>
    <s v=""/>
    <s v=""/>
    <s v=""/>
    <s v=""/>
    <s v=""/>
    <m/>
    <m/>
    <m/>
    <s v="SIN INICIAR"/>
    <s v="EFECTIVO"/>
    <s v="ABIERTO"/>
    <m/>
    <s v=""/>
    <s v=""/>
    <s v=""/>
    <s v=""/>
    <s v=""/>
    <s v=""/>
    <s v=""/>
    <m/>
    <m/>
    <m/>
    <s v="SIN INICIAR"/>
    <s v="EFECTIVO"/>
    <s v="ABIERTO"/>
    <m/>
  </r>
  <r>
    <n v="862"/>
    <x v="2"/>
    <x v="7"/>
    <s v="Subdirección Administrativa y Financiera"/>
    <m/>
    <s v="2025Fin2024H22"/>
    <m/>
    <x v="66"/>
    <x v="472"/>
    <m/>
    <s v="Deficiente ejecución contractual y de la logística (recepción, almacenaje, distribución) para asegurar la disposición inmediata de bienes. _x000a_Gestión administrativa insuficiente para cumplir el cronograma. _x000a_ Gestión no célere y concordante al estado de emergencia declarado. _x000a_ Falta de articulación entre las dependencias de la DNBC para una adecuada programación y entrega oportuna a los beneficiarios_x000a_"/>
    <s v="Deficiente ejecución contractual y de la logística (recepción, almacenaje, distribución) para asegurar la disposición inmediata de bienes. _x000a_Gestión administrativa insuficiente para cumplir el cronograma. _x000a_ Gestión no célere y concordante al estado de emergencia declarado. _x000a_ Falta de articulación entre las dependencias de la DNBC para una adecuada programación y entrega oportuna a los beneficiarios_x000a_"/>
    <s v="Fortalecer los mecanismos de control para la adecuada supervisión contractual con el objetivo de garantizar la adecuada correspondencia entre la planeación la urgencia declarada y la atención efectiva"/>
    <s v="GF_AC55"/>
    <s v="Implementar un sistema de información que permita soportar la gestión de bienes de la DNBC "/>
    <s v="Soportes de la implementación del Sistema de Información "/>
    <n v="1"/>
    <d v="2026-01-01T00:00:00"/>
    <d v="2026-12-31T00:00:00"/>
    <n v="54"/>
    <s v="14. Gestión Administrativa / 13. Gestión Financiera"/>
    <s v="Auditoria Financiera 2024"/>
    <n v="1"/>
    <s v="Se esta manejando una prueba piloto SIIF NACIÓN"/>
    <s v="https://dnbcgovco-my.sharepoint.com/:f:/g/personal/planeacion_dnbc_gov_co/IgCd9hpWp6cMRprbun4ALRzAAdsqs8m2RB2oG8ldoXS9T3Q?e=Oy1mUO"/>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esta manejando una prueba piloto SIIF NACIÓN"/>
    <s v="https://dnbcgovco-my.sharepoint.com/:f:/g/personal/planeacion_dnbc_gov_co/IgDlTTkE6gPMRZjTETbxch7dATaSM_TE5-agvqb3k7QgaDY?e=0V1Jx7"/>
    <s v="11/07/206"/>
    <s v="Se evidencia respuesta de MinHacienda para uso piloto de sistema Siif Nación - Modulo Recursos Fisicos del primer trimestre"/>
    <n v="0.1"/>
    <s v="EN EJECUCIÓN"/>
    <m/>
    <m/>
    <m/>
    <m/>
    <m/>
    <s v="EFECTIVO"/>
    <s v="ABIERTO"/>
    <m/>
    <s v=""/>
    <s v=""/>
    <s v=""/>
    <s v=""/>
    <s v=""/>
    <s v=""/>
    <s v=""/>
    <m/>
    <m/>
    <m/>
    <s v="SIN INICIAR"/>
    <s v="EFECTIVO"/>
    <s v="ABIERTO"/>
    <m/>
    <s v=""/>
    <s v=""/>
    <s v=""/>
    <s v=""/>
    <s v=""/>
    <s v=""/>
    <s v=""/>
    <m/>
    <m/>
    <m/>
    <s v="SIN INICIAR"/>
    <s v="EFECTIVO"/>
    <s v="ABIERTO"/>
    <m/>
  </r>
  <r>
    <n v="863"/>
    <x v="2"/>
    <x v="7"/>
    <s v="Subdirección Administrativa y Financiera"/>
    <m/>
    <s v="2025Fin2024H23"/>
    <m/>
    <x v="66"/>
    <x v="473"/>
    <m/>
    <s v="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 _x000a_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
    <s v="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 _x000a_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
    <s v="Fortalecer los mecanismos de control para la adecuada supervisión contractual con el objetivo de garantizar la adecuada correspondencia entre la planeación la urgencia declarada y la atención efectiva"/>
    <s v="GC_AC69"/>
    <s v="Verificar que el expediente contractual No. 109-2024 cuente con la totalidad de los soportes requeridos para cada etapa contractual acorde con la normatividad vigente,  así como su completitud de la publicación en SECOP "/>
    <s v="Expediente No. 109-2024 verificado y/o subsanado"/>
    <n v="1"/>
    <d v="2026-01-01T00:00:00"/>
    <d v="2026-02-28T00:00:00"/>
    <n v="8.5499999999999989"/>
    <s v="15. Gestión Contractual"/>
    <s v="Auditoria Financiera 2024"/>
    <n v="0"/>
    <s v="La actividad no se ha ejecutado a la fecha. El expediente contractual No. 109-2024 no ha sido verificado de manera integral respecto a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control institucional._x000a_"/>
    <n v="0"/>
    <d v="2026-05-11T00:00:00"/>
    <s v="No se evidencian soportes de la actividad"/>
    <n v="0"/>
    <x v="0"/>
    <d v="2026-05-15T00:00:00"/>
    <n v="0"/>
    <s v="No fue posible identificar evidencias para el presente período de análisis"/>
    <s v="SIN INICIAR"/>
    <s v="No aplica"/>
    <s v="No aplica"/>
    <s v="No aplica"/>
    <n v="0"/>
    <s v="La actividad no se ha ejecutado a la fecha. El expediente contractual No. 109-2024 no ha sido verificado de manera integral respecto a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control institucional._x000a_"/>
    <n v="0"/>
    <s v="11/07/206"/>
    <s v="No se evidencian soportes de la actividad"/>
    <n v="0"/>
    <s v="EN EJECUCIÓN"/>
    <m/>
    <m/>
    <m/>
    <m/>
    <m/>
    <s v="EFECTIVO"/>
    <s v="ABIERTO"/>
    <m/>
    <s v=""/>
    <s v=""/>
    <s v=""/>
    <s v=""/>
    <s v=""/>
    <s v=""/>
    <s v=""/>
    <m/>
    <m/>
    <m/>
    <s v="SIN INICIAR"/>
    <s v="EFECTIVO"/>
    <s v="ABIERTO"/>
    <m/>
    <s v=""/>
    <s v=""/>
    <s v=""/>
    <s v=""/>
    <s v=""/>
    <s v=""/>
    <s v=""/>
    <m/>
    <m/>
    <m/>
    <s v="SIN INICIAR"/>
    <s v="EFECTIVO"/>
    <s v="ABIERTO"/>
    <m/>
  </r>
  <r>
    <n v="864"/>
    <x v="2"/>
    <x v="7"/>
    <s v="Dirección General"/>
    <m/>
    <s v="2025Fin2024H23"/>
    <m/>
    <x v="66"/>
    <x v="473"/>
    <s v="COMPRAS Y CONTRATACIÓN PÚBLICA"/>
    <s v="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 _x000a_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
    <s v="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 _x000a_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
    <s v="Fortalecer los mecanismos de control para la adecuada supervisión contractual con el objetivo de garantizar la adecuada correspondencia entre la planeación la urgencia declarada y la atención efectiva"/>
    <s v="DG_AC01"/>
    <s v="Verificar que en el Acta de Comité Técnico que incluya el cumplimiento de los requisitos técnicos, financieros y jurídicos contenidos en la Resolución que establece la urgencia manifiesta"/>
    <s v="Acta de Comité Técnico y los anexoss"/>
    <n v="1"/>
    <d v="2026-01-01T00:00:00"/>
    <d v="2026-12-31T00:00:00"/>
    <n v="54"/>
    <s v="00. Dirección General (Secretaria Técnica)"/>
    <s v="Auditoria Financiera 2024"/>
    <n v="0"/>
    <s v="Actividad pendiente de realización"/>
    <n v="0"/>
    <d v="2026-05-11T00:00:00"/>
    <s v="Sin avance en la actividad"/>
    <n v="0"/>
    <x v="0"/>
    <d v="2026-05-15T00:00:00"/>
    <n v="0"/>
    <s v="No fue posible identificar evidencias para el presente período de análisis"/>
    <s v="SIN INICIAR"/>
    <s v="No aplica"/>
    <s v="No aplica"/>
    <s v="No aplica"/>
    <n v="0"/>
    <s v="Actividad pendiente de realización"/>
    <n v="0"/>
    <n v="46213"/>
    <s v="Sin avance en la actividad"/>
    <n v="0"/>
    <s v="EN EJECUCIÓN"/>
    <d v="2026-08-14T00:00:00"/>
    <n v="0"/>
    <s v="No fue posible identificar evidencias para el presente período de análisis"/>
    <s v="EN EJECUCIÓN"/>
    <m/>
    <s v="EFECTIVO"/>
    <s v="ABIERTO"/>
    <m/>
    <s v=""/>
    <s v=""/>
    <s v=""/>
    <s v=""/>
    <s v=""/>
    <s v=""/>
    <s v=""/>
    <m/>
    <m/>
    <m/>
    <s v="SIN INICIAR"/>
    <s v="EFECTIVO"/>
    <s v="ABIERTO"/>
    <m/>
    <s v=""/>
    <s v=""/>
    <s v=""/>
    <s v=""/>
    <s v=""/>
    <s v=""/>
    <s v=""/>
    <m/>
    <m/>
    <m/>
    <s v="SIN INICIAR"/>
    <s v="EFECTIVO"/>
    <s v="ABIERTO"/>
    <m/>
  </r>
  <r>
    <n v="865"/>
    <x v="2"/>
    <x v="7"/>
    <s v="Subdirección Administrativa y Financiera"/>
    <m/>
    <s v="2025Fin2024H23"/>
    <m/>
    <x v="66"/>
    <x v="473"/>
    <m/>
    <s v="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 _x000a_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
    <s v="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 _x000a_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
    <s v="Fortalecer los mecanismos de control para la adecuada supervisión contractual con el objetivo de garantizar la adecuada correspondencia entre la planeación la urgencia declarada y la atención efectiva"/>
    <s v="GC_AC70"/>
    <s v="Verificar que la entidad reciba la totalidad de los soportes de conformidad con las obligaciones contractuales del proveedor (Manifiestos de aduana, declaraciones de importación y certificados de capacitación)"/>
    <s v="Informe de supervisión "/>
    <n v="1"/>
    <d v="2026-01-01T00:00:00"/>
    <d v="2026-12-31T00:00:00"/>
    <n v="54"/>
    <s v="15. Gestión Contractual"/>
    <s v="Auditoria Financiera 2024"/>
    <n v="0"/>
    <s v="La actividad no se ha ejecutado a la fecha. No se ha realizado la verificación de que la entidad haya recibido la totalidad de los soportes correspondientes al cumplimiento de las obligaciones contractuales del proveedor, tales como manifiestos de aduana, declaraciones de importación y certificados de capacitación. En consecuencia, no se cuenta con un informe de supervisión que evidencie la revisión, validación o subsanación de dicha documentación, quedando esta actividad pendiente de ejecución conforme a los lineamientos de supervisión contractual y la normatividad vigente._x000a_"/>
    <n v="0"/>
    <d v="2026-05-11T00:00:00"/>
    <s v="No se evidencian soportes de la actividad"/>
    <n v="0"/>
    <x v="0"/>
    <d v="2026-05-15T00:00:00"/>
    <n v="0"/>
    <s v="No fue posible identificar evidencias para el presente período de análisis"/>
    <s v="SIN INICIAR"/>
    <s v="No aplica"/>
    <s v="No aplica"/>
    <s v="No aplica"/>
    <n v="0"/>
    <s v="La actividad no se ha ejecutado a la fecha. No se ha realizado la verificación de que la entidad haya recibido la totalidad de los soportes correspondientes al cumplimiento de las obligaciones contractuales del proveedor, tales como manifiestos de aduana, declaraciones de importación y certificados de capacitación. En consecuencia, no se cuenta con un informe de supervisión que evidencie la revisión, validación o subsanación de dicha documentación, quedando esta actividad pendiente de ejecución conforme a los lineamientos de supervisión contractual y la normatividad vigente._x000a_"/>
    <n v="0"/>
    <s v="11/07/206"/>
    <s v="No se evidencian soportes de la actividad"/>
    <n v="0"/>
    <s v="EN EJECUCIÓN"/>
    <m/>
    <m/>
    <m/>
    <m/>
    <m/>
    <s v="EFECTIVO"/>
    <s v="ABIERTO"/>
    <m/>
    <s v=""/>
    <s v=""/>
    <s v=""/>
    <s v=""/>
    <s v=""/>
    <s v=""/>
    <s v=""/>
    <m/>
    <m/>
    <m/>
    <s v="SIN INICIAR"/>
    <s v="EFECTIVO"/>
    <s v="ABIERTO"/>
    <m/>
    <s v=""/>
    <s v=""/>
    <s v=""/>
    <s v=""/>
    <s v=""/>
    <s v=""/>
    <s v=""/>
    <m/>
    <m/>
    <m/>
    <s v="SIN INICIAR"/>
    <s v="EFECTIVO"/>
    <s v="ABIERTO"/>
    <m/>
  </r>
  <r>
    <n v="866"/>
    <x v="2"/>
    <x v="7"/>
    <s v="Subdirección estrategica"/>
    <m/>
    <s v="2025Fin2024H23"/>
    <m/>
    <x v="66"/>
    <x v="473"/>
    <s v="GESTIÓN DEL CONOCIMIENTO Y LA INNOVACIÓN"/>
    <s v="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 _x000a_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
    <s v="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 _x000a_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
    <s v="Fortalecer los mecanismos de control para la adecuada supervisión contractual con el objetivo de garantizar la adecuada correspondencia entre la planeación la urgencia declarada y la atención efectiva"/>
    <s v="FB_AC29"/>
    <s v="Diseñar e implementar un Plan logístico para entrega de elementos tomando como insumo la previa verificación de cumplimiento de requisitos y asegurando que el plan contenga como mínimo: identificación de los municipios priorizados con cumplimiento de requisitos, elementos a entregar, cronograma de entregas y medio transporte de entrega. "/>
    <s v="Plan Logístico y soportes de implementación "/>
    <n v="1"/>
    <d v="2026-01-01T00:00:00"/>
    <d v="2026-03-31T00:00:00"/>
    <n v="13.5"/>
    <s v="08. Fortalecimiento Bomberil "/>
    <s v="Auditoria Financiera 2024"/>
    <n v="1"/>
    <s v="Se adjunta diseño de Plan Logístico y evidencia de socialización a líder de proceso"/>
    <s v="https://dnbcgovco-my.sharepoint.com/:f:/g/personal/planeacion_dnbc_gov_co/IgDXNHpy7oLsTo_k1pBYTEA_AXkQuekeDuYRfMOd3hOKrho?e=FZVMrN"/>
    <d v="2026-05-11T00:00:00"/>
    <s v="Se incluye presentación del plan logstico. Se evidencia socialización con lider de proceso del mes de mayo de 2026"/>
    <n v="1"/>
    <x v="2"/>
    <d v="2026-06-08T00:00:00"/>
    <n v="0.1"/>
    <s v="Se evidencia la elaboración de la propuesta del Plan Logístico de Entregas de Fortalecimiento, la cual contempla aspectos relacionados con modalidades de entrega, fases de actuación, actores involucrados, regionalización logística, mecanismos de coordinación, transporte, entrega y cierre documental. Así mismo, se evidencia su remisión para revisión y retroalimentación a las dependencias involucradas. No obstante, la evidencia aportada corresponde a una propuesta técnica y no permite verificar su aprobación formal, socialización con los líderes de proceso ni su implementación efectiva, conforme a lo establecido en la acción correctiva formulada. En consecuencia, se evidencia un avance parcial en el cumplimiento de la acción. Se recomienda formalizar la aprobación del plan logístico, realizar su socialización con las dependencias involucradas, documentar las actividades de implementación y conservar los soportes que permitan evidenciar su aplicación efectiva en los procesos de recepción, almacenamiento, distribución y entrega de los bienes adquiridos para el fortalecimiento bomberil."/>
    <s v="EN EJECUCIÓN"/>
    <s v="No aplica"/>
    <s v="No aplica"/>
    <s v="No aplica"/>
    <n v="1"/>
    <s v="Se adjunta diseño de Plan Logístico y evidencia de socialización a líder de proceso"/>
    <s v="https://dnbcgovco-my.sharepoint.com/:f:/g/personal/planeacion_dnbc_gov_co/IgB9cHHYSJIQTr9TaRSvOJ2DAViQEhrjnqtnNAQWBqFxriQ?e=6CRjhS"/>
    <n v="46213"/>
    <s v="Se incluye presentación del plan logstico. Se evidencia socialización con lider de proceso del mes de mayo de 2026"/>
    <n v="1"/>
    <s v="CUMPLIDO"/>
    <m/>
    <m/>
    <m/>
    <m/>
    <m/>
    <s v="EFECTIVO"/>
    <s v="ABIERTO"/>
    <m/>
    <s v=""/>
    <s v=""/>
    <s v=""/>
    <s v=""/>
    <s v=""/>
    <s v=""/>
    <s v=""/>
    <m/>
    <m/>
    <m/>
    <s v="SIN INICIAR"/>
    <s v="EFECTIVO"/>
    <s v="ABIERTO"/>
    <m/>
    <s v=""/>
    <s v=""/>
    <s v=""/>
    <s v=""/>
    <s v=""/>
    <s v=""/>
    <s v=""/>
    <m/>
    <m/>
    <m/>
    <s v="SIN INICIAR"/>
    <s v="EFECTIVO"/>
    <s v="ABIERTO"/>
    <m/>
  </r>
  <r>
    <n v="867"/>
    <x v="2"/>
    <x v="7"/>
    <s v="Subdirección Administrativa y Financiera"/>
    <m/>
    <s v="2025Fin2024H23"/>
    <m/>
    <x v="66"/>
    <x v="473"/>
    <s v="GESTIÓN DEL CONOCIMIENTO Y LA INNOVACIÓN"/>
    <s v="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 _x000a_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
    <s v="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 _x000a_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
    <s v="Fortalecer los mecanismos de control para la adecuada supervisión contractual con el objetivo de garantizar la adecuada correspondencia entre la planeación la urgencia declarada y la atención efectiva"/>
    <s v="FB_AC38"/>
    <s v="Realizar acta de conciliación mensual con el Almacén "/>
    <s v="Acta Conciliación y anexos"/>
    <n v="12"/>
    <d v="2026-01-01T00:00:00"/>
    <d v="2026-12-31T00:00:00"/>
    <n v="54"/>
    <s v="14. Gestión Administrativa / 08. Fortalecimiento Bomberil "/>
    <s v="Auditoria Financiera 2024"/>
    <n v="1"/>
    <s v="Ya se tiene acta de conciliación mes Enero , Febrero y Marzo "/>
    <s v="https://dnbcgovco-my.sharepoint.com/:f:/g/personal/planeacion_dnbc_gov_co/IgDlbJYL-Va8QKNBLgqDQn7GAb3ZWq8G8cJlJ7r72T-YIzQ?e=ohPP4l"/>
    <d v="2026-05-11T00:00:00"/>
    <s v="Se encuentran las actas de conciliación de enero, febrero y marzo 2026"/>
    <n v="0.25"/>
    <x v="0"/>
    <d v="2026-05-29T00:00:00"/>
    <n v="0.1"/>
    <s v="se evidencio la convocatoria de la mesa de trabajo mas no las actas donde se dejan sentado los temas tratados. "/>
    <s v="EN EJECUCIÓN"/>
    <s v="No aplica"/>
    <s v="No aplica"/>
    <s v="No aplica"/>
    <n v="1"/>
    <s v="Ya se tiene acta conciliación mes de Abril por temas de entregas de urgencia manifiesta no se a podido realizar la conciliación de mayo y junio "/>
    <s v="https://dnbcgovco-my.sharepoint.com/:f:/g/personal/planeacion_dnbc_gov_co/IgATaVuqQLoaSZKn6XEtE5CxAZQ69p2ercMGLiBAiUZ-B3A?e=abGyCE  "/>
    <n v="46214"/>
    <s v="Se reportan actas de enero a abril. Mayo pendiente de firma. "/>
    <n v="0.33"/>
    <s v="EN EJECUCIÓN"/>
    <m/>
    <m/>
    <m/>
    <m/>
    <m/>
    <s v="EFECTIVO"/>
    <s v="ABIERTO"/>
    <m/>
    <s v=""/>
    <s v=""/>
    <s v=""/>
    <s v=""/>
    <s v=""/>
    <s v=""/>
    <s v=""/>
    <m/>
    <m/>
    <m/>
    <s v="SIN INICIAR"/>
    <s v="EFECTIVO"/>
    <s v="ABIERTO"/>
    <m/>
    <s v=""/>
    <s v=""/>
    <s v=""/>
    <s v=""/>
    <s v=""/>
    <s v=""/>
    <s v=""/>
    <m/>
    <m/>
    <m/>
    <s v="SIN INICIAR"/>
    <s v="EFECTIVO"/>
    <s v="ABIERTO"/>
    <m/>
  </r>
  <r>
    <n v="868"/>
    <x v="2"/>
    <x v="7"/>
    <s v="Subdirección Administrativa y Financiera"/>
    <m/>
    <s v="2025Fin2024H23"/>
    <m/>
    <x v="66"/>
    <x v="473"/>
    <m/>
    <s v="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 _x000a_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
    <s v="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 _x000a_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
    <s v="Fortalecer los mecanismos de control para la adecuada supervisión contractual con el objetivo de garantizar la adecuada correspondencia entre la planeación la urgencia declarada y la atención efectiva"/>
    <s v="GF_AC55"/>
    <s v="Implementar un sistema de información que permita soportar la gestión de bienes de la DNBC "/>
    <s v="Soportes de la implementación del Sistema de Información "/>
    <n v="1"/>
    <d v="2026-01-01T00:00:00"/>
    <d v="2026-12-31T00:00:00"/>
    <n v="54"/>
    <s v="14. Gestión Administrativa / 13. Gestión Financiera"/>
    <s v="Auditoria Financiera 2024"/>
    <n v="1"/>
    <s v="Se esta manejando una prueba piloto SIIF NACIÓN"/>
    <s v="https://dnbcgovco-my.sharepoint.com/:f:/g/personal/planeacion_dnbc_gov_co/IgCd9hpWp6cMRprbun4ALRzAAdsqs8m2RB2oG8ldoXS9T3Q?e=Oy1mUO"/>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esta manejando una prueba piloto SIIF NACIÓN"/>
    <s v="https://dnbcgovco-my.sharepoint.com/:f:/g/personal/planeacion_dnbc_gov_co/IgDlTTkE6gPMRZjTETbxch7dATaSM_TE5-agvqb3k7QgaDY?e=0V1Jx7"/>
    <s v="11/07/206"/>
    <s v="Se evidencia respuesta de MinHacienda para uso piloto de sistema Siif Nación - Modulo Recursos Fisicos del primer trimestre"/>
    <n v="0.1"/>
    <s v="EN EJECUCIÓN"/>
    <m/>
    <m/>
    <m/>
    <m/>
    <m/>
    <s v="EFECTIVO"/>
    <s v="ABIERTO"/>
    <m/>
    <s v=""/>
    <s v=""/>
    <s v=""/>
    <s v=""/>
    <s v=""/>
    <s v=""/>
    <s v=""/>
    <m/>
    <m/>
    <m/>
    <s v="SIN INICIAR"/>
    <s v="EFECTIVO"/>
    <s v="ABIERTO"/>
    <m/>
    <s v=""/>
    <s v=""/>
    <s v=""/>
    <s v=""/>
    <s v=""/>
    <s v=""/>
    <s v=""/>
    <m/>
    <m/>
    <m/>
    <s v="SIN INICIAR"/>
    <s v="EFECTIVO"/>
    <s v="ABIERTO"/>
    <m/>
  </r>
  <r>
    <n v="869"/>
    <x v="2"/>
    <x v="7"/>
    <s v="Subdirección Estratégica y de Coordinación Bomberil"/>
    <m/>
    <s v="2025Fin2024H24"/>
    <m/>
    <x v="66"/>
    <x v="474"/>
    <s v="GESTIÓN DEL CONOCIMIENTO Y LA INNOVACIÓN"/>
    <s v="Situación ocasionada por deficiencias constructivas y en el cumplimiento de las obligaciones del Convenio 173 de 2021 y del Contrato Derivado 003-2021 LP, en cuanto a la calidad de la obra ejecutada, así como en la gestión de seguimiento y control de las obligaciones contractuales y de la normatividad aplicable por parte de la DNBC, el municipio de Salamina y la Interventoría"/>
    <s v="Situación ocasionada por deficiencias constructivas y en el cumplimiento de las obligaciones del Convenio 173 de 2021 y del Contrato Derivado 003-2021 LP, en cuanto a la calidad de la obra ejecutada, así como en la gestión de seguimiento y control de las obligaciones contractuales y de la normatividad aplicable por parte de la DNBC, el municipio de Salamina y la Interventoría"/>
    <s v="Implementar y fortalecer los mecanismos de control y seguimiento en los procesos de gestión relacionados con el fortalecimiento bomberil, específicamente en el componente de infraestructura, con el fin de garantizar la adecuada supervisión técnica, trazabilidad y control de los proyectos de apoyo a la construcción, adecuación y mejoramiento de la infraestructura bomberil, ejecutados o acompañados por la DNBC, asegurando su correcta planeación, ejecución y cumplimiento de los objetivos institucionales."/>
    <s v="FB_AC31"/>
    <s v="Solicitar a la Contraloría General de la República dar traslado del hallazgo al municipio de Salamina, Caldas, toda vez que los hechos observados se enmarcan dentro de su competencia y responsabilidad administrativa."/>
    <s v="Informe del municipio con las acciones a adelantar."/>
    <n v="1"/>
    <d v="2026-01-01T00:00:00"/>
    <d v="2026-06-30T00:00:00"/>
    <n v="26.85"/>
    <s v="00. Subdirección Estretegica y de Coordinación Bomberil / 08. Fortalecimiento Bomberil  / 16. Gestión Jurídica"/>
    <s v="Auditoria Financiera 2024"/>
    <n v="0"/>
    <n v="0"/>
    <n v="0"/>
    <d v="2026-05-11T00:00:00"/>
    <s v="No se evidencia seguimiento"/>
    <n v="0"/>
    <x v="0"/>
    <d v="2026-06-08T00:00:00"/>
    <n v="0"/>
    <s v="No fue posible identificar evidencias para el presente período de análisis"/>
    <s v="SIN INICIAR"/>
    <s v="No aplica"/>
    <s v="No aplica"/>
    <s v="No aplica"/>
    <n v="0"/>
    <s v="Sin reporte de información por parte de la primera linea de defensa"/>
    <n v="0"/>
    <n v="46213"/>
    <s v="No se evidencia seguimiento"/>
    <n v="0"/>
    <s v="EN EJECUCIÓN"/>
    <d v="2026-08-14T00:00:00"/>
    <n v="0"/>
    <s v="No fue posible identificar evidencias para el presente período de análisis"/>
    <s v="SIN INICIAR"/>
    <m/>
    <s v="EFECTIVO"/>
    <s v="ABIERTO"/>
    <m/>
    <s v=""/>
    <s v=""/>
    <s v=""/>
    <s v=""/>
    <s v=""/>
    <s v=""/>
    <s v=""/>
    <m/>
    <m/>
    <m/>
    <s v="SIN INICIAR"/>
    <s v="EFECTIVO"/>
    <s v="ABIERTO"/>
    <m/>
    <s v=""/>
    <s v=""/>
    <s v=""/>
    <s v=""/>
    <s v=""/>
    <s v=""/>
    <s v=""/>
    <m/>
    <m/>
    <m/>
    <s v="SIN INICIAR"/>
    <s v="EFECTIVO"/>
    <s v="ABIERTO"/>
    <m/>
  </r>
  <r>
    <n v="870"/>
    <x v="2"/>
    <x v="7"/>
    <s v="Subdirección Estratégica y de Coordinación Bomberil"/>
    <m/>
    <s v="2025Fin2024H25"/>
    <m/>
    <x v="66"/>
    <x v="475"/>
    <s v="GESTIÓN DEL CONOCIMIENTO Y LA INNOVACIÓN"/>
    <s v="Debilidades en la Supervisión del Contrato 174 de 2021, que garantizaran la culminación de las obras. _x000a_Debilidades en la Interventoría Contrato Interadministrativo 178-2021 y Contrato derivado Contrato Interventoría 483-2021. _x000a_ El fenecimiento de los recursos por valor de $ 935.313.573 del Convenio 174 de 2021, dejó sin respaldo presupuestal al convenio para la vigencia 2025. _x000a_ Liquidar el Convenio 174 – 2021 con la obra inconclusa al 44.5%, sin las justificaciones o las razones que dan lugar a la su estado y cuando el convenio contemplaba la ejecución al 100% de la infraestructura."/>
    <s v="Debilidades en la Supervisión del Contrato 174 de 2021, que garantizaran la culminación de las obras. _x000a_Debilidades en la Interventoría Contrato Interadministrativo 178-2021 y Contrato derivado Contrato Interventoría 483-2021. _x000a_ El fenecimiento de los recursos por valor de $ 935.313.573 del Convenio 174 de 2021, dejó sin respaldo presupuestal al convenio para la vigencia 2025. _x000a_ Liquidar el Convenio 174 – 2021 con la obra inconclusa al 44.5%, sin las justificaciones o las razones que dan lugar a la su estado y cuando el convenio contemplaba la ejecución al 100% de la infraestructura."/>
    <s v="Implementar y fortalecer los mecanismos de control y seguimiento en los procesos de gestión relacionados con el fortalecimiento bomberil, específicamente en el componente de infraestructura, con el fin de garantizar la adecuada supervisión técnica, trazabilidad y control de los proyectos de apoyo a la construcción, adecuación y mejoramiento de la infraestructura bomberil, ejecutados o acompañados por la DNBC, asegurando su correcta planeación, ejecución y cumplimiento de los objetivos institucionales."/>
    <s v="FB_AC32"/>
    <s v="Brindar alcance y claridad, a través del área jurídica de la DNBC, sobre la justificación, alcance jurídico y efectos administrativos derivados de la liquidación del convenio celebrado con el municipio de Leticia, Amazonas, garantizando la debida sustentación de las actuaciones realizadas y la delimitación de responsabilidades."/>
    <s v="Documento Aclaratorio"/>
    <n v="1"/>
    <d v="2026-01-01T00:00:00"/>
    <d v="2026-06-30T00:00:00"/>
    <n v="26.85"/>
    <s v="00. Subdirección Estretegica y de Coordinación Bomberil / 08. Fortalecimiento Bomberil  / 16. Gestión Jurídica"/>
    <s v="Auditoria Financiera 2024"/>
    <n v="0"/>
    <n v="0"/>
    <n v="0"/>
    <d v="2026-05-11T00:00:00"/>
    <s v="No se evidencia seguimiento"/>
    <n v="0"/>
    <x v="0"/>
    <d v="2026-06-08T00:00:00"/>
    <n v="0"/>
    <s v="No fue posible identificar evidencias para el presente período de análisis"/>
    <s v="SIN INICIAR"/>
    <s v="No aplica"/>
    <s v="No aplica"/>
    <s v="No aplica"/>
    <n v="0"/>
    <s v="Sin reporte de información por parte de la primera linea de defensa"/>
    <n v="0"/>
    <n v="46213"/>
    <s v="No se evidencia seguimiento"/>
    <n v="0"/>
    <s v="EN EJECUCIÓN"/>
    <d v="2026-08-14T00:00:00"/>
    <n v="0"/>
    <s v="No fue posible identificar evidencias para el presente período de análisis"/>
    <s v="SIN INICIAR"/>
    <m/>
    <s v="EFECTIVO"/>
    <s v="ABIERTO"/>
    <m/>
    <s v=""/>
    <s v=""/>
    <s v=""/>
    <s v=""/>
    <s v=""/>
    <s v=""/>
    <s v=""/>
    <m/>
    <m/>
    <m/>
    <s v="SIN INICIAR"/>
    <s v="EFECTIVO"/>
    <s v="ABIERTO"/>
    <m/>
    <s v=""/>
    <s v=""/>
    <s v=""/>
    <s v=""/>
    <s v=""/>
    <s v=""/>
    <s v=""/>
    <m/>
    <m/>
    <m/>
    <s v="SIN INICIAR"/>
    <s v="EFECTIVO"/>
    <s v="ABIERTO"/>
    <m/>
  </r>
  <r>
    <n v="871"/>
    <x v="2"/>
    <x v="7"/>
    <s v="Subdirección Estratégica y de Coordinación Bomberil"/>
    <m/>
    <s v="2025Fin2024H26"/>
    <m/>
    <x v="66"/>
    <x v="476"/>
    <s v="GESTIÓN DEL CONOCIMIENTO Y LA INNOVACIÓN"/>
    <s v="La entrega de las instalaciones sin el cumplimiento de las obligaciones establecidas en el convenio para tal fin y la no suscripción de las actas respectivas de entrega, demuestran omisiones de la supervisión y control de la ejecución del convenio."/>
    <s v="La entrega de las instalaciones sin el cumplimiento de las obligaciones establecidas en el convenio para tal fin y la no suscripción de las actas respectivas de entrega, demuestran omisiones de la supervisión y control de la ejecución del convenio."/>
    <s v="Implementar y fortalecer los mecanismos de control y seguimiento en los procesos de gestión relacionados con el fortalecimiento bomberil, específicamente en el componente de infraestructura, con el fin de garantizar la adecuada supervisión técnica, trazabilidad y control de los proyectos de apoyo a la construcción, adecuación y mejoramiento de la infraestructura bomberil, ejecutados o acompañados por la DNBC, asegurando su correcta planeación, ejecución y cumplimiento de los objetivos institucionales."/>
    <s v="FB_AC33"/>
    <s v="Formalizar y socializar el procedimiento de recibo y entrega de los apoyos destinados a los proyectos de construcción, adecuación y mejoramiento de la infraestructura bomberil, con el fin de fortalecer los mecanismos de control, asegurar la adecuada documentación de los procesos y garantizar el cumplimiento de la normativa aplicable."/>
    <s v="Formatos y Manual del Proceso"/>
    <n v="1"/>
    <d v="2026-01-01T00:00:00"/>
    <d v="2026-06-30T00:00:00"/>
    <n v="26.85"/>
    <s v="00. Subdirección Estretegica y de Coordinación Bomberil / 08. Fortalecimiento Bomberil  / 16. Gestión Jurídica"/>
    <s v="Auditoria Financiera 2024"/>
    <n v="0"/>
    <n v="0"/>
    <n v="0"/>
    <d v="2026-05-11T00:00:00"/>
    <s v="No se evidencia seguimiento"/>
    <n v="0"/>
    <x v="0"/>
    <d v="2026-06-08T00:00:00"/>
    <n v="0"/>
    <s v="No fue posible identificar evidencias para el presente período de análisis"/>
    <s v="SIN INICIAR"/>
    <s v="No aplica"/>
    <s v="No aplica"/>
    <s v="No aplica"/>
    <n v="0"/>
    <s v="Sin reporte de información por parte de la primera linea de defensa"/>
    <n v="0"/>
    <n v="46213"/>
    <s v="No se evidencia seguimiento"/>
    <n v="0"/>
    <s v="EN EJECUCIÓN"/>
    <d v="2026-08-14T00:00:00"/>
    <n v="0"/>
    <s v="No fue posible identificar evidencias para el presente período de análisis"/>
    <s v="SIN INICIAR"/>
    <m/>
    <s v="EFECTIVO"/>
    <s v="ABIERTO"/>
    <m/>
    <s v=""/>
    <s v=""/>
    <s v=""/>
    <s v=""/>
    <s v=""/>
    <s v=""/>
    <s v=""/>
    <m/>
    <m/>
    <m/>
    <s v="SIN INICIAR"/>
    <s v="EFECTIVO"/>
    <s v="ABIERTO"/>
    <m/>
    <s v=""/>
    <s v=""/>
    <s v=""/>
    <s v=""/>
    <s v=""/>
    <s v=""/>
    <s v=""/>
    <m/>
    <m/>
    <m/>
    <s v="SIN INICIAR"/>
    <s v="EFECTIVO"/>
    <s v="ABIERTO"/>
    <m/>
  </r>
  <r>
    <n v="872"/>
    <x v="2"/>
    <x v="7"/>
    <s v="Subdirección Estratégica y de Coordinación Bomberil"/>
    <m/>
    <s v="2025Fin2024H27"/>
    <m/>
    <x v="66"/>
    <x v="477"/>
    <s v="GESTIÓN DEL CONOCIMIENTO Y LA INNOVACIÓN"/>
    <s v="Situación ocasionada por deficiencias constructivas y en el cumplimiento de las obligaciones del Convenio 189 de 2021 y del Contrato Derivado 007-2021 LP en cuanto a la calidad de la obra ejecutada, así como deficiente gestión de seguimiento y control por parte de la DNBC, el municipio de Pensilvania y la Interventoría, quienes a la fecha no han realizado acciones conminatorias al contratista o de reclamación de pólizas, a efectos de que se realicen las reparaciones correspondientes o se hagan reconocimientos económicos por dichas situaciones."/>
    <s v="Situación ocasionada por deficiencias constructivas y en el cumplimiento de las obligaciones del Convenio 189 de 2021 y del Contrato Derivado 007-2021 LP en cuanto a la calidad de la obra ejecutada, así como deficiente gestión de seguimiento y control por parte de la DNBC, el municipio de Pensilvania y la Interventoría, quienes a la fecha no han realizado acciones conminatorias al contratista o de reclamación de pólizas, a efectos de que se realicen las reparaciones correspondientes o se hagan reconocimientos económicos por dichas situaciones."/>
    <s v="Implementar y fortalecer los mecanismos de control y seguimiento en los procesos de gestión relacionados con el fortalecimiento bomberil, específicamente en el componente de infraestructura, con el fin de garantizar la adecuada supervisión técnica, trazabilidad y control de los proyectos de apoyo a la construcción, adecuación y mejoramiento de la infraestructura bomberil, ejecutados o acompañados por la DNBC, asegurando su correcta planeación, ejecución y cumplimiento de los objetivos institucionales."/>
    <s v="FB_AC34"/>
    <s v="Realizar el traslado correspondiente, a través de oficios dirigidos al municipio, al contratista y al interventor, con el propósito de adelantar mesas de trabajo virtuales para la revisión técnica y administrativa de las memorias, informes y soportes del convenio celebrado con el municipio de Pensilvania, Caldas, a fin de precisar la situación presentada y establecer las acciones correctivas pertinentes."/>
    <s v="Informes y/o actas de las mesas de trabajo"/>
    <n v="3"/>
    <d v="2026-01-01T00:00:00"/>
    <d v="2026-06-30T00:00:00"/>
    <n v="26.85"/>
    <s v="00. Subdirección Estretegica y de Coordinación Bomberil / 08. Fortalecimiento Bomberil  / 16. Gestión Jurídica"/>
    <s v="Auditoria Financiera 2024"/>
    <n v="0"/>
    <n v="0"/>
    <n v="0"/>
    <d v="2026-05-11T00:00:00"/>
    <s v="No se evidencia seguimiento"/>
    <n v="0"/>
    <x v="0"/>
    <d v="2026-06-08T00:00:00"/>
    <n v="0"/>
    <s v="No fue posible identificar evidencias para el presente período de análisis"/>
    <s v="SIN INICIAR"/>
    <s v="No aplica"/>
    <s v="No aplica"/>
    <s v="No aplica"/>
    <n v="0"/>
    <s v="Sin reporte de información por parte de la primera linea de defensa"/>
    <n v="0"/>
    <n v="46213"/>
    <s v="No se evidencia seguimiento"/>
    <n v="0"/>
    <s v="EN EJECUCIÓN"/>
    <d v="2026-08-14T00:00:00"/>
    <n v="0"/>
    <s v="No fue posible identificar evidencias para el presente período de análisis"/>
    <s v="SIN INICIAR"/>
    <m/>
    <s v="EFECTIVO"/>
    <s v="ABIERTO"/>
    <m/>
    <s v=""/>
    <s v=""/>
    <s v=""/>
    <s v=""/>
    <s v=""/>
    <s v=""/>
    <s v=""/>
    <m/>
    <m/>
    <m/>
    <s v="SIN INICIAR"/>
    <s v="EFECTIVO"/>
    <s v="ABIERTO"/>
    <m/>
    <s v=""/>
    <s v=""/>
    <s v=""/>
    <s v=""/>
    <s v=""/>
    <s v=""/>
    <s v=""/>
    <m/>
    <m/>
    <m/>
    <s v="SIN INICIAR"/>
    <s v="EFECTIVO"/>
    <s v="ABIERTO"/>
    <m/>
  </r>
  <r>
    <n v="873"/>
    <x v="2"/>
    <x v="7"/>
    <s v="Subdirección Administrativa y Financiera"/>
    <m/>
    <s v="2025Fin2024H28"/>
    <m/>
    <x v="66"/>
    <x v="478"/>
    <m/>
    <s v="Deficiente control y seguimiento por parte del supervisor del contrato 222 de 2024. _x000a_La entidad no cuenta con mecanismos de contingencia que garantizaran la continuidad de las coberturas, pese a tratarse de bienes de uso operativo esencial para la atención de emergencias."/>
    <s v="Deficiente control y seguimiento por parte del supervisor del contrato 222 de 2024. _x000a_La entidad no cuenta con mecanismos de contingencia que garantizaran la continuidad de las coberturas, pese a tratarse de bienes de uso operativo esencial para la atención de emergencias."/>
    <s v="Fortalecer la gestión administrativa y contractual para garantizar la continuidad de las coberturas de seguro obligatorio (SOAT), mediante una programación anticipada que mitigue el riesgo de desprotección de los bienes operativo."/>
    <s v="GC_AC54"/>
    <s v="Elaborar y presentar ante el Comité de contratación el estado de avance del Plan Anual de Adquisiciones, con el fin de tomar decisiones e impartir directrices."/>
    <s v="Acta de Comité y Anexos"/>
    <n v="11"/>
    <d v="2026-02-01T00:00:00"/>
    <d v="2026-12-31T00:00:00"/>
    <n v="49.5"/>
    <s v="15. Gestión Contractual"/>
    <s v="Auditoria Financiera 2024"/>
    <n v="0"/>
    <s v="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_x000a_"/>
    <n v="0"/>
    <d v="2026-05-11T00:00:00"/>
    <s v="No se evidencian soportes de la actividad"/>
    <n v="0"/>
    <x v="1"/>
    <d v="2026-05-15T00:00:00"/>
    <n v="0"/>
    <s v="No fue posible identificar evidencias para el presente período de análisis"/>
    <s v="SIN INICIAR"/>
    <s v="No aplica"/>
    <s v="No aplica"/>
    <s v="No aplica"/>
    <n v="0"/>
    <s v="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_x000a_"/>
    <n v="0"/>
    <s v="11/07/206"/>
    <s v="No se evidencian soportes de la actividad"/>
    <n v="0"/>
    <s v="VENCIDO"/>
    <m/>
    <m/>
    <m/>
    <m/>
    <m/>
    <s v="EFECTIVO"/>
    <s v="ABIERTO"/>
    <m/>
    <s v=""/>
    <s v=""/>
    <s v=""/>
    <s v=""/>
    <s v=""/>
    <s v=""/>
    <s v=""/>
    <m/>
    <m/>
    <m/>
    <s v="SIN INICIAR"/>
    <s v="EFECTIVO"/>
    <s v="ABIERTO"/>
    <m/>
    <s v=""/>
    <s v=""/>
    <s v=""/>
    <s v=""/>
    <s v=""/>
    <s v=""/>
    <s v=""/>
    <m/>
    <m/>
    <m/>
    <s v="SIN INICIAR"/>
    <s v="EFECTIVO"/>
    <s v="ABIERTO"/>
    <m/>
  </r>
  <r>
    <n v="874"/>
    <x v="2"/>
    <x v="7"/>
    <s v="Subdirección Administrativa y Financiera"/>
    <m/>
    <s v="2025Fin2024H28"/>
    <m/>
    <x v="66"/>
    <x v="478"/>
    <m/>
    <s v="Deficiente control y seguimiento por parte del supervisor del contrato 222 de 2024. _x000a_La entidad no cuenta con mecanismos de contingencia que garantizaran la continuidad de las coberturas, pese a tratarse de bienes de uso operativo esencial para la atención de emergencias."/>
    <s v="Deficiente control y seguimiento por parte del supervisor del contrato 222 de 2024. _x000a_La entidad no cuenta con mecanismos de contingencia que garantizaran la continuidad de las coberturas, pese a tratarse de bienes de uso operativo esencial para la atención de emergencias."/>
    <s v="Fortalecer la gestión administrativa y contractual para garantizar la continuidad de las coberturas de seguro obligatorio (SOAT), mediante una programación anticipada que mitigue el riesgo de desprotección de los bienes operativo."/>
    <s v="GC_AC55"/>
    <s v="Crear en el marco del sistema de gestión el formato del plan anual de adquisiciones para incluir programación contractual de la DNBC; Asi como revisar el procedimiento Gestión Contractual "/>
    <s v="Procedimiento y Formato actualizado.  Socializado"/>
    <n v="1"/>
    <d v="2026-01-01T00:00:00"/>
    <d v="2026-06-30T00:00:00"/>
    <n v="26.85"/>
    <s v="15. Gestión Contractual"/>
    <s v="Auditoria Financiera 2024"/>
    <n v="0"/>
    <s v="Indicador en desarrollo; se encuentra en elaboración el formato y su articulación con el Procedimiento de Gestión Contractual."/>
    <n v="0"/>
    <d v="2026-05-11T00:00:00"/>
    <s v="No se evidencian soportes de la actividad"/>
    <n v="0"/>
    <x v="1"/>
    <d v="2026-05-15T00:00:00"/>
    <n v="0"/>
    <s v="No fue posible identificar evidencias para el presente período de análisis"/>
    <s v="SIN INICIAR"/>
    <s v="No aplica"/>
    <s v="No aplica"/>
    <s v="No aplica"/>
    <n v="0"/>
    <s v="Indicador en desarrollo; se encuentra en elaboración el formato y su articulación con el Procedimiento de Gestión Contractual."/>
    <n v="0"/>
    <s v="11/07/206"/>
    <s v="No se evidencian soportes de la actividad"/>
    <n v="0"/>
    <s v="VENCIDO"/>
    <m/>
    <m/>
    <m/>
    <m/>
    <m/>
    <s v="EFECTIVO"/>
    <s v="ABIERTO"/>
    <m/>
    <s v=""/>
    <s v=""/>
    <s v=""/>
    <s v=""/>
    <s v=""/>
    <s v=""/>
    <s v=""/>
    <m/>
    <m/>
    <m/>
    <s v="SIN INICIAR"/>
    <s v="EFECTIVO"/>
    <s v="ABIERTO"/>
    <m/>
    <s v=""/>
    <s v=""/>
    <s v=""/>
    <s v=""/>
    <s v=""/>
    <s v=""/>
    <s v=""/>
    <m/>
    <m/>
    <m/>
    <s v="SIN INICIAR"/>
    <s v="EFECTIVO"/>
    <s v="ABIERTO"/>
    <m/>
  </r>
  <r>
    <n v="875"/>
    <x v="2"/>
    <x v="7"/>
    <s v="Subdirección estrategica"/>
    <m/>
    <s v="2025Fin2024H28"/>
    <m/>
    <x v="66"/>
    <x v="478"/>
    <s v="GESTIÓN DEL CONOCIMIENTO Y LA INNOVACIÓN"/>
    <s v="Deficiente control y seguimiento por parte del supervisor del contrato 222 de 2024. _x000a_La entidad no cuenta con mecanismos de contingencia que garantizaran la continuidad de las coberturas, pese a tratarse de bienes de uso operativo esencial para la atención de emergencias."/>
    <s v="Deficiente control y seguimiento por parte del supervisor del contrato 222 de 2024. _x000a_La entidad no cuenta con mecanismos de contingencia que garantizaran la continuidad de las coberturas, pese a tratarse de bienes de uso operativo esencial para la atención de emergencias."/>
    <s v="Fortalecer la gestión administrativa y contractual para garantizar la continuidad de las coberturas de seguro obligatorio (SOAT), mediante una programación anticipada que mitigue el riesgo de desprotección de los bienes operativo."/>
    <s v="FB_AC39"/>
    <s v="Implementar un repositorio digital de control vehicular que centralice la información sobre vigencias de SOAT, revisiones tecno mecánicas y estado de infracciones de tránsito de los vehículos propiedad DNBC, generando trimestralmente alertas preventivas dirigidas a la Subdirección Administrativa y Financiero (respecto del vencimiento SOAT), así como notificar oportunamente a los supervisores de contratos de comodato ante hallazgos de multas o vencimientos de la revisión tecnomecánica."/>
    <s v="Repositorio Digital consolidado en tiempo real"/>
    <n v="4"/>
    <d v="2026-01-01T00:00:00"/>
    <d v="2026-12-31T00:00:00"/>
    <n v="54"/>
    <s v="14. Gestión Administrativa / 08. Fortalecimiento Bomberil "/>
    <s v="Auditoria Financiera 2024"/>
    <n v="1"/>
    <s v="Se esta manejando un repositorio de control vehícular donde se lleva control de la vigencia del SOAT "/>
    <s v="https://dnbcgovco-my.sharepoint.com/:f:/g/personal/planeacion_dnbc_gov_co/IgCKGt_pZOvMQZRqLwsQvwn-ASAhLViU6fasjgvRlgUSEJk?e=KNFtWh"/>
    <d v="2026-05-11T00:00:00"/>
    <s v="Aunque se encuentra la base, se sugiere su socialización trimestral con el lider del proceso vía correo electrónico"/>
    <n v="0.25"/>
    <x v="0"/>
    <d v="2026-05-29T00:00:00"/>
    <n v="0.8"/>
    <s v="Aunque se encuentra la base, se sugiere su socialización trimestral con el lider del proceso vía correo electrónico"/>
    <s v="EN EJECUCIÓN"/>
    <s v="No aplica"/>
    <s v="No aplica"/>
    <s v="No aplica"/>
    <n v="1"/>
    <s v="Se esta manejando un repositorio de control vehícular donde se lleva control de la vigencia del SOAT, Tecnomecánica y Multas. Generando alertas a la Subdirección Administrativa y Financiera "/>
    <s v="https://dnbcgovco-my.sharepoint.com/:f:/g/personal/planeacion_dnbc_gov_co/IgBdzJHXfvvzQYQJifrSJd1FAe_rcc72h4enNur4NDvlVKM?e=RZ9HEi "/>
    <n v="46214"/>
    <s v="Se reportan evidencias del primer semestre donde se socializan las bases de información sobre los bienes de la entidad"/>
    <n v="0.5"/>
    <s v="EN EJECUCIÓN"/>
    <m/>
    <m/>
    <m/>
    <m/>
    <m/>
    <s v="EFECTIVO"/>
    <s v="ABIERTO"/>
    <m/>
    <s v=""/>
    <s v=""/>
    <s v=""/>
    <s v=""/>
    <s v=""/>
    <s v=""/>
    <s v=""/>
    <m/>
    <m/>
    <m/>
    <s v="SIN INICIAR"/>
    <s v="EFECTIVO"/>
    <s v="ABIERTO"/>
    <m/>
    <s v=""/>
    <s v=""/>
    <s v=""/>
    <s v=""/>
    <s v=""/>
    <s v=""/>
    <s v=""/>
    <m/>
    <m/>
    <m/>
    <s v="SIN INICIAR"/>
    <s v="EFECTIVO"/>
    <s v="ABIERTO"/>
    <m/>
  </r>
  <r>
    <n v="876"/>
    <x v="2"/>
    <x v="7"/>
    <s v="Subdirección Administrativa y Financiera"/>
    <m/>
    <s v="2025Fin2024H29"/>
    <m/>
    <x v="66"/>
    <x v="479"/>
    <m/>
    <s v="Deficiencias en la coordinación entre las dependencias solicitante, supervisión y la aseguradora. _x000a_Falencias en el seguimiento del supervisor y del área responsable para exigir la expedición oportuna del anexo y/o nota de cobertura antes o en la fecha de inicio del riesgo."/>
    <s v="Deficiencias en la coordinación entre las dependencias solicitante, supervisión y la aseguradora. _x000a_Falencias en el seguimiento del supervisor y del área responsable para exigir la expedición oportuna del anexo y/o nota de cobertura antes o en la fecha de inicio del riesgo."/>
    <s v="Fortalecer los mecanismos de control de la supervisión contractual, con el fin de garantizando la protección garantizando la protección permanente de los bienes a cargo de la entidad"/>
    <s v="GC_AC89"/>
    <s v="Capacitar a los supervisores en tema pos contractual"/>
    <s v="Capacitaciones realizadas"/>
    <n v="2"/>
    <d v="2026-01-01T00:00:00"/>
    <d v="2026-12-31T00:00:00"/>
    <n v="54"/>
    <s v="15. Gestión Contractual"/>
    <s v="Auditoria Financiera 2024"/>
    <n v="0.5"/>
    <s v="Las capacitacion en supervision contractual se realizo de manera exitosa es la sala situacional CITEL para todos los interesados en la entidad (Funcionarios, contratistas, supervisores)"/>
    <s v="https://dnbcgovco-my.sharepoint.com/personal/planeacion_dnbc_gov_co/_layouts/15/onedrive.aspx?id=%2Fpersonal%2Fplaneacion%5Fdnbc%5Fgov%5Fco%2FDocuments%2FDocumentos%20SIGE%2F6%2E%20Planes%2FPLAN%20DE%20MEJORA%2F2026%2F01%2E%20Seguimiento%20Primer%20Trimestre%2F15%2E%20Gesti%C3%B3n%20Contractual%2FGC%5FAC89&amp;viewid=efb70791%2Db8ab%2D49e7%2Db552%2Dd3d4cbe976b9&amp;ct=1777321740236&amp;or=OWA%2DNT%2DMail"/>
    <d v="2026-05-11T00:00:00"/>
    <s v="Se incluye información de capacitación realizada durante el primer trimestre de la vigencia"/>
    <n v="0.5"/>
    <x v="0"/>
    <d v="2026-05-15T00:00:00"/>
    <n v="0.5"/>
    <s v="Se presentan como soportes el informe de evidencias de la capacitación &quot;Supervisión e Interventoría del Contrato Estatal&quot;, el listado de asistencia, el registro fotográfico, el material de apoyo y la grabación de la sesión, correspondientes a la capacitación realizada el 17 de marzo de 2026. Los soportes aportados permiten verificar la realización de la jornada de capacitación dirigida a funcionarios, contratistas y supervisores de la Entidad. En consecuencia, se evidencia una ejecución parcial de la actividad formulada, toda vez que corresponde a la capacitación desarrollada durante el primer trimestre y el plazo para el cumplimiento de la acción correctiva permanece vigente."/>
    <s v="EN EJECUCIÓN"/>
    <s v="No aplica"/>
    <s v="No aplica"/>
    <s v="No aplica"/>
    <n v="0.5"/>
    <s v="Las capacitacion en supervision contractual se realizo de manera exitosa es la sala situacional CITEL para todos los interesados en la entidad (Funcionarios, contratistas, supervisores)"/>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información de capacitación realizada durante el primer trimestre de la vigencia"/>
    <n v="0.5"/>
    <s v="EN EJECUCIÓN"/>
    <m/>
    <m/>
    <m/>
    <m/>
    <m/>
    <s v="EFECTIVO"/>
    <s v="ABIERTO"/>
    <m/>
    <s v=""/>
    <s v=""/>
    <s v=""/>
    <s v=""/>
    <s v=""/>
    <s v=""/>
    <s v=""/>
    <m/>
    <m/>
    <m/>
    <s v="SIN INICIAR"/>
    <s v="EFECTIVO"/>
    <s v="ABIERTO"/>
    <m/>
    <s v=""/>
    <s v=""/>
    <s v=""/>
    <s v=""/>
    <s v=""/>
    <s v=""/>
    <s v=""/>
    <m/>
    <m/>
    <m/>
    <s v="SIN INICIAR"/>
    <s v="EFECTIVO"/>
    <s v="ABIERTO"/>
    <m/>
  </r>
  <r>
    <n v="877"/>
    <x v="2"/>
    <x v="7"/>
    <s v="Subdirección Administrativa y Financiera"/>
    <m/>
    <s v="2025Fin2024H29"/>
    <m/>
    <x v="66"/>
    <x v="479"/>
    <m/>
    <s v="Deficiencias en la coordinación entre las dependencias solicitante, supervisión y la aseguradora. _x000a_Falencias en el seguimiento del supervisor y del área responsable para exigir la expedición oportuna del anexo y/o nota de cobertura antes o en la fecha de inicio del riesgo."/>
    <s v="Deficiencias en la coordinación entre las dependencias solicitante, supervisión y la aseguradora. _x000a_Falencias en el seguimiento del supervisor y del área responsable para exigir la expedición oportuna del anexo y/o nota de cobertura antes o en la fecha de inicio del riesgo."/>
    <s v="Fortalecer los mecanismos de control de la supervisión contractual, con el fin de garantizando la protección garantizando la protección permanente de los bienes a cargo de la entidad"/>
    <s v="GC_AC71"/>
    <s v="Actualizar Manual de Supervisión incluyendo etapa pre y pos contractual para garantiza la idoneidad del supervisor y que este tenga el conocimiento y control de todo el proceso desde la estructuración hasta la liquidación de este."/>
    <s v="Manual de Supervisión  actualizado y socializado"/>
    <n v="1"/>
    <d v="2026-01-01T00:00:00"/>
    <d v="2026-06-30T00:00:00"/>
    <n v="26.85"/>
    <s v="15. Gestión Contractual"/>
    <s v="Auditoria Financiera 2024"/>
    <n v="0"/>
    <s v="Actividad en construcción; se adelanta la incorporación de lineamientos claros para el seguimiento, control y reporte de la ejecución contractual en el Manual de Supervisión._x000a__x000a__x000a_"/>
    <n v="0"/>
    <d v="2026-05-11T00:00:00"/>
    <s v="No se evidencian soportes de la actividad"/>
    <n v="0"/>
    <x v="0"/>
    <d v="2026-05-15T00:00:00"/>
    <n v="0"/>
    <s v="No fue posible identificar evidencias para el presente período de análisis"/>
    <s v="SIN INICIAR"/>
    <s v="No aplica"/>
    <s v="No aplica"/>
    <s v="No aplica"/>
    <n v="0"/>
    <s v="Actividad en construcción; se adelanta la incorporación de lineamientos claros para el seguimiento, control y reporte de la ejecución contractual en el Manual de Supervisión._x000a__x000a__x000a_"/>
    <n v="0"/>
    <s v="11/07/206"/>
    <s v="No se evidencian soportes de la actividad"/>
    <n v="0"/>
    <s v="EN EJECUCIÓN"/>
    <m/>
    <m/>
    <m/>
    <m/>
    <m/>
    <s v="EFECTIVO"/>
    <s v="ABIERTO"/>
    <m/>
    <s v=""/>
    <s v=""/>
    <s v=""/>
    <s v=""/>
    <s v=""/>
    <s v=""/>
    <s v=""/>
    <m/>
    <m/>
    <m/>
    <s v="SIN INICIAR"/>
    <s v="EFECTIVO"/>
    <s v="ABIERTO"/>
    <m/>
    <s v=""/>
    <s v=""/>
    <s v=""/>
    <s v=""/>
    <s v=""/>
    <s v=""/>
    <s v=""/>
    <m/>
    <m/>
    <m/>
    <s v="SIN INICIAR"/>
    <s v="EFECTIVO"/>
    <s v="ABIERTO"/>
    <m/>
  </r>
  <r>
    <n v="878"/>
    <x v="2"/>
    <x v="7"/>
    <s v="Subdirección Administrativa y Financiera"/>
    <m/>
    <s v="2025Fin2024H29"/>
    <m/>
    <x v="66"/>
    <x v="480"/>
    <m/>
    <s v="Indebida gestión operativa de los vehículos sin verificación previa de SOAT. _x000a_Deficiencias en el control y seguimiento por parte del área encargada de mantener actualizadas las pólizas. _x000a_ Ausencia de mecanismos preventivos como alertas automáticas, cronograma de vencimientos, entre otros."/>
    <s v="Indebida gestión operativa de los vehículos sin verificación previa de SOAT. _x000a_Deficiencias en el control y seguimiento por parte del área encargada de mantener actualizadas las pólizas. _x000a_ Ausencia de mecanismos preventivos como alertas automáticas, cronograma de vencimientos, entre otros."/>
    <s v="Fortalecer la gestión administrativa y contractual para garantizar la continuidad de las coberturas de seguro obligatorio (SOAT), mediante una programación anticipada que mitigue el riesgo de desprotección de los bienes operativo."/>
    <s v="GC_AC72"/>
    <s v="Revisar y/o actualizar en el marco del sistema de gestión el formato del plan anual de adquisiciones para incluir programación contractual de la DNBC; Asi como revisar el procedimiento Gestión Contractual "/>
    <s v="Procedimiento y Formato actualizado.  Socializado"/>
    <n v="1"/>
    <d v="2026-01-01T00:00:00"/>
    <d v="2026-06-30T00:00:00"/>
    <n v="26.85"/>
    <s v="15. Gestión Contractual"/>
    <s v="Auditoria Financiera 2024"/>
    <n v="0"/>
    <s v="Indicador en proceso; se trabaja en la definición del procedimiento de seguimiento contractual por parte de los supervisores."/>
    <n v="0"/>
    <d v="2026-05-11T00:00:00"/>
    <s v="No se evidencian soportes de la actividad"/>
    <n v="0"/>
    <x v="0"/>
    <d v="2026-05-15T00:00:00"/>
    <n v="0"/>
    <s v="No fue posible identificar evidencias para el presente período de análisis"/>
    <s v="SIN INICIAR"/>
    <s v="No aplica"/>
    <s v="No aplica"/>
    <s v="No aplica"/>
    <n v="0"/>
    <s v="Indicador en proceso; se trabaja en la definición del procedimiento de seguimiento contractual por parte de los supervisores."/>
    <n v="0"/>
    <s v="11/07/206"/>
    <s v="No se evidencian soportes de la actividad"/>
    <n v="0"/>
    <s v="EN EJECUCIÓN"/>
    <m/>
    <m/>
    <m/>
    <m/>
    <m/>
    <s v="EFECTIVO"/>
    <s v="ABIERTO"/>
    <m/>
    <s v=""/>
    <s v=""/>
    <s v=""/>
    <s v=""/>
    <s v=""/>
    <s v=""/>
    <s v=""/>
    <m/>
    <m/>
    <m/>
    <s v="SIN INICIAR"/>
    <s v="EFECTIVO"/>
    <s v="ABIERTO"/>
    <m/>
    <s v=""/>
    <s v=""/>
    <s v=""/>
    <s v=""/>
    <s v=""/>
    <s v=""/>
    <s v=""/>
    <m/>
    <m/>
    <m/>
    <s v="SIN INICIAR"/>
    <s v="EFECTIVO"/>
    <s v="ABIERTO"/>
    <m/>
  </r>
  <r>
    <n v="879"/>
    <x v="2"/>
    <x v="7"/>
    <s v="Subdirección Administrativa y Financiera"/>
    <m/>
    <s v="2025Fin2024H30"/>
    <m/>
    <x v="66"/>
    <x v="480"/>
    <m/>
    <s v="Indebida gestión operativa de los vehículos sin verificación previa de SOAT. _x000a_Deficiencias en el control y seguimiento por parte del área encargada de mantener actualizadas las pólizas. _x000a_ Ausencia de mecanismos preventivos como alertas automáticas, cronograma de vencimientos, entre otros."/>
    <s v="Indebida gestión operativa de los vehículos sin verificación previa de SOAT. _x000a_Deficiencias en el control y seguimiento por parte del área encargada de mantener actualizadas las pólizas. _x000a_ Ausencia de mecanismos preventivos como alertas automáticas, cronograma de vencimientos, entre otros."/>
    <s v="Fortalecer la gestión administrativa y contractual para garantizar la continuidad de las coberturas de seguro obligatorio (SOAT), mediante una programación anticipada que mitigue el riesgo de desprotección de los bienes operativo."/>
    <s v="GC_AC73"/>
    <s v="Crear en el marco del sistema de gestión el formato del plan anual de adquisiciones para incluir programación contractual de la DNBC; Asi como revisar el procedimiento Gestión Contractual "/>
    <s v="Procedimiento y Formato actualizado.  Socializado"/>
    <n v="1"/>
    <d v="2026-01-01T00:00:00"/>
    <d v="2026-06-30T00:00:00"/>
    <n v="26.85"/>
    <s v="15. Gestión Contractual"/>
    <s v="Auditoria Financiera 2024"/>
    <n v="0"/>
    <s v="Indicador en desarrollo; se adelanta la revisión normativa para la actualización y posterior socialización de los documentos."/>
    <n v="0"/>
    <d v="2026-05-11T00:00:00"/>
    <s v="No se evidencian soportes de la actividad"/>
    <n v="0"/>
    <x v="0"/>
    <d v="2026-05-15T00:00:00"/>
    <n v="0"/>
    <s v="No fue posible identificar evidencias para el presente período de análisis"/>
    <s v="SIN INICIAR"/>
    <s v="No aplica"/>
    <s v="No aplica"/>
    <s v="No aplica"/>
    <n v="0"/>
    <s v="Indicador en desarrollo; se adelanta la revisión normativa para la actualización y posterior socialización de los documentos."/>
    <n v="0"/>
    <s v="11/07/206"/>
    <s v="No se evidencian soportes de la actividad"/>
    <n v="0"/>
    <s v="EN EJECUCIÓN"/>
    <m/>
    <m/>
    <m/>
    <m/>
    <m/>
    <s v="EFECTIVO"/>
    <s v="ABIERTO"/>
    <m/>
    <s v=""/>
    <s v=""/>
    <s v=""/>
    <s v=""/>
    <s v=""/>
    <s v=""/>
    <s v=""/>
    <m/>
    <m/>
    <m/>
    <s v="SIN INICIAR"/>
    <s v="EFECTIVO"/>
    <s v="ABIERTO"/>
    <m/>
    <s v=""/>
    <s v=""/>
    <s v=""/>
    <s v=""/>
    <s v=""/>
    <s v=""/>
    <s v=""/>
    <m/>
    <m/>
    <m/>
    <s v="SIN INICIAR"/>
    <s v="EFECTIVO"/>
    <s v="ABIERTO"/>
    <m/>
  </r>
  <r>
    <n v="880"/>
    <x v="2"/>
    <x v="7"/>
    <s v="Subdirección estrategica"/>
    <m/>
    <s v="2025Fin2024H30"/>
    <m/>
    <x v="66"/>
    <x v="480"/>
    <s v="GESTIÓN DEL CONOCIMIENTO Y LA INNOVACIÓN"/>
    <s v="Indebida gestión operativa de los vehículos sin verificación previa de SOAT. _x000a_Deficiencias en el control y seguimiento por parte del área encargada de mantener actualizadas las pólizas. _x000a_ Ausencia de mecanismos preventivos como alertas automáticas, cronograma de vencimientos, entre otros."/>
    <s v="Indebida gestión operativa de los vehículos sin verificación previa de SOAT. _x000a_Deficiencias en el control y seguimiento por parte del área encargada de mantener actualizadas las pólizas. _x000a_ Ausencia de mecanismos preventivos como alertas automáticas, cronograma de vencimientos, entre otros."/>
    <s v="Fortalecer la gestión administrativa y contractual para garantizar la continuidad de las coberturas de seguro obligatorio (SOAT), mediante una programación anticipada que mitigue el riesgo de desprotección de los bienes operativo."/>
    <s v="FB_AC39"/>
    <s v="Implementar un repositorio digital de control vehicular que centralice la información sobre vigencias de SOAT, revisiones tecno mecánicas y estado de infracciones de tránsito de los vehículos propiedad DNBC, generando trimestralmente alertas preventivas dirigidas a la Subdirección Administrativa y Financiero (respecto del vencimiento SOAT), así como notificar oportunamente a los supervisores de contratos de comodato ante hallazgos de multas o vencimientos de la revisión tecnomecánica."/>
    <s v="Repositorio Digital consolidado en tiempo real"/>
    <n v="4"/>
    <d v="2026-01-01T00:00:00"/>
    <d v="2026-12-31T00:00:00"/>
    <n v="54"/>
    <s v="14. Gestión Administrativa / 08. Fortalecimiento Bomberil "/>
    <s v="Auditoria Financiera 2024"/>
    <n v="1"/>
    <s v="Se esta manejando un repositorio de control vehícular donde se lleva control de la vigencia del SOAT "/>
    <s v="https://dnbcgovco-my.sharepoint.com/:f:/g/personal/planeacion_dnbc_gov_co/IgCKGt_pZOvMQZRqLwsQvwn-ASAhLViU6fasjgvRlgUSEJk?e=KNFtWh"/>
    <d v="2026-05-11T00:00:00"/>
    <s v="Aunque se encuentra la base, se sugiere su socialización trimestral con el lider del proceso vía correo electrónico"/>
    <n v="0.25"/>
    <x v="0"/>
    <d v="2026-05-29T00:00:00"/>
    <n v="0.8"/>
    <s v="Aunque se encuentra la base, se sugiere su socialización trimestral con el lider del proceso vía correo electrónico"/>
    <s v="EN EJECUCIÓN"/>
    <s v="No aplica"/>
    <s v="No aplica"/>
    <s v="No aplica"/>
    <n v="1"/>
    <s v="Se esta manejando un repositorio de control vehícular donde se lleva control de la vigencia del SOAT, Tecnomecánica y Multas. Generando alertas a la Subdirección Administrativa y Financiera "/>
    <s v="https://dnbcgovco-my.sharepoint.com/:f:/g/personal/planeacion_dnbc_gov_co/IgBdzJHXfvvzQYQJifrSJd1FAe_rcc72h4enNur4NDvlVKM?e=RZ9HEi "/>
    <n v="46214"/>
    <s v="Se reportan evidencias del primer semestre donde se socializan las bases de información sobre los bienes de la entidad"/>
    <n v="0.5"/>
    <s v="EN EJECUCIÓN"/>
    <m/>
    <m/>
    <m/>
    <m/>
    <m/>
    <s v="EFECTIVO"/>
    <s v="ABIERTO"/>
    <m/>
    <s v=""/>
    <s v=""/>
    <s v=""/>
    <s v=""/>
    <s v=""/>
    <s v=""/>
    <s v=""/>
    <m/>
    <m/>
    <m/>
    <s v="SIN INICIAR"/>
    <s v="EFECTIVO"/>
    <s v="ABIERTO"/>
    <m/>
    <s v=""/>
    <s v=""/>
    <s v=""/>
    <s v=""/>
    <s v=""/>
    <s v=""/>
    <s v=""/>
    <m/>
    <m/>
    <m/>
    <s v="SIN INICIAR"/>
    <s v="EFECTIVO"/>
    <s v="ABIERTO"/>
    <m/>
  </r>
  <r>
    <n v="881"/>
    <x v="2"/>
    <x v="7"/>
    <s v="Subdirección Administrativa y Financiera"/>
    <m/>
    <s v="2025Fin2024H30"/>
    <m/>
    <x v="66"/>
    <x v="481"/>
    <m/>
    <s v="Incumplimiento de los deberes del Comodatario y Comodante. _x000a_Deficiencias en el seguimiento contractual por parte de la Supervisión del Contrato a cargo de la DNBC."/>
    <s v="Incumplimiento de los deberes del Comodatario y Comodante. _x000a_Deficiencias en el seguimiento contractual por parte de la Supervisión del Contrato a cargo de la DNBC."/>
    <s v="Fortalecer los mecanismos de control para supervisión contractual con el objetivo de garantizar que el seguimiento cuente con la totalidad de los documentos que lo soportan"/>
    <s v="GC_AC74"/>
    <s v="Verificar que el expediente contractual No. 112-2024 cuente con los informes de supervisión "/>
    <s v="Informes de Supervisión "/>
    <n v="100"/>
    <d v="2026-01-01T00:00:00"/>
    <d v="2026-02-28T00:00:00"/>
    <n v="8.5499999999999989"/>
    <s v="15. Gestión Contractual"/>
    <s v="Auditoria Financiera 2024"/>
    <n v="0"/>
    <s v="La actividad no se ha ejecutado a la fecha. El expediente contractual No. 112-2024 no ha sido verificado respecto a la existencia y completitud de los informes de supervisión, conforme a los requerimientos establecidos para el seguimiento contractual. En consecuencia, no se cuenta actualmente con informes de supervisión que permitan evidenciar el control y seguimiento del contrato, quedando esta actividad pendiente de ejecución de acuerdo con los lineamientos institucionales y la normatividad vigente._x000a_"/>
    <n v="0"/>
    <d v="2026-05-11T00:00:00"/>
    <s v="No se evidencian soportes de la actividad"/>
    <n v="0"/>
    <x v="0"/>
    <d v="2026-05-15T00:00:00"/>
    <n v="0"/>
    <s v="No fue posible identificar evidencias para el presente período de análisis"/>
    <s v="VENCIDA"/>
    <s v="No aplica"/>
    <s v="No aplica"/>
    <s v="No aplica"/>
    <n v="0"/>
    <s v="La actividad no se ha ejecutado a la fecha. El expediente contractual No. 112-2024 no ha sido verificado respecto a la existencia y completitud de los informes de supervisión, conforme a los requerimientos establecidos para el seguimiento contractual. En consecuencia, no se cuenta actualmente con informes de supervisión que permitan evidenciar el control y seguimiento del contrato, quedando esta actividad pendiente de ejecución de acuerdo con los lineamientos institucionales y la normatividad vigente._x000a_"/>
    <n v="0"/>
    <s v="11/07/206"/>
    <s v="No se evidencian soportes de la actividad"/>
    <n v="0"/>
    <s v="EN EJECUCIÓN"/>
    <m/>
    <m/>
    <m/>
    <m/>
    <m/>
    <s v="EFECTIVO"/>
    <s v="ABIERTO"/>
    <m/>
    <s v=""/>
    <s v=""/>
    <s v=""/>
    <s v=""/>
    <s v=""/>
    <s v=""/>
    <s v=""/>
    <m/>
    <m/>
    <m/>
    <s v="SIN INICIAR"/>
    <s v="EFECTIVO"/>
    <s v="ABIERTO"/>
    <m/>
    <s v=""/>
    <s v=""/>
    <s v=""/>
    <s v=""/>
    <s v=""/>
    <s v=""/>
    <s v=""/>
    <m/>
    <m/>
    <m/>
    <s v="SIN INICIAR"/>
    <s v="EFECTIVO"/>
    <s v="ABIERTO"/>
    <m/>
  </r>
  <r>
    <n v="882"/>
    <x v="2"/>
    <x v="7"/>
    <s v="Subdirección Administrativa y Financiera"/>
    <m/>
    <s v="2025Fin2024H31"/>
    <m/>
    <x v="66"/>
    <x v="481"/>
    <m/>
    <s v="Incumplimiento de los deberes del Comodatario y Comodante. _x000a_Deficiencias en el seguimiento contractual por parte de la Supervisión del Contrato a cargo de la DNBC."/>
    <s v="Incumplimiento de los deberes del Comodatario y Comodante. _x000a_Deficiencias en el seguimiento contractual por parte de la Supervisión del Contrato a cargo de la DNBC."/>
    <s v="Fortalecer los mecanismos de control para supervisión contractual con el objetivo de garantizar que el seguimiento cuente con la totalidad de los documentos que lo soportan"/>
    <s v="GC_AC75"/>
    <s v="Consolidar el expediente único contractual físico (comodato) y remitir de manera oportuna para su custodia al proceso de gestión contractual."/>
    <s v="Expediente único contractual (comodato actualizado"/>
    <n v="100"/>
    <d v="2026-01-01T00:00:00"/>
    <d v="2026-12-31T00:00:00"/>
    <n v="54"/>
    <s v="15. Gestión Contractual"/>
    <s v="Auditoria Financiera 2024"/>
    <n v="0"/>
    <s v="La actividad se encuentra en proceso de ejecución. Actualmente se adelanta la consolidación del expediente único contractual físico correspondiente a los contratos de comodato, así como su remisión progresiva y oportuna al proceso de Gestión Contractual para su custodia, conforme a los lineamientos institucionales. El expediente se encuentra en etapa de actualización, integrando de manera gradual los documentos requeridos para garantizar la organización, completitud, trazabilidad y adecuada gestión documental._x000a_"/>
    <n v="0"/>
    <d v="2026-05-11T00:00:00"/>
    <s v="No se evidencian soportes de la actividad"/>
    <n v="0"/>
    <x v="0"/>
    <d v="2026-05-15T00:00:00"/>
    <n v="0"/>
    <s v="No fue posible identificar evidencias para el presente período de análisis"/>
    <s v="SIN INICIAR"/>
    <s v="No aplica"/>
    <s v="No aplica"/>
    <s v="No aplica"/>
    <n v="0"/>
    <s v="La actividad se encuentra en proceso de ejecución. Actualmente se adelanta la consolidación del expediente único contractual físico correspondiente a los contratos de comodato, así como su remisión progresiva y oportuna al proceso de Gestión Contractual para su custodia, conforme a los lineamientos institucionales. El expediente se encuentra en etapa de actualización, integrando de manera gradual los documentos requeridos para garantizar la organización, completitud, trazabilidad y adecuada gestión documental._x000a_"/>
    <n v="0"/>
    <s v="11/07/206"/>
    <s v="No se evidencian soportes de la actividad"/>
    <n v="0"/>
    <s v="EN EJECUCIÓN"/>
    <m/>
    <m/>
    <m/>
    <m/>
    <m/>
    <s v="EFECTIVO"/>
    <s v="ABIERTO"/>
    <m/>
    <s v=""/>
    <s v=""/>
    <s v=""/>
    <s v=""/>
    <s v=""/>
    <s v=""/>
    <s v=""/>
    <m/>
    <m/>
    <m/>
    <s v="SIN INICIAR"/>
    <s v="EFECTIVO"/>
    <s v="ABIERTO"/>
    <m/>
    <s v=""/>
    <s v=""/>
    <s v=""/>
    <s v=""/>
    <s v=""/>
    <s v=""/>
    <s v=""/>
    <m/>
    <m/>
    <m/>
    <s v="SIN INICIAR"/>
    <s v="EFECTIVO"/>
    <s v="ABIERTO"/>
    <m/>
  </r>
  <r>
    <n v="883"/>
    <x v="2"/>
    <x v="7"/>
    <s v="Subdirección estrategica"/>
    <m/>
    <s v="2025Fin2024H32"/>
    <m/>
    <x v="66"/>
    <x v="482"/>
    <m/>
    <s v="La situación se presentó por debilidades en la supervisión y seguimiento del Convenio 004-2024, al no verificarse el cumplimiento de las obligaciones técnicas pactadas. La falta de control permitió ejecutar cursos y talleres con menor número de aspirantes al previsto, afectando el alcance y finalidad del proyecto educativo contratado"/>
    <s v="La situación se presentó por debilidades en la supervisión y seguimiento del Convenio 004-2024, al no verificarse el cumplimiento de las obligaciones técnicas pactadas. La falta de control permitió ejecutar cursos y talleres con menor número de aspirantes al previsto, afectando el alcance y finalidad del proyecto educativo contratado"/>
    <s v="Fortalecer la supervisión contractual en los convenios de asociación, mediante lineamientos y herramientas que aseguren el seguimiento al cumplimiento de obligaciones, el control de metas y la adecuada gestión de las evidencias de ejecución."/>
    <s v="GC_AC76"/>
    <s v="Actualizar el Manual de Supervisión incorporando lineamientos claros para el seguimiento, control y reporte de la ejecución contractual."/>
    <s v="Manual de Supervisión actualizado y adoptado."/>
    <n v="1"/>
    <d v="2026-01-01T00:00:00"/>
    <d v="2026-12-31T00:00:00"/>
    <n v="54"/>
    <s v="15. Gestión Contractual /10. Educación Nacionalpara Bomberos"/>
    <s v="Auditoria Financiera 2024"/>
    <n v="0"/>
    <s v="Actividad en proceso; se encuentra en revisión el Manual de Contratación y el Procedimiento PC-CO-01 para su actualización conforme a los lineamientos de Colombia Compra Eficiente._x000a__x000a__x000a_"/>
    <n v="0"/>
    <d v="2026-05-11T00:00:00"/>
    <s v="No se evidencian soportes de la actividad"/>
    <n v="0"/>
    <x v="0"/>
    <d v="2026-05-15T00:00:00"/>
    <n v="0"/>
    <s v="No fue posible identificar evidencias para el presente período de análisis"/>
    <s v="SIN INICIAR"/>
    <s v="No aplica"/>
    <s v="No aplica"/>
    <s v="No aplica"/>
    <n v="0"/>
    <s v="Actividad en proceso; se encuentra en revisión el Manual de Contratación y el Procedimiento PC-CO-01 para su actualización conforme a los lineamientos de Colombia Compra Eficiente._x000a__x000a__x000a_"/>
    <n v="0"/>
    <s v="11/07/206"/>
    <s v="No se evidencian soportes de la actividad"/>
    <n v="0"/>
    <s v="EN EJECUCIÓN"/>
    <m/>
    <m/>
    <m/>
    <m/>
    <m/>
    <s v="EFECTIVO"/>
    <s v="ABIERTO"/>
    <m/>
    <s v=""/>
    <s v=""/>
    <s v=""/>
    <s v=""/>
    <s v=""/>
    <s v=""/>
    <s v=""/>
    <m/>
    <m/>
    <m/>
    <s v="SIN INICIAR"/>
    <s v="EFECTIVO"/>
    <s v="ABIERTO"/>
    <m/>
    <s v=""/>
    <s v=""/>
    <s v=""/>
    <s v=""/>
    <s v=""/>
    <s v=""/>
    <s v=""/>
    <m/>
    <m/>
    <m/>
    <s v="SIN INICIAR"/>
    <s v="EFECTIVO"/>
    <s v="ABIERTO"/>
    <m/>
  </r>
  <r>
    <n v="884"/>
    <x v="2"/>
    <x v="7"/>
    <s v="Subdirección estrategica"/>
    <m/>
    <s v="2025Fin2024H32"/>
    <m/>
    <x v="66"/>
    <x v="482"/>
    <m/>
    <s v="La situación se presentó por debilidades en la supervisión y seguimiento del Convenio 004-2024, al no verificarse el cumplimiento de las obligaciones técnicas pactadas. La falta de control permitió ejecutar cursos y talleres con menor número de aspirantes al previsto, afectando el alcance y finalidad del proyecto educativo contratado"/>
    <s v="La situación se presentó por debilidades en la supervisión y seguimiento del Convenio 004-2024, al no verificarse el cumplimiento de las obligaciones técnicas pactadas. La falta de control permitió ejecutar cursos y talleres con menor número de aspirantes al previsto, afectando el alcance y finalidad del proyecto educativo contratado"/>
    <s v="Fortalecer la supervisión contractual en los convenios de asociación, mediante lineamientos y herramientas que aseguren el seguimiento al cumplimiento de obligaciones, el control de metas y la adecuada gestión de las evidencias de ejecución."/>
    <s v="GC_AC77"/>
    <s v="Aplicar un procedimiento de seguimiento periódico por parte del supervisor para verificar el cumplimiento de obligaciones y soportes contractuales."/>
    <s v="Procedimiento de seguimiento contractual definido e implementado por los supervisores."/>
    <n v="1"/>
    <d v="2026-01-01T00:00:00"/>
    <d v="2026-12-31T00:00:00"/>
    <n v="54"/>
    <s v="15. Gestión Contractual /10. Educación Nacionalpara Bomberos"/>
    <s v="Auditoria Financiera 2024"/>
    <n v="0"/>
    <n v="0"/>
    <n v="0"/>
    <d v="2026-05-11T00:00:00"/>
    <s v="No se evidencian soportes de la actividad"/>
    <n v="0"/>
    <x v="0"/>
    <d v="2026-05-15T00:00:00"/>
    <n v="0"/>
    <s v="No fue posible identificar evidencias para el presente período de análisis"/>
    <s v="SIN INICIAR"/>
    <s v="No aplica"/>
    <s v="No aplica"/>
    <s v="No aplica"/>
    <n v="0"/>
    <n v="0"/>
    <n v="0"/>
    <s v="11/07/206"/>
    <s v="No se evidencian soportes de la actividad"/>
    <n v="0"/>
    <s v="EN EJECUCIÓN"/>
    <m/>
    <m/>
    <m/>
    <m/>
    <m/>
    <s v="EFECTIVO"/>
    <s v="ABIERTO"/>
    <m/>
    <s v=""/>
    <s v=""/>
    <s v=""/>
    <s v=""/>
    <s v=""/>
    <s v=""/>
    <s v=""/>
    <m/>
    <m/>
    <m/>
    <s v="SIN INICIAR"/>
    <s v="EFECTIVO"/>
    <s v="ABIERTO"/>
    <m/>
    <s v=""/>
    <s v=""/>
    <s v=""/>
    <s v=""/>
    <s v=""/>
    <s v=""/>
    <s v=""/>
    <m/>
    <m/>
    <m/>
    <s v="SIN INICIAR"/>
    <s v="EFECTIVO"/>
    <s v="ABIERTO"/>
    <m/>
  </r>
  <r>
    <n v="885"/>
    <x v="2"/>
    <x v="7"/>
    <s v="Subdirección Administrativa y Financiera"/>
    <m/>
    <s v="2025Fin2024H33"/>
    <m/>
    <x v="66"/>
    <x v="483"/>
    <m/>
    <s v="Lo descrito se originó por deficiencias en la planeación, supervisión y control de la orden de compra, permitiendo adiciones extemporáneas posteriores al vencimiento del plazo contractual y la elaboración de informes de seguimiento con información inconsistente, lo que evidencia fallas en la gestión y control de la ejecución contractual."/>
    <s v="Lo descrito se originó por deficiencias en la planeación, supervisión y control de la orden de compra, permitiendo adiciones extemporáneas posteriores al vencimiento del plazo contractual y la elaboración de informes de seguimiento con información inconsistente, lo que evidencia fallas en la gestión y control de la ejecución contractual."/>
    <s v="Fortalecer la gestión contractual mediante la implementación de mecanismos de verificación de la vigencia, coherencia y oportunidad de las actuaciones contractuales, así como el fortalecimiento de la supervisión, con el fin de garantizar la correcta ejecución, modificación y seguimiento de las órdenes de compra conforme a los plazos y al objeto contractual."/>
    <s v="GC_AC78"/>
    <s v="Establecer un registro de seguimiento contractual que permita evidenciar la continuidad del servicio, las fechas críticas de ejecución y las decisiones contractuales adoptadas durante la vigencia de la orden de compra."/>
    <s v="Registros de seguimiento contractual implementados"/>
    <n v="1"/>
    <d v="2026-01-01T00:00:00"/>
    <d v="2026-12-31T00:00:00"/>
    <n v="54"/>
    <s v="15. Gestión Contractual"/>
    <s v="Auditoria Financiera 2024"/>
    <n v="0"/>
    <s v="La actividad se encuentra en proceso de implementación. Actualmente se trabaja en el establecimiento de un registro de seguimiento contractual que permita evidenciar la continuidad del servicio, la identificación de fechas críticas de ejecución y las decisiones contractuales adoptadas durante la vigencia de las órdenes de compra. Los registros de seguimiento contractual se encuentran en fase de definición y estructuración, con el fin de asegurar su correcta implementación, trazabilidad y alineación con los lineamientos institucionales y de control aplicables._x000a_"/>
    <n v="0"/>
    <d v="2026-05-11T00:00:00"/>
    <s v="No se evidencian soportes de la actividad"/>
    <n v="0"/>
    <x v="0"/>
    <d v="2026-05-15T00:00:00"/>
    <n v="0"/>
    <s v="No fue posible identificar evidencias para el presente período de análisis"/>
    <s v="SIN INICIAR"/>
    <s v="No aplica"/>
    <s v="No aplica"/>
    <s v="No aplica"/>
    <n v="0"/>
    <s v="La actividad se encuentra en proceso de implementación. Actualmente se trabaja en el establecimiento de un registro de seguimiento contractual que permita evidenciar la continuidad del servicio, la identificación de fechas críticas de ejecución y las decisiones contractuales adoptadas durante la vigencia de las órdenes de compra. Los registros de seguimiento contractual se encuentran en fase de definición y estructuración, con el fin de asegurar su correcta implementación, trazabilidad y alineación con los lineamientos institucionales y de control aplicables._x000a_"/>
    <n v="0"/>
    <s v="11/07/206"/>
    <s v="No se evidencian soportes de la actividad"/>
    <n v="0"/>
    <s v="EN EJECUCIÓN"/>
    <m/>
    <m/>
    <m/>
    <m/>
    <m/>
    <s v="EFECTIVO"/>
    <s v="ABIERTO"/>
    <m/>
    <s v=""/>
    <s v=""/>
    <s v=""/>
    <s v=""/>
    <s v=""/>
    <s v=""/>
    <s v=""/>
    <m/>
    <m/>
    <m/>
    <s v="SIN INICIAR"/>
    <s v="EFECTIVO"/>
    <s v="ABIERTO"/>
    <m/>
    <s v=""/>
    <s v=""/>
    <s v=""/>
    <s v=""/>
    <s v=""/>
    <s v=""/>
    <s v=""/>
    <m/>
    <m/>
    <m/>
    <s v="SIN INICIAR"/>
    <s v="EFECTIVO"/>
    <s v="ABIERTO"/>
    <m/>
  </r>
  <r>
    <n v="886"/>
    <x v="2"/>
    <x v="7"/>
    <s v="Subdirección Administrativa y Financiera"/>
    <m/>
    <s v="2025Fin2024H33"/>
    <m/>
    <x v="66"/>
    <x v="483"/>
    <m/>
    <s v="Lo descrito se originó por deficiencias en la planeación, supervisión y control de la orden de compra, permitiendo adiciones extemporáneas posteriores al vencimiento del plazo contractual y la elaboración de informes de seguimiento con información inconsistente, lo que evidencia fallas en la gestión y control de la ejecución contractual."/>
    <s v="Lo descrito se originó por deficiencias en la planeación, supervisión y control de la orden de compra, permitiendo adiciones extemporáneas posteriores al vencimiento del plazo contractual y la elaboración de informes de seguimiento con información inconsistente, lo que evidencia fallas en la gestión y control de la ejecución contractual."/>
    <s v="Fortalecer la gestión contractual mediante la implementación de mecanismos de verificación de la vigencia, coherencia y oportunidad de las actuaciones contractuales, así como el fortalecimiento de la supervisión, con el fin de garantizar la correcta ejecución, modificación y seguimiento de las órdenes de compra conforme a los plazos y al objeto contractual."/>
    <s v="GC_AC79"/>
    <s v="Fortalecer la función de supervisión mediante la estandarización, revisión y validación de los informes de seguimiento, garantizando que la información reportada sea consistente, verificable y alineada con el objeto y alcance de la orden de compra."/>
    <s v="Informes de supervisión revisados y validados"/>
    <n v="1"/>
    <d v="2026-01-01T00:00:00"/>
    <d v="2026-12-31T00:00:00"/>
    <n v="54"/>
    <s v="15. Gestión Contractual"/>
    <s v="Auditoria Financiera 2024"/>
    <n v="0"/>
    <s v="La actividad no se ha ejecutado a la fecha. No se ha realizado la estandarización, revisión ni validación de los informes de seguimiento, por lo cual no se cuenta con informes de supervisión revisados y validados que garanticen la consistencia, verificabilidad y alineación de la información reportada con el objeto y alcance de las órdenes de compra. En consecuencia, esta actividad se encuentra pendiente de ejecución conforme a los lineamientos de supervisión contractual y las acciones de fortalecimiento del control institucional._x000a_"/>
    <n v="0"/>
    <d v="2026-05-11T00:00:00"/>
    <s v="No se evidencian soportes de la actividad"/>
    <n v="0"/>
    <x v="0"/>
    <d v="2026-05-15T00:00:00"/>
    <n v="0"/>
    <s v="No fue posible identificar evidencias para el presente período de análisis"/>
    <s v="SIN INICIAR"/>
    <s v="No aplica"/>
    <s v="No aplica"/>
    <s v="No aplica"/>
    <n v="0"/>
    <s v="La actividad no se ha ejecutado a la fecha. No se ha realizado la estandarización, revisión ni validación de los informes de seguimiento, por lo cual no se cuenta con informes de supervisión revisados y validados que garanticen la consistencia, verificabilidad y alineación de la información reportada con el objeto y alcance de las órdenes de compra. En consecuencia, esta actividad se encuentra pendiente de ejecución conforme a los lineamientos de supervisión contractual y las acciones de fortalecimiento del control institucional._x000a_"/>
    <n v="0"/>
    <s v="11/07/206"/>
    <s v="No se evidencian soportes de la actividad"/>
    <n v="0"/>
    <s v="EN EJECUCIÓN"/>
    <m/>
    <m/>
    <m/>
    <m/>
    <m/>
    <s v="EFECTIVO"/>
    <s v="ABIERTO"/>
    <m/>
    <s v=""/>
    <s v=""/>
    <s v=""/>
    <s v=""/>
    <s v=""/>
    <s v=""/>
    <s v=""/>
    <m/>
    <m/>
    <m/>
    <s v="SIN INICIAR"/>
    <s v="EFECTIVO"/>
    <s v="ABIERTO"/>
    <m/>
    <s v=""/>
    <s v=""/>
    <s v=""/>
    <s v=""/>
    <s v=""/>
    <s v=""/>
    <s v=""/>
    <m/>
    <m/>
    <m/>
    <s v="SIN INICIAR"/>
    <s v="EFECTIVO"/>
    <s v="ABIERTO"/>
    <m/>
  </r>
  <r>
    <n v="887"/>
    <x v="2"/>
    <x v="7"/>
    <s v="Subdirección Administrativa y Financiera"/>
    <m/>
    <s v="2025Fin2024H34"/>
    <m/>
    <x v="66"/>
    <x v="484"/>
    <m/>
    <s v="La situación se generó por deficiencias en la gestión administrativa, contractual y de supervisión, al delegarse indebidamente la recepción del vehículo a un particular, omitir su ingreso oportuno al almacén y no garantizar la suscripción y publicación del contrato de comodato, afectando el control y trazabilidad del bien donado."/>
    <s v="La situación se generó por deficiencias en la gestión administrativa, contractual y de supervisión, al delegarse indebidamente la recepción del vehículo a un particular, omitir su ingreso oportuno al almacén y no garantizar la suscripción y publicación del contrato de comodato, afectando el control y trazabilidad del bien donado."/>
    <s v="Fortalecer los controles precontractuales y de supervisión en los contratos asociados a la recepción y entrega de bienes, garantizando la verificación de competencias, el registro previo en inventarios y la publicación oportuna de los contratos en el SECOP II."/>
    <s v="GC_AC80"/>
    <s v="Establecer un requisito de validación precontractual mediante constancia de ingreso a almacén y acta de recepción del bien, como documento habilitante para la elaboración y suscripción de contratos de comodato."/>
    <s v="Contratos de comodato con soporte de ingreso a almacén verificado."/>
    <n v="1"/>
    <d v="2026-01-01T00:00:00"/>
    <d v="2026-12-31T00:00:00"/>
    <n v="54"/>
    <s v="15. Gestión Contractual"/>
    <s v="Auditoria Financiera 2024"/>
    <n v="0"/>
    <s v="La actividad se encuentra en proceso de revisión e implementación. Actualmente se adelanta la verificación y ajuste de los contratos de comodato, con el fin de establecer como requisito de validación precontractual la constancia de ingreso a almacén y el acta de recepción del bien, como documentos habilitantes para la elaboración y suscripción de dichos contratos. Los contratos existentes se encuentran en fase de revisión para asegurar que cuenten con el soporte de ingreso a almacén debidamente verificado, conforme a la normatividad aplicable y a los lineamientos institucionales de control y trazabilidad._x000a_"/>
    <n v="0"/>
    <d v="2026-05-11T00:00:00"/>
    <s v="No se evidencian soportes de la actividad"/>
    <n v="0"/>
    <x v="0"/>
    <d v="2026-05-15T00:00:00"/>
    <n v="0"/>
    <s v="No fue posible identificar evidencias para el presente período de análisis"/>
    <s v="SIN INICIAR"/>
    <s v="No aplica"/>
    <s v="No aplica"/>
    <s v="No aplica"/>
    <n v="0"/>
    <s v="La actividad se encuentra en proceso de revisión e implementación. Actualmente se adelanta la verificación y ajuste de los contratos de comodato, con el fin de establecer como requisito de validación precontractual la constancia de ingreso a almacén y el acta de recepción del bien, como documentos habilitantes para la elaboración y suscripción de dichos contratos. Los contratos existentes se encuentran en fase de revisión para asegurar que cuenten con el soporte de ingreso a almacén debidamente verificado, conforme a la normatividad aplicable y a los lineamientos institucionales de control y trazabilidad._x000a_"/>
    <n v="0"/>
    <s v="11/07/206"/>
    <s v="No se evidencian soportes de la actividad"/>
    <n v="0"/>
    <s v="EN EJECUCIÓN"/>
    <m/>
    <m/>
    <m/>
    <m/>
    <m/>
    <s v="EFECTIVO"/>
    <s v="ABIERTO"/>
    <m/>
    <s v=""/>
    <s v=""/>
    <s v=""/>
    <s v=""/>
    <s v=""/>
    <s v=""/>
    <s v=""/>
    <m/>
    <m/>
    <m/>
    <s v="SIN INICIAR"/>
    <s v="EFECTIVO"/>
    <s v="ABIERTO"/>
    <m/>
    <s v=""/>
    <s v=""/>
    <s v=""/>
    <s v=""/>
    <s v=""/>
    <s v=""/>
    <s v=""/>
    <m/>
    <m/>
    <m/>
    <s v="SIN INICIAR"/>
    <s v="EFECTIVO"/>
    <s v="ABIERTO"/>
    <m/>
  </r>
  <r>
    <n v="888"/>
    <x v="2"/>
    <x v="7"/>
    <s v="Subdirección Administrativa y Financiera"/>
    <m/>
    <s v="2025Fin2024H34"/>
    <m/>
    <x v="66"/>
    <x v="484"/>
    <m/>
    <s v="La situación se generó por deficiencias en la gestión administrativa, contractual y de supervisión, al delegarse indebidamente la recepción del vehículo a un particular, omitir su ingreso oportuno al almacén y no garantizar la suscripción y publicación del contrato de comodato, afectando el control y trazabilidad del bien donado."/>
    <s v="La situación se generó por deficiencias en la gestión administrativa, contractual y de supervisión, al delegarse indebidamente la recepción del vehículo a un particular, omitir su ingreso oportuno al almacén y no garantizar la suscripción y publicación del contrato de comodato, afectando el control y trazabilidad del bien donado."/>
    <s v="Fortalecer los controles precontractuales y de supervisión en los contratos asociados a la recepción y entrega de bienes, garantizando la verificación de competencias, el registro previo en inventarios y la publicación oportuna de los contratos en el SECOP II."/>
    <s v="GC_AC81"/>
    <s v="Fortalecer las funciones de supervisión contractual mediante la verificación del cumplimiento de las obligaciones de publicación del contrato y sus documentos asociados en el SECOP II, así como el seguimiento a la trazabilidad administrativa del contrato durante su ejecución."/>
    <s v="Contratos publicados oportunamente en el SECOP II con verificación de supervisión."/>
    <n v="1"/>
    <d v="2026-01-01T00:00:00"/>
    <d v="2026-12-31T00:00:00"/>
    <n v="54"/>
    <s v="15. Gestión Contractual"/>
    <s v="Auditoria Financiera 2024"/>
    <n v="1"/>
    <s v="La actividad tuvo cumplimiento. Se fortalecieron las funciones de supervisión contractual mediante la verificación del cumplimiento de las obligaciones de publicación de los contratos y sus documentos asociados en la plataforma SECOP II, así como el seguimiento a la trazabilidad administrativa durante la ejecución contractual. Todos los contratos cargados cuentan con la validación por parte de la supervisión, lo cual puede ser verificado a través de los enlaces directos disponibles en la base de datos consolidada, aportada como evidencia. Esta información permite constatar la publicación oportuna, la supervisión efectiva y la trazabilidad administrativa exigida por la normativa vigente._x000a_"/>
    <s v="https://dnbcgovco-my.sharepoint.com/personal/planeacion_dnbc_gov_co/_layouts/15/onedrive.aspx?id=%2Fpersonal%2Fplaneacion%5Fdnbc%5Fgov%5Fco%2FDocuments%2FDocumentos%20SIGE%2F6%2E%20Planes%2FPLAN%20DE%20MEJORA%2F2026%2F01%2E%20Seguimiento%20Primer%20Trimestre%2F15%2E%20Gesti%C3%B3n%20Contractual%2FGC%5FAC81&amp;viewid=efb70791%2Db8ab%2D49e7%2Db552%2Dd3d4cbe976b9&amp;ct=1777387045307&amp;or=OWA%2DNT%2DMail"/>
    <d v="2026-05-11T00:00:00"/>
    <s v="Se incluye base en excel, no obstante no da cuenta de su publicación y seguimiento"/>
    <n v="0"/>
    <x v="0"/>
    <d v="2026-05-15T00:00:00"/>
    <n v="0"/>
    <s v="No fue posible identificar evidencias para el presente período de análisis"/>
    <s v="SIN INICIAR"/>
    <s v="No aplica"/>
    <s v="No aplica"/>
    <s v="No aplica"/>
    <n v="1"/>
    <s v="La actividad tuvo cumplimiento. Se fortalecieron las funciones de supervisión contractual mediante la verificación del cumplimiento de las obligaciones de publicación de los contratos y sus documentos asociados en la plataforma SECOP II, así como el seguimiento a la trazabilidad administrativa durante la ejecución contractual. Todos los contratos cargados cuentan con la validación por parte de la supervisión, lo cual puede ser verificado a través de los enlaces directos disponibles en la base de datos consolidada, aportada como evidencia. Esta información permite constatar la publicación oportuna, la supervisión efectiva y la trazabilidad administrativa exigida por la normativa vigente.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base en excel, con links de publicación de contratos. Así mismo, se ha venido realizando capacitaciones"/>
    <n v="1"/>
    <s v="CUMPLIDO"/>
    <m/>
    <m/>
    <m/>
    <m/>
    <m/>
    <s v="EFECTIVO"/>
    <s v="ABIERTO"/>
    <m/>
    <s v=""/>
    <s v=""/>
    <s v=""/>
    <s v=""/>
    <s v=""/>
    <s v=""/>
    <s v=""/>
    <m/>
    <m/>
    <m/>
    <s v="SIN INICIAR"/>
    <s v="EFECTIVO"/>
    <s v="ABIERTO"/>
    <m/>
    <s v=""/>
    <s v=""/>
    <s v=""/>
    <s v=""/>
    <s v=""/>
    <s v=""/>
    <s v=""/>
    <m/>
    <m/>
    <m/>
    <s v="SIN INICIAR"/>
    <s v="EFECTIVO"/>
    <s v="ABIERTO"/>
    <m/>
  </r>
  <r>
    <n v="889"/>
    <x v="2"/>
    <x v="7"/>
    <s v="Subdirección Administrativa y Financiera"/>
    <m/>
    <s v="2025Fin2024H35"/>
    <m/>
    <x v="66"/>
    <x v="485"/>
    <s v="SERVICIO AL CIUDADANO"/>
    <s v="Se origina por debilidades en la coordinación con los supervisores de contrato de los responsables de dar respuesta a las PQRSD, así como por la debilidad en los mecanismos institucionales que aseguren su atención oportuna, pese a la gestión realizada por el proceso de atención al usuario. Asimismo, por debilidades en el fortalecimiento del grupo de trabajo de atención al usuario."/>
    <s v="Se origina por debilidades en la coordinación con los supervisores de contrato de los responsables de dar respuesta a las PQRSD, así como por la debilidad en los mecanismos institucionales que aseguren su atención oportuna, pese a la gestión realizada por el proceso de atención al usuario. Asimismo, por debilidades en el fortalecimiento del grupo de trabajo de atención al usuario."/>
    <s v="Fortalecer el proceso de Atención al Ciudadano, así como los controles para la oportuna respuesta de las PQRSD, en el marco del cumplimiento de los términos establecidos en la Ley 1437 de 2011 y la Ley 1755 de 2015, con el fin de garantizar una atención oportuna, clara y de calidad a los grupos de valor."/>
    <s v="AU_AC15"/>
    <s v="Generar estrategias de fortalecimiento o sensibilizaciones  a los procesos responsables de dar la maayora de  las respuestas a PQRSD en politcias de operación del respectivo procedimiento "/>
    <s v="Estrategias o sensibilizaciones realizadas "/>
    <n v="12"/>
    <d v="2026-01-01T00:00:00"/>
    <d v="2026-12-31T00:00:00"/>
    <n v="54"/>
    <s v="05. Gestión de Atención al Usuario"/>
    <s v="Auditoria Financiera 2024"/>
    <n v="0"/>
    <s v="REPETIDO CON AU-AC6"/>
    <n v="0"/>
    <d v="2026-05-11T00:00:00"/>
    <s v="Se adjuntan correos de socialización de la cartilla de manejo de PQRSD del primer trimestre del año"/>
    <n v="0.25"/>
    <x v="0"/>
    <d v="2026-05-15T00:00:00"/>
    <n v="0.25"/>
    <s v="se evidencia correos electronicos por parte de la oficina de atencion al ciudadano  de fecha 29/01/2026, 17/02/2026 y  09/03/2026 en los cuales sensibilizan  las responsabilidades del los  funcionarios y contratistas de la DNBC por medio de las cartillas ABC PQRSD"/>
    <s v="EN EJECUCIÓN"/>
    <s v="No aplica"/>
    <s v="No aplica"/>
    <s v="No aplica"/>
    <n v="0"/>
    <s v="REPETIDO CON AU-AC6"/>
    <s v="EVIDENCIAS SEGUNDO TRIMESTRE 2026 PLAN MEJORA"/>
    <n v="46214"/>
    <s v="Se adjuntan evidencias de socialización de herramientas del proceso del segundo trimestre. Soportes en carpeta AU_AC6"/>
    <n v="0.5"/>
    <s v="EN EJECUCIÓN"/>
    <m/>
    <m/>
    <m/>
    <m/>
    <m/>
    <s v="EFECTIVO"/>
    <s v="ABIERTO"/>
    <m/>
    <s v=""/>
    <s v=""/>
    <s v=""/>
    <s v=""/>
    <s v=""/>
    <s v=""/>
    <s v=""/>
    <m/>
    <m/>
    <m/>
    <s v="SIN INICIAR"/>
    <s v="EFECTIVO"/>
    <s v="ABIERTO"/>
    <m/>
    <s v=""/>
    <s v=""/>
    <s v=""/>
    <s v=""/>
    <s v=""/>
    <s v=""/>
    <s v=""/>
    <m/>
    <m/>
    <m/>
    <s v="SIN INICIAR"/>
    <s v="EFECTIVO"/>
    <s v="ABIERTO"/>
    <m/>
  </r>
  <r>
    <n v="890"/>
    <x v="2"/>
    <x v="7"/>
    <s v="Subdirección Administrativa y Financiera"/>
    <m/>
    <s v="2025Fin2024H35"/>
    <m/>
    <x v="66"/>
    <x v="485"/>
    <s v="SERVICIO AL CIUDADANO"/>
    <s v="Se origina por debilidades en la coordinación con los supervisores de contrato de los responsables de dar respuesta a las PQRSD, así como por la debilidad en los mecanismos institucionales que aseguren su atención oportuna, pese a la gestión realizada por el proceso de atención al usuario. Asimismo, por debilidades en el fortalecimiento del grupo de trabajo de atención al usuario."/>
    <s v="Se origina por debilidades en la coordinación con los supervisores de contrato de los responsables de dar respuesta a las PQRSD, así como por la debilidad en los mecanismos institucionales que aseguren su atención oportuna, pese a la gestión realizada por el proceso de atención al usuario. Asimismo, por debilidades en el fortalecimiento del grupo de trabajo de atención al usuario."/>
    <s v="Fortalecer el proceso de Atención al Ciudadano, así como los controles para la oportuna respuesta de las PQRSD, en el marco del cumplimiento de los términos establecidos en la Ley 1437 de 2011 y la Ley 1755 de 2015, con el fin de garantizar una atención oportuna, clara y de calidad a los grupos de valor."/>
    <s v="AU_AC16"/>
    <s v="Asignar personal al equipo de trabajo de Atención al Ciudadano, con definición de roles y responsabilidades "/>
    <s v="Personal de Apoyo contratado "/>
    <n v="3"/>
    <d v="2026-01-01T00:00:00"/>
    <d v="2026-12-31T00:00:00"/>
    <n v="54"/>
    <s v="00. Subdirección Administrativo y Financiero / 05. Gestión de Atención al Usuario"/>
    <s v="Auditoria Financiera 2024"/>
    <n v="1"/>
    <s v="Se contrató una persona que apoya el proceso de atención al ciudadano."/>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incluye clausulado de la persona contratada para apoyo "/>
    <n v="1"/>
    <x v="2"/>
    <d v="2026-05-15T00:00:00"/>
    <n v="1"/>
    <s v="se evidencia clausalado a la contratista Shania Castro, quien sera la encargada del apoyo al proceso de gestion al ciudadano de la DNBC"/>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contrató una persona que apoya el proceso de atención al ciudadano."/>
    <n v="0"/>
    <n v="46214"/>
    <s v="Se incluye clausulado de la persona contratada para apoyo "/>
    <n v="1"/>
    <s v="CUMPLIDO"/>
    <m/>
    <m/>
    <m/>
    <m/>
    <m/>
    <s v="EFECTIVO"/>
    <s v="ABIERTO"/>
    <m/>
    <s v=""/>
    <s v=""/>
    <s v=""/>
    <s v=""/>
    <s v=""/>
    <s v=""/>
    <s v=""/>
    <m/>
    <m/>
    <m/>
    <s v="SIN INICIAR"/>
    <s v="EFECTIVO"/>
    <s v="ABIERTO"/>
    <m/>
    <s v=""/>
    <s v=""/>
    <s v=""/>
    <s v=""/>
    <s v=""/>
    <s v=""/>
    <s v=""/>
    <m/>
    <m/>
    <m/>
    <s v="SIN INICIAR"/>
    <s v="EFECTIVO"/>
    <s v="ABIERTO"/>
    <m/>
  </r>
  <r>
    <n v="891"/>
    <x v="2"/>
    <x v="7"/>
    <s v="Subdirección Administrativa y Financiera"/>
    <m/>
    <s v="2025Fin2024H35"/>
    <m/>
    <x v="66"/>
    <x v="485"/>
    <s v="SERVICIO AL CIUDADANO"/>
    <s v="Se origina por debilidades en la coordinación con los supervisores de contrato de los responsables de dar respuesta a las PQRSD, así como por la debilidad en los mecanismos institucionales que aseguren su atención oportuna, pese a la gestión realizada por el proceso de atención al usuario. Asimismo, por debilidades en el fortalecimiento del grupo de trabajo de atención al usuario."/>
    <s v="Se origina por debilidades en la coordinación con los supervisores de contrato de los responsables de dar respuesta a las PQRSD, así como por la debilidad en los mecanismos institucionales que aseguren su atención oportuna, pese a la gestión realizada por el proceso de atención al usuario. Asimismo, por debilidades en el fortalecimiento del grupo de trabajo de atención al usuario."/>
    <s v="Fortalecer el proceso de Atención al Ciudadano, así como los controles para la oportuna respuesta de las PQRSD, en el marco del cumplimiento de los términos establecidos en la Ley 1437 de 2011 y la Ley 1755 de 2015, con el fin de garantizar una atención oportuna, clara y de calidad a los grupos de valor."/>
    <s v="AU_AC17"/>
    <s v="Elaborar y reportar a todo nivel mensualmente el estado del PQRSD y las alertas informativas"/>
    <s v="Informe estado PQRSD y alertas"/>
    <n v="12"/>
    <d v="2026-01-31T00:00:00"/>
    <d v="2026-12-31T00:00:00"/>
    <n v="49.5"/>
    <s v="05. Gestión de Atención al Usuario"/>
    <s v="Auditoria Financiera 2024"/>
    <n v="0"/>
    <s v="Se realizan alertas mensuales en las que se informan las alertas de las PQRSD"/>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incluyen reportes del primer trimestre de la vigencia"/>
    <n v="0.25"/>
    <x v="0"/>
    <d v="2026-05-15T00:00:00"/>
    <n v="0.25"/>
    <s v="Se evidencian informes de PQRSD de enero, febrero y marzo, como tambien soportes de correos de alertas por parte de atencion al ciudadano con fecha  24/02/2026, 13/03/2026 y 09/04/2026  "/>
    <s v="EN EJECUCIÓN"/>
    <s v="No aplica"/>
    <s v="No aplica"/>
    <s v="No aplica"/>
    <n v="0.25"/>
    <s v="Se realizan alertas mensuales en las que se informan las alertas de las PQRSD"/>
    <s v="EVIDENCIAS SEGUNDO TRIMESTRE 2026 PLAN MEJORA"/>
    <n v="46214"/>
    <s v="Se incluyen reportes mensuales de alertas de pqrsd a lideres de proceso"/>
    <n v="0.25"/>
    <s v="EN EJECUCIÓN"/>
    <m/>
    <m/>
    <m/>
    <m/>
    <m/>
    <s v="EFECTIVO"/>
    <s v="ABIERTO"/>
    <m/>
    <s v=""/>
    <s v=""/>
    <s v=""/>
    <s v=""/>
    <s v=""/>
    <s v=""/>
    <s v=""/>
    <m/>
    <m/>
    <m/>
    <s v="SIN INICIAR"/>
    <s v="EFECTIVO"/>
    <s v="ABIERTO"/>
    <m/>
    <s v=""/>
    <s v=""/>
    <s v=""/>
    <s v=""/>
    <s v=""/>
    <s v=""/>
    <s v=""/>
    <m/>
    <m/>
    <m/>
    <s v="SIN INICIAR"/>
    <s v="EFECTIVO"/>
    <s v="ABIERTO"/>
    <m/>
  </r>
  <r>
    <n v="892"/>
    <x v="2"/>
    <x v="7"/>
    <s v="Subdirección Administrativa y Financiera"/>
    <m/>
    <s v="2025Fin2024H35"/>
    <m/>
    <x v="66"/>
    <x v="485"/>
    <m/>
    <s v="Se origina por debilidades en la coordinación con los supervisores de contrato de los responsables de dar respuesta a las PQRSD, así como por la debilidad en los mecanismos institucionales que aseguren su atención oportuna, pese a la gestión realizada por el proceso de atención al usuario. Asimismo, por debilidades en el fortalecimiento del grupo de trabajo de atención al usuario."/>
    <s v="Se origina por debilidades en la coordinación con los supervisores de contrato de los responsables de dar respuesta a las PQRSD, así como por la debilidad en los mecanismos institucionales que aseguren su atención oportuna, pese a la gestión realizada por el proceso de atención al usuario. Asimismo, por debilidades en el fortalecimiento del grupo de trabajo de atención al usuario."/>
    <s v="Fortalecer el proceso de Atención al Ciudadano, así como los controles para la oportuna respuesta de las PQRSD, en el marco del cumplimiento de los términos establecidos en la Ley 1437 de 2011 y la Ley 1755 de 2015, con el fin de garantizar una atención oportuna, clara y de calidad a los grupos de valor."/>
    <s v="TI_AC36"/>
    <s v="Parametrizar del sistema Orfeo, que permita generar los reportes detallados y oportunamente. "/>
    <s v="Sistema Orfeo Parametrizado"/>
    <n v="1"/>
    <d v="2026-01-31T00:00:00"/>
    <d v="2026-12-31T00:00:00"/>
    <n v="49.5"/>
    <s v="18. Gestión de Tecnología e Informática"/>
    <s v="Auditoria Financiera 2024"/>
    <n v="1"/>
    <s v="Se aporta como evidencia la parametrización funcional del módulo de reportes de ORFEO NG, evidenciando generación de reportes detallados y oportunos sobre radicados, productividad, correspondencia y expedientes electrónicos, en cumplimiento de la acción de mejora."/>
    <s v="https://dnbcgovco-my.sharepoint.com/:f:/g/personal/planeacion_dnbc_gov_co/IgCNzwnnkkpRTaEBPMx0rOwFASu8lZZKfmwE_kJhjMBi4Do?e=8NVROU"/>
    <d v="2026-05-11T00:00:00"/>
    <s v="Se remite pantallazo de generación de reportes en ORFEO"/>
    <n v="1"/>
    <x v="2"/>
    <d v="2026-06-08T00:00:00"/>
    <n v="1"/>
    <s v="Se evidencia que la entidad realizó la parametrización funcional del módulo de reportes del sistema ORFEO NG, permitiendo la generación de reportes detallados relacionados con productividad, distribución de correspondencia, radicación de PQRSD y expedientes electrónicos. Asimismo, la evidencia aportada incluye registros visuales del sistema en operación, donde se observan las opciones de consulta y generación de reportes, así como la visualización de información asociada a los radicados y su trazabilidad. En consecuencia, la evidencia presentada permite verificar el cumplimiento de la acción correctiva orientada a fortalecer los mecanismos de seguimiento y control de la gestión documental y de las PQRSD mediante la generación oportuna de reportes en la plataforma ORFEO NG."/>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n reporte de información por parte de la primera linea de defensa"/>
    <n v="0"/>
    <n v="46214"/>
    <s v="Actividad con cumplimiento reportado en el primer trimestre 2026"/>
    <n v="1"/>
    <s v="CUMPLIDO"/>
    <m/>
    <m/>
    <m/>
    <m/>
    <m/>
    <s v="EFECTIVO"/>
    <s v="ABIERTO"/>
    <m/>
    <s v=""/>
    <s v=""/>
    <s v=""/>
    <s v=""/>
    <s v=""/>
    <s v=""/>
    <s v=""/>
    <m/>
    <m/>
    <m/>
    <s v="SIN INICIAR"/>
    <s v="EFECTIVO"/>
    <s v="ABIERTO"/>
    <m/>
    <s v=""/>
    <s v=""/>
    <s v=""/>
    <s v=""/>
    <s v=""/>
    <s v=""/>
    <s v=""/>
    <m/>
    <m/>
    <m/>
    <s v="SIN INICIAR"/>
    <s v="EFECTIVO"/>
    <s v="ABIERTO"/>
    <m/>
  </r>
  <r>
    <n v="893"/>
    <x v="2"/>
    <x v="7"/>
    <s v="Dirección General"/>
    <m/>
    <s v="2025Fin2024H35"/>
    <m/>
    <x v="66"/>
    <x v="485"/>
    <s v="SERVICIO AL CIUDADANO"/>
    <s v="Se origina por debilidades en la coordinación con los supervisores de contrato de los responsables de dar respuesta a las PQRSD, así como por la debilidad en los mecanismos institucionales que aseguren su atención oportuna, pese a la gestión realizada por el proceso de atención al usuario. Asimismo, por debilidades en el fortalecimiento del grupo de trabajo de atención al usuario."/>
    <s v="Se origina por debilidades en la coordinación con los supervisores de contrato de los responsables de dar respuesta a las PQRSD, así como por la debilidad en los mecanismos institucionales que aseguren su atención oportuna, pese a la gestión realizada por el proceso de atención al usuario. Asimismo, por debilidades en el fortalecimiento del grupo de trabajo de atención al usuario."/>
    <s v="Fortalecer el proceso de Atención al Ciudadano, así como los controles para la oportuna respuesta de las PQRSD, en el marco del cumplimiento de los términos establecidos en la Ley 1437 de 2011 y la Ley 1755 de 2015, con el fin de garantizar una atención oportuna, clara y de calidad a los grupos de valor."/>
    <s v="AU_AC18"/>
    <s v="Presentar ante el Comité Directivo el estado del PQRSD y las alertas informativas, por parte del Líder del Proceso de Atención al Ciudadano, con el fin de establecer acciones pertinentes."/>
    <s v="Acta Comité directivo"/>
    <n v="12"/>
    <d v="2026-01-01T00:00:00"/>
    <d v="2026-12-31T00:00:00"/>
    <n v="54"/>
    <s v="05. Gestión de Atención al Usuario"/>
    <s v="Auditoria Financiera 2024"/>
    <n v="0"/>
    <n v="0"/>
    <n v="0"/>
    <d v="2026-05-11T00:00:00"/>
    <s v="No se registra seguimiento"/>
    <n v="0"/>
    <x v="0"/>
    <d v="2026-05-15T00:00:00"/>
    <n v="0"/>
    <s v="No fue posible identificar evidencias para el presente período de análisis"/>
    <s v="SIN INICIAR"/>
    <s v="No aplica"/>
    <s v="No aplica"/>
    <s v="No aplica"/>
    <n v="0.16666666666666666"/>
    <s v="Se presentaron en los comités de mayo y junio alertas de pqrsd"/>
    <s v="https://dnbcgovco-my.sharepoint.com/personal/planeacion_dnbc_gov_co/_layouts/15/onedrive.aspx?id=%2Fpersonal%2Fplaneacion%5Fdnbc%5Fgov%5Fco%2FDocuments%2FDocumentos%20SIGE%2F6%2E%20Planes%2FPLAN%20DE%20MEJORA%2F2026%2F02%2E%20Seguimiento%20Segundo%20Trimestre%2F05%2E%20Gesti%C3%B3n%20de%20Atenci%C3%B3n%20al%20Usuario%2FEVIDENCIAS%20SEGUNDO%20TRIMESTRE%202026%20PLAN%20MEJORA&amp;viewid=efb70791%2Db8ab%2D49e7%2Db552%2Dd3d4cbe976b9&amp;ga=1"/>
    <n v="46214"/>
    <s v="Se presentaron en los comités de mayo y junio alertas de pqrsd"/>
    <n v="0.16666666666666666"/>
    <s v="EN EJECUCIÓN"/>
    <m/>
    <m/>
    <m/>
    <m/>
    <m/>
    <s v="EFECTIVO"/>
    <s v="ABIERTO"/>
    <m/>
    <s v=""/>
    <s v=""/>
    <s v=""/>
    <s v=""/>
    <s v=""/>
    <s v=""/>
    <s v=""/>
    <m/>
    <m/>
    <m/>
    <s v="SIN INICIAR"/>
    <s v="EFECTIVO"/>
    <s v="ABIERTO"/>
    <m/>
    <s v=""/>
    <s v=""/>
    <s v=""/>
    <s v=""/>
    <s v=""/>
    <s v=""/>
    <s v=""/>
    <m/>
    <m/>
    <m/>
    <s v="SIN INICIAR"/>
    <s v="EFECTIVO"/>
    <s v="ABIERTO"/>
    <m/>
  </r>
  <r>
    <n v="894"/>
    <x v="2"/>
    <x v="7"/>
    <s v="Dirección General"/>
    <m/>
    <s v="2025DenCon223H1"/>
    <m/>
    <x v="67"/>
    <x v="486"/>
    <m/>
    <s v="Deficiencias en la planeación y selección precontractual, reflejadas en fallas en la selección objetiva, clasificación de bienes y servicios, motivación de la adjudicación, análisis de costos y pertinencia del software, así como en la falta de correspondencia entre el objeto definido y lo contratado en el Contrato 223 de 2024_x000a_"/>
    <s v="Deficiencias en la planeación y selección precontractual, reflejadas en fallas en la selección objetiva, clasificación de bienes y servicios, motivación de la adjudicación, análisis de costos y pertinencia del software, así como en la falta de correspondencia entre el objeto definido y lo contratado en el Contrato 223 de 2024_x000a_"/>
    <s v="Fortalecer el proceso de gestión contractual mediante el ajuste, actualización y formalización integral del marco documental y de herramientas de apoyo que soportan las diferentes etapas contractuales, con el fin de asegurar su correcta aplicación, trazabilidad, estandarización y cumplimiento de la normatividad vigente."/>
    <s v="GJ_AC9"/>
    <s v="Actualizar y socializar de forma periodica el normograma institucional "/>
    <s v="Normograma actualizado y divulgado"/>
    <n v="4"/>
    <d v="2026-01-01T00:00:00"/>
    <d v="2026-12-31T00:00:00"/>
    <n v="54"/>
    <s v="16. Gestión Jurídica"/>
    <s v="Denuncia Contrato"/>
    <n v="0"/>
    <n v="0"/>
    <n v="0"/>
    <d v="2026-05-11T00:00:00"/>
    <s v="No se realizó seguimiento"/>
    <n v="0"/>
    <x v="0"/>
    <d v="2026-05-15T00:00:00"/>
    <n v="0"/>
    <s v="No fue posible identificar evidencias para el presente período de análisis"/>
    <s v="SIN INICIAR"/>
    <s v="No aplica"/>
    <s v="No aplica"/>
    <s v="No aplica"/>
    <n v="1"/>
    <s v="se adjunta informe"/>
    <s v="https://dnbcgovco-my.sharepoint.com/my?id=%2Fpersonal%2Fyerlis%5Fpeinado%5Fdnbc%5Fgov%5Fco%2FDocuments%2FDRIVE%20EVIDENCIAS%20ACCIONES%20DE%20MEJORA&amp;viewid=2bd0da41%2Dc24a%2D4219%2D9b50%2D3f7b97ed8c4c"/>
    <n v="46218"/>
    <s v="Aunque se incluye pantallazo del normograma, este no se ha actualizado desde 2021"/>
    <n v="0"/>
    <s v="EN EJECUCIÓN"/>
    <m/>
    <m/>
    <m/>
    <m/>
    <m/>
    <s v="EFECTIVO"/>
    <s v="ABIERTO"/>
    <m/>
    <s v=""/>
    <s v=""/>
    <s v=""/>
    <s v=""/>
    <s v=""/>
    <s v=""/>
    <s v=""/>
    <m/>
    <m/>
    <m/>
    <s v="SIN INICIAR"/>
    <s v="EFECTIVO"/>
    <s v="ABIERTO"/>
    <m/>
    <s v=""/>
    <s v=""/>
    <s v=""/>
    <s v=""/>
    <s v=""/>
    <s v=""/>
    <s v=""/>
    <m/>
    <m/>
    <m/>
    <s v="SIN INICIAR"/>
    <s v="EFECTIVO"/>
    <s v="ABIERTO"/>
    <m/>
  </r>
  <r>
    <n v="895"/>
    <x v="2"/>
    <x v="7"/>
    <s v="Subdirección Administrativa y Financiera"/>
    <m/>
    <s v="2025DenCon223H1"/>
    <m/>
    <x v="67"/>
    <x v="486"/>
    <m/>
    <s v="Deficiencias en la planeación y selección precontractual, reflejadas en fallas en la selección objetiva, clasificación de bienes y servicios, motivación de la adjudicación, análisis de costos y pertinencia del software, así como en la falta de correspondencia entre el objeto definido y lo contratado en el Contrato 223 de 2024_x000a_"/>
    <s v="Deficiencias en la planeación y selección precontractual, reflejadas en fallas en la selección objetiva, clasificación de bienes y servicios, motivación de la adjudicación, análisis de costos y pertinencia del software, así como en la falta de correspondencia entre el objeto definido y lo contratado en el Contrato 223 de 2024_x000a_"/>
    <s v="Fortalecer el proceso de gestión contractual mediante el ajuste, actualización y formalización integral del marco documental y de herramientas de apoyo que soportan las diferentes etapas contractuales, con el fin de asegurar su correcta aplicación, trazabilidad, estandarización y cumplimiento de la normatividad vigente."/>
    <s v="GC_AC82"/>
    <s v="Revisar y actualizar el Manual de contratacion y procedimiento de gestion contractual existente (PC-CO-01  - Procedimiento Gestion Contactual) de acuerdo a los lineamientos de Colombia Compra Eficiente"/>
    <s v="Manual y Procedimiento actualizado y socializado"/>
    <n v="1"/>
    <d v="2026-01-01T00:00:00"/>
    <d v="2026-09-30T00:00:00"/>
    <n v="40.35"/>
    <s v="15. Gestión Contractual"/>
    <s v="Denuncia Contrato"/>
    <n v="0"/>
    <s v="Actividad en desarrollo; el Manual de Supervisión e Interventoría se encuentra en proceso de actualización y estructuración para su posterior adopción y socialización._x000a__x000a__x000a_"/>
    <n v="0"/>
    <d v="2026-05-11T00:00:00"/>
    <s v="No se evidencian soportes de la actividad"/>
    <n v="0"/>
    <x v="0"/>
    <d v="2026-05-15T00:00:00"/>
    <n v="0"/>
    <s v="No fue posible identificar evidencias para el presente período de análisis"/>
    <s v="SIN INICIAR"/>
    <s v="No aplica"/>
    <s v="No aplica"/>
    <s v="No aplica"/>
    <n v="0"/>
    <s v="Actividad en desarrollo; el Manual de Supervisión e Interventoría se encuentra en proceso de actualización y estructuración para su posterior adopción y socialización._x000a__x000a__x000a_"/>
    <n v="0"/>
    <s v="11/07/206"/>
    <s v="No se evidencian soportes de la actividad"/>
    <n v="0"/>
    <s v="EN EJECUCIÓN"/>
    <m/>
    <m/>
    <m/>
    <m/>
    <m/>
    <s v="EFECTIVO"/>
    <s v="ABIERTO"/>
    <m/>
    <s v=""/>
    <s v=""/>
    <s v=""/>
    <s v=""/>
    <s v=""/>
    <s v=""/>
    <s v=""/>
    <m/>
    <m/>
    <m/>
    <s v="SIN INICIAR"/>
    <s v="EFECTIVO"/>
    <s v="ABIERTO"/>
    <m/>
    <s v=""/>
    <s v=""/>
    <s v=""/>
    <s v=""/>
    <s v=""/>
    <s v=""/>
    <s v=""/>
    <m/>
    <m/>
    <m/>
    <s v="SIN INICIAR"/>
    <s v="EFECTIVO"/>
    <s v="ABIERTO"/>
    <m/>
  </r>
  <r>
    <n v="896"/>
    <x v="2"/>
    <x v="7"/>
    <s v="Subdirección Administrativa y Financiera"/>
    <m/>
    <s v="2025DenCon223H1"/>
    <m/>
    <x v="67"/>
    <x v="486"/>
    <m/>
    <s v="Deficiencias en la planeación y selección precontractual, reflejadas en fallas en la selección objetiva, clasificación de bienes y servicios, motivación de la adjudicación, análisis de costos y pertinencia del software, así como en la falta de correspondencia entre el objeto definido y lo contratado en el Contrato 223 de 2024_x000a_"/>
    <s v="Deficiencias en la planeación y selección precontractual, reflejadas en fallas en la selección objetiva, clasificación de bienes y servicios, motivación de la adjudicación, análisis de costos y pertinencia del software, así como en la falta de correspondencia entre el objeto definido y lo contratado en el Contrato 223 de 2024_x000a_"/>
    <s v="Fortalecer el proceso de gestión contractual mediante el ajuste, actualización y formalización integral del marco documental y de herramientas de apoyo que soportan las diferentes etapas contractuales, con el fin de asegurar su correcta aplicación, trazabilidad, estandarización y cumplimiento de la normatividad vigente."/>
    <s v="GC_AC83"/>
    <s v="Diseñar y aplicar un checklist por cada modalidad de contratación, tomando como base las guías y lineamientos de Colombia Compra Eficiente, para verificar el cumplimiento de los requisitos y pasos esenciales en cada etapa del proceso contractual"/>
    <s v="Listado de verificacion (Checklist) por cada modalidad de contratacion _x000a__x000a_Selección Abreviada_x000a_Licitacion_x000a_Minima Cuantia_x000a_Contratacion Directa"/>
    <n v="4"/>
    <d v="2026-01-01T00:00:00"/>
    <d v="2026-12-31T00:00:00"/>
    <n v="54"/>
    <s v="15. Gestión Contractual"/>
    <s v="Denuncia Contrato"/>
    <n v="0"/>
    <s v="La actividad se encuentra en proceso de diseño y estructuración. Actualmente se trabaja en la elaboración de checklist de verificación por cada modalidad de contratación, tomando como base las guías y lineamientos emitidos por Colombia Compra Eficiente, con el fin de verificar el cumplimiento de los requisitos y pasos esenciales en cada etapa del proceso contractual. Los listados de verificación para las modalidades de Selección Abreviada, Licitación, Mínima Cuantía y Contratación Directa se encuentran en fase de construcción y validación previa a su adopción e implementación formal dentro del proceso de Gestión Contractual._x000a_"/>
    <n v="0"/>
    <d v="2026-05-11T00:00:00"/>
    <s v="No se evidencian soportes de la actividad"/>
    <n v="0"/>
    <x v="0"/>
    <d v="2026-05-15T00:00:00"/>
    <n v="0"/>
    <s v="No fue posible identificar evidencias para el presente período de análisis"/>
    <s v="SIN INICIAR"/>
    <s v="No aplica"/>
    <s v="No aplica"/>
    <s v="No aplica"/>
    <n v="0"/>
    <s v="La actividad se encuentra en proceso de diseño y estructuración. Actualmente se trabaja en la elaboración de checklist de verificación por cada modalidad de contratación, tomando como base las guías y lineamientos emitidos por Colombia Compra Eficiente, con el fin de verificar el cumplimiento de los requisitos y pasos esenciales en cada etapa del proceso contractual. Los listados de verificación para las modalidades de Selección Abreviada, Licitación, Mínima Cuantía y Contratación Directa se encuentran en fase de construcción y validación previa a su adopción e implementación formal dentro del proceso de Gestión Contractual._x000a_"/>
    <n v="0"/>
    <s v="11/07/206"/>
    <s v="No se evidencian soportes de la actividad"/>
    <n v="0"/>
    <s v="EN EJECUCIÓN"/>
    <m/>
    <m/>
    <m/>
    <m/>
    <m/>
    <s v="EFECTIVO"/>
    <s v="ABIERTO"/>
    <m/>
    <s v=""/>
    <s v=""/>
    <s v=""/>
    <s v=""/>
    <s v=""/>
    <s v=""/>
    <s v=""/>
    <m/>
    <m/>
    <m/>
    <s v="SIN INICIAR"/>
    <s v="EFECTIVO"/>
    <s v="ABIERTO"/>
    <m/>
    <s v=""/>
    <s v=""/>
    <s v=""/>
    <s v=""/>
    <s v=""/>
    <s v=""/>
    <s v=""/>
    <m/>
    <m/>
    <m/>
    <s v="SIN INICIAR"/>
    <s v="EFECTIVO"/>
    <s v="ABIERTO"/>
    <m/>
  </r>
  <r>
    <n v="897"/>
    <x v="2"/>
    <x v="7"/>
    <s v="Dirección General"/>
    <m/>
    <s v="2025DenCon223H1"/>
    <m/>
    <x v="67"/>
    <x v="486"/>
    <s v="INTEGRIDAD"/>
    <s v="Deficiencias en la planeación y selección precontractual, reflejadas en fallas en la selección objetiva, clasificación de bienes y servicios, motivación de la adjudicación, análisis de costos y pertinencia del software, así como en la falta de correspondencia entre el objeto definido y lo contratado en el Contrato 223 de 2024_x000a__x000a_"/>
    <s v="Deficiencias en la planeación y selección precontractual, reflejadas en fallas en la selección objetiva, clasificación de bienes y servicios, motivación de la adjudicación, análisis de costos y pertinencia del software, así como en la falta de correspondencia entre el objeto definido y lo contratado en el Contrato 223 de 2024_x000a__x000a_"/>
    <s v="Fortalecer el proceso de gestión contractual mediante el ajuste, actualización y formalización integral del marco documental y de herramientas de apoyo que soportan las diferentes etapas contractuales, con el fin de asegurar su correcta aplicación, trazabilidad, estandarización y cumplimiento de la normatividad vigente."/>
    <s v="DI_AC56"/>
    <s v="Adelantar las acciones administrativas (disciplinarias, Fiscales), a que haya lugar"/>
    <s v="Acciones Disciplinarias adelantadas "/>
    <n v="100"/>
    <d v="2026-01-01T00:00:00"/>
    <d v="2026-03-31T00:00:00"/>
    <n v="13.5"/>
    <s v="12. Gestión de Asuntos Disciplinarios"/>
    <s v="Denuncia Contrato"/>
    <n v="1"/>
    <s v="El 23 de abril de 2025, se allega a través de Orfeo con radicado No.2025-114-000783-5, queja con presunta incidencia disciplinaria por no contestación al derecho de petición con radicado No.2025-114-000448-5, em el cual se solicita copia de los documentos del contrato No.223-2024, la cual fue trasladada por competencia a la PGN mediante auto de 6 de noviembre de 2025"/>
    <s v="https://dnbcgovco-my.sharepoint.com/:f:/g/personal/planeacion_dnbc_gov_co/IgAxLDPWrGrVSIExpsFu4FVBARbgEY4ISmffqsx51uXs0ws?e=vlbjvV"/>
    <d v="2026-05-11T00:00:00"/>
    <s v="Se anexa evidencia del proceso IP-006-2025"/>
    <n v="1"/>
    <x v="2"/>
    <d v="2026-05-15T00:00:00"/>
    <n v="1"/>
    <s v="Se evidenció como soporte el Auto mediante el cual se ordena el traslado por competencia de la Indagación Previa IP-006-2025, de fecha 6 de noviembre de 2025. El documento permite verificar que, con ocasión de la queja radicada No. 2025-114-000783-5 del 23 de abril de 2025, se adelantó la actuación administrativa correspondiente y se dispuso la remisión del expediente a la Procuraduría General de la Nación por competencia, en cumplimiento de la acción formulada. El soporte aportado permite verificar la ejecución de la actividad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m/>
    <m/>
    <m/>
    <m/>
    <m/>
    <s v="EFECTIVO"/>
    <s v="ABIERTO"/>
    <m/>
    <s v=""/>
    <s v=""/>
    <s v=""/>
    <s v=""/>
    <s v=""/>
    <s v=""/>
    <s v=""/>
    <m/>
    <m/>
    <m/>
    <s v="SIN INICIAR"/>
    <s v="EFECTIVO"/>
    <s v="ABIERTO"/>
    <m/>
    <s v=""/>
    <s v=""/>
    <s v=""/>
    <s v=""/>
    <s v=""/>
    <s v=""/>
    <s v=""/>
    <m/>
    <m/>
    <m/>
    <s v="SIN INICIAR"/>
    <s v="EFECTIVO"/>
    <s v="ABIERTO"/>
    <m/>
  </r>
  <r>
    <n v="898"/>
    <x v="2"/>
    <x v="7"/>
    <s v="Subdirección Administrativa y Financiera"/>
    <m/>
    <s v="2025DenCon223H2"/>
    <m/>
    <x v="67"/>
    <x v="487"/>
    <m/>
    <s v="Falencias en la gestión de verificación de la información y documentación aportada por el contratista, que le impidió corroborar si tenía el derecho de comercialización del software ofrecido y si los documentos aportados como requisitos para el pago, eran válidos. y dejar el registro de posibles modificaciones en el documento de implementación de metodología de analísis de causas. "/>
    <s v="Falencias en la gestión de verificación de la información y documentación aportada por el contratista, que le impidió corroborar si tenía el derecho de comercialización del software ofrecido y si los documentos aportados como requisitos para el pago, eran válidos. y dejar el registro de posibles modificaciones en el documento de implementación de metodología de analísis de causas. "/>
    <s v="Fortalecer el proceso de supervisión contractual mediante el diseño y actualización del manual institucional de supervisión y la implementación de un programa integral de capacitación y sensibilización para supervisores, con el fin de asegurar verificaciones técnicas y documentales adecuadas en futuros contratos."/>
    <s v="GC_AC84"/>
    <s v="Actualización del Manual de Supervision e Interventoria de la Direccion Nacional de Bomberos "/>
    <s v="Manual de supervision e Interventoría actualizado y socializado"/>
    <n v="1"/>
    <d v="2026-01-01T00:00:00"/>
    <d v="2026-09-30T00:00:00"/>
    <n v="40.35"/>
    <s v="15. Gestión Contractual"/>
    <s v="Denuncia Contrato"/>
    <n v="0"/>
    <s v="La actividad se encuentra en proceso de desarrollo; actualmente se adelanta la actualización y estructuración del Manual de Supervisión e Interventoría de la Dirección Nacional de Bomberos, con el fin de fortalecer los lineamientos, responsabilidades y mecanismos de control asociados a la supervisión e interventoría contractual. Una vez finalizado el proceso de ajuste, el manual será formalmente adoptado y socializado conforme a los lineamientos institucionales._x000a_"/>
    <n v="0"/>
    <d v="2026-05-11T00:00:00"/>
    <s v="No se evidencian soportes de la actividad"/>
    <n v="0"/>
    <x v="0"/>
    <d v="2026-05-15T00:00:00"/>
    <n v="0"/>
    <s v="No fue posible identificar evidencias para el presente período de análisis"/>
    <s v="SIN INICIAR"/>
    <s v="No aplica"/>
    <s v="No aplica"/>
    <s v="No aplica"/>
    <n v="0"/>
    <s v="La actividad se encuentra en proceso de desarrollo; actualmente se adelanta la actualización y estructuración del Manual de Supervisión e Interventoría de la Dirección Nacional de Bomberos, con el fin de fortalecer los lineamientos, responsabilidades y mecanismos de control asociados a la supervisión e interventoría contractual. Una vez finalizado el proceso de ajuste, el manual será formalmente adoptado y socializado conforme a los lineamientos institucionales._x000a_"/>
    <n v="0"/>
    <s v="11/07/206"/>
    <s v="No se evidencian soportes de la actividad"/>
    <n v="0"/>
    <s v="EN EJECUCIÓN"/>
    <m/>
    <m/>
    <m/>
    <m/>
    <m/>
    <s v="EFECTIVO"/>
    <s v="ABIERTO"/>
    <m/>
    <s v=""/>
    <s v=""/>
    <s v=""/>
    <s v=""/>
    <s v=""/>
    <s v=""/>
    <s v=""/>
    <m/>
    <m/>
    <m/>
    <s v="SIN INICIAR"/>
    <s v="EFECTIVO"/>
    <s v="ABIERTO"/>
    <m/>
    <s v=""/>
    <s v=""/>
    <s v=""/>
    <s v=""/>
    <s v=""/>
    <s v=""/>
    <s v=""/>
    <m/>
    <m/>
    <m/>
    <s v="SIN INICIAR"/>
    <s v="EFECTIVO"/>
    <s v="ABIERTO"/>
    <m/>
  </r>
  <r>
    <n v="899"/>
    <x v="2"/>
    <x v="7"/>
    <s v="Subdirección Administrativa y Financiera"/>
    <m/>
    <s v="2025DenCon223H2"/>
    <m/>
    <x v="67"/>
    <x v="487"/>
    <m/>
    <s v="Falencias en la gestión de verificación de la información y documentación aportada por el contratista, que le impidió corroborar si tenía el derecho de comercialización del software ofrecido y si los documentos aportados como requisitos para el pago, eran válidos. y dejar el registro de posibles modificaciones en el documento de implementación de metodología de analísis de causas. "/>
    <s v="Falencias en la gestión de verificación de la información y documentación aportada por el contratista, que le impidió corroborar si tenía el derecho de comercialización del software ofrecido y si los documentos aportados como requisitos para el pago, eran válidos. y dejar el registro de posibles modificaciones en el documento de implementación de metodología de analísis de causas. "/>
    <s v="Fortalecer el proceso de supervisión contractual mediante el diseño y actualización del manual institucional de supervisión y la implementación de un programa integral de capacitación y sensibilización para supervisores, con el fin de asegurar verificaciones técnicas y documentales adecuadas en futuros contratos."/>
    <s v="GC_AC85"/>
    <s v="Capacitar a los funcionarios habilitados como supervisores en sus responsabilidades, verificación técnica y documental, requisitos previos al pago y riesgos de una supervisión deficiente, incluyendo sensibilización sobre errores humanos. "/>
    <s v="Capacitaciones trimestrales en supervision contractual_x000a__x000a_Presentación_x000a_Listado de asistencia_x000a_"/>
    <n v="4"/>
    <d v="2026-01-01T00:00:00"/>
    <d v="2026-12-31T00:00:00"/>
    <n v="54"/>
    <s v="15. Gestión Contractual"/>
    <s v="Denuncia Contrato"/>
    <n v="0.25"/>
    <s v="Las capacitacion en supervision contractual se realizo de manera exitosa es la sala situacional CITEL para todos los interesados en la entidad (Funcionarios, contratistas, supervisores)"/>
    <s v="https://dnbcgovco-my.sharepoint.com/personal/planeacion_dnbc_gov_co/_layouts/15/onedrive.aspx?id=%2Fpersonal%2Fplaneacion%5Fdnbc%5Fgov%5Fco%2FDocuments%2FDocumentos%20SIGE%2F6%2E%20Planes%2FPLAN%20DE%20MEJORA%2F2026%2F01%2E%20Seguimiento%20Primer%20Trimestre%2F15%2E%20Gesti%C3%B3n%20Contractual%2FGC%5FAC85&amp;viewid=efb70791%2Db8ab%2D49e7%2Db552%2Dd3d4cbe976b9&amp;ct=1777321740236&amp;or=OWA%2DNT%2DMail"/>
    <d v="2026-05-11T00:00:00"/>
    <s v="Se incluye información de capacitación realizada durante el primer trimestre de la vigencia"/>
    <n v="0.25"/>
    <x v="0"/>
    <d v="2026-05-15T00:00:00"/>
    <n v="0.25"/>
    <s v="Se presentan como soportes el informe de evidencias de la capacitación &quot;Supervisión e Interventoría del Contrato Estatal&quot;, el listado de asistencia, el registro fotográfico, el material de apoyo y la grabación de la sesión, correspondientes a la capacitación realizada el 17 de marzo de 2026. Los soportes aportados permiten verificar la realización de la jornada de capacitación dirigida a funcionarios, contratistas y supervisores de la Entidad. En consecuencia, se evidencia una ejecución parcial de la actividad formulada, toda vez que corresponde a la capacitación desarrollada durante el primer trimestre y el plazo para el cumplimiento de la acción correctiva permanece vigente."/>
    <s v="EN EJECUCIÓN"/>
    <s v="No aplica"/>
    <s v="No aplica"/>
    <s v="No aplica"/>
    <n v="0.25"/>
    <s v="Las capacitacion en supervision contractual se realizo de manera exitosa es la sala situacional CITEL para todos los interesados en la entidad (Funcionarios, contratistas, supervisores)"/>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información de capacitación realizada durante el primer trimestre de la vigencia"/>
    <n v="0.25"/>
    <s v="EN EJECUCIÓN"/>
    <m/>
    <m/>
    <m/>
    <m/>
    <m/>
    <s v="EFECTIVO"/>
    <s v="ABIERTO"/>
    <m/>
    <s v=""/>
    <s v=""/>
    <s v=""/>
    <s v=""/>
    <s v=""/>
    <s v=""/>
    <s v=""/>
    <m/>
    <m/>
    <m/>
    <s v="SIN INICIAR"/>
    <s v="EFECTIVO"/>
    <s v="ABIERTO"/>
    <m/>
    <s v=""/>
    <s v=""/>
    <s v=""/>
    <s v=""/>
    <s v=""/>
    <s v=""/>
    <s v=""/>
    <m/>
    <m/>
    <m/>
    <s v="SIN INICIAR"/>
    <s v="EFECTIVO"/>
    <s v="ABIERTO"/>
    <m/>
  </r>
  <r>
    <n v="900"/>
    <x v="2"/>
    <x v="7"/>
    <s v="Dirección General"/>
    <m/>
    <s v="2025DenCon223H2"/>
    <m/>
    <x v="67"/>
    <x v="487"/>
    <s v="INTEGRIDAD"/>
    <s v="Falencias en la gestión de verificación de la información y documentación aportada por el contratista, que le impidió corroborar si tenía el derecho de comercialización del software ofrecido y si los documentos aportados como requisitos para el pago, eran válidos. y dejar el registro de posibles modificaciones en el documento de implementación de metodología de analísis de causas. "/>
    <s v="Falencias en la gestión de verificación de la información y documentación aportada por el contratista, que le impidió corroborar si tenía el derecho de comercialización del software ofrecido y si los documentos aportados como requisitos para el pago, eran válidos. y dejar el registro de posibles modificaciones en el documento de implementación de metodología de analísis de causas. "/>
    <s v="Fortalecer el proceso de supervisión contractual mediante el diseño y actualización del manual institucional de supervisión y la implementación de un programa integral de capacitación y sensibilización para supervisores, con el fin de asegurar verificaciones técnicas y documentales adecuadas en futuros contratos."/>
    <s v="DI_AC57"/>
    <s v="Adelantar las acciones administrativas (disciplinarias, Fiscales), a que haya lugar"/>
    <s v="Acciones Disciplinarias adelantadas "/>
    <n v="100"/>
    <d v="2026-01-01T00:00:00"/>
    <d v="2026-03-31T00:00:00"/>
    <n v="13.5"/>
    <s v="12. Gestión de Asuntos Disciplinarios"/>
    <s v="Denuncia Contrato"/>
    <n v="1"/>
    <s v="El 23 de abril de 2025, se allega a través de Orfeo con radicado No.2025-114-000783-5, queja con presunta incidencia disciplinaria por no contestación al derecho de petición con radicado No.2025-114-000448-5, em el cual se solicita copia de los documentos del contrato No.223-2024, la cual fue trasladada por competencia a la PGN mediante auto de 6 de noviembre de 2025"/>
    <s v="https://dnbcgovco-my.sharepoint.com/:f:/g/personal/planeacion_dnbc_gov_co/IgDCx4sOpIsaSZSFwxF3ZIdoAbJrPgmfY2wTB1GKXB7763M?e=Xsi8mP"/>
    <d v="2026-05-11T00:00:00"/>
    <s v="Se anexa evidencia del proceso IP-006-2025"/>
    <n v="1"/>
    <x v="2"/>
    <d v="2026-05-15T00:00:00"/>
    <n v="1"/>
    <s v="Se evidenció como soporte el Auto mediante el cual se ordena el traslado por competencia de la Indagación Previa IP-006-2025, de fecha 6 de noviembre de 2025. El documento permite verificar que, con ocasión de la queja radicada No. 2025-114-000783-5 del 23 de abril de 2025, se adelantó la actuación administrativa correspondiente y se dispuso la remisión del expediente a la Procuraduría General de la Nación por competencia, en cumplimiento de la acción formulada. El soporte aportado permite verificar la ejecución de la actividad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m/>
    <m/>
    <m/>
    <m/>
    <m/>
    <s v="EFECTIVO"/>
    <s v="ABIERTO"/>
    <m/>
    <s v=""/>
    <s v=""/>
    <s v=""/>
    <s v=""/>
    <s v=""/>
    <s v=""/>
    <s v=""/>
    <m/>
    <m/>
    <m/>
    <s v="SIN INICIAR"/>
    <s v="EFECTIVO"/>
    <s v="ABIERTO"/>
    <m/>
    <s v=""/>
    <s v=""/>
    <s v=""/>
    <s v=""/>
    <s v=""/>
    <s v=""/>
    <s v=""/>
    <m/>
    <m/>
    <m/>
    <s v="SIN INICIAR"/>
    <s v="EFECTIVO"/>
    <s v="ABIERTO"/>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8">
  <r>
    <x v="0"/>
    <s v="Aunque se han diseñado programas de mantenimiento preventivo para instalaciones, equipos y vehículos, éstos no se han ejecutado a la fecha, incumpliendo lo establecido en el ítem Mantenimiento periódico de instalaciones, equipos, máquinas, herramientas, del Artículo 16, Resolución 312 de 2019, además corriendo el riesgo de daño de los vehículos, entre otros y conllevando a mantenimientos correctivos, lo cual podría generar un incremento en los costos para la DNBC."/>
    <m/>
    <n v="2"/>
    <m/>
    <m/>
    <n v="2"/>
  </r>
  <r>
    <x v="1"/>
    <s v="Al interior de la entidad no se tienen establecidos procedimiento internos documentados que faciliten la aplicación de la política de Flujos de Información "/>
    <n v="1"/>
    <m/>
    <m/>
    <m/>
    <n v="1"/>
  </r>
  <r>
    <x v="1"/>
    <s v="Aunque existen lineamientos específicos para la realización de los cruces de información y periódicamente realizar los inventarios, al 31 de diciembre de 2023, no se realizó el Inventario Físico de los Bienes y la conciliación de las provisiones no se realizó de manera mensual sino se consolidaron cuatro (4) meses. "/>
    <n v="1"/>
    <m/>
    <m/>
    <m/>
    <n v="1"/>
  </r>
  <r>
    <x v="1"/>
    <s v="Con relación a la Constitución de las Reservas Presupuestales y Cuentas por pagar no se evidencia el acto administrativo de constitución del Rezago Presupuestal. Con base en los listados emitidos por el SIIF se evidencia: 28 cuentas por pagar $142.044.420.71, las cuales están justificadas y poseen soportes 32 Reservas de Inversión $25.127.071.269 de las cuales 14 tienen justificaciones y soportes que coinciden con el valor de la constitución y 18 presentan diferencia entre el valor escrito en la justificación y lo establecido en el libro o listado.15 Reservas de Funcionamiento  $301.518.533.57de las cuales 8 tienen justificaciones y soportes que coinciden con el valor de la constitución  y 7 presentan diferencia entre el valor escrito en la justificación y lo establecido en el libro o listado. "/>
    <n v="1"/>
    <m/>
    <m/>
    <m/>
    <n v="1"/>
  </r>
  <r>
    <x v="1"/>
    <s v="El día 24 de agosto de 2024, se llevó a cabo la socialización de las políticas contables al personal involucrado en el proceso contable, no obstante, la resolución aunque incorporó el capitulo de manejo de flujos de información, en la parte resolutiva de esta resolución únicamente se hace alusión al capitulo de prendas de vestir, quedando sin lineamiento la política para Flujos de Información. "/>
    <n v="1"/>
    <m/>
    <m/>
    <m/>
    <n v="1"/>
  </r>
  <r>
    <x v="1"/>
    <s v="El proceso de Gestión Financiera, efectúa conciliaciones entre las áreas para verificar los saldos de las cuentas. De igual forma, se analizan los saldos y se presentan al Comité Técnico de Sostenibilidad Contable, con antelación a la trasmisión en el aplicativo CHIP. No obstante, no se realizó el Inventario Físico ni la Depreciación Acumulada de la Propiedad, Planta y Equipo del mes de Diciembre de 2023. "/>
    <n v="1"/>
    <n v="3"/>
    <m/>
    <m/>
    <n v="4"/>
  </r>
  <r>
    <x v="1"/>
    <s v="La  Resolución  381 de 2015, por medio del cual se adopta el Manual para el Manejo Administrativo de los bienes de propiedad de la Dirección Nacional de Bomberos,  se consideró en el Capitulo V numeral 5, la Baja y comercialización de bienes usados, obsoletos e inservibles, Mediante la Resolución 433 de 2017, numeral 5,4 de   Lineamiento para la Baja en Cuentas de la Propiedad, Planta y Equipo de la DNBC. No obstante, hay elementos en el Inventario que no se encuentran individualizados "/>
    <m/>
    <n v="4"/>
    <m/>
    <m/>
    <n v="4"/>
  </r>
  <r>
    <x v="1"/>
    <s v="Los criterios de medición de  los activos, pasivos, ingresos, gastos y costos, son aplicables al objeto y misión de la DNBC. No obstante, en la cuenta de Ingresos se acumuló el recaudo de lo aportado por las  aseguradoras de los meses de noviembre y diciembre de 2023 "/>
    <m/>
    <n v="1"/>
    <m/>
    <m/>
    <n v="1"/>
  </r>
  <r>
    <x v="1"/>
    <s v="Los procesos de la entidad al cierre de la vigencia 2023, entregaron parcialmente información a Financiera, en cumplimiento a lo establecido en el Memorando de Cierre, tal es el caso del área de Almacén que no realizó el Inventarió Físico, depreciación y amortización del mes de Diciembre de 2023. "/>
    <n v="2"/>
    <m/>
    <m/>
    <m/>
    <n v="2"/>
  </r>
  <r>
    <x v="1"/>
    <s v="Mediante el procedimiento PC-MC-02  Acciones correctivas, preventivas y de mejora  Versión 4,  se establece la formulación y  el seguimiento al Plan de Mejoramiento como resultado de las Auditorías Internas,  en las siguientes actividades: La No. 8 por parte del Líder del Proceso y la No. 13 a través del Proceso de Evaluación y Seguimiento. Con respecto,  al seguimiento realizado a los Planes de Mejoramiento derivados de las auditorías externas, este procedimiento hace mención en la actividad No. 1 al (Procedimiento PC-ES-02 Atención de visitas y requerimientos), pero no establece los tiempos. "/>
    <n v="1"/>
    <m/>
    <m/>
    <m/>
    <n v="1"/>
  </r>
  <r>
    <x v="1"/>
    <s v="Mediante la resolución 253 de 2023, se actualizaron las políticas contables, creando los capítulos de Manejo de Prendas de Vestir y Flujos de información; no obstante, en la parte resolutiva de esta resolución únicamente se hace alusión al capitulo de prendas de vestir, quedando sin lineamiento la política para Flujos de Información"/>
    <n v="1"/>
    <m/>
    <m/>
    <n v="1"/>
    <n v="2"/>
  </r>
  <r>
    <x v="1"/>
    <s v="Numeral 10.3_x000a_Aunque existen lineamientos específicos para la depuración el seguimiento de las cuentas en las Políticas contables se evidenció en las cuentas del Activo: 1.En la cuenta de Bancos, existe un saldo de $29.8 millones que corresponde a los valores descontados por concepto de la Pila de las vigencia  2019,2020,2022, que hacen referencia a los Retroactivos pero no han sido girado a las EPS. Asimismo, esta cifra incluye el valor de la seguridad social de los pagos realizados por concepto de liquidación de prestaciones sociales de ex funcionarios que se retiraron en la vigencia 2023. 2. En la Cuenta por Cobrar correspondiente a Ingresos no tributarios se evidencia el saldo de $1.223.156,01 correspondiente a un mayor valor cancelado por concepto de Cuota de Auditaje. 4. En la Cuenta 1322 Otras Cuentas por Cobrar están registradas Incapacidades por valor de $27.6 millones, dentro de las cuales  algunas ya expiraron y por indicación de la CGN, hay que reclasificar a la cuenta 1384 Pagos por cuenta de terceros. 5.La conciliación por licencias e incapacidades se ha estado haciendo de manera extemporanea con respecto a las fechas de cierre, tal es el caso del cuarto trimestre que se se conciliaron hasta el 05 de febrero de 2024 6. El Saldo de la cuenta de PPyE presenta un saldo de $93.255 millones, pero al realizar la conciliación con el saldo Almacén presenta diferencias. 7. En la cuenta 1384 Recursos de Acreedores reintegrados a Tesorerias existe una partida por concepto que un proveedor no ha entregado 3 vehiculos y se suscribio acta de terminación bilateral. 8. Con relación a la cuenta de prendas de vestir y calzado el area de almacén reporto movimientos con saldo negativo, y como no se realizó la conciliación, quedó en ceros(0) "/>
    <n v="4"/>
    <n v="5"/>
    <m/>
    <n v="1"/>
    <n v="10"/>
  </r>
  <r>
    <x v="1"/>
    <s v="Para la vigencia 2023 no se evidencia la revisión de la vida útil y la depreciación de la Propiedad, Planta y Equipo "/>
    <n v="1"/>
    <n v="3"/>
    <m/>
    <m/>
    <n v="4"/>
  </r>
  <r>
    <x v="1"/>
    <s v="Para la vigencia 2023, no se realizó el deterioro de la PPyE E, debido a que no fue reportada por el Área de Almacén.  "/>
    <n v="1"/>
    <n v="3"/>
    <m/>
    <m/>
    <n v="4"/>
  </r>
  <r>
    <x v="1"/>
    <s v="Pendiente"/>
    <m/>
    <m/>
    <n v="1"/>
    <m/>
    <n v="1"/>
  </r>
  <r>
    <x v="1"/>
    <s v="Por medio de la Resolución 433 del 2017 en el articulo 5.2 y 5.3 se estipula la depreciación y amortización de los bienes de la DNBC. No obstante, no se le realizó la Depreciación a la Propiedad, Planta y Equipo del mes de diciembre  debido a que no se realizó el Inventario físico a este corte. La PPyE, quedó registrada al 30 de noviembre de 2023 "/>
    <n v="1"/>
    <n v="3"/>
    <m/>
    <m/>
    <n v="4"/>
  </r>
  <r>
    <x v="1"/>
    <s v="Por medio de la Resolución 433 del 2017 en el articulo 5.2 y 5.3 se estipula la depreciación y amortización de los bienes de la DNBC. Sin embargo al no realizarse Inventario físico al 31 de diciembre de 2023 no fue posible generar la depreciación y amortización del mes de Diciembre de 2023 "/>
    <n v="1"/>
    <n v="3"/>
    <m/>
    <m/>
    <n v="4"/>
  </r>
  <r>
    <x v="1"/>
    <s v="Por medio de los Cruces de inventarios, Legalizaciones de Viáticos, diferencias en nómina, Nóminas mensuales, actas entre otros, se informa al área contable las transacciones y movimientos realizados por los diferentes procesos; sin embargo, la resolución 253 de 2023 no indicó los documentos idóneos por medio de los cuales se informa al área contable "/>
    <n v="1"/>
    <m/>
    <m/>
    <m/>
    <n v="1"/>
  </r>
  <r>
    <x v="1"/>
    <s v="V5 Procedimiento de gestión de Bienes vigente desde el 02 de noviembre de 2023 incorporó en el numeral 6.2 la ejecución de inventarios físicos, el Inventario Físico se realizó con fecha corte al 30 de noviembre de 2023. Es decir, no se cuenta con el Inventario Físico al 31 de diciembre de 2023. "/>
    <n v="1"/>
    <n v="4"/>
    <m/>
    <m/>
    <n v="5"/>
  </r>
  <r>
    <x v="2"/>
    <s v="El proceso de Gestión Contractual presenta incumplimiento en los tiempos y debilidades en los controles establecidos actualmente, lo cual va en contravía a lo establecido en el actual Manual de Contratación institucional el cual determina que: “5. PLANEACIÓN DE LA GESTIÓN CONTRACTUAL_x000a_La planeación será el pilar de los todos los procesos contractuales que adelante la Dirección Nacional de Bomberos. La aplicación de este principio implicara contar con un plan que consolide y priorice las adquisiciones de la dirección, teniendo en cuenta las necesidades diagnosticadas, la realización de estudios y análisis antes de iniciar un procedimiento de selección...” dicha priorización no se evidencia en los instrumentos actuales de la gestión contractual, por lo cual se estructura la presente No Conformidad._x000a_"/>
    <m/>
    <n v="1"/>
    <m/>
    <m/>
    <n v="1"/>
  </r>
  <r>
    <x v="2"/>
    <s v="Se evidenció que la “Constancia de idoneidad y experiencia” en los contratós de Prestación de servicios profesionales No.  014, 022, 087 y 089 del 2018, y en  el documento “Verificación de los documentos de la propuesta” de los contratós de prestación de servicios No. 006, 014, 081, 087, 088 y 089 de 2018 expedidos y suscritos por el Subdirector Administrativo y Financiero de la DNBC, registraron información que no fue fidedigna a la aportada  por el contratista, situación que denota que los controles presentaron debilidades al generarse documentos oficiales con inconsistencias, incumpliendo lo establecido en el MIPG - Dimensión 3 Gestión con valores para resultados - cuando señala:   “... los aspectos mínimos que una entidad debe tener en cuenta para trabajar por procesos son los siguientes: …- Documentar y formalizar los procesos para identificar el aporte que cada uno hace a la prestación del servicio y la adecuada gestión, - Definir los responsables del proceso y sus obligaciones, -Identificar los riesgos del proceso, así como establecer los controles correspondientes. - Definir los controles de medición y seguimiento correspondientes”."/>
    <m/>
    <m/>
    <m/>
    <n v="2"/>
    <n v="2"/>
  </r>
  <r>
    <x v="3"/>
    <s v="Aplicativo ORFEO _x000a_Se realizó cruce de la información generada en el proceso frente a la registrada en el aplicativo ORFEO, con lo cual se evidenciaron las siguientes debilidades del aplicativo, así:_x000a__x000a__x0009_No arroja un reporte con las variables necesarias para realizar un cruce efectivo para un periodo que contenga dos vigencias_x000a__x0009_En el campo “dependencia actual” se diligencia generalmente como “Dependencia de Salida”, lo cual no permite identificar todos los registros asociados a una dependencia de la DNBC._x000a__x0009_Al exportar la información a Excel, el aplicativo agrega dos (2) espacios en el campo “Radicado” de cada uno de los registros, lo cual dificultó el cruce con las bases de datos del proceso _x000a_Lo anterior incumple lo establecido en la 5 Dimensión Información y Comunicación del MIPG “Identificar y gestionar la información y comunicación interna” el cual señala “(…) Se debe garantizar su registro y divulgación oportuna, exacta y confiable, en procura de la realización efectiva y eficiente de las operaciones, soportar la toma de decisiones y permitir a los servidores un conocimiento más preciso y exacto de la entidad”."/>
    <n v="1"/>
    <n v="1"/>
    <m/>
    <n v="1"/>
    <n v="3"/>
  </r>
  <r>
    <x v="3"/>
    <s v="Aval y reconocimiento de instructores_x000a_Se evidenció que no se ha definido con claridad el método/soporte válido para acreditar la antigüedad como bombero de mínimo 5 años, ya que las unidades bomberiles están aportando para este requisito la Hoja de vida en formato común, en otros casos la hoja de vida Bomberil, sin la firma de comandante de su CB, inclusive se adjunta un formato de hoja de vida en idioma inglés, además no legible, incumpliendo lo establecido en el artículo 39 “Requisitos para ser instructor” de la resolución 1127 de 2018"/>
    <n v="1"/>
    <m/>
    <m/>
    <m/>
    <n v="1"/>
  </r>
  <r>
    <x v="3"/>
    <s v="Documentación: En revisión de la documentación del proceso se encontró que la actividad 7 de la Caracterización “Realizar acciones de asesoría por medio del Comité Académico (…)” se encuentra clasificada como una actividad de “verificar”, sin embargo, de acuerdo con su naturaleza, realmente corresponde al “hacer” ya que es una acción de la misionalidad del proceso. Así mismo, Procedimiento para Registro de Capacitación Bomberil y Firma de Certificados, en las definiciones la actividad de control la señalan con Símbolo (©) y en la matriz de actividades la representan con (ACC), Así mismo, se aprecia que en los diagramas de flujo hay un conector A, que no tiene destino._x000a_Adicionalmente, se observó, que no hay estandarización en la denominación del servicio el “Aval y Reconocimiento de Instructores” por cuanto en el Manual, procedimiento y OPA tienen denominaciones diferentes lo cual genera confusión a las partes interesadas._x000a__x000a_Lo cual podría incumplir lo establecido en el MIPG Dimensión: Gestión con valores para resultados el cual señala “Definir la secuencia de cada una de las diferentes actividades del proceso, desagregándolo en procedimientos o tareas”"/>
    <n v="1"/>
    <m/>
    <m/>
    <n v="1"/>
    <n v="2"/>
  </r>
  <r>
    <x v="3"/>
    <s v="Indicadores_x000a_Se evidenció que no se han formulado indicadores para medir el cumplimiento de las actividades establecidas en la caracterización del proceso tales como reconocimiento de centros de entrenamiento de brigadas contraincendio y reconocimiento de escuelas de formación para Bomberos, actividades relacionadas intrínsecamente con el objetivo del proceso, lo cual incumple lo establecido en dimensión 1 Direccionamiento Estratégico y Planeación del MIPG “(…) Definir los indicadores a utilizar y el método de construcción que más se adapte a la propia dinámica y cultura organizacional”."/>
    <n v="1"/>
    <m/>
    <m/>
    <m/>
    <n v="1"/>
  </r>
  <r>
    <x v="3"/>
    <s v="Plan de Acción_x000a_Realizando el análisis del cumplimiento de los productos del proceso, se encontró que el plan de acción contempla veinticuatro (24) productos, suministrado en desarrollo de la auditoria, difiere del plan de acción publicado en la página web de la DNBC, para la vigencia 2022, el cual registra 17 productos, por cuanto no contempla los siguientes productos._x000a__x000a_•_x0009_Foro de Control de Incendios_x000a_•_x0009_Cursos de formación bomberil_x000a_•_x0009_Monitoreo y seguimiento a los Riesgos de Gestión_x000a_•_x0009_Reporte de seguimiento al PAAC_x000a_•_x0009_Reporte trimestral de Indicadores de gestión del proceso_x000a_•_x0009_Monitoreo periódico de avance de los referentes estratégicos institucionales_x000a_•_x0009_Documentación Sistema de Gestión DNBC_x000a__x000a_Lo cual incumple el Principio de la divulgación proactiva de la información señalado en el artículo 3. Otros principios de la transparencia y acceso a la información pública. de la Ley 1712 de 2014 el cual establece que “(…) lo que conlleva la obligación de publicar y divulgar documentos y archivos que plasman la actividad estatal y de interés público, de forma rutinaria y proactiva, actualizada, accesible y comprensible”_x000a_"/>
    <m/>
    <n v="1"/>
    <m/>
    <m/>
    <n v="1"/>
  </r>
  <r>
    <x v="3"/>
    <s v="Reconocimiento de Centros de Entrenamiento de Brigadas Contra Incendios_x000a_Se evidenció documentos en el aplicativo ORFEO con restricciones, por lo que no se pueden consultar como es el caso de la respuesta al radicado 20213800102572, incumpliendo lo establecido en la Ley 1712 de 2014, Por medio de la cual se crea la Ley de Transparencia y del Derecho de Acceso a la Información Pública Nacional y se dictan otras disposiciones."/>
    <n v="1"/>
    <m/>
    <m/>
    <m/>
    <n v="1"/>
  </r>
  <r>
    <x v="3"/>
    <s v="Se encontró debilidad en el control para verificar los soportes aportados por las unidades bomberiles para optar por el aval como instructor, por cuanto se evidenció que se otorgaron avales sin que se hayan cargado los soportes correspondientes en el aplicativo ORFEO como es el caso de las solicitudes con radicados 20211140118912 y 20221140135982, incumpliendo lo establecido en el artículo 39 “Requisitos para ser instructor” de la resolución 1127 de 2018."/>
    <n v="1"/>
    <m/>
    <m/>
    <m/>
    <n v="1"/>
  </r>
  <r>
    <x v="3"/>
    <s v="Se evidencia debilidad en los controles implementados por el Proceso por cuanto, se encontraron los consecutivos 330, 333 y 334 de la vigencia 2022 sin número de radicado de entrada en la base de datos de Registros de cursos de formación bomberil, y con los cuales se otorgaron cuatro (4) registros._x000a__x000a_Así mismo, en la base de datos de firma de certificados se encontraron 12 registros sin el radicado de entrada y de los cuales solo uno (1) tiene radicado de salida. _x000a__x000a_Lo anterior incumple lo establecido en la actividad 1 de “Asignación registro de cursos de formación bomberil” y de “Firma de Certificados de Cursos de Formación Bomberil” del Procedimiento para Registro de Capacitación Bomberil y Firma de Certificados, que establecen “Recibir los documentos de solicitud de registro de cursos de formación bomberil / de firma de certificados”, por parte de los Cuerpos de Bomberos de Colombia, en la oficina de atención al usuario de la DNBC o en la cuenta de correo: atencionciudadano@dnbc.gov.co”. _x000a__x000a_Así como, la actividad 4 de “Firma de Certificados de Cursos de Formación Bomberil” “Ingresar los datos de los certificados del curso de formación bomberil, en la base de datos de Excel, para seguimiento y trazabilidad en la nube (ACC).”"/>
    <n v="1"/>
    <m/>
    <m/>
    <m/>
    <n v="1"/>
  </r>
  <r>
    <x v="3"/>
    <s v="Se evidencia que los soportes de los radicados en Orfeo, no se están digitalizando de manera consecutiva, como lo observado en el aval de instructores del  03-10-2021, del curso Inspector de seguridad autorizado al Cuerpo de Bomberos Voluntarios La Mesa, mediante registro 017-2022 que consta de dos (2) hojas, del cual aparece la primera hoja al inicio de los documentos  y la segunda hoja, es decir en donde se encuentra la firma del aval se encuentra en la parte final de todos los documentos escaneados  generando confusión en cuanto a la consistencia de los soportes, incumpliendo el artículo 11. obligatoriedad de la conformación de los archivos públicos de la Ley 594 de 2000 que señala “El Estado está obligado a la creación, organización, preservación y control de los archivos, teniendo en cuenta los principios de procedencia y orden original, el ciclo vital de los documentos y la normatividad archivística” el subrayado es nuestro._x000a_"/>
    <n v="1"/>
    <m/>
    <m/>
    <m/>
    <n v="1"/>
  </r>
  <r>
    <x v="3"/>
    <s v="Se evidenció demora en la respuesta de solicitudes de aval de instructores, por cuanto El CBV Alcalá solicitó ratificar el aval como instructor de Christian Ramírez mediante radicado 20221140152592 del 24/05/2022 al cual a la fecha no se le ha dado respuesta, incumpliendo el plazo para otorgar el aval y reconocimiento de instructores de bomberos, que es de 15 días hábiles establecido en el aplicativo SUIT del DAFP."/>
    <n v="1"/>
    <m/>
    <m/>
    <m/>
    <n v="1"/>
  </r>
  <r>
    <x v="3"/>
    <s v="Se evidenció en el ejercicio de la auditoria que se otorgaron registros 157-2021, 156-2021, 023-2022, 257-2022 y 130-2022, los cuales se autorizaron con cupo superior al establecido en la normativa, incumpliendo lo establecido en el parágrafo 1 del  artículo 31, de la resolución 1127 de 2018, el cual establece “Verificada la totalidad de los requisitos enunciados, la DNBC enviará al solicitante, a través de correo electrónico, el número y la fecha de registro aprobado, para dar inicio al curso respectivo. El número de registro será para un cupo de máximo de treinta (30) participantes.”"/>
    <m/>
    <n v="1"/>
    <m/>
    <m/>
    <n v="1"/>
  </r>
  <r>
    <x v="3"/>
    <s v="Se evidenció que en la página web de la entidad, así como en la documentación del proceso no se han publicado los requisitos para el Reconocimiento de Centros de Entrenamiento de Brigadas Contra Incendios plasmados en la resolución 256 de 2014, con lo cual no se tiene claridad frente a los criterios para que los Cuerpos de Bomberos puedan optar por dicho reconocimiento para su Institución, incumpliendo lo establecido en la Ley 1712 de 2014 articulo 7 “Disponibilidad de la Información.” y la Dimensión 6. Información y Comunicación de MIPG, la cual señala “Tenga en cuenta que, respecto a la publicación de información de manera proactiva, el derecho de acceso a la información no radica únicamente en la obligación de dar respuesta a las peticiones, sino también en el deber de publicar y divulgar documentos y archivos de valor para el ciudadano y que constituyen un aporte en la construcción de una cultura de transparencia”."/>
    <m/>
    <m/>
    <m/>
    <n v="1"/>
    <n v="1"/>
  </r>
  <r>
    <x v="3"/>
    <s v="Se realizó modificación al formato establecido por la DNBC para los certificados del registro del curso, evidenciado en el registro 032-2021, incumpliendo el numeral 6 del PARÁGRAFO 4. del Artículo 31. de la Resolución 1127 de 2018, que señala “Certificados: La Dirección Nacional de Bomberos establecerá el modelo de certificado, el cual no deberá sufrir modificación o adulteración de ningún tipo. (…)”._x000a_"/>
    <n v="1"/>
    <m/>
    <m/>
    <m/>
    <n v="1"/>
  </r>
  <r>
    <x v="4"/>
    <s v="Se evidenció que la entidad durante la vigencia 2021 no ha suscrito contrato para realizar el mantenimiento de los vehículos y en la actualidad el vehículo Volkswagen Amarok de placas ZXW 532 se encuentra varado, _x000a__x000a_adicionalmente no se cuenta con los soportes de la ejecución del mantenimiento preventivo y correctivo de las instalaciones, incumpliendo lo establecido en el Decreto 1072 de 2015, artículo 2.2.4.6.24 Medidas de prevención y control, parágrafo 2"/>
    <m/>
    <n v="1"/>
    <m/>
    <m/>
    <n v="1"/>
  </r>
  <r>
    <x v="4"/>
    <s v="Se evidenció que se cuenta con un documento borrador del plan estratégico de seguridad vial, sin embargo, a la fecha no se ha realizado el diagnostico de seguridad vial, así como la capacitación a los actores viales, incumpliendo lo establecido en la ley 1503 de 201, articulo 12"/>
    <m/>
    <n v="1"/>
    <m/>
    <m/>
    <n v="1"/>
  </r>
  <r>
    <x v="4"/>
    <s v="Se observó que la Entidad se encuentra realizando el pago de riesgos laborales de Contratistas que tienen formación Bomberil, sin embargo, al verificar las obligaciones de una muestra de cinco (5) contratos, se evidenció que cuatro (4) de ellos solo tienen obligaciones de tipo administrativo, incumpliendo lo establecido en el artículo 2 de la Resolución 2087 de 2013"/>
    <m/>
    <m/>
    <m/>
    <n v="1"/>
    <n v="1"/>
  </r>
  <r>
    <x v="5"/>
    <s v="Aunque el Equipo de Seguridad y Salud en el trabajo ha realizado inducción en SST al personal del Aseo y Cafetería, al igual que al personal que realizó la adecuación de la pantalla de la sala situacional, se evidenció que no se realizó la capacitación en SST antes de iniciar labores a todo el personal de prestación de servicios vinculado a la entidad, incumpliendo lo establecido en el parágrafo 2 del artículo 2.2.4.6.11 del decreto 1072 de 2015."/>
    <m/>
    <m/>
    <m/>
    <n v="1"/>
    <n v="1"/>
  </r>
  <r>
    <x v="5"/>
    <s v="En recorrido por el centro logístico se encontró que no se cuenta con los adecuados controles para el aseguramiento de las actividades propias del bodegaje, tales como ayudas mecánicas para manipulación de cargas, hojas de seguridad de los productos químicos y matriz de compatibilidad, adecuada señalización de emergencias, doble pasamanos en la escalera, mecanismos suficientes para extinción de incendios ni personal capacitado como brigadista._x000a__x000a_Adicionalmente no se cuenta con los soportes de vacunación del personal que realiza actividades en el nivel territorial._x000a__x000a_Incumpliendo lo establecido en el Decreto 1072 de 2015, artículo 2.2.4.6.24 Medidas de prevención y control."/>
    <m/>
    <n v="1"/>
    <m/>
    <n v="1"/>
    <n v="2"/>
  </r>
  <r>
    <x v="5"/>
    <s v="La entidad estableció el Manual de Contratación Código: MN-CO-01, Versión: 2, vigente desde el 13/06/2022, en el numeral 1.1.9, sin embargo, Se evidenció a través del contrato de exámenes ocupacionales realizado en la vigencia 2021, que en el estudio previo no se estableció la totalidad de los requisitos en seguridad y salud en el trabajo para exigir al contratista su cumplimiento, es de anotar que al verificar los requisitos el responsable de SST contaba con la totalidad de los soportes, lo cual podría incumplir lo establecido en el artículo 2.2.4.6.27, Decreto 1072 de 2015."/>
    <m/>
    <m/>
    <m/>
    <n v="1"/>
    <n v="1"/>
  </r>
  <r>
    <x v="5"/>
    <s v="Se evidenció que no se está realizado el mantenimiento preventivo de los vehículos de la entidad por cuanto en lo corrido de la vigencia no se ha suscrito el contrato de mantenimiento de vehículos, adicionalmente no se está reportando oportunamente la inspección preoperacional (diaria), así mismo, se encontró que no se están ejecutando las actividades programadas de mantenimiento preventivo de las instalaciones de la DNBC y no se cuenta con programa de mantenimiento del centro logístico, incumpliendo lo establecido en el parágrafo 2, Artículo 2.2.4.6.24 del decreto 1072 de 2015."/>
    <n v="1"/>
    <n v="2"/>
    <m/>
    <m/>
    <n v="3"/>
  </r>
  <r>
    <x v="6"/>
    <s v="Se evidencia que no se cuenta con el programa de mantenimiento preventivo de las instalaciones y vehículo de la entidad. Incumpliendo lo establecido en el parágrafo 2, artículo 2.2.4.6.24 Decreto 1072 de 2015"/>
    <m/>
    <n v="2"/>
    <m/>
    <m/>
    <n v="2"/>
  </r>
  <r>
    <x v="7"/>
    <s v="No se están siguiendo los linemientos conforme lo  establece el capitulo VI. Seguimiento a la ejecución contractual En el SECOP II, de la Guia para Hacer la Gestión Contractual en el SECOP II; por cuanto,  se evidenció que en los contratos 116,124,126,131,142,172,195, 205 y 207, los supervisores no confirmaron las entregas, los contratistas no ingresaron los Documentos de Supervisión del Contrato,  y el Proceso de Gestión Financiera no Aprobó las facturas ni las marco como pagas."/>
    <m/>
    <n v="1"/>
    <m/>
    <m/>
    <n v="1"/>
  </r>
  <r>
    <x v="8"/>
    <s v="Inconsistencias en la Designación de la Supervisión._x000a__x000a_Se evidenciaron falencias en la Delegación de la supervisión de los contratos 211, 214, 165,110, 265, 290, 266 y orden de compra 56640 de 2020; por cuanto no poseen claridad en esta designación, incumpliendo       el ARTÍCULO 83 de la ley 1474 de 2011, que indica “Supervisión e interventoría contractual, …La supervisión consistirá en el seguimiento técnico, administrativo, financiero, contable, y jurídico que, sobre el cumplimiento del objeto del contrato, es ejercida por la misma entidad estatal cuando no requieren conocimientos especializados. Para la supervisión, la Entidad estatal podrá contratar personal de apoyo, a través de los contratos de prestación de servicios que sean requeridos.” _x000a__x000a_Así como lo preceptuado en la Guía para el ejercicio de las funciones de supervisión e interventoría de los contratos suscritos por las Entidades Estatales numeral 1 Designación de supervisores que dice: “El ordenador del gasto de la Entidad Estatal es responsable de la vigilancia y control de la ejecución del gasto y del contrato, por lo cual es quien debe designar el supervisor de un contrato.”_x000a_"/>
    <n v="1"/>
    <m/>
    <m/>
    <m/>
    <n v="1"/>
  </r>
  <r>
    <x v="8"/>
    <s v="Indicadores de Gestión_x000a__x000a_El proceso de GESTION CONTRACTUAL no cuenta con indicadores de EFICIENCIA y EFECTIVIDAD, impidiendo evaluar el logro de los resultados, conforme a lo indicado en el Modelo Integrado de Planeación y Gestión (MIPG) Dimensión “Direccionamiento Estratégico y planeación” (Formulación de Indicadores), que trata de la Definir los indicadores a utilizar y el método de construcción que más se adapte a la propia dinámica y cultura organizacional. De acuerdo con el manual “Planificación estratégica e indicadores de desempeño en el sector público” (CEPAL, 2011: 59) se pueden diferenciar varios tipos de indicadores de producto o resultados, de Insumos de proceso, procesos o actividades, o de desempeño de dichas actuaciones en las dimensiones de eficiencia, eficacia, calidad y economía, así como la Dimensión “Evaluación de resultados”  numeral  4.2.1 Seguimiento y evaluación del desempeño institucional que indica: … se debe aplicar los indicadores definidos de acuerdo con las decisiones que la entidad haya asumido y las disposiciones establecidas en las normas y lineamientos de política frente a las maneras, plazos y poblaciones a quienes decide entregar la información del seguimiento y evaluación._x000a_"/>
    <n v="1"/>
    <m/>
    <m/>
    <m/>
    <n v="1"/>
  </r>
  <r>
    <x v="8"/>
    <s v="Plan de Mejoramiento_x000a__x000a_Se evidenció al corte 31 marzo de 2021, incumplimiento del Plan de Mejoramiento del Proceso; por cuanto, tienen  dos (2) acciones sin iniciar y diecinueve (19) acciones vencidas. Es de anotar que seis (6) hallazgos, vienen desde la vigencia 2018, cinco (5) del 2019 y siete (7) del 2020 y una (1) del 2021, sin que se hayan tomado los correctivos del caso para dar cumplimiento al mismo, que se refieren en términos generales a la construcción del PAAC y los manuales de Contratación y Supervisión._x000a__x000a_Lo anterior desatiende lo establecido en el manual operativo MIPG, en el numeral 4.1 de la Dimensión 4ª. Dimensión: Evaluación de Resultados que señala “(…) A nivel institucional, es fundamental efectuar el seguimiento periódico a todos planes que se implementan en la entidad (…)” y en el numeral 4.2.1. Seguimiento y evaluación del desempeño institucional específica “Las dependencias de planeación suelen ser las responsables y competentes para liderar estos ejercicios. No obstante, los responsables de hacer el seguimiento y la evaluación de los resultados institucionales son los servidores públicos que tienen a su cargo cada plan, programa, proyecto o estrategia objeto de seguimiento y evaluación. Así mismo, son ellos quienes deben establecer oportunamente las acciones de corrección o prevención de riesgos, si aplica, y registrar o suministrar los datos en los diferentes sistemas de información de que dispone la organización_x000a_"/>
    <m/>
    <n v="1"/>
    <m/>
    <m/>
    <n v="1"/>
  </r>
  <r>
    <x v="8"/>
    <s v="Suscripción del contrato por persona no Autorizada Subasta Inversa_x000a__x000a_En la cláusula 25 de los contratos 266 y 290 de 2020, se establece que, para el perfeccionamiento y ejecución del contrato, se requiere la firma de las partes; no obstante, al revisar digitalmente la firma de las partes en la plataforma SECOP II estos fueron aceptados por las Contratistas Carolina Escárraga y Sandra Carolina Pulido; quienes no están facultadas para hacerlo, con base en lo señalado en el artículo 12 de la Ley 80 de 1993, que establece “De la Delegación para Contratar. Los jefes y los representantes legales de las entidades estatales podrán delegar total o parcialmente la competencia para celebrar contratos y desconcentrar la realización de licitaciones o concursos en los servidores públicos que desempeñen cargos del nivel directivo o ejecutivo o en sus equivalentes. La expresión &quot;Concurso&quot; fue derogada por el art. 32 de la Ley 1150 de 2007.”_x000a_"/>
    <n v="1"/>
    <m/>
    <m/>
    <m/>
    <n v="1"/>
  </r>
  <r>
    <x v="9"/>
    <s v="Al verificar el Inventario final al 31-12-2020, se evidencia un listado de bienes pero el mismo no está totalizado por cada una de las cuentas de la Propiedad, Planta y Equipo, al igual no cuenta con la respectiva firma del Almacenista ni el Subdirector Administrativo y Financiero. Con respecto a las cuentas del Pasivo, no se están  conciliando  los saldos con las diferentes areas al interior de la entidad, al igual que No existen procedimientos ni lineamientos para estos cruces de Información."/>
    <n v="1"/>
    <n v="3"/>
    <m/>
    <m/>
    <n v="4"/>
  </r>
  <r>
    <x v="9"/>
    <s v="Cada una de las transacciones financieras están respaldadas con  los soportes idóneos y requeridos para su registro. Sin embargo en lo que respecta a las constitución de las reservas presupuestales y las cuentas por pagar; se evidenció que en algunas la justificación técnica y juridica es insuficiente para sustentar el caso fortuito o fuerza mayor para la generación de las Reservas, adicionalmente no fueron suministrados la totalidad de los soportes documentales de la constitución de las reservas de funcionamiento que son (10), de las cuentas por pagar de inversión (7), y de las reservas de Inversión únicamente se anexaron (6) evidencias de las (12) constituidas."/>
    <n v="2"/>
    <m/>
    <m/>
    <m/>
    <n v="2"/>
  </r>
  <r>
    <x v="9"/>
    <s v="Como resultado del seguimiento al Control Interno Contable, realizado por la Asesora de Control Interno de la DNBC, se generaron hechos económicos  de actualización, los cuales no fueron  tenidos en cuenta, como fue el caso de la política para la conciliación de saldos, Política para los flujos de información, ni un lineamiento sobre la identificación de los bienes fisicos en forma individualizada entre otros."/>
    <n v="1"/>
    <m/>
    <m/>
    <m/>
    <n v="1"/>
  </r>
  <r>
    <x v="9"/>
    <s v="Dentro del Plan de Capacitación de la entidad, no se evidencia capacitación a los funcionarios del Area Financiera que apunten al mejoramiento de competencias y habilidades. De igual forma, es ncesria la respectiva verificación del cumplimiento del mismo."/>
    <m/>
    <n v="1"/>
    <m/>
    <m/>
    <n v="1"/>
  </r>
  <r>
    <x v="9"/>
    <s v="En la vigencia 2020 no se socializó el procedimiento del proceso de Gestión Administrativa  PC-AD-01 Procedimiento Gestión de Bienes."/>
    <m/>
    <n v="1"/>
    <m/>
    <m/>
    <n v="1"/>
  </r>
  <r>
    <x v="9"/>
    <s v="Las cuentas del Pasivo, no están siendo conciliadas con las diferentes areas al interior de la entidad, al igual que No existen procedimientos ni lineamientos para estos cruces de Información. De igual forma, requiere de socialización."/>
    <n v="2"/>
    <m/>
    <m/>
    <m/>
    <n v="2"/>
  </r>
  <r>
    <x v="9"/>
    <s v="Pendiente"/>
    <n v="1"/>
    <m/>
    <m/>
    <m/>
    <n v="1"/>
  </r>
  <r>
    <x v="9"/>
    <s v="Se encontró que el Proceso Gestión Financiera no esta realizando  el respectivo monitoreo a la formulación y ejecución de las acciones de mejora derivadas de la evaluación al Control Interno Contable,ya que no se establecieron acciones de mejora para algunos items del presente cuestionario, que quedaron por ejecutar en la vigencia 2019."/>
    <m/>
    <n v="1"/>
    <m/>
    <m/>
    <n v="1"/>
  </r>
  <r>
    <x v="10"/>
    <s v="A pesar de establecer un sistema de control en la información de los inventarios a través del Excel, se encontró que no se cuenta con mecanismos de control necesario como es (Software de inventarios) que garanticen la contabilización y confiabilidad de la información recibida y generada, para el ingreso, entrega y actualización de inventario._x000a_Se evidencia que se estableció la Compra de Software de inventario, el en el Plan Anual de Adquisiciones de este año, por valor de $ 80.000.000, el cual a la fecha no se ha comprado por falta de recursos en la DNBC._x000a_Teniendo en cuenta lo anterior, el proceso de gestión administrativa, afirma que personal encargado del almacén diseñó una base de datos que permite la contabilización de la información recibida y generada, para el ingreso, entrega y actualización de inventario, así mismo informan que el día 14 de octubre de 2016 se actualizó el Plan Anual de Adquisiciones y se retiró del mismo la adquisición del Software de inventarios ya que no se cuenta con presupuesto disponible para su compra._x000a__x000a_No se posee un Programa Sistemático de Inventarios, que lleve un adecuado control,  tanto de entradas como salidas de elementos. Asimismo, que permita de manera inmediata reflejar cantidades, valores unitarios, totales y el centro de costo (ubicación) del bien. "/>
    <m/>
    <n v="1"/>
    <m/>
    <m/>
    <n v="1"/>
  </r>
  <r>
    <x v="10"/>
    <s v="Se evidenció que no se han establecido los requisitos ambientales para la compra de productos y servicios._x000a__x000a_Aunque Gestión Administrativa, ha identificado los requisitos ambientales para la adquisición de insumos y servicios al interior de la entidad, dichos requisitos no han sido establecidos formalmente en el proceso de Gestión Contractual (Compras verdes). Dicha observación ha sido recurrente ya que se había evidenciado en la auditoría de la vigencia 2016."/>
    <m/>
    <n v="2"/>
    <m/>
    <m/>
    <n v="2"/>
  </r>
  <r>
    <x v="11"/>
    <s v="CATALOGO REPORTES SIGEPII_x000a_*Actualización hoja de Vida contratistas:_x000a_Del catálogo del SIGEPII solo 24 contratistas actualizaron su hoja de vida en el sistema para la vigencia 2021, de los cuales 13 figuran en la base datos aportada por contratación (116 contratistas), es decir que: _x000a_•Falta el registro de 103 contratistas por actualizar su hoja de vida, incumpliéndose con ello lo establecido en el numeral 3 del artículo 2.2.17.10 Formato de hoja de vida. Del Decreto 1083 de 2015 que establece “(…) Están obligados a diligenciar el formato único de hoja de vida, (…) .Los contratistas de prestación de servicios, previamente a la celebración del contrato” _x000a_•En el catálogo del SIGEPII, se encontraron once (11) contratistas de los cuales no se evidencia  vínculo con la Entidad._x000a__x000a_*Contratos de prestación de servicios profesionales:_x000a_Verificado el reporte del SIGEPII “Contratos de prestación de servicios profesionales”, se observó  que solo registra un (1) contratista para la vigencia 2021, con lo cual se evidencia que no está  cumpliendo el artículo  2.2.17.7  del Decreto 1083 de 2015.•Asi mismo De los 22 contratistas del catálogo del SIGEPII, se encontraron cuatro (4) registros repetidos de los reportados por contratación y cinco (5) que no se evidencia  vínculo con la Entidad para el periodo objeto del seguimiento, dentro de los cuales también hay tres (3) que están repetidos_x000a__x000a_*Roles de usuarios activos: _x000a_•De los 116 contratistas de la base datos aportada por contratación se evidenció que 38 de los contratistas no tienen asignado el rol para acceder al sistema, con lo cual se evidencia que no está  cumpliendo el artículo  2.2.17.7  del Decreto 1083 de 2015 ._x000a_•Respecto del rol operador de contratos, único que coincide con el habilitado de la Entidad, se evidencia que no está  cumpliendo a cabalidad con las responsabilidades establecidas en el artículo  2.2.17.7  del Decreto 1083 de 2015. _x000a_•En el reporte se aprecia que el rol de administrador de Entidades está asignado a un servidor público, del cual se evidencia que no está   cumpliendo a cabalidad las responsabilidades establecidas en el artículo  2.2.17.7  del Decreto 1083 de 2015_x000a_•De la Información reportada en el catálogo  Roles de usuarios activos, como se observa en la matriz, las cantidades no corresponden con los roles asignados, cargos de los servidores y contratistas activos, con lo cual se ratifica el incumplimiento señalado al artículo  2.2.17.7  del Decreto 1083 de 2015_x000a_•También se apreció inconsistencia en el número de identificación y      contratistas que no pertenecen a la DNBC_x000a__x000a_*Consulta de hojas de vida aprobadas de la entidad+G10_x000a_•Para los servidores públicos, en el campo “Fecha de Aprobación de la Hoja de Vida” 28 figuran con fecha 04/12/2021 y uno con fecha 20/03/2018, fechas que no corresponden con las de posesión de los servidores, con lo cual se evidencia que no se está  cumpliendo a cabalidad las responsabilidades establecidas en el artículo  2.2.17.7  del Decreto 1083 de 2015 _x000a_•De los 116 contratistas se observó que 38 no figuran en el catálogo, 32 que no registran Fecha de Aprobación de la Hoja de Vida y 39 que tienen la fecha que no corresponde al inicio del contrato de la vigencia 2021, con lo cual se evidencia que no se está  dando cumplimiento  a cabalidad las responsabilidades establecidas en el artículo  2.2.17.7  del Decreto 1083 de 2015_x000a_Datos personales de servidores públicos y contratistas por entidad_x000a_•De los 116 contratistas, se evidencio que al realizar el cruce por número de identificación 40 no figuran en el catálogo, por lo tanto la información es incompleta, con lo cual se evidencia que no están dando cumplimiento a cabalidad las responsabilidades establecidas en el artículo  2.2.17.7  del Decreto 1083 de 2015_x000a_•Así mismo, se presentan inconsistencias en la información que genera el reporte como es el caso de Contratistas que según los registros figuran como “Vinculados a cargo de planta”, como es el caso de Claudia Quintero Franklin y Julio Cesar García Triana, también se apreció que todos los contratistas figuran que “no tiene Contrato asignado en la entidad”, con lo cual se evidencia la falta de control por parte de quien tiene asignado el rol de Operador de Contratos. _x000a_*Contratos finalizados x fecregis y pendiente fin _x000a_Se observó que solo tiene un registro para la vigencia 2021 y que aún figura en estado activo – Carolina Escarraga, sin que se hubiese hecho el registro de los 115 contratistas restantes_x000a_*Educación formal de los servidores públicos vinculados y contratistas con contrato activo en la entidad: _x000a_De los 116 contratistas se observó que tan solo figura el registro de Carolina   Escarraga Trejos, con ello evidenciándose que 115 contratistas no reportan la información requerida, sin que esto haya sido evidenciado  por quien tiene asignado el rol  de administrador de entidades, con ello, estableciéndose el incumplimiento al artículo  2.2.17.7  del Decreto 1083 de 2015_x000a_       "/>
    <m/>
    <n v="1"/>
    <m/>
    <m/>
    <n v="1"/>
  </r>
  <r>
    <x v="11"/>
    <s v="CATALOGO REPORTES SIGEPII_x000a_*Actualización hoja de Vida contratistas:_x000a_Del catálogo del SIGEPII solo 24 contratistas actualizaron su hoja de vida en el sistema para la vigencia 2021, de los cuales 13 figuran en la base datos aportada por contratación (116 contratistas), es decir que: •Falta el registro de 103 contratistas por actualizar su hoja de vida, incumpliéndose con ello lo establecido en el numeral 3 del artículo 2.2.17.10 Formato de hoja de vida. Del Decreto 1083 de 2015 que establece “(…) Están obligados a diligenciar el formato único de hoja de vida, (…) .Los contratistas de prestación de servicios, previamente a la celebración del contrato” •En el catálogo del SIGEPII, se encontraron once (11) contratistas de los cuales no se evidencia  vínculo con la Entidad._x000a__x000a_*Contratos de prestación de servicios profesionales:_x000a_Verificado el reporte del SIGEPII “Contratos de prestación de servicios profesionales”, se observó  que solo registra un (1) contratista para la vigencia 2021, con lo cual se evidencia que no está  cumpliendo el artículo  2.2.17.7  del Decreto 1083 de 2015.•Asi mismo De los 22 contratistas del catálogo del SIGEPII, se encontraron cuatro (4) registros repetidos de los reportados por contratación y cinco (5) que no se evidencia  vínculo con la Entidad para el periodo objeto del seguimiento, dentro de los cuales también hay tres (3) que están repetidos_x000a__x000a_*Roles de usuarios activos: _x000a_•De los 116 contratistas de la base datos aportada por contratación se evidenció que 38 de los contratistas no tienen asignado el rol para acceder al sistema, con lo cual se evidencia que no está  cumpliendo el artículo  2.2.17.7  del Decreto 1083 de 2015 ._x000a_•Respecto del rol operador de contratos, único que coincide con el habilitado de la Entidad, se evidencia que no está  cumpliendo a cabalidad con las responsabilidades establecidas en el artículo  2.2.17.7  del Decreto 1083 de 2015. _x000a_•En el reporte se aprecia que el rol de administrador de Entidades está asignado a un servidor público, del cual se evidencia que no está   cumpliendo a cabalidad las responsabilidades establecidas en el artículo  2.2.17.7  del Decreto 1083 de 2015_x000a_•De la Información reportada en el catálogo  Roles de usuarios activos, como se observa en la matriz, las cantidades no corresponden con los roles asignados, cargos de los servidores y contratistas activos, con lo cual se ratifica el incumplimiento señalado al artículo  2.2.17.7  del Decreto 1083 de 2015_x000a_•También se apreció inconsistencia en el número de identificación y      contratistas que no pertenecen a la DNBC_x000a_*Consulta de hojas de vida aprobadas de la entidad_x000a_•Para los servidores públicos, en el campo “Fecha de Aprobación de la Hoja de Vida” 28 figuran con fecha 04/12/2021 y uno con fecha 20/03/2018, fechas que no corresponden con las de posesión de los servidores, con lo cual se evidencia que no se está  cumpliendo a cabalidad las responsabilidades establecidas en el artículo  2.2.17.7  del Decreto 1083 de 2015 _x000a_•De los 116 contratistas se observó que 38 no figuran en el catálogo, 32 que no registran Fecha de Aprobación de la Hoja de Vida y 39 que tienen la fecha que no corresponde al inicio del contrato de la vigencia 2021, con lo cual se evidencia que no se está  dando cumplimiento  a cabalidad las responsabilidades establecidas en el artículo  2.2.17.7  del Decreto 1083 de 2015_x000a_Datos personales de servidores públicos y contratistas por entidad_x000a_•De los 116 contratistas, se evidencio que al realizar el cruce por número de identificación 40 no figuran en el catálogo, por lo tanto la información es incompleta, con lo cual se evidencia que no están dando cumplimiento a cabalidad las responsabilidades establecidas en el artículo  2.2.17.7  del Decreto 1083 de 2015_x000a_•Así mismo, se presentan inconsistencias en la información que genera el reporte como es el caso de Contratistas que según los registros figuran como “Vinculados a cargo de planta”, como es el caso de Claudia Quintero Franklin y Julio Cesar García Triana, también se apreció que todos los contratistas figuran que “no tiene Contrato asignado en la entidad”, con lo cual se evidencia la falta de control por parte de quien tiene asignado el rol de Operador de Contratos. _x000a_*Contratos finalizados x fecregis y pendiente fin _x000a_Se observó que solo tiene un registro para la vigencia 2021 y que aún figura en estado activo – Carolina Escarraga, sin que se hubiese hecho el registro de los 115 contratistas restantes_x000a_*Educación formal de los servidores públicos vinculados y contratistas con contrato activo en la entidad: _x000a_De los 116 contratistas se observó que tan solo figura el registro de Carolina   Escarraga Trejos, con ello evidenciándose que 115 contratistas no reportan la información requerida, sin que esto haya sido evidenciado  por quien tiene asignado el rol  de administrador de entidades, con ello, estableciéndose el incumplimiento al artículo  2.2.17.7  del Decreto 1083 de 2015_x000a_       "/>
    <m/>
    <n v="2"/>
    <m/>
    <m/>
    <n v="2"/>
  </r>
  <r>
    <x v="12"/>
    <s v=" PQRSD vencidas_x0009__x000a_Se encontró que 78 PQRSD de las 601 radicadas en la DNBC, al revisar la base de datos del GAU y ORFEO, se vencieron sin que se les haya dado el correspondiente trámite, dentro del término legal ni por fuera de él, lo que evidencia debilidades en los controles de los servidores y/o contratistas responsables de dar respuesta; siendo el monitoreo   de GAU, para determinar el número de días, pasados del plazo legal con ello incumpliéndose  lo establecido en el Artículo 23 de la Constitución Política, los términos señalado en el artículo 14 de la Ley 1755 de 2015, el Numeral 5.7 del Procedimiento de Recepción, Distribución, Seguimiento y Salida de Peticiones, Quejas, Reclamos, Sugerencias y Denuncias"/>
    <m/>
    <n v="1"/>
    <m/>
    <m/>
    <n v="1"/>
  </r>
  <r>
    <x v="12"/>
    <s v="_x000a_“LINEAMIENTOS GENERALES PARA LA ATENCIÓN DE PETICIONES, QUEJAS, RECLAMOS, SUGERENCIAS Y DENUNCIAS” en el ítem Controles que establece: • “Oficina de Control Disciplinario Interno: Las entidades deben organizar una oficina, que se encargue de adelantar los procesos disciplinarios en contra de sus servidores públicos._x000a__x0009_Se evidenció que la Oficina de Control Interno Disciplinario no ha dado cumplimiento a lo establecido en la Guía Estrategias para la Construcción del PAAC en cuanto a “adelantar las investigaciones en caso de: (i) incumplimiento a la Respuesta de peticiones, quejas, sugerencias y reclamos en los términos contemplados en la ley y (ii) quejas contra los servidores públicos de la entidad.” Generadas durante el I semestre de 2022"/>
    <n v="1"/>
    <m/>
    <m/>
    <m/>
    <n v="1"/>
  </r>
  <r>
    <x v="12"/>
    <s v="Actividades del jefe_x000a_Funciones del jefe de la dependencia encargada de las PQRSD, determinadas en el Artículo 9 del Decreto 2232 de 1995 _x000a__x000a_- Coordinar actividades con el jefe de la unidad de control interno y con el jefe de la unidad de planeación, para el mejoramiento continuo de la gestión de la entidad. _x000a__x000a_- Coordinar actividades con los jefes de unidad de quejas y reclamos de la entidad superior y de las demás entidades del área a que pertenece la entidad para lograr eficiencia y eficacia del sistema _x000a_En seguimiento al verificar los aspectos relacionados no hay evidencia de coordinación de actividades con el jefe de la unidad, el de control interno y con el jefe de la unidad de planeación, que permita el mejoramiento de la gestión._x000a__x000a_Así mismo, no se tiene soporte de coordinación de actividades con los jefes de las demás unidades de quejas y reclamos del sector. _x000a_"/>
    <m/>
    <n v="2"/>
    <m/>
    <m/>
    <n v="2"/>
  </r>
  <r>
    <x v="12"/>
    <s v="Anexo 2 de la Resolución MinTIC 1519 del 2020 Estándares de publicación y divulgación información. 2.4.3 Atención y Servicios a la Ciudadanía. Formulario PQRSD_x000a_En seguimiento al link https://dnbc.gov.co/atencion-al-ciudadano/peticiones-quejas-reclamos-sugerencias-y-denuncias, se pudo verificar el formulario de PQRSD, al cual se puede acceder de forma autónoma e independiente; no obstante _x000a_ello, se establecieron debilidades en cuanto a condiciones técnicas como:  El sistema no genera un mensaje de confirmación de recibido indicando fecha y hora de recepción, no obstante _x000a__x000a_ si informar  el número de radicado; así mismo, el formulario no cuenta con la validación de datos que le permita al ciudadano visibilizar si existe errores en el diligenciamiento, o si le falta incluir alguna información, toda vez que este aviso de error debe ser visible y accesible para todos los usuarios; tampoco se observa el mensaje de falla en el sistema que indique el motivo y la opción con la que cuenta el usuario para hacer nuevamente su solicitud. _x000a__x000a_Así mismo, se debe facilitar al ciudadano las condiciones de acceso a la información, por lo cual la Entidad en el tema que nos ocupa debe publicar los procedimientos o lineamientos para la recepción, radicación, trámite y remisión de respuesta, mecanismos de consulta del estado de las PQRSD "/>
    <n v="2"/>
    <m/>
    <m/>
    <m/>
    <n v="2"/>
  </r>
  <r>
    <x v="12"/>
    <s v="Informe de que trata el artículo 54 de la Ley 190/95, el cual debe ser presentado con una periodicidad mínima trimestral, al jefe o director de la entidad, el cual debe dar cuenta de: 1.  Servicios sobre los que se presente el mayor número de quejas _x000a_y reclamos, y 2. Principales Recomendaciones sugeridas por los particulares que tengan por objeto mejorar el servicio que preste la entidad, racionalizar el empleo de los recursos disponibles y hacer más participativa la gestión pública(respecto de este último aspecto no se radicaron sugerencias en el semestre)._x000a__x000a_En revisión de los informes mensuales de las PQRSD, se pudo establecer que en el mes de abril no obstante referir en el acápite 6 Evolución de las PQRSD, se estableció que para ese mes no se registraron quejas ni denuncias, pero en el mismo informe, en el acápite 11. Temas de consulta reiterativa se toma el texto de todos los informes, se establece:  El 5.56% (4) de las peticiones son_x000a_ quejas por irregularidades en la actuación de diferentes Cuerpos de Bomberos, ante lo cual se les indica el conducto regular que trae la Resolución 1127 de 2018 “Por medio de la cual se modifican algunos artículos del Reglamento Administrativo, Operativo, Técnico y Académico de los Bomberos de Colombia, adoptado por la Resolución 661 de 2014”, el Decreto 953 de 1997 “Por el cual se dicta el Reglamento de Disciplina para el Personal de los Cuerpos de Bomberos” y la demás legislación a la que hubiere lugar, o quejas presentadas por los diferentes Cuerpos de Bomberos por el incumplimiento de las administraciones municipales en el giro de los recursos de sobretasa bomberil._x000a__x000a_Así mismo, en el informe de junio se informa que se recibieron 3 quejas, pero no se indica a que servicios hacen referencia, sino que se limitan en el informe, a citar el mismo párrafo de la Resolución 1127 de 2018, el cual se repite en todos los informes, sin especificar sobre qué servicio se presentan las quejas y a que dependencia hace referencia, lo cual va a permitir la toma de decisiones.   _x000a__x000a_Durante el I semestre de 2022, no se registra radicados de sugerencias "/>
    <m/>
    <n v="1"/>
    <m/>
    <m/>
    <n v="1"/>
  </r>
  <r>
    <x v="12"/>
    <s v="Informes de solicitudes de accesos a información_x000a_Artículo 2.1.1.6.2 del Decreto 1081 de 2015, por medio del cual se establece que los sujetos obligados deberán publicar los informes de todas las solicitudes, denuncias y los tiempos de respuestas  _x000a_Del ejercicio de Control Interno de discriminar por áreas las solicitudes asignadas, se observan inexactitudes en la información, toda vez que se relaciona que la Dirección tuvo un total de 72 radicados, pero es que se le están sumando 45 radicados que por estructura no le corresponden ya que CITEL, no hace parte de ella._x000a__x000a_Así mismo, Comunicaciones también aparece en la relación de la Subdirección Administrativa y Financiera y en la Dirección General; e Infraestructura Nacional de Bomberos también se relaciona en la Subdirección Administrativa y Financiera y en la Subdirección Estratégica y de Coordinación Bomberil; con ello, generando incertidumbre en la información de las estadísticas presentadas en el informe."/>
    <m/>
    <n v="1"/>
    <m/>
    <m/>
    <n v="1"/>
  </r>
  <r>
    <x v="12"/>
    <s v="Ley 1721 de 2014 Artículo 26. Respuesta a solicitud de acceso a información. Es aquel acto escrito mediante el cual, de forma oportuna, veraz, completa, motivada y actualizada, todo sujeto obligado responde materialmente a cualquier persona que presente una solicitud de acceso a información pública. Su respuesta se dará en los términos establecidos. _x000a_  _x000a_La respuesta a la solicitud deberá ser gratuita o sujeta a un costo que no supere el valor de la reproducción y envío de la misma al solicitante. Se preferirá, cuando sea posible, según los sujetos pasivo y activo, la respuesta por vía electrónica, con el consentimiento del solicitante. _x000a_En los radicados:    20221140123852* 20221140126582* 20221140148462* y 20221140150942, la Entidad deja constancia que el trámite a la solicitud fue a través de comunicación telefónica, de la cual además no se dejó constancia, siendo este incumplimiento otro motivo por el cual en el presente seguimiento no se pueda hacer seguimiento a la respuesta   _x000a_"/>
    <m/>
    <n v="1"/>
    <m/>
    <m/>
    <n v="1"/>
  </r>
  <r>
    <x v="12"/>
    <s v="Radicación respuesta en el aplicativo ORFEO, Numeral 8 del Procedimiento de recepción, distribución, seguimiento y salida de PQRSD_x0009__x000a_En  los radicados: 20221140123872*20221140125432*20221000126742*20221140127522*20221140128212*20221140128372*20221140128602*20229000128932*20221140129192*20221140129912*20221140129962*20221140130592*20229000130612*20221140130752*20221140130892*20221000131532*20221000132232*20221140132972*20221140133662*20221140134732*20221140137652*20221140139462*20221140140342*20221140140502*20221140142212*20221140143112*20221140148072*20221140150132*20221140150832*20221140151382*20221140151692*20221140151722*20221140152712*20221140154142*20221140154402_x000a_20221140154652*20221140154662*20221140155682*20221140157302*20221140159032_x000a_20221140159522; no se dejó evidencia de imagen de respuesta para determinar si hubo una pronta resolución, y si esta fue completa y de fondo, ya que en algunos casos se pudo determinar que los funcionarios encargados remiten la respuesta desde su correo, en otros sacan un radicado de salida, pero no se deja evidencia de imagen de respuesta, ni constancia de entrega al interesado, no se cierra la PQRSD y ni se procede a su archivo físico y digital._x000a__x000a_"/>
    <m/>
    <m/>
    <m/>
    <n v="1"/>
    <n v="1"/>
  </r>
  <r>
    <x v="12"/>
    <s v="Términos para resolver las distintas modalidades de peticiones. Parágrafo Artículo 14 de la Ley 1755 de 2015_x000a__x000a_“Cuando excepcionalmente no fuere posible resolver la petición en los plazos aquí señalados, la autoridad debe informar esta circunstancia al interesado, antes del vencimiento del término señalado en la ley expresando los motivos de la demora y señalando a la vez el plazo razonable en que se resolverá o dará respuesta, que no podrá exceder del doble del inicialmente previsto”"/>
    <m/>
    <n v="1"/>
    <m/>
    <m/>
    <n v="1"/>
  </r>
  <r>
    <x v="12"/>
    <s v="Una vez radicada la respuesta en el aplicativo ORFEO,  la  misma,  debe  ser  firmada  por  el responsable  del  proceso  según  corresponda, en  esa  medida  el  responsable  de  firmar  la respuesta  deberá  revisar  la  consistencia  de  la información que se entrega al usuario.El responsable de firmar deberá percatarse que el  documento  cuente  con  el  visto  bueno  de quien proyecta y de quien revisa; para esto, el documento deberá contener en letra legible al finalizar  el  documento  el  nombre  de  quien proyectó, de quien revisóy de quien finalmente aprobó._x0009_En los radicados:    20221140123852* En los radicados:_x000a_221140125232*20221140134572*20221140146582*20229000127002*2022100012702220221140127952*20221140128092*20221140133992*20221140134872*2022114013540220221140135542*20221140140472*20221140152092*20221140156252*20221140151812, se encontraron documentos de respuesta sin firma y sin evidencia de envió, lo cual genera incertidumbre de si efectivamente el peticionario recibió pronta respuesta. _x000a_"/>
    <m/>
    <n v="1"/>
    <m/>
    <m/>
    <n v="1"/>
  </r>
  <r>
    <x v="13"/>
    <s v="La Entidad no cuenta a la fecha, con una sección particular identificada con el nombre  de &quot;Transparencia y acceso a la información pública” en la página principal de su sitio web oficial, ya que para acceder a ella debemos entrar al menú Atención al ciudadano e  igualmente a la fecha no cuenta con el footer o pie de página GOV.CO, ni con los nuevos menús Atención y Servicios  a la Ciudadanía y Participa, de que trata el Anexo 2 de la Resolución 1519 de 2020, los cuales tenían plazo para su implementación hasta el 31 de Marzo de 2021, con ello incumpliéndose lo establecido en el Articulo 2.1.1.2.14.  del Decreto 1081 2015"/>
    <n v="2"/>
    <n v="1"/>
    <m/>
    <m/>
    <n v="3"/>
  </r>
  <r>
    <x v="13"/>
    <s v="La política de seguridad y privacidad de la información, expedida en agosto de 2019, no se  ajusta a los dispuesto en el Anexo 3 de la Resolución MinTIC de  2020 a las condiciones mínimas técnicas y de seguridad digital, allí establecida."/>
    <m/>
    <n v="1"/>
    <m/>
    <m/>
    <n v="1"/>
  </r>
  <r>
    <x v="13"/>
    <s v="No se encuentra ajustado el espacio normativa a lo estipulado en el Anexo 2 de la Resolución 1519 de 2020, no obstante el plazo hasta el 31 de marzo de 2021; toda vez, que debe haber un primer grupo de la    normativa de la entidad o autoridad, luego con un numeral 2.1.1 Leyes de acuerdo con las que  apliquen a la DNBC; 2.1.2 Decreto Único Reglamentario; 2.1.3 Normativa aplicable: decretos, resoluciones, circulares, directivas presidenciales, actos administrativos, autos o fallos judiciales 2.1.4 Vínculo al Diario o Gaceta Oficial y 2.1.5 Políticas, lineamientos y manuales 2.1.6 Agenda Regulatoria. 2.2 Búsqueda de normas, 2.2.1 Sistema Único de Información Normativa-SUIN; 2.2.2Sistema de búsqueda de normas; 2.3 Proyecto de normas para comentario, con ello inobservándose lo establecido para este espacio De acuerdo a lo estipulado en el Anexo 2 de la Resolución 1519, a la fecha se debía tener en el No.4 de la página web la Sección Planeación, Presupuesto e Informes, dentro del menú Transparencia y acceso a la información pública   con asuntos presupuestales y de planeación, control interno, auditoria e informes de la Entidad, para lo cual se tenía plazo hasta el 31 de marzo de 2021"/>
    <m/>
    <n v="2"/>
    <m/>
    <m/>
    <n v="2"/>
  </r>
  <r>
    <x v="13"/>
    <s v="No se observa en la sección de datos abiertos la publicación total de la información y con los requisitos mínimos que solicita el Anexo 4 de la Resolución 1519 del 2020 de las MinTIC  donde se ubique el Índice de información pública reservada y clasificada con fecha de levantamiento de la reserva, el registro de activos de información,  el esquema de publicación de la información,  el programa de gestión documental,  las tablas de retención documental y el acto administrativo sobre costos de reproducción de información pública"/>
    <m/>
    <m/>
    <m/>
    <n v="1"/>
    <n v="1"/>
  </r>
  <r>
    <x v="13"/>
    <s v="Respecto de la información que trata el Artículo 2.1.1.2.1.4 del Decreto 1081 del 2015, en el link  https://dnbc.gov.co/procedimientos-direccion-nacional-de-bomberos, no se encuentran publicados los procesos y procedimientos de la Entidad, que se siguen para tomar decisiones en las diferentes áreas; al igual que en el link:  https://dnbc.gov.co/direccion-nacional/informacion-institucional/directorio-de-funcionarios, no se encuentra publicado el directorio de funcionarios que incluya el cargo, direcciones de correo electrónico y teléfono del despacho de los empleados y funcionarios y las escalas salariales, con ello inobservándose lo estipulado en el precepto indicado.  "/>
    <n v="1"/>
    <n v="1"/>
    <m/>
    <m/>
    <n v="2"/>
  </r>
  <r>
    <x v="14"/>
    <s v="De conformidad con la revisión realizada, se evidenció que en los contratos 151, 152, 153, 154 y 166 se designó como supervisor a un contratista, incumpliendo lo establecido en la Circular 06 de 2020 Información Específica recomendación 4.4 “Verificar que se haya designado un supervisor o un interventor idóneo, para ejercer las labores de seguimiento y control de lo pactado de forma diligente y oportuna.”_x000a__x000a_Asimismo, incumple el  artículo 83 de la Ley 1474 de 2011, que señala  “La supervisión consistirá en el seguimiento técnico, administrativo, financiero, contable, y jurídico que sobre el cumplimiento del objeto del contrato, es ejercida por la misma entidad estatal cuando no requieren conocimientos especializados”, al igual que lo establecido en la Guía de Supervisión e interventoría generada por Colombia Compra Eficiente  Literal III Literal que dice “ El supervisor de los contratos siempre debe ser un funcionario de la Entidad Estatal._x000a_"/>
    <n v="1"/>
    <m/>
    <m/>
    <m/>
    <n v="1"/>
  </r>
  <r>
    <x v="14"/>
    <s v="Dentro de la revisión realizada no se encontró publicación ni en Secop ni en página web de los informes de monitoreo presupuestal de los contratos 151, 152, 153,154 y 166._x000a_Por lo cual se evidencia incumplimiento en la Circular Conjunta 100-008-2020 en lo relacionado en el numeral 4 – “Realice periódicamente y circule los informes de monitoreo presupuestal de los contratos y de las personas beneficiadas”._x000a_"/>
    <m/>
    <n v="1"/>
    <m/>
    <m/>
    <n v="1"/>
  </r>
  <r>
    <x v="14"/>
    <s v="Dentro de la revisión realizada se evidenció lo siguiente: _x000a__x000a_Nro. Contrato/Modalidad: Nro. 137/2022 LICITACION PUBLICA 001: La resolución de adjudicación No. 219 de 2022, establece en los considerandos, que se realizaron las adendas No.1 y No. 2, pero no se observan las mismas en documento escrito, en la carpeta física o publicada en SECOP II._x000a__x000a_Nro. Contrato/Modalidad: Nro. 142/2022 SIE-005-2022 SUBASTA INVERSA: En SECOP esta publicada la adenda No.1 y la Adenda No. 3, no obstante, no se observa publicada la No.2 y tampoco se encuentra dentro del expediente físico suministrado por el Proceso de Gestión Contractual._x000a__x000a_Nro. Contrato/Modalidad: Nro. 250/2022 SIE-010-2022 SUBASTA INVERSA: En SECOP esta publicada la adenda No.1 no obstante, no se observa firma ni responsable de la elaboración y tampoco se encuentra dentro del expediente físico suministrado por el Proceso de Gestión Contractual._x000a__x000a_Por lo anterior, se genera inobservancia al artículo 2.2.1.1.2.2.1 del Decreto 1082 de 2015 el cual señala “Modificación de los pliegos de condiciones. La Entidad Estatal puede modificar los pliegos de condiciones a través de Adendas expedidas antes del vencimiento del plazo para presentar ofertas. (…) La Entidad Estatal debe publicar las Adendas en los días hábiles, entre las 7:00 a. m. y las 7:00 p. m., a más tardar el día hábil anterior al vencimiento del plazo para presentar ofertas a la hora fijada para tal presentación, salvo en la licitación pública pues de conformidad con la ley la publicación debe hacerse con tres (3) días de anticipación.”._x000a_"/>
    <m/>
    <n v="1"/>
    <m/>
    <m/>
    <n v="1"/>
  </r>
  <r>
    <x v="14"/>
    <s v="Dentro de la revisión realizada se evidenció que en la contratación directa 1, contratos 143, 71, 78, 66, 75, 101 y 247 de 2022; Órdenes de Compra 93780 y 98923 de 2022 y Contratos 187 y 160 de 2022, presentan falencias con relación a la supervisión técnica, administrativa y financiera por parte del supervisor; por cuanto:_x000a__x000a_Contratación directa 1: No contiene en la carpeta física ni en SECOP II, el acta de entrega ni tampoco la liquidación del contrato._x000a__x000a_Contrato 143/2022: No contienen informes de seguimiento o cualquier documento que denote seguimiento al cumplimiento de los fines del contrato y estado de los bienes, publicado en SECOP II o en la carpeta física suministrada por el proceso contractual._x000a__x000a_Contrato 71/2022: En todos los informes de actividades mensuales y de supervisión, se le realizo seguimiento a la ejecución de las obligaciones generales y no a las específicas. Por otro lado, el informe final, si contempló las obligaciones específicas y el supervisor Charles Benavides certifico su cumplimiento al 100%, no guardando coherencia con los informes mensuales. De acuerdo a la información entregada en la carpeta física, no se observa el cumplimiento de los productos u obligaciones del contrato._x000a__x000a_Contrato 78/2022: No contiene el cargue de los documentos para pago tales como Informes de Actividades e informe de Supervisión, en ninguno de los pagos._x000a__x000a_Contrato 66/2022: No se observa el cumplimiento de las 29 actividades específicas del contratista. Es decir, no se evidencia el cumplimiento de todas las actividades. Si bien es cierto que no es obligatorio cumplir todas las actividades todos los meses, si deben cumplirse en su totalidad al final del contrato, toda vez que esas obligaciones o actividades, responden a unas necesidades previamente identificadas que buscaban solventarse con la prestación del servicio por parte del contratista. Así mismo, estos informes, de supervisión, facturas y pagos deben publicarse en la plataforma SECOP II._x000a__x000a_Contrato 75/2022: Contratación Directa/ Prestación de Servicios persona Jurídica: no contiene en el SECOP, los informes de supervisión._x000a__x000a_Contrato 101/2022: No contiene Pagos, ni soportes ni los informes de supervisión en el SECOP._x000a__x000a_Contrato 247/2022: No contiene Pagos, ni soportes ni los informes de supervisión en el SECOP._x000a__x000a_Orden de Compran 93780/2022: Dentro de los estudios previos se establece 05 días hábiles para entrega y vigencia de 365 días, en SECOP II tienen como fecha de vencimiento el 03/08/2022, no obstante, no se verifica entrega a satisfacción o informe supervisión. De igual forma, No contiene, en la carpeta física o en SECOP II, informe de Supervisión o documento que verifique la correcta ejecución o cumplimiento del mismo._x000a__x000a_Orden de Compra 98923/2022: No contiene informe de Supervisión, aunque fue designado por el Director._x000a__x000a_Contratos 187/2020 y 160/2020:  No contienen en la plataforma SECOP, los informes de actividades” (y de supervisión) mensuales y ni informe final donde se contemplaron las obligaciones específicas del contratista y el cumplimiento de las mismas._x000a__x000a_Por lo anterior, se evidencia incumplimiento en el artículo 4° de la Ley 80 de 1993; Artículo 84 de la ley 1474 de 2011; Manual de Contratación Capitulo 5° Supervisión y/o Interventoría de la Entidad y la Guía para el ejercicio de las funciones de supervisión e interventoría de los contratos suscritos por las Entidades Estatales de Colombia Compra Eficiente, que tratan de las “FACULTADES Y DEBERES DE LOS SUPERVISORES Y LOS INTERVENTORES. La supervisión e interventoría contractual implica el seguimiento al ejercicio del cumplimiento obligacional por la entidad contratante sobre las obligaciones a cargo del contratista”._x000a_"/>
    <m/>
    <n v="1"/>
    <m/>
    <m/>
    <n v="1"/>
  </r>
  <r>
    <x v="14"/>
    <s v="Dentro de la revisión realizada se observa que el contrato 153 aparece identificado en el Secop II como 152._x000a__x000a_Lo anterior incumple con la Circular Conjunta 100-008-2020 en lo relacionado en el numeral 2 –que indica: “Es importante y obligatorio cumplir el principio de publicidad de la gestión contractual en los sistemas electrónicos (SECOP I y SECOP II, conforme con las Circulares 1 y 2 de 2019 y 3 de 2020 de la Agencia Nacional -COLOMBIA COMPRA EFICIENTE- para respetar el cumplimiento de los requisitos legales de cada acuerdo de voluntades y fortalecer el control social a la Administración, independientemente de la urgencia manifiesta declarada”._x000a_"/>
    <m/>
    <n v="1"/>
    <m/>
    <m/>
    <n v="1"/>
  </r>
  <r>
    <x v="14"/>
    <s v="Dentro de la revisión realizada, el equipo auditor evidenció que en los contratos 154 y 166 no se realizó la verificación de la capacidad del futuro contratistas, y en los contratos 151 y 153 no se determinaron los requisitos habilitantes al igual que en la justificación técnica no se establecieron las condiciones jurídicas, técnicas y económicas a presentar, generando incumplimiento en establecido en la Guía de Transparencia Contratación Pandemia XI Recomendaciones literal ii) - Verificación de la oferta, que indica  “Aun cuando la contratación directa o la sujeta al derecho privado no exige la existencia de una pluralidad de oferentes, las Entidades Estatales deben verificar, previo a la celebración del contrato, I) la capacidad del futuro contratista para satisfacer la necesidad, para lo cual pueden acudir a la información consignada en el SECOP -para conocer los contratos ejecutados”, (…)"/>
    <m/>
    <n v="1"/>
    <m/>
    <m/>
    <n v="1"/>
  </r>
  <r>
    <x v="14"/>
    <s v="Dentro de la revisión realizada, en los soportes documentales de los contratos 151, 152, 153, 154 y 166 no se evidencian informes que den cuenta del análisis que fundamenten la urgencia manifiesta._x000a__x000a_Por lo anterior, se incumplió lo establecido en la Circular 06 de 2020 Especifica numeral 5 que señala “Elaborar un informe sobre la actuación surtida, que evidencie todas las circunstancias, conceptos o análisis que fundamentaron la declaratoria de la urgencia”."/>
    <m/>
    <m/>
    <m/>
    <n v="1"/>
    <n v="1"/>
  </r>
  <r>
    <x v="14"/>
    <s v="Dentro de la revisión realizada, se evidenció que en el contrato No 83 a nombre de Alejandro Moreno Gallego por valor de $100.000.000, con acta de inicio del 05 de mayo de 2022, se realizó por parte de la entidad la liquidación de Terminación Unilateral (que se encuentra sin firmas); sin embargo, dentro del acto administrativo que la declaró, no se establece la debida motivación en cuál de los cuatro (4) eventos aplicaría para darse por terminada Unilateralmente, generando incumplimiento en lo establecido en el artículo 17 de la Ley 80 de 1993, que dice “De la terminación unilateral. La entidad en acto administrativo debidamente motivado dispondrá la terminación anticipada del contrato en los siguientes eventos:1. Cuando las exigencias del servicio público lo requieran (…)2. Por muerte o incapacidad física permanente del contratista (…) 3.Por interdicción judicial o declaración de quiebra del contratista. 4.Por cesación de pagos (…)”_x000a__x000a_Ahora, bien no se evidencia informe de supervisión que dé cuenta del posible incumplimiento por parte del contratista o el debido proceso en caso de la presentarse la respectiva declaratoria, ocasionando incumplimiento en lo establecido en el artículo 84 de la Ley 1474 de 2011 – “Facultades y deberes de los supervisores y los interventores.”_x000a_"/>
    <m/>
    <n v="1"/>
    <m/>
    <m/>
    <n v="1"/>
  </r>
  <r>
    <x v="14"/>
    <s v="Dentro de la revisión realizada, se observa que el estudio de mercado del contrato No 137 no fue aportado para su revisión, y los contratos 136, 142 y 250 no poseen firmas._x000a__x000a_Lo anterior, genera incumplimiento en lo estipulado en el artículo 2.2.1.1.1.6.1. del Decreto 1082 de 2015 el cual señala “La Entidad Estatal debe hacer, durante la etapa de planeación, el análisis necesario para conocer el sector relativo al objeto del Proceso de Contratación desde la perspectiva legal, comercial, financiera, organizacional, técnica, y de análisis de Riesgo. La Entidad Estatal debe dejar constancia de este análisis en los Documentos del Proceso.”._x000a__x000a_De igual forma, se desatiende el artículo 57 del Código de Procedimiento Administrativo y de lo Contencioso Administrativo que establece que “Acto administrativo electrónico. Las autoridades, en el ejercicio de sus funciones, podrán emitir válidamente actos administrativos por medios electrónicos siempre y cuando se asegure su autenticidad, integridad y disponibilidad de acuerdo con la ley.”, _x000a_"/>
    <m/>
    <n v="1"/>
    <m/>
    <m/>
    <n v="1"/>
  </r>
  <r>
    <x v="14"/>
    <s v="Dentro de la revisión realizada, se observa que los contratos 151,152,153,154 y 166 fueron remitidos extemporáneamente a la Contraloría General de la República._x000a__x000a_Lo anterior, evidencia incumplimiento en la Circular 06 de 2020 en lo relacionado Información Específica que trata de: “La información deberá ser entregada por las entidades públicas correspondientes en el formato que se adjunta para el efecto, en un plazo no mayor a 3 días hábiles contados a partir de la expedición de la presente Circular al correo electrónico: “Seguimientocoronavirus@contraloria.gov.co, lo anterior”."/>
    <n v="1"/>
    <m/>
    <m/>
    <m/>
    <n v="1"/>
  </r>
  <r>
    <x v="14"/>
    <s v="El equipo auditor evidenció que no se dio cumplimiento a las clausulas establecidas en los contratos 01, convenio de asociación 098, Contrato 249 y 66 de 2022, con relación a la forma de Pago y/o obligaciones del contratista, por cuanto:_x000a__x000a_Contrato/Modalidad Nro. 1. Contratación Directa/ Contrato Arrendamiento_x000a__x000a_La cláusula Sexta del contrato señala las  Obligaciones del Contratista-Arrendador y el Numeral 3) establece la obligación de “remitir al supervisor, la factura original o cuenta de cobro mensual del canon de arrendamiento, y en la cláusula Decima Primera- Supervisión Literal D) indica la obligación de “expedir el recibido a satisfacción, para el pago del canon de arrendamiento”; y en la carpeta física ni en SECOP II, se evidencian las facturas o cuentas de cobro para realizar la aprobación del pago; así como tampoco se evidencia en la carpeta física ni en SECOP II, los recibos a satisfacción para realizar el pago de las facturas o cuentas de cobro del canon de arrendamiento._x000a__x000a__x000a_Contrato/Modalidad Nro. 98/2022 Convenio de Asociación _x000a__x000a_La cláusula 4 del convenio de asociación 98 de 2022 a nombre de BENEMERITO CUERPO DE BOMBEROS VOLUNTARIOS DE CALI, que trata de la forma de desembolso; dice  “Todo pago se hará previa presentación de la correspondiente factura o cuenta de cobro, con el informe de ejecución y recibo a satisfacción por parte del supervisor, quien deberá verificar el cumplimiento en el pago de los aportes a seguridad integral”;  pero en ninguno de los pagos, facturas, recibo a satisfacción, certificación de cumplimiento expedida por el supervisor ni está cargada y aprobada en SECOP II. De igual forma, en el expediente físico no se evidencia que exista algún documento o trazabilidad para los pagos 3 y 4, de acuerdo a lo establecido en la cláusula mencionada._x000a__x000a_Contrato/Modalidad Nro. 249/2022 – MC-001-2022 MINIMA CUANTIA_x000a__x000a_El contrato 249 de 2022 nombre de OCUPASALUD SAS no contiene en SECOP II ni en la carpeta física, conforme lo enuncia el contrato en la Forma de Pago “certificación de cumplimiento a satisfacción de obligaciones (…) b) Certificación actual del pago de aportes parafiscales (…); nota 2: (…) cuenta de cobro (…), la certificación de recibo a satisfacción, radicación de factura y pago de aportes parafiscales y patronales, _x000a__x000a__x000a_Contrato/Modalidad No 66 de 2022. Contratación Directa/ Prestación de Servicios persona Jurídica._x000a__x000a_En el contrato 66 de 2022, se evidencia incumplimiento al numeral 4.5 Forma de Pago del estudio Previo el cual establece “La Dirección Nacional de Bomberos pagará al contratista a) Doce (12) pagos hasta por la suma de Once Millones seiscientos mil pesos MTCE”. Debido a que el pago No 05 fue rechazado y no evidenció el cargue nuevamente el SECOP II pero si se realizó el respectivo pago._x000a_"/>
    <m/>
    <n v="1"/>
    <m/>
    <m/>
    <n v="1"/>
  </r>
  <r>
    <x v="14"/>
    <s v="En el contrato 151 los análisis de precios (se encuentran sin firma) y las cotizaciones presentadas contienen un valor más alto al del instrumento de agregación de demanda emergencia COVID-19. _x000a__x000a_De igual forma, A Folio 156 se evidencia impresión del desinfectante KLINOL por 5 litros a $42,300; sin embargo, el análisis de precios efectuado, aunque contempla este pantallazo en el mismo, no hace referencia al análisis de su precio, aunque es mucho más económico, ya que el que se adquirió es por 2 litros y su costo es de $42,300, es decir menos cantidad y al mismo costo. Asimismo, en el Análisis de precios no se indicó por qué este proceso no fue adquirido por el Instrumento de Demanda Emergencia. No se encontró análisis de precios._x000a__x000a_Por lo anterior, se evidencia incumplimiento en la Circular Conjunta 100-008-2020 en lo relacionado al numeral 2 – que establece “Verificar que los precios de los bienes estén dentro de los precios del mercado”._x000a_"/>
    <m/>
    <n v="1"/>
    <m/>
    <m/>
    <n v="1"/>
  </r>
  <r>
    <x v="14"/>
    <s v="En el contrato 187 de 2020 no se observa la constancia de idoneidad y experiencia requerida. _x000a_Lo que genera incumplimiento a lo establecido en el artículo 2.2.1.2.1.4.9 del Decreto 1082 de 2015, el cual señala “(…) siempre y cuando la Entidad Estatal verifique la idoneidad o experiencia requerida y relacionada con el área de que se trate. En este caso, no es necesario que la Entidad Estatal haya obtenido previamente varias ofertas, de lo cual el ordenador del gasto debe dejar constancia escrita.(…)”_x000a_"/>
    <m/>
    <n v="1"/>
    <m/>
    <m/>
    <n v="1"/>
  </r>
  <r>
    <x v="14"/>
    <s v="En el contrato 75 de 2022. Contratación Directa/ Prestación de Servicios persona Jurídica: La fecha de Inicio evidenciada en la Carpeta Física, consta de fecha 10 de febrero de 2022, sin embargo, la fecha de Inicio del contrato en el SECOP es del 04 de marzo de 2022._x000a__x000a_En la Orden de compra 88227 de 2022 Dentro del estudio previo se establecen 15 días para la ejecución de la orden de Compra, no obstante, en el informe de supervisión señala como fecha de terminación el 31/12/2002 y en SECOP II aparece fecha de vencimiento el 04/04/2023 y el recibo a satisfacción figura del 01 de julio de 2022._x000a__x000a_De lo anterior, se evidencia incumplimiento al artículo 2.2.1.1.2.3.1. del Decreto 1082 de 2015 el cual señala “De los requisitos de perfeccionamiento, ejecución y pago. En el Cronograma, la Entidad Estatal debe señalar el plazo para la celebración del contrato, para el registro presupuestal, la publicación en el SECOP y para el cumplimiento de los requisitos establecidos en el pliego de condiciones para el perfeccionamiento, la ejecución y el pago del contrato.”."/>
    <m/>
    <n v="1"/>
    <m/>
    <m/>
    <n v="1"/>
  </r>
  <r>
    <x v="14"/>
    <s v="En el contrato 98 de 2022 en el expediente físico ni el SECOP II se encuentra la designación del supervisor._x000a__x000a_En el contrato No 254 no se evidencia en el Secop II la publicación de la designación del supervisor y el documento que se encuentra en el expediente físico se designó como supervisor a un contratista._x000a__x000a_Lo que genera incumplimiento a lo establecido en el artículo 83 de la Ley 1474 de 2011 el cual señala “Supervisión e interventoría contractual. Con el fin de proteger la moralidad administrativa, de prevenir la ocurrencia de actos de corrupción y de tutelar la transparencia de la actividad contractual, las entidades públicas están obligadas a vigilar permanentemente la correcta ejecución del objeto contratado a través de un supervisor o un interventor, según corresponda. (…). _x000a__x000a_Asimismo, se está incumpliendo lo indicado en la Guía para el Ejercicio de las Funciones de Supervisión e Interventoría, emitida por Colombia Compra Eficiente Literal III literal A, que señala “El supervisor de los contratos siempre debe ser un funcionario de la Entidad Estatal._x000a_"/>
    <m/>
    <n v="1"/>
    <m/>
    <m/>
    <n v="1"/>
  </r>
  <r>
    <x v="14"/>
    <s v="En el contrato No 247 no se evidenció el certificado de exclusividad para ventas, distribución, administración de garantías, servicios post-venta, mantenimiento y suministro de piezas de repuesto para los productos de combate contra incendios WATERAX INC._x000a__x000a_Lo anterior genera incumplimiento al numeral 11 de los Estudios Previos, el cual señala la “Justificación de los factores de selección…certificado de Exclusividad del fabricante de los bienes, acompañado del certificado de existencia y representación legal de la sociedad extranjera, debidamente apostillados y con su respectiva traducción oficial.”._x000a_"/>
    <m/>
    <n v="1"/>
    <m/>
    <m/>
    <n v="1"/>
  </r>
  <r>
    <x v="14"/>
    <s v="En el Contrato/Modalidad: No 78 de 2022. Contratación Directa/ Prestación de Servicios persona Natural, a nombre de Miguel Ángel Acero, No se dio cumplimiento a lo estipulado en el numeral 4.4 del estudio previo el cual establece “El valor del contrato será hasta por la suma $54.000.000 incluido IVA y demás costos directos e indirectos”; por cuanto, en el SECOP II se estableció el valor del contrato por la suma de $46.800.000, observándose una reducción sin que se evidencie ningún documento soporte que justifique la modificación._x000a_"/>
    <m/>
    <n v="1"/>
    <m/>
    <m/>
    <n v="1"/>
  </r>
  <r>
    <x v="14"/>
    <s v="En el Contrato/Modalidad: Nro. 71 de 2022. Contratación Directa/ Prestación de Servicios persona Natural, el certificado de delitos sexuales se encontraba vencido a la fecha de la contratación, incumpliendo lo estipulado en el artículo 4 de la Ley 1918 de 2018 el cual señala “Deber de verificación. Es deber de las entidades públicas o privadas, de acuerdo a lo reglamentado por el Gobierno Nacional, verificar, previa autorización del aspirante, que este no se encuentra inscrito en el registro de inhabilidades por delitos sexuales cometidos contra personas menores edad, en el desarrollo de los procesos de selección de personal para el desempeño de cargos, oficios, profesiones que involucren una relación directa y habitual con menores previamente definidos por el Instituto Colombiano de Bienestar Familiar._x000a_Dicha verificación, deberá actualizarse cada cuatro meses después del inicio de la relación contractual, laboral o reglamentaria. (…)”._x000a_"/>
    <m/>
    <n v="1"/>
    <m/>
    <m/>
    <n v="1"/>
  </r>
  <r>
    <x v="14"/>
    <s v="En el ejercicio de auditoría se evidenció que el riesgo de gestión: “Posibilidad de afectación económica por sanciones disciplinarias ante el incumplimiento a la Ley de Transparencia y normatividad relacionada debido al cargue inoportuno de la información en el SECOP II”, se materializó, debido a que los documentos de la muestra tomada de 31 contratos no fueron cargados o fueron cargados extemporáneamente, desatendiendo lo enunciado en el literal a) del numeral 5.1.2. del  Manual de Gestión del Riesgo de la DNBC, que establece que el Equipo Gerencial o Líderes de Proceso deben “Identificar y valorar los riesgos que pueden afectar el logro de los objetivos institucionales, así como, definir y diseñar los controles a dichos riesgos, evitando la materialización de riesgos.” De igual forma, el Manual Operativo del Modelo Integrado de Planeación y Gestión señala que le corresponde a la Primera línea de defensa le corresponde “La identificación de riesgos y el establecimiento de controles, así como su seguimiento, acorde con el diseño de dichos controles, evitando la materialización de los riesgos”."/>
    <m/>
    <n v="1"/>
    <m/>
    <m/>
    <n v="1"/>
  </r>
  <r>
    <x v="14"/>
    <s v="En el expediente físico ni publicado en SECOP II del contrato No 137 se evidencia comunicación o documento de designación del Comité evaluador._x000a__x000a_Por lo cual, se presenta incumplimiento en el artículo 2.2.1.1.2.2.3. del Decreto 1082 de 2015, el cual establece “Comité evaluador. La Entidad Estatal puede designar un comité evaluador conformado por servidores públicos o por particulares contratados para el efecto para evaluar las ofertas y las manifestaciones de interés para cada Proceso de Contratación por licitación, selección abreviada y concurso de méritos (…)._x000a_"/>
    <m/>
    <n v="1"/>
    <m/>
    <m/>
    <n v="1"/>
  </r>
  <r>
    <x v="14"/>
    <s v="En la revisión realizada se evidenció que los contratos 151, 152, 153, 154 y 166 no se están contemplados en el PAA de la DNBC._x000a__x000a_Por lo anterior se incumplió el artículo 2.2.1.1.1.4.1. Plan Anual de Adquisiciones del Decreto 1082 de 2015, que establece que “Las entidades estatales deben elaborar un Plan Anual de Adquisiciones, el cual debe contener la lista de bienes, obras y servicios que pretenden adquirir durante el año (…). _x000a_"/>
    <m/>
    <n v="1"/>
    <m/>
    <m/>
    <n v="1"/>
  </r>
  <r>
    <x v="14"/>
    <s v="En la revisión realizada, no se evidenciaron los parámetros de referencia de histórico de precios, lista de precios u otro documento que permita generar el análisis del mercado, en los contratos 166, 152, 151, 153 y 154 de 2020._x000a__x000a_Por lo cual se genera incumplimiento en lo establecido en la Guía de Transparencia Contratación Pandemia XI Recomendaciones literal iii) – “Adquisición a precios justos y razonables. En coyunturas como las actuales es común la intención de querer tomar ventajas a través de la especulación con los precios de insumos o bienes requeridos para conjurar o mitigar la situación excepcional (…)”._x000a_"/>
    <m/>
    <n v="1"/>
    <m/>
    <m/>
    <n v="1"/>
  </r>
  <r>
    <x v="14"/>
    <s v="En los contratos 151 y 153 no se encuentran los análisis del sector económico y en el contrato 152, 154 y 166, la justificación técnica de la entidad no contiene un análisis adecuado, racional, idóneo, mesurado, ponderado y razonable de los bienes y servicios a contratar que establezcan la necesidad a contratar._x000a__x000a_Lo anterior genera incumplimiento en la “Guía de Transparencia Contratación Pandemia XI Recomendaciones literal i) Determinación de la necesidad”._x000a_"/>
    <m/>
    <n v="1"/>
    <m/>
    <m/>
    <n v="1"/>
  </r>
  <r>
    <x v="14"/>
    <s v="En los contratos 151 y 153 no se realizaron los estudios previos; y en el contrato 153 no se presentaron informes de supervisión. De otro lado en el contrato 151 de 2020 se realizó análisis de precios, contemplando bienes a mayor costo del mercado, pero los mismos están sin firma._x000a__x000a_Lo anterior, genera incumplimiento en la Circular Conjunta 100-008-2020 en lo relacionado al numeral 2 – que señala “Estructurar la trazabilidad contractual con énfasis en estudios de precios acertados y una diligente labor de supervisión en la entrega del bien o servicio”."/>
    <m/>
    <n v="1"/>
    <m/>
    <m/>
    <n v="1"/>
  </r>
  <r>
    <x v="14"/>
    <s v="En los contratos 151, 152, 153, 154 y 166 de 2020 no se evidenciaron las listas de referencia o bases que permitieran determinar los bienes y servicios a contratar._x000a__x000a_Lo anterior genera incumplimiento en la Circular Conjunta 100-008-2020 en lo relacionado en el numeral 2 – que señala “Es indispensable tener una lista de referencia o de base de precios para determinar el valor de los bienes y servicios a contratar. Constate que los precios sean justos, razonables y que se pueda comprobar en el contexto temporal, territorial y comercial con la respectiva trazabilidad.”."/>
    <m/>
    <n v="1"/>
    <m/>
    <m/>
    <n v="1"/>
  </r>
  <r>
    <x v="14"/>
    <s v="En los contratos 151, 152, 153, 154 y 166 no se adjuntaron las justificaciones de los contratos frente a las condiciones de pandemia, así como tampoco los informes de supervisión._x000a__x000a_Lo que genera incumplimiento en la Circular Conjunta 100-008-2020 en lo relacionado en el numeral 4 – que establece “Cumpla a cabalidad con el principio de máxima publicidad. Divulgue, sin falta ni demora, en los canales de información de su administración: i) el monto de los recursos que tiene para contratar en la emergencia; ii) los contratos que celebre, indicando el objeto y el precio (total y unitario de cada bien y su transporte (…)”._x000a_"/>
    <m/>
    <n v="1"/>
    <m/>
    <m/>
    <n v="1"/>
  </r>
  <r>
    <x v="14"/>
    <s v="En los contratos 151, 152, 153, 154 y 166 no se encuentran las respectivas matrices de seguimiento y cumplimiento del contrato, ni su adecuada publicación._x000a__x000a_Lo anterior, genera incumplimiento en lo establecido en la Guía de Transparencia Contratación Pandemia XI Recomendaciones literal vi) - Establecimiento de mecanismos de control y verificación. “Es fundamental que las Entidades Estatales establezcan matrices de seguimiento y cumplimiento de las obligaciones del contrato y que las mismas se publiquen periódicamente para que la ciudadanía esté enterada de los avances logrados con la celebración del acuerdo de voluntades.”_x000a_"/>
    <m/>
    <n v="1"/>
    <m/>
    <m/>
    <n v="1"/>
  </r>
  <r>
    <x v="14"/>
    <s v="En los contratos 151, 152, 153, 154 y 166 no se reflejan los riesgos asociados al contrato, lo que genera incumplimiento en lo establecido en el numeral 6 del artículo 2.2.1.1.2.1.1. - Análisis de Riesgo y la forma de mitigarlo, y en el numeral 8 del articulo 2.2.1.1.2.1.3. - Los Riesgos asociados al contrato, la forma de mitigarlos y la asignación del Riesgo entre las partes contratantes del decreto 1082 de 2015"/>
    <m/>
    <n v="1"/>
    <m/>
    <m/>
    <n v="1"/>
  </r>
  <r>
    <x v="14"/>
    <s v="En los contratos 152, 154 y 166 no se allegó la documentación relacionada con el escrutinio y verificación de la información que suministro cada proponente en el proceso de adjudicación._x000a__x000a_Generando incumplimiento en la Circular Conjunta 100-008-2020 en lo relacionado en el numeral 2 – “Constate toda la información que le suministren los proponentes y sométala al escrutinio y verificación, dejando constancia de los resultados”. _x000a_"/>
    <m/>
    <n v="1"/>
    <m/>
    <m/>
    <n v="1"/>
  </r>
  <r>
    <x v="14"/>
    <s v="En los contratos No 71, 75, 78, 101, 151, 160, 187 y 247 no se evidencia la programación de pagos en el Secop II._x000a__x000a_Por lo anterior, se observa incumplimiento a lo establecido en la Guía para hacer la gestión contractual en el SECOP II que establece “VI. Seguimiento a la ejecución contractual En el SECOP II los supervisores de los contratos deben ingresar el avance de la ejecución y el área financiera debe aprobar las facturas ingresadas a la plataforma por el Proveedor. Los supervisores pueden registrar el avance de la ejecución diligenciando el avance el plan de ejecución del contrato (ya sea por porcentaje o recepción de artículos) y colgando documentos de ejecución del contrato.”_x000a_"/>
    <m/>
    <n v="1"/>
    <m/>
    <m/>
    <n v="1"/>
  </r>
  <r>
    <x v="14"/>
    <s v="Los contratos No 04, 66 y 75 de 2022 no poseen la declaración de bienes y rentas, incumpliendo el literal g) del artículo 2 de la Ley 2013 de 2019 el cual señala “Ámbito de aplicación. La publicación y divulgación de la declaración de bienes y rentas, del registro de conflictos de interés y la declaración del impuesto sobre la renta y complementarios, serán aplicables a las siguientes personas en calidad de sujetos obligados:_x000a_g) Las personas naturales y jurídicas, públicas o privadas que administren, celebren contratos y ejecuten bienes o recursos públicos respecto de la información directamente relacionada con el desempeño de su función (…)”_x000a_"/>
    <m/>
    <n v="1"/>
    <m/>
    <m/>
    <n v="1"/>
  </r>
  <r>
    <x v="14"/>
    <s v="No se evidencia dentro de los expedientes de los contratos 151, 152, 153, 154 y 166 el compromiso de integridad y anticorrupción, lo que genera incumplimiento en la Circular Conjunta 100-008-2020 en lo relacionado en el numeral 3 – “Exija a los proveedores que asuman un compromiso de integridad y anticorrupción en el contrato.”"/>
    <m/>
    <n v="1"/>
    <m/>
    <m/>
    <n v="1"/>
  </r>
  <r>
    <x v="14"/>
    <s v="Revisada la publicación del 31 de enero de 2022 del PAA en el SECOP, así como sus trece (13) versiones, se pudo establecer que, de la muestra de los 39 contratos, solo diez (10) estaban programados en el PAA._x000a__x000a_De igual forma, las versiones se encontraban incompletas y no contenían la totalidad de la lista de bienes obras y servicios que se adquirieron durante la vigencia 2022 ni de la totalidad de las necesidades que se desarrollaron en la entidad._x000a__x000a_Lo anterior, incumpliendo con lo estipulado en el Artículo 2.2.1.1.1.4.1 del Decreto 1082 de 2015 Plan Anual de Adquisiciones que establece “la Entidad Estatal debe señalar la necesidad y cuando conoce el bien, obra o servicio que satisface esa necesidad debe identificarlo utilizando el Clasificador de Bienes y Servicios…”, en concordancia con el artículo 74 de la Ley 1474 de 2011."/>
    <m/>
    <n v="1"/>
    <m/>
    <m/>
    <n v="1"/>
  </r>
  <r>
    <x v="14"/>
    <s v="Revisados los contratos objeto de la muestra de selección, cuatro (4) expedientes contractuales no cuentan con estudios previos dentro del expediente contractual físico ni publicados en el Secop II (Convenio 143,146, comodato 239 y contrato 160), al igual que cuatro (4) expedientes contractuales sus estudios previos están incompletos, teniendo en cuenta que no poseen la Modalidad de selección, Análisis de Riesgo ni el Acuerdo Marco requerido (OC 88227, 93780,98923, contrato 142)._x000a__x000a_Por lo anterior, se evidenció el incumplimiento con lo establecido en el artículo 2.2.1.1.2.1.1. del Decreto 1082 de 2015, numerales 1, 2, 3, 4, 5, 6, 7 y 8 el cual señala “Los estudios y documentos previos son el soporte para elaborar el proyecto de pliegos, los pliegos de condiciones y el contrato. Estos deben permanecer a disposición del público durante el desarrollo del Proceso de Contratación y contener los siguientes elementos, además de los indicados para cada modalidad de selección: (…)&quot;"/>
    <m/>
    <n v="1"/>
    <m/>
    <m/>
    <n v="1"/>
  </r>
  <r>
    <x v="14"/>
    <s v="Revisados los procesos contractuales seleccionados, para treinta y uno (31) de ellos, no se evidencia algunos documentos del proceso, puesto que no fueron cargados en el SECOP o en algunos casos el cargue fue realizado de manera extemporánea, es decir, que no se realizó dentro de los tres días siguientes a su expedición._x000a__x000a_Lo anterior, incumpliendo a lo estipulado en el artículo 2.2.1.1.1.7.1. del Decreto 1082 de 2015, el cual señala “Publicidad en el SECOP. La Entidad Estatal está obligada a publicar en el SECOP los Documentos del Proceso y los actos administrativos del Proceso de Contratación, dentro de los tres (3) días siguientes a su expedición (…)”; _x000a__x000a_De igual forma, se está desatendiendo el principio de trasparencia establecido en el artículo 24 de la ley 80, que señala en el numeral 3 que “Las actuaciones de las autoridades serán públicas”"/>
    <m/>
    <n v="1"/>
    <m/>
    <m/>
    <n v="1"/>
  </r>
  <r>
    <x v="14"/>
    <s v="Se evidencia dentro de los expedientes de los contratos 151, 152, 153, 154 y 166 que no existen los documentos que soporten la experiencia del contratista en contratos similares, generando incumplimiento en la Circular Conjunta 100-008-2020 en lo relacionado en el numeral 2 – “Solicitar a los proponentes los contratos anteriores que tengan objeto similar al que se contrata y verifique ante el contratante el efectivo cumplimiento.”"/>
    <m/>
    <n v="1"/>
    <m/>
    <m/>
    <n v="1"/>
  </r>
  <r>
    <x v="14"/>
    <s v="Se evidencia que el Aviso de convocatoria del contrato Nro. 137/2022 señala LICITACION PUBLICA 001, y en la publicación en el SECOP II presenta una modalidad diferente (Concurso de Méritos) de la que en realidad se pretendió adelantar que fue Licitación Pública._x000a__x000a_Lo anterior, generando incumplimiento a lo estipulado en el numeral 4 del artículo 2.2.1.1.2.1.2. del Decreto 1082 de 2015 el cual establece “Aviso de convocatoria. El aviso de convocatoria para participar en un Proceso de Contratación debe contener la siguiente información, además de lo establecido para cada modalidad de selección:_x000a_4. La modalidad de selección del contratista (…)”._x000a_"/>
    <m/>
    <n v="1"/>
    <m/>
    <m/>
    <n v="1"/>
  </r>
  <r>
    <x v="14"/>
    <s v="Se evidencia que en los contratos No 152, 154 y 166 no se realizó la verificación de la capacidad del posible contratista, y en los contratos 151 y 153 aunque se observa la justificación técnica de la necesidad, en las mismas no se establecieron las condiciones jurídicas, técnicas y económicas, generando incumplimiento en la Guía de Transparencia Contratación Pandemia XI Recomendaciones literal ii) “Verificación de la Oferta “."/>
    <m/>
    <n v="1"/>
    <m/>
    <m/>
    <n v="1"/>
  </r>
  <r>
    <x v="14"/>
    <s v="Se evidencia que para la suscripción del contrato 98 no fueron aportados la totalidad de los documentos solicitados como son la carta de intención de cooperar del Cuerpo de Bomberos Voluntarios de CALI, RUT del Cuerpo de Bomberos Voluntarios de CALI, impresión del certificado de antecedes Judiciales tanto del Cuerpo de Bomberos Voluntarios de CALI como de su representante legal, entre otros. _x000a__x000a_Con relación al contrato 247 no se evidenció el Acta de Constitución y Representación Legal, oferta económica del contratista ajustado de acuerdo a los requerimientos técnicos de la DNBC, catálogo de los bienes ofertados, ficha Técnica, RUT de la sociedad, entre otros. _x000a__x000a_El Contrato/Modalidad No 66 de 2022. Contratación Directa/ Prestación de Servicios persona Jurídica  a nombre de COMJURIDICA SAS no contiene dentro de los requisitos jurídicos los documentos que acrediten académicamente el cumplimiento de los requisitos, teniendo en cuenta que la persona jurídica deberá contar con un equipo de trabajo, que acrediten formación en Derecho y que cuente con estudios de postgrado en el grado de Especialización en Derecho Administrativo y/o público, civil y/o comercial que cuente como mínimo con (2) dos años de experiencia profesional._x000a__x000a_Y para el Contrato/Modalidad No 04 de 2022. Contratación Directa/ Prestación de Servicios persona Jurídica, en la propuesta entregada por el CUERPO DE BOMBEROS VOLUNTARIOS BOGOTA-CITEL, con relación al número de perfiles establecidos por la DNBC, no cumple con el perfil establecido; por cuanto:_x000a__x000a_- Coordinador: no se evidencia documentos de formación académica ni experiencia de 2 años_x000a_- Radioperadores bomberos activos, en 3 turnos: La oferta solo establece 2. No se evidencia documentos de formación académica ni experiencia de 2 años_x000a_- Radioperador enlace UNGRD: no se evidencia documentos de formación académica ni experiencia de 2 años_x000a__x000a_Por lo anterior, se evidencia incumplimiento en el artículo 5° de la Ley 1150 de 2007 la cual señala “la selección objetiva: Es objetiva la selección en la cual la escogencia se haga al ofrecimiento más favorable a la entidad y a los fines que ella busca, sin tener en consideración factores de afecto o de interés y, en general, cualquier clase de motivación subjetiva. En consecuencia, los factores de escogencia y calificación que establezcan las entidades en los pliegos de condiciones o sus equivalentes, tendrán en cuenta los siguientes criterios” y los numerales 19 y 11 del estudio previo y pliego de condiciones respectivamente. _x000a_"/>
    <m/>
    <n v="1"/>
    <m/>
    <m/>
    <n v="1"/>
  </r>
  <r>
    <x v="14"/>
    <s v="Se evidenció al corte 31/10/2022 que el Proceso presenta diecisiete (17) acciones vencidas, incumpliendo a lo señalado en el manual operativo MIPG, numeral 4.1 de la Dimensión 4ª. Dimensión: Evaluación de Resultados. _x000a__x000a_De igual forma, del Informe de la Auditoría realizado al Proceso de Gestión Contractual de la vigencia 2021 culminada el 30 de junio de 2022, NO se formuló el respectivo Plan de Mejoramiento respectivo por parte del Proceso de Gestión Contractual, por lo tanto, no se logró realizar seguimiento por parte de la OCI a los hallazgos evidenciados en dicha auditoria."/>
    <m/>
    <n v="1"/>
    <m/>
    <m/>
    <n v="1"/>
  </r>
  <r>
    <x v="14"/>
    <s v="Se evidenció incumplimiento en la clausula vigésima segunda del contrato No 1, en la cláusula cuarta del contrato No 143, en el numeral 13 de los estudios previos del contrato No 75, el numeral 13 de la orden de compra 93780, debido a que en los documentos antes mencionados se solicitó la suscripción de Pólizas, pero las mismas no se encuentran en el expediente físico ni publicadas; y para el contrato 101 se observó otrosí No 3 (adición) sin embargo las pólizas no fueron modificadas, conforme lo establece el otro sí._x000a_"/>
    <m/>
    <m/>
    <m/>
    <n v="1"/>
    <n v="1"/>
  </r>
  <r>
    <x v="14"/>
    <s v="Se evidenció que con corte al 31/12/2022 el proceso no realizó la medición de los indicadores, incumpliendo lo establecido en el Modelo Integrado de Planeación y Gestión (MIPG) 4ª. Dimensión Evaluación de Resultados que en el lineamiento: Seguimiento y evaluación del desempeño institucional, que establece que la Entidad debe “Revisar y actualizar los indicadores y demás mecanismos de seguimiento y evaluación establecidos en la entidad y por otras autoridades.”"/>
    <m/>
    <n v="1"/>
    <m/>
    <m/>
    <n v="1"/>
  </r>
  <r>
    <x v="15"/>
    <s v="Se apreció por parte del grupo auditor que con respecto al aplicativo RUE, no se cuenta con la caracterización de usuarios, ciudadanos y grupos de interés en los cuales interactúan con el Sistema de Información._x000a__x000a_El Sistema RUE como desarrollo propio, no tiene definidos un documento guía de estilo de accesibilidad y usabilidad de acuerdo con la caracterización de usuarios. Inobservando lo dispuesto en la Guía de estilo y usabilidad - LI.SIS.07, MINTIC, Gobierno Digital, “La dirección de Tecnologías y Sistemas de la Información o quien haga sus veces debe definir o adoptar una guía de estilo y usabilidad para la institución. Esta guía debe estar aplicada de acuerdo con la caracterización de usuarios y según el canal utilizado por los sistemas de información, así mismo, debe estar alineada con los principios de usabilidad definidos por el Estado Colombiano, asegurando la aplicación de la guía en todos sus sistemas de información.&quot;_x000a_"/>
    <m/>
    <n v="1"/>
    <m/>
    <m/>
    <n v="1"/>
  </r>
  <r>
    <x v="15"/>
    <s v="Se encontró que no todos los desarrollos recientes del aplicativo RUE, cuentan con un análisis actualizado de las solicitudes de los Usuarios, así mismo no se cuenta con el documento soporte (diagnóstico) de las necesidades de información de la Entidad, para la actualización (desarrollo) del Sistema de Información RUE, situación que genera inobservancia con lo dispuesto en el Manual de Gobierno digital, implementación de la política de Gobierno Digital, Decreto 1008 de 2018, Numeral 3.2. Lineamientos TIC para el Estado y TIC para la Sociedad...&quot;La entidad debe garantizar que el proyecto o iniciativa que haga uso de TIC cuente con un conjunto de acciones que permitan una adecuada ejecución, seguimiento y realimentación, de manera que se cumpla con lo planeado y que se satisfagan las necesidades y problemáticas identificadas desde el inicio.&quot;"/>
    <n v="1"/>
    <m/>
    <m/>
    <m/>
    <n v="1"/>
  </r>
  <r>
    <x v="15"/>
    <s v="Se realizó la verificación de la información reportada en el RUE por los Cuerpos de Bomberos con una muestra de 120 de los 234551 eventos reportados el periodo comprendido entre 01/01/2020 y 30/06/2021, se encontró inconsistencias en la información reportada en cuanto a eventos clasificados inadecuadamente, eventos reportados sin información, eventos con una descripción ambigua y diligenciamiento de la totalidad de los campos en la atención de emergencias diligenciamiento de la totalidad de los campos en la atención de emergencias incumpliendo lo establecido en el MIPG, Dimensión: Información y Comunicación - Gestión de la información estadística- calidad estadística."/>
    <m/>
    <n v="1"/>
    <m/>
    <m/>
    <n v="1"/>
  </r>
  <r>
    <x v="16"/>
    <s v="El proceso de Gestión Documental cuenta con dos indicadores que aunque los tiene clasificados como de efectividad, son de  eficacia con reporte hasta el mes de marzo de 2021, y no cuenta con indicadores de  Efectividad y Eficiencia, impidiendo evaluar el logro de los resultados, conforme a lo indicado en el Modelo Integrado de Planeación y Gestión (MIPG) Dimensión Direccionamiento Estratégico y planeación (Formulación de Indicadores), en el numeral  4.2.1 Seguimiento y evaluación del desempeño institucional que indica: “(…) se debe aplicar los indicadores definidos de acuerdo con las decisiones que la entidad haya asumido y las disposiciones establecidas en las normas y lineamientos de política frente a las maneras, plazos y poblaciones a quienes decide entregar la información del seguimiento y evaluación.”, y en el numeral 2.2.1 Política de Planeación institucional, en el quinto lineamiento general establece que se deben atender las recomendaciones para la formulación de los indicadores y allí mismo señala que los “(…) es recomendable contar con un grupo de indicadores que permita conocer el estado real de la ejecución de las actividades, el logro de metas, objetivos o resultados y sus efectos en la ciudadanía (…) De acuerdo con el manual “Planificación estratégica e indicadores de desempeño en el sector público” (CEPAL, 2011: 59)” (…) Los indicadores de desempeño más utilizados son de a) eficiencia …; b) eficacia …; c) efectividad; d) aquellos relacionados con la calidad en la prestación de los servicios.”"/>
    <m/>
    <n v="1"/>
    <m/>
    <m/>
    <n v="1"/>
  </r>
  <r>
    <x v="16"/>
    <s v="En revisión del manejo del archivo de gestión, se encontró que los procesos, llevan varios archivos en medio magnético, sin embargo, no se encuentran clasificados de acuerdo con lo estableció en la TRD, incumpliendo lo establecido en el literal c) Vínculo archivístico del Artículo 2.8.2.7.2. Características del documento electrónico de archivo, del Decreto 1080 de 2015, que establece “(…) que reflejen el contenido, el contexto y la estructura tanto del documento como de la agrupación documental a la que pertenece (serie, subserie o expediente).”"/>
    <m/>
    <n v="1"/>
    <m/>
    <m/>
    <n v="1"/>
  </r>
  <r>
    <x v="16"/>
    <s v="La entidad no dispone de actas sobre el seguimiento y control al Sistema Integrado de Conservación, inobservando lo contemplado en Art. 25 del Acuerdo número 006 de 2014 del AGN el cual establece “Periódicamente, el Comité Interno de Archivo o el Comité de Desarrollo Administrativo de la Entidad deberá verificar y evaluar el adecuado cumplimiento de lo establecido en el Sistema Integrado de Conservación, e incluirá en los planes de mejoramiento de la entidad, las acciones necesarias para corregir los hallazgos de las auditorías del Sistema Integrado de Conservación”."/>
    <m/>
    <n v="1"/>
    <m/>
    <m/>
    <n v="1"/>
  </r>
  <r>
    <x v="16"/>
    <s v="La muestra tomada, frente al manejo del archivo de gestión se observó debilidad en la identificación de los archivos físicos en el Proceso de Gestión de Análisis y Mejora Continua, lo cual podría generar inconsistencias al clasificar los documentos de acuerdo con lo establecido en la actividad 2 del Procedimiento Organización de Archivos._x000a_"/>
    <m/>
    <n v="1"/>
    <m/>
    <m/>
    <n v="1"/>
  </r>
  <r>
    <x v="16"/>
    <s v="Se encontró que la DNBC no cuenta con un programa para la gestión de documentos y expedientes electrónicos, incumpliendo el numeral 6.3.3. MGGTI.LI.INF.03 - Gestión de documentos electrónicos del Modelo de Gestión y Gobierno de TI, establecido por el Decreto 1008 de 2018 el cual se señala “La dirección de Tecnologías y Sistemas de la Información o quien haga sus veces debe establecer un programa para la gestión de documentos y expedientes electrónicos y contemplar dichos componentes dentro de la Arquitectura de Información de la institución.”"/>
    <m/>
    <n v="1"/>
    <m/>
    <m/>
    <n v="1"/>
  </r>
  <r>
    <x v="16"/>
    <s v="Se encontró que no se cuenta con la política de gestión documental, incumpliendo lo establecido en el Decreto 1080 de 2015, articulo 2.8.2.5.6 “…Las entidades públicas deben formular una política de gestión de documentos…”"/>
    <m/>
    <n v="1"/>
    <m/>
    <m/>
    <n v="1"/>
  </r>
  <r>
    <x v="16"/>
    <s v="Se evidenció debilidad en la ejecución del plan de preservación digital del largo plazo por cuanto, no se cuenta con un plan actualizado, hasta ahora se está iniciando con la digitalización de los documentos y no se ha definido con claridad el archivo y acceso a los documentos electrónicos de acuerdo con las políticas de seguridad digital de la entidad, incumpliendo lo establecido en el acuerdo 6 de 2014 articulo 18 el cual establece el plan de preservación digital a largo plazo como el “conjunto de acciones a corto, mediano y largo plazo que tienen como fin implementar los programas, estrategias, procesos y procedimientos, tendientes a asegurar la preservación a largo plazo de los documentos electrónicos de archivo”"/>
    <m/>
    <n v="1"/>
    <m/>
    <m/>
    <n v="1"/>
  </r>
  <r>
    <x v="16"/>
    <s v="Se evidenció incumplimiento en la ejecución del plan de mejoramiento del proceso, por cuanto se tienen el total de acciones vencidas, correspondiente a hallazgos identificados en 2019, incumpliendo lo establecido en el MIPG Dimensión 7 Control Interno. “La formulación de planes de mejoramiento, su aplicación y seguimiento para resolver los hallazgos presentados”"/>
    <m/>
    <n v="1"/>
    <m/>
    <m/>
    <n v="1"/>
  </r>
  <r>
    <x v="16"/>
    <s v="Se evidenció por parte del grupo auditor la falta de lineamientos en la seguridad de los activos de información de la Entidad, lo cual incumple el Decreto 1008 de 2018 &quot;Por el cual se establecen los lineamientos generales de la política de Gobierno Digital”, que en el manual de gobierno digital en su numeral 3.3. Lineamientos de los elementos habilitadores. establece “Seguridad de la información: busca que las entidades públicas implementen los lineamientos de seguridad de la información en todos sus procesos, trámites, servicios, sistemas de información, infraestructura y en general, en todos los activos de información con el fin de preservar la confidencialidad, integridad y disponibilidad y privacidad de los datos” y el literal c) del Artículo 2.8.2.6.2. del Decreto 1080 de 2015 que establece “Seguridad. Los sistemas de gestión documental deben mantener la información administrativa en un entorno seguro”"/>
    <m/>
    <n v="1"/>
    <m/>
    <m/>
    <n v="1"/>
  </r>
  <r>
    <x v="16"/>
    <s v="Se evidencio que a la fecha la Entidad no cuenta con espacio adecuado para la conservación y custodia del acervo documental, incumplimiento el art.3 del Acuerdo 008 de 2014 del AGN conforme lo estipula el Art.46 de la Ley 594 de 2000 y el _x000a_Art. 1 Acuerdo número 049 de 2000 del AGN._x000a_“Los archivos de la Administración Pública deberán implementar un sistema integrado de conservación en cada una de las fases del ciclo vital de los documentos” "/>
    <m/>
    <n v="1"/>
    <m/>
    <m/>
    <n v="1"/>
  </r>
  <r>
    <x v="16"/>
    <s v="Se evidencio que la entidad a pesar de haber aprobado las TRD en la sesión del Comité Directivo celebrado el 23 de junio, las TRD no han sido presentadas a la instancia competente para su evaluación técnica y convalidación, incumpliendo lo establecido en el Acuerdo 004 de 2019, articulo 10 “El Secretario General de la entidad o quien haga sus veces, presentará las Tablas de Retención Documental – TRD o Tablas de Valoración Documental – TVD, a la instancia competente para su evaluación técnica y convalidación, dentro de los treinta (30) días hábiles siguientes a su aprobación”"/>
    <m/>
    <n v="1"/>
    <m/>
    <m/>
    <n v="1"/>
  </r>
  <r>
    <x v="16"/>
    <s v="Se evidenció que la entidad no cuenta con las Tablas de Valoración Documental TVD, incumpliendo lo establecido en el Acuerdo 004 de 2019, articulo 3 “…Las Tablas de Retención Documental – TRD y las Tablas de Valoración Documental – TVD deberán elaborarse para los documentos de archivo que produce la entidad, tanto físicos como electrónicos, en cualquier soporte y formato…”"/>
    <m/>
    <n v="1"/>
    <m/>
    <m/>
    <n v="1"/>
  </r>
  <r>
    <x v="17"/>
    <s v="Se evidenció incumplimiento a lo señalado en la resolución  126 de 2020, en lo que respecta al artículo 4 literal (g) que señala: “El trámite de legalización y reconocimiento de viáticos o gastos de desplazamiento y permanencia se debe efectuar máximo dentro de los tres (3) hábiles siguientes al término de la comisión o desplazamiento ante el funcionario o contratista encargado de comisiones y viáticos…”, ya que las resoluciones de comisión No. 295, 389, 391, 400, 405 y 447 fueron legalizadas de manera extemporánea."/>
    <m/>
    <n v="1"/>
    <m/>
    <n v="1"/>
    <n v="2"/>
  </r>
  <r>
    <x v="17"/>
    <s v="Se suscribieron los contratos No. 191 el 05 de mayo de 2020 a nombre de Lina María Chacón Lastro y el No. 177 el 21 de abril de 2020 a nombre de Diego Alejandro Posada Arango; pero los mismos, no fueron cancelados conforme a lo enunciado en la cláusula FORMA DE PAGO, que indica que son Pagos Mensuales, y no como fueron tramitados y cancelados, incumpliendo el compromiso contractual pactado. _x000a__x000a_De igual Forma, no se dió cumplimiento a lo estipulado en el correo electrónico de fecha 07 de enero de 2020, emitido por el  Coordinador del Grupo Financiero donde se dio a conocer el calendario PAC, para que los responsables de los procesos; asi como, los supervisores solicitaran los recursos  de funcionamiento como de Inversión de manera Mensual y no se afectará el PAC como evidentemente ocurrió en el cuarto trimestre de 2020._x000a__x000a_De otro lado, el artículo   84 de la ley 1474 de 2011,   Determina las Facultades y deberes de los supervisores y los interventores, como el “seguimiento al ejercicio del cumplimiento obligacional por la entidad contratante sobre las obligaciones a cargo del contratista”; supervisión no ejercida para  estos contratos._x000a_"/>
    <n v="1"/>
    <n v="1"/>
    <m/>
    <m/>
    <n v="2"/>
  </r>
  <r>
    <x v="18"/>
    <s v="Numeral 10, Numeral 10.1_x000a_No se evidenció el acta el comité de sostenibilidad contable correspondiente el cuarto trimestre de 2024 ni su respectiva socialización con los responsables del proceso contable"/>
    <n v="2"/>
    <m/>
    <m/>
    <m/>
    <n v="2"/>
  </r>
  <r>
    <x v="18"/>
    <s v="Numeral 17_x000a_Los soportes documentales de algunas reservas presupuestales carecen de la justificación del caso fortuito y la fuerza mayor. De igual forma, no se evidenció el acto administrativo de constitución del rezago presupuestal de la vigencia 2024, como se ha venido elaborando en anteriores vigencias"/>
    <n v="1"/>
    <m/>
    <m/>
    <m/>
    <n v="1"/>
  </r>
  <r>
    <x v="18"/>
    <s v="Numeral 2.2_x000a_Con relación al seguimiento realizado por parte del lider del proceso se evidenció que al 31 de diciembre de 2024, el proceso presentó incumplimiento en 13 acciones de mejora establecidas en el Plan de Mejoramiento Institucional quedando VENCIDAS"/>
    <m/>
    <n v="3"/>
    <m/>
    <m/>
    <n v="3"/>
  </r>
  <r>
    <x v="18"/>
    <s v="Numeral 22.2_x000a_En la vigencia 2024 no se realizó la revisión de la vida util de la PPy E, Depreciación Acumulada y el deterioro"/>
    <n v="1"/>
    <n v="3"/>
    <m/>
    <m/>
    <n v="4"/>
  </r>
  <r>
    <x v="18"/>
    <s v="Numeral 23.2_x000a_Si bien es cierto,  la entidad generó la necesidad de actualizar las politicas contables, con base en las acciones de mejora establecidas en el Plan de Mejoramiento Institucional, con el fin de subsanar los  Hallazgos 1 y 2 de 2024 Administrativo (A) con Presunta Incidencia Disciplinaria (D), de la denuncia 2024-298024-82111, al 31 de diciembre de 2024, estas acciones quedaron vencidas. "/>
    <n v="1"/>
    <m/>
    <m/>
    <m/>
    <n v="1"/>
  </r>
  <r>
    <x v="18"/>
    <s v="Numeral 24.3_x000a_No se evidencia las actas del comité directivo donde se llevan los temas financieros como insumo para la toma de decisiones."/>
    <n v="1"/>
    <m/>
    <m/>
    <m/>
    <n v="1"/>
  </r>
  <r>
    <x v="18"/>
    <s v="Numeral 27.1_x000a_Las notas contables 26, 24 y 48, no detallan claramente las acciones de mejora generadas en el Plan de Mejoramiento Institucional  correspondientes a los hallazgos 1 y 3 de 2023 y Hallazgo 8 de 2022, respectivamente."/>
    <n v="1"/>
    <m/>
    <m/>
    <m/>
    <n v="1"/>
  </r>
  <r>
    <x v="18"/>
    <s v="Numeral 29_x000a_En el seguimiento realizado a los riesgos de gestión del tercer trimestre de 2024, se evidenciaron 7 controles de los riesgos de gestión que se encontraron NO EFECTIVOS"/>
    <m/>
    <n v="2"/>
    <m/>
    <m/>
    <n v="2"/>
  </r>
  <r>
    <x v="18"/>
    <s v="Numeral 3, Numeral 3.3_x000a_Mediante la resolución 253 de 2023, se actualizaron las políticas contables, creando los capítulos de Manejo de Prendas de Vestir y Flujos de información; no obstante, en la parte resolutiva de esta resolución únicamente se hace alusión al capitulo de prendas de vestir, quedando sin lineamiento la política para Flujos de Información"/>
    <n v="1"/>
    <m/>
    <m/>
    <m/>
    <n v="1"/>
  </r>
  <r>
    <x v="18"/>
    <s v="Numeral 3.1_x000a_Debido a que en la resolución 253 de 2023, no incorporó la politica  que Facilite el Flujo de información de los hechos económicos entre los procesos, no se ha socializado la misma "/>
    <n v="1"/>
    <m/>
    <m/>
    <m/>
    <n v="1"/>
  </r>
  <r>
    <x v="18"/>
    <s v="Numeral 3.2_x000a_En la resolución 253 de 2023 no se indicó los documentos idóneos por medio de los cuales se informa al área contable los hechos económicos tendientes a facilitar el flujo de información de la entidad. "/>
    <n v="1"/>
    <m/>
    <m/>
    <m/>
    <n v="1"/>
  </r>
  <r>
    <x v="18"/>
    <s v="Numeral 30,Numeral 30.1, Numeral 30.2, Numeral 30.3_x000a_En la vigencia 2024, no se actualizaron ni se revisaron la identificación y valoración de los riesgos del proceso de Gestión Financiera."/>
    <m/>
    <n v="2"/>
    <m/>
    <m/>
    <n v="2"/>
  </r>
  <r>
    <x v="18"/>
    <s v="Numeral 32, Numeral 32.1, Numeral 32.2_x000a_En el  Plan Institucional de Capacitación de la vigencia 2024, no se incluyeron capacitaciones que fortalezcan las competencias de los funcionarios del Proceso Contable."/>
    <m/>
    <n v="1"/>
    <m/>
    <m/>
    <n v="1"/>
  </r>
  <r>
    <x v="18"/>
    <s v="Numeral 4_x000a_Aunque las DNBC cuenta con el procedimiento PC-AD-PGD-01-V5 Procedimiento de Gestión de Bienes, el mismo no establece una  directriz sobre la Identificación Individualizada de los Bienes Físicos. "/>
    <m/>
    <n v="3"/>
    <m/>
    <m/>
    <n v="3"/>
  </r>
  <r>
    <x v="18"/>
    <s v="Numeral 4.1, Numeral 4.2_x000a_Debido a que el  procedimiento PC-AD-PGD-01-V5 Procedimiento de Gestión de Bienes, no establece una  directriz sobre la Identificación Individualizada de los Bienes Físicos, no se ha socializado la misma"/>
    <m/>
    <n v="1"/>
    <m/>
    <m/>
    <n v="1"/>
  </r>
  <r>
    <x v="18"/>
    <s v="Numeral 9.2, Numeral 23.5, Numeral 25.1_x000a_No se evidenció la conciliación del rubro de Viaticos y comisiones correspondiente a los meses de septiembre a diciembre de 2024. De igual forma, el proceso de gestión juridica no reportó la información de los litigiosos y demandas al 31 de diciembre de 2024"/>
    <n v="1"/>
    <m/>
    <m/>
    <m/>
    <n v="1"/>
  </r>
  <r>
    <x v="19"/>
    <s v="En la revisión realizada a los usos presupuestales se evidenció, que no se tomaron los usos adecuados conforme al Manual de Clasificación Presupuestal, Anexo Técnico para el Aplicativo de medición de la Austeridad en el Gasto, y Proyecto PFM 2018, asi como al Catálogo Presupuestal del Gasto emitido por Ministerio de Hacienda y Crédito Público, con respecto al registro de los usos presupuestales; ya que se utilizaron Usos Presupuestales inadecuados así:_x000a__x000a_- Se utilizó el Uso Presupuestal A-02-02-01-003-005-01 Pinturas y Barnices y Productos Relacionados; Colores Para La Pintura Artística; Tintas  y no el A-02-02-01-004-004-09 Otras Maquinaria para usos especiales y sus partes y piezas el cual incluye…tinta, toner o cartuchos para impresoras, en la adquisición de los toner a la empresa SUMIMAS SAS por la suma de $21.244.156 en el mes de septiembre de 2020._x000a__x000a_-Se registró la suma de   $281.300, en el uso Presupuestal A-02-02-02-006-009 SERVICIOS DE DISTRIBUCIÓN DE ELECTRICIDAD correspondiendo al Uso A-02-02-02-009-04 SERVICIOS DE ALCANTARILLADO en el mes de agosto de 2020._x000a__x000a_-Se utilizó el uso A-02-01-01-004-004-02 MÁQUINAS HERRAMIENTAS Y SUS PARTES, PIEZAS Y ACCESORIOS, en el contrato 219 cuyo objeto contractual era la Adquisicion elementos que conforman el Kit de Bioseguridad. Anexo 1 Registro de Usos Presupuestales_x000a_"/>
    <n v="1"/>
    <m/>
    <m/>
    <m/>
    <n v="1"/>
  </r>
  <r>
    <x v="20"/>
    <s v="Al descargar el reporte Caracterización Discapacidad SP y Contratista del SIGEP II, se genera un mensaje “sin registros”, es decir que no se registró la información en el aplicativo SIGEP II, incumpliendo lo establecido en el MIPG dimensión 5 “ Información y Comunicación”"/>
    <m/>
    <n v="1"/>
    <m/>
    <m/>
    <n v="1"/>
  </r>
  <r>
    <x v="20"/>
    <s v="De la base aportada por contratación con 150 contratistas de prestación de servicios (persona natural), 35 contratistas presentaron la declaración de bienes y rentas del periodo 01/01/2021 al 31/12/2021, y falta el registro de 115 contratistas, incumpliéndose con lo establecido en el literal g) del artículo 2 y el artículo 4 de la Ley 2013 de 2019 al establecer que “Las personas naturales y jurídicas, públicas o privadas que administren, celebren contratos y ejecuten bienes o recursos públicos respecto de la información directamente relacionada con el desempeño de su función” deberán publicar y divulgar la declaración de bienes y rentas, del registro de conflictos de interés y la declaración del impuesto sobre la renta y complementarios"/>
    <m/>
    <n v="1"/>
    <m/>
    <m/>
    <n v="1"/>
  </r>
  <r>
    <x v="20"/>
    <s v="De los 150 contratistas de la base datos aportada por contratación se evidenció que 73 de los contratistas no tienen asignado el rol para acceder al sistema (ver relación), con lo cual se evidencia que no está cumpliendo el artículo 2.2.17.7 del Decreto 1083 de 2015, el cual señala “(…)Es responsabilidad de los representantes legales de las entidades y organismos del Estado velar porque la información que se incorpore en el SIGEP se opere, registre, actualice y gestione de manera oportuna y que esta sea veraz y confiable.” En concordancia con el Instructivo Contratos de la función pública, que establece el rol de Contratista así: “Este rol se asigna a los contratistas para que puedan registrar o actualizar su Hoja de Vida dentro del SIGEP II.”"/>
    <m/>
    <n v="1"/>
    <m/>
    <m/>
    <n v="1"/>
  </r>
  <r>
    <x v="20"/>
    <s v="Verificado el reporte del SIGEPII “Monitoreo de actualización Hoja de Vida”, se observó que la ex Servidora Pública María Alejandra Patiño Buitrago, quien se retiró de la entidad el 31 de julio de 2022 no realizó la actualización de su hoja de vida, como lo establece artículo 2.2.5.1.9 del decreto 1083 de 2015."/>
    <m/>
    <n v="1"/>
    <m/>
    <m/>
    <n v="1"/>
  </r>
  <r>
    <x v="20"/>
    <s v="Verificado el reporte del SIGEPII “Nomenclatura y escala salarial”, se encontró que en dicho reporte se tienen (3) denominaciones de empleo que no se encuentran definidas en dicho manual de funciones, auxiliar administrativo 4044-24, Auxiliar área salud 4046-23 y profesional universitario 2044-01, lo cual va en contravía de la Resolución 081 de 2019 de la DNBC del Manual de Funciones."/>
    <m/>
    <n v="2"/>
    <m/>
    <m/>
    <n v="2"/>
  </r>
  <r>
    <x v="21"/>
    <s v="Dentro de la revisión realizada, no se evidencia el cumplimiento de las actividades del Jefe de la Oficina de Atención al Usuario en cuanto a la coordinación de actividades entre el jefe de la unidad, el de control interno y con el jefe de la unidad de planeación, que permita el mejoramiento de la gestión. Así mismo, no se tiene soporte de coordinación de actividades con los jefes de las demás unidades de quejas y reclamos del sector._x000a_Incumpliendo lo establecido en el Decreto 2232 de 1995, articulo 9._x000a_"/>
    <m/>
    <n v="1"/>
    <m/>
    <m/>
    <n v="1"/>
  </r>
  <r>
    <x v="21"/>
    <s v="En desarrollo de la revisión del estado de las PQRSD se encontró inexactitud de la INFORMACIÓN cargada por áreas de las solicitudes asignadas,  toda vez que se registran en la Subdirección Administrativa y Financiera un total de 29 radicados, de los cuales le estan sumando cuatro (4) de Gestión de Asuntos Disciplinarios y Gestión de Comunicaciones, que por estructura no le corresponden ya que hacen parte de la Dirección General. Lo mismo ocurre en la Subdirección Estrategica y de Coordinación Bomberil que cuenta con 430 radicados, sin embargo, le estan sumando un (1)  radicado al proceso de Gestión Jurídica, la cual hace parte de la Dirección General."/>
    <m/>
    <n v="1"/>
    <m/>
    <m/>
    <n v="1"/>
  </r>
  <r>
    <x v="21"/>
    <s v="En revisión de los informes mensuales de las PQRSD, se evidenció en el numeral 11. Temas de consulta reiterativos, que para los meses de enero, febrero y marzo se incluyó la siguiente anotación: “Durante el periodo evaluado no fue ingresada alguna queja, reclamo, sugerencia o denuncia por los servicios prestados nuestros usuarios, asímismo tampoco fue presentada alguna en contra o a favor de algún funcionario público en ninguno de nuestros temas de consulta frecuentes.”_x000a__x000a_Sin embargo, en los mencionados informes correspondientea a los meses de abril, mayo y junio de 2023 se evidenció que no se relacionan los servicios sobre los cuales se presenta el mayor número de quejas presentadas en contra de  los Servidores  Públicos, asi como tampoco se presentan las principales recomendaciones sugeridas por los particulares que tengan por objeto mejorar el servicio que preste la entidad, incumpliendo lo establecido en Ley 190 de 1995 artículo 54._x000a_"/>
    <m/>
    <n v="1"/>
    <m/>
    <m/>
    <n v="1"/>
  </r>
  <r>
    <x v="21"/>
    <s v="En verificación a la documentación del proceso en el SIGE, se establece que el proceso cuenta con la siguiente documentación que se requiere para el tratamiento de las solicitudes: _x000a_ _x000a_- Resolución No 398 del 30 de junio de 2023 “Por la cual se reglamenta la Politica de Tratamiento de Datos Personales de la Dirección Nacional de Bomberos de Colombia”._x000a_- Caracterización del proceso, Código CT-AU versión 4 del 28/09/2022._x000a_- Instructivo Entrada de PQRSD en cada canal de atención disponible al Usuario, Código IN-AU-01-01 versión 2 del 16/11/2021._x000a_- Procedimiento de Recepción, Distribución, Seguimiento y Salida de Peticiones, Quejas, Reclamos, Sugerencias y Denuncias, Código PC-AU-01 versión 2 del 16/11/2021._x000a_- Política de protección de datos, Código PO-AU-01 versión 1.0 del 21/12/2018._x000a_- Protocolo de Atención al Usuario del 30/06/2021. _x000a_- Formulario electrónico._x000a_- Formulario PQRSD._x000a_ _x000a_Ahora bien, con la Resolución No 398 del 30 de junio de 2022 se reglamento la Politica de tratamiento de datos personales de la entidad, sin embargo no se realizó la actualización de la Politica de Protección Datos Personales la cual esta en version 1.0 del 21 de diciembre de 2018. Incumpliendo lo establecido en el MIPG numeral 3.2.1 Política de Fortalecimiento Organizacional y simplificación de Procesos._x000a__x000a_ Politica de Protección Datos Personales la cual esta en version 1.0 del 21 de diciembre de 2018. Incumpliendo lo establecido en el MIPG numeral 3.2.1 Política de Fortalecimiento Organizacional y simplificación de Procesos._x000a_"/>
    <m/>
    <n v="1"/>
    <m/>
    <m/>
    <n v="1"/>
  </r>
  <r>
    <x v="21"/>
    <s v="Se evidencio debilidad en la aplicación de controles en la gestión de las PQRSD al interior de la entidad, por cuanto:_x000a__x000a_ Se encontró desactualizado el cuadro de control a cargo del proceso Gestión de Atención al Usuario._x000a_ Estado de los Radicados clasificado de forma inadecuada_x000a__x000a_ Estado de los Radicados de la muestra vencidos_x000a_ Radicados sin respuesta de fondo o sin respuesta puntual_x000a_ Radicados sin evidencia de notificación y/o envio de respuesta _x000a_ Radicados con documento en word y sin firma cargada en Orfeo  _x000a_ Radicados con fecha inexacta en la respuesta_x000a__x000a_ Radicados sin documento de derecho de peticion cargado en Orfeo_x000a_ _x000a_Incumpliendo lo establecido en MIPG dimensión 7, asi como en el Procedimiento de recepción, distribución, seguimiento y salida de PQRSD._x000a_"/>
    <n v="1"/>
    <m/>
    <m/>
    <m/>
    <n v="1"/>
  </r>
  <r>
    <x v="21"/>
    <s v="Se evidenció para el primer semestre de 2023 de la matriz consolidada de PQRSD, se dío respuesta extemporanea a  168 radicados, en ninguno de ellos la Entidad notificó al interesado las circunstancias por las cuales no se le dio trámite oportuno y le señaló el plazo razonable en que se resolverá o daría respuesta, el cual no puede exceder del doble inicialmente previsto._x000a__x000a_Lo anterior incumpliendo lo establecido en la Ley 1755 de 2015, artículo 14. _x000a_"/>
    <n v="1"/>
    <m/>
    <m/>
    <m/>
    <n v="1"/>
  </r>
  <r>
    <x v="21"/>
    <s v="Se evidenció que para el primer semestre de 2023 de la matriz consolidada de PQRSD, se tienen 94 vencidos de los 487 radicados, sin que se les haya dado el correspondiente trámite, dentro del término legal ni por fuera de él, lo que evidencia debilidades en los controles de los servidores y/o contratistas responsables de dar respuesta._x000a__x000a_Ahora bien,  al verificar el cuadro de control del proceso, se encontró que 29 de estas peticiones cuentan con respuesta, por lo cual, estan clasificados de forma erronea._x000a_Incumpliendo lo establecido en el Artículo 23 de la Constitución Política, los términos señalado en el artículo 14 de la Ley 1755 de 2015, el Numeral 5.7 del Procedimiento de Recepción, Distribución, Seguimiento y Salida de Peticiones, Quejas, Reclamos, Sugerencias y Denuncias._x000a_"/>
    <m/>
    <n v="1"/>
    <m/>
    <m/>
    <n v="1"/>
  </r>
  <r>
    <x v="22"/>
    <s v="Al realizar la revisión de las funciones del jefe de la dependencia, se evidenció que las siguientes actividades no se están ejecutando asi:_x000a__x000a_•Coordinar actividades con el jefe de la unidad de control interno y con el jefe de la unidad de planeación, para el mejoramiento continuo de la gestión de la entidad._x000a_•Coordinar actividades con los jefes de unidad de quejas y reclamos de la entidad superior y de las entidades del área a que pertenece la entidad para lograr eficiencia y eficacia del sistema. Lo anterior incumple lo establecido en el Decreto 2232 de 1995, articulo 9."/>
    <n v="1"/>
    <n v="1"/>
    <m/>
    <m/>
    <n v="2"/>
  </r>
  <r>
    <x v="22"/>
    <s v="En el segundo semestre de 2023 de la matriz consolidada de PQRSD, se dío respuesta extemporanea a 111 radicados, de los cuales se tomó una muestra de 11 donde se evidenció que a ninguno de ellos la Entidad notificó al interesado las circunstancias por las cuales no se le dio trámite oportuno y le señaló el plazo razonable en que se resolverá o daría respuesta, el cual no puede exceder del doble inicialmente previsto, incumpliendo lo establecido en la Ley 1755 de 2015, artículo 14."/>
    <n v="1"/>
    <m/>
    <m/>
    <m/>
    <n v="1"/>
  </r>
  <r>
    <x v="22"/>
    <s v="En el segundo semestre de 2023 de la matriz consolidada de PQRSD, se tienen 206 peticiones vencidas de los 524 radicados, conforme lo establece el 5.55 del procedimiento de Recepción, Distribución, Seguimiento y Salida de Peticiones, Quejas, Reclamos, Sugerencias y Denuncias PC-AU-PQRS—V5 Versión 5._x000a_De igual forma, no se logró evidenciar el cumplimiento del Artículo 14 de la Ley 1755 de 2015, que establece que “Cuando excepcionalmente no fuere posible resolver la PETICIÓN en los plazos aquí señalados, la autoridad debe informar esta circunstancia al interesado, antes del vencimiento del término señalado en la ley expresando los motivos de la demora y señalando a la vez el plazo razonable en que se resolverá o dará respuesta, que no podrá exceder del doble.”; por cuanto, en el ORFEO no se encuentra soporte que sustente el envió de la respuesta."/>
    <n v="1"/>
    <n v="3"/>
    <m/>
    <m/>
    <n v="4"/>
  </r>
  <r>
    <x v="22"/>
    <s v="En la Resolución No 398 del 30 de junio de 2022 se reglamentó la Politica de tratamiento de datos personales de la entidad, sin embargo, no se realizó la actualización de la Politica de Protección Datos Personales la cual esta en version 1.0 del 21 de diciembre de 2018. Incumpliendo lo establecido en el MIPG numeral 3.2.1 Política de Fortalecimiento Organizacional y simplificación de Procesos."/>
    <m/>
    <n v="1"/>
    <m/>
    <m/>
    <n v="1"/>
  </r>
  <r>
    <x v="22"/>
    <s v="Se evidencio debilidades en la aplicación de controles en la gestión de las PQRSD, debido: ✓ Estado de los Radicados de la muestra vencidos_x000a_✓ Radicados sin evidencia de notificación y/o envio de respuesta_x000a_Incumpliendo lo establecido en MIPG dimensión 7, asi como en el Procedimiento de recepción, distribución, seguimiento y salida de PQRSD."/>
    <n v="1"/>
    <n v="1"/>
    <m/>
    <m/>
    <n v="2"/>
  </r>
  <r>
    <x v="23"/>
    <s v=" PQRSD vencidas_x000a_Revisados los radicados: 20213800081042; 20213800081902; 20213800060362; 20213800063402; 20213800063432; 20213800066242; 20213800068632, que desde GAU se reportan en el informe semestral como vencidos, al verificar en ORFEO aparecen con respuesta sin que se   pueda verificar su entrega toda vez que desde el área responsable no se descargó y archivo, apareciendo todavía como usuario actual el funcionario o contratista responsable de la respuesta lo cual genera incertidumbre del trámite y así mismo de la información en el informe semestral de PQRSD.  con ello incumpliéndose  lo establecido en el Artículo 23 de la Constitución Política, los términos señalado en el artículo 14 de la Ley 1755 de 2015, el Numeral 5.7 del Procedimiento de Recepción, Distribución, Seguimiento y Salida de Peticiones, Quejas, Reclamos, Sugerencias y Denuncias"/>
    <n v="1"/>
    <m/>
    <m/>
    <m/>
    <n v="1"/>
  </r>
  <r>
    <x v="23"/>
    <s v="PQRSD vencidas_x000a_Revisados los radicados: 20213800081042; 20213800081902; 20213800060362; 20213800063402; 20213800063432; 20213800066242; 20213800068632, que desde GAU se reportan en el informe semestral como vencidos, al verificar en ORFEO aparecen con respuesta sin que se   pueda verificar su entrega toda vez que desde el área responsable no se descargó y archivo, apareciendo todavía como usuario actual el funcionario o contratista responsable de la respuesta lo cual genera incertidumbre del trámite y así mismo de la información en el informe semestral de PQRSD.  con ello incumpliéndose  lo establecido en el Artículo 23 de la Constitución Política, los términos señalado en el artículo 14 de la Ley 1755 de 2015, el Numeral 5.7 del Procedimiento de Recepción, Distribución, Seguimiento y Salida de Peticiones, Quejas, Reclamos, Sugerencias y Denuncias"/>
    <n v="1"/>
    <m/>
    <m/>
    <m/>
    <n v="1"/>
  </r>
  <r>
    <x v="23"/>
    <s v="Procesos disciplinarios_x000a_Se evidenció que la Oficina de Control Interno Disciplinario no ha dado cumplimiento a lo establecido en la Guía Estrategias para la Construcción del PAAC en cuanto a “adelantar las investigaciones en caso de: (i) incumplimiento a la Respuesta de peticiones, quejas, sugerencias y reclamos en los términos contemplados en la ley y (ii) quejas contra los servidores públicos de la entidad.” Generadas durante el II semestre de 2020"/>
    <m/>
    <m/>
    <m/>
    <n v="1"/>
    <n v="1"/>
  </r>
  <r>
    <x v="24"/>
    <s v="Al verificar los aspectos relacionados con las actividades del Jefe de la Oficina de Atención al Usuario no hay evidencia de coordinación de actividades entre el jefe de la unidad, el de control interno y con el jefe de la unidad de planeación, que permita el mejoramiento de la gestión. Así mismo, no se tiene soporte de coordinación de actividades con los jefes de las demás unidades de quejas y reclamos del sector._x000a__x000a_Incumpliendo lo establecido en el Decreto 2232 de 1995, articulo 9."/>
    <n v="1"/>
    <m/>
    <m/>
    <m/>
    <n v="1"/>
  </r>
  <r>
    <x v="24"/>
    <s v="En desarrollo de la revisión del estado de las PQRSD se encontró inexactitud de la INFORMACIÓN cargada por áreas de las solicitudes asignadas,  toda vez que se relaciona que la Dirección tuvo un total de 45 radicados, de los cuales le están sumando 11 radicados de CITEL, que por estructura no le corresponden ya que no hace parte de la Dirección. Lo mismo ocurre en la Subdirección Estrategica y de Coordinación Bomberil que cuenta con 544 radicados, sin embargo, le estan sumando 4 radicados del proceso Planeación Estratégica, 1 denominado Dependencia de Salida, 1 de la Subdirección Administrativa y Financiera y 1 mas de la Dirección General."/>
    <m/>
    <n v="1"/>
    <m/>
    <m/>
    <n v="1"/>
  </r>
  <r>
    <x v="24"/>
    <s v="En revisión de los informes mensuales de las PQRSD, se evidenció en el numeral 11. Temas de consulta reiterativa, no se relacionan los servicios sobre los cuales se presenta el mayor número de quejas presentadas en contra de  los Servidores  Públicos, asi como tampoco se presentan las principales recomendaciones sugeridas por los particulares que tengan por objeto mejorar el servicio que preste la entidad, incumpliendo lo establecido en Ley 190 de 1995, artículo 4."/>
    <m/>
    <n v="1"/>
    <m/>
    <m/>
    <n v="1"/>
  </r>
  <r>
    <x v="24"/>
    <s v="En seguimiento al link https://dnbc.gov.co/consulta-de-pqrsd, se pudo verificar el formulario de PQRSD, al cual se puede acceder; no obstante,  se establecieron debilidades en cuanto a las condiciones técnicas tales: tipo de identificación, pais, departamento, municipio, tipo de población, PQRSD,  no esta habilitada la lista desplegable para su diligenciamiento por lo tanto no se puede enviar la solicitud, adicionalemente, se presenta error al consultar el estado de una solicitud. Por lo tanto no se cumple con la condiciones técnicas del formulario de PQRSD, Incumpliendo lo establecido en la Resolución 1519 del 2020 anexo 2, numeral 2.4.3.3"/>
    <n v="1"/>
    <m/>
    <m/>
    <m/>
    <n v="1"/>
  </r>
  <r>
    <x v="24"/>
    <s v="En verificación a la documentación del proceso en el SIGE, se establece que el proceso cuenta con: _x000a__x000a__x0009_Caracterización del proceso (CT-AU)._x000a__x0009_Instructivo Entrada de PQRSD en cada canal de atención disponible al Usuario (IN-AU-01-01)._x000a__x0009_Procedimiento de Recepción, Distribución, Seguimiento y Salida de Peticiones, Quejas, Reclamos, Sugerencias y Denuncias (PC-AU-01)._x000a__x0009_Política de protección de datos (PO-AU-01)._x000a__x0009_Protocolo de Atención al Usuario. _x000a__x0009_Formulario electrónico._x000a__x0009_Formulario PQRSD._x000a__x000a_Documentación que se requiere para el tratamiento de las solicitudes, sin ambargo, no se realizó la actualización de la Politica de Protección Datos Personales. Incumpliendo lo establecido en el MIPG numeral 3.2.1.1 Política de Fortalecimiento Organizacional y simplificación de Procesos, asi como en el plan de acción 2022."/>
    <m/>
    <n v="1"/>
    <m/>
    <m/>
    <n v="1"/>
  </r>
  <r>
    <x v="24"/>
    <s v="La Oficina de Control Interno Disciplinario El 2 diciembre de 2022 mediante auto de apertura, inició un proceso disciplinario, por inoportunidad y vencimiento de los términos de las PQRSD, de acuerdo con lo evidenciado en el seguimiento al tratamiento de la PQRSD del primer semestre de 2022 realizado por la Oficina de Control Interno, sin embargo, no se dío inicio a los procesos disciplinarios por incumplimiento en los terminos de las PQRSD de acuerdo con los incumplimientos evidenciados en los informes  mensuales correspondientes al segundo semestre de 2022. contraviniendo lo establecido en la Guía Estrategias para la Construcción del PAAC de 2015."/>
    <n v="1"/>
    <m/>
    <m/>
    <m/>
    <n v="1"/>
  </r>
  <r>
    <x v="24"/>
    <s v="Se evidencio debilidad en la aplicación de controles en la gestión de las PQRSD al interior de la entidad, por cuanto:_x000a__x000a__x0009_Se encontró desactualizado el cuadro de control a cargo del proceso Gestión de Atención al Usuario._x000a__x0009_Estado de los Radicados clasificado de forma inadecuada_x000a__x0009_Radicados de salida sin evidencia de respuesta en el ORFEO_x000a__x0009_Radicados clasificado como PQRSD de forma erronea_x000a__x0009_Radicados sin respuesta de fondo o sin respuesta puntual_x000a__x0009_Cargue inadecuado del radicado de entrada_x000a__x0009_Clasificacion de OPAS como PQRSD. _x000a__x0009_Adicionalmente, se encontraron documentos de respuesta sin firma y sin evidencia de envió, lo cual genera incertidumbre de si efectivamente el peticionario recibió oportuna respuesta._x000a_ _x000a_Incumpliendo lo establecido en MIPG dimensión 7, asi como en el Procedimiento de recepción, distribución, seguimiento y salida de PQRSD."/>
    <n v="1"/>
    <n v="2"/>
    <m/>
    <m/>
    <n v="3"/>
  </r>
  <r>
    <x v="24"/>
    <s v="Se evidenció para el segundo semestre de 2022 de la matriz consolidada de PQRSD, se dío respuesta extemporanea a  236 radicados, en ninguno de ellos la Entidad notificó al interesado las circunstancias por las cuales no se le dio trámite oportuno y le señaló el plazo razonable en que se resolverá o daría respuesta, el cual no puede exceder del doble inicialmente previsto, incumpliendo lo establecido en la Ley 1755 de 2015, artículo 14. "/>
    <m/>
    <n v="1"/>
    <m/>
    <m/>
    <n v="1"/>
  </r>
  <r>
    <x v="24"/>
    <s v="Se evidenció para el segundo semestre de 2022 de la matriz consolidada de PQRSD, se tienen 75 de los 656 radicados vencidos, sin que se les haya dado el correspondiente trámite, dentro del término legal ni por fuera de él, lo que evidencia debilidades en los controles de los servidores y/o contratistas responsables de dar respuesta. Adicionalmente,  al verificar el cuadro de control del proceso, se encontró que 7 de estas peticiones cuentan con respuesta, por lo cual, estan clasificados de forma erronea._x000a_Incumpliendo lo establecido en el Artículo 23 de la Constitución Política, los términos señalado en el artículo 14 de la Ley 1755 de 2015, el Numeral 5.7 del Procedimiento de Recepción, Distribución, Seguimiento y Salida de Peticiones, Quejas, Reclamos, Sugerencias y Denuncias."/>
    <n v="1"/>
    <n v="2"/>
    <m/>
    <m/>
    <n v="3"/>
  </r>
  <r>
    <x v="24"/>
    <s v="Se evidenció que no se esta remitiendo a la Oficina de Asuntos Disciplinarios la totalidad de las quejas allegadas a la entidad, por cuanto las quejas interpuestas mediante radicados 20221140160892 del 06/07/2022 se presentó una queja por presunto acto de corrupción frente al proceso de Educación Nacional para Bomberos, y 20221140163672  del 18/07/2022 por reiteración de una PETICIÓN frente a los uniformes de los Bomberos, no se les dío traslado a la Oficina de Asuntos Disciplinarios, para lo pertinente._x000a__x000a_Incumpliendo lo establecido Procedimiento Asuntos Disciplinarios PC-DI-01 Actividad 1.Recepción de la Queja"/>
    <n v="1"/>
    <m/>
    <m/>
    <m/>
    <n v="1"/>
  </r>
  <r>
    <x v="25"/>
    <s v="Al descargar el reporte Caracterización Discapacidad SP y Contratista del SIGEP II, se obtiene un mensaje “sin registros”, es decir que no se registró la información en el aplicativo SIGEP II, incumpliendo lo establecido en el MIPG dimensión 5 “Información y Comunicación”."/>
    <m/>
    <n v="3"/>
    <m/>
    <m/>
    <n v="3"/>
  </r>
  <r>
    <x v="25"/>
    <s v="De acuerdo con el análisis realizado, se confirma que la planta de personal está conformada por veintinueve (29) servidores públicos. No obstante, en el reporte “Monitoreo de Bienes y Rentas” del SIGEP II se evidencia un total de treinta (30) funcionarios vinculados. Al revisar el listado proporcionado por la Subdirección Administrativa y Financiera, se identificó que la contratista Lina María Marín Rodríguez figura en el SI-GEP II como servidora pública, lo cual explica la diferencia detectada."/>
    <m/>
    <m/>
    <m/>
    <n v="1"/>
    <n v="1"/>
  </r>
  <r>
    <x v="25"/>
    <s v="De la base aportada por gestión contractual con 136 contratistas de prestación de servicios (persona natural) reportados con la relación ofi-cial remitida por la Subdirección Administrativa y Financiera, 27 contratis-tas presentaron la declaración de bienes y rentas del periodo 01/01/2024 al 31/12/2024, y falta el registro de 109 contratistas, incumpliéndose con lo establecido en el literal g) del artículo 2 y el artículo 4 de la Ley 2013 de 2019 al establecer que “Las personas naturales y jurídicas, públicas o privadas que administren, celebren contratos y ejecuten bienes o recursos públicos respecto de la información directamente relacionada con el des-empeño de su función” deberán publicar y divulgar la declaración de bienes y rentas, del registro de conflictos de interés y la declaración del impuesto sobre la renta y complementarios._x000a_De los 27 Contratistas con actualización de bienes y rentas, 16 la realiza-ron a tiempo y 11 de forma extemporánea que incluyen nueve (9) por retiro y dos (2) por ingreso."/>
    <m/>
    <n v="1"/>
    <m/>
    <m/>
    <n v="1"/>
  </r>
  <r>
    <x v="25"/>
    <s v="De los ciento treinta y seis (136) contratos de prestación de servicios profesionales relacionados por la Subdirección Administrativa y Financi-era, se evidenció en la plataforma SIGEP II que solo 76 de los contratis-tas tienen asignado el rol para acceder al sistema, lo que deduce que 60 contratistas no tienen asignación de roles, con lo cual se evidencia que no está cumpliendo el artículo 2.2.17.7 del Decreto 1083 de 2015, el cual señala “(…) Es responsabilidad de los representantes legales de las en-tidades y organismos del Estado velar porque la información que se incorpore en el SIGEP se opere, registre, actualice y gestione de manera oportuna y que esta sea veraz y confiable.” En concordancia con el Instructivo Contratos de la función pública, que establece el rol de Contratista así: “Este rol se asigna a los contratistas para que puedan registrar o actualizar su Hoja de Vida dentro del SIGEP II”."/>
    <m/>
    <n v="1"/>
    <m/>
    <m/>
    <n v="1"/>
  </r>
  <r>
    <x v="25"/>
    <s v="En cuanto al “ROL DE CONTRATISTAS” y “ROL DE SERVIDOR PÚBLICO” se logró establecer unas inconsistencias en cuanto a la información suministrada por la Subdirección Administrativa y Financiera y la desplegada por el SIGEP II, en los siguientes términos: _x000a__x000a_- Rol de contratistas, de los 76 nombres que arroja la plataforma se logra establecer que 21 no son parte de la base de datos de contratistas de la vigencia 2024._x000a_- Rol de servidor público, según el listado reportado por el SIGEP II, 62 personas figuran con el rol de servidor público. Sin embargo, tras realizar la verificación correspondiente, se constató que 48 de esos nombres no pertenecen a la planta de personal de la entidad."/>
    <m/>
    <m/>
    <m/>
    <n v="2"/>
    <n v="2"/>
  </r>
  <r>
    <x v="25"/>
    <s v="En lo que atañe al universo de contratistas, el módulo de actualización del SIGEP II arroja un total de ciento treinta y nueve (139) registros con modificaciones efectuadas durante la vigencia 2024, cifra que no se corresponde con la relación oficial remitida por la Subdirección Adminis-trativa y Financiera, la cual consigna únicamente ciento treinta y seis (136) contratos de prestación de servicios profesionales. En tal sentido, esta divergencia pone en evidencia posibles errores de carga, duplicid-ades o inconsistencias en la depuración de la base de datos, situación que amerita un análisis pormenorizado para determinar la causa raíz de la diferencia y salvaguardar la integridad y fiabilidad de la información con-tractual"/>
    <m/>
    <n v="1"/>
    <m/>
    <m/>
    <n v="1"/>
  </r>
  <r>
    <x v="25"/>
    <s v="Pese a que dos (2) contratistas fueron investidos con el perfil de Opera-dor de Contratos, el módulo de “Contratos de Prestación de Servicios” del SIGEP II. No reflejan la creación ni el registro de instrumento alguno correspondiente a la vigencia 2024, circunstancia que reviste particular trascendencia al tratarse precisamente del periodo objeto del presente segui-miento. En consecuencia, se revela un riesgo de incumplimiento de los preceptos de transparencia establecidos en la Ley 190 de 1995 y en la Ley 1474 de 2011, en el sentido que toda vez que la inexistencia de registros actualizados coarta la rendición de cuentas y propicia escenarios de opacidad susceptibles de derivar en eventuales responsabilidades disciplinarias y fiscales."/>
    <m/>
    <n v="1"/>
    <m/>
    <m/>
    <n v="1"/>
  </r>
  <r>
    <x v="25"/>
    <s v="Se evidencia que existe inconsistencias en la información que maneja el SIGEP II con la suministrada por la entidad, frente a la base de datos de contratistas de 2024, en consideración a que en los listados del Sigep figuran contratistas que no hacen parte de la base de datos suministrada por la Subdirección administrativa y financiera, con respecto a los siguientes Items: _x000a__x000a_• Cuadro 10. Contratistas Componente Actualizado CONTRATOS – Vigencia 2024_x000a_• Cuadro 11. Contratistas Componente Actualizado DATO_ADICIONAL – Vigencia 2024_x000a_• Cuadro 12. Contratistas Componente Actualizado DATO_CONTACTO – Vigencia 2024_x000a_• Cuadro 13. Contratistas Componente Actualizado DOCUMENTOS_ADICIONALES – Vigencia 2024Contratistas Componente Actualizado EDUCACION_FORMAL – Vigencia 2024_x000a_• Cuadro 14. Contratistas Componente Actualizado EDUCACION_FORMAL – Vigencia 2024_x000a_• Cuadro 15. Contratistas Componente Actualizado EXPERIENCIA_DOCENTE – Vigencia 2024_x000a_• Cuadro 16. Contratistas Componente Actualizado EXPERIENCIA_PROFESIONAL – Vigencia 2024_x000a_• Cuadro 17. Contratistas Componente Actualizado IDIOMA_PERSONA – Vigencia 2024_x000a_• Cuadro 18. Contratistas Componente Actualizado VINCULACION – Vigencia 2024_x000a_• Cuadro 19. Contratistas Componente Actualizado “VACIAS”– Vigencia 2024."/>
    <m/>
    <n v="1"/>
    <m/>
    <m/>
    <n v="1"/>
  </r>
  <r>
    <x v="25"/>
    <s v="Se evidenció, luego del análisis realizado en la lista de reportes de la plataforma SIGEP II a la vigencia 2024, que en lo que corresponde a la anualidad descrita, no se reflejó la relación de “contratos de prestación de servicios profesionales”, dando como resultado la ausencia de reportes de esta modalidad de contratos, lo cual podría incidir directamente en la integridad del sistema de gestión pública y compromete la con-fiabilidad de la información disponible para el seguimiento y la evaluación de los compromisos contractuales. Lo anterior, se puede evidenciar en la siguiente captura de pantalla del sistema."/>
    <m/>
    <n v="1"/>
    <m/>
    <m/>
    <n v="1"/>
  </r>
  <r>
    <x v="25"/>
    <s v="Se identificó una discrepancia sustancial entre el reporte del  SIGEP II y la información suministrada por la Subdirección Administrativa y Financi-era, en la medida en que cuatro (4) funcionarios catalogados por la Subdirección Administrativa y Financiera como desvinculados, continúan figurando en la plataforma con vínculo activo durante el periodo comprendido entre febrero y marzo de 2025._x000a_ _x000a_ Este desajuste revela falencias tanto en los procesos internos de reporte como en la actualización oportuna de la base de datos institucional, comprometiendo la confiabilidad de la información y dificultando los ejercicios de control y seguimiento."/>
    <m/>
    <m/>
    <m/>
    <n v="3"/>
    <n v="3"/>
  </r>
  <r>
    <x v="26"/>
    <s v="Al realizar la verificación de la Constitución del Rezago Presupuestal se evidenció que hacía falta en su gran mayoría las evidencias que soportaban su respectiva constitución; o en su defecto presentaban inconsistencias en la coherencia de fechas, redacción, cantidades, entre otros aspectos, soportes documentales que fueron allegados de forma posterior para ser evaluados por parte de la OCI, incumpliendo lo enunciado en el  artículo 151 del decreto 403 de 2020, que establece El Deber de entrega de información para el ejercicio de las funciones de la unidad u oficina de control interno. _x000a_De igual forma, tampoco se acató lo indicado en la ley 1712 de 2014 articulo 3 Principio de la calidad de la información,_x000a_"/>
    <n v="2"/>
    <m/>
    <m/>
    <m/>
    <n v="2"/>
  </r>
  <r>
    <x v="26"/>
    <s v="No se dio cumplimiento a lo establecido en  el Articulo 14 y 89 del Decreto 111 de 1996, asi como lo enunciado en la circular 031 de 2011 emitidad por la Procuraduría General de la Nación, ya que se constituyeron Reservas Presupuestales sin Justificar técnica y jurídicamente el Hecho de fuerza mayor que la Generó así:_x000a__x000a_Orden de Compra 56640 Alfapeople_x000a_Orden de Compra 62662 Ghruo Empresarial Crear de Colombia_x000a_Orden de Compra 5911 UT Nimbit_x000a_Orden de Compra 56818 UT Nube Pública_x000a_Convenio 291 de 2020 CBV de el Retorno_x000a_Contrato 280 de 2020 Rayco ltda_x000a_Contrato 290 de 2020 UT SFL-KPN_x000a_"/>
    <n v="1"/>
    <m/>
    <m/>
    <m/>
    <n v="1"/>
  </r>
  <r>
    <x v="26"/>
    <s v="No se evidencia articulación entre el plan de adquisiciones, la ley anual de presupuesto, el decreto de liquidación, el Plan de Compras y el Plan de Acción, lo cual no permitió que los compromisos contractuales fueran atendidos durante la respectiva vigencia fiscal, conforme  lo señala el MIPG V4, Dimensión 2 Direccionamiento  Estratégico y Planeación, que indica que:  Para la formulación de los planes de acción institucional, las entidades deben tomar en cuenta lo previsto en la Ley 152 de 1994, y en el artículo 74 de la Ley 1474 de 2011, en el que se establece que debe especificar en él los objetivos, las estrategias, los proyectos, las metas, los responsables, los planes generales de compras y la distribución presupuestal de sus proyectos de inversión; así mismo, deber incluir tanto los aspectos relacionados con el componente misional como con los relacionados con los planes de que trata el Decreto 612 de 2018,ya que no se coordina la ejecución del Plan de Compras con la Oficina Asesora de Planeación"/>
    <n v="3"/>
    <m/>
    <m/>
    <m/>
    <n v="3"/>
  </r>
  <r>
    <x v="26"/>
    <s v="Obligaciones y/o Funciones de los Supervisores_x000a__x000a_Al realizar la revisión de los Soportes Documentales, se evidenció el incumplimiento a lo indicado en la Guía para el ejercicio de las funciones de Supervisión e Interventoría de los contratos del Estado emitida por Colombia Compra Eficiente literal D. Vigilancia financiera y contable; por cuanto:_x000a__x000a_Orden de Compra 56640 Alfapeople:_x000a__x000a_• Se adjuntó la Justificación Técnica de fecha 23 de diciembre de 2020 que hace referencia únicamente a una prórroga en Tiempo del contrato hasta el 20 de febrero de 2021; pero no se enuncia en la misma, la Adición por valor de $95,986,000 en Soporte Técnico y $18,237,340 en IVA, como efectivamente si se realizó en el Contrato Modificatorio._x000a__x000a_• Al verificar la adición se evidencia que la misma en su justificación establece que se Procede a prorrogar la Orden de Compra por cuatro meses más de acuerdo con la solicitud realizada por el Supervisor; pero la justificación únicamente indica prórroga de tiempo hasta el 20 de febrero de 2021 y no por cuatro meses._x000a__x000a_• No se evidencia por parte del contratista la cotización y/o autorización de la Adición y Prórroga de la Orden de Compra 56640._x000a__x000a_Contrato 291 de 2020 CBV de El Retorno Guaviare:_x000a__x000a_• La solicitud de la Prórroga por parte del CBV ni del Supervisor se generó ya que el convenio finalizaba el 31 de diciembre de 2020._x000a__x000a_• El otro si modificatorio de prórroga no se realizó, ya que el mismo debió suscribirse para dejar constituida la Reserva Presupuestal y realizar el Pago en la vigencia 2021._x000a__x000a_Orden de Compra 59114 de 2020 UT Nimbit:_x000a__x000a_• No se evidencia por parte del contratista la cotización y/o autorización de la Adición y Prórroga de la Orden de Compra 59114._x000a__x000a_Orden de Compra 56818 de 2020 UT Nube Pública:_x000a__x000a_• No se evidencia por parte del contratista la cotización y/o autorización de la Adición y Prórroga de la Orden de Compra 56818._x000a__x000a_Contrato 289 de 2020 UT Nube Pública:_x000a__x000a_• La solicitud del supervisor y contratista para la realización del Otro Si modificatorio no se evidencian._x000a_"/>
    <n v="2"/>
    <m/>
    <m/>
    <m/>
    <n v="2"/>
  </r>
  <r>
    <x v="26"/>
    <s v="Publicación y Normatividad en el SECOP II_x000a__x000a_No se está dando cumplimiento a lo establecido en la Circular Externa Única de Colombia Compra Eficiente en relación con el numeral 1.4 Publicación en una plataforma del SECOP y 1.5 Normatividad del SECOP, debido a:_x000a__x000a_*El contrato 282 de 2020, está identificado en el SECOP como el 281._x000a_•Se registró en el SECOP dos procesos cargados así: Uno denominado CTO 251 y otro CPS 251-2020, los cuales hacen referencia al mismo contrato de COMPENSAR_x000a_"/>
    <m/>
    <n v="1"/>
    <m/>
    <m/>
    <n v="1"/>
  </r>
  <r>
    <x v="26"/>
    <s v="Se constituyeron Reservas Presupuestales por Funcionamiento por la suma de $132.264.139.00 equivalente al 2.70% y para Inversión en $13.909.961.321 que corresponde al 27.22%, frente al presupuesto del año 2019, superando lo máximo permitido por el Gobierno Nacional conforme lo descrito en el Decreto 1068 de 2015 en su Artículo 2.8.1.7.3.5._x000a_"/>
    <n v="4"/>
    <n v="1"/>
    <m/>
    <n v="1"/>
    <n v="6"/>
  </r>
  <r>
    <x v="26"/>
    <s v="Se evidenciaron falencias en lo que respecta a las solicitudes de PAC e informes mensuales, incumpliendo con las Directrices establecidas en el Correo Electrónico del 07 de enero emitido por el Proceso de Gestión Financiera, así como con lo indicado en el artículo 72 de la ley 38 de 1989 y con el decreto 359 de 1995; por cuanto:_x000a__x000a_*Los Supervisores y responsables de las Áreas no solicitaron de manera mensual el PAC requerido para la cancelación de las obligaciones a su cargo de ninguno de los contratos que se constituyeron en el rezago Presupuestal_x000a__x000a_*No se evidenciaron los Informes mensuales del PAC solicitado por la DNBC y el PAC aprobado por el MINHACIENDA, de ninguno de los contratos que se constituyeron en el rezago Presupuestal_x000a_* En relación al PAC del Rezago Presupuestal, no fue actualizado contemplando los Otros Si modificatorios, ni los pagos que efectivamente se realizarían durante el cuarto trimestre de 2020, ya que fue remitida al Minhacienda una proyección del PAC de las Reservas a comienzos del mes de septiembre de 2020, es decir, no estaba ajustada a la Realidad de los compromisos a cancelar asi: contratos 260, 266, 282, 289, 290 de 2020 y orden de compra 56640 de 2020._x000a_"/>
    <n v="2"/>
    <m/>
    <m/>
    <m/>
    <n v="2"/>
  </r>
  <r>
    <x v="26"/>
    <s v="Soportes documentales_x000a_Se evidenció el Incumplimiento a la resolución 193 de 2016, emitida por la Contaduría General de la Nación numeral 3.2.3.1, por cuanto, se presentaron falencias en los documentos que soportan la constitución de las Reservas así:_x000a__x000a_Se realizaron todos los pagos correspondientes al contrato 260 de 2020 a nombre de Impleseg Ltda, y no se evidenció el Ingreso de Almacén de los KITS DE RESCATE VEHICULAR. De igual forma en la Lista de chequeo de estos pagos se indicó que el comprobante de Entrada de Almacén N/A (No aplica) _x000a__x000a_En la lista de Chequeo del contrato 289 de 2020 a nombre de UT Incoldex, se señaló que el comprobante de Entrada de Almacén N/A (No aplica), cuando en los soportes documentales se evidenció el Ingreso de Almacén No. 0110 del 09 de febrero de 2021._x000a__x000a_Se realizó el pago el 05 de marzo de 2021, sin dar cumplimiento a lo establecido en el convenio de cofinanciación, numeral 6) Compromisos de los cooperantes, numeral 2, ya que la certificación del 22 de septiembre de 2020, solo establece que se posee la cuenta de ahorros activa a nombre del Cuerpo de Bomberos Voluntarios de El Retorno, más no señala que la misma posea los $70 millones._x000a__x000a_En el formato de informe mensual de la DNBC, se señaló el valor del pago por $200 mil pesos cuando el valor real es $200 millones_x000a_"/>
    <n v="2"/>
    <m/>
    <m/>
    <m/>
    <n v="2"/>
  </r>
  <r>
    <x v="27"/>
    <s v="Se evidenciaron las certificaciones que contienen las decisiones del comité de conciliación, las cuales fueron enviadas al Ministerio Publico previo a la realización de las respectivas audiencias, sin embargo no se observó que se remitieran dentro de termino señalado, incumpliendo lo establecido en la Ley 2220 de 2022 articulo 121 numeral 7 “Remitir al agente del Ministerio Público, con una antelación no inferior a cinco (5) días a la fecha fijada para la realización de la audiencia de conciliación, el acta o el certificado en el que conste la decisión del Comité de Conciliación de la entidad pública convocada sobre la solicitud de conciliación.”"/>
    <m/>
    <m/>
    <m/>
    <n v="1"/>
    <n v="1"/>
  </r>
  <r>
    <x v="27"/>
    <s v="Se evidenció memorando de fecha de entrega 12 de julio de 2023, mediante el cual la secretaria técnica del comité de conciliación, de conformidad con los parámetros establecidos en la Resolución 102 de 2023, realizó el informe semestral que muestra la gestión efectuada por el comité correspondiente al periodo comprendido entren los meses de enero a junio de 2023._x000a__x000a_Sin embargo, dentro del mismo, no se incluyó la relación de las conciliaciones estudiadas por el comité durante el periodo de revisión y el fallo condenatorio del proceso No 11001334306520170031600, el cual fue informado en el comité realizo el 29 de junio de 2023._x000a_"/>
    <m/>
    <n v="1"/>
    <m/>
    <m/>
    <n v="1"/>
  </r>
  <r>
    <x v="28"/>
    <s v="Desactualización de los saldos reflejados en el Rubro “Cuentas por Cobrar Incapacidades” por valor de $32.678.407 ya que este valor no fue actualizado con las incapacidades registradas en el primer y segundo trimestre de 2020, ni se realizaron los respectivos cruces de información entre los Procesos de Gestión del Talento Humano y Gestión Financiera, contraviniendo lo establecido en en el numeral 2.2.1 Reconocimiento y a las Políticas de Operación de Procedimiento de Control Interno Contable emitido por la Contaduría General de la Nación._x000a_Esta situación fue informada en el seguimiento de austeridad en el gasto realizado en el primer trimestre de 2020, sin que a la fecha se hayan tomado las acciones a que haya lugar para dar cumplimiento a las directrices establecidas por la Contaduría General de la Nación."/>
    <n v="1"/>
    <m/>
    <m/>
    <m/>
    <n v="1"/>
  </r>
  <r>
    <x v="28"/>
    <s v="Incumplimiento a lo señalado en el parágrafo 3° del Art. 2° de la Ley 901 de 2004, numeral 5° del Art. 2° de la Ley 1066 de 2006 y la Resolución 037 del 5 de Febrero de 2018 de la Contaduría General de la Nación - CGN; con respecto a la transmisión del Boletín de Deudores Morosos del Estado - BDME a través del CHIP , en relación a las deudas de las Personas Naturales y Jurídicas a favor de la DNBC superiores a 5 SMMLV ($4.388.515 para el año 2020) y más de 6 meses de mora, conforme a lo enunciado por el Proceso de Gestión del Talento Humano, sin que al 30 de junio, hayan sido conciliadas ni reportadas en el Boletín de Deudores Morosos así:_x000a_ARL POSITIVA $4.921.280 SANITAS $21.629.404"/>
    <n v="2"/>
    <m/>
    <m/>
    <m/>
    <n v="2"/>
  </r>
  <r>
    <x v="29"/>
    <s v="En los registros del RUNT, se evidencio que el automóvil ZXW532, no tiene renovación del Certificado de revisión técnico-mecánica el cual venció el 27/10/2021, incumpliendo el artículo 46 de la Ley 769 de 2002 que señala “Todo vehículo automotor registrado y autorizado deberá presentar el certificado vigente de la revisión técnico – mecánica”, así mismo en el artículo 50 establece que “Por razones de seguridad vial y de protección al ambiente, el propietario o tenedor del vehículo de placas nacionales o extranjeras, que transite por el territorio nacional, tendrá la obligación de mantenerlo en óptimas condiciones mecánicas y de seguridad”"/>
    <m/>
    <n v="1"/>
    <m/>
    <m/>
    <n v="1"/>
  </r>
  <r>
    <x v="29"/>
    <s v="No se aportó documentación sobre el estado de la camioneta IXX308, la cual según informaron esta en reparación, esta situación demuestra que se incumple Dimensión 3 de MIPG Gestión con Valores para resultados del MIPG en relación a los “Lineamientos generales para la implementación” en lo que respecta a “Gestionar recursos físicos y servicios internos” que establece “Es importante que se asigne un responsable (ya sea en una dependencia o en una persona, dependiendo de las capacidades de la entidad) de establecer los mecanismos para ejercer el control legal y técnico de los bienes y servicios con que se cuenta. De igual manera, es importante identificar, caracterizar, dar el mantenimiento requerido, custodiar y disponer apropiadamente de los bienes materiales.”"/>
    <m/>
    <n v="1"/>
    <m/>
    <m/>
    <n v="1"/>
  </r>
  <r>
    <x v="29"/>
    <s v="Se evidencian con corte al 31/12/2021, 32 incapacidades que no han sido pagadas por las entidades, las cuales ascienden a $32.743.368, lo que denota que las gestiones de recobro no han tenido éxito, dado que aprecia un saldo considerable por cobrar especialmente a SANITAS.  Al respecto se debe tener en cuenta que el artículo 28 de la Ley 1438 de 2011, establece “El derecho de los empleadores de solicitar a las Entidades Promotoras de salud el reembolso del valor de las prestaciones económicas prescribe en el término de tres (3) años contados a partir de la fecha en que el empleador hizo el pago correspondiente al trabajador”"/>
    <m/>
    <n v="1"/>
    <m/>
    <m/>
    <n v="1"/>
  </r>
  <r>
    <x v="29"/>
    <s v="Se evidencio que el proceso de gestión jurídica no adelantado las acciones legales adelantadas para el cobro coactivo de estos los valores adeudados por las EPS y ARL, porque antes se deben adelantar acciones administrativas previas al inicio del cobro por vía judicial.  Sobre las cuales requirió el envío por parte del Proceso de Talento Humanos de la siguiente información:_x000a_ _x000a_• Copia de la incapacidad._x000a_• Copia acta de posesión del funcionario._x000a_• Copia de las planillas únicas de autoliquidación de aportes al sistema de salud_x000a_Correspondientes a los seis (6) meses anteriores a la fecha de ocurrencia del hecho que_x000a_Conllevó la expedición de la incapacidad._x000a_• Copia de la resolución de reconocimiento de la incapacidad o licencia._x000a_• Copia del comprobante de pago de nómina_x000a_• Copia de las peticiones remitidas a las EPS/ARL (Correos electrónicos, derechos de_x000a_petición, respuestas a peticiones, comunicaciones oficiales) que den cuenta de las_x000a_actuaciones realizadas ante la EPS/ARL para cobrar las incapacidades y/o licencias._x000a__x000a_incumpliendo lo establecido en el artículo 817 del Estatuto Tributario, que señala que el plazo con el que cuenta la Administración para iniciar un proceso de cobro coactivo prescribe en cinco años, so pena de la ocurrencia de la prescripción extintiva, que castiga el interés del acreedor para reclamar su derecho._x000a_"/>
    <m/>
    <n v="1"/>
    <m/>
    <m/>
    <n v="1"/>
  </r>
  <r>
    <x v="29"/>
    <s v="Se tienen registros de 31 comisiones que no se legalizaron de manera oportuna, lo que  conlleva al incumplimiento del Artículo  2.2.5.5.29 del  Decreto 648 de 2017 que señala “Informe de la comisión de servicios. Los servidores públicos, con excepción de los Ministros y Directos de Departamento Administrativo, deberán presentar ante su superior inmediato y dentro de los tres (3) días siguientes a la finalización de la comisión que le haya sido conferida, un informe ejecutivo sobre las actividades desplegadas en desarrollo de la misma.” "/>
    <m/>
    <n v="1"/>
    <m/>
    <m/>
    <n v="1"/>
  </r>
  <r>
    <x v="30"/>
    <s v="Al realizar el análisis de las variaciones y al comparar los saldos al 31 de marzo de 2021 frente al mes de marzo de 2022, no se evidencia la recuperación en el saldo adeudado por concepto de Cuentas por Cobrar  Incapacidades”; por parte de las EPS y ARL ya que el valor al 2021 era de $28.946.919 y al 2022 es de $29.458.339. Lo anterior, debido a que no se ha adelantado por parte de la entidad el cobro coactivo de estas partidas, desconociéndose que debe existir una gestión permanente al cobro y recobro de los saldos por concepto de incapacidades, incumpliendo lo establecido en la Ley 1066 de 2006 del 29 de Julio Artículo 1, que indica, Gestión del recaudo de cartera pública. Conforme a los principios que regulan la Administración Pública contenidos en el artículo 209 de la Constitución Política, los servidores públicos que tengan a su cargo el recaudo de obligaciones a favor del Tesoro Público deberán realizar su gestión de manera ágil, eficaz, eficiente y oportuna, con el fin de obtener liquidez para el Tesoro Público."/>
    <n v="1"/>
    <n v="2"/>
    <m/>
    <m/>
    <n v="3"/>
  </r>
  <r>
    <x v="30"/>
    <s v="Al realizar el seguimiento por parte de la Oficina de Control Interno, se evidenció el  incumplimiento a lo establecido en el Plan de Eficiencia Administrativa y Cero Papel de la  DNBC, conforme al numeral 5.6 “las Estrategias y metas a  implementar en la DNBC; por cuanto no se evidenció acciones ejecutadas para las siguientes estrategias:_x000a_•_x0009_Compromiso y apoyo de la alta dirección o líderes de los procesos y el trabajo mancomunado con el comité de trabajo asignado; y la de implementación de usuarios y contraseñas para generar impresiones, ya que en el informe de eficiencia no se hizo referencia a estas actividades._x000a__x000a_•_x0009_Articulación con el proceso de Gestión de tecnología e informática –GTI de la Entidad, para  implementar como primera medida en el control de impresión por parte de los funcionarios y contratistas, la retención de documentos con usuario y contraseña, esto con el fin de evitar la impresión directa de los archivos, optimizando y controlando así la impresión involuntaria de estos; por cuanto, a la fecha aun hay funcionarios y contratistas que no poseen esta contraseña"/>
    <m/>
    <n v="4"/>
    <m/>
    <m/>
    <n v="4"/>
  </r>
  <r>
    <x v="30"/>
    <s v="Aunque se implementó el Manual para el Manejo de Vehiculos de la Dirección Nacional de Bomberos Código MN-AD-02 Versión 1 Vigente a partir del 11 de marzo de 2022, y socializado el 15 de marzo de 2022 con los Conductores de la DNBC, al verificar la documentación se constató que se continua sin dar aplicabilidad a los procedimientos PC-GA-03 Mantenimiento Preventivo y/o correctivo de los Vehículos  y PC-GA-04 Suministro de Combustible, adoptados por la DNBC el 23 de agosto de 2016; incumpliendo la Dimensión 3 Gestión con Valores para el Resultado, del MIPG. _x000a_Esta falencia ha sido informada en los seguimientos realizados a la Austeridad en el gasto de la vigencia 2021 y primer trimestre de 2022, sin que se hayan tomado los correctivos necesarios para subsanarla. "/>
    <m/>
    <n v="1"/>
    <m/>
    <m/>
    <n v="1"/>
  </r>
  <r>
    <x v="30"/>
    <s v="En la revisión realizada a los usos presupuestales se evidenció, que no se registraron los usos  conforme al Manual de Clasificación Presupuestal, Anexo Técnico para el Aplicativo de medición de la Austeridad en el Gasto, y Proyecto, asi como al Catálogo Presupuestal del Gasto emitido por Ministerio de Hacienda y Crédito Público, así:_x000a__x000a_•_x0009_El 22 de febrero de 2022, se registró la suma de $11.615.999.36  a nombre de COMJURIDICA en el uso presupuestal SERVICIOS DE CONSULTORIA EN ADMINISTRACION Y SERVICIOS DE GESTION A-02-02-02-008-003-01-1 y corresponde a SERVICIOS JURIDICOS A-02-02-02-008-002-01_x000a__x000a_•_x0009_ Se registró en el Uso Presupuestal A-02-02-02-008-003-09 OTROS SERVICIOS PROFESIONALES Y TÉCNICOS N.C.P, la suma de $2.410.550; cuando los mismos hacen referencia al uso  A-02-02-02-006-003- Gastos de desplazamiento así:_x000a_MANOSALVA PEDRO ANDRES   $740.283 _x000a_ANDRADE VIVIANA                       $684.842_x000a_VERGARA JHON                            $846.108_x000a_MURILLO ORLANDO                     $139.317"/>
    <n v="1"/>
    <m/>
    <m/>
    <m/>
    <n v="1"/>
  </r>
  <r>
    <x v="30"/>
    <s v="No hay claridad con relación a la suscripción del Comodato, las razones de la Devolución por parte del Cuerpo de Bomberos Voluntarios de Bogotá, las decisiones tomadas por Entidad, teniendo en cuenta que no se poseee trazabilidad de la documentación._x000a__x000a_Está  observación fue informada por parte de la OCI en  los informes de austeridad correspondientes a la vigencia  2021, y aún continúa sin tomarse las acciones para subsanar la mismas, _x000a_Lo anterior  incumple la tercera 3 Dimensión Gestión con Valores para resultados del MIPG en relación a los “Lineamientos generales para la implementación” en lo que respecta a “Gestionar recursos físicos y servicios internos” "/>
    <m/>
    <n v="3"/>
    <m/>
    <m/>
    <n v="3"/>
  </r>
  <r>
    <x v="30"/>
    <s v="No se está acatando lo  señalado en el MIPG Dimensión 3 “Gestión con Valores para el Resultado”, lineamiento “Trabajar por procesos” ya que no se están definiendo de manera secuencial cada una de las diferentes actividades del proceso, desagregándolo en procedimientos o tareas, asi como los “Lineamientos generales” con respecto a los mecanismos para ejercer un control legal y técnico de los bienes de la entidad, ya que se evidenció que no se  están ejecutando de manera adecuada los controles asociados al Parque Automotor así:_x000a_Vehículo Plazas ZXW 532_x000a__x0009_No se evidencian las planillas de desplazamiento ni los Check List de Pre uso de vehículos de los meses de enero, febrero de 2022 y del 01 al 16 de marzo de 2022_x000a_Vehículo Plazas OKZ 951_x000a__x0009_A partir del 11 de marzo de 2022, se implementó por parte del Proceso Gestión Administrativa el Formato de  planilla de Desplazamiento FO-AD-02-01 Versión 1, pero los formatos que continuaron diligenciando los conductores fueron los FR-GA-16 versión 0.0 vigencia 23-08-2016. _x000a__x000a_Lo mismo ocurrió con el Formato  Inspección Preoperacional Vehículos FO-AD-02-02 Versión 1, el cual actualizó el formato Check List pre uso de vehículos._x000a__x000a__x0009_Se está generando una fotocopia ya diligenciada impresa de la verificación, y únicamente se está diligenciando de manera diaria  el kilometraje, el día y la hora, lo que no asegura que el vehículo se encuentre en optimas condiciones para ser utilizado._x000a__x0009_Los formatos de “Check List pre uso de vehículos”, se encuentran sin firma del supervisor"/>
    <n v="2"/>
    <n v="1"/>
    <m/>
    <m/>
    <n v="3"/>
  </r>
  <r>
    <x v="30"/>
    <s v="Al 31 de marzo de 2023, se evidenció que no se ha generado el Plan de Mantenimiento preventivo y correctivo para el parque automotor de los vehículos de la vigencia 2023. De igual forma, al vehículo de placas IXX-308, NO se le realizó el respectivo mantenimiento en la vigencia 2022, conforme al numeral 5.2 Política de Seguridad y salud en el Trabajo numeral 5.2.1 POLÍTICA DE SEGURIDAD VIAL "/>
    <m/>
    <n v="2"/>
    <m/>
    <m/>
    <n v="2"/>
  </r>
  <r>
    <x v="30"/>
    <s v="Al realizar la revisión del Goce y Disfrute de las vacaciones, se evidencia la acumulación de dos periodos de vacaciones por parte del funcionario Jeison López, sin que medie el respectivo  acto administrativo que establezca que las mismas se acumularon por necesidades del servicio._x000a_Con relación al funcionario Norbert Faubricio Sánchez, posee días pendientes de disfrute (09 días) los cuales hacen referencia al periodo de la vigencia 2021, y a la fecha ya se le acumuló el periodo de la vigencia 2022._x000a_La anterior, incumple el Decreto 444 de 2023 artículo 4,  y los artículos 12 y 13 del Decreto 1045 de 1978._x000a_Lo anterior, fue informado en el seguimiento realizado a la Austeridad en el Gasto correspondiente al tercer y cuarto trimestre de 2022, sin que a la fecha se hayan tomado las acciones necesarias por parte de las DNBC, para el cumplimiento de las directrices establecidas."/>
    <n v="1"/>
    <n v="1"/>
    <m/>
    <m/>
    <n v="2"/>
  </r>
  <r>
    <x v="30"/>
    <s v="Con relación a los Certificados de Permanencia que sustentan las 32 resoluciones de Viáticos y comisión otorgadas en el primer trimestre de 2023, tienen descrito el Objeto de la Comisión, conforme lo define el artículo 4 literal (i) ítem 4 de la Resolución 027 de 2022_x000a_Esta observación ha sido evidenciada por la OCI desde el seguimiento realizado a la Austeridad en el Gasto desde el Tercer trimestre de 2022, sin que a la fecha la entidad haya tomado las acciones de mejora correspondientes"/>
    <m/>
    <n v="1"/>
    <m/>
    <m/>
    <n v="1"/>
  </r>
  <r>
    <x v="30"/>
    <s v="Con relación al Pago de los aportes de la Planilla Integrada de Liquidación de Aportes (Pila) correspondientes a los meses de enero y marzo de 2023, los pagos fueron realizados extemporáneamente y no conforme a las fechas máximas establecidas en el aplicativo de aportes en línea generando intereses moratorios así:_x000a_ _x000a_Enero 2023, valor de Intereses moratorios $87.800.00_x000a__x000a_Marzo 2023, valor de Intereses moratorios $162.900.00_x000a__x000a_Lo anterior constituye una presunta falta disciplinaria debido a la omisión de los deberes de que trata el artículo 38 de la ley 1952 de 2019, constituyéndose una falta grave contemplada en el artículo 67 de la misma ley."/>
    <m/>
    <n v="1"/>
    <m/>
    <n v="1"/>
    <n v="2"/>
  </r>
  <r>
    <x v="30"/>
    <s v="El vehículo de placas ZXW 532 posee la tecno mecánica vencida y el vehículo de placas IXX 308 no la tiene expedida ni cargada en el RUNT, conforme lo establece el Artículo 52 de la Ley 769 de 2002, modificado por el artículo 12 de la Ley 1383 de 2010, modificado por el Art 202 del Decreto 019 de 2012._x000a__x000a_Lo anterior, podría conllevar a las sanciones previstas en la ley tal y como lo señala en parágrafo 1 del Decreto 2106 de 2019 “Por el cual se dictan normas para simplificar, suprimir y reformar trámites, procesos y procedimientos innecesarios existentes en la administración pública” que indica: _x000a__x000a_PARÁGRAFO 1. Quien no cuente con certificado vigente incurrirá en las sanciones previstas en la ley. Para todos los efectos este será considerado como documento público."/>
    <m/>
    <n v="1"/>
    <m/>
    <m/>
    <n v="1"/>
  </r>
  <r>
    <x v="30"/>
    <s v="En el primer trimestre de 2023 no se evidencia “El informe de seguimiento y control del plan institucional de gestión ambiental” donde se contemple el seguimiento realizado por parte del Proceso de Gestión Administrativa, conforme al Programa de Gestión ambiental del PIGA 2020-2024._x000a_De igual forma, al realizar el seguimiento de las actividades que debían desarrollarse conforme lo establece el numeral 15 del Programa de Gestión ambiental del PIGA 2020-2024, se evidenció incumplimiento y sin avance de:_x000a_15.3Programa Gestión Integral de los Residuos  _x000a_Incumplidas_x000a_*Realizar el mantenimiento preventivo y correctivo a los puntos ecológicos de la entidad (canecas, delimitación, etc)_x000a_*Monitoreo y control de la generación de residuos aprovechables en la entidad._x000a_*Realizar campañas de concientización y sensibilización al personal de la DNBC frente al adecuado consumo de papelería y aprovechamiento de los residuos_x000a_*Reforzar y adecuar los instructivos de la entidad, con los lineamientos ambientales para la gestión integral de residuos sólidos. _x000a_Sin avance_x000a_*Entrega de material aprovechable a empresas de Recicladores._x000a_*Realizar seguimiento y monitoreo al cumplimiento de las obligaciones del transportador en el manejo de residuos_x000a_15.4 Programa de Prácticas Sostenibles._x000a_Incumplida_x000a_*Establecer e incorporar políticas, metodologías y directrices que fomenten la inclusión de criterios ambientales en la adquisición de bienes y servicios._x000a_Sin avance_x000a_*Realizar seguimiento y control de los equipos electrónicos para verificar posibles emisiones de GEI._x000a_15.2. Uso Eficiente de la Energía _x000a_Sin avance_x000a_*Realizar el mantenimiento preventivo y correctivo a las instalaciones eléctricas, equipos de cómputo y tecnológicos_x000a_Incumplidas_x000a_*Monitorear y controlar el consumo de energía en las instalaciones de la DNBC a través del registro histórico de consumos para la determinación de comportamientos._x000a_*Realizar campañas de concientización y sensibilización al personal de la DNBC referente a la racionalización de este recurso._x000a_5.1. Uso Eficiente del Agua_x000a_Incumplidas_x000a_*Realizar el mantenimiento preventivo y correctivo a las instalaciones hidrosanitarias_x000a_*Monitorear y controlar el consumo de energía en las instalaciones de la DNBC a través del registro histórico de consumos para la determinación de comportamientos._x000a_Sin Avance_x000a_*Realizar campañas de concientización y sensibilización al personal de la DNBC referente a la racionalización de este recurso"/>
    <m/>
    <n v="2"/>
    <m/>
    <m/>
    <n v="2"/>
  </r>
  <r>
    <x v="30"/>
    <s v="En la revisión realizada a los usos presupuestales se evidenció, que un (1) uso presupuestal no se registró conforme al Manual de Clasificación Presupuestal, Anexo Técnico para el Aplicativo de medición de la Austeridad en el Gasto 2021, así como al Catálogo Presupuestal del Gasto emitido por Ministerio de Hacienda y Crédito Público, así:_x000a_Se registro en el Uso Presupuestal a-02-02-02-006-004 Servicios de Transporte de Pasajeros la suma de $ 100.000, por concepto de cancelación de Comisiones a un contratista, cuando el uso presupuestal hace referencia al A-02-02-02-006-003-01 Alojamiento para estancias Cortas."/>
    <n v="1"/>
    <m/>
    <m/>
    <m/>
    <n v="1"/>
  </r>
  <r>
    <x v="30"/>
    <s v="La Dirección Nacional de Bomberos, no reportó al 31 de marzo de 2023, mediante el aplicativo CHIP la Información sobre PERSONAL Y COSTOS del personal de planta como el de contratación de prestación de servicios con fecha de corte al 31 de diciembre de 2022, incumpliendo lo establecido en  la resolución 7 del 09 de junio de 2016 artículo 43._x000a_Esta omisión, puede acarrear sanciones para el Ordenador del Gasto de la DNBC, ya que está considerada como una Conducta Sancionable por parte de la Contraloría General de la República en el Decreto 403 de 2020 “Por el cual se dictan normas para la correcta implementación del Acto Legislativo 04 de 2019 y el fortalecimiento del control fiscal” contemplado en sus artículos 81 y 83"/>
    <n v="1"/>
    <n v="2"/>
    <m/>
    <m/>
    <n v="3"/>
  </r>
  <r>
    <x v="30"/>
    <s v="Ninguna de las 32 resoluciones de Viáticos y comisión otorgadas en el primer trimestre de 2023 ni sus respectivos soportes, poseen la justificación que haga referencia a que las actividades que se desarrollaron en la respectivas comisiones “Requerían el Desplazamiento Físico al Sitio y no podrían haberse llevado a cabo de manera virtual” por parte del contratista y/o funcionario, desatendiendo lo señalado en Decreto 444 de 2023 artículo 6._x000a_Esta observación ha sido evidenciada por la OCI desde el seguimiento realizado a la Austeridad en el Gasto desde el Tercer trimestre de 2022, sin que a la fecha la entidad haya tomado las acciones de mejora correspondientes."/>
    <m/>
    <n v="1"/>
    <m/>
    <m/>
    <n v="1"/>
  </r>
  <r>
    <x v="30"/>
    <s v="No se diligenciaron la totalidad de los Formatos FO-AD-02-02 Formatos Preoperacional Vehículos y FO-AD-02-01 Planilla de Desplazamiento Vehículos de la Dirección Nacional de Bomberos establecido en el numeral 5.1 Política de Desplazamiento de Vehículos numeral 6 que señala “Para  el  requerimiento  de  movilización  de  un  vehículo  institucional, el  funcionario  Líder  o Gestor del Proceso que requiera el servicio para el desplazamiento de su equipo de trabajo en  cumplimiento  de  la  misionalidad  de  la  entidad,  deberá  solicitarlo al  designado  por  el Subdirector  Administrativo  y  Financiero  con  copia  a la subdirección administrativa  y financiera para   el   control   y   mantenimiento   de   vehículos,   para   la   autorización   del desplazamiento del servidor y/o contratista en días y horas laborables; para tal propósito, la orden de movilización se tramitará en formatos propios de la DNBC.”  "/>
    <n v="1"/>
    <n v="1"/>
    <m/>
    <m/>
    <n v="2"/>
  </r>
  <r>
    <x v="30"/>
    <s v="No se están aplicando los controles establecidos en el Mapa de Riesgos de la DNBC, por parte de los Procesos Gestión del Talento Humano y Gestión Administrativa, por cuanto se materializaron los siguintes riesgos:_x000a__x000a_Gestión del Talento Humano:_x000a__x000a_Posibilidad de sanciones por parte de la UGPP, debido a la inoportunidad en el cumplimiento de las obligaciones relacionadas con el pago de la seguridad Social; por la cancelación de intereses moratorios._x000a__x000a_Posibilidad de afectación económica y/o reputacional por daños a terceros y/o bienes de la entidad generados por accidentes de tránsito con vehículos propios o en arriendo en uso oficial de la DNBC; por cuanto:_x000a__x000a_o_x0009_Los conductores no están notificando sobre el estado de los vehículos y los desplazamientos diarios, en los formatos dispuestos por la DNBC._x000a_o_x0009_El vencimiento del SOAT y la tecno mecánica del vehículo de placas IXX 308 y la tecno mecánica del vehículo de placas ZXW 532._x000a_o_x0009_No se ha realizado el mantenimiento preventivo ni correctivo del vehículo de placas IXX 308._x000a__x000a_Posibilidad de afectación reputacional por multa y/o sanciones debido a la afectación al medio ambiente por el uso indebido de los recursos para el funcionamiento de la DNBC, debido a la ausencia de diseño de campañas de sensibilización en busca de la reducción del consumo:_x000a_o_x0009_servicios públicos_x000a_o_x0009_Papelería _x000a__x000a_Lo anterior, incumple lo establecido en el numeral 3.2.2 Valoración de controles de la Guía para la administración del riesgo y el diseño de controles en entidades públicas VERSIÓN 6 emitida por el Departamento Administrativo de la Función Pública; así como el MANUAL DE GESTIÓN DEL RIESGO de la DNBC numeral 6.2.2. Evaluación del riesgo…Identificación y diseño de controles, _x000a__x000a_Lo anterior, fue evidenciado con anterioridad en el seguimiento realizado a la Austeridad en el Gasto correspondiente al tercer y cuarto trimestre de 2022, sin que a la fecha se hayan tomado las acciones necesarias por parte de las DNBC, para el cumplimiento de las directrices establecidas."/>
    <n v="2"/>
    <n v="3"/>
    <m/>
    <m/>
    <n v="5"/>
  </r>
  <r>
    <x v="30"/>
    <s v="Se encontró que la DNBC, no realizó La provisión contable de las vacaciones, Prima de Vacaciones y Bonificación especial de recreación, ni se encuentran contabilizadas en los Estados Contables; por cuanto, la misma, no fue reportada por parte del Proceso de Gestión del Talento Humano al Proceso de Gestión Financiera, incumpliendo lo establecido en el Plan General de Contabilidad Pública, articulo 64."/>
    <n v="1"/>
    <m/>
    <m/>
    <m/>
    <n v="1"/>
  </r>
  <r>
    <x v="30"/>
    <s v="Se evidencia que no se ha generado el Plan de Eficiencia Administrativa y Cero papel de la vigencia 2023, Ni el respectivo seguimiento correspondiente al primer trimestre de 2023, donde se relacionen las buenas prácticas adoptadas y a tener en cuenta, así como las acciones de mejora, con cronogramas, metas e indi¬cadores, que permitan optimizar el uso de recursos monetarios, físicos, humanos, entre otros, conforme lo establece la Directiva Presidencial 04 de 2012 en el numeral 1, que trata de EFICIENCIA ADMINISTRATIVA Y LINEAMIENTOS DE LA POLÍTICA CERO PAPEL EN LA ADMINISTRACIÓN PÚBLICA."/>
    <m/>
    <n v="2"/>
    <m/>
    <m/>
    <n v="2"/>
  </r>
  <r>
    <x v="30"/>
    <s v="Se evidenció que el libro de Saldos y Movimientos de la DNBC, correspondiente al mes de marzo de 2023 refleja la información de las Incapacidades del Mes de febrero de 2022; por cuanto, el Proceso de Gestión de Talento Humano, no realizó la conciliación de los saldos antes el cierre del proceso contable del periodo en mención de acuerdo con el calendario establecido por la Contaduría General de la Nación. Lo anterior, representa un Riesgo de Índole Contable, como se enuncia en el numeral 1.4. Riesgo de índole contable del Procedimiento para la Evaluación del Control Interno Contable"/>
    <n v="1"/>
    <m/>
    <m/>
    <m/>
    <n v="1"/>
  </r>
  <r>
    <x v="30"/>
    <s v="Se evidenció que el vehículo de placas IXX 308, posee el seguro obligatorio VENCIDO, incumpliendo lo establecido en la Ley 1229 de 2019 por medio de la cual se expide el Código General Disciplinario, se derogan la Ley 734 de 2002 y algunas disposiciones de la Ley 1474 de 2011, relacionadas con el derecho disciplinario, Articulo 38 Numeral 22, que estipula: _x000a_“22.Vigilar y salvaguardar los bienes y valores que le han sido encomen¬dados y cuidar que sean utilizados debida y racionalmente, de confor¬midad con los fines a que han sido destinados.”"/>
    <m/>
    <n v="2"/>
    <m/>
    <m/>
    <n v="2"/>
  </r>
  <r>
    <x v="30"/>
    <s v="Se evidenció, que las nóminas de los meses de enero, febrero y marzo de 2023, carecen de los respectivos soportes que acreditan la liquidación, tales como son las horas extras, vacaciones, prima de servicios, incapacidades entre otros, á incumpliendo el Plan General de la Contabilidad Pública numeral 9.2 NORMAS TÉCNICAS RELATIVAS A LOS SOPORTES, COMPROBANTES Y LIBROS DE CONTABILIDAD numerales 335, 336 y 337_x000a_De igual forma, no se está dando cumplimiento a la acción de mejora establecida en el Plan de Mejoramiento de Gestión, ya que está falencia fue informada por la OCI, en el seguimiento realizado a la Austeridad en el gasto del segundo trimestre de 2022."/>
    <m/>
    <n v="1"/>
    <m/>
    <m/>
    <n v="1"/>
  </r>
  <r>
    <x v="31"/>
    <s v="Al comparar los saldos de las cuentas por cobrar de las Incapacidades del 30 de marzo de 2022 de la EPS Compensar con relación al 30 de junio de 2022, se evidencia una diferencia de $637.934, pero al verificar la sumatoria de las incapacidades incorporadas en el segundo trimestre de 2022, el valor es de $2.035.929, existiendo una discrepancia en la información._x000a__x000a_De igual forma, se verificaron las actas de conciliación entre el proceso de Gestión de Talento Humano y Gestión Financiera No.003 del 04 de mayo, No. 004 del 08 junio de 2022 y No.005 del 07 de Julio de 2022, y el valor que arrastra de saldo de incapacidades es $2.035.929 y en ninguna parte de sus contenidos indica; justificación alguna que pueda evidenciar la diferencia de $637.934._x000a__x000a_Lo anterior evidencia que las conciliaciones realizadas que soportan el saldo de la Cuenta por Cobrar por la administración de la seguridad social en salud incumplen lo establecido en el Régimen de Contabilidad Pública numeral 7 CARACTERÍSTICAS CUALITATIVAS DE LA INFORMACIÓN CONTABLE PÚBLICA numerales 103, 104, 105 y 106 (confiabilidad, razonabilidad, Objetividad y verificabilidad)."/>
    <n v="3"/>
    <n v="1"/>
    <m/>
    <m/>
    <n v="4"/>
  </r>
  <r>
    <x v="31"/>
    <s v="Al verificar las nóminas de la vigencia 2022, se evidenció que carecen de los respectivos soportes que acreditan la  liquidación, tales como son las horas extras, vacaciones, prima de servicios, incapacidades  entre otros, desconociendo lo indicado en Plan General de las Contabilidad Pública numeral  9.2 NORMAS TÉCNICAS RELATIVAS A LOS SOPORTES, COMPROBANTES Y LIBROS DE CONTABILIDAD numeral 335 y 336"/>
    <m/>
    <n v="1"/>
    <m/>
    <m/>
    <n v="1"/>
  </r>
  <r>
    <x v="31"/>
    <s v="Aunque se implementó el Manual para el Manejo de Vehiculos de la Dirección Nacional de Bomberos Código MN-AD-02 Versión 1 Vigente a partir del 11 de marzo de 2022, y socializado el 15 de marzo de 2022 con los Conductores de la DNBC, al verificar la documentación se constató que se continua sin dar aplicabilidad a los procedimientos PC-GA-03 Mantenimiento Preventivo y/o correctivo de los Vehículos  y PC-GA-04 Suministro de Combustible, adoptados por la DNBC el 23 de agosto de 2016; incumpliendo la Dimensión 3 Gestión con Valores para el Resultado, del MIPG. _x000a_Esta falencia ha sido informada en los seguimientos realizados a la Austeridad en el gasto de la vigencia 2021 y primer trimestre de 2022, sin que se hayan tomado los correctivos necesarios para subsanarla. "/>
    <m/>
    <n v="1"/>
    <m/>
    <m/>
    <n v="1"/>
  </r>
  <r>
    <x v="31"/>
    <s v="Con relación al Pago de los aportes de la Planilla Integrada de Liquidación de Aportes (Pila) correspondientes al mes de Julio de 2022, los pagos fueron realizados hasta el día 22 de agosto de 2022 y no el 08 de agosto de 2022 (fecha máxima establecida en el aplicativo aportes en linea)  generando los intereses moratorios por la suma de $965.300, los cuales fueron cancelados por la DNBC._x000a__x000a_Planilla_x0009_Dias de Mora_x0009_Valor Intereses_x000a_ARL contratistas_x0009_14_x0009_28.300.00_x000a_Pila mes de Julio 2022_x0009_14_x0009_937.000.00_x000a_Total _x0009__x0009_965.300.00_x000a_Lo anterior constituye una presunta falta disciplinaria debido  a la omisión de los deberes de que trata el articulo 38  de la ley 1952 de 2019, constituyendose una falta grave contemplada en el articulo 67 de la misma ley."/>
    <n v="1"/>
    <n v="1"/>
    <m/>
    <m/>
    <n v="2"/>
  </r>
  <r>
    <x v="31"/>
    <s v="Describir el objeto del  Compromiso, de acuerdo al nombre de la razón social, uso presupuestal  y Rubro, por cuanto en las obligaciones 10222 y 17322   se indicó en el concepto que era energía y era Aseo y recolección"/>
    <n v="1"/>
    <m/>
    <m/>
    <m/>
    <n v="1"/>
  </r>
  <r>
    <x v="31"/>
    <s v="El vehículo no cuenta con la tecnomecánica conforme lo establece el Artículo 51 de la Ley 769 de 2002, modificado por el artículo 11 de la Ley 1383 de 2010, modificado por el Art 201 del Decreto 019 de 2012._x000a__x000a_Es de anotar, que la Subdirección Administrativa y Financiera desde el primer trimestre de 2022, informó que este vehículo se encontraba en Mantenimiento, pero esto no lo exonera de la responsabilidad de tener el vehículo con los documentos vigentes.  "/>
    <m/>
    <n v="2"/>
    <m/>
    <m/>
    <n v="2"/>
  </r>
  <r>
    <x v="31"/>
    <s v="En el mes de Junio de 2022, se canceló la suma de $1.120.768 por concepto de horas extras al funcionario Omar Enrique Ballesteros, cuando la cifra correcta era $741.715 (Horas extras del mes de mayo de 2022); es decir,   $379.053, por encima del valor real. _x000a_El ajuste del mayor valor cancelado se efectuó con la resolución 429 de 2022, pero la misma fue emitida por  la suma total de $1.186.334.00 y en ninguno de sus considerandos ni en el resuelve indicó los motivos por los cuales se le debía descontar o deducir al Funcionario Omar Enrique Moreno Ballesteros la suma de $379.053 (mayor valor cancelado en la nómina de Junio de 2022), es decir, se realizó el ajuste directo, soportado por una planilla en excell de liquidación; incumpliendo lo indicado en el Plan General de las Contabilidad Pública numeral  9.2 NORMAS TÉCNICAS RELATIVAS A LOS SOPORTES, COMPROBANTES Y LIBROS DE CONTABILIDAD numeral 336"/>
    <n v="1"/>
    <n v="2"/>
    <m/>
    <n v="1"/>
    <n v="4"/>
  </r>
  <r>
    <x v="31"/>
    <s v="En la revisión realizada a los usos presupuestales se evidenció, que no se registraron los usos  conforme al Manual de Clasificación Presupuestal, Anexo Técnico para el Aplicativo de medición de la Austeridad en el Gasto, y Proyecto, asi como al Catálogo Presupuestal del Gasto emitido por Ministerio de Hacienda y Crédito Público, así:_x000a__x000a_•_x0009_ Se registró el día 06 de en el Uso Presupuestal A-02-02-02-008-003-09 OTROS SERVICIOS PROFESIONALES Y TÉCNICOS N.C.P, la suma de $734.562; cuando los mismos hacen referencia al uso  A-02-02-02-010 VIATICOS FUNCIONARIOS  así:_x000a__x000a_LOPEZ BARRERA CARLOS ARMANDO RESOLUCIÓN 319_x000a__x000a_•_x0009_Se utilizó el Uso Presupuestal A-02-02-01-003-005-01 PINTURAS Y BARNICES Y PRODUCTOS RELACIONADOS; COLORES PARA LA PINTURA ARTÍSTICA; TINTAS y no el A-02-02-01-004-004-09, que corresponde a OTRA MAQUINARIA PARA USOS ESPECIALES Y SUS PARTES Y PIEZAS, en la adquisición de los TONNER por valor de $34.757.144.72 a la empresa KEY MARKET SAS EN REORGANIZACIÓN._x000a_"/>
    <n v="1"/>
    <m/>
    <m/>
    <m/>
    <n v="1"/>
  </r>
  <r>
    <x v="31"/>
    <s v="No fueron eficaces los controles identificados por parte del Proceso Gestión del Talento Humano para mitigar los riesgos de gestión conforme lo establece el numeral 3.2.2 Valoración de controles de la Guía para la administración del riesgo y el diseño de controles en entidades públicas VERSIÓN 5 emitida por el Departamento Administrativo de la Función Pública; así como el MANUAL DE GESTIÓN DEL RIESGO de la DNBC numeral 6.2.2. Evaluación del riesgo…Identificación y diseño de controles, así, por cuanto se materializaron los siguientes riesgos:_x000a__x000a_Riesgos de Gestión:_x000a_“Posibilidad de afectación económica y reputacional por sanciones del organismo de control debido a la inexactitud en la liquidación de nómina, prestaciones sociales y liquidación del contrato laboral de acuerdo con la normatividad vigente”, por la  falencia en la liquidación del sueldo de una funcionaria, el no pago del subsidio de transporte, inadecuada liquidación de la prima de servicios y horas extras._x000a_  y “Posibilidad de afectación económica y reputacional por sanciones por parte de la UGPP debido a la inoportunidad o incumplimiento de las obligaciones relacionadas con el pago de seguridad social.” Por el pago de intereses de mora en la seguridad social._x000a_Riesgo de Corrupción:_x000a_“Posibilidad de manipular la información requerida para liquidación de la nómina otorgando beneficios que no corresponden (prima técnica, antigüedad vacaciones, viáticos,etc), generando un beneficio privado”_x000a_Asimismo, en el desarrollo de la auditoria se identificaron otros riesgos, los cuales no están incluidos en el Mapa de Riesgos de la DNBC._x000a_•_x0009_La Cartera irrecuperable por concepto de cuentas por cobrar por Incapacidades._x000a_•_x0009_Falta de controles establecidos al interior de la DNBC, que acrediten el seguimiento a la utilización del Parque Automotor de la DNBC._x000a_•_x0009_Incumplimiento a las actividades plasmadas en el Plan de Eficiencia Administrativa asi como el Plan Institucional de Gestión Ambiental de la DNBC"/>
    <m/>
    <n v="4"/>
    <m/>
    <m/>
    <n v="4"/>
  </r>
  <r>
    <x v="31"/>
    <s v="No hay claridad con relación a la suscripción del Comodato, las razones de la Devolución por parte del Cuerpo de Bomberos Voluntarios de Bogotá, las decisiones tomadas por Entidad, teniendo en cuenta que no se poseee trazabilidad de la documentación._x000a__x000a_Está  observación fue informada por parte de la OCI en  los informes de austeridad correspondientes a la vigencia  2021, y aún continúa sin tomarse las acciones para subsanar la mismas, _x000a_Lo anterior  incumple la tercera 3 Dimensión Gestión con Valores para resultados del MIPG en relación a los “Lineamientos generales para la implementación” en lo que respecta a “Gestionar recursos físicos y servicios internos” "/>
    <m/>
    <n v="3"/>
    <m/>
    <m/>
    <n v="3"/>
  </r>
  <r>
    <x v="31"/>
    <s v="No se dio cumplimiento al artículo 59 del decreto 1042 de 1978; por cuanto, la prima de servicios cancelada a los funcionarios Estrella Murcia, John Warner Paz y Omar Enrique Moreno, no se contempló el auxilio de transporte como factor salarial."/>
    <n v="1"/>
    <n v="1"/>
    <m/>
    <m/>
    <n v="2"/>
  </r>
  <r>
    <x v="31"/>
    <s v="No se evidencia la recuperación de cartera en el saldo adeudado por concepto de Cuentas por cobrar Incapacidades”; por parte de las EPS y ARL ya que los valores adeudados por la ARL Positiva, EPS Sanitas y EPS Coomeva al 30 de junio de 2022 continúan sin variación. _x000a__x000a_Lo anterior, debido a que no se ha adelantado por parte de la entidad el cobro coactivo de estas partidas, desconociéndose que debe existir una gestión permanente al cobro y recobro de los saldos por concepto de incapacidades, incumpliendo lo establecido en el artículo 1 de la Ley 1066 de 2006."/>
    <m/>
    <n v="1"/>
    <m/>
    <m/>
    <n v="1"/>
  </r>
  <r>
    <x v="31"/>
    <s v="Registrar las obligaciones de manera independiente evitando la unión de varios  pagos_x000a_Obligación 15022 del 18 de mayo, realizada a VIPCOL se juntaron dos pagos."/>
    <m/>
    <n v="1"/>
    <m/>
    <m/>
    <n v="1"/>
  </r>
  <r>
    <x v="31"/>
    <s v="Se evidenció que a la funcionaria Nelly Ciprian se le pago la suma de $324.041, por concepto de sueldos correspondientes al mes de agosto de 2022 quien fue nombrada mediante resolución No. 576 de 2022 el día 17 de agosto de 2022, es decir se pagaron 19 días cuando efectivamente laboró 14 días, incumpliendo lo establecido en el artículo 38 Deberes de la Ley 1952, evidenciando la falta de revisión y control de los responsables del proceso, afectando la adecuada utilización de recursos institucionales"/>
    <n v="1"/>
    <n v="1"/>
    <m/>
    <m/>
    <n v="2"/>
  </r>
  <r>
    <x v="31"/>
    <s v="Se evidenció que a los funcionarios Estrella Murcia, John Warner Paz y Omar Enrique Moreno, no se les canceló en el primer semestre de 2022, lo concerniente al Subsidio de Transporte, incumpliendo lo establecido en el decreto 1725 de 2021, artículo 1 Auxilio de Transporte para 2022."/>
    <n v="1"/>
    <n v="1"/>
    <m/>
    <m/>
    <n v="2"/>
  </r>
  <r>
    <x v="31"/>
    <s v="Se evidenció que a los funcionarios Estrella Murcia, John Warner Paz y Omar Enrique Moreno, no se les reconoció el pago de intereses moratorios por no recibir puntualmente el auxilio de transporte durante el primer semestre de 2022, conforme lo indica el numeral 1 del artículo 37 de la ley 1952 de 2019, sentencia T-418 de 1996 y concepto 474801 de 2020 emitido por el DAFP."/>
    <n v="1"/>
    <m/>
    <m/>
    <m/>
    <n v="1"/>
  </r>
  <r>
    <x v="31"/>
    <s v="Se evidenció que la DNBC, no ha realizado el mantenimiento al parque automotor de la DNBC incumpliendo  la tercera 3 Dimensión Gestión con Valores para resultados del MIPG en relación a los “Lineamientos generales para la implementación” en lo que respecta a “Gestionar recursos físicos y servicios internos” que establece “Es importante que se asigne un responsable (ya sea en una dependencia o en una persona, dependiendo de las capacidades de la entidad) de establecer los mecanismos para ejercer el control legal y técnico de los bienes y servicios con que se cuenta. De igual manera, es importante identificar, caracterizar, dar el mantenimiento requerido, custodiar y disponer apropiadamente de los bienes materiales."/>
    <m/>
    <n v="1"/>
    <m/>
    <m/>
    <n v="1"/>
  </r>
  <r>
    <x v="31"/>
    <s v="Al 30 de junio de 2023, se evidenció que no se ha generado el Plan de Mantenimiento preventivo y correctivo para el parque automotor de los vehículos de la vigencia 2023, incumpliendo así lo estipulado en el numeral 5.2 Política de Seguridad y salud en el trabajo numeral 5.2.1 POLÍTICA DE SEGURIDAD VIAL._x000a_Esta observación fue informada en el seguimiento realizado a la Austeridad en el Gasto del primer trimestre de 2023, sin que a la fecha la entidad haya tomado las acciones de mejora correspondientes, para el cumplimiento de lo establecido. "/>
    <m/>
    <n v="1"/>
    <m/>
    <m/>
    <n v="1"/>
  </r>
  <r>
    <x v="31"/>
    <s v="Al realizar el seguimiento de las actividades que debían desarrollarse en el segundo trimestre de 2023, conforme lo establece el numeral 15 del Programa de Gestión ambiental del PIGA 2020-2024, se evidenció incumplimiento en la ejecución de 6 actividades de las 12 planteadas, las cuales corresponden a un 42,9%, así:_x000a_Numeral_x0009_Actividad No._x000a_15.1_x0009_1_x000a_15.2_x0009_1_x000a_15.3_x0009_2 y 4_x000a_15.4_x0009_1 y 2_x000a__x000a_Esta observación fue informada en el seguimiento realizado a la Austeridad en el Gasto del primer trimestre de 2023, sin que a la fecha la entidad haya tomado las acciones de mejora correspondientes, para el cumplimiento de lo establecido."/>
    <m/>
    <n v="2"/>
    <m/>
    <m/>
    <n v="2"/>
  </r>
  <r>
    <x v="31"/>
    <s v="Al realizar la revisión del Goce y Disfrute de las vacaciones, se evidencia la acumulación de dos periodos de vacaciones por parte del funcionario Ronny Estiven Romero Velandia, sin que medie el respectivo acto administrativo que establezca que las mismas se acumularon por necesidades del servicio._x000a_De igual manera, se liquidó indemnización de vacaciones al funcionario Charles Wilber Benavides Castillo del periodo comprendido entre el 27 de enero de 2021 al 23 de febrero de 2023, se evidencia la acumulación de dos periodos._x000a_Por lo tanto, se incumple con lo consignado en el artículo 4 del Decreto 444 de 2023: “…Por regla general las entidades deben contar con un plan anual de vacaciones, y estas no deben ser acumuladas ni interrumpidas. Solo por necesidad del servicio previa disponibilidad presupuestal o retiro podrán ser compensadas en dinero”._x000a_ y los artículos 12 y 13 del Decreto 1045 de 1978._x000a_ARTÍCULO  12. Del goce de vacaciones. Las vacaciones deben concederse por quien corresponde, oficiosamente o a petición del interesado, dentro del año siguiente a la fecha en que se cause el derecho a disfrutarlas._x000a_ARTÍCULO  13. De la acumulación de vacaciones. Solo se podrán acumular vacaciones hasta por dos años, siempre que ello obedezca a aplazamiento por necesidad del servicio._x000a_Esta observación ha sido reiterativa a partir del seguimiento realizado a la Austeridad en el Gasto desde el tercer trimestre de 2022, sin que a la fecha la entidad haya tomado las acciones de mejora correspondientes, para el cumplimiento de lo establecido"/>
    <n v="1"/>
    <m/>
    <m/>
    <m/>
    <n v="1"/>
  </r>
  <r>
    <x v="31"/>
    <s v="Las resoluciones de viáticos y comisión otorgadas en el segundo trimestre de 2023 ni sus respectivos soportes, poseen la justificación que haga referencia a que las actividades que se desarrollaron en la respectivas comisiones “Requerían el Desplazamiento Físico al Sitio y no podrían haberse llevado a cabo de manera virtual”  por parte del contratista y/o funcionario, incumpliendo lo señalado en el artículo 6 del Decreto 444 de 2023._x000a_Esta observación ha sido reiterativa a partir del seguimiento realizado a la Austeridad en el Gasto desde el Tercer trimestre de 2022, sin que a la fecha la entidad haya tomado las acciones de mejora correspondientes, para el cumplimiento de lo establecido."/>
    <m/>
    <m/>
    <m/>
    <n v="1"/>
    <n v="1"/>
  </r>
  <r>
    <x v="31"/>
    <s v="Los certificados de permanencia que sustentan las resoluciones de Viáticos y comisión otorgadas en el segundo trimestre de 2023, no tienen descrito el objeto de la comisión, incumpliendo lo estipulado en el artículo 4 literal (i) ítem 4 de la Resolución 027 de 2022._x000a_Esta observación ha sido reiterativa a partir del seguimiento realizado a la Austeridad en el Gasto desde el Tercer trimestre de 2022, sin que a la fecha la entidad haya tomado las acciones de mejora correspondientes, para el cumplimiento de lo establecido."/>
    <m/>
    <m/>
    <m/>
    <n v="1"/>
    <n v="1"/>
  </r>
  <r>
    <x v="31"/>
    <s v="No se están aplicando los controles establecidos en el Mapa de Riesgos de la DNBC, por parte del Proceso de Gestión Administrativa, por cuanto se materializó el siguiente riesgo: _x000a_Posibilidad de afectación económica y/o reputacional por daños a terceros y/o bienes de la entidad generados por accidentes de tránsito con vehículos propios o en arriendo en uso oficial de la DNBC, dado que como acción se verifica que los conductores notifiquen sobre el estado de los vehículos y los dezplazamientos diarios, en los formatos dispuestos por la DNBC._x000a__x000a_Por lo tanto, se incumple lo establecido en el numeral 3.2.2 Valoración de controles de la Guía para la administración del riesgo y el diseño de controles en entidades públicas VERSIÓN 6 emitida por el Departamento Administrativo de la Función Pública; así como el MANUAL DE GESTIÓN DEL RIESGO de la DNBC numeral 6.2.2. Evaluación del riesgo…Identificación y diseño de controles._x000a__x000a_Esta observación ha sido reiterativa a partir del seguimiento realizado a la Austeridad en el Gasto desde el tercer trimestre de 2022, sin que a la fecha la entidad haya tomado las acciones de mejora correspondientes, para el cumplimiento de lo establecido._x000a_"/>
    <m/>
    <n v="2"/>
    <m/>
    <m/>
    <n v="2"/>
  </r>
  <r>
    <x v="31"/>
    <s v="No se evidenció el diligenciamiento de los Formatos FO-AD-02-02 Formatos Preoperacional Vehículos y FO-AD-02-01 Planilla de Desplazamiento Vehículos de la Dirección Nacional de Bomberos; en el segundo trimestre de 2023 para los vehículos de placas LMM773 y ZXW532, los cuales registran consumos de combustible en los meses de abril y mayo._x000a_Lo anterior incumple lo establecido en el numeral 5.1 Política de Desplazamiento de Vehículos numeral 6 que señala “Para  el  requerimiento  de  movilización  de  un  vehículo  institucional, el  funcionario  Líder  o Gestor del Proceso que requiera el servicio para el desplazamiento de su equipo de trabajo en  cumplimiento  de  la  misionalidad  de  la  entidad,  deberá  solicitarlo al  designado  por  el Subdirector  Administrativo  y  Financiero  con  copia  a la subdirección administrativa  y financiera para   el   control   y   mantenimiento   de   vehículos,   para   la   autorización   del desplazamiento del servidor y/o contratista en días y horas laborables; para tal propósito, la orden de movilización se tramitará en formatos propios de la DNBC.”_x000a_Esta observación fue informada en el seguimiento realizado a la Austeridad en el Gasto del primer trimestre de 2023, sin que a la fecha la entidad haya tomado las acciones de mejora correspondientes, para el cumplimiento de lo establecido."/>
    <n v="1"/>
    <n v="1"/>
    <m/>
    <m/>
    <n v="2"/>
  </r>
  <r>
    <x v="32"/>
    <s v="Al 30 de septiembre de 2022, no se había realizado el mantenimiento preventivo y correctivo de los vehículos, con  el  fin de mantener en óptimas condiciones de operación los vehículos, conforme lo indica el numeral 5.2 Política de Seguridad y salud en el Trabajo numeral 5.2.1  POLÍTICA DE SEGURIDAD VIAL establecido en el Manual para el Manejo de Vehículos de la DNBC."/>
    <m/>
    <n v="1"/>
    <m/>
    <m/>
    <n v="1"/>
  </r>
  <r>
    <x v="32"/>
    <s v="Al comparar los saldos de las cuentas por cobrar de las Incapacidades al 30 de septiembre de 2022 de la EPS Compensar, se evidencia una diferencia de $46.968, que hace referencia a la incapacidad No- 3348147 emitida en septiembre de 2022, la cual no fue reportada al Proceso Financiero, para ser registrada en la cuenta por cobrar de la respectiva EPS_x000a__x000a_De igual forma, no se evidenció la conciliación entre el proceso de Gestión Financiera y Gestión del Talento Humano del mes de septiembre de 2022._x000a_Lo anterior incumple lo establecido en el Régimen de Contabilidad Pública numeral 7 CARACTERÍSTICAS CUALITATIVAS DE LA INFORMACIÓN CONTABLE PÚBLICA numerales 103, 104, 105 y 106 (confiabilidad, razonabilidad, Objetividad y verificabilidad)."/>
    <n v="1"/>
    <m/>
    <m/>
    <m/>
    <n v="1"/>
  </r>
  <r>
    <x v="32"/>
    <s v="El Gestor del Proceso Gestión Administrativa, informó por medio de correo electrónico del 06 de diciembre de 2022, que “el vehículo OKZ 951, no tiene planillas anexas debido a que el conductor asignado a ella solo prestó los servicios para la DNBC por un par de días y hasta el momento no ha hecho allegar los documentos solicitados a pesar de haberle realizado la capacitación respectiva; el Capitán Soto es la persona que está encargada en la actualidad y desde el mes de agosto de la conducción del vehículo OKZ951”._x000a_De lo anterior se deduce que el vehículo no ha sido asignado formalmente a la Subdirección Estratégica y de Coordinación Bomberil, y está siendo conducido por un funcionario que no obstenta el Cargo de Conductor(Subdirector Estratégico y de Coordinación Bomberil, y esta función no se encuentra establecida en el Manual de Funciones de este cargo, ya que el mismo es un Cargo del Nivel Directivo), incumpliendo lo señalado en el Manual  para el Manejo de Vehículos numeral 5.1 POLÍTICA SOBRE EL DESPLAZAMIENTOS DE VEHÍCULOS numeral 1 que dice “Los vehículos oficiales deben ser conducidos por conductores profesionales.” _x000a_Asi mismo se incumple lo señalado en el Decreto 1068 de 2018 articulo 2.8.4.6.7, Ley 909 de 2004, Concepto 20216000136931 emitido por el DAFP"/>
    <n v="2"/>
    <n v="1"/>
    <m/>
    <m/>
    <n v="3"/>
  </r>
  <r>
    <x v="32"/>
    <s v="En la revisión realizada a los usos presupuestales se evidenció, que no se registraron los usos  conforme al Manual de Clasificación Presupuestal, Anexo Técnico para el Aplicativo de medición de la Austeridad en el Gasto 2021,asi como al Catálogo Presupuestal del Gasto emitido por Ministerio de Hacienda y Crédito Público, así:_x000a__x000a_•_x0009_ Se registró el día 29 de agosto de 2022  en el Uso Presupuestal A-02-02-02-008-003-09 OTROS SERVICIOS PROFESIONALES Y TÉCNICOS N.C.P, la resolución No.515 a nombre de Galvis Hincapie Angie Juliette, la suma de $747.158; cuando la misma hace referencia a una Comisión otorgada a un Contratista y conforme al manual de clasificación debe registrarse en el uso  A-02-02-02-006-003-01 SERVICIOS DE ALOJAMIENTO PARA ESTANCIAS CORTAS ."/>
    <n v="1"/>
    <m/>
    <m/>
    <m/>
    <n v="1"/>
  </r>
  <r>
    <x v="32"/>
    <s v="Se evidencia que el vehículo de placas OKZ 951 está siendo utilizado por la DNBC, pero no se diligenciaron los Formatos FO-AD-02-02 Formato Preoperacional Vehiculos y FO-AD-02-01 Planilla de Desplazamiento en los meses de Julio, agosto y septiembre de 2022 como lo establece el Manual para el Manejo de Vehículos de la Dirección Nacional de Bomberos numeral 5.1 Política de Desplazamiento de Vehículos numeral 6._x000a_Asimismo, se está incumpliendo el Numeral 7 del  Manual para el Manejo de Vehículos se indica: _x000a_“DESARROLLO: Para  el  desarrollo  de  las  política  y  procedimientos  descritos  en  el  manual,  el  Gestor  del  proceso Administrativo,  verificará  el  cumplimiento  de  las  responsabilidades  de  los  conductores  para  lo  cual realizará las siguientes actividades(…)•Verificar el diligenciamiento completo y oportuno del Formato de Inspección y el Formato de planilla de desplazamiento.”"/>
    <n v="1"/>
    <n v="1"/>
    <m/>
    <m/>
    <n v="2"/>
  </r>
  <r>
    <x v="32"/>
    <s v="Se evidenció que se no se dió cumplimiento a tres (3) actividades programadas en el numeral 15 del Programa de Gestión Ambiental del PIGA 2020-2024 de la DNBC así:_x000a_15.3Programa Gestión Integral de los Residuos_x000a_* Reforzar y adecuar los instructivos de la entidad, con los lineamientos ambientales para la gestión integral de residuos sólidos. _x000a_15.4 Programa de Prácticas Sostenibles._x000a_*Establecer e incorporar políticas, metodologías y directrices que fomenten la inclusión de criterios ambientales en la adquisición de bienes y servicios._x000a_*Realizar seguimiento y control de los equipos electrónicos para verificar posibles emisiones de GEI."/>
    <m/>
    <n v="2"/>
    <m/>
    <m/>
    <n v="2"/>
  </r>
  <r>
    <x v="32"/>
    <s v="Se evidenció que se no se dió cumplimiento a una (1) actividad programada en el Plan de Eficiencia Administrativa y Cero Papel 2022 de la DNBC así:_x000a_5.8 Cronograma Plan Eficiencia Adminsitrativa y Cero Papel 2022_x000a_Sembraton en articulación con la Fundación Parque Jaime Duque con la participación de los funcionarios y contratistas de la DNBC."/>
    <m/>
    <n v="2"/>
    <m/>
    <m/>
    <n v="2"/>
  </r>
  <r>
    <x v="32"/>
    <s v="Se presentó acumulación de dos periodos de  vacaciones para los funcionarios Edwin Zamora y Jeison López,  sin que se evidencie el acto administrativo que establezca que las mismas se acumularon  por necesidades del servicio,  incumplimiendo los articulos 12 y 13 del Decreto 1045 de 1978._x000a_Lo mismo ocurre con los Funcionarios Marisol Mora y Norbert Faubricio Sánchez  ya que poseen días pendientes de disfrute (10 y 09 dias) respectivamente, los cuales hacen referencia al periodo de la vigencia 2021, y a la fecha ya se les acumuló el periodo de la vigencia 2022"/>
    <n v="1"/>
    <m/>
    <m/>
    <m/>
    <n v="1"/>
  </r>
  <r>
    <x v="33"/>
    <s v="Al verificar la documentación en el Sistema de Gestión, se constató que el Proceso de Gestión Administrativa, no está dando aplicabilidad a los procedimientos PC-GA-03 Mantenimiento Preventivo y/o correctivo de los Vehículos  y PC-GA-04 Suministro de Combustible, adoptados por la DNBC el 23 de agosto de 2016. _x000a_De igual forma, ocurre con la inaplicabilidad de resolución del 448 de 2015, que establece el manual para el manejo de Vehículos de la DNBC, que tiene inmerso las revisiones generales de mantenimiento, el uso de los vehículos, prohibiciones de los conductores y procedimiento para el trámite de comparendos etc."/>
    <m/>
    <n v="1"/>
    <m/>
    <m/>
    <n v="1"/>
  </r>
  <r>
    <x v="33"/>
    <s v="En la revisión realizada a los usos presupuestales se evidenció, que no se registraron los usos  conforme al Manual de Clasificación Presupuestal, Anexo Técnico para el Aplicativo de medición de la Austeridad en el Gasto, y Proyecto, asi como al Catálogo Presupuestal del Gasto emitido por Ministerio de Hacienda y Crédito Público, así:_x000a__x000a_•_x0009_El 01 de Julio de 2021, se registro la suma de $11.000.000 del contrato 108 de 2021 a nombre de Juan Paredes SAS en el uso Presupuestal A-02-02-02-008-003-01-01 SERVICIOS DE CONSULTORIA EN ADMINISTRACION Y SERVICIOS DE GESTION , correspondiente al Uso A-02-02-02-008-003-09 OTROS SERVICIOS PROFESIONALES Y TÉCNICOS N.C.P._x000a__x000a_•_x0009_El día 28 de septiembre de 2021, se  registro en el uso presupuestal A-02-02-02-008-003-09 OTROS SERVICIOS PROFESIONALES Y TECNICOS NCP  el convenio de asociación No. 146-2021 a nombre de BENEMERITO CUERPO DE BOMBEROS DE CALI  por la suma de $240.000.000;  cuando la cuenta del gasto que se afectó fue la 5.1.11.06.001 ESTUDIOS Y PROYECTOS"/>
    <n v="1"/>
    <m/>
    <m/>
    <m/>
    <n v="1"/>
  </r>
  <r>
    <x v="33"/>
    <s v="No se está dando cumplimiento al Artículo 11 del Decreto 371 de 2021, por cuanto, se está  cancelando costos altos por concepto de  alquiler de salones, transporte aereo, alojamiento,  sonido, luces, logistica entre otros sin priorizar el uso de las tecnologías de la información ya que se están realizando capacitaciones, eventos y reuniones de manera presencial y no virtual, como se evidencia en el pagos realizado  al convenio 113 de 2021, así:_x000a_Pago por valor de $190.262.712,00:_x000a_•_x0009_No se realizó la  solicitud de servicios por parte de la entidad_x000a_•_x0009_La OCI realizó el análisis de los costos invertidos en cada uno de los eventos realizados evidenciándose de manera general un alto desembolso en lo que respecta los componentes 1,3 y 5, así_x000a__x000a_Componente 1 Alquiler de equipos $21.064.443_x000a_Componente 2 Transporte $28.789.432_x000a_Componente 5 Gastos logisticos $128.270.836._x000a__x000a_•_x0009_Se facturaron y se cancelaron tiquetes aéreos por valor de$12.138.000 señalados en el Item 2 “Transporte (Aereo, Terrestre)”, cuando la entidad por Compra Pública realizó la adquisición de este servicio con la empresa Subatours._x000a_•_x0009_El valor indicado en los items establecidos  en el informe financiero el cual soporta el respectivo pago, presenta una diferencia de $213.60 con lo señalado en la propuesta económica_x000a_•_x0009_Se registró y facturó el valor de $595.000 por concepto de Suministro y entrega de Gorras y se incorporó en el Componente Gastos Logisticos y Operativos, cuando este elemento es una prenda de vestir que no hace parte de una actividad logistica ni operativa._x000a_•_x0009_En el Componente 5 Gastos Logísticos y Operativos del Proyecto se evidenció un alto costo en lo que respecta a Carpa, Convocatoria periodistas, Servicio Mobiliario, espacio y personal para la alimentación del evento, entre otros. _x000a_•_x0009_Es incierto el número de participantes; por cuanto se facturaron diferentes cantidades para los siguientes items:_x000a_25 Kit Basico de tapaboca y alcohol de 60 ml_x000a_50 memorias USB 16 G_x000a_5 Gorras para obsequio_x000a_35_x0009_servicio mobiliario_x000a_•_x0009_No se facturaron servicios de Alimentación y Catering por el Componente 4, aun cuando los eventos de Entrega para el fortalecimiento de los CB de la zona caribe, Taller de Certificado de cumplimiento por Zonas, Medios de Comunicación y Reunión Interinstitucional establecieron en el Componente 5 el Servicio de Mobiliario, espacio y personal para la alimentación del evento._x000a_•_x0009_No se evidenció un detalle discriminado de los funcionarios, contratistas y personal que haya utilizado el hospedaje, ni un control con relación a la adquisición y entrega de las gorras y memorias USB"/>
    <m/>
    <n v="1"/>
    <m/>
    <m/>
    <n v="1"/>
  </r>
  <r>
    <x v="33"/>
    <s v="Para el presente seguimiento se evidenció que no existe un avance en las acciones planteadas, quedando el mismo resultado informado al corte 30 de octubre de 2021, vulnerando lo señalado en el MIPG, Dimensión 7 Control Interno Primera Linea de Defensa que trata de “La formulación de planes de mejoramiento, su aplicación y seguimiento para resolver los hallazgos presentados”"/>
    <m/>
    <n v="1"/>
    <m/>
    <m/>
    <n v="1"/>
  </r>
  <r>
    <x v="33"/>
    <s v="Se evidenció  incumpliendo a lo establecido en el Procedimiento de Control Interno Contable emitido por la Contaduría General de la Nación  numeral 2.2.1 Reconocimiento,debido a que no se está incorporando la totalidad de la información financiera, económica y social de la entidad, por cuanto, no se registró en los Estados Contables las incapacidades de los funcionarios, quedando el mismo saldo del  30 de Junio de 2021._x000a_De igual forma, al verificar la aplicación de las Políticas de  Operación en los cruces de información se evidencia la carencia de procedimientos para realizar las conciliaciones, cruces de información  ya que desde el mes de Julio de 2021, no se realizan conciliaciones del rubro Cuentas por Cobrar Incapacidades."/>
    <n v="1"/>
    <m/>
    <m/>
    <m/>
    <n v="1"/>
  </r>
  <r>
    <x v="33"/>
    <s v="Se evidenció legalización extempóranea de comisiones, incumpliendo lo señalado en la resolución  060 de 2021, artículo 4 literal (g), por cuanto las resoluciones 464 y 334 de 2021 fueron legalizadas de manera inoportuna (Matriz 4) y las 334,337,398,399,400,401 y 402 no han sido legalizadas; conforme a lo establecido en el  Control de Comisiones y Viaticos. (Matriz 5)"/>
    <n v="1"/>
    <n v="1"/>
    <m/>
    <m/>
    <n v="2"/>
  </r>
  <r>
    <x v="33"/>
    <s v="Se evidenció que aun cuando, se elaboraron nueve (9) documentos denominados “ Designación de la SIM…” y se realizó la justificación de su utilización, los mismos no poseen firma del Director General y en la mayoría de estos documentos tampoco posee la firma del que la recibe; es decir,  no están formalizados, desatendiendo desatendiendo la Dimensión 2 Direccionamiento Estratégico y Planeación  del MIPG._x000a_De igual forma, en el mes de septiembre de 2021, Aunque se suspendieron 27 lineas de las 36 quedando activas 9 lineas, es necesario indicar que la suspensión no garantiza la respectiva cancelación de las mismas; por lo tanto, la DNBC debe cancelar las lineas mencionadas y asegurarse de dar cumplimiento a las directrices de eficiencia administrativa."/>
    <m/>
    <n v="2"/>
    <m/>
    <m/>
    <n v="2"/>
  </r>
  <r>
    <x v="33"/>
    <s v="Se evidenció que fue utilizado el vehículo de Placas OKZ 951 los días sábados y festivos sin la debida jusitificación así:_x000a__x000a_25 de julio de 2021_x000a_22 de agosto de 2021_x000a_26 de septiembre de 202_x000a__x000a_Lo anterior incumple lo establecido en  el articulo 13 del Decreto 371 de 2021, que indica “Los vehículos solo podrán ser utilizados de lunes a viernes, y su uso en fines de semana y festivos deberá ser justificado en necesidades del servicio o en razones de seguridad”."/>
    <n v="2"/>
    <n v="1"/>
    <m/>
    <m/>
    <n v="3"/>
  </r>
  <r>
    <x v="34"/>
    <s v="Al realizar la verificación de la Austeridad en el gasto  se evidenció que hacía falta en su gran mayoría las evidencias que soportaban los análisis y justificaciones de los rubros objeto de seguimiento, se presentaban inconsistencias en la coherencia de cifras y  redacción entre otros aspectos, asi como los soportes documentales que fueron devueltos al Proceso de Gestión Administrativa para su corrección. De igual forma, no se allegó a la OCI el análisis de la reducción del servicio de luz_x000a__x000a_Lo anterior incumple lo enunciado en el  artículo 151 del decreto 403 de 2020, que establece El Deber de entrega de información para el ejercicio de las funciones de la unidad u oficina de control interno. _x000a__x000a_De igual forma, tampoco se acató lo indicado en la ley 1712 de 2014 articulo 3 Principio de la calidad de la información."/>
    <m/>
    <n v="1"/>
    <m/>
    <m/>
    <n v="1"/>
  </r>
  <r>
    <x v="34"/>
    <s v="En la revisión realizada a los usos presupuestales se evidenció, que no se registraron los usos  conforme al Manual de Clasificación Presupuestal, Anexo Técnico para el Aplicativo de medición de la Austeridad en el Gasto, y Proyecto, asi como al Catálogo Presupuestal del Gasto emitido por Ministerio de Hacienda y Crédito Público, así:_x000a_-Se registró la suma de   $839.491, en el uso Presupuestal  A-01-01-03-001-001 SUELDO DE VACACIONES correspondiendo al Uso A-01-01-03-001-02 INDEMNIZACION DE VACACIONES, ya que hace referencia es al pago de las vaciones indemnizadas en la liquidación de prestaciones sociales del ex funcionario Jorge Sierra_x000a__x000a_-Se afectó la suma de $11.000.000 del contrato 108 de 2021 a nombre de Juan Paredes SAS en el uso Presupuestal A-02-02-02-008-002-01 SERVICIOS JURIDICOS, correspondiente al Uso A-02-02-02-008-003-09 OTROS SERVICIOS PROFESIONALES Y TÉCNICOS N.C.P"/>
    <n v="1"/>
    <m/>
    <m/>
    <m/>
    <n v="1"/>
  </r>
  <r>
    <x v="34"/>
    <s v="No se está dando cumplimiento al Artículo 11 del Decreto 371 de 2021, por cuanto, se está  cancelando costos muy altos por concepto de  alquiler de salones, transporte, alojamiento,  sonido, luces, refrigerios, almuerzos entre otros sin priorizar el uso de las tecnologías de la información ya que se están realizando capacitaciones, eventos y reuniones de manera presencial y no virtual, como se evidencia en los pagos realizados  al convenio 113 de 2021, e informe financiero reflejándose altos costos en cada uno de los componentes así:_x000a_Primer Pago:_x000a_•_x0009_En la solicitud de servicios por parte de la entidad del día 08 de Junio de 2021, se requirió la programación logistica de los eventos Delegación Bomberos, Mesa de trabajo bomberos, mesa de trabajo sindicatos, apoyo administración capacitación bomberos San Andres, Apoyo logistico entrega de Kits, Encuentro Nal de escuela de Formación de Bomberos entre otros; pero, no se indicó en algunos servicios la discriminación del número tanto de asistentes como de cantidad de kits, Papelería, impresiones, Escarapelas, Estaciones de Café, restaurante etc, aún cuando en algunos casos se establece la capacidad de la sala._x000a_ •_x0009_El informe Financiero el cual es el soporte para realizar el respectivo pago no tiene discriminado el IVA en cada uno de los items se generaron de manera global para cada componente. De igual forma el mismo no detalla por item o componente el valor cancelado._x000a_•_x0009_La OCI realizó el análisis de los costos invertidos en cada uno de los eventos realizados evidenciándose de manera general un alto desembolso en lo que respecta los componentes 1,2, y 5, así_x000a_Componente 1 Alquiler de equipos $72.417.782_x000a_Componente 2 Transporte $90.966.895_x000a_Componente 5 Gastos logisticos $83.605.351_x000a__x000a_•_x0009_De igual forma, se facturó y se canceló  $9 pesos por encima ya que el total de lo establecido en el informe financiero fue de $260.509.982 y lo facturado es $260.509.992.  _x000a_•_x0009_El valor indicado en los items establecidos  en el informe financiero el cual soporta el respectivo pago, presenta una diferencia de $159.20 con lo señalado en la propuesta económica_x000a_Segundo Pago:_x000a_•_x0009_No se realizó  solicitud de servicios por parte de la DNBC_x000a_•_x0009_Contiene el Segundo Informe de Ejecución del Convenio reflejándose:_x000a_- Se está facturando el valor de $48,909,000 por concepto de Merchandising cuando este servicio no está incluido en el Componente No.5 de la propuesta que el proveedor realizó a la entidad._x000a_- Se registró y facturó el valor de $21.518.651 por concepto de Suministro y entrega de Chalecos y se incorporó en el Componente Gastos Logisticos y Operativos, cuando este elemento es una prenda de vestir que no hace parte de una actividad logistica ni operativa._x000a_-El valor indicado en los items establecidos  en el informe financiero el cual soporta el respectivo pago, presenta una diferencia de $215 con lo señalado en la propuesta económica._x000a_-Se contempló $3.284.400 para transporte y $523.600 para hospedaje pero se desconoce el evento al cual pertenece ya que viene indicado claramente el el Informe financiero_x000a__x000a_-Con relación al valor cancelado a la totalidad de los dos (2) pagos se refleja  los altos costos cancelados así: _x000a_Componente de transporte $108.208.098 _x000a_Alquiler de Salones $350.705.871 _x000a_Alojamiento $47.483.258 (Hoteles de 3, 4 y 5 estrellas). _x000a_Comisión por Gerencia $32.381.399 (la cual no se contempló en el estudios del sector y estudio previo)_x000a_-No se facturó almuerzos y catering cuando el informe lo contempla en la mayoría de los eventos realizados_x000a_- No se evidenció un detalle discriminado de los funcionarios, contratistas y personal que haya utilizado el hospedaje, ni un control con relación a la adquisición y entrega de los chalecos, cuadernos institucionales, separadores, carpetas corporativas y boligrafos entregados "/>
    <m/>
    <n v="1"/>
    <m/>
    <m/>
    <n v="1"/>
  </r>
  <r>
    <x v="34"/>
    <s v="Para el presente seguimiento se evidenció que no existe un avance en las acciones planteadas, quedando el mismo resultado informado al corte 30 de marzo de 2021, vulnerando lo señalado en el MIPG, Dimensión 7 Control Interno Primera Linea de Defensa que trata de “La formulación de planes de mejoramiento, su aplicación y seguimiento para resolver los hallazgos presentados”"/>
    <m/>
    <n v="1"/>
    <m/>
    <m/>
    <n v="1"/>
  </r>
  <r>
    <x v="34"/>
    <s v="Se evidenció la falta de implementación de controles en el Procedimiento de liquidación de los viaticos y comisiones, conforme lo establece el MIPG en la  Dimensión 7 de Control Interno 1ª Línea de defensa (Gestión del Talento Humano), por cuanto:_x000a__x000a_Viaticos y Comisiones_x000a__x000a_-Se liquidaron las resoluciones 92, 206, 147, 194 y 251 de 2021 por un mayor valor._x000a__x000a_- En el archivo de Comisiones y Viaticos, se estipuló en las resoluciones 135, 164, 169 y 170 la fecha máxima de legalización erróneamente._x000a__x000a_- En el archivo de Comisiones y Viaticos se señaló en las resoluciones 198, 199, 200, 201, 202, 203, 204, 205, 206, 207, 208, 209, 210, 211 y 214 la fecha de legalización máxima por parte del contratista y/o funcionario de manera equivocada._x000a__x000a_Tiquetes Aéreos_x000a__x000a_-Existen tiquetes aéreos sin que se haya expedido la respectiva resolución donde se autorice la utilización de los mismos. (Ver Matriz No.2)._x000a_-Utilización de tiquetes sin que se generará un acto administrativo de viáticos o comisión (Ver Matriz No.3)_x000a_-Expedición de tiquetes sin que se generara un acto administrativo de viáticos o comisión, por error y discrepancia en las mismas (Ver Matriz No.4)_x000a_-Discrepancia en el Número de la resolución (Ver Matriz No.5)_x000a__x000a_Gastos de Viaje_x000a_La DNBC, no posee un procedimiento, Instructivo, Manual etc, que establezca la forma en que se tramiten, calculen y aprueben los Gastos de Viaje, por lo que genera incertidumbre al realizar la liquidación y verificación de los mismos."/>
    <m/>
    <n v="1"/>
    <m/>
    <n v="2"/>
    <n v="3"/>
  </r>
  <r>
    <x v="34"/>
    <s v="Se evidenció legalización extempóranea de comisiones, incumplimiendo lo señalado en la resolución  126 de 2020, artículo 4 literal (g), por cuanto las resoluciones 164, 169 y 170 de 2021 fueron legalizadas de manera inoportuna."/>
    <n v="3"/>
    <n v="1"/>
    <m/>
    <n v="1"/>
    <n v="5"/>
  </r>
  <r>
    <x v="34"/>
    <s v="Se generó incumplimiento a lo señalado en el Decreto 1598 de 2011 que  modifica el artículo 15 del Decreto 1737 de 1998, artículo 2.8.4.6.5 del Decreto 1068 de 2015, y concepto  155141 de 2021 emitido por el DAFP, en relación al uso adecuado de las líneas telefónicas y/o equipos, así:_x000a_No existe designación de los equipos a que hubiese dado lugar ni de las respectivas  lineas telefónicas al personal que actualmente las está utilizando.  _x000a_La justificación del uso de las lineas teléfonicas no fue soportado._x000a_Existen varias lineas telefónicas y/o equipos, asignadas a un mismo cargo, como es el caso de Comunicaciones, Citel y Subdirector Administrativo y Financiero._x000a_Están siendo utilizadas lineas telefónicas por parte de personal que no posee vínculo laboral con la entidad como es el caso de Clara Inés Rueda._x000a_Existen líneas telefónicas y/o equipos, asignadas a funcionarios que no ostentan cargos de Director General, Subdirector ni que su labor principal sea la Atención y Prevención de Desastres._x000a_Se está utilizando lineas telefónicas y/o equipos, por personal Contratista._x000a_Se suspendieron 14 lineas telefónicas, más no fueron canceladas y se desconoce aún el usuario que la tenía asignada._x000a_Se están utilizando las lineas 3223472160 y 3223472114 pero se desconoce el usuario que la tiene asignada"/>
    <m/>
    <n v="3"/>
    <m/>
    <m/>
    <n v="3"/>
  </r>
  <r>
    <x v="35"/>
    <s v="Al 31 de diciembre de 2022, al vehículo de placas IXX-308, NO se le realizó el respectivo mantenimiento conforme al numeral 5.2 Política de Seguridad y salud en el Trabajo numeral 5.2.1  POLÍTICA DE SEGURIDAD VIAL que indica que “La DIRECCIÓN  NACIONAL  DE  BOMBEROS  DE  COLOMBIA  DNBC,  consciente  de  la  importancia  de implementar actividades de promoción y prevención de accidentes de tránsito en áreas operativas y en las vías públicas en todo el territorio nacional se compromete con: ...•Vigilar permanentemente las responsabilidades propias en cuanto a mantenimiento preventivo y correctivo a fin de mantener en óptimas condiciones de operación los vehículos y equipos.(negrilla y subrayado fuera de Texto."/>
    <m/>
    <n v="2"/>
    <m/>
    <m/>
    <n v="2"/>
  </r>
  <r>
    <x v="35"/>
    <s v="El vehículo de placas ZXW 532 posee la tecno mecánica vencida y el vehículo de placas IXX 308 no la tiene expedida ni cargada en el RUNT, conforme lo establece el Artículo 52 de la Ley 769 de 2002, modificado por el artículo 12 de la Ley 1383 de 2010, modificado por el Art 202 del Decreto 019 de 2012._x000a__x000a_Lo anterior, podría conllevar a las sanciones previstas en la ley tal y como lo señala en parágrafo 1 del Decreto 2106 de 2019 “Por el cual se dictan normas para simplificar, suprimir y reformar trámites, procesos y procedimientos innecesarios existentes en la administración pública” que indica: _x000a__x000a_PARÁGRAFO 1. Quien no cuente con certificado vigente incurrirá en las sanciones previstas en la ley. Para todos los efectos este será considerado como documento público."/>
    <n v="1"/>
    <n v="2"/>
    <m/>
    <m/>
    <n v="3"/>
  </r>
  <r>
    <x v="35"/>
    <s v="En la revisión realizada a los usos presupuestales se evidenció, que dos (2) usos no se registraron conforme al Manual de Clasificación Presupuestal, Anexo Técnico para el Aplicativo de medición de la Austeridad en el Gasto 2021, así como al Catálogo Presupuestal del Gasto emitido por Ministerio de Hacienda y Crédito Público, así:_x000a__x000a_•_x0009_Se registró en el Uso Presupuestal A-02-02-02-008-003-09 OTROS SERVICIOS PROFESIONALES Y TÉCNICOS N.C.P, la resolución No.852 a nombre de Restrepo Sanguino Jorge Enrique, por la suma de $1.344.884; cuando la misma hace referencia a una Comisión otorgada al Contratista y conforme al manual de clasificación debe registrarse en el uso A-02-02-02-006-003-01 SERVICIOS DE ALOJAMIENTO PARA ESTANCIAS CORTAS, conforme lo establece el artículo 8. Reconocimiento de viáticos del anexo técnico para el aplicativo de medición de la austeridad en el gasto público 2021._x000a__x000a_•_x0009_Se registro el sexto pago del contrato 075 de 2022 por valor de $54.973.296 por el Uso Presupuestal A-02-02-02-006-004 SERVICIOS DE TRANSPORTE DE PASAJEROS; y el mismo hace referencia es al transporte aéreo y conforme lo establece anexo técnico para el aplicativo de medición de la austeridad en el gasto público 2021 el uso es A-02-02-02-006-005-03 SERVICIOS DE TRANSPORTE DE CARGA POR VIA AEREA O ESPACIAL"/>
    <n v="1"/>
    <m/>
    <m/>
    <m/>
    <n v="1"/>
  </r>
  <r>
    <x v="35"/>
    <s v="La DNBC, no está acatando lo señalado en el artículo 4 literal (i) ítem 4 de la Resolución 027 de 2022, por cuanto la totalidad de los certificados de permanencia, de las 187 resoluciones generadas, NO tienen descrito el Objeto de la Comisión"/>
    <m/>
    <n v="1"/>
    <m/>
    <m/>
    <n v="1"/>
  </r>
  <r>
    <x v="35"/>
    <s v="No se diligenciaron la totalidad de los Formatos FO-AD-02-02 Formatos Preoperacional Vehículos y FO-AD-02-01 Planilla de Desplazamiento Vehículos de la Dirección Nacional de Bomberos establecido en el numeral 5.1 Política de Desplazamiento de Vehículos numeral 6 que señala “Para  el  requerimiento  de  movilización  de  un  vehículo  institucional, el  funcionario  Líder  o Gestor del Proceso que requiera el servicio para el desplazamiento de su equipo de trabajo en  cumplimiento  de  la  misionalidad  de  la  entidad,  deberá  solicitarlo al  designado  por  el Subdirector  Administrativo  y  Financiero  con  copia  a la subdirección administrativa  y financiera para   el   control   y   mantenimiento   de   vehículos,   para   la   autorización   del desplazamiento del servidor y/o contratista en días y horas laborables; para tal propósito, la orden de movilización se tramitará en formatos propios de la DNBC.”  "/>
    <n v="2"/>
    <n v="1"/>
    <m/>
    <m/>
    <n v="3"/>
  </r>
  <r>
    <x v="35"/>
    <s v="No se está dando cumplimiento a  lo establecido en el Decreto 397 de 2022 artículo 6; Directiva Presidencial 08 de 2022 numeral 2.2 comisiones y viáticos, ya que Ninguno de los soportes adjuntos de las 187 resoluciones otorgadas durante el cuarto trimestre,  posee  la justificación que haga referencia a que las actividades que se desarrollaron en la respectivas comisiones  “Requerían el Desplazamiento Físico al Sitio y no podrían haberse llevado a cabo de manera virtual” por parte del contratista y/o funcionario"/>
    <m/>
    <n v="1"/>
    <m/>
    <m/>
    <n v="1"/>
  </r>
  <r>
    <x v="35"/>
    <s v="NO se evidenció el Informe de Eficiencia Administrativa y Cero papel, correspondiente al cuarto trimestre de 2022,  conforme lo establece la directiva Presidencial 04 de 2012, , que trata de EFICIENCIA ADMINISTRATIVA Y LINEAMIENTOS DE LA POLÍTICA CERO PAPEL EN LA ADMINISTRACIÓN PÚBLICA numeral 1,, donde se relacionen las buenas prácticas adoptadas y a tener en cuenta, así como las acciones de mejora, con cronogramas, metas e indi¬cadores, que permitan optimizar el uso de recursos monetarios, físicos, humanos, entre otros."/>
    <m/>
    <n v="1"/>
    <m/>
    <m/>
    <n v="1"/>
  </r>
  <r>
    <x v="35"/>
    <s v="Para el cuarto trimestre de 2022, no se evidencia “El informe de seguimiento y control del plan institucional de gestión ambiental” donde se contemple el seguimiento realizado por parte del Proceso de Gestión Administrativa, conforme al Programa de Gestión ambiental del PIGA 2020-2024._x000a_De igual forma, al realizar el seguimiento de las actividades que debían desarrollarse conforme lo establece el numeral 15 del Programa de Gestión ambiental del PIGA 2020-2024, se evidenció incumplimiento de:_x000a_15.3Programa Gestión Integral de los Residuos_x000a_* Reforzar y adecuar los instructivos de la entidad, con los lineamientos ambientales para la gestión integral de residuos sólidos. _x000a_*Entrega de material aprovechable a empresas de Recicladores._x000a_*Realizar seguimiento y monitoreo al cumplimiento de las obligaciones del transportador en el manejo de residuos_x000a_15.4 Programa de Prácticas Sostenibles._x000a__x000a_*Establecer e incorporar políticas, metodologías y directrices que fomenten la inclusión de criterios ambientales en la adquisición de bienes y servicios._x000a_*Realizar seguimiento y control de los equipos electrónicos para verificar posibles emisiones de GEI._x000a_15.2. Uso Eficiente de la Energía _x000a__x000a_*Realizar el mantenimiento preventivo y correctivo a las instalaciones eléctricas, equipos de cómputo y tecnológicos_x000a__x000a_5.1. Uso Eficiente del Agua_x000a_*Realizar el mantenimiento preventivo y correctivo a las instalaciones hidrosanitarias_x000a_* Realizar campañas de concientización y sensibilización al personal de la DNBC referente a la racionalización de este recurso._x000a_"/>
    <m/>
    <n v="1"/>
    <m/>
    <m/>
    <n v="1"/>
  </r>
  <r>
    <x v="35"/>
    <s v="Se evidencia la acumulación de dos periodos de vacaciones para el funcionario Jeison López, sin que se evidencie el acto administrativo que establezca que las mismas se acumularon por necesidades del servicio,  incumpliendo los artículos 12 y 13 del Decreto 1045 de 1978._x000a_Con relación al funcionario Norbert Faubricio Sánchez, posee días pendientes de disfrute (09 días) los cuales hacen referencia al periodo de la vigencia 2021, y a la fecha ya se le acumuló el periodo de la vigencia 2022._x000a_Asimismo, se está incumpliendo lo establecido en la directiva Presidencial 08 de 2022, que establece en el numeral 2.1 “Que los jefes de talento humano se encargarán de la planeación de los periodos de disfrute de vacaciones de todo el personal de planta desde el inicio de cada anualidad y propenderán por el cumplimiento del plan anual de vacaciones.”, ya que hay personal con días pendientes de disfrutar."/>
    <n v="1"/>
    <n v="1"/>
    <m/>
    <m/>
    <n v="2"/>
  </r>
  <r>
    <x v="35"/>
    <s v="Se evidenció que el vehículo de placas IXX 308, posee el seguro obligatorio VENCIDO, incumpliendo lo establecido en la Ley 1229 de 2019 por medio de la cual se expide el Código General Disciplinario, se derogan la Ley 734 de 2002 y algunas disposiciones de la Ley 1474 de 2011, relacionadas con el derecho disciplinario, Articulo 38 Numeral 22, que estipula: _x000a_“22.Vigilar y salvaguardar los bienes y valores que le han sido encomen¬dados y cuidar que sean utilizados debida y racionalmente, de conformidad con los fines a que han sido destinados.”"/>
    <m/>
    <n v="1"/>
    <m/>
    <m/>
    <n v="1"/>
  </r>
  <r>
    <x v="36"/>
    <s v="No se logró realizar seguimiento al Rubro de Telefonía Fija; con el fin de verificar la Racionalización en las llamadas telefónicas internacionales, nacionales debido a que no se ha realizado la gestión y trámite de pagos de las facturas de la ETB, por parte del Supervisor. Por lo tanto, se desconoce si hubo incremento o reducción,  desatendiendo las directrices emanadas por el Gobierno Nacional en la Directiva Presidencial No. 09 de 2018 en el numeral 6.2 y Decreto 371 de 2021 artículo 15."/>
    <m/>
    <n v="1"/>
    <m/>
    <m/>
    <n v="1"/>
  </r>
  <r>
    <x v="36"/>
    <s v="Se evidenció que durante el primer trimestre de 2021, no hubo recuperación en el saldo adeudado por concepto de Cuentas por Cobrar  Incapacidades”; ya que, al realizar la verificación del total adeudado por concepto de Incapacidades pendientes por cobrar a las EPS y ARL a fecha corte 31 de diciembre de 2020 y 31 de marzo  de 2021, se incrementó el mismo,  pasando de $28.871.195  a $28.945.919.12 es decir aumentó en $74.724. Por lo tanto, debe existir una gestión permanente al cobro y recobro de los saldos por concepto de incapacidades"/>
    <m/>
    <n v="2"/>
    <m/>
    <n v="1"/>
    <n v="3"/>
  </r>
  <r>
    <x v="37"/>
    <s v="Ambiente  17.3_x000a_Se evidencia en la viñeta 9 del numeral 6.6.POLITICAS DE OPERACIÓN, del proceso Acciones Correctivas, Preventivas y de Mejora versión 2 Código: PC-MC-02, que Cualquier  servidor  público  o  contratista  de  la  Entidad,  podrá  identificar  la  posibilidad  de  una Corrección,  Acción Correctiva, Preventiva o de  Mejora, para lo cual, debe  informar  a su jefe inmediato o supervisor; sin embargo, esta actividad no se ejecuta por los procesos."/>
    <n v="1"/>
    <n v="1"/>
    <m/>
    <m/>
    <n v="2"/>
  </r>
  <r>
    <x v="37"/>
    <s v="Ambiente  17.4_x000a_La Oficina de Control Interno en el Comite Institucional de Coordinación de Control Interno de noviembre, presentó el resultado del  seguimiento y verificación del estado de los Planes de  Mejoramiento  establecidos  por  los  diferentes  procesos,  como  resultado  de  las  auditorías internas, seguimientos realizado por la Oficina de Control Interno, para la toma de decisiones por parte de la Alta Dirección., en el cual se evidencia incumplimiento de algunas de las acciones formuladas."/>
    <m/>
    <n v="1"/>
    <m/>
    <m/>
    <n v="1"/>
  </r>
  <r>
    <x v="37"/>
    <s v="Ambiente  17.7_x000a_Actualmente la DNBC, no posee Planes de Mejoramiento producto de las autoevaluaciones realizadas por la segunda línea de defensa . Por lo tanto no se cuenta con la verificación y avance del cumplimiento"/>
    <m/>
    <n v="2"/>
    <m/>
    <m/>
    <n v="2"/>
  </r>
  <r>
    <x v="37"/>
    <s v="Ambiente 1.3_x000a_Auncuando, se  cuenta  ademas con el manual de seguridad y privacidad de la información MN-TI-01, V2  del 30/06/2022, la DNBC debe asegurar su  implementación."/>
    <m/>
    <n v="2"/>
    <m/>
    <m/>
    <n v="2"/>
  </r>
  <r>
    <x v="37"/>
    <s v="Ambiente 10.2_x000a_No se ha socializado la matriz de segregación de roles y usuarios a los funcionarios y contratistas._x000a_"/>
    <m/>
    <n v="1"/>
    <m/>
    <m/>
    <n v="1"/>
  </r>
  <r>
    <x v="37"/>
    <s v="Ambiente 11.1_x000a_No se establecieron los controles sobre las estructuras tecnológicas, asi como las actividades que traten de proceses de adquisición, desarrollo y mantenimiento de tecnologías, ya que el Manual de seguridad de la infomación no lo contempla."/>
    <m/>
    <n v="1"/>
    <m/>
    <m/>
    <n v="1"/>
  </r>
  <r>
    <x v="37"/>
    <s v="Ambiente 11.2_x000a_Para los proveedores de tecnologías no se generaron actividades de control internas por la prestación del servicio."/>
    <m/>
    <n v="1"/>
    <m/>
    <m/>
    <n v="1"/>
  </r>
  <r>
    <x v="37"/>
    <s v="Ambiente 12.1_x000a_La OCI, evalúa la actualización de procesos, procedimientos, Políticas de operación, instructivos, manuales entre otros, en los seguimientos y auditorías realizadas durante el primer y segundo semestre de 2021. No obstante la segunda linea de defensa no realiza evaluación de la documentación del sistema, para garantizar la aplicación adecuada de las principales actividades de control_x000a__x000a__x000a_"/>
    <m/>
    <n v="1"/>
    <m/>
    <m/>
    <n v="1"/>
  </r>
  <r>
    <x v="37"/>
    <s v="Ambiente 12.5_x000a_Realizar la revisión de los controles de los procesos, considerando cambios en regulaciones, estructuras internas u otros aspectos que determinen cambios en su diseño, ya que a la fecha existen procesos sin actualizar sus procedimientos._x000a_"/>
    <n v="1"/>
    <m/>
    <m/>
    <m/>
    <n v="1"/>
  </r>
  <r>
    <x v="37"/>
    <s v="Ambiente 13.4_x000a_Aunque el día 30 de junio de 2022 se suscribió el  Manual de Seguridad y Privacidad de la información no se ha dado aplicabilidad al mismo, con el fin que los servidores conozcan los lineamientos de confidencialidad y disponibilidad de la información"/>
    <m/>
    <n v="1"/>
    <m/>
    <m/>
    <n v="1"/>
  </r>
  <r>
    <x v="37"/>
    <s v="Ambiente 14.2_x000a_Aunque el día 30 de junio de 2022 se suscribió el  Manual de Seguridad y Privacidad de la información no se ha dado aplicabilidad al mismo, para dar a conocer los niveles de autoridad y responsabilidad"/>
    <m/>
    <n v="1"/>
    <m/>
    <m/>
    <n v="1"/>
  </r>
  <r>
    <x v="37"/>
    <s v="Ambiente 15.3_x000a_Se cuenta con  el Procedimiento de recepción, distribución, seguimiento y salida de Peticiones, Quejas, Reclamos, Sugerencias y Denuncias, PC-AU-01, Versión: 2, Vigente Desde  16/11/2021, en el cual se tienen establecidas tanto las responsabilidades, como el flujo de que debe surtir una PQRSD desde su recepción, hasta la respuesta al peticionario; pero se continua con extemporaneidad en las respuestas extemporaneas"/>
    <m/>
    <n v="1"/>
    <m/>
    <m/>
    <n v="1"/>
  </r>
  <r>
    <x v="37"/>
    <s v="Ambiente 17.1_x000a_La entidad de acuerdo con los informes  de las evaluaciones independientes, formula los Planes mejoramiento respectivos, en donde se analizan causas y se establecen acciones de mejora para fortalecer el Sistema de Control Interno para alcanzar el logro de los objetivos de la Entidad., sin embargo se presentan debilidades en el cumplimiento de las acciones formuladas._x000a__x000a__x000a__x000a__x000a__x000a_"/>
    <m/>
    <n v="1"/>
    <m/>
    <m/>
    <n v="1"/>
  </r>
  <r>
    <x v="37"/>
    <s v="Ambiente 5.4_x000a_Aunque se evalua la estructura de control, se requiere actualizar la totalidad de los procedimientos en cuanto a la definición de los controles con el Fin de minimizar los riesgos institucionales."/>
    <n v="1"/>
    <m/>
    <m/>
    <m/>
    <n v="1"/>
  </r>
  <r>
    <x v="37"/>
    <s v="Ambiente 6.2_x000a_Se evidenció la materialización de un riesgo en el proceso de Gestión de Tecnologías de la información pero no existe tratamiento para dicha materialización"/>
    <m/>
    <n v="1"/>
    <m/>
    <m/>
    <n v="1"/>
  </r>
  <r>
    <x v="37"/>
    <s v="Ambiente 7.4_x000a_No se evidenció la implementación  acciones con relación a los cursos de acción cuando se materializan los riesgos, ya que en el monitoreo realizado por la segunda linea de defensa se informó a la administración sobre la falta de continuidad en el servicio de correo asi como la falta de telefóno tomadas, ni la actualización de mapa de riesgos. De igual manera a la alerta generada con no contar con el telefono celular en Proceso Gestión de Atención al Usuario."/>
    <m/>
    <n v="1"/>
    <m/>
    <m/>
    <n v="1"/>
  </r>
  <r>
    <x v="37"/>
    <s v="Ambiente 7.5_x000a_No se evidenció la Implementación de  acciones con el fin de resolver materializaciones  ya que aunque se genero la alerta de la falta del telefono celular en el Proceso Gestión de Atención al Usuario, a la fecha no se ha adquirido."/>
    <m/>
    <n v="1"/>
    <m/>
    <m/>
    <n v="1"/>
  </r>
  <r>
    <x v="37"/>
    <s v="Ambiente  17.3_x000a_Se evidencia en la viñeta 9 del numeral 6.6.POLITICAS DE OPERACIÓN, del proceso Acciones Correctivas, Preventivas y de Mejora versión 2 Código: PC-MC-02, que Cualquier  servidor  público  o  contratista  de  la  Entidad,  podrá  identificar  la  posibilidad  de  una Corrección,  Acción Correctiva, Preventiva o de  Mejora, para lo cual, debe  informar  a su jefe inmediato o supervisor; sin embargo, esta actividad no se ejecuta por los procesos."/>
    <n v="1"/>
    <n v="1"/>
    <m/>
    <m/>
    <n v="2"/>
  </r>
  <r>
    <x v="37"/>
    <s v="Ambiente  17.7_x000a_Actualmente la DNBC, no posee Planes de Mejoramiento producto de las autoevaluaciones realizadas por la segunda línea de defensa . Por lo tanto no se cuenta con la verificación y avance del cumplimiento"/>
    <m/>
    <n v="2"/>
    <m/>
    <m/>
    <n v="2"/>
  </r>
  <r>
    <x v="37"/>
    <s v="Ambiente 11.2_x000a_La entidad, no tiene documentado el desarrollo de actividades de control para los proveedores de tecnología. "/>
    <m/>
    <n v="1"/>
    <m/>
    <m/>
    <n v="1"/>
  </r>
  <r>
    <x v="37"/>
    <s v="Ambiente 12.5_x000a_La oficina de Control Interno de la DNBC, por medio de seguimientos y auditorías evaluó la adecuación de los controles en cada uno de los procesos, tal y como se evidencia en los informes de seguimiento y las auditorías realizadas. Sin embargo no se realizó un auto control ni autoevaluación con respecto a la primera y segunda linea de defensa"/>
    <n v="1"/>
    <n v="1"/>
    <m/>
    <m/>
    <n v="2"/>
  </r>
  <r>
    <x v="37"/>
    <s v="Ambiente 13.2_x000a_Aunque la  Entidad posee el registro de activos de la información, pero la misma se encuentra desactualizada, ya que al realizar la revisión  se evidencia que el &quot;Fundamento Constitucional o Jurídico&quot; estipulado en algunas categorias o tipos de información está desactualizado con normatividad que se encuentra derogada. Ej Decreto 1537 de 2001 que fue derogado por el Decreto 1083 de 2015, Guía para la gestión del riesgo de corrupción 2015 y la Guía para la administración del riesgo 2011 DAFP, entre otros."/>
    <m/>
    <n v="1"/>
    <m/>
    <m/>
    <n v="1"/>
  </r>
  <r>
    <x v="37"/>
    <s v="Ambiente 5.4_x000a_Por parte  de la Oficina de Control Interno, se realizó la evaluación de los controles  por medio de  los seguimientos y auditorías generadas. Aunque se actualizó el  Manual de Gestión del Riesgo, Vigente Desde:30/06/2021, los procesos a la fecha aun están en la verificación de sus procedimientos con el fin de establecer los controles pertinentes en cada uno de ellos."/>
    <n v="2"/>
    <m/>
    <m/>
    <m/>
    <n v="2"/>
  </r>
  <r>
    <x v="37"/>
    <s v="Actividades de control 11.2_x000a_La DNBC, no tiene documentado dentro de la entidad el desarrollo de actividades de control para la adquisición y prestación de servicios de tecnología."/>
    <m/>
    <n v="1"/>
    <m/>
    <m/>
    <n v="1"/>
  </r>
  <r>
    <x v="37"/>
    <s v="Actividades de control 11.3_x000a_Aunque la DNBC, cuenta con contratistas que apoyan la ejecución de los procesos, al interior de la entidad no se posee la matriz de roles y usuarios, siguiendo los principios de segregación de funciones."/>
    <m/>
    <n v="1"/>
    <m/>
    <m/>
    <n v="1"/>
  </r>
  <r>
    <x v="37"/>
    <s v="Actividades de control 12.4_x000a_La oficina de Control Interno de la DNBC, ha informado de manera reiterativa al Comité Institucional de Coordinación de Control Interno, por medio de los seguimientos y auditorías que los responsables de los procesos no están ejecutando los controles establecidos, tal y como se evidencia en los informes de austeridad en el gasto, auditoría de gestión de comunicaciones, seguimiento al PAAC, etc. Por lo tanto, la primera ni la segunda línea defensa realizan verificación del diseño de controles y monitoreo oportuno de la implementación de los controles"/>
    <n v="1"/>
    <m/>
    <m/>
    <m/>
    <n v="1"/>
  </r>
  <r>
    <x v="37"/>
    <s v="Monitoreo y Supervisión  17.3_x000a_Los responsables de los procesos, Funcionarios y Contratistas de acuerdo con lo establecido en las políticas de operación del Procedimiento Accciones correctivas, preventivas y de mejora, tienen la posibilidad de reportar al Jefe Inmediato cualquier deficiencia del Sistema de Control Interno para la toma de decisiones. No obstante, no se han formulado planes de mejoramiento producto de autoevaluaciones realizadas por los líderes del proceso."/>
    <n v="1"/>
    <n v="1"/>
    <m/>
    <m/>
    <n v="2"/>
  </r>
  <r>
    <x v="37"/>
    <s v="Monitoreo y Supervisión  17.7_x000a_Debido a la no existencia de Planes de Mejoramiento producto de las autoevaluaciones realizadas por los líderes del proceso, no se ha realizado la verificación y avance del respectivo cumplimiento."/>
    <m/>
    <n v="1"/>
    <m/>
    <m/>
    <n v="1"/>
  </r>
  <r>
    <x v="37"/>
    <s v="Actividades de control 11.2_x000a_La entidad, no tiene documentado dentro de la entidad el desarrollo de actividades de control sobre las actividades realizadas por el proveedor de servicios de tecnología._x000a__x000a_"/>
    <m/>
    <n v="1"/>
    <m/>
    <m/>
    <n v="1"/>
  </r>
  <r>
    <x v="37"/>
    <s v="Infor y Comunicación  13.2_x000a_La entidad posee el registro de activos de la información, el cual se encuentra desactualizado desde el 2019. "/>
    <m/>
    <n v="1"/>
    <m/>
    <m/>
    <n v="1"/>
  </r>
  <r>
    <x v="37"/>
    <s v="Infor y Comunicación  15.3_x000a_La DNBC, posee el Procedimiento de recepción, distribución, seguimiento y salida de Peticiones, Quejas, Reclamos, Sugerencias y Denuncias; sin embargo, se presentan respuestas extemporáneas  con base en la información publicada en la página web así:  Julio (9), agosto (3), septiembre (29), octubre (27) y noviembre (2) _x000a__x000a_"/>
    <m/>
    <n v="2"/>
    <m/>
    <m/>
    <n v="2"/>
  </r>
  <r>
    <x v="37"/>
    <s v="Monitoreo y Supervisión  17.3_x000a_La DNBC, tiene implementado el Procedimiento de  acciones, correctivas, preventivas y de mejora, donde señala que responsables de los procesos, funcionarios y contratistas tienen la posibilidad de reportar al Jefe Inmediato, las deficiencias del Sistema de Control Interno, para la toma de decisiones. Sin embargo, no se han formulado planes de mejoramiento producto de autoevaluaciones realizadas por los líderes del proceso de acuerdo con lo establecido en las políticas de operación._x000a_"/>
    <n v="1"/>
    <n v="1"/>
    <m/>
    <m/>
    <n v="2"/>
  </r>
  <r>
    <x v="37"/>
    <s v="Monitoreo y Supervisión  17.7_x000a_No se evidenciar  por parte de la Segunda Línea de Defensa, la verificación del avance y cumplimiento de las acciones incluidas en los planes de mejoramiento producto de las autoevaluaciones, por cuanto los mismos no se han suscrito."/>
    <m/>
    <n v="1"/>
    <m/>
    <m/>
    <n v="1"/>
  </r>
  <r>
    <x v="38"/>
    <s v="Ambiente  17.3_x000a_Se evidencia en la viñeta 9 del numeral 6.6.POLITICAS DE OPERACIÓN, del proceso Acciones Correctivas, Preventivas y de Mejora versión 2 Código: PC-MC-02, que Cualquier  servidor  público  o  contratista  de  la  Entidad,  podrá  identificar  la  posibilidad  de  una Corrección,  Acción Correctiva, Preventiva o de  Mejora, para lo cual, debe  informar  a su jefe inmediato o supervisor; sin embargo, esta actividad no se ejecuta por los procesos."/>
    <n v="1"/>
    <n v="1"/>
    <m/>
    <m/>
    <n v="2"/>
  </r>
  <r>
    <x v="38"/>
    <s v="Ambiente  17.4_x000a_La Oficina de Control Interno en el Comite Institucional de Coordinación de Control Interno de noviembre, presentó el resultado del  seguimiento y verificación del estado de los Planes de  Mejoramiento  establecidos  por  los  diferentes  procesos,  como  resultado  de  las  auditorías internas, seguimientos realizado por la Oficina de Control Interno, para la toma de decisiones por parte de la Alta Dirección., en el cual se evidencia incumplimiento de algunas de las acciones formuladas."/>
    <m/>
    <n v="1"/>
    <m/>
    <m/>
    <n v="1"/>
  </r>
  <r>
    <x v="38"/>
    <s v="Ambiente  17.7_x000a_Actualmente la DNBC, no posee Planes de Mejoramiento producto de las autoevaluaciones realizadas por la segunda línea de defensa . Por lo tanto no se cuenta con la verificación y avance del cumplimiento"/>
    <m/>
    <n v="2"/>
    <m/>
    <m/>
    <n v="2"/>
  </r>
  <r>
    <x v="38"/>
    <s v="Ambiente 1.2 _x000a_La DNB, tiene implementado el Manual de Convivencia Laboral, pero en  el segundo semestre de la vigencia 2021,  no se realizó la respectiva socialización."/>
    <m/>
    <n v="1"/>
    <m/>
    <m/>
    <n v="1"/>
  </r>
  <r>
    <x v="38"/>
    <s v="Ambiente 1.3_x000a_El Manual de seguridad y privacidad de la información se actualizó hasta el 23 de diciembre de 2021, por lo tanto no se ha dado aplicabilidad ni se ha socializado. De igual forma, no se evidencia en el mismo, una  la política  frente a la detección y prevención del  uso inadecuado de la información priveligiada u otras situaciones que puedan implicar riesgos para la entidad."/>
    <m/>
    <n v="1"/>
    <m/>
    <m/>
    <n v="1"/>
  </r>
  <r>
    <x v="38"/>
    <s v="Ambiente 11.1_x000a_La DNBC aunque cuenta con la Política General de Seguridad y Privacidad de la información, la misma no tiene inmerso el componente de infraestructura tecnologica y sus controles, asi como tampoco hace referencia a las  actividades que traten de los procesos de adquisición desarrollo y mantenimiento de tecnologías._x000a_De otro lado la entidad no realizó mentenimiento preventivo de hardware durante la vigenica 2021._x000a_"/>
    <m/>
    <n v="2"/>
    <m/>
    <m/>
    <n v="2"/>
  </r>
  <r>
    <x v="38"/>
    <s v="Ambiente 11.2_x000a_No se cuenta con actividades de control internas para los proveedores de tecnología tiene documentado el desarrollo de actividades de control para los proveedores de tecnología. "/>
    <m/>
    <n v="1"/>
    <m/>
    <m/>
    <n v="1"/>
  </r>
  <r>
    <x v="38"/>
    <s v="Ambiente 12.1_x000a_La OCI, evalúa la actualización de procesos, procedimientos, Políticas de operación, instructivos, manuales entre otros, en los seguimientos y auditorías realizadas durante el primer y segundo semestre de 2021. No obstante la segunda linea de defensa no realiza evaluación de la documentación del sistema, para garantizar la aplicación adecuada de las principales actividades de control"/>
    <m/>
    <n v="1"/>
    <m/>
    <m/>
    <n v="1"/>
  </r>
  <r>
    <x v="38"/>
    <s v="Ambiente 12.5_x000a_La OCI realizó seguimiento en el tercer cuatrimestre de 2021,  a los controles  y responsables de los riesgos de corrupción. En  relación a los riesgos de Gestión se generó evaluación  a la etapa de Identificación de los Riesgos, conforme fue programado  por la Entidad, pero no  se ha realizado la  evaluación a los controles establecidos en los Riesgos de Gestión._x000a__x000a_De otro lado, se evidenció que no se realiza la auto control ni autoevaluación con respecto a la primera linea de defensa, ni evaluación de la segunda linea de defensa."/>
    <m/>
    <n v="2"/>
    <m/>
    <m/>
    <n v="2"/>
  </r>
  <r>
    <x v="38"/>
    <s v="Ambiente 13.2_x000a_La  Entidad cuenta con  el registro de activos de la información, pero la misma se encuentra desactualizada, ya que al realizar la revisión  se evidencia que el &quot;Fundamento Constitucional o Jurídico&quot; estipulado en algunas categorias o tipos de información está desactualizado con normatividad que se encuentra derogada. Ej Decreto 1537 de 2001 que fue derogado por el Decreto 1083 de 2015, Guía para la gestión del riesgo de corrupción 2015 y la Guía para la administración del riesgo 2011 DAFP, entre otros._x000a__x000a_En el seguimiento a la implementación de la Ley 1712 de 2014, se encontró que la entidad no ha implementado el anexo 2 de la resolución 1516 de 2020 para la publicación de la información en la página web."/>
    <m/>
    <n v="2"/>
    <m/>
    <m/>
    <n v="2"/>
  </r>
  <r>
    <x v="38"/>
    <s v="Ambiente 15.3_x000a_Se cuenta con  el Procedimiento de recepción, distribución, seguimiento y salida de Peticiones, Quejas, Reclamos, Sugerencias y Denuncias, PC-AU-01, Versión: 2, Vigente Desde  16/11/2021, en el cual se tienen establecidas tanto las responsabilidades, como el flujo de que debe surtir una PQRSD desde su recepción, hasta la respuesta al peticionario; sin embargo, con corte a octubre se presenta un 3,7% ( respuestas extemporáneas (53/1432) de acuerdo con los informes mesuales publicados para Gestión de Atención al Usuario."/>
    <m/>
    <n v="1"/>
    <m/>
    <m/>
    <n v="1"/>
  </r>
  <r>
    <x v="38"/>
    <s v="Ambiente 15.4_x000a_En la Política de Comunicación Interna y Externa de la Dirección  Nacional de Bomberos se estableció &quot;El proceso de Gestión de la Comunicación debe realizar semestralmente la evaluación de los canales de comunicación externos de la entidad con los Cuerpos de Bomberos, escogiendo la metodología más adecuada para su realización con el fin de conocer el alcance que se tiene e identificar las posibles mejoras del proceso&quot;, sin embargo no se ha realizado la evalución correspondiente al segundo semestre de 2021, asi como tampoco se cuenta con un procedimiento que determine claramente los lineamientos y metodolología para la evaluación de los canales de comunicación."/>
    <m/>
    <n v="2"/>
    <m/>
    <m/>
    <n v="2"/>
  </r>
  <r>
    <x v="38"/>
    <s v="Ambiente 15.6_x000a_Se realizó el Informe de encuesta de satisfacción del Usuario para el tercer cuatrimestre de 2021,con la aplicación de  38 encuestas  de 395 usuarios,  lo cual no es representativo para un nivel de confianza aceptable de las PQRSD atendidas por la entidad, evidenciándose que la información allí recolectada no es suficiente ni amplia para conocer la percepción de las partes interesadas.  Asimismo, en la página web no se evidencia la publicación de la evaluación del servicio del primer semestre de 2021."/>
    <n v="1"/>
    <m/>
    <m/>
    <m/>
    <n v="1"/>
  </r>
  <r>
    <x v="38"/>
    <s v="Ambiente 17.1_x000a_La entidad de acuerdo con los informes  de las evaluaciones independientes, formula los Planes mejoramiento respectivos, en donde se analizan causas y se establecen acciones de mejora para fortalecer el Sistema de Control Interno para alcanzar el logro de los objetivos de la Entidad., sin embargo se presentan debilidades en el cumplimiento de las acciones formuladas._x000a_"/>
    <m/>
    <n v="1"/>
    <m/>
    <m/>
    <n v="1"/>
  </r>
  <r>
    <x v="38"/>
    <s v="Ambiente 5.4_x000a_Por parte  de la Oficina de Control Interno, se realizó la evaluación de los controles  por medio de  los seguimientos y auditorías generadas. Aunque se actualizó el  Manual de Gestión del Riesgo, Vigente Desde:30/06/2021, los procesos a la fecha aun están en la verificación de sus procedimientos con el fin de establecer los controles pertinentes en cada uno de ellos."/>
    <n v="1"/>
    <m/>
    <m/>
    <m/>
    <n v="1"/>
  </r>
  <r>
    <x v="38"/>
    <s v="Ambiente 9.4_x000a_La entidad, realizó la Identificación de los Riesgos de gestión, conforme fue programado  por la Entidad, no obstante no se ha generado la la etapa de valoracion de los riesgos "/>
    <m/>
    <n v="1"/>
    <m/>
    <m/>
    <n v="1"/>
  </r>
  <r>
    <x v="38"/>
    <s v="No cuenta con un mecanismo establecido para los riesgos de perdida de información en soporte físico"/>
    <m/>
    <n v="1"/>
    <m/>
    <m/>
    <n v="1"/>
  </r>
  <r>
    <x v="39"/>
    <s v="Al verificar el aplicativo ORFEO se encontró que para 4 de las peticiones identificadas como vencidas  en la base de datos de GAU,se generó la respuesta, así: 20213800106152, 20211140108392, 20211140115322, 20211140116012 y 20211140116592, además se encontró que la petición con radicado 20211140121692 se encuentra bloqueda, incumpliéndose lo establecido en el Artículo 23 de la Constitución Política, los términos señalados en el artículo 14 de la Ley 1755 de 2015, el Numeral 5.7 del   Procedimiento   de   Recepción, Distribución, Seguimiento y Salida de Peticiones, Quejas, Reclamos, Sugerencias y Denuncias."/>
    <m/>
    <n v="1"/>
    <m/>
    <m/>
    <n v="1"/>
  </r>
  <r>
    <x v="39"/>
    <s v="En la matriz diligenciada y entregada por GAU, que hace referencia al Listado de PQRSD correspondiente al segundo semestre de 2021, se evidenció que del total de 694 radicados 187 están sin radicado de salida, es decir el 5.42.%, una cifra considerable._x000a__x000a_Ahora bien, con relación a la muestra tomada por la OCI, es decir los 69 radicados se evidenció que:_x000a__x000a_-En la matriz de PQRS se estipuló que 25 de estos PQRS no poseen documento de respuesta que tuviera número de radicado de salida._x000a__x000a_-Las siguientes PQRS, fueron relacionadas en la Matriz indicando que no poseían documento radicado de salida, pero al realizar la revisión se encontró que las mismas si poseen respuesta con número de radicado así:_x000a__x000a_PQRS No radicado de salida_x000a_20211140115322 20212110031061_x000a_20211140116012 20222110037841_x000a_20211140116592 20222110032521_x000a_20211140118832 20222110032321_x000a_20211140119372 20222110032331_x000a_20211140122852 20222110032331_x000a__x000a_Con ello se desconoce lo preceptuado en el numeral 7 Actividad 5 de las Políticas de Operación del Procedimiento de Recepción, Distribución, seguimiento y salida de Peticiones, Quejas, Reclamos, Sugerencias y Denuncias que indica “que como registro del trámite de las PQRSD debe quedar un radicado de ORFEO."/>
    <m/>
    <n v="1"/>
    <m/>
    <m/>
    <n v="1"/>
  </r>
  <r>
    <x v="39"/>
    <s v="Falta de atención a las PQRSD dentro de los términos legales. Se encontró que en 146 PQRSD de los 694 radicados del segundo semestre de acuerdo con la base de datos suministrada por GAU, se respondieron de forma extemporánea, sin que haya evidencia, que dieron respuesta parcial debidamente sustentada y justificando porque no se pudo atender en término al peticionario; y si en caso de ser necesario que hayan fijado un nuevo tiempo que no excediera el término inicialmente establecido._x000a__x000a_De las 69 PQRSD tomadas de muestra se encontraron 10 respondidas de forma extemporánea, para el radicado 20212050096211, en la base de datos figura con respuesta 9/11/2021, sin embargo, en el documento cargado en ORFEO el 21/09/2021._x000a_Lo anterior incumple lo establecido     en el artículo 14 de la Ley 1755 de 2015, y su parágrafo: “…Artículo 14. Términos para resolver las distintas modalidades de peticiones. Salvo norma legal especial y so pena de sanción disciplinaria, toda petición deberá resolverse dentro de los quince (15) días siguientes a su recepción…”_x000a__x000a_PARÁGRAFO. Cuando excepcionalmente no fuere posible resolver la petición en los plazos aquí señalados, la autoridad debe informar esta circunstancia al interesado, antes del vencimiento del término señalado en la ley expresando los motivos de la demora y señalando a la vez el plazo razonable en que se resolverá o dará respuesta, que no podrá exceder del doble del inicialmente previsto."/>
    <m/>
    <n v="1"/>
    <m/>
    <m/>
    <n v="1"/>
  </r>
  <r>
    <x v="39"/>
    <s v="Se evidenció que la Oficina de Control Interno Disciplinario no ha dado cumplimiento a lo establecido en la Guía Estrategias para la Construcción del PAAC en cuanto a “adelantar las investigaciones en caso de: (i) incumplimiento a la Respuesta de peticiones, quejas, sugerencias y reclamos en los términos contemplados en la ley y (ii) quejas contra los servidores públicos de la entidad.” Generadas durante el II semestre de 2021"/>
    <n v="1"/>
    <m/>
    <m/>
    <m/>
    <n v="1"/>
  </r>
  <r>
    <x v="40"/>
    <s v="Hoja comité de conciliación_x000a_En revisión al sistema e-KOGUI, no se evidenció el registro de fichas de conciliación correspondientes al comité. Sin embargo, según información proporcionada por el área jurídica, en el segundo semestre de 2024 se atendieron cinco (5) conciliaciones extrajudiciales. A la fecha de la revisión, no se encuentran radicadas actuaciones relacionadas con estas conciliaciones en el sistema. Esto indica que no se están registrando adecuadamente las conciliaciones, lo que podría afectar la trazabilidad y el seguimiento de estos procesos."/>
    <m/>
    <n v="1"/>
    <m/>
    <m/>
    <n v="1"/>
  </r>
  <r>
    <x v="40"/>
    <s v="Hoja de procesos judiciales_x000a_De los 54 procesos activos registrados en el sistema e-KOGUI, únicamente 15 fueron calificados en el sistema con fecha 31 de diciembre de 2024. Esto indica que 39 procesos no fueron evaluados en cuanto a su riesgo durante el periodo correspondiente, lo que podría generar incertidumbre en la gestión de los casos y dificultar la toma de decisiones adecuadas para su manejo y posible provisión contable."/>
    <m/>
    <n v="1"/>
    <m/>
    <m/>
    <n v="1"/>
  </r>
  <r>
    <x v="40"/>
    <s v="Hoja de procesos judiciales_x000a_Producto del seguimiento realizado a los procesos activos en el sistema e-KOGUI, evidenciamos que el proceso 11001334306520170031600 se encuentra marcado como activo, a pesar de haberse realizado los pagos correspondientes en el segundo semestre de 2024. "/>
    <m/>
    <n v="1"/>
    <m/>
    <m/>
    <n v="1"/>
  </r>
  <r>
    <x v="40"/>
    <s v="Hoja de procesos judiciales_x000a_Se evidencia diferencia frente a la cantidad de procesos cerrados durante el segundo semestre de 2024, entendiendo que reporta una gestión de cierre de 9 casos y en el aplicativo e-KOGUI no se evidencian cierres durante el periodo auditado."/>
    <m/>
    <n v="1"/>
    <m/>
    <m/>
    <n v="1"/>
  </r>
  <r>
    <x v="40"/>
    <s v="Hoja de procesos judiciales_x000a_Se ha detectado una inconsistencia en el registro de los procesos e-KOGUI No. 1032762, 1150720 y 2509236, ya que, aunque otras entidades los han marcado como &quot;Terminados&quot;, en el Sistema e-KOGUI de la entidad aún figuran como &quot;Activos&quot;. Esto indica que el cambio de estado no ha sido actualizado, generando una discrepancia en el seguimiento de estos procesos."/>
    <m/>
    <n v="1"/>
    <m/>
    <m/>
    <n v="1"/>
  </r>
  <r>
    <x v="40"/>
    <s v="Hoja de procesos judiciales_x000a_Se identificó una discrepancia entre la información suministrada por la oficina Jurídica (79 procesos activos) y el Sistema e-KOGUI (54 procesos activos) a corte del 31 de diciembre de 2024, generando una diferencia de 25 procesos. Esto podría deberse a la falta de actualización o sincronización del sistema, lo que podría afectar el seguimiento y la toma de decisiones sobre los casos."/>
    <m/>
    <n v="1"/>
    <m/>
    <m/>
    <n v="1"/>
  </r>
  <r>
    <x v="40"/>
    <s v="Hoja Usuarios/Abogados_x000a_Se observó que, al 31 de diciembre de 2024, los usuarios asociados a los abogados Próspero Antonio Carbonell Tangarife y Carlos Armando López Barrera permanecen activos en el sistema e-KOGUI, a pesar de no estar vinculados a la entidad. Estos usuarios tienen casos activos asignados, lo que impide realizar el bloqueo preventivo. Esta situación podría originarse por la falta de un procedimiento adecuado para la reasignación de casos y actualización de usuarios cuando un abogado deja de estar vinculado."/>
    <m/>
    <m/>
    <m/>
    <n v="1"/>
    <n v="1"/>
  </r>
  <r>
    <x v="40"/>
    <s v="Hoja Usuarios/Abogados_x000a_Se observó que, al 31 de diciembre de 2024, los usuarios asociados a los abogados Próspero Antonio Carbonell Tangarife y Carlos Armando López Barrera permanecen activos en el sistema e-KOGUI, a pesar de no estar vinculados a la entidad. Estos usuarios tienen casos activos asignados, lo que impide realizar el bloqueo preventivo. Esta situación podría originarse por la falta de un procedimiento adecuado para la reasignación de casos y actualización de usuarios cuando un abogado deja de estar vinculado."/>
    <n v="1"/>
    <m/>
    <m/>
    <m/>
    <n v="1"/>
  </r>
  <r>
    <x v="41"/>
    <s v="Se evidenciaron las certificaciones que contienen las decisiones del comité de conciliación, las cuales fueron enviadas al Ministerio Publico previo a la realización de las respectivas audiencias; sin embargo,  no se observó que se remitieran dentro de termino señalado, incumpliendo lo establecido en la Ley 2220 de 2022 articulo 121 numeral 7 que señala “Remitir al agente del Ministerio Público, con una antelación no inferior a cinco (5) días a la fecha fijada para la realización de la audiencia de conciliación, el acta o el certificado en el que conste la decisión del Comité de Conciliación de la entidad pública convocada sobre la solicitud de conciliación.”"/>
    <n v="1"/>
    <m/>
    <m/>
    <m/>
    <n v="1"/>
  </r>
  <r>
    <x v="41"/>
    <s v="Se evidenció que durante los meses de Abril y Mayo el Comité solo realizó una sesión al mes, incumpliendo el artículo 119 de la Ley 2220 de 2022 y Decreto 1069 de 2015, Artículo 2.2.4.3.1.2.4. que establecen: Sesiones y votación. “ARTÍCULO 119. El Comité de Conciliación se reunirá no menos de dos veces al mes, y cuando las circunstancias lo exijan…._x000a_"/>
    <n v="1"/>
    <m/>
    <m/>
    <m/>
    <n v="1"/>
  </r>
  <r>
    <x v="41"/>
    <s v="Aunque se expidieron por parte de la secretaria técnica del Comité las certificaciones de_x000a_las decisiones tomadas en el mismo, no se evidencia que se hayan enviado al Ministerio_x000a_Público con una antelación no inferior a cinco (5) días a la fecha fijada para la realización_x000a_de la audiencia de conciliación, incumpliendo lo establecido en el artículo 121, numeral 7_x000a_de la Ley 2220 de 2022, que señala: “Remitir al agente del Ministerio Público, con una_x000a_antelación no inferior a cinco (5) días a la fecha fijada para la realización de la audiencia_x000a_de conciliación, el acta o el certificado en el que conste la decisión del Comité de_x000a_Conciliación de la entidad pública convocada sobre la solicitud de conciliación”"/>
    <m/>
    <n v="1"/>
    <m/>
    <m/>
    <n v="1"/>
  </r>
  <r>
    <x v="41"/>
    <s v="En la Resolución 199 de 2024 no se estableció artículos que hagan alusión a Indicador_x000a_de Gestión, Apoderados y Asesoría, lo cual va en contra de lo estipulado en el artículo_x000a_115 de la Ley 2220 de 2022, que establece que “las normas sobre los Comités de_x000a_Conciliación son de obligatorio cumplimiento para las entidades de derecho público, los_x000a_organismos públicos del orden nacional, departamental, distrital, los municipios que sean_x000a_capital de departamento y los entes descentralizados de estos niveles”. Es necesario_x000a_que en la resolución se definan claramente estos indicadores, conforme a la normativa_x000a_vigente._x000a_Si bien la normativa exige la adecuación del funcionamiento de los Comités de_x000a_Conciliación conforme a sus disposiciones, resulta imperativo que estos elementos sean_x000a_definidos con claridad en la normativa interna. Esto garantizará un adecuado_x000a_cumplimiento de los lineamientos legales, fortalecerá la transparencia en la gestión y_x000a_permitirá una adecuada supervisión de los procesos conciliatorios dentro de la entidad._x000a_Es importante mencionar, que si bien esta No conformidad es reiterativa del Informe del_x000a_Segundo semestre de 2024, a la fecha, la acción correctiva está prevista en el Plan de_x000a_Mejoramiento para ejecutarse a más tardar el 31 de diciembre de 2025."/>
    <n v="1"/>
    <m/>
    <m/>
    <m/>
    <n v="1"/>
  </r>
  <r>
    <x v="41"/>
    <s v="La resolución 199 de 2024, que trata del Reglamento Interno del Comité de Conciliación_x000a_de la Dirección Nacional de Bomberos de Colombia, fue adoptada conforme lo indica el_x000a_artículo 115 de la ley 2220 de 2022, sin embargo, no se encuentra actualizada con las_x000a_directrices emitidas en el Decreto 104 de enero 28 de 2025"/>
    <n v="1"/>
    <m/>
    <m/>
    <m/>
    <n v="1"/>
  </r>
  <r>
    <x v="41"/>
    <s v="Se evidenció que la oficina jurídica no realizó la publicación de los informes de gestión del Comité de Conciliación en la página web de la DNBC, incumpliendo con lo establecido en el artículo 24 de la Resolución 199 de 2024, el cual define: “ARTICULO 24. PUBLICACIÓN. La Oficina Asesora Jurídica será responsable de la publicación en la página web de la Dirección Nacional de Bomberos Colombia - DNBC de los informes de gestión del Comité de Conciliación dentro de los tres (3) días siguientes a la presentación en sesión del Comité de conciliación, una vez sean aprobados y a realizados los ajustes solicitados por los integrantes del Comité”"/>
    <m/>
    <m/>
    <m/>
    <n v="1"/>
    <n v="1"/>
  </r>
  <r>
    <x v="41"/>
    <s v="Se observa en Acta No. 02 de enero 28 de 2025 que se presenta ficha de conciliación_x000a_extrajudicial con la señora Angry del Valle, recomendándose “No Conciliar”, pese a que_x000a_se emitió la Certificación de “No Conciliar”, no se evidencia la votación ni el resultado de_x000a_la misma en el Acta, Incumpliendo lo establecido en el Art. 9 de la Resolución 199 de_x000a_2024, que establece: ” “(…)Las sesiones se podrán realizar válidamente con al menos_x000a_tres (3) de sus integrantes permanentes con voz y voto y las decisiones se adoptarán_x000a_por la mayoría simple de los asistentes a cada sesión, siempre que se cumpla con el_x000a_número mínimo para sesionar, dejando constancia en el acta respectiva.”."/>
    <n v="1"/>
    <n v="1"/>
    <m/>
    <m/>
    <n v="2"/>
  </r>
  <r>
    <x v="41"/>
    <s v="Se realizó la revisión de doce (12) actas de las sesiones del comité de conciliación_x000a_realizadas durante el primer semestre de 2025 evidenciándose que:_x000a_En el Acta 02 del 28 de febrero de 2025, hubo inasistencia del subdirector Estratégico y_x000a_de Coordinación bomberil, sin que se evidencie la justificación de la ausencia en el acta_x000a_respectiva.Inconsistencia en el Acta No. 07 del 23 de abril de 2025, se relaciona en los asistentes al_x000a_Teniendo Luis Alberto Valencia, subdirector Estratégico y de Coordinación Bomberil, sin_x000a_embargo, en el ítem 99de firmas se hace la anotación que “no se hizo presente”, sin que_x000a_medie justificación de su ausencia en el Acta. Lo anterior incumpliendo lo establecido en el artículo 14 de la Resolución 199 de 2024"/>
    <n v="1"/>
    <m/>
    <m/>
    <m/>
    <n v="1"/>
  </r>
  <r>
    <x v="41"/>
    <s v="Se verificó que la secretaria Técnica del comité de conciliación convocó a las sesiones_x000a_ordinarias a los miembros de comité de conciliación, a través de correo electrónico. Así_x000a_mismo, envió el orden del día para cada sesión de comité y elaboró las actas de cada_x000a_sesión; sin embargo, la convocatoria a las sesiones del Comité ni las Actas fueron_x000a_tramitadas a través del Sistema Único de Gestión Ekogui, debido a que el Módulo del_x000a_Comité de Conciliación requiere el registro previo, por parte del perfil de Abogado, de las_x000a_solicitudes de Conciliación extrajudicial para poder gestionar la convocatoria y actas del_x000a_Comité a través del Sistema. Lo anterior incumpliendo lo establecido en el Artículo_x000a_2.2.3.4.1.11 del Decreto 104 de 2025 y los artículos 12 y 17 de la Resolución 199 de_x000a_2024 que establecen como responsabilidad de la secretaria técnica del Comité_x000a_…”Convocar a los miembros permanentes y demás invitados del Comité de Conciliación_x000a_a las sesiones ordinarias y extraordinarias a través del Sistema Único de Gestión e_x000a_Información de la Actividad Litigiosa del –eKogui.” … “Registrar en el Sistema único de_x000a_Gestión e información Litigiosa del Estado e-Kogui el Orden del día para cada sesión del_x000a_Comité, así como las actas de cada sesión."/>
    <m/>
    <n v="1"/>
    <m/>
    <m/>
    <n v="1"/>
  </r>
  <r>
    <x v="42"/>
    <s v="No se realizó un adecuado diseño de los indicadores de gestión del proceso Gestión de Tecnología e Informática, por cuanto no se está midiendo el cumplimiento del objetivo del proceso. "/>
    <m/>
    <n v="2"/>
    <m/>
    <m/>
    <n v="2"/>
  </r>
  <r>
    <x v="42"/>
    <s v="Se deben generar los documentos en el SIGEC, necesarios para la puesta en marcha del Sistema de Gestión Documental ORFEO actualizado, en desarrollo del contrato 078 de 2019, de igual forma realizar las respectivas jornadas de capacitación al personal de la entidad."/>
    <m/>
    <n v="1"/>
    <m/>
    <m/>
    <n v="1"/>
  </r>
  <r>
    <x v="42"/>
    <s v="Se evidencia debilidad en el diseño y ejecución del procedimiento gestión y atención de soporte técnico, por cuanto no se está dando han establecido los lineamientos para cumplir con la política de operación relacionada con las copias de seguridad, así como no es clara la política relacionada con la mesa de servicio. De igual manera, no se cuenta con el personal establecido para dar cumplimiento a los tres niveles de atención de soporte incumpliendo lo establecido en el procedimiento gestión y atención de soporte técnico PC-TI-01, V2"/>
    <n v="1"/>
    <n v="2"/>
    <m/>
    <m/>
    <n v="3"/>
  </r>
  <r>
    <x v="42"/>
    <s v="Se evidencia debilidad en la documentación (Caracterización del proceso) y ejecución del proceso por cuanto no se han implementado los procedimientos requeridos para ejecutar de manera estandarizada y soportada las actividades propias de proceso, incumpliendo lo establecido en el MIPG, 3.2.1.1 Política de Fortalecimiento organizacional y simplificación de procesos."/>
    <n v="1"/>
    <m/>
    <m/>
    <m/>
    <n v="1"/>
  </r>
  <r>
    <x v="42"/>
    <s v="Se evidencia que a la fecha no se cuenta con el nivel de adopción de los lineamientos de planeación estratégica que permitan la implementación de la política de Gobierno Digital de acuerdo con lo establecido en MANUAL DE_x000a_GOBIERNO DIGITAL, Implementación de la Política de Gobierno Digital Decreto 1008 de 2018 (Compilado en el Decreto 1078 de 2015, capítulo 1, título 9, parte 2, libro 2)."/>
    <m/>
    <n v="2"/>
    <m/>
    <m/>
    <n v="2"/>
  </r>
  <r>
    <x v="42"/>
    <s v="Se evidencia que la construcción del Plan Estratégico de Tecnologías de la información y las comunicaciones,  no se ajustan a las necesidades de la entidad en materia de TI, lo cual dificulta la realización de la planificación de mediano y largo plazo en materia de infraestructura de TIC lo cual incumple lo establecido en la estructura definida por el Ministerio de Tecnologías de la Información y las Comunicaciones a través del documento “G.ES.06 Guía para la construcción del PETI”"/>
    <m/>
    <n v="1"/>
    <m/>
    <m/>
    <n v="1"/>
  </r>
  <r>
    <x v="43"/>
    <s v="Se evidenció que no se han incorporado los criterios de SST en el manual de contratación tanto de personal (Conductores) como compras de productos, tales como los productos químicos en los que no se está exigiendo el envío de la hoja de seguridad de los productos."/>
    <m/>
    <m/>
    <m/>
    <n v="1"/>
    <n v="1"/>
  </r>
  <r>
    <x v="44"/>
    <s v="De los incumplimientos evidenciados en el horario de trabajo, registro de biométrico, inconsistencia de novedades, etc, no se evidencian acciones disciplinarias que conlleven al cumplimiento de los compromisos laborales, cumplimientos de los objetivos institucionales y adecuada prestación del servicio público al que está abocada la entidad."/>
    <n v="1"/>
    <n v="1"/>
    <m/>
    <n v="1"/>
    <n v="3"/>
  </r>
  <r>
    <x v="45"/>
    <s v="Se evidenció diferencias en la información registrada en el SIGEP y la base de datos de Gestión Contractual, ya que comparando la base de datos de los contratos de prestación de servicios profesionales y de apoyo a la gestión con la información de las hojas de vida cargada, se encontró que noventa y tres (93) contratistas de la entidad en la vigencia 2020, no se encuentran en la base de datos de SIGEP, de otro lado, en el aplicativo SIGEP se encuentra el registro Juan Estaban Giraldo Suarez con CC 98716669, pero no en esta en la base de datos de Contratación._x000a_Si bien es cierto, el aplicativo durante la vigencia 2020 presentó fallas o estuvo temporalmente fuera de servicio, la entidad no tomó las medidas para asegurar que se actualizara dicha información por parte de los contratistas, incumpliendo lo establecido en el Decreto 2842 de 2010, Artículo 11 “La información registrada y su actualización debe ser verificada por el Jefe de Recursos Humanos o de Contratos o quienes hagan sus veces. Así como el artículo 7°. Responsabilidades de los representantes legales de las instituciones públicas que se integren al SIGEP y de los jefes de control interno. Las entidades y organismos a quienes se aplica el presente decreto son responsables de la operación, registro, actualización y gestión de la información de cada institución y del recurso humano a su servicio. _x000a_"/>
    <m/>
    <n v="1"/>
    <m/>
    <m/>
    <n v="1"/>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00">
  <r>
    <n v="1"/>
    <x v="0"/>
    <x v="0"/>
    <s v="Subdirección Administrativa y Financiera"/>
    <m/>
    <x v="0"/>
    <n v="1"/>
    <x v="0"/>
    <s v="A pesar de establecer un sistema de control en la información de los inventarios a través del Excel, se encontró que no se cuenta con mecanismos de control necesario como es (Software de inventarios) que garanticen la contabilización y confiabilidad de la información recibida y generada, para el ingreso, entrega y actualización de inventario._x000a_Se evidencia que se estableció la Compra de Software de inventario, el en el Plan Anual de Adquisiciones de este año, por valor de $ 80.000.000, el cual a la fecha no se ha comprado por falta de recursos en la DNBC._x000a_Teniendo en cuenta lo anterior, el proceso de gestión administrativa, afirma que personal encargado del almacén diseñó una base de datos que permite la contabilización de la información recibida y generada, para el ingreso, entrega y actualización de inventario, así mismo informan que el día 14 de octubre de 2016 se actualizó el Plan Anual de Adquisiciones y se retiró del mismo la adquisición del Software de inventarios ya que no se cuenta con presupuesto disponible para su compra._x000a_No se posee un Programa Sistemático de Inventarios, que lleve un adecuado control, tanto de entradas como salidas de elementos. Asimismo, que permita de manera inmediata reflejar cantidades, valores unitarios, totales y el centro de costo (ubicación) del bien."/>
    <m/>
    <s v="1er Por qué: Por el tiempo que lleva de creada la institución no se requería de un software para este tipo de control._x000a_2do Por qué: No se tenía una gran cantidad de inventarios para administrar._x000a_3er Por qué: No se habían asignado recursos para la adquisición de este software, porque debido a las medidas de sostenibilidad fiscal, se recortaron recursos a las entidades del Estado."/>
    <s v="La institución era pequeña y no se había evidenciado la necesidad de esta adquisición."/>
    <s v="Acción correctiva"/>
    <s v="GA_AC01"/>
    <s v="Implementación modulo de Inventario de SIIF Nación"/>
    <s v="Modulo Implemntado"/>
    <n v="1"/>
    <d v="2026-03-01T00:00:00"/>
    <d v="2026-12-31T00:00:00"/>
    <n v="45"/>
    <x v="0"/>
    <s v="Revisar Tema con Financiera"/>
    <n v="1"/>
    <s v="Se esta manejando una prueba piloto SIIF NACIÓN"/>
    <s v="https://dnbcgovco-my.sharepoint.com/:f:/g/personal/planeacion_dnbc_gov_co/IgCKsvM4H_KTR6xnllTYAW4KAYnPCAelO_DLpgStTfwUj-M?e=KcFs8q"/>
    <d v="2026-05-11T00:00:00"/>
    <s v="Se evidencia respuesta de MinHacienda para uso piloto de sistema Siif Nación - Modulo Recursos Fisicos"/>
    <n v="0.1"/>
    <x v="0"/>
    <d v="2026-05-29T00:00:00"/>
    <n v="0.1"/>
    <s v="Se evidenció correo electronioco de fecha 03/02/2026 donde gestion financiera solicita al ministerio de hecienda y credito publico un modulo de gestion de recursos fisicos, y mediante el cual se recibe respueta con fecha 20/02/2026 para iniciar una prueba piloto"/>
    <s v="EN EJECUCIÓN"/>
    <s v="No aplica"/>
    <s v="No aplica"/>
    <s v="No aplica"/>
    <n v="1"/>
    <s v="Se muestra proceso que se esta llevando para el manejo de la prueba piloto SIIF NACIÓN "/>
    <s v="https://dnbcgovco-my.sharepoint.com/:f:/g/personal/planeacion_dnbc_gov_co/IgD3RyDi0X_yRo0wLAd4u0hIAegznAHHnleG17rsX0XqwHY?e=c4mIfd"/>
    <s v="11/07/206"/>
    <s v="Se remite información sobre las gestiones adelantadas para la implementación del modulo siif nacion"/>
    <n v="0.3"/>
    <s v="EN EJECUCIÓN"/>
    <d v="2026-08-11T00:00:00"/>
    <n v="0.3"/>
    <s v="Se evidencia documentacion de fecha 03/02/2026 enviada al ministerio de hacienda por parte del area finaniera de que se esta llevando a cabo la solicitud de puesta en marcha de la prueba piloto de SIIF nacion"/>
    <x v="0"/>
    <s v="NO APLICA"/>
    <s v="NO APLICA"/>
    <x v="0"/>
    <s v="Dado que el hallazgo aún tiene actividades en ejecución no aplica el análisis de la efectividad"/>
  </r>
  <r>
    <n v="2"/>
    <x v="0"/>
    <x v="1"/>
    <s v="Subdirección Administrativa y Financiera"/>
    <m/>
    <x v="1"/>
    <n v="1"/>
    <x v="1"/>
    <s v="Aunque se han diseñado programas de mantenimiento preventivo para instalaciones, equipos y vehículos, éstos no se han ejecutado a la fecha, incumpliendo lo establecido en el ítem Mantenimiento periódico de instalaciones, equipos, máquinas, herramientas, del Artículo 16, Resolución 312 de 2019, además corriendo el riesgo de daño de los vehículos, entre otros y conllevando a mantenimientos correctivos, lo cual podría generar un incremento en los costos para la DNBC."/>
    <m/>
    <s v="Dificultades en el establecimiento oportuno de contratación de los programas de mantenimiento y personal para ejecución de los mismos. Pues estos dependen de la aprobación de recursos y programas en JNB, para su posterior ejecución presupuestal y contratación."/>
    <s v="Dificultades en el establecimiento oportuno de contratación de los programas de mantenimiento y personal para ejecución de los mismos. Pues estos dependen de la aprobación de recursos y programas en JNB, para su posterior ejecución presupuestal y contratación."/>
    <s v="Acción correctiva"/>
    <s v="GA_AC02"/>
    <s v="Elaborar manual o instructivo o procedimiento sobre las actividades que se deben desarrollar para el mantenimiento preventivo y correctivo de los bienes a cargo de la entidad"/>
    <s v="Documento elaborado"/>
    <n v="1"/>
    <d v="2026-05-01T00:00:00"/>
    <d v="2026-09-30T00:00:00"/>
    <n v="22.349999999999998"/>
    <x v="1"/>
    <m/>
    <n v="0"/>
    <s v="En proceso de elaboración "/>
    <s v="https://dnbcgovco-my.sharepoint.com/:f:/g/personal/planeacion_dnbc_gov_co/IgD_grekOtWqQqtlM5-uKNzKAXw_t2tystb5VgPWhpKqINg?e=7IgzFu"/>
    <d v="2026-05-11T00:00:00"/>
    <s v="No se evidencia avance para el periodo"/>
    <n v="0"/>
    <x v="0"/>
    <d v="2026-05-28T00:00:00"/>
    <n v="0"/>
    <s v="No fue posible identificar evidencias para el presente período de análisis"/>
    <s v="SIN INICIAR"/>
    <s v="No aplica"/>
    <s v="No aplica"/>
    <s v="No aplica"/>
    <n v="0.5"/>
    <s v="Se adjunta borrador del procedimiento de mantenimiento preventivo y correctivo de los bienes"/>
    <s v="https://dnbcgovco-my.sharepoint.com/:f:/g/personal/planeacion_dnbc_gov_co/IgA9gTnDW-M3Sr7w2wpzF8RrAaZWUGxMNdPoWX7g-hR4cDw?e=9xfiP1"/>
    <s v="11/07/206"/>
    <s v="Se adjunta borrador del procedimiento de mantenimiento preventivo y correctivo de los bienes"/>
    <n v="0.5"/>
    <s v="EN EJECUCIÓN"/>
    <d v="2026-08-11T00:00:00"/>
    <n v="0.5"/>
    <s v="se evidencia elaboracion de borrador del procedimiento de mantenimiento preventivo y correctivo de los bienes"/>
    <x v="0"/>
    <s v="NO APLICA"/>
    <s v="NO APLICA"/>
    <x v="0"/>
    <s v="Dado que el hallazgo aún tiene actividades en ejecución no aplica el análisis de la efectividad"/>
  </r>
  <r>
    <n v="3"/>
    <x v="0"/>
    <x v="1"/>
    <s v="Subdirección Administrativa y Financiera"/>
    <m/>
    <x v="1"/>
    <n v="0"/>
    <x v="1"/>
    <s v="Aunque se han diseñado programas de mantenimiento preventivo para instalaciones, equipos y vehículos, éstos no se han ejecutado a la fecha, incumpliendo lo establecido en el ítem Mantenimiento periódico de instalaciones, equipos, máquinas, herramientas, del Artículo 16, Resolución 312 de 2019, además corriendo el riesgo de daño de los vehículos, entre otros y conllevando a mantenimientos correctivos, lo cual podría generar un incremento en los costos para la DNBC."/>
    <m/>
    <s v="Dificultades en el establecimiento oportuno de contratación de los programas de mantenimiento y personal para ejecución de los mismos. Pues estos dependen de la aprobación de recursos y programas en JNB, para su posterior ejecución presupuestal y contratación."/>
    <s v="Dificultades en el establecimiento oportuno de contratación de los programas de mantenimiento y personal para ejecución de los mismos. Pues estos dependen de la aprobación de recursos y programas en JNB, para su posterior ejecución presupuestal y contratación."/>
    <s v="Acción correctiva"/>
    <s v="GA_AC03"/>
    <s v="Elaborar y Ejecutar plan o programa de mantenimiento exigidos por la norma."/>
    <s v="Plan o programa de mantenimiento ejecutado"/>
    <n v="1"/>
    <d v="2026-05-01T00:00:00"/>
    <d v="2026-12-31T00:00:00"/>
    <n v="36"/>
    <x v="1"/>
    <m/>
    <n v="0"/>
    <s v="En proceso de elaboración "/>
    <s v="https://dnbcgovco-my.sharepoint.com/:f:/g/personal/planeacion_dnbc_gov_co/IgCHix03hdsORJdFzXwbKzzkAYCwKvT-WMSbymO7s_ZNdBo?e=tzOHt9"/>
    <d v="2026-05-11T00:00:00"/>
    <s v="No se evidencia avance para el periodo"/>
    <n v="0"/>
    <x v="0"/>
    <d v="2026-05-28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s v="EN EJECUCIÓN"/>
    <d v="2026-08-11T00:00:00"/>
    <n v="0.5"/>
    <s v="se evidencia borrador de planilla en excell de programas de mantenimiento preventivo y correctivo de bienes"/>
    <x v="0"/>
    <s v="NO APLICA"/>
    <s v="NO APLICA"/>
    <x v="0"/>
    <s v="Dado que el hallazgo aún tiene actividades en ejecución no aplica el análisis de la efectividad"/>
  </r>
  <r>
    <n v="4"/>
    <x v="0"/>
    <x v="1"/>
    <s v="Subdirección Administrativa y Financiera"/>
    <m/>
    <x v="2"/>
    <n v="1"/>
    <x v="2"/>
    <s v="El proceso de Gestión Contractual presenta incumplimiento en los tiempos y debilidades en los controles establecidos actualmente, lo cual va en contravía a lo establecido en el actual Manual de Contratación institucional el cual determina que: “5. PLANEACIÓN DE LA GESTIÓN CONTRACTUAL_x000a_La planeación será el pilar de los todos los procesos contractuales que adelante la Dirección Nacional de Bomberos. La aplicación de este principio implicara contar con un plan que consolide y priorice las adquisiciones de la dirección, teniendo en cuenta las necesidades diagnosticadas, la realización de estudios y análisis antes de iniciar un procedimiento de selección...” dicha priorización no se evidencia en los instrumentos actuales de la gestión contractual, por lo cual se estructura la presente No Conformidad."/>
    <s v="GESTIÓN PRESUPUESTAL Y EFICIENCIA DEL GASTO PÚBLICO"/>
    <s v="Incumplimiento de los procesos de la entidad en la presentación oportuna de los estudios previos, análisis del sector, estudios de mercado y demás soportes requeridos para la contratación que se solicite._x000a_Falta de atención por parte de las áreas usuarias en la presentación integral y oportuna de la información soporte del proceso contractual."/>
    <s v="Falta de atención por parte de las áreas usuarias en la presentación integral y oportuna de la información soporte del proceso contractual."/>
    <s v="Acción correctiva"/>
    <s v="GC_AC1"/>
    <s v="Seguimiento al Plan de adquisiciones realizados y validación con el cargue de información con SECOP"/>
    <s v="Seguimientos realizados"/>
    <n v="9"/>
    <d v="2026-04-01T00:00:00"/>
    <d v="2026-12-31T00:00:00"/>
    <n v="40.5"/>
    <x v="2"/>
    <s v="En mesa de trabajo se actualización"/>
    <n v="0.27"/>
    <s v="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_x000a_"/>
    <s v="https://dnbcgovco-my.sharepoint.com/personal/planeacion_dnbc_gov_co/_layouts/15/onedrive.aspx?id=%2Fpersonal%2Fplaneacion%5Fdnbc%5Fgov%5Fco%2FDocuments%2FDocumentos%20SIGE%2F6%2E%20Planes%2FPLAN%20DE%20MEJORA%2F2026%2F01%2E%20Seguimiento%20Primer%20Trimestre%2F15%2E%20Gesti%C3%B3n%20Contractual%2FGC%5FAC1&amp;viewid=efb70791%2Db8ab%2D49e7%2Db552%2Dd3d4cbe976b9&amp;ct=1777387045307&amp;or=OWA%2DNT%2DMail"/>
    <d v="2026-05-11T00:00:00"/>
    <s v="Se incluye bases de planes de adquisiciones pero no se evidencia el respecti seguimiento"/>
    <n v="0"/>
    <x v="0"/>
    <d v="2026-05-15T00:00:00"/>
    <n v="0.5"/>
    <s v="Se evidencio que la accion formulada carece de soportes que permitan verificar el cumplimiento de la actividad, toda vez que los documentos reportados no incluyen segumientos al plan anual de adquisiciones."/>
    <s v="EN EJECUCIÓN"/>
    <s v="No aplica"/>
    <s v="No aplica"/>
    <s v="No aplica"/>
    <n v="0.27"/>
    <s v="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evidencia seguimiento al PAA. Se sugiere su reporte vía correo electrónico al lider de proceso y al profesional de planeación"/>
    <n v="0.27"/>
    <s v="EN EJECUCIÓN"/>
    <d v="2026-07-27T00:00:00"/>
    <n v="0.5"/>
    <s v="Se evidencia avance en el reporte al Plan Anual de Adquisiones PAA"/>
    <x v="0"/>
    <s v="NO APLICA"/>
    <s v="NO APLICA"/>
    <x v="0"/>
    <s v="Dado que el hallazgo aún tiene actividades en ejecución no aplica el análisis de la efectividad"/>
  </r>
  <r>
    <n v="5"/>
    <x v="0"/>
    <x v="1"/>
    <s v="Subdirección Administrativa y Financiera"/>
    <m/>
    <x v="3"/>
    <n v="1"/>
    <x v="3"/>
    <s v="Se evidencia que a la fecha no se cuenta con el nivel de adopción de los lineamientos de planeación estratégica que permitan la implementación de la política de Gobierno Digital de acuerdo con lo establecido en MANUAL DE_x000a_GOBIERNO DIGITAL, Implementación de la Política de Gobierno Digital Decreto 1008 de 2018 (Compilado en el Decreto 1078 de 2015, capítulo 1, título 9, parte 2, libro 2)."/>
    <m/>
    <s v="1. Por qué: Desconocimiento de los los lineamientos, estándares y acciones a ejecutar que conforman la política de Gobierno Digital."/>
    <s v="Desconocimiento de los lineamientos, estándares y acciones a ejecutar que conforman la política de Gobierno_x000a_Digital."/>
    <s v="Acción correctiva"/>
    <s v="TI_AC1"/>
    <s v="Implementar el proyecto de estabilizacion de Servicios Tecnológicos que pretende habilitar los elementos transversales de Seguridad de la Información y Servicios Ciudadanos Digitales"/>
    <s v="N.º de actividades programadas / N.º de actividades realizadas"/>
    <n v="1"/>
    <d v="2026-04-01T00:00:00"/>
    <d v="2026-12-31T00:00:00"/>
    <n v="40.5"/>
    <x v="3"/>
    <m/>
    <n v="0.3"/>
    <s v="Se aporta como evidencia el formato de necesidad RUE 2.0, que soporta la implementación y fortalecimiento de los servicios tecnológicos institucionales."/>
    <s v="https://dnbcgovco-my.sharepoint.com/:f:/g/personal/planeacion_dnbc_gov_co/IgBrVWPM042YTo_4iT2tkw4QAfir0p78OawR0odu1yhtmJU?e=xX7mWf"/>
    <d v="2026-05-11T00:00:00"/>
    <s v="Se evidencia formato de necesidad para proceso contractual"/>
    <n v="0.3"/>
    <x v="0"/>
    <d v="2026-06-05T00:00:00"/>
    <n v="0.3"/>
    <s v="Se evidenció como soporte el formato de necesidad correspondiente al bien o servicio solicitado denominado &quot;Desarrollo e implementación de la versión RUE 2.0 para la Dirección Nacional de Bomberos&quot;, con fecha del 10 de febrero de 2016._x000a_No obstante, la evidencia aportada corresponde únicamente a la identificación de una necesidad específica relacionada con el RUE 2.0 y no demuestra de manera suficiente la implementación del proyecto de estabilizacion de Servicios Tecnológicos que pretende habilitar los elementos transversales de Seguridad de la Información y Servicios Ciudadanos Digitales definidada como la acción correctiva a desarrollar._x000a_En consecuencia, la tercera línea de defensa recomienda identificar e implementar acciones adicionales orientadas a la apropiación, el diagnóstico, la planificación y el seguimiento de la Política de Gobierno Digital, conforme a los lineamientos del Ministerio TIC. Asimismo, se recomienda subsanar la causa raíz del hallazgo identificado, con el fin de asegurar la efectividad de la acción de correctiva y prevenir su recurrencia."/>
    <s v="EN EJECUCIÓN"/>
    <s v="No aplica"/>
    <s v="No aplica"/>
    <s v="No aplica"/>
    <n v="0.5"/>
    <s v="REGISTRO DE EVIDENCIAS: AVANCES DEL SISTEMA RUE 2.0_x000a_Se ejecutó el diagnóstico del sistema actual, el levantamiento de requerimientos con las dependencias operativas de la DNBC y la estructuración técnica del nuevo ecosistema modular en la nube. _x000a_Como soporte de la gestión y cumplimiento de estos hitos, se adjuntan las siguientes evidencias:_x000a_•_x0009_Análisis Técnico de Arquitectura y Almacenamiento: Detalle del estado de la base de datos y riesgos críticos de infraestructura._x000a_•_x0009_Historias de Usuario Avaladas: Requerimientos aprobados para los módulos de Educación, Seguros de Vida, Carnetización y Gestión Operativa de Emergencias (Ver actas de mesas técnicas y firmas de los líderes de proceso). _x000a_•_x0009_Lineamientos de Interoperabilidad: Documentación técnica para la integración geoespacial y la estrategia de despliegue en la nube existente de la entidad (Ver anexo de arquitectura técnica). "/>
    <s v="https://dnbcgovco-my.sharepoint.com/:f:/g/personal/planeacion_dnbc_gov_co/IgA-FIzs0RThT4qBiEStYuhZAe7mD0nvYRcP1lkfS905IjI?e=fJFTD8 "/>
    <n v="46214"/>
    <s v="El proceso avanzo an el aestructuración y definciión técnica para la actualizaicón del RUE 2.0"/>
    <n v="0.5"/>
    <s v="EN EJECUCIÓN"/>
    <d v="2026-08-10T00:00:00"/>
    <n v="0.5"/>
    <s v="Se evidenció el avance en la estructuración técnica y funcional del RUE 2.0, mediante la ejecución del diagnóstico del sistema actual, el levantamiento y documentación de requerimientos y la definición de aspectos técnicos de la nueva solución. Como soportes se verificaron: (i) Informe de Estado de la Aplicación Oracle APEX – RUE 1.0, en el cual se documenta el diagnóstico técnico, funcional y operativo de la plataforma; (ii) Historias de Usuario del RUE 2.0, con fecha visible del 22 de mayo de 2026; (iii) Formato de Solicitud de Adquisición de Software RUE V2.0, de fecha 15 de mayo de 2026; (iv) Formato de Necesidad para el RUE V2.0, de fecha 21 de mayo de 2026; y (v) Documento Técnico de Análisis de Software Libre, Gratuito y Open Source. Asimismo, se evidenciaron los requerimientos relacionados con arquitectura, interoperabilidad, seguridad, migración de datos e infraestructura en nube."/>
    <x v="0"/>
    <s v="NO APLICA"/>
    <s v="NO APLICA"/>
    <x v="0"/>
    <s v="Dado que el hallazgo aún tiene actividades en ejecución no aplica el análisis de la efectividad"/>
  </r>
  <r>
    <n v="6"/>
    <x v="0"/>
    <x v="1"/>
    <s v="Subdirección Administrativa y Financiera"/>
    <m/>
    <x v="4"/>
    <n v="1"/>
    <x v="3"/>
    <s v="Se deben generar los documentos en el SIGEC, necesarios para la puesta en marcha del Sistema de Gestión Documental ORFEO actualizado, en desarrollo del contrato 078 de 2019, de igual forma realizar las respectivas jornadas de capacitación al personal de la entidad."/>
    <m/>
    <s v="1º Por qué; Los servidores públicos que recibieron a satisfacción el resultado esperado de la ejecución del contrato 078 de 2019 no continua en la entidad, lo que no permitió garantizar la seguridad de la información para la puesta en marcha del sistema de Gestión documental ORFEO"/>
    <s v="Los servidores públicos que recibieron a satisfacción el resultado esperado de la ejecución del contrato 078 de 2019 no continúan en la entidad, lo que genero que no se lograra garantizar. La seguridad de la información para la puesta en marcha del sistema de Gestión documental ORFEO"/>
    <s v="Acción correctiva"/>
    <s v="TI_AC4"/>
    <s v="Realizar cronograma de mesas de trabajo y definir las actividades pendientes de ejecución"/>
    <s v="N.º de mesas de trabajo programadas / Nº de mesas de trabajo realizadas *100"/>
    <n v="1"/>
    <d v="2026-01-01T00:00:00"/>
    <d v="2026-04-30T00:00:00"/>
    <n v="17.849999999999998"/>
    <x v="3"/>
    <s v="Reportar seguimiento"/>
    <n v="0.5"/>
    <s v="Se adjunta cronograma de mesas de trabajo, Plan de Acción Consolidado 2026, tablero de indicadores y PETI 2026 como evidencia de ejecución, donde se definieron actividades pendientes, responsables, seguimiento y ruta de cumplimiento."/>
    <s v="https://dnbcgovco-my.sharepoint.com/:f:/g/personal/planeacion_dnbc_gov_co/IgDmXlHU6zXTQK9x9jp7Bf17AYtyFsp_fzNFqXJ4TC8E0I4?e=UeixIY"/>
    <d v="2026-05-11T00:00:00"/>
    <s v="Se incluye información de plan de acción y borrador de actualización de PETI 2026"/>
    <n v="0.5"/>
    <x v="0"/>
    <d v="2026-06-08T00:00:00"/>
    <n v="0.5"/>
    <s v="Se presenta como evidencia del cumplimiento de la acción, el Plan Estratégico de Tecnologías de la Información (PETI) 2026 en su versión final y aprobada, junto con el cronograma de mesas de trabajo (primer trimestre 2026), el Plan de Acción de TI del primer trimestre de 2026 y el Tablero de Indicadores debidamente diligenciados._x000a_La evidencia demuestra un avance parcial de la acción correctiva; no obstante, se recomienda continuar con su implementación, formalizar los documentos en construcción y documentar los resultados para garantizar el cumplimiento integral de la acción."/>
    <s v="EN EJECUCIÓN"/>
    <s v="No aplica"/>
    <s v="No aplica"/>
    <s v="No aplica"/>
    <n v="0.7"/>
    <s v="Se adjunta cronograma de mesas de trabajo, Plan de Acción Consolidado 2026, tablero de indicadores, informe ejecutivo de empalme y PETI 2026 como evidencia de ejecución, donde se definieron actividades pendientes, responsables, seguimiento, avances realizados hasta la fecha respecto al peti 2026 y ruta de cumplimiento."/>
    <s v="https://dnbcgovco-my.sharepoint.com/:f:/g/personal/planeacion_dnbc_gov_co/IgC6L_qLZD4BT5-vRKloMpNDAVwI_xxDXqifAFKLx6OnYMM?e=dlyS8w"/>
    <n v="46214"/>
    <s v="Se incluye información de plan de acción y borrador de actualización de PETI 2026"/>
    <n v="0.5"/>
    <s v="EN EJECUCIÓN"/>
    <d v="2026-08-14T00:00:00"/>
    <n v="0.5"/>
    <s v="Se evidenció la presentación del cronograma de mesas de trabajo, el Plan de Acción Consolidado 2026, el tablero de indicadores, el informe ejecutivo de empalme y el borrador de actualización del PETI 2026, como soportes del seguimiento a las actividades, responsables y avances reportados. El PETI 2026 contempla la planeación estratégica de TI y su seguimiento y control."/>
    <x v="0"/>
    <s v="NO APLICA"/>
    <s v="NO APLICA"/>
    <x v="0"/>
    <s v="Dado que el hallazgo aún tiene actividades en ejecución no aplica el análisis de la efectividad"/>
  </r>
  <r>
    <n v="7"/>
    <x v="0"/>
    <x v="0"/>
    <s v="Dirección General"/>
    <m/>
    <x v="5"/>
    <n v="0"/>
    <x v="4"/>
    <s v="De los incumplimientos evidenciados en el horario de trabajo, registro de biométrico, inconsistencia de novedades, etc, no se evidencian acciones disciplinarias que conlleven al cumplimiento de los compromisos laborales, cumplimientos de los objetivos institucionales y adecuada prestación del servicio público al que está abocada la entidad."/>
    <s v="INTEGRIDAD"/>
    <s v="Porque no existe una directriz del manejo del Biométrico y responsabilidad de cada funcionario frente a su cumplimiento."/>
    <s v="Porque no existe una directriz del manejo del Biométrico y responsabilidad de cada funcionario frente a su cumplimiento."/>
    <s v="Acción correctiva"/>
    <s v="DI_AC1"/>
    <s v="Adelantar las acciones disciplinarias a que haya lugar por el incumplimiento de la directriz en cuanto a horario laboral."/>
    <s v="(# Procesos disciplinarios iniciados a los funcionarios de planta de la DNBC/# Procesos disciplinarios identificados relacionados por el incumplimiento de la directriz en cuanto a horario laboral"/>
    <n v="1"/>
    <d v="2019-03-01T00:00:00"/>
    <d v="2021-06-06T00:00:00"/>
    <n v="122.25"/>
    <x v="4"/>
    <m/>
    <n v="1"/>
    <s v="Existen dos procedimientos dentro del proceso de gestión de asuntos disciplinarios a saber: Asuntos Disciplinarios y Prevención Disciplinaria.  Dentro de las actividades que puede desplegar el proceso se han adelantado una investigación disciplinaria con pliego de cargos formulado y debidamente notificado, el cual fue trasladado para la etapa de juzgamiento el 6 de agosto de 2024, existen dos indagaciones previas, una de las cuales se encuentra en recaudo probatorio y respecto de la otra se adelantó función preventiva, sobre esta última, se están adelantando las acciones con el proceso de talento humano para posterior socialización. Se anexa como evidencias el oficio remisorio de la Investigación Disciplinaria, el auto de apertura de la Indagación Previa y la Función preventiva junto con el correo de asignación de fechas de socialización de la misma. Todas estas actividades se encuentran enmarcadas en relación con el hallazgo descrito y direccionadas de acuerdo con las actuaciones disciplinarias consagradas para el efecto. Anexo las evidencias respectivas."/>
    <s v="https://dnbcgovco-my.sharepoint.com/:f:/g/personal/planeacion_dnbc_gov_co/IgCjzhi-q60BSZdTYwtOAbllAX-OMwaJIqn8vbOEj5i5oe8?e=8mKB0J"/>
    <d v="2026-05-11T00:00:00"/>
    <s v="Se evidencia en el respectivo hallazgo, que se realizó la apertura de la acción disciplinaria IP 006-2024, relacionado con el incumplimiento de la directriz en cuanto a horario laboral"/>
    <n v="1"/>
    <x v="1"/>
    <d v="2026-05-15T00:00:00"/>
    <n v="1"/>
    <s v="Se presenta como evidencia el auto de apertura de la actuación disciplinaria IP 006-2024, que incluye el auto de apertura de investigación disciplinaria (del 25 de junio de 2024) por presunto incumplimiento del horario laboral, el respectivo auto de archivo por prevención y los correos de socialización. La trazabilidad de estos registros permite validar la ejecución y el cumplimiento total de la acción correctiva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x v="1"/>
    <s v="NO APLICA"/>
    <s v="NO APLICA"/>
    <x v="0"/>
    <s v="Dado que el hallazgo aún tiene actividades en ejecución no aplica el análisis de la efectividad"/>
  </r>
  <r>
    <n v="8"/>
    <x v="0"/>
    <x v="0"/>
    <s v="Subdirección Administrativa y Financiera"/>
    <m/>
    <x v="6"/>
    <n v="1"/>
    <x v="0"/>
    <s v="Se evidenció que no se han establecido los requisitos ambientales para la compra de productos y servicios._x000a_Aunque Gestión Administrativa, ha identificado los requisitos ambientales para la adquisición de insumos y servicios al interior de la entidad, dichos requisitos no han sido establecidos formalmente en el proceso de Gestión Contractual (Compras verdes). Dicha observación ha sido recurrente ya que se había evidenciado en la auditoría de la vigencia 2016."/>
    <m/>
    <s v="1er Por qué: Porque los programas ambientales están en fase de actualización y perfeccionamiento_x000a_2do Por qué: Se tenia presente que era un asunto netamente contractual._x000a_3er Por qué: Falta de asesoría en el tema."/>
    <s v="Falta de asesoría en el tema"/>
    <s v="Acción correctiva"/>
    <s v="GA_AC04"/>
    <s v="Establecer los requisitos ambientales para la compra de productos y servicios para entregarlos al proceso de gestión de contractual."/>
    <s v="Documento con los requisitos ambientales para la compra de productos y servicios entregado al proceso de gestión de contractual enviado a gestión de contratación con el fin de que modificación el manual de contratación."/>
    <n v="1"/>
    <d v="2026-05-01T00:00:00"/>
    <d v="2026-12-31T00:00:00"/>
    <n v="36"/>
    <x v="1"/>
    <m/>
    <n v="0"/>
    <s v="Ya se realizó En espera de subida Manual de Contratacion a Documentos SIGE"/>
    <s v="https://dnbcgovco-my.sharepoint.com/:f:/g/personal/planeacion_dnbc_gov_co/IgB19ESilxpMSJfUKtVjxhE4AQSL_eXP18BVUzcXbHzBwRY?e=kudfXg"/>
    <d v="2026-05-11T00:00:00"/>
    <s v="En el mes de abril el proceso presentó solicitud de actualización de manual de contratación con información ambiental"/>
    <n v="0"/>
    <x v="0"/>
    <d v="2026-05-28T00:00:00"/>
    <n v="0"/>
    <s v="No fue posible identificar evidencias para el presente período de análisis"/>
    <s v="SIN INICIAR"/>
    <s v="No aplica"/>
    <s v="No aplica"/>
    <s v="No aplica"/>
    <n v="1"/>
    <s v="Se envío correro Propuesta de inclusión de lineamientos de cumplimiento ambiental en el Manual de Contratación"/>
    <s v="https://dnbcgovco-my.sharepoint.com/:f:/g/personal/planeacion_dnbc_gov_co/IgAc6eP5XB8pQr55udKPkl0RASZQtOsIDVz_mp7749xi4y0?e=WPN3wN"/>
    <n v="46214"/>
    <s v="Se presenta correo con información ambiental. No obstante, la entidad a la fecha no ha adoptado estos lineamientos en ninguno de los instrumentos destinados a la gestión contractual"/>
    <n v="0.5"/>
    <s v="EN EJECUCIÓN"/>
    <d v="2026-08-11T00:00:00"/>
    <n v="0.5"/>
    <s v="se evidencia correo electronico de fecha 30/06/2026 donde se hace la propuesta de inclusion de lineamientos de cumplimiento ambiental en el manual de contratacion"/>
    <x v="0"/>
    <s v="NO APLICA"/>
    <s v="NO APLICA"/>
    <x v="0"/>
    <s v="Dado que el hallazgo aún tiene actividades en ejecución no aplica el análisis de la efectividad"/>
  </r>
  <r>
    <n v="9"/>
    <x v="0"/>
    <x v="1"/>
    <s v="Subdirección Administrativa y Financiera"/>
    <m/>
    <x v="7"/>
    <n v="1"/>
    <x v="3"/>
    <s v="No se realizó un adecuado diseño de los indicadores de gestión del proceso Gestión de Tecnología e Informática, por cuanto no se está midiendo el cumplimiento del objetivo del proceso."/>
    <m/>
    <s v="1º Por qué; Falta de personal para el seguimiento y verificación del cumplimiento de los indicadores en la ejecucion del soporte técnico de los equipos de la entidad._x000a_2º Por qué; No se tienen los recursos económicos necesarios para el cumplimiento del soporte Técnico._x000a_3º Por qué; No se aplican las políticas, procedimientos y seguimiento de atención de soporte Técnico."/>
    <s v="No se aplican las políticas, procedimientos y seguimiento de atención de soporte Técnico."/>
    <s v="Acción correctiva"/>
    <s v="TI_AC5"/>
    <s v="Realizar e implementar un formulario en linea que permita medir la oportunidad en tiempo real del soporte técnico, para la realización de los indicadores de gestión."/>
    <s v="Formato ejecutado de control de mantenimiento a los equipos de computo de la DNBC."/>
    <n v="1"/>
    <d v="2026-01-01T00:00:00"/>
    <d v="2026-04-30T00:00:00"/>
    <n v="17.849999999999998"/>
    <x v="3"/>
    <s v="Reportar seguimiento"/>
    <n v="0.5"/>
    <s v="Se adjunta Plan de Mantenimiento 2026 como evidencia de avance, incluyendo cronograma, seguimiento y mecanismos de evaluación para medición del soporte técnico."/>
    <s v="https://dnbcgovco-my.sharepoint.com/:f:/g/personal/planeacion_dnbc_gov_co/IgAkffJz8RHCSoYwUGVrNivMARn_03lGJ2j6OJKB6h4Tx_Q?e=PyfV3P"/>
    <d v="2026-05-11T00:00:00"/>
    <s v="No se evidencia actividades relacionadas con el formulario en linea"/>
    <n v="0"/>
    <x v="0"/>
    <d v="2026-06-08T00:00:00"/>
    <n v="0.25"/>
    <s v="Se evidencia la presentación del Plan de Mantenimiento Preventivo y Correctivo de los Equipos de Cómputo 2026 como soporte de avance; sin embargo, la evidencia aportada no permite verificar la realización e implementación de un formulario en línea que permita medir la oportunidad del soporte técnico en tiempo real para la generación y medición de los indicadores de gestión._x000a_En consecuencia, desde la tercera línea de defensa no es posible validar el cumplimiento de la acción correctiva formulada. Se recomienda implementar el formulario definido, establecer los mecanismos para la captura y análisis de la información generada y aportar los soportes que evidencien su funcionamiento y utilización en la medición de los indicadores de gestión."/>
    <s v="EN EJECUCIÓN"/>
    <s v="No aplica"/>
    <s v="No aplica"/>
    <s v="No aplica"/>
    <n v="0.5"/>
    <s v="Se adjunta plan de mantenimiento 2026 como evidencia de avance, incluyendo cronograma, seguimiento y mecanismos de evaluación para medición del soporte técnico "/>
    <s v="https://dnbcgovco-my.sharepoint.com/:f:/g/personal/planeacion_dnbc_gov_co/IgDXgXmHdh5nS7h3Dk98FAPsAR-vt11nHinPm-YqLsZEsPc?e=nQaalK"/>
    <n v="46214"/>
    <s v="Se incluye documento de plan de mantenimiento"/>
    <n v="0.5"/>
    <s v="EN EJECUCIÓN"/>
    <d v="2026-08-14T00:00:00"/>
    <n v="0.5"/>
    <s v="Se evidenció la presentación del Plan de Mantenimiento 2026, que contempla el cronograma, seguimiento y mecanismos de evaluación para la medición del soporte técnico."/>
    <x v="0"/>
    <s v="NO APLICA"/>
    <s v="NO APLICA"/>
    <x v="0"/>
    <s v="Dado que el hallazgo aún tiene actividades en ejecución no aplica el análisis de la efectividad"/>
  </r>
  <r>
    <n v="10"/>
    <x v="0"/>
    <x v="1"/>
    <s v="Subdirección Administrativa y Financiera"/>
    <m/>
    <x v="7"/>
    <n v="0"/>
    <x v="3"/>
    <s v="No se realizó un adecuado diseño de los indicadores de gestión del proceso Gestión de Tecnología e Informática, por cuanto no se está midiendo el cumplimiento del objetivo del proceso."/>
    <m/>
    <s v="1º Por qué; Falta de personal para el seguimiento y verificación del cumplimiento de los indicadores, soporte técnico y capacitación al personal en el manejo del Google Drive._x000a_2º Por qué; No se cuenta con las herramientas tecnológicas necesarias para brindar soporte y mantenimiento a los equipos de la DNBC._x000a_3º Por qué; La obsolescencia en la plataforma tecnológica de la entidad ocasiona el aumento del numero de incidencias tecnológicas._x000a_4º Por qué; No se han verificado los indicadores del área de gestión de TI y solicitado los recursos necesarios para poder ejecutar las acciones y medir los indicadores&quot;"/>
    <s v="Falta de personal y recursos economicos para el seguimiento y verificación del cumplimiento de los indicadores."/>
    <s v="Acción correctiva"/>
    <s v="TI_AC6"/>
    <s v="Verificar la validez de los indicadores que permiten realizar seguimiento y evaluación periódica de los procesos de TI"/>
    <s v="&quot;N.º Total de indicadores / N.º total de indicadores Verificados * 100"/>
    <n v="1"/>
    <d v="2026-01-01T00:00:00"/>
    <d v="2026-04-30T00:00:00"/>
    <n v="17.849999999999998"/>
    <x v="3"/>
    <s v="Reportar seguimiento"/>
    <n v="1"/>
    <s v="Se aporta como evidencia el Tablero de Indicadores y Fichas Técnicas Gestión TI V4, en el que se verificaron definición, fórmula, periodicidad, meta y mecanismos de seguimiento y evaluación de los indicadores del proceso."/>
    <s v="https://dnbcgovco-my.sharepoint.com/:f:/g/personal/planeacion_dnbc_gov_co/IgDf_bpELDOIR7zFIV5Lm8t-AWYhJoKta_hK3z5dyahHYDc?e=S0dGWc"/>
    <d v="2026-05-11T00:00:00"/>
    <s v="Se incluye matriz de indicadores de gestión TI. No obstante, no se evidencia análisis sobre su necesidad o no de actualización"/>
    <n v="0.5"/>
    <x v="0"/>
    <d v="2026-06-08T00:00:00"/>
    <n v="0.5"/>
    <s v="Mediante la revisión del Tablero de Indicadores y las Fichas Técnicas del proceso de Gestión de Tecnología e Informática, primer tirimestre de 2026, se evidencia la definición de parámetros como objetivos, fórmulas, periodicidad, fuentes y mecanismos de seguimiento. Este soporte demuestra un avance parcial de la acción correctiva; no obstante, el equipo no aporta un registro o análisis documentado que permita validar la pertinencia, utilidad técnica o la necesidad de actualización de los indicadores propuestos_x000a_En consecuencia, desde la tercera línea de defensa se recomienda complementar la actividad con la evaluación formal de los indicadores existentes y documentar los resultados obtenidos, con el fin de sustentar su mantenimiento, ajuste o eliminación según corresponda."/>
    <s v="EN EJECUCIÓN"/>
    <s v="No aplica"/>
    <s v="No aplica"/>
    <s v="No aplica"/>
    <n v="0.75"/>
    <s v="Se aporta como evidencia el Tablero de Indicadores y Fichas Técnicas Gestión TI V4, en el que se verificaron definición, fórmula, periodicidad, meta y mecanismos de seguimiento y evaluación de los indicadores del proceso."/>
    <s v="https://dnbcgovco-my.sharepoint.com/:f:/g/personal/planeacion_dnbc_gov_co/IgBC3jWLCq5iRbvqDa0YlfeXATQDMRZAgXpkXvUZi7xqa6c?e=sYUQpf"/>
    <n v="46214"/>
    <s v="Se incluye matriz de indicadores de gestión TI. No obstante, no se evidencia análisis sobre su necesidad o no de actualización"/>
    <n v="0.5"/>
    <s v="EN EJECUCIÓN"/>
    <d v="2026-08-14T00:00:00"/>
    <n v="0.5"/>
    <s v="Se evidenció la presentación del Tablero de Indicadores y Fichas Técnicas de Gestión TI V4, así como la matriz de indicadores del proceso, en la cual se establecen la definición, fórmula, periodicidad, meta y mecanismos de seguimiento y evaluación."/>
    <x v="0"/>
    <s v="NO APLICA"/>
    <s v="NO APLICA"/>
    <x v="0"/>
    <s v="Dado que el hallazgo aún tiene actividades en ejecución no aplica el análisis de la efectividad"/>
  </r>
  <r>
    <n v="11"/>
    <x v="0"/>
    <x v="1"/>
    <s v="Subdirección Administrativa y Financiera"/>
    <m/>
    <x v="8"/>
    <n v="1"/>
    <x v="3"/>
    <s v="Se evidencia que la construcción del Plan Estratégico de Tecnologías de la información y las comunicaciones, no se ajustan a las necesidades de la entidad en materia de TI, lo cual dificulta la realización de la planificación de mediano y largo plazo en materia de infraestructura de TIC lo cual incumple lo establecido en la estructura definida por el Ministerio de Tecnologías de la Información y las Comunicaciones a través del documento “G.ES.06 Guía para la construcción del PETI”"/>
    <m/>
    <s v="1. Por qué: Porque no se identificaron adecuadamente los factores internos y externos que permitieran identificar las necesidades de la DNBC_x000a_2. Por qué: Desconocimiento de la adecuada aplicación del PETI con base a los lineamientos de la entidad, teniendo en cuenta la guía y soporte emitido por el ministerio de las TICs_x000a_3. Por qué: El grupo de gestión tecnológica no cuenta con el personal para la planeación y ejecución del plan."/>
    <s v="Desconocimiento de la adecuada aplicación del PETI con base a los lineamientos de la entidad, teniendo en cuenta la guía y soporte emitido por el ministerio de las TICs"/>
    <s v="Acción correctiva"/>
    <s v="TI_AC7"/>
    <s v="Actualizar el Plan Estratégico de Tecnologías de la Información y Comunicaciones de la DNBC con el proyecto actual de estabilización de Servicios Tecnológicos y definición del marco de seguridad y privacidad de la información y de los sistemas de_x000a_información."/>
    <s v="Proceso de PETIC actualizado y verificado."/>
    <n v="1"/>
    <d v="2026-01-01T00:00:00"/>
    <d v="2026-05-31T00:00:00"/>
    <n v="22.5"/>
    <x v="3"/>
    <s v="Reportar seguimiento"/>
    <n v="0.9"/>
    <s v="Se adjunta PETI 2026 actualizado como evidencia de avance, incorporando proyecto de estabilización de servicios tecnológicos, componentes de seguridad y privacidad de la información; documento pendiente de aprobación ante Comité Ejecutivo para su cierre definitivo."/>
    <s v="https://dnbcgovco-my.sharepoint.com/:f:/g/personal/planeacion_dnbc_gov_co/IgByxAMzp3aqQ5HOb0vu_2CmAa3iwxui5gO6Vlq6RRmJ5SE?e=311D2c"/>
    <d v="2026-05-11T00:00:00"/>
    <s v="Se incluye documnto borrador de PETI que debe ser sometido a aprobación del Comité directivo"/>
    <n v="0.5"/>
    <x v="0"/>
    <d v="2026-06-08T00:00:00"/>
    <n v="0.5"/>
    <s v="Se evidenció como soporte un borrador de actualización del Plan Estratégico de Tecnologías de la Información (PETI) 2026, el cual refleja avances en la ejecución de la acción correctiva; sin embargo, se encuentra pendiente de aprobación y oficialización. Por lo anterior, desde la tercera línea de defensa se establece un cumplimiento parcial y se recomienda culminar su aprobación para validar el cierre del hallazgo. Asimismo, se identificó que en el primer trimestre se registró erróneamente un avance del 100 % y estado “Cumplido”; para el segundo trimestre, el registro fue ajustado a un avance del 50 % y estado “En ejecución”."/>
    <s v="EN EJECUCIÓN"/>
    <s v="No aplica"/>
    <s v="No aplica"/>
    <s v="No aplica"/>
    <n v="0.9"/>
    <s v="Se adjunta PETI 2026 actualizado como evidencia de avance, incorporando proyecto de estabilización de servicios tecnológicos, componentes de seguridad y privacidad de la información; documento pendiente de aprobación ante Comité Ejecutivo para su cierre definitivo."/>
    <s v="https://dnbcgovco-my.sharepoint.com/:f:/g/personal/planeacion_dnbc_gov_co/IgCz49fgcv6kQJeY_OAlCuQ7ATmdHf6-WQP3vS0iQrPGmLw?e=Azckxn"/>
    <n v="46214"/>
    <s v="Se incluye documnto borrador de PETI que debe ser sometido a aprobación del Comité directivo"/>
    <n v="0.5"/>
    <s v="EN EJECUCIÓN"/>
    <d v="2026-08-14T00:00:00"/>
    <n v="0.5"/>
    <s v="Se evidenció la presentación del Plan de Mantenimiento 2026, identificado como propuesta con fecha 23/05/2023, que contempla el cronograma de actividades, seguimiento y mecanismos de evaluación para la medición del soporte técnico."/>
    <x v="0"/>
    <s v="NO APLICA"/>
    <s v="NO APLICA"/>
    <x v="0"/>
    <s v="Dado que el hallazgo aún tiene actividades en ejecución no aplica el análisis de la efectividad"/>
  </r>
  <r>
    <n v="12"/>
    <x v="0"/>
    <x v="1"/>
    <s v="Subdirección Administrativa y Financiera"/>
    <m/>
    <x v="9"/>
    <n v="0"/>
    <x v="3"/>
    <s v="Se evidencia debilidad en el diseño y ejecución del procedimiento gestión y atención de soporte técnico, por cuanto no se está dando han establecido los lineamientos para cumplir con la política de operación relacionada con las copias de seguridad, así como no es clara la política relacionada con la mesa de servicio. De igual manera, no se cuenta con el personal establecido para dar cumplimiento a los tres niveles de atención de soporte incumpliendo lo establecido en el procedimiento gestión y atención de soporte técnico PC-TI-01, V2"/>
    <m/>
    <s v="1. Por qué: No se identificaron adecuadamente los factores internos y externos que permitieran identificar las necesidades de la DNBC_x000a_2. Por qué: Desconocimiento de la adecuada aplicación del PETI con base a los lineamientos de la entidad, teniendo en cuenta la guía y soporte emitido por el ministerio de las TICs_x000a_3. Por qué; El área de Gestión tecnológica no dispone de una herramienta corporativa que automatice el respaldo, almacenamiento y recuperacion de la información."/>
    <s v="Desconocimiento de la adecuada aplicación del PETI con base a los lineamientos de la entidad, teniendo en cuenta la guía y soporte emitido por el ministerio de las TICs"/>
    <s v="Acción correctiva"/>
    <s v="TI_AC9"/>
    <s v="Promover por medio de campañas el uso de la Nube Digital y herramientas digitales, como herramienta de respaldo de la información y gestión de información."/>
    <s v="Socializaicones realizadas"/>
    <n v="2"/>
    <d v="2026-01-01T00:00:00"/>
    <d v="2026-06-30T00:00:00"/>
    <n v="26.85"/>
    <x v="3"/>
    <m/>
    <n v="0.5"/>
    <s v="Se aporta como evidencia campaña de socialización mediante correo institucional sobre uso de herramientas digitales y lineamientos de seguridad y respaldo de información, en cumplimiento de acciones de sensibilización para promover la nube digital y gestión de la información."/>
    <s v="https://dnbcgovco-my.sharepoint.com/:f:/g/personal/planeacion_dnbc_gov_co/IgB2Hc7rjc5cSLW6JDNWnxtoAX0gibH-Pue_6-22TKuiQwE?e=5G5LKI"/>
    <d v="2026-05-11T00:00:00"/>
    <s v="Se incluyen correos de socializaicón sobre Manual de Seguridad de la Información. No obstante, no se ve fomento del uso de la nube pública"/>
    <n v="0.5"/>
    <x v="0"/>
    <d v="2026-06-08T00:00:00"/>
    <n v="0.5"/>
    <s v="Se presentan como evidencia dos (2) correos electrónicos mediante los cuales se recuerda la importancia de revisar y aplicar el Manual de la Política de Seguridad y Privacidad de la Información (Versión 2). Sin embargo, estos soportes se centran en lineamientos generales y no permiten verificar de manera suficiente la ejecución de actividades específicas de promoción, apropiación o capacitación sobre el uso de la Nube Digital y mecanismos de respaldo, tal como lo exige la acción correctiva. En consecuencia, se determina un cumplimiento parcial. Se recomienda complementar estas acciones con campañas específicas sobre almacenamiento seguro y herramientas colaborativas, conservando los registros que demuestren el alcance, la participación y el impacto real en los usuarios."/>
    <s v="EN EJECUCIÓN"/>
    <s v="No aplica"/>
    <s v="No aplica"/>
    <s v="No aplica"/>
    <n v="0.75"/>
    <s v="Se aporta como evidencia campaña de socialización mediante correo institucional sobre uso de herramientas digitales y lineamientos de seguridad y respaldo de información, en cumplimiento de acciones de sensibilización para promover la nube digital y gestión de la información."/>
    <s v="https://dnbcgovco-my.sharepoint.com/:f:/g/personal/planeacion_dnbc_gov_co/IgCe4YrD_TEER4o_WxYwrg_SAaNvtMlOBrZne4dLPR5wRN8?e=zAC4jk"/>
    <n v="46214"/>
    <s v="Se incluyen correos de socializaicón sobre Manual de Seguridad de la Información. No obstante, no se ve fomento del uso de la nube pública"/>
    <n v="0.5"/>
    <s v="EN EJECUCIÓN"/>
    <d v="2026-08-14T00:00:00"/>
    <n v="0.5"/>
    <s v="Se evidenció la realización de campañas de socialización mediante correos institucionales sobre el Manual de Seguridad de la Información, así como sobre la identificación y reporte de correos maliciosos, como parte de las acciones de sensibilización en seguridad de la información."/>
    <x v="0"/>
    <s v="NO APLICA"/>
    <s v="NO APLICA"/>
    <x v="0"/>
    <s v="Dado que el hallazgo aún tiene actividades en ejecución no aplica el análisis de la efectividad"/>
  </r>
  <r>
    <n v="13"/>
    <x v="0"/>
    <x v="1"/>
    <s v="Subdirección Administrativa y Financiera"/>
    <m/>
    <x v="9"/>
    <n v="0"/>
    <x v="3"/>
    <s v="Se evidencia debilidad en el diseño y ejecución del procedimiento gestión y atención de soporte técnico, por cuanto no se está dando han establecido los lineamientos para cumplir con la política de operación relacionada con las copias de seguridad, así como no es clara la política relacionada con la mesa de servicio. De igual manera, no se cuenta con el personal establecido para dar cumplimiento a los tres niveles de atención de soporte incumpliendo lo establecido en el procedimiento gestión y atención de soporte técnico PC-TI-01, V2"/>
    <m/>
    <s v="1. Por qué: No se identificaron adecuadamente los factores internos y externos que permitieran identificar las necesidades de la DNBC_x000a_2. Por qué: Desconocimiento de la adecuada aplicación del PETI con base a los lineamientos de la entidad, teniendo en cuenta la guía y soporte emitido por el ministerio de las TICs_x000a_3. Por qué; El área de Gestión tecnológica no dispone de una herramienta corporativa que automatice el respaldo, almacénamiento y recuperacion de la información."/>
    <s v="Desconocimiento de la adecuada aplicación del PETI con base a los lineamientos de la entidad, teniendo en cuenta la guía y soporte emitido por el ministerio de las TICs"/>
    <s v="Acción correctiva"/>
    <s v="TI_AC10"/>
    <s v="Documentar procesos de Backup de funciones y contratistas en los documentos SIGE"/>
    <s v="Socializaicones realizadas"/>
    <n v="1"/>
    <d v="2026-01-01T00:00:00"/>
    <d v="2026-09-30T00:00:00"/>
    <n v="40.35"/>
    <x v="3"/>
    <m/>
    <n v="0.5"/>
    <s v="Se adjunta Manual de la Política de Seguridad y Privacidad de la Información MN-TI-01 V2 como evidencia de documentación de mecanismos de back-up funcional para funcionarios y contratistas, incluyendo lineamientos de continuidad operativa, custodia de información, respaldo de accesos y transferencia de conocimiento."/>
    <s v="https://dnbcgovco-my.sharepoint.com/:f:/g/personal/planeacion_dnbc_gov_co/IgDYKYtbSJHqRKKxnYGlnkqjASuDR0B5TfnyCatgEXvJ4L0?e=MPsND8"/>
    <d v="2026-05-11T00:00:00"/>
    <s v="Se incluye manual vigente desde 2022. Se requiere su revisión y actualización"/>
    <n v="0.5"/>
    <x v="0"/>
    <d v="2026-06-08T00:00:00"/>
    <n v="0.5"/>
    <s v="Como soporte de la acción se remitió el Manual de la Política de Seguridad y Privacidad de la Información (MN-TI-01 v.02), vigente desde el 30 de junio de 2022. Si bien el documento contiene lineamientos generales sobre copias de respaldo, es insuficiente para cerrar el hallazgo, ya que omite el requerimiento específico de documentar los procesos de backup para funcionarios y contratistas en el SIGE. Adicionalmente, no se adjuntan registros que demuestren su actualización, socialización e implementación durante la vigencia evaluada. En consecuencia, se recomienda actualizar el Manual incorporando los procedimientos y responsabilidades de respaldo faltantes, y remitir los registros de aprobación, divulgación y aplicación que certifiquen la efectividad de la mejora."/>
    <s v="EN EJECUCIÓN"/>
    <s v="No aplica"/>
    <s v="No aplica"/>
    <s v="No aplica"/>
    <n v="0.75"/>
    <s v="Se adjunta Manual de la Política de Seguridad y Privacidad de la Información MN-TI-01 V2 como evidencia de documentación de mecanismos de back-up funcional para funcionarios y contratistas, incluyendo lineamientos de continuidad operativa, custodia de información, respaldo de accesos y transferencia de conocimiento. "/>
    <s v="https://dnbcgovco-my.sharepoint.com/:f:/g/personal/planeacion_dnbc_gov_co/IgBeuvVCSOmYQ70UgMeSPYd_AZU2vDcRKyaZl1F4BpV8pu4?e=jcDdJQ"/>
    <n v="46214"/>
    <s v="Se incluye manual vigente desde 2022. Se requiere su revisión y actualización"/>
    <n v="0.5"/>
    <s v="EN EJECUCIÓN"/>
    <d v="2026-08-16T00:00:00"/>
    <n v="0.5"/>
    <s v="Se evidenció la presentación del Manual de la Política de Seguridad y Privacidad de la Información, código MN-TI-01, versión 2, vigente desde el 30 de junio de 2022. No obstante, se requiere su revisión y actualización para mantenerlo acorde con las necesidades y lineamientos vigentes de la Entidad."/>
    <x v="0"/>
    <s v="NO APLICA"/>
    <s v="NO APLICA"/>
    <x v="0"/>
    <s v="Dado que el hallazgo aún tiene actividades en ejecución no aplica el análisis de la efectividad"/>
  </r>
  <r>
    <n v="14"/>
    <x v="0"/>
    <x v="2"/>
    <s v="Subdirección Administrativa y Financiera"/>
    <m/>
    <x v="10"/>
    <n v="1"/>
    <x v="5"/>
    <s v="No cuenta con un mecanismo establecido para los riesgos de perdida de información en soporte físico"/>
    <s v="GESTIÓN DOCUMENTAL"/>
    <s v="N/A"/>
    <s v="N/A"/>
    <s v="Acción correctiva"/>
    <s v="GD_AC1"/>
    <s v="Realizar un estudio para la implementación de un mecanismo (SOFTWARE SGEA) para la digitalización y almacenamiento de la información fisica."/>
    <s v="Estudio software realizado y aprobado"/>
    <n v="1"/>
    <d v="2026-01-01T00:00:00"/>
    <d v="2026-06-01T00:00:00"/>
    <n v="22.5"/>
    <x v="5"/>
    <m/>
    <n v="0"/>
    <n v="0"/>
    <n v="0"/>
    <d v="2026-05-11T00:00:00"/>
    <s v="Se recibió información antigua por parte del proceso y no se evidencian soportes en la carpeta compartida por planeación"/>
    <n v="0"/>
    <x v="0"/>
    <d v="2026-05-15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SIN INICIAR"/>
    <s v="No aplica"/>
    <s v="No aplica"/>
    <s v="No aplica"/>
    <n v="0.7"/>
    <s v="Se realizó el estudio para la implementación del mecanismo de digitalización y almacenamiento (SGDEA). El estudio se encuentra en revisión y pendiente de aprobación"/>
    <s v="https://dnbcgovco-my.sharepoint.com/my?id=%2Fpersonal%2Fplaneacion%5Fdnbc%5Fgov%5Fco%2FDocuments%2FDocumentos%20SIGE%2F6%2E%20Planes%2FPLAN%20DE%20MEJORA%2F2026%2F02%2E%20Seguimiento%20Segundo%20Trimestre%2F17%2E%20Gesti%C3%B3n%20Documental&amp;ga=1"/>
    <n v="46214"/>
    <s v="Se incluye en evidencias borrador de estudio. Se debe revisar su socialización y oficialización"/>
    <n v="0.5"/>
    <s v="EN EJECUCIÓN"/>
    <d v="2026-08-10T00:00:00"/>
    <n v="0.5"/>
    <s v="Se evidenció la elaboración del un borrador de un Estudio para la Implementación del Sistema de Gestión de Documentos Electrónicos de Archivo (SGDEA), vigencia 2026, el cual contempla el diagnóstico, análisis de brechas, requerimientos y propuesta de implementación. El estudio se encuentra en revisión y pendiente de aprobación."/>
    <x v="0"/>
    <s v="NO APLICA"/>
    <s v="NO APLICA"/>
    <x v="0"/>
    <s v="Dado que el hallazgo aún tiene actividades en ejecución no aplica el análisis de la efectividad"/>
  </r>
  <r>
    <n v="15"/>
    <x v="0"/>
    <x v="3"/>
    <s v="Subdirección Administrativa y Financiera"/>
    <m/>
    <x v="11"/>
    <n v="1"/>
    <x v="6"/>
    <s v="Actividades de control 11.2_x000a_La DNBC, no tiene documentado dentro de la entidad el desarrollo de actividades de control para la adquisición y prestación de servicios de tecnología."/>
    <m/>
    <s v="El proceso no ha generado documentación formal del desarrollo de sus actividades conforme lo define el SIGEC"/>
    <s v="El proceso no ha generado documentación formal del desarrollo de sus actividades conforme lo define el SIGEC"/>
    <s v="Acción correctiva"/>
    <s v="TI_AC11"/>
    <s v="Formular un estrategia de Arquitetura Empresarial para la definición e implementación de necesidades tecnologicas en prestación de servicios"/>
    <s v="Estrategia Formulada e implementada"/>
    <n v="1"/>
    <d v="2026-05-01T00:00:00"/>
    <d v="2026-12-31T00:00:00"/>
    <n v="36"/>
    <x v="3"/>
    <m/>
    <n v="0.7"/>
    <s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
    <s v="https://dnbcgovco-my.sharepoint.com/:f:/g/personal/planeacion_dnbc_gov_co/IgC3xOsSNj8IRIL11vaiFWcgAUu6Fkz2uB8R8KlqPRMkdhk?e=pJDNvr"/>
    <d v="2026-05-11T00:00:00"/>
    <s v="Se incluye documento de necesidad RUE y borrador de actualización del PETI"/>
    <n v="0.5"/>
    <x v="0"/>
    <d v="2026-06-08T00:00:00"/>
    <n v="0.5"/>
    <s v="Se evidencia que la entidad formuló e inició la implementación de una estrategia de Arquitectura Empresarial a través del Plan Estratégico de Tecnologías de la Información (PETI) 2026 y del proyecto RUE 2.0, documentos que incorporan componentes de arquitectura de negocio, información, aplicaciones y tecnología, alineados con los objetivos institucionales y la Política de Gobierno Digital. Asimismo, se identifican capacidades tecnológicas, servicios de TI, lineamientos de interoperabilidad, seguridad de la información, transformación digital y una hoja de ruta para la atención de necesidades tecnológicas institucionales. Adicionalmente, el documento de necesidad del proyecto RUE 2.0 define requerimientos funcionales para un sistema de información centralizado, interoperable, escalable y seguro, contemplando módulos de gestión operativa, talento humano, gestión documental, administración de activos, analítica y reportes, fortaleciendo la prestación de servicios y la gestión institucional. Por lo anterior, la evidencia presentada permite verificar el avance en la formulación e implementación de la estrategia definida en la acción correctiva."/>
    <s v="EN EJECUCIÓN"/>
    <s v="No aplica"/>
    <s v="No aplica"/>
    <s v="No aplica"/>
    <n v="0.8"/>
    <s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
    <s v="https://dnbcgovco-my.sharepoint.com/:f:/g/personal/planeacion_dnbc_gov_co/IgBpr6aNOGykQpduLdNqpASRAUfT_V6EcXjD4jAEqgMt2No?e=ylBLhj"/>
    <n v="46214"/>
    <s v="Se incluye documento de necesidad RUE y borrador de actualización del PETI"/>
    <n v="0.5"/>
    <s v="EN EJECUCIÓN"/>
    <d v="2026-08-10T00:00:00"/>
    <n v="0.5"/>
    <s v="Se evidenció la actualización del PETI 2026 y la formulación del proyecto RUE 2.0, soportadas en el documento de necesidad del RUE, de fecha 21/05/2026, y la solicitud de adquisición de software, de fecha 15/05/2026. Al 10/08/2026, se cuenta con el borrador de actualización del PETI y los documentos técnicos asociados al proyecto RUE 2.0, por lo que la acción continúa en ejecución."/>
    <x v="0"/>
    <s v="NO APLICA"/>
    <s v="NO APLICA"/>
    <x v="0"/>
    <s v="Dado que el hallazgo aún tiene actividades en ejecución no aplica el análisis de la efectividad"/>
  </r>
  <r>
    <n v="16"/>
    <x v="0"/>
    <x v="3"/>
    <s v="Dirección General"/>
    <m/>
    <x v="12"/>
    <n v="1"/>
    <x v="6"/>
    <s v="Actividades de control 12.4_x000a_La oficina de Control Interno de la DNBC, ha informado de manera reiterativa al Comité Institucional de Coordinación de Control Interno, por medio de los seguimientos y auditorías que los responsables de los procesos no están ejecutando los controles establecidos, tal y como se evidencia en los informes de austeridad en el gasto, auditoría de gestión de comunicaciones, seguimiento al PAAC, etc. Por lo tanto, la primera ni la segunda línea defensa realizan verificación del diseño de controles y monitoreo oportuno de la implementación de los controles"/>
    <s v="FORTALECIMIENTO ORGANIZACIONAL Y SIMPLIFICACIÓN DE PROCESOS"/>
    <s v="Debil monitoreo a los procedimientos por parte de lideres y gestores de procesos"/>
    <s v="Debil monitoreo a los procedimientos por parte de lideres y gestores de procesos"/>
    <s v="Acción correctiva"/>
    <s v="MC_AC1"/>
    <s v="Realizar el acompañamiento metodológico a cada uno de los enlaces de proceso para la actualización de los procedimientos de su proceso."/>
    <s v="No de acompañamientos realizados/ sobre numero de procesos de la DNBC*100"/>
    <n v="1"/>
    <d v="2026-01-01T00:00:00"/>
    <d v="2026-06-30T00:00:00"/>
    <n v="26.85"/>
    <x v="6"/>
    <s v="Acción Cumplida Pendiente evaluación tercera Linea"/>
    <n v="1"/>
    <s v="Se realizó mesa de trabajo de acompañamientos  con los procesos  en temas de Indicadores, Riesgos de Gestión, Documentación SIGE, Plan de mejora, PAAC, Referentes Estratégicos, Plan de Acción"/>
    <s v="https://dnbcgovco-my.sharepoint.com/:f:/g/personal/planeacion_dnbc_gov_co/IgDYe2GS_ayPSIaWtvQYv0qbAc8IxdnR2DbMxEMLmfk0p8A?e=smqHjg"/>
    <d v="2026-05-11T00:00:00"/>
    <s v="Se adjuntan actas de acompañamiento primer trimestre"/>
    <n v="1"/>
    <x v="1"/>
    <d v="2026-06-08T00:00:00"/>
    <n v="0.33300000000000002"/>
    <s v="Se presentan como evidencias los listados de asistencia de las jornadas realizadas el 30 de enero y el 23 de febrero de 2026. No obstante, los soportes aportados no permiten verificar las temáticas desarrolladas durante las mesas de trabajo ni evidenciar que estas correspondan a los temas definidos en la acción correctiva formulada (indicadores, riesgos de gestión, documentación SIGE, plan de mejoramiento, PAAC, referentes estratégicos y plan de acción). En consecuencia, la evidencia resulta insuficiente para verificar el cumplimiento integral de la acción correctiva."/>
    <s v="EN EJECUCIÓN"/>
    <s v="No aplica"/>
    <s v="No aplica"/>
    <s v="No aplica"/>
    <n v="1"/>
    <s v="Se realizó mesa de trabajo de acompañamientos  con los procesos  en temas de Indicadores, Riesgos de Gestión, Documentación SIGE, Plan de mejora, PAAC, Referentes Estratégicos, Plan de Acción"/>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adjuntan actas de acompañamiento primer y segundo trimestre"/>
    <n v="1"/>
    <s v="CUMPLIDO"/>
    <d v="2026-08-12T00:00:00"/>
    <n v="0.33"/>
    <s v="Se evidenció la realización de mesas de trabajo de acompañamiento a los procesos durante enero y febrero, en temas de indicadores, riesgos, gestión documental (SIGE), planes de mejoramiento, PAAC, referentes estratégicos y Plan de Acción. No obstante, no se presentaron evidencias correspondientes al segundo trimestre que permitan verificar la continuidad de estas actividades. Asimismo, se evidenció que en el primer trimestre se registró erróneamente un avance del 100 % y estado “Cumplido”; para el segundo trimestre, el registro se ajusta a un avance del 80 % y estado “En ejecución”."/>
    <x v="0"/>
    <s v="NO APLICA"/>
    <s v="NO APLICA"/>
    <x v="0"/>
    <s v="Dado que el hallazgo aún tiene actividades en ejecución no aplica el análisis de la efectividad"/>
  </r>
  <r>
    <n v="17"/>
    <x v="0"/>
    <x v="3"/>
    <s v="Dirección General"/>
    <m/>
    <x v="13"/>
    <n v="1"/>
    <x v="6"/>
    <s v="Monitoreo y Supervisión 17.3_x000a_Los responsables de los procesos, Funcionarios y Contratistas de acuerdo con lo establecido en las políticas de operación del Procedimiento Accciones correctivas, preventivas y de mejora, tienen la posibilidad de reportar al Jefe Inmediato cualquier deficiencia del Sistema de Control Interno para la toma de decisiones. No obstante, no se han formulado planes de mejoramiento producto de autoevaluaciones realizadas por los líderes del proceso."/>
    <s v="FORTALECIMIENTO ORGANIZACIONAL Y SIMPLIFICACIÓN DE PROCESOS"/>
    <s v="Débil interiorización del mecanismo que se tienen para implementar acciones de mejora resultado de procesos de autoevaluación"/>
    <s v="Débil interiorización del mecanismo que se tienen para implementar acciones de mejora resultado de procesos de autoevaluación"/>
    <s v="Acción correctiva"/>
    <s v="MC_AC2"/>
    <s v="Socializar Políticas de operación del procedimiento de Planes de Mejora para implementación"/>
    <s v="Socialización del procedimiento"/>
    <n v="1"/>
    <d v="2026-01-01T00:00:00"/>
    <d v="2026-03-31T00:00:00"/>
    <n v="13.5"/>
    <x v="6"/>
    <s v="Acción Cumplida Pendiente evaluación tercera Linea"/>
    <n v="1"/>
    <s v="Durante el primer trimestre de la vigencia 2026 se actualizó el procedimiento y se socializó"/>
    <s v="https://dnbcgovco-my.sharepoint.com/:f:/g/personal/planeacion_dnbc_gov_co/IgDYe2GS_ayPSIaWtvQYv0qbAc8IxdnR2DbMxEMLmfk0p8A?e=smqHjg"/>
    <d v="2026-05-11T00:00:00"/>
    <s v="Se evidencia socialización del 6 de marzo de 2026"/>
    <n v="1"/>
    <x v="1"/>
    <d v="2026-06-04T00:00:00"/>
    <n v="1"/>
    <s v="Se evidencia que se presentan dos documentos soporte correspondientes a listas de asistencia de los acompañamientos metodológicos realizados durante los meses de enero y febrero de 2026 por el proceso de Análisis y Mejora Continua. La evidencia permite verificar la ejecución de actividades de socialización, orientación y fortalecimiento de diferentes procesos institucionales; no obstante, se recomienda complementar los soportes con evidencias que permitan demostrar los resultados obtenidos y la efectividad de la acción correctiva implementada. Desde la tercera línea de defensa, se recomienda fortalecer la trazabilidad de las actividades ejecutadas mediante la incorporación de informes de resultados, compromisos adquiridos, acciones implementadas y mecanismos de seguimiento que permitan evidenciar la contribución de la acción correctiva al cierre de las causas que dieron origen al hallazg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Durante el primer trimestre de la vigencia 2026 se actualizó el procedimiento y se socializó"/>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socialización del 6 de marzo de 2026"/>
    <n v="1"/>
    <s v="CUMPLIDO"/>
    <d v="2026-08-12T00:00:00"/>
    <n v="1"/>
    <s v="Se evidenció la socialización del Procedimiento de Formulación, Monitoreo y Seguimiento a Planes de Mejoramiento Internos y Externos, realizada el 6 de marzo de 2026, soportada mediante el respectivo listado de asistencia, con lo cual se dio cumplimiento a la actividad programada."/>
    <x v="1"/>
    <s v="NO APLICA"/>
    <s v="NO APLICA"/>
    <x v="0"/>
    <s v="Dado que el hallazgo aún tiene actividades en ejecución no aplica el análisis de la efectividad"/>
  </r>
  <r>
    <n v="18"/>
    <x v="0"/>
    <x v="3"/>
    <s v="Subdirección Administrativa y Financiera"/>
    <m/>
    <x v="14"/>
    <n v="1"/>
    <x v="7"/>
    <s v="Desactualización de los saldos reflejados en el Rubro “Cuentas por Cobrar Incapacidades” por valor de $32.678.407 ya que este valor no fue actualizado con las incapacidades registradas en el primer y segundo trimestre de 2020, ni se realizaron los respectivos cruces de información entre los Procesos de Gestión del Talento Humano y Gestión Financiera, contraviniendo lo establecido en en el numeral 2.2.1 Reconocimiento y a las Políticas de Operación de Procedimiento de Control Interno Contable emitido por la Contaduría General de la Nación._x000a_Esta situación fue informada en el seguimiento de austeridad en el gasto realizado en el primer trimestre de 2020, sin que a la fecha se hayan tomado las acciones a que haya lugar para dar cumplimiento a las directrices establecidas por la Contaduría General de la Nación."/>
    <m/>
    <s v="1. Porque; El proceso de Gestión de talento humano no reporta a tiempo las novedades de incapacidad al área de Gestión Financiera de manera oportuna._x000a_2. Porque; No se realizó las conciliaciones entre talento humano y financiera en las licencias de incapacidades._x000a_3. Porque; Falta de seguimiento y control por parte de la Gestión de talento humano y financiera"/>
    <s v="Falta de seguimiento y control por parte de la Gestión de talento humano y financiera"/>
    <s v="Acción correctiva"/>
    <s v="GF_AC1"/>
    <s v="Formulación del procedimiento Conciliaciones contables donde se cruza la información de incapacidades"/>
    <s v="Procedimiento formulado"/>
    <n v="1"/>
    <d v="2026-01-01T00:00:00"/>
    <d v="2026-03-31T00:00:00"/>
    <n v="13.5"/>
    <x v="7"/>
    <m/>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x v="1"/>
    <d v="2026-06-04T00:00:00"/>
    <n v="1"/>
    <s v="Se evidencia procedimiento conciliaciones contables PC-GF-16 y formato PC-GF-16-01 vigencia 2025,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s v="CUMPLIDO"/>
    <d v="2026-08-11T00:00:00"/>
    <n v="1"/>
    <s v="Se evidencia procedimiento PC-GF-16 y formato PC-GF-16-01 de fecha 23/09/2025, lo que permite verificar el cumplimiento de la actividad dentro del plazo establecido"/>
    <x v="1"/>
    <s v="NO"/>
    <s v="EFECTIVO"/>
    <x v="1"/>
    <s v="Se evidenció la formulación del procedimiento de Conciliaciones Contables, mediante el cual se realiza el cruce de la información relacionada con incapacidades. Asimismo, no se evidenció recurrencia de la situación que dio origen al hallazgo; en consecuencia, se considera efectiva la acción implementada y se procede con su cierre."/>
  </r>
  <r>
    <n v="19"/>
    <x v="0"/>
    <x v="4"/>
    <s v="Subdirección Administrativa y Financiera"/>
    <m/>
    <x v="15"/>
    <n v="0"/>
    <x v="8"/>
    <s v="Se constituyeron Reservas Presupuestales por Funcionamiento por la suma de $132.264.139.00 equivalente al 2.70% y para Inversión en $13.909.961.321 que corresponde al 27.22%, frente al presupuesto del año 2019, superando lo máximo permitido por el Gobierno Nacional conforme lo descrito en el Decreto 1068 de 2015 en su Artículo 2.8.1.7.3.5."/>
    <m/>
    <s v="Porque la entidad no dispone del 100% de los recursos asignados, para cubrir el mínimo permitido en la constitución del Rezago, descrito en el Decreto 1068 de 2015._x000a_Porque los Supervisores de los contratos no efectuaron un seguimiento permanente a la ejecucion de los mismos._x000a_Debilidad en el seguimiento al PAA por parte de las areas interesadas_x000a_Porque no hubo un adecuado principio de Planeación."/>
    <s v="Porque no hubo un adecuado principio de Planeación."/>
    <s v="Acción correctiva"/>
    <s v="GC_AC1"/>
    <s v="Seguimiento al Plan de adquisiciones realizados y validación con el cargue de información con SECOP"/>
    <s v="Seguimientos realizados"/>
    <n v="9"/>
    <d v="2026-04-01T00:00:00"/>
    <d v="2026-12-31T00:00:00"/>
    <n v="40.5"/>
    <x v="2"/>
    <s v="En mesa de trabajo se actualización"/>
    <n v="0.27"/>
    <s v="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_x000a_"/>
    <s v="https://dnbcgovco-my.sharepoint.com/personal/planeacion_dnbc_gov_co/_layouts/15/onedrive.aspx?id=%2Fpersonal%2Fplaneacion%5Fdnbc%5Fgov%5Fco%2FDocuments%2FDocumentos%20SIGE%2F6%2E%20Planes%2FPLAN%20DE%20MEJORA%2F2026%2F01%2E%20Seguimiento%20Primer%20Trimestre%2F15%2E%20Gesti%C3%B3n%20Contractual%2FGC%5FAC1&amp;viewid=efb70791%2Db8ab%2D49e7%2Db552%2Dd3d4cbe976b9&amp;ct=1777387045307&amp;or=OWA%2DNT%2DMail"/>
    <d v="2026-05-11T00:00:00"/>
    <s v="Se incluye bases de planes de adquisiciones pero no se evidencia el respecti seguimiento"/>
    <n v="0"/>
    <x v="0"/>
    <d v="2026-05-15T00:00:00"/>
    <n v="0"/>
    <s v="Se evidencio que la accion formulada carece de soportes que permitan verificar el cumplimiento de la actividad, toda vez que los documentos reportados no incluyen segumientos al plan anual de adquisiciones."/>
    <s v="SIN INICIAR"/>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27"/>
    <s v="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evidencia seguimiento al PAA. Se sugiere su reporte vía correo electrónico al lider de proceso y al profesional de planeación"/>
    <n v="0.27"/>
    <s v="EN EJECUCIÓN"/>
    <d v="2026-07-27T00:00:00"/>
    <n v="0.25"/>
    <s v="Se evidencia avance en el reporte al Plan Anual de Adquisiones PAA"/>
    <x v="0"/>
    <s v="NO APLICA"/>
    <s v="NO APLICA"/>
    <x v="0"/>
    <s v="Dado que el hallazgo aún tiene actividades en ejecución no aplica el análisis de la efectividad"/>
  </r>
  <r>
    <n v="20"/>
    <x v="0"/>
    <x v="4"/>
    <s v="Dirección General"/>
    <m/>
    <x v="15"/>
    <n v="0"/>
    <x v="8"/>
    <s v="Se constituyeron Reservas Presupuestales por Funcionamiento por la suma de $132.264.139.00 equivalente al 2.70% y para Inversión en $13.909.961.321 que corresponde al 27.22%, frente al presupuesto del año 2019, superando lo máximo permitido por el Gobierno Nacional conforme lo descrito en el Decreto 1068 de 2015 en su Artículo 2.8.1.7.3.5."/>
    <m/>
    <s v="Porque la entidad no dispone del 100% de los recursos asignados, para cubrir el mínimo permitido en la constitución del Rezago, descrito en el Decreto 1068 de 2015._x000a_Porque los Supervisores de los contratos no efectuaron un seguimiento permanente a la ejecucion de los mismos._x000a_Debilidad en el seguimiento al PAA por parte de las areas interesadas_x000a_Porque no hubo un adecuado principio de Planeación."/>
    <s v="Porque no hubo un adecuado principio de Planeación."/>
    <s v="Acción correctiva"/>
    <s v="GJ_AC1"/>
    <s v="Constituir el Comité de Contratacion estableciendo funciones y reglamento"/>
    <s v="Acto administrativo con la creacion del Comité de Contratacion"/>
    <n v="1"/>
    <d v="2021-08-01T00:00:00"/>
    <d v="2021-08-31T00:00:00"/>
    <n v="4.5"/>
    <x v="8"/>
    <m/>
    <n v="0"/>
    <n v="0"/>
    <n v="0"/>
    <d v="2026-05-11T00:00:00"/>
    <s v="No se realizó seguimiento"/>
    <n v="0"/>
    <x v="2"/>
    <d v="2026-05-15T00:00:00"/>
    <n v="0"/>
    <s v="No fue posible identificar evidencias para el presente período de análisis"/>
    <s v="VENCIDA"/>
    <s v="No aplica"/>
    <s v="No aplica"/>
    <s v="No aplica"/>
    <n v="1"/>
    <s v="se adjunta la resolucion 101 de 2025, la cual de comformidad con sesion del comité se encuentra en proceso de derogacion por parte de un area distinta a esta dependencia (subdireccion adtiva y financiera)"/>
    <s v="https://dnbcgovco-my.sharepoint.com/my?id=%2Fpersonal%2Fyerlis%5Fpeinado%5Fdnbc%5Fgov%5Fco%2FDocuments%2FDRIVE%20EVIDENCIAS%20ACCIONES%20DE%20MEJORA&amp;viewid=2bd0da41%2Dc24a%2D4219%2D9b50%2D3f7b97ed8c4c"/>
    <n v="46218"/>
    <s v="Aunque adjunta resolución, en comité se determinó su derogación. El comité está constituido por Manual de Contratación, V2, disponible en SIG"/>
    <n v="1"/>
    <s v="CUMPLIDO"/>
    <s v="27/07/206"/>
    <n v="1"/>
    <s v="Se evidencio que el soporte cumple con la accion formulada"/>
    <x v="1"/>
    <s v="NO APLICA"/>
    <s v="NO APLICA"/>
    <x v="0"/>
    <s v="Dado que el hallazgo aún tiene actividades en ejecución no aplica el análisis de la efectividad"/>
  </r>
  <r>
    <n v="21"/>
    <x v="0"/>
    <x v="4"/>
    <s v="Subdirección Administrativa y Financiera"/>
    <m/>
    <x v="16"/>
    <n v="1"/>
    <x v="8"/>
    <s v="Se evidenciaron falencias en lo que respecta a las solicitudes de PAC e informes mensuales, incumpliendo con las Directrices establecidas en el Correo Electrónico del 07 de enero emitido por el Proceso de Gestión Financiera, así como con lo indicado en el artículo 72 de la ley 38 de 1989 y con el decreto 359 de 1995; por cuanto:_x000a_*Los Supervisores y responsables de las Áreas no solicitaron de manera mensual el PAC requerido para la cancelación de las obligaciones a su cargo de ninguno de los contratos que se constituyeron en el rezago Presupuestal_x000a_*No se evidenciaron los Informes mensuales del PAC solicitado por la DNBC y el PAC aprobado por el MINHACIENDA, de ninguno de los contratos que se constituyeron en el rezago Presupuestal_x000a_* En relación al PAC del Rezago Presupuestal, no fue actualizado contemplando los Otros Si modificatorios, ni los pagos que efectivamente se realizarían durante el cuarto trimestre de 2020, ya que fue remitida al Minhacienda una proyección del PAC de las Reservas a comienzos del mes de septiembre de 2020, es decir, no estaba ajustada a la Realidad de los compromisos a cancelar asi: contratos 260, 266, 282, 289, 290 de 2020 y orden de compra 56640 de 2020."/>
    <s v="GESTIÓN PRESUPUESTAL Y EFICIENCIA DEL GASTO PÚBLICO"/>
    <s v="Porque los Supervisores de los contratos no efectuaron un seguimiento permanente a la ejecucion de los mismos._x000a_Porque no hubo un adecuado principio de Planeación._x000a_Desconocimiento de las responsabilidades por parte de los Supervisores de los Contratos."/>
    <s v="Desconocimiento de las responsabilidades por parte de los Supervisores de los Contratos"/>
    <s v="Acción correctiva"/>
    <s v="GF_AC7"/>
    <s v="Formulación de procedimiento de Programación y Seguimiento a la ejecución presupuestal"/>
    <s v="Procedimiento formulado"/>
    <n v="1"/>
    <d v="2026-01-01T00:00:00"/>
    <d v="2026-03-31T00:00:00"/>
    <n v="13.5"/>
    <x v="9"/>
    <m/>
    <n v="1"/>
    <s v="Como evidencia queda el proceso PC-PE-05 Programación y seguimiento presupuestal V1 "/>
    <s v="https://dnbcgovco-my.sharepoint.com/:f:/g/personal/planeacion_dnbc_gov_co/IgAKPZEalRp3T7O44VwZjBLlARF86VpmllJA36VR9-2qDG8?e=W6XaGX"/>
    <d v="2026-05-11T00:00:00"/>
    <s v="Se formuló durante el primer trimestre el procedimiento PC-PE-05 Programación y seguimiento presupuestal V1"/>
    <n v="1"/>
    <x v="1"/>
    <d v="2026-05-28T00:00:00"/>
    <n v="1"/>
    <s v="Se evidencia la elaboracion del procedimiento de la programacion y seguimiento presupuestal PC-PE-05 de fecha 24/02/2026,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queda el proceso PC-PE-05 Programación y seguimiento presupuestal V1 "/>
    <s v="https://dnbcgovco-my.sharepoint.com/:f:/g/personal/planeacion_dnbc_gov_co/IgDlTTkE6gPMRZjTETbxch7dATaSM_TE5-agvqb3k7QgaDY?e=0V1Jx7"/>
    <s v="11/07/206"/>
    <s v="Actividad reportada con cumplimiento en el primer trimestre 2026"/>
    <n v="1"/>
    <s v="CUMPLIDO"/>
    <d v="2026-08-11T00:00:00"/>
    <n v="1"/>
    <s v="Se evidencia la elaboracion del procedimiento de la programacion y seguimiento presupuestal PC-PE-05 de fecha 24/02/2026, lo que permite verificar el cumplimiento de la actividad dentro del plazo establecido"/>
    <x v="1"/>
    <s v="NO APLICA"/>
    <s v="NO APLICA"/>
    <x v="0"/>
    <s v="Dado que el hallazgo aún tiene actividades en ejecución no aplica el análisis de la efectividad"/>
  </r>
  <r>
    <n v="22"/>
    <x v="0"/>
    <x v="4"/>
    <s v="Dirección General"/>
    <s v="PC-PE-FSP-01- Formulación Seguimiento Plan Anual Adquisiciones"/>
    <x v="17"/>
    <n v="0"/>
    <x v="8"/>
    <s v="No se evidencia articulación entre el plan de adquisiciones, la ley anual de presupuesto, el decreto de liquidación, el Plan de Compras y el Plan de Acción, lo cual no permitió que los compromisos contractuales fueran atendidos durante la respectiva vigencia fiscal, conforme lo señala el MIPG V4, Dimensión 2 Direccionamiento Estratégico y Planeación, que indica que: Para la formulación de los planes de acción institucional, las entidades deben tomar en cuenta lo previsto en la Ley 152 de 1994, y en el artículo 74 de la Ley 1474 de 2011, en el que se establece que debe especificar en él los objetivos, las estrategias, los proyectos, las metas, los responsables, los planes generales de compras y la distribución presupuestal de sus proyectos de inversión; así mismo, deber incluir tanto los aspectos relacionados con el componente misional como con los relacionados con los planes de que trata el Decreto 612 de 2018,ya que no se coordina la ejecución del Plan de Compras con la Oficina Asesora de Planeación"/>
    <s v="GESTIÓN PRESUPUESTAL Y EFICIENCIA DEL GASTO PÚBLICO"/>
    <s v="No se cuenta con una instancia articuladora_x000a_No se realizaron los cruces de informacion por las areas responsables para la toma de desiciones por parte de la Ata Direccion,para la ejecucion contracual de la vigencia."/>
    <s v="No se realizaron los cruces de informacion por las areas responsables para la toma de desiciones por parte de la Ata Direccion,para la ejecucion contracual de la vigencia."/>
    <s v="Acción correctiva"/>
    <s v="PE_A3"/>
    <s v="Realizar seguimiento mensual al PAA, y presentarlo a la Alta Dirección para la respectiva toma de decisiones."/>
    <s v="Informes de seguimiento"/>
    <n v="12"/>
    <d v="2021-08-01T00:00:00"/>
    <d v="2022-06-30T00:00:00"/>
    <n v="49.35"/>
    <x v="10"/>
    <s v="Acción Cumplida Pendiente evaluación tercera Linea"/>
    <n v="1"/>
    <s v="Durante las vigencias 2022 y 2023 se presentaron informes de seguimiento al PAA en los comités de contratación. _x000a_Esta actividad sigue contemplada en el procedimiento vigente"/>
    <s v="https://dnbcgovco-my.sharepoint.com/:b:/g/personal/planeacion_dnbc_gov_co/IQDNdvWv1y91Tp4Dh16MArLvAdjffmzNDv9k9_c3is0NPQs?e=nxlmmL"/>
    <d v="2026-05-11T00:00:00"/>
    <s v="Se evidencia documentación de la actividad en el procedimiento. Se ha realizado seguimientos durante 2026 en matriz de gestión contractual"/>
    <n v="1"/>
    <x v="1"/>
    <d v="2026-06-05T00:00:00"/>
    <n v="1"/>
    <s v="Se evidencia que la entidad documentó el Procedimiento de Formulación y Seguimiento del Plan Anual de Adquisiciones (PAA) y que se han realizado actividades de seguimiento a través de la matriz de gestión contractual. No obstante, teniendo en cuenta que el hallazgo se originó por la falta de articulación entre los instrumentos de planeación y la ausencia de análisis integrados para la toma de decisiones por parte de la Alta Dirección, se recomienda fortalecer la evidencia de los seguimientos mediante la incorporación de informes periódicos que demuestren el cruce de información entre el PAA, el Plan de Acción, la ejecución presupuestal y la gestión contractual, así como las decisiones, compromisos y acciones adoptadas por las instancias directivas para mitigar desviaciones y garantizar una adecuada ejecución de los recursos durante la vigenci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Durante las vigencias 2022 y 2023 se presentaron informes de seguimiento al PAA en los comités de contratación. _x000a_Esta actividad sigue contemplada en el procedimiento vigente"/>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 documentación de la actividad en el procedimiento. Se ha realizado seguimientos durante 2026 en matriz de gestión contractual"/>
    <n v="1"/>
    <s v="CUMPLIDO"/>
    <d v="2026-08-10T00:00:00"/>
    <n v="0.1"/>
    <s v="Se evidenció la presentación del procedimiento PC-PE-FSP, versión 3. La primera línea informó que durante 2022 y 2023 se realizaron seguimientos al PAA en comités de contratación; sin embargo, no se aportaron los doce (12) informes establecidos como producto de la acción. Por lo anterior, el avance se ajusta del 100 % al 10 % y el estado queda “En ejecución”."/>
    <x v="0"/>
    <s v="NO APLICA"/>
    <s v="NO APLICA"/>
    <x v="0"/>
    <s v="Dado que el hallazgo aún tiene actividades en ejecución no aplica el análisis de la efectividad"/>
  </r>
  <r>
    <n v="23"/>
    <x v="0"/>
    <x v="4"/>
    <s v="Subdirección Administrativa y Financiera"/>
    <m/>
    <x v="18"/>
    <n v="1"/>
    <x v="9"/>
    <s v="Se evidenció que durante el primer trimestre de 2021, no hubo recuperación en el saldo adeudado por concepto de Cuentas por Cobrar Incapacidades”; ya que, al realizar la verificación del total adeudado por concepto de Incapacidades pendientes por cobrar a las EPS y ARL a fecha corte 31 de diciembre de 2020 y 31 de marzo de 2021, se incrementó el mismo, pasando de $28.871.195 a $28.945.919.12 es decir aumentó en $74.724. Por lo tanto, debe existir una gestión permanente al cobro y recobro de los saldos por concepto de incapacidades"/>
    <m/>
    <s v="1. Los incrementos obedecen a las incapacidades que de manera mensual se generan por parte de los funcionarios._x000a_2.Falta de Seguimiento permanente en la Gestión de cobro_x000a_3, Aunque se siguen enviado comunicaciones de recobro a las EPS no han realizado el pago de la obligación"/>
    <s v="Aunque se siguen enviado comunicaciones de recobro a las EPS no han realizado el pago de la obligación."/>
    <s v="Acción correctiva"/>
    <s v="TH_AC6"/>
    <s v="Informe de los estados de cobro de incapacidades realizado"/>
    <s v="Informe realizado"/>
    <n v="1"/>
    <d v="2026-03-01T00:00:00"/>
    <d v="2026-05-31T00:00:00"/>
    <n v="13.5"/>
    <x v="11"/>
    <s v="Nómia"/>
    <n v="0"/>
    <n v="0"/>
    <n v="0"/>
    <d v="2026-05-11T00:00:00"/>
    <s v="No se evidencia seguimiento"/>
    <n v="0"/>
    <x v="0"/>
    <d v="2026-05-15T00:00:00"/>
    <n v="0"/>
    <s v="No fue posible identificar evidencias para el presente período de análisis"/>
    <s v="SIN INICIAR"/>
    <s v="No aplica"/>
    <s v="No aplica"/>
    <s v="No aplica"/>
    <n v="1"/>
    <s v="se aporta nomina -del 1 de marzo a 31 de may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evidencia informe de seguimiento a las incapacidades de la DNBC en el periodo en mención. Se sugiere incluir en evidencias correo de socialización con lider de proceso"/>
    <n v="1"/>
    <s v="CUMPLIDO"/>
    <d v="2026-07-27T00:00:00"/>
    <n v="1"/>
    <s v="Se evidencio que el soporte cumple con la accion formulada"/>
    <x v="1"/>
    <s v="NO APLICA"/>
    <s v="NO APLICA"/>
    <x v="0"/>
    <s v="Dado que el hallazgo aún tiene actividades en ejecución no aplica el análisis de la efectividad"/>
  </r>
  <r>
    <n v="24"/>
    <x v="0"/>
    <x v="4"/>
    <s v="Subdirección Administrativa y Financiera"/>
    <m/>
    <x v="18"/>
    <n v="0"/>
    <x v="9"/>
    <s v="Se evidenció que durante el primer trimestre de 2021, no hubo recuperación en el saldo adeudado por concepto de Cuentas por Cobrar Incapacidades”; ya que, al realizar la verificación del total adeudado por concepto de Incapacidades pendientes por cobrar a las EPS y ARL a fecha corte 31 de diciembre de 2020 y 31 de marzo de 2021, se incrementó el mismo, pasando de $28.871.195 a $28.945.919.12 es decir aumentó en $74.724. Por lo tanto, debe existir una gestión permanente al cobro y recobro de los saldos por concepto de incapacidades"/>
    <m/>
    <s v="1. Los incrementos obedecen a las incapacidades que de manera mensual se generan por parte de los funcionarios._x000a_2. Falta de Seguimiento permanente en la Gestión de cobro._x000a_3.Aunque se siguen enviado comunicaciones de recobro las EPS no han realizado el pago de la obligación."/>
    <s v="Aunque se siguen enviado comunicaciones de recobro las EPS no han realizado el pago de la obligación."/>
    <s v="Acción correctiva"/>
    <s v="TH_AC7"/>
    <s v="Seguimiento continuo por parte del responsable del Cobro Coactivo a las EPS y ARL"/>
    <s v="Cobro Coactivo"/>
    <n v="1"/>
    <d v="2021-08-01T00:00:00"/>
    <d v="2021-12-31T00:00:00"/>
    <n v="22.5"/>
    <x v="11"/>
    <s v="Nómia"/>
    <n v="0"/>
    <n v="0"/>
    <n v="0"/>
    <d v="2026-05-11T00:00:00"/>
    <s v="No se evidencia seguimiento"/>
    <n v="0"/>
    <x v="2"/>
    <d v="2026-05-15T00:00:00"/>
    <n v="0"/>
    <s v="No fue posible identificar evidencias para el presente período de análisis"/>
    <s v="VENCIDA"/>
    <s v="No aplica"/>
    <s v="No aplica"/>
    <s v="No aplica"/>
    <n v="1"/>
    <s v="se adjunta reporte cobro coactivo "/>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evidencia informe de seguimiento a cobros pendientes de la vigencia 2021 y su remisión al lider del proceso. Se sugiere que se incluya información de las demás vigencias"/>
    <n v="0.8"/>
    <s v="EN EJECUCIÓN"/>
    <d v="2026-07-27T00:00:00"/>
    <n v="0.8"/>
    <s v="Se evidencia avance en el informe de seguiimeinto a cobro vg 2021 como accion ante la actividad"/>
    <x v="0"/>
    <s v="NO APLICA"/>
    <s v="NO APLICA"/>
    <x v="0"/>
    <s v="Dado que el hallazgo aún tiene actividades en ejecución no aplica el análisis de la efectividad"/>
  </r>
  <r>
    <n v="25"/>
    <x v="0"/>
    <x v="4"/>
    <s v="Subdirección Administrativa y Financiera"/>
    <m/>
    <x v="18"/>
    <n v="0"/>
    <x v="9"/>
    <s v="Se evidenció que durante el primer trimestre de 2021, no hubo recuperación en el saldo adeudado por concepto de Cuentas por Cobrar Incapacidades”; ya que, al realizar la verificación del total adeudado por concepto de Incapacidades pendientes por cobrar a las EPS y ARL a fecha corte 31 de diciembre de 2020 y 31 de marzo de 2021, se incrementó el mismo, pasando de $28.871.195 a $28.945.919.12 es decir aumentó en $74.724. Por lo tanto, debe existir una gestión permanente al cobro y recobro de los saldos por concepto de incapacidades"/>
    <m/>
    <s v="1. Los incrementos obedecen a las incapacidades que de manera mensual se generan por parte de los funcionarios._x000a_2. Falta de Seguimiento permanente en la Gestión de cobro_x000a_3..Aunque se siguen enviado comunicaciones de recobro las EPS no han realizado el pago de la obligación."/>
    <s v="Aunque se siguen enviado comunicaciones de recobro las EPS no han realizado el pago de la obligación."/>
    <s v="Acción correctiva"/>
    <s v="TH_AC6"/>
    <s v="Informe de los estados de cobro de incapacidades realizado"/>
    <s v="Informe realizado"/>
    <n v="1"/>
    <d v="2026-03-01T00:00:00"/>
    <d v="2026-05-31T00:00:00"/>
    <n v="13.5"/>
    <x v="11"/>
    <s v="Nómia"/>
    <n v="0"/>
    <n v="0"/>
    <n v="0"/>
    <d v="2026-05-11T00:00:00"/>
    <s v="No se evidencia seguimiento"/>
    <n v="0"/>
    <x v="0"/>
    <d v="2026-05-15T00:00:00"/>
    <n v="0"/>
    <s v="No fue posible identificar evidencias para el presente período de análisis"/>
    <s v="SIN INICIAR"/>
    <s v="No aplica"/>
    <s v="No aplica"/>
    <s v="No aplica"/>
    <n v="1"/>
    <s v="se aporta nomina -del 1 de marzo a 31 de may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evidencia informe de seguimiento a las incapacidades de la DNBC en el periodo en mención. Se sugiere incluir en evidencias correo de socialización con lider de proceso"/>
    <n v="1"/>
    <s v="CUMPLIDO"/>
    <d v="2026-07-27T00:00:00"/>
    <n v="1"/>
    <s v="Se evidencio que el soporte cumple con la accion formulada"/>
    <x v="1"/>
    <s v="NO APLICA"/>
    <s v="NO APLICA"/>
    <x v="0"/>
    <s v="Dado que el hallazgo aún tiene actividades en ejecución no aplica el análisis de la efectividad"/>
  </r>
  <r>
    <n v="26"/>
    <x v="0"/>
    <x v="4"/>
    <s v="Subdirección Administrativa y Financiera"/>
    <m/>
    <x v="19"/>
    <n v="1"/>
    <x v="9"/>
    <s v="No se logró realizar seguimiento al Rubro de Telefonía Fija; con el fin de verificar la Racionalización en las llamadas telefónicas internacionales, nacionales debido a que no se ha realizado la gestión y trámite de pagos de las facturas de la ETB, por parte del Supervisor. Por lo tanto, se desconoce si hubo incremento o reducción, desatendiendo las directrices emanadas por el Gobierno Nacional en la Directiva Presidencial No. 09 de 2018 en el numeral 6.2 y Decreto 371 de 2021 artículo 15."/>
    <m/>
    <s v="1.Por que a pesar de que se ha venido ejecutando el seguimiento por parte del supervisor del contrato, la entidad prestadora del servicio de telefonía no ha dado respuesta a los requerimiento solicitados._x000a_2, Falta de control y seguimiento por parte del supervisor del contrato."/>
    <s v="1.Por que a pesar de que se ha venido ejecutando el seguimiento por parte del supervisor del contrato, la entidad prestadora del servicio de telefonía no ha dado respuesta a los requerimiento solicitados"/>
    <s v="Acción correctiva"/>
    <s v="TI_AC14"/>
    <s v="Realizar informe sobre estado actual de la prestación del servicio de telefonía fija"/>
    <s v="Informe"/>
    <n v="1"/>
    <d v="2026-01-01T00:00:00"/>
    <d v="2026-05-31T00:00:00"/>
    <n v="22.5"/>
    <x v="3"/>
    <m/>
    <n v="0.7"/>
    <s v="Se adjunta informe del estado actual del servicio de telefonía fija, incluyendo diagnóstico de indisponibilidad, análisis técnico y gestión contractual en curso para modernización del servicio con solución PBX Cloud."/>
    <s v="https://dnbcgovco-my.sharepoint.com/:f:/g/personal/planeacion_dnbc_gov_co/IgAk6fLJg0L3T7u7NTfhiB24AX9HOMqac_J9nU9jpBPpXbM?e=swOIeZ"/>
    <d v="2026-05-11T00:00:00"/>
    <s v="Aunque s epresenta informe, no se encuentra evidencia que se socialice con el lider del proceso"/>
    <n v="0.7"/>
    <x v="0"/>
    <d v="2026-06-08T00:00:00"/>
    <n v="0.7"/>
    <s v="Se evidencia que la Subdirección de Gestión de Tecnología e Informática elaboró el informe sobre el estado actual de la prestación del servicio de telefonía fija, en el cual se identificó la indisponibilidad del servicio suministrado por ETB, se documentaron las acciones adelantadas para su modernización y se planteó la implementación de una solución PBX Cloud Webex con el proveedor Claro. El informe incorpora el diagnóstico de la situación actual, el análisis técnico, el estado del proceso contractual y los beneficios esperados para fortalecer la continuidad operativa, la seguridad y la gestión de las comunicaciones institucionales; sin embargo, no se evidencian soportes que permitan verificar su socialización formal con el líder del proceso o las instancias correspondientes, por lo que la acción se considera en ejecución hasta tanto se aporten evidencias de divulgación, validación y seguimiento institucional."/>
    <s v="EN EJECUCIÓN"/>
    <s v="No aplica"/>
    <s v="No aplica"/>
    <s v="No aplica"/>
    <n v="0.9"/>
    <s v="Se adjunta informe del estado actual del servicio de telefonía fija, incluyendo diagnóstico de indisponibilidad, análisis técnico y gestión contractual en curso para modernización del servicio con solución PBX Cloud."/>
    <s v="https://dnbcgovco-my.sharepoint.com/:f:/g/personal/planeacion_dnbc_gov_co/IgBWN9PFW52wRZ9MKw_XSdQsARr_7_mrkFyvW5q9PP1iegs?e=JPr3Sd"/>
    <n v="46214"/>
    <s v="Se adjunta informe y soportes de gestión sobre telefonía fija. No se evidencia socialización con lider del proceso"/>
    <n v="0.7"/>
    <s v="EN EJECUCIÓN"/>
    <d v="2026-08-14T00:00:00"/>
    <n v="0.7"/>
    <s v="Se evidenció la presentación del informe sobre el estado actual del servicio de telefonía fija de la DNBC, acompañado de soportes técnicos, contractuales y económicos relacionados con la gestión y modernización del servicio. No obstante, no se evidenció la socialización de los resultados con el líder del proceso."/>
    <x v="0"/>
    <s v="NO APLICA"/>
    <s v="NO APLICA"/>
    <x v="0"/>
    <s v="Dado que el hallazgo aún tiene actividades en ejecución no aplica el análisis de la efectividad"/>
  </r>
  <r>
    <n v="27"/>
    <x v="0"/>
    <x v="4"/>
    <s v="Dirección General"/>
    <m/>
    <x v="20"/>
    <n v="1"/>
    <x v="10"/>
    <s v="Ambiente 5.4_x000a_Por parte de la Oficina de Control Interno, se realizó la evaluación de los controles por medio de los seguimientos y auditorías generadas. Aunque se actualizó el Manual de Gestión del Riesgo, Vigente Desde:30/06/2021, los procesos a la fecha aun están en la verificación de sus procedimientos con el fin de establecer los controles pertinentes en cada uno de ellos."/>
    <s v="FORTALECIMIENTO ORGANIZACIONAL Y SIMPLIFICACIÓN DE PROCESOS"/>
    <s v="La nuevas directrices emanadas por el DAFP con respecto a la Guía de Administración del Gestión del Riesgo, lo que genera la actualizalición de los procedimientos y controles de los procesos"/>
    <s v="La nuevas directrices emanadas por el DAFP con respecto a la Guía de Administración del Gestión del Riesgo, lo que genera la Actualizalición de los procedimientos y controles de los procesos"/>
    <s v="Acción correctiva"/>
    <s v="MC_AC1"/>
    <s v="Realizar el acompañamiento metodológico a cada uno de los enlaces de proceso para la actualización de los procedimientos de su proceso."/>
    <s v="No de acompañamientos realizados/ sobre numero de procesos de la DNBC*100"/>
    <n v="1"/>
    <d v="2026-01-01T00:00:00"/>
    <d v="2026-06-30T00:00:00"/>
    <n v="26.85"/>
    <x v="6"/>
    <s v="Acción Cumplida Pendiente evaluación tercera Linea"/>
    <n v="1"/>
    <s v="Se realizó mesa de trabajo de acompañamientos  con los procesos  en temas de Indicadores, Riesgos de Gestión, Documentación SIGE, Plan de mejora, PAAC, Referentes Estratégicos, Plan de Acción"/>
    <s v="https://dnbcgovco-my.sharepoint.com/:f:/g/personal/planeacion_dnbc_gov_co/IgDYe2GS_ayPSIaWtvQYv0qbAc8IxdnR2DbMxEMLmfk0p8A?e=smqHjg"/>
    <d v="2026-05-11T00:00:00"/>
    <s v="Se adjuntan actas de acompañamiento primer trimestre"/>
    <n v="1"/>
    <x v="1"/>
    <d v="2026-06-04T00:00:00"/>
    <n v="1"/>
    <s v="Se evidencia que durante el primer trimestre de 2026 se realizaron acompañamientos metodológicos a los enlaces de proceso en temas relacionados con la gestión de riesgos. No obstante, desde la tercera línea de defensa se recomienda avanzar en la actualización de los documentos internos de los procesos, conforme a los lineamientos establecidos en la Guía para la Administración del Riesgo y el Diseño de Controles en Entidades Públicas – Versión 7, expedida por el Departamento Administrativo de la Función Pública (DAFP), con el fin de fortalecer la gestión del riesgo y la efectividad de los controles institucionale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ó mesa de trabajo de acompañamientos  con los procesos  en temas de Indicadores, Riesgos de Gestión, Documentación SIGE, Plan de mejora, PAAC, Referentes Estratégicos, Plan de Acción"/>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adjuntan actas de acompañamiento primer y segundo trimestre"/>
    <n v="1"/>
    <s v="CUMPLIDO"/>
    <d v="2026-08-12T00:00:00"/>
    <n v="0.8"/>
    <s v="Se evidenció la realización de mesas de trabajo de acompañamiento a los procesos durante enero y febrero, en temas de indicadores, riesgos, gestión documental (SIGE), planes de mejoramiento, PAAC, referentes estratégicos y Plan de Acción. No obstante, no se presentaron evidencias correspondientes al segundo trimestre que permitan verificar la continuidad de estas actividades y se encuentra en proceso de transación y actualizacion aprobacion del mapa de riesgos por cada proceso.Asimismo, se evidenció que en el primer trimestre se registró erróneamente un avance del 100 % y estado “Cumplido”; para el segundo trimestre, el registro se ajusta a un avance del 80 % y estado “En ejecución”."/>
    <x v="0"/>
    <s v="NO APLICA"/>
    <s v="NO APLICA"/>
    <x v="0"/>
    <s v="Dado que el hallazgo aún tiene actividades en ejecución no aplica el análisis de la efectividad"/>
  </r>
  <r>
    <n v="28"/>
    <x v="0"/>
    <x v="4"/>
    <s v="Dirección General"/>
    <m/>
    <x v="20"/>
    <n v="0"/>
    <x v="10"/>
    <s v="Ambiente 5.4_x000a_Por parte de la Oficina de Control Interno, se realizó la evaluación de los controles por medio de los seguimientos y auditorías generadas. Aunque se actualizó el Manual de Gestión del Riesgo, Vigente Desde:30/06/2021, los procesos a la fecha aun están en la verificación de sus procedimientos con el fin de establecer los controles pertinentes en cada uno de ellos."/>
    <s v="FORTALECIMIENTO ORGANIZACIONAL Y SIMPLIFICACIÓN DE PROCESOS"/>
    <s v="La nuevas directrices emanadas por el DAFP con respecto a la Guía de Administración del Gestión del Riesgo, lo que genera la actualizalición de los procedimientos y controles de los procesos"/>
    <s v="La nuevas directrices emanadas por el DAFP con respecto a la Guía de Administración del Gestión del Riesgo, lo que genera la Actualizalición de los procedimientos y controles de los procesos"/>
    <s v="Acción correctiva"/>
    <s v="MC_AC1"/>
    <s v="Realizar el acompañamiento metodológico a cada uno de los enlaces de proceso para la actualización de los procedimientos de su proceso."/>
    <s v="No de acompañamientos realizados/ sobre numero de procesos de la DNBC*100"/>
    <n v="1"/>
    <d v="2026-01-01T00:00:00"/>
    <d v="2026-06-30T00:00:00"/>
    <n v="26.85"/>
    <x v="6"/>
    <s v="Acción Cumplida Pendiente evaluación tercera Linea"/>
    <n v="1"/>
    <s v="Se realizó mesa de trabajo de acompañamientos  con los procesos  en temas de Indicadores, Riesgos de Gestión, Documentación SIGE, Plan de mejora, PAAC, Referentes Estratégicos, Plan de Acción"/>
    <s v="https://dnbcgovco-my.sharepoint.com/:f:/g/personal/planeacion_dnbc_gov_co/IgDYe2GS_ayPSIaWtvQYv0qbAc8IxdnR2DbMxEMLmfk0p8A?e=smqHjg"/>
    <d v="2026-05-11T00:00:00"/>
    <s v="Se adjuntan actas de acompañamiento primer trimestre"/>
    <n v="1"/>
    <x v="1"/>
    <d v="2026-06-04T00:00:00"/>
    <n v="1"/>
    <s v="Se evidencia que durante el primer trimestre de 2026 se realizaron acompañamientos metodológicos a los enlaces de proceso en temas relacionados con la gestión de riesgos. No obstante, desde la tercera línea de defensa se recomienda avanzar en la actualización de los documentos internos de los procesos, conforme a los lineamientos establecidos en la Guía para la Administración del Riesgo y el Diseño de Controles en Entidades Públicas – Versión 7, expedida por el Departamento Administrativo de la Función Pública (DAFP), con el fin de fortalecer la gestión del riesgo y la efectividad de los controles institucionale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ó mesa de trabajo de acompañamientos  con los procesos  en temas de Indicadores, Riesgos de Gestión, Documentación SIGE, Plan de mejora, PAAC, Referentes Estratégicos, Plan de Acción"/>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adjuntan actas de acompañamiento primer y segundo trimestre"/>
    <n v="1"/>
    <s v="CUMPLIDO"/>
    <d v="2026-08-12T00:00:00"/>
    <n v="0.8"/>
    <s v="Se evidenció la realización de mesas de trabajo de acompañamiento a los procesos durante enero y febrero, en temas de indicadores, riesgos, gestión documental (SIGE), planes de mejoramiento, PAAC, referentes estratégicos y Plan de Acción. No obstante, no se presentaron evidencias correspondientes al segundo trimestre que permitan verificar la continuidad de estas actividades y se encuentra en proceso de transación y actualizacion aprobacion del mapa de riesgos por cada proceso.Asimismo, se evidenció que en el primer trimestre se registró erróneamente un avance del 100 % y estado “Cumplido”; para el segundo trimestre, el registro se ajusta a un avance del 80 % y estado “En ejecución”."/>
    <x v="0"/>
    <s v="NO APLICA"/>
    <s v="NO APLICA"/>
    <x v="0"/>
    <s v="Dado que el hallazgo aún tiene actividades en ejecución no aplica el análisis de la efectividad"/>
  </r>
  <r>
    <n v="29"/>
    <x v="0"/>
    <x v="4"/>
    <s v="Subdirección Administrativa y Financiera"/>
    <m/>
    <x v="21"/>
    <n v="1"/>
    <x v="10"/>
    <s v="Ambiente 11.2_x000a_La entidad, no tiene documentado el desarrollo de actividades de control para los proveedores de tecnología."/>
    <m/>
    <s v="No se contemplaron todos los requisitos de norma establecidos y las condiciones de infraestructura propia dela entidad, debido al cambio de la normatividad"/>
    <s v="No se contemplaron todos los requisitos de norma establecidos y las condiciones de infraestructura propia dela entidad, debido al cambio de la normatividad"/>
    <s v="Acción correctiva"/>
    <s v="TI_AC11"/>
    <s v="Formular un estrategia de Arquitetura Empresarial para la definición e implementación de necesidades tecnologicas en prestación de servicios"/>
    <s v="Estrategia Formulada e implementada"/>
    <n v="1"/>
    <d v="2026-05-01T00:00:00"/>
    <d v="2026-12-31T00:00:00"/>
    <n v="36"/>
    <x v="3"/>
    <m/>
    <n v="0.7"/>
    <s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
    <s v="https://dnbcgovco-my.sharepoint.com/:f:/g/personal/planeacion_dnbc_gov_co/IgC3xOsSNj8IRIL11vaiFWcgAUu6Fkz2uB8R8KlqPRMkdhk?e=pJDNvr"/>
    <d v="2026-05-11T00:00:00"/>
    <s v="Se incluye documento de necesidad RUE y borrador de actualización del PETI"/>
    <n v="0.5"/>
    <x v="0"/>
    <d v="2026-06-08T00:00:00"/>
    <n v="0.5"/>
    <s v="Se evidencia que la entidad formuló e inició la implementación de una estrategia de Arquitectura Empresarial a través del Plan Estratégico de Tecnologías de la Información (PETI) 2026 y del proyecto RUE 2.0, documentos que incorporan componentes de arquitectura de negocio, información, aplicaciones y tecnología, alineados con los objetivos institucionales y la Política de Gobierno Digital. Asimismo, se identifican capacidades tecnológicas, servicios de TI, lineamientos de interoperabilidad, seguridad de la información, transformación digital y una hoja de ruta para la atención de necesidades tecnológicas institucionales. Adicionalmente, el documento de necesidad del proyecto RUE 2.0 define requerimientos funcionales para un sistema de información centralizado, interoperable, escalable y seguro, contemplando módulos de gestión operativa, talento humano, gestión documental, administración de activos, analítica y reportes, fortaleciendo la prestación de servicios y la gestión institucional. Por lo anterior, la evidencia presentada permite verificar el avance en la formulación e implementación de la estrategia definida en la acción correctiva."/>
    <s v="EN EJECUCIÓN"/>
    <s v="No aplica"/>
    <s v="No aplica"/>
    <s v="No aplica"/>
    <n v="0.8"/>
    <s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
    <s v="https://dnbcgovco-my.sharepoint.com/:f:/g/personal/planeacion_dnbc_gov_co/IgBpr6aNOGykQpduLdNqpASRAUfT_V6EcXjD4jAEqgMt2No?e=ylBLhj"/>
    <n v="46214"/>
    <s v="Se incluye documento de necesidad RUE y borrador de actualización del PETI"/>
    <n v="0.5"/>
    <s v="EN EJECUCIÓN"/>
    <d v="2026-08-10T00:00:00"/>
    <n v="0.5"/>
    <s v="Se evidenció la actualización del PETI 2026 y la formulación del proyecto RUE 2.0, soportadas en el documento de necesidad del RUE, de fecha 21/05/2026, y la solicitud de adquisición de software, de fecha 15/05/2026. Al 10/08/2026, se cuenta con el borrador de actualización del PETI y los documentos técnicos asociados al proyecto RUE 2.0, por lo que la acción continúa en ejecución."/>
    <x v="0"/>
    <s v="NO APLICA"/>
    <s v="NO APLICA"/>
    <x v="0"/>
    <s v="Dado que el hallazgo aún tiene actividades en ejecución no aplica el análisis de la efectividad"/>
  </r>
  <r>
    <n v="30"/>
    <x v="0"/>
    <x v="4"/>
    <s v="Dirección General"/>
    <m/>
    <x v="22"/>
    <n v="1"/>
    <x v="10"/>
    <s v="Ambiente 12.5_x000a_La oficina de Control Interno de la DNBC, por medio de seguimientos y auditorías evaluó la adecuación de los controles en cada uno de los procesos, tal y como se evidencia en los informes de seguimiento y las auditorías realizadas. Sin embargo no se realizó un auto control ni autoevaluación con respecto a la primera y segunda linea de defensa"/>
    <s v="FORTALECIMIENTO ORGANIZACIONAL Y SIMPLIFICACIÓN DE PROCESOS"/>
    <s v="Débil interiorización del mecanismo que se tienen para implementar acciones de mejora resultado de procesos de autoevaluación"/>
    <s v="Débil interiorización del mecanismo que se tienen para implementar acciones de mejora resultado de procesos de autoevaluación"/>
    <s v="Acción correctiva"/>
    <s v="MC_AC2"/>
    <s v="Socializar Políticas de operación del procedimiento de Planes de Mejora para implementación"/>
    <s v="Socialización del procedimiento"/>
    <n v="1"/>
    <d v="2026-01-01T00:00:00"/>
    <d v="2026-03-31T00:00:00"/>
    <n v="13.5"/>
    <x v="6"/>
    <s v="Acción Cumplida Pendiente evaluación tercera Linea"/>
    <n v="1"/>
    <s v="Durante el primer trimestre de la vigencia 2026 se actualizó el procedimiento y se socializó"/>
    <s v="https://dnbcgovco-my.sharepoint.com/:f:/g/personal/planeacion_dnbc_gov_co/IgDYe2GS_ayPSIaWtvQYv0qbAc8IxdnR2DbMxEMLmfk0p8A?e=smqHjg"/>
    <d v="2026-05-11T00:00:00"/>
    <s v="Se evidencia socialización del 6 de marzo de 2026"/>
    <n v="1"/>
    <x v="1"/>
    <d v="2026-06-04T00:00:00"/>
    <n v="1"/>
    <s v="Se evidencia la realización de la socialización del Procedimiento de Formulación, Monitoreo y Seguimiento a Planes de Mejoramiento Internos y Externos, soportada mediante presentación institucional y listado de asistencia del 6 de marzo de 2026. La evidencia permite validar la ejecución de la acción correctiva relacionada con la socialización de las políticas de operación para su implementación. No obstante, desde la tercera línea de defensa se recomienda realizar monitoreo a la apropiación y aplicación del procedimiento por parte de la primera y segunda línea de defensa, con el fin de verificar su efectividad frente a la causa que originó el hallazg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Durante el primer trimestre de la vigencia 2026 se actualizó el procedimiento y se socializó"/>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socialización del 6 de marzo de 2026"/>
    <n v="1"/>
    <s v="CUMPLIDO"/>
    <d v="2026-08-12T00:00:00"/>
    <n v="1"/>
    <s v="Se evidenció la socialización del Procedimiento de Formulación, Monitoreo y Seguimiento a Planes de Mejoramiento Internos y Externos, realizada el 6 de marzo de 2026, soportada mediante el respectivo listado de asistencia, con lo cual se dio cumplimiento a la actividad programada."/>
    <x v="1"/>
    <s v="NO APLICA"/>
    <s v="NO APLICA"/>
    <x v="0"/>
    <s v="Dado que el hallazgo aún tiene actividades en ejecución no aplica el análisis de la efectividad"/>
  </r>
  <r>
    <n v="31"/>
    <x v="0"/>
    <x v="4"/>
    <s v="Subdirección Administrativa y Financiera"/>
    <m/>
    <x v="23"/>
    <n v="1"/>
    <x v="10"/>
    <s v="Ambiente 13.2_x000a_Aunque la Entidad posee el registro de activos de la información, pero la misma se encuentra desactualizada, ya que al realizar la revisión se evidencia que el &quot;Fundamento Constitucional o Jurídico&quot; estipulado en algunas categorias o tipos de información está desactualizado con normatividad que se encuentra derogada. Ej Decreto 1537 de 2001 que fue derogado por el Decreto 1083 de 2015, Guía para la gestión del riesgo de corrupción 2015 y la Guía para la administración del riesgo 2011 DAFP, entre otros."/>
    <m/>
    <s v="Falta de seguimiento y control por parte del Proceso de Gestión de Tecnológia"/>
    <s v="Falta de seguimiento y control por parte del Proceso de Gestión de Tecnológia"/>
    <s v="Acción correctiva"/>
    <s v="TI_AC13"/>
    <s v="Actualización matriz de activos de información"/>
    <s v="Matriz actualizada"/>
    <n v="1"/>
    <d v="2026-01-01T00:00:00"/>
    <d v="2026-05-31T00:00:00"/>
    <n v="22.5"/>
    <x v="3"/>
    <m/>
    <n v="0"/>
    <n v="0"/>
    <n v="0"/>
    <d v="2026-05-11T00:00:00"/>
    <s v="No se evidencia seguimiento"/>
    <n v="0"/>
    <x v="0"/>
    <d v="2026-06-08T00:00:00"/>
    <n v="0"/>
    <s v="No fue posible identificar evidencias para el presente período de análisis"/>
    <s v="SIN INICIAR"/>
    <s v="No aplica"/>
    <s v="No aplica"/>
    <s v="No aplica"/>
    <n v="0.7"/>
    <s v="Se ejecutó la revisión, depuración y actualización integral del inventario físico y lógico que compone la infraestructura tecnológica de la entidad. Este proceso permite consolidar la base técnica para la gestión de riesgos, el control de configuración y la seguridad de los activos de hardware críticos que soportan la operación institucional."/>
    <s v="https://dnbcgovco-my.sharepoint.com/:f:/g/personal/planeacion_dnbc_gov_co/IgA8-tr8nGYtRqG_Evcwdp7EASqXdtGbomb3DLywYKsqJ6s?e=HKvluY"/>
    <n v="46214"/>
    <s v="El proceso presenta matriz de inventario fisico. Pendiente identificación de recursos tecnologicos"/>
    <n v="0.5"/>
    <s v="EN EJECUCIÓN"/>
    <d v="2026-08-14T00:00:00"/>
    <n v="0.5"/>
    <s v="Se evidenció la elaboración de la matriz de inventario físico de equipos tecnológicos; no obstante, se encuentra pendiente la identificación y actualización del inventario lógico de los recursos tecnológicos, por lo que la acción continúa en ejecución."/>
    <x v="0"/>
    <s v="NO APLICA"/>
    <s v="NO APLICA"/>
    <x v="0"/>
    <s v="Dado que el hallazgo aún tiene actividades en ejecución no aplica el análisis de la efectividad"/>
  </r>
  <r>
    <n v="32"/>
    <x v="0"/>
    <x v="4"/>
    <s v="Dirección General"/>
    <m/>
    <x v="24"/>
    <n v="1"/>
    <x v="10"/>
    <s v="Ambiente 17.3_x000a_Se evidencia en la viñeta 9 del numeral 6.6.POLITICAS DE OPERACIÓN, del proceso Acciones Correctivas, Preventivas y de Mejora versión 2 Código: PC-MC-02, que Cualquier servidor público o contratista de la Entidad, podrá identificar la posibilidad de una Corrección, Acción Correctiva, Preventiva o de Mejora, para lo cual, debe informar a su jefe inmediato o supervisor; sin embargo, esta actividad no se ejecuta por los procesos."/>
    <s v="FORTALECIMIENTO ORGANIZACIONAL Y SIMPLIFICACIÓN DE PROCESOS"/>
    <s v="Débil interiorización del mecanismo que se tienen para implementar acciones de mejora resultado de procesos de autoevaluación"/>
    <s v="Débil interiorización del mecanismo que se tienen para implementar acciones de mejora resultado de procesos de autoevaluación"/>
    <s v="Acción correctiva"/>
    <s v="MC_AC2"/>
    <s v="Socializar Políticas de operación del procedimiento de Planes de Mejora para implementación"/>
    <s v="Socialización del procedimiento"/>
    <n v="1"/>
    <d v="2026-01-01T00:00:00"/>
    <d v="2026-03-31T00:00:00"/>
    <n v="13.5"/>
    <x v="6"/>
    <s v="Acción Cumplida Pendiente evaluación tercera Linea"/>
    <n v="1"/>
    <s v="Durante el primer trimestre de la vigencia 2026 se actualizó el procedimiento y se socializó"/>
    <s v="https://dnbcgovco-my.sharepoint.com/:f:/g/personal/planeacion_dnbc_gov_co/IgDYe2GS_ayPSIaWtvQYv0qbAc8IxdnR2DbMxEMLmfk0p8A?e=smqHjg"/>
    <d v="2026-05-11T00:00:00"/>
    <s v="Se evidencia socialización del 6 de marzo de 2026"/>
    <n v="1"/>
    <x v="1"/>
    <d v="2026-06-04T00:00:00"/>
    <n v="1"/>
    <s v="Se evidencia la realización de la socialización del Procedimiento de Formulación, Monitoreo y Seguimiento a Planes de Mejoramiento Internos y Externos, soportada mediante presentación institucional y listado de asistencia del 6 de marzo de 2026. La evidencia permite validar la ejecución de la acción correctiva relacionada con la socialización de las políticas de operación para su implementación. No obstante, desde la tercera línea de defensa se recomienda efectuar monitoreo a la aplicación del procedimiento por parte de los procesos, con el fin de verificar la apropiación del mecanismo para la identificación, formulación y gestión de acciones de mejora, en atención a la causa que originó el hallazg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Durante el primer trimestre de la vigencia 2026 se actualizó el procedimiento y se socializó"/>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socialización del 6 de marzo de 2026"/>
    <n v="1"/>
    <s v="CUMPLIDO"/>
    <d v="2026-08-12T00:00:00"/>
    <n v="1"/>
    <s v="Se evidenció la socialización del Procedimiento de Formulación, Monitoreo y Seguimiento a Planes de Mejoramiento Internos y Externos, realizada el 6 de marzo de 2026, soportada mediante el respectivo listado de asistencia, con lo cual se dio cumplimiento a la actividad programada."/>
    <x v="1"/>
    <s v="NO APLICA"/>
    <s v="NO APLICA"/>
    <x v="0"/>
    <s v="Dado que el hallazgo aún tiene actividades en ejecución no aplica el análisis de la efectividad"/>
  </r>
  <r>
    <n v="33"/>
    <x v="0"/>
    <x v="4"/>
    <s v="Dirección General"/>
    <m/>
    <x v="24"/>
    <n v="0"/>
    <x v="10"/>
    <s v="Ambiente 17.3_x000a_Se evidencia en la viñeta 9 del numeral 6.6.POLITICAS DE OPERACIÓN, del proceso Acciones Correctivas, Preventivas y de Mejora versión 2 Código: PC-MC-02, que Cualquier servidor público o contratista de la Entidad, podrá identificar la posibilidad de una Corrección, Acción Correctiva, Preventiva o de Mejora, para lo cual, debe informar a su jefe inmediato o supervisor; sin embargo, esta actividad no se ejecuta por los procesos."/>
    <s v="FORTALECIMIENTO ORGANIZACIONAL Y SIMPLIFICACIÓN DE PROCESOS"/>
    <s v="Débil interiorización del mecanismo que se tienen para implementar acciones de mejora resultado de procesos de autoevaluación"/>
    <s v="Débil interiorización del mecanismo que se tienen para implementar acciones de mejora resultado de procesos de autoevaluación"/>
    <s v="Acción correctiva"/>
    <s v="MC_AC4"/>
    <s v="Verificación del cumplimiento del procedimiento Planes de Mejora Código: PC-MC-02"/>
    <s v="Informes de Verificación"/>
    <n v="2"/>
    <d v="2026-01-01T00:00:00"/>
    <d v="2026-12-31T00:00:00"/>
    <n v="54"/>
    <x v="6"/>
    <s v="Acción Cumplida Pendiente evaluación tercera Linea"/>
    <n v="0"/>
    <s v="Actividad reformulada con periodicidad semestral"/>
    <n v="0"/>
    <d v="2026-05-11T00:00:00"/>
    <s v="Pendiente de inicio de ejecución"/>
    <n v="0"/>
    <x v="0"/>
    <d v="2026-06-04T00:00:00"/>
    <n v="0"/>
    <s v="No fue posible identificar evidencias para el presente período de análisis"/>
    <s v="SIN INICIAR"/>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s v="EN EJECUCIÓN"/>
    <d v="2026-08-10T00:00:00"/>
    <n v="0.25"/>
    <s v="Se evidenció la remisión del seguimiento preliminar de los Planes de Mejoramiento correspondiente al primer trimestre de 2026, junto con la matriz de acciones de mejora para su revisión y análisis."/>
    <x v="0"/>
    <s v="NO APLICA"/>
    <s v="NO APLICA"/>
    <x v="0"/>
    <s v="Dado que el hallazgo aún tiene actividades en ejecución no aplica el análisis de la efectividad"/>
  </r>
  <r>
    <n v="34"/>
    <x v="0"/>
    <x v="4"/>
    <s v="Subdirección Administrativa y Financiera"/>
    <m/>
    <x v="25"/>
    <n v="1"/>
    <x v="11"/>
    <s v="Se encontró que la DNBC no cuenta con un programa para la gestión de documentos y expedientes electrónicos, incumpliendo el numeral 6.3.3. MGGTI.LI.INF.03 - Gestión de documentos electrónicos del Modelo de Gestión y Gobierno de TI, establecido por el Decreto 1008 de 2018 el cual se señala “La dirección de Tecnologías y Sistemas de la Información o quien haga sus veces debe establecer un programa para la gestión de documentos y expedientes electrónicos y contemplar dichos componentes dentro de la Arquitectura de Información de la institución.”"/>
    <s v="GESTIÓN DOCUMENTAL"/>
    <s v="1er Por qué: Porque el proceso no tenía mucha documentos desarrollada._x000a_2do Por qué: Desconocimiento de la normatividad vigente en cuento el manejo del documento electrónico."/>
    <s v="Desconocimiento de la normatividad vigente en cuento el manejo del documento electrónico"/>
    <s v="Acción correctiva"/>
    <s v="GD_AC4"/>
    <s v="Realizar el Programa para la Gestión de Documentos y Expedientes Electrónicos."/>
    <s v="Programa para la Gestión de Documentos y Expedientes Electrónicos"/>
    <n v="1"/>
    <d v="2026-01-01T00:00:00"/>
    <d v="2026-06-30T00:00:00"/>
    <n v="26.85"/>
    <x v="5"/>
    <m/>
    <n v="0"/>
    <n v="0"/>
    <n v="0"/>
    <d v="2026-05-11T00:00:00"/>
    <s v="Se recibió información antigua por parte del proceso y no se evidencian soportes en la carpeta compartida por planeación"/>
    <n v="0"/>
    <x v="0"/>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SIN INICIAR"/>
    <s v="No aplica"/>
    <s v="No aplica"/>
    <s v="No aplica"/>
    <n v="1"/>
    <s v="Se elaboró y aprobó el Programa de Gestión de Documentos y Expedientes Electrónicos (PGD 2026)"/>
    <s v="https://dnbcgovco-my.sharepoint.com/my?id=%2Fpersonal%2Fplaneacion%5Fdnbc%5Fgov%5Fco%2FDocuments%2FDocumentos%20SIGE%2F6%2E%20Planes%2FPLAN%20DE%20MEJORA%2F2026%2F02%2E%20Seguimiento%20Segundo%20Trimestre%2F17%2E%20Gesti%C3%B3n%20Documental&amp;ga=1"/>
    <n v="46214"/>
    <s v="Se presenta borrador de documento en proceso de revisión por parte del proceso de Análisis de Mejora continua"/>
    <n v="0.5"/>
    <s v="EN EJECUCIÓN"/>
    <d v="2026-08-10T00:00:00"/>
    <n v="0.5"/>
    <s v="Se evidenció que durante el segundo trimestre de 2026 se presentó la evidencia correspondiente a la actividad programada para el primer trimestre, consistente en la elaboración y actualización del Programa de Gestión Documental (PGD), versión 5, de fecha 11 de marzo de 2026."/>
    <x v="0"/>
    <s v="NO APLICA"/>
    <s v="NO APLICA"/>
    <x v="0"/>
    <s v="Dado que el hallazgo aún tiene actividades en ejecución no aplica el análisis de la efectividad"/>
  </r>
  <r>
    <n v="35"/>
    <x v="0"/>
    <x v="4"/>
    <s v="Subdirección Administrativa y Financiera"/>
    <m/>
    <x v="26"/>
    <n v="1"/>
    <x v="11"/>
    <s v="Se evidenció debilidad en la ejecución del plan de preservación digital del largo plazo por cuanto, no se cuenta con un plan actualizado, hasta ahora se está iniciando con la digitalización de los documentos y no se ha definido con claridad el archivo y acceso a los documentos electrónicos de acuerdo con las políticas de seguridad digital de la entidad, incumpliendo lo establecido en el acuerdo 6 de 2014 articulo 18 el cual establece el plan de preservación digital a largo plazo como el “conjunto de acciones a corto, mediano y largo plazo que tienen como fin implementar los programas, estrategias, procesos y procedimientos, tendientes a asegurar la preservación a largo plazo de los documentos electrónicos de archivo”"/>
    <s v="GESTIÓN DOCUMENTAL"/>
    <s v="1er Por qué:Porque el proceso tenía prioridad con el desarrollo de otros documentos. 2 do porque: Por la alta carga laboral del gestor del peoceso._x000a_3er Por qué: Porque el proceso no tenía planeado actualizar el Plan de Preservación Digital de Largo Plazo (PPDLP)."/>
    <s v="Porque el proceso no tenía planeado actualizar el Plan de Preservación Digital de Largo Plazo (PPDLP)."/>
    <s v="Acción correctiva"/>
    <s v="GD_AC5"/>
    <s v="Actualizar y ejecutar las actividades planteadas en el Plan de Preservación Digital del Largo Plazo (PPDLP)"/>
    <s v="Documento Actualizado &quot;Plan de Preservación Digital del Largo Plazo (PPDLP)&quot;"/>
    <n v="1"/>
    <d v="2026-01-01T00:00:00"/>
    <d v="2026-12-31T00:00:00"/>
    <n v="54"/>
    <x v="5"/>
    <m/>
    <n v="0"/>
    <n v="0"/>
    <n v="0"/>
    <d v="2026-05-11T00:00:00"/>
    <s v="Se recibió información antigua por parte del proceso y no se evidencian soportes en la carpeta compartida por planeación"/>
    <n v="0"/>
    <x v="0"/>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SIN INICIAR"/>
    <s v="No aplica"/>
    <s v="No aplica"/>
    <s v="No aplica"/>
    <n v="1"/>
    <s v="Se actualizó el Plan de Preservación Digital de Largo Plazo (PPDLP 2026) y fue aprobado"/>
    <s v="https://dnbcgovco-my.sharepoint.com/my?id=%2Fpersonal%2Fplaneacion%5Fdnbc%5Fgov%5Fco%2FDocuments%2FDocumentos%20SIGE%2F6%2E%20Planes%2FPLAN%20DE%20MEJORA%2F2026%2F02%2E%20Seguimiento%20Segundo%20Trimestre%2F17%2E%20Gesti%C3%B3n%20Documental&amp;ga=1"/>
    <n v="46214"/>
    <s v="Se presenta borrador de documento en proceso de revisión por parte del proceso de Análisis de Mejora continua"/>
    <n v="0.5"/>
    <s v="EN EJECUCIÓN"/>
    <d v="2026-08-10T00:00:00"/>
    <n v="0.5"/>
    <s v="Se evidenció la presentación de un borrador del Plan de Preservación Digital a Largo Plazo, con fecha 12 de marzo de 2026, el cual se encuentra en proceso de revisión y pendiente de aprobación formal. Por lo anterior, la actividad continúa en ejecución."/>
    <x v="0"/>
    <s v="NO APLICA"/>
    <s v="NO APLICA"/>
    <x v="0"/>
    <s v="Dado que el hallazgo aún tiene actividades en ejecución no aplica el análisis de la efectividad"/>
  </r>
  <r>
    <n v="36"/>
    <x v="0"/>
    <x v="4"/>
    <s v="Subdirección Administrativa y Financiera"/>
    <m/>
    <x v="27"/>
    <n v="1"/>
    <x v="11"/>
    <s v="Se encontró que no se cuenta con la política de gestión documental, incumpliendo lo establecido en el Decreto 1080 de 2015, articulo 2.8.2.5.6 “…Las entidades públicas deben formular una política de gestión de documentos…”"/>
    <s v="GESTIÓN DOCUMENTAL"/>
    <s v="1er Por qué: Porque no se tenía conocimiento de la necesidad de implementar una Política de Gestión Documental 2 do porque: Desconocimiento de la normatividad en lo pertinente a la formulación de una política de gestión de documentos."/>
    <s v="2 do porque: Desconocimiento de la normatividad en lo pertinente a la formulación de una política de gestión de documentos."/>
    <s v="Acción correctiva"/>
    <s v="GD_AC6"/>
    <s v="Formular la Política de Gestión Documental y presentarla al Comité Directivo para su aprobación."/>
    <s v="Documento &quot;Política de Gestión Documental&quot; presentado y aprobado"/>
    <n v="1"/>
    <d v="2026-01-01T00:00:00"/>
    <d v="2026-06-30T00:00:00"/>
    <n v="26.85"/>
    <x v="5"/>
    <m/>
    <n v="0"/>
    <n v="0"/>
    <n v="0"/>
    <d v="2026-05-11T00:00:00"/>
    <s v="Se recibió información antigua por parte del proceso y no se evidencian soportes en la carpeta compartida por planeación"/>
    <n v="0"/>
    <x v="0"/>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SIN INICIAR"/>
    <s v="No aplica"/>
    <s v="No aplica"/>
    <s v="No aplica"/>
    <n v="1"/>
    <s v="Se formuló la Política de Gestión Documental, la cual fue presentada y aprobada por el Comité Directivo"/>
    <s v="https://dnbcgovco-my.sharepoint.com/my?id=%2Fpersonal%2Fplaneacion%5Fdnbc%5Fgov%5Fco%2FDocuments%2FDocumentos%20SIGE%2F6%2E%20Planes%2FPLAN%20DE%20MEJORA%2F2026%2F02%2E%20Seguimiento%20Segundo%20Trimestre%2F17%2E%20Gesti%C3%B3n%20Documental&amp;ga=1"/>
    <n v="46214"/>
    <s v="Se presenta borrador de documento en proceso de revisión por parte del proceso de Análisis de Mejora continua"/>
    <n v="0.5"/>
    <s v="EN EJECUCIÓN"/>
    <d v="2026-08-10T00:00:00"/>
    <n v="0.5"/>
    <s v="Se evidenció la presentación del borrador de la Política Institucional de Archivo, versión 2, actualizado el 16 de marzo de 2026. El documento se encuentra pendiente de revisión y aprobación formal, por lo que la actividad continúa en ejecución."/>
    <x v="0"/>
    <s v="NO APLICA"/>
    <s v="NO APLICA"/>
    <x v="0"/>
    <s v="Dado que el hallazgo aún tiene actividades en ejecución no aplica el análisis de la efectividad"/>
  </r>
  <r>
    <n v="37"/>
    <x v="0"/>
    <x v="4"/>
    <s v="Subdirección Administrativa y Financiera"/>
    <m/>
    <x v="28"/>
    <n v="1"/>
    <x v="11"/>
    <s v="Se evidencio que la entidad a pesar de haber aprobado las TRD en la sesión del Comité Directivo celebrado el 23 de junio, las TRD no han sido presentadas a la instancia competente para su evaluación técnica y convalidación, incumpliendo lo establecido en el Acuerdo 004 de 2019, articulo 10 “El Secretario General de la entidad o quien haga sus veces, presentará las Tablas de Retención Documental – TRD o Tablas de Valoración Documental – TVD, a la instancia competente para su evaluación técnica y convalidación, dentro de los treinta (30) días hábiles siguientes a su aprobación”"/>
    <s v="GESTIÓN DOCUMENTAL"/>
    <s v="1er Por qué: Por falta de personal idóneo y capacitado_x000a_2do Por qué: Porque no se tenían claros los requisitos para la presentación de las TRD ante el Archivo General de la Nación_x000a_3er Por qué: porque aún se deben realizar ajustes a las TRD y recolectar la información necesaria antes de presentarlas definitivamente al Archivo General de la Nación"/>
    <s v="3er Por qué: porque aún se deben realizar ajustes a las TRD y recolectar la información necesaria antes de presentarlas definitivamente al Archivo General de la Nación"/>
    <s v="Acción correctiva"/>
    <s v="GD_AC8"/>
    <s v="Presentar ante el Archivo General de la Nación las Tablas de Retención Documental TRD"/>
    <s v="Resolución de Adopción de las Tablas de Retención Documental de la DNBC"/>
    <n v="1"/>
    <d v="2026-01-01T00:00:00"/>
    <d v="2026-12-31T00:00:00"/>
    <n v="54"/>
    <x v="5"/>
    <m/>
    <n v="0"/>
    <n v="0"/>
    <n v="0"/>
    <d v="2026-05-11T00:00:00"/>
    <s v="Se recibió información antigua por parte del proceso y no se evidencian soportes en la carpeta compartida por planeación"/>
    <n v="0"/>
    <x v="0"/>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SIN INICIAR"/>
    <s v="No aplica"/>
    <s v="No aplica"/>
    <s v="No aplica"/>
    <n v="0.1"/>
    <s v="Se acordó con el proceso de Planeación trabajar con las TRD actualmente aprobadas como base, y adelantar acercamientos programados con cada proceso para revisar qué series documentales se ajustan, eliminan o mantienen. Con base en este acuerdo, no se contempla la presentación de nuevas TRD ante el Archivo General de la Nación durante este periodo; el trabajo se enfoca en la revisión y ajuste de las TRD existentes."/>
    <s v="https://dnbcgovco-my.sharepoint.com/my?id=%2Fpersonal%2Fplaneacion%5Fdnbc%5Fgov%5Fco%2FDocuments%2FDocumentos%20SIGE%2F6%2E%20Planes%2FPLAN%20DE%20MEJORA%2F2026%2F02%2E%20Seguimiento%20Segundo%20Trimestre%2F17%2E%20Gesti%C3%B3n%20Documental&amp;ga=1"/>
    <n v="46214"/>
    <s v="Se incluye información de las TRD vigentes. No se encuentra evidencias de actualización de herramientas TVD"/>
    <n v="0"/>
    <s v="EN EJECUCIÓN"/>
    <d v="2026-08-10T00:00:00"/>
    <n v="0.1"/>
    <s v="Se evidenció la inclusión de información de las TRD vigentes y el desarrollo de actividades de revisión y ajuste de las TRD existentes con los procesos de la Entidad; no obstante, no se evidenció la actualización de las TRD ni, en consecuencia, la actualización de la resolución de adopción de las mismas."/>
    <x v="0"/>
    <s v="NO APLICA"/>
    <s v="NO APLICA"/>
    <x v="0"/>
    <s v="Dado que el hallazgo aún tiene actividades en ejecución no aplica el análisis de la efectividad"/>
  </r>
  <r>
    <n v="38"/>
    <x v="0"/>
    <x v="4"/>
    <s v="Subdirección Administrativa y Financiera"/>
    <m/>
    <x v="29"/>
    <n v="1"/>
    <x v="11"/>
    <s v="Se evidenció incumplimiento en la ejecución del plan de mejoramiento del proceso, por cuanto se tienen el total de acciones vencidas, correspondiente a hallazgos identificados en 2019, incumpliendo lo establecido en el MIPG Dimensión 7 Control Interno. “La formulación de planes de mejoramiento, su aplicación y seguimiento para resolver los hallazgos presentados”"/>
    <s v="GESTIÓN DOCUMENTAL"/>
    <s v="1er Por qué: Por falta de recursos económicos para la ejecución de las actividades del plan de mejoramiento_x000a_2do Por qué: Por falta de planeación en el cumplimiento de las actividades_x000a_3er Por qué: Por falta de seguimiento en el cumplimiento de las actividades"/>
    <s v="3er Por qué: Por falta de seguimiento en el cumplimiento de las actividades"/>
    <s v="Acción correctiva"/>
    <s v="MC_AC9"/>
    <s v="Monitorear la formulación y ejecución de las acciones derivadas de los planes de mejora"/>
    <s v="Informes de monitoreos"/>
    <n v="4"/>
    <d v="2026-01-01T00:00:00"/>
    <d v="2026-12-31T00:00:00"/>
    <n v="54"/>
    <x v="6"/>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x v="0"/>
    <d v="2026-06-04T00:00:00"/>
    <n v="0.25"/>
    <s v="Se evidencia la realización del primer monitoreo a los planes de mejoramiento durante abril de 2026 y la aprobación de su reformulación en Comité de Control Interno. Desde la tercera línea de defensa se observa avance en la ejecución de la acción correctiva; no obstante, se recomienda mantener el monitoreo periódico de las acciones formuladas para asegurar su cumplimiento dentro de los plazos establecid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s v="EN EJECUCIÓN"/>
    <d v="2026-08-10T00:00:00"/>
    <n v="0.25"/>
    <s v="Se evidenció la remisión del seguimiento preliminar de los Planes de Mejoramiento correspondiente al primer trimestre de 2026, junto con la matriz de acciones de mejora para su revisión y análisis."/>
    <x v="0"/>
    <s v="NO APLICA"/>
    <s v="NO APLICA"/>
    <x v="0"/>
    <s v="Dado que el hallazgo aún tiene actividades en ejecución no aplica el análisis de la efectividad"/>
  </r>
  <r>
    <n v="39"/>
    <x v="0"/>
    <x v="4"/>
    <s v="Subdirección Administrativa y Financiera"/>
    <m/>
    <x v="30"/>
    <n v="1"/>
    <x v="11"/>
    <s v="La entidad no dispone de actas sobre el seguimiento y control al Sistema Integrado de Conservación, inobservando lo contemplado en Art. 25 del Acuerdo número 006 de 2014 del AGN el cual establece “Periódicamente, el Comité Interno de Archivo o el Comité de Desarrollo Administrativo de la Entidad deberá verificar y evaluar el adecuado cumplimiento de lo establecido en el Sistema Integrado de Conservación, e incluirá en los planes de mejoramiento de la entidad, las acciones necesarias para corregir los hallazgos de las auditorías del Sistema Integrado de Conservación”."/>
    <s v="GESTIÓN DOCUMENTAL"/>
    <s v="1er Por qué: Por falta de actualización al Plan de Conservación Documental (PCD)_x000a_2do Por qué: Desconocimiento del deber de realizar un seguimiento y control al Sistema Integrado de Conservación"/>
    <s v="2do Por qué: Desconocimiento del deber de realizar un seguimiento y control al Sistema Integrado de Conservación"/>
    <s v="Acción correctiva"/>
    <s v="GD_AC9"/>
    <s v="Realizar el seguimiento trimestral de las actividades planteadas en el Plan de Conservación Documental y presentar un informe al Comité Directivo para su conocimiento."/>
    <s v="No. De informes presentados ante comité directivos/ No. Informes programados"/>
    <n v="4"/>
    <d v="2026-01-01T00:00:00"/>
    <d v="2026-12-31T00:00:00"/>
    <n v="54"/>
    <x v="5"/>
    <m/>
    <n v="0"/>
    <n v="0"/>
    <n v="0"/>
    <d v="2026-05-11T00:00:00"/>
    <s v="Se recibió información antigua por parte del proceso y no se evidencian soportes en la carpeta compartida por planeación"/>
    <n v="0"/>
    <x v="0"/>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SIN INICIAR"/>
    <s v="No aplica"/>
    <s v="No aplica"/>
    <s v="No aplica"/>
    <n v="0.4"/>
    <s v="Se elaboraron los informes de seguimiento trimestral a las actividades del Plan de Conservación Documental. A corte 30 de junio, dichos informes se encuentran pendientes de presentación formal ante el Comité Directivo."/>
    <s v="https://dnbcgovco-my.sharepoint.com/my?id=%2Fpersonal%2Fplaneacion%5Fdnbc%5Fgov%5Fco%2FDocuments%2FDocumentos%20SIGE%2F6%2E%20Planes%2FPLAN%20DE%20MEJORA%2F2026%2F02%2E%20Seguimiento%20Segundo%20Trimestre%2F17%2E%20Gesti%C3%B3n%20Documental&amp;ga=1"/>
    <n v="46214"/>
    <s v="Se presenta borrador de informe trimestral. No se ha socializado"/>
    <n v="0.1"/>
    <s v="EN EJECUCIÓN"/>
    <d v="2026-08-10T00:00:00"/>
    <n v="0.1"/>
    <s v="Se evidenció la elaboración de un borrador de informe de seguimiento trimestral a las actividades del Plan de Conservación Documental, correspondiente al primer trimestre de 2026; no obstante, se encuentra pendiente su presentación y socialización formal ante el Comité Directivo."/>
    <x v="0"/>
    <s v="NO APLICA"/>
    <s v="NO APLICA"/>
    <x v="0"/>
    <s v="Dado que el hallazgo aún tiene actividades en ejecución no aplica el análisis de la efectividad"/>
  </r>
  <r>
    <n v="40"/>
    <x v="0"/>
    <x v="4"/>
    <s v="Subdirección Administrativa y Financiera"/>
    <m/>
    <x v="31"/>
    <n v="0"/>
    <x v="12"/>
    <s v="Se evidenció legalización extempóranea de comisiones, incumplimiendo lo señalado en la resolución 126 de 2020, artículo 4 literal (g), por cuanto las resoluciones 164, 169 y 170 de 2021 fueron legalizadas de manera inoportuna."/>
    <s v="GESTIÓN PRESUPUESTAL Y EFICIENCIA DEL GASTO PÚBLICO"/>
    <s v="1. No se adelantan las acciones a que haya lugar para que los contratistas y funcionarios cumplan con la legalización oportuno de las comisiones y viáticos_x000a_2. Desconocimiento por parte de los funcionarios y contratistas de los lineamientos establecidos para la solicitud, legalización y tramites de comisiones y tiquetes_x000a_3, No se da cumplimiento a la resolución 60 de 2021 y se continua otorgando viáticos sin legalizar los anteriores._x000a_4. Los funcionarios y contratistas hacen caso omiso al correo de legalización de comisión"/>
    <s v="No se da cumplimiento a la resolución 60 de 2021 y se continua otorgando viáticos sin legalizar los anteriores._x000a_Los funcionarios y contratistas hacen caso omiso al correo de legalización de comisión"/>
    <s v="Acción correctiva"/>
    <s v="GF_AC10"/>
    <s v="Adquisición de los Tokens para los pérfiles gestor y aprobador de Módulo de Viaticos SIIF"/>
    <s v="Adquisición de tokens"/>
    <n v="1"/>
    <d v="2021-10-11T00:00:00"/>
    <d v="2021-10-31T00:00:00"/>
    <n v="3"/>
    <x v="7"/>
    <m/>
    <n v="1"/>
    <s v="Se deja en evidencia las solicitudes, un archivo de control de tokens y la orden de compra (Adquisición de los Tokens para los  pérfiles gestor y aprobador de Módulo de Viaticos SIIF )"/>
    <s v="https://dnbcgovco-my.sharepoint.com/:f:/g/personal/planeacion_dnbc_gov_co/IgAKPZEalRp3T7O44VwZjBLlARF86VpmllJA36VR9-2qDG8?e=W6XaGX"/>
    <d v="2026-05-11T00:00:00"/>
    <s v="Se incluye información de orden de compra 2025. Tokens vigentes al primer trimestre del 2026"/>
    <n v="1"/>
    <x v="1"/>
    <d v="2026-05-28T00:00:00"/>
    <n v="1"/>
    <s v="se evidencia orden de compra Nº 146605 del 23/05/2025 para la adquisicion de tokens para los perfiles gestor y apobador de modulos de viaticos SIIF, y un archivo en excel de control de tokens."/>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las solicitudes, un archivo de control de tokens y la orden de compra (Adquisición de los Tokens para los  pérfiles gestor y aprobador de Módulo de Viaticos SIIF )"/>
    <s v="https://dnbcgovco-my.sharepoint.com/:f:/g/personal/planeacion_dnbc_gov_co/IgDlTTkE6gPMRZjTETbxch7dATaSM_TE5-agvqb3k7QgaDY?e=0V1Jx7"/>
    <s v="11/07/206"/>
    <s v="Actividad reportada con cumplimiento en el primer trimestre 2026"/>
    <n v="1"/>
    <s v="CUMPLIDO"/>
    <d v="2026-08-11T00:00:00"/>
    <n v="1"/>
    <s v="se evidencia orden de compra Nº 146605 del 23/05/2025 para la adquisicion de tokens para los perfiles gestor y apobador de modulos de viaticos SIIF, y un archivo en excel de control de tokens."/>
    <x v="1"/>
    <s v="NO APLICA"/>
    <s v="NO APLICA"/>
    <x v="0"/>
    <s v="Dado que el hallazgo aún tiene actividades en ejecución no aplica el análisis de la efectividad"/>
  </r>
  <r>
    <n v="41"/>
    <x v="0"/>
    <x v="4"/>
    <s v="Subdirección Administrativa y Financiera"/>
    <m/>
    <x v="31"/>
    <n v="0"/>
    <x v="12"/>
    <s v="Se evidenció legalización extempóranea de comisiones, incumplimiendo lo señalado en la resolución 126 de 2020, artículo 4 literal (g), por cuanto las resoluciones 164, 169 y 170 de 2021 fueron legalizadas de manera inoportuna."/>
    <s v="GESTIÓN PRESUPUESTAL Y EFICIENCIA DEL GASTO PÚBLICO"/>
    <s v="1. No se adelantan las acciones a que haya lugar para que los contratistas y funcionarios cumplan con la legalización oportuno de las comisiones y viáticos_x000a_2. Desconocimiento por parte de los funcionarios y contratistas de los lineamientos establecidos para la solicitud, legalización y tramites de comisiones y tiquetes_x000a_3, No se da cumplimiento a la resolución 60 de 2021 y se continua otorgando viáticos sin legalizar los anteriores._x000a_4. Los funcionarios y contratistas hacen caso omiso al correo de legalización de comisión"/>
    <s v="No se da cumplimiento a la resolución 60 de 2021 y se continua otorgando viáticos sin legalizar los anteriores._x000a_Los funcionarios y contratistas hacen caso omiso al correo de legalización de comisión"/>
    <s v="Acción correctiva"/>
    <s v="GF_AC11"/>
    <s v="Gestionar el pago en el Módulo de Gestión de Viáticos al interior (SIIF NACION II), por modalidad de Reconocimiento, es decir se reconocen los viáticos una vez se finaliza la comisión."/>
    <s v="Aplicabilidad Módulo de Gestión de Pago Viáticos"/>
    <n v="1"/>
    <d v="2021-10-11T00:00:00"/>
    <d v="2021-12-31T00:00:00"/>
    <n v="12"/>
    <x v="7"/>
    <m/>
    <n v="1"/>
    <s v="Se deja en evidencia la gestion de  pagos de viaticos (Gestionar el pago en el Módulo de Gestión  de Viáticos al interior (SIIF NACION II), por modalidad de Reconocimiento, es decir se reconocen los viáticos una vez se finaliza la comisión. )"/>
    <s v="https://dnbcgovco-my.sharepoint.com/:f:/g/personal/planeacion_dnbc_gov_co/IgAKPZEalRp3T7O44VwZjBLlARF86VpmllJA36VR9-2qDG8?e=W6XaGX"/>
    <d v="2026-05-11T00:00:00"/>
    <s v="Se incluye reporte SIIF Nación del primer trimestre 2026 donde se evidencia gestión de viaticos"/>
    <n v="1"/>
    <x v="1"/>
    <d v="2026-05-28T00:00:00"/>
    <n v="1"/>
    <s v="se evidencia matriz de gestion de viaticos primer trimestre 2026, lo que permite verificar la ejecucion de la actividad formulada dentro de los plazo establecido"/>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la gestion de  pagos de viaticos (Gestionar el pago en el Módulo de Gestión  de Viáticos al interior (SIIF NACION II), por modalidad de Reconocimiento, es decir se reconocen los viáticos una vez se finaliza la comisión. )"/>
    <s v="https://dnbcgovco-my.sharepoint.com/:f:/g/personal/planeacion_dnbc_gov_co/IgDlTTkE6gPMRZjTETbxch7dATaSM_TE5-agvqb3k7QgaDY?e=0V1Jx7"/>
    <s v="11/07/206"/>
    <s v="Se incluye reporte SIIF Nación del 2026 donde se evidencia gestión de viaticos"/>
    <n v="1"/>
    <s v="CUMPLIDO"/>
    <d v="2026-08-11T00:00:00"/>
    <n v="1"/>
    <s v="se evidencia matriz de gestion de viaticos segundo trimestre 2026, lo que permite verificar la ejecucion de la actividad formulada dentro de los plazo establecido"/>
    <x v="1"/>
    <s v="NO APLICA"/>
    <s v="NO APLICA"/>
    <x v="0"/>
    <s v="Dado que el hallazgo aún tiene actividades en ejecución no aplica el análisis de la efectividad"/>
  </r>
  <r>
    <n v="42"/>
    <x v="0"/>
    <x v="4"/>
    <s v="Dirección General"/>
    <m/>
    <x v="31"/>
    <n v="0"/>
    <x v="12"/>
    <s v="Se evidenció legalización extempóranea de comisiones, incumplimiendo lo señalado en la resolución 126 de 2020, artículo 4 literal (g), por cuanto las resoluciones 164, 169 y 170 de 2021 fueron legalizadas de manera inoportuna."/>
    <s v="INTEGRIDAD"/>
    <s v="1. Desconocimiento por parte de los funcionarios y contratistas de los lineamientos establecidos para la solicitud, legalización y tramites de comisiones y tiquetes_x000a_2, No se da cumplimiento a la resolución 60 de 2021 y se continua otorgando viáticos sin legalizar los anteriores._x000a_3. Los funcionarios y contratistas hacen caso omiso al correo de legalización de comisión_x000a_4. No se adelantan las acciones a que haya lugar para que los contratistas y funcionarios cumplan con la legalización oportuno de las comisiones y viáticos"/>
    <s v="4. No se adelantan las acciones a que haya lugar para que los contratistas y funcionarios cumplan con la legalización oportuno de las comisiones y viáticos"/>
    <s v="Acción correctiva"/>
    <s v="DI_AC4"/>
    <s v="Adelantar las acciones a que haya lugar por el incumplimiento en la legalización oportuna de los viáticos y comisiones"/>
    <s v="Acciones Legales adelantadas"/>
    <n v="1"/>
    <d v="2021-10-11T00:00:00"/>
    <d v="2021-12-31T00:00:00"/>
    <n v="12"/>
    <x v="4"/>
    <m/>
    <n v="1"/>
    <s v="Revisadas las carpetas existentes en el proceso de gestión de asuntos disciplinarios, se encontró que mediante Auto 04 de 11 de abril de 2024,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
    <s v="https://dnbcgovco-my.sharepoint.com/:f:/g/personal/planeacion_dnbc_gov_co/IgAaFkxmurjKQ68byOqI2FOiAeJb8cYQs4nj4fnXfvcMPwA?e=GbkgE9"/>
    <d v="2026-05-11T00:00:00"/>
    <s v="Se presenta un auto inhibitorio AUTO N 04-2023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x v="1"/>
    <d v="2026-05-15T00:00:00"/>
    <n v="1"/>
    <s v="Se presenta como evidencia el Auto N.° 04 del 11 de abril de 2024. De acuerdo con la revisión de las carpetas del proceso de Gestión de Asuntos Disciplinarios, se verificó que la profesional adscrita al proceso profirió decisión inhibitoria respecto de los hechos objeto del hallazgo, en aplicación del artículo 10 de la Ley 734 de 2002, al concluir que no existían méritos para iniciar actuación disciplinaria. En consecuencia, la evidencia aportada permite verificar el cumplimiento de la acción correctiva estableci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x v="1"/>
    <s v="NO APLICA"/>
    <s v="NO APLICA"/>
    <x v="0"/>
    <s v="Dado que el hallazgo aún tiene actividades en ejecución no aplica el análisis de la efectividad"/>
  </r>
  <r>
    <n v="43"/>
    <x v="0"/>
    <x v="4"/>
    <s v="Subdirección Administrativa y Financiera"/>
    <m/>
    <x v="32"/>
    <n v="1"/>
    <x v="12"/>
    <s v="Se generó incumplimiento a lo señalado en el Decreto 1598 de 2011 que modifica el artículo 15 del Decreto 1737 de 1998, artículo 2.8.4.6.5 del Decreto 1068 de 2015, y concepto 155141 de 2021 emitido por el DAFP, en relación al uso adecuado de las líneas telefónicas y/o equipos, así:_x000a_No existe designación de los equipos a que hubiese dado lugar ni de las respectivas lineas telefónicas al personal que actualmente las está utilizando._x000a_La justificación del uso de las lineas teléfonicas no fue soportado._x000a_Existen varias lineas telefónicas y/o equipos, asignadas a un mismo cargo, como es el caso de Comunicaciones, Citel y Subdirector Administrativo y Financiero._x000a_Están siendo utilizadas lineas telefónicas por parte de personal que no posee vínculo laboral con la entidad como es el caso de Clara Inés Rueda._x000a_Existen líneas telefónicas y/o equipos, asignadas a funcionarios que no ostentan cargos de Director General, Subdirector ni que su labor principal sea la Atención y Prevención de Desastres._x000a_Se está utilizando lineas telefónicas y/o equipos, por personal Contratista._x000a_Se suspendieron 14 lineas telefónicas, más no fueron canceladas y se desconoce aún el usuario que la tenía asignada._x000a_Se están utilizando las lineas 3223472160 y 3223472114 pero se desconoce el usuario que la tiene asignada"/>
    <m/>
    <s v="1. Porque, no existe control y seguimiento a la designación de las líneas telefónicas de la DNBC._x000a_2. Desconocimiento del uso y manejo de las líneas telefónicas. ."/>
    <s v="2. Desconocimiento del uso y manejo de las líneas telefónicas. ."/>
    <s v="Acción correctiva"/>
    <s v="GA_AC10"/>
    <s v="Establecer e implementar lineamientos del uso y designación de las líneas telefónicas pertenecientes a la DNBC"/>
    <s v="Lineamientos establecidos"/>
    <n v="1"/>
    <d v="2026-05-01T00:00:00"/>
    <d v="2026-09-30T00:00:00"/>
    <n v="22.349999999999998"/>
    <x v="1"/>
    <m/>
    <n v="0"/>
    <s v="En proceso de establecer e implementar los lineamientos"/>
    <s v="https://dnbcgovco-my.sharepoint.com/:f:/g/personal/planeacion_dnbc_gov_co/IgAxKh_R381MRKHRH5ckBwXrAeva_s4MMsrvqH4ooLP_2w8?e=LHhXjO"/>
    <d v="2026-05-11T00:00:00"/>
    <s v="No se evidencia avance para el periodo"/>
    <n v="0"/>
    <x v="0"/>
    <d v="2026-05-28T00:00:00"/>
    <n v="0"/>
    <s v="No fue posible identificar evidencias para el presente período de análisis"/>
    <s v="SIN INICIAR"/>
    <s v="No aplica"/>
    <s v="No aplica"/>
    <s v="No aplica"/>
    <n v="0.5"/>
    <s v="Se incluye borrador donde se establecen los lineamientos del uso y designación  de las líneas telefónicas"/>
    <s v="https://dnbcgovco-my.sharepoint.com/:f:/g/personal/planeacion_dnbc_gov_co/IgAhkpBHQdyLQq8PF960dhXHAejEbH1h4s1agZQbDXZ6T4E?e=8JD9Or"/>
    <n v="46214"/>
    <s v="Se incluye borrador donde se establecen los lineamientos del uso y designación  de las líneas telefónicas. Se debe continuar con la documentación de esta información en alguno de los documentos SIGE del proceso"/>
    <n v="0.5"/>
    <s v="EN EJECUCIÓN"/>
    <d v="2026-08-11T00:00:00"/>
    <n v="0.5"/>
    <s v="se evidencia borrador de los lienamientos del uso de las lineas telefonicas"/>
    <x v="0"/>
    <s v="NO APLICA"/>
    <s v="NO APLICA"/>
    <x v="0"/>
    <s v="Dado que el hallazgo aún tiene actividades en ejecución no aplica el análisis de la efectividad"/>
  </r>
  <r>
    <n v="44"/>
    <x v="0"/>
    <x v="4"/>
    <s v="Subdirección Administrativa y Financiera"/>
    <m/>
    <x v="32"/>
    <n v="0"/>
    <x v="12"/>
    <s v="Se generó incumplimiento a lo señalado en el Decreto 1598 de 2011 que modifica el artículo 15 del Decreto 1737 de 1998, artículo 2.8.4.6.5 del Decreto 1068 de 2015, y concepto 155141 de 2021 emitido por el DAFP, en relación al uso adecuado de las líneas telefónicas y/o equipos, así:_x000a_No existe designación de los equipos a que hubiese dado lugar ni de las respectivas lineas telefónicas al personal que actualmente las está utilizando._x000a_La justificación del uso de las lineas teléfonicas no fue soportado._x000a_Existen varias lineas telefónicas y/o equipos, asignadas a un mismo cargo, como es el caso de Comunicaciones, Citel y Subdirector Administrativo y Financiero._x000a_Están siendo utilizadas lineas telefónicas por parte de personal que no posee vínculo laboral con la entidad como es el caso de Clara Inés Rueda._x000a_Existen líneas telefónicas y/o equipos, asignadas a funcionarios que no ostentan cargos de Director General, Subdirector ni que su labor principal sea la Atención y Prevención de Desastres._x000a_Se está utilizando lineas telefónicas y/o equipos, por personal Contratista._x000a_Se suspendieron 14 lineas telefónicas, más no fueron canceladas y se desconoce aún el usuario que la tenía asignada._x000a_Se están utilizando las lineas 3223472160 y 3223472114 pero se desconoce el usuario que la tiene asignada"/>
    <m/>
    <s v="1. Porque, no existe control y seguimiento a la designación de las líneas telefónicas de la DNBC._x000a_2. Desconocimiento del uso y manejo de las líneas telefónicas. ."/>
    <s v="2. Desconocimiento del uso y manejo de las líneas telefónicas. ."/>
    <s v="Acción correctiva"/>
    <s v="GA_AC11"/>
    <s v="Cancelar las lineas 3223472160 y 3223472114 ya que se desconoce el usuario"/>
    <s v="Cancelación de lineas"/>
    <n v="2"/>
    <d v="2026-04-01T00:00:00"/>
    <d v="2026-05-31T00:00:00"/>
    <n v="9"/>
    <x v="1"/>
    <m/>
    <n v="0.5"/>
    <s v="Se realizó PQR para obtener información "/>
    <s v="https://dnbcgovco-my.sharepoint.com/:f:/g/personal/planeacion_dnbc_gov_co/IgDiQxpwzkt4T4EQnq9hyVwJAXTMnHi0R0o6OQVaJwEoZgo?e=G53GyN"/>
    <d v="2026-05-11T00:00:00"/>
    <s v="No se evidencia avance para el periodo"/>
    <n v="0"/>
    <x v="0"/>
    <d v="2026-05-28T00:00:00"/>
    <n v="0"/>
    <s v="No fue posible identificar evidencias para el presente período de análisis"/>
    <s v="SIN INICIAR"/>
    <s v="No aplica"/>
    <s v="No aplica"/>
    <s v="No aplica"/>
    <n v="1"/>
    <s v="Se obtuvo respuesta de la empresa claro sobre la cancelación de las líneas telefónicas "/>
    <s v="https://dnbcgovco-my.sharepoint.com/:f:/g/personal/planeacion_dnbc_gov_co/IgAnDeKkyoAgT4ZD5jNPNYbqAZKRflsOcvgfe3ZKkm59wjw?e=AMtshY"/>
    <n v="46214"/>
    <s v="Se remite respuesta del operador donde se evidencia cancelación de las lineas en mención"/>
    <n v="1"/>
    <s v="CUMPLIDO"/>
    <d v="2026-08-11T00:00:00"/>
    <n v="1"/>
    <s v="se evidencia correo electronico de fecha 14 de mayo de 2026 donde se solicita la cancelacion de 2 lineas telefonicas, y el 28 de mayo la empresa claro da respuesta que las lineas fueron canceladas en la vig. 2022. desde el 12 de junio"/>
    <x v="1"/>
    <s v="NO APLICA"/>
    <s v="NO APLICA"/>
    <x v="0"/>
    <s v="Dado que el hallazgo aún tiene actividades en ejecución no aplica el análisis de la efectividad"/>
  </r>
  <r>
    <n v="45"/>
    <x v="0"/>
    <x v="4"/>
    <s v="Subdirección Administrativa y Financiera"/>
    <m/>
    <x v="32"/>
    <n v="0"/>
    <x v="12"/>
    <s v="Se generó incumplimiento a lo señalado en el Decreto 1598 de 2011 que modifica el artículo 15 del Decreto 1737 de 1998, artículo 2.8.4.6.5 del Decreto 1068 de 2015, y concepto 155141 de 2021 emitido por el DAFP, en relación al uso adecuado de las líneas telefónicas y/o equipos, así:_x000a_No existe designación de los equipos a que hubiese dado lugar ni de las respectivas lineas telefónicas al personal que actualmente las está utilizando._x000a_La justificación del uso de las lineas teléfonicas no fue soportado._x000a_Existen varias lineas telefónicas y/o equipos, asignadas a un mismo cargo, como es el caso de Comunicaciones, Citel y Subdirector Administrativo y Financiero._x000a_Están siendo utilizadas lineas telefónicas por parte de personal que no posee vínculo laboral con la entidad como es el caso de Clara Inés Rueda._x000a_Existen líneas telefónicas y/o equipos, asignadas a funcionarios que no ostentan cargos de Director General, Subdirector ni que su labor principal sea la Atención y Prevención de Desastres._x000a_Se está utilizando lineas telefónicas y/o equipos, por personal Contratista._x000a_Se suspendieron 14 lineas telefónicas, más no fueron canceladas y se desconoce aún el usuario que la tenía asignada._x000a_Se están utilizando las lineas 3223472160 y 3223472114 pero se desconoce el usuario que la tiene asignada"/>
    <m/>
    <s v="1. Porque, no existe control y seguimiento a la designación de las líneas telefónicas de la DNBC_x000a_2. Desconocimiento del uso y manejo de las líneas telefónicas._x000a_3, Inadecuado control y seguimiento sobre el uso y manejo de las líneas telefónicas de la DNBC"/>
    <s v="3, Inadecuado control y seguimiento sobre el uso y manejo de las líneas telefónicas de la DNBC"/>
    <s v="Acción correctiva"/>
    <s v="GA_AC12"/>
    <s v="Realizar un seguimiento mensual al inventario de las líneas telefónicas contratadas y verificar el uso adecuado de las mismas ."/>
    <s v="Seguimientos mensuales"/>
    <n v="8"/>
    <d v="2026-05-01T00:00:00"/>
    <d v="2026-12-31T00:00:00"/>
    <n v="36"/>
    <x v="1"/>
    <m/>
    <n v="0"/>
    <s v="En proceso de realizar el seguimiento "/>
    <s v="https://dnbcgovco-my.sharepoint.com/:f:/g/personal/planeacion_dnbc_gov_co/IgCbtXVGDJ5QTo0p2NbFKi5EAXnKB942GaHQeTBOAdhtgWg?e=yBR63d"/>
    <d v="2026-05-11T00:00:00"/>
    <s v="No se evidencia avance para el periodo"/>
    <n v="0"/>
    <x v="0"/>
    <d v="2026-05-28T00:00:00"/>
    <n v="0"/>
    <s v="No fue posible identificar evidencias para el presente período de análisis"/>
    <s v="SIN INICIAR"/>
    <s v="No aplica"/>
    <s v="No aplica"/>
    <s v="No aplica"/>
    <n v="1"/>
    <s v="Se realizó seguimiento de los meses de abril a Junio de las líneas telefónicas activas "/>
    <s v="https://dnbcgovco-my.sharepoint.com/:f:/g/personal/planeacion_dnbc_gov_co/IgCDCOjqbVngToY388R9MNRuAVo3kLHDjxIc4qs2YutuB9Y?e=x5D2ps"/>
    <n v="46214"/>
    <s v="Se incluye formato de seguimiento del segundo trimestre al estado de las lineas de telefono de la entidad"/>
    <n v="0.25"/>
    <s v="EN EJECUCIÓN"/>
    <d v="2026-08-11T00:00:00"/>
    <n v="0.1"/>
    <s v="se evidenciao seguimiento a las 4 lineas activas que posee la DNBC"/>
    <x v="0"/>
    <s v="NO APLICA"/>
    <s v="NO APLICA"/>
    <x v="0"/>
    <s v="Dado que el hallazgo aún tiene actividades en ejecución no aplica el análisis de la efectividad"/>
  </r>
  <r>
    <n v="46"/>
    <x v="0"/>
    <x v="4"/>
    <s v="Subdirección Administrativa y Financiera"/>
    <m/>
    <x v="33"/>
    <n v="1"/>
    <x v="12"/>
    <s v="No se está dando cumplimiento al Artículo 11 del Decreto 371 de 2021, por cuanto, se está cancelando costos muy altos por concepto de alquiler de salones, transporte, alojamiento, sonido, luces, refrigerios, almuerzos entre otros sin priorizar el uso de las tecnologías de la información ya que se están realizando capacitaciones, eventos y reuniones de manera presencial y no virtual, como se evidencia en los pagos realizados al convenio 113 de 2021, e informe financiero reflejándose altos costos en cada uno de los componentes así:_x000a_Primer Pago:_x000a_•_x0009_En la solicitud de servicios por parte de la entidad del día 08 de Junio de 2021, se requirió la programación logistica de los eventos Delegación Bomberos, Mesa de trabajo bomberos, mesa de trabajo sindicatos, apoyo administración capacitación bomberos San Andres, Apoyo logistico entrega de Kits, Encuentro Nal de escuela de Formación de Bomberos entre otros; pero, no se indicó en algunos servicios la discriminación del número tanto de asistentes como de cantidad de kits, Papelería, impresiones, Escarapelas, Estaciones de Café, restaurante etc, aún cuando en algunos casos se establece la capacidad de la sala. •_x0009_El informe Financiero el cual es el soporte para realizar el respectivo pago no tiene discriminado el IVA en cada uno de los items se generaron de manera global para cada componente. De igual forma el mismo no detalla por item o componente el valor cancelado._x000a_•_x0009_La OCI realizó el análisis de los costos invertidos en cada uno de los eventos realizados evidenciándose de manera general un alto desembolso en lo que respecta los componentes 1,2, y 5, así_x000a_Componente 1 Alquiler de equipos $72.417.782_x000a_Componente 2 Transporte $90.966.895_x000a_Componente 5 Gastos logisticos $83.605.351_x000a_•_x0009_De igual forma, se facturó y se canceló $9 pesos por encima ya que el total de lo establecido en el informe financiero fue de $260.509.982 y lo facturado es $260.509.992._x000a_•_x0009_El valor indicado en los items establecidos en el informe financiero el cual soporta el respectivo pago, presenta una diferencia de $159.20 con lo señalado en la propuesta económica_x000a_Segundo Pago:_x000a_•_x0009_No se realizó solicitud de servicios por parte de la DNBC_x000a_•_x0009_Contiene el Segundo Informe de Ejecución del Convenio reflejándose:_x000a_- Se está facturando el valor de $48,909,000 por concepto de Merchandising cuando este servicio no está incluido en el Componente No.5 de la propuesta que el proveedor realizó a la entidad._x000a_- Se registró y facturó el valor de $21.518.651 por concepto de Suministro y entrega de Chalecos y se incorporó en el Componente Gastos Logisticos y Operativos, cuando este elemento es una prenda de vestir que no hace parte de una actividad logistica ni operativa._x000a_-El valor indicado en los items establecidos en el informe financiero el cual soporta el respectivo pago, presenta una diferencia de $215 con lo señalado en la propuesta económica._x000a_-Se contempló $3.284.400 para transporte y $523.600 para hospedaje pero se desconoce el evento al cual pertenece ya que viene indicado claramente el el Informe financiero_x000a_-Con relación al valor cancelado a la totalidad de los dos (2) pagos se refleja los altos costos cancelados así:_x000a_Componente de transporte $108.208.098_x000a_Alquiler de Salones $350.705.871_x000a_Alojamiento $47.483.258 (Hoteles de 3, 4 y 5 estrellas)._x000a_Comisión por Gerencia $32.381.399 (la cual no se contempló en el estudios del sector y estudio previo)_x000a_-No se facturó almuerzos y catering cuando el informe lo contempla en la mayoría de los eventos realizados_x000a_- No se evidenció un detalle discriminado de los funcionarios, contratistas y personal que haya utilizado el hospedaje, ni un control con relación a la adquisición y entrega de los chalecos, cuadernos institucionales, separadores, carpetas corporativas y boligrafos entregados"/>
    <m/>
    <s v="1. por qué: Desconocimiento del manual de_x000a_supervisión._x000a_2. Por qué.Por que no se realizo un adecuado control y verificación de la ejecucion del contrato._x000a_3. Porque: Debilidad en el ejercicio de supervision contractual."/>
    <s v="3. Porque: Debilidad en el ejercicio de supervision contractual"/>
    <s v="Acción correctiva"/>
    <s v="GA_AC13"/>
    <s v="Elaborar manual o instructivo o procedimiento sobre las actividades relacionadas con realización de eventos de la entidad"/>
    <s v="Documento elaborado"/>
    <n v="1"/>
    <d v="2026-05-01T00:00:00"/>
    <d v="2026-12-31T00:00:00"/>
    <n v="36"/>
    <x v="1"/>
    <m/>
    <n v="0"/>
    <s v="En proceso de elaboración "/>
    <s v="https://dnbcgovco-my.sharepoint.com/:f:/g/personal/planeacion_dnbc_gov_co/IgBAElXmTwnbRoLljgv0eRE8AQhh8mKYzkyf4oeQmbRrdhk?e=g9l5w9"/>
    <d v="2026-05-11T00:00:00"/>
    <s v="No se evidencia avance para el periodo"/>
    <n v="0"/>
    <x v="0"/>
    <d v="2026-05-28T00:00:00"/>
    <n v="0"/>
    <s v="No fue posible identificar evidencias para el presente período de análisis"/>
    <s v="SIN INICIAR"/>
    <s v="No aplica"/>
    <s v="No aplica"/>
    <s v="No aplica"/>
    <n v="0.5"/>
    <s v="Se adjunta borrador de la elaboración del manual de la realización de eventos en la entidad"/>
    <s v="https://dnbcgovco-my.sharepoint.com/:f:/g/personal/planeacion_dnbc_gov_co/IgA7HZiV3I3EQK9EzSq87P9IAX7djft8fnNWWhVuYe016xs?e=SrcXSf"/>
    <n v="46214"/>
    <s v="Se adjunta borrador de procedimiento, en trámite de revisión para inclusión en SIGE"/>
    <n v="0.5"/>
    <s v="EN EJECUCIÓN"/>
    <d v="2026-08-11T00:00:00"/>
    <n v="0.5"/>
    <s v="se evidencia borrador de procedimiento de realizacion de eventos en la entidad."/>
    <x v="0"/>
    <s v="NO APLICA"/>
    <s v="NO APLICA"/>
    <x v="0"/>
    <s v="Dado que el hallazgo aún tiene actividades en ejecución no aplica el análisis de la efectividad"/>
  </r>
  <r>
    <n v="47"/>
    <x v="0"/>
    <x v="4"/>
    <s v="Subdirección Administrativa y Financiera"/>
    <m/>
    <x v="34"/>
    <n v="1"/>
    <x v="12"/>
    <s v="Al realizar la verificación de la Austeridad en el gasto se evidenció que hacía falta en su gran mayoría las evidencias que soportaban los análisis y justificaciones de los rubros objeto de seguimiento, se presentaban inconsistencias en la coherencia de cifras y redacción entre otros aspectos, asi como los soportes documentales que fueron devueltos al Proceso de Gestión Administrativa para su corrección. De igual forma, no se allegó a la OCI el análisis de la reducción del servicio de luz_x000a_Lo anterior incumple lo enunciado en el artículo 151 del decreto 403 de 2020, que establece El Deber de entrega de información para el ejercicio de las funciones de la unidad u oficina de control interno._x000a_De igual forma, tampoco se acató lo indicado en la ley 1712 de 2014 articulo 3 Principio de la calidad de la información."/>
    <m/>
    <s v="1. Ausencia de controles definidos para la revisión previa de la información para el informe._x000a_2. Error involuntario al momento de construir los cuadros de análisis de austeridad."/>
    <s v="2. Error involuntario al momento de construir los cuadros de análisis de austeridad."/>
    <s v="Acción correctiva"/>
    <s v="GA_AC14"/>
    <s v="Elaborar e implementar un instructivo para el reporte de Plan de Austeridad donde se referencie repositorio de informaicón soporte"/>
    <s v="Instructivo implementado"/>
    <n v="1"/>
    <d v="2026-05-01T00:00:00"/>
    <d v="2026-12-31T00:00:00"/>
    <n v="36"/>
    <x v="1"/>
    <m/>
    <n v="0"/>
    <s v="En proceso de elaboración "/>
    <s v="https://dnbcgovco-my.sharepoint.com/:f:/g/personal/planeacion_dnbc_gov_co/IgBLr1KmTScRQJCwcbaSj5xqAWmlIwMmCTekCAGNrDKO8Qs?e=3PLpwQ"/>
    <d v="2026-05-11T00:00:00"/>
    <s v="No se evidencia avance para el periodo"/>
    <n v="0"/>
    <x v="0"/>
    <d v="2026-05-28T00:00:00"/>
    <n v="0"/>
    <s v="No fue posible identificar evidencias para el presente período de análisis"/>
    <s v="SIN INICIAR"/>
    <s v="No aplica"/>
    <s v="No aplica"/>
    <s v="No aplica"/>
    <n v="0.5"/>
    <s v="Se adjunta borrador de la elaboración del instructivo de plan de austeridad"/>
    <s v="https://dnbcgovco-my.sharepoint.com/:f:/g/personal/planeacion_dnbc_gov_co/IgDxDuT9wXBCSrZWI8uUm5HDAei4w6P2oUZ2yRxvxJiTQK0?e=5BkKt9"/>
    <n v="46214"/>
    <s v="Se adjunta borrador de instructivo, en trámite de revisión para inclusión en SIGE"/>
    <n v="0.5"/>
    <s v="EN EJECUCIÓN"/>
    <d v="2026-08-11T00:00:00"/>
    <n v="0.5"/>
    <s v="se evidencia instructivo en borrador para la elaboracion del plan de austeridad."/>
    <x v="0"/>
    <s v="NO APLICA"/>
    <s v="NO APLICA"/>
    <x v="0"/>
    <s v="Dado que el hallazgo aún tiene actividades en ejecución no aplica el análisis de la efectividad"/>
  </r>
  <r>
    <n v="48"/>
    <x v="0"/>
    <x v="4"/>
    <s v="Subdirección Administrativa y Financiera"/>
    <m/>
    <x v="35"/>
    <n v="1"/>
    <x v="12"/>
    <s v="Para el presente seguimiento se evidenció que no existe un avance en las acciones planteadas, quedando el mismo resultado informado al corte 30 de marzo de 2021, vulnerando lo señalado en el MIPG, Dimensión 7 Control Interno Primera Linea de Defensa que trata de “La formulación de planes de mejoramiento, su aplicación y seguimiento para resolver los hallazgos presentados”"/>
    <m/>
    <s v="1. por qué: Desconocimiento de los roles y responsabilidades de la primera línea de defensa de acuerdo a lo estipulado en la resolución 246 de 2021._x000a_2, Ausencia de autocontrol, control y seguimiento a la ejecución del proceso."/>
    <s v="2. Ausencia de autocontrol, control y seguimiento a la ejecución del proceso."/>
    <s v="Acción correctiva"/>
    <s v="MC_AC9"/>
    <s v="Monitorear la formulación y ejecución de las acciones derivadas de los planes de mejora"/>
    <s v="Informes de monitoreos"/>
    <n v="4"/>
    <d v="2026-01-01T00:00:00"/>
    <d v="2026-12-31T00:00:00"/>
    <n v="54"/>
    <x v="6"/>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x v="0"/>
    <d v="2026-06-04T00:00:00"/>
    <n v="0.25"/>
    <s v="Se evidencia la realización del primer monitoreo a los planes de mejoramiento durante abril de 2026 y la aprobación de su reformulación en Comité de Control Interno. Desde la tercera línea de defensa se observa avance en la ejecución de la acción correctiva; no obstante, se recomienda mantener el monitoreo periódico para fortalecer el autocontrol y el cumplimiento de las acciones formuladas por los proces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s v="EN EJECUCIÓN"/>
    <d v="2026-08-10T00:00:00"/>
    <n v="0.25"/>
    <s v="Se evidenció la remisión del seguimiento preliminar de los Planes de Mejoramiento correspondiente al primer trimestre de 2026, junto con la matriz de acciones de mejora para su revisión y análisis."/>
    <x v="0"/>
    <s v="NO APLICA"/>
    <s v="NO APLICA"/>
    <x v="0"/>
    <s v="Dado que el hallazgo aún tiene actividades en ejecución no aplica el análisis de la efectividad"/>
  </r>
  <r>
    <n v="49"/>
    <x v="0"/>
    <x v="4"/>
    <s v="Subdirección Administrativa y Financiera"/>
    <m/>
    <x v="36"/>
    <n v="1"/>
    <x v="13"/>
    <s v="Plan de Mejoramiento_x000a_Se evidenció al corte 31 marzo de 2021, incumplimiento del Plan de Mejoramiento del Proceso; por cuanto, tienen dos (2) acciones sin iniciar y diecinueve (19) acciones vencidas. Es de anotar que seis (6) hallazgos, vienen desde la vigencia 2018, cinco (5) del 2019 y siete (7) del 2020 y una (1) del 2021, sin que se hayan tomado los correctivos del caso para dar cumplimiento al mismo, que se refieren en términos generales a la construcción del PAAC y los manuales de Contratación y Supervisión._x000a_Lo anterior desatiende lo establecido en el manual operativo MIPG, en el numeral 4.1 de la Dimensión 4ª. Dimensión: Evaluación de Resultados que señala “(…) A nivel institucional, es fundamental efectuar el seguimiento periódico a todos planes que se implementan en la entidad (…)” y en el numeral 4.2.1. Seguimiento y evaluación del desempeño institucional específica “Las dependencias de planeación suelen ser las responsables y competentes para liderar estos ejercicios. No obstante, los responsables de hacer el seguimiento y la evaluación de los resultados institucionales son los servidores públicos que tienen a su cargo cada plan, programa, proyecto o estrategia objeto de seguimiento y evaluación. Así mismo, son ellos quienes deben establecer oportunamente las acciones de corrección o prevención de riesgos, si aplica, y registrar o suministrar los datos en los diferentes sistemas de información de que dispone la organización"/>
    <m/>
    <s v="Porque: Falta de seguimiento, de control y evaluación por parte del gestor del proceso a las acciones a implementar descritas en el plan de mejoramiento."/>
    <s v="Falta de seguimiento, de control y evaluación por parte del gestor del proceso a las acciones a implementar descritas en el plan de mejoramiento."/>
    <s v="Acción correctiva"/>
    <s v="MC_AC9"/>
    <s v="Monitorear la formulación y ejecución de las acciones derivadas de los planes de mejora"/>
    <s v="Informes de monitoreos"/>
    <n v="4"/>
    <d v="2026-01-01T00:00:00"/>
    <d v="2026-12-31T00:00:00"/>
    <n v="54"/>
    <x v="6"/>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x v="0"/>
    <d v="2026-06-04T00:00:00"/>
    <n v="0.25"/>
    <s v="Se evidencia avance en la ejecución de la acción correctiva mediante la realización del primer monitoreo a los planes de mejoramiento y la aprobación de su reformulación. Desde la tercera línea de defensa se recomienda mantener el monitoreo periódico y fortalecer el control sobre las acciones formuladas para asegurar su cumplimiento dentro de los plazos establecid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s v="EN EJECUCIÓN"/>
    <d v="2026-08-10T00:00:00"/>
    <n v="0.25"/>
    <s v="Se evidenció la remisión del seguimiento preliminar de los Planes de Mejoramiento correspondiente al primer trimestre de 2026, junto con la matriz de acciones de mejora para su revisión y análisis."/>
    <x v="0"/>
    <s v="NO APLICA"/>
    <s v="NO APLICA"/>
    <x v="0"/>
    <s v="Dado que el hallazgo aún tiene actividades en ejecución no aplica el análisis de la efectividad"/>
  </r>
  <r>
    <n v="50"/>
    <x v="0"/>
    <x v="4"/>
    <s v="Dirección General"/>
    <m/>
    <x v="37"/>
    <n v="1"/>
    <x v="13"/>
    <s v="Inconsistencias en la Designación de la Supervisión._x000a_Se evidenciaron falencias en la Delegación de la supervisión de los contratos 211, 214, 165,110, 265, 290, 266 y orden de compra 56640 de 2020; por cuanto no poseen claridad en esta designación, incumpliendo el ARTÍCULO 83 de la ley 1474 de 2011, que indica “Supervisión e interventoría contractual, …La supervisión consistirá en el seguimiento técnico, administrativo, financiero, contable, y jurídico que, sobre el cumplimiento del objeto del contrato, es ejercida por la misma entidad estatal cuando no requieren conocimientos especializados. Para la supervisión, la Entidad estatal podrá contratar personal de apoyo, a través de los contratos de prestación de servicios que sean requeridos.”_x000a_Así como lo preceptuado en la Guía para el ejercicio de las funciones de supervisión e interventoría de los contratos suscritos por las Entidades Estatales numeral 1 Designación de supervisores que dice: “El ordenador del gasto de la Entidad Estatal es responsable de la vigilancia y control de la ejecución del gasto y del contrato, por lo cual es quien debe designar el supervisor de un contrato.”"/>
    <s v="INTEGRIDAD"/>
    <s v="Inaplicabilidad de controles establecidos en la Entidad mediante el Manual de Supervisión Contractual de la DNBC adoptado mediante Resolución 066 de 2016,"/>
    <s v="Inaplicabilidad de controles establecidos en la Entidad mediante el Manual de Supervisión Contractual de la DNBC adoptado mediante Resolución 066 de 2016,"/>
    <s v="Acción correctiva"/>
    <s v="DI_AC5"/>
    <s v="Adelantar las acciones disciplinarias a que haya lugar por el incumplimiento a los procedimientos y manuales establecidos por la entidad"/>
    <s v="Acciones adelantadas"/>
    <n v="1"/>
    <d v="2022-01-01T00:00:00"/>
    <d v="2022-12-31T00:00:00"/>
    <n v="54"/>
    <x v="4"/>
    <m/>
    <n v="1"/>
    <s v="Revisadas las carpetas existentes en el proceso de gestión de asuntos disciplinarios, se encontró que mediante Auto 003 de 8 de noviembre de 2023,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
    <s v="https://dnbcgovco-my.sharepoint.com/:f:/g/personal/planeacion_dnbc_gov_co/IgAuKkj054FjQpIhQTfpIU4uAaAYsPG2cwe3OH3tHQ-MiMQ?e=6NoMtK"/>
    <d v="2026-05-11T00:00:00"/>
    <s v="Se presenta un auto inhibitorio AUTO N 03-2023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x v="1"/>
    <d v="2026-05-15T00:00:00"/>
    <n v="1"/>
    <s v="Se presentó como soporte de las acciones adelantadas el Auto Inhibitorio N.° 03 de 8 de noviembre de 2023, mediante el cual se documenta la decisión adoptada frente al hallazgo. La evidencia aportada permite verificar la ejecución de la acción correctiva estableci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x v="1"/>
    <s v="NO"/>
    <s v="EFECTIVO"/>
    <x v="1"/>
    <s v="No se evidenció recurrencia de la situación que dio origen al hallazgo y se verificó el cumplimiento de la actividad formulada; en consecuencia, se procede con el cierre de la actividad."/>
  </r>
  <r>
    <n v="51"/>
    <x v="0"/>
    <x v="4"/>
    <s v="Subdirección Administrativa y Financiera"/>
    <m/>
    <x v="38"/>
    <n v="1"/>
    <x v="13"/>
    <s v="Suscripción del contrato por persona no Autorizada Subasta Inversa_x000a_En la cláusula 25 de los contratos 266 y 290 de 2020, se establece que, para el perfeccionamiento y ejecución del contrato, se requiere la firma de las partes; no obstante, al revisar digitalmente la firma de las partes en la plataforma SECOP II estos fueron aceptados por las Contratistas Carolina Escárraga y Sandra Carolina Pulido; quienes no están facultadas para hacerlo, con base en lo señalado en el artículo 12 de la Ley 80 de 1993, que establece “De la Delegación para Contratar. Los jefes y los representantes legales de las entidades estatales podrán delegar total o parcialmente la competencia para celebrar contratos y desconcentrar la realización de licitaciones o concursos en los servidores públicos que desempeñen cargos del nivel directivo o ejecutivo o en sus equivalentes. La expresión &quot;Concurso&quot; fue derogada por el art. 32 de la Ley 1150 de 2007.”"/>
    <m/>
    <s v="Error en la plataforma SECOP II"/>
    <s v="Error en la plataforma SECOP II"/>
    <s v="Acción correctiva"/>
    <s v="GC_AC7"/>
    <s v="Aclaración de responsabilidades a través de resolución de ordenación de gasto"/>
    <s v="Resolucion realizada"/>
    <n v="4"/>
    <d v="2026-01-01T00:00:00"/>
    <d v="2026-03-31T00:00:00"/>
    <n v="13.5"/>
    <x v="2"/>
    <s v="Reporte acto administrativo delegación del gasto del 2025"/>
    <n v="0.25"/>
    <s v="La actividad tuvo cumplimiento. Se realizó la aclaración de responsabilidades mediante la expedición de la Resolución de Ordenación del Gasto correspondiente a la vigencia 2025, la cual define de manera expresa las responsabilidades asociadas al proceso de ordenación del gasto. Dicha resolución se encuentra disponible como evidencia y permite verificar el cumplimiento de los lineamientos institucionales y la adecuada delimitación de funciones._x000a_"/>
    <s v="https://dnbcgovco-my.sharepoint.com/personal/planeacion_dnbc_gov_co/_layouts/15/onedrive.aspx?id=%2Fpersonal%2Fplaneacion%5Fdnbc%5Fgov%5Fco%2FDocuments%2FDocumentos%20SIGE%2F6%2E%20Planes%2FPLAN%20DE%20MEJORA%2F2026%2F01%2E%20Seguimiento%20Primer%20Trimestre%2F15%2E%20Gesti%C3%B3n%20Contractual%2FGC%5FAC7&amp;viewid=efb70791%2Db8ab%2D49e7%2Db552%2Dd3d4cbe976b9&amp;ct=1777387045307&amp;or=OWA%2DNT%2DMail"/>
    <d v="2026-05-11T00:00:00"/>
    <s v="Se incluye resolución de ordenación del gasto"/>
    <n v="1"/>
    <x v="1"/>
    <d v="2026-05-15T00:00:00"/>
    <n v="0.25"/>
    <s v="se evidencia resolucion N° 179 en la cual se hace la delegacion de la ordenacion del gast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25"/>
    <s v="La actividad tuvo cumplimiento. Se realizó la aclaración de responsabilidades mediante la expedición de la Resolución de Ordenación del Gasto correspondiente a la vigencia 2025, la cual define de manera expresa las responsabilidades asociadas al proceso de ordenación del gasto. Dicha resolución se encuentra disponible como evidencia y permite verificar el cumplimiento de los lineamientos institucionales y la adecuada delimitación de funcion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Actividad con cumplimiento reportado en el primer trimestre 2026"/>
    <n v="1"/>
    <s v="CUMPLIDO"/>
    <d v="2026-07-27T00:00:00"/>
    <n v="1"/>
    <s v="Se evidencio que la actividad reportada se encuentra cumplida en el primer trimestre"/>
    <x v="1"/>
    <s v="NO"/>
    <s v="EFECTIVO"/>
    <x v="1"/>
    <s v="Se evidenció el cumplimiento de la actividad mediante la expedición de la Resolución de Ordenación del Gasto para la vigencia 2025, en la cual se definieron las responsabilidades correspondientes; en consecuencia, se da por cerrada la acción."/>
  </r>
  <r>
    <n v="52"/>
    <x v="0"/>
    <x v="4"/>
    <s v="Dirección General"/>
    <m/>
    <x v="39"/>
    <n v="1"/>
    <x v="14"/>
    <s v="La Entidad no cuenta a la fecha, con una sección particular identificada con el nombre de &quot;Transparencia y acceso a la información pública” en la página principal de su sitio web oficial, ya que para acceder a ella debemos entrar al menú Atención al ciudadano e igualmente a la fecha no cuenta con el footer o pie de página GOV.CO, ni con los nuevos menús Atención y Servicios a la Ciudadanía y Participa, de que trata el Anexo 2 de la Resolución 1519 de 2020, los cuales tenían plazo para su implementación hasta el 31 de Marzo de 2021, con ello incumpliéndose lo establecido en el Articulo 2.1.1.2.14. del Decreto 1081 2015"/>
    <s v="FORTALECIMIENTO ORGANIZACIONAL Y SIMPLIFICACIÓN DE PROCESOS"/>
    <s v="La Entidad no cuenta con el personal idóneo y con experticia técnica que contribuya en la implementación de la Ley de transparencia y acceso de la información de acuerdo a lo estipulado por MINTIC. Desconocimiento de los lineamientos emitidos por MINTIC sobre los requisitos en materia de acceso a la información publica, accesibilidad web, seguridad digital y datos abiertos"/>
    <s v="Desconocimiento de los lineamientos emitidos por MINTIC sobre los requisitos en materia de acceso a la información publica, accesibilidad web, seguridad digital y datos abiertos"/>
    <s v="Acción correctiva"/>
    <s v="MC_AC5"/>
    <s v="Realizar monitoreo constante a toda la normatividad relacionada con los estandares y directrices para la publicar la informacion señalada en la Ley 1712 de 2014"/>
    <s v="Numero de monitoreos realizados"/>
    <n v="4"/>
    <d v="2026-01-01T00:00:00"/>
    <d v="2026-12-31T00:00:00"/>
    <n v="54"/>
    <x v="6"/>
    <s v="Acción Cumplida Pendiente evaluación tercera Linea"/>
    <n v="0"/>
    <s v="Se encuentra en elaboración el informe del primer trimestre"/>
    <n v="0"/>
    <d v="2026-05-11T00:00:00"/>
    <s v="Sin evidencia de inicio de la actividad"/>
    <n v="0"/>
    <x v="0"/>
    <d v="2026-06-04T00:00:00"/>
    <n v="0"/>
    <s v="No fue posible identificar evidencias para el presente período de análisis"/>
    <s v="SIN INICIAR"/>
    <s v="No aplica"/>
    <s v="No aplica"/>
    <s v="No aplica"/>
    <n v="0.25"/>
    <s v="Se realizó el primer informe correspondiente al primer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informe ITA prime trimestre"/>
    <n v="0.25"/>
    <s v="EN EJECUCIÓN"/>
    <d v="2026-08-10T00:00:00"/>
    <n v="0.25"/>
    <s v="Se evidenció la presentación de un informe de seguimiento al cumplimiento del ITA, correspondiente al segundo cuatrimestre de la vigencia 2026, elaborado en mayo de 2026 y con corte de la información al mes de abril de 2026. evidenciando uno de los cuateo monitoreos establecdidos."/>
    <x v="0"/>
    <s v="NO APLICA"/>
    <s v="NO APLICA"/>
    <x v="0"/>
    <s v="Dado que el hallazgo aún tiene actividades en ejecución no aplica el análisis de la efectividad"/>
  </r>
  <r>
    <n v="53"/>
    <x v="0"/>
    <x v="4"/>
    <s v="Dirección General"/>
    <m/>
    <x v="39"/>
    <n v="0"/>
    <x v="14"/>
    <s v="La Entidad no cuenta a la fecha, con una sección particular identificada con el nombre de &quot;Transparencia y acceso a la información pública” en la página principal de su sitio web oficial, ya que para acceder a ella debemos entrar al menú Atención al ciudadano e igualmente a la fecha no cuenta con el footer o pie de página GOV.CO, ni con los nuevos menús Atención y Servicios a la Ciudadanía y Participa, de que trata el Anexo 2 de la Resolución 1519 de 2020, los cuales tenían plazo para su implementación hasta el 31 de Marzo de 2021, con ello incumpliéndose lo establecido en el Articulo 2.1.1.2.14. del Decreto 1081 2015"/>
    <m/>
    <s v="La Entidad no cuenta con el personal idóneo y con experticia técnica que contribuya en la implementación de la Ley de transparencia y acceso de la información de acuerdo a lo estipulado por MINTIC. Desconocimiento de los lineamientos emitidos por MINTIC sobre los requisitos en materia de acceso a la información publica, accesibilidad web, seguridad digital y datos abiertos"/>
    <s v="Desconocimiento de los lineamientos emitidos por MINTIC sobre los requisitos en materia de acceso a la información publica, accesibilidad web, seguridad digital y datos abiertos"/>
    <s v="Acción correctiva"/>
    <s v="GCo_AC1"/>
    <s v="Realizar los ajustes en la pagina principal del sitio web de la Entidad, implementado una sección particular identificada con el nombre: &quot;Transparencia y acceso a la información pública”, como también incluir el footer o pie de página GOV.CO y el nuevo menú de Atención y Servicios a la Ciudadanía y Participa, teniendo en cuenta lo establecido en el Anexo 2 de la Resolución 1519 de 2020."/>
    <s v="No. De actualizaciones realizadas/No de requerimientos estipulados en el Anexo 2 de la Resolución 1519 de 2020 MINTIC"/>
    <n v="1"/>
    <d v="2021-11-10T00:00:00"/>
    <d v="2021-12-31T00:00:00"/>
    <n v="7.6499999999999995"/>
    <x v="12"/>
    <m/>
    <n v="1"/>
    <s v="Se informa que ya se realizaron los ajustes correspondientes en la página principal del sitio web de la Entidad, conforme a lo establecido en el Anexo 2 de la Resolución 1519 de 2020._x000a__x000a_En este sentido, se implementó la sección “Transparencia y acceso a la información pública”, así como la inclusión del footer (pie de página) GOV.CO y el nuevo menú de Atención y Servicios a la Ciudadanía y Participa._x000a__x000a_"/>
    <s v="https://dnbc.gov.co/transparencia-y-acceso-a-la-informacion-publica/"/>
    <d v="2026-05-11T00:00:00"/>
    <s v="Se adjunta pabtallazo de pagina web donde se evidencia la creación del portal de transparencia"/>
    <n v="1"/>
    <x v="1"/>
    <d v="2026-05-15T00:00:00"/>
    <n v="1"/>
    <s v="se evidencia pantallazo de la creacion del portal trasnparencia con fecha 01/10/2024 La evidencia aportada permite verificar la ejecución de la acción correctiva estableci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informa que ya se realizaron los ajustes correspondientes en la página principal del sitio web de la Entidad, conforme a lo establecido en el Anexo 2 de la Resolución 1519 de 2020._x000a__x000a_En este sentido, se implementó la sección “Transparencia y acceso a la información pública”, así como la inclusión del footer (pie de página) GOV.CO y el nuevo menú de Atención y Servicios a la Ciudadanía y Participa._x000a__x000a_"/>
    <s v="https://dnbc.gov.co/transparencia-y-acceso-a-la-informacion-publica/"/>
    <n v="46213"/>
    <s v="Se adjunta pabtallazo de pagina web donde se evidencia la creación del portal de transparencia"/>
    <n v="1"/>
    <s v="CUMPLIDO"/>
    <d v="2026-08-11T00:00:00"/>
    <n v="1"/>
    <s v="Se evidencia pantallazo de pagina web donde se observa la creación del portal de transparencia de la DNBC"/>
    <x v="1"/>
    <s v="NO APLICA"/>
    <s v="NO APLICA"/>
    <x v="0"/>
    <s v="Dado que el hallazgo aún tiene actividades en ejecución no aplica el análisis de la efectividad"/>
  </r>
  <r>
    <n v="54"/>
    <x v="0"/>
    <x v="4"/>
    <s v="Dirección General"/>
    <m/>
    <x v="39"/>
    <n v="0"/>
    <x v="14"/>
    <s v="La Entidad no cuenta a la fecha, con una sección particular identificada con el nombre de &quot;Transparencia y acceso a la información pública” en la página principal de su sitio web oficial, ya que para acceder a ella debemos entrar al menú Atención al ciudadano e igualmente a la fecha no cuenta con el footer o pie de página GOV.CO, ni con los nuevos menús Atención y Servicios a la Ciudadanía y Participa, de que trata el Anexo 2 de la Resolución 1519 de 2020, los cuales tenían plazo para su implementación hasta el 31 de Marzo de 2021, con ello incumpliéndose lo establecido en el Articulo 2.1.1.2.14. del Decreto 1081 2015"/>
    <m/>
    <s v="La Entidad no cuenta con el personal idóneo y con experticia técnica que contribuya en la implementación de la Ley de transparencia y acceso de la información de acuerdo a lo estipulado por MINTIC. Desconocimiento de los lineamientos emitidos por MINTIC sobre los requisitos en materia de acceso a la información publica, accesibilidad web, seguridad digital y datos abiertos"/>
    <s v="Desconocimiento de los lineamientos emitidos por MINTIC sobre los requisitos en materia de acceso a la información publica, accesibilidad web, seguridad digital y datos abiertos"/>
    <s v="Acción correctiva"/>
    <s v="GCo_AC2"/>
    <s v="Socializar el procedimiento de publicación, actualización o eliminación de contenido en el portal web de la Entidad a los enlaces de cada uno de los procesos de la Entidad."/>
    <s v="Socializaciones realizadas"/>
    <n v="1"/>
    <d v="2026-01-01T00:00:00"/>
    <d v="2026-04-30T00:00:00"/>
    <n v="17.849999999999998"/>
    <x v="12"/>
    <m/>
    <n v="1"/>
    <s v="Se informa que la socialización esta planmteada para el día martes 28 de abril "/>
    <n v="0"/>
    <d v="2026-05-11T00:00:00"/>
    <s v="Se evidencia socialización el día 28 de abril"/>
    <n v="1"/>
    <x v="1"/>
    <d v="2026-05-28T00:00:00"/>
    <n v="1"/>
    <s v="Se evidencia listado de asistencia de socialización el 28/04/2026, de procedimiento de publicacion, actulizacion y eliminacion de contenido del portal web de la entidad, lo permite verificar la ejecución de la acción correctiva establecida."/>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ó la socialización  el día martes 28 de abril "/>
    <s v="https://dnbcgovco-my.sharepoint.com/personal/planeacion_dnbc_gov_co/_layouts/15/onedrive.aspx?ct=1783095595106&amp;or=OWA%2DNTB%2DMail&amp;ga=1&amp;id=%2Fpersonal%2Fplaneacion%5Fdnbc%5Fgov%5Fco%2FDocuments%2FDocumentos%20SIGE%2F6%2E%20Planes%2FPLAN%20DE%20MEJORA%2F2026%2F02%2E%20Seguimiento%20Segundo%20Trimestre%2F02%2E%20Gesti%C3%B3n%20de%20Comunicaciones"/>
    <n v="46213"/>
    <s v="Se evidencia socialización el día 28 de abril"/>
    <n v="1"/>
    <s v="CUMPLIDO"/>
    <d v="2026-08-11T00:00:00"/>
    <n v="1"/>
    <s v="Se evidencia listado de asistencia de socialización el 28/04/2026, de procedimiento de publicacion, actulizacion y eliminacion de contenido del portal web de la entidad, lo permite verificar la ejecución de la acción correctiva establecida."/>
    <x v="1"/>
    <s v="NO APLICA"/>
    <s v="NO APLICA"/>
    <x v="0"/>
    <s v="Dado que el hallazgo aún tiene actividades en ejecución no aplica el análisis de la efectividad"/>
  </r>
  <r>
    <n v="55"/>
    <x v="0"/>
    <x v="4"/>
    <s v="Dirección General"/>
    <m/>
    <x v="40"/>
    <n v="1"/>
    <x v="14"/>
    <s v="Respecto de la información que trata el Artículo 2.1.1.2.1.4 del Decreto 1081 del 2015, en el link https://dnbc.gov.co/procedimientos-direccion-nacional-de-bomberos, no se encuentran publicados los procesos y procedimientos de la Entidad, que se siguen para tomar decisiones en las diferentes áreas; al igual que en el link: https://dnbc.gov.co/direccion-nacional/informacion-institucional/directorio-de-funcionarios, no se encuentra publicado el directorio de funcionarios que incluya el cargo, direcciones de correo electrónico y teléfono del despacho de los empleados y funcionarios y las escalas salariales, con ello inobservándose lo estipulado en el precepto indicado."/>
    <s v="FORTALECIMIENTO ORGANIZACIONAL Y SIMPLIFICACIÓN DE PROCESOS"/>
    <s v="La Entidad no cuenta con el personal idóneo y con experticia técnica que contribuya en la implementación de la Ley de transparencia y acceso de la información de acuerdo a lo estipulado por MINTIC. Desconocimiento de los lineamientos emitidos por MINTIC sobre los requisitos en materia de acceso a la información publica, accesibilidad web, seguridad digital y datos abiertos"/>
    <s v="Desconocimiento de los lineamientos emitidos por MINTIC sobre los requisitos en materia de acceso a la información publica, accesibilidad web, seguridad digital y datos abiertos"/>
    <s v="Acción correctiva"/>
    <s v="MC_AC5"/>
    <s v="Realizar monitoreo constante a toda la normatividad relacionada con los estandares y directrices para la publicar la informacion señalada en la Ley 1712 de 2014"/>
    <s v="Numero de monitoreos realizados"/>
    <n v="4"/>
    <d v="2026-01-01T00:00:00"/>
    <d v="2026-12-31T00:00:00"/>
    <n v="54"/>
    <x v="6"/>
    <s v="Acción Cumplida Pendiente evaluación tercera Linea"/>
    <n v="0"/>
    <s v="Se encuentra en elaboración el informe del primer trimestre"/>
    <n v="0"/>
    <d v="2026-05-11T00:00:00"/>
    <s v="Sin evidencia de inicio de la actividad"/>
    <n v="0"/>
    <x v="0"/>
    <d v="2026-06-04T00:00:00"/>
    <n v="0"/>
    <s v="No fue posible identificar evidencias para el presente período de análisis"/>
    <s v="SIN INICIAR"/>
    <s v="No aplica"/>
    <s v="No aplica"/>
    <s v="No aplica"/>
    <n v="0.25"/>
    <s v="Se realizó el primer informe correspondiente al primer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informe ITA prime trimestre"/>
    <n v="0.25"/>
    <s v="EN EJECUCIÓN"/>
    <d v="2026-08-10T00:00:00"/>
    <n v="0.25"/>
    <s v="Se evidenció la presentación de un informe de seguimiento al cumplimiento del ITA, correspondiente al segundo cuatrimestre de la vigencia 2026, elaborado en mayo de 2026 y con corte de la información al mes de abril de 2026. evidenciando uno de los cuateo monitoreos establecdidos."/>
    <x v="0"/>
    <s v="NO APLICA"/>
    <s v="NO APLICA"/>
    <x v="0"/>
    <s v="Dado que el hallazgo aún tiene actividades en ejecución no aplica el análisis de la efectividad"/>
  </r>
  <r>
    <n v="56"/>
    <x v="0"/>
    <x v="4"/>
    <s v="Dirección General"/>
    <m/>
    <x v="40"/>
    <n v="0"/>
    <x v="14"/>
    <s v="Respecto de la información que trata el Artículo 2.1.1.2.1.4 del Decreto 1081 del 2015, en el link https://dnbc.gov.co/procedimientos-direccion-nacional-de-bomberos, no se encuentran publicados los procesos y procedimientos de la Entidad, que se siguen para tomar decisiones en las diferentes áreas; al igual que en el link: https://dnbc.gov.co/direccion-nacional/informacion-institucional/directorio-de-funcionarios, no se encuentra publicado el directorio de funcionarios que incluya el cargo, direcciones de correo electrónico y teléfono del despacho de los empleados y funcionarios y las escalas salariales, con ello inobservándose lo estipulado en el precepto indicado."/>
    <m/>
    <s v="La Entidad no cuenta con el personal idóneo y con experticia técnica que contribuya en la implementación de la Ley de transparencia y acceso de la información de acuerdo a lo estipulado por MINTIC. A pesar de que los procesos entregaron la información al funcionario responsable de administrar el sitio web, no se ha dado cumplimiento a los lineamientos establecidos en la Resolución 1519 de 2020 MINTIC"/>
    <s v="A pesar de que los procesos entregaron la información al funcionario responsable de administrar el sitio web, no se ha dado cumplimiento a los lineamientos establecidos en la Resolución 1519 de 2020 MINTIC"/>
    <s v="Acción correctiva"/>
    <s v="GCo_AC3"/>
    <s v="Incluir el link de procesos y procedimeintos en el menu de Transparencia y Acceso a la informacion publica del sitio web de la Entidad."/>
    <s v="Link creado"/>
    <n v="1"/>
    <d v="2021-11-10T00:00:00"/>
    <d v="2021-12-31T00:00:00"/>
    <n v="7.6499999999999995"/>
    <x v="12"/>
    <m/>
    <n v="1"/>
    <s v="Se informa que ya se encuentra el link de procesos y procedimientos en el menu de transparencia y acceso a la información."/>
    <s v="https://dnbc.gov.co/transparencia-y-acceso-a-la-informacion-publica/ - https://dnbcgovco-my.sharepoint.com/personal/planeacion_dnbc_gov_co/_layouts/15/onedrive.aspx?id=%2Fpersonal%2Fplaneacion%5Fdnbc%5Fgov%5Fco%2FDocuments%2FDocumentos%20SIGE%2F2%2E%20Procesos&amp;ga=1 "/>
    <d v="2026-05-11T00:00:00"/>
    <s v="Se evidencia pantallazo de transparencia dodne en el numeral 1.9 se da link a documentos del sistema de gestión de la entidad"/>
    <n v="1"/>
    <x v="1"/>
    <d v="2026-05-15T00:00:00"/>
    <n v="1"/>
    <s v="Se evidencia pantallazo de transparencia donde en el numeral 1.9 se da link a documentos del sistema de gestión de la entidad"/>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informa que ya se encuentra el link de procesos y procedimientos en el menu de transparencia y acceso a la información."/>
    <s v="https://dnbc.gov.co/transparencia-y-acceso-a-la-informacion-publica/ - https://dnbcgovco-my.sharepoint.com/personal/planeacion_dnbc_gov_co/_layouts/15/onedrive.aspx?id=%2Fpersonal%2Fplaneacion%5Fdnbc%5Fgov%5Fco%2FDocuments%2FDocumentos%20SIGE%2F2%2E%20Procesos&amp;ga=1 "/>
    <n v="46213"/>
    <s v="Se evidencia pantallazo de transparencia dodne en el numeral 1.9 se da link a documentos del sistema de gestión de la entidad"/>
    <n v="1"/>
    <s v="CUMPLIDO"/>
    <d v="2026-08-11T00:00:00"/>
    <n v="1"/>
    <s v="Se evidencia pantallazo de transparencia donde en el numeral 1.9 se da link a documentos del sistema de gestión de la entidad"/>
    <x v="1"/>
    <s v="NO APLICA"/>
    <s v="NO APLICA"/>
    <x v="0"/>
    <s v="Dado que el hallazgo aún tiene actividades en ejecución no aplica el análisis de la efectividad"/>
  </r>
  <r>
    <n v="57"/>
    <x v="0"/>
    <x v="4"/>
    <s v="Dirección General"/>
    <m/>
    <x v="41"/>
    <n v="1"/>
    <x v="14"/>
    <s v="No se encuentra ajustado el espacio normativa a lo estipulado en el Anexo 2 de la Resolución 1519 de 2020, no obstante el plazo hasta el 31 de marzo de 2021; toda vez, que debe haber un primer grupo de la normativa de la entidad o autoridad, luego con un numeral 2.1.1 Leyes de acuerdo con las que apliquen a la DNBC; 2.1.2 Decreto Único Reglamentario; 2.1.3 Normativa aplicable: decretos, resoluciones, circulares, directivas presidenciales, actos administrativos, autos o fallos judiciales 2.1.4 Vínculo al Diario o Gaceta Oficial y 2.1.5 Políticas, lineamientos y manuales 2.1.6 Agenda Regulatoria. 2.2 Búsqueda de normas, 2.2.1 Sistema Único de Información Normativa-SUIN; 2.2.2Sistema de búsqueda de normas; 2.3 Proyecto de normas para comentario, con ello inobservándose lo establecido para este espacio De acuerdo a lo estipulado en el Anexo 2 de la Resolución 1519, a la fecha se debía tener en el No.4 de la página web la Sección Planeación, Presupuesto e Informes, dentro del menú Transparencia y acceso a la información pública con asuntos presupuestales y de planeación, control interno, auditoria e informes de la Entidad, para lo cual se tenía plazo hasta el 31 de marzo de 2021"/>
    <m/>
    <s v="La Entidad no cuenta con el personal idóneo y con experticia técnica que contribuya en la implementación de la Ley de transparencia y acceso de la información de acuerdo a lo estipulado por MINTIC. Desconocimiento de los lineamientos emitidos por MINTIC sobre los requisitos en materia de acceso a la información publica, accesibilidad web, seguridad digital y datos abiertos"/>
    <s v="Desconocimiento de los lineamientos emitidos por MINTIC sobre los requisitos en materia de acceso a la información publica, accesibilidad web, seguridad digital y datos abiertos"/>
    <s v="Acción correctiva"/>
    <s v="MC_AC5"/>
    <s v="Realizar monitoreo constante a toda la normatividad relacionada con los estandares y directrices para la publicar la informacion señalada en la Ley 1712 de 2014"/>
    <s v="Numero de monitoreos realizados"/>
    <n v="4"/>
    <d v="2026-01-01T00:00:00"/>
    <d v="2026-12-31T00:00:00"/>
    <n v="54"/>
    <x v="6"/>
    <m/>
    <n v="0"/>
    <s v="Se encuentra en elaboración el informe del primer trimestre"/>
    <n v="0"/>
    <d v="2026-05-11T00:00:00"/>
    <s v="Sin evidencia de inicio de la actividad"/>
    <n v="0"/>
    <x v="0"/>
    <d v="2026-06-04T00:00:00"/>
    <n v="0"/>
    <s v="No fue posible identificar evidencias para el presente período de análisis"/>
    <s v="SIN INICIAR"/>
    <s v="No aplica"/>
    <s v="No aplica"/>
    <s v="No aplica"/>
    <n v="0.25"/>
    <s v="Se realizó el primer informe correspondiente al primer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informe ITA prime trimestre"/>
    <n v="0.25"/>
    <s v="EN EJECUCIÓN"/>
    <d v="2026-08-10T00:00:00"/>
    <n v="0.25"/>
    <s v="Se evidenció la presentación de un informe de seguimiento al cumplimiento del ITA, correspondiente al segundo cuatrimestre de la vigencia 2026, elaborado en mayo de 2026 y con corte de la información al mes de abril de 2026. evidenciando uno de los cuateo monitoreos establecdidos."/>
    <x v="0"/>
    <s v="NO APLICA"/>
    <s v="NO APLICA"/>
    <x v="0"/>
    <s v="Dado que el hallazgo aún tiene actividades en ejecución no aplica el análisis de la efectividad"/>
  </r>
  <r>
    <n v="58"/>
    <x v="0"/>
    <x v="4"/>
    <s v="Subdirección Administrativa y Financiera"/>
    <m/>
    <x v="42"/>
    <n v="1"/>
    <x v="15"/>
    <s v="Se evidenció que la entidad durante la vigencia 2021 no ha suscrito contrato para realizar el mantenimiento de los vehículos y en la actualidad el vehículo Volkswagen Amarok de placas ZXW 532 se encuentra varado,_x000a_adicionalmente no se cuenta con los soportes de la ejecución del mantenimiento preventivo y correctivo de las instalaciones, incumpliendo lo establecido en el Decreto 1072 de 2015, artículo 2.2.4.6.24 Medidas de prevención y control, parágrafo 2"/>
    <m/>
    <s v="1. Aunque la entidad publicó el contrato en el secop, se declaró desierto dos veces, por lo anterior no se han realizado los mantenimiento correctivo y preventivo de los vehículos de la DNBC._x000a_2. No se cuenta con el plan del mantenimiento preventivo y correctivo de las instalaciones y de los vehículos."/>
    <s v="*No se cuenta con el plan del mantenimiento preventivo y correctivo de las instalaciones y de los vehículos."/>
    <s v="Acción correctiva"/>
    <s v="GA_AC03"/>
    <s v="Elaborar y Ejecutar plan o programa de mantenimiento exigidos por la norma."/>
    <s v="Plan o programa de mantenimiento ejecutado"/>
    <n v="1"/>
    <d v="2026-05-01T00:00:00"/>
    <d v="2026-12-31T00:00:00"/>
    <n v="36"/>
    <x v="1"/>
    <m/>
    <n v="0"/>
    <s v="En proceso de elaboración "/>
    <s v="https://dnbcgovco-my.sharepoint.com/:f:/g/personal/planeacion_dnbc_gov_co/IgCHix03hdsORJdFzXwbKzzkAYCwKvT-WMSbymO7s_ZNdBo?e=tzOHt9"/>
    <d v="2026-05-11T00:00:00"/>
    <s v="No se evidencia avance para el periodo"/>
    <n v="0"/>
    <x v="0"/>
    <d v="2026-05-28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s v="EN EJECUCIÓN"/>
    <d v="2026-08-11T00:00:00"/>
    <n v="0.5"/>
    <s v="se evidencia borrador de planilla en excell de programas de mantenimiento preventivo y correctivo de bienes"/>
    <x v="0"/>
    <s v="NO APLICA"/>
    <s v="NO APLICA"/>
    <x v="0"/>
    <s v="Dado que el hallazgo aún tiene actividades en ejecución no aplica el análisis de la efectividad"/>
  </r>
  <r>
    <n v="59"/>
    <x v="0"/>
    <x v="4"/>
    <s v="Dirección General"/>
    <m/>
    <x v="43"/>
    <n v="0"/>
    <x v="16"/>
    <s v="Se evidenció legalización extempóranea de comisiones, incumpliendo lo señalado en la resolución 060 de 2021, artículo 4 literal (g), por cuanto las resoluciones 464 y 334 de 2021 fueron legalizadas de manera inoportuna (Matriz 4) y las 334,337,398,399,400,401 y 402 no han sido legalizadas; conforme a lo establecido en el Control de Comisiones y Viaticos. (Matriz 5)"/>
    <s v="INTEGRIDAD"/>
    <s v="1. No se adelantan las acciones a que haya lugar para que los contratistas y funcionarios cumplan con la legalización oportuno de las comisiones y viáticos_x000a_2. Desconocimiento por parte de los funcionarios y contratistas de los lineamientos establecidos para la solicitud, legalización y tramites de comisiones y tiquetes_x000a_3. Los funcionarios y contratistas hacen caso omiso al correo de legalización de comisión_x000a_4.No se da cumplimiento a la resolución 60 de 2021 y se continua otorgando viáticos sin legalizar los anteriores."/>
    <s v="No se da cumplimiento a la resolución 60 de 2021. pese a los controles establecidos en el area los funcionarios y contratistas siguen incumpliendo"/>
    <s v="Acción correctiva"/>
    <s v="DI_AC6"/>
    <s v="Adelantar las acciones a que haya lugar por la falta de seguimiento por parte de los supervisores"/>
    <s v="Acciones Legales adelantadas"/>
    <n v="1"/>
    <d v="2021-12-27T00:00:00"/>
    <d v="2022-12-31T00:00:00"/>
    <n v="54.599999999999994"/>
    <x v="4"/>
    <m/>
    <n v="1"/>
    <s v="Revisadas las carpetas existentes en el proceso de gestión de asuntos disciplinarios, se encontró que mediante Auto 004 de 11 de abril de 2024,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
    <s v="https://dnbcgovco-my.sharepoint.com/:f:/g/personal/planeacion_dnbc_gov_co/IgCCgeeFFC4RQ7L8G2MRLl2-AYOt5KUGOd2zUNV86-0Ipso?e=HRj7FT"/>
    <d v="2026-05-11T00:00:00"/>
    <s v="Se presenta un auto inhibitorio AUTO N 04-2024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x v="1"/>
    <d v="2026-05-15T00:00:00"/>
    <n v="1"/>
    <s v="Se presenta como evidencia el Auto N.° 04 del 11 de abril de 2024, mediante el cual se profiere decisión inhibitoria respecto de los hechos objeto del proceso auditor, al concluir que no existían méritos para iniciar actuación disciplinaria. La evidencia aportada permite verificar el cumplimiento de la acción correctiva estableci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x v="1"/>
    <s v="NO APLICA"/>
    <s v="NO APLICA"/>
    <x v="0"/>
    <s v="Dado que el hallazgo aún tiene actividades en ejecución no aplica el análisis de la efectividad"/>
  </r>
  <r>
    <n v="60"/>
    <x v="0"/>
    <x v="4"/>
    <s v="Subdirección Administrativa y Financiera"/>
    <m/>
    <x v="44"/>
    <n v="1"/>
    <x v="16"/>
    <s v="Al verificar la documentación en el Sistema de Gestión, se constató que el Proceso de Gestión Administrativa, no está dando aplicabilidad a los procedimientos PC-GA-03 Mantenimiento Preventivo y/o correctivo de los Vehículos y PC-GA-04 Suministro de Combustible, adoptados por la DNBC el 23 de agosto de 2016._x000a_De igual forma, ocurre con la inaplicabilidad de resolución del 448 de 2015, que establece el manual para el manejo de Vehículos de la DNBC, que tiene inmerso las revisiones generales de mantenimiento, el uso de los vehículos, prohibiciones de los conductores y procedimiento para el trámite de comparendos etc."/>
    <m/>
    <s v="1. Por que, no existe un procedimiento en el cual este establecido los usos y manejo de los vehículos de la DNBC ._x000a_2. La planilla de pre inspección y desplazamiento para los vehículos de desplazamiento de la DNBC no permite evidenciar la justificación de las necesidades del servicio_x000a_3. No se evidencian las justificaciones claras, concretas origen, destino, etc., del uso de los vehículos de la DNBC los fines de semana y festivos por necesidades del servicio._x000a_4. Por que no se realizo un adecuado control y verificación del diligenciamiento de las plantillas de uso de los vehículos."/>
    <s v="4. Por que no se realizo un adecuado control y verificación del diligenciamiento de las plantillas de uso de los vehículo"/>
    <s v="Acción correctiva"/>
    <s v="GA_AC03"/>
    <s v="Elaborar y Ejecutar plan o programa de mantenimiento exigidos por la norma."/>
    <s v="Plan o programa de mantenimiento ejecutado"/>
    <n v="1"/>
    <d v="2026-05-01T00:00:00"/>
    <d v="2026-12-31T00:00:00"/>
    <n v="36"/>
    <x v="1"/>
    <m/>
    <n v="0"/>
    <s v="En proceso de elaboración "/>
    <s v="https://dnbcgovco-my.sharepoint.com/:f:/g/personal/planeacion_dnbc_gov_co/IgCHix03hdsORJdFzXwbKzzkAYCwKvT-WMSbymO7s_ZNdBo?e=tzOHt9"/>
    <d v="2026-05-11T00:00:00"/>
    <s v="No se evidencia avance para el periodo"/>
    <n v="0"/>
    <x v="0"/>
    <d v="2026-05-28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s v="EN EJECUCIÓN"/>
    <d v="2026-08-11T00:00:00"/>
    <n v="0.5"/>
    <s v="se evidencia borrador de planilla en excell de programas de mantenimiento preventivo y correctivo de bienes"/>
    <x v="0"/>
    <s v="NO APLICA"/>
    <s v="NO APLICA"/>
    <x v="0"/>
    <s v="Dado que el hallazgo aún tiene actividades en ejecución no aplica el análisis de la efectividad"/>
  </r>
  <r>
    <n v="61"/>
    <x v="0"/>
    <x v="4"/>
    <s v="Subdirección Administrativa y Financiera"/>
    <m/>
    <x v="45"/>
    <n v="1"/>
    <x v="16"/>
    <s v="Se evidenció que fue utilizado el vehículo de Placas OKZ 951 los días sábados y festivos sin la debida jusitificación así:_x000a_25 de julio de 2021_x000a_22 de agosto de 2021_x000a_26 de septiembre de 202_x000a_Lo anterior incumple lo establecido en el articulo 13 del Decreto 371 de 2021, que indica “Los vehículos solo podrán ser utilizados de lunes a viernes, y su uso en fines de semana y festivos deberá ser justificado en necesidades del servicio o en razones de seguridad”."/>
    <m/>
    <s v="4. Por que no se realizo un adecuado control y verificación del diligenciamiento de las plantillas de uso de los vehículo"/>
    <s v="Hallazgos por parte de los Órganos de Control_x000a_Presuntas faltas disciplinarias"/>
    <s v="Acción correctiva"/>
    <s v="GA_AC15"/>
    <s v="Actualizar el formato de salida de vehículos estableciendo la justificación en el evento de utilizar el vehículos los fines de semana y festivos, asi como la autorización por parte del Señor Director y de los Subdierctores conforme sea el caso"/>
    <s v="Formato Actualizado de salida de vehículos."/>
    <n v="1"/>
    <d v="2021-12-27T00:00:00"/>
    <d v="2022-01-31T00:00:00"/>
    <n v="5.0999999999999996"/>
    <x v="1"/>
    <m/>
    <n v="1"/>
    <s v="_x000a_En el FO-AD-MV-02-01-V2 Planilla Desplazamiento se manejan dichas casillas "/>
    <s v="https://dnbcgovco-my.sharepoint.com/:f:/g/personal/planeacion_dnbc_gov_co/IgCHWn4Q5qmpT7VLQzyVpO1dAS0SJ_qUoCejqqsmXlPZeTs?e=yWA029"/>
    <d v="2026-05-11T00:00:00"/>
    <s v="EL formato de desplazamiento se encuentra actualizado desde 2023"/>
    <n v="1"/>
    <x v="1"/>
    <d v="2026-05-28T00:00:00"/>
    <n v="1"/>
    <s v="Se evidencia planilla de desplazamiento actualizada FO-AD-MV-02-01-V2, vigencia 2023"/>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n el FO-AD-MV-02-01-V2 Planilla Desplazamiento se manejan dichas casillas"/>
    <s v="https://dnbcgovco-my.sharepoint.com/:f:/g/personal/planeacion_dnbc_gov_co/IgDCDB96QnhkS6pH_dS2WfFEAVQbjulzU6CsC4YeQGZftLg?e=GWN2RR"/>
    <n v="46214"/>
    <s v="Actividad con cumplimiento reportado en el primer trimestre 2026"/>
    <n v="1"/>
    <s v="CUMPLIDO"/>
    <d v="2026-08-11T00:00:00"/>
    <n v="1"/>
    <s v="se evidencia formato FO-AD-MV-02-01-V2 planilla de desplazamiento con cada concepto de fecha 01/11/2023"/>
    <x v="2"/>
    <s v="NO APLICA"/>
    <s v="NO APLICA"/>
    <x v="0"/>
    <s v="Dado que el hallazgo aún tiene actividades en ejecución no aplica el análisis de la efectividad"/>
  </r>
  <r>
    <n v="62"/>
    <x v="0"/>
    <x v="4"/>
    <s v="Subdirección Administrativa y Financiera"/>
    <m/>
    <x v="45"/>
    <n v="0"/>
    <x v="16"/>
    <s v="Se evidenció que fue utilizado el vehículo de Placas OKZ 951 los días sábados y festivos sin la debida jusitificación así:_x000a_25 de julio de 2021_x000a_22 de agosto de 2021_x000a_26 de septiembre de 202_x000a_Lo anterior incumple lo establecido en el articulo 13 del Decreto 371 de 2021, que indica “Los vehículos solo podrán ser utilizados de lunes a viernes, y su uso en fines de semana y festivos deberá ser justificado en necesidades del servicio o en razones de seguridad”."/>
    <m/>
    <s v="1. Por que, no existe un procedimiento en el cual este establecido los usos y manejo de los vehículos de la DNBC ._x000a_2. La planilla de pre inspección y desplazamiento para los vehículos de desplazamiento de la DNBC no permite evidenciar la justificación de las necesidades del servicio_x000a_3. No se evidencian las justificaciones claras, concretas origen, destino, etc., del uso de los vehículos de la DNBC los fines de semana y festivos por necesidades del servicio._x000a_4. Por que no se realizo un adecuado control y verificación del diligenciamiento de las plantillas de uso de los vehículos."/>
    <s v="4. Por que no se realizo un adecuado control y verificación del diligenciamiento de las plantillas de uso de los vehículo"/>
    <s v="Acción correctiva"/>
    <s v="GA_AC16"/>
    <s v="Realizar la socializacion trimestral de la documentacion actualizada y/o liniamientos de uso y manejo de los vehiculos a los conductores y demas responsables"/>
    <s v="Socializaciones realizadas"/>
    <n v="4"/>
    <d v="2026-02-01T00:00:00"/>
    <d v="2026-12-31T00:00:00"/>
    <n v="49.5"/>
    <x v="1"/>
    <m/>
    <n v="1"/>
    <s v="Se realizó la capacitación al conductor de los formatos "/>
    <s v="https://dnbcgovco-my.sharepoint.com/:f:/g/personal/planeacion_dnbc_gov_co/IgDhYmMZWLOWRZ-8Bgt_Qa1fAVrnM32Mxr9QT5T3GErSv4I?e=yXGCWf"/>
    <d v="2026-05-11T00:00:00"/>
    <s v="Se adjunta acta de reunión del mes de abril donde se capacita al conductor"/>
    <n v="1"/>
    <x v="1"/>
    <d v="2026-05-29T00:00:00"/>
    <n v="0.25"/>
    <s v="Se evidencia listado de aistencia a capacitación con fecha 22/04/2026, mas no se evidencia resumen del tema tratado en dicha capacitacion"/>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aizó lacapacitación al conductorde todos los formatos "/>
    <s v="https://dnbcgovco-my.sharepoint.com/:f:/g/personal/planeacion_dnbc_gov_co/IgDjFeFpC4uhS5oeK97Jh9HtAeSD9mhp9iccyVIjcrqJ2SU?e=38n0fw"/>
    <n v="46214"/>
    <s v="Se incluye acta del mes de abirl donde se socializa información con el conductor"/>
    <n v="0.5"/>
    <s v="CUMPLIDO"/>
    <d v="2026-08-11T00:00:00"/>
    <n v="0.25"/>
    <s v="se evidencia acta de capacitacion al conductor de fecha 22/04/26"/>
    <x v="0"/>
    <s v="NO APLICA"/>
    <s v="NO APLICA"/>
    <x v="0"/>
    <s v="Dado que el hallazgo aún tiene actividades en ejecución no aplica el análisis de la efectividad"/>
  </r>
  <r>
    <n v="63"/>
    <x v="0"/>
    <x v="4"/>
    <s v="Subdirección Administrativa y Financiera"/>
    <m/>
    <x v="45"/>
    <n v="0"/>
    <x v="16"/>
    <s v="Se evidenció que fue utilizado el vehículo de Placas OKZ 951 los días sábados y festivos sin la debida jusitificación así:_x000a_25 de julio de 2021_x000a_22 de agosto de 2021_x000a_26 de septiembre de 202_x000a_Lo anterior incumple lo establecido en el articulo 13 del Decreto 371 de 2021, que indica “Los vehículos solo podrán ser utilizados de lunes a viernes, y su uso en fines de semana y festivos deberá ser justificado en necesidades del servicio o en razones de seguridad”."/>
    <m/>
    <s v="1. Por que, no existe un procedimiento en el cual este establecido los usos y manejo de los vehículos de la DNBC ._x000a_2. La planilla de pre inspección y desplazamiento para los vehículos de desplazamiento de la DNBC no permite evidenciar la justificación de las necesidades del servicio_x000a_3. No se evidencian las justificaciones claras, concretas origen, destino, etc., del uso de los vehículos de la DNBC los fines de semana y festivos por necesidades del servicio._x000a_4. Por que no se realizo un adecuado control y verificación del diligenciamiento de las plantillas de uso de los vehículos."/>
    <s v="4. Por que no se realizo un adecuado control y verificación del diligenciamiento de las plantillas de uso de los vehículo"/>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x v="1"/>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x v="0"/>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s v="EN EJECUCIÓN"/>
    <d v="2026-08-11T00:00:00"/>
    <n v="0.66"/>
    <s v="se evidencia correos electronicos de enero a junio del segumiento al parque automotor en multas, SOAT, tecnomecanica e impuestos"/>
    <x v="0"/>
    <s v="NO APLICA"/>
    <s v="NO APLICA"/>
    <x v="0"/>
    <s v="Dado que el hallazgo aún tiene actividades en ejecución no aplica el análisis de la efectividad"/>
  </r>
  <r>
    <n v="64"/>
    <x v="0"/>
    <x v="4"/>
    <s v="Subdirección Administrativa y Financiera"/>
    <m/>
    <x v="46"/>
    <n v="1"/>
    <x v="16"/>
    <s v="Se evidenció que aun cuando, se elaboraron nueve (9) documentos denominados “ Designación de la SIM…” y se realizó la justificación de su utilización, los mismos no poseen firma del Director General y en la mayoría de estos documentos tampoco posee la firma del que la recibe; es decir, no están formalizados, desatendiendo desatendiendo la Dimensión 2 Direccionamiento Estratégico y Planeación del MIPG._x000a_De igual forma, en el mes de septiembre de 2021, Aunque se suspendieron 27 lineas de las 36 quedando activas 9 lineas, es necesario indicar que la suspensión no garantiza la respectiva cancelación de las mismas; por lo tanto, la DNBC debe cancelar las lineas mencionadas y asegurarse de dar cumplimiento a las directrices de eficiencia administrativa."/>
    <m/>
    <s v="1. Porque, no existe control y seguimiento a la designación de las líneas telefónicas de la DNBC._x000a_2. Desconocimiento del uso y manejo de las líneas telefónicas. ."/>
    <s v="2. Desconocimiento del uso y manejo de las líneas telefónicas. ."/>
    <s v="Acción correctiva"/>
    <s v="GA_AC10"/>
    <s v="Establecer e implementar lineamientos del uso y designación de las líneas telefónicas pertenecientes a la DNBC"/>
    <s v="Lineamientos establecidos"/>
    <n v="1"/>
    <d v="2026-05-01T00:00:00"/>
    <d v="2026-09-30T00:00:00"/>
    <n v="22.349999999999998"/>
    <x v="1"/>
    <m/>
    <n v="0"/>
    <s v="En proceso de establecer e implementar los lineamientos"/>
    <s v="https://dnbcgovco-my.sharepoint.com/:f:/g/personal/planeacion_dnbc_gov_co/IgAxKh_R381MRKHRH5ckBwXrAeva_s4MMsrvqH4ooLP_2w8?e=LHhXjO"/>
    <d v="2026-05-11T00:00:00"/>
    <s v="No se evidencia avance para el periodo"/>
    <n v="0"/>
    <x v="0"/>
    <d v="2026-05-28T00:00:00"/>
    <n v="0"/>
    <s v="No fue posible identificar evidencias para el presente período de análisis"/>
    <s v="SIN INICIAR"/>
    <s v="No aplica"/>
    <s v="No aplica"/>
    <s v="No aplica"/>
    <n v="0.5"/>
    <s v="Se incluye borrador donde se establecen los lineamientos del uso y designación  de las líneas telefónicas"/>
    <s v="https://dnbcgovco-my.sharepoint.com/:f:/g/personal/planeacion_dnbc_gov_co/IgAhkpBHQdyLQq8PF960dhXHAejEbH1h4s1agZQbDXZ6T4E?e=8JD9Or"/>
    <n v="46214"/>
    <s v="Se incluye borrador donde se establecen los lineamientos del uso y designación  de las líneas telefónicas. Se debe continuar con la documentación de esta información en alguno de los documentos SIGE del proceso"/>
    <n v="0.5"/>
    <s v="EN EJECUCIÓN"/>
    <d v="2026-08-11T00:00:00"/>
    <n v="0.5"/>
    <s v="se evidencia borrador de los lienamientos del uso de las lineas telefonicas"/>
    <x v="0"/>
    <s v="NO APLICA"/>
    <s v="NO APLICA"/>
    <x v="0"/>
    <s v="Dado que el hallazgo aún tiene actividades en ejecución no aplica el análisis de la efectividad"/>
  </r>
  <r>
    <n v="65"/>
    <x v="0"/>
    <x v="4"/>
    <s v="Subdirección Administrativa y Financiera"/>
    <m/>
    <x v="46"/>
    <n v="0"/>
    <x v="16"/>
    <s v="Se evidenció que aun cuando, se elaboraron nueve (9) documentos denominados “ Designación de la SIM…” y se realizó la justificación de su utilización, los mismos no poseen firma del Director General y en la mayoría de estos documentos tampoco posee la firma del que la recibe; es decir, no están formalizados, desatendiendo desatendiendo la Dimensión 2 Direccionamiento Estratégico y Planeación del MIPG._x000a_De igual forma, en el mes de septiembre de 2021, Aunque se suspendieron 27 lineas de las 36 quedando activas 9 lineas, es necesario indicar que la suspensión no garantiza la respectiva cancelación de las mismas; por lo tanto, la DNBC debe cancelar las lineas mencionadas y asegurarse de dar cumplimiento a las directrices de eficiencia administrativa."/>
    <m/>
    <s v="1. Porque, no existe control y seguimiento a la designación de las líneas telefónicas de la DNBC._x000a_2. Desconocimiento del uso y manejo de las líneas telefónicas. ."/>
    <s v="2. Desconocimiento del uso y manejo de las líneas telefónicas. ."/>
    <s v="Acción correctiva"/>
    <s v="GA_AC12"/>
    <s v="Realizar un seguimiento mensual al inventario de las líneas telefónicas contratadas y verificar el uso adecuado de las mismas ."/>
    <s v="Seguimientos mensuales"/>
    <n v="8"/>
    <d v="2026-05-01T00:00:00"/>
    <d v="2026-12-31T00:00:00"/>
    <n v="36"/>
    <x v="1"/>
    <m/>
    <n v="0"/>
    <s v="En proceso de realizar el seguimiento "/>
    <s v="https://dnbcgovco-my.sharepoint.com/:f:/g/personal/planeacion_dnbc_gov_co/IgCbtXVGDJ5QTo0p2NbFKi5EAXnKB942GaHQeTBOAdhtgWg?e=yBR63d"/>
    <d v="2026-05-11T00:00:00"/>
    <s v="No se evidencia avance para el periodo"/>
    <n v="0"/>
    <x v="0"/>
    <d v="2026-05-28T00:00:00"/>
    <n v="0"/>
    <s v="No fue posible identificar evidencias para el presente período de análisis"/>
    <s v="SIN INICIAR"/>
    <s v="No aplica"/>
    <s v="No aplica"/>
    <s v="No aplica"/>
    <n v="1"/>
    <s v="Se realizó seguimiento de los meses de abril a Junio de las líneas telefónicas activas "/>
    <s v="https://dnbcgovco-my.sharepoint.com/:f:/g/personal/planeacion_dnbc_gov_co/IgCDCOjqbVngToY388R9MNRuAVo3kLHDjxIc4qs2YutuB9Y?e=x5D2ps"/>
    <n v="46214"/>
    <s v="Se incluye formato de seguimiento del segundo trimestre al estado de las lineas de telefono de la entidad"/>
    <n v="0.25"/>
    <s v="EN EJECUCIÓN"/>
    <d v="2026-08-11T00:00:00"/>
    <n v="0.25"/>
    <s v="se evidenciao seguimiento a las 4 lineas activas que posee la DNBC"/>
    <x v="0"/>
    <s v="NO APLICA"/>
    <s v="NO APLICA"/>
    <x v="0"/>
    <s v="Dado que el hallazgo aún tiene actividades en ejecución no aplica el análisis de la efectividad"/>
  </r>
  <r>
    <n v="66"/>
    <x v="0"/>
    <x v="4"/>
    <s v="Subdirección Administrativa y Financiera"/>
    <m/>
    <x v="47"/>
    <n v="1"/>
    <x v="16"/>
    <s v="No se está dando cumplimiento al Artículo 11 del Decreto 371 de 2021, por cuanto, se está cancelando costos altos por concepto de alquiler de salones, transporte aereo, alojamiento, sonido, luces, logistica entre otros sin priorizar el uso de las tecnologías de la información ya que se están realizando capacitaciones, eventos y reuniones de manera presencial y no virtual, como se evidencia en el pagos realizado al convenio 113 de 2021, así:_x000a_Pago por valor de $190.262.712,00:_x000a_•_x0009_No se realizó la solicitud de servicios por parte de la entidad_x000a_•_x0009_La OCI realizó el análisis de los costos invertidos en cada uno de los eventos realizados evidenciándose de manera general un alto desembolso en lo que respecta los componentes 1,3 y 5, así_x000a_Componente 1 Alquiler de equipos $21.064.443_x000a_Componente 2 Transporte $28.789.432_x000a_Componente 5 Gastos logisticos $128.270.836._x000a_•_x0009_Se facturaron y se cancelaron tiquetes aéreos por valor de$12.138.000 señalados en el Item 2 “Transporte (Aereo, Terrestre)”, cuando la entidad por Compra Pública realizó la adquisición de este servicio con la empresa Subatours._x000a_•_x0009_El valor indicado en los items establecidos en el informe financiero el cual soporta el respectivo pago, presenta una diferencia de $213.60 con lo señalado en la propuesta económica_x000a_•_x0009_Se registró y facturó el valor de $595.000 por concepto de Suministro y entrega de Gorras y se incorporó en el Componente Gastos Logisticos y Operativos, cuando este elemento es una prenda de vestir que no hace parte de una actividad logistica ni operativa._x000a_•_x0009_En el Componente 5 Gastos Logísticos y Operativos del Proyecto se evidenció un alto costo en lo que respecta a Carpa, Convocatoria periodistas, Servicio Mobiliario, espacio y personal para la alimentación del evento, entre otros._x000a_•_x0009_Es incierto el número de participantes; por cuanto se facturaron diferentes cantidades para los siguientes items:_x000a_25 Kit Basico de tapaboca y alcohol de 60 ml_x000a_50 memorias USB 16 G_x000a_5 Gorras para obsequio_x000a_35_x0009_servicio mobiliario_x000a_•_x0009_No se facturaron servicios de Alimentación y Catering por el Componente 4, aun cuando los eventos de Entrega para el fortalecimiento de los CB de la zona caribe, Taller de Certificado de cumplimiento por Zonas, Medios de Comunicación y Reunión Interinstitucional establecieron en el Componente 5 el Servicio de Mobiliario, espacio y personal para la alimentación del evento._x000a_•_x0009_No se evidenció un detalle discriminado de los funcionarios, contratistas y personal que haya utilizado el hospedaje, ni un control con relación a la adquisición y entrega de las gorras y memorias USB"/>
    <m/>
    <s v="1, por qué: Desconocimiento del manual de_x000a_supervisión_x000a_2. Por qué.Por que no se realizo un adecuado control y verificación de la ejecucion del contrato_x000a_3. Porque: Debilidad en el ejercicio de supervision contractual."/>
    <s v="3. Porque: Debilidad en el ejercicio de supervision contractual"/>
    <s v="Acción correctiva"/>
    <s v="GA_AC13"/>
    <s v="Elaborar manual o instructivo o procedimiento sobre las actividades relacionadas con realización de eventos de la entidad"/>
    <s v="Documento elaborado"/>
    <n v="1"/>
    <d v="2026-05-01T00:00:00"/>
    <d v="2026-12-31T00:00:00"/>
    <n v="36"/>
    <x v="1"/>
    <m/>
    <n v="0"/>
    <s v="En proceso de elaboración "/>
    <s v="https://dnbcgovco-my.sharepoint.com/:f:/g/personal/planeacion_dnbc_gov_co/IgBAElXmTwnbRoLljgv0eRE8AQhh8mKYzkyf4oeQmbRrdhk?e=g9l5w9"/>
    <d v="2026-05-11T00:00:00"/>
    <s v="No se evidencia avance para el periodo"/>
    <n v="0"/>
    <x v="0"/>
    <d v="2026-05-29T00:00:00"/>
    <n v="0"/>
    <s v="No fue posible identificar evidencias para el presente período de análisis"/>
    <s v="SIN INICIAR"/>
    <s v="No aplica"/>
    <s v="No aplica"/>
    <s v="No aplica"/>
    <n v="0.5"/>
    <s v="Se adjunta borrador de la elaboración del manual de la realización de eventos en la entidad"/>
    <s v="https://dnbcgovco-my.sharepoint.com/:f:/g/personal/planeacion_dnbc_gov_co/IgA7HZiV3I3EQK9EzSq87P9IAX7djft8fnNWWhVuYe016xs?e=SrcXSf"/>
    <n v="46214"/>
    <s v="Se adjunta borrador de procedimiento, en trámite de revisión para inclusión en SIGE"/>
    <n v="0.5"/>
    <s v="EN EJECUCIÓN"/>
    <d v="2026-08-11T00:00:00"/>
    <n v="0.5"/>
    <s v="se evidencia borrador de procedimiento de realizacion de eventos en la entidad."/>
    <x v="0"/>
    <s v="NO APLICA"/>
    <s v="NO APLICA"/>
    <x v="0"/>
    <s v="Dado que el hallazgo aún tiene actividades en ejecución no aplica el análisis de la efectividad"/>
  </r>
  <r>
    <n v="67"/>
    <x v="0"/>
    <x v="4"/>
    <s v="Subdirección Administrativa y Financiera"/>
    <m/>
    <x v="48"/>
    <n v="1"/>
    <x v="16"/>
    <s v="Para el presente seguimiento se evidenció que no existe un avance en las acciones planteadas, quedando el mismo resultado informado al corte 30 de octubre de 2021, vulnerando lo señalado en el MIPG, Dimensión 7 Control Interno Primera Linea de Defensa que trata de “La formulación de planes de mejoramiento, su aplicación y seguimiento para resolver los hallazgos presentados”"/>
    <m/>
    <s v="1. por qué: Desconocimiento de los roles y responsabilidades de la primera línea de defensa de acuerdo a lo estipulado en la resolución 246 de 2021._x000a_2, Ausencia de autocontrol, control y seguimiento a la ejecución del proceso."/>
    <s v="2. Ausencia de autocontrol, control y seguimiento a la ejecución del proceso."/>
    <s v="Acción correctiva"/>
    <s v="MC_AC9"/>
    <s v="Monitorear la formulación y ejecución de las acciones derivadas de los planes de mejora"/>
    <s v="Informes de monitoreos"/>
    <n v="4"/>
    <d v="2026-01-01T00:00:00"/>
    <d v="2026-12-31T00:00:00"/>
    <n v="54"/>
    <x v="6"/>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x v="0"/>
    <d v="2026-06-04T00:00:00"/>
    <n v="0.25"/>
    <s v="Se evidencia avance en la ejecución de la acción correctiva mediante la realización del primer monitoreo a los planes de mejoramiento y la aprobación de su reformulación. Desde la tercera línea de defensa se recomienda mantener el monitoreo periódico y fortalecer el control sobre las acciones formuladas para asegurar su cumplimiento dentro de los plazos establecid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s v="EN EJECUCIÓN"/>
    <d v="2026-08-10T00:00:00"/>
    <n v="0.25"/>
    <s v="Se evidenció la remisión del seguimiento preliminar de los Planes de Mejoramiento correspondiente al primer trimestre de 2026, junto con la matriz de acciones de mejora para su revisión y análisis."/>
    <x v="0"/>
    <s v="NO APLICA"/>
    <s v="NO APLICA"/>
    <x v="0"/>
    <s v="Dado que el hallazgo aún tiene actividades en ejecución no aplica el análisis de la efectividad"/>
  </r>
  <r>
    <n v="68"/>
    <x v="0"/>
    <x v="4"/>
    <s v="Subdirección Administrativa y Financiera"/>
    <m/>
    <x v="49"/>
    <n v="1"/>
    <x v="17"/>
    <s v="Ambiente 1.2_x000a_La DNB, tiene implementado el Manual de Convivencia Laboral, pero en el segundo semestre de la vigencia 2021, no se realizó la respectiva socialización."/>
    <m/>
    <s v="Desconocimiento de la periodicidad de la socializacion del Manual de Convivencia Laboral._x000a_La actividad de socializacion del Manual de Convivencia Laboral no se incluyo en el plan de trabajo del comité de convivencia laboral._x000a_La actividad de socializacion del Manual de Convivencia Laboral no se incluyo en el plan de trabajo del comité de SST."/>
    <s v="La actividad de socializacion del Manual de Convivencia Laboral no se incluyo en el plan de trabajo del comité de SST."/>
    <s v="Acción correctiva"/>
    <s v="TH_AC11"/>
    <s v="Incluir en el plan de trabajo de SST la socializacion del manual de Convivenica Laboral y realizar la socializacion a los funcionarios y contratistas"/>
    <s v="Socializaciones realizadas"/>
    <n v="2"/>
    <d v="2026-01-01T00:00:00"/>
    <d v="2026-12-31T00:00:00"/>
    <n v="54"/>
    <x v="11"/>
    <m/>
    <n v="0"/>
    <n v="0"/>
    <n v="0"/>
    <d v="2026-05-11T00:00:00"/>
    <s v="No se evidencia seguimiento"/>
    <n v="0"/>
    <x v="0"/>
    <d v="2026-05-15T00:00:00"/>
    <n v="0"/>
    <s v="No fue posible identificar evidencias para el presente período de análisis"/>
    <s v="SIN INICIAR"/>
    <s v="No aplica"/>
    <s v="No aplica"/>
    <s v="No aplica"/>
    <n v="1"/>
    <s v="Se adjunta plan de trabaj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n v="0.2"/>
    <s v="EN EJECUCIÓN"/>
    <d v="2026-07-27T00:00:00"/>
    <n v="0.2"/>
    <s v="Se evidencio documento en revision del proceo de analisis y mejora continua como accion ante la actividad"/>
    <x v="0"/>
    <s v="NO APLICA"/>
    <s v="NO APLICA"/>
    <x v="0"/>
    <s v="Dado que el hallazgo aún tiene actividades en ejecución no aplica el análisis de la efectividad"/>
  </r>
  <r>
    <n v="69"/>
    <x v="0"/>
    <x v="4"/>
    <s v="Dirección General"/>
    <m/>
    <x v="20"/>
    <n v="0"/>
    <x v="17"/>
    <s v="Ambiente 5.4_x000a_Por parte de la Oficina de Control Interno, se realizó la evaluación de los controles por medio de los seguimientos y auditorías generadas. Aunque se actualizó el Manual de Gestión del Riesgo, Vigente Desde:30/06/2021, los procesos a la fecha aun están en la verificación de sus procedimientos con el fin de establecer los controles pertinentes en cada uno de ellos."/>
    <s v="FORTALECIMIENTO ORGANIZACIONAL Y SIMPLIFICACIÓN DE PROCESOS"/>
    <s v="Por alta carga laboral de los gestores de cada uno de los procesos, no se realizo la actuliazacion de los procedimeintos."/>
    <s v="Por alta carga laboral de los gestores de cada uno de los procesos, no se realizo la actuliazacion de los procedimeintos."/>
    <s v="Acción correctiva"/>
    <s v="MC_AC1"/>
    <s v="Realizar el acompañamiento metodológico a cada uno de los enlaces de proceso para la actualización de los procedimientos de su proceso."/>
    <s v="No de acompañamientos realizados/ sobre numero de procesos de la DNBC*100"/>
    <n v="1"/>
    <d v="2026-01-01T00:00:00"/>
    <d v="2026-06-30T00:00:00"/>
    <n v="26.85"/>
    <x v="6"/>
    <s v="Acción Cumplida Pendiente evaluación tercera Linea"/>
    <n v="1"/>
    <s v="Se realizó mesa de trabajo de acompañamientos  con los procesos  en temas de Indicadores, Riesgos de Gestión, Documentación SIGE, Plan de mejora, PAAC, Referentes Estratégicos, Plan de Acción"/>
    <s v="https://dnbcgovco-my.sharepoint.com/:f:/g/personal/planeacion_dnbc_gov_co/IgDYe2GS_ayPSIaWtvQYv0qbAc8IxdnR2DbMxEMLmfk0p8A?e=smqHjg"/>
    <d v="2026-05-11T00:00:00"/>
    <s v="Se adjuntan actas de acompañamiento primer trimestre"/>
    <n v="1"/>
    <x v="1"/>
    <d v="2026-06-04T00:00:00"/>
    <n v="1"/>
    <s v="Se evidencia que durante el primer trimestre de 2026 se realizaron acompañamientos metodológicos a los enlaces de proceso en temas relacionados con indicadores, gestión de riesgos, documentación SIGE, planes de mejoramiento, PAAC, referentes estratégicos y plan de acción. La evidencia permite validar la ejecución de la acción correctiva formulada. No obstante, desde la tercera línea de defensa se recomienda continuar con la actualización de los procedimientos institucionales y fortalecer la gestión documental de los procesos, con el fin de garantizar la incorporación de controles y lineamientos acordes con las necesidades operativas de la entidad."/>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ó mesa de trabajo de acompañamientos  con los procesos  en temas de Indicadores, Riesgos de Gestión, Documentación SIGE, Plan de mejora, PAAC, Referentes Estratégicos, Plan de Acción"/>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adjuntan actas de acompañamiento primer y segundo trimestre"/>
    <n v="1"/>
    <s v="CUMPLIDO"/>
    <d v="2026-08-12T00:00:00"/>
    <n v="0.8"/>
    <s v="Se evidenció la realización de mesas de trabajo de acompañamiento a los procesos durante enero y febrero, en temas de indicadores, riesgos, gestión documental (SIGE), planes de mejoramiento, PAAC, referentes estratégicos y Plan de Acción. No obstante, no se presentaron evidencias correspondientes al segundo trimestre que permitan verificar la continuidad de estas actividades. Asimismo, se evidenció que en el primer trimestre se registró erróneamente un avance del 100 % y estado “Cumplido”; para el segundo trimestre, el registro se ajusta a un avance del 80 % y estado “En ejecución”."/>
    <x v="0"/>
    <s v="NO APLICA"/>
    <s v="NO APLICA"/>
    <x v="0"/>
    <s v="Dado que el hallazgo aún tiene actividades en ejecución no aplica el análisis de la efectividad"/>
  </r>
  <r>
    <n v="70"/>
    <x v="0"/>
    <x v="4"/>
    <s v="Dirección General"/>
    <m/>
    <x v="50"/>
    <n v="1"/>
    <x v="17"/>
    <s v="Ambiente 9.4_x000a_La entidad, realizó la Identificación de los Riesgos de gestión, conforme fue programado por la Entidad, no obstante no se ha generado la la etapa de valoracion de los riesgos"/>
    <s v="FORTALECIMIENTO ORGANIZACIONAL Y SIMPLIFICACIÓN DE PROCESOS"/>
    <s v="Falta de aplicabildiad de la politica de Gestion de Riesgos de la Entidad"/>
    <s v="Falta de aplicabildiad de la politica de Gestion de Riesgos de la Entidad"/>
    <s v="Acción correctiva"/>
    <s v="MC_AC6"/>
    <s v="Actualizar el mapa de riesgo de acuerdo al monitoreo que realizan los enlaces de los procesos."/>
    <s v="Mapa de Riesgos actualizado"/>
    <n v="1"/>
    <d v="2026-03-01T00:00:00"/>
    <d v="2026-07-31T00:00:00"/>
    <n v="22.5"/>
    <x v="6"/>
    <m/>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8-10T00:00:00"/>
    <n v="0.5"/>
    <s v="Se evidenció que la acción se encuentra en ejecución, toda vez que mediante correo del 18 de junio de 2026 se remitieron documentos ajustados en materia de Gestión de Riesgos; no obstante, se encuentra pendiente la presentación del Mapa de Riesgos actualizado conforme a la metodología de la Guía 7."/>
    <x v="0"/>
    <s v="NO APLICA"/>
    <s v="NO APLICA"/>
    <x v="0"/>
    <s v="Dado que el hallazgo aún tiene actividades en ejecución no aplica el análisis de la efectividad"/>
  </r>
  <r>
    <n v="71"/>
    <x v="0"/>
    <x v="4"/>
    <s v="Subdirección Administrativa y Financiera"/>
    <m/>
    <x v="51"/>
    <n v="1"/>
    <x v="17"/>
    <s v="Ambiente 11.2_x000a_No se cuenta con actividades de control internas para los proveedores de tecnología tiene documentado el desarrollo de actividades de control para los proveedores de tecnología."/>
    <m/>
    <s v="No se contemplaron todos los requisitos de norma establecidos y las condiciones de infraestructura propia dela entidad, debido al cambio de la normatividad"/>
    <s v="No se contemplaron todos los requisitos de norma establecidos y las condiciones de infraestructura propia dela entidad, debido al cambio de la normatividad"/>
    <s v="Acción correctiva"/>
    <s v="TI_AC11"/>
    <s v="Formular un estrategia de Arquitetura Empresarial para la definición e implementación de necesidades tecnologicas en prestación de servicios"/>
    <s v="Estrategia Formulada e implementada"/>
    <n v="1"/>
    <d v="2026-05-01T00:00:00"/>
    <d v="2026-12-31T00:00:00"/>
    <n v="36"/>
    <x v="3"/>
    <m/>
    <n v="0.7"/>
    <s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
    <s v="https://dnbcgovco-my.sharepoint.com/:f:/g/personal/planeacion_dnbc_gov_co/IgC3xOsSNj8IRIL11vaiFWcgAUu6Fkz2uB8R8KlqPRMkdhk?e=pJDNvr"/>
    <d v="2026-05-11T00:00:00"/>
    <s v="Se incluye documento de necesidad RUE y borrador de actualización del PETI"/>
    <n v="0.5"/>
    <x v="0"/>
    <d v="2026-06-08T00:00:00"/>
    <n v="0.5"/>
    <s v="Se evidencia que la entidad formuló e inició la implementación de una estrategia de Arquitectura Empresarial a través del Plan Estratégico de Tecnologías de la Información (PETI) 2026 y del proyecto RUE 2.0, documentos que incorporan componentes de arquitectura de negocio, información, aplicaciones y tecnología, alineados con los objetivos institucionales y la Política de Gobierno Digital. Asimismo, se identifican capacidades tecnológicas, servicios de TI, lineamientos de interoperabilidad, seguridad de la información, transformación digital y una hoja de ruta para la atención de necesidades tecnológicas institucionales. Adicionalmente, el documento de necesidad del proyecto RUE 2.0 define requerimientos funcionales para un sistema de información centralizado, interoperable, escalable y seguro, contemplando módulos de gestión operativa, talento humano, gestión documental, administración de activos, analítica y reportes, fortaleciendo la prestación de servicios y la gestión institucional. Por lo anterior, la evidencia presentada permite verificar el avance en la formulación e implementación de la estrategia definida en la acción correctiva."/>
    <s v="EN EJECUCIÓN"/>
    <s v="No aplica"/>
    <s v="No aplica"/>
    <s v="No aplica"/>
    <n v="0.8"/>
    <s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
    <s v="https://dnbcgovco-my.sharepoint.com/:f:/g/personal/planeacion_dnbc_gov_co/IgBpr6aNOGykQpduLdNqpASRAUfT_V6EcXjD4jAEqgMt2No?e=ylBLhj"/>
    <n v="46214"/>
    <s v="Se incluye documento de necesidad RUE y borrador de actualización del PETI"/>
    <n v="0.5"/>
    <s v="EN EJECUCIÓN"/>
    <d v="2026-08-10T00:00:00"/>
    <n v="0.5"/>
    <s v="Se evidenció la actualización del PETI 2026 y la formulación del proyecto RUE 2.0, soportadas en el documento de necesidad del RUE, de fecha 21/05/2026, y la solicitud de adquisición de software, de fecha 15/05/2026. Al 10/08/2026, se cuenta con el borrador de actualización del PETI y los documentos técnicos asociados al proyecto RUE 2.0, por lo que la acción continúa en ejecución."/>
    <x v="0"/>
    <s v="NO APLICA"/>
    <s v="NO APLICA"/>
    <x v="0"/>
    <s v="Dado que el hallazgo aún tiene actividades en ejecución no aplica el análisis de la efectividad"/>
  </r>
  <r>
    <n v="72"/>
    <x v="0"/>
    <x v="4"/>
    <s v="Subdirección Administrativa y Financiera"/>
    <m/>
    <x v="52"/>
    <n v="0"/>
    <x v="17"/>
    <s v="Ambiente 11.1_x000a_La DNBC aunque cuenta con la Política General de Seguridad y Privacidad de la información, la misma no tiene inmerso el componente de infraestructura tecnologica y sus controles, asi como tampoco hace referencia a las actividades que traten de los procesos de adquisición desarrollo y mantenimiento de tecnologías._x000a_De otro lado la entidad no realizó mentenimiento preventivo de hardware durante la vigenica 2021."/>
    <m/>
    <s v="Desconocimiento de las disposiciones existentes frente a la frente al mantenimiento preventivo del harware"/>
    <s v="Desconocimiento de las disposiciones existentes frente a la frente al mantenimiento preventivo del harware"/>
    <s v="Acción correctiva"/>
    <s v="TI_AC20"/>
    <s v="Realizar y ejecutar el plan de mantenimiento preventivo y correctivo del harware de la Entidad"/>
    <s v="Documento seguimiento Plan de Mantenimeinto Preventivo y Correctivo de Harware"/>
    <n v="1"/>
    <d v="2026-01-01T00:00:00"/>
    <d v="2026-12-31T00:00:00"/>
    <n v="54"/>
    <x v="3"/>
    <m/>
    <n v="0.8"/>
    <s v="Se adjunta Plan de Mantenimiento Preventivo y Correctivo de Hardware con cronograma de intervención, inventario de activos tecnológicos, actividades de mantenimiento ejecutadas y soportes de seguimiento de la ejecución del plan."/>
    <s v="https://dnbcgovco-my.sharepoint.com/:f:/g/personal/planeacion_dnbc_gov_co/IgBK7MOyXw-ATYsV1Iuv2huzAeA3ku4FKt64nuHd6idzX5A?e=bnfIJL"/>
    <d v="2026-05-11T00:00:00"/>
    <s v="Se incluye plan formulado por el enlace del proceso. Pendiente su implementación"/>
    <n v="0.5"/>
    <x v="0"/>
    <d v="2026-06-08T00:00:00"/>
    <n v="0.5"/>
    <s v="Se evidencia que la Dirección Nacional de Bomberos de Colombia formuló e implementó el Plan de Mantenimiento Preventivo y Correctivo de los Equipos de Cómputo para la vigencia 2026, como acción correctiva derivada de hallazgos de auditoría relacionados con la ausencia de mantenimiento preventivo del hardware institucional. El plan establece objetivos, alcance, roles y responsabilidades, inventario de equipos, actividades de mantenimiento preventivo y correctivo, procedimientos de respaldo de información, generación de informes técnicos, mecanismos de seguimiento y evaluación, así como un cronograma de intervención para todas las dependencias de la entidad. Adicionalmente, se definieron lineamientos para garantizar la disponibilidad, continuidad operativa, optimización de los recursos tecnológicos y prolongación de la vida útil de los equipos de cómputo, en concordancia con las buenas prácticas de gestión de servicios de TI."/>
    <s v="EN EJECUCIÓN"/>
    <s v="No aplica"/>
    <s v="No aplica"/>
    <s v="No aplica"/>
    <n v="0.7"/>
    <s v="Se adjunta Plan de Mantenimiento Preventivo y Correctivo de Hardware con cronograma de intervención, inventario de activos tecnológicos, actividades de mantenimiento ejecutadas y soportes de seguimiento de la ejecución del plan."/>
    <s v="https://dnbcgovco-my.sharepoint.com/:f:/g/personal/planeacion_dnbc_gov_co/IgDgN1W-lDmeRarDWFi4nMZSAazQq__e69Ne_DFtSL06hLQ?e=Jd2Nn6"/>
    <n v="46214"/>
    <s v="Se adjunta Plan de Mantenimiento Preventivo y Correctivo de Hardware con cronograma de intervención, inventario de activos tecnológicos, actividades de mantenimiento ejecutadas y soportes de seguimiento de la ejecución del plan."/>
    <n v="0.5"/>
    <s v="EN EJECUCIÓN"/>
    <d v="2026-08-14T00:00:00"/>
    <n v="0.5"/>
    <s v="Se evidenció la presentación del Plan de Mantenimiento Preventivo y Correctivo de los Equipos de Cómputo, que incluye cronograma de intervención, inventario de equipos, actividades de mantenimiento y mecanismos de seguimiento. No obstante, el documento se encuentra identificado como propuesta, con fecha 23 de mayo de 2023, por lo que no permite acreditar por sí solo la ejecución de las actividades programada."/>
    <x v="0"/>
    <s v="NO APLICA"/>
    <s v="NO APLICA"/>
    <x v="0"/>
    <s v="Dado que el hallazgo aún tiene actividades en ejecución no aplica el análisis de la efectividad"/>
  </r>
  <r>
    <n v="73"/>
    <x v="0"/>
    <x v="4"/>
    <s v="Dirección General"/>
    <m/>
    <x v="53"/>
    <n v="1"/>
    <x v="17"/>
    <s v="Ambiente 12.5_x000a_La OCI realizó seguimiento en el tercer cuatrimestre de 2021, a los controles y responsables de los riesgos de corrupción. En relación a los riesgos de Gestión se generó evaluación a la etapa de Identificación de los Riesgos, conforme fue programado por la Entidad, pero no se ha realizado la evaluación a los controles establecidos en los Riesgos de Gestión._x000a_De otro lado, se evidenció que no se realiza la auto control ni autoevaluación con respecto a la primera linea de defensa, ni evaluación de la segunda linea de defensa."/>
    <s v="FORTALECIMIENTO ORGANIZACIONAL Y SIMPLIFICACIÓN DE PROCESOS"/>
    <s v="Falta de aplicabildiad de la politica de Gestion de Riesgos de la Entidad"/>
    <s v="Falta de aplicabildiad de la politica de Gestion de Riesgos de la Entidad"/>
    <s v="Acción correctiva"/>
    <s v="MC_AC6"/>
    <s v="Actualizar el mapa de riesgo de acuerdo al monitoreo que realizan los enlaces de los procesos."/>
    <s v="Mapa de Riesgos actualizado"/>
    <n v="1"/>
    <d v="2026-03-01T00:00:00"/>
    <d v="2026-07-31T00:00:00"/>
    <n v="22.5"/>
    <x v="6"/>
    <m/>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8-10T00:00:00"/>
    <n v="0.5"/>
    <s v="Se evidenció que la acción se encuentra en ejecución, toda vez que mediante correo del 18 de junio de 2026 se remitieron documentos ajustados en materia de Gestión de Riesgos; no obstante, se encuentra pendiente la presentación del Mapa de Riesgos actualizado conforme a la metodología de la Guía 7."/>
    <x v="0"/>
    <s v="NO APLICA"/>
    <s v="NO APLICA"/>
    <x v="0"/>
    <s v="Dado que el hallazgo aún tiene actividades en ejecución no aplica el análisis de la efectividad"/>
  </r>
  <r>
    <n v="74"/>
    <x v="0"/>
    <x v="4"/>
    <s v="Dirección General"/>
    <m/>
    <x v="54"/>
    <n v="1"/>
    <x v="17"/>
    <s v="Ambiente 15.4_x000a_En la Política de Comunicación Interna y Externa de la Dirección Nacional de Bomberos se estableció &quot;El proceso de Gestión de la Comunicación debe realizar semestralmente la evaluación de los canales de comunicación externos de la entidad con los Cuerpos de Bomberos, escogiendo la metodología más adecuada para su realización con el fin de conocer el alcance que se tiene e identificar las posibles mejoras del proceso&quot;, sin embargo no se ha realizado la evalución correspondiente al segundo semestre de 2021, asi como tampoco se cuenta con un procedimiento que determine claramente los lineamientos y metodolología para la evaluación de los canales de comunicación."/>
    <m/>
    <s v="Desconocimeinto de la aplicabilidad de la politica de Comunicación Interna y Externa de la Dirección Nacional de Bomberos_x000a_Por la alta carga laboral del profesional que tiene a cargo la responsabilidad de realizar la evaluacion de los canales externos de comunicación."/>
    <s v="Por la alta carga laboral del profesional que tiene a cargo la responsabilidad de realizar la evaluacion de los canales externos de comunicación."/>
    <s v="Acción correctiva"/>
    <s v="GCo_AC4"/>
    <s v="Formular procedimiento para evaluación de canales externos de comunicación"/>
    <s v="Procedimiento formulado"/>
    <n v="1"/>
    <d v="2026-03-01T00:00:00"/>
    <d v="2026-09-30T00:00:00"/>
    <n v="31.35"/>
    <x v="12"/>
    <m/>
    <n v="0"/>
    <s v="Se informa que esta en etapa de elaboración "/>
    <n v="0"/>
    <d v="2026-05-11T00:00:00"/>
    <s v="No ha dado inicio a la ejecución"/>
    <n v="0"/>
    <x v="0"/>
    <d v="2026-05-28T00:00:00"/>
    <n v="0"/>
    <s v="No fue posible identificar evidencias para el presente período de análisis"/>
    <s v="SIN INICIAR"/>
    <s v="No aplica"/>
    <s v="No aplica"/>
    <s v="No aplica"/>
    <n v="1"/>
    <s v="Se elaboró el procedimiento para la evaluación de los canales externos de comunicación. Como resultado de la revisión realizada por Planeación Estratégica, se recomendó ajustarlo a un instructivo, el cual fue elaborado y actualmente se encuentra en proceso de validación por parte de dicho proceso para continuar con el trámite correspondiente."/>
    <s v="https://dnbcgovco-my.sharepoint.com/personal/planeacion_dnbc_gov_co/_layouts/15/onedrive.aspx?id=%2Fpersonal%2Fplaneacion%5Fdnbc%5Fgov%5Fco%2FDocuments%2FDocumentos%20SIGE%2F6%2E%20Planes%2FPLAN%20DE%20MEJORA%2F2026%2F02%2E%20Seguimiento%20Segundo%20Trimestre%2F02%2E%20Gesti%C3%B3n%20de%20Comunicaciones%2FGC%2DAC4&amp;viewid=efb70791%2Db8ab%2D49e7%2Db552%2Dd3d4cbe976b9&amp;ct=1783095595106&amp;or=OWA%2DNTB%2DMail&amp;ga=1"/>
    <n v="46213"/>
    <s v="El documento se encuentra en revisión del proceso de Análisis y Mejora Continua y la Lider del Proceso"/>
    <n v="0.8"/>
    <s v="EN EJECUCIÓN"/>
    <d v="2026-08-11T00:00:00"/>
    <n v="0.8"/>
    <s v="El documento se encuentra en revisión del proceso de Análisis y Mejora Continua y la Lider del Proceso"/>
    <x v="0"/>
    <s v="NO APLICA"/>
    <s v="NO APLICA"/>
    <x v="0"/>
    <s v="Dado que el hallazgo aún tiene actividades en ejecución no aplica el análisis de la efectividad"/>
  </r>
  <r>
    <n v="75"/>
    <x v="0"/>
    <x v="4"/>
    <s v="Dirección General"/>
    <m/>
    <x v="54"/>
    <n v="0"/>
    <x v="17"/>
    <s v="Ambiente 15.4_x000a_En la Política de Comunicación Interna y Externa de la Dirección Nacional de Bomberos se estableció &quot;El proceso de Gestión de la Comunicación debe realizar semestralmente la evaluación de los canales de comunicación externos de la entidad con los Cuerpos de Bomberos, escogiendo la metodología más adecuada para su realización con el fin de conocer el alcance que se tiene e identificar las posibles mejoras del proceso&quot;, sin embargo no se ha realizado la evalución correspondiente al segundo semestre de 2021, asi como tampoco se cuenta con un procedimiento que determine claramente los lineamientos y metodolología para la evaluación de los canales de comunicación."/>
    <m/>
    <s v="Por la alta carga laboral del profesional que tiene a cargo la responsabilidad de realizar la evaluacion de los canales externos de comunicación._x000a_Desconocimeinto de la aplicabilidad de la politica de Comunicación Interna y Externa de la Dirección Nacional de Bomberos"/>
    <s v="Desconocimeinto de la aplicabilidad de la politica de Comunicación Interna y Externa de la Dirección Nacional de Bomberos"/>
    <s v="Acción correctiva"/>
    <s v="GCo_AC4"/>
    <s v="Formular procedimiento para evaluación de canales externos de comunicación"/>
    <s v="Procedimiento formulado"/>
    <n v="1"/>
    <d v="2026-03-01T00:00:00"/>
    <d v="2026-09-30T00:00:00"/>
    <n v="31.35"/>
    <x v="12"/>
    <m/>
    <n v="0"/>
    <s v="Se informa que esta en etapa de elaboración "/>
    <n v="0"/>
    <d v="2026-05-11T00:00:00"/>
    <s v="No ha dado inicio a la ejecución"/>
    <n v="0"/>
    <x v="0"/>
    <d v="2026-05-28T00:00:00"/>
    <n v="0"/>
    <s v="No fue posible identificar evidencias para el presente período de análisis"/>
    <s v="SIN INICIAR"/>
    <s v="No aplica"/>
    <s v="No aplica"/>
    <s v="No aplica"/>
    <n v="1"/>
    <s v="Se elaboró el procedimiento para la evaluación de los canales externos de comunicación. Como resultado de la revisión realizada por Planeación Estratégica, se recomendó ajustarlo a un instructivo, el cual fue elaborado y actualmente se encuentra en proceso de validación por parte de dicho proceso para continuar con el trámite correspondiente."/>
    <s v="https://dnbcgovco-my.sharepoint.com/personal/planeacion_dnbc_gov_co/_layouts/15/onedrive.aspx?id=%2Fpersonal%2Fplaneacion%5Fdnbc%5Fgov%5Fco%2FDocuments%2FDocumentos%20SIGE%2F6%2E%20Planes%2FPLAN%20DE%20MEJORA%2F2026%2F02%2E%20Seguimiento%20Segundo%20Trimestre%2F02%2E%20Gesti%C3%B3n%20de%20Comunicaciones%2FGC%2DAC4&amp;viewid=efb70791%2Db8ab%2D49e7%2Db552%2Dd3d4cbe976b9&amp;ct=1783095595106&amp;or=OWA%2DNTB%2DMail&amp;ga=1"/>
    <n v="46213"/>
    <s v="El documento se encuentra en revisión del proceso de Análisis y Mejora Continua y la Lider del Proceso"/>
    <n v="0.8"/>
    <s v="EN EJECUCIÓN"/>
    <d v="2026-08-11T00:00:00"/>
    <n v="0.8"/>
    <s v="El documento se encuentra en revisión del proceso de Análisis y Mejora Continua y la Lider del Proceso"/>
    <x v="0"/>
    <s v="NO APLICA"/>
    <s v="NO APLICA"/>
    <x v="0"/>
    <s v="Dado que el hallazgo aún tiene actividades en ejecución no aplica el análisis de la efectividad"/>
  </r>
  <r>
    <n v="76"/>
    <x v="0"/>
    <x v="4"/>
    <s v="Subdirección Administrativa y Financiera"/>
    <m/>
    <x v="55"/>
    <n v="1"/>
    <x v="17"/>
    <s v="Ambiente 13.2_x000a_La Entidad cuenta con el registro de activos de la información, pero la misma se encuentra desactualizada, ya que al realizar la revisión se evidencia que el &quot;Fundamento Constitucional o Jurídico&quot; estipulado en algunas categorias o tipos de información está desactualizado con normatividad que se encuentra derogada. Ej Decreto 1537 de 2001 que fue derogado por el Decreto 1083 de 2015, Guía para la gestión del riesgo de corrupción 2015 y la Guía para la administración del riesgo 2011 DAFP, entre otros._x000a_En el seguimiento a la implementación de la Ley 1712 de 2014, se encontró que la entidad no ha implementado el anexo 2 de la resolución 1516 de 2020 para la publicación de la información en la página web."/>
    <m/>
    <s v="Falta de seguimiento y control por parte del Proceso de Gestión de Tecnológia"/>
    <s v="Falta de seguimiento y control por parte del Proceso de Gestión de Tecnológia"/>
    <s v="Acción correctiva"/>
    <s v="TI_AC13"/>
    <s v="Actualización matriz de activos de información"/>
    <s v="Matriz actualizada"/>
    <n v="1"/>
    <d v="2026-01-01T00:00:00"/>
    <d v="2026-05-31T00:00:00"/>
    <n v="22.5"/>
    <x v="3"/>
    <m/>
    <n v="0"/>
    <n v="0"/>
    <n v="0"/>
    <d v="2026-05-11T00:00:00"/>
    <s v="No se evidencia seguimiento"/>
    <n v="0"/>
    <x v="0"/>
    <d v="2026-06-08T00:00:00"/>
    <n v="0"/>
    <s v="No fue posible identificar evidencias para el presente período de análisis"/>
    <s v="SIN INICIAR"/>
    <s v="No aplica"/>
    <s v="No aplica"/>
    <s v="No aplica"/>
    <n v="0.7"/>
    <s v="Se ejecutó la revisión, depuración y actualización integral del inventario físico y lógico que compone la infraestructura tecnológica de la entidad. Este proceso permite consolidar la base técnica para la gestión de riesgos, el control de configuración y la seguridad de los activos de hardware críticos que soportan la operación institucional."/>
    <s v="https://dnbcgovco-my.sharepoint.com/:f:/g/personal/planeacion_dnbc_gov_co/IgA8-tr8nGYtRqG_Evcwdp7EASqXdtGbomb3DLywYKsqJ6s?e=HKvluY"/>
    <n v="46214"/>
    <s v="El proceso presenta matriz de inventario fisico. Pendiente identificación de recursos tecnologicos"/>
    <n v="0.5"/>
    <s v="EN EJECUCIÓN"/>
    <d v="2026-08-14T00:00:00"/>
    <n v="0.5"/>
    <s v="Se evidenció la elaboración de la matriz de inventario físico de equipos tecnológicos; no obstante, se encuentra pendiente la identificación y actualización del inventario lógico de los recursos tecnológicos, por lo que la acción continúa en ejecución."/>
    <x v="0"/>
    <s v="NO APLICA"/>
    <s v="NO APLICA"/>
    <x v="0"/>
    <s v="Dado que el hallazgo aún tiene actividades en ejecución no aplica el análisis de la efectividad"/>
  </r>
  <r>
    <n v="77"/>
    <x v="0"/>
    <x v="4"/>
    <s v="Dirección General"/>
    <m/>
    <x v="55"/>
    <n v="0"/>
    <x v="17"/>
    <s v="Ambiente 13.2_x000a_La Entidad cuenta con el registro de activos de la información, pero la misma se encuentra desactualizada, ya que al realizar la revisión se evidencia que el &quot;Fundamento Constitucional o Jurídico&quot; estipulado en algunas categorias o tipos de información está desactualizado con normatividad que se encuentra derogada. Ej Decreto 1537 de 2001 que fue derogado por el Decreto 1083 de 2015, Guía para la gestión del riesgo de corrupción 2015 y la Guía para la administración del riesgo 2011 DAFP, entre otros._x000a_En el seguimiento a la implementación de la Ley 1712 de 2014, se encontró que la entidad no ha implementado el anexo 2 de la resolución 1516 de 2020 para la publicación de la información en la página web."/>
    <s v="FORTALECIMIENTO ORGANIZACIONAL Y SIMPLIFICACIÓN DE PROCESOS"/>
    <s v="Desconocimiento de los lineamientos emitidos por MINTIC sobre los requisitos en materia de acceso a la información publica, accesibilidad web, seguridad digital y datos abiertos"/>
    <s v="Desconocimiento de los lineamientos emitidos por MINTIC sobre los requisitos en materia de acceso a la información publica, accesibilidad web, seguridad digital y datos abiertos"/>
    <s v="Acción correctiva"/>
    <s v="MC_AC5"/>
    <s v="Realizar monitoreo constante a toda la normatividad relacionada con los estandares y directrices para la publicar la informacion señalada en la Ley 1712 de 2014"/>
    <s v="Numero de monitoreos realizados"/>
    <n v="4"/>
    <d v="2026-01-01T00:00:00"/>
    <d v="2026-12-31T00:00:00"/>
    <n v="54"/>
    <x v="6"/>
    <m/>
    <n v="0"/>
    <s v="Se encuentra en elaboración el informe del primer trimestre"/>
    <n v="0"/>
    <d v="2026-05-11T00:00:00"/>
    <s v="Sin evidencia de inicio de la actividad"/>
    <n v="0"/>
    <x v="0"/>
    <d v="2026-06-04T00:00:00"/>
    <n v="0"/>
    <s v="No fue posible identificar evidencias para el presente período de análisis"/>
    <s v="SIN INICIAR"/>
    <s v="No aplica"/>
    <s v="No aplica"/>
    <s v="No aplica"/>
    <n v="0.25"/>
    <s v="Se realizó el primer informe correspondiente al primer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informe ITA prime trimestre"/>
    <n v="0.25"/>
    <s v="EN EJECUCIÓN"/>
    <d v="2026-08-10T00:00:00"/>
    <n v="0.25"/>
    <s v="Se evidenció la presentación de un informe de seguimiento al cumplimiento del ITA, correspondiente al segundo cuatrimestre de la vigencia 2026, elaborado en mayo de 2026 y con corte de la información al mes de abril de 2026. evidenciando uno de los cuateo monitoreos establecdidos."/>
    <x v="0"/>
    <s v="NO APLICA"/>
    <s v="NO APLICA"/>
    <x v="0"/>
    <s v="Dado que el hallazgo aún tiene actividades en ejecución no aplica el análisis de la efectividad"/>
  </r>
  <r>
    <n v="78"/>
    <x v="0"/>
    <x v="4"/>
    <s v="Subdirección Administrativa y Financiera"/>
    <m/>
    <x v="56"/>
    <n v="1"/>
    <x v="17"/>
    <s v="Ambiente 15.3_x000a_Se cuenta con el Procedimiento de recepción, distribución, seguimiento y salida de Peticiones, Quejas, Reclamos, Sugerencias y Denuncias, PC-AU-01, Versión: 2, Vigente Desde 16/11/2021, en el cual se tienen establecidas tanto las responsabilidades, como el flujo de que debe surtir una PQRSD desde su recepción, hasta la respuesta al peticionario; sin embargo, con corte a octubre se presenta un 3,7% ( respuestas extemporáneas (53/1432) de acuerdo con los informes mesuales publicados para Gestión de Atención al Usuario."/>
    <s v="SERVICIO AL CIUDADANO"/>
    <s v="Debilidad en la identificación de controles y seguimiento de los informes mensuales de PQRSD que presenta el proceso de GAU"/>
    <s v="Debilidad en identificación de controles y seguimiento de los informes mensuales de PQRSD que presenta el proceso de GAU"/>
    <s v="Acción correctiva"/>
    <s v="AU_AC1"/>
    <s v="Reportar de manera periodica a los lideres del proceso las PQRSD con su respectivo estado, con el fin de que estos inicien las acciones pertinentes con funcionarios y contratistas"/>
    <s v="Reportes de control a líderes de proceso"/>
    <n v="12"/>
    <d v="2026-01-01T00:00:00"/>
    <d v="2026-12-01T00:00:00"/>
    <n v="49.5"/>
    <x v="13"/>
    <m/>
    <n v="0"/>
    <s v="Se informaron alertas mensuales a través de correo electrónico a los líderes de proceso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0.25"/>
    <x v="0"/>
    <d v="2026-05-15T00:00:00"/>
    <n v="0.25"/>
    <s v="Se evidencian informes de PQRSD de enero, febrero y marzo, como tambien soportes de correos de alertas por parte de atencion al ciudadano con fecha 24/02/2026, 13/03/2026 y 09/04/2026"/>
    <s v="EN EJECUCIÓN"/>
    <s v="No aplica"/>
    <s v="No aplica"/>
    <s v="No aplica"/>
    <n v="0.25"/>
    <s v="Se informaron alertas mensuales a través de correo electrónico a los líderes de procesos"/>
    <s v="EVIDENCIAS SEGUNDO TRIMESTRE 2026 PLAN MEJORA"/>
    <n v="46214"/>
    <s v="Se adjuntan las evidencias de alertas del segundo trimestre."/>
    <n v="0.5"/>
    <s v="EN EJECUCIÓN"/>
    <d v="2026-07-27T00:00:00"/>
    <n v="0.5"/>
    <s v="Se evidenció el envío de alertas mensuales mediante correo electrónico a los líderes de los procesos, relacionadas con el seguimiento a las acciones del Plan de Mejoramiento. Para el segundo trimestre de 2026, se aportaron evidencias de las comunicaciones realizadas, las cuales permiten verificar la ejecución de la actividad programada."/>
    <x v="0"/>
    <s v="NO APLICA"/>
    <s v="NO APLICA"/>
    <x v="0"/>
    <s v="Dado que el hallazgo aún tiene actividades en ejecución no aplica el análisis de la efectividad"/>
  </r>
  <r>
    <n v="79"/>
    <x v="0"/>
    <x v="4"/>
    <s v="Subdirección Administrativa y Financiera"/>
    <m/>
    <x v="57"/>
    <n v="1"/>
    <x v="17"/>
    <s v="Ambiente 15.6_x000a_Se realizó el Informe de encuesta de satisfacción del Usuario para el tercer cuatrimestre de 2021,con la aplicación de 38 encuestas de 395 usuarios, lo cual no es representativo para un nivel de confianza aceptable de las PQRSD atendidas por la entidad, evidenciándose que la información allí recolectada no es suficiente ni amplia para conocer la percepción de las partes interesadas. Asimismo, en la página web no se evidencia la publicación de la evaluación del servicio del primer semestre de 2021."/>
    <s v="SERVICIO AL CIUDADANO"/>
    <s v="No se encuentra contemplado en las poliiticas de operación del procedimiento Procedimiento de Recepción,_x000a_Distribución, Seguimiento y Salida_x000a_de Peticiones, Quejas, Reclamos,_x000a_Sugerencias y Denuncias, la descrippcion de como realizar el informe de las encuestas de satisfacion de usuarios"/>
    <s v="No se encuentra contemplado en las poliiticas de operación del procedimiento Procedimiento de Recepción,_x000a_Distribución, Seguimiento y Salida_x000a_de Peticiones, Quejas, Reclamos,_x000a_Sugerencias y Denuncias, la descrippcion de como realizar el informe de las encuestas de satisfacion de usuarios"/>
    <s v="Acción correctiva"/>
    <s v="AU_AC5"/>
    <s v="Actualizar el procedimiento Procedimiento de Recepción, Distribución, Seguimiento y Salida de Peticiones, Quejas, Reclamos, Sugerencias y Denuncias._x000a_Incluir una politica de operación que establezca una reunión con el jefe de la unidad de control interno y con el jefe de la unidad de planeación, para el mejoramiento continuo de la gestión de la entidad semestralmente con base al informe semestral._x000a_En la acctiviad 11 cambiando los responsbales (funcionario y/o contratista)"/>
    <s v="Procedimiento actualizado"/>
    <n v="1"/>
    <d v="2026-01-01T00:00:00"/>
    <d v="2026-12-31T00:00:00"/>
    <n v="54"/>
    <x v="13"/>
    <m/>
    <n v="1"/>
    <s v="El procedimiento mencionado se actualizó en la vigencia 2025"/>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Procedimiento se encuentra actualizado y socializado con los requerimientos establecidos en la descripción del hallazgo. Se identifica la politica 5,64"/>
    <n v="1"/>
    <x v="1"/>
    <d v="2026-05-15T00:00:00"/>
    <n v="1"/>
    <s v="se evidencia procedimiento actualizado de peticiones, quejas, reclamos, sugerencias y denuncias PC-AU-01 de 20/08/2025, lo que permite que la evidencia obtenida subsane el hallazgo formula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l procedimiento mencionado se actualizó en la vigencia 2025"/>
    <n v="0"/>
    <n v="46214"/>
    <s v="Accion con cumplimiento reportado"/>
    <n v="1"/>
    <s v="CUMPLIDO"/>
    <d v="2026-07-27T00:00:00"/>
    <n v="1"/>
    <s v="Se evidencio que la actividad reportada se encuentra cumplida en el primer trimestre"/>
    <x v="1"/>
    <s v="NO"/>
    <s v="EFECTIVO"/>
    <x v="1"/>
    <s v="Se evidenció la actualización del procedimiento correspondiente y no se presentó recurrencia de la situación que dio origen al hallazgo; en consecuencia, se considera efectiva la acción implementada y se procede con su cierre."/>
  </r>
  <r>
    <n v="80"/>
    <x v="0"/>
    <x v="4"/>
    <s v="Dirección General"/>
    <m/>
    <x v="58"/>
    <n v="1"/>
    <x v="17"/>
    <s v="Ambiente 17.1_x000a_La entidad de acuerdo con los informes de las evaluaciones independientes, formula los Planes mejoramiento respectivos, en donde se analizan causas y se establecen acciones de mejora para fortalecer el Sistema de Control Interno para alcanzar el logro de los objetivos de la Entidad., sin embargo se presentan debilidades en el cumplimiento de las acciones formuladas."/>
    <s v="FORTALECIMIENTO ORGANIZACIONAL Y SIMPLIFICACIÓN DE PROCESOS"/>
    <s v="Debilidad en el seguimiento y control del cumplimiento de las acciones estbalecidas"/>
    <s v="Debilidad en el seguimiento y control del cumplimiento de las acciones estbalecidas"/>
    <s v="Acción correctiva"/>
    <s v="MC_AC9"/>
    <s v="Monitorear la formulación y ejecución de las acciones derivadas de los planes de mejora"/>
    <s v="Informes de monitoreos"/>
    <n v="4"/>
    <d v="2026-01-01T00:00:00"/>
    <d v="2026-12-31T00:00:00"/>
    <n v="54"/>
    <x v="6"/>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x v="0"/>
    <d v="2026-06-04T00:00:00"/>
    <n v="0.25"/>
    <s v="Se evidencia la realización del primer monitoreo a los planes de mejoramiento durante abril de 2026 y la aprobación de su reformulación en Comité de Control Interno. Desde la tercera línea de defensa se observa avance en la ejecución de la acción correctiva; no obstante, se recomienda mantener el monitoreo y control periódico de las acciones formuladas para garantizar su cumplimiento oportuno."/>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s v="EN EJECUCIÓN"/>
    <d v="2026-08-10T00:00:00"/>
    <n v="0.25"/>
    <s v="Se evidenció la remisión del seguimiento preliminar de los Planes de Mejoramiento correspondiente al primer trimestre de 2026, junto con la matriz de acciones de mejora para su revisión y análisis."/>
    <x v="0"/>
    <s v="NO APLICA"/>
    <s v="NO APLICA"/>
    <x v="0"/>
    <s v="Dado que el hallazgo aún tiene actividades en ejecución no aplica el análisis de la efectividad"/>
  </r>
  <r>
    <n v="81"/>
    <x v="0"/>
    <x v="4"/>
    <s v="Dirección General"/>
    <m/>
    <x v="24"/>
    <n v="0"/>
    <x v="17"/>
    <s v="Ambiente 17.3_x000a_Se evidencia en la viñeta 9 del numeral 6.6.POLITICAS DE OPERACIÓN, del proceso Acciones Correctivas, Preventivas y de Mejora versión 2 Código: PC-MC-02, que Cualquier servidor público o contratista de la Entidad, podrá identificar la posibilidad de una Corrección, Acción Correctiva, Preventiva o de Mejora, para lo cual, debe informar a su jefe inmediato o supervisor; sin embargo, esta actividad no se ejecuta por los procesos."/>
    <s v="FORTALECIMIENTO ORGANIZACIONAL Y SIMPLIFICACIÓN DE PROCESOS"/>
    <s v="Débil interiorización del mecanismo que se tienen para implementar acciones de mejora resultado de procesos de autoevaluación"/>
    <s v="Débil interiorización del mecanismo que se tienen para implementar acciones de mejora resultado de procesos de autoevaluación"/>
    <s v="Acción correctiva"/>
    <s v="MC_AC2"/>
    <s v="Socializar Políticas de operación del procedimiento de Planes de Mejora para implementación"/>
    <s v="Socialización del procedimiento"/>
    <n v="1"/>
    <d v="2026-01-01T00:00:00"/>
    <d v="2026-03-31T00:00:00"/>
    <n v="13.5"/>
    <x v="6"/>
    <s v="Acción Cumplida Pendiente evaluación tercera Linea"/>
    <n v="1"/>
    <s v="Durante el primer trimestre de la vigencia 2026 se actualizó el procedimiento y se socializó"/>
    <s v="https://dnbcgovco-my.sharepoint.com/:f:/g/personal/planeacion_dnbc_gov_co/IgDYe2GS_ayPSIaWtvQYv0qbAc8IxdnR2DbMxEMLmfk0p8A?e=smqHjg"/>
    <d v="2026-05-11T00:00:00"/>
    <s v="Se evidencia socialización del 6 de marzo de 2026"/>
    <n v="1"/>
    <x v="1"/>
    <d v="2026-06-04T00:00:00"/>
    <n v="1"/>
    <s v="Se evidencia la socialización del procedimiento de planes de mejoramiento realizada el 6 de marzo de 2026, validando la ejecución de la acción correctiva formulada. Desde la tercera línea de defensa se recomienda realizar monitoreo a su aplicación para verificar la apropiación del mecanismo de formulación y gestión de acciones de mejora por parte de los proceso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Durante el primer trimestre de la vigencia 2026 se actualizó el procedimiento y se socializó"/>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socialización del 6 de marzo de 2026"/>
    <n v="1"/>
    <s v="CUMPLIDO"/>
    <d v="2026-08-12T00:00:00"/>
    <n v="1"/>
    <s v="Se evidenció la socialización del Procedimiento de Formulación, Monitoreo y Seguimiento a Planes de Mejoramiento Internos y Externos, realizada el 6 de marzo de 2026, soportada mediante el respectivo listado de asistencia, con lo cual se dio cumplimiento a la actividad programada."/>
    <x v="1"/>
    <s v="NO APLICA"/>
    <s v="NO APLICA"/>
    <x v="0"/>
    <s v="Dado que el hallazgo aún tiene actividades en ejecución no aplica el análisis de la efectividad"/>
  </r>
  <r>
    <n v="82"/>
    <x v="0"/>
    <x v="4"/>
    <s v="Dirección General"/>
    <m/>
    <x v="24"/>
    <n v="0"/>
    <x v="17"/>
    <s v="Ambiente 17.3_x000a_Se evidencia en la viñeta 9 del numeral 6.6.POLITICAS DE OPERACIÓN, del proceso Acciones Correctivas, Preventivas y de Mejora versión 2 Código: PC-MC-02, que Cualquier servidor público o contratista de la Entidad, podrá identificar la posibilidad de una Corrección, Acción Correctiva, Preventiva o de Mejora, para lo cual, debe informar a su jefe inmediato o supervisor; sin embargo, esta actividad no se ejecuta por los procesos."/>
    <s v="FORTALECIMIENTO ORGANIZACIONAL Y SIMPLIFICACIÓN DE PROCESOS"/>
    <s v="Débil interiorización del mecanismo que se tienen para implementar acciones de mejora resultado de procesos de autoevaluación"/>
    <s v="Débil interiorización del mecanismo que se tienen para implementar acciones de mejora resultado de procesos de autoevaluación"/>
    <s v="Acción correctiva"/>
    <s v="MC_AC9"/>
    <s v="Monitorear la formulación y ejecución de las acciones derivadas de los planes de mejora"/>
    <s v="Informes de monitoreos"/>
    <n v="4"/>
    <d v="2026-01-01T00:00:00"/>
    <d v="2026-12-31T00:00:00"/>
    <n v="54"/>
    <x v="6"/>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x v="0"/>
    <d v="2026-06-04T00:00:00"/>
    <n v="0.25"/>
    <s v="Se evidencia que durante el mes de abril de 2026 se realizó el primer monitoreo a los planes de mejoramiento y la aprobación de su reformulación en Comité de Control Interno. La evidencia permite verificar avances en la ejecución de la acción correctiva formulada. No obstante, desde la tercera línea de defensa se recomienda continuar con los monitoreos programados durante la vigencia y fortalecer la apropiación del procedimiento por parte de los procesos, con el fin de promover la identificación, formulación y ejecución oportuna de acciones de mejora derivadas de los ejercicios de autoevaluación y seguimiento institucional."/>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s v="EN EJECUCIÓN"/>
    <d v="2026-08-10T00:00:00"/>
    <n v="0.25"/>
    <s v="Se evidenció la remisión del seguimiento preliminar de los Planes de Mejoramiento correspondiente al primer trimestre de 2026, junto con la matriz de acciones de mejora para su revisión y análisis."/>
    <x v="0"/>
    <s v="NO APLICA"/>
    <s v="NO APLICA"/>
    <x v="0"/>
    <s v="Dado que el hallazgo aún tiene actividades en ejecución no aplica el análisis de la efectividad"/>
  </r>
  <r>
    <n v="83"/>
    <x v="0"/>
    <x v="4"/>
    <s v="Dirección General"/>
    <m/>
    <x v="59"/>
    <n v="1"/>
    <x v="17"/>
    <s v="Ambiente 17.4_x000a_La Oficina de Control Interno en el Comite Institucional de Coordinación de Control Interno de noviembre, presentó el resultado del seguimiento y verificación del estado de los Planes de Mejoramiento establecidos por los diferentes procesos, como resultado de las auditorías internas, seguimientos realizado por la Oficina de Control Interno, para la toma de decisiones por parte de la Alta Dirección., en el cual se evidencia incumplimiento de algunas de las acciones formuladas."/>
    <s v="FORTALECIMIENTO ORGANIZACIONAL Y SIMPLIFICACIÓN DE PROCESOS"/>
    <s v="Debilidad en el seguimiento y control del cumplimiento de las acciones estbalecidas"/>
    <s v="Debilidad en el seguimiento y control del cumplimiento de las acciones estbalecidas"/>
    <s v="Acción correctiva"/>
    <s v="MC_AC9"/>
    <s v="Monitorear la formulación y ejecución de las acciones derivadas de los planes de mejora"/>
    <s v="Informes de monitoreos"/>
    <n v="4"/>
    <d v="2026-01-01T00:00:00"/>
    <d v="2026-12-31T00:00:00"/>
    <n v="54"/>
    <x v="6"/>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x v="0"/>
    <d v="2026-06-04T00:00:00"/>
    <n v="0.25"/>
    <s v="Se evidencia que durante el mes de abril de 2026 se realizó el primer monitoreo a los planes de mejoramiento, así como la aprobación de su reformulación en Comité de Control Interno. La evidencia permite verificar avances en la ejecución de la acción correctiva relacionada con el monitoreo de la formulación y ejecución de las acciones derivadas de los planes de mejora. No obstante, desde la tercera línea de defensa se recomienda continuar fortaleciendo el monitoreo y control sobre el cumplimiento de las acciones formuladas, con el fin de prevenir incumplimientos y garantizar el cierre oportuno de los hallazgos identificad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s v="EN EJECUCIÓN"/>
    <d v="2026-08-10T00:00:00"/>
    <n v="0.25"/>
    <s v="Se evidenció la remisión del seguimiento preliminar de los Planes de Mejoramiento correspondiente al primer trimestre de 2026, junto con la matriz de acciones de mejora para su revisión y análisis."/>
    <x v="0"/>
    <s v="NO APLICA"/>
    <s v="NO APLICA"/>
    <x v="0"/>
    <s v="Dado que el hallazgo aún tiene actividades en ejecución no aplica el análisis de la efectividad"/>
  </r>
  <r>
    <n v="84"/>
    <x v="0"/>
    <x v="4"/>
    <s v="Dirección General"/>
    <m/>
    <x v="60"/>
    <n v="0"/>
    <x v="17"/>
    <s v="Ambiente 17.7_x000a_Actualmente la DNBC, no posee Planes de Mejoramiento producto de las autoevaluaciones realizadas por la segunda línea de defensa . Por lo tanto no se cuenta con la verificación y avance del cumplimiento"/>
    <s v="FORTALECIMIENTO ORGANIZACIONAL Y SIMPLIFICACIÓN DE PROCESOS"/>
    <s v="No se han formulado planes de mejora resultado de ejercicios de autoevaluación"/>
    <s v="No se han formulado planes de mejora resultado de ejercicios de autoevaluación"/>
    <s v="Acción correctiva"/>
    <s v="MC_AC9"/>
    <s v="Monitorear la formulación y ejecución de las acciones derivadas de los planes de mejora"/>
    <s v="Informes de monitoreos"/>
    <n v="4"/>
    <d v="2026-01-01T00:00:00"/>
    <d v="2026-12-31T00:00:00"/>
    <n v="54"/>
    <x v="6"/>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x v="0"/>
    <d v="2026-06-04T00:00:00"/>
    <n v="0.25"/>
    <s v="Se evidencia que durante el mes de abril de 2026 se realizó el primer monitoreo a los planes de mejoramiento, así como la aprobación de su reformulación en Comité de Control Interno. La evidencia permite verificar avances en la ejecución de la acción correctiva relacionada con el monitoreo de la formulación y ejecución de las acciones derivadas de los planes de mejora. No obstante, desde la tercera línea de defensa se recomienda continuar fortaleciendo el monitoreo y control sobre el cumplimiento de las acciones formuladas, con el fin de prevenir incumplimientos y garantizar el cierre oportuno de los hallazgos identificad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s v="EN EJECUCIÓN"/>
    <d v="2026-08-10T00:00:00"/>
    <n v="0.25"/>
    <s v="Se evidenció la remisión del seguimiento preliminar de los Planes de Mejoramiento correspondiente al primer trimestre de 2026, junto con la matriz de acciones de mejora para su revisión y análisis."/>
    <x v="0"/>
    <s v="NO APLICA"/>
    <s v="NO APLICA"/>
    <x v="0"/>
    <s v="Dado que el hallazgo aún tiene actividades en ejecución no aplica el análisis de la efectividad"/>
  </r>
  <r>
    <n v="85"/>
    <x v="0"/>
    <x v="4"/>
    <s v="Subdirección Administrativa y Financiera"/>
    <m/>
    <x v="61"/>
    <n v="1"/>
    <x v="18"/>
    <s v="Se evidencian con corte al 31/12/2021, 32 incapacidades que no han sido pagadas por las entidades, las cuales ascienden a $32.743.368, lo que denota que las gestiones de recobro no han tenido éxito, dado que aprecia un saldo considerable por cobrar especialmente a SANITAS. Al respecto se debe tener en cuenta que el artículo 28 de la Ley 1438 de 2011, establece “El derecho de los empleadores de solicitar a las Entidades Promotoras de salud el reembolso del valor de las prestaciones económicas prescribe en el término de tres (3) años contados a partir de la fecha en que el empleador hizo el pago correspondiente al trabajador”"/>
    <m/>
    <s v="No se realizan los cruce de información dentro del proceso de Proceso de Gestión Financiera así como con el Proceso de Gestión del Talento, para saber el valor real d elos rientegors que deben de hacer las EPS."/>
    <s v="No se realizan los cruce de información dentro del proceso de Proceso de Gestión Financiera así como con el Proceso de Gestión del Talento, para saber el valor real d elos rientegors que deben de hacer las EPS"/>
    <s v="Acción correctiva"/>
    <s v="TH_AC6"/>
    <s v="Informe de los estados de cobro de incapacidades realizado"/>
    <s v="Informe realizado"/>
    <n v="1"/>
    <d v="2026-03-01T00:00:00"/>
    <d v="2026-05-31T00:00:00"/>
    <n v="13.5"/>
    <x v="11"/>
    <s v="Nómia"/>
    <n v="0"/>
    <n v="0"/>
    <n v="0"/>
    <d v="2026-05-11T00:00:00"/>
    <s v="No se evidencia seguimiento"/>
    <n v="0"/>
    <x v="0"/>
    <d v="2026-05-15T00:00:00"/>
    <n v="0"/>
    <s v="No fue posible identificar evidencias para el presente período de análisis"/>
    <s v="SIN INICIAR"/>
    <s v="No aplica"/>
    <s v="No aplica"/>
    <s v="No aplica"/>
    <n v="1"/>
    <s v="se aporta nomina -del 1 de marzo a 31 de may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evidencia informe de seguimiento a las incapacidades de la DNBC en el periodo en mención. Se sugiere incluir en evidencias correo de socialización con lider de proceso"/>
    <n v="1"/>
    <s v="CUMPLIDO"/>
    <d v="2026-07-27T00:00:00"/>
    <n v="1"/>
    <s v="Se evidencio que el soporte cumple con la accion formulada"/>
    <x v="1"/>
    <s v="NO"/>
    <s v="EFECTIVO"/>
    <x v="1"/>
    <s v="Se verificó el cumplimiento de la actividad formulada y no se evidenció recurrencia de la situación que dio origen al hallazgo; en consecuencia, se procede con el cierre de la actividad."/>
  </r>
  <r>
    <n v="86"/>
    <x v="0"/>
    <x v="4"/>
    <s v="Subdirección Administrativa y Financiera"/>
    <m/>
    <x v="62"/>
    <n v="1"/>
    <x v="18"/>
    <s v="Se evidencio que el proceso de gestión jurídica no adelantado las acciones legales adelantadas para el cobro coactivo de estos los valores adeudados por las EPS y ARL, porque antes se deben adelantar acciones administrativas previas al inicio del cobro por vía judicial. Sobre las cuales requirió el envío por parte del Proceso de Talento Humanos de la siguiente información:_x000a_• Copia de la incapacidad._x000a_• Copia acta de posesión del funcionario._x000a_• Copia de las planillas únicas de autoliquidación de aportes al sistema de salud_x000a_Correspondientes a los seis (6) meses anteriores a la fecha de ocurrencia del hecho que_x000a_Conllevó la expedición de la incapacidad._x000a_• Copia de la resolución de reconocimiento de la incapacidad o licencia._x000a_• Copia del comprobante de pago de nómina_x000a_• Copia de las peticiones remitidas a las EPS/ARL (Correos electrónicos, derechos de_x000a_petición, respuestas a peticiones, comunicaciones oficiales) que den cuenta de las_x000a_actuaciones realizadas ante la EPS/ARL para cobrar las incapacidades y/o licencias._x000a_incumpliendo lo establecido en el artículo 817 del Estatuto Tributario, que señala que el plazo con el que cuenta la Administración para iniciar un proceso de cobro coactivo prescribe en cinco años, so pena de la ocurrencia de la prescripción extintiva, que castiga el interés del acreedor para reclamar su derecho."/>
    <m/>
    <s v="No se realizan los cruce de información dentro del proceso de Proceso de Gestión Financiera así como con el Proceso de Gestión del Talento, para saber el valor real d elos rientegors que deben de hacer las EPS."/>
    <s v="No se realizan los cruce de información dentro del proceso de Proceso de Gestión Financiera así como con el Proceso de Gestión del Talento, para saber el valor real d elos rientegors que deben de hacer las EPS"/>
    <s v="Acción correctiva"/>
    <s v="TH_AC6"/>
    <s v="Informe de los estados de cobro de incapacidades realizado"/>
    <s v="Informe realizado"/>
    <n v="1"/>
    <d v="2026-03-01T00:00:00"/>
    <d v="2026-05-31T00:00:00"/>
    <n v="13.5"/>
    <x v="11"/>
    <s v="Nómia"/>
    <n v="0"/>
    <n v="0"/>
    <n v="0"/>
    <d v="2026-05-11T00:00:00"/>
    <s v="No se evidencia seguimiento"/>
    <n v="0"/>
    <x v="0"/>
    <d v="2026-05-15T00:00:00"/>
    <n v="0"/>
    <s v="No fue posible identificar evidencias para el presente período de análisis"/>
    <s v="SIN INICIAR"/>
    <s v="No aplica"/>
    <s v="No aplica"/>
    <s v="No aplica"/>
    <n v="1"/>
    <s v="se aporta nomina -del 1 de marzo a 31 de may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evidencia informe de seguimiento a las incapacidades de la DNBC en el periodo en mención. Se sugiere incluir en evidencias correo de socialización con lider de proceso"/>
    <n v="1"/>
    <s v="CUMPLIDO"/>
    <d v="2026-07-27T00:00:00"/>
    <n v="1"/>
    <s v="Se evidencio que el soporte cumple con la accion formulada"/>
    <x v="1"/>
    <s v="NO"/>
    <s v="EFECTIVO"/>
    <x v="1"/>
    <s v="Se verificó el cumplimiento de la actividad formulada y no se evidenció recurrencia de la situación que dio origen al hallazgo; en consecuencia, se procede con el cierre de la actividad."/>
  </r>
  <r>
    <n v="87"/>
    <x v="0"/>
    <x v="4"/>
    <s v="Subdirección Administrativa y Financiera"/>
    <m/>
    <x v="63"/>
    <n v="1"/>
    <x v="18"/>
    <s v="En los registros del RUNT, se evidencio que el automóvil ZXW532, no tiene renovación del Certificado de revisión técnico-mecánica el cual venció el 27/10/2021, incumpliendo el artículo 46 de la Ley 769 de 2002 que señala “Todo vehículo automotor registrado y autorizado deberá presentar el certificado vigente de la revisión técnico – mecánica”, así mismo en el artículo 50 establece que “Por razones de seguridad vial y de protección al ambiente, el propietario o tenedor del vehículo de placas nacionales o extranjeras, que transite por el territorio nacional, tendrá la obligación de mantenerlo en óptimas condiciones mecánicas y de seguridad”"/>
    <m/>
    <s v="Debilidad en los controles y seguimientos del parque automotor asignado a la DNBC"/>
    <s v="Debilidad en los controles y seguimientos del parque automotor asignado a la DNBC"/>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x v="1"/>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x v="0"/>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s v="EN EJECUCIÓN"/>
    <d v="2026-08-11T00:00:00"/>
    <n v="0.42"/>
    <s v="se evidencia correos electronicos de enero a mayo del segumiento al parque automotor en multas, SOAT, tecnomecanica e impuestos"/>
    <x v="0"/>
    <s v="NO APLICA"/>
    <s v="NO APLICA"/>
    <x v="0"/>
    <s v="Dado que el hallazgo aún tiene actividades en ejecución no aplica el análisis de la efectividad"/>
  </r>
  <r>
    <n v="88"/>
    <x v="0"/>
    <x v="4"/>
    <s v="Subdirección Administrativa y Financiera"/>
    <m/>
    <x v="64"/>
    <n v="1"/>
    <x v="18"/>
    <s v="No se aportó documentación sobre el estado de la camioneta IXX308, la cual según informaron esta en reparación, esta situación demuestra que se incumple Dimensión 3 de MIPG Gestión con Valores para resultados del MIPG en relación a los “Lineamientos generales para la implementación” en lo que respecta a “Gestionar recursos físicos y servicios internos” que establece “Es importante que se asigne un responsable (ya sea en una dependencia o en una persona, dependiendo de las capacidades de la entidad) de establecer los mecanismos para ejercer el control legal y técnico de los bienes y servicios con que se cuenta. De igual manera, es importante identificar, caracterizar, dar el mantenimiento requerido, custodiar y disponer apropiadamente de los bienes materiales.”"/>
    <m/>
    <s v="Porque no se cuenta con la documentacion solicitada por la Oficina de Control Interno ._x000a_Porque. Desconicimiento de la normatiivdad aplicable en la gestion de los bienes publicos._x000a_Debilidad en la identiifcacion de controles para la gestion d elos recursos fisicos y servicios de la entidad."/>
    <s v="Debilidad en la identificacion de controles para la gestion delos recursos fisicos y servicios de la entidad."/>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x v="1"/>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x v="0"/>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s v="EN EJECUCIÓN"/>
    <d v="2026-08-11T00:00:00"/>
    <n v="0.42"/>
    <s v="se evidencia correos electronicos de enero a mayo del segumiento al parque automotor en multas, SOAT, tecnomecanica e impuestos"/>
    <x v="0"/>
    <s v="NO APLICA"/>
    <s v="NO APLICA"/>
    <x v="0"/>
    <s v="Dado que el hallazgo aún tiene actividades en ejecución no aplica el análisis de la efectividad"/>
  </r>
  <r>
    <n v="89"/>
    <x v="0"/>
    <x v="4"/>
    <s v="Subdirección Administrativa y Financiera"/>
    <m/>
    <x v="65"/>
    <n v="1"/>
    <x v="19"/>
    <s v="En la matriz diligenciada y entregada por GAU, que hace referencia al Listado de PQRSD correspondiente al segundo semestre de 2021, se evidenció que del total de 694 radicados 187 están sin radicado de salida, es decir el 5.42.%, una cifra considerable._x000a_Ahora bien, con relación a la muestra tomada por la OCI, es decir los 69 radicados se evidenció que:_x000a_-En la matriz de PQRS se estipuló que 25 de estos PQRS no poseen documento de respuesta que tuviera número de radicado de salida._x000a_-Las siguientes PQRS, fueron relacionadas en la Matriz indicando que no poseían documento radicado de salida, pero al realizar la revisión se encontró que las mismas si poseen respuesta con número de radicado así:_x000a_PQRS No radicado de salida_x000a_20211140115322 20212110031061_x000a_20211140116012 20222110037841_x000a_20211140116592 20222110032521_x000a_20211140118832 20222110032321_x000a_20211140119372 20222110032331_x000a_20211140122852 20222110032331_x000a_Con ello se desconoce lo preceptuado en el numeral 7 Actividad 5 de las Políticas de Operación del Procedimiento de Recepción, Distribución, seguimiento y salida de Peticiones, Quejas, Reclamos, Sugerencias y Denuncias que indica “que como registro del trámite de las PQRSD debe quedar un radicado de ORFEO."/>
    <s v="SERVICIO AL CIUDADANO"/>
    <s v="Debilidad en la identificación de controles y seguimiento de los informes mensuales de PQRSD que presenta el proceso de GAU"/>
    <s v="Debilidad en identificación de controles y seguimiento de los informes mensuales de PQRSD que presenta el proceso de GAU"/>
    <s v="Acción correctiva"/>
    <s v="AU_AC7"/>
    <s v="Verificar mensualmente por parte del enlace de planeación la discriminacion por areas de las solictudes asignadas, en la matriz de registro de PRQRSD para asegurar la consistencia de la información."/>
    <s v="Matriz de registro actualizada"/>
    <n v="12"/>
    <d v="2026-01-01T00:00:00"/>
    <d v="2026-12-31T00:00:00"/>
    <n v="54"/>
    <x v="13"/>
    <m/>
    <n v="0"/>
    <s v="Dentro de los informes mensuales se incluye la información por áreas en cuanto a las solicitudes asignada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incluyen los informes del primer trimestre. Se sugiere su socialización con el lider del proceso vía correo electrónico para generar evidencia o adjuntar informes firmados por el mismo"/>
    <n v="0.25"/>
    <x v="0"/>
    <d v="2026-05-15T00:00:00"/>
    <n v="0.25"/>
    <s v="se evidencia informe de seguiminto del I trimestre en el cual se observa la cantidad de PQRSD radicadas y el termino de respuesta que se le da a cada una, mas no se evidencia los informes firmados."/>
    <s v="EN EJECUCIÓN"/>
    <s v="No aplica"/>
    <s v="No aplica"/>
    <s v="No aplica"/>
    <n v="0.25"/>
    <s v="Dentro de los informes mensuales se incluye la información por áreas en cuanto a las solicitudes asignadas"/>
    <s v="EVIDENCIAS SEGUNDO TRIMESTRE 2026 PLAN MEJORA"/>
    <n v="46214"/>
    <s v="Se incluyen los informes del segundo trimestre. "/>
    <n v="0.5"/>
    <s v="EN EJECUCIÓN"/>
    <d v="2026-07-27T00:00:00"/>
    <n v="0.5"/>
    <s v="Se evidenció la inclusión de los informes correspondientes al segundo trimestre."/>
    <x v="0"/>
    <s v="NO APLICA"/>
    <s v="NO APLICA"/>
    <x v="0"/>
    <s v="Dado que el hallazgo aún tiene actividades en ejecución no aplica el análisis de la efectividad"/>
  </r>
  <r>
    <n v="90"/>
    <x v="0"/>
    <x v="4"/>
    <s v="Subdirección Administrativa y Financiera"/>
    <m/>
    <x v="66"/>
    <n v="1"/>
    <x v="19"/>
    <s v="Falta de atención a las PQRSD dentro de los términos legales. Se encontró que en 146 PQRSD de los 694 radicados del segundo semestre de acuerdo con la base de datos suministrada por GAU, se respondieron de forma extemporánea, sin que haya evidencia, que dieron respuesta parcial debidamente sustentada y justificando porque no se pudo atender en término al peticionario; y si en caso de ser necesario que hayan fijado un nuevo tiempo que no excediera el término inicialmente establecido._x000a_De las 69 PQRSD tomadas de muestra se encontraron 10 respondidas de forma extemporánea, para el radicado 20212050096211, en la base de datos figura con respuesta 9/11/2021, sin embargo, en el documento cargado en ORFEO el 21/09/2021._x000a_Lo anterior incumple lo establecido en el artículo 14 de la Ley 1755 de 2015, y su parágrafo: “…Artículo 14. Términos para resolver las distintas modalidades de peticiones. Salvo norma legal especial y so pena de sanción disciplinaria, toda petición deberá resolverse dentro de los quince (15) días siguientes a su recepción…”_x000a_PARÁGRAFO. Cuando excepcionalmente no fuere posible resolver la petición en los plazos aquí señalados, la autoridad debe informar esta circunstancia al interesado, antes del vencimiento del término señalado en la ley expresando los motivos de la demora y señalando a la vez el plazo razonable en que se resolverá o dará respuesta, que no podrá exceder del doble del inicialmente previsto."/>
    <s v="SERVICIO AL CIUDADANO"/>
    <s v="Debilidad en la identificación de controles y seguimiento de los informes mensuales de PQRSD que presenta el proceso de GAU"/>
    <s v="Debilidad en identificación de controles y seguimiento de los informes mensuales de PQRSD que presenta el proceso de GAU"/>
    <s v="Acción correctiva"/>
    <s v="AU_AC6"/>
    <s v="Generar estrategias de fortalecimiento o sensibilizaciones a los procesos responsables de dar la maayora de las respuestas a PQRSD en politcias de operación del respectivo procedimiento"/>
    <s v="Estrategias o sensibilizaciones realizadas"/>
    <n v="12"/>
    <d v="2026-01-01T00:00:00"/>
    <d v="2026-12-31T00:00:00"/>
    <n v="54"/>
    <x v="13"/>
    <m/>
    <n v="0"/>
    <s v="Se realizan estrategias de sensibilización a funcionarios y contratistas para que conozcan la importancia de la respuesta a las PQRSD y sus responsabilidades como servidores públicos. "/>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adjuntan correos de socialización de la cartilla de manejo de PQRSD del primer trimestre del año"/>
    <n v="0.25"/>
    <x v="0"/>
    <d v="2026-05-15T00:00:00"/>
    <n v="0.25"/>
    <s v="se evidencia correos electronicos por parte de la oficina de atencion al ciudadano de fecha 29/01/2026, 17/02/2026 y 09/03/2026 en los cuales sensibilizan las responsabilidades del los funcionarios y contratistas de la DNBC por medio de las cartillas ABC PQRSD"/>
    <s v="EN EJECUCIÓN"/>
    <s v="No aplica"/>
    <s v="No aplica"/>
    <s v="No aplica"/>
    <n v="0.25"/>
    <s v="Se realizan estrategias de sensibilización a funcionarios y contratistas para que conozcan la importancia de la respuesta a las PQRSD y sus responsabilidades como servidores públicos. "/>
    <s v="EVIDENCIAS SEGUNDO TRIMESTRE 2026 PLAN MEJORA"/>
    <n v="46214"/>
    <s v="Se adjuntan evidencias de socialización de herramientas del proceso del segundo trimestre"/>
    <n v="0.5"/>
    <s v="EN EJECUCIÓN"/>
    <d v="2026-07-27T00:00:00"/>
    <n v="0.5"/>
    <s v="Se evidenció la realización de estrategias de sensibilización sobre la atención de PQRSD."/>
    <x v="0"/>
    <s v="NO APLICA"/>
    <s v="NO APLICA"/>
    <x v="0"/>
    <s v="Dado que el hallazgo aún tiene actividades en ejecución no aplica el análisis de la efectividad"/>
  </r>
  <r>
    <n v="91"/>
    <x v="0"/>
    <x v="4"/>
    <s v="Subdirección Administrativa y Financiera"/>
    <m/>
    <x v="67"/>
    <n v="1"/>
    <x v="19"/>
    <s v="Al verificar el aplicativo ORFEO se encontró que para 4 de las peticiones identificadas como vencidas en la base de datos de GAU,se generó la respuesta, así: 20213800106152, 20211140108392, 20211140115322, 20211140116012 y 20211140116592, además se encontró que la petición con radicado 20211140121692 se encuentra bloqueda, incumpliéndose lo establecido en el Artículo 23 de la Constitución Política, los términos señalados en el artículo 14 de la Ley 1755 de 2015, el Numeral 5.7 del Procedimiento de Recepción, Distribución, Seguimiento y Salida de Peticiones, Quejas, Reclamos, Sugerencias y Denuncias."/>
    <s v="SERVICIO AL CIUDADANO"/>
    <s v="Debilidad en el monitoreo y seguimiento de la entrada y salida de las PQRSD"/>
    <s v="Debilidad en el monitoreo y seguimiento de la entrada y salida de las PQRSD"/>
    <s v="Acción correctiva"/>
    <s v="AU_AC7"/>
    <s v="Verificar mensualmente por parte del enlace de planeación la discriminacion por areas de las solictudes asignadas, en la matriz de registro de PRQRSD para asegurar la consistencia de la información."/>
    <s v="Matriz de registro actualizada"/>
    <n v="12"/>
    <d v="2026-01-01T00:00:00"/>
    <d v="2026-12-31T00:00:00"/>
    <n v="54"/>
    <x v="13"/>
    <m/>
    <n v="0"/>
    <s v="Dentro de los informes mensuales se incluye la información por áreas en cuanto a las solicitudes asignada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incluyen los informes del primer trimestre. Se sugiere su socialización con el lider del proceso vía correo electrónico para generar evidencia o adjuntar informes firmados por el mismo"/>
    <n v="0.25"/>
    <x v="0"/>
    <d v="2026-05-15T00:00:00"/>
    <n v="0.25"/>
    <s v="se evidencia informe de seguiminto del I trimestre en el cual se observa la cantidad de PQRSD radicadas y el termino de respuesta que se le da a cada una, mas no se evidencia los informes firmados."/>
    <s v="EN EJECUCIÓN"/>
    <s v="No aplica"/>
    <s v="No aplica"/>
    <s v="No aplica"/>
    <n v="0.25"/>
    <s v="Dentro de los informes mensuales se incluye la información por áreas en cuanto a las solicitudes asignadas"/>
    <s v="EVIDENCIAS SEGUNDO TRIMESTRE 2026 PLAN MEJORA"/>
    <n v="46214"/>
    <s v="Se incluyen los informes del segundo trimestre. "/>
    <n v="0.5"/>
    <s v="EN EJECUCIÓN"/>
    <d v="2026-07-27T00:00:00"/>
    <n v="0.5"/>
    <s v="Se evidenció la inclusión de los informes correspondientes al segundo trimestre."/>
    <x v="0"/>
    <s v="NO APLICA"/>
    <s v="NO APLICA"/>
    <x v="0"/>
    <s v="Dado que el hallazgo aún tiene actividades en ejecución no aplica el análisis de la efectividad"/>
  </r>
  <r>
    <n v="92"/>
    <x v="0"/>
    <x v="4"/>
    <s v="Dirección General"/>
    <m/>
    <x v="68"/>
    <n v="1"/>
    <x v="19"/>
    <s v="Se evidenció que la Oficina de Control Interno Disciplinario no ha dado cumplimiento a lo establecido en la Guía Estrategias para la Construcción del PAAC en cuanto a “adelantar las investigaciones en caso de: (i) incumplimiento a la Respuesta de peticiones, quejas, sugerencias y reclamos en los términos contemplados en la ley y (ii) quejas contra los servidores públicos de la entidad.” Generadas durante el II semestre de 2021"/>
    <s v="INTEGRIDAD"/>
    <s v="Falta de implmentacion de la nueva normatividad"/>
    <s v="Falta de implmentacion de la nueva normatividad"/>
    <s v="Acción correctiva"/>
    <s v="DI_AC7"/>
    <s v="Adelantar las investigaciones por incumplimiento a la Respuesta de PQRSD en los términos contemplados en la ley ."/>
    <s v="(Investigaciones realizadas/ Investigaciones programadas)*100"/>
    <n v="100"/>
    <d v="2022-05-01T00:00:00"/>
    <d v="2022-12-31T00:00:00"/>
    <n v="36"/>
    <x v="4"/>
    <m/>
    <n v="1"/>
    <s v="Revisadas las carpetas existentes en el proceso de gestión de asuntos disciplinarios, se encontró que mediante Auto de 6 de junio de 2023, la Profesional adscrita al proceso tomo decisión de archivo de investigación disciplinaria 001 de 2022, por no configurarse una conducta antijurídica de los servidores públicos, haciéndose tránsito a cosa juzgada; decisión que implica que se tomo de conformidad con lo establecido en la Ley 1952 de 2019. artículo 224, que establece: ARCHIVO DEFINITIVO: En los casos de terminación del proceso disciplinario, previstos en el artículo 90 y en el evento consagrado en el artículo 213 de este código, procederá el archivo definitivo de la investigación. Tal decisión hará tránsito a cosa juzgada. Situación por la cual se considera ejecutada la acción requerida. Se anexa como evidencia el citado auto."/>
    <s v="https://dnbcgovco-my.sharepoint.com/:f:/g/personal/planeacion_dnbc_gov_co/IgA3M1O8_RRMQK3sZnUOI9BxAY424MGg0V5WxVdizw7NX6I?e=2yoMdY"/>
    <d v="2026-05-11T00:00:00"/>
    <s v="Se evidencia en el respectivo hallazgo, que se realizó la apertura de la acción disciplinaria AUTO 01/08/2022, relacionado con el incumplimiento de PQRSD en los terminos contemplados en la ley  Por lo tanto cumple con el indicador relacionado a este hallazgo"/>
    <n v="1"/>
    <x v="1"/>
    <d v="2026-05-15T00:00:00"/>
    <n v="1"/>
    <s v="Se presentó como evidencia el Auto del 6 de junio de 2023, mediante el cual se ordenó el archivo definitivo de la investigación, de conformidad con la Ley 1952 de 2019. La evidencia aportada permite verificar el cumplimiento de la acción correctiva establecida, por lo que procede el cierre del hallazg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x v="1"/>
    <s v="NO"/>
    <s v="EFECTIVO"/>
    <x v="1"/>
    <s v="No se evidenció recurrencia formal del hallazgo 2021_DI_H3, toda vez que las situaciones identificadas posteriormente, aunque relacionadas con la gestión de quejas y asuntos disciplinarios, corresponden a hechos y responsabilidades diferentes a los que dieron origen al hallazgo inicial, queda Cerrada."/>
  </r>
  <r>
    <n v="93"/>
    <x v="1"/>
    <x v="5"/>
    <s v="Subdirección Administrativa y Financiera"/>
    <m/>
    <x v="69"/>
    <m/>
    <x v="20"/>
    <s v="Hallazgo 09 de 2021 Políticas de austeridad del gasto público Dirección Nacional de Bomberos de Colombia 2021 Administrativo con presunta incidencia disciplinaria en el cual se solicitará el inicio de Indagación Preliminar"/>
    <m/>
    <s v="Deficiencias en la aplicación de los controles establecidos en el Decreto 371 de 2021 y las políticas de austeridad del gasto público DNBC_x000a_2021."/>
    <s v="Deficiencias en la aplicación de los controles establecidos en el Decreto 371 de 2021 y las políticas de austeridad del gasto público DNBC_x000a_2021."/>
    <s v="Generar los controles necesarios para dar cumplimiento a lo establecido en el Plan de Austeridad del Gasto para los órganos que hacen parte del Presupuesto General de la Nación"/>
    <s v="GA_AC27"/>
    <s v="En el evento de requerirse la utilización de los vehículos en fines de semana y festivos la DNBC realizará la respectiva justificación."/>
    <s v="Justificación de la utilización de los vehículos los fines de semana y festivos"/>
    <n v="1"/>
    <d v="2022-12-02T00:00:00"/>
    <d v="2024-03-30T00:00:00"/>
    <n v="71.7"/>
    <x v="1"/>
    <s v="Seguimiento Historico CGR"/>
    <n v="1"/>
    <s v="_x000a_En el FO-AD-MV-02-01-V2 Planilla Desplazamiento se justifica la utilización de los vehículos fines de semana o festivos "/>
    <s v="https://dnbcgovco-my.sharepoint.com/:f:/g/personal/planeacion_dnbc_gov_co/IgD5Q5izdja1TKzbVmyCzw6WAanV5tKZoXseQyEN6m82w7c?e=uylGBT"/>
    <d v="2026-05-11T00:00:00"/>
    <s v="EL formato de desplazamiento se encuentra actualizado desde 2023"/>
    <n v="1"/>
    <x v="1"/>
    <d v="2026-05-15T00:00:00"/>
    <n v="0.5"/>
    <s v="Se evidenció la creación del formato FO-AD-MV-02-01-V2 , sin embargo no fueron remitidas las evidencias que permitan validar su implementación."/>
    <s v="VENCIDA"/>
    <s v="No aplica"/>
    <s v="No aplica"/>
    <s v="No aplica"/>
    <n v="1"/>
    <s v="En el FO-AD-MV-02-01-V2 Planilla Desplazamiento se manejan dichas casillas"/>
    <s v="https://dnbcgovco-my.sharepoint.com/:f:/g/personal/planeacion_dnbc_gov_co/IgCAR_ZSDm-SQbZXnH9NHQWYAdt2unEvzLolSIVc3sso81I?e=RHvHZS"/>
    <n v="46214"/>
    <s v="Actividad con cumplimiento reportado en el primer trimestre 2026"/>
    <n v="1"/>
    <s v="CUMPLIDO"/>
    <d v="2026-07-27T00:00:00"/>
    <n v="0.5"/>
    <s v="Se evidenció la creación del formato FO-AD-MV-02-01-V2 , sin embargo no fueron remitidas las evidencias que permitan validar su implementación."/>
    <x v="0"/>
    <s v="NO APLICA"/>
    <s v="NO APLICA"/>
    <x v="0"/>
    <s v="Dado que el hallazgo aún tiene actividades en ejecución no aplica el análisis de la efectividad"/>
  </r>
  <r>
    <n v="94"/>
    <x v="1"/>
    <x v="5"/>
    <s v="Dirección General"/>
    <m/>
    <x v="69"/>
    <m/>
    <x v="20"/>
    <s v="Hallazgo 09 de 2021 Políticas de austeridad del gasto público Dirección Nacional de Bomberos de Colombia 2021 Administrativo con presunta incidencia disciplinaria en el cual se solicitará el inicio de Indagación Preliminar"/>
    <s v="INTEGRIDAD"/>
    <s v="Deficiencias en la aplicación de los controles establecidos en el Decreto 371 de 2021 y las políticas de austeridad del gasto público DNBC_x000a_2021."/>
    <s v="Deficiencias en la aplicación de los controles establecidos en el Decreto 371 de 2021 y las políticas de austeridad del gasto público DNBC_x000a_2021."/>
    <s v="Generar los controles necesarios para dar cumplimiento a lo establecido en el Plan de Austeridad del Gasto para los órganos que hacen parte del Presupuesto General de la Nación"/>
    <s v="DI_AC39"/>
    <s v="Adelantar las acciones disciplinarias a que haya lugar, conforme a la Ley 1952 de 2019"/>
    <s v="Acciones Disciplinarias adelantadas"/>
    <n v="1"/>
    <d v="2023-01-01T00:00:00"/>
    <d v="2023-12-30T00:00:00"/>
    <n v="53.85"/>
    <x v="4"/>
    <s v="Seguimiento Historico CGR"/>
    <n v="1"/>
    <s v="Acción establecida en el Plan de Mejoramiento suscrito el 26 de Diciembre de 2022,  como resultado de la Auditoría Financiera realizada por la CGR a la vigencia 2021._x000a__x000a_La acción de mejora finaliza el 30 de Diciembre  de 2023_x000a__x000a_Se cargaron evidencia sobre la presunta accion disciplinaria No IP-019-2024 de 02 de agosto de 2024, considerandose finalmente en la misma, el archivo de la indagacion._x000a__x000a__x000a_Por lo tanto, la acción de mejora establecida se encuentra cumplida _x000a__x000a__x000a_"/>
    <s v="https://dnbcgovco-my.sharepoint.com/:f:/g/personal/planeacion_dnbc_gov_co/IgCIX0NWav5DRLouA1nGTGOIAblLOIgYbbk_L9nrR1q5FMM?e=v7f5hr"/>
    <d v="2026-05-11T00:00:00"/>
    <s v="Cumplida en seguimiento diciembre 2025"/>
    <n v="1"/>
    <x v="1"/>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ó su cumplimiento, según seguimiento realizado con corte a 31/12/2025"/>
    <x v="1"/>
    <s v="NO APLICA"/>
    <s v="NO APLICA"/>
    <x v="0"/>
    <s v="Dado que el hallazgo aún tiene actividades en ejecución no aplica el análisis de la efectividad"/>
  </r>
  <r>
    <n v="95"/>
    <x v="1"/>
    <x v="5"/>
    <s v="Subdirección Administrativa y Financiera"/>
    <m/>
    <x v="70"/>
    <m/>
    <x v="21"/>
    <s v="Hallazgo Nro. 1. Órdenes de Compra Nro. 56640 de 2020 Adquisición de un sistema de información ERP y Nro. 94782 de 2022 Renovación de licencias del ERP, para la Dirección Nacional de Bomberos de Colombia - DNBC. Administrativo con presunta incidencia Disciplinaria y Fiscal."/>
    <m/>
    <s v="Falencias tanto en la planeación como en el proceso de implementación del sistema ERP, al no realizar un adecuado levantamiento de las necesidades y requerimientos de los usuarios y procesos de la entidad"/>
    <s v="Falencias tanto en la planeación como en el proceso de implementación del sistema ERP, al no realizar un adecuado levantamiento de las necesidades y requerimientos de los usuarios y procesos de la entidad"/>
    <s v="Generar acciones de para reforzar el ejercicio de supervisión en la adquisición e implementación de Software y/o cualquier elemento de TI para la entidad"/>
    <s v="GC_AC24"/>
    <s v="Actualización del Manual de Supervisión donde se establezca la supervisión compartida entre el Lider del Proceso contratante y el Líder del Proceso de Gestión de Tecnología e informatica en el caso que la contratación posea componentes de tecnología de la información"/>
    <s v="Manual de supervisión Actualizado"/>
    <n v="1"/>
    <d v="2023-09-01T00:00:00"/>
    <d v="2024-12-31T00:00:00"/>
    <n v="72"/>
    <x v="2"/>
    <s v="Seguimiento Historico CGR"/>
    <n v="0"/>
    <s v="Actividad en construcción; se está ajustando el Manual de Supervisión para definir la supervisión compartida entre el líder del proceso contratante y el líder del Proceso de Gestión de Tecnología e Informática cuando aplique."/>
    <n v="0"/>
    <d v="2026-05-11T00:00:00"/>
    <s v="No se evidencian soportes de la actividad"/>
    <n v="0"/>
    <x v="2"/>
    <d v="2026-05-15T00:00:00"/>
    <n v="0.5"/>
    <s v="No fue posible identificar evidencias para el presente período de análisis"/>
    <s v="VENCIDA"/>
    <s v="No aplica"/>
    <s v="No aplica"/>
    <s v="No aplica"/>
    <n v="0"/>
    <s v="Actividad en construcción; se está ajustando el Manual de Supervisión para definir la supervisión compartida entre el líder del proceso contratante y el líder del Proceso de Gestión de Tecnología e Informática cuando aplique."/>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proyecto de actualización de manual de contratación, revisado por proceso de análisis y mejora continua, en espera de firmas de direcivos. Soporte activida GC_Ac12"/>
    <n v="0.6"/>
    <s v="EN EJECUCIÓN"/>
    <d v="2026-07-27T00:00:00"/>
    <n v="0.6"/>
    <s v="La accion evidencia avances en la actualizacion del proceso de analisis y emjora continua en el manual de contratacion"/>
    <x v="0"/>
    <s v="NO APLICA"/>
    <s v="NO APLICA"/>
    <x v="0"/>
    <s v="Dado que el hallazgo aún tiene actividades en ejecución no aplica el análisis de la efectividad"/>
  </r>
  <r>
    <n v="96"/>
    <x v="1"/>
    <x v="5"/>
    <s v="Dirección General"/>
    <m/>
    <x v="71"/>
    <m/>
    <x v="22"/>
    <s v="HALLAZGO 1. Etapa Precontractual - estudios de mercado y estudios previos, solicitud y presentación de oferta - convenio de asociación nro. 254 de 2020 suscrito entre U.A.E. Dirección Nacional de Bomberos DNBC y Cuerpo de Bomberos Voluntarios de Envigado CBVE. Administrativo (A) con presunta incidencia disciplinaria (D)."/>
    <s v="INTEGRIDAD"/>
    <s v="Deficiencias en los controles del proceso de selección para la celebración de convenios de asociación por parte de la DNBC en cumplimiento de su misión que ponen en riesgo la inversión de recursos públicos para el cumplimiento de los fines de la contratación estatal."/>
    <s v="Deficiencias en los controles del proceso de selección para la celebración de convenios de asociación por parte de la DNBC en cumplimiento de su misión que ponen en riesgo la inversión de recursos públicos para el cumplimiento de los fines de la contratación estatal."/>
    <s v="Adelantar las acciones administrativas (disciplinarias, Fiscales), a que haya lugar"/>
    <s v="DI_AC40"/>
    <s v="Adelantar acciones administrativas (disciplinarias, Fiscales), a que haya lugar"/>
    <s v="Acciones adelantadas"/>
    <n v="1"/>
    <d v="2023-10-11T00:00:00"/>
    <d v="2024-12-30T00:00:00"/>
    <n v="65.850000000000009"/>
    <x v="4"/>
    <s v="Seguimiento Historico CGR"/>
    <n v="1"/>
    <s v="Acción establecida en el Plan de Mejoramiento suscrito el 10 de octubre de 2023,  como resultado de la denuncia 2022-249899-82111-D_x000a__x000a_La acción de mejora finaliza el 30 de diciembre  de 2024_x000a__x000a_Se evidenció comunicación dirigida a la Procuraduría con fecha 23 de diciembre de 2023. Asimismo, se verificó correo electrónico de fecha 20 de diciembre de 2023, mediante el cual se compartió el enlace con la información correspondiente. Se observó correo de fecha 9 de junio de 2023 remitido a la Procuraduría, en el que se reenvía el documento radicado No. 20231000101701 de fecha 19 de diciembre de 2023, junto con su respectivo anexo._x000a__x000a_Por lo anterior en la acción de mejora, queda cumplida extemporaneamente."/>
    <s v="https://dnbcgovco-my.sharepoint.com/:f:/g/personal/planeacion_dnbc_gov_co/IgCHyLPMuNt8RYxo94tUjX1vAT5tjv5CWVdGzKkW-QWn3M4?e=5e6h7p"/>
    <d v="2026-05-11T00:00:00"/>
    <s v="Cumplida en seguimiento diciembre 2025"/>
    <n v="1"/>
    <x v="1"/>
    <d v="2026-05-29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ó su cumplimiento, según seguimiento realizado con corte a 31/12/2025"/>
    <x v="1"/>
    <s v="NO APLICA"/>
    <s v="NO APLICA"/>
    <x v="0"/>
    <s v="Dado que el hallazgo aún tiene actividades en ejecución no aplica el análisis de la efectividad"/>
  </r>
  <r>
    <n v="97"/>
    <x v="1"/>
    <x v="5"/>
    <s v="Subdirección Administrativa y Financiera"/>
    <m/>
    <x v="72"/>
    <m/>
    <x v="22"/>
    <s v="Hallazgo 2. Etapa Contractual forma de pago convenio de Asociación nro. 254 de 2020 suscrito entre U.A.E. Dirección Nacional de Bomberos DNBC y Cuerpo de Bomberos voluntarios de envigado CBVE. Administrativo (A) con Presunta incidencia Disciplinaria (D"/>
    <m/>
    <s v="Delegación indebida la supervisión del Convenio 254 de 2020 sin que específicamente dicho contrato(persona a quién delegaron) contemplara las actividades de supervisión técnica, administrativa, financiera y jurídica que son responsabilidad de la entidad"/>
    <s v="Delegación indebida la supervisión del Convenio 254 de 2020 sin que específicamente dicho contrato(persona a quién delegaron) contemplara las actividades de supervisión técnica, administrativa, financiera y jurídica que son responsabilidad de la entidad"/>
    <s v="Delimitar las competencias del supervisor y el apoyo a la supervisión"/>
    <s v="GC_AC28"/>
    <s v="Actualizar y socializar el manual de supervisión MN-CO-02, incluyendo un párrafo explicito sobre la normatividad legal con relación al apoyo a la supervisión por parte de un contratista(Apoyo a la supervisión, supervisión compartida, Diferenciar con interventoría)"/>
    <s v="Manual de supervisión MN-CO-02 actualizado y socializado"/>
    <n v="1"/>
    <d v="2023-10-11T00:00:00"/>
    <d v="2024-12-31T00:00:00"/>
    <n v="66"/>
    <x v="2"/>
    <s v="Seguimiento Historico CGR"/>
    <n v="0"/>
    <s v="La actividad se encuentra en proceso; se adelanta la actualización del Manual de Supervisión MN-CO-02 para incorporar un apartado explícito sobre la normatividad aplicable al apoyo a la supervisión y su diferenciación frente a la interventoría._x000a_"/>
    <n v="0"/>
    <d v="2026-05-11T00:00:00"/>
    <s v="No se evidencian soportes de la actividad"/>
    <n v="0"/>
    <x v="2"/>
    <d v="2026-05-15T00:00:00"/>
    <n v="0"/>
    <s v="No fue posible identificar evidencias para el presente período de análisis"/>
    <s v="VENCIDA"/>
    <s v="No aplica"/>
    <s v="No aplica"/>
    <s v="No aplica"/>
    <n v="0"/>
    <s v="La actividad se encuentra en proceso; se adelanta la actualización del Manual de Supervisión MN-CO-02 para incorporar un apartado explícito sobre la normatividad aplicable al apoyo a la supervisión y su diferenciación frente a la interventoría.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proyecto de actualización de manual de contratación, revisado por proceso de análisis y mejora continua, en espera de firmas de direcivos. Soporte activida GC_Ac12"/>
    <n v="0.6"/>
    <s v="EN EJECUCIÓN"/>
    <d v="2026-07-27T00:00:00"/>
    <n v="0.6"/>
    <s v="La accion evidencia avances en la actualizacion del proceso de analisis y emjora continua en el manual de contratacion"/>
    <x v="0"/>
    <s v="NO APLICA"/>
    <s v="NO APLICA"/>
    <x v="0"/>
    <s v="Dado que el hallazgo aún tiene actividades en ejecución no aplica el análisis de la efectividad"/>
  </r>
  <r>
    <n v="98"/>
    <x v="1"/>
    <x v="5"/>
    <s v="Dirección General"/>
    <m/>
    <x v="72"/>
    <m/>
    <x v="22"/>
    <s v="Hallazgo 2. Etapa Contractual forma de pago convenio de Asociación nro. 254 de 2020 suscrito entre U.A.E. Dirección Nacional de Bomberos DNBC y Cuerpo de Bomberos voluntarios de envigado CBVE. Administrativo (A) con Presunta incidencia Disciplinaria (D"/>
    <s v="INTEGRIDAD"/>
    <s v="Incorrecciones, incongruencias e incumplimientos en el registro y verificación de la documentación presentada para la validación de los registro financiero y contable de los desembolsos del Convenio y sus pagos"/>
    <s v="Incorrecciones, incongruencias e incumplimientos en el registro y verificación de la documentación presentada para la validación de los registro financiero y contable de los desembolsos del Convenio y sus pagos"/>
    <s v="Adelantar las acciones administrativas (disciplinarias, Fiscales), a que haya lugar"/>
    <s v="DI_AC41"/>
    <s v="Adelantar acciones administrativas (disciplinarias, Fiscales), a que haya lugar"/>
    <s v="Acciones adelantadas"/>
    <n v="1"/>
    <d v="2023-10-11T00:00:00"/>
    <d v="2024-12-30T00:00:00"/>
    <n v="65.850000000000009"/>
    <x v="4"/>
    <s v="Seguimiento Historico CGR"/>
    <n v="1"/>
    <s v="Acción establecida en el Plan de Mejoramiento suscrito el 10 de octubre de 2023,  como resultado de la denuncia 2022-249899-82111-D_x000a__x000a_La acción de mejora finaliza el 30 de Diciembre  de 2024_x000a__x000a_Se evidenció que, respecto de este hallazgo y en aplicación de la Ley 1952 de 2019, la Procuraduría General de la Nación ejerce poder preferente; en consecuencia, este proceso carece de competencia para adelantar actuaciones. Como soporte, se anexa la evidencia de la solicitud y de la remisión de la información al ente de control.                                                                                                                                                            _x000a__x000a_Por lo anterior en la acción de mejora, queda cumplida extemporaneamente_x000a_"/>
    <s v="https://dnbcgovco-my.sharepoint.com/:f:/g/personal/planeacion_dnbc_gov_co/IgAaKA0iGbreQY4jAc43O5sTAaiIVAetv0MYWfwUMiBJIVE?e=dYmqmQ"/>
    <d v="2026-05-11T00:00:00"/>
    <s v="Cumplida en seguimiento diciembre 2025"/>
    <n v="1"/>
    <x v="1"/>
    <s v="29/05/206%"/>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ó su cumplimiento, según seguimiento realizado con corte a 31/12/2025"/>
    <x v="1"/>
    <s v="NO APLICA"/>
    <s v="NO APLICA"/>
    <x v="0"/>
    <s v="Dado que el hallazgo aún tiene actividades en ejecución no aplica el análisis de la efectividad"/>
  </r>
  <r>
    <n v="99"/>
    <x v="1"/>
    <x v="5"/>
    <s v="Subdirección Administrativa y Financiera"/>
    <m/>
    <x v="73"/>
    <m/>
    <x v="22"/>
    <s v="Hallazgo 4. Etapa Contractual aporte CBVE - Convenio de asociación nro. 254 de 2020 suscrito entre U.A.E. Dirección Nacional de Bomberos DNBC y Cuerpo de Bomberos Voluntarios de Envigado CBVE. Administrativo(A) con presunta incidencia disciplinaria (D)"/>
    <m/>
    <s v="Deficiencias en la supervisión del Convenio de Asociación Nro. 254 de 2020 por no realizar las actividades de seguimiento técnico, administrativo, financiero, contable y jurídico"/>
    <s v="Deficiencias en la supervisión del Convenio de Asociación Nro. 254 de 2020 por no realizar las actividades de seguimiento técnico, administrativo, financiero, contable y jurídico"/>
    <s v="Delimitar las competencias del supervisor y el apoyo a la supervisión"/>
    <s v="GC_AC28"/>
    <s v="Actualizar y socializar el manual de supervisión MN-CO-02, incluyendo un párrafo explicito sobre la normatividad legal con relación al apoyo a la supervisión por parte de un contratista(Apoyo a la supervisión, supervisión compartida, Diferenciar con interventoría)"/>
    <s v="Manual de supervisión MN-CO-02 actualizado y socializado"/>
    <n v="1"/>
    <d v="2023-10-11T00:00:00"/>
    <d v="2024-12-31T00:00:00"/>
    <n v="66"/>
    <x v="2"/>
    <s v="Seguimiento Historico CGR"/>
    <n v="0"/>
    <s v="La actividad se encuentra en proceso; se adelanta la actualización del Manual de Supervisión MN-CO-02 para incorporar un apartado explícito sobre la normatividad aplicable al apoyo a la supervisión y su diferenciación frente a la interventoría._x000a_"/>
    <n v="0"/>
    <d v="2026-05-11T00:00:00"/>
    <s v="No se evidencian soportes de la actividad"/>
    <n v="0"/>
    <x v="2"/>
    <d v="2026-05-15T00:00:00"/>
    <n v="0"/>
    <s v="No fue posible identificar evidencias para el presente período de análisis"/>
    <s v="VENCIDA"/>
    <s v="No aplica"/>
    <s v="No aplica"/>
    <s v="No aplica"/>
    <n v="0"/>
    <s v="La actividad se encuentra en proceso; se adelanta la actualización del Manual de Supervisión MN-CO-02 para incorporar un apartado explícito sobre la normatividad aplicable al apoyo a la supervisión y su diferenciación frente a la interventoría.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proyecto de actualización de manual de contratación, revisado por proceso de análisis y mejora continua, en espera de firmas de direcivos. Soporte activida GC_Ac12"/>
    <n v="0.6"/>
    <s v="EN EJECUCIÓN"/>
    <d v="2026-07-27T00:00:00"/>
    <n v="0.6"/>
    <s v="La accion evidencia avances en la actualizacion del proceso de analisis y emjora continua en el manual de contratacion"/>
    <x v="0"/>
    <s v="NO APLICA"/>
    <s v="NO APLICA"/>
    <x v="0"/>
    <s v="Dado que el hallazgo aún tiene actividades en ejecución no aplica el análisis de la efectividad"/>
  </r>
  <r>
    <n v="100"/>
    <x v="1"/>
    <x v="5"/>
    <s v="Dirección General"/>
    <m/>
    <x v="73"/>
    <m/>
    <x v="22"/>
    <s v="Hallazgo 4. Etapa Contractual aporte CBVE - Convenio de asociación nro. 254 de 2020 suscrito entre U.A.E. Dirección Nacional de Bomberos DNBC y Cuerpo de Bomberos Voluntarios de Envigado CBVE. Administrativo(A) con presunta incidencia disciplinaria (D)"/>
    <s v="INTEGRIDAD"/>
    <s v="Ausencia de soportes en el expediente contractual, tres años después de ejecutado el contrato (septiembre de 2020 a septiembre de 2023)"/>
    <s v="Ausencia de soportes en el expediente contractual, tres años después de ejecutado el contrato (septiembre de 2020 a septiembre de 2023)"/>
    <s v="Adelantar las acciones administrativas (disciplinarias, Fiscales), a que haya lugar"/>
    <s v="DI_AC41"/>
    <s v="Adelantar acciones administrativas (disciplinarias, Fiscales), a que haya lugar"/>
    <s v="Acciones adelantadas"/>
    <n v="1"/>
    <d v="2023-10-11T00:00:00"/>
    <d v="2024-12-30T00:00:00"/>
    <n v="65.850000000000009"/>
    <x v="4"/>
    <s v="Seguimiento Historico CGR"/>
    <n v="1"/>
    <s v="Acción establecida en el Plan de Mejoramiento suscrito el 10 de octubre de 2023,  como resultado de la denuncia 2022-249899-82111-D_x000a__x000a_La acción de mejora finaliza el 30 de Diciembre  de 2024_x000a__x000a_Se evidenció que, respecto de este hallazgo y en aplicación de la Ley 1952 de 2019, la Procuraduría General de la Nación ejerce poder preferente; en consecuencia, este proceso carece de competencia para adelantar actuaciones. Como soporte, se anexa la evidencia de la solicitud y de la remisión de la información al ente de control.                                                                                                                                                            _x000a__x000a_Por lo anterior en la acción de mejora, queda cumplida extemporaneamente_x000a_"/>
    <s v="https://dnbcgovco-my.sharepoint.com/:f:/g/personal/planeacion_dnbc_gov_co/IgAaKA0iGbreQY4jAc43O5sTAaiIVAetv0MYWfwUMiBJIVE?e=dYmqmQ"/>
    <d v="2026-05-11T00:00:00"/>
    <s v="Cumplida en seguimiento diciembre 2025"/>
    <n v="1"/>
    <x v="1"/>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ó su cumplimiento, según seguimiento realizado con corte a 31/12/2025"/>
    <x v="1"/>
    <s v="NO APLICA"/>
    <s v="NO APLICA"/>
    <x v="0"/>
    <s v="Dado que el hallazgo aún tiene actividades en ejecución no aplica el análisis de la efectividad"/>
  </r>
  <r>
    <n v="101"/>
    <x v="1"/>
    <x v="5"/>
    <s v="Subdirección Administrativa y Financiera"/>
    <m/>
    <x v="74"/>
    <m/>
    <x v="22"/>
    <s v="Hallazgo 5. Ejecuación y Pagos del Convenio Interadministrativo 185 de 2021 suscrito con FONDECUN. Administrativo (A) para Indagación Preliminar (IP)"/>
    <m/>
    <s v="Debilidades en el efectivo control y seguimiento técnico, administrativo, financiero, contable y jurídico realizado por la supervisión para el cumplimiento oportuno del objeto y las cláusulas del contrato interadministrativo"/>
    <s v="Debilidades en el efectivo control y seguimiento técnico, administrativo, financiero, contable y jurídico realizado por la supervisión para el cumplimiento oportuno del objeto y las cláusulas del contrato interadministrativo"/>
    <s v="Implementar actividades de mejora en el manual de supervisión de la entidad"/>
    <s v="GC_AC30"/>
    <s v="Actualizar el manual de supervisión MN-CO-02, asociando los formatos de: Informe de actividades, Informe mensual y/o periódico de supervisión, Informe de seguimiento de supervisor e informe final"/>
    <s v="Manual de supervisión MN-CO-02, actualizado y socializado"/>
    <n v="1"/>
    <d v="2023-10-11T00:00:00"/>
    <d v="2024-12-31T00:00:00"/>
    <n v="66"/>
    <x v="2"/>
    <s v="Seguimiento Historico CGR"/>
    <n v="0"/>
    <s v="Actividad en desarrollo; se trabaja en la actualización del Manual de Supervisión MN-CO-02 para asociar formalmente los formatos de informes de actividades, seguimiento, informes periódicos y finales."/>
    <n v="0"/>
    <d v="2026-05-11T00:00:00"/>
    <s v="No se evidencian soportes de la actividad"/>
    <n v="0"/>
    <x v="2"/>
    <d v="2026-05-15T00:00:00"/>
    <n v="0"/>
    <s v="No fue posible identificar evidencias para el presente período de análisis"/>
    <s v="VENCIDA"/>
    <s v="No aplica"/>
    <s v="No aplica"/>
    <s v="No aplica"/>
    <n v="0"/>
    <s v="Actividad en desarrollo; se trabaja en la actualización del Manual de Supervisión MN-CO-02 para asociar formalmente los formatos de informes de actividades, seguimiento, informes periódicos y finales."/>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proyecto de actualización de manual de contratación, revisado por proceso de análisis y mejora continua, en espera de firmas de direcivos. Soporte activida GC_Ac12"/>
    <n v="0.6"/>
    <s v="EN EJECUCIÓN"/>
    <d v="2026-07-27T00:00:00"/>
    <n v="0.6"/>
    <s v="La accion evidencia avances en la actualizacion del proceso de analisis y emjora continua en el manual de contratacion"/>
    <x v="0"/>
    <s v="NO APLICA"/>
    <s v="NO APLICA"/>
    <x v="0"/>
    <s v="Dado que el hallazgo aún tiene actividades en ejecución no aplica el análisis de la efectividad"/>
  </r>
  <r>
    <n v="102"/>
    <x v="1"/>
    <x v="5"/>
    <s v="Subdirección Administrativa y Financiera"/>
    <m/>
    <x v="75"/>
    <m/>
    <x v="23"/>
    <s v="Hallazgo 4 de 2022: Conciliación de bienes ente almacén y contabilidad (A) En la vigencia 2022 la DNBC realizó reclasificaciones desde la cuenta y a la cuenta 165511001 Herramientas y accesorios. Verificada estas operaciones se evidenció que existe una diferencia entre la conciliación con almacén y lo reportado por contabilidad en el SIIF por $4.229.091.080."/>
    <m/>
    <s v="Debilidades de control en la realización de las conciliaciones entre almacén y contabilidad sobre los bienes que ingresan, salen o las reclasificaciones que se producen."/>
    <s v="Debilidades de control en la realización de las conciliaciones entre almacén y contabilidad sobre los bienes que ingresan, salen o las reclasificaciones que se producen."/>
    <s v="Generación de cruces de información para ser contabilizados en los estados financieros de la entidad."/>
    <s v="GF_AC29"/>
    <s v="Conciliaciones mensuales entre almacén y financiera de los rubros de inventarios, propiedad planta y equipo, depreciación y provisiones."/>
    <s v="Conciliaciones mensuales"/>
    <n v="13"/>
    <d v="2023-12-20T00:00:00"/>
    <d v="2025-01-31T00:00:00"/>
    <n v="60.150000000000006"/>
    <x v="0"/>
    <s v="Seguimiento Historico CGR"/>
    <n v="1"/>
    <s v="Se realiza conciliaciones mes Enero, Febrero y Marzo "/>
    <s v="https://dnbcgovco-my.sharepoint.com/:f:/g/personal/planeacion_dnbc_gov_co/IgDMY_XQ1jR3TKXPVu3gv-GkAb6cB7VyvD-oW_GNLr4cYF0?e=DBznEw"/>
    <d v="2026-05-11T00:00:00"/>
    <s v="Se encuentran evidencias de las conciliaciones del primer trimestre del año"/>
    <n v="1"/>
    <x v="1"/>
    <d v="2026-05-29T00:00:00"/>
    <n v="0.3"/>
    <s v="se evidencio concilicaciones mediente correos electronicos entre el area financiera y almacen (inventarios), correpondiente a los meses de enero, febrero y marzo de de la presente vigenci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a conciliaciones mes de abril mayo y junio esta en preparacion"/>
    <s v="https://dnbcgovco-my.sharepoint.com/:f:/g/personal/planeacion_dnbc_gov_co/IgDlTTkE6gPMRZjTETbxch7dATaSM_TE5-agvqb3k7QgaDY?e=0V1Jx7"/>
    <s v="11/07/206"/>
    <s v="Actividad reportada con cumplimiento en el primer trimestre 2026. Se remiten evidencias de que la actividad continua"/>
    <n v="1"/>
    <s v="CUMPLIDO"/>
    <d v="2026-07-27T00:00:00"/>
    <n v="0.6"/>
    <s v="se evidencio formato de onciliaciones FO-GF-16-01 version 1 de fecha 23/09/2025 , correpondiente a los meses de abril, mayo y junio de de la presente vigencia."/>
    <x v="0"/>
    <s v="NO APLICA"/>
    <s v="NO APLICA"/>
    <x v="0"/>
    <s v="Dado que el hallazgo aún tiene actividades en ejecución no aplica el análisis de la efectividad"/>
  </r>
  <r>
    <n v="103"/>
    <x v="1"/>
    <x v="5"/>
    <s v="Subdirección Administrativa y Financiera"/>
    <m/>
    <x v="76"/>
    <m/>
    <x v="23"/>
    <s v="Hallazgo 9 de 2022: Constitución de reservas presupuestales (A)(D) La DNBC suscribió los Contratos 250 y 251 de 2022 y la OC 101321, ejecución que no se realizó dentro de los términos establecido, conllevando a la constitución de rp cuya justificación no cumple con los requisitos de “caso fortuito y/o fuerza mayor”, lo que generó una sobreestimación de las rp en $ 4.904.094.502."/>
    <m/>
    <s v="Deficiencias en la planificación y ejecución_x000a_presupuestal, y debilidades en el proceso contractual"/>
    <s v="Deficiencias en la planificación y ejecución_x000a_presupuestal, y debilidades en el proceso contractual"/>
    <s v="Fortalecer controles en la identificación de necesidades"/>
    <s v="GC_AC34"/>
    <s v="Generar el Plan Anual de Adquisiciones con las necesidades de la vigencia 2024"/>
    <s v="Plan Anual de Adquisiciones Publicado"/>
    <n v="1"/>
    <d v="2023-12-20T00:00:00"/>
    <d v="2024-01-31T00:00:00"/>
    <n v="6.1499999999999995"/>
    <x v="2"/>
    <s v="Seguimiento Historico CGR"/>
    <n v="1"/>
    <s v="Acción establecida en el Plan de Mejoramiento suscrito el 12 de enero de 2024 como resultado de la auditoría realizada a la vigencia 2022._x000a__x000a_La acción de mejora finaliza el 31 de enero de 2024_x000a__x000a_Se evidenció el registro del cargue de la información descrita por el proceso, correspondiente al Formato del PAA, las adquisiciones del PAA y el cargue en SECOP II._x000a__x000a_No se cumplió con el plazo establecido en la acción de mejora, quedando VENCIDA._x000a__x000a__x000a_"/>
    <n v="0"/>
    <d v="2026-05-11T00:00:00"/>
    <s v="Cumplida en seguimiento diciembre 2025"/>
    <n v="1"/>
    <x v="1"/>
    <s v="29/05/2025%"/>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2 de enero de 2024 como resultado de la auditoría realizada a la vigencia 2022._x000a__x000a_La acción de mejora finaliza el 31 de enero de 2024_x000a__x000a_Se evidenció el registro del cargue de la información descrita por el proceso, correspondiente al Formato del PAA, las adquisiciones del PAA y el cargue en SECOP II._x000a__x000a_No se cumplió con el plazo establecido en la acción de mejora, quedando VENCIDA._x000a__x000a_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Actividad con cumplimiento reportado en el primer trimestre 2026. Se reporta seguimiento"/>
    <n v="1"/>
    <s v="CUMPLIDO"/>
    <d v="2026-07-27T00:00:00"/>
    <n v="1"/>
    <s v="Se evidenció su cumplimiento, según seguimiento realizado con corte a 31/12/2025"/>
    <x v="1"/>
    <s v="NO APLICA"/>
    <s v="NO APLICA"/>
    <x v="0"/>
    <s v="Dado que el hallazgo aún tiene actividades en ejecución no aplica el análisis de la efectividad"/>
  </r>
  <r>
    <n v="104"/>
    <x v="1"/>
    <x v="5"/>
    <s v="Dirección General"/>
    <m/>
    <x v="76"/>
    <m/>
    <x v="23"/>
    <s v="Hallazgo 9 de 2022: Constitución de reservas presupuestales (A)(D) La DNBC suscribió los Contratos 250 y 251 de 2022 y la OC 101321, ejecución que no se realizó dentro de los términos establecido, conllevando a la constitución de rp cuya justificación no cumple con los requisitos de “caso fortuito y/o fuerza mayor”, lo que generó una sobreestimación de las rp en $ 4.904.094.502."/>
    <s v="INTEGRIDAD"/>
    <s v="Deficiencias en la planificación y ejecución_x000a_presupuestal, y debilidades en el proceso contractual"/>
    <s v="Deficiencias en la planificación y ejecución_x000a_presupuestal, y debilidades en el proceso contractual"/>
    <s v="Fortalecer controles en la identificación de necesidades"/>
    <s v="DI_AC43"/>
    <s v="Adelantar las acciones disciplinarias a que haya lugar."/>
    <s v="Acciones administrativas y/o disciplinarias"/>
    <n v="1"/>
    <d v="2023-12-20T00:00:00"/>
    <d v="2024-12-31T00:00:00"/>
    <n v="55.649999999999991"/>
    <x v="4"/>
    <s v="Seguimiento Historico CGR"/>
    <n v="1"/>
    <s v="Acción establecida en el Plan de Mejoramiento suscrito el 15 de enero de 2024 como resultado de la auditoria realizada a la vigencia 2022_x000a__x000a_La acción de mejora finaliza el 31 de Diciembre  de 2024_x000a__x000a_Se evidenció que, sobre el particular y en aplicación de la Ley 1952 de 2019, se adelantó la Indagación Previa No. 009-2024, respecto de la cual se dio traslado por competencia a la Procuraduría General de la Nación (PGN) con fecha 25 de marzo de 2025._x000a__x000a_Por lo tanto, la acción de mejora establecida  queda cumplida."/>
    <s v="https://dnbcgovco-my.sharepoint.com/:f:/g/personal/planeacion_dnbc_gov_co/IgCzkZn77vXYTL-4426zL6U0AVKUwHZ_QBzyiTIPlilm9Lg?e=2RKx33"/>
    <d v="2026-05-11T00:00:00"/>
    <s v="Cumplida en seguimiento diciembre 2025"/>
    <n v="1"/>
    <x v="1"/>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ó su cumplimiento, según seguimiento realizado con corte a 31/12/2025"/>
    <x v="1"/>
    <s v="NO APLICA"/>
    <s v="NO APLICA"/>
    <x v="0"/>
    <s v="Dado que el hallazgo aún tiene actividades en ejecución no aplica el análisis de la efectividad"/>
  </r>
  <r>
    <n v="105"/>
    <x v="1"/>
    <x v="5"/>
    <s v="Subdirección Administrativa y Financiera"/>
    <m/>
    <x v="77"/>
    <m/>
    <x v="20"/>
    <s v="Hallazgo 02 de 2021 Diferencia entre el cálculo de la depreciación y el registro en contabilidad. Administrativo con posible incidencia disciplinaria Se presenta diferencia en la cuenta del Gasto Depreciaciones Herramientas y accesorios 536004009 en los meses de marzo agosto y diciembre en cuanto al cálculo de la depreciación y lo registrados en los comprobantes contables"/>
    <m/>
    <s v="Descuido al registrar la información contable y no contar con un software para el manejo de la Propiedad, planta y equipo, lo que genera Incertidumbre sobre el saldo de la cuenta 5360 Depreciación de Propiedades, Planta y Equipo y su subcuenta 536004009 Herramientas y accesorios."/>
    <s v="Descuido al registrar la información contable y no contar con un software para el manejo de la Propiedad, planta y equipo, lo que genera Incertidumbre sobre el saldo de la cuenta 5360 Depreciación de Propiedades, Planta y Equipo y su subcuenta 536004009 Herramientas y accesorios."/>
    <s v="Implementación de acciones que permitan controlar los bienes de la DNBC."/>
    <s v="GA_AC25"/>
    <s v="Generar mensualmente la depreciación y amortización de la Propiedad, Planta y Equipo de la DNBC."/>
    <s v="Depreciación y amortización mensual de la Propiedad, Planta y equipo."/>
    <n v="13"/>
    <d v="2022-12-02T00:00:00"/>
    <d v="2024-03-30T00:00:00"/>
    <n v="71.7"/>
    <x v="1"/>
    <s v="Seguimiento Historico CGR"/>
    <n v="1"/>
    <s v="El proceso de Gestión Financiera esta llevando acabo esta conciliación ellos mismos"/>
    <s v="https://dnbcgovco-my.sharepoint.com/:f:/g/personal/planeacion_dnbc_gov_co/IgCM5qJ0bsM8RJ_qnntl3xweAaLWlXH7pwhJ81sMneZ2ado?e=wdo1XG"/>
    <d v="2026-05-11T00:00:00"/>
    <s v="Se evidencian reportes de seguimiento mensual a la depreciación entre el área administrativa y financiera"/>
    <n v="1"/>
    <x v="1"/>
    <d v="2026-06-08T00:00:00"/>
    <n v="0"/>
    <s v="No fue posible identificar evidencias para el presente período de análisis"/>
    <s v="VENCIDA"/>
    <s v="No aplica"/>
    <s v="No aplica"/>
    <s v="No aplica"/>
    <n v="1"/>
    <s v="Se lleva la conciliación de mensual de la propiedad plan y equipo d ela DNBC "/>
    <s v="https://dnbcgovco-my.sharepoint.com/:f:/g/personal/planeacion_dnbc_gov_co/IgCjb1sO9RxkT43KzZcldG7eAef8GhrSUZHPF9MQ5N7ku3o?e=B2nhMg"/>
    <n v="46214"/>
    <s v="Se evidencian reportes de seguimiento mensual a la depreciación entre el área administrativa y financiera"/>
    <n v="1"/>
    <s v="CUMPLIDO"/>
    <d v="2026-07-27T00:00:00"/>
    <n v="1"/>
    <s v="se evidencia reportes de segumimiento de los meses de Abril y mayo de conciliaciones de depreciacion entre el area administrativa y financiera"/>
    <x v="2"/>
    <s v="NO APLICA"/>
    <s v="NO APLICA"/>
    <x v="0"/>
    <s v="Dado que el hallazgo aún tiene actividades vencidas y sin cumplimiento no aplica el análisis de la efectividad"/>
  </r>
  <r>
    <n v="106"/>
    <x v="1"/>
    <x v="5"/>
    <s v="Subdirección Administrativa y Financiera"/>
    <m/>
    <x v="77"/>
    <m/>
    <x v="20"/>
    <s v="Hallazgo 02 de 2021 Diferencia entre el cálculo de la depreciación y el registro en contabilidad. Administrativo con posible incidencia disciplinaria Se presenta diferencia en la cuenta del Gasto Depreciaciones Herramientas y accesorios 536004009 en los meses de marzo agosto y diciembre en cuanto al cálculo de la depreciación y lo registrados en los comprobantes contables"/>
    <m/>
    <s v="Descuido al registrar la información contable y no contar con un software para el manejo de la Propiedad, planta y equipo, lo que genera Incertidumbre sobre el saldo de la cuenta 5360 Depreciación de Propiedades, Planta y Equipo y su subcuenta 536004009 Herramientas y accesorios."/>
    <s v="Descuido al registrar la información contable y no contar con un software para el manejo de la Propiedad, planta y equipo, lo que genera Incertidumbre sobre el saldo de la cuenta 5360 Depreciación de Propiedades, Planta y Equipo y su subcuenta 536004009 Herramientas y accesorios."/>
    <s v="Implementación de acciones que permitan controlar los bienes de la DNBC."/>
    <s v="GF_AC21"/>
    <s v="Realizar conciliaciones mensuales entre Almacén y el proceso de Gestión Financiera de la propiedad planta y equipo de la DNBC con el fin de verificar el costo del bien, amortización, depreciación entre otros."/>
    <s v="Actas de conciliacion"/>
    <n v="13"/>
    <d v="2022-12-02T00:00:00"/>
    <d v="2024-03-30T00:00:00"/>
    <n v="71.7"/>
    <x v="0"/>
    <s v="Seguimiento Historico CGR"/>
    <n v="1"/>
    <s v="El proceso de Gestión Financiera esta llevando acabo esta conciliación ellos mismos"/>
    <s v="https://dnbcgovco-my.sharepoint.com/:f:/g/personal/planeacion_dnbc_gov_co/IgASk-2lo5S_QYe-MSjFU4oYAVfu4DbM7kDmMwPE3Hc1KI4?e=PmTEkr"/>
    <d v="2026-05-11T00:00:00"/>
    <s v="Se evidencian conciliaciones del primer trimestre de la vigencia 2026"/>
    <n v="1"/>
    <x v="1"/>
    <d v="2026-05-29T00:00:00"/>
    <n v="1"/>
    <s v="Se evidencian conciliaciones correspondientes a los meses Enero, Febrero y Marzo de la vigencia 2026, para efectos de validar su adopción como control en el proceso, se confirmará en la evaluación de la efectividdad."/>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l proceso de Gestión Financiera esta llevando acabo esta conciliación ellos mismos"/>
    <s v="https://dnbcgovco-my.sharepoint.com/:f:/g/personal/planeacion_dnbc_gov_co/IgDlTTkE6gPMRZjTETbxch7dATaSM_TE5-agvqb3k7QgaDY?e=0V1Jx7"/>
    <s v="11/07/206"/>
    <s v="Actividad reportada con cumplimiento en el primer trimestre 2026"/>
    <n v="1"/>
    <s v="CUMPLIDO"/>
    <d v="2026-07-27T00:00:00"/>
    <n v="1"/>
    <s v="se evidencia formato de conciliaciones contables FO-GF16-01 de 23/09/2025 para el segundo trimestre 2026"/>
    <x v="2"/>
    <s v="NO APLICA"/>
    <s v="NO APLICA"/>
    <x v="0"/>
    <s v="Dado que el hallazgo aún tiene actividades vencidas y sin cumplimiento no aplica el análisis de la efectividad"/>
  </r>
  <r>
    <n v="107"/>
    <x v="1"/>
    <x v="5"/>
    <s v="Subdirección Administrativa y Financiera"/>
    <m/>
    <x v="77"/>
    <m/>
    <x v="20"/>
    <s v="Hallazgo 02 de 2021 Diferencia entre el cálculo de la depreciación y el registro en contabilidad. Administrativo con posible incidencia disciplinaria Se presenta diferencia en la cuenta del Gasto Depreciaciones Herramientas y accesorios 536004009 en los meses de marzo agosto y diciembre en cuanto al cálculo de la depreciación y lo registrados en los comprobantes contables"/>
    <m/>
    <s v="Descuido al registrar la información contable y no contar con un software para el manejo de la Propiedad, planta y equipo, lo que genera Incertidumbre sobre el saldo de la cuenta 5360 Depreciación de Propiedades, Planta y Equipo y su subcuenta 536004009 Herramientas y accesorios."/>
    <s v="Descuido al registrar la información contable y no contar con un software para el manejo de la Propiedad, planta y equipo, lo que genera Incertidumbre sobre el saldo de la cuenta 5360 Depreciación de Propiedades, Planta y Equipo y su subcuenta 536004009 Herramientas y accesorios."/>
    <s v="Implementación de acciones que permitan controlar los bienes de la DNBC."/>
    <s v="GA_AC26"/>
    <s v="Realizar la solicitud para llevar a cabo la compra o contratación de un software de inventarios que cumpla con todos los requerimientos técnicos necesarios para la gestión de los inventarios de la DNBC."/>
    <s v="Solicitud realizada"/>
    <n v="1"/>
    <d v="2022-12-02T00:00:00"/>
    <d v="2024-03-31T00:00:00"/>
    <n v="71.849999999999994"/>
    <x v="1"/>
    <s v="Seguimiento Historico CGR"/>
    <n v="1"/>
    <s v="Se esta manejando una prueba piloto SIIF NACIÓN"/>
    <s v="https://dnbcgovco-my.sharepoint.com/:f:/g/personal/planeacion_dnbc_gov_co/IgCcYy7R4GIpQKHbSajm8tQ-ASBGDiBe0_D-Lp-PHmw8NTU?e=Swcatt"/>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VENCIDA"/>
    <s v="No aplica"/>
    <s v="No aplica"/>
    <s v="No aplica"/>
    <n v="1"/>
    <s v="Se muestra proceso que se esta llevando para el manejo de la prueba piloto SIIF NACIÓN "/>
    <s v="https://dnbcgovco-my.sharepoint.com/:f:/g/personal/planeacion_dnbc_gov_co/IgARErrU-fpSTo2h_TLFohdsATZgv76VvqDWcHpTgfqzJYs?e=RrUiOs"/>
    <s v="11/07/206"/>
    <s v="Se remite información sobre las gestiones adelantadas para la implementación del modulo siif nacion"/>
    <n v="0.3"/>
    <s v="EN EJECUCIÓN"/>
    <d v="2026-07-27T00:00:00"/>
    <n v="0.3"/>
    <s v="se evidencia correo electronico de fecha 26/05/2025 de la depuraciones de bienes para implementar el modulo de recursos fisicos"/>
    <x v="2"/>
    <s v="NO APLICA"/>
    <s v="NO APLICA"/>
    <x v="0"/>
    <s v="Dado que el hallazgo aún tiene actividades vencidas y sin cumplimiento no aplica el análisis de la efectividad"/>
  </r>
  <r>
    <n v="108"/>
    <x v="1"/>
    <x v="5"/>
    <s v="Subdirección Administrativa y Financiera"/>
    <m/>
    <x v="71"/>
    <m/>
    <x v="22"/>
    <s v="Hallazgo 1. Etapa Precontractual - estudios de mercado y estudios previos, solicitud y presentación de oferta - convenio de asociación nro. 254 de 2020 suscrito entre U.A.E. Dirección Nacional de Bomberos DNBC y Cuerpo de Bomberos Voluntarios de Envigado CBVE. Administrativo (A) con presunta incidencia disciplinaria (D)."/>
    <m/>
    <s v="Deficiencias en los controles del proceso de selección para la celebración de convenios de asociación por parte de la DNBC en cumplimiento de su misión que ponen en riesgo la inversión de recursos públicos para el cumplimiento de los fines de la contratación estatal."/>
    <s v="Deficiencias en los controles del proceso de selección para la celebración de convenios de asociación por parte de la DNBC en cumplimiento de su misión que ponen en riesgo la inversión de recursos públicos para el cumplimiento de los fines de la contratación estatal."/>
    <s v="Implementación de acciones de control en la etapa precontractual de los procesos de contratación"/>
    <s v="GF_AC23"/>
    <s v="Implementación de un punto de control en Procedimiento Expedición de Certificado de Disponibilidad Presupuestal PC-GF-01, que incluya la verificación de existencia de Estudios Previos aprobados en comité© de Contratación."/>
    <s v="Procedimiento Expedición de Certificado de Disponibilidad Presupuestal PC-GF-01, actualizado y socializado"/>
    <n v="1"/>
    <d v="2023-10-11T00:00:00"/>
    <d v="2024-06-30T00:00:00"/>
    <n v="38.85"/>
    <x v="7"/>
    <s v="Seguimiento Historico CGR"/>
    <n v="1"/>
    <s v="Acción establecida en el Plan de Mejoramiento suscrito el 10 de octubre de 2023,  como resultado de la denuncia 2022-249899-82111-D_x000a__x000a__x000a_La acción de mejora finaliza el 30 de Junio  de 2024_x000a__x000a_Se evidenció y validó la siguiente información como soporte: presentación de actualización de procedimientos y formatos de CDP y RP; video de capacitación; formato de solicitud de CDP actualizado; y procedimiento de solicitud de CDP actualizado._x000a__x000a_Por lo anterior en la acción de mejora, queda cumplida extemporaneamente."/>
    <s v="https://dnbcgovco-my.sharepoint.com/:f:/g/personal/planeacion_dnbc_gov_co/IgAKPZEalRp3T7O44VwZjBLlARF86VpmllJA36VR9-2qDG8?e=W6XaGX"/>
    <d v="2026-05-11T00:00:00"/>
    <s v="Cumplida en seguimiento diciembre 2025"/>
    <n v="1"/>
    <x v="1"/>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0 de octubre de 2023,  como resultado de la denuncia 2022-249899-82111-D_x000a__x000a__x000a_La acción de mejora finaliza el 30 de Junio  de 2024_x000a__x000a_Se evidenció y validó la siguiente información como soporte: presentación de actualización de procedimientos y formatos de CDP y RP; video de capacitación; formato de solicitud de CDP actualizado; y procedimiento de solicitud de CDP actualizado._x000a__x000a_Por lo anterior en la acción de mejora, queda cumplida extemporaneamente."/>
    <s v="https://dnbcgovco-my.sharepoint.com/:f:/g/personal/planeacion_dnbc_gov_co/IgDlTTkE6gPMRZjTETbxch7dATaSM_TE5-agvqb3k7QgaDY?e=0V1Jx7"/>
    <s v="11/07/206"/>
    <s v="Actividad reportada con cumplimiento en el primer trimestre 2026"/>
    <n v="1"/>
    <s v="CUMPLIDO"/>
    <d v="2026-07-27T00:00:00"/>
    <n v="1"/>
    <s v="se evidencia formato PC-GF-01-01 y procediemiento PC-GF-01 version 5 de fecha 30/06/2026 de solicitud de certificado de CDP"/>
    <x v="2"/>
    <s v="NO APLICA"/>
    <s v="NO APLICA"/>
    <x v="0"/>
    <s v="Dado que el hallazgo aún tiene actividades vencidas y sin cumplimiento no aplica el análisis de la efectividad"/>
  </r>
  <r>
    <n v="109"/>
    <x v="1"/>
    <x v="5"/>
    <s v="Subdirección Administrativa y Financiera"/>
    <m/>
    <x v="72"/>
    <m/>
    <x v="22"/>
    <s v="Hallazgo 2. Etapa Contractual forma de pago convenio de Asociación nro. 254 de 2020 suscrito entre U.A.E. Dirección Nacional de Bomberos DNBC y Cuerpo de Bomberos voluntarios de envigado CBVE. Administrativo (A) con Presunta incidencia Disciplinaria (D"/>
    <m/>
    <s v="Incorrecciones, incongruencias e incumplimientos en el registro y verificación de la documentación presentada para la validación de los registro financiero y contable de los desembolsos del Convenio y sus pagos"/>
    <s v="Incorrecciones, incongruencias e incumplimientos en el registro y verificación de la documentación presentada para la validación de los registro financiero y contable de los desembolsos del Convenio y sus pagos"/>
    <s v="Implementación de acciones de control para mejora el procedimiento de registro de obligaciones PC-GF-12"/>
    <s v="GF_AC24"/>
    <s v="Actualizar y socializar el procedimiento de registro de obligaciones PC-GF-12, incluyendo un punto de control que verifique, que el PAC haya sido solicitado por el supervisor."/>
    <s v="Procedimiento de registro de obligaciones PC-GF-12, actualizado y socializado"/>
    <n v="1"/>
    <d v="2023-10-11T00:00:00"/>
    <d v="2024-06-30T00:00:00"/>
    <n v="38.85"/>
    <x v="7"/>
    <s v="Seguimiento Historico CGR"/>
    <n v="1"/>
    <s v="Acción establecida en el Plan de Mejoramiento suscrito el 10 de octubre de 2023,  como resultado de la denuncia 2022-249899-82111-D_x000a__x000a_La acción de mejora finaliza el 30 de Junio  de 2024, LAS ACTIVIDADES DEL PROCEDIMIENTO PC-GF-12 AHORA SE ENCUENTRAN EN GESTION DE PAGOS PC-GF-17_x000a__x000a_Se evidenció el cargue de evidencias correspondientes a: video de presentación y socialización de los dos procedimientos mencionados; presentación utilizada; y procedimientos actualizados._x000a__x000a_Por lo anterior en la acción de mejora, queda cumplida extemporaneamente"/>
    <s v="https://dnbcgovco-my.sharepoint.com/:f:/g/personal/planeacion_dnbc_gov_co/IgAKPZEalRp3T7O44VwZjBLlARF86VpmllJA36VR9-2qDG8?e=W6XaGX"/>
    <d v="2026-05-11T00:00:00"/>
    <s v="Cumplida en seguimiento diciembre 2025"/>
    <n v="1"/>
    <x v="1"/>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0 de octubre de 2023,  como resultado de la denuncia 2022-249899-82111-D_x000a__x000a_La acción de mejora finaliza el 30 de Junio  de 2024, LAS ACTIVIDADES DEL PROCEDIMIENTO PC-GF-12 AHORA SE ENCUENTRAN EN GESTION DE PAGOS PC-GF-17_x000a__x000a_Se evidenció el cargue de evidencias correspondientes a: video de presentación y socialización de los dos procedimientos mencionados; presentación utilizada; y procedimientos actualizados._x000a__x000a_Por lo anterior en la acción de mejora, queda cumplida extemporaneamente"/>
    <s v="https://dnbcgovco-my.sharepoint.com/:f:/g/personal/planeacion_dnbc_gov_co/IgDlTTkE6gPMRZjTETbxch7dATaSM_TE5-agvqb3k7QgaDY?e=0V1Jx7"/>
    <s v="11/07/206"/>
    <s v="Actividad reportada con cumplimiento en el primer trimestre 2026"/>
    <n v="1"/>
    <s v="CUMPLIDO"/>
    <d v="2026-07-27T00:00:00"/>
    <n v="1"/>
    <s v="Se evidenció su cumplimiento, según seguimiento realizado con corte a 31/12/2025"/>
    <x v="2"/>
    <s v="NO APLICA"/>
    <s v="NO APLICA"/>
    <x v="0"/>
    <s v="Dado que el hallazgo aún tiene actividades vencidas y sin cumplimiento no aplica el análisis de la efectividad"/>
  </r>
  <r>
    <n v="110"/>
    <x v="1"/>
    <x v="5"/>
    <s v="Subdirección Administrativa y Financiera"/>
    <m/>
    <x v="72"/>
    <m/>
    <x v="22"/>
    <s v="Hallazgo 2. Etapa Contractual forma de pago convenio de Asociación nro. 254 de 2020 suscrito entre U.A.E. Dirección Nacional de Bomberos DNBC y Cuerpo de Bomberos voluntarios de envigado CBVE. Administrativo (A) con Presunta incidencia Disciplinaria (D"/>
    <m/>
    <s v="Incorrecciones, incongruencias e incumplimientos en el registro y verificación de la documentación presentada para la validación de los registro financiero y contable de los desembolsos del Convenio y sus pagos"/>
    <s v="Incorrecciones, incongruencias e incumplimientos en el registro y verificación de la documentación presentada para la validación de los registro financiero y contable de los desembolsos del Convenio y sus pagos"/>
    <s v="Implementación de acciones de control para mejora del Procedimiento de central de cuentas PC-GF-10"/>
    <s v="GF_AC25"/>
    <s v="Actualizar y socializar el Procedimiento de central de cuentas PC-GF-10, incluyendo un punto de control de verificación del adecuado diligenciamiento de los ítems que conforman los formatos establecidos por central de cuentas"/>
    <s v="Procedimiento de central de cuentas PC-GF-10, actualizado y socializado"/>
    <n v="1"/>
    <d v="2023-10-11T00:00:00"/>
    <d v="2024-06-30T00:00:00"/>
    <n v="38.85"/>
    <x v="7"/>
    <s v="Seguimiento Historico CGR"/>
    <n v="1"/>
    <s v="Acción establecida en el Plan de Mejoramiento suscrito el 10 de octubre de 2023,  como resultado de la denuncia 2022-249899-82111-D_x000a__x000a_La acción de mejora finaliza el 30 de Junio  de 2024, LAS ACTIVIDADES QUE DARON EN EL NUEVO PROCEDIMIENTO PC-GF-17_x000a__x000a_Se evidenció el cargue de evidencias correspondientes a: video de presentación y socialización de los dos procedimientos mencionados; presentación utilizada; y procedimientos actualizados._x000a__x000a_Por lo anterior en la acción de mejora, queda cumplida extemporaneamente"/>
    <s v="https://dnbcgovco-my.sharepoint.com/:f:/g/personal/planeacion_dnbc_gov_co/IgAKPZEalRp3T7O44VwZjBLlARF86VpmllJA36VR9-2qDG8?e=W6XaGX"/>
    <d v="2026-05-11T00:00:00"/>
    <s v="Cumplida en seguimiento diciembre 2025"/>
    <n v="1"/>
    <x v="1"/>
    <s v="29/05/226"/>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0 de octubre de 2023,  como resultado de la denuncia 2022-249899-82111-D_x000a__x000a_La acción de mejora finaliza el 30 de Junio  de 2024, LAS ACTIVIDADES QUE DARON EN EL NUEVO PROCEDIMIENTO PC-GF-17_x000a__x000a_Se evidenció el cargue de evidencias correspondientes a: video de presentación y socialización de los dos procedimientos mencionados; presentación utilizada; y procedimientos actualizados._x000a__x000a_Por lo anterior en la acción de mejora, queda cumplida extemporaneamente"/>
    <s v="https://dnbcgovco-my.sharepoint.com/:f:/g/personal/planeacion_dnbc_gov_co/IgDlTTkE6gPMRZjTETbxch7dATaSM_TE5-agvqb3k7QgaDY?e=0V1Jx7"/>
    <s v="11/07/206"/>
    <s v="Actividad reportada con cumplimiento en el primer trimestre 2026"/>
    <n v="1"/>
    <s v="CUMPLIDO"/>
    <d v="2026-07-27T00:00:00"/>
    <n v="1"/>
    <s v="Se evidenció su cumplimiento, según seguimiento realizado con corte a 31/12/2025"/>
    <x v="2"/>
    <s v="NO APLICA"/>
    <s v="NO APLICA"/>
    <x v="0"/>
    <s v="Dado que el hallazgo aún tiene actividades vencidas y sin cumplimiento no aplica el análisis de la efectividad"/>
  </r>
  <r>
    <n v="111"/>
    <x v="1"/>
    <x v="5"/>
    <s v="Subdirección Administrativa y Financiera"/>
    <m/>
    <x v="74"/>
    <m/>
    <x v="22"/>
    <s v="Hallazgo 5. Ejecuación y Pagos del Convenio Interadministrativo 185 de 2021 suscrito con FONDECUN. Administrativo (A) para Indagación Preliminar (IP)"/>
    <m/>
    <s v="Deficiencias de la DNBC en la verificación de los documentos requeridos para el pago de las obligaciones y recibo de los elementos objeto del contrato."/>
    <s v="Deficiencias de la DNBC en la verificación de los documentos requeridos para el pago de las obligaciones y recibo de los elementos objeto del contrato."/>
    <s v="Implementación de acciones de control para mejora del Procedimiento de central de cuentas PC-GF-10"/>
    <s v="GF_AC25"/>
    <s v="Actualizar y socializar el Procedimiento de central de cuentas PC-GF-10, incluyendo un punto de control de verificación del adecuado diligenciamiento de los ítems que conforman los formatos establecidos por central de cuentas"/>
    <s v="Procedimiento de central de cuentas PC-GF-10, actualizado y socializado"/>
    <n v="1"/>
    <d v="2023-10-11T00:00:00"/>
    <d v="2024-06-30T00:00:00"/>
    <n v="38.85"/>
    <x v="7"/>
    <s v="Seguimiento Historico CGR"/>
    <n v="1"/>
    <s v="Acción establecida en el Plan de Mejoramiento suscrito el 10 de octubre de 2023,  como resultado de la denuncia 2022-249899-82111-D_x000a__x000a_La acción de mejora finaliza el 30 de Junio  de 2024, LAS ACTIVIDADES QUE DARON EN EL NUEVO PROCEDIMIENTO PC-GF-17_x000a__x000a_Se evidenció el cargue de evidencias correspondientes a: video de presentación y socialización de los dos procedimientos mencionados; presentación utilizada; y procedimientos actualizados._x000a__x000a_Por lo anterior en la acción de mejora, queda cumplida extemporaneamente"/>
    <s v="https://dnbcgovco-my.sharepoint.com/:f:/g/personal/planeacion_dnbc_gov_co/IgAKPZEalRp3T7O44VwZjBLlARF86VpmllJA36VR9-2qDG8?e=W6XaGX"/>
    <d v="2026-05-11T00:00:00"/>
    <s v="Cumplida en seguimiento diciembre 2025"/>
    <n v="1"/>
    <x v="1"/>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0 de octubre de 2023,  como resultado de la denuncia 2022-249899-82111-D_x000a__x000a_La acción de mejora finaliza el 30 de Junio  de 2024, LAS ACTIVIDADES QUE DARON EN EL NUEVO PROCEDIMIENTO PC-GF-17_x000a__x000a_Se evidenció el cargue de evidencias correspondientes a: video de presentación y socialización de los dos procedimientos mencionados; presentación utilizada; y procedimientos actualizados._x000a__x000a_Por lo anterior en la acción de mejora, queda cumplida extemporaneamente"/>
    <s v="https://dnbcgovco-my.sharepoint.com/:f:/g/personal/planeacion_dnbc_gov_co/IgDlTTkE6gPMRZjTETbxch7dATaSM_TE5-agvqb3k7QgaDY?e=0V1Jx7"/>
    <s v="11/07/206"/>
    <s v="Actividad reportada con cumplimiento en el primer trimestre 2026"/>
    <n v="1"/>
    <s v="CUMPLIDO"/>
    <d v="2026-07-27T00:00:00"/>
    <n v="1"/>
    <s v="Se evidenció su cumplimiento, según seguimiento realizado con corte a 31/12/2025"/>
    <x v="2"/>
    <s v="NO APLICA"/>
    <s v="NO APLICA"/>
    <x v="0"/>
    <s v="Dado que el hallazgo aún tiene actividades vencidas y sin cumplimiento no aplica el análisis de la efectividad"/>
  </r>
  <r>
    <n v="112"/>
    <x v="1"/>
    <x v="5"/>
    <s v="Subdirección Administrativa y Financiera"/>
    <m/>
    <x v="78"/>
    <m/>
    <x v="23"/>
    <s v="Hallazgo 6 de 2022: Diferencia de fecha entre el registro de la obligación presupuestal y la reclasificación del primer pago del Contrato 088-2022. (A) Incoherencia cronológica frente a las fechas del registro y reclasificación el primer pago del Contrato 088-2022."/>
    <m/>
    <s v="Deficiencias en la aplicación de lo dispuesto en el Marco Conceptual para la Preparación y Presentación de Información Financiera de las Entidades de Gobierno en cuanto al principio de contabilidad de Devengo y por debilidades del registro de hechos económicos de manera cronológica debido a la falta de organización del área contable de la entidad."/>
    <s v="Deficiencias en la aplicación de lo dispuesto en el Marco Conceptual para la Preparación y Presentación de Información Financiera de las Entidades de Gobierno en cuanto al principio de contabilidad de Devengo y por debilidades del registro de hechos económicos de manera cronológica debido a la falta de organización del área contable de la entidad."/>
    <s v="Acatar el marco conceptual para la Preparación y Presentación de Información Financiera de las Entidades de Gobierno en cuanto al principio de contabilidad de devengo"/>
    <s v="GF_AC30"/>
    <s v="Implementar las directrices de la Contaduria General de la Nación respecto de los ajustes contables con relación a los eventos (incidentes) reportados"/>
    <s v="Correos y comprobante manual de eventos (incidentes) reportados a la CGN"/>
    <n v="1"/>
    <d v="2023-12-20T00:00:00"/>
    <d v="2024-12-31T00:00:00"/>
    <n v="55.649999999999991"/>
    <x v="7"/>
    <s v="Seguimiento Historico CGR"/>
    <n v="1"/>
    <s v="Acción establecida en el Plan de Mejoramiento suscrito el 12 de enero de 2024 como resultado de la auditoría realizada a la vigencia 2022._x000a__x000a_La acción de mejora finaliza el 31 de diciembre de 2024_x000a__x000a_Se evidenció el registro de correos electrónicos de fechas 20 de noviembre, 23, 29 y 30 de diciembre de 2025, dirigidos a la línea de soporte SIIF, relacionados con la gestión de correcciones contables._x000a__x000a_Por lo tanto, la acción de mejora queda cumplida."/>
    <s v="https://dnbcgovco-my.sharepoint.com/:f:/g/personal/planeacion_dnbc_gov_co/IgAKPZEalRp3T7O44VwZjBLlARF86VpmllJA36VR9-2qDG8?e=W6XaGX"/>
    <d v="2026-05-11T00:00:00"/>
    <s v="Cumplida en seguimiento diciembre 2025"/>
    <n v="1"/>
    <x v="1"/>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2 de enero de 2024 como resultado de la auditoría realizada a la vigencia 2022._x000a__x000a_La acción de mejora finaliza el 31 de diciembre de 2024_x000a__x000a_Se evidenció el registro de correos electrónicos de fechas 20 de noviembre, 23, 29 y 30 de diciembre de 2025, dirigidos a la línea de soporte SIIF, relacionados con la gestión de correcciones contables._x000a__x000a_Por lo tanto, la acción de mejora queda cumplida.    para este trimestre no se presentaron incidentes , pero se realizan y se dejan las consoltas"/>
    <s v="https://dnbcgovco-my.sharepoint.com/:f:/g/personal/planeacion_dnbc_gov_co/IgDlTTkE6gPMRZjTETbxch7dATaSM_TE5-agvqb3k7QgaDY?e=0V1Jx7"/>
    <s v="11/07/206"/>
    <s v="Actividad reportada con cumplimiento en el primer trimestre 2026"/>
    <n v="1"/>
    <s v="CUMPLIDO"/>
    <d v="2026-07-27T00:00:00"/>
    <n v="1"/>
    <s v="Se evidenció su cumplimiento, según seguimiento realizado con corte a 31/12/2025"/>
    <x v="2"/>
    <s v="NO APLICA"/>
    <s v="NO APLICA"/>
    <x v="0"/>
    <s v="Dado que el hallazgo aún tiene actividades vencidas y sin cumplimiento no aplica el análisis de la efectividad"/>
  </r>
  <r>
    <n v="113"/>
    <x v="1"/>
    <x v="5"/>
    <s v="Subdirección Administrativa y Financiera"/>
    <m/>
    <x v="79"/>
    <m/>
    <x v="23"/>
    <s v="Hallazgo 8 de 2022: Revelaciones- Notas a los Estados Financieros. (A) Debilidades en las revelaciones de las Notas explicativas de los estados financieros."/>
    <m/>
    <s v="Debilidades en la elaboración, seguimiento, control y revisión final de las Notas a los Estados Financieros lo cual impide reflejar el detalle"/>
    <s v="Debilidades en la elaboración, seguimiento, control y revisión final de las Notas a los Estados Financieros lo cual impide reflejar el detalle"/>
    <s v="Fortalecer la elaboración y seguimiento de las revelraciones a los estados financieros y cuentas contables"/>
    <s v="GF_AC31"/>
    <s v="Ampliar las revelaciones a los estados financieros e incluir las cuentas contables 4802, 4110 y Nota 29 de gastos."/>
    <s v="Revelaciones incluidas y ampliadas"/>
    <n v="1"/>
    <d v="2023-12-20T00:00:00"/>
    <d v="2025-06-30T00:00:00"/>
    <n v="82.5"/>
    <x v="7"/>
    <s v="Seguimiento Historico CGR"/>
    <n v="1"/>
    <s v="Acción establecida en el Plan de Mejoramiento suscrito el 12 de enero de 2024 como resultado de la auditoría realizada a la vigencia 2022._x000a__x000a_La acción de mejora finalizó el 30 de junio de 2025_x000a__x000a_Se evidenció  notas a los estados financieros en el primer semestre de cada vigencia. Las últimas notas presentadas se ampliaron las revelaciones de los estados financieros con corte a 31 de diciembre de 2024, incluyendo las cuentas contables 4802 y 4110._x000a__x000a_Por lo tanto,  se dio cumplimiento a la acción establecida en el Plan de Mejoramiento._x000a_"/>
    <s v="https://dnbcgovco-my.sharepoint.com/:f:/g/personal/planeacion_dnbc_gov_co/IgAKPZEalRp3T7O44VwZjBLlARF86VpmllJA36VR9-2qDG8?e=W6XaGX"/>
    <d v="2026-05-11T00:00:00"/>
    <s v="Cumplida en seguimiento diciembre 2025"/>
    <n v="1"/>
    <x v="1"/>
    <d v="2026-05-29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2 de enero de 2024 como resultado de la auditoría realizada a la vigencia 2022._x000a__x000a_La acción de mejora finalizó el 30 de junio de 2025_x000a__x000a_Se evidenció  notas a los estados financieros en el primer semestre de cada vigencia. Las últimas notas presentadas se ampliaron las revelaciones de los estados financieros con corte a 31 de diciembre de 2024, incluyendo las cuentas contables 4802 y 4110._x000a__x000a_Por lo tanto,  se dio cumplimiento a la acción establecida en el Plan de Mejoramiento._x000a_"/>
    <s v="https://dnbcgovco-my.sharepoint.com/:f:/g/personal/planeacion_dnbc_gov_co/IgDlTTkE6gPMRZjTETbxch7dATaSM_TE5-agvqb3k7QgaDY?e=0V1Jx7"/>
    <s v="11/07/206"/>
    <s v="Actividad reportada con cumplimiento en el primer trimestre 2026"/>
    <n v="1"/>
    <s v="CUMPLIDO"/>
    <d v="2026-07-27T00:00:00"/>
    <n v="1"/>
    <s v="Se evidenció su cumplimiento, según seguimiento realizado con corte a 31/12/2025"/>
    <x v="2"/>
    <s v="NO APLICA"/>
    <s v="NO APLICA"/>
    <x v="0"/>
    <s v="Dado que el hallazgo aún tiene actividades vencidas y sin cumplimiento no aplica el análisis de la efectividad"/>
  </r>
  <r>
    <n v="114"/>
    <x v="1"/>
    <x v="5"/>
    <s v="Subdirección Administrativa y Financiera"/>
    <m/>
    <x v="80"/>
    <m/>
    <x v="23"/>
    <s v="Hallazgo 10 de 2022: Pérdida de apropiación - Disponibilidad presupuestal para asumir compromisos. (A)(D)La DNBC reportó 21 vacantes para el Proceso de Selección Entidades del Orden Nacional 2020-2, cuyo proceso se encontraba en ejecución en la vigencia 2022, sin embargo, no apropió ni comprometió los recursos necesarios para transferirlos a la CNSC..."/>
    <m/>
    <s v="Debilidades en el cumplimiento de los procedimientos establecidos por la entidad y deficiencias de gestión para que se realizar oportunamente la ejecución de los recursos disponibles en el rubro presupuestal Otras transferencias Distribución"/>
    <s v="Debilidades en el cumplimiento de los procedimientos establecidos por la entidad y deficiencias de gestión para que se realizar oportunamente la ejecución de los recursos disponibles en el rubro presupuestal Otras transferencias Distribución"/>
    <s v="Fortalecer controles para prevenir pérdida de apropiación"/>
    <s v="GF_AC23"/>
    <s v="Actualizar y socializar el procedimiento de expedición de certificado de disponibilidad presupuestal, incluyendo política de operación sobre el tratamiento de recursos con destinación específica y su respectiva solicitud."/>
    <s v="Procedimiento actualizado y socializado"/>
    <n v="2"/>
    <d v="2023-12-20T00:00:00"/>
    <d v="2024-03-31T00:00:00"/>
    <n v="15.15"/>
    <x v="7"/>
    <s v="Seguimiento Historico CGR"/>
    <n v="1"/>
    <s v="Acción establecida en el Plan de Mejoramiento suscrito el 10 de octubre de 2023,  como resultado de la denuncia 2022-249899-82111-D_x000a__x000a__x000a_La acción de mejora finaliza el 30 de Junio  de 2024_x000a__x000a_Se evidenció y validó la siguiente información como soporte: presentación de actualización de procedimientos y formatos de CDP y RP; video de capacitación; formato de solicitud de CDP actualizado; y procedimiento de solicitud de CDP actualizado._x000a__x000a_Por lo anterior en la acción de mejora, queda cumplida extemporaneamente."/>
    <s v="https://dnbcgovco-my.sharepoint.com/:f:/g/personal/planeacion_dnbc_gov_co/IgAKPZEalRp3T7O44VwZjBLlARF86VpmllJA36VR9-2qDG8?e=W6XaGX"/>
    <d v="2026-05-11T00:00:00"/>
    <s v="Cumplida en seguimiento diciembre 2025"/>
    <n v="1"/>
    <x v="1"/>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0 de octubre de 2023,  como resultado de la denuncia 2022-249899-82111-D_x000a__x000a__x000a_La acción de mejora finaliza el 30 de Junio  de 2024_x000a__x000a_Se evidenció y validó la siguiente información como soporte: presentación de actualización de procedimientos y formatos de CDP y RP; video de capacitación; formato de solicitud de CDP actualizado; y procedimiento de solicitud de CDP actualizado._x000a__x000a_Por lo anterior en la acción de mejora, queda cumplida extemporaneamente."/>
    <s v="https://dnbcgovco-my.sharepoint.com/:f:/g/personal/planeacion_dnbc_gov_co/IgDlTTkE6gPMRZjTETbxch7dATaSM_TE5-agvqb3k7QgaDY?e=0V1Jx7"/>
    <s v="11/07/206"/>
    <s v="Actividad reportada con cumplimiento en el primer trimestre 2026"/>
    <n v="1"/>
    <s v="CUMPLIDO"/>
    <d v="2026-07-27T00:00:00"/>
    <n v="1"/>
    <s v="Se evidenció su cumplimiento, según seguimiento realizado con corte a 31/12/2025"/>
    <x v="2"/>
    <s v="NO APLICA"/>
    <s v="NO APLICA"/>
    <x v="0"/>
    <s v="Dado que el hallazgo aún tiene actividades vencidas y sin cumplimiento no aplica el análisis de la efectividad"/>
  </r>
  <r>
    <n v="115"/>
    <x v="1"/>
    <x v="5"/>
    <s v="Dirección General"/>
    <m/>
    <x v="80"/>
    <m/>
    <x v="23"/>
    <s v="Hallazgo 10 de 2022: Pérdida de apropiación - Disponibilidad presupuestal para asumir compromisos. (A)(D)La DNBC reportó 21 vacantes para el Proceso de Selección Entidades del Orden Nacional 2020-2, cuyo proceso se encontraba en ejecución en la vigencia 2022, sin embargo, no apropió ni comprometió los recursos necesarios para transferirlos a la CNSC..."/>
    <s v="INTEGRIDAD"/>
    <s v="Debilidades en el cumplimiento de los procedimientos establecidos por la entidad y deficiencias de gestión para que se realizar oportunamente la ejecución de los recursos disponibles en el rubro presupuestal Otras transferencias Distribución"/>
    <s v="Debilidades en el cumplimiento de los procedimientos establecidos por la entidad y deficiencias de gestión para que se realizar oportunamente la ejecución de los recursos disponibles en el rubro presupuestal Otras transferencias Distribución"/>
    <s v="Fortalecer controles para prevenir pérdida de apropiación"/>
    <s v="DI_AC44"/>
    <s v="Adelantar las acciones disciplinarias a que haya lugar."/>
    <s v="Acciones administrativas y/o disciplinarias"/>
    <n v="1"/>
    <d v="2023-12-20T00:00:00"/>
    <d v="2024-12-31T00:00:00"/>
    <n v="55.649999999999991"/>
    <x v="4"/>
    <s v="Seguimiento Historico CGR"/>
    <n v="1"/>
    <s v="Acción establecida en el Plan de Mejoramiento suscrito el 15 de enero de 2024 como resultado de la auditoria realizada a la vigencia 2022_x000a__x000a_La acción de mejora finaliza el 31 de Diciembre  de 2024_x000a__x000a_Acción cumplida en el primer semestre de la vigencia 2024, evidenciandose la actuacion disciplinaria IP 010-2024, con decision de archivo de fecha 1 de abril de 2025._x000a__x000a_Por lo tanto, la acción de mejora establecida  queda cumplida."/>
    <s v="https://dnbcgovco-my.sharepoint.com/:f:/g/personal/planeacion_dnbc_gov_co/IgApXugofTNiRJms71hXXgKDAd1L0BGPFxIBTBy_L2gtfYA?e=4xTUAZ"/>
    <d v="2026-05-11T00:00:00"/>
    <s v="Cumplida en seguimiento diciembre 2025"/>
    <n v="1"/>
    <x v="1"/>
    <d v="2026-05-29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ó su cumplimiento, según seguimiento realizado con corte a 31/12/2025"/>
    <x v="2"/>
    <s v="NO APLICA"/>
    <s v="NO APLICA"/>
    <x v="0"/>
    <s v="Dado que el hallazgo aún tiene actividades vencidas y sin cumplimiento no aplica el análisis de la efectividad"/>
  </r>
  <r>
    <n v="116"/>
    <x v="1"/>
    <x v="5"/>
    <s v="Dirección General"/>
    <m/>
    <x v="81"/>
    <m/>
    <x v="23"/>
    <s v="Hallazgo 14 de 2022: Traslado de rendimientos financieros. (A) (D) Los rendimientos financieros generados por los recursos transferidos por la DNBC a los Municipios de La Argentina y Coveñas para el desarrollo de los Convenios 190 y 193 de 2021, respectivamente, no se reintegraron oportunamente a la DGC y del Tesoro Nacional"/>
    <s v="INTEGRIDAD"/>
    <s v="Deficiencias de control y de la gestión adelantada por parte de la supervisión e interventoría, para el cumplimiento sobre el traslado de los recursos, conforme se encuentra establecido en la normatividad. Asimismo, denota debilidades en la ejecución de los Convenios 190 y 193 de 2021."/>
    <s v="Deficiencias de control y de la gestión adelantada por parte de la supervisión e interventoría, para el cumplimiento sobre el traslado de los recursos, conforme se encuentra establecido en la normatividad. Asimismo, denota debilidades en la ejecución de los Convenios 190 y 193 de 2021."/>
    <s v="Ajustar control respecto del cumplimiento de los traslados de rendimientos financieros"/>
    <s v="DI_AC45"/>
    <s v="Adelantar las acciones disciplinarias a que haya lugar."/>
    <s v="Acciones administrativas y/o disciplinarias"/>
    <n v="1"/>
    <d v="2023-12-20T00:00:00"/>
    <d v="2024-12-31T00:00:00"/>
    <n v="55.649999999999991"/>
    <x v="4"/>
    <s v="Seguimiento Historico CGR"/>
    <n v="1"/>
    <s v="Acción establecida en el Plan de Mejoramiento suscrito el 15 de enero de 2024 como resultado de la auditoria realizada a la vigencia 2022_x000a__x000a_La acción de mejora finaliza el 31 de Diciembre  de 2024_x000a__x000a_Se verifica informe del proceso de fecha abril de 2025:_x000a_P-011-2024 - 25/06/2024 IRREGULARIDADES EN EL REGISTRO DE USOS PRESUPUESTALES AUTO DE ARCHIVO DE LA INDAGACION PREVIA._x000a__x000a_Por lo tanto, la acción de mejora establecida  queda cumplida."/>
    <s v="https://dnbcgovco-my.sharepoint.com/:f:/g/personal/planeacion_dnbc_gov_co/IgBT86OqNKBESKkqdyyS6aekAVVBA1v4op6oiQjLBYzUSsU?e=QBHUYs"/>
    <d v="2026-05-11T00:00:00"/>
    <s v="Cumplida en seguimiento diciembre 2025"/>
    <n v="1"/>
    <x v="1"/>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ó su cumplimiento, según seguimiento realizado con corte a 31/12/2025"/>
    <x v="2"/>
    <s v="NO APLICA"/>
    <s v="NO APLICA"/>
    <x v="0"/>
    <s v="Dado que el hallazgo aún tiene actividades vencidas y sin cumplimiento no aplica el análisis de la efectividad"/>
  </r>
  <r>
    <n v="117"/>
    <x v="1"/>
    <x v="5"/>
    <s v="Subdirección estrategica"/>
    <m/>
    <x v="81"/>
    <m/>
    <x v="23"/>
    <s v="Hallazgo 14 de 2022: Traslado de rendimientos financieros. (A) (D) Los rendimientos financieros generados por los recursos transferidos por la DNBC a los Municipios de La Argentina y Coveñas para el desarrollo de los Convenios 190 y 193 de 2021, respectivamente, no se reintegraron oportunamente a la DGC y del Tesoro Nacional"/>
    <s v="GESTIÓN DEL CONOCIMIENTO Y LA INNOVACIÓN"/>
    <s v="Deficiencias de control y de la gestión adelantada por parte de la supervisión e interventoría, para el cumplimiento sobre el traslado de los recursos, conforme se encuentra establecido en la normatividad. Asimismo, denota debilidades en la ejecución de los Convenios 190 y 193 de 2021."/>
    <s v="Deficiencias de control y de la gestión adelantada por parte de la supervisión e interventoría, para el cumplimiento sobre el traslado de los recursos, conforme se encuentra establecido en la normatividad. Asimismo, denota debilidades en la ejecución de los Convenios 190 y 193 de 2021."/>
    <s v="Fortalecer controles para el traslado de rendimientos financieros"/>
    <s v="FB_AC5"/>
    <s v="Remitir mensualmente oficios a los entes territoriales (cuerpo de bomberos) solicitando el traslado de los rendimientos financieros al igual que el extracto bancario de soporte."/>
    <s v="Oficios remidorio y remitidos"/>
    <n v="1"/>
    <d v="2023-12-20T00:00:00"/>
    <d v="2024-12-31T00:00:00"/>
    <n v="55.649999999999991"/>
    <x v="14"/>
    <s v="Seguimiento Historico CGR"/>
    <n v="0"/>
    <s v="Acción establecida en el Plan de Mejoramiento suscrito el 15 de enero de 2024 como resultado de la auditoria realizada a la vigencia 2022_x000a__x000a_La acción de mejora finaliza el 31 de Diciembre  de 2024_x000a__x000a_No se reportó avance._x000a__x000a_No se cumplió con el plazo establecido en la acción de mejora, quedando VENCIDA._x000a_"/>
    <s v="https://dnbcgovco-my.sharepoint.com/:f:/g/personal/planeacion_dnbc_gov_co/IgDXNHpy7oLsTo_k1pBYTEA_AXkQuekeDuYRfMOd3hOKrho?e=FZVMrN"/>
    <d v="2026-05-11T00:00:00"/>
    <s v="Aunque se evidencia el envío de información del mes de ferbero de 2026, no hay constancia de que se realice de manera mensual"/>
    <n v="0.25"/>
    <x v="0"/>
    <d v="2026-05-15T00:00:00"/>
    <n v="0.1"/>
    <s v="Se evidencia la presentación de ocho (8) oficios emitidos por la Dirección Nacional de Bomberos de Colombia (DNBC), fechados el 27 de febrero de 2026 en Bogotá D.C., dirigidos a las alcaldías de Coveñas, Chachagüí, Mitú, Cravo Norte, Barranca de Upía, Ábrego, Valledupar y Sampués. En estos documentos se requiere el cumplimiento de las obligaciones derivadas de los convenios suscritos, específicamente la transferencia al Tesoro Nacional de los rendimientos financieros generados en las cuentas de los convenios, así como la remisión de los soportes de consignación y extractos bancarios que acrediten su cumplimiento._x000a_Sin embargo, dado que la acción correctiva establece la realización de esta actividad de manera mensual, la evidencia aportada únicamente permite verificar una ejecución puntual y no demuestra su cumplimiento periódico,"/>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98"/>
    <s v="Se envia oficio mensualde requerimiento de rendimientos financieros para convenios 2025 (5 convenios), se anexa evidencia en la carpeta indicada, en total 6 oficios por Convenio. Y un total de 17 oficios de los Convenios 2021."/>
    <s v="https://dnbcgovco-my.sharepoint.com/:f:/g/personal/subestrategica_dnbc_gov_co/IgCeIJMSpgkhQ7Ju8EDTs4d-ATPOpeGlfXhsMU5M7yi7Rhk?e=legSby"/>
    <n v="46213"/>
    <s v="Se evidencia que la actividad se continua realizando actualmente con monitoreo mensual"/>
    <n v="1"/>
    <s v="CUMPLIDO"/>
    <d v="2026-07-27T00:00:00"/>
    <n v="1"/>
    <s v="Se evidenció la remisión mensual de oficios de requerimiento y el seguimiento a los convenios. No obstante, las evidencias aportadas corresponden únicamente hasta mayo de 2026, por lo que no fue posible verificar la continuidad del monitoreo durante la totalidad del período evaluado del segundo cuatrimestre."/>
    <x v="2"/>
    <s v="NO APLICA"/>
    <s v="NO APLICA"/>
    <x v="0"/>
    <s v="Dado que el hallazgo aún tiene actividades vencidas y sin cumplimiento no aplica el análisis de la efectividad"/>
  </r>
  <r>
    <n v="118"/>
    <x v="1"/>
    <x v="5"/>
    <s v="Subdirección Administrativa y Financiera"/>
    <m/>
    <x v="82"/>
    <m/>
    <x v="22"/>
    <s v="Hallazgo 3. Etapa Contractual y supervisión en el desembolso de los recursos y su ejecución en el convenio de asociación nro. 254 de 2020 suscrito entre U.A.E. Dirección Nacional de Bomberos DNBC y Cuerpo de Bomberos Voluntarios de Envigado CBVE. Administrativo con Connotación fiscal (F) y Presunta incidencia Disciplinaria (D) y Posible Penal (P)"/>
    <m/>
    <s v="Delegación indebida la supervisión del Convenio 254 de 2020 sin que específicamente dicho contrato(persona a quién delegaron) contemplara las actividades de supervisión técnica, administrativa, financiera y jurídica que son responsabilidad de la entidad"/>
    <s v="Delegación indebida la supervisión del Convenio 254 de 2020 sin que específicamente dicho contrato(persona a quién delegaron) contemplara las actividades de supervisión técnica, administrativa, financiera y jurídica que son responsabilidad de la entidad"/>
    <s v="Mejora de competencias de las áreas misionales en su rol de supervisión"/>
    <s v="GC_AC29"/>
    <s v="Capacitación de supervisores en normas manuales y procedimientos del estatuto contractual en materia de selección"/>
    <s v="Capacitación realizada"/>
    <n v="1"/>
    <d v="2023-10-11T00:00:00"/>
    <d v="2023-12-31T00:00:00"/>
    <n v="12"/>
    <x v="2"/>
    <s v="Seguimiento Historico CGR"/>
    <n v="1"/>
    <s v="Las capacitacion en supervision contractual se realizo de manera exitosa es la sala situacional CITEL para todos los interesados en la entidad (Funcionarios, contratistas, supervisores)"/>
    <s v="https://dnbcgovco-my.sharepoint.com/personal/planeacion_dnbc_gov_co/_layouts/15/onedrive.aspx?id=%2Fpersonal%2Fplaneacion%5Fdnbc%5Fgov%5Fco%2FDocuments%2FDocumentos%20SIGE%2F6%2E%20Planes%2FPLAN%20DE%20MEJORA%2F2026%2F01%2E%20Seguimiento%20Primer%20Trimestre%2F15%2E%20Gesti%C3%B3n%20Contractual%2FGC%5FAC29&amp;viewid=efb70791%2Db8ab%2D49e7%2Db552%2Dd3d4cbe976b9&amp;ct=1777321740236&amp;or=OWA%2DNT%2DMail"/>
    <d v="2026-05-11T00:00:00"/>
    <s v="Se incluye información de capacitación realizada durante el primer trimestre de la vigencia"/>
    <n v="1"/>
    <x v="1"/>
    <d v="2026-05-15T00:00:00"/>
    <n v="1"/>
    <s v="Se presentan como soportes el informe de evidencias de la capacitación &quot;Supervisión e Interventoría del Contrato Estatal&quot;, el listado de asistencia, el registro fotográfico, el material de apoyo y la grabación de la sesión, correspondientes a la capacitación realizada el 17 de marzo de 2026. Los soportes aportados permiten verificar la realización de la jornada de capacitación dirigida a funcionarios, contratistas y supervisores de la Entidad, así como la ejecución de la actividad formulada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Las capacitacion en supervision contractual se realizo de manera exitosa es la sala situacional CITEL para todos los interesados en la entidad (Funcionarios, contratistas, supervisores)"/>
    <s v="https://dnbcgovco-my.sharepoint.com/my?id=%2Fpersonal%2Fplaneacion%5Fdnbc%5Fgov%5Fco%2FDocuments%2FDocumentos%20SIGE%2F6%2E%20Planes%2FPLAN%20DE%20MEJORA%2F2026%2F02%2E%20Seguimiento%20Segundo%20Trimestre%2F15%2E%20Gesti%C3%B3n%20Contractual&amp;viewid=efb70791%2Db8ab%2D49e7%2Db552%2Dd3d4cbe976b9"/>
    <s v="11/07/206"/>
    <s v="Actividad con cumplimiento reportado en el primer trimestre 2026"/>
    <n v="1"/>
    <s v="CUMPLIDO"/>
    <d v="2026-07-27T00:00:00"/>
    <n v="1"/>
    <s v="Se presentan como soportes el informe de evidencias de la capacitación &quot;Supervisión e Interventoría del Contrato Estatal&quot;, el listado de asistencia, el registro fotográfico, el material de apoyo y la grabación de la sesión, correspondientes a la capacitación realizada el 17 de marzo de 2026. Los soportes aportados permiten verificar la realización de la jornada de capacitación dirigida a funcionarios, contratistas y supervisores de la Entidad, así como la ejecución de la actividad formulada dentro del plazo establecido."/>
    <x v="1"/>
    <s v="NO"/>
    <s v="EFECTIVO"/>
    <x v="1"/>
    <s v="Dado que las actividades asociadas al hallazgo se encuentran en ejecución, no procede realizar el análisis de efectividad hasta tanto se complete su implementación."/>
  </r>
  <r>
    <n v="119"/>
    <x v="1"/>
    <x v="5"/>
    <s v="Subdirección Administrativa y Financiera"/>
    <m/>
    <x v="82"/>
    <m/>
    <x v="22"/>
    <s v="Hallazgo 3. Etapa Contractual y supervisión en el desembolso de los recursos y su ejecución en el convenio de asociación nro. 254 de 2020 suscrito entre U.A.E. Dirección Nacional de Bomberos DNBC y Cuerpo de Bomberos Voluntarios de Envigado CBVE. Administrativo con Connotación fiscal (F) y Presunta incidencia Disciplinaria (D) y Posible Penal (P)"/>
    <m/>
    <s v="Irregularidad en Pagos de facturas que no guardan relación con los productos del Convenio, Pago de productos y actividades no ejecutados, pagos ejecutados a través de otras actividades sin que medie modificatorio suscrito por las partes y por pago y no entrega de los productos y actividades establecidos contractualmente"/>
    <s v="Irregularidad en Pagos de facturas que no guardan relación con los productos del Convenio, Pago de productos y actividades no ejecutados, pagos ejecutados a través de otras actividades sin que medie modificatorio suscrito por las partes y por pago y no entrega de los productos y actividades establecidos contractualmente"/>
    <s v="Implementar actividades de mejora en el manual de supervisión de la entidad"/>
    <s v="GC_AC30"/>
    <s v="Actualizar el manual de supervisión MN-CO-02, asociando los formatos de: Informe de actividades, Informe mensual y/o periódico de supervisión, Informe de seguimiento de supervisor e informe final"/>
    <s v="Manual de supervisión MN-CO-02, actualizado y socializado"/>
    <n v="1"/>
    <d v="2023-10-11T00:00:00"/>
    <d v="2024-12-31T00:00:00"/>
    <n v="66"/>
    <x v="2"/>
    <s v="Seguimiento Historico CGR"/>
    <n v="0"/>
    <s v="Actividad en desarrollo; se trabaja en la actualización del Manual de Supervisión MN-CO-02 para asociar formalmente los formatos de informes de actividades, seguimiento, informes periódicos y finales."/>
    <n v="0"/>
    <d v="2026-05-11T00:00:00"/>
    <s v="No se evidencian soportes de la actividad"/>
    <n v="0"/>
    <x v="2"/>
    <d v="2026-05-15T00:00:00"/>
    <n v="0"/>
    <s v="No fue posible identificar evidencias para el presente período de análisis"/>
    <s v="VENCIDA"/>
    <s v="No aplica"/>
    <s v="No aplica"/>
    <s v="No aplica"/>
    <n v="0"/>
    <s v="Actividad en desarrollo; se trabaja en la actualización del Manual de Supervisión MN-CO-02 para asociar formalmente los formatos de informes de actividades, seguimiento, informes periódicos y finales."/>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proyecto de actualización de manual de contratación, revisado por proceso de análisis y mejora continua, en espera de firmas de direcivos. Soporte activida GC_Ac12"/>
    <n v="0.6"/>
    <s v="EN EJECUCIÓN"/>
    <d v="2026-07-27T00:00:00"/>
    <n v="0.6"/>
    <s v="La accion evidencia avances en la actualizacion del proceso de analisis y emjora continua en el manual de contratacion"/>
    <x v="0"/>
    <s v="NO APLICA"/>
    <s v="NO APLICA"/>
    <x v="0"/>
    <s v="Dado que algunas actividades asociadas al hallazgo se encuentran en ejecución, no procede realizar el análisis de efectividad hasta tanto se complete su implementación."/>
  </r>
  <r>
    <n v="120"/>
    <x v="1"/>
    <x v="5"/>
    <s v="Dirección General"/>
    <m/>
    <x v="82"/>
    <m/>
    <x v="22"/>
    <s v="Hallazgo 3. Etapa Contractual y supervisión en el desembolso de los recursos y su ejecución en el convenio de asociación nro. 254 de 2020 suscrito entre U.A.E. Dirección Nacional de Bomberos DNBC y Cuerpo de Bomberos Voluntarios de Envigado CBVE. Administrativo con Connotación fiscal (F) y Presunta incidencia Disciplinaria (D) y Posible Penal (P)"/>
    <s v="INTEGRIDAD"/>
    <s v="Irregularidad en Pagos de facturas que no guardan relación con los productos del Convenio, Pago de productos y actividades no ejecutados, pagos ejecutados a través de otras actividades sin que medie modificatorio suscrito por las partes y por pago y no entrega de los productos y actividades establecidos contractualmente"/>
    <s v="Irregularidad en Pagos de facturas que no guardan relación con los productos del Convenio, Pago de productos y actividades no ejecutados, pagos ejecutados a través de otras actividades sin que medie modificatorio suscrito por las partes y por pago y no entrega de los productos y actividades establecidos contractualmente"/>
    <s v="Adelantar las acciones administrativas (disciplinarias, Fiscales), a que haya lugar"/>
    <s v="DI_AC41"/>
    <s v="Adelantar acciones administrativas (disciplinarias, Fiscales), a que haya lugar"/>
    <s v="Acciones adelantadas"/>
    <n v="1"/>
    <d v="2023-10-11T00:00:00"/>
    <d v="2024-12-30T00:00:00"/>
    <n v="65.850000000000009"/>
    <x v="4"/>
    <s v="Seguimiento Historico CGR"/>
    <n v="1"/>
    <s v="Acción establecida en el Plan de Mejoramiento suscrito el 10 de octubre de 2023,  como resultado de la denuncia 2022-249899-82111-D_x000a__x000a_La acción de mejora finaliza el 30 de Diciembre  de 2024_x000a__x000a_Se evidenció que, respecto de este hallazgo y en aplicación de la Ley 1952 de 2019, la Procuraduría General de la Nación ejerce poder preferente; en consecuencia, este proceso carece de competencia para adelantar actuaciones. Como soporte, se anexa la evidencia de la solicitud y de la remisión de la información al ente de control.                                                                                                                                                            _x000a__x000a_Por lo anterior en la acción de mejora, queda cumplida extemporaneamente_x000a_"/>
    <s v="https://dnbcgovco-my.sharepoint.com/:f:/g/personal/planeacion_dnbc_gov_co/IgAaKA0iGbreQY4jAc43O5sTAaiIVAetv0MYWfwUMiBJIVE?e=dYmqmQ"/>
    <d v="2026-05-11T00:00:00"/>
    <s v="Cumplida en seguimiento diciembre 2025"/>
    <n v="1"/>
    <x v="1"/>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ó su cumplimiento, según seguimiento realizado con corte a 31/12/2025"/>
    <x v="1"/>
    <s v="NO"/>
    <s v="EFECTIVO"/>
    <x v="1"/>
    <s v="Dado que las actividades asociadas al hallazgo se encuentran en ejecución, no procede realizar el análisis de efectividad hasta tanto se complete su implementación."/>
  </r>
  <r>
    <n v="121"/>
    <x v="1"/>
    <x v="5"/>
    <s v="Subdirección Administrativa y Financiera"/>
    <m/>
    <x v="83"/>
    <m/>
    <x v="20"/>
    <s v="Hallazgo 07 de 2021 Justificación constitución de Reserva presupuestal planificación contractual programación y ejecución presupuestal Contratos 195 y 139 de 2021 Administrativo con presunta incidencia disciplinaria"/>
    <m/>
    <s v="Debilidades en la planificación contractual y falencias en la programación y ejecución presupuestal."/>
    <s v="Debilidades en la planificación contractual y falencias en la programación y ejecución presupuestal."/>
    <s v="Generación de mecanismos de control y seguimiento con relación a la etapa precontractual."/>
    <s v="GC_AC18"/>
    <s v="Realizar seguimiento mensual al PAA generando las alertas oportunas de acuerdo con la modalidad de contratación a las Áreas usuarias, para que se radiquen al Proceso de Gestión Contractual los documentos precontractuales con la suficiente antelación a la fecha establecida en el Plan Anual de Adquisiciones y presentarlas al comité de Contratación"/>
    <s v="Actas de comité de Contratacion"/>
    <n v="12"/>
    <d v="2023-01-01T00:00:00"/>
    <d v="2023-12-31T00:00:00"/>
    <n v="54"/>
    <x v="2"/>
    <s v="Seguimiento Historico CGR"/>
    <n v="0.5"/>
    <s v="Acción establecida en el Plan de Mejoramiento suscrito el 26 de Diciembre de 2022,  como resultado de la Auditoría Financiera realizada por la CGR a la vigencia 2021 _x000a__x000a_La acción de mejora finaliza el 31 de diciembre de 2023_x000a__x000a_Se evidenció que, de acuerdo con las evidencias registradas, se encuentran cargadas las Actas No. 2 de abril de 2025, No. 3 de mayo de 2025 y Nos. 7, 8 y 9 correspondientes a los meses de julio, agosto y septiembre, respectivamente. Así también para el segundo semestre, solo se registran 3 de las 6 actas previstas para el período._x000a__x000a_No se cumplió con el plazo establecido en la acción de mejora, quedando VENCIDA."/>
    <n v="0"/>
    <d v="2026-05-11T00:00:00"/>
    <s v="No se evidencian soportes de la actividad"/>
    <n v="0"/>
    <x v="2"/>
    <d v="2026-05-29T00:00:00"/>
    <n v="0"/>
    <s v="No fue posible identificar evidencias para el presente período de análisis"/>
    <s v="VENCIDA"/>
    <s v="No aplica"/>
    <s v="No aplica"/>
    <s v="No aplica"/>
    <n v="0.5"/>
    <s v="Acción establecida en el Plan de Mejoramiento suscrito el 26 de Diciembre de 2022,  como resultado de la Auditoría Financiera realizada por la CGR a la vigencia 2021 _x000a__x000a_La acción de mejora finaliza el 31 de diciembre de 2023_x000a__x000a_Se evidenció que, de acuerdo con las evidencias registradas, se encuentran cargadas las Actas No. 2 de abril de 2025, No. 3 de mayo de 2025 y Nos. 7, 8 y 9 correspondientes a los meses de julio, agosto y septiembre, respectivamente. Así también para el segundo semestre, solo se registran 3 de las 6 actas previstas para el período._x000a__x000a_No se cumplió con el plazo establecido en la acción de mejora, quedando VENCIDA."/>
    <n v="0"/>
    <s v="11/07/206"/>
    <s v="No se evidencian soportes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122"/>
    <x v="1"/>
    <x v="5"/>
    <s v="Subdirección Administrativa y Financiera"/>
    <m/>
    <x v="76"/>
    <m/>
    <x v="23"/>
    <s v="Hallazgo 9 de 2022: Constitución de reservas presupuestales (A)(D) La DNBC suscribió los Contratos 250 y 251 de 2022 y la OC 101321, ejecución que no se realizó dentro de los términos establecido, conllevando a la constitución de rp cuya justificación no cumple con los requisitos de “caso fortuito y/o fuerza mayor”, lo que generó una sobreestimación de las rp en $ 4.904.094.502."/>
    <m/>
    <s v="Deficiencias en la planificación y ejecución_x000a_presupuestal, y debilidades en el proceso contractual"/>
    <s v="Deficiencias en la planificación y ejecución_x000a_presupuestal, y debilidades en el proceso contractual"/>
    <s v="Fortalecer controles en la identificación de necesidades"/>
    <s v="GC_AC35"/>
    <s v="Realizar seguimiento mensual al cumplimiento del PAA relacionado la totalidad de las necesidades así como los cronogramas de los procesos de selección en curso, y presentarlo a la Alta Dirección y al comité de contratación para la respectiva toma de decisiones."/>
    <s v="Seguimiento mensual"/>
    <n v="13"/>
    <d v="2022-01-01T00:00:00"/>
    <d v="2025-01-31T00:00:00"/>
    <n v="166.5"/>
    <x v="2"/>
    <s v="Seguimiento Historico CGR"/>
    <n v="0"/>
    <s v="Acción establecida en el Plan de Mejoramiento suscrito el 12 de enero de 2024 como resultado de la auditoría realizada a la vigencia 2022._x000a__x000a_La acción de mejora finalizó el 31 de enero de 2025_x000a__x000a_No se cargaron evidencias en el repositorio relacionada con las Actas del Comite de contratacion._x000a__x000a_No se cumplió con el plazo establecido en la acción de mejora, quedando VENCIDA._x000a__x000a_"/>
    <n v="0"/>
    <d v="2026-05-11T00:00:00"/>
    <s v="No se evidencian soportes de la actividad"/>
    <n v="0"/>
    <x v="2"/>
    <d v="2026-05-15T00:00:00"/>
    <n v="0"/>
    <s v="No fue posible identificar evidencias para el presente período de análisis"/>
    <s v="VENCIDA"/>
    <s v="No aplica"/>
    <s v="No aplica"/>
    <s v="No aplica"/>
    <n v="0"/>
    <s v="Acción establecida en el Plan de Mejoramiento suscrito el 12 de enero de 2024 como resultado de la auditoría realizada a la vigencia 2022._x000a__x000a_La acción de mejora finalizó el 31 de enero de 2025_x000a__x000a_No se cargaron evidencias en el repositorio relacionada con las Actas del Comite de contratacion._x000a__x000a_No se cumplió con el plazo establecido en la acción de mejora, quedando VENCIDA._x000a_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adjunta seguimiento al PAA. No se reporta socialización con alta dirección"/>
    <n v="0.5"/>
    <s v="VENCIDO"/>
    <d v="2026-07-27T00:00:00"/>
    <n v="0.5"/>
    <s v="La accion evidencia el seguimiento al Plan Anual de Adquisiones - PAA, no se soportan actas de socializacion con la alta direccion"/>
    <x v="0"/>
    <s v="NO APLICA"/>
    <s v="NO APLICA"/>
    <x v="0"/>
    <s v="Dado que algunas de las actividades asociadas al hallazgo se encuentran vencidas, no procede realizar el análisis de efectividad hasta tanto se complete su implementación."/>
  </r>
  <r>
    <n v="123"/>
    <x v="1"/>
    <x v="5"/>
    <s v="Subdirección Administrativa y Financiera"/>
    <m/>
    <x v="84"/>
    <m/>
    <x v="23"/>
    <s v="Hallazgo 20 de 2022: Modificaciones del Contrato 178 de 2021. (A) (D). Se observan deficiencias en la planeación y ejecución que conllevaron a que se realizaran (8) modificaciones contractuales, donde se prorroga tanto en tiempo de ejecución como en valor…"/>
    <m/>
    <s v="Deficiencias en el ejercicio supervisor del Contrato 178 de 2021, por falta de gestión_x000a_en la ejecución, falta de planeación"/>
    <s v="Deficiencias en el ejercicio supervisor del Contrato 178 de 2021, por falta de gestión_x000a_en la ejecución, falta de planeación"/>
    <s v="Fortalecer control respecto de modificaciones contractuales"/>
    <s v="GC_AC37"/>
    <s v="Actualizar manual de contratación incluyendo la obligatoriedad por parte del área solicitante de justificar la modificación técnica, jurídica y económicamente de los contratos y/o convenios"/>
    <s v="Manual de contratación actualizado"/>
    <n v="1"/>
    <d v="2023-12-20T00:00:00"/>
    <d v="2024-03-30T00:00:00"/>
    <n v="15"/>
    <x v="2"/>
    <s v="Seguimiento Historico CGR"/>
    <n v="0"/>
    <s v="Actividad en proceso de ajuste; el Manual de Contratación se encuentra en revisión para incluir la obligatoriedad de justificar técnica, jurídica y financieramente las modificaciones contractuales."/>
    <n v="0"/>
    <d v="2026-05-11T00:00:00"/>
    <s v="No se evidencian soportes de la actividad"/>
    <n v="0"/>
    <x v="2"/>
    <d v="2026-05-15T00:00:00"/>
    <n v="0"/>
    <s v="No fue posible identificar evidencias para el presente período de análisis"/>
    <s v="VENCIDA"/>
    <s v="No aplica"/>
    <s v="No aplica"/>
    <s v="No aplica"/>
    <n v="0"/>
    <s v="Actividad en proceso de ajuste; el Manual de Contratación se encuentra en revisión para incluir la obligatoriedad de justificar técnica, jurídica y financieramente las modificaciones contractuales."/>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proyecto de actualización de manual de contratación, revisado por proceso de análisis y mejora continua, en espera de firmas de direcivos. Soporte activida GC_Ac12"/>
    <n v="0.6"/>
    <s v="EN EJECUCIÓN"/>
    <d v="2026-07-27T00:00:00"/>
    <n v="0.6"/>
    <s v="La accion evidencia avances en la actualizacion del proceso de analisis y mejora continua en el manual de contratacion"/>
    <x v="0"/>
    <s v="NO APLICA"/>
    <s v="NO APLICA"/>
    <x v="0"/>
    <s v="Dado que se encuentra en ejecución no aplica el análisis de la efectividad"/>
  </r>
  <r>
    <n v="124"/>
    <x v="1"/>
    <x v="5"/>
    <s v="Dirección General"/>
    <m/>
    <x v="84"/>
    <m/>
    <x v="23"/>
    <s v="Hallazgo 20 de 2022: Modificaciones del Contrato 178 de 2021. (A) (D). Se observan deficiencias en la planeación y ejecución que conllevaron a que se realizaran (8) modificaciones contractuales, donde se prorroga tanto en tiempo de ejecución como en valor…"/>
    <s v="INTEGRIDAD"/>
    <s v="Deficiencias en el ejercicio supervisor del Contrato 178 de 2021, por falta de gestión_x000a_en la ejecución, falta de planeación"/>
    <s v="Deficiencias en el ejercicio supervisor del Contrato 178 de 2021, por falta de gestión_x000a_en la ejecución, falta de planeación"/>
    <s v="Fortalecer control respecto de modificaciones contractuales"/>
    <s v="DI_AC51"/>
    <s v="Adelantar las acciones disciplinarias a que haya lugar."/>
    <s v="Acciones administrativas y/o disciplinarias"/>
    <n v="1"/>
    <d v="2023-12-20T00:00:00"/>
    <d v="2024-12-31T00:00:00"/>
    <n v="55.649999999999991"/>
    <x v="4"/>
    <s v="Seguimiento Historico CGR"/>
    <n v="1"/>
    <s v="Acción establecida en el Plan de Mejoramiento suscrito el 15 de enero de 2024 como resultado de la auditoria realizada a la vigencia 2022_x000a__x000a_La acción de mejora finaliza el 31 de Diciembre  de 2024_x000a__x000a_Se evidenció que, sobre el particular y en aplicación de la Ley 1952 de 2019, se adelantó la Indagación Previa IP-018-2024, respecto de la cual se dispuso el traslado por competencia a la Procuraduría General de la Nación (PGN) con fecha 28 de febrero de 2025._x000a__x000a_Por lo tanto, la acción de mejora establecida  posee efectividad."/>
    <s v="https://dnbcgovco-my.sharepoint.com/:f:/g/personal/planeacion_dnbc_gov_co/IgCwBHnCvFhIQbijfKYVRxYqAcu9_CFJK9_CSTfaBjLRl4s?e=7NiHH2"/>
    <d v="2026-05-11T00:00:00"/>
    <s v="Cumplida en seguimiento diciembre 2025"/>
    <n v="1"/>
    <x v="1"/>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ó su cumplimiento, según seguimiento realizado con corte a 31/12/2025"/>
    <x v="2"/>
    <s v="NO APLICA"/>
    <s v="NO APLICA"/>
    <x v="0"/>
    <s v="Dado que se encuentra en ejecución no aplica el análisis de la efectividad"/>
  </r>
  <r>
    <n v="125"/>
    <x v="1"/>
    <x v="5"/>
    <s v="Subdirección Administrativa y Financiera"/>
    <m/>
    <x v="69"/>
    <m/>
    <x v="20"/>
    <s v="Hallazgo 09 de 2021 Políticas de austeridad del gasto público Dirección Nacional de Bomberos de Colombia 2021 Administrativo con presunta incidencia disciplinaria en el cual se solicitará el inicio de Indagación Preliminar"/>
    <m/>
    <s v="Deficiencias en la aplicación de los controles establecidos en el Decreto 371 de 2021 y las políticas de austeridad del gasto público DNBC_x000a_2021."/>
    <s v="Deficiencias en la aplicación de los controles establecidos en el Decreto 371 de 2021 y las políticas de austeridad del gasto público DNBC_x000a_2021."/>
    <s v="Generar los controles necesarios para dar cumplimiento a lo establecido en el Plan de Austeridad del Gasto para los órganos que hacen parte del Presupuesto General de la Nación"/>
    <s v="GC_AC19"/>
    <s v="Dar cumplimiento a lo establecido en el Plan de Austeridad del Gasto para los órganos que hacen parte del Presupuesto General de la Nación, con relación a la prohibición de la realización de recepciones, fiestas, agasajos o conmemoraciones de las entidades, asi como adquirir regalos corporativos, souvenir o recuerdos con cargo a los recursos del Presupuesto General de la Nación."/>
    <s v="Aplicabilidad del decreto de austeridad en el gasto"/>
    <n v="1"/>
    <d v="2023-01-01T00:00:00"/>
    <d v="2023-12-31T00:00:00"/>
    <n v="54"/>
    <x v="2"/>
    <s v="Seguimiento Historico CGR"/>
    <n v="0"/>
    <s v="Acción establecida en el Plan de Mejoramiento suscrito el 26 de Diciembre de 2022,  como resultado de la Auditoría Financiera realizada por la CGR a la vigencia 2021 _x000a__x000a_La acción de mejora finaliza el 31 de Diciembre de 2023_x000a__x000a_Se evidencia, la relación de contratos para la vigencia 2025  los cuales se ejecutaron por rubros diferentes al de eventos._x000a__x000a_No se cumplió con el plazo establecido en la acción de mejora, quedando VENCIDA."/>
    <n v="0"/>
    <d v="2026-05-11T00:00:00"/>
    <s v="No se evidencian soportes de la actividad"/>
    <n v="0"/>
    <x v="2"/>
    <d v="2026-05-29T00:00:00"/>
    <n v="0"/>
    <s v="No fue posible identificar evidencias para el presente período de análisis"/>
    <s v="VENCIDA"/>
    <s v="No aplica"/>
    <s v="No aplica"/>
    <s v="No aplica"/>
    <n v="0"/>
    <s v="Acción establecida en el Plan de Mejoramiento suscrito el 26 de Diciembre de 2022,  como resultado de la Auditoría Financiera realizada por la CGR a la vigencia 2021 _x000a__x000a_La acción de mejora finaliza el 31 de Diciembre de 2023_x000a__x000a_Se evidencia, la relación de contratos para la vigencia 2025  los cuales se ejecutaron por rubros diferentes al de eventos._x000a__x000a_No se cumplió con el plazo establecido en la acción de mejora, quedando VENCIDA."/>
    <n v="0"/>
    <s v="11/07/206"/>
    <s v="No se evidencian soportes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126"/>
    <x v="0"/>
    <x v="4"/>
    <s v="Subdirección Administrativa y Financiera"/>
    <m/>
    <x v="85"/>
    <n v="1"/>
    <x v="24"/>
    <s v="El vehículo no cuenta con la tecnomecánica conforme lo establece el Artículo 51 de la Ley 769 de 2002, modificado por el artículo 11 de la Ley 1383 de 2010, modificado por el Art 201 del Decreto 019 de 2012._x000a_Es de anotar, que la Subdirección Administrativa y Financiera desde el primer trimestre de 2022, informó que este vehículo se encontraba en Mantenimiento, pero esto no lo exonera de la responsabilidad de tener el vehículo con los documentos vigentes."/>
    <m/>
    <s v="1. Aunque la entidad publicó el contrato en el secop, se declaro desierto dos veces, por lo anterior no se han realizado los mantenimiento correctivo y preventivo de los vehículos de la DNBC"/>
    <s v="*Aunque la entidad publicó el contrato en el secop, se declaro desierto dos veces, por lo anterior no se han realizado los mantenimiento correctivo y preventivo de los vehículos de la DNBC"/>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x v="1"/>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x v="0"/>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s v="EN EJECUCIÓN"/>
    <d v="2026-08-11T00:00:00"/>
    <n v="0.42"/>
    <s v="se evidencia correos electronicos de enero a mayo del segumiento al parque automotor en multas, SOAT, tecnomecanica e impuestos"/>
    <x v="0"/>
    <s v="NO APLICA"/>
    <s v="NO APLICA"/>
    <x v="0"/>
    <s v="Dado que el hallazgo aún tiene actividades en ejecución no aplica el análisis de la efectividad"/>
  </r>
  <r>
    <n v="127"/>
    <x v="1"/>
    <x v="5"/>
    <s v="Subdirección Administrativa y Financiera"/>
    <m/>
    <x v="70"/>
    <m/>
    <x v="21"/>
    <s v="Hallazgo Nro. 1. Órdenes de Compra Nro. 56640 de 2020 Adquisición de un sistema de información ERP y Nro. 94782 de 2022 Renovación de licencias del ERP, para la Dirección Nacional de Bomberos de Colombia - DNBC. Administrativo con presunta incidencia Disciplinaria y Fiscal."/>
    <m/>
    <s v="Falencias tanto en la planeación como en el proceso de implementación del sistema ERP, al no realizar un adecuado levantamiento de las necesidades y requerimientos de los usuarios y procesos de la entidad"/>
    <s v="Falencias tanto en la planeación como en el proceso de implementación del sistema ERP, al no realizar un adecuado levantamiento de las necesidades y requerimientos de los usuarios y procesos de la entidad"/>
    <s v="Implementación de acciones de control en lo relacionado con la adquisición e implementación de software y/o cualquier elemento de TI para la entidad"/>
    <s v="TI_AC32"/>
    <s v="Formulación del procedimiento con alcance desde la adquisición hasta la implementación de software (Con formatos asociados, políticas de operación y roles y responsabilidades, puntos de control etc. ) que incluya la necesidad del bien (software, aplicativo, etc. ) a adquirir. Asimismo, incluir la supervisión compartida, con el Lider del Proceso y el LIder de Gestion TI"/>
    <s v="Un procedimiento formulado"/>
    <n v="1"/>
    <d v="2023-08-22T00:00:00"/>
    <d v="2024-05-31T00:00:00"/>
    <n v="41.85"/>
    <x v="3"/>
    <s v="Seguimiento Historico CGR"/>
    <n v="0"/>
    <s v="Acción establecida en el Plan de Mejoramiento suscrito el 23 de agosto de 2023,  como resultado de la denuncia 2022-252859-82111-D_x000a__x000a__x000a_La acción de mejora finaliza el 31 de Mayo  de 2024_x000a__x000a_Mediante ORFEO No. 20231150004043 del 27 de diciembre de 2023, se solicitó la ampliación de la fecha de terminación y semanas para el 31 de mayo de 2024_x000a__x000a_No se evidenció avance._x000a__x000a_No se cumplió con el plazo establecido en la acción de mejora, quedando VENCIDA._x000a__x000a__x000a_"/>
    <n v="0"/>
    <d v="2026-05-11T00:00:00"/>
    <s v="No se evidencia realización de acciones"/>
    <n v="0"/>
    <x v="2"/>
    <d v="2026-05-15T00:00:00"/>
    <n v="0"/>
    <s v="No fue posible identificar evidencias para el presente período de análisis"/>
    <s v="VENCIDA"/>
    <s v="No aplica"/>
    <s v="No aplica"/>
    <s v="No aplica"/>
    <n v="0"/>
    <s v="Sin reporte de información por parte de la primera linea de defensa"/>
    <n v="0"/>
    <n v="46214"/>
    <s v="No se encuentran evidencias de seguimiento"/>
    <n v="0"/>
    <s v="VENCIDO"/>
    <d v="2026-07-27T00:00:00"/>
    <n v="0"/>
    <s v="No fue posible identificar evidencias para el presente período de análisis"/>
    <x v="3"/>
    <s v="NO APLICA"/>
    <s v="NO APLICA"/>
    <x v="0"/>
    <s v="Dado que algunas de las actividades asociadas al hallazgo se encuentran vencidas, no procede realizar el análisis de efectividad hasta tanto se complete su implementación."/>
  </r>
  <r>
    <n v="128"/>
    <x v="1"/>
    <x v="5"/>
    <s v="Subdirección Administrativa y Financiera"/>
    <m/>
    <x v="70"/>
    <m/>
    <x v="21"/>
    <s v="Hallazgo Nro. 1. Órdenes de Compra Nro. 56640 de 2020 Adquisición de un sistema de información ERP y Nro. 94782 de 2022 Renovación de licencias del ERP, para la Dirección Nacional de Bomberos de Colombia - DNBC. Administrativo con presunta incidencia Disciplinaria y Fiscal."/>
    <m/>
    <s v="Falencias tanto en la planeación como en el proceso de implementación del sistema ERP, al no realizar un adecuado levantamiento de las necesidades y requerimientos de los usuarios y procesos de la entidad"/>
    <s v="Falencias tanto en la planeación como en el proceso de implementación del sistema ERP, al no realizar un adecuado levantamiento de las necesidades y requerimientos de los usuarios y procesos de la entidad"/>
    <s v="Implementación de acciones de control en lo relacionado con la adquisición e implementación de software y/o cualquier elemento de TI para la entidad"/>
    <s v="TI_AC33"/>
    <s v="Socialización del procedimiento"/>
    <s v="Socialización del procedimiento"/>
    <n v="1"/>
    <d v="2023-10-10T00:00:00"/>
    <d v="2024-05-31T00:00:00"/>
    <n v="34.650000000000006"/>
    <x v="3"/>
    <s v="Seguimiento Historico CGR"/>
    <n v="0"/>
    <s v="Acción establecida en el Plan de Mejoramiento suscrito el 23 de agosto de 2023,  como resultado de la denuncia 2022-252859-82111-D_x000a__x000a_La acción de mejora finaliza el 31 de Mayo  de 2024_x000a__x000a_Mediante ORFEO No. 20231150004043 del 27 de diciembre de 2023, se solicitó la ampliación de la fecha de terminación y semanas para el 31 de mayo de 2024_x000a__x000a_No se reportó avance._x000a__x000a_No se cumplió con el plazo establecido en la acción de mejora, quedando VENCIDA._x000a_"/>
    <n v="0"/>
    <d v="2026-05-11T00:00:00"/>
    <s v="No se evidencia realización de acciones"/>
    <n v="0"/>
    <x v="2"/>
    <d v="2026-06-08T00:00:00"/>
    <n v="0"/>
    <s v="No fue posible identificar evidencias para el presente período de análisis"/>
    <s v="VENCIDA"/>
    <s v="No aplica"/>
    <s v="No aplica"/>
    <s v="No aplica"/>
    <n v="0"/>
    <s v="Sin reporte de información por parte de la primera linea de defensa"/>
    <n v="0"/>
    <n v="46214"/>
    <s v="No se encuentran evidencias de seguimiento"/>
    <n v="0"/>
    <s v="VENCIDO"/>
    <d v="2026-07-27T00:00:00"/>
    <n v="0"/>
    <s v="No fue posible identificar evidencias para el presente período de análisis"/>
    <x v="3"/>
    <s v="NO APLICA"/>
    <s v="NO APLICA"/>
    <x v="0"/>
    <s v="Dado que algunas de las actividades asociadas al hallazgo se encuentran vencidas, no procede realizar el análisis de efectividad hasta tanto se complete su implementación."/>
  </r>
  <r>
    <n v="129"/>
    <x v="1"/>
    <x v="5"/>
    <s v="Subdirección Administrativa y Financiera"/>
    <m/>
    <x v="70"/>
    <m/>
    <x v="21"/>
    <s v="Hallazgo Nro. 1. Órdenes de Compra Nro. 56640 de 2020 Adquisición de un sistema de información ERP y Nro. 94782 de 2022 Renovación de licencias del ERP, para la Dirección Nacional de Bomberos de Colombia - DNBC. Administrativo con presunta incidencia Disciplinaria y Fiscal."/>
    <m/>
    <s v="Falencias tanto en la planeación como en el proceso de implementación del sistema ERP, al no realizar un adecuado levantamiento de las necesidades y requerimientos de los usuarios y procesos de la entidad"/>
    <s v="Falencias tanto en la planeación como en el proceso de implementación del sistema ERP, al no realizar un adecuado levantamiento de las necesidades y requerimientos de los usuarios y procesos de la entidad"/>
    <s v="Implementación de acciones de control en lo relacionado con la adquisición e implementación de software y/o cualquier elemento de TI para la entidad"/>
    <s v="GC_AC23"/>
    <s v="Realizar la capacitación a los supervisores en el cumplimiento de su rol de acuerdo a la normatividad vigente"/>
    <s v="Registro de asistentes a la Capacitación / Registro de la capacitación en TEAM"/>
    <n v="2"/>
    <d v="2023-08-14T00:00:00"/>
    <d v="2023-11-20T00:00:00"/>
    <n v="14.4"/>
    <x v="2"/>
    <s v="Seguimiento Historico CGR"/>
    <n v="0.5"/>
    <s v="Las capacitacion en supervision contractual se realizo de manera exitosa es la sala situacional CITEL para todos los interesados en la entidad (Funcionarios, contratistas, supervisores)"/>
    <s v="https://dnbcgovco-my.sharepoint.com/personal/planeacion_dnbc_gov_co/_layouts/15/onedrive.aspx?id=%2Fpersonal%2Fplaneacion%5Fdnbc%5Fgov%5Fco%2FDocuments%2FDocumentos%20SIGE%2F6%2E%20Planes%2FPLAN%20DE%20MEJORA%2F2026%2F01%2E%20Seguimiento%20Primer%20Trimestre%2F15%2E%20Gesti%C3%B3n%20Contractual%2FGC%5FAC23&amp;viewid=efb70791%2Db8ab%2D49e7%2Db552%2Dd3d4cbe976b9&amp;ct=1777321740236&amp;or=OWA%2DNT%2DMail"/>
    <d v="2026-05-11T00:00:00"/>
    <s v="Se incluye información de capacitación realizada durante el primer trimestre de la vigencia"/>
    <n v="0.5"/>
    <x v="2"/>
    <d v="2026-06-08T00:00:00"/>
    <n v="0.5"/>
    <s v="Se presentan como soportes el informe de evidencias de la capacitación &quot;Supervisión e Interventoría del Contrato Estatal&quot;, el listado de asistencia, el registro fotográfico, el material de apoyo y la grabación de la sesión, correspondientes a la capacitación realizada el 17 de marzo de 2026. Los soportes aportados permiten verificar la realización de la jornada de capacitación dirigida a funcionarios, contratistas y supervisores de la Entidad. En consecuencia, se evidencia una ejecución parcial de la actividad formulada, toda vez que corresponde a la capacitación desarrollada durante el primer trimestre y el plazo para el cumplimiento de la acción correctiva permanece vigente."/>
    <s v="VENCIDA"/>
    <s v="No aplica"/>
    <s v="No aplica"/>
    <s v="No aplica"/>
    <n v="0.5"/>
    <s v="Las capacitacion en supervision contractual se realizo de manera exitosa es la sala situacional CITEL para todos los interesados en la entidad (Funcionarios, contratistas, supervisores)"/>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información de capacitación realizada durante el primer trimestre de la vigencia"/>
    <n v="0.5"/>
    <s v="VENCIDO"/>
    <d v="2026-07-27T00:00:00"/>
    <n v="0.5"/>
    <s v="La accion evidencia acta de capacitacion para el primer tirimestre de la vigencia 2026"/>
    <x v="0"/>
    <s v="NO APLICA"/>
    <s v="NO APLICA"/>
    <x v="0"/>
    <s v="Dado que algunas de las actividades asociadas al hallazgo se encuentran vencidas, no procede realizar el análisis de efectividad hasta tanto se complete su implementación."/>
  </r>
  <r>
    <n v="130"/>
    <x v="1"/>
    <x v="5"/>
    <s v="Subdirección Administrativa y Financiera"/>
    <m/>
    <x v="70"/>
    <m/>
    <x v="21"/>
    <s v="Hallazgo Nro. 1. Órdenes de Compra Nro. 56640 de 2020 Adquisición de un sistema de información ERP y Nro. 94782 de 2022 Renovación de licencias del ERP, para la Dirección Nacional de Bomberos de Colombia - DNBC. Administrativo con presunta incidencia Disciplinaria y Fiscal."/>
    <m/>
    <s v="Falencias en la supervisión al recibirse a satisfacción el sistema ERP, en donde se debió probar y verificar que estuvieran implementados en producción y totalmente funcionales los módulos"/>
    <s v="Falencias en la supervisión al recibirse a satisfacción el sistema ERP, en donde se debió probar y verificar que estuvieran implementados en producción y totalmente funcionales los módulos"/>
    <s v="Generar acciones de para reforzar el ejercicio de supervisión en la adquisición e implementación de Software y/o cualquier elemento de TI para la entidad"/>
    <s v="GC_AC25"/>
    <s v="Socialización del manual de supervisión actualizado"/>
    <s v="Registro de asistentes a la socialización (Número)"/>
    <n v="1"/>
    <d v="2023-12-18T00:00:00"/>
    <d v="2024-12-31T00:00:00"/>
    <n v="55.95"/>
    <x v="2"/>
    <s v="Seguimiento Historico CGR"/>
    <n v="0"/>
    <s v="Acción establecida en el Plan de Mejoramiento suscrito el 23 de agosto de 2023,  como resultado de la denuncia 2022-252859-82111-D_x000a__x000a_La acción de mejora finaliza el 31 de Diciembre  de 2024_x000a__x000a_No se reportaron evidencias del avance reportado._x000a_No se cumplió con el plazo establecido en la acción de mejora, quedando VENCIDA._x000a_"/>
    <n v="0"/>
    <d v="2026-05-11T00:00:00"/>
    <s v="No se evidencian soportes de la actividad"/>
    <n v="0"/>
    <x v="2"/>
    <d v="2026-05-15T00:00:00"/>
    <n v="0"/>
    <s v="No fue posible identificar evidencias para el presente período de análisis"/>
    <s v="VENCIDA"/>
    <s v="No aplica"/>
    <s v="No aplica"/>
    <s v="No aplica"/>
    <n v="0"/>
    <s v="Acción establecida en el Plan de Mejoramiento suscrito el 23 de agosto de 2023,  como resultado de la denuncia 2022-252859-82111-D_x000a__x000a_La acción de mejora finaliza el 31 de Diciembre  de 2024_x000a__x000a_No se reportaron evidencias del avance reportado._x000a_No se cumplió con el plazo establecido en la acción de mejora, quedando VENCIDA._x000a_"/>
    <n v="0"/>
    <s v="11/07/206"/>
    <s v="No se evidencian soportes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131"/>
    <x v="1"/>
    <x v="5"/>
    <s v="Subdirección Administrativa y Financiera"/>
    <m/>
    <x v="71"/>
    <m/>
    <x v="22"/>
    <s v="HALLAZGO 1. Etapa Precontractual - estudios de mercado y estudios previos, solicitud y presentación de oferta - convenio de asociación nro. 254 de 2020 suscrito entre U.A.E. Dirección Nacional de Bomberos DNBC y Cuerpo de Bomberos Voluntarios de Envigado CBVE. Administrativo (A) con presunta incidencia disciplinaria (D)."/>
    <m/>
    <s v="Incumplimiento de normas del estatuto contractual en materia de selección al no adelantar previamente, con suficiencia, los estudios previos requeridos para el proceso contractual"/>
    <s v="Incumplimiento de normas del estatuto contractual en materia de selección al no adelantar previamente, con suficiencia, los estudios previos requeridos para el proceso contractual"/>
    <s v="Implementación de acciones de control en la etapa precontractual de los procesos de contratación"/>
    <s v="GC_AC26"/>
    <s v="Implementar y socializar de lista de chequeo con relación a los requisitos para el proceso de selección relacionado con la Resolución Nro. 125 del 18 de junio de 2020, Por la cual se establece el procedimiento para la suscripción de contratos o convenios con entidades privadas sin Ánimo de lucro y de reconocida idoneidad con la dirección nacional de bomberos"/>
    <s v="Lista de chequeo para la suscripción de contratos o convenios con entidades privadas sin Ánimo de lucro y de reconocida idoneidad con la dirección nacional de bomberos actualizada y socializada"/>
    <n v="1"/>
    <d v="2023-10-11T00:00:00"/>
    <d v="2024-12-31T00:00:00"/>
    <n v="66"/>
    <x v="2"/>
    <s v="Seguimiento Historico CGR"/>
    <n v="0"/>
    <s v="Acción establecida en el Plan de Mejoramiento suscrito el 23 de agosto de 2023,  como resultado de la denuncia 2022-252859-82111-D_x000a__x000a_La acción de mejora finaliza el 31 de Diciembre  de 2024_x000a__x000a_No se evidenció avance._x000a__x000a_No se cumplió con el plazo establecido en la acción de mejora, quedando VENCIDA._x000a_"/>
    <n v="0"/>
    <d v="2026-05-11T00:00:00"/>
    <s v="No se evidencian soportes de la actividad"/>
    <n v="0"/>
    <x v="2"/>
    <d v="2026-05-15T00:00:00"/>
    <n v="0"/>
    <s v="No fue posible identificar evidencias para el presente período de análisis"/>
    <s v="VENCIDA"/>
    <s v="No aplica"/>
    <s v="No aplica"/>
    <s v="No aplica"/>
    <n v="0"/>
    <s v="Acción establecida en el Plan de Mejoramiento suscrito el 23 de agosto de 2023,  como resultado de la denuncia 2022-252859-82111-D_x000a__x000a_La acción de mejora finaliza el 31 de Diciembre  de 2024_x000a__x000a_No se evidenció avance._x000a__x000a_No se cumplió con el plazo establecido en la acción de mejora, quedando VENCIDA._x000a_"/>
    <n v="0"/>
    <s v="11/07/206"/>
    <s v="No se evidencian soportes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132"/>
    <x v="1"/>
    <x v="5"/>
    <s v="Subdirección Administrativa y Financiera"/>
    <m/>
    <x v="71"/>
    <m/>
    <x v="22"/>
    <s v="HALLAZGO 1. Etapa Precontractual - estudios de mercado y estudios previos, solicitud y presentación de oferta - convenio de asociación nro. 254 de 2020 suscrito entre U.A.E. Dirección Nacional de Bomberos DNBC y Cuerpo de Bomberos Voluntarios de Envigado CBVE. Administrativo (A) con presunta incidencia disciplinaria (D)."/>
    <m/>
    <s v="Incumplimiento de normas del estatuto contractual en materia de selección al no adelantar previamente, con suficiencia, los estudios previos requeridos para el proceso contractual"/>
    <s v="Incumplimiento de normas del estatuto contractual en materia de selección al no adelantar previamente, con suficiencia, los estudios previos requeridos para el proceso contractual"/>
    <s v="Implementación de acciones de control en la etapa precontractual de los procesos de contratación"/>
    <s v="GC_AC27"/>
    <s v="Actualización y socialización del Procedimiento para la gestión contractual PC-CO-01, que incluya puntos de control estableciendo los documentos y requisitos ánimos necesarios para el inicio de la estructuración del proceso contractual de convenios de asociación y que establezca la participación del Comité© de Contractación en los procesos contractuales."/>
    <s v="Procedimiento para la gestión contractual PC-CO-01, actualizado y socializado"/>
    <n v="1"/>
    <d v="2023-10-11T00:00:00"/>
    <d v="2024-12-31T00:00:00"/>
    <n v="66"/>
    <x v="2"/>
    <s v="Seguimiento Historico CGR"/>
    <n v="0"/>
    <s v="Indicador en desarrollo; el procedimiento se encuentra en fase de revisión y ajuste para su posterior socialización."/>
    <n v="0"/>
    <d v="2026-05-11T00:00:00"/>
    <s v="No se evidencian soportes de la actividad"/>
    <n v="0"/>
    <x v="2"/>
    <d v="2026-05-15T00:00:00"/>
    <n v="0"/>
    <s v="No fue posible identificar evidencias para el presente período de análisis"/>
    <s v="VENCIDA"/>
    <s v="No aplica"/>
    <s v="No aplica"/>
    <s v="No aplica"/>
    <n v="0"/>
    <s v="Indicador en desarrollo; el procedimiento se encuentra en fase de revisión y ajuste para su posterior socialización."/>
    <n v="0"/>
    <s v="11/07/206"/>
    <s v="No se evidencian soportes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133"/>
    <x v="1"/>
    <x v="5"/>
    <s v="Subdirección Administrativa y Financiera"/>
    <m/>
    <x v="74"/>
    <m/>
    <x v="22"/>
    <s v="Hallazgo 5. Ejecuación y Pagos del Convenio Interadministrativo 185 de 2021 suscrito con FONDECUN. Administrativo (A) para Indagación Preliminar (IP)"/>
    <m/>
    <s v="Deficiencias en la planeación y estudios de necesidades requeridas para la ejecución del objeto del contrato"/>
    <s v="Deficiencias en la planeación y estudios de necesidades requeridas para la ejecución del objeto del contrato"/>
    <s v="Implementar actividades de mejora en la formulación de estudios previos"/>
    <s v="GC_AC31"/>
    <s v="Establecer formato de estudios previos que incluya la definición de la necesidad por parte del Área solicitante"/>
    <s v="Formato establecido y socializado"/>
    <n v="1"/>
    <d v="2023-10-11T00:00:00"/>
    <d v="2024-12-31T00:00:00"/>
    <n v="66"/>
    <x v="2"/>
    <s v="Seguimiento Historico CGR"/>
    <n v="0"/>
    <s v="Acción establecida en el Plan de Mejoramiento suscrito el 23 de agosto de 2023,  como resultado de la denuncia 2022-252859-82111-D_x000a__x000a_La acción de mejora finaliza el 31 de Diciembre  de 2024_x000a__x000a_No se evidenció avance._x000a__x000a_Por lo tanto, no se dio cumplimiento a la acción establecida en el Plan de Mejoramiento quedando la acción VENCIDA"/>
    <n v="0"/>
    <d v="2026-05-11T00:00:00"/>
    <s v="No se evidencian soportes de la actividad"/>
    <n v="0"/>
    <x v="2"/>
    <d v="2026-05-15T00:00:00"/>
    <n v="0"/>
    <s v="No fue posible identificar evidencias para el presente período de análisis"/>
    <s v="VENCIDA"/>
    <s v="No aplica"/>
    <s v="No aplica"/>
    <s v="No aplica"/>
    <n v="0"/>
    <s v="Acción establecida en el Plan de Mejoramiento suscrito el 23 de agosto de 2023,  como resultado de la denuncia 2022-252859-82111-D_x000a__x000a_La acción de mejora finaliza el 31 de Diciembre  de 2024_x000a__x000a_No se evidenció avance._x000a__x000a_Por lo tanto, no se dio cumplimiento a la acción establecida en el Plan de Mejoramiento quedando la acción VENCIDA"/>
    <n v="0"/>
    <s v="11/07/206"/>
    <s v="No se evidencian soportes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134"/>
    <x v="1"/>
    <x v="5"/>
    <s v="Subdirección Administrativa y Financiera"/>
    <m/>
    <x v="86"/>
    <m/>
    <x v="23"/>
    <s v="Hallazgo 5 de 2022: Saldo de la cuenta 190801 en administración a 31 de diciembre de 2022 frente al Reporte Auxiliar Detallado Por PCI de SIIF(A) Se presenta una diferencia entre el saldo de la cuenta 190801 En Admon en los EF del 2022 y el Reporte Auxiliar Detallado Por PCI de SIIF; por valor de $148.658.985 correspondiente al tercero Fondo de Desarrollo de Proyectos de Cundinamarca."/>
    <m/>
    <s v="Debilidad en los controles al revisar que la información revelada en los estados financieros corresponde con la registrada en los Auxiliares del SIIF que son la base de los libros Contables"/>
    <s v="Debilidad en los controles al revisar que la información revelada en los estados financieros corresponde con la registrada en los Auxiliares del SIIF que son la base de los libros Contables"/>
    <s v="Fortalecer controles para gestión contractual"/>
    <s v="GC_AC32"/>
    <s v="Actualizar y socializar el procedimiento de Gestión contractual PC-CO-01 incluyendo un punto de control en el Formato lista de chequeo cuando se requiera realizar modificaciones contractuales."/>
    <s v="Procedimiento actualizado y socializado"/>
    <n v="2"/>
    <d v="2023-12-20T00:00:00"/>
    <d v="2024-12-31T00:00:00"/>
    <n v="55.649999999999991"/>
    <x v="2"/>
    <s v="Seguimiento Historico CGR"/>
    <n v="0"/>
    <s v="Indicador no cumplido; actualmente se trabaja en la incorporación del punto de control dentro del procedimiento y el formato correspondiente."/>
    <n v="0"/>
    <d v="2026-05-11T00:00:00"/>
    <s v="No se evidencian soportes de la actividad"/>
    <n v="0"/>
    <x v="2"/>
    <d v="2026-05-29T00:00:00"/>
    <n v="0"/>
    <s v="No fue posible identificar evidencias para el presente período de análisis"/>
    <s v="VENCIDA"/>
    <s v="No aplica"/>
    <s v="No aplica"/>
    <s v="No aplica"/>
    <n v="0"/>
    <s v="Indicador no cumplido; actualmente se trabaja en la incorporación del punto de control dentro del procedimiento y el formato correspondiente."/>
    <n v="0"/>
    <s v="11/07/206"/>
    <s v="No se evidencian soportes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135"/>
    <x v="1"/>
    <x v="5"/>
    <s v="Subdirección Administrativa y Financiera"/>
    <m/>
    <x v="86"/>
    <m/>
    <x v="23"/>
    <s v="Hallazgo 5 de 2022: Saldo de la cuenta 190801 en administración a 31 de diciembre de 2022 frente al Reporte Auxiliar Detallado Por PCI de SIIF(A) Se presenta una diferencia entre el saldo de la cuenta 190801 En Admon en los EF del 2022 y el Reporte Auxiliar Detallado Por PCI de SIIF; por valor de $148.658.985 correspondiente al tercero Fondo de Desarrollo de Proyectos de Cundinamarca."/>
    <m/>
    <s v="Debilidad en los controles al revisar que la información revelada en los estados financieros corresponde con la registrada en los Auxiliares del SIIF que son la base de los libros Contables"/>
    <s v="Debilidad en los controles al revisar que la información revelada en los estados financieros corresponde con la registrada en los Auxiliares del SIIF que son la base de los libros Contables"/>
    <s v="Fortalecer controles para gestión contractual"/>
    <s v="GC_AC33"/>
    <s v="Archivar en el expediente contractual las listas de chequeo"/>
    <s v="Listas de chequeo archivadas y firmadas por quién revisó"/>
    <n v="1"/>
    <d v="2023-12-20T00:00:00"/>
    <d v="2024-12-31T00:00:00"/>
    <n v="55.649999999999991"/>
    <x v="2"/>
    <s v="Seguimiento Historico CGR"/>
    <n v="0"/>
    <s v="Acción establecida en el Plan de Mejoramiento suscrito el 12 de enero de 2024 como resultado de la auditoría realizada a la vigencia 2022._x000a__x000a_La acción de mejora finaliza el 31 de diciembre de 2024_x000a__x000a_No se evidenció avance._x000a__x000a_Por lo tanto, no se dio cumplimiento a la acción establecida en el Plan de Mejoramiento quedando VENCIDA._x000a_"/>
    <n v="0"/>
    <d v="2026-05-11T00:00:00"/>
    <s v="No se evidencian soportes de la actividad"/>
    <n v="0"/>
    <x v="2"/>
    <d v="2026-05-15T00:00:00"/>
    <n v="0"/>
    <s v="No fue posible identificar evidencias para el presente período de análisis"/>
    <s v="VENCIDA"/>
    <s v="No aplica"/>
    <s v="No aplica"/>
    <s v="No aplica"/>
    <n v="0"/>
    <s v="Acción establecida en el Plan de Mejoramiento suscrito el 12 de enero de 2024 como resultado de la auditoría realizada a la vigencia 2022._x000a__x000a_La acción de mejora finaliza el 31 de diciembre de 2024_x000a__x000a_No se evidenció avance._x000a__x000a_Por lo tanto, no se dio cumplimiento a la acción establecida en el Plan de Mejoramiento quedando VENCIDA._x000a_"/>
    <n v="0"/>
    <s v="11/07/206"/>
    <s v="No se evidencian soportes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136"/>
    <x v="1"/>
    <x v="5"/>
    <s v="Subdirección Administrativa y Financiera"/>
    <m/>
    <x v="87"/>
    <m/>
    <x v="23"/>
    <s v="Hallazgo 7 de 2022: Incertidumbre en cuenta contable de Activos Intangibles - Software (A) La DNBC adquirió un Software para la liquidación de nómina, al cierre de la vigencia 2022, este software se encuentra totalmente depreciado y está activo en los libros contables."/>
    <m/>
    <s v="Deficiencia de controles o falta de conciliación en las partidas de los activos intangibles, debido al no dar de baja los activos de los cuales no se espera obtener un potencial de servicio futuro por su uso"/>
    <s v="Deficiencia de controles o falta de conciliación en las partidas de los activos intangibles, debido al no dar de baja los activos de los cuales no se espera obtener un potencial de servicio futuro por su uso"/>
    <s v="Generar certidumbre sobre activos intangibles - software HAS-SQL"/>
    <s v="GA_AC33"/>
    <s v="Dar de baja previa autorización comité de manejo de bienes el software HAS-SQL"/>
    <s v="Baja del software"/>
    <n v="1"/>
    <d v="2023-12-20T00:00:00"/>
    <d v="2024-12-30T00:00:00"/>
    <n v="55.499999999999993"/>
    <x v="1"/>
    <s v="Seguimiento Historico CGR"/>
    <n v="0"/>
    <s v="En proceso de buscar información "/>
    <s v="https://dnbcgovco-my.sharepoint.com/:f:/g/personal/planeacion_dnbc_gov_co/IgAoZQ3TzzZXS4Vt5lyJgf53AXmL72HLTHxtgQ0CzcKDfGM?e=05EHSu"/>
    <d v="2026-05-11T00:00:00"/>
    <s v="No se evidencia avance para el periodo"/>
    <n v="0"/>
    <x v="2"/>
    <d v="2026-05-29T00:00:00"/>
    <n v="0"/>
    <s v="No fue posible identificar evidencias para el presente período de análisis"/>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e envía correo solicitando información del Sotfware"/>
    <s v="https://dnbcgovco-my.sharepoint.com/:f:/g/personal/planeacion_dnbc_gov_co/IgCgjll3ZeuPQrnVyysNl5SWAQlijfEGXDbjGGrIBuz36zw?e=PEguKc"/>
    <n v="46214"/>
    <s v="No se entregan soportes de avances en la actividad"/>
    <n v="0"/>
    <s v="EN EJECUCIÓN"/>
    <d v="2026-07-27T00:00:00"/>
    <n v="0.1"/>
    <s v="se evidencio mediante correo electronico de 06/07/0206 la solicitud de dar de baja al software HAS-SQL, mas no"/>
    <x v="4"/>
    <s v="NO APLICA"/>
    <s v="NO APLICA"/>
    <x v="0"/>
    <s v="Dado que algunas actividades del hallazgo se encuentran sin iniciar y/o vencidas, no procede realizar el análisis de efectividad hasta tanto se complete su implementación."/>
  </r>
  <r>
    <n v="137"/>
    <x v="1"/>
    <x v="5"/>
    <s v="Subdirección Administrativa y Financiera"/>
    <m/>
    <x v="81"/>
    <m/>
    <x v="23"/>
    <s v="Hallazgo 14 de 2022: Traslado de rendimientos financieros. (A) (D) Los rendimientos financieros generados por los recursos transferidos por la DNBC a los Municipios de La Argentina y Coveñas para el desarrollo de los Convenios 190 y 193 de 2021, respectivamente, no se reintegraron oportunamente a la DGC y del Tesoro Nacional"/>
    <m/>
    <s v="Deficiencias de control y de la gestión adelantada por parte de la supervisión e interventoría, para el cumplimiento sobre el traslado de los recursos, conforme se encuentra establecido en la normatividad. Asimismo, denota debilidades en la ejecución de los Convenios 190 y 193 de 2021."/>
    <s v="Deficiencias de control y de la gestión adelantada por parte de la supervisión e interventoría, para el cumplimiento sobre el traslado de los recursos, conforme se encuentra establecido en la normatividad. Asimismo, denota debilidades en la ejecución de los Convenios 190 y 193 de 2021."/>
    <s v="Ajustar control respecto del cumplimiento de los traslados de rendimientos financieros"/>
    <s v="GC_AC36"/>
    <s v="Designar apoyo a la supervisión en los convenios interadministrativos para la construcción en las estaciones de los cuerpos de bomberos"/>
    <s v="Apoyo a la supervisión designados"/>
    <n v="20"/>
    <d v="2023-12-20T00:00:00"/>
    <d v="2024-02-28T00:00:00"/>
    <n v="10.199999999999999"/>
    <x v="2"/>
    <s v="Seguimiento Historico CGR"/>
    <n v="0"/>
    <s v="Acción establecida en el Plan de Mejoramiento suscrito el 15 de enero de 2024 como resultado de la auditoria realizada a la vigencia 2022_x000a__x000a_La acción de mejora finaliza el 28 de febrero de 2024_x000a__x000a_No se evidenció avance._x000a__x000a_No se cumplió con el plazo establecido en la acción de mejora, quedando VENCIDA._x000a_"/>
    <n v="0"/>
    <d v="2026-05-11T00:00:00"/>
    <s v="No se evidencian soportes de la actividad"/>
    <n v="0"/>
    <x v="2"/>
    <d v="2026-05-15T00:00:00"/>
    <n v="0"/>
    <s v="No fue posible identificar evidencias para el presente período de análisis"/>
    <s v="VENCIDA"/>
    <s v="No aplica"/>
    <s v="No aplica"/>
    <s v="No aplica"/>
    <n v="0"/>
    <s v="Acción establecida en el Plan de Mejoramiento suscrito el 15 de enero de 2024 como resultado de la auditoria realizada a la vigencia 2022_x000a__x000a_La acción de mejora finaliza el 28 de febrero de 2024_x000a__x000a_No se evidenció avance._x000a__x000a_No se cumplió con el plazo establecido en la acción de mejora, quedando VENCIDA._x000a_"/>
    <n v="0"/>
    <s v="11/07/206"/>
    <s v="No se evidencian soportes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138"/>
    <x v="1"/>
    <x v="5"/>
    <s v="Subdirección Administrativa y Financiera"/>
    <m/>
    <x v="88"/>
    <m/>
    <x v="23"/>
    <s v="Hallazgo 2 de 2022: Sobrestimación cuenta contable de Inventarios. (A)La DNBC compró y registró un desfibrilador en la cuenta de Inventarios; el cual corresponde a un bien de la entidad, para uso de la enfermería, generando una sobreestimación de la cuenta 151404001 Materiales médico – quirúrgicos."/>
    <m/>
    <s v="Esta situación se presenta por deficiencias de control en el registro, reconocimiento_x000a_y representación de los hechos económicos"/>
    <s v="Esta situación se presenta por deficiencias de control en el registro, reconocimiento_x000a_y representación de los hechos económicos"/>
    <s v="Fortalecer controles en el procedimiento Gestión de Bienes"/>
    <s v="GA_AC32"/>
    <s v="Actualizar y socializar el procedimiento PC-AD-PGD-01- con relacion al registro de la PP y E"/>
    <s v="Procedimiento actualizado y socializado"/>
    <n v="2"/>
    <d v="2023-12-20T00:00:00"/>
    <d v="2024-04-30T00:00:00"/>
    <n v="19.5"/>
    <x v="1"/>
    <s v="Seguimiento Historico CGR"/>
    <n v="0"/>
    <s v="En proceso de actualización"/>
    <s v="https://dnbcgovco-my.sharepoint.com/:f:/g/personal/planeacion_dnbc_gov_co/IgDdlEKsaL_MTKoYgj1uVvO0AY5qKpSG2zLiLNnsNBvK4Cs?e=YqBG1S"/>
    <d v="2026-05-11T00:00:00"/>
    <s v="No se evidencia avance para el periodo"/>
    <n v="0"/>
    <x v="2"/>
    <d v="2026-05-29T00:00:00"/>
    <n v="0"/>
    <s v="No fue posible identificar evidencias para el presente período de análisis"/>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actualizo y socializo el procedimiento de Gestión de bienes "/>
    <s v="https://dnbcgovco-my.sharepoint.com/:f:/g/personal/planeacion_dnbc_gov_co/IgC_3qLXS1jhTb3iom2Q7O5lAfuIWLYmG9HR_MKv9McQ53M?e=yk5sSi"/>
    <n v="46214"/>
    <s v="Se actualizo y socializo el procedimiento de Gestión de bienes "/>
    <n v="1"/>
    <s v="CUMPLIDO"/>
    <d v="2026-07-27T00:00:00"/>
    <n v="1"/>
    <s v="se evidencia procedimiento, manual y socializacion de gestion de bienes de la DNBC para el segundo trimestre"/>
    <x v="2"/>
    <s v="NO"/>
    <s v="EFECTIVO"/>
    <x v="1"/>
    <s v="Se evidencia procedimiento, manual y socializacion de gestion de bienes de la DNBC para el segundo trimestre. No se evidenció recurrencia por lo tanto el hallazgo se da CERRADO."/>
  </r>
  <r>
    <n v="139"/>
    <x v="1"/>
    <x v="5"/>
    <s v="Dirección General"/>
    <m/>
    <x v="77"/>
    <m/>
    <x v="20"/>
    <s v="Hallazgo 02 de 2021 Diferencia entre el cálculo de la depreciación y el registro en contabilidad. Administrativo con posible incidencia disciplinaria Se presenta diferencia en la cuenta del Gasto Depreciaciones Herramientas y accesorios 536004009 en los meses de marzo agosto y diciembre en cuanto al cálculo de la depreciación y lo registrados en los comprobantes contables"/>
    <s v="INTEGRIDAD"/>
    <s v="Descuido al registrar la información contable y no contar con un software para el manejo de la Propiedad, planta y equipo, lo que genera Incertidumbre sobre el saldo de la cuenta 5360 Depreciación de Propiedades, Planta y Equipo y su subcuenta 536004009 Herramientas y accesorios."/>
    <s v="Descuido al registrar la información contable y no contar con un software para el manejo de la Propiedad, planta y equipo, lo que genera Incertidumbre sobre el saldo de la cuenta 5360 Depreciación de Propiedades, Planta y Equipo y su subcuenta 536004009 Herramientas y accesorios."/>
    <s v="Implementación de acciones que permitan controlar los bienes de la DNBC."/>
    <s v="DI_AC37"/>
    <s v="Adelantar las acciones disciplinarias a que haya lugar, conforme a la Ley 1952 de 2019"/>
    <s v="Acciones Disciplinarias adelantadas"/>
    <n v="1"/>
    <d v="2023-01-01T00:00:00"/>
    <d v="2023-12-30T00:00:00"/>
    <n v="53.85"/>
    <x v="4"/>
    <s v="Seguimiento Historico CGR"/>
    <n v="1"/>
    <s v="Acción establecida en el Plan de Mejoramiento suscrito el 26 de Diciembre de 2022,  como resultado de la Auditoría Financiera realizada por la CGR a la vigencia 2021._x000a__x000a_La acción de mejora finaliza el 30 de Diciembre  de 2023_x000a__x000a_La entidad aportó evidencia de la actuación disciplinaria IP 019-2024, la cual fue finalizada mediante decisión de archivo con fecha 25 de abril de 2025. _x000a__x000a_Por lo tanto, la acción de mejora establecida se ecuentra cumplida "/>
    <s v="https://dnbcgovco-my.sharepoint.com/:f:/g/personal/planeacion_dnbc_gov_co/IgBF8OFTwAGoSKg7QLN_1GR5AVlDQoydI8ipVM7pzpP-XMg?e=edeTL7"/>
    <d v="2026-05-11T00:00:00"/>
    <s v="Cumplida en seguimiento diciembre 2025"/>
    <n v="1"/>
    <x v="1"/>
    <d v="2026-05-2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x v="1"/>
    <s v="NO"/>
    <s v="EFECTIVO"/>
    <x v="1"/>
    <s v="Se evidenció el cumplimiento de la acción DI_AC37 asociada al hallazgo 2022AFin2021H2. No se evidencia recurrencia por lo tanto, el hallazgo qse da por CERRADO"/>
  </r>
  <r>
    <n v="140"/>
    <x v="1"/>
    <x v="5"/>
    <s v="Dirección General"/>
    <m/>
    <x v="89"/>
    <m/>
    <x v="23"/>
    <s v="Hallazgo 15 de 2022: Construcción del acceso peatonal y de movilidad reducida, Convenio 193 del 2021 y Contrato de Obra COV-LP-092-2022, derivado del Convenio 193 de 2021 para la construcción de la estación de bomberos en el municipio de Coveñas Sucre.(A)(D)"/>
    <s v="INTEGRIDAD"/>
    <s v="Deficiencias de interventoría y supervisión, en contravía de los estipulado en los artículos 83 y 84 de la Ley 1474 de 2011 y artículo 38 de la Ley 1952 de 2019 y_x000a_demás normas citadas"/>
    <s v="Deficiencias de interventoría y supervisión, en contravía de los estipulado en los artículos 83 y 84 de la Ley 1474 de 2011 y artículo 38 de la Ley 1952 de 2019 y_x000a_demás normas citadas"/>
    <s v="Adelantar las acciones disciplinarias a que haya lugar."/>
    <s v="DI_AC46"/>
    <s v="Adelantar las acciones disciplinarias a que haya lugar."/>
    <s v="Acciones administrativas y/o disciplinarias"/>
    <n v="1"/>
    <d v="2023-12-20T00:00:00"/>
    <d v="2024-12-31T00:00:00"/>
    <n v="55.649999999999991"/>
    <x v="4"/>
    <s v="Seguimiento Historico CGR"/>
    <n v="1"/>
    <s v="Acción establecida en el Plan de Mejoramiento suscrito el 15 de enero de 2024 como resultado de la auditoria realizada a la vigencia 2022_x000a__x000a_La acción de mejora finaliza el 31 de Diciembre  de 2024_x000a__x000a_Se evidenció que, sobre el particular y en aplicación de la Ley 1952 de 2019, se adelantó la Indagación Previa IP-013-2024, respecto de la cual se dispuso el traslado por competencia a la Procuraduría General de la Nación (PGN) con fecha 13 de mayo de 2025._x000a__x000a_Por lo tanto, la acción de mejora establecida  queda cumplida."/>
    <s v="https://dnbcgovco-my.sharepoint.com/:f:/g/personal/planeacion_dnbc_gov_co/IgAFYMV2eOQrRJhg5HzFKflAAU42Zmhy4920itBxnYlE9oQ?e=uzfpah"/>
    <d v="2026-05-11T00:00:00"/>
    <s v="Cumplida en seguimiento diciembre 2025"/>
    <n v="1"/>
    <x v="1"/>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ó su cumplimiento, según seguimiento realizado con corte a 31/12/2025"/>
    <x v="2"/>
    <s v="NO"/>
    <s v="EFECTIVO"/>
    <x v="1"/>
    <s v="Se evidenció el cumplimiento de la acción DI_AC46 asociada al hallazgo 2022Fin2022H15, mediante seguimiento realizado con corte a 31/12/2025. En consecuencia, el hallazgo se da por CERRADO ."/>
  </r>
  <r>
    <n v="141"/>
    <x v="1"/>
    <x v="5"/>
    <s v="Subdirección estrategica"/>
    <m/>
    <x v="89"/>
    <m/>
    <x v="23"/>
    <s v="Hallazgo 15 de 2022: Construcción del acceso peatonal y de movilidad reducida, Convenio 193 del 2021 y Contrato de Obra COV-LP-092-2022, derivado del Convenio 193 de 2021 para la construcción de la estación de bomberos en el municipio de Coveñas Sucre.(A)(D)"/>
    <s v="GESTIÓN DEL CONOCIMIENTO Y LA INNOVACIÓN"/>
    <s v="Deficiencias de interventoría y supervisión, en contravía de los estipulado en los artículos 83 y 84 de la Ley 1474 de 2011 y artículo 38 de la Ley 1952 de 2019 y_x000a_demás normas citadas"/>
    <s v="Deficiencias de interventoría y supervisión, en contravía de los estipulado en los artículos 83 y 84 de la Ley 1474 de 2011 y artículo 38 de la Ley 1952 de 2019 y_x000a_demás normas citadas"/>
    <s v="Remitir comunicados a los contratistas e interventor"/>
    <s v="FB_AC6"/>
    <s v="Realizar oficios a los contratistas y al interventor para el cumplimiento de lo estipulado en los estudios y diseños"/>
    <s v="Oficios remidorio y remitidos"/>
    <n v="1"/>
    <d v="2023-12-20T00:00:00"/>
    <d v="2024-02-28T00:00:00"/>
    <n v="10.199999999999999"/>
    <x v="14"/>
    <s v="Seguimiento Historico CGR"/>
    <n v="0"/>
    <s v="Acción establecida en el Plan de Mejoramiento suscrito el 15 de enero de 2024 como resultado de la auditoria realizada a la vigencia 2022_x000a__x000a_La acción de mejora finaliza el 28 de febrero de 2024_x000a__x000a_No se reportó avance._x000a__x000a_No se cumplió con el plazo establecido en la acción de mejora, quedando VENCIDA._x000a_"/>
    <s v="https://dnbcgovco-my.sharepoint.com/:f:/g/personal/planeacion_dnbc_gov_co/IgDXNHpy7oLsTo_k1pBYTEA_AXkQuekeDuYRfMOd3hOKrho?e=FZVMrN"/>
    <d v="2026-05-11T00:00:00"/>
    <s v="Se evidencia envío de correo electrónico al municipio de Coveñas. No se evidenca oficio"/>
    <n v="0.25"/>
    <x v="0"/>
    <d v="2026-05-29T00:00:00"/>
    <n v="0"/>
    <s v="No fue posible identificar evidencias para el presente período de análisis"/>
    <s v="VENCIDA"/>
    <s v="No aplica"/>
    <s v="No aplica"/>
    <s v="No aplica"/>
    <n v="1"/>
    <s v="Se realiza oficio de traslado por competencia al municipio de Coveñas"/>
    <s v="https://dnbcgovco-my.sharepoint.com/:f:/g/personal/subestrategica_dnbc_gov_co/IgAPJp68MFDYSrPNA_4RBAhzAYqAhIRVf-sroOrGVa92-YM?e=9bJJ4J"/>
    <n v="46213"/>
    <s v="Se realiza oficio de traslado por competencia al municipio de Coveñas"/>
    <n v="1"/>
    <s v="CUMPLIDO"/>
    <d v="2026-07-27T00:00:00"/>
    <n v="1"/>
    <s v="Se evidenció el oficio de traslado por competencia Radicado DNBC No. 2026-213-001648-1 del 19/06/2026, dirigido al municipio de Coveñas (Sucre). Asimismo, se verificó la reiteración del requerimiento mediante correo electrónico, como evidencia del avance en la implementación de la acción correctiva."/>
    <x v="2"/>
    <s v="NO"/>
    <s v="EFECTIVO"/>
    <x v="1"/>
    <s v="Se evidenció el cumplimiento de la acción FB_AC6 asociada al hallazgo 2022Fin2022H15, mediante Radicado DNBC No. 2026-213-001648-1 del 19/06/2026, dirigido al municipio de Coveñas (Sucre). En consecuencia, el hallazgo se da por CERRADO ."/>
  </r>
  <r>
    <n v="142"/>
    <x v="1"/>
    <x v="5"/>
    <s v="Dirección General"/>
    <m/>
    <x v="83"/>
    <m/>
    <x v="20"/>
    <s v="Hallazgo 07 de 2021 Justificación constitución de Reserva presupuestal planificación contractual programación y ejecución presupuestal Contratos 195 y 139 de 2021 Administrativo con presunta incidencia disciplinaria"/>
    <s v="INTEGRIDAD"/>
    <s v="Debilidades en la planificación contractual y falencias en la programación y ejecución presupuestal."/>
    <s v="Debilidades en la planificación contractual y falencias en la programación y ejecución presupuestal."/>
    <s v="Generación de mecanismos de control y seguimiento con relación a la etapa precontractual"/>
    <s v="DI_AC38"/>
    <s v="Adelantar las acciones disciplinarias a que haya lugar, conforme a la Ley 1952 de 2019"/>
    <s v="Acciones Disciplinarias adelantadas"/>
    <n v="1"/>
    <d v="2023-01-01T00:00:00"/>
    <d v="2023-12-30T00:00:00"/>
    <n v="53.85"/>
    <x v="4"/>
    <s v="Seguimiento Historico CGR"/>
    <n v="1"/>
    <s v="Acción establecida en el Plan de Mejoramiento suscrito el 26 de Diciembre de 2022,  como resultado de la Auditoría Financiera realizada por la CGR a la vigencia 2021._x000a__x000a_La acción de mejora finaliza el 30 de Diciembre  de 2023_x000a_                                                                                                                                                                                                                                                                                                                                                                                                                                                                                                                                                                                                                                                                                                                                                                                                                                                                                                                                                                                                                                                     La entidad aportó evidencia de la actuación disciplinaria IP 019-2024, la cual fue finalizada mediante decisión de archivo con fecha 25 de abril de 2025. _x000a__x000a__x000a_Por lo tanto, la acción de mejora establecida se ecuentra cumplida _x000a_                                                                                                                                                                                                                                                     "/>
    <s v="https://dnbcgovco-my.sharepoint.com/:f:/g/personal/planeacion_dnbc_gov_co/IgD7PueQbTmwSbrESEYbw7kQASzYS1d0cG4xT3umrYDPA_s?e=pphhsp"/>
    <d v="2026-05-11T00:00:00"/>
    <s v="Cumplida en seguimiento diciembre 2025"/>
    <n v="1"/>
    <x v="1"/>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x v="1"/>
    <s v="NO"/>
    <s v="EFECTIVO"/>
    <x v="1"/>
    <s v="Se evidenció el cumplimiento de la acción. No se evidenció recurrencia y por lo tanto el hallazgo se considera CERRADO."/>
  </r>
  <r>
    <n v="143"/>
    <x v="1"/>
    <x v="5"/>
    <s v="Dirección General"/>
    <m/>
    <x v="90"/>
    <m/>
    <x v="23"/>
    <s v="Hallazgo 18 de 2022: Construcción del acceso peatonal y de movilidad reducida, Convenio 192 del 2021 y Contrato de Obra 1008-COP-001-2022, para la construcción de la estación de bomberos en el municipio de Guarne Antioquia. Administrativa (A) con presunta Incidencia disciplinaria (D).En los estudios y diseños iniciales y definitivos no se contempló el acceso peatonal"/>
    <s v="INTEGRIDAD"/>
    <s v="Deficiencias de la DNBC en seguimiento y control para la ejecución del proyecto e_x000a_inoportuna toma de acciones."/>
    <s v="Deficiencias de la DNBC en seguimiento y control para la ejecución del proyecto e_x000a_inoportuna toma de acciones."/>
    <s v="Adelantar las acciones disciplinarias a que haya lugar."/>
    <s v="DI_AC49"/>
    <s v="Adelantar las acciones disciplinarias a que haya lugar."/>
    <s v="Acciones administrativas y/o disciplinarias"/>
    <n v="1"/>
    <d v="2023-12-20T00:00:00"/>
    <d v="2024-12-31T00:00:00"/>
    <n v="55.649999999999991"/>
    <x v="4"/>
    <s v="Seguimiento Historico CGR"/>
    <n v="1"/>
    <s v="Acción establecida en el Plan de Mejoramiento suscrito el 15 de enero de 2024 como resultado de la auditoria realizada a la vigencia 2022_x000a__x000a_La acción de mejora finaliza el 31 de Diciembre  de 2024_x000a__x000a_Se evidenció que, sobre el particular y en aplicación de la Ley 1952 de 2019, se adelantó la Indagación Previa IP-016-2024, respecto de la cual se dispuso el traslado por competencia a la Procuraduría General de la Nación (PGN) con fecha 30 de abril de 2025._x000a__x000a_Por lo tanto, la acción de mejora establecida  posee efectividad."/>
    <s v="https://dnbcgovco-my.sharepoint.com/:f:/g/personal/planeacion_dnbc_gov_co/IgDieE7Vuhr1TK8iSKqV77qxAefnD0X6KamLAA6WqrhYV-c?e=cj9RZd"/>
    <d v="2026-05-11T00:00:00"/>
    <s v="Cumplida en seguimiento diciembre 2025"/>
    <n v="1"/>
    <x v="1"/>
    <d v="2025-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ó que, durante el primer trimestre de 2026, se aportó como soporte el Auto de Remisión por Competencia del expediente IP-016-2024, de fecha 30 de abril de 2025, mediante el cual la Gestión de Asuntos Disciplinarios dispuso remitir las diligencias a la Procuraduría Delegada Disciplinaria de Instrucción 7, Segunda para la Contratación Estatal, por corresponderle la competencia para continuar con la actuación disciplinaria"/>
    <x v="2"/>
    <s v="NO"/>
    <s v="EFECTIVO"/>
    <x v="1"/>
    <s v="Se evidenció el cumplimiento de la acción; asociada al hallazgo 022Fin2022H18. No se evidenció recurrencia por lo tanto el hallazgo se da CERRADO."/>
  </r>
  <r>
    <n v="144"/>
    <x v="1"/>
    <x v="5"/>
    <s v="Dirección General"/>
    <m/>
    <x v="91"/>
    <m/>
    <x v="23"/>
    <s v="Hallazgo 17 de 2022: Construcción del acceso peatonal y de movilidad reducida, Convenio 190 del 2021 y Contrato de Obra 004 de 2022, para la construcción de la estación de bomberos en el municipio de La Argentina-Huila. (A)(D)"/>
    <s v="INTEGRIDAD"/>
    <s v="Fallas de DNBC, de interventoría y supervisión en la observancia y aplicación de las normas técnicas de construcción, en la ejecución del convenio para le construcción de la estación de bomberos, generando limitación_x000a_de seguridad al acceso a la población para acceso peatonal"/>
    <s v="Fallas de DNBC, de interventoría y supervisión en la observancia y aplicación de las normas técnicas de construcción, en la ejecución del convenio para le construcción de la estación de bomberos, generando limitación_x000a_de seguridad al acceso a la población para acceso peatonal"/>
    <s v="Adelantar las acciones disciplinarias a que haya lugar."/>
    <s v="DI_AC48"/>
    <s v="Adelantar las acciones disciplinarias a que haya lugar."/>
    <s v="Acciones administrativas y/o disciplinarias"/>
    <n v="1"/>
    <d v="2023-12-20T00:00:00"/>
    <d v="2024-12-31T00:00:00"/>
    <n v="55.649999999999991"/>
    <x v="4"/>
    <s v="Seguimiento Historico CGR"/>
    <n v="1"/>
    <s v="Acción establecida en el Plan de Mejoramiento suscrito el 15 de enero de 2024 como resultado de la auditoria realizada a la vigencia 2022_x000a__x000a_La acción de mejora finaliza el 31 de Diciembre  de 2024_x000a__x000a_Se evidenció que, sobre el particular y en aplicación de la Ley 1952 de 2019, se adelantó la Indagación Previa IP-015-2024, respecto de la cual se dispuso el traslado por competencia a la Procuraduría General de la Nación (PGN) con fecha 30 de abril de 2025._x000a__x000a_Por lo tanto, la acción de mejora establecida  posee efectividad."/>
    <s v="https://dnbcgovco-my.sharepoint.com/:f:/g/personal/planeacion_dnbc_gov_co/IgDMagZ_HqlXSoSjeg_MW1WUAfRqxEh4g34bY0ZkOBIWk_0?e=yWWdSN"/>
    <d v="2026-05-11T00:00:00"/>
    <s v="Cumplida en seguimiento diciembre 2025"/>
    <n v="1"/>
    <x v="1"/>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ó su cumplimiento, según seguimiento realizado con corte a 31/12/2025"/>
    <x v="2"/>
    <s v="NO"/>
    <s v="EFECTIVO"/>
    <x v="1"/>
    <s v="Se evidenció el cumplimiento de la acción; asociada al hallazgo 2022Fin2022H17. No se evidenció recurrencia por lo tanto el hallazgo se da CERRADO."/>
  </r>
  <r>
    <n v="145"/>
    <x v="1"/>
    <x v="5"/>
    <s v="Dirección General"/>
    <m/>
    <x v="92"/>
    <m/>
    <x v="23"/>
    <s v="Hallazgo 11 de 2022:Remisión de anteproyecto de presupuesto. Administrativa (A) La DNBC no remitió el anteproyecto de presupuesto al Ministerio de Hacienda y Crédito Público oportunamente, conforme lo establece el artículo 2.8.1.3.1 del Decreto 1068 de 2015 y la Circular Externa 003 del Ministerio de Hacienda y Crédito Público."/>
    <m/>
    <s v="Deficiencias en la aplicación del control en el proceso de planeación presupuestal e inobservancia de los criterios establecidos en el Anexo 2 de la Circular Externa 003 de 2021, expedida por el Ministerio de Hacienda y Crédito Público"/>
    <s v="Deficiencias en la aplicación del control en el proceso de planeación presupuestal e inobservancia de los criterios establecidos en el Anexo 2 de la Circular Externa 003 de 2021, expedida por el Ministerio de Hacienda y Crédito Público"/>
    <s v="Fortalecer planeación presupuestal de acuerdo con los criterios establecidos por Ministerio de Hacienda y Crédito Público"/>
    <s v="PE_A7"/>
    <s v="Cumplir con los términos de la Circular anual emitida por el Ministerio de Hacienda y Crédito Público para la presentación del anteproyecto de presupuesto 2025"/>
    <s v="Anteproyecto remitido"/>
    <n v="1"/>
    <d v="2023-12-20T00:00:00"/>
    <d v="2025-06-30T00:00:00"/>
    <n v="82.5"/>
    <x v="10"/>
    <s v="Seguimiento Historico CGR"/>
    <n v="1"/>
    <s v="Acción establecida en el Plan de Mejoramiento suscrito el 15 de enero de 2024 como resultado de la auditoria realizada a la vigencia 2022_x000a_La acción de mejora finaliza el 30 de Junio  de 2025_x000a_Acción cumplida en el primer semestre de la vigencia 2025. El Anteproyecto de Presupuesto ANTEPGN, fue presentado el 28 de marzo de 2025, segun radicado No 1-2025-0311472_x000a_Para el anteproyecto de presupuesto de la vigencia 2027, presentado en la vigencia 2026, se presentó oportunamente atendiendo el procedimiento interno establecido"/>
    <s v="https://dnbcgovco-my.sharepoint.com/:f:/g/personal/planeacion_dnbc_gov_co/IgAwRNaujcVWS71Oq-WCF_AGAfs5QChUDiIf3u_UJWQL4d4?e=4XXkdM"/>
    <d v="2026-05-11T00:00:00"/>
    <s v="Se evidencia remisión oportuna de anteproyecto de presupuesto. Se formula procedimiento donde se documentan actividades"/>
    <n v="1"/>
    <x v="1"/>
    <d v="2026-05-15T00:00:00"/>
    <n v="1"/>
    <s v="Se evidenció como soporte la constancia de presentación del Anteproyecto de Presupuesto – ANTEPGN, el correo de remisión al Ministerio de Hacienda y Crédito Público y el Procedimiento PC-PE-05 &quot;Programación y seguimiento presupuestal&quot;, los cuales permiten verificar la presentación oportuna del anteproyecto y la formalización del procedimiento, evidenciando el cumplimiento de la acción correctiva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5 de enero de 2024 como resultado de la auditoria realizada a la vigencia 2022_x000a_La acción de mejora finaliza el 30 de Junio  de 2025_x000a_Acción cumplida en el primer semestre de la vigencia 2025. El Anteproyecto de Presupuesto ANTEPGN, fue presentado el 28 de marzo de 2025, segun radicado No 1-2025-0311472_x000a_Para el anteproyecto de presupuesto de la vigencia 2027, presentado en la vigencia 2026, se presentó oportunamente atendiendo el procedimiento interno establecido"/>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 remisión oportuna de anteproyecto de presupuesto. Se formula procedimiento donde se documentan actividades"/>
    <n v="1"/>
    <s v="CUMPLIDO"/>
    <d v="2026-07-27T00:00:00"/>
    <n v="1"/>
    <s v="Se evidenció la remisión oportuna del anteproyecto de presupuesto 2027 al Ministerio de Hacienda y Crédito Público el 31/03/2026, conforme al procedimiento PC-PE-05, vigente desde el 24/02/2026, el cual establece las actividades, responsables y controles para la elaboración y presentación del anteproyecto."/>
    <x v="2"/>
    <s v="NO"/>
    <s v="EFECTIVO"/>
    <x v="1"/>
    <s v="Se evidenció el cumplimiento de la acción; asociada al hallazgo 2022Fin2022H11. No se evidenció recurrencia por lo tanto el hallazgo se da CERRADO."/>
  </r>
  <r>
    <n v="146"/>
    <x v="1"/>
    <x v="5"/>
    <s v="Subdirección Administrativa y Financiera"/>
    <m/>
    <x v="93"/>
    <m/>
    <x v="23"/>
    <s v="Hallazgo 12 de 2022: Remisión de informes de aportes Superintendencia Financiera. Administrativa (A) La DNBC no remitió oportunamente los informes de aportes realizados por las aseguradoras a la Superintendencia Financiera, conforme lo establece el Artículo 10 del Decreto 527 de 2013."/>
    <m/>
    <s v="Deficiencias en la aplicación de los controles para cumplir con el envío oportuno de los reportes a las entidades correspondientes e_x000a_inoportunidad en los reportes."/>
    <s v="Deficiencias en la aplicación de los controles para cumplir con el envío oportuno de los reportes a las entidades correspondientes e_x000a_inoportunidad en los reportes."/>
    <s v="Fortalecer aplicación de controles reportando oportunamente informe a las entidades correspondientes"/>
    <s v="GF_AC32"/>
    <s v="Reportar semestralmente a la Superintendencia Financiera los informes de aportes realizados por las aseguradoras, a más tardar el 20 de julio y el 20 de enero."/>
    <s v="Reportes"/>
    <n v="2"/>
    <d v="2023-12-20T00:00:00"/>
    <d v="2025-02-28T00:00:00"/>
    <n v="64.2"/>
    <x v="7"/>
    <s v="Seguimiento Historico CGR"/>
    <n v="1"/>
    <s v="Acción establecida en el Plan de Mejoramiento suscrito el 15 de enero de 2024 como resultado de la auditoria realizada a la vigencia 2022_x000a__x000a_La acción de mejora finalizó el 28 de febrero  de 2025_x000a__x000a_Se cargó el reporte correspondiente al II semestre de 2024 el 27 de enero de 2025, segun Radicado No 2025-311-000088-1 a la Superintendencia Financiera. No se presentó evidencia de ejecución de la acción del primer semestre de 2024._x000a__x000a_Por lo tanto, la acción de mejora establecida  queda cumplida."/>
    <s v="https://dnbcgovco-my.sharepoint.com/:f:/g/personal/planeacion_dnbc_gov_co/IgAKPZEalRp3T7O44VwZjBLlARF86VpmllJA36VR9-2qDG8?e=W6XaGX"/>
    <d v="2026-05-11T00:00:00"/>
    <s v="Cumplida en seguimiento diciembre 2025"/>
    <n v="1"/>
    <x v="1"/>
    <d v="2026-06-0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5 de enero de 2024 como resultado de la auditoria realizada a la vigencia 2022_x000a__x000a_La acción de mejora finalizó el 28 de febrero  de 2025_x000a__x000a_Se cargó el reporte correspondiente al II semestre de 2024 el 27 de enero de 2025, segun Radicado No 2025-311-000088-1 a la Superintendencia Financiera. No se presentó evidencia de ejecución de la acción del primer semestre de 2024._x000a__x000a_Por lo tanto, la acción de mejora establecida  queda cumplida."/>
    <s v="https://dnbcgovco-my.sharepoint.com/:f:/g/personal/planeacion_dnbc_gov_co/IgDlTTkE6gPMRZjTETbxch7dATaSM_TE5-agvqb3k7QgaDY?e=0V1Jx7"/>
    <s v="11/07/206"/>
    <s v="Actividad reportada con cumplimiento en el primer trimestre 2026"/>
    <n v="1"/>
    <s v="CUMPLIDO"/>
    <d v="2026-07-27T00:00:00"/>
    <n v="1"/>
    <s v="Se evidenció su cumplimiento, según seguimiento realizado con corte a 31/12/2025"/>
    <x v="2"/>
    <s v="NO"/>
    <s v="EFECTIVO"/>
    <x v="1"/>
    <s v="Se evidenció el cumplimiento de la acción; asociada al hallazgo 2022Fin2022H12 . No se evidenció recurrencia por lo tanto el hallazgo se da CERRADO."/>
  </r>
  <r>
    <n v="147"/>
    <x v="1"/>
    <x v="5"/>
    <s v="Dirección General"/>
    <m/>
    <x v="94"/>
    <m/>
    <x v="23"/>
    <s v="Hallazgo 13 de 2022: Registro Usos Presupuestales. Administrativa (A) con presunta incidencia disciplinaria (D). La DNBC apropió y comprometió recursos en el rubro de funcionamiento A-02-02-02-005-004 - SERVICIOS DE CONSTRUCCIÓN, para atender compromisos relacionados con el proyecto de inversión “Fortalecimiento de los Cuerpos de Bomberos, Nacional” por $ 148.658.985."/>
    <s v="INTEGRIDAD"/>
    <s v="Deficiencias en las actividades de control interno para el registro y clasificación de los usos presupuestales en la ejecución presupuestal de_x000a_gastos de la DNBC, lo que genera que la información no refleje la realidad_x000a_presupuestal de la entidad"/>
    <s v="Deficiencias en las actividades de control interno para el registro y clasificación de los usos presupuestales en la ejecución presupuestal de_x000a_gastos de la DNBC, lo que genera que la información no refleje la realidad_x000a_presupuestal de la entidad"/>
    <s v="Generar control y seguimiento en los registros de los usos presupuestales"/>
    <s v="DI_AC45"/>
    <s v="Adelantar las acciones disciplinarias a que haya lugar."/>
    <s v="Acciones administrativas y/o disciplinarias"/>
    <n v="1"/>
    <d v="2023-12-20T00:00:00"/>
    <d v="2024-12-31T00:00:00"/>
    <n v="55.649999999999991"/>
    <x v="4"/>
    <s v="Seguimiento Historico CGR"/>
    <n v="1"/>
    <s v="Acción establecida en el Plan de Mejoramiento suscrito el 15 de enero de 2024 como resultado de la auditoria realizada a la vigencia 2022_x000a__x000a_La acción de mejora finaliza el 31 de Diciembre  de 2024_x000a__x000a_Se verifica informe del proceso de fecha abril de 2025:_x000a_P-011-2024 - 25/06/2024 IRREGULARIDADES EN EL REGISTRO DE USOS PRESUPUESTALES AUTO DE ARCHIVO DE LA INDAGACION PREVIA._x000a__x000a_Por lo tanto, la acción de mejora establecida  queda cumplida."/>
    <s v="https://dnbcgovco-my.sharepoint.com/:f:/g/personal/planeacion_dnbc_gov_co/IgBT86OqNKBESKkqdyyS6aekAVVBA1v4op6oiQjLBYzUSsU?e=QBHUYs"/>
    <d v="2026-05-11T00:00:00"/>
    <s v="Cumplida en seguimiento diciembre 2025"/>
    <n v="1"/>
    <x v="1"/>
    <d v="2026-05-29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ó su cumplimiento, según seguimiento realizado con corte a 31/12/2025"/>
    <x v="2"/>
    <s v="NO"/>
    <s v="EFECTIVO"/>
    <x v="1"/>
    <s v="Se evidenció el cumplimiento de la acción; asociada al hallazgo 2022Fin2022H13. No se evidenció recurrencia por lo tanto el hallazgo se da CERRADO."/>
  </r>
  <r>
    <n v="148"/>
    <x v="1"/>
    <x v="5"/>
    <s v="Subdirección Administrativa y Financiera"/>
    <m/>
    <x v="81"/>
    <m/>
    <x v="23"/>
    <s v="Hallazgo 14 de 2022: Traslado de rendimientos financieros. (A) (D) Los rendimientos financieros generados por los recursos transferidos por la DNBC a los Municipios de La Argentina y Coveñas para el desarrollo de los Convenios 190 y 193 de 2021, respectivamente, no se reintegraron oportunamente a la DGC y del Tesoro Nacional"/>
    <m/>
    <s v="Deficiencias de control y de la gestión adelantada por parte de la supervisión e interventoría, para el cumplimiento sobre el traslado de los recursos, conforme se encuentra establecido en la normatividad. Asimismo, denota debilidades en la ejecución de los Convenios 190 y 193 de 2021."/>
    <s v="Deficiencias de control y de la gestión adelantada por parte de la supervisión e interventoría, para el cumplimiento sobre el traslado de los recursos, conforme se encuentra establecido en la normatividad. Asimismo, denota debilidades en la ejecución de los Convenios 190 y 193 de 2021."/>
    <s v="Fortalecer controles para el traslado de rendimientos financieros"/>
    <s v="GF_AC34"/>
    <s v="Realizar el pago a los entes territoriales (cuerpo de bomberos) que previamente han remitido traslado de rendimientos financieros."/>
    <s v="Reporte de la transferencia de rendimientos financieros como anexo a la solicitud de pago"/>
    <n v="1"/>
    <d v="2023-12-20T00:00:00"/>
    <d v="2024-12-31T00:00:00"/>
    <n v="55.649999999999991"/>
    <x v="7"/>
    <s v="Seguimiento Historico CGR"/>
    <n v="1"/>
    <s v="Acción establecida en el Plan de Mejoramiento suscrito el 15 de enero de 2024 como resultado de la auditoria realizada a la vigencia 2022_x000a__x000a_La acción de mejora finaliza el 28 de febrero de 2024.ESTE AÑO NO SE HA REALIZADO PAGO AL LOS ENTES TERRITORIALES_x000a__x000a_Se evidenció procedimiento actualizado en elprimer semestre, se evidencia formato actualizado y los pagos realizados con los soportes de reporte de transferencia de los rendimientos financieros._x000a__x000a_Por lo tanto, la acción de mejora establecida  queda cumplida._x000a_"/>
    <s v="https://dnbcgovco-my.sharepoint.com/:f:/g/personal/planeacion_dnbc_gov_co/IgAKPZEalRp3T7O44VwZjBLlARF86VpmllJA36VR9-2qDG8?e=W6XaGX"/>
    <d v="2026-05-11T00:00:00"/>
    <s v="Cumplida en seguimiento diciembre 2025"/>
    <n v="1"/>
    <x v="1"/>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5 de enero de 2024 como resultado de la auditoria realizada a la vigencia 2022_x000a__x000a_La acción de mejora finaliza el 28 de febrero de 2024.ESTE AÑO NO SE HA REALIZADO PAGO AL LOS ENTES TERRITORIALES, SE DEJA EN EVIDENCIAS UNA CONCILIACON REALIZADA_x000a__x000a_Se evidenció procedimiento actualizado en elprimer semestre, se evidencia formato actualizado y los pagos realizados con los soportes de reporte de transferencia de los rendimientos financieros._x000a__x000a_Por lo tanto, la acción de mejora establecida  queda cumplida._x000a_"/>
    <s v="https://dnbcgovco-my.sharepoint.com/:f:/g/personal/planeacion_dnbc_gov_co/IgDlTTkE6gPMRZjTETbxch7dATaSM_TE5-agvqb3k7QgaDY?e=0V1Jx7"/>
    <s v="11/07/206"/>
    <s v="Actividad reportada con cumplimiento en el primer trimestre 2026"/>
    <n v="1"/>
    <s v="CUMPLIDO"/>
    <d v="2026-07-27T00:00:00"/>
    <n v="1"/>
    <s v="Se evidenció su cumplimiento, según seguimiento realizado con corte a 31/12/2025"/>
    <x v="2"/>
    <s v="NO"/>
    <s v="EFECTIVO"/>
    <x v="1"/>
    <s v="Se evidenció el cumplimiento de la acción; asociada al hallazgo 2022Fin2022H14. No se evidenció recurrencia por lo tanto el hallazgo se da CERRADO."/>
  </r>
  <r>
    <n v="149"/>
    <x v="1"/>
    <x v="5"/>
    <s v="Dirección General"/>
    <m/>
    <x v="95"/>
    <m/>
    <x v="23"/>
    <s v="Hallazgo 16 de 2022: Convenio 186 -2021 y Contrato de Obra Pública 1244 -2023 derivado del Convenio 186 de 2021, Diseños e Ítems no Previstos (A)(D) Dentro del objeto contractual del Contrato de Obra 1244 de 2023, derivado del Convenio Interadministrativo 186 de 2021, suscrito por un valor inicial de $1.287.268.964, y adicionado en $298.329.917 mediante Otrosí 1 del 4/10/20231"/>
    <m/>
    <s v="Fallas en la Gestión Efectiva de la Supervisión por parte de la Dirección Nacional de Bomberos, para velar por el cumplimiento del contrato de Obra y lo establecido en los Estudios y Diseños del Proyecto. Deficiencias en la ejecución de los convenios y contratos citados."/>
    <s v="Fallas en la Gestión Efectiva de la Supervisión por parte de la Dirección Nacional de Bomberos, para velar por el cumplimiento del contrato de Obra y lo establecido en los Estudios y Diseños del Proyecto. Deficiencias en la ejecución de los convenios y contratos citados."/>
    <s v="Remitir comunicado a la Contraloría General de la República respecto del traslado del hallazgo"/>
    <s v="PE_A8"/>
    <s v="Solicitar a la Contraloría General de la República dar traslado del hallazgo al Municipio Bello Antioquia, por ser de su competencia."/>
    <s v="Oficio de solicitud de traslado"/>
    <n v="1"/>
    <d v="2023-12-20T00:00:00"/>
    <d v="2023-12-31T00:00:00"/>
    <n v="1.65"/>
    <x v="10"/>
    <s v="Seguimiento Historico CGR"/>
    <n v="1"/>
    <s v="Acción establecida en el Plan de Mejoramiento suscrito el 15 de enero de 2024 como resultado de la auditoria realizada a la vigencia 2022_x000a__x000a_La acción de mejora finaliza el 31 de Diciembre  de 2024_x000a__x000a_Se evidenció que, mediante oficio No. 20231140102341 del 28 de diciembre de 2023, la DNBC solicitó a la Contraloría General de la República el traslado del hallazgo No. 16, relacionado con el Convenio 186 de 2021 y el Contrato de Obra 1244-2023, al Municipio de Bello, Antioquia, por ser de su competencia, actuación que se ejecutó dentro del plazo establecido en el plan de mejoramiento._x000a__x000a_Por lo tanto, la acción de mejora establecida  queda cumplida."/>
    <n v="0"/>
    <d v="2026-05-11T00:00:00"/>
    <s v="Cumplida en seguimiento diciembre 2025"/>
    <n v="1"/>
    <x v="1"/>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5 de enero de 2024 como resultado de la auditoria realizada a la vigencia 2022_x000a__x000a_La acción de mejora finaliza el 31 de Diciembre  de 2024_x000a__x000a_Se evidenció que, mediante oficio No. 20231140102341 del 28 de diciembre de 2023, la DNBC solicitó a la Contraloría General de la República el traslado del hallazgo No. 16, relacionado con el Convenio 186 de 2021 y el Contrato de Obra 1244-2023, al Municipio de Bello, Antioquia, por ser de su competencia, actuación que se ejecutó dentro del plazo establecido en el plan de mejoramiento._x000a__x000a_Por lo tanto, la acción de mejora establecida  queda cumplida."/>
    <s v="https://dnbcgovco-my.sharepoint.com/my?id=%2Fpersonal%2Fplaneacion%5Fdnbc%5Fgov%5Fco%2FDocuments%2FDocumentos%20SIGE%2F6%2E%20Planes%2FPLAN%20DE%20MEJORA%2F2026%2F02%2E%20Seguimiento%20Segundo%20Trimestre%2F01%2E%20Planeaci%C3%B3n%20Estrat%C3%A9gica&amp;viewid=efb70791%2Db8ab%2D49e7%2Db552%2Dd3d4cbe976b9"/>
    <n v="46213"/>
    <s v="Cumplida en seguimiento diciembre 2025"/>
    <n v="1"/>
    <s v="CUMPLIDO"/>
    <d v="2026-07-27T00:00:00"/>
    <n v="1"/>
    <s v="Se evidenció el oficio de traslado por competencia Radicado DNBC No. 2026-213-001648-1 del 19/06/2026, dirigido al municipio de Coveñas (Sucre). Asimismo, se verificó la reiteración del requerimiento mediante correo electrónico, como evidencia del avance en la implementación de la acción correctiva."/>
    <x v="2"/>
    <s v="NO"/>
    <s v="EFECTIVO"/>
    <x v="1"/>
    <s v="Se evidenció el cumplimiento de la acción; asociada al hallazgo 2022Fin2022H16. No se evidenció recurrencia por lo tanto el hallazgo se da CERRADO."/>
  </r>
  <r>
    <n v="150"/>
    <x v="1"/>
    <x v="5"/>
    <s v="Dirección General"/>
    <m/>
    <x v="95"/>
    <m/>
    <x v="23"/>
    <s v="Hallazgo 16 de 2022: Convenio 186 -2021 y Contrato de Obra Pública 1244 -2023 derivado del Convenio 186 de 2021, Diseños e Ítems no Previstos (A)(D) Dentro del objeto contractual del Contrato de Obra 1244 de 2023, derivado del Convenio Interadministrativo 186 de 2021, suscrito por un valor inicial de $1.287.268.964, y adicionado en $298.329.917 mediante Otrosí 1 del 4/10/20231"/>
    <s v="INTEGRIDAD"/>
    <s v="Fallas en la Gestión Efectiva de la Supervisión por parte de la Dirección Nacional de Bomberos, para velar por el cumplimiento del contrato de Obra y lo establecido en los Estudios y Diseños del Proyecto. Deficiencias en la ejecución de los convenios y contratos citados."/>
    <s v="Fallas en la Gestión Efectiva de la Supervisión por parte de la Dirección Nacional de Bomberos, para velar por el cumplimiento del contrato de Obra y lo establecido en los Estudios y Diseños del Proyecto. Deficiencias en la ejecución de los convenios y contratos citados."/>
    <s v="Adelantar las acciones disciplinarias a que haya lugar."/>
    <s v="DI_AC47"/>
    <s v="Adelantar las acciones disciplinarias a que haya lugar."/>
    <s v="Acciones administrativas y/o disciplinarias"/>
    <n v="1"/>
    <d v="2023-12-20T00:00:00"/>
    <d v="2024-12-31T00:00:00"/>
    <n v="55.649999999999991"/>
    <x v="4"/>
    <s v="Seguimiento Historico CGR"/>
    <n v="1"/>
    <s v="Acción establecida en el Plan de Mejoramiento suscrito el 15 de enero de 2024 como resultado de la auditoria realizada a la vigencia 2022_x000a__x000a_La acción de mejora finaliza el 31 de Diciembre  de 2024_x000a__x000a_Se evidenció que, sobre el particular y en aplicación de la Ley 1952 de 2019, se adelantó la Indagación Previa IP-014-2024, respecto de la cual se dispuso el traslado por competencia a la Procuraduría General de la Nación (PGN) con fecha 28 de febrero de 2025._x000a__x000a_Por lo tanto, la acción de mejora establecida  queda cumplida."/>
    <s v="https://dnbcgovco-my.sharepoint.com/:f:/g/personal/planeacion_dnbc_gov_co/IgAdVVP5p_fkR4c3IbPcIVfJAShl0k_uWydPXrIHsSzORug?e=SE8cdj"/>
    <d v="2026-05-11T00:00:00"/>
    <s v="Cumplida en seguimiento diciembre 2025"/>
    <n v="1"/>
    <x v="1"/>
    <d v="2026-06-0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ó su cumplimiento, según seguimiento realizado con corte a 31/12/2025"/>
    <x v="2"/>
    <s v="NO"/>
    <s v="EFECTIVO"/>
    <x v="1"/>
    <s v="Se evidenció el cumplimiento de la acción; asociada al hallazgo 2022Fin2022H16. No se evidenció recurrencia por lo tanto el hallazgo se da CERRADO."/>
  </r>
  <r>
    <n v="151"/>
    <x v="1"/>
    <x v="5"/>
    <s v="Subdirección estrategica"/>
    <m/>
    <x v="91"/>
    <m/>
    <x v="23"/>
    <s v="Hallazgo 17 de 2022: Construcción del acceso peatonal y de movilidad reducida, Convenio 190 del 2021 y Contrato de Obra 004 de 2022, para la construcción de la estación de bomberos en el municipio de La Argentina-Huila. (A)(D)"/>
    <s v="GESTIÓN DEL CONOCIMIENTO Y LA INNOVACIÓN"/>
    <s v="Fallas de DNBC, de interventoría y supervisión en la observancia y aplicación de las normas técnicas de construcción, en la ejecución del convenio para le construcción de la estación de bomberos, generando limitación_x000a_de seguridad al acceso a la población para acceso peatonal"/>
    <s v="Fallas de DNBC, de interventoría y supervisión en la observancia y aplicación de las normas técnicas de construcción, en la ejecución del convenio para le construcción de la estación de bomberos, generando limitación_x000a_de seguridad al acceso a la población para acceso peatonal"/>
    <s v="Remitir comunicados a los contratistas e interventor"/>
    <s v="FB_AC7"/>
    <s v="Realizar oficios a los contratistas y al interventor para el cumplimiento de lo estipulado en los estudios y diseños"/>
    <s v="Oficios remidorio y remitidos"/>
    <n v="1"/>
    <d v="2023-12-20T00:00:00"/>
    <d v="2024-02-28T00:00:00"/>
    <n v="10.199999999999999"/>
    <x v="14"/>
    <s v="Seguimiento Historico CGR"/>
    <n v="0.25"/>
    <s v="Acción establecida en el Plan de Mejoramiento suscrito el 15 de enero de 2024 como resultado de la auditoria realizada a la vigencia 2022_x000a__x000a_La acción de mejora finaliza el 28 de febrero de 2024_x000a__x000a_No se evidenció reporte avance._x000a__x000a_No se cumplió con el plazo establecido en la acción de mejora, quedando VENCIDA._x000a_"/>
    <s v="https://dnbcgovco-my.sharepoint.com/:f:/g/personal/planeacion_dnbc_gov_co/IgDXNHpy7oLsTo_k1pBYTEA_AXkQuekeDuYRfMOd3hOKrho?e=FZVMrN"/>
    <d v="2026-05-11T00:00:00"/>
    <s v="Se evidencia envío de correo electrónico al municipio de Coveñas. No se evidenca oficio"/>
    <n v="0.25"/>
    <x v="0"/>
    <d v="2026-05-15T00:00:00"/>
    <n v="0.25"/>
    <s v="Se evidencia como soporte un borrador de oficio y un correo electrónico de fecha 8 de julio de 2025. Sin embargo, el oficio no corresponde a un documento oficial, toda vez que carece de radicado, firma y evidencia de su expedición o envío, por lo que no permite verificar plenamente el cumplimiento de la acción correctiva."/>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a oficio de traslado por competencia al municipio de La Argentina. verificar que la primera evidencia (envio de correo electronico) corresponde a este municipio y no a Coveñas."/>
    <s v="https://dnbcgovco-my.sharepoint.com/:f:/g/personal/planeacion_dnbc_gov_co/IgBjOtevZ0DWRYii75jnYfCKAYvLFgcL6cG8zhzK95ts8CU?e=0sy3yr"/>
    <n v="46213"/>
    <s v="Se realiza oficio de traslado por competencia al municipio de La Argentina. verificar que la primera evidencia (envio de correo electronico) corresponde a este municipio y no a Coveñas."/>
    <n v="1"/>
    <s v="CUMPLIDO"/>
    <d v="2026-07-27T00:00:00"/>
    <n v="1"/>
    <s v="Se evidenció el oficio de traslado por competencia Radicado DNBC No. 2026-213-001647-1 del 19/06/2026, dirigido al municipio de La Argentina (Huila). No obstante, durante la verificación se identificaron inconsistencias en su contenido, al incluir referencias al municipio de Coveñas (Sucre) y al hallazgo H15M12022, por lo que se recomienda su corrección."/>
    <x v="2"/>
    <s v="NO"/>
    <s v="EFECTIVO"/>
    <x v="1"/>
    <s v="Se evidenció el cumplimiento de la acción; asociada al hallazgo 2022Fin2022H17. No se evidenció recurrencia por lo tanto el hallazgo se da CERRADO."/>
  </r>
  <r>
    <n v="152"/>
    <x v="1"/>
    <x v="5"/>
    <s v="Subdirección estrategica"/>
    <m/>
    <x v="90"/>
    <m/>
    <x v="23"/>
    <s v="Hallazgo 18 de 2022: Construcción del acceso peatonal y de movilidad reducida, Convenio 192 del 2021 y Contrato de Obra 1008-COP-001-2022, para la construcción de la estación de bomberos en el municipio de Guarne Antioquia. Administrativa (A) con presunta Incidencia disciplinaria (D).En los estudios y diseños iniciales y definitivos no se contempló el acceso peatonal"/>
    <s v="GESTIÓN DEL CONOCIMIENTO Y LA INNOVACIÓN"/>
    <s v="Deficiencias de la DNBC en seguimiento y control para la ejecución del proyecto e_x000a_inoportuna toma de acciones."/>
    <s v="Deficiencias de la DNBC en seguimiento y control para la ejecución del proyecto e_x000a_inoportuna toma de acciones."/>
    <s v="Remitir comunicados a los contratistas e interventor"/>
    <s v="FB_AC8"/>
    <s v="Realizar oficios a los contratistas y al interventor para el cumplimiento de lo estipulado en los estudios y diseños"/>
    <s v="Oficios remidorio y remitidos"/>
    <n v="1"/>
    <d v="2023-12-20T00:00:00"/>
    <d v="2024-02-28T00:00:00"/>
    <n v="10.199999999999999"/>
    <x v="14"/>
    <s v="Seguimiento Historico CGR"/>
    <n v="0"/>
    <s v="Acción establecida en el Plan de Mejoramiento suscrito el 15 de enero de 2024 como resultado de la auditoria realizada a la vigencia 2022_x000a__x000a_La acción de mejora finaliza el 28 de febrero de 2024_x000a__x000a_No se evidenció reporte de avance._x000a__x000a_No se cumplió con el plazo establecido en la acción de mejora, quedando VENCIDA._x000a_"/>
    <s v="https://dnbcgovco-my.sharepoint.com/:f:/g/personal/planeacion_dnbc_gov_co/IgDXNHpy7oLsTo_k1pBYTEA_AXkQuekeDuYRfMOd3hOKrho?e=FZVMrN"/>
    <d v="2026-05-11T00:00:00"/>
    <s v="Se remite informe del mes de septiembre de 2025 donde se evidencia los ajustes de obra"/>
    <n v="1"/>
    <x v="1"/>
    <d v="2026-05-15T00:00:00"/>
    <n v="1"/>
    <s v="Se presenta como evidencia el Informe de asesoría y asistencia técnica permite evidenciar que el 1 de septiembre de 2025 se realizó una visita técnica a las instalaciones de la Estación de Bomberos para verificar las condiciones de accesibilidad para personas con movilidad reducida. Como resultado de la inspección, se constató que las obras de construcción de andenes y accesibilidad fueron ejecutadas, garantizando el acceso a la infraestructura, lo cual se soporta con el registro fotográfico anex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UMPLIDA"/>
    <n v="0"/>
    <n v="46213"/>
    <s v="Acción reportada con cumplimiento en el primer trimestre"/>
    <n v="1"/>
    <s v="CUMPLIDO"/>
    <d v="2026-07-27T00:00:00"/>
    <n v="1"/>
    <s v="Se evidenció el Informe de asesoría y asistencia técnica que soporta la visita técnica realizada el 01/09/2025 a la Estación de Bomberos del municipio de Guarne (Antioquia), en la que se verificó la ejecución de las obras de construcción de andenes y accesibilidad para personas con movilidad reducida, con registro fotográfico como evidencia de la implementación de la acción."/>
    <x v="2"/>
    <s v="NO"/>
    <s v="EFECTIVO"/>
    <x v="1"/>
    <s v="Se evidenció el cumplimiento de la acción; asociada al hallazgo 2022Fin2022H18. No se evidenció recurrencia por lo tanto el hallazgo se da CERRADO."/>
  </r>
  <r>
    <n v="153"/>
    <x v="1"/>
    <x v="5"/>
    <s v="Subdirección estrategica"/>
    <m/>
    <x v="96"/>
    <m/>
    <x v="23"/>
    <s v="Hallazgo 19 de 2022: Construcción del acceso peatonal y de movilidad reducida, Convenio 175 del 2021 y Contrato de Obra 135 de 2022, para la construcción de la estación de bomberos en el municipio de Mitú Vaupés. Administrativa (A) con presunta Incidencia disciplinaria (D)..En los estudios y diseños iniciales y definitivos no se contempló el acceso peatonal"/>
    <s v="GESTIÓN DEL CONOCIMIENTO Y LA INNOVACIÓN"/>
    <s v="Debilidades de control y deficiencias de la interventoría_x000a_y supervisión, en el seguimiento de la ejecución contractual, así como por la_x000a_inobservancia, entre otras, de las normas técnicas de construcción, relacionadas_x000a_con la accesibilidad al medio físico, que establecen los estándares que deben_x000a_seguir las entidades de la Administración Pública,"/>
    <s v="Debilidades de control y deficiencias de la interventoría_x000a_y supervisión, en el seguimiento de la ejecución contractual, así como por la_x000a_inobservancia, entre otras, de las normas técnicas de construcción, relacionadas_x000a_con la accesibilidad al medio físico, que establecen los estándares que deben_x000a_seguir las entidades de la Administración Pública,"/>
    <s v="Remitir comunicados a los contratistas e interventor"/>
    <s v="FB_AC9"/>
    <s v="Realizar oficios a los contratistas y al interventor para el cumplimiento de lo estipulado en los estudios y diseños"/>
    <s v="Oficios remidorio y remitidos"/>
    <n v="1"/>
    <d v="2023-12-20T00:00:00"/>
    <d v="2024-02-28T00:00:00"/>
    <n v="10.199999999999999"/>
    <x v="14"/>
    <s v="Seguimiento Historico CGR"/>
    <n v="0"/>
    <s v="Acción establecida en el Plan de Mejoramiento suscrito el 15 de enero de 2024 como resultado de la auditoria realizada a la vigencia 2022_x000a__x000a_La acción de mejora finaliza el 28 de febrero de 2024_x000a__x000a_No se evidenció reporte de avance._x000a__x000a_No se cumplió con el plazo establecido en la acción de mejora, quedando VENCIDA._x000a_"/>
    <s v="https://dnbcgovco-my.sharepoint.com/:f:/g/personal/planeacion_dnbc_gov_co/IgDXNHpy7oLsTo_k1pBYTEA_AXkQuekeDuYRfMOd3hOKrho?e=FZVMrN"/>
    <d v="2026-05-11T00:00:00"/>
    <s v="Aunque se incluyeun informe no se da información sobre el objeto de las fotografías mostradas. Se debe aclarar la descripción de evidencias"/>
    <n v="0.25"/>
    <x v="0"/>
    <d v="2026-05-15T00:00:00"/>
    <n v="0.25"/>
    <s v="Se evidenció como soporte un Informe Semanal de Interventoría No. 52, correspondiente al período comprendido entre el 4 y el 10 de diciembre de 2023, cuyo objeto es la interventoría técnica, administrativa, financiera, presupuestal, ambiental y jurídica de los contratos de obra de la Región Orinoquía Amazonía. No obstante, el registro fotográfico aportado no permite verificar de manera objetiva la ejecución de la actividad formulada en el plan de mejoramiento dentro del plazo establecido, ni demostrar su correspondencia con la acción objeto de seguimiento; por tanto, la evidencia presentada resulta insuficiente para acreditar el cumplimiento de la acción propuesta."/>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incluye descripción de las evidencias fotográficas y se carga en carpeta FB-AC9."/>
    <s v="https://dnbcgovco-my.sharepoint.com/:f:/g/personal/subestrategica_dnbc_gov_co/IgCNqgb50w7NT412DnAcORbdAZePbigbjZQgK0tw-Jl_XPQ?e=HdK9cB"/>
    <n v="46213"/>
    <s v="Se incluye informe de cumplimiento de la acción correctiva"/>
    <n v="1"/>
    <s v="CUMPLIDO"/>
    <d v="2026-07-27T00:00:00"/>
    <n v="1"/>
    <s v="Se evidenció el Informe de Cumplimiento de Demarcación y Señalización de la Estación de Bomberos de Mitú (Vaupés), correspondiente a la vigencia 2026, así como el Informe Semanal 52 de interventoría con registro fotográfico de las áreas intervenidas. No obstante, no se evidenciaron los oficios dirigidos al contratista y al interventor definidos como producto de la acción correctiva."/>
    <x v="2"/>
    <s v="NO"/>
    <s v="EFECTIVO"/>
    <x v="1"/>
    <s v="Se evidenció el cumplimiento de la acción; asociada al hallazgo 2022Fin2022H19. No se evidenció recurrencia por lo tanto el hallazgo se da CERRADO."/>
  </r>
  <r>
    <n v="154"/>
    <x v="1"/>
    <x v="5"/>
    <s v="Dirección General"/>
    <m/>
    <x v="96"/>
    <m/>
    <x v="23"/>
    <s v="Hallazgo 19 de 2022: Construcción del acceso peatonal y de movilidad reducida, Convenio 175 del 2021 y Contrato de Obra 135 de 2022, para la construcción de la estación de bomberos en el municipio de Mitú Vaupés. Administrativa (A) con presunta Incidencia disciplinaria (D)..En los estudios y diseños iniciales y definitivos no se contempló el acceso peatonal"/>
    <s v="INTEGRIDAD"/>
    <s v="Debilidades de control y deficiencias de la interventoría_x000a_y supervisión, en el seguimiento de la ejecución contractual, así como por la_x000a_inobservancia, entre otras, de las normas técnicas de construcción, relacionadas_x000a_con la accesibilidad al medio físico, que establecen los estándares que deben_x000a_seguir las entidades de la Administración Pública,"/>
    <s v="Debilidades de control y deficiencias de la interventoría_x000a_y supervisión, en el seguimiento de la ejecución contractual, así como por la_x000a_inobservancia, entre otras, de las normas técnicas de construcción, relacionadas_x000a_con la accesibilidad al medio físico, que establecen los estándares que deben_x000a_seguir las entidades de la Administración Pública,"/>
    <s v="Adelantar las acciones disciplinarias a que haya lugar."/>
    <s v="DI_AC50"/>
    <s v="Adelantar las acciones disciplinarias a que haya lugar."/>
    <s v="Acciones administrativas y/o disciplinarias"/>
    <n v="1"/>
    <d v="2023-12-20T00:00:00"/>
    <d v="2024-12-31T00:00:00"/>
    <n v="55.649999999999991"/>
    <x v="4"/>
    <s v="Seguimiento Historico CGR"/>
    <n v="1"/>
    <s v="Acción establecida en el Plan de Mejoramiento suscrito el 15 de enero de 2024 como resultado de la auditoria realizada a la vigencia 2022_x000a__x000a_La acción de mejora finaliza el 31 de Diciembre  de 2024_x000a__x000a_Se evidenció que, sobre el particular y en aplicación de la Ley 1952 de 2019, se adelantó la Indagación Previa IP-017-2024, respecto de la cual se dispuso el traslado por competencia a la Procuraduría General de la Nación (PGN) con fecha 4 de marzo de 2025._x000a__x000a_Por lo tanto, la acción de mejora establecida  posee efectividad."/>
    <s v="https://dnbcgovco-my.sharepoint.com/:f:/g/personal/planeacion_dnbc_gov_co/IgCgwa9J4i5oSYUFBQ2wLUdLAWF_kyii_8q1lY8iCfNtUIk?e=ccvJMD"/>
    <d v="2026-05-11T00:00:00"/>
    <s v="Cumplida en seguimiento diciembre 2025"/>
    <n v="1"/>
    <x v="1"/>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ó su cumplimiento, según seguimiento realizado con corte a 31/12/2025"/>
    <x v="2"/>
    <s v="NO"/>
    <s v="EFECTIVO"/>
    <x v="1"/>
    <s v="Se evidenció el cumplimiento de la acción; asociada al hallazgo 2022Fin2022H19. No se evidenció recurrencia por lo tanto el hallazgo se da CERRADO."/>
  </r>
  <r>
    <n v="155"/>
    <x v="1"/>
    <x v="5"/>
    <s v="Subdirección Administrativa y Financiera"/>
    <m/>
    <x v="97"/>
    <m/>
    <x v="23"/>
    <s v="Hallazgo 1 de 2022: Saldos por Conciliar de Operaciones Recíprocas. (A)(D) Se observan diferencias en el reporte de las operaciones recíprocas de la DNBC, respecto al saldo que reportaron algunas de las entidades con las cuales la DNBC tiene operaciones, por deficiencias en el proceso de conciliación._x000a_Suscrito el 12 de enero de 2024"/>
    <m/>
    <s v="Debilidades en la aplicación de control y la deficiente gestión en la conciliación de las partidas con algunas entidades con las que la entidad tiene operaciones. Generando incertidumbre sobre el saldo de las cuentas del activo, ingresos, y gastos"/>
    <s v="Debilidades en la aplicación de control y la deficiente gestión en la conciliación de las partidas con algunas entidades con las que la entidad tiene operaciones. Generando incertidumbre sobre el saldo de las cuentas del activo, ingresos, y gastos"/>
    <s v="Fortalecer controles para conciliar operaciones recíprocas"/>
    <s v="GF_AC26"/>
    <s v="Formular el procedimiento de operaciones reciprocas, estableciendo un formato de control de manejo de los saldos y socializarlo con los entes externos"/>
    <s v="Procedimiento formulado y socializado"/>
    <n v="2"/>
    <d v="2023-12-20T00:00:00"/>
    <d v="2024-04-30T00:00:00"/>
    <n v="19.5"/>
    <x v="7"/>
    <s v="Seguimiento Historico CGR"/>
    <n v="1"/>
    <s v="Acción establecida en el Plan de Mejoramiento suscrito el 12 de enero de 2024 como resultado de la auditoría realizada a la vigencia 2022._x000a__x000a_La acción de mejora finaliza el 30 de Abril  de 2024_x000a__x000a_Se evidenció la remisión de correos electrónicos durante el período evaluado, así como la realización de conciliaciones de operaciones recíprocas correspondientes a los meses de junio a noviembre de 2025. Igualmente, se observó el procedimiento actualizado y el formato correspondiente._x000a__x000a_Por lo tanto la acción de mejora queda cumplida extemporaneamente."/>
    <s v="https://dnbcgovco-my.sharepoint.com/:f:/g/personal/planeacion_dnbc_gov_co/IgAKPZEalRp3T7O44VwZjBLlARF86VpmllJA36VR9-2qDG8?e=W6XaGX"/>
    <d v="2026-05-11T00:00:00"/>
    <s v="Se incluye procedimiento vigente de operaciones reciprocas. Disponible desde 2024"/>
    <n v="1"/>
    <x v="1"/>
    <d v="2026-05-15T00:00:00"/>
    <n v="1"/>
    <s v="se evidencia formulacion de procedimiento para las operaciones reciprocas PC-GF-13 y formato FO-GF-13-01 de fecha 24/06/2024"/>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2 de enero de 2024 como resultado de la auditoría realizada a la vigencia 2022._x000a__x000a_La acción de mejora finaliza el 30 de Abril  de 2024_x000a__x000a_Se evidenció la remisión de correos electrónicos durante el período evaluado, así como la realización de conciliaciones de operaciones recíprocas correspondientes, Igualmente, se observó el procedimiento actualizado y el formato correspondiente._x000a__x000a_Por lo tanto la acción de mejora queda cumplida extemporaneamente."/>
    <s v="https://dnbcgovco-my.sharepoint.com/:f:/g/personal/planeacion_dnbc_gov_co/IgDlTTkE6gPMRZjTETbxch7dATaSM_TE5-agvqb3k7QgaDY?e=0V1Jx7"/>
    <s v="11/07/206"/>
    <s v="Actividad reportada con cumplimiento en el primer trimestre 2026"/>
    <n v="1"/>
    <s v="CUMPLIDO"/>
    <d v="2026-07-27T00:00:00"/>
    <n v="1"/>
    <s v="se evidencia formulacion de procedimiento para las operaciones reciprocas PC-GF-13 y formato FO-GF-13-01 de fecha 24/06/2024"/>
    <x v="2"/>
    <s v="NO"/>
    <s v="EFECTIVO"/>
    <x v="1"/>
    <s v="Se evidenció el cumplimiento de la acción; asociada al hallazgo 2022Fin2022H1. No se evidenció recurrencia por lo tanto el hallazgo se da CERRADO."/>
  </r>
  <r>
    <n v="156"/>
    <x v="1"/>
    <x v="5"/>
    <s v="Subdirección Administrativa y Financiera"/>
    <m/>
    <x v="94"/>
    <m/>
    <x v="23"/>
    <s v="Hallazgo 13 de 2022: Registro Usos Presupuestales. Administrativa (A) con presunta incidencia disciplinaria (D). La DNBC apropió y comprometió recursos en el rubro de funcionamiento A-02-02-02-005-004 - SERVICIOS DE CONSTRUCCIÓN, para atender compromisos relacionados con el proyecto de inversión “Fortalecimiento de los Cuerpos de Bomberos, Nacional” por $ 148.658.985."/>
    <m/>
    <s v="Deficiencias en las actividades de control interno para el registro y clasificación de los usos presupuestales en la ejecución presupuestal de_x000a_gastos de la DNBC, lo que genera que la información no refleje la realidad_x000a_presupuestal de la entidad"/>
    <s v="Deficiencias en las actividades de control interno para el registro y clasificación de los usos presupuestales en la ejecución presupuestal de_x000a_gastos de la DNBC, lo que genera que la información no refleje la realidad_x000a_presupuestal de la entidad"/>
    <s v="Generar control y seguimiento en los registros de los usos presupuestales"/>
    <s v="GF_AC33"/>
    <s v="Realizar cruces de informacion entre Presupuesto y Contabilidad para determinar los Usos Presupuestales que afecten las obligaciones."/>
    <s v="Registros SIIF"/>
    <n v="1"/>
    <d v="2023-12-20T00:00:00"/>
    <d v="2024-12-31T00:00:00"/>
    <n v="55.649999999999991"/>
    <x v="7"/>
    <s v="Seguimiento Historico CGR"/>
    <n v="1"/>
    <s v="Acción establecida en el Plan de Mejoramiento suscrito el 15 de enero de 2024 como resultado de la auditoria realizada a la vigencia 2022_x000a__x000a_La acción de mejora finaliza el 31 de diciembre de 2024_x000a__x000a_Se evidencian registros de usos de acuerdo a lo informado por el proceso en el SIIF_x000a__x000a_No se cumplió con el plazo establecido en la acción de mejora, quedando VENCIDA._x000a_"/>
    <s v="https://dnbcgovco-my.sharepoint.com/:f:/g/personal/planeacion_dnbc_gov_co/IgAKPZEalRp3T7O44VwZjBLlARF86VpmllJA36VR9-2qDG8?e=W6XaGX"/>
    <d v="2026-05-11T00:00:00"/>
    <s v="Cumplida en seguimiento diciembre 2025"/>
    <n v="1"/>
    <x v="1"/>
    <d v="2026-05-29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5 de enero de 2024 como resultado de la auditoria realizada a la vigencia 2022_x000a__x000a_La acción de mejora finaliza el 31 de diciembre de 2024_x000a__x000a_Se evidencian registros de usos de acuerdo a lo informado por el proceso en el SIIF y junio se encuentra en construccion_x000a__x000a_No se cumplió con el plazo establecido en la acción de mejora, quedando VENCIDA._x000a_"/>
    <s v="https://dnbcgovco-my.sharepoint.com/:f:/g/personal/planeacion_dnbc_gov_co/IgDlTTkE6gPMRZjTETbxch7dATaSM_TE5-agvqb3k7QgaDY?e=0V1Jx7"/>
    <s v="11/07/206"/>
    <s v="Actividad reportada con cumplimiento en el primer trimestre 2026"/>
    <n v="1"/>
    <s v="CUMPLIDO"/>
    <d v="2026-07-27T00:00:00"/>
    <n v="1"/>
    <s v="Se evidenció su cumplimiento, según seguimiento realizado con corte a 31/12/2025"/>
    <x v="2"/>
    <s v="NO"/>
    <s v="EFECTIVO"/>
    <x v="1"/>
    <s v="Se evidenció el cumplimiento de la acción; asociada al hallazgo 2022Fin2022H13. No se evidenció recurrencia por lo tanto el hallazgo se da CERRADO."/>
  </r>
  <r>
    <n v="157"/>
    <x v="1"/>
    <x v="5"/>
    <s v="Subdirección Administrativa y Financiera"/>
    <m/>
    <x v="98"/>
    <m/>
    <x v="20"/>
    <s v="Hallazgo 03 de 2021 Saldos por Conciliar de Operaciones Reciprocas Administrativo_x000a_La DNBC reporta saldos sin conciliar de operaciones reciprocas"/>
    <m/>
    <s v="Descuido al registrar la información contable y no contar con un software para el manejo de la Propiedad, planta y equipo, lo que genera Incertidumbre sobre el saldo de la cuenta 5360 Depreciación de Propiedades, Planta y Equipo y su subcuenta 536004009 Herramientas y accesorios."/>
    <s v="Descuido al registrar la información contable y no contar con un software para el manejo de la Propiedad, planta y equipo, lo que genera Incertidumbre sobre el saldo de la cuenta 5360 Depreciación de Propiedades, Planta y Equipo y su subcuenta 536004009 Herramientas y accesorios."/>
    <s v="Realizar cruces de informacion con las entidades que presentan reciprocidad con la DNBC"/>
    <s v="GF_AC22"/>
    <s v="Realizar trimestralmente los cruces de informacion con las entidades que presentan reciprocidad con la DNBC"/>
    <s v="Conciliacion de operaciones reciprocas"/>
    <n v="5"/>
    <d v="2022-12-02T00:00:00"/>
    <d v="2024-03-30T00:00:00"/>
    <n v="71.7"/>
    <x v="7"/>
    <s v="Seguimiento Historico CGR"/>
    <n v="1"/>
    <s v="Acción establecida en el Plan de Mejoramiento suscrito el 26 de Diciembre de 2022,  como resultado de la Auditoría Financiera realizada por la CGR a la vigencia 2021 _x000a__x000a_La acción de mejora finalizó el 30 de marzo de 2024_x000a__x000a_Se evidenció que continúa vigente el procedimiento PC-GF-13 Operaciones Recíprocas, creado desde la vigencia 2024. En el marco de su aplicación, se realiza seguimiento mediante el envío de correos electrónicos para efectuar los cruces de información con las entidades que presentan reciprocidad con la DNBC._x000a__x000a_Como soporte, se deja evidencia de los correos remitidos solicitando la realización de dichos cruces, necesarios para la conciliación de las operaciones recíprocas. Asimismo, para el segundo semestre se adjunta evidencia de las conciliaciones efectuadas._x000a__x000a__x000a_No se cumplió con el plazo establecido en la acción de mejora, quedando  cumplida extemporaneamente."/>
    <s v="https://dnbcgovco-my.sharepoint.com/:f:/g/personal/planeacion_dnbc_gov_co/IgAKPZEalRp3T7O44VwZjBLlARF86VpmllJA36VR9-2qDG8?e=W6XaGX"/>
    <d v="2026-05-11T00:00:00"/>
    <s v="Cumplida en seguimiento diciembre 2025"/>
    <n v="1"/>
    <x v="1"/>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26 de Diciembre de 2022,  como resultado de la Auditoría Financiera realizada por la CGR a la vigencia 2021 _x000a__x000a_La acción de mejora finalizó el 30 de marzo de 2024_x000a__x000a_Se evidenció que continúa vigente el procedimiento PC-GF-13 Operaciones Recíprocas, creado desde la vigencia 2024. En el marco de su aplicación, se realiza seguimiento mediante el envío de correos electrónicos para efectuar los cruces de información con las entidades que presentan reciprocidad con la DNBC._x000a__x000a_Como soporte, se deja evidencia de los correos remitidos solicitando la realización de dichos cruces, necesarios para la conciliación de las operaciones recíprocas. Asimismo, para el segundo semestre se adjunta evidencia de las conciliaciones efectuadas._x000a__x000a__x000a_No se cumplió con el plazo establecido en la acción de mejora, quedando  cumplida extemporaneamente."/>
    <s v="https://dnbcgovco-my.sharepoint.com/:f:/g/personal/planeacion_dnbc_gov_co/IgDlTTkE6gPMRZjTETbxch7dATaSM_TE5-agvqb3k7QgaDY?e=0V1Jx7"/>
    <s v="11/07/206"/>
    <s v="Actividad reportada con cumplimiento en el primer trimestre 2026"/>
    <n v="1"/>
    <s v="CUMPLIDO"/>
    <d v="2026-07-27T00:00:00"/>
    <n v="1"/>
    <s v="Se evidenció su cumplimiento, según seguimiento realizado con corte a 30/06/2025"/>
    <x v="2"/>
    <s v="NO"/>
    <s v="EFECTIVO"/>
    <x v="1"/>
    <s v="Se evidenció el cumplimiento de la acción; GF_AC22 asociada al hallazgo 2022AFin2021H3. No se evidencia recurrencia por lo tanto, el hallazgo qse da por CERRADO"/>
  </r>
  <r>
    <n v="158"/>
    <x v="1"/>
    <x v="5"/>
    <s v="Subdirección Administrativa y Financiera"/>
    <m/>
    <x v="99"/>
    <m/>
    <x v="23"/>
    <s v="Hallazgo 3 de 2022: Ingresos por contribuciones.(A). En la cuenta del ingreso por contribuciones con saldo a diciembre 2022 por $58.488.575.487, la DNBC imputó $788.155.163 a un NIT Genérico 999.999.999, que corresponden a transacciones que no relacionaron el tercero aportante."/>
    <m/>
    <s v="Debilidades en el seguimiento y control a las transferencias realizadas por las aseguradoras y por las debilidades en la gestión_x000a_para la identificación de los terceros"/>
    <s v="Debilidades en el seguimiento y control a las transferencias realizadas por las aseguradoras y por las debilidades en la gestión_x000a_para la identificación de los terceros"/>
    <s v="Fortalecer controles respecto de los ingresos por contribuciones"/>
    <s v="GF_AC27"/>
    <s v="Actualizar y socializar el Procedimiento de Imputación de Ingresos PC-GF-09, incluyendo en la política de operación: El NIT del aportante, en la consignación por PSE. Y las situaciones en las que no identificar el NIT del tercero aportante se deberá remitir correo a la superfinanciera."/>
    <s v="Procedimiento actualizado y socializado"/>
    <n v="2"/>
    <d v="2023-12-20T00:00:00"/>
    <d v="2024-03-30T00:00:00"/>
    <n v="15"/>
    <x v="7"/>
    <s v="Seguimiento Historico CGR"/>
    <n v="1"/>
    <s v="Acción establecida en el Plan de Mejoramiento suscrito el 12 de enero de 2024 como resultado de la auditoría realizada a la vigencia 2022._x000a__x000a_La acción de mejora finaliza el 30 de marzo de 2024_x000a__x000a_Se evidenció el informe de ingresos, así como el procedimiento actualizado, los formatos correspondientes y la socialización realizada._x000a__x000a_Por lo tanto la acción de mejora quedó cumplida extemporaneamente."/>
    <s v="https://dnbcgovco-my.sharepoint.com/:f:/g/personal/planeacion_dnbc_gov_co/IgAKPZEalRp3T7O44VwZjBLlARF86VpmllJA36VR9-2qDG8?e=W6XaGX"/>
    <d v="2026-05-11T00:00:00"/>
    <s v="Cumplida en seguimiento diciembre 2025"/>
    <n v="1"/>
    <x v="1"/>
    <d v="2026-05-29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2 de enero de 2024 como resultado de la auditoría realizada a la vigencia 2022._x000a__x000a_La acción de mejora finaliza el 30 de marzo de 2024_x000a__x000a_Se evidenció el informe de ingresos, así como el procedimiento actualizado, los formatos correspondientes y la socialización realizada._x000a__x000a_Por lo tanto la acción de mejora quedó cumplida extemporaneamente."/>
    <s v="https://dnbcgovco-my.sharepoint.com/:f:/g/personal/planeacion_dnbc_gov_co/IgDlTTkE6gPMRZjTETbxch7dATaSM_TE5-agvqb3k7QgaDY?e=0V1Jx7"/>
    <s v="11/07/206"/>
    <s v="Actividad reportada con cumplimiento en el primer trimestre 2026"/>
    <n v="1"/>
    <s v="CUMPLIDO"/>
    <d v="2026-07-27T00:00:00"/>
    <n v="1"/>
    <s v="Se evidenció su cumplimiento, según seguimiento realizado con corte a 31/12/2025"/>
    <x v="2"/>
    <s v="NO"/>
    <s v="EFECTIVO"/>
    <x v="1"/>
    <s v="Se evidenció el cumplimiento de la acción; GF_AC27 asociada al hallazgo 2022Fin2022H3, . En consecuencia, el hallazgo se da por CERRADO"/>
  </r>
  <r>
    <n v="159"/>
    <x v="1"/>
    <x v="5"/>
    <s v="Subdirección Administrativa y Financiera"/>
    <m/>
    <x v="99"/>
    <m/>
    <x v="23"/>
    <s v="Hallazgo 3 de 2022: Ingresos por contribuciones.(A). En la cuenta del ingreso por contribuciones con saldo a diciembre 2022 por $58.488.575.487, la DNBC imputó $788.155.163 a un NIT Genérico 999.999.999, que corresponden a transacciones que no relacionaron el tercero aportante."/>
    <m/>
    <s v="Debilidades en el seguimiento y control a las transferencias realizadas por las aseguradoras y por las debilidades en la gestión_x000a_para la identificación de los terceros"/>
    <s v="Debilidades en el seguimiento y control a las transferencias realizadas por las aseguradoras y por las debilidades en la gestión_x000a_para la identificación de los terceros"/>
    <s v="Fortalecer controles respecto de los ingresos por contribuciones"/>
    <s v="GF_AC28"/>
    <s v="Realizar la circularización mensual con las aseguradoras solicitando detalle de ingresos por contribuciones"/>
    <s v="Correos de circularización"/>
    <n v="13"/>
    <d v="2023-12-20T00:00:00"/>
    <d v="2025-01-31T00:00:00"/>
    <n v="60.150000000000006"/>
    <x v="7"/>
    <s v="Seguimiento Historico CGR"/>
    <n v="1"/>
    <s v="Acción establecida en el Plan de Mejoramiento suscrito el 12 de enero de 2024 como resultado de la auditoría realizada a la vigencia 2022._x000a__x000a_La acción de mejora finalizó el 31 de enero de 2025_x000a__x000a_Se evidenció reporte de ingresos en el que se observa la identificación de la totalidad de los terceros, sin registros asociados a terceros “genéricos”.         _x000a_                                                                                                                                                                                                                                                                                     Por lo tanto la acción de mejora quedó cumplida extemporaneamente."/>
    <s v="https://dnbcgovco-my.sharepoint.com/:f:/g/personal/planeacion_dnbc_gov_co/IgAKPZEalRp3T7O44VwZjBLlARF86VpmllJA36VR9-2qDG8?e=W6XaGX"/>
    <d v="2026-05-11T00:00:00"/>
    <s v="Cumplida en seguimiento diciembre 2025"/>
    <n v="1"/>
    <x v="1"/>
    <d v="2026-05-29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2 de enero de 2024 como resultado de la auditoría realizada a la vigencia 2022._x000a__x000a_La acción de mejora finalizó el 31 de enero de 2025_x000a__x000a_Se evidenció reporte de ingresos en el que se observa la identificación de la totalidad de los terceros, sin registros asociados a terceros “genéricos”.         _x000a_                                                                                                                                                                                                                                                                                     Por lo tanto la acción de mejora quedó cumplida extemporaneamente. se deja de evidencia correo con aseguradoras"/>
    <s v="https://dnbcgovco-my.sharepoint.com/:f:/g/personal/planeacion_dnbc_gov_co/IgDlTTkE6gPMRZjTETbxch7dATaSM_TE5-agvqb3k7QgaDY?e=0V1Jx7"/>
    <s v="11/07/206"/>
    <s v="Actividad reportada con cumplimiento en el primer trimestre 2026"/>
    <n v="1"/>
    <s v="CUMPLIDO"/>
    <d v="2026-07-27T00:00:00"/>
    <n v="1"/>
    <s v="Se evidenció su cumplimiento, según seguimiento realizado con corte a 31/12/2025"/>
    <x v="2"/>
    <s v="NO"/>
    <s v="EFECTIVO"/>
    <x v="1"/>
    <s v="Se evidenció el cumplimiento de la acción; GF_AC28 asociada al hallazgo 2022Fin2022H3, . En consecuencia, el hallazgo se da por CERRADO"/>
  </r>
  <r>
    <n v="160"/>
    <x v="1"/>
    <x v="5"/>
    <s v="Subdirección Administrativa y Financiera"/>
    <m/>
    <x v="100"/>
    <m/>
    <x v="22"/>
    <s v="Hallazgo 6.Documentos y soportes de los expedientes contractuales del convenio de asociación 146 de 2021 , convenio de asociación 123 de 2021 y convenio de asociación 099 de 2022 suscritos. Administrativo (A) con Presunta Incidencia Disciplinaria (D)"/>
    <s v="GESTIÓN DOCUMENTAL"/>
    <s v="Deficiencias de control interno en cuanto al manejo del archivo documental, registros, soportes, informes de interventoría e informes de gerencia, que no permiten su verificación, trazabilidad y consistencia del cumplimiento de las obligaciones de los convenios"/>
    <s v="Deficiencias de control interno en cuanto al manejo del archivo documental, registros, soportes, informes de interventoría e informes de gerencia, que no permiten su verificación, trazabilidad y consistencia del cumplimiento de las obligaciones de los convenios"/>
    <s v="Mejora de controles establecidos por el proceso de Gestión documental en cuanto al manejo del archivo documental, registros, soportes, informes de interventoría e informes de gerencia"/>
    <s v="GD_AC11"/>
    <s v="Actualización y socialización del procedimiento transferencia documental PC-GD-03, incluyendo un punto de control de digitalización de documentos para la transferencia documental"/>
    <s v="Procedimiento de transferencia documental PC-GD-03actualizado y socializado"/>
    <n v="1"/>
    <d v="2023-10-11T00:00:00"/>
    <d v="2024-06-30T00:00:00"/>
    <n v="38.85"/>
    <x v="5"/>
    <s v="Seguimiento Historico CGR"/>
    <n v="0"/>
    <s v="Acción establecida en el Plan de Mejoramiento suscrito el 10 de octubre de 2023,  como resultado de la denuncia 2022-249899-82111-D_x000a__x000a_La acción de mejora finaliza el 30 de Junio  de 2024_x000a__x000a_No se reportó avance._x000a__x000a_No se cumplió con el plazo establecido en la acción de mejora, quedando VENCIDA._x000a_"/>
    <n v="0"/>
    <d v="2026-05-11T00:00:00"/>
    <s v="Se recibió información antigua por parte del proceso y no se evidencian soportes en la carpeta compartida por planeación"/>
    <n v="0"/>
    <x v="0"/>
    <d v="2026-05-29T00:00:00"/>
    <n v="1"/>
    <s v="Se evidencia las liquidaciones de impuesto de todo el parque automotor de la DNBC correspondiente a la vigencia 2026"/>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7"/>
    <s v="Se actualizó el procedimiento de transferencia documental PC-GD-03 (manuales de transferencia primaria y secundaria). Esta actividad fue formulada originalmente con plazo de cumplimiento en junio de 2024 y quedó reportada como vencida en el seguimiento anterior por falta de gestión durante la vigencia 2025; se retoma y se actualiza el insumo en 2026"/>
    <s v="https://dnbcgovco-my.sharepoint.com/my?id=%2Fpersonal%2Fplaneacion%5Fdnbc%5Fgov%5Fco%2FDocuments%2FDocumentos%20SIGE%2F6%2E%20Planes%2FPLAN%20DE%20MEJORA%2F2026%2F02%2E%20Seguimiento%20Segundo%20Trimestre%2F17%2E%20Gesti%C3%B3n%20Documental&amp;ga=1"/>
    <n v="46214"/>
    <s v="Se presenta borrador de documento en proceso de revisión por parte del proceso de Análisis de Mejora continua"/>
    <n v="0.5"/>
    <s v="EN EJECUCIÓN"/>
    <d v="2026-07-27T00:00:00"/>
    <n v="1"/>
    <s v="Se evidenció la actualización del Procedimiento de Transferencia Documental PC-GD-03, con propuesta del 23/05/2023, incorporando el punto de control para la digitalización de documentos, así como la elaboración de los Manuales de Transferencias Documentales Primarias y Secundarias, ambos con propuesta del 23/05/2023. Asimismo, se verificó su socialización, fortaleciendo la organización, trazabilidad y control del proceso de gestión documental"/>
    <x v="1"/>
    <s v="SI"/>
    <s v="NO EFECTIVO"/>
    <x v="2"/>
    <s v="Se evidenció recurrencia del hallazgo 2022DenC254H6, asociado a debilidades en el manejo del archivo documental y soportes de expedientes contractuales. Aunque se reportaron acciones de actualización y socialización del procedimiento PC-GD-03, así como actuaciones administrativas, disciplinarias y/o fiscales, la CGR determinó que las acciones no fueron efectivas y que el hallazgo persiste. Además, se identificaron situaciones similares en el hallazgo 2025Fin2024H32, Código APA COH_11669_2025. En consecuencia, la acción se considera INEFECTIVA por recurrencia, no procede el cierre y el hallazgo debe mantenerse ABIERTO"/>
  </r>
  <r>
    <n v="161"/>
    <x v="1"/>
    <x v="5"/>
    <s v="Dirección General"/>
    <m/>
    <x v="100"/>
    <m/>
    <x v="22"/>
    <s v="Hallazgo 6.Documentos y soportes de los expedientes contractuales del convenio de asociación 146 de 2021 , convenio de asociación 123 de 2021 y convenio de asociación 099 de 2022 suscritos. Administrativo (A) con Presunta Incidencia Disciplinaria (D)"/>
    <s v="INTEGRIDAD"/>
    <s v="Deficiencias de control por parte de la supervisión en cuanto al manejo del archivo documental, registros, soportes"/>
    <s v="Deficiencias de control por parte de la supervisión en cuanto al manejo del archivo documental, registros, soportes"/>
    <s v="Adelantar las acciones administrativas (disciplinarias, Fiscales), a que haya lugar"/>
    <s v="DI_AC42"/>
    <s v="Adelantar acciones administrativas (disciplinarias, Fiscales), a que haya lugar"/>
    <s v="Acciones adelantadas"/>
    <n v="1"/>
    <d v="2023-10-11T00:00:00"/>
    <d v="2024-12-30T00:00:00"/>
    <n v="65.850000000000009"/>
    <x v="4"/>
    <s v="Seguimiento Histórico CGR"/>
    <n v="1"/>
    <s v="Acción establecida en el Plan de Mejoramiento suscrito el 10 de octubre de 2023,  como resultado de la denuncia 2022-249899-82111-D_x000a__x000a_La acción de mejora finaliza el 30 de Diciembre de 2024_x000a__x000a_Se evidenció soporte de fecha 12 de mayo de 2025 correspondiente a la radicación de la IP 008-2025, relacionada con el Hallazgo No. 6 con presunta incidencia disciplinaria, resultado de la auditoría adelantada por la CGR para la vigencia fiscal 2022.  ._x000a__x000a_Por lo tanto la acción de mejora queda cumplida extemporaneamente."/>
    <s v="https://dnbcgovco-my.sharepoint.com/:f:/g/personal/planeacion_dnbc_gov_co/IgCFE53yqXEkS7wu3n0fijfXARQv-sITFrpDVb3bPMavP4g?e=dKVZP4"/>
    <d v="2026-05-11T00:00:00"/>
    <s v="Cumplida en seguimiento diciembre 2025"/>
    <n v="1"/>
    <x v="1"/>
    <d v="2026-06-04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ó su cumplimiento, según seguimiento realizado con corte a 31/12/2025"/>
    <x v="1"/>
    <s v="SI"/>
    <s v="EFECTIVO"/>
    <x v="2"/>
    <s v="Se evidenció recurrencia del hallazgo 2022DenC254H6, asociado a debilidades en el manejo del archivo documental y soportes de expedientes contractuales. Aunque se reportaron acciones de actualización y socialización del procedimiento PC-GD-03, así como actuaciones administrativas, disciplinarias y/o fiscales, la CGR determinó que las acciones no fueron efectivas y que el hallazgo persiste. Además, se identificaron situaciones similares en el hallazgo 2025Fin2024H32, Código APA COH_11669_2025. En consecuencia, la acción se considera INEFECTIVA por recurrencia, no procede el cierre y el hallazgo debe mantenerse ABIERTO"/>
  </r>
  <r>
    <n v="162"/>
    <x v="0"/>
    <x v="5"/>
    <s v="Subdirección Administrativa y Financiera"/>
    <m/>
    <x v="101"/>
    <n v="1"/>
    <x v="25"/>
    <s v="Al realizar el análisis de las variaciones y al comparar los saldos al 31 de marzo de 2021 frente al mes de marzo de 2022, no se evidencia la recuperación en el saldo adeudado por concepto de Cuentas por Cobrar Incapacidades”; por parte de las EPS y ARL ya que el valor al 2021 era de $28.946.919 y al 2022 es de $29.458.339. Lo anterior, debido a que no se ha adelantado por parte de la entidad el cobro coactivo de estas partidas, desconociéndose que debe existir una gestión permanente al cobro y recobro de los saldos por concepto de incapacidades, incumpliendo lo establecido en la Ley 1066 de 2006 del 29 de Julio Artículo 1, que indica, Gestión del recaudo de cartera pública. Conforme a los principios que regulan la Administración Pública contenidos en el artículo 209 de la Constitución Política, los servidores públicos que tengan a su cargo el recaudo de obligaciones a favor del Tesoro Público deberán realizar su gestión de manera ágil, eficaz, eficiente y oportuna, con el fin de obtener liquidez para el Tesoro Público."/>
    <m/>
    <s v="1. Porque; El proceso de Gestión de talento humano no reporta a tiempo las novedades de incapacidad al área de Gestión Financiera de manera oportuna._x000a_2. Porque; No se realizó las conciliaciones entre talento humano y financiera en las licencias de incapacidades._x000a_3. Porque; Falta de seguimiento y control por parte de la Gestión de talento humano y financiera"/>
    <s v="Falta de seguimiento y control por parte de la Gestión de talento humano y financiera"/>
    <s v="Acción correctiva"/>
    <s v="GF_AC1"/>
    <s v="Formulación del procedimiento Conciliaciones contables donde se cruza la información de incapacidades"/>
    <s v="Procedimiento formulado"/>
    <n v="1"/>
    <d v="2026-01-01T00:00:00"/>
    <d v="2026-03-31T00:00:00"/>
    <n v="13.5"/>
    <x v="7"/>
    <m/>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x v="1"/>
    <d v="2026-05-29T00:00:00"/>
    <n v="1"/>
    <s v="Se evidencia procedimiento conciliaciones contables PC-GF-16 y formato PC-GF-16-01 vigencia 2025, lo que permite verificar el cumplimiento de la actividad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s v="CUMPLIDO"/>
    <d v="2026-08-11T00:00:00"/>
    <n v="1"/>
    <s v="Se evidencia procedimiento PC-GF-16 y formato PC-GF-16-01 vigencia 2025, lo que permite verificar el cumplimiento de la actividad dentro del plazo establecido"/>
    <x v="1"/>
    <s v="NO"/>
    <s v="EFECTIVO"/>
    <x v="1"/>
    <s v="Se evidencia que el informe cumple con lo requerido en la ccion, por lo tanto la accion de mejora fue ejecutada de manera satisfactoria. No se evidencia recurrencia por lo tanto, el hallazgo se da por CERRADO ."/>
  </r>
  <r>
    <n v="163"/>
    <x v="0"/>
    <x v="5"/>
    <s v="Subdirección Administrativa y Financiera"/>
    <m/>
    <x v="101"/>
    <n v="0"/>
    <x v="25"/>
    <s v="Al realizar el análisis de las variaciones y al comparar los saldos al 31 de marzo de 2021 frente al mes de marzo de 2022, no se evidencia la recuperación en el saldo adeudado por concepto de Cuentas por Cobrar Incapacidades”; por parte de las EPS y ARL ya que el valor al 2021 era de $28.946.919 y al 2022 es de $29.458.339. Lo anterior, debido a que no se ha adelantado por parte de la entidad el cobro coactivo de estas partidas, desconociéndose que debe existir una gestión permanente al cobro y recobro de los saldos por concepto de incapacidades, incumpliendo lo establecido en la Ley 1066 de 2006 del 29 de Julio Artículo 1, que indica, Gestión del recaudo de cartera pública. Conforme a los principios que regulan la Administración Pública contenidos en el artículo 209 de la Constitución Política, los servidores públicos que tengan a su cargo el recaudo de obligaciones a favor del Tesoro Público deberán realizar su gestión de manera ágil, eficaz, eficiente y oportuna, con el fin de obtener liquidez para el Tesoro Público."/>
    <m/>
    <s v="1. Los incrementos obedecen a las incapacidades que de manera mensual se generan por parte de los funcionarios._x000a_2. Falta de Seguimiento permanente en la Gestión de cobro_x000a_3..Aunque se siguen enviado comunicaciones de recobro las EPS no han realizado el pago de la obligación."/>
    <s v="Aunque se siguen enviado comunicaciones de recobro las EPS no han realizado el pago de la obligación."/>
    <s v="Acción correctiva"/>
    <s v="TH_AC6"/>
    <s v="Informe de los estados de cobro de incapacidades realizado"/>
    <s v="Informe realizado"/>
    <n v="1"/>
    <d v="2026-03-01T00:00:00"/>
    <d v="2026-05-31T00:00:00"/>
    <n v="13.5"/>
    <x v="11"/>
    <s v="Nómia"/>
    <n v="0"/>
    <n v="0"/>
    <n v="0"/>
    <d v="2026-05-11T00:00:00"/>
    <s v="No se evidencia seguimiento"/>
    <n v="0"/>
    <x v="0"/>
    <d v="2026-05-15T00:00:00"/>
    <n v="0"/>
    <s v="No fue posible identificar evidencias para el presente período de análisis"/>
    <s v="SIN INICIAR"/>
    <s v="No aplica"/>
    <s v="No aplica"/>
    <s v="No aplica"/>
    <n v="1"/>
    <s v="se aporta nomina -del 1 de marzo a 31 de may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evidencia informe de seguimiento a las incapacidades de la DNBC en el periodo en mención. Se sugiere incluir en evidencias correo de socialización con lider de proceso"/>
    <n v="1"/>
    <s v="CUMPLIDO"/>
    <d v="2026-07-27T00:00:00"/>
    <n v="1"/>
    <s v="Se evidenció la elaboración del informe sobre el estado de las incapacidades laborales correspondiente al periodo comprendido entre el 1 de enero y el 17 de junio de 2026, en el cual se identificaron cinco (5) incapacidades, todas con una duración de dos (2) días. De acuerdo con el análisis realizado, estas prestaciones económicas fueron asumidas por la DNBC y no generaron cuentas por cobrar ni obligación de recobro ante EPS o ARL."/>
    <x v="1"/>
    <s v="NO"/>
    <s v="EFECTIVO"/>
    <x v="1"/>
    <s v="Se evidencia que el informe cumple con lo requerido en la ccion, por lo tanto la accion de mejora fue ejecutada de manera satisfactoria. No se evidencia recurrencia por lo tanto, el hallazgo se da por CERRADO ."/>
  </r>
  <r>
    <n v="164"/>
    <x v="0"/>
    <x v="6"/>
    <s v="Subdirección Administrativa y Financiera"/>
    <m/>
    <x v="102"/>
    <m/>
    <x v="26"/>
    <s v="En revisión de los informes mensuales de las PQRSD, se evidenció en el numeral 11. Temas de consulta reiterativa, no se relacionan los servicios sobre los cuales se presenta el mayor número de quejas presentadas en contra de los Servidores Públicos, asi como tampoco se presentan las principales recomendaciones sugeridas por los particulares que tengan por objeto mejorar el servicio que preste la entidad, incumpliendo lo establecido en Ley 190 de 1995, artículo 4."/>
    <s v="SERVICIO AL CIUDADANO"/>
    <s v="Debilidad en la aplicación del articulo 54 de la Ley 190 de 1995"/>
    <s v="Debilidad en la aplicación del articulo 54 de la Ley 190 de 1995"/>
    <s v="Acción correctiva"/>
    <s v="AU_AC10"/>
    <s v="Incluir en el informe mensual un acapite en el cual se relacione los servicios sobre los cuales se presenta el mayor número de quejas presentadas en contra de los Servidores Públicos y las principales recomendaciones sugeridas"/>
    <s v="Informe mensual realizado"/>
    <n v="12"/>
    <d v="2026-01-01T00:00:00"/>
    <d v="2026-12-31T00:00:00"/>
    <n v="54"/>
    <x v="13"/>
    <m/>
    <n v="1"/>
    <s v="Actualmente se relacionan las quejas contra funcionarios y exfuncionarios de la DNBC"/>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incluyen los informes del primer trimestre. Se sugiere su socialización con el lider del proceso vía correo electrónico para generar evidencia o adjuntar informes firmados por el mismo"/>
    <n v="0.25"/>
    <x v="0"/>
    <d v="2026-05-15T00:00:00"/>
    <n v="0.3"/>
    <s v="se evidencia informe de seguiminto del I trimestre en el cual se observa la cantidad de PQRSD radicadas y el termino de respuesta que se le da a cada una, mas no se evidencia los informes firmados."/>
    <s v="EN EJECUCIÓN"/>
    <s v="No aplica"/>
    <s v="No aplica"/>
    <s v="No aplica"/>
    <n v="1"/>
    <s v="Actualmente se relacionan las quejas contra funcionarios y exfuncionarios de la DNBC"/>
    <s v="EVIDENCIAS SEGUNDO TRIMESTRE 2026 PLAN MEJORA"/>
    <n v="46214"/>
    <s v="Se incluyen los informes del segundo trimestre. "/>
    <n v="0.5"/>
    <s v="EN EJECUCIÓN"/>
    <s v="27/0772026"/>
    <n v="0.5"/>
    <s v="Se evidenció la inclusión de los informes correspondientes al segundo trimestre, como soporte de las actividades de seguimiento realizadas durante el periodo."/>
    <x v="0"/>
    <s v="NO APLICA"/>
    <s v="NO APLICA"/>
    <x v="0"/>
    <s v="Dado que el hallazgo aún tiene actividades en ejecución no aplica el análisis de la efectividad"/>
  </r>
  <r>
    <n v="165"/>
    <x v="0"/>
    <x v="6"/>
    <s v="Subdirección Administrativa y Financiera"/>
    <m/>
    <x v="103"/>
    <m/>
    <x v="26"/>
    <s v="En verificación a la documentación del proceso en el SIGE, se establece que el proceso cuenta con:_x000a__x0009_Caracterización del proceso (CT-AU)._x000a__x0009_Instructivo Entrada de PQRSD en cada canal de atención disponible al Usuario (IN-AU-01-01)._x000a__x0009_Procedimiento de Recepción, Distribución, Seguimiento y Salida de Peticiones, Quejas, Reclamos, Sugerencias y Denuncias (PC-AU-01)._x000a__x0009_Política de protección de datos (PO-AU-01)._x000a__x0009_Protocolo de Atención al Usuario._x000a__x0009_Formulario electrónico._x000a__x0009_Formulario PQRSD._x000a_Documentación que se requiere para el tratamiento de las solicitudes, sin ambargo, no se realizó la actualización de la Politica de Protección Datos Personales. Incumpliendo lo establecido en el MIPG numeral 3.2.1.1 Política de Fortalecimiento Organizacional y simplificación de Procesos, asi como en el plan de acción 2022."/>
    <s v="SERVICIO AL CIUDADANO"/>
    <s v="Desconocimiento que existe la politica de tratamiento de datos."/>
    <s v="Desconocimiento que existe la politica de tratamiento de datos."/>
    <s v="Acción correctiva"/>
    <s v="AU_AC11"/>
    <s v="Socializar la Politica de Protección Datos Personales"/>
    <s v="Socialización politica"/>
    <n v="2"/>
    <d v="2026-01-01T00:00:00"/>
    <d v="2026-12-31T00:00:00"/>
    <n v="54"/>
    <x v="13"/>
    <m/>
    <n v="0"/>
    <s v="Se está actualizando la Política de protección de datos personales para su posterior socialización"/>
    <n v="0"/>
    <d v="2026-05-11T00:00:00"/>
    <s v="Pendiente de actualización"/>
    <n v="0"/>
    <x v="0"/>
    <d v="2026-05-15T00:00:00"/>
    <n v="0"/>
    <s v="No fue posible identificar evidencias para el presente período de análisis"/>
    <s v="SIN INICIAR"/>
    <s v="No aplica"/>
    <s v="No aplica"/>
    <s v="No aplica"/>
    <n v="1"/>
    <s v="Se actualizó y socializó la Política de Protección de datos"/>
    <s v="EVIDENCIAS SEGUNDO TRIMESTRE 2026 PLAN MEJORA"/>
    <n v="46214"/>
    <s v="Se icnluye documento de actualización de la política. Se evidencia correo de socialización del mes de Junio"/>
    <n v="0.7"/>
    <s v="EN EJECUCIÓN"/>
    <d v="2026-07-27T00:00:00"/>
    <n v="0.7"/>
    <s v="Se evidenció la actualización de la Política de Protección de Datos Personales y su socialización durante el mes de junio, conforme a los soportes aportados."/>
    <x v="0"/>
    <s v="NO APLICA"/>
    <s v="NO APLICA"/>
    <x v="0"/>
    <s v="Dado que el hallazgo aún tiene actividades en ejecución no aplica el análisis de la efectividad"/>
  </r>
  <r>
    <n v="166"/>
    <x v="0"/>
    <x v="6"/>
    <s v="Subdirección Administrativa y Financiera"/>
    <m/>
    <x v="104"/>
    <m/>
    <x v="26"/>
    <s v="Se evidenció para el segundo semestre de 2022 de la matriz consolidada de PQRSD, se dío respuesta extemporanea a 236 radicados, en ninguno de ellos la Entidad notificó al interesado las circunstancias por las cuales no se le dio trámite oportuno y le señaló el plazo razonable en que se resolverá o daría respuesta, el cual no puede exceder del doble inicialmente previsto, incumpliendo lo establecido en la Ley 1755 de 2015, artículo 14."/>
    <m/>
    <s v="Insuficiente personal para la recepcion, radicacion, asiganacion, tramite y envio de las respuestas de PQRSD."/>
    <s v="Insuficiente personal para la recepcion, radicacion, asiganacion, tramite y envio de las respuestas de PQRSD."/>
    <s v="Acción correctiva"/>
    <s v="AU_AC1"/>
    <s v="Reportar de manera periodica a los lideres del proceso las PQRSD con su respectivo estado, con el fin de que estos inicien las acciones pertinentes con funcionarios y contratistas"/>
    <s v="Reportes de control a líderes de proceso"/>
    <n v="12"/>
    <d v="2026-01-01T00:00:00"/>
    <d v="2026-12-01T00:00:00"/>
    <n v="49.5"/>
    <x v="13"/>
    <m/>
    <n v="0"/>
    <s v="Se informaron alertas mensuales a través de correo electrónico a los líderes de proceso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0.25"/>
    <x v="0"/>
    <d v="2026-05-15T00:00:00"/>
    <n v="0.25"/>
    <s v="Se evidencian informes de PQRSD de enero, febrero y marzo, como tambien soportes de correos de alertas por parte de atencion al ciudadano con fecha 24/02/2026, 13/03/2026 y 09/04/2026"/>
    <s v="EN EJECUCIÓN"/>
    <s v="No aplica"/>
    <s v="No aplica"/>
    <s v="No aplica"/>
    <n v="0.25"/>
    <s v="Se informaron alertas mensuales a través de correo electrónico a los líderes de procesos"/>
    <s v="EVIDENCIAS SEGUNDO TRIMESTRE 2026 PLAN MEJORA"/>
    <n v="46214"/>
    <s v="Se adjuntan las evidencias de alertas del segundo trimestre."/>
    <n v="0.5"/>
    <s v="EN EJECUCIÓN"/>
    <d v="2026-07-27T00:00:00"/>
    <n v="0.5"/>
    <s v="Se evidenció el envío de alertas mensuales mediante correo electrónico a los líderes de los procesos, relacionadas con el seguimiento a las acciones del Plan de Mejoramiento. Para el segundo trimestre de 2026, se aportaron evidencias de las comunicaciones realizadas, las cuales permiten verificar la ejecución de la actividad programada."/>
    <x v="0"/>
    <s v="NO APLICA"/>
    <s v="NO APLICA"/>
    <x v="0"/>
    <s v="Dado que el hallazgo aún tiene actividades en ejecución no aplica el análisis de la efectividad"/>
  </r>
  <r>
    <n v="167"/>
    <x v="0"/>
    <x v="6"/>
    <s v="Subdirección Administrativa y Financiera"/>
    <m/>
    <x v="105"/>
    <m/>
    <x v="26"/>
    <s v="Se evidenció para el segundo semestre de 2022 de la matriz consolidada de PQRSD, se tienen 75 de los 656 radicados vencidos, sin que se les haya dado el correspondiente trámite, dentro del término legal ni por fuera de él, lo que evidencia debilidades en los controles de los servidores y/o contratistas responsables de dar respuesta. Adicionalmente, al verificar el cuadro de control del proceso, se encontró que 7 de estas peticiones cuentan con respuesta, por lo cual, estan clasificados de forma erronea._x000a_Incumpliendo lo establecido en el Artículo 23 de la Constitución Política, los términos señalado en el artículo 14 de la Ley 1755 de 2015, el Numeral 5.7 del Procedimiento de Recepción, Distribución, Seguimiento y Salida de Peticiones, Quejas, Reclamos, Sugerencias y Denuncias."/>
    <m/>
    <s v="Insuficiente personal para la recepcion, radicacion, asiganacion, tramite y envio de las respuestas de PQRSD."/>
    <s v="Insuficiente personal para la recepcion, radicacion, asiganacion, tramite y envio de las respuestas de PQRSD."/>
    <s v="Acción correctiva"/>
    <s v="AU_AC1"/>
    <s v="Reportar de manera periodica a los lideres del proceso las PQRSD con su respectivo estado, con el fin de que estos inicien las acciones pertinentes con funcionarios y contratistas"/>
    <s v="Reportes de control a líderes de proceso"/>
    <n v="12"/>
    <d v="2026-01-01T00:00:00"/>
    <d v="2026-12-01T00:00:00"/>
    <n v="49.5"/>
    <x v="13"/>
    <m/>
    <n v="0"/>
    <s v="Se informaron alertas mensuales a través de correo electrónico a los líderes de proceso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0.25"/>
    <x v="0"/>
    <d v="2026-05-15T00:00:00"/>
    <n v="0.25"/>
    <s v="Se evidencian informes de PQRSD de enero, febrero y marzo, como tambien soportes de correos de alertas por parte de atencion al ciudadano con fecha 24/02/2026, 13/03/2026 y 09/04/2026"/>
    <s v="EN EJECUCIÓN"/>
    <s v="No aplica"/>
    <s v="No aplica"/>
    <s v="No aplica"/>
    <n v="0.25"/>
    <s v="Se informaron alertas mensuales a través de correo electrónico a los líderes de procesos"/>
    <s v="EVIDENCIAS SEGUNDO TRIMESTRE 2026 PLAN MEJORA"/>
    <n v="46214"/>
    <s v="Se adjuntan las evidencias de alertas del segundo trimestre."/>
    <n v="0.5"/>
    <s v="EN EJECUCIÓN"/>
    <d v="2026-07-27T00:00:00"/>
    <n v="0.5"/>
    <s v="Se evidenció el envío de alertas mensuales mediante correo electrónico a los líderes de los procesos, relacionadas con el seguimiento a las acciones del Plan de Mejoramiento. Para el segundo trimestre de 2026, se aportaron evidencias de las comunicaciones realizadas, las cuales permiten verificar la ejecución de la actividad programada."/>
    <x v="0"/>
    <s v="NO APLICA"/>
    <s v="NO APLICA"/>
    <x v="0"/>
    <s v="Dado que el hallazgo aún tiene actividades en ejecución no aplica el análisis de la efectividad"/>
  </r>
  <r>
    <n v="168"/>
    <x v="0"/>
    <x v="6"/>
    <s v="Subdirección Administrativa y Financiera"/>
    <m/>
    <x v="105"/>
    <m/>
    <x v="26"/>
    <s v="Se evidenció para el segundo semestre de 2022 de la matriz consolidada de PQRSD, se tienen 75 de los 656 radicados vencidos, sin que se les haya dado el correspondiente trámite, dentro del término legal ni por fuera de él, lo que evidencia debilidades en los controles de los servidores y/o contratistas responsables de dar respuesta. Adicionalmente, al verificar el cuadro de control del proceso, se encontró que 7 de estas peticiones cuentan con respuesta, por lo cual, estan clasificados de forma erronea._x000a_Incumpliendo lo establecido en el Artículo 23 de la Constitución Política, los términos señalado en el artículo 14 de la Ley 1755 de 2015, el Numeral 5.7 del Procedimiento de Recepción, Distribución, Seguimiento y Salida de Peticiones, Quejas, Reclamos, Sugerencias y Denuncias."/>
    <s v="SERVICIO AL CIUDADANO"/>
    <s v="Debilidad en la definicion de controles en el desarrollo del procedimiento de PQRSD"/>
    <s v="Debilidad en la definicion de controles en el desarrollo del procedimiento de PQRSD"/>
    <s v="Acción correctiva"/>
    <s v="AU_AC12"/>
    <s v="Implementar un plan de choque durante un mes para el envio de respuestas de PQRSD."/>
    <s v="plan de choque ejecutado"/>
    <n v="1"/>
    <d v="2023-05-02T00:00:00"/>
    <d v="2023-05-31T00:00:00"/>
    <n v="4.3500000000000005"/>
    <x v="13"/>
    <m/>
    <n v="0"/>
    <s v="En la vigencia 2025 se realizó el plan de choque"/>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incluye un correo electronico con reporte. No obstante, no es claro cual fue el plan de choque planteado"/>
    <n v="0"/>
    <x v="0"/>
    <d v="2026-05-15T00:00:00"/>
    <n v="0"/>
    <s v="No fue posible identificar evidencias para el presente período de análisis"/>
    <s v="VENCIDA"/>
    <s v="No aplica"/>
    <s v="No aplica"/>
    <s v="No aplica"/>
    <n v="0.25"/>
    <s v="Desde el proceso de atención al usuario se ha informado a la Alta dirección de los PQRSD acumuladas que están sin responder para que se puedan dar las directrices que correspondan en un plan de choque"/>
    <s v="EVIDENCIAS SEGUNDO TRIMESTRE 2026 PLAN MEJORA"/>
    <n v="46214"/>
    <s v="Se está incluyendo en comité directivo alertas de seguimiento a PQRSD"/>
    <n v="0.5"/>
    <s v="EN EJECUCIÓN"/>
    <d v="2026-07-27T00:00:00"/>
    <n v="0.5"/>
    <s v="Se evidenció el reporte a la Alta Dirección de los PQRSD acumulados que requieren atención prioritaria, así como la inclusión de alertas de seguimiento sobre su gestión en el Comité Directivo, con el propósito de establecer las directrices y acciones requeridas mediante un plan de choque."/>
    <x v="0"/>
    <s v="NO APLICA"/>
    <s v="NO APLICA"/>
    <x v="0"/>
    <s v="Dado que el hallazgo aún tiene actividades en ejecución no aplica el análisis de la efectividad"/>
  </r>
  <r>
    <n v="169"/>
    <x v="0"/>
    <x v="6"/>
    <s v="Subdirección Administrativa y Financiera"/>
    <m/>
    <x v="106"/>
    <m/>
    <x v="26"/>
    <s v="Se evidencio debilidad en la aplicación de controles en la gestión de las PQRSD al interior de la entidad, por cuanto:_x000a__x0009_Se encontró desactualizado el cuadro de control a cargo del proceso Gestión de Atención al Usuario._x000a__x0009_Estado de los Radicados clasificado de forma inadecuada_x000a__x0009_Radicados de salida sin evidencia de respuesta en el ORFEO_x000a__x0009_Radicados clasificado como PQRSD de forma erronea_x000a__x0009_Radicados sin respuesta de fondo o sin respuesta puntual_x000a__x0009_Cargue inadecuado del radicado de entrada_x000a__x0009_Clasificacion de OPAS como PQRSD._x000a__x0009_Adicionalmente, se encontraron documentos de respuesta sin firma y sin evidencia de envió, lo cual genera incertidumbre de si efectivamente el peticionario recibió oportuna respuesta._x000a_Incumpliendo lo establecido en MIPG dimensión 7, asi como en el Procedimiento de recepción, distribución, seguimiento y salida de PQRSD."/>
    <m/>
    <s v="Insuficiente personal para la recepcion, radicacion, asiganacion, tramite y envio de las respuestas de PQRSD."/>
    <s v="Insuficiente personal para la recepcion, radicacion, asiganacion, tramite y envio de las respuestas de PQRSD."/>
    <s v="Acción correctiva"/>
    <s v="AU_AC1"/>
    <s v="Reportar de manera periodica a los lideres del proceso las PQRSD con su respectivo estado, con el fin de que estos inicien las acciones pertinentes con funcionarios y contratistas"/>
    <s v="Reportes de control a líderes de proceso"/>
    <n v="12"/>
    <d v="2026-01-01T00:00:00"/>
    <d v="2026-12-01T00:00:00"/>
    <n v="49.5"/>
    <x v="13"/>
    <m/>
    <n v="0"/>
    <s v="Se informaron alertas mensuales a través de correo electrónico a los líderes de proceso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0.25"/>
    <x v="0"/>
    <d v="2026-05-15T00:00:00"/>
    <n v="0.25"/>
    <s v="Se evidencian informes de PQRSD de enero, febrero y marzo, como tambien soportes de correos de alertas por parte de atencion al ciudadano con fecha 24/02/2026, 13/03/2026 y 09/04/2026"/>
    <s v="EN EJECUCIÓN"/>
    <s v="No aplica"/>
    <s v="No aplica"/>
    <s v="No aplica"/>
    <n v="0.25"/>
    <s v="Se informaron alertas mensuales a través de correo electrónico a los líderes de procesos"/>
    <s v="EVIDENCIAS SEGUNDO TRIMESTRE 2026 PLAN MEJORA"/>
    <n v="46214"/>
    <s v="Se adjuntan las evidencias de alertas del segundo trimestre."/>
    <n v="0.5"/>
    <s v="EN EJECUCIÓN"/>
    <d v="2026-07-27T00:00:00"/>
    <n v="0.5"/>
    <s v="Se evidenció el envío de alertas mensuales mediante correo electrónico a los líderes de los procesos, relacionadas con el seguimiento a las acciones del Plan de Mejoramiento. Para el segundo trimestre de 2026, se aportaron evidencias de las comunicaciones realizadas, las cuales permiten verificar la ejecución de la actividad programada."/>
    <x v="0"/>
    <s v="NO APLICA"/>
    <s v="NO APLICA"/>
    <x v="0"/>
    <s v="Dado que el hallazgo aún tiene actividades en ejecución no aplica el análisis de la efectividad"/>
  </r>
  <r>
    <n v="170"/>
    <x v="0"/>
    <x v="6"/>
    <s v="Subdirección Administrativa y Financiera"/>
    <m/>
    <x v="106"/>
    <m/>
    <x v="26"/>
    <s v="Se evidencio debilidad en la aplicación de controles en la gestión de las PQRSD al interior de la entidad, por cuanto:_x000a__x0009_Se encontró desactualizado el cuadro de control a cargo del proceso Gestión de Atención al Usuario._x000a__x0009_Estado de los Radicados clasificado de forma inadecuada_x000a__x0009_Radicados de salida sin evidencia de respuesta en el ORFEO_x000a__x0009_Radicados clasificado como PQRSD de forma erronea_x000a__x0009_Radicados sin respuesta de fondo o sin respuesta puntual_x000a__x0009_Cargue inadecuado del radicado de entrada_x000a__x0009_Clasificacion de OPAS como PQRSD._x000a__x0009_Adicionalmente, se encontraron documentos de respuesta sin firma y sin evidencia de envió, lo cual genera incertidumbre de si efectivamente el peticionario recibió oportuna respuesta._x000a_Incumpliendo lo establecido en MIPG dimensión 7, asi como en el Procedimiento de recepción, distribución, seguimiento y salida de PQRSD."/>
    <s v="SERVICIO AL CIUDADANO"/>
    <s v="Debilidad en la definicion de controles en el desarrollo del procedimiento de PQRSD"/>
    <s v="Debilidad en la definicion de controles en el desarrollo del procedimiento de PQRSD"/>
    <s v="Acción correctiva"/>
    <s v="AU_AC5"/>
    <s v="Actualizar el procedimiento Procedimiento de Recepción, Distribución, Seguimiento y Salida de Peticiones, Quejas, Reclamos, Sugerencias y Denuncias._x000a_Incluir una politica de operación que establezca una reunión con el jefe de la unidad de control interno y con el jefe de la unidad de planeación, para el mejoramiento continuo de la gestión de la entidad semestralmente con base al informe semestral._x000a_En la acctiviad 11 cambiando los responsbales (funcionario y/o contratista)"/>
    <s v="Procedimiento actualizado"/>
    <n v="1"/>
    <d v="2026-01-01T00:00:00"/>
    <d v="2026-12-31T00:00:00"/>
    <n v="54"/>
    <x v="13"/>
    <m/>
    <n v="1"/>
    <s v="El procedimiento mencionado se actualizó en la vigencia 2025"/>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Procedimiento se encuentra actualizado y socializado con los requerimientos establecidos en la descripción del hallazgo. Se identifica la politica 5,64"/>
    <n v="1"/>
    <x v="1"/>
    <d v="2026-05-15T00:00:00"/>
    <n v="1"/>
    <s v="se evidencia procedimiento actualizado de peticiones, quejas, reclamos, sugerencias y denuncias PC-AU-01 de 20/08/2025, lo que permite que la evidencia obtenida subsane el hallazgo formula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l procedimiento mencionado se actualizó en la vigencia 2025"/>
    <n v="0"/>
    <n v="46214"/>
    <s v="Accion con cumplimiento reportado"/>
    <n v="1"/>
    <s v="CUMPLIDO"/>
    <d v="2026-07-27T00:00:00"/>
    <n v="1"/>
    <s v="se evidencia procedimiento actualizado de peticiones, quejas, reclamos, sugerencias y denuncias PC-AU-01 de 20/08/2025, lo que permite que la evidencia obtenida subsane el hallazgo formulado"/>
    <x v="1"/>
    <s v="NO APLICA"/>
    <s v="NO APLICA"/>
    <x v="0"/>
    <s v="Dado que el hallazgo aún tiene actividades en ejecución no aplica el análisis de la efectividad"/>
  </r>
  <r>
    <n v="171"/>
    <x v="0"/>
    <x v="6"/>
    <s v="Subdirección Administrativa y Financiera"/>
    <m/>
    <x v="106"/>
    <m/>
    <x v="26"/>
    <s v="Se evidencio debilidad en la aplicación de controles en la gestión de las PQRSD al interior de la entidad, por cuanto:_x000a__x0009_Se encontró desactualizado el cuadro de control a cargo del proceso Gestión de Atención al Usuario._x000a__x0009_Estado de los Radicados clasificado de forma inadecuada_x000a__x0009_Radicados de salida sin evidencia de respuesta en el ORFEO_x000a__x0009_Radicados clasificado como PQRSD de forma erronea_x000a__x0009_Radicados sin respuesta de fondo o sin respuesta puntual_x000a__x0009_Cargue inadecuado del radicado de entrada_x000a__x0009_Clasificacion de OPAS como PQRSD._x000a__x0009_Adicionalmente, se encontraron documentos de respuesta sin firma y sin evidencia de envió, lo cual genera incertidumbre de si efectivamente el peticionario recibió oportuna respuesta._x000a_Incumpliendo lo establecido en MIPG dimensión 7, asi como en el Procedimiento de recepción, distribución, seguimiento y salida de PQRSD."/>
    <s v="SERVICIO AL CIUDADANO"/>
    <s v="Debilidad en la definicion de controles en el desarrollo del procedimiento de PQRSD"/>
    <s v="Debilidad en la definicion de controles en el desarrollo del procedimiento de PQRSD"/>
    <s v="Acción correctiva"/>
    <s v="AU_AC12"/>
    <s v="Implementar un plan de choque durante un mes para el envio de respuestas de PQRSD."/>
    <s v="plan de choque ejecutado"/>
    <n v="1"/>
    <d v="2023-05-02T00:00:00"/>
    <d v="2023-05-31T00:00:00"/>
    <n v="4.3500000000000005"/>
    <x v="13"/>
    <m/>
    <n v="0"/>
    <s v="En la vigencia 2025 se realizó el plan de choque"/>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incluye un correo electronico con reporte. No obstante, no es claro cual fue el plan de choque planteado"/>
    <n v="0"/>
    <x v="0"/>
    <d v="2026-05-15T00:00:00"/>
    <n v="0"/>
    <s v="No fue posible identificar evidencias para el presente período de análisis"/>
    <s v="VENCIDA"/>
    <s v="No aplica"/>
    <s v="No aplica"/>
    <s v="No aplica"/>
    <n v="0.25"/>
    <s v="Desde el proceso de atención al usuario se ha informado a la Alta dirección de los PQRSD acumuladas que están sin responder para que se puedan dar las directrices que correspondan en un plan de choque"/>
    <s v="EVIDENCIAS SEGUNDO TRIMESTRE 2026 PLAN MEJORA"/>
    <n v="46214"/>
    <s v="Se está incluyendo en comité directivo alertas de seguimiento a PQRSD"/>
    <n v="0.5"/>
    <s v="EN EJECUCIÓN"/>
    <d v="2026-07-27T00:00:00"/>
    <n v="0.5"/>
    <s v="Se evidenció el reporte a la Alta Dirección de los PQRSD acumulados que requieren atención prioritaria, así como la inclusión de alertas de seguimiento sobre su gestión en el Comité Directivo, con el propósito de establecer las directrices y acciones requeridas mediante un plan de choque."/>
    <x v="0"/>
    <s v="NO APLICA"/>
    <s v="NO APLICA"/>
    <x v="0"/>
    <s v="Dado que el hallazgo aún tiene actividades en ejecución no aplica el análisis de la efectividad"/>
  </r>
  <r>
    <n v="172"/>
    <x v="0"/>
    <x v="6"/>
    <s v="Dirección General"/>
    <m/>
    <x v="107"/>
    <m/>
    <x v="27"/>
    <s v="Se evidenció memorando de fecha de entrega 12 de julio de 2023, mediante el cual la secretaria técnica del comité de conciliación, de conformidad con los parámetros establecidos en la Resolución 102 de 2023, realizó el informe semestral que muestra la gestión efectuada por el comité correspondiente al periodo comprendido entren los meses de enero a junio de 2023._x000a_Sin embargo, dentro del mismo, no se incluyó la relación de las conciliaciones estudiadas por el comité durante el periodo de revisión y el fallo condenatorio del proceso No 11001334306520170031600, el cual fue informado en el comité realizo el 29 de junio de 2023."/>
    <m/>
    <s v="Analisis de causa (6 M) metodo: No se mantuvo la misma estructura entre el informe que se presenta en el comité de conciliacion frente al presentado a control interno."/>
    <s v="Cambio en la esructura del informe presentado al comité de conciliacion"/>
    <s v="Acción correctiva"/>
    <s v="DI_AC17"/>
    <s v="Remitir las actas suscriptas con ocasión al comité de conciliación previas a su aprobación"/>
    <s v="Actas remitidas"/>
    <n v="18"/>
    <d v="2026-03-01T00:00:00"/>
    <d v="2026-12-31T00:00:00"/>
    <n v="45"/>
    <x v="4"/>
    <m/>
    <n v="1"/>
    <s v="Se remiten los correos de las actas suscritas correspondientes al mes de marzo"/>
    <s v="https://dnbcgovco-my.sharepoint.com/:f:/g/personal/planeacion_dnbc_gov_co/IgD4Zr4BXnWlQaJz69vGyljUAcaTxjctEoMjQVwRWxYzpWY?e=IBx8qW"/>
    <d v="2026-05-11T00:00:00"/>
    <s v="Se identifican correos de 2 actas"/>
    <n v="0.1111111111111111"/>
    <x v="0"/>
    <d v="2026-05-15T00:00:00"/>
    <n v="0.15"/>
    <s v="Se presentan como evidencias los correos electrónicos de fechas 12 de marzo de 2026 y 20 de marzo de 2026, mediante los cuales fueron remitidas para revisión las Actas No. 05 y No. 06 del Comité de Conciliación, previo a su aprobación. Los soportes aportados permiten verificar la remisión de dos (2) actas conforme a la actividad formulada. En consecuencia, se evidencia una ejecución parcial de las actividades propuestas, toda vez que la acción contempla la remisión de dieciocho (18) actas durante la vigencia y el plazo para su cumplimiento se encuentra vigente."/>
    <s v="EN EJECUCIÓN"/>
    <s v="No aplica"/>
    <s v="No aplica"/>
    <s v="No aplica"/>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Sin reporte de información, se incluye seguimiento primer trimestre_x000a__x000a_Se identifican correos de 2 actas"/>
    <n v="0.1111111111111111"/>
    <s v="EN EJECUCIÓN"/>
    <d v="2026-07-27T00:00:00"/>
    <n v="0.15"/>
    <s v="Se evidencia revision de la informacion del primer trimestre como accion cnte la actividad"/>
    <x v="0"/>
    <s v="NO APLICA"/>
    <s v="NO APLICA"/>
    <x v="0"/>
    <s v="Dado que el hallazgo aún tiene actividades en ejecución no aplica el análisis de la efectividad"/>
  </r>
  <r>
    <n v="173"/>
    <x v="0"/>
    <x v="6"/>
    <s v="Subdirección Administrativa y Financiera"/>
    <m/>
    <x v="108"/>
    <m/>
    <x v="28"/>
    <s v="Se evidenció al corte 31/10/2022 que el Proceso presenta diecisiete (17) acciones vencidas, incumpliendo a lo señalado en el manual operativo MIPG, numeral 4.1 de la Dimensión 4ª. Dimensión: Evaluación de Resultados._x000a_De igual forma, del Informe de la Auditoría realizado al Proceso de Gestión Contractual de la vigencia 2021 culminada el 30 de junio de 2022, NO se formuló el respectivo Plan de Mejoramiento respectivo por parte del Proceso de Gestión Contractual, por lo tanto, no se logró realizar seguimiento por parte de la OCI a los hallazgos evidenciados en dicha auditoria."/>
    <m/>
    <s v="1. Falta de personal en el grupo de gestión contractual para dar respuesta sobre las acciones y la auditoria 2021. 2. Falta de planeación y desconocimiento del Manual operativo MIPG 3. Desconocimiento del proceso y responsabilidades desde el grupo de Gestión Contractual en los terminos e importancia de solucionar los hallazgos y acciones de mejora reportados por la OCI."/>
    <s v="Desconocimiento del proceso y responsabilidades desde el grupo de Gestión Contractual en los terminos e importancia de solucionar los hallazgos y acciones de mejora reportados por la OCI."/>
    <s v="Acción correctiva"/>
    <s v="MC_AC9"/>
    <s v="Monitorear la formulación y ejecución de las acciones derivadas de los planes de mejora"/>
    <s v="Informes de monitoreos"/>
    <n v="4"/>
    <d v="2026-01-01T00:00:00"/>
    <d v="2026-12-31T00:00:00"/>
    <n v="54"/>
    <x v="6"/>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x v="0"/>
    <d v="2026-06-04T00:00:00"/>
    <n v="0.25"/>
    <s v="Se evidencia que durante el mes de abril de 2026 se realizó el primer monitoreo a los planes de mejoramiento, así como la aprobación de su reformulación en Comité de Control Interno. La evidencia permite verificar avances en la ejecución de la acción correctiva relacionada con el monitoreo de la formulación y ejecución de las acciones derivadas de los planes de mejora. No obstante, desde la tercera línea de defensa se recomienda continuar fortaleciendo el monitoreo y control sobre el cumplimiento de las acciones formuladas, con el fin de prevenir incumplimientos y garantizar el cierre oportuno de los hallazgos identificad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s v="EN EJECUCIÓN"/>
    <d v="2026-08-10T00:00:00"/>
    <n v="0.25"/>
    <s v="Se evidenció la remisión del seguimiento preliminar de los Planes de Mejoramiento correspondiente al primer trimestre de 2026, junto con la matriz de acciones de mejora para su revisión y análisis."/>
    <x v="0"/>
    <s v="NO APLICA"/>
    <s v="NO APLICA"/>
    <x v="0"/>
    <s v="Dado que el hallazgo aún tiene actividades en ejecución no aplica el análisis de la efectividad"/>
  </r>
  <r>
    <n v="174"/>
    <x v="0"/>
    <x v="6"/>
    <s v="Subdirección Administrativa y Financiera"/>
    <m/>
    <x v="109"/>
    <m/>
    <x v="28"/>
    <s v="En el ejercicio de auditoría se evidenció que el riesgo de gestión: “Posibilidad de afectación económica por sanciones disciplinarias ante el incumplimiento a la Ley de Transparencia y normatividad relacionada debido al cargue inoportuno de la información en el SECOP II”, se materializó, debido a que los documentos de la muestra tomada de 31 contratos no fueron cargados o fueron cargados extemporáneamente, desatendiendo lo enunciado en el literal a) del numeral 5.1.2. del Manual de Gestión del Riesgo de la DNBC, que establece que el Equipo Gerencial o Líderes de Proceso deben “Identificar y valorar los riesgos que pueden afectar el logro de los objetivos institucionales, así como, definir y diseñar los controles a dichos riesgos, evitando la materialización de riesgos.” De igual forma, el Manual Operativo del Modelo Integrado de Planeación y Gestión señala que le corresponde a la Primera línea de defensa le corresponde “La identificación de riesgos y el establecimiento de controles, así como su seguimiento, acorde con el diseño de dichos controles, evitando la materialización de los riesgos”."/>
    <m/>
    <s v="1. No publicación de todos los soportes por falta de conocimiento, seguimiento y control. 2. Desconocimiento del los funcionarios y o contratistas de los procedimiento y soportes a publicar en los procesos contractuales. 3.Desconocimiento por parte de los supervisores y apoyos a estos, del trámite para registrar en la plataforma SECOP II los documentos correspondientes."/>
    <s v="Falta de conocimiento, seguimiento y control, de los procedimiento y soportes a publicar en los procesos contractuales."/>
    <s v="Acción correctiva"/>
    <s v="GC_AC4"/>
    <s v="Realizar jornadas de socializacion sobre supervisión de contratos y construcción de formato de necesidades"/>
    <s v="Socializaciones realizadas"/>
    <n v="4"/>
    <d v="2026-01-01T00:00:00"/>
    <d v="2026-12-31T00:00:00"/>
    <n v="54"/>
    <x v="2"/>
    <m/>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
    <d v="2026-05-11T00:00:00"/>
    <s v="Se incluye información de capacitación realizada durante el primer trimestre de la vigencia"/>
    <n v="0.25"/>
    <x v="0"/>
    <d v="2026-05-15T00:00:00"/>
    <n v="0"/>
    <s v="No fue posible identificar evidencias para el presente período de análisis"/>
    <s v="SIN INICIAR"/>
    <s v="No aplica"/>
    <s v="No aplica"/>
    <s v="No aplica"/>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capacitación del segundo trimestre. "/>
    <n v="0.5"/>
    <s v="EN EJECUCIÓN"/>
    <d v="2026-07-27T00:00:00"/>
    <n v="0.5"/>
    <s v="Se evidencio soporte de capacitacion del segundo trimestre"/>
    <x v="0"/>
    <s v="NO APLICA"/>
    <s v="NO APLICA"/>
    <x v="0"/>
    <s v="Dado que el hallazgo aún tiene actividades en ejecución no aplica el análisis de la efectividad"/>
  </r>
  <r>
    <n v="175"/>
    <x v="0"/>
    <x v="6"/>
    <s v="Subdirección Administrativa y Financiera"/>
    <m/>
    <x v="110"/>
    <m/>
    <x v="28"/>
    <s v="Revisada la publicación del 31 de enero de 2022 del PAA en el SECOP, así como sus trece (13) versiones, se pudo establecer que, de la muestra de los 39 contratos, solo diez (10) estaban programados en el PAA._x000a_De igual forma, las versiones se encontraban incompletas y no contenían la totalidad de la lista de bienes obras y servicios que se adquirieron durante la vigencia 2022 ni de la totalidad de las necesidades que se desarrollaron en la entidad._x000a_Lo anterior, incumpliendo con lo estipulado en el Artículo 2.2.1.1.1.4.1 del Decreto 1082 de 2015 Plan Anual de Adquisiciones que establece “la Entidad Estatal debe señalar la necesidad y cuando conoce el bien, obra o servicio que satisface esa necesidad debe identificarlo utilizando el Clasificador de Bienes y Servicios…”, en concordancia con el artículo 74 de la Ley 1474 de 2011."/>
    <m/>
    <s v="1. Debilidad en la estructuración del PAA. 2. Las areas tecnicas no reportan sus necesidades a tiempo para incorporarlas en la consolidado de necesidades 3. Falta de estruturación y planeación anticipada de las necesidades a contratar para desagregar estas el PAA."/>
    <s v="Falta de estruturación y planeación anticipada de las necesidades a contratar para desagregar estas el PAA."/>
    <s v="Acción correctiva"/>
    <s v="GC_AC1"/>
    <s v="Seguimiento al Plan de adquisiciones realizados"/>
    <s v="Seguimientos realizados"/>
    <n v="9"/>
    <d v="2026-04-01T00:00:00"/>
    <d v="2026-12-31T00:00:00"/>
    <n v="40.5"/>
    <x v="2"/>
    <m/>
    <n v="0.27"/>
    <s v="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_x000a_"/>
    <s v="https://dnbcgovco-my.sharepoint.com/personal/planeacion_dnbc_gov_co/_layouts/15/onedrive.aspx?id=%2Fpersonal%2Fplaneacion%5Fdnbc%5Fgov%5Fco%2FDocuments%2FDocumentos%20SIGE%2F6%2E%20Planes%2FPLAN%20DE%20MEJORA%2F2026%2F01%2E%20Seguimiento%20Primer%20Trimestre%2F15%2E%20Gesti%C3%B3n%20Contractual%2FGC%5FAC1&amp;viewid=efb70791%2Db8ab%2D49e7%2Db552%2Dd3d4cbe976b9&amp;ct=1777387045307&amp;or=OWA%2DNT%2DMail"/>
    <d v="2026-05-11T00:00:00"/>
    <s v="Se incluye bases de planes de adquisiciones pero no se evidencia el respecti seguimiento"/>
    <n v="0"/>
    <x v="0"/>
    <d v="2026-05-15T00:00:00"/>
    <n v="0"/>
    <s v="Se evidencio que la accion formulada carece de soportes que permitan verificar el cumplimiento de la actividad, toda vez que los documentos reportados no incluyen segumientos al plan anual de adquisiciones."/>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27"/>
    <s v="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evidencia seguimiento al PAA. Se sugiere su reporte vía correo electrónico al lider de proceso y al profesional de planeación"/>
    <n v="0.27"/>
    <s v="EN EJECUCIÓN"/>
    <d v="2026-07-27T00:00:00"/>
    <n v="0.27"/>
    <s v="Se evidencia avance en el reporte al Plan Anual de Adquisiones PAA"/>
    <x v="0"/>
    <s v="NO APLICA"/>
    <s v="NO APLICA"/>
    <x v="0"/>
    <s v="Dado que el hallazgo aún tiene actividades en ejecución no aplica el análisis de la efectividad"/>
  </r>
  <r>
    <n v="176"/>
    <x v="0"/>
    <x v="6"/>
    <s v="Subdirección Administrativa y Financiera"/>
    <m/>
    <x v="111"/>
    <m/>
    <x v="28"/>
    <s v="Dentro de la revisión realizada se evidenció que en la contratación directa 1, contratos 143, 71, 78, 66, 75, 101 y 247 de 2022; Órdenes de Compra 93780 y 98923 de 2022 y Contratos 187 y 160 de 2022, presentan falencias con relación a la supervisión técnica, administrativa y financiera por parte del supervisor; por cuanto:_x000a_Contratación directa 1: No contiene en la carpeta física ni en SECOP II, el acta de entrega ni tampoco la liquidación del contrato._x000a_Contrato 143/2022: No contienen informes de seguimiento o cualquier documento que denote seguimiento al cumplimiento de los fines del contrato y estado de los bienes, publicado en SECOP II o en la carpeta física suministrada por el proceso contractual._x000a_Contrato 71/2022: En todos los informes de actividades mensuales y de supervisión, se le realizo seguimiento a la ejecución de las obligaciones generales y no a las específicas. Por otro lado, el informe final, si contempló las obligaciones específicas y el supervisor Charles Benavides certifico su cumplimiento al 100%, no guardando coherencia con los informes mensuales. De acuerdo a la información entregada en la carpeta física, no se observa el cumplimiento de los productos u obligaciones del contrato._x000a_Contrato 78/2022: No contiene el cargue de los documentos para pago tales como Informes de Actividades e informe de Supervisión, en ninguno de los pagos._x000a_Contrato 66/2022: No se observa el cumplimiento de las 29 actividades específicas del contratista. Es decir, no se evidencia el cumplimiento de todas las actividades. Si bien es cierto que no es obligatorio cumplir todas las actividades todos los meses, si deben cumplirse en su totalidad al final del contrato, toda vez que esas obligaciones o actividades, responden a unas necesidades previamente identificadas que buscaban solventarse con la prestación del servicio por parte del contratista. Así mismo, estos informes, de supervisión, facturas y pagos deben publicarse en la plataforma SECOP II._x000a_Contrato 75/2022: Contratación Directa/ Prestación de Servicios persona Jurídica: no contiene en el SECOP, los informes de supervisión._x000a_Contrato 101/2022: No contiene Pagos, ni soportes ni los informes de supervisión en el SECOP._x000a_Contrato 247/2022: No contiene Pagos, ni soportes ni los informes de supervisión en el SECOP._x000a_Orden de Compran 93780/2022: Dentro de los estudios previos se establece 05 días hábiles para entrega y vigencia de 365 días, en SECOP II tienen como fecha de vencimiento el 03/08/2022, no obstante, no se verifica entrega a satisfacción o informe supervisión. De igual forma, No contiene, en la carpeta física o en SECOP II, informe de Supervisión o documento que verifique la correcta ejecución o cumplimiento del mismo._x000a_Orden de Compra 98923/2022: No contiene informe de Supervisión, aunque fue designado por el Director._x000a_Contratos 187/2020 y 160/2020: No contienen en la plataforma SECOP, los informes de actividades” (y de supervisión) mensuales y ni informe final donde se contemplaron las obligaciones específicas del contratista y el cumplimiento de las mismas._x000a_Por lo anterior, se evidencia incumplimiento en el artículo 4° de la Ley 80 de 1993; Artículo 84 de la ley 1474 de 2011; Manual de Contratación Capitulo 5° Supervisión y/o Interventoría de la Entidad y la Guía para el ejercicio de las funciones de supervisión e interventoría de los contratos suscritos por las Entidades Estatales de Colombia Compra Eficiente, que tratan de las “FACULTADES Y DEBERES DE LOS SUPERVISORES Y LOS INTERVENTORES. La supervisión e interventoría contractual implica el seguimiento al ejercicio del cumplimiento obligacional por la entidad contratante sobre las obligaciones a cargo del contratista”."/>
    <m/>
    <s v="1. Presunto desconocimiento, de la etapa de ejecución contractual 2. Desconocimiento del los funcionarios y o contratistas de los procedimiento y documentación ligada a etapa de ejecución contractual. 3. Desconocimiento por parte de los supervisores y apoyos a estos de las actividades y responsabilidades el ejercicio de la supervisión."/>
    <s v="Desconocimiento por parte de los supervisores y apoyos a estos de las actividades y responsabilidades el ejercicio de la supervisión."/>
    <s v="Acción correctiva"/>
    <s v="GC_AC4"/>
    <s v="Realizar jornadas de socializacion sobre supervisión de contratos y construcción de formato de necesidades"/>
    <s v="Socializaciones realizadas"/>
    <n v="4"/>
    <d v="2026-01-01T00:00:00"/>
    <d v="2026-12-31T00:00:00"/>
    <n v="54"/>
    <x v="2"/>
    <m/>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
    <d v="2026-05-11T00:00:00"/>
    <s v="Se incluye información de capacitación realizada durante el primer trimestre de la vigencia"/>
    <n v="0.25"/>
    <x v="0"/>
    <d v="2026-05-15T00:00:00"/>
    <n v="0"/>
    <s v="No fue posible identificar evidencias para el presente período de análisis"/>
    <s v="SIN INICIAR"/>
    <s v="No aplica"/>
    <s v="No aplica"/>
    <s v="No aplica"/>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capacitación del segundo trimestre. "/>
    <n v="0.5"/>
    <s v="EN EJECUCIÓN"/>
    <d v="2026-07-27T00:00:00"/>
    <n v="0.5"/>
    <s v="Se evidencio soporte de capacitacion del segundo trimestre"/>
    <x v="0"/>
    <s v="NO APLICA"/>
    <s v="NO APLICA"/>
    <x v="0"/>
    <s v="Dado que el hallazgo aún tiene actividades en ejecución no aplica el análisis de la efectividad"/>
  </r>
  <r>
    <n v="177"/>
    <x v="0"/>
    <x v="6"/>
    <s v="Subdirección Administrativa y Financiera"/>
    <m/>
    <x v="112"/>
    <m/>
    <x v="28"/>
    <s v="En el Contrato/Modalidad: No 78 de 2022. Contratación Directa/ Prestación de Servicios persona Natural, a nombre de Miguel Ángel Acero, No se dio cumplimiento a lo estipulado en el numeral 4.4 del estudio previo el cual establece “El valor del contrato será hasta por la suma $54.000.000 incluido IVA y demás costos directos e indirectos”; por cuanto, en el SECOP II se estableció el valor del contrato por la suma de $46.800.000, observándose una reducción sin que se evidencie ningún documento soporte que justifique la modificación."/>
    <m/>
    <s v="1. Elaboración de estudios previos sin verificación de plazos de ejecución. 2. Publicación de estudios previos desactualizados. 3. No validación de valores en los estudios comparados con el PAA y CDP y continuidad del error al publicar el valor en la plataforma SECOP II."/>
    <s v="No validación de valores en los estudios comparados con el PAA y CDP y continuidad del error al publicar el valor en la plataforma SECOP II."/>
    <s v="Acción correctiva"/>
    <s v="GC_AC1"/>
    <s v="Seguimiento al Plan de adquisiciones realizados y validación con el cargue de información con SECOP"/>
    <s v="Seguimientos realizados"/>
    <n v="9"/>
    <d v="2026-04-01T00:00:00"/>
    <d v="2026-12-31T00:00:00"/>
    <n v="40.5"/>
    <x v="2"/>
    <m/>
    <n v="0.27"/>
    <s v="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_x000a_"/>
    <s v="https://dnbcgovco-my.sharepoint.com/personal/planeacion_dnbc_gov_co/_layouts/15/onedrive.aspx?id=%2Fpersonal%2Fplaneacion%5Fdnbc%5Fgov%5Fco%2FDocuments%2FDocumentos%20SIGE%2F6%2E%20Planes%2FPLAN%20DE%20MEJORA%2F2026%2F01%2E%20Seguimiento%20Primer%20Trimestre%2F15%2E%20Gesti%C3%B3n%20Contractual%2FGC%5FAC1&amp;viewid=efb70791%2Db8ab%2D49e7%2Db552%2Dd3d4cbe976b9&amp;ct=1777387045307&amp;or=OWA%2DNT%2DMail"/>
    <d v="2026-05-11T00:00:00"/>
    <s v="Se incluye bases de planes de adquisiciones pero no se evidencia el respecti seguimiento"/>
    <n v="0"/>
    <x v="0"/>
    <d v="2026-05-15T00:00:00"/>
    <n v="0"/>
    <s v="Se evidencio que la accion formulada carece de soportes que permitan verificar el cumplimiento de la actividad, toda vez que los documentos reportados no incluyen segumientos al plan anual de adquisiciones."/>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27"/>
    <s v="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evidencia seguimiento al PAA. Se sugiere su reporte vía correo electrónico al lider de proceso y al profesional de planeación"/>
    <n v="0.27"/>
    <s v="EN EJECUCIÓN"/>
    <d v="2026-07-27T00:00:00"/>
    <n v="0.25"/>
    <s v="Se evidencia avance en el reporte al Plan Anual de Adquisiones PAA"/>
    <x v="0"/>
    <s v="NO APLICA"/>
    <s v="NO APLICA"/>
    <x v="0"/>
    <s v="Dado que el hallazgo aún tiene actividades en ejecución no aplica el análisis de la efectividad"/>
  </r>
  <r>
    <n v="178"/>
    <x v="0"/>
    <x v="6"/>
    <s v="Subdirección Administrativa y Financiera"/>
    <m/>
    <x v="113"/>
    <m/>
    <x v="28"/>
    <s v="El equipo auditor evidenció que no se dio cumplimiento a las clausulas establecidas en los contratos 01, convenio de asociación 098, Contrato 249 y 66 de 2022, con relación a la forma de Pago y/o obligaciones del contratista, por cuanto:_x000a_Contrato/Modalidad Nro. 1. Contratación Directa/ Contrato Arrendamiento_x000a_La cláusula Sexta del contrato señala las Obligaciones del Contratista-Arrendador y el Numeral 3) establece la obligación de “remitir al supervisor, la factura original o cuenta de cobro mensual del canon de arrendamiento, y en la cláusula Decima Primera- Supervisión Literal D) indica la obligación de “expedir el recibido a satisfacción, para el pago del canon de arrendamiento”; y en la carpeta física ni en SECOP II, se evidencian las facturas o cuentas de cobro para realizar la aprobación del pago; así como tampoco se evidencia en la carpeta física ni en SECOP II, los recibos a satisfacción para realizar el pago de las facturas o cuentas de cobro del canon de arrendamiento._x000a_Contrato/Modalidad Nro. 98/2022 Convenio de Asociación_x000a_La cláusula 4 del convenio de asociación 98 de 2022 a nombre de BENEMERITO CUERPO DE BOMBEROS VOLUNTARIOS DE CALI, que trata de la forma de desembolso; dice “Todo pago se hará previa presentación de la correspondiente factura o cuenta de cobro, con el informe de ejecución y recibo a satisfacción por parte del supervisor, quien deberá verificar el cumplimiento en el pago de los aportes a seguridad integral”; pero en ninguno de los pagos, facturas, recibo a satisfacción, certificación de cumplimiento expedida por el supervisor ni está cargada y aprobada en SECOP II. De igual forma, en el expediente físico no se evidencia que exista algún documento o trazabilidad para los pagos 3 y 4, de acuerdo a lo establecido en la cláusula mencionada._x000a_Contrato/Modalidad Nro. 249/2022 – MC-001-2022 MINIMA CUANTIA_x000a_El contrato 249 de 2022 nombre de OCUPASALUD SAS no contiene en SECOP II ni en la carpeta física, conforme lo enuncia el contrato en la Forma de Pago “certificación de cumplimiento a satisfacción de obligaciones (…) b) Certificación actual del pago de aportes parafiscales (…); nota 2: (…) cuenta de cobro (…), la certificación de recibo a satisfacción, radicación de factura y pago de aportes parafiscales y patronales,_x000a_Contrato/Modalidad No 66 de 2022. Contratación Directa/ Prestación de Servicios persona Jurídica._x000a_En el contrato 66 de 2022, se evidencia incumplimiento al numeral 4.5 Forma de Pago del estudio Previo el cual establece “La Dirección Nacional de Bomberos pagará al contratista a) Doce (12) pagos hasta por la suma de Once Millones seiscientos mil pesos MTCE”. Debido a que el pago No 05 fue rechazado y no evidenció el cargue nuevamente el SECOP II pero si se realizó el respectivo pago."/>
    <m/>
    <s v="1. Presunta falta de conocimiento del ejercicio de la supervisión relacionada con la etapa contractual y postcontractual 2.Desconocimiento por parte de los supervisores y apoyos a la supervisión del trámite de seguimiento contractual y gestión de pagos, así como su registro en la plataforma SECOP II. 3. No existencia en el Manual de Supervisión, de una actividad que establezca los requisitos necesarios para el seguimiento contractual y gestión de pagos, así como su registro en la plataforma SECOP II."/>
    <s v="No existencia en el Manual de Supervisión, de una actividad que establezca los requisitos necesarios para el seguimiento contractual y gestión de pagos, así como su registro en la plataforma SECOP II."/>
    <s v="Acción correctiva"/>
    <s v="GC_AC12"/>
    <s v="Actualización del Manual de Supervisión tendiente a incluir una actividad en el procedimiento que establezca os requisitos necesarios para el seguimiento contractual y gestión de pagos, así como su registro en la plataforma SECOP II."/>
    <s v="Actualización del Manual de Supervisión"/>
    <n v="1"/>
    <d v="2026-04-01T00:00:00"/>
    <d v="2026-12-31T00:00:00"/>
    <n v="40.5"/>
    <x v="2"/>
    <m/>
    <n v="0"/>
    <s v="Actividad en proceso; el Manual de Supervisión se encuentra en actualización para incorporar los requisitos y actividades necesarias para el seguimiento contractual, la gestión de pagos y su registro en la plataforma SECOP II."/>
    <n v="0"/>
    <d v="2026-05-11T00:00:00"/>
    <s v="Sin avance en la actividad"/>
    <n v="0"/>
    <x v="0"/>
    <d v="2026-05-15T00:00:00"/>
    <n v="0"/>
    <s v="No fue posible identificar evidencias para el presente período de análisis"/>
    <s v="SIN INICIAR"/>
    <s v="No aplica"/>
    <s v="No aplica"/>
    <s v="No aplica"/>
    <n v="0"/>
    <s v="Actividad en proceso; el Manual de Supervisión se encuentra en actualización para incorporar los requisitos y actividades necesarias para el seguimiento contractual, la gestión de pagos y su registro en la plataforma SECOP II."/>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proyecto de actualización de manual de contratación, revisado por proceso de análisis y mejora continua, en espera de firmas de direcivos"/>
    <n v="0.6"/>
    <s v="EN EJECUCIÓN"/>
    <d v="2026-07-27T00:00:00"/>
    <n v="0.6"/>
    <s v="Se evidencio actualizacion de manual de contratacion como accion ante la actividad"/>
    <x v="0"/>
    <s v="NO APLICA"/>
    <s v="NO APLICA"/>
    <x v="0"/>
    <s v="Dado que el hallazgo aún tiene actividades en ejecución no aplica el análisis de la efectividad"/>
  </r>
  <r>
    <n v="179"/>
    <x v="0"/>
    <x v="6"/>
    <s v="Subdirección Administrativa y Financiera"/>
    <m/>
    <x v="114"/>
    <m/>
    <x v="28"/>
    <s v="En los contratos No 71, 75, 78, 101, 151, 160, 187 y 247 no se evidencia la programación de pagos en el Secop II._x000a_Por lo anterior, se observa incumplimiento a lo establecido en la Guía para hacer la gestión contractual en el SECOP II que establece “VI. Seguimiento a la ejecución contractual En el SECOP II los supervisores de los contratos deben ingresar el avance de la ejecución y el área financiera debe aprobar las facturas ingresadas a la plataforma por el Proveedor. Los supervisores pueden registrar el avance de la ejecución diligenciando el avance el plan de ejecución del contrato (ya sea por porcentaje o recepción de artículos) y colgando documentos de ejecución del contrato.”"/>
    <m/>
    <s v="1. Presunta falta de conocimiento del ejercicio de la supervisión relacionada con la etapa contractual y postcontractual 2.Desconocimiento por parte de los supervisores y apoyos a la supervisión del trámite de seguimiento contractual y gestión de pagos, así como su registro en la plataforma SECOP II. 3. No existencia en el Manual de Supervisión, de una actividad que establezca los requisitos necesarios para el seguimiento contractual y gestión de pagos, así como su registro en la plataforma SECOP II."/>
    <s v="No existencia en el Manual de Supervisión, de una actividad que establezca los requisitos necesarios para el seguimiento contractual y gestión de pagos, así como su registro en la plataforma SECOP II."/>
    <s v="Acción correctiva"/>
    <s v="GC_AC12"/>
    <s v="Actualización del Manual de Supervisión tendiente a incluir una actividad en el procedimiento que establezca os requisitos necesarios para el seguimiento contractual y gestión de pagos, así como su registro en la plataforma SECOP II."/>
    <s v="Actualización del Manual de Supervisión"/>
    <n v="1"/>
    <d v="2026-04-01T00:00:00"/>
    <d v="2026-12-31T00:00:00"/>
    <n v="40.5"/>
    <x v="2"/>
    <m/>
    <n v="0"/>
    <s v="Actividad en proceso; el Manual de Supervisión se encuentra en actualización para incorporar los requisitos y actividades necesarias para el seguimiento contractual, la gestión de pagos y su registro en la plataforma SECOP II."/>
    <n v="0"/>
    <d v="2026-05-11T00:00:00"/>
    <s v="Sin avance en la actividad"/>
    <n v="0"/>
    <x v="0"/>
    <d v="2026-05-15T00:00:00"/>
    <n v="0"/>
    <s v="No fue posible identificar evidencias para el presente período de análisis"/>
    <s v="SIN INICIAR"/>
    <s v="No aplica"/>
    <s v="No aplica"/>
    <s v="No aplica"/>
    <n v="0"/>
    <s v="Actividad en proceso; el Manual de Supervisión se encuentra en actualización para incorporar los requisitos y actividades necesarias para el seguimiento contractual, la gestión de pagos y su registro en la plataforma SECOP II."/>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proyecto de actualización de manual de contratación, revisado por proceso de análisis y mejora continua, en espera de firmas de direcivos"/>
    <n v="0.6"/>
    <s v="EN EJECUCIÓN"/>
    <d v="2026-07-27T00:00:00"/>
    <n v="0.6"/>
    <s v="Se evidencio actualizacion de manual de contratacion como accion ante la actividad"/>
    <x v="0"/>
    <s v="NO APLICA"/>
    <s v="NO APLICA"/>
    <x v="0"/>
    <s v="Dado que el hallazgo aún tiene actividades en ejecución no aplica el análisis de la efectividad"/>
  </r>
  <r>
    <n v="180"/>
    <x v="0"/>
    <x v="6"/>
    <s v="Subdirección Administrativa y Financiera"/>
    <m/>
    <x v="115"/>
    <m/>
    <x v="28"/>
    <s v="Dentro de la revisión realizada, se evidenció que en el contrato No 83 a nombre de Alejandro Moreno Gallego por valor de $100.000.000, con acta de inicio del 05 de mayo de 2022, se realizó por parte de la entidad la liquidación de Terminación Unilateral (que se encuentra sin firmas); sin embargo, dentro del acto administrativo que la declaró, no se establece la debida motivación en cuál de los cuatro (4) eventos aplicaría para darse por terminada Unilateralmente, generando incumplimiento en lo establecido en el artículo 17 de la Ley 80 de 1993, que dice “De la terminación unilateral. La entidad en acto administrativo debidamente motivado dispondrá la terminación anticipada del contrato en los siguientes eventos:1. Cuando las exigencias del servicio público lo requieran (…)2. Por muerte o incapacidad física permanente del contratista (…) 3.Por interdicción judicial o declaración de quiebra del contratista. 4.Por cesación de pagos (…)”_x000a_Ahora, bien no se evidencia informe de supervisión que dé cuenta del posible incumplimiento por parte del contratista o el debido proceso en caso de la presentarse la respectiva declaratoria, ocasionando incumplimiento en lo establecido en el artículo 84 de la Ley 1474 de 2011 – “Facultades y deberes de los supervisores y los interventores.”"/>
    <m/>
    <s v="1. Falta de verificación de elaboración y publicación de los soportes por ausencia de conocimiento, seguimiento y control de la etapa postcontractual 2. Desconocimiento del los funcionarios y o contratistas de los procedimiento y soportes a publicar relacionados con la etapa postcontratual 3. Desconocimiento por parte de los supervisores y apoyos a estos, del trámite para cierre y liquidación de contratos."/>
    <s v="Desconocimiento por parte de los supervisores y apoyos a estos, del trámite para cierre y liquidación de contratos."/>
    <s v="Acción correctiva"/>
    <s v="GC_AC4"/>
    <s v="Realizar jornadas de socializacion sobre supervisión de contratos y construcción de formato de necesidades"/>
    <s v="Socializaciones realizadas"/>
    <n v="4"/>
    <d v="2026-01-01T00:00:00"/>
    <d v="2026-12-31T00:00:00"/>
    <n v="54"/>
    <x v="2"/>
    <m/>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
    <d v="2026-05-11T00:00:00"/>
    <s v="Se incluye información de capacitación realizada durante el primer trimestre de la vigencia"/>
    <n v="0.25"/>
    <x v="0"/>
    <d v="2026-05-15T00:00:00"/>
    <n v="0"/>
    <s v="No fue posible identificar evidencias para el presente período de análisis"/>
    <s v="SIN INICIAR"/>
    <s v="No aplica"/>
    <s v="No aplica"/>
    <s v="No aplica"/>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capacitación del segundo trimestre. "/>
    <n v="0.5"/>
    <s v="EN EJECUCIÓN"/>
    <d v="2026-07-27T00:00:00"/>
    <n v="0.5"/>
    <s v="Se evidencio soporte de capacitacion del segundo trimestre"/>
    <x v="0"/>
    <s v="NO APLICA"/>
    <s v="NO APLICA"/>
    <x v="0"/>
    <s v="Dado que el hallazgo aún tiene actividades en ejecución no aplica el análisis de la efectividad"/>
  </r>
  <r>
    <n v="181"/>
    <x v="0"/>
    <x v="6"/>
    <s v="Subdirección Administrativa y Financiera"/>
    <m/>
    <x v="116"/>
    <m/>
    <x v="28"/>
    <s v="De conformidad con la revisión realizada, se evidenció que en los contratos 151, 152, 153, 154 y 166 se designó como supervisor a un contratista, incumpliendo lo establecido en la Circular 06 de 2020 Información Específica recomendación 4.4 “Verificar que se haya designado un supervisor o un interventor idóneo, para ejercer las labores de seguimiento y control de lo pactado de forma diligente y oportuna.”_x000a_Asimismo, incumple el artículo 83 de la Ley 1474 de 2011, que señala “La supervisión consistirá en el seguimiento técnico, administrativo, financiero, contable, y jurídico que sobre el cumplimiento del objeto del contrato, es ejercida por la misma entidad estatal cuando no requieren conocimientos especializados”, al igual que lo establecido en la Guía de Supervisión e interventoría generada por Colombia Compra Eficiente Literal III Literal que dice “ El supervisor de los contratos siempre debe ser un funcionario de la Entidad Estatal."/>
    <m/>
    <s v="1. Falta de control por parte del área respecto del tipo de vinculación de la persona a la cual se le designa la supervisión. 2. Posible desconocimiento del abogado a cargo respecto del tipo de vinculación de la persona a la cual se le designa la supervisión. 3. No existencia de revisión efectiva sobre el docuemento de designación de supervior a efectos de asegurar que este se haga unica y exclusivamente funcionarios"/>
    <s v="No existencia de revisión efectiva sobre el documento de designación de supervior a efectos de asegurar que este se haga unica y exclusivamente funcionarios"/>
    <s v="Acción correctiva"/>
    <s v="GC_AC14"/>
    <s v="Establecer control efectivo en el documento de designación de supervisión mediante la implementación de flujo de elaboró, revisó y aprobó"/>
    <s v="Verificación del cumplimiento del flujo de aprobación en el documento de designación de supervisión"/>
    <n v="1"/>
    <d v="2023-08-01T00:00:00"/>
    <d v="2023-11-30T00:00:00"/>
    <n v="17.849999999999998"/>
    <x v="2"/>
    <m/>
    <n v="1"/>
    <s v="La actividad se encuentra en cumplimiento. Se estableció un control efectivo en el documento de designación de supervisión, mediante la implementación del flujo de elaboró, revisó y aprobó, garantizando la segregación de funciones y la trazabilidad del proceso. Como evidencia se cuenta con la verificación del cumplimiento del flujo de aprobación en los documentos de designación de supervisión, lo cual permite constatar la aplicación del control establecido conforme a los lineamientos institucionales._x000a_"/>
    <s v="https://dnbcgovco-my.sharepoint.com/personal/planeacion_dnbc_gov_co/_layouts/15/onedrive.aspx?id=%2Fpersonal%2Fplaneacion%5Fdnbc%5Fgov%5Fco%2FDocuments%2FDocumentos%20SIGE%2F6%2E%20Planes%2FPLAN%20DE%20MEJORA%2F2026%2F01%2E%20Seguimiento%20Primer%20Trimestre%2F15%2E%20Gesti%C3%B3n%20Contractual%2FGC%5FAC14&amp;viewid=efb70791%2Db8ab%2D49e7%2Db552%2Dd3d4cbe976b9&amp;ct=1777387045307&amp;or=OWA%2DNT%2DMail"/>
    <d v="2026-05-11T00:00:00"/>
    <s v="Se remiten memorandos de designación de supervisión de la vigencia 2026"/>
    <n v="1"/>
    <x v="1"/>
    <d v="2026-05-15T00:00:00"/>
    <n v="1"/>
    <s v="Se evidenció como soporte los memorandos de designación de supervisión de la vigencia 2026, expedidos entre el 8 de enero y el 4 de febrero de 2026, elaborados en el formato FR-MC-15 V2 (23/05/2023), los cuales incorporan el flujo de aprobación &quot;Proyectó, Revisó y Aprobó&quot;. La revisión de estos documentos permitió verificar la implementación del control establecido para garantizar la segregación de funciones y la trazabilidad en la designación de supervisores contractuales, evidenciando el cumplimiento de la actividad formulada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La actividad se encuentra en cumplimiento. Se estableció un control efectivo en el documento de designación de supervisión, mediante la implementación del flujo de elaboró, revisó y aprobó, garantizando la segregación de funciones y la trazabilidad del proceso. Como evidencia se cuenta con la verificación del cumplimiento del flujo de aprobación en los documentos de designación de supervisión, lo cual permite constatar la aplicación del control establecido conforme a los lineamientos institucional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Actividad con cumplimiento reportado en el primer trimestre 2026"/>
    <n v="1"/>
    <s v="CUMPLIDO"/>
    <d v="2026-07-27T00:00:00"/>
    <n v="1"/>
    <s v="Se evidencio que la actividad reportada se encuentra cumplida en el primer trimestre"/>
    <x v="1"/>
    <s v="NO APLICA"/>
    <s v="NO APLICA"/>
    <x v="0"/>
    <s v="Dado que el hallazgo aún tiene actividades en ejecución no aplica el análisis de la efectividad"/>
  </r>
  <r>
    <n v="182"/>
    <x v="0"/>
    <x v="6"/>
    <s v="Subdirección Administrativa y Financiera"/>
    <m/>
    <x v="117"/>
    <m/>
    <x v="28"/>
    <s v="En los contratos 151, 152, 153, 154 y 166 no se encuentran las respectivas matrices de seguimiento y cumplimiento del contrato, ni su adecuada publicación._x000a_Lo anterior, genera incumplimiento en lo establecido en la Guía de Transparencia Contratación Pandemia XI Recomendaciones literal vi) - Establecimiento de mecanismos de control y verificación. “Es fundamental que las Entidades Estatales establezcan matrices de seguimiento y cumplimiento de las obligaciones del contrato y que las mismas se publiquen periódicamente para que la ciudadanía esté enterada de los avances logrados con la celebración del acuerdo de voluntades.”"/>
    <m/>
    <s v="1. Presunto desconocimiento de las actividades de seguimiento y cumplimiento contractual 2.Desconocimiento por parte de los supervisores y apoyos a estos de las actividades y responsabilidades el ejercicio de la supervisión. 3. Desconocimiento del los funcionarios y o contratistas de los procedimientos y documentación ligada a las actividades de seguimiento y cumplimiento contractual ."/>
    <s v="Desconocimiento del los funcionarios y o contratistas de los procedimientos y documentación ligada a las actividades de seguimiento y cumplimiento contractual ."/>
    <s v="Acción correctiva"/>
    <s v="GC_AC4"/>
    <s v="Realizar jornadas de socializacion sobre supervisión de contratos y construcción de formato de necesidades"/>
    <s v="Socializaciones realizadas"/>
    <n v="4"/>
    <d v="2026-01-01T00:00:00"/>
    <d v="2026-12-31T00:00:00"/>
    <n v="54"/>
    <x v="2"/>
    <m/>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
    <d v="2026-05-11T00:00:00"/>
    <s v="Se incluye información de capacitación realizada durante el primer trimestre de la vigencia"/>
    <n v="0.25"/>
    <x v="0"/>
    <d v="2026-05-15T00:00:00"/>
    <n v="0"/>
    <s v="No fue posible identificar evidencias para el presente período de análisis"/>
    <s v="SIN INICIAR"/>
    <s v="No aplica"/>
    <s v="No aplica"/>
    <s v="No aplica"/>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capacitación del segundo trimestre. "/>
    <n v="0.5"/>
    <s v="EN EJECUCIÓN"/>
    <d v="2026-07-27T00:00:00"/>
    <n v="0.5"/>
    <s v="Se evidencio soporte de capacitacion del segundo trimestre"/>
    <x v="0"/>
    <s v="NO APLICA"/>
    <s v="NO APLICA"/>
    <x v="0"/>
    <s v="Dado que el hallazgo aún tiene actividades en ejecución no aplica el análisis de la efectividad"/>
  </r>
  <r>
    <n v="183"/>
    <x v="0"/>
    <x v="6"/>
    <s v="Subdirección Administrativa y Financiera"/>
    <m/>
    <x v="118"/>
    <m/>
    <x v="28"/>
    <s v="En los contratos 151, 152, 153, 154 y 166 no se reflejan los riesgos asociados al contrato, lo que genera incumplimiento en lo establecido en el numeral 6 del artículo 2.2.1.1.2.1.1. - Análisis de Riesgo y la forma de mitigarlo, y en el numeral 8 del articulo 2.2.1.1.2.1.3. - Los Riesgos asociados al contrato, la forma de mitigarlos y la asignación del Riesgo entre las partes contratantes del decreto 1082 de 2015"/>
    <m/>
    <s v="1. Presunta falla de planeación en la adquisición de bienes y servicios 2. Posible desconocimiento de la Entidad del proceso precontractual. 3. Falta de conocimiento de las areas solicitantes sobre el proceso de estructuración de estudios y documentos previos."/>
    <s v="Falta de conocimiento de las areas solicitantes sobre el proceso de estructuración de estudios y documentos previos."/>
    <s v="Acción correctiva"/>
    <s v="GC_AC4"/>
    <s v="Realizar jornadas de socializacion sobre supervisión de contratos y construcción de formato de necesidades"/>
    <s v="Socializaciones realizadas"/>
    <n v="4"/>
    <d v="2026-01-01T00:00:00"/>
    <d v="2026-12-31T00:00:00"/>
    <n v="54"/>
    <x v="2"/>
    <m/>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
    <d v="2026-05-11T00:00:00"/>
    <s v="Se incluye información de capacitación realizada durante el primer trimestre de la vigencia"/>
    <n v="0.25"/>
    <x v="0"/>
    <d v="2026-05-15T00:00:00"/>
    <n v="0"/>
    <s v="No fue posible identificar evidencias para el presente período de análisis"/>
    <s v="SIN INICIAR"/>
    <s v="No aplica"/>
    <s v="No aplica"/>
    <s v="No aplica"/>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capacitación del segundo trimestre. "/>
    <n v="0.5"/>
    <s v="EN EJECUCIÓN"/>
    <d v="2026-07-27T00:00:00"/>
    <n v="0.5"/>
    <s v="Se evidencio soporte de capacitacion del segundo trimestre"/>
    <x v="0"/>
    <s v="NO APLICA"/>
    <s v="NO APLICA"/>
    <x v="0"/>
    <s v="Dado que el hallazgo aún tiene actividades en ejecución no aplica el análisis de la efectividad"/>
  </r>
  <r>
    <n v="184"/>
    <x v="0"/>
    <x v="6"/>
    <s v="Subdirección Administrativa y Financiera"/>
    <m/>
    <x v="119"/>
    <m/>
    <x v="28"/>
    <s v="En la revisión realizada se evidenció que los contratos 151, 152, 153, 154 y 166 no se están contemplados en el PAA de la DNBC._x000a_Por lo anterior se incumplió el artículo 2.2.1.1.1.4.1. Plan Anual de Adquisiciones del Decreto 1082 de 2015, que establece que “Las entidades estatales deben elaborar un Plan Anual de Adquisiciones, el cual debe contener la lista de bienes, obras y servicios que pretenden adquirir durante el año (…)."/>
    <m/>
    <s v="1. Debilidad en la estructuración del PAA. 2. Las areas tecnicas no reportan sus necesidades a tiempo para incorporarlas en la consolidado de necesidades 3. Falta de estruturación anticipada de necesidades a contratar para desagregar de estas en el PAA."/>
    <s v="Falta de estruturación anticipada de necesidades a contratar para desagregar de estas el PAA."/>
    <s v="Acción correctiva"/>
    <s v="GC_AC1"/>
    <s v="Seguimiento al Plan de adquisiciones realizados y validación con el cargue de información con SECOP"/>
    <s v="Seguimientos realizados"/>
    <n v="9"/>
    <d v="2026-04-01T00:00:00"/>
    <d v="2026-12-31T00:00:00"/>
    <n v="40.5"/>
    <x v="2"/>
    <m/>
    <n v="0.27"/>
    <s v="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_x000a_"/>
    <s v="https://dnbcgovco-my.sharepoint.com/personal/planeacion_dnbc_gov_co/_layouts/15/onedrive.aspx?id=%2Fpersonal%2Fplaneacion%5Fdnbc%5Fgov%5Fco%2FDocuments%2FDocumentos%20SIGE%2F6%2E%20Planes%2FPLAN%20DE%20MEJORA%2F2026%2F01%2E%20Seguimiento%20Primer%20Trimestre%2F15%2E%20Gesti%C3%B3n%20Contractual%2FGC%5FAC1&amp;viewid=efb70791%2Db8ab%2D49e7%2Db552%2Dd3d4cbe976b9&amp;ct=1777387045307&amp;or=OWA%2DNT%2DMail"/>
    <d v="2026-05-11T00:00:00"/>
    <s v="Se incluye bases de planes de adquisiciones pero no se evidencia el respecti seguimiento"/>
    <n v="0"/>
    <x v="0"/>
    <d v="2026-05-15T00:00:00"/>
    <n v="0"/>
    <s v="Se evidencio que la accion formulada carece de soportes que permitan verificar el cumplimiento de la actividad, toda vez que los documentos reportados no incluyen segumientos al plan anual de adquisicione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27"/>
    <s v="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evidencia seguimiento al PAA. Se sugiere su reporte vía correo electrónico al lider de proceso y al profesional de planeación"/>
    <n v="0.27"/>
    <s v="EN EJECUCIÓN"/>
    <d v="2026-07-27T00:00:00"/>
    <n v="0.27"/>
    <s v="Se evidencia avance en el reporte al Plan Anual de Adquisiones PAA"/>
    <x v="0"/>
    <s v="NO APLICA"/>
    <s v="NO APLICA"/>
    <x v="0"/>
    <s v="Dado que el hallazgo aún tiene actividades en ejecución no aplica el análisis de la efectividad"/>
  </r>
  <r>
    <n v="185"/>
    <x v="0"/>
    <x v="6"/>
    <s v="Subdirección Administrativa y Financiera"/>
    <m/>
    <x v="120"/>
    <m/>
    <x v="29"/>
    <s v="Dentro de la revisión realizada, no se evidencia el cumplimiento de las actividades del Jefe de la Oficina de Atención al Usuario en cuanto a la coordinación de actividades entre el jefe de la unidad, el de control interno y con el jefe de la unidad de planeación, que permita el mejoramiento de la gestión. Así mismo, no se tiene soporte de coordinación de actividades con los jefes de las demás unidades de quejas y reclamos del sector._x000a_Incumpliendo lo establecido en el Decreto 2232 de 1995, articulo 9."/>
    <s v="SERVICIO AL CIUDADANO"/>
    <s v="Análisis 3 por qué:_x000a_1. Las tareas estaban acumuladas en una sola persona._x000a_2. Por qué no se conocian la totalidad de actividades a cargo._x000a_3. Por qué no se priorizaban las tareas a través de plan de trabajo para mejorar la gestión."/>
    <s v="No se priorizaban las tareas a través de plan de trabajo para mejorar la gestión."/>
    <s v="Acción correctiva"/>
    <s v="AU_AC18"/>
    <s v="Presentar ante el Comité Directivo el estado del PQRSD y las alertas informativas, por parte del Líder del Proceso de Atención al Ciudadano, con el fin de establecer acciones pertinentes."/>
    <s v="Acta Comité directivo"/>
    <n v="12"/>
    <d v="2026-01-01T00:00:00"/>
    <d v="2026-12-31T00:00:00"/>
    <n v="54"/>
    <x v="15"/>
    <s v="Auditoria Financiera 2024"/>
    <n v="0"/>
    <n v="0"/>
    <n v="0"/>
    <d v="2026-05-11T00:00:00"/>
    <s v="No se registra seguimiento"/>
    <n v="0"/>
    <x v="0"/>
    <d v="2026-05-15T00:00:00"/>
    <n v="0"/>
    <s v="No fue posible identificar evidencias para el presente período de análisis"/>
    <s v="SIN INICIAR"/>
    <s v="No aplica"/>
    <s v="No aplica"/>
    <s v="No aplica"/>
    <n v="0.16666666666666666"/>
    <s v="Se presentaron en los comités de mayo y junio alertas de pqrsd"/>
    <s v="https://dnbcgovco-my.sharepoint.com/personal/planeacion_dnbc_gov_co/_layouts/15/onedrive.aspx?id=%2Fpersonal%2Fplaneacion%5Fdnbc%5Fgov%5Fco%2FDocuments%2FDocumentos%20SIGE%2F6%2E%20Planes%2FPLAN%20DE%20MEJORA%2F2026%2F02%2E%20Seguimiento%20Segundo%20Trimestre%2F05%2E%20Gesti%C3%B3n%20de%20Atenci%C3%B3n%20al%20Usuario%2FEVIDENCIAS%20SEGUNDO%20TRIMESTRE%202026%20PLAN%20MEJORA&amp;viewid=efb70791%2Db8ab%2D49e7%2Db552%2Dd3d4cbe976b9&amp;ga=1"/>
    <n v="46214"/>
    <s v="Se presentaron en los comités de mayo y junio alertas de pqrsd"/>
    <n v="0.16666666666666666"/>
    <s v="EN EJECUCIÓN"/>
    <d v="2026-08-16T00:00:00"/>
    <n v="0.17"/>
    <s v="Se evidenció la presentación de alertas de PQRSD en los Comités de Gestión y Desempeño realizados en mayo y junio de 2026. En el acta del 23 de junio de 2026 se reportaron 125 PQRSD vencidas con corte a marzo y 24 nuevas solicitudes vencidas durante abril."/>
    <x v="0"/>
    <s v="NO APLICA"/>
    <s v="NO APLICA"/>
    <x v="0"/>
    <s v="Dado que el hallazgo aún tiene actividades en ejecución no aplica el análisis de la efectividad"/>
  </r>
  <r>
    <n v="186"/>
    <x v="0"/>
    <x v="6"/>
    <s v="Subdirección Administrativa y Financiera"/>
    <m/>
    <x v="121"/>
    <m/>
    <x v="29"/>
    <s v="En revisión de los informes mensuales de las PQRSD, se evidenció en el numeral 11. Temas de consulta reiterativos, que para los meses de enero, febrero y marzo se incluyó la siguiente anotación: “Durante el periodo evaluado no fue ingresada alguna queja, reclamo, sugerencia o denuncia por los servicios prestados nuestros usuarios, asímismo tampoco fue presentada alguna en contra o a favor de algún funcionario público en ninguno de nuestros temas de consulta frecuentes.”_x000a_Sin embargo, en los mencionados informes correspondientea a los meses de abril, mayo y junio de 2023 se evidenció que no se relacionan los servicios sobre los cuales se presenta el mayor número de quejas presentadas en contra de los Servidores Públicos, asi como tampoco se presentan las principales recomendaciones sugeridas por los particulares que tengan por objeto mejorar el servicio que preste la entidad, incumpliendo lo establecido en Ley 190 de 1995 artículo 54."/>
    <s v="SERVICIO AL CIUDADANO"/>
    <s v="Análisis 3 por qué:_x000a_1. porqué se describian de manera general las PQRSD allegadas a la entidad._x000a_2.Porque en anteriores seguimientos si se mencionaba las quejas presentadas pero no se individualizaban los temas._x000a_3. Porque no se especificaba en los informes períodicos de manera puntual los servicios sobre los que se presente el mayor número de quejas y reclamos"/>
    <s v="No se especificaba en los informes períodicos de manera puntual los servicios sobre los que se presente el mayor número de quejas y reclamos"/>
    <s v="Acción correctiva"/>
    <s v="AU_AC1"/>
    <s v="Reportar de manera periodica a los lideres del proceso las PQRSD con su respectivo estado, con el fin de que estos inicien las acciones pertinentes con funcionarios y contratistas"/>
    <s v="Reportes de control a líderes de proceso"/>
    <n v="12"/>
    <d v="2026-01-01T00:00:00"/>
    <d v="2026-12-01T00:00:00"/>
    <n v="49.5"/>
    <x v="13"/>
    <m/>
    <n v="0"/>
    <s v="Se informaron alertas mensuales a través de correo electrónico a los líderes de proceso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0.25"/>
    <x v="0"/>
    <d v="2026-05-15T00:00:00"/>
    <n v="0.25"/>
    <s v="Se evidencian informes de PQRSD de enero, febrero y marzo, como tambien soportes de correos de alertas por parte de atencion al ciudadano con fecha 24/02/2026, 13/03/2026 y 09/04/2026"/>
    <s v="EN EJECUCIÓN"/>
    <s v="No aplica"/>
    <s v="No aplica"/>
    <s v="No aplica"/>
    <n v="0.25"/>
    <s v="Se informaron alertas mensuales a través de correo electrónico a los líderes de procesos"/>
    <s v="EVIDENCIAS SEGUNDO TRIMESTRE 2026 PLAN MEJORA"/>
    <n v="46214"/>
    <s v="Se adjuntan las evidencias de alertas del segundo trimestre."/>
    <n v="0.5"/>
    <s v="EN EJECUCIÓN"/>
    <d v="2026-07-27T00:00:00"/>
    <n v="0.5"/>
    <s v="Se evidenció el envío de alertas mensuales mediante correo electrónico a los líderes de los procesos, relacionadas con el seguimiento a las acciones del Plan de Mejoramiento. Para el segundo trimestre de 2026, se aportaron evidencias de las comunicaciones realizadas, las cuales permiten verificar la ejecución de la actividad programada."/>
    <x v="0"/>
    <s v="NO APLICA"/>
    <s v="NO APLICA"/>
    <x v="0"/>
    <s v="Dado que el hallazgo aún tiene actividades en ejecución no aplica el análisis de la efectividad"/>
  </r>
  <r>
    <n v="187"/>
    <x v="0"/>
    <x v="6"/>
    <s v="Subdirección Administrativa y Financiera"/>
    <m/>
    <x v="122"/>
    <m/>
    <x v="29"/>
    <s v="Se evidenció para el primer semestre de 2023 de la matriz consolidada de PQRSD, se dío respuesta extemporanea a 168 radicados, en ninguno de ellos la Entidad notificó al interesado las circunstancias por las cuales no se le dio trámite oportuno y le señaló el plazo razonable en que se resolverá o daría respuesta, el cual no puede exceder del doble inicialmente previsto._x000a_Lo anterior incumpliendo lo establecido en la Ley 1755 de 2015, artículo 14."/>
    <s v="SERVICIO AL CIUDADANO"/>
    <s v="Análisis 3 por qué:_x000a_1.Porque no existe seguimiento y control por parte de los supervisores de los funcionarios y contratistas responsables de dar respuesta a las PQRS._x000a_2. Porque habia desconocimiento por parte de los supervisores, funcionarios y contratistas del procedimiento interno de PQRS en concordancia al articulo 14 de la ley 1755 de 2015._x000a_3. Porque la oficina de Gestión Atención al Ciudadano no realizó acompañamiento a los responsables de dar respuesta a las PQRSD del procedimiento interno de tramites de las mismas."/>
    <s v="La oficina de Gestión Atención al Ciudadano no realizó acompañamiento a los responsables de dar respuesta a las PQRSD del procedimiento interno de tramite de las mismas."/>
    <s v="Acción correctiva"/>
    <s v="AU_AC13"/>
    <s v="Diseñar y socializar un documento interno (ABC) que contenga información relevante de la Ley 1755 de 2015 y generalidad del procedimiento Recepción,Distribución, Seguimiento y Salida de Peticiones, Quejas, Reclamos, Sugerencias y Denuncias."/>
    <s v="ABC diseñado, aprobado por el proceso de mejora continua y socializado a traves de una campaña informativa a los gestores funcionarios y contratistas de los 19 procesos de la Entidad. Este procedimiento se socializara junto al procedimiento Recepción,Distribución, Seguimiento y Salida de Peticiones, Quejas, Reclamos, Sugerencias y Denuncias."/>
    <n v="1"/>
    <d v="2023-09-01T00:00:00"/>
    <d v="2023-12-31T00:00:00"/>
    <n v="18"/>
    <x v="13"/>
    <m/>
    <n v="1"/>
    <s v="Se realizó el documento y se socializa de forma mensual"/>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 documento y su socialización"/>
    <n v="1"/>
    <x v="1"/>
    <d v="2026-05-15T00:00:00"/>
    <n v="1"/>
    <s v="CSe evidencian como soportes el documento interno (ABC) sobre la Ley 1755 de 2015 y el procedimiento de Recepción, Distribución, Seguimiento y Salida de PQRSD, así como las evidencias de su socialización mediante campañas informativas dirigidas a funcionarios, contratistas y gestores de los procesos de la Entidad, realizadas durante la vigencia 2026. Los soportes permiten verificar el diseño del documento y el inicio de las actividades de divulgación, evidenciando una ejecución parcial de la acción correctiva."/>
    <s v="C. EXTRATEMPORANEAMENTE"/>
    <s v="No aplica"/>
    <s v="No aplica"/>
    <s v="No aplica"/>
    <n v="1"/>
    <s v="Se realizó el documento y se socializa de forma mensual"/>
    <n v="0"/>
    <n v="46214"/>
    <s v="Accion con cumplimiento reportado"/>
    <n v="1"/>
    <s v="CUMPLIDO"/>
    <d v="2026-07-27T00:00:00"/>
    <n v="1"/>
    <s v="Se evidencian como soportes el documento interno (ABC) sobre la Ley 1755 de 2015 y el procedimiento de Recepción, Distribución, Seguimiento y Salida de PQRSD, así como las evidencias de su socialización mediante campañas informativas dirigidas a funcionarios, contratistas y gestores de los procesos de la Entidad, realizadas durante la vigencia 2026. Los soportes permiten verificar el diseño del documento y el inicio de las actividades de divulgación, evidenciando una ejecución parcial de la acción correctiva."/>
    <x v="1"/>
    <s v="NO"/>
    <s v="EFECTIVO"/>
    <x v="1"/>
    <s v="Se verificó el cumplimiento de la actividad formulada y no se evidenció recurrencia de la situación que dio origen al hallazgo; en consecuencia, se procede con el cierre de la actividad."/>
  </r>
  <r>
    <n v="188"/>
    <x v="0"/>
    <x v="6"/>
    <s v="Subdirección Administrativa y Financiera"/>
    <m/>
    <x v="123"/>
    <m/>
    <x v="29"/>
    <s v="Se evidenció que para el primer semestre de 2023 de la matriz consolidada de PQRSD, se tienen 94 vencidos de los 487 radicados, sin que se les haya dado el correspondiente trámite, dentro del término legal ni por fuera de él, lo que evidencia debilidades en los controles de los servidores y/o contratistas responsables de dar respuesta._x000a_Ahora bien, al verificar el cuadro de control del proceso, se encontró que 29 de estas peticiones cuentan con respuesta, por lo cual, estan clasificados de forma erronea._x000a_Incumpliendo lo establecido en el Artículo 23 de la Constitución Política, los términos señalado en el artículo 14 de la Ley 1755 de 2015, el Numeral 5.7 del Procedimiento de Recepción, Distribución, Seguimiento y Salida de Peticiones, Quejas, Reclamos, Sugerencias y Denuncias."/>
    <s v="SERVICIO AL CIUDADANO"/>
    <s v="Análisis 3 por qué:_x000a_1. Porque el sistema aplicativo de gestion documental, no genera una información actualizada y exacta del estado actual de las PQRSD._x000a_2. Porque las alertas se generan de forma manual._x000a_3. Porque la persona encargada de hacer el seguimiento de las PQRSD notifica las alertas de manera quincenal generando retrasos en ese lapso de tiempo para dar respuesta a las PQRSD."/>
    <s v="Retrasos en la notificación de los tiempos de respuesta de PQRSD"/>
    <s v="Acción correctiva"/>
    <s v="AU_AC1"/>
    <s v="Reportar de manera periodica a los lideres del proceso las PQRSD con su respectivo estado, con el fin de que estos inicien las acciones pertinentes con funcionarios y contratistas"/>
    <s v="Reportes de control a líderes de proceso"/>
    <n v="12"/>
    <d v="2026-01-01T00:00:00"/>
    <d v="2026-12-01T00:00:00"/>
    <n v="49.5"/>
    <x v="13"/>
    <m/>
    <n v="0"/>
    <s v="Se informaron alertas mensuales a través de correo electrónico a los líderes de proceso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0.25"/>
    <x v="0"/>
    <d v="2026-05-15T00:00:00"/>
    <n v="0.25"/>
    <s v="Se evidencian informes de PQRSD de enero, febrero y marzo, como tambien soportes de correos de alertas por parte de atencion al ciudadano con fecha 24/02/2026, 13/03/2026 y 09/04/2026"/>
    <s v="EN EJECUCIÓN"/>
    <s v="No aplica"/>
    <s v="No aplica"/>
    <s v="No aplica"/>
    <n v="0.25"/>
    <s v="Se informaron alertas mensuales a través de correo electrónico a los líderes de procesos"/>
    <s v="EVIDENCIAS SEGUNDO TRIMESTRE 2026 PLAN MEJORA"/>
    <n v="46214"/>
    <s v="Se adjuntan las evidencias de alertas del segundo trimestre."/>
    <n v="0.5"/>
    <s v="EN EJECUCIÓN"/>
    <d v="2026-07-27T00:00:00"/>
    <n v="0.5"/>
    <s v="Se evidenció el envío de alertas mensuales mediante correo electrónico a los líderes de los procesos, relacionadas con el seguimiento a las acciones del Plan de Mejoramiento. Para el segundo trimestre de 2026, se aportaron evidencias de las comunicaciones realizadas, las cuales permiten verificar la ejecución de la actividad programada."/>
    <x v="0"/>
    <s v="NO APLICA"/>
    <s v="NO APLICA"/>
    <x v="0"/>
    <s v="Dado que el hallazgo aún tiene actividades en ejecución no aplica el análisis de la efectividad"/>
  </r>
  <r>
    <n v="189"/>
    <x v="0"/>
    <x v="6"/>
    <s v="Subdirección Administrativa y Financiera"/>
    <m/>
    <x v="124"/>
    <m/>
    <x v="29"/>
    <s v="En desarrollo de la revisión del estado de las PQRSD se encontró inexactitud de la INFORMACIÓN cargada por áreas de las solicitudes asignadas, toda vez que se registran en la Subdirección Administrativa y Financiera un total de 29 radicados, de los cuales le estan sumando cuatro (4) de Gestión de Asuntos Disciplinarios y Gestión de Comunicaciones, que por estructura no le corresponden ya que hacen parte de la Dirección General. Lo mismo ocurre en la Subdirección Estrategica y de Coordinación Bomberil que cuenta con 430 radicados, sin embargo, le estan sumando un (1) radicado al proceso de Gestión Jurídica, la cual hace parte de la Dirección General."/>
    <s v="SERVICIO AL CIUDADANO"/>
    <s v="Análisis 3 por qué:_x000a_1.Porque los cambios no se informaron a atención al ciudadano y la base de datos de PQRSD se realiza de forma manual._x000a_2. Porque atención al ciudadano desconocía el cambio de equipos por direcciones._x000a_3. Porque el proceso de atención al ciudadano no realizó actualizacion de la base de datos en cuanto a las areas competentes, no obstante, si se realizaron cambios respecto al funcionario o contratista competentes dar repsuesta a PQRSD."/>
    <s v="El proceso de atención al ciudadano no realizó actualizacion de la base de datos respecto de las areas competentes"/>
    <s v="Acción correctiva"/>
    <s v="AU_AC21"/>
    <s v="Gestionar una doble revision del registro publico y del infrome de las PQRSD por parte del contratista asignado y del gestor del proceso de atención al ciudano._x000a_Revisión activiad contratación"/>
    <s v="Informes con bases de datos actualizadas y con información correcta."/>
    <n v="5"/>
    <d v="2023-09-01T00:00:00"/>
    <d v="2023-12-31T00:00:00"/>
    <n v="18"/>
    <x v="13"/>
    <m/>
    <s v="NO"/>
    <s v="Se debe empezar a implementar esta actividad "/>
    <n v="0"/>
    <d v="2026-05-11T00:00:00"/>
    <s v="Pendiente de realización"/>
    <n v="0"/>
    <x v="0"/>
    <d v="2026-05-15T00:00:00"/>
    <n v="0"/>
    <s v="No fue posible identificar evidencias para el presente período de análisis"/>
    <s v="VENCIDA"/>
    <s v="No aplica"/>
    <s v="No aplica"/>
    <s v="No aplica"/>
    <n v="0.25"/>
    <s v="Se implementó la doble revisión en el registro e informe mensual de PQRSD"/>
    <s v="EVIDENCIAS SEGUNDO TRIMESTRE 2026 PLAN MEJORA"/>
    <n v="46214"/>
    <s v="Se adjuntan evidencias de socialización de herramientas del proceso del segundo trimestre"/>
    <n v="0.5"/>
    <s v="EN EJECUCIÓN"/>
    <d v="2026-07-27T00:00:00"/>
    <n v="0.5"/>
    <s v="Se evidenció la implementación de la doble revisión en el registro e informe mensual de PQRSD, así como la socialización de las herramientas del proceso correspondiente al segundo trimestre de 2026, de acuerdo con las evidencias aportadas."/>
    <x v="0"/>
    <s v="NO APLICA"/>
    <s v="NO APLICA"/>
    <x v="0"/>
    <s v="Dado que el hallazgo aún tiene actividades en ejecución no aplica el análisis de la efectividad"/>
  </r>
  <r>
    <n v="190"/>
    <x v="0"/>
    <x v="6"/>
    <s v="Subdirección Administrativa y Financiera"/>
    <m/>
    <x v="125"/>
    <m/>
    <x v="30"/>
    <s v="Al realizar la revisión del Goce y Disfrute de las vacaciones, se evidencia la acumulación de dos periodos de vacaciones por parte del funcionario Ronny Estiven Romero Velandia, sin que medie el respectivo acto administrativo que establezca que las mismas se acumularon por necesidades del servicio._x000a_De igual manera, se liquidó indemnización de vacaciones al funcionario Charles Wilber Benavides Castillo del periodo comprendido entre el 27 de enero de 2021 al 23 de febrero de 2023, se evidencia la acumulación de dos periodos._x000a_Por lo tanto, se incumple con lo consignado en el artículo 4 del Decreto 444 de 2023: “…Por regla general las entidades deben contar con un plan anual de vacaciones, y estas no deben ser acumuladas ni interrumpidas. Solo por necesidad del servicio previa disponibilidad presupuestal o retiro podrán ser compensadas en dinero”. y los artículos 12 y 13 del Decreto 1045 de 1978._x000a_ARTÍCULO 12. Del goce de vacaciones. Las vacaciones deben concederse por quien corresponde, oficiosamente o a petición del interesado, dentro del año siguiente a la fecha en que se cause el derecho a disfrutarlas._x000a_ARTÍCULO 13. De la acumulación de vacaciones. Solo se podrán acumular vacaciones hasta por dos años, siempre que ello obedezca a aplazamiento por necesidad del servicio._x000a_Esta observación ha sido reiterativa a partir del seguimiento realizado a la Austeridad en el Gasto desde el tercer trimestre de 2022, sin que a la fecha la entidad haya tomado las acciones de mejora correspondientes, para el cumplimiento de lo establecido"/>
    <m/>
    <s v="1. Los servidores públicos no programan las vacaciones, pese a solicitud de TH._x000a_2. Por necesidad del servicio consideran importante continuar ejerciendo labor._x000a_3. El procedimiento no está actualizado con la actividad de vacaciones obligatorias, pese a necesidad del servicio para servidores que tengan más de 1 período acumulado."/>
    <s v="Se requiere actualizar procedimiento de novedades administrativas"/>
    <s v="Acción correctiva"/>
    <s v="TH_AC15"/>
    <s v="Realizar la planeación de los periodos de disfrute de las vacaciones del personal de planta de la DNBC"/>
    <s v="Programa de vacaciones"/>
    <n v="1"/>
    <d v="2026-03-01T00:00:00"/>
    <d v="2026-04-30T00:00:00"/>
    <n v="8.85"/>
    <x v="11"/>
    <s v="Nómina"/>
    <n v="1"/>
    <s v="cuadro relacionando periodos de vacaciones"/>
    <s v="Cronograma de vacaciones (2).xlsx"/>
    <d v="2026-05-11T00:00:00"/>
    <s v="Se incluye cronograma de vacaciones"/>
    <n v="1"/>
    <x v="1"/>
    <d v="2026-05-15T00:00:00"/>
    <n v="0.8"/>
    <s v="Se evidencia la presentación del formato &quot;Cronograma de Vacaciones&quot; (código FO-TH-05-06, versión 1), correspondiente a la programación de la vigencia 2026. Sin embargo, el documento presenta información incompleta, al encontrarse pendientes de diligenciar campos como el período de vacaciones, el número y la fecha de la resolución para algunos funcionarios, lo que impide verificar la integridad y actualización del registro._x000a_En consecuencia, la evidencia presentada no permite verificar el cumplimiento total de la acción correctiva, por lo que se requiere completar el diligenciamiento del formato y mantenerlo debidamente actualizado."/>
    <s v="EN EJECUCIÓN"/>
    <s v="No aplica"/>
    <s v="No aplica"/>
    <s v="No aplica"/>
    <n v="1"/>
    <s v="se adjunta cronograma"/>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Acción reportada con cumplimiento en el primer trimestre"/>
    <n v="1"/>
    <s v="CUMPLIDO"/>
    <d v="2026-07-27T00:00:00"/>
    <n v="1"/>
    <s v="Se evidencio que la actividad reportada se encuentra cumplida en el primer trimestre"/>
    <x v="1"/>
    <s v="NO"/>
    <s v="EFECTIVO"/>
    <x v="1"/>
    <s v="Se verificó el cumplimiento de la actividad formulada y no se evidenció recurrencia de la situación que dio origen al hallazgo; en consecuencia, se procede con el cierre de la actividad."/>
  </r>
  <r>
    <n v="191"/>
    <x v="0"/>
    <x v="6"/>
    <s v="Subdirección Administrativa y Financiera"/>
    <m/>
    <x v="126"/>
    <m/>
    <x v="30"/>
    <s v="No se están aplicando los controles establecidos en el Mapa de Riesgos de la DNBC, por parte del Proceso de Gestión Administrativa, por cuanto se materializó el siguiente riesgo:_x000a_Posibilidad de afectación económica y/o reputacional por daños a terceros y/o bienes de la entidad generados por accidentes de tránsito con vehículos propios o en arriendo en uso oficial de la DNBC, dado que como acción se verifica que los conductores notifiquen sobre el estado de los vehículos y los dezplazamientos diarios, en los formatos dispuestos por la DNBC._x000a_Por lo tanto, se incumple lo establecido en el numeral 3.2.2 Valoración de controles de la Guía para la administración del riesgo y el diseño de controles en entidades públicas VERSIÓN 6 emitida por el Departamento Administrativo de la Función Pública; así como el MANUAL DE GESTIÓN DEL RIESGO de la DNBC numeral 6.2.2. Evaluación del riesgo…Identificación y diseño de controles._x000a_Esta observación ha sido reiterativa a partir del seguimiento realizado a la Austeridad en el Gasto desde el tercer trimestre de 2022, sin que a la fecha la entidad haya tomado las acciones de mejora correspondientes, para el cumplimiento de lo establecido."/>
    <m/>
    <s v="1. No existía un presupuesto disponible._x000a_2. Estaba pendiente la adición presupuestal, la cual llegó hasta agosto 2023._x000a_3. Se requiere realizar contrato de mantenimiento preventivo y correctivo de vehículos."/>
    <s v="Se requiere realizar contrato de mantenimiento preventivo y correctivo de vehículos."/>
    <s v="Acción correctiva"/>
    <s v="MC_AC10"/>
    <s v="Actualizar el manual de gestión de riesgo de la entidad"/>
    <s v="Manual actualizado"/>
    <n v="1"/>
    <d v="2026-03-01T00:00:00"/>
    <d v="2026-07-31T00:00:00"/>
    <n v="22.5"/>
    <x v="6"/>
    <m/>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8-10T00:00:00"/>
    <n v="0.5"/>
    <s v="Se evidenció que la acción se encuentra en ejecución, toda vez que mediante correo del 18 de junio de 2026 se remitieron documentos ajustados en materia de Gestión de Riesgos; no obstante, se encuentra pendiente la presentación del Mapa de Riesgos actualizado conforme a la metodología de la Guía 7."/>
    <x v="0"/>
    <s v="NO APLICA"/>
    <s v="NO APLICA"/>
    <x v="0"/>
    <s v="Dado que el hallazgo aún tiene actividades en ejecución no aplica el análisis de la efectividad"/>
  </r>
  <r>
    <n v="192"/>
    <x v="0"/>
    <x v="6"/>
    <s v="Subdirección Administrativa y Financiera"/>
    <m/>
    <x v="126"/>
    <m/>
    <x v="30"/>
    <s v="No se están aplicando los controles establecidos en el Mapa de Riesgos de la DNBC, por parte del Proceso de Gestión Administrativa, por cuanto se materializó el siguiente riesgo:_x000a_Posibilidad de afectación económica y/o reputacional por daños a terceros y/o bienes de la entidad generados por accidentes de tránsito con vehículos propios o en arriendo en uso oficial de la DNBC, dado que como acción se verifica que los conductores notifiquen sobre el estado de los vehículos y los dezplazamientos diarios, en los formatos dispuestos por la DNBC._x000a_Por lo tanto, se incumple lo establecido en el numeral 3.2.2 Valoración de controles de la Guía para la administración del riesgo y el diseño de controles en entidades públicas VERSIÓN 6 emitida por el Departamento Administrativo de la Función Pública; así como el MANUAL DE GESTIÓN DEL RIESGO de la DNBC numeral 6.2.2. Evaluación del riesgo…Identificación y diseño de controles._x000a_Esta observación ha sido reiterativa a partir del seguimiento realizado a la Austeridad en el Gasto desde el tercer trimestre de 2022, sin que a la fecha la entidad haya tomado las acciones de mejora correspondientes, para el cumplimiento de lo establecido."/>
    <m/>
    <s v="1. No existía un presupuesto disponible._x000a_2. Estaba pendiente la adición presupuestal, la cual llegó hasta agosto 2023._x000a_3. Se requiere realizar contrato de mantenimiento preventivo y correctivo de vehículos."/>
    <s v="Se requiere realizar contrato de mantenimiento preventivo y correctivo de vehículos."/>
    <s v="Acción correctiva"/>
    <s v="MC_AC6"/>
    <s v="Actualizar el mapa de riesgo de acuerdo al monitoreo que realizan los enlaces de los procesos."/>
    <s v="Mapa de Riesgos actualizado"/>
    <n v="1"/>
    <d v="2026-03-01T00:00:00"/>
    <d v="2026-07-31T00:00:00"/>
    <n v="22.5"/>
    <x v="6"/>
    <m/>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8-10T00:00:00"/>
    <n v="0.5"/>
    <s v="Se evidenció que la acción se encuentra en ejecución, toda vez que mediante correo del 18 de junio de 2026 se remitieron documentos ajustados en materia de Gestión de Riesgos; no obstante, se encuentra pendiente la presentación del Mapa de Riesgos actualizado conforme a la metodología de la Guía 7."/>
    <x v="0"/>
    <s v="NO APLICA"/>
    <s v="NO APLICA"/>
    <x v="0"/>
    <s v="Dado que el hallazgo aún tiene actividades en ejecución no aplica el análisis de la efectividad"/>
  </r>
  <r>
    <n v="193"/>
    <x v="0"/>
    <x v="6"/>
    <s v="Subdirección Administrativa y Financiera"/>
    <m/>
    <x v="127"/>
    <m/>
    <x v="30"/>
    <s v="No se evidenció el diligenciamiento de los Formatos FO-AD-02-02 Formatos Preoperacional Vehículos y FO-AD-02-01 Planilla de Desplazamiento Vehículos de la Dirección Nacional de Bomberos; en el segundo trimestre de 2023 para los vehículos de placas LMM773 y ZXW532, los cuales registran consumos de combustible en los meses de abril y mayo._x000a_Lo anterior incumple lo establecido en el numeral 5.1 Política de Desplazamiento de Vehículos numeral 6 que señala “Para el requerimiento de movilización de un vehículo institucional, el funcionario Líder o Gestor del Proceso que requiera el servicio para el desplazamiento de su equipo de trabajo en cumplimiento de la misionalidad de la entidad, deberá solicitarlo al designado por el Subdirector Administrativo y Financiero con copia a la subdirección administrativa y financiera para el control y mantenimiento de vehículos, para la autorización del desplazamiento del servidor y/o contratista en días y horas laborables; para tal propósito, la orden de movilización se tramitará en formatos propios de la DNBC.”_x000a_Esta observación fue informada en el seguimiento realizado a la Austeridad en el Gasto del primer trimestre de 2023, sin que a la fecha la entidad haya tomado las acciones de mejora correspondientes, para el cumplimiento de lo establecido."/>
    <m/>
    <s v="1. No existía un punto de control en Gestión Administrativa que garantizara el diligenciamiento de los formatos._x000a_2. El manual para el manejo de vehículos se encuentra desactualizado._x000a_3. Los tiempos establecidos para la entrega de los formatos a Gestión Administrativa eran muy amplios (1 mes) y requieren actualización."/>
    <s v="Los tiempos establecidos para la entrega de los formato de control a Gestión Administrativa eran muy amplios (1 mes) y requieren actualización."/>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x v="1"/>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x v="0"/>
    <d v="2026-05-29T00:00:00"/>
    <n v="0.33"/>
    <s v="Se evidencian seguimientos mensuales mediantes correos electrónicos de las inconsistencias del parque automotor de la DNBC por concepto de infracciones, pagos de soat y tecnomecánica, de los meses de enero, febrero, marzo y abril, lo que permite verificar la ejecució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s v="EN EJECUCIÓN"/>
    <d v="2026-08-11T00:00:00"/>
    <n v="0.42"/>
    <s v="se evidencia correos electronicos de enero a mayo del segumiento al parque automotor en multas, SOAT, tecnomecanica e impuestos"/>
    <x v="0"/>
    <s v="NO APLICA"/>
    <s v="NO APLICA"/>
    <x v="0"/>
    <s v="Dado que el hallazgo aún tiene actividades en ejecución no aplica el análisis de la efectividad"/>
  </r>
  <r>
    <n v="194"/>
    <x v="0"/>
    <x v="6"/>
    <s v="Subdirección Administrativa y Financiera"/>
    <m/>
    <x v="127"/>
    <m/>
    <x v="30"/>
    <s v="No se evidenció el diligenciamiento de los Formatos FO-AD-02-02 Formatos Preoperacional Vehículos y FO-AD-02-01 Planilla de Desplazamiento Vehículos de la Dirección Nacional de Bomberos; en el segundo trimestre de 2023 para los vehículos de placas LMM773 y ZXW532, los cuales registran consumos de combustible en los meses de abril y mayo._x000a_Lo anterior incumple lo establecido en el numeral 5.1 Política de Desplazamiento de Vehículos numeral 6 que señala “Para el requerimiento de movilización de un vehículo institucional, el funcionario Líder o Gestor del Proceso que requiera el servicio para el desplazamiento de su equipo de trabajo en cumplimiento de la misionalidad de la entidad, deberá solicitarlo al designado por el Subdirector Administrativo y Financiero con copia a la subdirección administrativa y financiera para el control y mantenimiento de vehículos, para la autorización del desplazamiento del servidor y/o contratista en días y horas laborables; para tal propósito, la orden de movilización se tramitará en formatos propios de la DNBC.”_x000a_Esta observación fue informada en el seguimiento realizado a la Austeridad en el Gasto del primer trimestre de 2023, sin que a la fecha la entidad haya tomado las acciones de mejora correspondientes, para el cumplimiento de lo establecido."/>
    <m/>
    <s v="1. No existía un punto de control en Gestión Administrativa que garantizara el diligenciamiento de los formatos._x000a_2. El manual para el manejo de vehículos se encuentra desactualizado._x000a_3. Los tiempos establecidos para la entrega de los formatos a Gestión Administrativa eran muy amplios (1 mes) y requieren actualización."/>
    <s v="Los tiempos establecidos para la entrega de los formato de control a Gestión Administrativa eran muy amplios (1 mes) y requieren actualización."/>
    <s v="Acción correctiva"/>
    <s v="GA_AC16"/>
    <s v="Realizar la socializacion trimestral de la documentacion actualizada y/o liniamientos de uso y manejo de los vehiculos a los conductores y demas responsables"/>
    <s v="Socializaciones realizadas"/>
    <n v="4"/>
    <d v="2026-02-01T00:00:00"/>
    <d v="2026-12-31T00:00:00"/>
    <n v="49.5"/>
    <x v="1"/>
    <m/>
    <n v="1"/>
    <s v="Se realizó la capacitación al conductor de los formatos "/>
    <s v="https://dnbcgovco-my.sharepoint.com/:f:/g/personal/planeacion_dnbc_gov_co/IgDhYmMZWLOWRZ-8Bgt_Qa1fAVrnM32Mxr9QT5T3GErSv4I?e=yXGCWf"/>
    <d v="2026-05-11T00:00:00"/>
    <s v="Se adjunta acta de reunión del mes de abril donde se capacita al conductor"/>
    <n v="1"/>
    <x v="1"/>
    <d v="2026-05-29T00:00:00"/>
    <n v="0.25"/>
    <s v="Se evidencia listado de aistencia a capacitación con fecha 22/04/2026, mas no se evidencia resumen del tema tratado en dicha capacitación"/>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aizó lacapacitación al conductorde todos los formatos "/>
    <s v="https://dnbcgovco-my.sharepoint.com/:f:/g/personal/planeacion_dnbc_gov_co/IgDjFeFpC4uhS5oeK97Jh9HtAeSD9mhp9iccyVIjcrqJ2SU?e=38n0fw"/>
    <n v="46214"/>
    <s v="Se incluye acta del mes de abirl donde se socializa información con el conductor"/>
    <n v="0.5"/>
    <s v="CUMPLIDO"/>
    <d v="2026-08-11T00:00:00"/>
    <n v="0.5"/>
    <s v="se evidencia acta de capacitacion al conductor de fecha 22/04/26"/>
    <x v="0"/>
    <s v="NO APLICA"/>
    <s v="NO APLICA"/>
    <x v="0"/>
    <s v="Dado que el hallazgo aún tiene actividades en ejecución no aplica el análisis de la efectividad"/>
  </r>
  <r>
    <n v="195"/>
    <x v="0"/>
    <x v="6"/>
    <s v="Subdirección Administrativa y Financiera"/>
    <m/>
    <x v="128"/>
    <m/>
    <x v="30"/>
    <s v="Al 30 de junio de 2023, se evidenció que no se ha generado el Plan de Mantenimiento preventivo y correctivo para el parque automotor de los vehículos de la vigencia 2023, incumpliendo así lo estipulado en el numeral 5.2 Política de Seguridad y salud en el trabajo numeral 5.2.1 POLÍTICA DE SEGURIDAD VIAL._x000a_Esta observación fue informada en el seguimiento realizado a la Austeridad en el Gasto del primer trimestre de 2023, sin que a la fecha la entidad haya tomado las acciones de mejora correspondientes, para el cumplimiento de lo establecido."/>
    <m/>
    <s v="1. No existía un presupuesto disponible._x000a_2. Estaba pendiente la adición presupuestal, la cual llegó hasta agosto 2023._x000a_3. Se requiere realizar contrato de mantenimiento preventivo y correctivo de vehículos."/>
    <s v="Se requiere realizar contrato de mantenimiento preventivo y correctivo de vehículos."/>
    <s v="Acción correctiva"/>
    <s v="GA_AC03"/>
    <s v="Elaborar y Ejecutar plan o programa de mantenimiento exigidos por la norma."/>
    <s v="Plan o programa de mantenimiento ejecutado"/>
    <n v="1"/>
    <d v="2026-05-01T00:00:00"/>
    <d v="2026-12-31T00:00:00"/>
    <n v="36"/>
    <x v="1"/>
    <m/>
    <n v="0"/>
    <s v="En proceso de elaboración "/>
    <s v="https://dnbcgovco-my.sharepoint.com/:f:/g/personal/planeacion_dnbc_gov_co/IgCHix03hdsORJdFzXwbKzzkAYCwKvT-WMSbymO7s_ZNdBo?e=tzOHt9"/>
    <d v="2026-05-11T00:00:00"/>
    <s v="No se evidencia avance para el periodo"/>
    <n v="0"/>
    <x v="0"/>
    <d v="2026-05-29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s v="EN EJECUCIÓN"/>
    <d v="2026-08-11T00:00:00"/>
    <n v="0.5"/>
    <s v="se evidencia borrador de planilla en excell de programas de mantenimiento preventivo y correctivo de bienes"/>
    <x v="0"/>
    <s v="NO APLICA"/>
    <s v="NO APLICA"/>
    <x v="0"/>
    <s v="Dado que el hallazgo aún tiene actividades en ejecución no aplica el análisis de la efectividad"/>
  </r>
  <r>
    <n v="196"/>
    <x v="0"/>
    <x v="6"/>
    <s v="Subdirección Administrativa y Financiera"/>
    <m/>
    <x v="129"/>
    <m/>
    <x v="30"/>
    <s v="Al realizar el seguimiento de las actividades que debían desarrollarse en el segundo trimestre de 2023, conforme lo establece el numeral 15 del Programa de Gestión ambiental del PIGA 2020-2024, se evidenció incumplimiento en la ejecución de 6 actividades de las 12 planteadas, las cuales corresponden a un 42,9%, así:_x000a_Numeral_x0009_Actividad No._x000a_15.1_x0009_1_x000a_15.2_x0009_1_x000a_15.3_x0009_2 y 4_x000a_15.4_x0009_1 y 2_x000a_Esta observación fue informada en el seguimiento realizado a la Austeridad en el Gasto del primer trimestre de 2023, sin que a la fecha la entidad haya tomado las acciones de mejora correspondientes, para el cumplimiento de lo establecido."/>
    <m/>
    <s v="1. No se estaba realizando un monitoreo periódico a las actividades establecidas._x000a_2. El PIGA se encontraba desactualizado._x000a_3. No se realizó la implementación del cronograma establecido."/>
    <s v="No se realizó la implementación del cronograma establecido."/>
    <s v="Acción correctiva"/>
    <s v="GA_AC22"/>
    <s v="Realizar actividad (sensibilizacion) de concientizacion con la alta direccion y servidores de la entidad la ejecucion del PIGA"/>
    <s v="Sensibilizaciones realizadas"/>
    <n v="4"/>
    <d v="2026-01-01T00:00:00"/>
    <d v="2026-12-31T00:00:00"/>
    <n v="54"/>
    <x v="1"/>
    <m/>
    <n v="1"/>
    <s v="Se realizó sensibilización sobre temas como se abordaron los principales lineamientos de la gestión ambiental en la DNBC, incluyendo su definición, los programas orientados al uso eficiente del agua y la energía, la gestión integral de residuos, el consumo sostenible, la reducción del uso de papel y de plásticos de un solo uso, así como los roles y responsabilidades de los servidores, contratistas y demás colaboradores en la implementación de buenas prácticas ambientales al interior de la Entidad."/>
    <s v="https://dnbcgovco-my.sharepoint.com/:f:/g/personal/planeacion_dnbc_gov_co/IgA3Di-SMWz0SbaY-rh_a1PyASxXlY0moZXbwk_zfoxEqQo?e=1ObHV0"/>
    <d v="2026-05-11T00:00:00"/>
    <s v="Se evidencia actividades de sensibilización. Se debe garantizar la participación de la alta dirección"/>
    <n v="0.25"/>
    <x v="0"/>
    <d v="2026-05-29T00:00:00"/>
    <n v="0.25"/>
    <s v="Se evidenció senibilizacion de la gestion ambiental mediante correos electrónicos y diapositivas,sin embargo no se evidenciaron los seguimientos periódicos realizados al PIGA, en donde se haga partícipe a la Alta Dirección."/>
    <s v="EN EJECUCIÓN"/>
    <s v="No aplica"/>
    <s v="No aplica"/>
    <s v="No aplica"/>
    <n v="1"/>
    <s v="Durante el segundo trimestre de 2026, en el marco del Plan Institucional de Gestión Ambiental (PIGA), se desarrollaron actividades de sensibilización, comunicación interna y gestión ambiental orientadas a fortalecer la cultura ambiental institucional. Estas incluyeron campañas sobre el uso eficiente de la energía, la adecuada separación de residuos, el reciclaje y la promoción de prácticas sostenibles, en el marco del Día Mundial del Reciclaje y el Día Mundial del Medio Ambiente."/>
    <s v="https://dnbcgovco-my.sharepoint.com/:f:/g/personal/planeacion_dnbc_gov_co/IgCCZ-UBQDRMRIG00m-cfR9xAcVb9dgtAolQYbu4w_bN298?e=4O8ZDs"/>
    <n v="46214"/>
    <s v="Se evidencia actividades de sensibilización. Se debe garantizar la participación de la alta dirección"/>
    <n v="0.5"/>
    <s v="EN EJECUCIÓN"/>
    <d v="2026-08-11T00:00:00"/>
    <n v="0.5"/>
    <s v="para el segundo trimestre se evidnecio actividades de sensibilización, comunicación interna y gestión ambiental orientadas a fortalecer la cultura ambiental instituciona,. incluyendose campañas sobre el uso eficiente de la energía, la adecuada separación de residuos, el reciclaje y la promoción de prácticas sostenibles, en el marco del Día Mundial del Reciclaje y el Día Mundial del Medio Ambiente."/>
    <x v="0"/>
    <s v="NO APLICA"/>
    <s v="NO APLICA"/>
    <x v="0"/>
    <s v="Dado que el hallazgo aún tiene actividades en ejecución no aplica el análisis de la efectividad"/>
  </r>
  <r>
    <n v="197"/>
    <x v="0"/>
    <x v="6"/>
    <s v="Subdirección Administrativa y Financiera"/>
    <m/>
    <x v="129"/>
    <m/>
    <x v="30"/>
    <s v="Al realizar el seguimiento de las actividades que debían desarrollarse en el segundo trimestre de 2023, conforme lo establece el numeral 15 del Programa de Gestión ambiental del PIGA 2020-2024, se evidenció incumplimiento en la ejecución de 6 actividades de las 12 planteadas, las cuales corresponden a un 42,9%, así:_x000a_Numeral_x0009_Actividad No._x000a_15.1_x0009_1_x000a_15.2_x0009_1_x000a_15.3_x0009_2 y 4_x000a_15.4_x0009_1 y 2_x000a_Esta observación fue informada en el seguimiento realizado a la Austeridad en el Gasto del primer trimestre de 2023, sin que a la fecha la entidad haya tomado las acciones de mejora correspondientes, para el cumplimiento de lo establecido."/>
    <m/>
    <s v="1. No se estaba realizando un monitoreo periódico a las actividades establecidas._x000a_2. El PIGA se encontraba desactualizado._x000a_3. No se realizó la implementación del cronograma establecido."/>
    <s v="No se realizó la implementación del cronograma establecido."/>
    <s v="Acción correctiva"/>
    <s v="GA_AC23"/>
    <s v="Actualizar y realizar seguimiento mensual a las actividades programadas para la ejecución del PIGA"/>
    <s v="Seguimiento Mensual"/>
    <n v="6"/>
    <d v="2026-04-01T00:00:00"/>
    <d v="2026-12-31T00:00:00"/>
    <n v="40.5"/>
    <x v="1"/>
    <m/>
    <n v="0"/>
    <s v="En proceso de actualización"/>
    <s v="https://dnbcgovco-my.sharepoint.com/:f:/g/personal/planeacion_dnbc_gov_co/IgDlyhDtojfaQqoY3LJ--BxtAdUspvTyiYxQG4sEKIAAQW0?e=N9KFE5"/>
    <d v="2026-05-11T00:00:00"/>
    <s v="No se evidencia avance para el periodo"/>
    <n v="0"/>
    <x v="0"/>
    <d v="2026-05-29T00:00:00"/>
    <n v="0"/>
    <s v="No fue posible identificar evidencias para el presente período de análisis"/>
    <s v="SIN INICIAR"/>
    <s v="No aplica"/>
    <s v="No aplica"/>
    <s v="No aplica"/>
    <n v="1"/>
    <s v="Ya se actualizo el PIGA y se hace informe trimestral mostrando el seguimiento "/>
    <s v="https://dnbcgovco-my.sharepoint.com/:f:/g/personal/planeacion_dnbc_gov_co/IgAP8LvYTa5rQIFS_RzLXYBdATaUiQL0YF-YPJNLIKyyQRY?e=iogfbj"/>
    <n v="46214"/>
    <s v="Se evidencia actualización del programa y un infome de monitoreo. Se sugiere incluir evidencias de socialización con el lider del proceso de este informe"/>
    <n v="0.25"/>
    <s v="EN EJECUCIÓN"/>
    <d v="2026-08-11T00:00:00"/>
    <n v="0.3"/>
    <s v="se evidencia plan institucional de gestion ambiental con su rspectivo informe de seguimiento para el segundo trimestre 2026"/>
    <x v="0"/>
    <s v="NO APLICA"/>
    <s v="NO APLICA"/>
    <x v="0"/>
    <s v="Dado que el hallazgo aún tiene actividades en ejecución no aplica el análisis de la efectividad"/>
  </r>
  <r>
    <n v="198"/>
    <x v="0"/>
    <x v="6"/>
    <s v="Dirección General"/>
    <m/>
    <x v="130"/>
    <m/>
    <x v="31"/>
    <s v="Mediante el procedimiento PC-MC-02 Acciones correctivas, preventivas y de mejora Versión 4, se establece la formulación y el seguimiento al Plan de Mejoramiento como resultado de las Auditorías Internas, en las siguientes actividades: La No. 8 por parte del Líder del Proceso y la No. 13 a través del Proceso de Evaluación y Seguimiento. Con respecto, al seguimiento realizado a los Planes de Mejoramiento derivados de las auditorías externas, este procedimiento hace mención en la actividad No. 1 al (Procedimiento PC-ES-02 Atención de visitas y requerimientos), pero no establece los tiempos."/>
    <s v="FORTALECIMIENTO ORGANIZACIONAL Y SIMPLIFICACIÓN DE PROCESOS"/>
    <s v="1. Porque no se había evidenciado la necesidad de complementar el procedimiento existente._x000a_2. Porque las auditorías externas se atienden conforme a las reuniones de apertura y los plazos allí acordados_x000a_3.Porque no se tienen establecidos tiempos de manera interna que funcionen como orientación de la visitas externas"/>
    <s v="3.Porque no se tienen establecidos tiempos de manera interna que funcionen como orientación de la visitas externas"/>
    <s v="Acción correctiva"/>
    <s v="MC_AC2"/>
    <s v="Socializar Políticas de operación del procedimiento de Planes de Mejora para implementación"/>
    <s v="Socialización del procedimiento"/>
    <n v="1"/>
    <d v="2026-01-01T00:00:00"/>
    <d v="2026-03-31T00:00:00"/>
    <n v="13.5"/>
    <x v="6"/>
    <s v="Acción Cumplida Pendiente evaluación tercera Linea"/>
    <n v="1"/>
    <s v="Durante el primer trimestre de la vigencia 2026 se actualizó el procedimiento y se socializó"/>
    <s v="https://dnbcgovco-my.sharepoint.com/:f:/g/personal/planeacion_dnbc_gov_co/IgDYe2GS_ayPSIaWtvQYv0qbAc8IxdnR2DbMxEMLmfk0p8A?e=smqHjg"/>
    <d v="2026-05-11T00:00:00"/>
    <s v="Se evidencia socialización del 6 de marzo de 2026"/>
    <n v="1"/>
    <x v="1"/>
    <d v="2026-06-04T00:00:00"/>
    <n v="1"/>
    <s v="Se evidencia la socialización del procedimiento de planes de mejoramiento realizada el 6 de marzo de 2026, validando la ejecución de la acción correctiva formulada. Desde la tercera línea de defensa se recomienda realizar monitoreo a su aplicación para verificar la apropiación del mecanismo de formulación y gestión de acciones de mejora por parte de los proceso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Durante el primer trimestre de la vigencia 2026 se actualizó el procedimiento y se socializó"/>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socialización del 6 de marzo de 2026"/>
    <n v="1"/>
    <s v="CUMPLIDO"/>
    <d v="2026-08-12T00:00:00"/>
    <n v="1"/>
    <s v="Se evidenció la socialización del Procedimiento de Formulación, Monitoreo y Seguimiento a Planes de Mejoramiento Internos y Externos, realizada el 6 de marzo de 2026, soportada mediante el respectivo listado de asistencia, con lo cual se dio cumplimiento a la actividad programada."/>
    <x v="1"/>
    <s v="NO"/>
    <s v="EFECTIVO"/>
    <x v="1"/>
    <s v="Se verificó el cumplimiento de la actividad formulada y no se evidenció recurrencia de la situación que dio origen al hallazgo; en consecuencia, se procede con el cierre de la actividad."/>
  </r>
  <r>
    <n v="199"/>
    <x v="0"/>
    <x v="6"/>
    <s v="Subdirección Administrativa y Financiera"/>
    <m/>
    <x v="131"/>
    <m/>
    <x v="31"/>
    <s v="Mediante la resolución 253 de 2023, se actualizaron las políticas contables, creando los capítulos de Manejo de Prendas de Vestir y Flujos de información; no obstante, en la parte resolutiva de esta resolución únicamente se hace alusión al capitulo de prendas de vestir, quedando sin lineamiento la política para Flujos de Información"/>
    <m/>
    <s v="1. Porque se presentó un error por parte de gestión financiera al formular el contenido de la resolución._x000a_2. Porque el proceso de gestión financiera no cuenta con la expertis para proyectar actos administrativos._x000a_3. Porque no existe una guía que oriente su formulación ni se han realizado procesos de capacitación respecto a la proyección de actos administrativos en las diferentes áreas"/>
    <s v="3. Porque no existe una guía que oriente su formulación ni se han realizado procesos de capacitación respecto a la proyección de actos administrativos en las diferentes áreas"/>
    <s v="Acción correctiva"/>
    <s v="GF_AC12"/>
    <s v="Actualización de las políticas contables de la Resolución 253 de 2023"/>
    <s v="Resolución Políticas contables actualizada"/>
    <n v="1"/>
    <d v="2024-04-22T00:00:00"/>
    <d v="2024-06-30T00:00:00"/>
    <n v="10.199999999999999"/>
    <x v="7"/>
    <m/>
    <n v="1"/>
    <s v="Actualización de las políticas contables de la Resolución 253 de 2023"/>
    <s v="https://dnbcgovco-my.sharepoint.com/:f:/g/personal/planeacion_dnbc_gov_co/IgAKPZEalRp3T7O44VwZjBLlARF86VpmllJA36VR9-2qDG8?e=W6XaGX"/>
    <d v="2026-05-11T00:00:00"/>
    <s v="Se incluye manual de políticas contables actualizado en la vigencia 2025"/>
    <n v="1"/>
    <x v="1"/>
    <d v="2026-05-29T00:00:00"/>
    <n v="1"/>
    <s v="Se evidencia manual de politicas contables actualizado MN-GF-01 de fecha 26/06/2025 de la DNBC."/>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tualización de las políticas contables de la Resolución 253 de 2023"/>
    <s v="https://dnbcgovco-my.sharepoint.com/:f:/g/personal/planeacion_dnbc_gov_co/IgDlTTkE6gPMRZjTETbxch7dATaSM_TE5-agvqb3k7QgaDY?e=0V1Jx7"/>
    <s v="11/07/206"/>
    <s v="Actividad reportada con cumplimiento en el primer trimestre 2026"/>
    <n v="1"/>
    <s v="CUMPLIDO"/>
    <d v="2026-08-11T00:00:00"/>
    <n v="1"/>
    <s v="se evidencia manual de politicas contables actualizado MN-GF-01 de fecha 26/06/2025 de la DNBC,"/>
    <x v="1"/>
    <s v="NO APLICA"/>
    <s v="NO APLICA"/>
    <x v="0"/>
    <s v="Dado que el hallazgo aún tiene actividades en ejecución no aplica el análisis de la efectividad"/>
  </r>
  <r>
    <n v="200"/>
    <x v="0"/>
    <x v="6"/>
    <s v="Subdirección Administrativa y Financiera"/>
    <m/>
    <x v="132"/>
    <m/>
    <x v="31"/>
    <s v="El día 24 de agosto de 2024, se llevó a cabo la socialización de las políticas contables al personal involucrado en el proceso contable, no obstante, la resolución aunque incorporó el capitulo de manejo de flujos de información, en la parte resolutiva de esta resolución únicamente se hace alusión al capitulo de prendas de vestir, quedando sin lineamiento la política para Flujos de Información."/>
    <m/>
    <s v="1. Porque se presentó un error por parte de gestión financiera al formular el contenido de la resolución._x000a_2. Porque el proceso de gestión financiera no cuenta con la expertis para proyectar actos administrativos._x000a_3. Porque no existe una guía que oriente su formulación ni se han realizado procesos de capacitación respecto a la proyección de actos administrativos en las diferentes áreas"/>
    <s v="3. Porque no existe una guía que oriente su formulación ni se han realizado procesos de capacitación respecto a la proyección de actos administrativos en las diferentes áreas"/>
    <s v="Acción correctiva"/>
    <s v="GF_AC13"/>
    <s v="Socialización de las políticas contables"/>
    <s v="Socialización realizada"/>
    <n v="1"/>
    <d v="2024-04-22T00:00:00"/>
    <d v="2024-06-30T00:00:00"/>
    <n v="10.199999999999999"/>
    <x v="7"/>
    <m/>
    <n v="1"/>
    <s v="Socialización de las políticas contables"/>
    <s v="https://dnbcgovco-my.sharepoint.com/:f:/g/personal/planeacion_dnbc_gov_co/IgAKPZEalRp3T7O44VwZjBLlARF86VpmllJA36VR9-2qDG8?e=W6XaGX"/>
    <d v="2026-05-11T00:00:00"/>
    <s v="Se incluye socialización del mes de junio de 2025"/>
    <n v="1"/>
    <x v="1"/>
    <d v="2026-05-29T00:00:00"/>
    <n v="1"/>
    <s v="Se evidencia acta N° 003-2025 del comité de sostenibilidad contable, en donde se actualiza el manual de politicas contables y sooporte de la socializacion de fecha 25/06/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ocialización de las políticas contables"/>
    <s v="https://dnbcgovco-my.sharepoint.com/:f:/g/personal/planeacion_dnbc_gov_co/IgDlTTkE6gPMRZjTETbxch7dATaSM_TE5-agvqb3k7QgaDY?e=0V1Jx7"/>
    <s v="11/07/206"/>
    <s v="Actividad reportada con cumplimiento en el primer trimestre 2026"/>
    <n v="1"/>
    <s v="CUMPLIDO"/>
    <d v="2026-08-11T00:00:00"/>
    <n v="1"/>
    <s v="se evidencia acta N° 003-2025 de comite de sostenibilidad contable donde se actualiza el manual de politicas contables y la socializacion de fecha 25/06/2025"/>
    <x v="1"/>
    <s v="NO"/>
    <s v="EFECTIVO"/>
    <x v="1"/>
    <s v="Se verificó el cumplimiento de la actividad formulada y no se evidenció recurrencia de la situación que dio origen al hallazgo; en consecuencia, se procede con el cierre de la actividad."/>
  </r>
  <r>
    <n v="201"/>
    <x v="0"/>
    <x v="6"/>
    <s v="Subdirección Administrativa y Financiera"/>
    <m/>
    <x v="133"/>
    <m/>
    <x v="31"/>
    <s v="Al interior de la entidad no se tienen establecidos procedimiento internos documentados que faciliten la aplicación de la política de Flujos de Información"/>
    <m/>
    <s v="1. Porque en lugar de un procedimiento, se estableció la resolucion 253 de 2023 en donde se dan los lineamientos para la aplicación de la política de flujos de información_x000a_2. Porque un procedimiento es un documento mucho mas robusto que no permite modificar su contenido facilmente_x000a_3. Porque se requeria de un tipo de documento que permitiera dar los lineamientos anuales"/>
    <s v="3. Porque se requeria de un tipo de documento que permitiera dar los lineamientos anuales"/>
    <s v="Acción correctiva"/>
    <s v="GF_AC12"/>
    <s v="Actualización de las políticas contables de la Resolución 253 de 2023"/>
    <s v="Resolución Políticas contables actualizada"/>
    <n v="1"/>
    <d v="2024-04-22T00:00:00"/>
    <d v="2024-06-30T00:00:00"/>
    <n v="10.199999999999999"/>
    <x v="7"/>
    <m/>
    <n v="1"/>
    <s v="Actualización de las políticas contables de la Resolución 253 de 2023"/>
    <s v="https://dnbcgovco-my.sharepoint.com/:f:/g/personal/planeacion_dnbc_gov_co/IgAKPZEalRp3T7O44VwZjBLlARF86VpmllJA36VR9-2qDG8?e=W6XaGX"/>
    <d v="2026-05-11T00:00:00"/>
    <s v="Se incluye manual de políticas contables actualizado en la vigencia 2025"/>
    <n v="1"/>
    <x v="1"/>
    <d v="2026-05-29T00:00:00"/>
    <n v="1"/>
    <s v="se evidencia manual de politicas contables actualizado MN-GF-01 de fecha 26/06/2025 de la DNBC"/>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tualización de las políticas contables de la Resolución 253 de 2023"/>
    <s v="https://dnbcgovco-my.sharepoint.com/:f:/g/personal/planeacion_dnbc_gov_co/IgDlTTkE6gPMRZjTETbxch7dATaSM_TE5-agvqb3k7QgaDY?e=0V1Jx7"/>
    <s v="11/07/206"/>
    <s v="Actividad reportada con cumplimiento en el primer trimestre 2026"/>
    <n v="1"/>
    <s v="CUMPLIDO"/>
    <d v="2026-08-11T00:00:00"/>
    <n v="1"/>
    <s v="se evidencia manual de politicas contables actualizado MN-GF-01 de fecha 26/06/2025 de la DNBC,"/>
    <x v="1"/>
    <s v="NO"/>
    <s v="EFECTIVO"/>
    <x v="1"/>
    <s v="Se verificó el cumplimiento de la actividad formulada y no se evidenció recurrencia de la situación que dio origen al hallazgo; en consecuencia, se procede con el cierre de la actividad."/>
  </r>
  <r>
    <n v="202"/>
    <x v="0"/>
    <x v="6"/>
    <s v="Subdirección Administrativa y Financiera"/>
    <m/>
    <x v="134"/>
    <m/>
    <x v="31"/>
    <s v="V5 Procedimiento de gestión de Bienes vigente desde el 02 de noviembre de 2023 incorporó en el numeral 6.2 la ejecución de inventarios físicos, el Inventario Físico se realizó con fecha corte al 30 de noviembre de 2023. Es decir, no se cuenta con el Inventario Físico al 31 de diciembre de 2023."/>
    <m/>
    <s v="1. Porque no se interpretó adecuadamente lo establecido en el nuimeral 6.2. del procedimiento PC-AD-PGD-01-V5, actividad 1 donde se habla de una actividad trimestral._x000a_2. Porque no existe una política de operación explicita dentro del procedimiento que establezca que los cortes trimestrales del inventario deben ser marzo, junio, septiembre y diciembre._x000a_3. Porque no se se alineó adecuadamente el procedimiento a las necesidades de información para conocer la eficiencia del Sistema de Control Interno Contable"/>
    <s v="3. Porque no se se alineó adecuadamente el procedimiento a las necesidades de información para conocer la eficiencia del Sistema de Control Interno Contable"/>
    <s v="Acción correctiva"/>
    <s v="GF_AC3"/>
    <s v="Socializar el procedimiento de los cruces de información entre las areas y el proceso de Gestión Financiera"/>
    <s v="Socializacion de los procedimientos y documentos de Gestion Financiera."/>
    <n v="1"/>
    <d v="2026-04-01T00:00:00"/>
    <d v="2026-06-30T00:00:00"/>
    <n v="13.350000000000001"/>
    <x v="7"/>
    <m/>
    <n v="1"/>
    <s v="Como evidencia dejamos donde se socializo el procedimiento de los cruces de información  entre las areas y el proceso de Gestión Financiera para las cuentas del pasivo."/>
    <s v="https://dnbcgovco-my.sharepoint.com/:f:/g/personal/planeacion_dnbc_gov_co/IgAKPZEalRp3T7O44VwZjBLlARF86VpmllJA36VR9-2qDG8?e=W6XaGX"/>
    <d v="2026-05-11T00:00:00"/>
    <s v="Se incluye grabación de socialización de políticas contables"/>
    <n v="1"/>
    <x v="1"/>
    <d v="2026-05-29T00:00:00"/>
    <n v="1"/>
    <s v="se evidencia la socializacion del manual de politicas contables de fecha 25/06/2025"/>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dejamos donde se socializo el procedimiento de los cruces de información  entre las areas y el proceso de Gestión Financiera para las cuentas del pasivo."/>
    <s v="https://dnbcgovco-my.sharepoint.com/:f:/g/personal/planeacion_dnbc_gov_co/IgDlTTkE6gPMRZjTETbxch7dATaSM_TE5-agvqb3k7QgaDY?e=0V1Jx7"/>
    <s v="11/07/206"/>
    <s v="Actividad reportada con cumplimiento en el primer trimestre 2026"/>
    <n v="1"/>
    <s v="CUMPLIDO"/>
    <d v="2026-08-11T00:00:00"/>
    <n v="1"/>
    <s v="Mediante video de fecha 25/06/2025, se evidencia la socialización de la actualizacion de las politicas contables, lo que permite verificar el cumplimiento de la actividad dentro del plazo establecido"/>
    <x v="1"/>
    <s v="NO APLICA"/>
    <s v="NO APLICA"/>
    <x v="0"/>
    <s v="Dado que el hallazgo aún tiene actividades en ejecución no aplica el análisis de la efectividad"/>
  </r>
  <r>
    <n v="203"/>
    <x v="0"/>
    <x v="6"/>
    <s v="Subdirección Administrativa y Financiera"/>
    <m/>
    <x v="134"/>
    <m/>
    <x v="31"/>
    <s v="V5 Procedimiento de gestión de Bienes vigente desde el 02 de noviembre de 2023 incorporó en el numeral 6.2 la ejecución de inventarios físicos, el Inventario Físico se realizó con fecha corte al 30 de noviembre de 2023. Es decir, no se cuenta con el Inventario Físico al 31 de diciembre de 202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Acción correctiva"/>
    <s v="GC_AC4"/>
    <s v="Realizar jornadas de socializacion sobre supervisión de contratos y construcción de formato de necesidades"/>
    <s v="Socializaciones realizadas"/>
    <n v="4"/>
    <d v="2026-01-01T00:00:00"/>
    <d v="2026-12-31T00:00:00"/>
    <n v="54"/>
    <x v="2"/>
    <m/>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
    <d v="2026-05-11T00:00:00"/>
    <s v="Se incluye información de capacitación realizada durante el primer trimestre de la vigencia"/>
    <n v="0.25"/>
    <x v="0"/>
    <d v="2026-05-15T00:00:00"/>
    <n v="0"/>
    <s v="No fue posible identificar evidencias para el presente período de análisis"/>
    <s v="SIN INICIAR"/>
    <s v="No aplica"/>
    <s v="No aplica"/>
    <s v="No aplica"/>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capacitación del segundo trimestre. "/>
    <n v="0.5"/>
    <s v="EN EJECUCIÓN"/>
    <d v="2026-07-27T00:00:00"/>
    <n v="0.5"/>
    <s v="Se evidencio soporte de capacitacion del segundo trimestre"/>
    <x v="0"/>
    <s v="NO APLICA"/>
    <s v="NO APLICA"/>
    <x v="0"/>
    <s v="Dado que el hallazgo aún tiene actividades en ejecución no aplica el análisis de la efectividad"/>
  </r>
  <r>
    <n v="204"/>
    <x v="0"/>
    <x v="6"/>
    <s v="Subdirección Administrativa y Financiera"/>
    <m/>
    <x v="134"/>
    <m/>
    <x v="31"/>
    <s v="V5 Procedimiento de gestión de Bienes vigente desde el 02 de noviembre de 2023 incorporó en el numeral 6.2 la ejecución de inventarios físicos, el Inventario Físico se realizó con fecha corte al 30 de noviembre de 2023. Es decir, no se cuenta con el Inventario Físico al 31 de diciembre de 202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01"/>
    <s v="Implementación modulo de Inventario de SIIF Nación"/>
    <s v="Modulo Implemntado"/>
    <n v="1"/>
    <d v="2026-03-01T00:00:00"/>
    <d v="2026-12-31T00:00:00"/>
    <n v="45"/>
    <x v="0"/>
    <s v="Revisar Tema con Financiera"/>
    <n v="1"/>
    <s v="Se esta manejando una prueba piloto SIIF NACIÓN"/>
    <s v="https://dnbcgovco-my.sharepoint.com/:f:/g/personal/planeacion_dnbc_gov_co/IgCKsvM4H_KTR6xnllTYAW4KAYnPCAelO_DLpgStTfwUj-M?e=KcFs8q"/>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muestra proceso que se esta llevando para el manejo de la prueba piloto SIIF NACIÓN "/>
    <s v="https://dnbcgovco-my.sharepoint.com/:f:/g/personal/planeacion_dnbc_gov_co/IgD3RyDi0X_yRo0wLAd4u0hIAegznAHHnleG17rsX0XqwHY?e=c4mIfd"/>
    <s v="11/07/206"/>
    <s v="Se remite información sobre las gestiones adelantadas para la implementación del modulo siif nacion"/>
    <n v="0.3"/>
    <s v="EN EJECUCIÓN"/>
    <d v="2026-08-11T00:00:00"/>
    <n v="0.3"/>
    <s v="se evidencia documentacion enviada al ministerio de hacienda por parte del area finaniera de que se esta llevando a cabo la solicitud de puesta en marcha de la prueba piloto de SIIF nacion"/>
    <x v="0"/>
    <s v="NO APLICA"/>
    <s v="NO APLICA"/>
    <x v="0"/>
    <s v="Dado que el hallazgo aún tiene actividades en ejecución no aplica el análisis de la efectividad"/>
  </r>
  <r>
    <n v="205"/>
    <x v="0"/>
    <x v="6"/>
    <s v="Subdirección Administrativa y Financiera"/>
    <m/>
    <x v="134"/>
    <m/>
    <x v="31"/>
    <s v="V5 Procedimiento de gestión de Bienes vigente desde el 02 de noviembre de 2023 incorporó en el numeral 6.2 la ejecución de inventarios físicos, el Inventario Físico se realizó con fecha corte al 30 de noviembre de 2023. Es decir, no se cuenta con el Inventario Físico al 31 de diciembre de 202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7"/>
    <s v="Actualizar el procedimiento para la realización del inventario físico de los bienes de la entidad, incluyendo el responsable de la elaboración, verificación y aprobación."/>
    <s v="Actualizacion del procedimiento para la realizacion del inventario de los bienes de la entidad."/>
    <n v="1"/>
    <d v="2026-05-01T00:00:00"/>
    <d v="2026-09-30T00:00:00"/>
    <n v="22.349999999999998"/>
    <x v="1"/>
    <m/>
    <n v="0"/>
    <s v="Proceso de actualización"/>
    <s v="https://dnbcgovco-my.sharepoint.com/:f:/g/personal/planeacion_dnbc_gov_co/IgDm4DHyXDA5Q5WGTU7tDkFLAc2M2mTSoezfwLKe_RnYYZ0?e=uJfhoo"/>
    <d v="2026-05-11T00:00:00"/>
    <s v="No se evidencia avance para el periodo"/>
    <n v="0"/>
    <x v="0"/>
    <d v="2026-05-29T00:00:00"/>
    <n v="0"/>
    <s v="No fue posible identificar evidencias para el presente período de análisis"/>
    <s v="SIN INICIAR"/>
    <s v="No aplica"/>
    <s v="No aplica"/>
    <s v="No aplica"/>
    <n v="1"/>
    <s v="Ya se realizó la actualización del procedimiento de Gestión de Bienes"/>
    <s v="https://dnbcgovco-my.sharepoint.com/:f:/g/personal/planeacion_dnbc_gov_co/IgCaL3Okdj61R7b6VgL2_FeRAawkcJXFNhAjxCv_oVRi-uk?e=fTA1fT"/>
    <n v="46214"/>
    <s v="Se presenta procedimiento actualizado al 30 de junio de 2026 con su respectiva socializaicón vía correo electrónico"/>
    <n v="1"/>
    <s v="CUMPLIDO"/>
    <d v="2026-08-11T00:00:00"/>
    <n v="1"/>
    <s v="se evidencia correo electronico del 01/07/26 donde se socializa el manual y procedimiento de gestion de bienes"/>
    <x v="1"/>
    <s v="NO APLICA"/>
    <s v="NO APLICA"/>
    <x v="0"/>
    <s v="Dado que el hallazgo aún tiene actividades en ejecución no aplica el análisis de la efectividad"/>
  </r>
  <r>
    <n v="206"/>
    <x v="0"/>
    <x v="6"/>
    <s v="Subdirección Administrativa y Financiera"/>
    <m/>
    <x v="134"/>
    <m/>
    <x v="31"/>
    <s v="V5 Procedimiento de gestión de Bienes vigente desde el 02 de noviembre de 2023 incorporó en el numeral 6.2 la ejecución de inventarios físicos, el Inventario Físico se realizó con fecha corte al 30 de noviembre de 2023. Es decir, no se cuenta con el Inventario Físico al 31 de diciembre de 202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8"/>
    <s v="Actualización del inventario físico semestral, con base los lineamientos establecidos en la entidad y la CGN."/>
    <s v="Realizar el inventario de los bienes de la entidad, conforme a los nuevos lineamientos establecidos.."/>
    <n v="2"/>
    <d v="2026-01-01T00:00:00"/>
    <d v="2026-12-31T00:00:00"/>
    <n v="54"/>
    <x v="1"/>
    <m/>
    <n v="0"/>
    <s v="Proceso de actualización"/>
    <s v="https://dnbcgovco-my.sharepoint.com/:f:/g/personal/planeacion_dnbc_gov_co/IgBveH1t7EmIR6GZSOaIIHmUAUc6KaLSFKfQX2lbG2hDEA0?e=ooFcYM"/>
    <d v="2026-05-11T00:00:00"/>
    <s v="No se evidencia avance para el periodo"/>
    <n v="0"/>
    <x v="0"/>
    <d v="2026-05-29T00:00:00"/>
    <n v="0"/>
    <s v="No fue posible identificar evidencias para el presente período de análisis"/>
    <s v="SIN INICIAR"/>
    <s v="No aplica"/>
    <s v="No aplica"/>
    <s v="No aplica"/>
    <n v="1"/>
    <s v="Se realizó inventario de la bodega mensuales y se hizo un inventario de papelería "/>
    <s v="https://dnbcgovco-my.sharepoint.com/:f:/g/personal/planeacion_dnbc_gov_co/IgBuQlP5pbrUSrwtj3_PYOn-AaRmaWMPC6GjWsfOmsZTdto?e=dCSkxl"/>
    <n v="46214"/>
    <s v="Se presenta formatos diligenciados de conteo de bienes para actualización de inventarios. Se sugiere generar evidencias sobre su socialización con el lider del proceso"/>
    <n v="0.5"/>
    <s v="EN EJECUCIÓN"/>
    <d v="2026-08-11T00:00:00"/>
    <n v="0.5"/>
    <s v="se evidencia formatos de conteo de inventario correspondiente al segundo trimestre 2026"/>
    <x v="0"/>
    <s v="NO APLICA"/>
    <s v="NO APLICA"/>
    <x v="0"/>
    <s v="Dado que el hallazgo aún tiene actividades en ejecución no aplica el análisis de la efectividad"/>
  </r>
  <r>
    <n v="207"/>
    <x v="0"/>
    <x v="6"/>
    <s v="Dirección General"/>
    <m/>
    <x v="135"/>
    <m/>
    <x v="31"/>
    <s v="Los procesos de la entidad al cierre de la vigencia 2023, entregaron parcialmente información a Financiera, en cumplimiento a lo establecido en el Memorando de Cierre, tal es el caso del área de Almacén que no realizó el Inventarió Físico, depreciación y amortización del mes de Diciembre de 2023."/>
    <s v="INTEGRIDAD"/>
    <s v="1. Porque a pesar de que la resolución 253 de 2023 no incluyó la descripción de la necesidad de información de los diferentes procesos para realizar las conciliaciones, gestión financiera envía mensualmente un correo electrónico con esta solicitud que no ha sido atendida._x000a_2.Porque no hay suficiente seguimiento por parte de los supervisores de los encargados de realizar esta actividad en cada proceso involucrado._x000a_3. Porque no se han iniciado acciones disciplinarias relacionadas con el no envío de información."/>
    <s v="3. Porque no se han iniciado acciones disciplinarias relacionadas con el no envío de información."/>
    <s v="Acción correctiva"/>
    <s v="DI_AC19"/>
    <s v="Iniciar las acciones administrativas y/o disciplinarias a que haya lugar por el incumplimiento por parte del Almacenista General con respecto al cumplimiento de sus funciones"/>
    <s v="Acciones administrativas y/o disciplinarias adelantadas"/>
    <n v="1"/>
    <d v="2024-04-22T00:00:00"/>
    <d v="2024-08-31T00:00:00"/>
    <n v="19.350000000000001"/>
    <x v="4"/>
    <m/>
    <n v="1"/>
    <s v="Sobre la IP 024 de 2024, se adoptó decisión de archivo de conformidad con lo establecido en la decisión adoptada el 25 de abril de 2025. Se desplegó la acción disciplinaria requerida. Se anexa evidencia de la apertura y del archivo."/>
    <s v="https://dnbcgovco-my.sharepoint.com/:f:/g/personal/planeacion_dnbc_gov_co/IgB-zvCF4ckEQYHvo9mZoHufATY5TkqJWLIIGt88-TGzIcQ?e=GkEelx"/>
    <d v="2026-05-11T00:00:00"/>
    <s v="Se evidencia en el respectivo hallazgo, que se realizó la apertura de la acción disciplinaria IP 024-2024, relacionado con el   incumplimiento por parte del Almacenista General con respecto al cumplimiento de sus funciones. Por lo tanto cumple con el indicador relacionado a este hallazgo."/>
    <n v="1"/>
    <x v="1"/>
    <d v="2026-05-15T00:00:00"/>
    <n v="1"/>
    <s v="Se presentan como evidencias el Auto de Apertura de Indagación Previa No. 024 de 2024, de fecha 17 de septiembre de 2024, y el Auto de Archivo de la Indagación Previa, de fecha 25 de abril de 2025, mediante los cuales se adelantó la actuación disciplinaria relacionada con el presunto incumplimiento de las funciones por parte del Almacenista General y se adoptó la decisión de archivo. Los soportes aportados permiten verificar la ejecución de la actividad formulada dentro del plazo establecido y el cumplimiento de la acción correctiv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x v="1"/>
    <s v="NO"/>
    <s v="EFECTIVO"/>
    <x v="1"/>
    <s v="Se verificó el cumplimiento de la actividad formulada y no se evidenció recurrencia de la situación que dio origen al hallazgo; en consecuencia, se procede con el cierre de la actividad."/>
  </r>
  <r>
    <n v="208"/>
    <x v="0"/>
    <x v="6"/>
    <s v="Subdirección Administrativa y Financiera"/>
    <m/>
    <x v="135"/>
    <m/>
    <x v="31"/>
    <s v="Los procesos de la entidad al cierre de la vigencia 2023, entregaron parcialmente información a Financiera, en cumplimiento a lo establecido en el Memorando de Cierre, tal es el caso del área de Almacén que no realizó el Inventarió Físico, depreciación y amortización del mes de Diciembre de 2023."/>
    <m/>
    <s v="1. Porque a pesar de que la resolución 253 de 2023 no incluyó la descripción de la necesidad de información de los diferentes procesos para realizar las conciliaciones, gestión financiera envía mensualmente un correo electrónico con esta solicitud que no ha sido atendida._x000a_2.Porque no hay suficiente seguimiento por parte de los supervisores de los encargados de realizar esta actividad en cada proceso involucrado._x000a_3. Porque no se han iniciado acciones disciplinarias relacionadas con el no envío de información."/>
    <s v="3. Porque no se han iniciado acciones disciplinarias relacionadas con el no envío de información."/>
    <s v="Acción correctiva"/>
    <s v="GF_AC12"/>
    <s v="Actualización de las políticas contables de la Resolución 253 de 2023"/>
    <s v="Resolución Políticas contables actualizada"/>
    <n v="1"/>
    <d v="2024-04-22T00:00:00"/>
    <d v="2024-06-30T00:00:00"/>
    <n v="10.199999999999999"/>
    <x v="7"/>
    <m/>
    <n v="1"/>
    <s v="Actualización de las políticas contables de la Resolución 253 de 2023"/>
    <s v="https://dnbcgovco-my.sharepoint.com/:f:/g/personal/planeacion_dnbc_gov_co/IgAKPZEalRp3T7O44VwZjBLlARF86VpmllJA36VR9-2qDG8?e=W6XaGX"/>
    <d v="2026-05-11T00:00:00"/>
    <s v="Se incluye manual de políticas contables actualizado en la vigencia 2025"/>
    <n v="1"/>
    <x v="1"/>
    <d v="2026-05-29T00:00:00"/>
    <n v="1"/>
    <s v="se evidencia manual de politicas contables actualizado MN-GF-01 de fecha 26/06/2025 de la DNBC"/>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tualización de las políticas contables de la Resolución 253 de 2023"/>
    <s v="https://dnbcgovco-my.sharepoint.com/:f:/g/personal/planeacion_dnbc_gov_co/IgDlTTkE6gPMRZjTETbxch7dATaSM_TE5-agvqb3k7QgaDY?e=0V1Jx7"/>
    <s v="11/07/206"/>
    <s v="Actividad reportada con cumplimiento en el primer trimestre 2026"/>
    <n v="1"/>
    <s v="CUMPLIDO"/>
    <d v="2026-08-11T00:00:00"/>
    <n v="1"/>
    <s v="se evidencia manual de politicas contables actualizado MN-GF-01 de fecha 26/06/2025 de la DNBC,"/>
    <x v="1"/>
    <s v="NO"/>
    <s v="EFECTIVO"/>
    <x v="1"/>
    <s v="Se verificó el cumplimiento de la actividad formulada y no se evidenció recurrencia de la situación que dio origen al hallazgo; en consecuencia, se procede con el cierre de la actividad."/>
  </r>
  <r>
    <n v="209"/>
    <x v="0"/>
    <x v="6"/>
    <s v="Subdirección Administrativa y Financiera"/>
    <m/>
    <x v="136"/>
    <m/>
    <x v="31"/>
    <s v="Numeral 10.3_x000a_Aunque existen lineamientos específicos para la depuración el seguimiento de las cuentas en las Políticas contables se evidenció en las cuentas del Activo: 1.En la cuenta de Bancos, existe un saldo de $29.8 millones que corresponde a los valores descontados por concepto de la Pila de las vigencia 2019,2020,2022, que hacen referencia a los Retroactivos pero no han sido girado a las EPS. Asimismo, esta cifra incluye el valor de la seguridad social de los pagos realizados por concepto de liquidación de prestaciones sociales de ex funcionarios que se retiraron en la vigencia 2023. 2. En la Cuenta por Cobrar correspondiente a Ingresos no tributarios se evidencia el saldo de $1.223.156,01 correspondiente a un mayor valor cancelado por concepto de Cuota de Auditaje. 4. En la Cuenta 1322 Otras Cuentas por Cobrar están registradas Incapacidades por valor de $27.6 millones, dentro de las cuales algunas ya expiraron y por indicación de la CGN, hay que reclasificar a la cuenta 1384 Pagos por cuenta de terceros. 5.La conciliación por licencias e incapacidades se ha estado haciendo de manera extemporanea con respecto a las fechas de cierre, tal es el caso del cuarto trimestre que se se conciliaron hasta el 05 de febrero de 2024 6. El Saldo de la cuenta de PPyE presenta un saldo de $93.255 millones, pero al realizar la conciliación con el saldo Almacén presenta diferencias. 7. En la cuenta 1384 Recursos de Acreedores reintegrados a Tesorerias existe una partida por concepto que un proveedor no ha entregado 3 vehiculos y se suscribio acta de terminación bilateral. 8. Con relación a la cuenta de prendas de vestir y calzado el area de almacén reporto movimientos con saldo negativo, y como no se realizó la conciliación, quedó en ceros(0)"/>
    <m/>
    <s v="1. Porque a los funcionarios se les paga nómina del mes completo entre el 15 al 20 de cada mes pero pueden retirarse días antes generándose y acumulándose saldos._x000a_2. Porque no se ha implementado un control periódico que evidencie la necesidad de generar estas devoluciones teniendo en cuenta que una política institucional para pagar el último día del mes no es posible implmentarla debido los compromisos adquiridos con los acreedores (préstamos, fondos de empelados etc) y los intereses de mora que se generarían._x000a_3. Porque debe antes del control, generarse un rubro en el presupuesto de la DNBC del cual puedan descontarse los gastos financieros."/>
    <s v="3. Porque debe antes del control, generarse un rubro en el presupuesto de la DNBC del cual puedan descontarse los gastos financieros."/>
    <s v="Acción correctiva"/>
    <s v="GF_AC12"/>
    <s v="Actualización de las políticas contables de la Resolución 253 de 2023"/>
    <s v="Resolución Políticas contables actualizada"/>
    <n v="1"/>
    <d v="2024-04-22T00:00:00"/>
    <d v="2024-06-30T00:00:00"/>
    <n v="10.199999999999999"/>
    <x v="7"/>
    <m/>
    <n v="1"/>
    <s v="Actualización de las políticas contables de la Resolución 253 de 2023"/>
    <s v="https://dnbcgovco-my.sharepoint.com/:f:/g/personal/planeacion_dnbc_gov_co/IgAKPZEalRp3T7O44VwZjBLlARF86VpmllJA36VR9-2qDG8?e=W6XaGX"/>
    <d v="2026-05-11T00:00:00"/>
    <s v="Se incluye manual de políticas contables actualizado en la vigencia 2025"/>
    <n v="1"/>
    <x v="1"/>
    <d v="2026-05-29T00:00:00"/>
    <n v="1"/>
    <s v="se evidencia manual de politicas contables actualizado MN-GF-01 de fecha 26/06/2025 de la DNBC"/>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tualización de las políticas contables de la Resolución 253 de 2023"/>
    <s v="https://dnbcgovco-my.sharepoint.com/:f:/g/personal/planeacion_dnbc_gov_co/IgDlTTkE6gPMRZjTETbxch7dATaSM_TE5-agvqb3k7QgaDY?e=0V1Jx7"/>
    <s v="11/07/206"/>
    <s v="Actividad reportada con cumplimiento en el primer trimestre 2026"/>
    <n v="1"/>
    <s v="CUMPLIDO"/>
    <d v="2026-08-11T00:00:00"/>
    <n v="1"/>
    <s v="se evidencia manual de politicas contables actualizado MN-GF-01 de fecha 26/06/2025 de la DNBC,"/>
    <x v="1"/>
    <s v="NO APLICA"/>
    <s v="NO APLICA"/>
    <x v="0"/>
    <s v="Dado que el hallazgo aún tiene actividades en ejecución no aplica el análisis de la efectividad"/>
  </r>
  <r>
    <n v="210"/>
    <x v="0"/>
    <x v="6"/>
    <s v="Subdirección Administrativa y Financiera"/>
    <m/>
    <x v="136"/>
    <m/>
    <x v="31"/>
    <s v="Numeral 10.3_x000a_Aunque existen lineamientos específicos para la depuración el seguimiento de las cuentas en las Políticas contables se evidenció en las cuentas del Activo: 1.En la cuenta de Bancos, existe un saldo de $29.8 millones que corresponde a los valores descontados por concepto de la Pila de las vigencia 2019,2020,2022, que hacen referencia a los Retroactivos pero no han sido girado a las EPS. Asimismo, esta cifra incluye el valor de la seguridad social de los pagos realizados por concepto de liquidación de prestaciones sociales de ex funcionarios que se retiraron en la vigencia 2023. 2. En la Cuenta por Cobrar correspondiente a Ingresos no tributarios se evidencia el saldo de $1.223.156,01 correspondiente a un mayor valor cancelado por concepto de Cuota de Auditaje. 4. En la Cuenta 1322 Otras Cuentas por Cobrar están registradas Incapacidades por valor de $27.6 millones, dentro de las cuales algunas ya expiraron y por indicación de la CGN, hay que reclasificar a la cuenta 1384 Pagos por cuenta de terceros. 5.La conciliación por licencias e incapacidades se ha estado haciendo de manera extemporanea con respecto a las fechas de cierre, tal es el caso del cuarto trimestre que se se conciliaron hasta el 05 de febrero de 2024 6. El Saldo de la cuenta de PPyE presenta un saldo de $93.255 millones, pero al realizar la conciliación con el saldo Almacén presenta diferencias. 7. En la cuenta 1384 Recursos de Acreedores reintegrados a Tesorerias existe una partida por concepto que un proveedor no ha entregado 3 vehiculos y se suscribio acta de terminación bilateral. 8. Con relación a la cuenta de prendas de vestir y calzado el area de almacén reporto movimientos con saldo negativo, y como no se realizó la conciliación, quedó en ceros(0)"/>
    <m/>
    <s v="1. Porque debido a los retroactivos anuales de los funcionarios se hace necesario pagar la PILA frente a esta fracción y no se hizo."/>
    <s v="1. Porque debido a los retroactivos anuales de los funcionarios se hace necesario pagar la PILA frente a esta fracción y no se hizo"/>
    <s v="Acción correctiva"/>
    <s v="TH_AC21"/>
    <s v="Consignar el saldo por concepto de PILA a las EPS de los valores descontados a los funcionarios por concepto de retroactivos según corresponda"/>
    <s v="Valores pagados por PILA a las EPS (retroactivos empleados)"/>
    <n v="1"/>
    <d v="2024-05-01T00:00:00"/>
    <d v="2024-12-31T00:00:00"/>
    <n v="36"/>
    <x v="11"/>
    <s v="Nómina"/>
    <n v="0"/>
    <n v="0"/>
    <n v="0"/>
    <d v="2026-05-11T00:00:00"/>
    <s v="No se evidencia seguimiento"/>
    <n v="0"/>
    <x v="2"/>
    <d v="2026-05-15T00:00:00"/>
    <n v="0"/>
    <s v="No fue posible identificar evidencias para el presente período de análisis"/>
    <s v="VENCIDA"/>
    <s v="No aplica"/>
    <s v="No aplica"/>
    <s v="No aplica"/>
    <n v="1"/>
    <s v="se adjuntan pago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incluye información de gestiones realizadas en el 2024 para el cumplimiento de pago"/>
    <n v="1"/>
    <s v="CUMPLIDO"/>
    <d v="2026-07-27T00:00:00"/>
    <n v="1"/>
    <s v="Se evidencio que la actividad reportada con el cumplimiento de pagos cumple con la accion formulada"/>
    <x v="1"/>
    <s v="NO APLICA"/>
    <s v="NO APLICA"/>
    <x v="0"/>
    <s v="Dado que el hallazgo aún tiene actividades en ejecución no aplica el análisis de la efectividad"/>
  </r>
  <r>
    <n v="211"/>
    <x v="0"/>
    <x v="6"/>
    <s v="Subdirección Administrativa y Financiera"/>
    <m/>
    <x v="136"/>
    <m/>
    <x v="31"/>
    <s v="Numeral 10.3_x000a_Aunque existen lineamientos específicos para la depuración el seguimiento de las cuentas en las Políticas contables se evidenció en las cuentas del Activo: 1.En la cuenta de Bancos, existe un saldo de $29.8 millones que corresponde a los valores descontados por concepto de la Pila de las vigencia 2019,2020,2022, que hacen referencia a los Retroactivos pero no han sido girado a las EPS. Asimismo, esta cifra incluye el valor de la seguridad social de los pagos realizados por concepto de liquidación de prestaciones sociales de ex funcionarios que se retiraron en la vigencia 2023. 2. En la Cuenta por Cobrar correspondiente a Ingresos no tributarios se evidencia el saldo de $1.223.156,01 correspondiente a un mayor valor cancelado por concepto de Cuota de Auditaje. 4. En la Cuenta 1322 Otras Cuentas por Cobrar están registradas Incapacidades por valor de $27.6 millones, dentro de las cuales algunas ya expiraron y por indicación de la CGN, hay que reclasificar a la cuenta 1384 Pagos por cuenta de terceros. 5.La conciliación por licencias e incapacidades se ha estado haciendo de manera extemporanea con respecto a las fechas de cierre, tal es el caso del cuarto trimestre que se se conciliaron hasta el 05 de febrero de 2024 6. El Saldo de la cuenta de PPyE presenta un saldo de $93.255 millones, pero al realizar la conciliación con el saldo Almacén presenta diferencias. 7. En la cuenta 1384 Recursos de Acreedores reintegrados a Tesorerias existe una partida por concepto que un proveedor no ha entregado 3 vehiculos y se suscribio acta de terminación bilateral. 8. Con relación a la cuenta de prendas de vestir y calzado el area de almacén reporto movimientos con saldo negativo, y como no se realizó la conciliación, quedó en ceros(0)"/>
    <s v="GESTIÓN PRESUPUESTAL Y EFICIENCIA DEL GASTO PÚBLICO"/>
    <s v="1. Porque se giro un mayor valor al realmente requerido por concepto de cuota de auditaje._x000a_2. Porque se solicitó por parte de la CGR un mayor valor a pagar_x000a_3. Porque se presentó un error interno en los procedimientos de la CGR"/>
    <s v="3. Porque se presentó un error interno en los procedimientos de la CGR"/>
    <s v="Acción correctiva"/>
    <s v="GF_AC14"/>
    <s v="Requerir al área financiera de la CGR para que se realicen las acciones necesarias para el cruce de la partida de Cuota de Auditaje"/>
    <s v="% Ingresos imputados de la cuota de auditaje pagada en exceso"/>
    <n v="1"/>
    <d v="2024-05-01T00:00:00"/>
    <d v="2024-06-30T00:00:00"/>
    <n v="8.85"/>
    <x v="7"/>
    <m/>
    <n v="1"/>
    <s v="se tiene para entregar entre abril y mayo"/>
    <s v="https://dnbcgovco-my.sharepoint.com/:f:/g/personal/planeacion_dnbc_gov_co/IgAKPZEalRp3T7O44VwZjBLlARF86VpmllJA36VR9-2qDG8?e=W6XaGX"/>
    <d v="2026-05-11T00:00:00"/>
    <s v="No se encuentran evidencias de la actividad"/>
    <n v="0"/>
    <x v="0"/>
    <d v="2026-05-29T00:00:00"/>
    <n v="0"/>
    <s v="No fue posible identificar evidencias para el presente período de análisis"/>
    <s v="VENCIDA"/>
    <s v="No aplica"/>
    <s v="No aplica"/>
    <s v="No aplica"/>
    <n v="1"/>
    <s v="Se deja de evidencia correos de solicitudde devolucion de la contraloria con su respectiva respuesta "/>
    <s v="https://dnbcgovco-my.sharepoint.com/:f:/g/personal/planeacion_dnbc_gov_co/IgDlTTkE6gPMRZjTETbxch7dATaSM_TE5-agvqb3k7QgaDY?e=0V1Jx7"/>
    <s v="11/07/206"/>
    <s v="Se incluyen documentos soportes de gestiones realizadas para devolución de saldos de cuota de auditaje"/>
    <n v="1"/>
    <s v="CUMPLIDO"/>
    <d v="2026-08-11T00:00:00"/>
    <n v="1"/>
    <s v="Se evidencia correos de solicitudde devolucion de la contraloria con su respectiva respuesta"/>
    <x v="1"/>
    <s v="NO APLICA"/>
    <s v="NO APLICA"/>
    <x v="0"/>
    <s v="Dado que el hallazgo aún tiene actividades en ejecución no aplica el análisis de la efectividad"/>
  </r>
  <r>
    <n v="212"/>
    <x v="0"/>
    <x v="6"/>
    <s v="Subdirección Administrativa y Financiera"/>
    <m/>
    <x v="136"/>
    <m/>
    <x v="31"/>
    <s v="Numeral 10.3_x000a_Aunque existen lineamientos específicos para la depuración el seguimiento de las cuentas en las Políticas contables se evidenció en las cuentas del Activo: 1.En la cuenta de Bancos, existe un saldo de $29.8 millones que corresponde a los valores descontados por concepto de la Pila de las vigencia 2019,2020,2022, que hacen referencia a los Retroactivos pero no han sido girado a las EPS. Asimismo, esta cifra incluye el valor de la seguridad social de los pagos realizados por concepto de liquidación de prestaciones sociales de ex funcionarios que se retiraron en la vigencia 2023. 2. En la Cuenta por Cobrar correspondiente a Ingresos no tributarios se evidencia el saldo de $1.223.156,01 correspondiente a un mayor valor cancelado por concepto de Cuota de Auditaje. 4. En la Cuenta 1322 Otras Cuentas por Cobrar están registradas Incapacidades por valor de $27.6 millones, dentro de las cuales algunas ya expiraron y por indicación de la CGN, hay que reclasificar a la cuenta 1384 Pagos por cuenta de terceros. 5.La conciliación por licencias e incapacidades se ha estado haciendo de manera extemporanea con respecto a las fechas de cierre, tal es el caso del cuarto trimestre que se se conciliaron hasta el 05 de febrero de 2024 6. El Saldo de la cuenta de PPyE presenta un saldo de $93.255 millones, pero al realizar la conciliación con el saldo Almacén presenta diferencias. 7. En la cuenta 1384 Recursos de Acreedores reintegrados a Tesorerias existe una partida por concepto que un proveedor no ha entregado 3 vehiculos y se suscribio acta de terminación bilateral. 8. Con relación a la cuenta de prendas de vestir y calzado el area de almacén reporto movimientos con saldo negativo, y como no se realizó la conciliación, quedó en ceros(0)"/>
    <m/>
    <s v="1. Porque no se cobró adecuadamente a la EPS la incapacidades generadas"/>
    <s v="1. Porque no se cobró adecuadamente a la EPS la incapacidades generadas"/>
    <s v="Acción correctiva"/>
    <s v="TH_AC6"/>
    <s v="Informe de los estados de cobro de incapacidades realizado"/>
    <s v="Informe realizado"/>
    <n v="1"/>
    <d v="2026-03-01T00:00:00"/>
    <d v="2026-05-31T00:00:00"/>
    <n v="13.5"/>
    <x v="11"/>
    <s v="Nómia"/>
    <n v="0"/>
    <n v="0"/>
    <n v="0"/>
    <d v="2026-05-11T00:00:00"/>
    <s v="No se evidencia seguimiento"/>
    <n v="0"/>
    <x v="0"/>
    <d v="2026-05-15T00:00:00"/>
    <n v="0"/>
    <s v="No fue posible identificar evidencias para el presente período de análisis"/>
    <s v="SIN INICIAR"/>
    <s v="No aplica"/>
    <s v="No aplica"/>
    <s v="No aplica"/>
    <n v="1"/>
    <s v="se aporta nomina -del 1 de marzo a 31 de may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evidencia informe de seguimiento a las incapacidades de la DNBC en el periodo en mención. Se sugiere incluir en evidencias correo de socialización con lider de proceso"/>
    <n v="1"/>
    <s v="CUMPLIDO"/>
    <d v="2026-07-27T00:00:00"/>
    <n v="1"/>
    <s v="Se evidencio que la actividad reportada cumple con la accion formulada"/>
    <x v="1"/>
    <s v="NO APLICA"/>
    <s v="NO APLICA"/>
    <x v="0"/>
    <s v="Dado que el hallazgo aún tiene actividades en ejecución no aplica el análisis de la efectividad"/>
  </r>
  <r>
    <n v="213"/>
    <x v="0"/>
    <x v="6"/>
    <s v="Dirección General"/>
    <m/>
    <x v="136"/>
    <m/>
    <x v="31"/>
    <s v="Numeral 10.3_x000a_Aunque existen lineamientos específicos para la depuración el seguimiento de las cuentas en las Políticas contables se evidenció en las cuentas del Activo: 1.En la cuenta de Bancos, existe un saldo de $29.8 millones que corresponde a los valores descontados por concepto de la Pila de las vigencia 2019,2020,2022, que hacen referencia a los Retroactivos pero no han sido girado a las EPS. Asimismo, esta cifra incluye el valor de la seguridad social de los pagos realizados por concepto de liquidación de prestaciones sociales de ex funcionarios que se retiraron en la vigencia 2023. 2. En la Cuenta por Cobrar correspondiente a Ingresos no tributarios se evidencia el saldo de $1.223.156,01 correspondiente a un mayor valor cancelado por concepto de Cuota de Auditaje. 4. En la Cuenta 1322 Otras Cuentas por Cobrar están registradas Incapacidades por valor de $27.6 millones, dentro de las cuales algunas ya expiraron y por indicación de la CGN, hay que reclasificar a la cuenta 1384 Pagos por cuenta de terceros. 5.La conciliación por licencias e incapacidades se ha estado haciendo de manera extemporanea con respecto a las fechas de cierre, tal es el caso del cuarto trimestre que se se conciliaron hasta el 05 de febrero de 2024 6. El Saldo de la cuenta de PPyE presenta un saldo de $93.255 millones, pero al realizar la conciliación con el saldo Almacén presenta diferencias. 7. En la cuenta 1384 Recursos de Acreedores reintegrados a Tesorerias existe una partida por concepto que un proveedor no ha entregado 3 vehiculos y se suscribio acta de terminación bilateral. 8. Con relación a la cuenta de prendas de vestir y calzado el area de almacén reporto movimientos con saldo negativo, y como no se realizó la conciliación, quedó en ceros(0)"/>
    <s v="INTEGRIDAD"/>
    <s v="1. Porque a pesar de que la resolución 253 de 2023 no incluyó la descripción de la necesidad de información de los diferentes procesos para realizar las conciliaciones, gestión financiera envía mensualmente un correo electrónico con esta solicitud que no ha sido atendida._x000a_2.Porque no hay suficiente seguimiento por parte de los supervisores de los encargados de realizar esta actividad en cada proceso involucrado._x000a_3. Porque no se han iniciado acciones disciplinarias relacionadas con el no envío de información."/>
    <s v="3. Porque no se han iniciado acciones disciplinarias relacionadas con el no envío de información."/>
    <s v="Acción correctiva"/>
    <s v="DI_AC21"/>
    <s v="Iniciar las acciones administrativas y/o disciplinarias a que haya lugar por el incumplimiento por parte del Almacenista General con respecto al cumplimiento de sus funciones"/>
    <s v="Acciones administrativas y/o disciplinarias adelantadas"/>
    <n v="1"/>
    <d v="2024-04-22T00:00:00"/>
    <d v="2024-08-31T00:00:00"/>
    <n v="19.350000000000001"/>
    <x v="4"/>
    <m/>
    <n v="1"/>
    <s v="Sobre la IP 024 de 2024, se adoptó decisión de archivo de conformidad con lo establecido en la decisión adoptada el 25 de abril de 2025. Se desplegó la acción disciplinaria requerida. Se anexa evidencia de la apertura y del archivo."/>
    <s v="https://dnbcgovco-my.sharepoint.com/:f:/g/personal/planeacion_dnbc_gov_co/IgAnABVexVJgQrYQLEvMO3CfASCZ59xv04Q7To9gOtWgRWE?e=bcd2I5"/>
    <d v="2026-05-11T00:00:00"/>
    <s v="Se evidencia en el respectivo hallazgo, que se realizó la apertura de la acción disciplinaria IP 024-2024, relacionado con el   incumplimiento por parte del Almacenista General con respecto al cumplimiento de sus funciones. Por lo tanto cumple con el indicador relacionado a este hallazgo."/>
    <n v="1"/>
    <x v="1"/>
    <d v="2026-05-15T00:00:00"/>
    <n v="1"/>
    <s v="Se presentan como evidencias el Auto de Apertura de Indagación Previa No. 024 de 2024, de fecha 17 de septiembre de 2024, y el Auto de Archivo de la Indagación Previa, de fecha 25 de abril de 2025, mediante los cuales se adelantó la actuación disciplinaria relacionada con el presunto incumplimiento de las funciones por parte del Almacenista General y se adoptó la decisión de archivo. Los soportes aportados permiten verificar la ejecución de la actividad formulada dentro del plazo establecido y el cumplimiento de la acción correctiv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x v="1"/>
    <s v="NO APLICA"/>
    <s v="NO APLICA"/>
    <x v="0"/>
    <s v="Dado que el hallazgo aún tiene actividades en ejecución no aplica el análisis de la efectividad"/>
  </r>
  <r>
    <n v="214"/>
    <x v="0"/>
    <x v="6"/>
    <s v="Subdirección Administrativa y Financiera"/>
    <m/>
    <x v="136"/>
    <m/>
    <x v="31"/>
    <s v="Numeral 10.3_x000a_Aunque existen lineamientos específicos para la depuración el seguimiento de las cuentas en las Políticas contables se evidenció en las cuentas del Activo: 1.En la cuenta de Bancos, existe un saldo de $29.8 millones que corresponde a los valores descontados por concepto de la Pila de las vigencia 2019,2020,2022, que hacen referencia a los Retroactivos pero no han sido girado a las EPS. Asimismo, esta cifra incluye el valor de la seguridad social de los pagos realizados por concepto de liquidación de prestaciones sociales de ex funcionarios que se retiraron en la vigencia 2023. 2. En la Cuenta por Cobrar correspondiente a Ingresos no tributarios se evidencia el saldo de $1.223.156,01 correspondiente a un mayor valor cancelado por concepto de Cuota de Auditaje. 4. En la Cuenta 1322 Otras Cuentas por Cobrar están registradas Incapacidades por valor de $27.6 millones, dentro de las cuales algunas ya expiraron y por indicación de la CGN, hay que reclasificar a la cuenta 1384 Pagos por cuenta de terceros. 5.La conciliación por licencias e incapacidades se ha estado haciendo de manera extemporanea con respecto a las fechas de cierre, tal es el caso del cuarto trimestre que se se conciliaron hasta el 05 de febrero de 2024 6. El Saldo de la cuenta de PPyE presenta un saldo de $93.255 millones, pero al realizar la conciliación con el saldo Almacén presenta diferencias. 7. En la cuenta 1384 Recursos de Acreedores reintegrados a Tesorerias existe una partida por concepto que un proveedor no ha entregado 3 vehiculos y se suscribio acta de terminación bilateral. 8. Con relación a la cuenta de prendas de vestir y calzado el area de almacén reporto movimientos con saldo negativo, y como no se realizó la conciliación, quedó en ceros(0)"/>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F_AC3"/>
    <s v="Socializar el procedimiento de los cruces de información entre las areas y el proceso de Gestión Financiera"/>
    <s v="Socializacion de los procedimientos y documentos de Gestion Financiera."/>
    <n v="1"/>
    <d v="2026-04-01T00:00:00"/>
    <d v="2026-06-30T00:00:00"/>
    <n v="13.350000000000001"/>
    <x v="7"/>
    <m/>
    <n v="1"/>
    <s v="Como evidencia dejamos donde se socializo el procedimiento de los cruces de información  entre las areas y el proceso de Gestión Financiera para las cuentas del pasivo."/>
    <s v="https://dnbcgovco-my.sharepoint.com/:f:/g/personal/planeacion_dnbc_gov_co/IgAKPZEalRp3T7O44VwZjBLlARF86VpmllJA36VR9-2qDG8?e=W6XaGX"/>
    <d v="2026-05-11T00:00:00"/>
    <s v="Se incluye grabación de socialización de políticas contables"/>
    <n v="1"/>
    <x v="1"/>
    <d v="2026-05-29T00:00:00"/>
    <n v="1"/>
    <s v="se evidencia la socializacion del manual de politicas contables de fecha 25/06/2025"/>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dejamos donde se socializo el procedimiento de los cruces de información  entre las areas y el proceso de Gestión Financiera para las cuentas del pasivo."/>
    <s v="https://dnbcgovco-my.sharepoint.com/:f:/g/personal/planeacion_dnbc_gov_co/IgDlTTkE6gPMRZjTETbxch7dATaSM_TE5-agvqb3k7QgaDY?e=0V1Jx7"/>
    <s v="11/07/206"/>
    <s v="Actividad reportada con cumplimiento en el primer trimestre 2026"/>
    <n v="1"/>
    <s v="CUMPLIDO"/>
    <d v="2026-08-11T00:00:00"/>
    <n v="1"/>
    <s v="Mediante video de fecha 25/06/2025, se evidencia la socialización de la actualizacion de las politicas contables, lo que permite verificar el cumplimiento de la actividad dentro del plazo establecido"/>
    <x v="1"/>
    <s v="NO APLICA"/>
    <s v="NO APLICA"/>
    <x v="0"/>
    <s v="Dado que el hallazgo aún tiene actividades en ejecución no aplica el análisis de la efectividad"/>
  </r>
  <r>
    <n v="215"/>
    <x v="0"/>
    <x v="6"/>
    <s v="Subdirección Administrativa y Financiera"/>
    <m/>
    <x v="136"/>
    <m/>
    <x v="31"/>
    <s v="Numeral 10.3_x000a_Aunque existen lineamientos específicos para la depuración el seguimiento de las cuentas en las Políticas contables se evidenció en las cuentas del Activo: 1.En la cuenta de Bancos, existe un saldo de $29.8 millones que corresponde a los valores descontados por concepto de la Pila de las vigencia 2019,2020,2022, que hacen referencia a los Retroactivos pero no han sido girado a las EPS. Asimismo, esta cifra incluye el valor de la seguridad social de los pagos realizados por concepto de liquidación de prestaciones sociales de ex funcionarios que se retiraron en la vigencia 2023. 2. En la Cuenta por Cobrar correspondiente a Ingresos no tributarios se evidencia el saldo de $1.223.156,01 correspondiente a un mayor valor cancelado por concepto de Cuota de Auditaje. 4. En la Cuenta 1322 Otras Cuentas por Cobrar están registradas Incapacidades por valor de $27.6 millones, dentro de las cuales algunas ya expiraron y por indicación de la CGN, hay que reclasificar a la cuenta 1384 Pagos por cuenta de terceros. 5.La conciliación por licencias e incapacidades se ha estado haciendo de manera extemporanea con respecto a las fechas de cierre, tal es el caso del cuarto trimestre que se se conciliaron hasta el 05 de febrero de 2024 6. El Saldo de la cuenta de PPyE presenta un saldo de $93.255 millones, pero al realizar la conciliación con el saldo Almacén presenta diferencias. 7. En la cuenta 1384 Recursos de Acreedores reintegrados a Tesorerias existe una partida por concepto que un proveedor no ha entregado 3 vehiculos y se suscribio acta de terminación bilateral. 8. Con relación a la cuenta de prendas de vestir y calzado el area de almacén reporto movimientos con saldo negativo, y como no se realizó la conciliación, quedó en ceros(0)"/>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01"/>
    <s v="Implementación modulo de Inventario de SIIF Nación"/>
    <s v="Modulo Implemntado"/>
    <n v="1"/>
    <d v="2026-03-01T00:00:00"/>
    <d v="2026-12-31T00:00:00"/>
    <n v="45"/>
    <x v="0"/>
    <s v="Revisar Tema con Financiera"/>
    <n v="1"/>
    <s v="Se esta manejando una prueba piloto SIIF NACIÓN"/>
    <s v="https://dnbcgovco-my.sharepoint.com/:f:/g/personal/planeacion_dnbc_gov_co/IgCKsvM4H_KTR6xnllTYAW4KAYnPCAelO_DLpgStTfwUj-M?e=KcFs8q"/>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muestra proceso que se esta llevando para el manejo de la prueba piloto SIIF NACIÓN "/>
    <s v="https://dnbcgovco-my.sharepoint.com/:f:/g/personal/planeacion_dnbc_gov_co/IgD3RyDi0X_yRo0wLAd4u0hIAegznAHHnleG17rsX0XqwHY?e=c4mIfd"/>
    <s v="11/07/206"/>
    <s v="Se remite información sobre las gestiones adelantadas para la implementación del modulo siif nacion"/>
    <n v="0.3"/>
    <s v="EN EJECUCIÓN"/>
    <d v="2026-08-11T00:00:00"/>
    <n v="0.3"/>
    <s v="Se evidencia documentacion de fecha 03/02/2026 enviada al ministerio de hacienda por parte del area finaniera de que se esta llevando a cabo la solicitud de puesta en marcha de la prueba piloto de SIIF nacion"/>
    <x v="0"/>
    <s v="NO APLICA"/>
    <s v="NO APLICA"/>
    <x v="0"/>
    <s v="Dado que el hallazgo aún tiene actividades en ejecución no aplica el análisis de la efectividad"/>
  </r>
  <r>
    <n v="216"/>
    <x v="0"/>
    <x v="6"/>
    <s v="Subdirección Administrativa y Financiera"/>
    <m/>
    <x v="136"/>
    <m/>
    <x v="31"/>
    <s v="Numeral 10.3_x000a_Aunque existen lineamientos específicos para la depuración el seguimiento de las cuentas en las Políticas contables se evidenció en las cuentas del Activo: 1.En la cuenta de Bancos, existe un saldo de $29.8 millones que corresponde a los valores descontados por concepto de la Pila de las vigencia 2019,2020,2022, que hacen referencia a los Retroactivos pero no han sido girado a las EPS. Asimismo, esta cifra incluye el valor de la seguridad social de los pagos realizados por concepto de liquidación de prestaciones sociales de ex funcionarios que se retiraron en la vigencia 2023. 2. En la Cuenta por Cobrar correspondiente a Ingresos no tributarios se evidencia el saldo de $1.223.156,01 correspondiente a un mayor valor cancelado por concepto de Cuota de Auditaje. 4. En la Cuenta 1322 Otras Cuentas por Cobrar están registradas Incapacidades por valor de $27.6 millones, dentro de las cuales algunas ya expiraron y por indicación de la CGN, hay que reclasificar a la cuenta 1384 Pagos por cuenta de terceros. 5.La conciliación por licencias e incapacidades se ha estado haciendo de manera extemporanea con respecto a las fechas de cierre, tal es el caso del cuarto trimestre que se se conciliaron hasta el 05 de febrero de 2024 6. El Saldo de la cuenta de PPyE presenta un saldo de $93.255 millones, pero al realizar la conciliación con el saldo Almacén presenta diferencias. 7. En la cuenta 1384 Recursos de Acreedores reintegrados a Tesorerias existe una partida por concepto que un proveedor no ha entregado 3 vehiculos y se suscribio acta de terminación bilateral. 8. Con relación a la cuenta de prendas de vestir y calzado el area de almacén reporto movimientos con saldo negativo, y como no se realizó la conciliación, quedó en ceros(0)"/>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7"/>
    <s v="Actualizar el procedimiento para la realización del inventario físico de los bienes de la entidad, incluyendo el responsable de la elaboración, verificación y aprobación."/>
    <s v="Actualizacion del procedimiento para la realizacion del inventario de los bienes de la entidad."/>
    <n v="1"/>
    <d v="2026-05-01T00:00:00"/>
    <d v="2026-09-30T00:00:00"/>
    <n v="22.349999999999998"/>
    <x v="1"/>
    <m/>
    <n v="0"/>
    <s v="Proceso de actualización"/>
    <s v="https://dnbcgovco-my.sharepoint.com/:f:/g/personal/planeacion_dnbc_gov_co/IgDm4DHyXDA5Q5WGTU7tDkFLAc2M2mTSoezfwLKe_RnYYZ0?e=uJfhoo"/>
    <d v="2026-05-11T00:00:00"/>
    <s v="No se evidencia avance para el periodo"/>
    <n v="0"/>
    <x v="0"/>
    <d v="2026-05-29T00:00:00"/>
    <n v="0"/>
    <s v="No fue posible identificar evidencias para el presente período de análisis"/>
    <s v="SIN INICIAR"/>
    <s v="No aplica"/>
    <s v="No aplica"/>
    <s v="No aplica"/>
    <n v="1"/>
    <s v="Ya se realizó la actualización del procedimiento de Gestión de Bienes"/>
    <s v="https://dnbcgovco-my.sharepoint.com/:f:/g/personal/planeacion_dnbc_gov_co/IgCaL3Okdj61R7b6VgL2_FeRAawkcJXFNhAjxCv_oVRi-uk?e=fTA1fT"/>
    <n v="46214"/>
    <s v="Se presenta procedimiento actualizado al 30 de junio de 2026 con su respectiva socializaicón vía correo electrónico"/>
    <n v="1"/>
    <s v="CUMPLIDO"/>
    <d v="2026-08-11T00:00:00"/>
    <n v="1"/>
    <s v="se evidencia correo electronico del 01/07/26 donde se socializa el manual y procedimiento de gestion de bienes"/>
    <x v="1"/>
    <s v="NO APLICA"/>
    <s v="NO APLICA"/>
    <x v="0"/>
    <s v="Dado que el hallazgo aún tiene actividades en ejecución no aplica el análisis de la efectividad"/>
  </r>
  <r>
    <n v="217"/>
    <x v="0"/>
    <x v="6"/>
    <s v="Subdirección Administrativa y Financiera"/>
    <m/>
    <x v="136"/>
    <m/>
    <x v="31"/>
    <s v="Numeral 10.3_x000a_Aunque existen lineamientos específicos para la depuración el seguimiento de las cuentas en las Políticas contables se evidenció en las cuentas del Activo: 1.En la cuenta de Bancos, existe un saldo de $29.8 millones que corresponde a los valores descontados por concepto de la Pila de las vigencia 2019,2020,2022, que hacen referencia a los Retroactivos pero no han sido girado a las EPS. Asimismo, esta cifra incluye el valor de la seguridad social de los pagos realizados por concepto de liquidación de prestaciones sociales de ex funcionarios que se retiraron en la vigencia 2023. 2. En la Cuenta por Cobrar correspondiente a Ingresos no tributarios se evidencia el saldo de $1.223.156,01 correspondiente a un mayor valor cancelado por concepto de Cuota de Auditaje. 4. En la Cuenta 1322 Otras Cuentas por Cobrar están registradas Incapacidades por valor de $27.6 millones, dentro de las cuales algunas ya expiraron y por indicación de la CGN, hay que reclasificar a la cuenta 1384 Pagos por cuenta de terceros. 5.La conciliación por licencias e incapacidades se ha estado haciendo de manera extemporanea con respecto a las fechas de cierre, tal es el caso del cuarto trimestre que se se conciliaron hasta el 05 de febrero de 2024 6. El Saldo de la cuenta de PPyE presenta un saldo de $93.255 millones, pero al realizar la conciliación con el saldo Almacén presenta diferencias. 7. En la cuenta 1384 Recursos de Acreedores reintegrados a Tesorerias existe una partida por concepto que un proveedor no ha entregado 3 vehiculos y se suscribio acta de terminación bilateral. 8. Con relación a la cuenta de prendas de vestir y calzado el area de almacén reporto movimientos con saldo negativo, y como no se realizó la conciliación, quedó en ceros(0)"/>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8"/>
    <s v="Actualización del inventario físico semestral, con base los lineamientos establecidos en la entidad y la CGN."/>
    <s v="Realizar el inventario de los bienes de la entidad, conforme a los nuevos lineamientos establecidos.."/>
    <n v="2"/>
    <d v="2026-01-01T00:00:00"/>
    <d v="2026-12-31T00:00:00"/>
    <n v="54"/>
    <x v="1"/>
    <m/>
    <n v="0"/>
    <s v="Proceso de actualización"/>
    <s v="https://dnbcgovco-my.sharepoint.com/:f:/g/personal/planeacion_dnbc_gov_co/IgBveH1t7EmIR6GZSOaIIHmUAUc6KaLSFKfQX2lbG2hDEA0?e=ooFcYM"/>
    <d v="2026-05-11T00:00:00"/>
    <s v="No se evidencia avance para el periodo"/>
    <n v="0"/>
    <x v="0"/>
    <d v="2026-05-29T00:00:00"/>
    <n v="0"/>
    <s v="No fue posible identificar evidencias para el presente período de análisis"/>
    <s v="SIN INICIAR"/>
    <s v="No aplica"/>
    <s v="No aplica"/>
    <s v="No aplica"/>
    <n v="1"/>
    <s v="Se realizó inventario de la bodega mensuales y se hizo un inventario de papelería "/>
    <s v="https://dnbcgovco-my.sharepoint.com/:f:/g/personal/planeacion_dnbc_gov_co/IgBuQlP5pbrUSrwtj3_PYOn-AaRmaWMPC6GjWsfOmsZTdto?e=dCSkxl"/>
    <n v="46214"/>
    <s v="Se presenta formatos diligenciados de conteo de bienes para actualización de inventarios. Se sugiere generar evidencias sobre su socialización con el lider del proceso"/>
    <n v="0.5"/>
    <s v="EN EJECUCIÓN"/>
    <d v="2026-08-11T00:00:00"/>
    <n v="0.5"/>
    <s v="se evidencia formatos de conteo de inventario correspondiente al segundo trimestre 2026"/>
    <x v="0"/>
    <s v="NO APLICA"/>
    <s v="NO APLICA"/>
    <x v="0"/>
    <s v="Dado que el hallazgo aún tiene actividades en ejecución no aplica el análisis de la efectividad"/>
  </r>
  <r>
    <n v="218"/>
    <x v="0"/>
    <x v="6"/>
    <s v="Dirección General"/>
    <m/>
    <x v="136"/>
    <m/>
    <x v="31"/>
    <s v="Numeral 10.3_x000a_Aunque existen lineamientos específicos para la depuración el seguimiento de las cuentas en las Políticas contables se evidenció en las cuentas del Activo: 1.En la cuenta de Bancos, existe un saldo de $29.8 millones que corresponde a los valores descontados por concepto de la Pila de las vigencia 2019,2020,2022, que hacen referencia a los Retroactivos pero no han sido girado a las EPS. Asimismo, esta cifra incluye el valor de la seguridad social de los pagos realizados por concepto de liquidación de prestaciones sociales de ex funcionarios que se retiraron en la vigencia 2023. 2. En la Cuenta por Cobrar correspondiente a Ingresos no tributarios se evidencia el saldo de $1.223.156,01 correspondiente a un mayor valor cancelado por concepto de Cuota de Auditaje. 4. En la Cuenta 1322 Otras Cuentas por Cobrar están registradas Incapacidades por valor de $27.6 millones, dentro de las cuales algunas ya expiraron y por indicación de la CGN, hay que reclasificar a la cuenta 1384 Pagos por cuenta de terceros. 5.La conciliación por licencias e incapacidades se ha estado haciendo de manera extemporanea con respecto a las fechas de cierre, tal es el caso del cuarto trimestre que se se conciliaron hasta el 05 de febrero de 2024 6. El Saldo de la cuenta de PPyE presenta un saldo de $93.255 millones, pero al realizar la conciliación con el saldo Almacén presenta diferencias. 7. En la cuenta 1384 Recursos de Acreedores reintegrados a Tesorerias existe una partida por concepto que un proveedor no ha entregado 3 vehiculos y se suscribio acta de terminación bilateral. 8. Con relación a la cuenta de prendas de vestir y calzado el area de almacén reporto movimientos con saldo negativo, y como no se realizó la conciliación, quedó en ceros(0)"/>
    <s v="INTEGRIDAD"/>
    <s v="1. Porque se evidencian falencias en el proceso de supervisión_x000a_2. Porque no se inició un proceso de incumplimiento con el proveedor_x000a_3. Porque no se realizó una adecuada y oportuna supervisión al contrato relacionado con estos vehículos"/>
    <s v="3. Porque no se realizó una adecuada y oportuna supervisión al contrato relacionado con estos vehículos"/>
    <s v="Acción correctiva"/>
    <s v="DI_AC21"/>
    <s v="Iniciar las acciones administrativas y/o disciplinarias a que haya lugar por el incumplimiento por parte del Almacenista General con respecto al cumplimiento de sus funciones"/>
    <s v="Acciones administrativas y/o disciplinarias adelantadas"/>
    <n v="1"/>
    <d v="2024-04-22T00:00:00"/>
    <d v="2024-08-31T00:00:00"/>
    <n v="19.350000000000001"/>
    <x v="4"/>
    <m/>
    <n v="1"/>
    <s v="Sobre la IP 024 de 2024, se adoptó decisión de archivo de conformidad con lo establecido en la decisión adoptada el 25 de abril de 2025. Se desplegó la acción disciplinaria requerida. Se anexa evidencia de la apertura y del archivo."/>
    <s v="https://dnbcgovco-my.sharepoint.com/:f:/g/personal/planeacion_dnbc_gov_co/IgAnABVexVJgQrYQLEvMO3CfASCZ59xv04Q7To9gOtWgRWE?e=bcd2I5"/>
    <d v="2026-05-11T00:00:00"/>
    <s v="Se evidencia en el respectivo hallazgo, que se realizó la apertura de la acción disciplinaria IP 024-2024, relacionado con el   incumplimiento por parte del Almacenista General con respecto al cumplimiento de sus funciones. Por lo tanto cumple con el indicador relacionado a este hallazgo."/>
    <n v="1"/>
    <x v="1"/>
    <d v="2026-05-15T00:00:00"/>
    <n v="1"/>
    <s v="Se presentan como evidencias el Auto de Apertura de Indagación Previa No. 024 de 2024, de fecha 17 de septiembre de 2024, y el Auto de Archivo de la Indagación Previa, de fecha 25 de abril de 2025, mediante los cuales se adelantó la actuación disciplinaria relacionada con el presunto incumplimiento de las funciones por parte del Almacenista General y se adoptó la decisión de archivo. Los soportes aportados permiten verificar la ejecución de la actividad formulada dentro del plazo establecido y el cumplimiento de la acción correctiv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x v="1"/>
    <s v="NO APLICA"/>
    <s v="NO APLICA"/>
    <x v="0"/>
    <s v="Dado que el hallazgo aún tiene actividades en ejecución no aplica el análisis de la efectividad"/>
  </r>
  <r>
    <n v="219"/>
    <x v="0"/>
    <x v="6"/>
    <s v="Subdirección Administrativa y Financiera"/>
    <m/>
    <x v="137"/>
    <m/>
    <x v="31"/>
    <s v="La Resolución 381 de 2015, por medio del cual se adopta el Manual para el Manejo Administrativo de los bienes de propiedad de la Dirección Nacional de Bomberos, se consideró en el Capitulo V numeral 5, la Baja y comercialización de bienes usados, obsoletos e inservibles, Mediante la Resolución 433 de 2017, numeral 5,4 de Lineamiento para la Baja en Cuentas de la Propiedad, Planta y Equipo de la DNBC. No obstante, hay elementos en el Inventario que no se encuentran individualizados"/>
    <m/>
    <s v="1. Porque en el empalme al funcionario que esta actualmente al frente del almacén, no se le explicó la meodología manual de generación de códigos en excel que venía utilizándose._x000a_2. Porque no hubo empalme formal de entrega del funcionario anterior al funcionario entrante._x000a_3. Porque hay debilidad en las herramientas de gestión del conocimiento de la DNBC (acciones, mecanismos, instrumentos orientados a generar, identificar, capturar, valorar, transferir, apropiar, analizar, difundir, preservare el conocimiento tácito y explícito de las entidades públicas...)"/>
    <s v="3. Porque hay debiidad en las herramientas de gestión del conocimiento de la DNBC (acciones, mecanismos, instrumentos orientados a generar, identificar, capturar, valorar, transfwrir, apropiar, analizar, difundir, preservare el conocimiento tácito y explícito de las entidades públicas...)"/>
    <s v="Acción correctiva"/>
    <s v="GA_AC7"/>
    <s v="Actualizar el procedimiento para la realización del inventario físico de los bienes de la entidad, incluyendo el responsable de la elaboración, verificación y aprobación."/>
    <s v="Actualizacion del procedimiento para la realizacion del inventario de los bienes de la entidad."/>
    <n v="1"/>
    <d v="2026-05-01T00:00:00"/>
    <d v="2026-09-30T00:00:00"/>
    <n v="22.349999999999998"/>
    <x v="1"/>
    <m/>
    <n v="0"/>
    <s v="Proceso de actualización"/>
    <s v="https://dnbcgovco-my.sharepoint.com/:f:/g/personal/planeacion_dnbc_gov_co/IgDm4DHyXDA5Q5WGTU7tDkFLAc2M2mTSoezfwLKe_RnYYZ0?e=uJfhoo"/>
    <d v="2026-05-11T00:00:00"/>
    <s v="No se evidencia avance para el periodo"/>
    <n v="0"/>
    <x v="0"/>
    <d v="2026-05-29T00:00:00"/>
    <n v="0"/>
    <s v="No fue posible identificar evidencias para el presente período de análisis"/>
    <s v="SIN INICIAR"/>
    <s v="No aplica"/>
    <s v="No aplica"/>
    <s v="No aplica"/>
    <n v="1"/>
    <s v="Ya se realizó la actualización del procedimiento de Gestión de Bienes"/>
    <s v="https://dnbcgovco-my.sharepoint.com/:f:/g/personal/planeacion_dnbc_gov_co/IgCaL3Okdj61R7b6VgL2_FeRAawkcJXFNhAjxCv_oVRi-uk?e=fTA1fT"/>
    <n v="46214"/>
    <s v="Se presenta procedimiento actualizado al 30 de junio de 2026 con su respectiva socializaicón vía correo electrónico"/>
    <n v="1"/>
    <s v="CUMPLIDO"/>
    <d v="2026-08-11T00:00:00"/>
    <n v="1"/>
    <s v="se evidencia correo electronico del 01/07/26 donde se socializa el manual y procedimiento de gestion de bienes"/>
    <x v="1"/>
    <s v="NO APLICA"/>
    <s v="NO APLICA"/>
    <x v="0"/>
    <s v="Dado que el hallazgo aún tiene actividades en ejecución no aplica el análisis de la efectividad"/>
  </r>
  <r>
    <n v="220"/>
    <x v="0"/>
    <x v="6"/>
    <s v="Subdirección Administrativa y Financiera"/>
    <m/>
    <x v="137"/>
    <m/>
    <x v="31"/>
    <s v="La Resolución 381 de 2015, por medio del cual se adopta el Manual para el Manejo Administrativo de los bienes de propiedad de la Dirección Nacional de Bomberos, se consideró en el Capitulo V numeral 5, la Baja y comercialización de bienes usados, obsoletos e inservibles, Mediante la Resolución 433 de 2017, numeral 5,4 de Lineamiento para la Baja en Cuentas de la Propiedad, Planta y Equipo de la DNBC. No obstante, hay elementos en el Inventario que no se encuentran individualizados"/>
    <m/>
    <s v="1. Porque no se han emitido conceptos técnicos por parte de los responsables para dar de baja los inventarios en el comité de manejo de bienes_x000a_2. Porque no se han solicitado formalmente los conceptos técnicos para dar de baja que ya se había acordado realizar en el último comité de bienes realizado en el 2022 sobre unos bienes ya identificados._x000a_3. Porque no se volvió a realizar seguimiento sobre esta tarea ya que no se volvió a celebrar el comité de bienes de acuerdo a lo establecido en la resolución 395 del 2015 porque no se ha solicitado al subdirección adminsitrativo y financiero que se celebre este comité para sudsanar estos valores"/>
    <s v="3. Porque hay debiidad en las herramientas de gestión del conocimiento de la DNBC (acciones, mecanismos, instrumentos orientados a generar, identificar, capturar, valorar, transfwrir, apropiar, analizar, difundir, preservare el conocimiento tácito y explícito de las entidades públicas...)"/>
    <s v="Acción correctiva"/>
    <s v="GA_AC8"/>
    <s v="Actualización del inventario físico semestral, con base los lineamientos establecidos en la entidad y la CGN."/>
    <s v="Realizar el inventario de los bienes de la entidad, conforme a los nuevos lineamientos establecidos.."/>
    <n v="2"/>
    <d v="2026-01-01T00:00:00"/>
    <d v="2026-12-31T00:00:00"/>
    <n v="54"/>
    <x v="1"/>
    <m/>
    <n v="0"/>
    <s v="Proceso de actualización"/>
    <s v="https://dnbcgovco-my.sharepoint.com/:f:/g/personal/planeacion_dnbc_gov_co/IgBveH1t7EmIR6GZSOaIIHmUAUc6KaLSFKfQX2lbG2hDEA0?e=ooFcYM"/>
    <d v="2026-05-11T00:00:00"/>
    <s v="No se evidencia avance para el periodo"/>
    <n v="0"/>
    <x v="0"/>
    <d v="2026-05-29T00:00:00"/>
    <n v="0"/>
    <s v="No fue posible identificar evidencias para el presente período de análisis"/>
    <s v="SIN INICIAR"/>
    <s v="No aplica"/>
    <s v="No aplica"/>
    <s v="No aplica"/>
    <n v="1"/>
    <s v="Se realizó inventario de la bodega mensuales y se hizo un inventario de papelería "/>
    <s v="https://dnbcgovco-my.sharepoint.com/:f:/g/personal/planeacion_dnbc_gov_co/IgBuQlP5pbrUSrwtj3_PYOn-AaRmaWMPC6GjWsfOmsZTdto?e=dCSkxl"/>
    <n v="46214"/>
    <s v="Se presenta formatos diligenciados de conteo de bienes para actualización de inventarios. Se sugiere generar evidencias sobre su socialización con el lider del proceso"/>
    <n v="0.5"/>
    <s v="EN EJECUCIÓN"/>
    <d v="2026-08-11T00:00:00"/>
    <n v="0.5"/>
    <s v="se evidencia formatos de conteo de inventario correspondiente al segundo trimestre 2026"/>
    <x v="0"/>
    <s v="NO APLICA"/>
    <s v="NO APLICA"/>
    <x v="0"/>
    <s v="Dado que el hallazgo aún tiene actividades en ejecución no aplica el análisis de la efectividad"/>
  </r>
  <r>
    <n v="221"/>
    <x v="0"/>
    <x v="6"/>
    <s v="Subdirección Administrativa y Financiera"/>
    <m/>
    <x v="137"/>
    <m/>
    <x v="31"/>
    <s v="La Resolución 381 de 2015, por medio del cual se adopta el Manual para el Manejo Administrativo de los bienes de propiedad de la Dirección Nacional de Bomberos, se consideró en el Capitulo V numeral 5, la Baja y comercialización de bienes usados, obsoletos e inservibles, Mediante la Resolución 433 de 2017, numeral 5,4 de Lineamiento para la Baja en Cuentas de la Propiedad, Planta y Equipo de la DNBC. No obstante, hay elementos en el Inventario que no se encuentran individualizados"/>
    <m/>
    <s v="1. Porque no se han emitido conceptos técnicos por parte de los responsables para dar de baja los inventarios en el comité de manejo de bienes_x000a_2. Porque no se han solicitado formalmente los conceptos técnicos para dar de baja que ya se había acordado realizar en el último comité de bienes realizado en el 2022 sobre unos bienes ya identificados._x000a_3. Porque no se volvió a realizar seguimiento sobre esta tarea ya que no se volvió a celebrar el comité de bienes de acuerdo a lo establecido en la resolución 395 del 2015 porque no se ha solicitado al subdirección adminsitrativo y financiero que se celebre este comité para sudsanar estos valores"/>
    <s v="3. Porque hay debiidad en las herramientas de gestión del conocimiento de la DNBC (acciones, mecanismos, instrumentos orientados a generar, identificar, capturar, valorar, transfwrir, apropiar, analizar, difundir, preservare el conocimiento tácito y explícito de las entidades públicas...)"/>
    <s v="Acción correctiva"/>
    <s v="GA_AC01"/>
    <s v="Implementación modulo de Inventario de SIIF Nación"/>
    <s v="Modulo Implemntado"/>
    <n v="1"/>
    <d v="2026-03-01T00:00:00"/>
    <d v="2026-12-31T00:00:00"/>
    <n v="45"/>
    <x v="0"/>
    <s v="Revisar Tema con Financiera"/>
    <n v="1"/>
    <s v="Se esta manejando una prueba piloto SIIF NACIÓN"/>
    <s v="https://dnbcgovco-my.sharepoint.com/:f:/g/personal/planeacion_dnbc_gov_co/IgCKsvM4H_KTR6xnllTYAW4KAYnPCAelO_DLpgStTfwUj-M?e=KcFs8q"/>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muestra proceso que se esta llevando para el manejo de la prueba piloto SIIF NACIÓN "/>
    <s v="https://dnbcgovco-my.sharepoint.com/:f:/g/personal/planeacion_dnbc_gov_co/IgD3RyDi0X_yRo0wLAd4u0hIAegznAHHnleG17rsX0XqwHY?e=c4mIfd"/>
    <s v="11/07/206"/>
    <s v="Se remite información sobre las gestiones adelantadas para la implementación del modulo siif nacion"/>
    <n v="0.3"/>
    <s v="EN EJECUCIÓN"/>
    <d v="2026-08-11T00:00:00"/>
    <n v="0.3"/>
    <s v="Se evidencia documentacion de fecha 03/02/2026 enviada al ministerio de hacienda por parte del area finaniera de que se esta llevando a cabo la solicitud de puesta en marcha de la prueba piloto de SIIF nacion"/>
    <x v="0"/>
    <s v="NO APLICA"/>
    <s v="NO APLICA"/>
    <x v="0"/>
    <s v="Dado que el hallazgo aún tiene actividades en ejecución no aplica el análisis de la efectividad"/>
  </r>
  <r>
    <n v="222"/>
    <x v="0"/>
    <x v="6"/>
    <s v="Subdirección Administrativa y Financiera"/>
    <m/>
    <x v="138"/>
    <m/>
    <x v="31"/>
    <s v="Los criterios de medición de los activos, pasivos, ingresos, gastos y costos, son aplicables al objeto y misión de la DNBC. No obstante, en la cuenta de Ingresos se acumuló el recaudo de lo aportado por las aseguradoras de los meses de noviembre y diciembre de 2023"/>
    <s v="GESTIÓN PRESUPUESTAL Y EFICIENCIA DEL GASTO PÚBLICO"/>
    <s v="1. Porque se hizo un movimiento en la planta global de la DNBC que nuscaba fortalecer el proceso administrativo pero que no favoreció la función de imputar los ingresos (perifl presupuesto)_x000a_2. Porque lo anterior requirió la contratación de una persona para el suplir el perfi de presupuesto quien no tenia conocimiento preciso sobre la necesidad de hacer la imputación de ingresos en unos plazos determinados (de manera oportuna)_x000a_3. Porque no se realizó una adecuada supervisión por parte del suervisor con el fin de garantizar esta tarea."/>
    <s v="3. Porque no se realizó una adecuada supervisión por parte del supervisor con el fin de garantizar esta tarea."/>
    <s v="Acción correctiva"/>
    <s v="GF_AC15"/>
    <s v="Realizar mensualmente la revisión del reporte de ingresos por imputar que garantice que las partidas este aplicadas correctaqmente"/>
    <s v="Revisiones mensuales realizadas"/>
    <n v="6"/>
    <d v="2024-06-01T00:00:00"/>
    <d v="2024-12-31T00:00:00"/>
    <n v="31.500000000000004"/>
    <x v="7"/>
    <m/>
    <n v="1"/>
    <s v="Se deja como evidencia de imputacion de ingresos del primer trimestre "/>
    <s v="https://dnbcgovco-my.sharepoint.com/:f:/g/personal/planeacion_dnbc_gov_co/IgAKPZEalRp3T7O44VwZjBLlARF86VpmllJA36VR9-2qDG8?e=W6XaGX"/>
    <d v="2026-05-11T00:00:00"/>
    <s v="Se incluye reporte siif nación de imputación de ingresos, no obstante no hay evidencias de informes que muestren su revisión"/>
    <n v="0.5"/>
    <x v="0"/>
    <d v="2026-05-29T00:00:00"/>
    <n v="0.5"/>
    <s v="Se evidenció la matriz de imputación de ingresos correspondiente al primer trimestre de 2026 con fecha de 09/04/2026, sin embargo no se reportaron los soportes de las revisiones mensuales."/>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como evidencia de imputacion de ingresos "/>
    <s v="https://dnbcgovco-my.sharepoint.com/:f:/g/personal/planeacion_dnbc_gov_co/IgDlTTkE6gPMRZjTETbxch7dATaSM_TE5-agvqb3k7QgaDY?e=0V1Jx7"/>
    <s v="11/07/206"/>
    <s v="Se incluye reporte siif nación de imputación de ingresos, no obstante no hay evidencias de informes que muestren su revisión"/>
    <n v="0.5"/>
    <s v="EN EJECUCIÓN"/>
    <d v="2026-08-11T00:00:00"/>
    <n v="0.5"/>
    <s v="Se evidenció la matriz de imputación de ingresos correspondiente al segundo trimestre de 2026, sin su respectivo informe de seguimiento"/>
    <x v="0"/>
    <s v="NO APLICA"/>
    <s v="NO APLICA"/>
    <x v="0"/>
    <s v="Dado que el hallazgo aún tiene actividades en ejecución no aplica el análisis de la efectividad"/>
  </r>
  <r>
    <n v="223"/>
    <x v="0"/>
    <x v="6"/>
    <s v="Subdirección Administrativa y Financiera"/>
    <m/>
    <x v="139"/>
    <m/>
    <x v="31"/>
    <s v="Por medio de la Resolución 433 del 2017 en el articulo 5.2 y 5.3 se estipula la depreciación y amortización de los bienes de la DNBC. No obstante, no se le realizó la Depreciación a la Propiedad, Planta y Equipo del mes de diciembre debido a que no se realizó el Inventario físico a este corte. La PPyE, quedó registrada al 30 de noviembre de 202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F_AC3"/>
    <s v="Socializar el procedimiento de los cruces de información entre las areas y el proceso de Gestión Financiera"/>
    <s v="Socializacion de los procedimientos y documentos de Gestion Financiera."/>
    <n v="1"/>
    <d v="2026-04-01T00:00:00"/>
    <d v="2026-06-30T00:00:00"/>
    <n v="13.350000000000001"/>
    <x v="7"/>
    <m/>
    <n v="1"/>
    <s v="Como evidencia dejamos donde se socializo el procedimiento de los cruces de información  entre las areas y el proceso de Gestión Financiera para las cuentas del pasivo."/>
    <s v="https://dnbcgovco-my.sharepoint.com/:f:/g/personal/planeacion_dnbc_gov_co/IgAKPZEalRp3T7O44VwZjBLlARF86VpmllJA36VR9-2qDG8?e=W6XaGX"/>
    <d v="2026-05-11T00:00:00"/>
    <s v="Se incluye grabación de socialización de políticas contables"/>
    <n v="1"/>
    <x v="1"/>
    <d v="2026-05-29T00:00:00"/>
    <n v="1"/>
    <s v="Mediante video de fecha 25/06/2025, se evidencia la socialización de la actualizacion de las politicas contables,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dejamos donde se socializo el procedimiento de los cruces de información  entre las areas y el proceso de Gestión Financiera para las cuentas del pasivo."/>
    <s v="https://dnbcgovco-my.sharepoint.com/:f:/g/personal/planeacion_dnbc_gov_co/IgDlTTkE6gPMRZjTETbxch7dATaSM_TE5-agvqb3k7QgaDY?e=0V1Jx7"/>
    <s v="11/07/206"/>
    <s v="Actividad reportada con cumplimiento en el primer trimestre 2026"/>
    <n v="1"/>
    <s v="CUMPLIDO"/>
    <d v="2026-08-11T00:00:00"/>
    <n v="1"/>
    <s v="Mediante video de fecha 25/06/2025, se evidencia la socialización de la actualizacion de las politicas contables, lo que permite verificar el cumplimiento de la actividad dentro del plazo establecido"/>
    <x v="1"/>
    <s v="NO APLICA"/>
    <s v="NO APLICA"/>
    <x v="0"/>
    <s v="Dado que el hallazgo aún tiene actividades en ejecución no aplica el análisis de la efectividad"/>
  </r>
  <r>
    <n v="224"/>
    <x v="0"/>
    <x v="6"/>
    <s v="Subdirección Administrativa y Financiera"/>
    <m/>
    <x v="139"/>
    <m/>
    <x v="31"/>
    <s v="Por medio de la Resolución 433 del 2017 en el articulo 5.2 y 5.3 se estipula la depreciación y amortización de los bienes de la DNBC. No obstante, no se le realizó la Depreciación a la Propiedad, Planta y Equipo del mes de diciembre debido a que no se realizó el Inventario físico a este corte. La PPyE, quedó registrada al 30 de noviembre de 202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01"/>
    <s v="Implementación modulo de Inventario de SIIF Nación"/>
    <s v="Modulo Implemntado"/>
    <n v="1"/>
    <d v="2026-03-01T00:00:00"/>
    <d v="2026-12-31T00:00:00"/>
    <n v="45"/>
    <x v="0"/>
    <s v="Revisar Tema con Financiera"/>
    <n v="1"/>
    <s v="Se esta manejando una prueba piloto SIIF NACIÓN"/>
    <s v="https://dnbcgovco-my.sharepoint.com/:f:/g/personal/planeacion_dnbc_gov_co/IgCKsvM4H_KTR6xnllTYAW4KAYnPCAelO_DLpgStTfwUj-M?e=KcFs8q"/>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muestra proceso que se esta llevando para el manejo de la prueba piloto SIIF NACIÓN "/>
    <s v="https://dnbcgovco-my.sharepoint.com/:f:/g/personal/planeacion_dnbc_gov_co/IgD3RyDi0X_yRo0wLAd4u0hIAegznAHHnleG17rsX0XqwHY?e=c4mIfd"/>
    <s v="11/07/206"/>
    <s v="Se remite información sobre las gestiones adelantadas para la implementación del modulo siif nacion"/>
    <n v="0.3"/>
    <s v="EN EJECUCIÓN"/>
    <d v="2026-08-11T00:00:00"/>
    <n v="0.3"/>
    <s v="Se evidencia documentacion de fecha 03/02/2026 enviada al ministerio de hacienda por parte del area finaniera de que se esta llevando a cabo la solicitud de puesta en marcha de la prueba piloto de SIIF nacion"/>
    <x v="0"/>
    <s v="NO APLICA"/>
    <s v="NO APLICA"/>
    <x v="0"/>
    <s v="Dado que el hallazgo aún tiene actividades en ejecución no aplica el análisis de la efectividad"/>
  </r>
  <r>
    <n v="225"/>
    <x v="0"/>
    <x v="6"/>
    <s v="Subdirección Administrativa y Financiera"/>
    <m/>
    <x v="139"/>
    <m/>
    <x v="31"/>
    <s v="Por medio de la Resolución 433 del 2017 en el articulo 5.2 y 5.3 se estipula la depreciación y amortización de los bienes de la DNBC. No obstante, no se le realizó la Depreciación a la Propiedad, Planta y Equipo del mes de diciembre debido a que no se realizó el Inventario físico a este corte. La PPyE, quedó registrada al 30 de noviembre de 202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7"/>
    <s v="Actualizar el procedimiento para la realización del inventario físico de los bienes de la entidad, incluyendo el responsable de la elaboración, verificación y aprobación."/>
    <s v="Actualizacion del procedimiento para la realizacion del inventario de los bienes de la entidad."/>
    <n v="1"/>
    <d v="2026-05-01T00:00:00"/>
    <d v="2026-09-30T00:00:00"/>
    <n v="22.349999999999998"/>
    <x v="1"/>
    <m/>
    <n v="0"/>
    <s v="Proceso de actualización"/>
    <s v="https://dnbcgovco-my.sharepoint.com/:f:/g/personal/planeacion_dnbc_gov_co/IgDm4DHyXDA5Q5WGTU7tDkFLAc2M2mTSoezfwLKe_RnYYZ0?e=uJfhoo"/>
    <d v="2026-05-11T00:00:00"/>
    <s v="No se evidencia avance para el periodo"/>
    <n v="0"/>
    <x v="0"/>
    <d v="2026-05-29T00:00:00"/>
    <n v="0"/>
    <s v="No fue posible identificar evidencias para el presente período de análisis"/>
    <s v="SIN INICIAR"/>
    <s v="No aplica"/>
    <s v="No aplica"/>
    <s v="No aplica"/>
    <n v="1"/>
    <s v="Ya se realizó la actualización del procedimiento de Gestión de Bienes"/>
    <s v="https://dnbcgovco-my.sharepoint.com/:f:/g/personal/planeacion_dnbc_gov_co/IgCaL3Okdj61R7b6VgL2_FeRAawkcJXFNhAjxCv_oVRi-uk?e=fTA1fT"/>
    <n v="46214"/>
    <s v="Se presenta procedimiento actualizado al 30 de junio de 2026 con su respectiva socializaicón vía correo electrónico"/>
    <n v="1"/>
    <s v="CUMPLIDO"/>
    <d v="2026-08-11T00:00:00"/>
    <n v="1"/>
    <s v="se evidencia correo electronico del 01/07/26 donde se socializa el manual y procedimiento de gestion de bienes"/>
    <x v="1"/>
    <s v="NO APLICA"/>
    <s v="NO APLICA"/>
    <x v="0"/>
    <s v="Dado que el hallazgo aún tiene actividades en ejecución no aplica el análisis de la efectividad"/>
  </r>
  <r>
    <n v="226"/>
    <x v="0"/>
    <x v="6"/>
    <s v="Subdirección Administrativa y Financiera"/>
    <m/>
    <x v="139"/>
    <m/>
    <x v="31"/>
    <s v="Por medio de la Resolución 433 del 2017 en el articulo 5.2 y 5.3 se estipula la depreciación y amortización de los bienes de la DNBC. No obstante, no se le realizó la Depreciación a la Propiedad, Planta y Equipo del mes de diciembre debido a que no se realizó el Inventario físico a este corte. La PPyE, quedó registrada al 30 de noviembre de 202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8"/>
    <s v="Actualización del inventario físico semestral, con base los lineamientos establecidos en la entidad y la CGN."/>
    <s v="Realizar el inventario de los bienes de la entidad, conforme a los nuevos lineamientos establecidos.."/>
    <n v="2"/>
    <d v="2026-01-01T00:00:00"/>
    <d v="2026-12-31T00:00:00"/>
    <n v="54"/>
    <x v="1"/>
    <m/>
    <n v="0"/>
    <s v="Proceso de actualización"/>
    <s v="https://dnbcgovco-my.sharepoint.com/:f:/g/personal/planeacion_dnbc_gov_co/IgBveH1t7EmIR6GZSOaIIHmUAUc6KaLSFKfQX2lbG2hDEA0?e=ooFcYM"/>
    <d v="2026-05-11T00:00:00"/>
    <s v="No se evidencia avance para el periodo"/>
    <n v="0"/>
    <x v="0"/>
    <d v="2026-05-29T00:00:00"/>
    <n v="0"/>
    <s v="No fue posible identificar evidencias para el presente período de análisis"/>
    <s v="SIN INICIAR"/>
    <s v="No aplica"/>
    <s v="No aplica"/>
    <s v="No aplica"/>
    <n v="1"/>
    <s v="Se realizó inventario de la bodega mensuales y se hizo un inventario de papelería "/>
    <s v="https://dnbcgovco-my.sharepoint.com/:f:/g/personal/planeacion_dnbc_gov_co/IgBuQlP5pbrUSrwtj3_PYOn-AaRmaWMPC6GjWsfOmsZTdto?e=dCSkxl"/>
    <n v="46214"/>
    <s v="Se presenta formatos diligenciados de conteo de bienes para actualización de inventarios. Se sugiere generar evidencias sobre su socialización con el lider del proceso"/>
    <n v="0.5"/>
    <s v="EN EJECUCIÓN"/>
    <d v="2026-08-11T00:00:00"/>
    <n v="0.5"/>
    <s v="se evidencia formatos de conteo de inventario correspondiente al segundo trimestre 2026"/>
    <x v="0"/>
    <s v="NO APLICA"/>
    <s v="NO APLICA"/>
    <x v="0"/>
    <s v="Dado que el hallazgo aún tiene actividades en ejecución no aplica el análisis de la efectividad"/>
  </r>
  <r>
    <n v="227"/>
    <x v="0"/>
    <x v="6"/>
    <s v="Subdirección Administrativa y Financiera"/>
    <m/>
    <x v="140"/>
    <m/>
    <x v="31"/>
    <s v="Por medio de la Resolución 433 del 2017 en el articulo 5.2 y 5.3 se estipula la depreciación y amortización de los bienes de la DNBC. Sin embargo al no realizarse Inventario físico al 31 de diciembre de 2023 no fue posible generar la depreciación y amortización del mes de Diciembre de 202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F_AC3"/>
    <s v="Socializar el procedimiento de los cruces de información entre las areas y el proceso de Gestión Financiera"/>
    <s v="Socializacion de los procedimientos y documentos de Gestion Financiera."/>
    <n v="1"/>
    <d v="2026-04-01T00:00:00"/>
    <d v="2026-06-30T00:00:00"/>
    <n v="13.350000000000001"/>
    <x v="7"/>
    <m/>
    <n v="1"/>
    <s v="Como evidencia dejamos donde se socializo el procedimiento de los cruces de información  entre las areas y el proceso de Gestión Financiera para las cuentas del pasivo."/>
    <s v="https://dnbcgovco-my.sharepoint.com/:f:/g/personal/planeacion_dnbc_gov_co/IgAKPZEalRp3T7O44VwZjBLlARF86VpmllJA36VR9-2qDG8?e=W6XaGX"/>
    <d v="2026-05-11T00:00:00"/>
    <s v="Se incluye grabación de socialización de políticas contables"/>
    <n v="1"/>
    <x v="1"/>
    <d v="2026-05-29T00:00:00"/>
    <n v="1"/>
    <s v="Mediante video de fecha 25/06/2025, se evidencia la socialización de la actualizacion de las politicas contables,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dejamos donde se socializo el procedimiento de los cruces de información  entre las areas y el proceso de Gestión Financiera para las cuentas del pasivo."/>
    <s v="https://dnbcgovco-my.sharepoint.com/:f:/g/personal/planeacion_dnbc_gov_co/IgDlTTkE6gPMRZjTETbxch7dATaSM_TE5-agvqb3k7QgaDY?e=0V1Jx7"/>
    <s v="11/07/206"/>
    <s v="Actividad reportada con cumplimiento en el primer trimestre 2026"/>
    <n v="1"/>
    <s v="CUMPLIDO"/>
    <d v="2026-08-11T00:00:00"/>
    <n v="1"/>
    <s v="Mediante video de fecha 25/06/2025, se evidencia la socialización de la actualizacion de las politicas contables, lo que permite verificar el cumplimiento de la actividad dentro del plazo establecido"/>
    <x v="1"/>
    <s v="NO APLICA"/>
    <s v="NO APLICA"/>
    <x v="0"/>
    <s v="Dado que el hallazgo aún tiene actividades en ejecución no aplica el análisis de la efectividad"/>
  </r>
  <r>
    <n v="228"/>
    <x v="0"/>
    <x v="6"/>
    <s v="Subdirección Administrativa y Financiera"/>
    <m/>
    <x v="140"/>
    <m/>
    <x v="31"/>
    <s v="Por medio de la Resolución 433 del 2017 en el articulo 5.2 y 5.3 se estipula la depreciación y amortización de los bienes de la DNBC. Sin embargo al no realizarse Inventario físico al 31 de diciembre de 2023 no fue posible generar la depreciación y amortización del mes de Diciembre de 202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01"/>
    <s v="Implementación modulo de Inventario de SIIF Nación"/>
    <s v="Modulo Implemntado"/>
    <n v="1"/>
    <d v="2026-03-01T00:00:00"/>
    <d v="2026-12-31T00:00:00"/>
    <n v="45"/>
    <x v="0"/>
    <s v="Revisar Tema con Financiera"/>
    <n v="1"/>
    <s v="Se esta manejando una prueba piloto SIIF NACIÓN"/>
    <s v="https://dnbcgovco-my.sharepoint.com/:f:/g/personal/planeacion_dnbc_gov_co/IgCKsvM4H_KTR6xnllTYAW4KAYnPCAelO_DLpgStTfwUj-M?e=KcFs8q"/>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muestra proceso que se esta llevando para el manejo de la prueba piloto SIIF NACIÓN "/>
    <s v="https://dnbcgovco-my.sharepoint.com/:f:/g/personal/planeacion_dnbc_gov_co/IgD3RyDi0X_yRo0wLAd4u0hIAegznAHHnleG17rsX0XqwHY?e=c4mIfd"/>
    <s v="11/07/206"/>
    <s v="Se remite información sobre las gestiones adelantadas para la implementación del modulo siif nacion"/>
    <n v="0.3"/>
    <s v="EN EJECUCIÓN"/>
    <d v="2026-08-11T00:00:00"/>
    <n v="0.3"/>
    <s v="Se evidencia documentacion de fecha 03/02/2026 enviada al ministerio de hacienda por parte del area finaniera de que se esta llevando a cabo la solicitud de puesta en marcha de la prueba piloto de SIIF nacion"/>
    <x v="0"/>
    <s v="NO APLICA"/>
    <s v="NO APLICA"/>
    <x v="0"/>
    <s v="Dado que el hallazgo aún tiene actividades en ejecución no aplica el análisis de la efectividad"/>
  </r>
  <r>
    <n v="229"/>
    <x v="0"/>
    <x v="6"/>
    <s v="Subdirección Administrativa y Financiera"/>
    <m/>
    <x v="140"/>
    <m/>
    <x v="31"/>
    <s v="Por medio de la Resolución 433 del 2017 en el articulo 5.2 y 5.3 se estipula la depreciación y amortización de los bienes de la DNBC. Sin embargo al no realizarse Inventario físico al 31 de diciembre de 2023 no fue posible generar la depreciación y amortización del mes de Diciembre de 202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7"/>
    <s v="Actualizar el procedimiento para la realización del inventario físico de los bienes de la entidad, incluyendo el responsable de la elaboración, verificación y aprobación."/>
    <s v="Actualizacion del procedimiento para la realizacion del inventario de los bienes de la entidad."/>
    <n v="1"/>
    <d v="2026-05-01T00:00:00"/>
    <d v="2026-09-30T00:00:00"/>
    <n v="22.349999999999998"/>
    <x v="1"/>
    <m/>
    <n v="0"/>
    <s v="Proceso de actualización"/>
    <s v="https://dnbcgovco-my.sharepoint.com/:f:/g/personal/planeacion_dnbc_gov_co/IgDm4DHyXDA5Q5WGTU7tDkFLAc2M2mTSoezfwLKe_RnYYZ0?e=uJfhoo"/>
    <d v="2026-05-11T00:00:00"/>
    <s v="No se evidencia avance para el periodo"/>
    <n v="0"/>
    <x v="0"/>
    <d v="2026-05-29T00:00:00"/>
    <n v="0"/>
    <s v="No fue posible identificar evidencias para el presente período de análisis"/>
    <s v="SIN INICIAR"/>
    <s v="No aplica"/>
    <s v="No aplica"/>
    <s v="No aplica"/>
    <n v="1"/>
    <s v="Ya se realizó la actualización del procedimiento de Gestión de Bienes"/>
    <s v="https://dnbcgovco-my.sharepoint.com/:f:/g/personal/planeacion_dnbc_gov_co/IgCaL3Okdj61R7b6VgL2_FeRAawkcJXFNhAjxCv_oVRi-uk?e=fTA1fT"/>
    <n v="46214"/>
    <s v="Se presenta procedimiento actualizado al 30 de junio de 2026 con su respectiva socializaicón vía correo electrónico"/>
    <n v="1"/>
    <s v="CUMPLIDO"/>
    <d v="2026-08-11T00:00:00"/>
    <n v="1"/>
    <s v="se evidencia correo electronico del 01/07/26 donde se socializa el manual y procedimiento de gestion de bienes"/>
    <x v="1"/>
    <s v="NO APLICA"/>
    <s v="NO APLICA"/>
    <x v="0"/>
    <s v="Dado que el hallazgo aún tiene actividades en ejecución no aplica el análisis de la efectividad"/>
  </r>
  <r>
    <n v="230"/>
    <x v="0"/>
    <x v="6"/>
    <s v="Subdirección Administrativa y Financiera"/>
    <m/>
    <x v="140"/>
    <m/>
    <x v="31"/>
    <s v="Por medio de la Resolución 433 del 2017 en el articulo 5.2 y 5.3 se estipula la depreciación y amortización de los bienes de la DNBC. Sin embargo al no realizarse Inventario físico al 31 de diciembre de 2023 no fue posible generar la depreciación y amortización del mes de Diciembre de 202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8"/>
    <s v="Actualización del inventario físico semestral, con base los lineamientos establecidos en la entidad y la CGN."/>
    <s v="Realizar el inventario de los bienes de la entidad, conforme a los nuevos lineamientos establecidos.."/>
    <n v="2"/>
    <d v="2026-01-01T00:00:00"/>
    <d v="2026-12-31T00:00:00"/>
    <n v="54"/>
    <x v="1"/>
    <m/>
    <n v="0"/>
    <s v="Proceso de actualización"/>
    <s v="https://dnbcgovco-my.sharepoint.com/:f:/g/personal/planeacion_dnbc_gov_co/IgBveH1t7EmIR6GZSOaIIHmUAUc6KaLSFKfQX2lbG2hDEA0?e=ooFcYM"/>
    <d v="2026-05-11T00:00:00"/>
    <s v="No se evidencia avance para el periodo"/>
    <n v="0"/>
    <x v="0"/>
    <d v="2026-05-29T00:00:00"/>
    <n v="0"/>
    <s v="No fue posible identificar evidencias para el presente período de análisis"/>
    <s v="SIN INICIAR"/>
    <s v="No aplica"/>
    <s v="No aplica"/>
    <s v="No aplica"/>
    <n v="1"/>
    <s v="Se realizó inventario de la bodega mensuales y se hizo un inventario de papelería "/>
    <s v="https://dnbcgovco-my.sharepoint.com/:f:/g/personal/planeacion_dnbc_gov_co/IgBuQlP5pbrUSrwtj3_PYOn-AaRmaWMPC6GjWsfOmsZTdto?e=dCSkxl"/>
    <n v="46214"/>
    <s v="Se presenta formatos diligenciados de conteo de bienes para actualización de inventarios. Se sugiere generar evidencias sobre su socialización con el lider del proceso"/>
    <n v="0.5"/>
    <s v="EN EJECUCIÓN"/>
    <d v="2026-08-11T00:00:00"/>
    <n v="0.5"/>
    <s v="se evidencia formatos de conteo de inventario correspondiente al segundo trimestre 2026"/>
    <x v="0"/>
    <s v="NO APLICA"/>
    <s v="NO APLICA"/>
    <x v="0"/>
    <s v="Dado que el hallazgo aún tiene actividades en ejecución no aplica el análisis de la efectividad"/>
  </r>
  <r>
    <n v="231"/>
    <x v="0"/>
    <x v="6"/>
    <s v="Subdirección Administrativa y Financiera"/>
    <m/>
    <x v="141"/>
    <m/>
    <x v="31"/>
    <s v="Para la vigencia 2023 no se evidencia la revisión de la vida útil y la depreciación de la Propiedad, Planta y Equipo"/>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F_AC3"/>
    <s v="Socializar el procedimiento de los cruces de información entre las areas y el proceso de Gestión Financiera"/>
    <s v="Socializacion de los procedimientos y documentos de Gestion Financiera."/>
    <n v="1"/>
    <d v="2026-04-01T00:00:00"/>
    <d v="2026-06-30T00:00:00"/>
    <n v="13.350000000000001"/>
    <x v="7"/>
    <m/>
    <n v="1"/>
    <s v="Como evidencia dejamos donde se socializo el procedimiento de los cruces de información  entre las areas y el proceso de Gestión Financiera para las cuentas del pasivo."/>
    <s v="https://dnbcgovco-my.sharepoint.com/:f:/g/personal/planeacion_dnbc_gov_co/IgAKPZEalRp3T7O44VwZjBLlARF86VpmllJA36VR9-2qDG8?e=W6XaGX"/>
    <d v="2026-05-11T00:00:00"/>
    <s v="Se incluye grabación de socialización de políticas contables"/>
    <n v="1"/>
    <x v="1"/>
    <d v="2026-05-29T00:00:00"/>
    <n v="1"/>
    <s v="Mediante video de fecha 25/06/2025, se evidencia la socialización de la actualizacion de las politicas contables,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dejamos donde se socializo el procedimiento de los cruces de información  entre las areas y el proceso de Gestión Financiera para las cuentas del pasivo."/>
    <s v="https://dnbcgovco-my.sharepoint.com/:f:/g/personal/planeacion_dnbc_gov_co/IgDlTTkE6gPMRZjTETbxch7dATaSM_TE5-agvqb3k7QgaDY?e=0V1Jx7"/>
    <s v="11/07/206"/>
    <s v="Actividad reportada con cumplimiento en el primer trimestre 2026"/>
    <n v="1"/>
    <s v="CUMPLIDO"/>
    <d v="2026-08-11T00:00:00"/>
    <n v="1"/>
    <s v="Mediante video de fecha 25/06/2025, se evidencia la socialización de la actualizacion de las politicas contables, lo que permite verificar el cumplimiento de la actividad dentro del plazo establecido"/>
    <x v="1"/>
    <s v="NO APLICA"/>
    <s v="NO APLICA"/>
    <x v="0"/>
    <s v="Dado que el hallazgo aún tiene actividades en ejecución no aplica el análisis de la efectividad"/>
  </r>
  <r>
    <n v="232"/>
    <x v="0"/>
    <x v="6"/>
    <s v="Subdirección Administrativa y Financiera"/>
    <m/>
    <x v="141"/>
    <m/>
    <x v="31"/>
    <s v="Para la vigencia 2023 no se evidencia la revisión de la vida útil y la depreciación de la Propiedad, Planta y Equipo"/>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01"/>
    <s v="Implementación modulo de Inventario de SIIF Nación"/>
    <s v="Modulo Implemntado"/>
    <n v="1"/>
    <d v="2026-03-01T00:00:00"/>
    <d v="2026-12-31T00:00:00"/>
    <n v="45"/>
    <x v="0"/>
    <s v="Revisar Tema con Financiera"/>
    <n v="1"/>
    <s v="Se esta manejando una prueba piloto SIIF NACIÓN"/>
    <s v="https://dnbcgovco-my.sharepoint.com/:f:/g/personal/planeacion_dnbc_gov_co/IgCKsvM4H_KTR6xnllTYAW4KAYnPCAelO_DLpgStTfwUj-M?e=KcFs8q"/>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muestra proceso que se esta llevando para el manejo de la prueba piloto SIIF NACIÓN "/>
    <s v="https://dnbcgovco-my.sharepoint.com/:f:/g/personal/planeacion_dnbc_gov_co/IgD3RyDi0X_yRo0wLAd4u0hIAegznAHHnleG17rsX0XqwHY?e=c4mIfd"/>
    <s v="11/07/206"/>
    <s v="Se remite información sobre las gestiones adelantadas para la implementación del modulo siif nacion"/>
    <n v="0.3"/>
    <s v="EN EJECUCIÓN"/>
    <d v="2026-08-11T00:00:00"/>
    <n v="0.3"/>
    <s v="Se evidencia documentacion de fecha 03/02/2026 enviada al ministerio de hacienda por parte del area finaniera de que se esta llevando a cabo la solicitud de puesta en marcha de la prueba piloto de SIIF nacion"/>
    <x v="0"/>
    <s v="NO APLICA"/>
    <s v="NO APLICA"/>
    <x v="0"/>
    <s v="Dado que el hallazgo aún tiene actividades en ejecución no aplica el análisis de la efectividad"/>
  </r>
  <r>
    <n v="233"/>
    <x v="0"/>
    <x v="6"/>
    <s v="Subdirección Administrativa y Financiera"/>
    <m/>
    <x v="141"/>
    <m/>
    <x v="31"/>
    <s v="Para la vigencia 2023 no se evidencia la revisión de la vida útil y la depreciación de la Propiedad, Planta y Equipo"/>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7"/>
    <s v="Actualizar el procedimiento para la realización del inventario físico de los bienes de la entidad, incluyendo el responsable de la elaboración, verificación y aprobación."/>
    <s v="Actualizacion del procedimiento para la realizacion del inventario de los bienes de la entidad."/>
    <n v="1"/>
    <d v="2026-05-01T00:00:00"/>
    <d v="2026-09-30T00:00:00"/>
    <n v="22.349999999999998"/>
    <x v="1"/>
    <m/>
    <n v="0"/>
    <s v="Proceso de actualización"/>
    <s v="https://dnbcgovco-my.sharepoint.com/:f:/g/personal/planeacion_dnbc_gov_co/IgDm4DHyXDA5Q5WGTU7tDkFLAc2M2mTSoezfwLKe_RnYYZ0?e=uJfhoo"/>
    <d v="2026-05-11T00:00:00"/>
    <s v="No se evidencia avance para el periodo"/>
    <n v="0"/>
    <x v="0"/>
    <d v="2026-05-29T00:00:00"/>
    <n v="0"/>
    <s v="No fue posible identificar evidencias para el presente período de análisis"/>
    <s v="SIN INICIAR"/>
    <s v="No aplica"/>
    <s v="No aplica"/>
    <s v="No aplica"/>
    <n v="1"/>
    <s v="Ya se realizó la actualización del procedimiento de Gestión de Bienes"/>
    <s v="https://dnbcgovco-my.sharepoint.com/:f:/g/personal/planeacion_dnbc_gov_co/IgCaL3Okdj61R7b6VgL2_FeRAawkcJXFNhAjxCv_oVRi-uk?e=fTA1fT"/>
    <n v="46214"/>
    <s v="Se presenta procedimiento actualizado al 30 de junio de 2026 con su respectiva socializaicón vía correo electrónico"/>
    <n v="1"/>
    <s v="CUMPLIDO"/>
    <d v="2026-08-11T00:00:00"/>
    <n v="1"/>
    <s v="se evidencia correo electronico del 01/07/26 donde se socializa el manual y procedimiento de gestion de bienes"/>
    <x v="1"/>
    <s v="NO APLICA"/>
    <s v="NO APLICA"/>
    <x v="0"/>
    <s v="Dado que el hallazgo aún tiene actividades en ejecución no aplica el análisis de la efectividad"/>
  </r>
  <r>
    <n v="234"/>
    <x v="0"/>
    <x v="6"/>
    <s v="Subdirección Administrativa y Financiera"/>
    <m/>
    <x v="141"/>
    <m/>
    <x v="31"/>
    <s v="Para la vigencia 2023 no se evidencia la revisión de la vida útil y la depreciación de la Propiedad, Planta y Equipo"/>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8"/>
    <s v="Actualización del inventario físico semestral, con base los lineamientos establecidos en la entidad y la CGN."/>
    <s v="Realizar el inventario de los bienes de la entidad, conforme a los nuevos lineamientos establecidos.."/>
    <n v="2"/>
    <d v="2026-01-01T00:00:00"/>
    <d v="2026-12-31T00:00:00"/>
    <n v="54"/>
    <x v="1"/>
    <m/>
    <n v="0"/>
    <s v="Proceso de actualización"/>
    <s v="https://dnbcgovco-my.sharepoint.com/:f:/g/personal/planeacion_dnbc_gov_co/IgBveH1t7EmIR6GZSOaIIHmUAUc6KaLSFKfQX2lbG2hDEA0?e=ooFcYM"/>
    <d v="2026-05-11T00:00:00"/>
    <s v="No se evidencia avance para el periodo"/>
    <n v="0"/>
    <x v="0"/>
    <d v="2026-05-29T00:00:00"/>
    <n v="0"/>
    <s v="No fue posible identificar evidencias para el presente período de análisis"/>
    <s v="SIN INICIAR"/>
    <s v="No aplica"/>
    <s v="No aplica"/>
    <s v="No aplica"/>
    <n v="1"/>
    <s v="Se realizó inventario de la bodega mensuales y se hizo un inventario de papelería "/>
    <s v="https://dnbcgovco-my.sharepoint.com/:f:/g/personal/planeacion_dnbc_gov_co/IgBuQlP5pbrUSrwtj3_PYOn-AaRmaWMPC6GjWsfOmsZTdto?e=dCSkxl"/>
    <n v="46214"/>
    <s v="Se presenta formatos diligenciados de conteo de bienes para actualización de inventarios. Se sugiere generar evidencias sobre su socialización con el lider del proceso"/>
    <n v="0.5"/>
    <s v="EN EJECUCIÓN"/>
    <d v="2026-08-11T00:00:00"/>
    <n v="0.5"/>
    <s v="se evidencia formatos de conteo de inventario correspondiente al segundo trimestre 2026"/>
    <x v="0"/>
    <s v="NO APLICA"/>
    <s v="NO APLICA"/>
    <x v="0"/>
    <s v="Dado que el hallazgo aún tiene actividades en ejecución no aplica el análisis de la efectividad"/>
  </r>
  <r>
    <n v="235"/>
    <x v="0"/>
    <x v="6"/>
    <s v="Subdirección Administrativa y Financiera"/>
    <m/>
    <x v="142"/>
    <m/>
    <x v="31"/>
    <s v="Para la vigencia 2023, no se realizó el deterioro de la PPyE E, debido a que no fue reportada por el Área de Almacén."/>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F_AC3"/>
    <s v="Socializar el procedimiento de los cruces de información entre las areas y el proceso de Gestión Financiera"/>
    <s v="Socializacion de los procedimientos y documentos de Gestion Financiera."/>
    <n v="1"/>
    <d v="2026-04-01T00:00:00"/>
    <d v="2026-06-30T00:00:00"/>
    <n v="13.350000000000001"/>
    <x v="7"/>
    <m/>
    <n v="1"/>
    <s v="Como evidencia dejamos donde se socializo el procedimiento de los cruces de información  entre las areas y el proceso de Gestión Financiera para las cuentas del pasivo."/>
    <s v="https://dnbcgovco-my.sharepoint.com/:f:/g/personal/planeacion_dnbc_gov_co/IgAKPZEalRp3T7O44VwZjBLlARF86VpmllJA36VR9-2qDG8?e=W6XaGX"/>
    <d v="2026-05-11T00:00:00"/>
    <s v="Se incluye grabación de socialización de políticas contables"/>
    <n v="1"/>
    <x v="1"/>
    <d v="2026-05-29T00:00:00"/>
    <n v="1"/>
    <s v="Mediante video de fecha 25/06/2025, se evidencia la socialización de la actualizacion de las politicas contables,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dejamos donde se socializo el procedimiento de los cruces de información  entre las areas y el proceso de Gestión Financiera para las cuentas del pasivo."/>
    <s v="https://dnbcgovco-my.sharepoint.com/:f:/g/personal/planeacion_dnbc_gov_co/IgDlTTkE6gPMRZjTETbxch7dATaSM_TE5-agvqb3k7QgaDY?e=0V1Jx7"/>
    <s v="11/07/206"/>
    <s v="Actividad reportada con cumplimiento en el primer trimestre 2026"/>
    <n v="1"/>
    <s v="CUMPLIDO"/>
    <d v="2026-08-11T00:00:00"/>
    <n v="1"/>
    <s v="Mediante video de fecha 25/06/2025, se evidencia la socialización de la actualizacion de las politicas contables, lo que permite verificar el cumplimiento de la actividad dentro del plazo establecido"/>
    <x v="1"/>
    <s v="NO APLICA"/>
    <s v="NO APLICA"/>
    <x v="0"/>
    <s v="Dado que el hallazgo aún tiene actividades en ejecución no aplica el análisis de la efectividad"/>
  </r>
  <r>
    <n v="236"/>
    <x v="0"/>
    <x v="6"/>
    <s v="Subdirección Administrativa y Financiera"/>
    <m/>
    <x v="142"/>
    <m/>
    <x v="31"/>
    <s v="Para la vigencia 2023, no se realizó el deterioro de la PPyE E, debido a que no fue reportada por el Área de Almacén."/>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01"/>
    <s v="Implementación modulo de Inventario de SIIF Nación"/>
    <s v="Modulo Implemntado"/>
    <n v="1"/>
    <d v="2026-03-01T00:00:00"/>
    <d v="2026-12-31T00:00:00"/>
    <n v="45"/>
    <x v="0"/>
    <s v="Revisar Tema con Financiera"/>
    <n v="1"/>
    <s v="Se esta manejando una prueba piloto SIIF NACIÓN"/>
    <s v="https://dnbcgovco-my.sharepoint.com/:f:/g/personal/planeacion_dnbc_gov_co/IgCKsvM4H_KTR6xnllTYAW4KAYnPCAelO_DLpgStTfwUj-M?e=KcFs8q"/>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muestra proceso que se esta llevando para el manejo de la prueba piloto SIIF NACIÓN "/>
    <s v="https://dnbcgovco-my.sharepoint.com/:f:/g/personal/planeacion_dnbc_gov_co/IgD3RyDi0X_yRo0wLAd4u0hIAegznAHHnleG17rsX0XqwHY?e=c4mIfd"/>
    <s v="11/07/206"/>
    <s v="Se remite información sobre las gestiones adelantadas para la implementación del modulo siif nacion"/>
    <n v="0.3"/>
    <s v="EN EJECUCIÓN"/>
    <d v="2026-08-11T00:00:00"/>
    <n v="0.3"/>
    <s v="Se evidencia documentacion de fecha 03/02/2026 enviada al ministerio de hacienda por parte del area finaniera de que se esta llevando a cabo la solicitud de puesta en marcha de la prueba piloto de SIIF nacion"/>
    <x v="0"/>
    <s v="NO APLICA"/>
    <s v="NO APLICA"/>
    <x v="0"/>
    <s v="Dado que el hallazgo aún tiene actividades en ejecución no aplica el análisis de la efectividad"/>
  </r>
  <r>
    <n v="237"/>
    <x v="0"/>
    <x v="6"/>
    <s v="Subdirección Administrativa y Financiera"/>
    <m/>
    <x v="142"/>
    <m/>
    <x v="31"/>
    <s v="Para la vigencia 2023, no se realizó el deterioro de la PPyE E, debido a que no fue reportada por el Área de Almacén."/>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7"/>
    <s v="Actualizar el procedimiento para la realización del inventario físico de los bienes de la entidad, incluyendo el responsable de la elaboración, verificación y aprobación."/>
    <s v="Actualizacion del procedimiento para la realizacion del inventario de los bienes de la entidad."/>
    <n v="1"/>
    <d v="2026-05-01T00:00:00"/>
    <d v="2026-09-30T00:00:00"/>
    <n v="22.349999999999998"/>
    <x v="1"/>
    <m/>
    <n v="0"/>
    <s v="Proceso de actualización"/>
    <s v="https://dnbcgovco-my.sharepoint.com/:f:/g/personal/planeacion_dnbc_gov_co/IgDm4DHyXDA5Q5WGTU7tDkFLAc2M2mTSoezfwLKe_RnYYZ0?e=uJfhoo"/>
    <d v="2026-05-11T00:00:00"/>
    <s v="No se evidencia avance para el periodo"/>
    <n v="0"/>
    <x v="0"/>
    <d v="2026-05-29T00:00:00"/>
    <n v="0"/>
    <s v="No fue posible identificar evidencias para el presente período de análisis"/>
    <s v="SIN INICIAR"/>
    <s v="No aplica"/>
    <s v="No aplica"/>
    <s v="No aplica"/>
    <n v="1"/>
    <s v="Ya se realizó la actualización del procedimiento de Gestión de Bienes"/>
    <s v="https://dnbcgovco-my.sharepoint.com/:f:/g/personal/planeacion_dnbc_gov_co/IgCaL3Okdj61R7b6VgL2_FeRAawkcJXFNhAjxCv_oVRi-uk?e=fTA1fT"/>
    <n v="46214"/>
    <s v="Se presenta procedimiento actualizado al 30 de junio de 2026 con su respectiva socializaicón vía correo electrónico"/>
    <n v="1"/>
    <s v="CUMPLIDO"/>
    <d v="2026-08-11T00:00:00"/>
    <n v="1"/>
    <s v="se evidencia correo electronico del 01/07/26 donde se socializa el manual y procedimiento de gestion de bienes"/>
    <x v="1"/>
    <s v="NO APLICA"/>
    <s v="NO APLICA"/>
    <x v="0"/>
    <s v="Dado que el hallazgo aún tiene actividades en ejecución no aplica el análisis de la efectividad"/>
  </r>
  <r>
    <n v="238"/>
    <x v="0"/>
    <x v="6"/>
    <s v="Subdirección Administrativa y Financiera"/>
    <m/>
    <x v="142"/>
    <m/>
    <x v="31"/>
    <s v="Para la vigencia 2023, no se realizó el deterioro de la PPyE E, debido a que no fue reportada por el Área de Almacén."/>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8"/>
    <s v="Actualización del inventario físico semestral, con base los lineamientos establecidos en la entidad y la CGN."/>
    <s v="Realizar el inventario de los bienes de la entidad, conforme a los nuevos lineamientos establecidos.."/>
    <n v="2"/>
    <d v="2026-01-01T00:00:00"/>
    <d v="2026-12-31T00:00:00"/>
    <n v="54"/>
    <x v="1"/>
    <m/>
    <n v="0"/>
    <s v="Proceso de actualización"/>
    <s v="https://dnbcgovco-my.sharepoint.com/:f:/g/personal/planeacion_dnbc_gov_co/IgBveH1t7EmIR6GZSOaIIHmUAUc6KaLSFKfQX2lbG2hDEA0?e=ooFcYM"/>
    <d v="2026-05-11T00:00:00"/>
    <s v="No se evidencia avance para el periodo"/>
    <n v="0"/>
    <x v="0"/>
    <d v="2026-05-29T00:00:00"/>
    <n v="0"/>
    <s v="No fue posible identificar evidencias para el presente período de análisis"/>
    <s v="SIN INICIAR"/>
    <s v="No aplica"/>
    <s v="No aplica"/>
    <s v="No aplica"/>
    <n v="1"/>
    <s v="Se realizó inventario de la bodega mensuales y se hizo un inventario de papelería "/>
    <s v="https://dnbcgovco-my.sharepoint.com/:f:/g/personal/planeacion_dnbc_gov_co/IgBuQlP5pbrUSrwtj3_PYOn-AaRmaWMPC6GjWsfOmsZTdto?e=dCSkxl"/>
    <n v="46214"/>
    <s v="Se presenta formatos diligenciados de conteo de bienes para actualización de inventarios. Se sugiere generar evidencias sobre su socialización con el lider del proceso"/>
    <n v="0.5"/>
    <s v="EN EJECUCIÓN"/>
    <d v="2026-08-11T00:00:00"/>
    <n v="0.5"/>
    <s v="se evidencia formatos de conteo de inventario correspondiente al segundo trimestre 2026"/>
    <x v="0"/>
    <s v="NO APLICA"/>
    <s v="NO APLICA"/>
    <x v="0"/>
    <s v="Dado que el hallazgo aún tiene actividades en ejecución no aplica el análisis de la efectividad"/>
  </r>
  <r>
    <n v="239"/>
    <x v="0"/>
    <x v="6"/>
    <s v="Subdirección Administrativa y Financiera"/>
    <m/>
    <x v="143"/>
    <m/>
    <x v="31"/>
    <s v="El proceso de Gestión Financiera, efectúa conciliaciones entre las áreas para verificar los saldos de las cuentas. De igual forma, se analizan los saldos y se presentan al Comité Técnico de Sostenibilidad Contable, con antelación a la trasmisión en el aplicativo CHIP. No obstante, no se realizó el Inventario Físico ni la Depreciación Acumulada de la Propiedad, Planta y Equipo del mes de Diciembre de 202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F_AC3"/>
    <s v="Socializar el procedimiento de los cruces de información entre las areas y el proceso de Gestión Financiera"/>
    <s v="Socializacion de los procedimientos y documentos de Gestion Financiera."/>
    <n v="1"/>
    <d v="2026-04-01T00:00:00"/>
    <d v="2026-06-30T00:00:00"/>
    <n v="13.350000000000001"/>
    <x v="7"/>
    <m/>
    <n v="1"/>
    <s v="Como evidencia dejamos donde se socializo el procedimiento de los cruces de información  entre las areas y el proceso de Gestión Financiera para las cuentas del pasivo."/>
    <s v="https://dnbcgovco-my.sharepoint.com/:f:/g/personal/planeacion_dnbc_gov_co/IgAKPZEalRp3T7O44VwZjBLlARF86VpmllJA36VR9-2qDG8?e=W6XaGX"/>
    <d v="2026-05-11T00:00:00"/>
    <s v="Se incluye grabación de socialización de políticas contables"/>
    <n v="1"/>
    <x v="1"/>
    <d v="2026-05-29T00:00:00"/>
    <n v="1"/>
    <s v="Mediante video de fecha 25/06/2025, se evidencia la socialización de la actualizacion de las politicas contables,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dejamos donde se socializo el procedimiento de los cruces de información  entre las areas y el proceso de Gestión Financiera para las cuentas del pasivo."/>
    <s v="https://dnbcgovco-my.sharepoint.com/:f:/g/personal/planeacion_dnbc_gov_co/IgDlTTkE6gPMRZjTETbxch7dATaSM_TE5-agvqb3k7QgaDY?e=0V1Jx7"/>
    <s v="11/07/206"/>
    <s v="Actividad reportada con cumplimiento en el primer trimestre 2026"/>
    <n v="1"/>
    <s v="CUMPLIDO"/>
    <d v="2026-08-11T00:00:00"/>
    <n v="1"/>
    <s v="Mediante video de fecha 25/06/2025, se evidencia la socialización de la actualizacion de las politicas contables, lo que permite verificar el cumplimiento de la actividad dentro del plazo establecido"/>
    <x v="1"/>
    <s v="NO APLICA"/>
    <s v="NO APLICA"/>
    <x v="0"/>
    <s v="Dado que el hallazgo aún tiene actividades en ejecución no aplica el análisis de la efectividad"/>
  </r>
  <r>
    <n v="240"/>
    <x v="0"/>
    <x v="6"/>
    <s v="Subdirección Administrativa y Financiera"/>
    <m/>
    <x v="143"/>
    <m/>
    <x v="31"/>
    <s v="El proceso de Gestión Financiera, efectúa conciliaciones entre las áreas para verificar los saldos de las cuentas. De igual forma, se analizan los saldos y se presentan al Comité Técnico de Sostenibilidad Contable, con antelación a la trasmisión en el aplicativo CHIP. No obstante, no se realizó el Inventario Físico ni la Depreciación Acumulada de la Propiedad, Planta y Equipo del mes de Diciembre de 202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01"/>
    <s v="Implementación modulo de Inventario de SIIF Nación"/>
    <s v="Modulo Implemntado"/>
    <n v="1"/>
    <d v="2026-03-01T00:00:00"/>
    <d v="2026-12-31T00:00:00"/>
    <n v="45"/>
    <x v="0"/>
    <s v="Revisar Tema con Financiera"/>
    <n v="1"/>
    <s v="Se esta manejando una prueba piloto SIIF NACIÓN"/>
    <s v="https://dnbcgovco-my.sharepoint.com/:f:/g/personal/planeacion_dnbc_gov_co/IgCKsvM4H_KTR6xnllTYAW4KAYnPCAelO_DLpgStTfwUj-M?e=KcFs8q"/>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muestra proceso que se esta llevando para el manejo de la prueba piloto SIIF NACIÓN "/>
    <s v="https://dnbcgovco-my.sharepoint.com/:f:/g/personal/planeacion_dnbc_gov_co/IgD3RyDi0X_yRo0wLAd4u0hIAegznAHHnleG17rsX0XqwHY?e=c4mIfd"/>
    <s v="11/07/206"/>
    <s v="Se remite información sobre las gestiones adelantadas para la implementación del modulo siif nacion"/>
    <n v="0.3"/>
    <s v="EN EJECUCIÓN"/>
    <d v="2026-08-11T00:00:00"/>
    <n v="0.3"/>
    <s v="Se evidencia documentacion de fecha 03/02/2026 enviada al ministerio de hacienda por parte del area finaniera de que se esta llevando a cabo la solicitud de puesta en marcha de la prueba piloto de SIIF nacion"/>
    <x v="0"/>
    <s v="NO APLICA"/>
    <s v="NO APLICA"/>
    <x v="0"/>
    <s v="Dado que el hallazgo aún tiene actividades en ejecución no aplica el análisis de la efectividad"/>
  </r>
  <r>
    <n v="241"/>
    <x v="0"/>
    <x v="6"/>
    <s v="Subdirección Administrativa y Financiera"/>
    <m/>
    <x v="143"/>
    <m/>
    <x v="31"/>
    <s v="El proceso de Gestión Financiera, efectúa conciliaciones entre las áreas para verificar los saldos de las cuentas. De igual forma, se analizan los saldos y se presentan al Comité Técnico de Sostenibilidad Contable, con antelación a la trasmisión en el aplicativo CHIP. No obstante, no se realizó el Inventario Físico ni la Depreciación Acumulada de la Propiedad, Planta y Equipo del mes de Diciembre de 202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7"/>
    <s v="Actualizar el procedimiento para la realización del inventario físico de los bienes de la entidad, incluyendo el responsable de la elaboración, verificación y aprobación."/>
    <s v="Actualizacion del procedimiento para la realizacion del inventario de los bienes de la entidad."/>
    <n v="1"/>
    <d v="2026-05-01T00:00:00"/>
    <d v="2026-09-30T00:00:00"/>
    <n v="22.349999999999998"/>
    <x v="1"/>
    <m/>
    <n v="0"/>
    <s v="Proceso de actualización"/>
    <s v="https://dnbcgovco-my.sharepoint.com/:f:/g/personal/planeacion_dnbc_gov_co/IgDm4DHyXDA5Q5WGTU7tDkFLAc2M2mTSoezfwLKe_RnYYZ0?e=uJfhoo"/>
    <d v="2026-05-11T00:00:00"/>
    <s v="No se evidencia avance para el periodo"/>
    <n v="0"/>
    <x v="0"/>
    <d v="2026-05-29T00:00:00"/>
    <n v="0"/>
    <s v="No fue posible identificar evidencias para el presente período de análisis"/>
    <s v="SIN INICIAR"/>
    <s v="No aplica"/>
    <s v="No aplica"/>
    <s v="No aplica"/>
    <n v="1"/>
    <s v="Ya se realizó la actualización del procedimiento de Gestión de Bienes"/>
    <s v="https://dnbcgovco-my.sharepoint.com/:f:/g/personal/planeacion_dnbc_gov_co/IgCaL3Okdj61R7b6VgL2_FeRAawkcJXFNhAjxCv_oVRi-uk?e=fTA1fT"/>
    <n v="46214"/>
    <s v="Se presenta procedimiento actualizado al 30 de junio de 2026 con su respectiva socializaicón vía correo electrónico"/>
    <n v="1"/>
    <s v="CUMPLIDO"/>
    <d v="2026-08-11T00:00:00"/>
    <n v="1"/>
    <s v="se evidencia correo electronico del 01/07/26 donde se socializa el manual y procedimiento de gestion de bienes"/>
    <x v="1"/>
    <s v="NO APLICA"/>
    <s v="NO APLICA"/>
    <x v="0"/>
    <s v="Dado que el hallazgo aún tiene actividades en ejecución no aplica el análisis de la efectividad"/>
  </r>
  <r>
    <n v="242"/>
    <x v="0"/>
    <x v="6"/>
    <s v="Subdirección Administrativa y Financiera"/>
    <m/>
    <x v="143"/>
    <m/>
    <x v="31"/>
    <s v="El proceso de Gestión Financiera, efectúa conciliaciones entre las áreas para verificar los saldos de las cuentas. De igual forma, se analizan los saldos y se presentan al Comité Técnico de Sostenibilidad Contable, con antelación a la trasmisión en el aplicativo CHIP. No obstante, no se realizó el Inventario Físico ni la Depreciación Acumulada de la Propiedad, Planta y Equipo del mes de Diciembre de 202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8"/>
    <s v="Actualización del inventario físico semestral, con base los lineamientos establecidos en la entidad y la CGN."/>
    <s v="Realizar el inventario de los bienes de la entidad, conforme a los nuevos lineamientos establecidos.."/>
    <n v="2"/>
    <d v="2026-01-01T00:00:00"/>
    <d v="2026-12-31T00:00:00"/>
    <n v="54"/>
    <x v="1"/>
    <m/>
    <n v="0"/>
    <s v="Proceso de actualización"/>
    <s v="https://dnbcgovco-my.sharepoint.com/:f:/g/personal/planeacion_dnbc_gov_co/IgBveH1t7EmIR6GZSOaIIHmUAUc6KaLSFKfQX2lbG2hDEA0?e=ooFcYM"/>
    <d v="2026-05-11T00:00:00"/>
    <s v="No se evidencia avance para el periodo"/>
    <n v="0"/>
    <x v="0"/>
    <d v="2026-05-29T00:00:00"/>
    <n v="0"/>
    <s v="No fue posible identificar evidencias para el presente período de análisis"/>
    <s v="SIN INICIAR"/>
    <s v="No aplica"/>
    <s v="No aplica"/>
    <s v="No aplica"/>
    <n v="1"/>
    <s v="Se realizó inventario de la bodega mensuales y se hizo un inventario de papelería "/>
    <s v="https://dnbcgovco-my.sharepoint.com/:f:/g/personal/planeacion_dnbc_gov_co/IgBuQlP5pbrUSrwtj3_PYOn-AaRmaWMPC6GjWsfOmsZTdto?e=dCSkxl"/>
    <n v="46214"/>
    <s v="Se presenta formatos diligenciados de conteo de bienes para actualización de inventarios. Se sugiere generar evidencias sobre su socialización con el lider del proceso"/>
    <n v="0.5"/>
    <s v="EN EJECUCIÓN"/>
    <d v="2026-08-11T00:00:00"/>
    <n v="0.5"/>
    <s v="se evidencia formatos de conteo de inventario correspondiente al primer trimestre 2026"/>
    <x v="0"/>
    <s v="NO APLICA"/>
    <s v="NO APLICA"/>
    <x v="0"/>
    <s v="Dado que el hallazgo aún tiene actividades en ejecución no aplica el análisis de la efectividad"/>
  </r>
  <r>
    <n v="243"/>
    <x v="2"/>
    <x v="6"/>
    <s v="Subdirección Administrativa y Financiera"/>
    <m/>
    <x v="144"/>
    <m/>
    <x v="31"/>
    <s v="Recursos del SGSST_x000a_Aunque se asignaron $83.000.000 para el SGSST a la fecha no se han ejecutado estos recursos, dejando falencias en el SGSST tales como botiquines desprovistos, extintores de emergencias sin mantenimiento, ausencia de ayudas mecánicas para la manipulación de cargas en el centro logístico, etc., incumpliendo lo establecido en el decreto 1072 de 2015, articulo 2.2.4.6.8 literal 4. Definición de Recursos._x000a_Resolución 312 de 21019, articulo 19 ítem 3."/>
    <m/>
    <s v="1- Porque se hizo una asignación de los recursos de manera tardía para vigencia del año 2023 (después de una adición realizada a los recursos de funcionamiento en el mes de septiembre). 2. Porque el recurso inicial de funcionamiento asignado a la DNBC no alcanzaba para cubrir las necesidad del SG-SST ._x000a_3. Porque se adicionan recursos de funcionamiento por parte del Ministerio de Hacienda a la DNBC de manera tardía dentro de la vigencia."/>
    <s v="Porque se adicionan recursos de funcionamiento por parte del Ministerio de Hacienda a la DNBC de manera tardía dentro de la vigencia."/>
    <s v="Acción correctiva"/>
    <s v="TH_AC23"/>
    <s v="Realizar diagnostico de necesidades y ejecutar los recursos asignados oportunamente, obedeciendo el cronograma de actividades del SG-SST formulado de acuerdo con la necesidad del sistema en la DNBC"/>
    <s v="(Recursos asignados ejecutados oportunamente de acuerdo con cronograma de actividades/ recursos asignados para el SG-SST)*100"/>
    <n v="1"/>
    <d v="2026-01-01T00:00:00"/>
    <d v="2026-12-31T00:00:00"/>
    <n v="54"/>
    <x v="11"/>
    <m/>
    <n v="0"/>
    <n v="0"/>
    <n v="0"/>
    <d v="2026-05-11T00:00:00"/>
    <s v="No se evidencia seguimiento"/>
    <n v="0"/>
    <x v="0"/>
    <d v="2026-05-15T00:00:00"/>
    <n v="0"/>
    <s v="No fue posible identificar evidencias para el presente período de análisis"/>
    <s v="SIN INICIAR"/>
    <s v="No aplica"/>
    <s v="No aplica"/>
    <s v="No aplica"/>
    <n v="1"/>
    <s v="se adjunta diagnostico de necesidad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n v="0.2"/>
    <s v="EN EJECUCIÓN"/>
    <d v="2026-07-27T00:00:00"/>
    <n v="0.2"/>
    <s v="Se evidenció la Política de Prevención de Acoso Laboral, versión 1, con emisión inicial oficial del 29 de enero de 2026. Asimismo, el documento establece que debe ser revisado anualmente o cuando se presenten cambios normativos, estructurales o situaciones relevantes."/>
    <x v="0"/>
    <s v="NO APLICA"/>
    <s v="NO APLICA"/>
    <x v="0"/>
    <s v="Dado que el hallazgo aún tiene actividades en ejecución no aplica el análisis de la efectividad"/>
  </r>
  <r>
    <n v="244"/>
    <x v="2"/>
    <x v="6"/>
    <s v="Subdirección Administrativa y Financiera"/>
    <m/>
    <x v="145"/>
    <m/>
    <x v="31"/>
    <s v="Capacitación_x000a_Se evidencia debilidad en la ejecución de las capacitaciones requeridas para la prevención de enfermedades y accidentes de trabajo, por cuanto:_x000a_No se cuenta con información/soportes de ejecución del cronograma de capacitación de SST durante el primer semestre de 2023._x000a_Incumpliendo lo establecido en el decreto 1072 de 2015, articulo 2.2.4.6.11. Capacitación en seguridad y salud en el trabajo - SST. que establece …” desarrollar un programa de capacitación que proporcione conocimiento para identificar los peligros y controlar los riesgos relacionados con el trabajo, hacerlo extensivo a todos los niveles de la organización incluyendo a trabajadores dependientes, contratistas, trabajadores cooperados y los trabajadores en misión, estar documentado, ser impartido por personal idóneo conforme a la normatividad vigente”…"/>
    <m/>
    <s v="1. Porque durante el primer trimestre, no se contrató al equipo de Seguridad y Salud en el Trabajo (SST) . Esta carencia de equipo obstaculizó significativamente el avance del proceso, afectando directamente la posibilidad de llevar a cabo las capacitaciones programadas para el personal._x000a_2. Porque se hizo una asignación de los recursos de manera tardía para vigencia del año 2023 (después de una adición realizada a los recursos de funcionamiento en el mes de septiembre). 3. Porque el recurso inicial de funcionamiento asignado a la DNBC no alcanzaba para cubrir las necesidad del SG-SST . 4. Porque se adicionan recursos de funcionamiento por parte del Ministerio de Hacienda a la DNBC de manera tardía dentro de la vigencia."/>
    <s v="Porque se adicionan recursos de funcionamiento por parte del Ministerio de Hacienda a la DNBC de manera tardía dentro de la vigencia."/>
    <s v="Acción correctiva"/>
    <s v="TH_AC25"/>
    <s v="Capacitaciones realizadas en SST"/>
    <s v="Capacitaciones realizadas"/>
    <n v="12"/>
    <d v="2026-01-01T00:00:00"/>
    <d v="2026-12-31T00:00:00"/>
    <n v="54"/>
    <x v="11"/>
    <m/>
    <n v="0"/>
    <n v="0"/>
    <n v="0"/>
    <d v="2026-05-11T00:00:00"/>
    <s v="No se evidencia seguimiento"/>
    <n v="0"/>
    <x v="0"/>
    <d v="2026-05-15T00:00:00"/>
    <n v="0"/>
    <s v="No fue posible identificar evidencias para el presente período de análisis"/>
    <s v="SIN INICIAR"/>
    <s v="No aplica"/>
    <s v="No aplica"/>
    <s v="No aplica"/>
    <n v="1"/>
    <s v="se adjunta soport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capacitaciones del segundo trimestre"/>
    <n v="0.33"/>
    <s v="EN EJECUCIÓN"/>
    <d v="2026-07-27T00:00:00"/>
    <n v="0.66"/>
    <s v="se evidencia reportes de segumimiento de los meses de Abril y mayo de conciliaciones de depreciacion entre el area administrativa y financiera"/>
    <x v="0"/>
    <s v="NO APLICA"/>
    <s v="NO APLICA"/>
    <x v="0"/>
    <s v="Dado que el hallazgo aún tiene actividades en ejecución no aplica el análisis de la efectividad"/>
  </r>
  <r>
    <n v="245"/>
    <x v="2"/>
    <x v="6"/>
    <s v="Subdirección Administrativa y Financiera"/>
    <m/>
    <x v="146"/>
    <m/>
    <x v="31"/>
    <s v="Capacitación_x000a_Se evidencia debilidad en la ejecución de las capacitaciones requeridas para la prevención de enfermedades y accidentes de trabajo, por cuanto:_x000a_No se tiene establecido que se debe hacer cuando los asistentes a las capacitaciones no aprueban la evaluación._x000a_Incumpliendo lo establecido en el decreto 1072 de 2015, articulo 2.2.4.6.11. Capacitación en seguridad y salud en el trabajo - SST. que establece …” desarrollar un programa de capacitación que proporcione conocimiento para identificar los peligros y controlar los riesgos relacionados con el trabajo, hacerlo extensivo a todos los niveles de la organización incluyendo a trabajadores dependientes, contratistas, trabajadores cooperados y los trabajadores en misión, estar documentado, ser impartido por personal idóneo conforme a la normatividad vigente”…"/>
    <m/>
    <s v="1. Porque el procedimiento &quot;Formulación plan anual de capacitación&quot; no detalla que hacerse en caso de que los asistentes no aprueben la evaluación._x000a_2. Porque no se habían incluido indicadores de medición de la efectividad._x000a_3. Porque la efectividad se había limitado únicamente a dar la capacitación a los asistentes y no a entender si se había adquirido conocimientos"/>
    <s v="Porque el entendimiento de la efectividad se limitaba únicamente a dar la capacitación a los asistentes y no a entender si se había adquirido conocimientos"/>
    <s v="Acción correctiva"/>
    <s v="TH_AC57"/>
    <s v="Establecer una política de operación dentro del procedimiento &quot;Formulación plan anual de capacitación &quot;de capacitación en la cual se establezca que en caso de que no se apruebe la evaluación realizada a capacitaciones se debe programar nuevamente la capacitación y realizar el examen nuevamente e incluir en las actas de capacitación el indicador de numera de personas que presentaron la evaluación/ numero de personas que reportaron *100"/>
    <s v="Procedimiento de capacitación formalizado"/>
    <n v="1"/>
    <d v="2024-01-01T00:00:00"/>
    <d v="2024-08-31T00:00:00"/>
    <n v="36"/>
    <x v="11"/>
    <m/>
    <n v="0"/>
    <n v="0"/>
    <n v="0"/>
    <d v="2026-05-11T00:00:00"/>
    <s v="No se evidencia seguimiento"/>
    <n v="0"/>
    <x v="2"/>
    <d v="2026-05-15T00:00:00"/>
    <n v="0"/>
    <s v="No fue posible identificar evidencias para el presente período de análisis"/>
    <s v="VENCIDA"/>
    <s v="No aplica"/>
    <s v="No aplica"/>
    <s v="No aplica"/>
    <n v="0"/>
    <s v="se adjunta procedimient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n v="0"/>
    <s v="EN EJECUCIÓN"/>
    <d v="2026-07-27T00:00:00"/>
    <n v="0"/>
    <s v="Se evidencian docuemntos en proceso de revisión sin aprobación."/>
    <x v="0"/>
    <s v="NO APLICA"/>
    <s v="NO APLICA"/>
    <x v="0"/>
    <s v="Dado que el hallazgo aún tiene actividades en ejecución no aplica el análisis de la efectividad"/>
  </r>
  <r>
    <n v="246"/>
    <x v="2"/>
    <x v="6"/>
    <s v="Subdirección Administrativa y Financiera"/>
    <m/>
    <x v="147"/>
    <m/>
    <x v="31"/>
    <s v="Inducción en SST_x000a_Se evidenció que la entidad no está realizando la inducción en Seguridad y Salud en el Trabajo al personal que ingresa a la entidad antes de iniciar labores, incumpliendo lo establecido en el decreto 1072 de 2015, articulo 2.2.4.6.11. Capacitación en seguridad y salud en el trabajo - SST. Parágrafo 2 El empleador proporcionará a todo trabajador que ingrese por primera vez a la empresa, independiente de su forma de contratación y vinculación y de manera previa al inicio de sus labores, una inducción en los aspectos generales y específicos de las actividades a realizar, que incluya entre otros, la identificación y el control de peligros y riesgos en su trabajo y la prevención de accidentes de trabajo y enfermedades laborales."/>
    <m/>
    <s v="1.Porque no se informa de manera oportuna al proceso de gestión de Talento Humano las personas contratadas con el fin de programar la inducción antes del inicio de actividades y por ende no hay manera de recordarle a los contratistas la obligación de tomar la inducción a tiempo._x000a_2. Porque, a pesar de existir en los contratos la obligación general, el supervisor designado no advierte al contratista que debe hacer esta tarea antes del inicio de actividades._x000a_3. Por desconocimiento de los supervisores y porque no siempre hay personal de Gestión de Talento disponible para hacer la inducción antes del inicio de las actividades de cada contratista"/>
    <s v="Por desconocimiento de los supervisores y porque no siempre hay personal de Gestión de Talento disponible para hacer la inducción antes del inicio de las actividades de cada contratista"/>
    <s v="Acción correctiva"/>
    <s v="TH_AC25"/>
    <s v="Capacitaciones realizadas en SST"/>
    <s v="Capacitaciones realizadas"/>
    <n v="12"/>
    <d v="2026-01-01T00:00:00"/>
    <d v="2026-12-31T00:00:00"/>
    <n v="54"/>
    <x v="11"/>
    <m/>
    <n v="0"/>
    <n v="0"/>
    <n v="0"/>
    <d v="2026-05-11T00:00:00"/>
    <s v="No se evidencia seguimiento"/>
    <n v="0"/>
    <x v="0"/>
    <d v="2026-05-15T00:00:00"/>
    <n v="0"/>
    <s v="No fue posible identificar evidencias para el presente período de análisis"/>
    <s v="SIN INICIAR"/>
    <s v="No aplica"/>
    <s v="No aplica"/>
    <s v="No aplica"/>
    <n v="1"/>
    <s v="se adjunta soport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capacitaciones del segundo trimestre"/>
    <n v="0.33"/>
    <s v="EN EJECUCIÓN"/>
    <d v="2026-07-27T00:00:00"/>
    <n v="0.33"/>
    <s v="Se evidenció su cumplimiento, según seguimiento realizado con corte a 30/06/2025"/>
    <x v="0"/>
    <s v="NO APLICA"/>
    <s v="NO APLICA"/>
    <x v="0"/>
    <s v="Dado que el hallazgo aún tiene actividades en ejecución no aplica el análisis de la efectividad"/>
  </r>
  <r>
    <n v="247"/>
    <x v="2"/>
    <x v="6"/>
    <s v="Subdirección Administrativa y Financiera"/>
    <m/>
    <x v="148"/>
    <m/>
    <x v="31"/>
    <s v="Conservación de los documentos_x000a_Se evidenció que en la Tabla de Retención Documental se estable un tiempo de retención de 20 años para los siguientes documentos: resultados de perfiles epidemiológicos, exámenes ocupacionales, mediciones ambientales, resultado de los PVE, registros de capacitación, formación y entrenamiento de SST, registro de suministro de EPP, sin embargo, no se especifica lo que establece la norma, que estos documentos se deben conservar por 20 años contados a partir del cese de la relación laboral incumpliendo lo establecido en el decreto 1072 de 2015 artículo 2.2.4.6.13 Conservación de los documentos"/>
    <s v="GESTIÓN DOCUMENTAL"/>
    <s v="1. Porque el proceso de gestión documental no tenía conocimiento de la normatividad_x000a_2. Porque no hubo una validación conjunta con el responsable del SG-SST de la Tabla de retención Documental."/>
    <s v="Porque no hubo una validación conjunta entre el responsable de gestión documental y el responsable del SG-SST de la Tabla de retención Documental."/>
    <s v="Acción correctiva"/>
    <s v="GD_AC10"/>
    <s v="Actualizar la tabla de retención documental en la cual se establezca los documentos que se deben conservar por 20 años contados a partir del cese de la relación laboral y validarlo con el Proceso de Talento Humano"/>
    <s v="Tabla de retención documental actualizada"/>
    <n v="1"/>
    <d v="2026-01-01T00:00:00"/>
    <d v="2026-12-31T00:00:00"/>
    <n v="54"/>
    <x v="5"/>
    <m/>
    <n v="0"/>
    <n v="0"/>
    <n v="0"/>
    <d v="2026-05-11T00:00:00"/>
    <s v="Se recibió información antigua por parte del proceso y no se evidencian soportes en la carpeta compartida por planeación"/>
    <n v="0"/>
    <x v="0"/>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SIN INICIAR"/>
    <s v="No aplica"/>
    <s v="No aplica"/>
    <s v="No aplica"/>
    <n v="0.1"/>
    <s v="En el marco del acuerdo con Planeación de trabajar sobre las TRD existentes, se contempla dentro de los acercamientos con cada proceso la revisión de los documentos que deben conservarse por 20 años tras el cese de la relación laboral, incluyendo la validación con el proceso de Talento Humano. A corte 30 de junio esta revisión aún no se ha adelantado de forma específica"/>
    <s v="https://dnbcgovco-my.sharepoint.com/my?id=%2Fpersonal%2Fplaneacion%5Fdnbc%5Fgov%5Fco%2FDocuments%2FDocumentos%20SIGE%2F6%2E%20Planes%2FPLAN%20DE%20MEJORA%2F2026%2F02%2E%20Seguimiento%20Segundo%20Trimestre%2F17%2E%20Gesti%C3%B3n%20Documental&amp;ga=1"/>
    <n v="46214"/>
    <s v="Se presenta borrador de informe sin socialización "/>
    <n v="0.1"/>
    <s v="EN EJECUCIÓN"/>
    <d v="2026-07-27T00:00:00"/>
    <n v="0.2"/>
    <s v="Se evidenció la creación del formato FO-AD-MV-02-01-V2 , sin embargo no fueron remitidas las evidencias que permitan validar su implementación."/>
    <x v="0"/>
    <s v="NO APLICA"/>
    <s v="NO APLICA"/>
    <x v="0"/>
    <s v="Dado que el hallazgo aún tiene actividades en ejecución no aplica el análisis de la efectividad"/>
  </r>
  <r>
    <n v="248"/>
    <x v="2"/>
    <x v="6"/>
    <s v="Subdirección Administrativa y Financiera"/>
    <m/>
    <x v="149"/>
    <m/>
    <x v="31"/>
    <s v="Adquisiciones (selección y evaluación)_x000a_Se evidenció que la entidad no ha establecido el método para garantizar que se identifiquen y evalúen en las especificaciones relativas a las compras o adquisiciones de productos y servicios, las disposiciones relacionadas con el cumplimiento del Sistema de Gestión de la Seguridad y Salud en el Trabajo SG-SST por parte de la entidad, incumpliendo lo establecido en el decreto 1072 de 2015 artículo 2.2.4.6.27. Adquisiciones."/>
    <m/>
    <s v="1. Porque no existe una herramienta que establezca las exigencias hacia los proveedores de la DNBC respecto al SG-SST en sus empresas._x000a_2. Porque no se ha visto la necesidad de hacerlo teniendo en cuenta que no se han presentado consecuencias pecuniarias o legales hasta el momento_x000a_3. Porque no se ha sensibilizado permanentemente a los integrantes del comité de contratación para transmitir la importancia de implementar el SG-SST y así mismo, exigirlo a los proveedores"/>
    <s v="Porque no se ha sensibilizado permanentemente a los integrantes del comité de contratación para transmitir la importancia de implementar el SG-SST y así mismo, exigirlo a los proveedores"/>
    <s v="Acción correctiva"/>
    <s v="TH_AC27"/>
    <s v="Actas realizadas de comité COPASS donde se hace seguimiento a necesidades para el cumplimiento de politica de SST"/>
    <s v="Actas de comité"/>
    <n v="12"/>
    <d v="2026-01-01T00:00:00"/>
    <d v="2026-12-31T00:00:00"/>
    <n v="54"/>
    <x v="11"/>
    <s v="Procedimiento COPASS"/>
    <n v="0"/>
    <n v="0"/>
    <n v="0"/>
    <d v="2026-05-11T00:00:00"/>
    <s v="No se evidencia seguimiento"/>
    <n v="0"/>
    <x v="0"/>
    <d v="2026-05-15T00:00:00"/>
    <n v="0"/>
    <s v="No fue posible identificar evidencias para el presente período de análisis"/>
    <s v="SIN INICIAR"/>
    <s v="No aplica"/>
    <s v="No aplica"/>
    <s v="No aplica"/>
    <n v="1"/>
    <s v="se adjuntan acta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las actas correspondientes al 2 trimestre del 2026"/>
    <n v="0.25"/>
    <s v="EN EJECUCIÓN"/>
    <d v="2026-07-27T00:00:00"/>
    <n v="0.25"/>
    <s v="Se evidenció la realización de reuniones mensuales del COPASST durante abril, mayo y junio de 2026, en las cuales se trataron actividades de capacitación, inspecciones de seguridad y seguimiento a compromisos del SG-SST."/>
    <x v="0"/>
    <s v="NO APLICA"/>
    <s v="NO APLICA"/>
    <x v="0"/>
    <s v="Dado que el hallazgo aún tiene actividades en ejecución no aplica el análisis de la efectividad"/>
  </r>
  <r>
    <n v="249"/>
    <x v="2"/>
    <x v="6"/>
    <s v="Subdirección Administrativa y Financiera"/>
    <m/>
    <x v="149"/>
    <m/>
    <x v="31"/>
    <s v="Adquisiciones (selección y evaluación)_x000a_Se evidenció que la entidad no ha establecido el método para garantizar que se identifiquen y evalúen en las especificaciones relativas a las compras o adquisiciones de productos y servicios, las disposiciones relacionadas con el cumplimiento del Sistema de Gestión de la Seguridad y Salud en el Trabajo SG-SST por parte de la entidad, incumpliendo lo establecido en el decreto 1072 de 2015 artículo 2.2.4.6.27. Adquisiciones."/>
    <m/>
    <s v="1. Porque no existe una herramienta que establezca las exigencias hacia los proveedores de la DNBC respecto al SG-SST en sus empresas._x000a_2. Porque no se ha visto la necesidad de hacerlo teniendo en cuenta que no se han presentado consecuencias pecuniarias o legales hasta el momento_x000a_3. Porque no se ha sensibilizado permanentemente a los integrantes del comité SIGE para entender la importancia de implementar el SG-SST y así mismo, exigirlo a los proveedores_x000a_Porque siempre hay amparos"/>
    <s v="Porque no se ha sensibilizado permanentemente a los integrantes del comité SIGE para entender la importancia de implementar el SG-SST y así mismo, exigirlo a los proveedores para evitar consecuencias en la DNBC"/>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Se evidenció su cumplimiento, según seguimiento realizado con corte a 31/12/2025"/>
    <x v="0"/>
    <s v="NO APLICA"/>
    <s v="NO APLICA"/>
    <x v="0"/>
    <s v="Dado que el hallazgo aún tiene actividades en ejecución no aplica el análisis de la efectividad"/>
  </r>
  <r>
    <n v="250"/>
    <x v="2"/>
    <x v="6"/>
    <s v="Subdirección Administrativa y Financiera"/>
    <m/>
    <x v="150"/>
    <m/>
    <x v="31"/>
    <s v="Exámenes ocupacionales_x000a_Se evidenció que la entidad no remitió a examen ocupacional de retiro al Capitán Jorge Alvarado quien se desempeñó como Director de la entidad, así como tampoco se cuenta con el examen de periódico en 2022 del Dr. Jorge Amarillo,_x000a_Adicionalmente, aunque se realizó la remisión para el examen de egreso de los exfuncionarios Jairo Soto, Edwin Amarillo, Jeison López, Estrella Murcia, Omar Moreno, la entidad no cuenta con contrato para acceder a dicho servició._x000a_Lo anterior incumple lo establecido en la resolución 2346 de 2007, artículos 3) tipos de evaluaciones médicas ocupacionales “las evaluaciones medicas ocupacionales que DEBE realizar el empleador público y privado en forma obligatoria son”… 5) evaluaciones médicas ocupacionales periódicas “Se realizan con el fin de monitorear la exposición a factores de riesgo e identificar en forma precoz, posibles alteraciones temporales, permanentes o agravadas del estado de salud del trabajador, ocasionadas por la labor o por la exposición al medio ambiente de trabajo. Así mismo, para detectar enfermedades de origen común, con el fin de establecer un manejo preventivo” y 6) evaluaciones médicas ocupacionales de egreso “Su objetivo es valorar y registrar las condiciones de salud en las que el trabajador se retira de las tareas o funciones asignadas”."/>
    <m/>
    <s v="1. Porque la entidad no dispone de caja menor que permita contar con recurso para remitir a exámenes medicos.2. Porque el recurso inicial de funcionamiento asignado a la DNBC no alcanzaba para cubrir las necesidad del SG-SST . 3. Porque no se asignan los recursos de funcionamiento necesarios por parte del Ministerio de Hacienda asignados a la DNBC desde un inicio de la vigencia."/>
    <s v="Porque no se asignan los recursos de funcionamiento necesarios por parte del Ministerio de Hacienda asignados a la DNBC desde un inicio de la vigencia."/>
    <s v="Acción correctiva"/>
    <s v="TH_AC23"/>
    <s v="Realizar diagnostico de necesidades y ejecutar los recursos asignados oportunamente, obedeciendo el cronograma de actividades del SG-SST formulado de acuerdo con la necesidad del sistema en la DNBC"/>
    <s v="(Recursos asignados ejecutados oportunamente de acuerdo con cronograma de actividades/ recursos asignados para el SG-SST)*100"/>
    <n v="1"/>
    <d v="2026-01-01T00:00:00"/>
    <d v="2026-12-31T00:00:00"/>
    <n v="54"/>
    <x v="11"/>
    <m/>
    <n v="0"/>
    <n v="0"/>
    <n v="0"/>
    <d v="2026-05-11T00:00:00"/>
    <s v="No se evidencia seguimiento"/>
    <n v="0"/>
    <x v="0"/>
    <d v="2026-05-15T00:00:00"/>
    <n v="0"/>
    <s v="No fue posible identificar evidencias para el presente período de análisis"/>
    <s v="SIN INICIAR"/>
    <s v="No aplica"/>
    <s v="No aplica"/>
    <s v="No aplica"/>
    <n v="1"/>
    <s v="se adjunta diagnostico de necesidad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n v="0.2"/>
    <s v="EN EJECUCIÓN"/>
    <d v="2026-07-27T00:00:00"/>
    <n v="0.2"/>
    <s v="Se evidenció el cumplimiento de la acción correctiva mediante el envío trimestral de correos de solicitud y reiteración a los Cuerpos de Bomberos sobre las obligaciones derivadas de los contratos de comodato, con trazabilidad de los envíos e informes de seguimiento. Se recomienda continuar con esta actividad para fortalecer el control y la supervisión de los bienes entregados en comodato."/>
    <x v="0"/>
    <s v="NO APLICA"/>
    <s v="NO APLICA"/>
    <x v="0"/>
    <s v="Dado que el hallazgo aún tiene actividades en ejecución no aplica el análisis de la efectividad"/>
  </r>
  <r>
    <n v="251"/>
    <x v="2"/>
    <x v="6"/>
    <s v="Subdirección Administrativa y Financiera"/>
    <m/>
    <x v="151"/>
    <m/>
    <x v="31"/>
    <s v="Perfil sociodemográfico_x000a_Se encontró que el perfil sociodemográfico se encuentra desactualizado, por cuanto en esté se tiene personal que no tuvo vinculación en la presente vigencia, así como también hace falta personal por incluir vinculado mediante contrato de prestación de servicios en 2023, incumpliendo lo establecido en el decreto 1072 de 2015, artículo 2.2.4.6.15. Identificación de peligros, evaluación y valoración de los riesgos, …“que le permita identificar los peligros y evaluar los riesgos en seguridad y salud en el trabajo, con el fin que pueda priorizarlos y establecer los controles necesarios”… resolución 312 de 2019, 3.1.1 Descripción sociodemográfica. “Recolectar la siguiente información actualizada de todos los trabajadores del último año: la descripción socio demográfica de los trabajadores (edad, sexo, escolaridad, estado civil) y el diagnóstico de condiciones de salud que incluya la caracterización de sus condiciones de salud, la evaluación y análisis de las estadísticas sobre la salud de los trabajadores tanto de origen laboral como común y los resultados de las evaluaciones médicas ocupacionales”."/>
    <m/>
    <s v="1.Porque no se informa de manera oportuna al proceso de gestión de Talento Humano las personas contratadas con el fin de programar la aplicación del perfil sociodemográfico antes del inicio de actividades y por ende no hay manera de recordarle a los contratistas la obligación de realizarlo._x000a_2. Porque, a pesar de existir en los contratos la obligación general, el supervisor designado no advierte al contratista que debe hacer esta tarea antes del inicio de actividades._x000a_3. Porque hay desconocimiento de los supervisores y porque no siempre hay personal de Gestión de Talento Humano disponible para depurar y aplicar la herramienta antes del inicio de las actividades de cada contratista.."/>
    <s v="Porque hay desconocimiento de los supervisores y porque no siempre hay personal de Gestión de Talento Humano disponible para depurar y aplicar la herramienta antes del inicio de las actividades de cada contratista.."/>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Se evidenció el envío trimestral de correos electrónicos a los comandantes y supervisores de los Cuerpos de Bomberos, solicitando los informes de seguimiento de los bienes entregados en comodato, incluyendo registro fotográfico, emergencias atendidas y soportes de mantenimiento. La gestión cuenta con trazabilidad documental y soportes de los envíos realizados."/>
    <x v="0"/>
    <s v="NO APLICA"/>
    <s v="NO APLICA"/>
    <x v="0"/>
    <s v="Dado que el hallazgo aún tiene actividades en ejecución no aplica el análisis de la efectividad"/>
  </r>
  <r>
    <n v="252"/>
    <x v="2"/>
    <x v="6"/>
    <s v="Subdirección Administrativa y Financiera"/>
    <m/>
    <x v="151"/>
    <m/>
    <x v="31"/>
    <s v="Perfil sociodemográfico_x000a_Se encontró que el perfil sociodemográfico se encuentra desactualizado, por cuanto en esté se tiene personal que no tuvo vinculación en la presente vigencia, así como también hace falta personal por incluir vinculado mediante contrato de prestación de servicios en 2023, incumpliendo lo establecido en el decreto 1072 de 2015, artículo 2.2.4.6.15. Identificación de peligros, evaluación y valoración de los riesgos, …“que le permita identificar los peligros y evaluar los riesgos en seguridad y salud en el trabajo, con el fin que pueda priorizarlos y establecer los controles necesarios”… resolución 312 de 2019, 3.1.1 Descripción sociodemográfica. “Recolectar la siguiente información actualizada de todos los trabajadores del último año: la descripción socio demográfica de los trabajadores (edad, sexo, escolaridad, estado civil) y el diagnóstico de condiciones de salud que incluya la caracterización de sus condiciones de salud, la evaluación y análisis de las estadísticas sobre la salud de los trabajadores tanto de origen laboral como común y los resultados de las evaluaciones médicas ocupacionales”."/>
    <m/>
    <s v="1. Porque la descarga de información para el análisis del perfil sociodemográfico se alimenta continuamente en OneDrive y al ser descargada esta información, incluía datos históricos desactualizados_x000a_2. Porque no se había evidenciado la necesidad de actualización teniendo en cuenta que siempre se solicitaba diligenciar un nuevo perfil sociodemográfico generando desgaste administrativo._x000a_3. Porque no se ha establecido un control adecuado de depuración que permita mantener la base de datos actualizada en lugar de solicitar continuamente su diligenciamiento"/>
    <s v="Porque no se ha establecido un control adecuado de depuración que permita mantener la base de datos actualizada en lugar de solicitar continuamente su diligenciamiento"/>
    <s v="Acción correctiva"/>
    <s v="TH_AC28"/>
    <s v="Solictar diligenciamiento de encuesta de Perfil Sociodemografico"/>
    <s v="Solicitudes de Información realizada"/>
    <n v="2"/>
    <d v="2026-03-01T00:00:00"/>
    <d v="2026-12-31T00:00:00"/>
    <n v="45"/>
    <x v="11"/>
    <m/>
    <n v="0"/>
    <n v="0"/>
    <n v="0"/>
    <d v="2026-05-11T00:00:00"/>
    <s v="No se evidencia seguimiento"/>
    <n v="0"/>
    <x v="0"/>
    <d v="2026-05-15T00:00:00"/>
    <n v="0"/>
    <s v="No fue posible identificar evidencias para el presente período de análisis"/>
    <s v="SIN INICIAR"/>
    <s v="No aplica"/>
    <s v="No aplica"/>
    <s v="No aplica"/>
    <n v="1"/>
    <s v="se adjunta reporte de encuesta"/>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información sobre la encuesta sociodemografica realizada en el 2026. Información primer semestre"/>
    <n v="0.5"/>
    <s v="EN EJECUCIÓN"/>
    <d v="2026-07-27T00:00:00"/>
    <n v="0.5"/>
    <s v="Se evidenció el reporte remitido el 30/06/2026 con las bases de datos de seguimiento de los bienes entregados en comodato, consolidando la información del primer semestre de 2026. No obstante, la acción continúa en ejecución, por lo que se recomienda mantener la actualización trimestral de la matriz para asegurar el seguimiento oportuno de las supervisiones."/>
    <x v="0"/>
    <s v="NO APLICA"/>
    <s v="NO APLICA"/>
    <x v="0"/>
    <s v="Dado que el hallazgo aún tiene actividades en ejecución no aplica el análisis de la efectividad"/>
  </r>
  <r>
    <n v="253"/>
    <x v="2"/>
    <x v="6"/>
    <s v="Subdirección Administrativa y Financiera"/>
    <m/>
    <x v="151"/>
    <m/>
    <x v="31"/>
    <s v="Perfil sociodemográfico_x000a_Se encontró que el perfil sociodemográfico se encuentra desactualizado, por cuanto en esté se tiene personal que no tuvo vinculación en la presente vigencia, así como también hace falta personal por incluir vinculado mediante contrato de prestación de servicios en 2023, incumpliendo lo establecido en el decreto 1072 de 2015, artículo 2.2.4.6.15. Identificación de peligros, evaluación y valoración de los riesgos, …“que le permita identificar los peligros y evaluar los riesgos en seguridad y salud en el trabajo, con el fin que pueda priorizarlos y establecer los controles necesarios”… resolución 312 de 2019, 3.1.1 Descripción sociodemográfica. “Recolectar la siguiente información actualizada de todos los trabajadores del último año: la descripción socio demográfica de los trabajadores (edad, sexo, escolaridad, estado civil) y el diagnóstico de condiciones de salud que incluya la caracterización de sus condiciones de salud, la evaluación y análisis de las estadísticas sobre la salud de los trabajadores tanto de origen laboral como común y los resultados de las evaluaciones médicas ocupacionales”."/>
    <m/>
    <s v="1. Porque la descarga de información para el análisis del perfil sociodemográfico se alimenta continuamente en OneDrive y al ser descargada esta información, incluía datos históricos desactualizados_x000a_2. Porque no se había evidenciado la necesidad de actualización teniendo en cuenta que siempre se solicitaba diligenciar un nuevo perfil sociodemográfico generando desgaste administrativo._x000a_3. Porque no se ha establecido un control adecuado de depuración que permita mantener la base de datos actualizada en lugar de solicitar continuamente su diligenciamiento"/>
    <s v="Porque no se ha establecido un control adecuado de depuración que permita mantener la base de datos actualizada en lugar de solicitar continuamente su diligenciamiento"/>
    <s v="Acción correctiva"/>
    <s v="TH_AC29"/>
    <s v="Informe de depuración de la base de datos del perfil sociodemográfico con el fin de eliminar servidores públicos que ya no trabajan en la DNBC"/>
    <s v="Informes realizados"/>
    <n v="2"/>
    <d v="2026-03-01T00:00:00"/>
    <d v="2026-12-31T00:00:00"/>
    <n v="45"/>
    <x v="11"/>
    <m/>
    <n v="0"/>
    <n v="0"/>
    <n v="0"/>
    <d v="2026-05-11T00:00:00"/>
    <s v="No se evidencia seguimiento"/>
    <n v="0"/>
    <x v="0"/>
    <d v="2026-05-15T00:00:00"/>
    <n v="0"/>
    <s v="No fue posible identificar evidencias para el presente período de análisis"/>
    <s v="SIN INICIAR"/>
    <s v="No aplica"/>
    <s v="No aplica"/>
    <s v="No aplica"/>
    <n v="1"/>
    <s v="se adjunta la base de datos depurada"/>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bases de datos de información. No se evidencia elaboración de informe"/>
    <n v="0.5"/>
    <s v="EN EJECUCIÓN"/>
    <d v="2026-07-27T00:00:00"/>
    <n v="0.5"/>
    <s v="se evidenciaron 7 actas de salida de almacen de fecha 22/06/2026"/>
    <x v="0"/>
    <s v="NO APLICA"/>
    <s v="NO APLICA"/>
    <x v="0"/>
    <s v="Dado que el hallazgo aún tiene actividades en ejecución no aplica el análisis de la efectividad"/>
  </r>
  <r>
    <n v="254"/>
    <x v="2"/>
    <x v="6"/>
    <s v="Subdirección Administrativa y Financiera"/>
    <m/>
    <x v="152"/>
    <m/>
    <x v="31"/>
    <s v="Matriz de peligros_x000a_Al revisar la matriz de peligros se encontró que no tiene claramente definidas las actividades rutinarias y no rutinarias, no se tienen contempladas actividades como las recreativas y culturales (bienestar) con los peligros identificados._x000a_No se tiene identificado las actividades de entrega por parte de los proveedores de los productos/equipos adquiridos por la entidad._x000a_No se cuenta con soporte de las actividades de SST realizadas por la empresa contratada para aseo y cafetería._x000a_No se han ejecutado los controles tales como campañas de lavado de manos, vacunación, seguimiento a las medidas de prevención de covid 19, no se cuenta con ayudas mecánicas para la manipulación de cargas en el centro logístico_x000a_No se tiene identificado los peligros del personal que realiza trabajo en casa. Incumpliendo lo establecido en el decreto 1072 de 2015, articulo 2.2.4.6.24. Medidas de prevención y control, “Las medidas de prevención y control deben adoptarse con base en el análisis de pertinencia, teniendo en cuenta el siguiente esquema de jerarquización”…,_x000a_PARÁGRAFO 4. El empleador o contratante debe corregir las condiciones inseguras que se presenten en el lugar de trabajo, de acuerdo con las condiciones específicas y riesgos asociados a la tarea._x000a_decreto 312 de 2019 artículo 16 “Definir y aplicar una metodología para la identificación de peligros y evaluación y valoración de los riesgos de origen físico, ergonómico o biomecánico, biológico, químico, de seguridad, público, psicosocial, entre otros, con alcance sobre todos los procesos, actividades rutinarias y no rutinarias, maquinaria y equipos en todos los centros de trabajo y respecto de todos los trabajadores independientemente de su forma de vinculación y/o contratación._x000a_Identificar con base en la valoración de los riesgos, aquellos que son prioritarios”._x000a_“Realizar la identificación de peligros y evaluación y valoración de los riesgos con participación de los trabajadores de todos los niveles de la empresa y actualizarla como mínimo una (1) vez al año y cada vez que ocurra un accidente de trabajo mortal o un evento catastrófico en la empresa o cuando se presenten cambios en los procesos, en las instalaciones, o maquinaria o equipos”."/>
    <m/>
    <s v="1. Porque en el desarrollo de la auditoria el proceso de SST se encontraba actualizando la matriz de Peligros_x000a_2. Porque La matriz evaluada en la auditoria se encontraba incompleta y mal formulada en su evaluación._x000a_3. Porque la normatividad vigente respecto a la identificación de peligros, evaluación y valoración de riesgos cambia continuamente lo que lleva a posibles omisiones en la identificación de estos. Por otra parte, no se utiliza adecuadamente a metodología de identificación de peligros, evaluación y valoración de riesgos."/>
    <s v="Porque la normatividad vigente respecto a la identificación de peligros, evaluación y valoración de riesgos cambia continuamente lo que lleva a posibles omisiones en la identificación de estos. Por otra parte, no se utiliza adecuadamente a metodología de identificación de peligros, evaluación y valoración de riesgos."/>
    <s v="Acción correctiva"/>
    <s v="TH_AC30"/>
    <s v="Actualizar la matriz de peligros de manera anual o cada vez que se presenten cambios en las instalaciones, maquinaria o equipo"/>
    <s v="% de actualizaciones realizadas = (Matriz actualizada/ actualizaciones necesarias por cambio en normatividad vigente)"/>
    <n v="1"/>
    <d v="2026-03-01T00:00:00"/>
    <d v="2026-06-30T00:00:00"/>
    <n v="17.849999999999998"/>
    <x v="11"/>
    <m/>
    <n v="0"/>
    <n v="0"/>
    <n v="0"/>
    <d v="2026-05-11T00:00:00"/>
    <s v="No se evidencia seguimiento"/>
    <n v="0"/>
    <x v="0"/>
    <d v="2026-05-15T00:00:00"/>
    <n v="0"/>
    <s v="No fue posible identificar evidencias para el presente período de análisis"/>
    <s v="SIN INICIAR"/>
    <s v="No aplica"/>
    <s v="No aplica"/>
    <s v="No aplica"/>
    <n v="1"/>
    <s v="se adjunta matriz de peligro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matrices. No se presentan actualizaciones durante la vigencia"/>
    <n v="0.5"/>
    <s v="EN EJECUCIÓN"/>
    <d v="2026-07-27T00:00:00"/>
    <n v="0.5"/>
    <s v="se evidenciaron 14 actas de entrada de almacen para el segundo trimestre de la vigencia 2026"/>
    <x v="0"/>
    <s v="NO APLICA"/>
    <s v="NO APLICA"/>
    <x v="0"/>
    <s v="Dado que el hallazgo aún tiene actividades en ejecución no aplica el análisis de la efectividad"/>
  </r>
  <r>
    <n v="255"/>
    <x v="2"/>
    <x v="6"/>
    <s v="Subdirección Administrativa y Financiera"/>
    <m/>
    <x v="153"/>
    <m/>
    <x v="31"/>
    <s v="Aseguramiento de Trabajo en Casa_x000a_Al verificar el aseguramiento de las actividades del personal que realiza trabajo en casa, se encontró que no se ha realizado la inspección del puesto de trabajo, conforme se establece en el procedimiento de trabajo en casa, actividad 6. Inspección a puesto de trabajo en casa y acciones de intervención y seguimiento por parte del área de Seguridad y Salud en el Trabajo. incumpliendo lo establecido en el procedimiento de Trabajo en Casa, Código: PC-TH-17, Versión: 1, vigente desde el 17/11/2022, actividad 6. Inspección a puesto de trabajo en casa y acciones de intervención y seguimiento por parte del área de Seguridad y Salud en el Trabajo. “Una vez emitido el acto administrativo de autorización de trabajo en casa al funcionario solicitante, el Proceso de Gestión de Talento Humano comunicará el caso al área de Seguridad y Salud en el_x000a_Trabajo, para que se realice el debido reporte a la ARL, se realice la inspección al puesto de trabajo en casa y se ejecuten las acciones de intervención y seguimiento en materia de Seguridad y Salud en el Trabajo que apliquen a esta modalidad de trabajo”."/>
    <m/>
    <s v="1. Porque no se contempló en el cronograma de trabajo con la ARL la inspección de las personas que trabajan desde casa_x000a_2. Porque no se hizo un análisis integral de las necesidades del SG-SST que permitiera hacer esta solicitud de manera oportuna_x000a_3. Porque no se realizó una revisión con el gestor y el líder del proceso de gestión de Talento Humano del cronograma establecido con la ARL debido a un exceso de temas pendientes"/>
    <s v="Porque no se realizó una revisión con el gestor y el líder del proceso de gestión de Talento Humano del cronograma establecido con la ARL debido a un exceso de temas pendientes"/>
    <s v="Acción correctiva"/>
    <s v="TH_AC31"/>
    <s v="Realizar las inspecciones de los puestos de trabajo en casa de acuerdo con el cronograma de trabajo con la ARL"/>
    <s v="Informe Inspecciones de puestos de trabajo en casa realizadas"/>
    <n v="1"/>
    <d v="2026-03-01T00:00:00"/>
    <d v="2026-06-30T00:00:00"/>
    <n v="17.849999999999998"/>
    <x v="11"/>
    <m/>
    <n v="0"/>
    <n v="0"/>
    <n v="0"/>
    <d v="2026-05-11T00:00:00"/>
    <s v="No se evidencia seguimiento"/>
    <n v="0"/>
    <x v="0"/>
    <d v="2026-05-15T00:00:00"/>
    <n v="0"/>
    <s v="No fue posible identificar evidencias para el presente período de análisis"/>
    <s v="SIN INICIAR"/>
    <s v="No aplica"/>
    <s v="No aplica"/>
    <s v="No aplica"/>
    <n v="1"/>
    <s v="se adjunta informe"/>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No se evidencia informe en mención"/>
    <n v="0"/>
    <s v="EN EJECUCIÓN"/>
    <d v="2026-07-27T00:00:00"/>
    <n v="0"/>
    <s v="se evidencia relacion de liquidacion y pagos de los impuesto del parque automotor de la DNBC"/>
    <x v="0"/>
    <s v="NO APLICA"/>
    <s v="NO APLICA"/>
    <x v="0"/>
    <s v="Dado que el hallazgo aún tiene actividades en ejecución no aplica el análisis de la efectividad"/>
  </r>
  <r>
    <n v="256"/>
    <x v="2"/>
    <x v="6"/>
    <s v="Subdirección Administrativa y Financiera"/>
    <m/>
    <x v="154"/>
    <m/>
    <x v="31"/>
    <s v="Elementos de protección personal_x000a_Se evidenció que no se está realizando la entrega de elementos de protección personal a los trabajadores de acuerdo con lo establecido en la matriz de EPP, ya que solo se tiene registro de entrega de botas de seguridad al Almacenista y debería suministrársele, además, guantes, gafas de seguridad y protección respiratoria._x000a_Adicionalmente en la matriz de EPP no se identificó el cargo del responsable de gestión documental, en donde se requiere guantes de nitrilo, de lo cual no hay registro de su entrega._x000a_Lo anterior incumple lo establecido en la ley 9 de 1979, articulo 122 “Todos los empleadores están obligados a proporcionar a cada trabajador, sin costo para éste, elementos de protección personal en cantidad y calidad acordes con los riesgos reales o potenciales existentes en los lugares de trabajo”. resolución 2400 de 1979, articulo 176 “En todos los establecimientos de trabajo en donde los trabajadores estén expuestos a riesgos físicos, mecánicos, químicos, biológicos, etc., los patronos suministrarán los equipos de protección adecuados, según la naturaleza del riesgo, que reúnan condiciones de seguridad y eficiencia para el usuario”"/>
    <m/>
    <s v="1-Porque solo se considero el personal del almacén._x000a_2. Porque la persona a cargo del sg-sst consideró lo más necesario únicamente según su criterio. 3. Porque los recursos de la DNBC son escasos para la compra de EPP."/>
    <s v="Porque los recursos de la DNBC son escasos para la compra de EPP solo se entregaron EPP al personal de almacén y no a todos los que lo necesitaban"/>
    <s v="Acción correctiva"/>
    <s v="TH_AC23"/>
    <s v="Realizar diagnostico de necesidades y ejecutar los recursos asignados oportunamente, obedeciendo el cronograma de actividades del SG-SST formulado de acuerdo con la necesidad del sistema en la DNBC"/>
    <s v="(Recursos asignados ejecutados oportunamente de acuerdo con cronograma de actividades/ recursos asignados para el SG-SST)*100"/>
    <n v="1"/>
    <d v="2026-01-01T00:00:00"/>
    <d v="2026-12-31T00:00:00"/>
    <n v="54"/>
    <x v="11"/>
    <m/>
    <n v="0"/>
    <n v="0"/>
    <n v="0"/>
    <d v="2026-05-11T00:00:00"/>
    <s v="No se evidencia seguimiento"/>
    <n v="0"/>
    <x v="0"/>
    <d v="2026-05-15T00:00:00"/>
    <n v="0"/>
    <s v="No fue posible identificar evidencias para el presente período de análisis"/>
    <s v="SIN INICIAR"/>
    <s v="No aplica"/>
    <s v="No aplica"/>
    <s v="No aplica"/>
    <n v="1"/>
    <s v="se adjunta diagnostico de necesidad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n v="0.2"/>
    <s v="EN EJECUCIÓN"/>
    <d v="2026-07-27T00:00:00"/>
    <n v="0.2"/>
    <s v="Se evidenció la Política de Prevención de Acoso Laboral, versión 1, con emisión inicial oficial del 29 de enero de 2026. Asimismo, el documento establece que debe ser revisado anualmente o cuando se presenten cambios normativos, estructurales o situaciones relevantes."/>
    <x v="0"/>
    <s v="NO APLICA"/>
    <s v="NO APLICA"/>
    <x v="0"/>
    <s v="Dado que el hallazgo aún tiene actividades en ejecución no aplica el análisis de la efectividad"/>
  </r>
  <r>
    <n v="257"/>
    <x v="2"/>
    <x v="6"/>
    <s v="Subdirección Administrativa y Financiera"/>
    <m/>
    <x v="155"/>
    <m/>
    <x v="31"/>
    <s v="Inspecciones_x000a_Se evidenció la realización de inspecciones de instalaciones en el mes de mayo, para el área administrativa y centro logístico, sin embargo, no se han realizado inspecciones de estado y uso de EPP, botiquines de emergencia, vehículos, camillas, DEA y extintores lo anterior incumple lo establecido en el decreto 1072 de 2015, articulo 2.2.4.6.8, literal 6 “Debe adoptar disposiciones efectivas para desarrollar las medidas de identificación de peligros, evaluación y valoración de los riesgos y establecimiento de controles que prevengan daños en la salud de los trabajadores y/o contratistas, en los equipos e instalaciones”."/>
    <m/>
    <s v="1. Porque la persona encargada de SG-SST no lo consideró necesario._x000a_2. Porque no sabia que, a pesar de que no se presentaran cambios respecto a la inspección realizada en el mes de Mayo por falta de presupuesto y se encontraran los mismos hallazgos, era necesario hacerlo.._x000a_3. Porque no hay un procedimiento de inspecciones vigente."/>
    <s v="Porque no hay un procedimiento de inspecciones vigente."/>
    <s v="Acción correctiva"/>
    <s v="TH_AC33"/>
    <s v="Formular el procedimiento de inspecciones en la cual se establezca la periodicidad de las inspecciones de estado y uso de EPP, botiquines de emergencia, vehículos, camillas, DEA y extintores"/>
    <s v="Procedimiento formulado y formalizado"/>
    <n v="1"/>
    <d v="2026-03-01T00:00:00"/>
    <d v="2026-06-30T00:00:00"/>
    <n v="17.849999999999998"/>
    <x v="11"/>
    <s v="Informar como está procedimiento COPASS"/>
    <n v="0"/>
    <n v="0"/>
    <n v="0"/>
    <d v="2026-05-11T00:00:00"/>
    <s v="No se evidencia seguimiento"/>
    <n v="0"/>
    <x v="0"/>
    <d v="2026-05-15T00:00:00"/>
    <n v="0"/>
    <s v="No fue posible identificar evidencias para el presente período de análisis"/>
    <s v="SIN INICIAR"/>
    <s v="No aplica"/>
    <s v="No aplica"/>
    <s v="No aplica"/>
    <n v="1"/>
    <s v="se adjunta procedimient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n v="0.2"/>
    <s v="EN EJECUCIÓN"/>
    <d v="2026-07-27T00:00:00"/>
    <n v="0.2"/>
    <s v="Se evidenció el Procedimiento de Inspecciones Planeadas y No Planeadas, vigente desde el 19 de junio de 2026, versión 2.0, el cual establece la programación, ejecución, reporte y seguimiento de las inspecciones de SST. Pendiente por revisón y aprobacón."/>
    <x v="0"/>
    <s v="NO APLICA"/>
    <s v="NO APLICA"/>
    <x v="0"/>
    <s v="Dado que el hallazgo aún tiene actividades en ejecución no aplica el análisis de la efectividad"/>
  </r>
  <r>
    <n v="258"/>
    <x v="2"/>
    <x v="6"/>
    <s v="Subdirección Administrativa y Financiera"/>
    <m/>
    <x v="156"/>
    <m/>
    <x v="31"/>
    <s v="Mantenimiento de instalaciones_x000a_Aunque Multipack tiene a cargo el mantenimiento de las instalaciones a través del contrato de arrendamiento, se evidenció que no se ha establecido un programa de mantenimiento preventivo de las instalaciones de la entidad, tanto del área administrativa como del centro logístico para asegurar su adecuado funcionamiento, lo cual incumple lo establecido en el decreto 1072 de 2015, articulo 2.2.4.6.24, parágrafo 2 “El empleador o contratante debe realizar el mantenimiento de las instalaciones, equipos y herramientas de acuerdo con los informes de inspecciones y con sujeción a los manuales de uso”."/>
    <m/>
    <s v="1- Porque había exceso de tareas en el área administrativa._x000a_2. Porque había alta rotación de personal contratado lo cual evitaba mantener continuidad en los procesos e identificar la importancia de las acciones preventivas._x000a_3.Porque no era posible establecer una comunicación oportuna con SST con el fin de realizar este programa de mantenimiento preventivo."/>
    <s v="Porque no se ha establecido una comunicación oportuna con SST con el fin de realizar este programa de mantenimiento preventivo"/>
    <s v="Acción correctiva"/>
    <s v="GA_AC03"/>
    <s v="Elaborar y Ejecutar plan o programa de mantenimiento exigidos por la norma."/>
    <s v="Plan o programa de mantenimiento ejecutado"/>
    <n v="1"/>
    <d v="2026-05-01T00:00:00"/>
    <d v="2026-12-31T00:00:00"/>
    <n v="36"/>
    <x v="1"/>
    <m/>
    <n v="0"/>
    <s v="En proceso de elaboración "/>
    <s v="https://dnbcgovco-my.sharepoint.com/:f:/g/personal/planeacion_dnbc_gov_co/IgCHix03hdsORJdFzXwbKzzkAYCwKvT-WMSbymO7s_ZNdBo?e=tzOHt9"/>
    <d v="2026-05-11T00:00:00"/>
    <s v="No se evidencia avance para el periodo"/>
    <n v="0"/>
    <x v="0"/>
    <d v="2026-05-29T00:00:00"/>
    <n v="0"/>
    <s v="No fue posible identificar evidencias para el presente período de análisis"/>
    <s v="SIN INICIAR"/>
    <s v="No aplica"/>
    <s v="No aplica"/>
    <s v="No aplica"/>
    <n v="0.5"/>
    <s v="Se adjunta borrador del plan o programa de mantenimiento preventivo y correctivo de los bienes "/>
    <s v="=+SI.ERROR(BUSCARV($N470;ACTIVIDADES!$B$9:$T$494;19;0);&quot;&quot;)"/>
    <s v="11/07/206"/>
    <s v="Se adjunta borrador del plan o programa de mantenimiento preventivo y correctivo de los bienes "/>
    <n v="0.5"/>
    <s v="EN EJECUCIÓN"/>
    <d v="2026-07-27T00:00:00"/>
    <n v="0.5"/>
    <s v="Se evidenció la elaboración y remisión del borrador del plan o programa de mantenimiento preventivo y correctivo de los bienes."/>
    <x v="0"/>
    <s v="NO APLICA"/>
    <s v="NO APLICA"/>
    <x v="0"/>
    <s v="Dado que el hallazgo aún tiene actividades en ejecución no aplica el análisis de la efectividad"/>
  </r>
  <r>
    <n v="259"/>
    <x v="2"/>
    <x v="6"/>
    <s v="Subdirección Administrativa y Financiera"/>
    <m/>
    <x v="157"/>
    <m/>
    <x v="31"/>
    <s v="Plan de emergencias_x000a_No se cuenta con el plan de emergencias, tan solo, se cuenta con un documento de plan de emergencias en borrador, en el cual realizo un análisis de vulnerabilidad alejado de la realidad de la entidad, debido a que en el consolidado de vulnerabilidad, la interpretación para todas las amenazas identificadas en “nivel bajo”, sin embargo, no se cuenta la brigada capacitada en su totalidad de acuerdo con los lineamientos de la resolución 256 de 2014, los botiquines de emergencias se encuentran desprovistos, no se ha realizado el mantenimiento de los extintores, no se tiene conocimiento del estado de funcionamiento del sistema contra incendio del edificio._x000a_Lo anterior incumple lo establecido en el decreto 1072 de 2015, artículo 2.2.4.6.25. Prevención, preparación y respuesta ante emergencias “El empleador o contratante debe implementar y mantener las disposiciones necesarias en materia de prevención, preparación y respuesta ante emergencias, con cobertura a todos los centros y turnos de trabajo y todos los trabajadores, independiente de su forma de contratación o vinculación, incluidos contratistas y subcontratistas, así como proveedores y visitantes”._x000a_Para ello debe implementar un plan de prevención, preparación y respuesta ante emergencias que considere entre otros, los siguientes aspectos:_x000a_1.Identificar sistemáticamente todas las amenazas que puedan afectar a la empresa._x000a_2.Analizar la vulnerabilidad de la empresa frente a las amenazas identificadas, considerando las medidas de prevención y control existentes._x000a_7. Asignar los recursos necesarios para diseñar e implementar los programas, procedimientos o acciones necesarias, para prevenir y controlar las amenazas prioritarias o minimizar el impacto de las no prioritarias._x000a_9. Informar, capacitar y entrenar incluyendo a todos los trabajadores, para que estén en capacidad de actuar y proteger su salud e integridad, ante una emergencia real o potencial"/>
    <m/>
    <s v="1-Porque la persona encargada de realizar el plan de emergencias desconoció la guía para la elaboración de planes de emergencia. Y contingencia con la cual debía formularse el plan de emergencia._x000a_2. Porque la guía es muy extensa y no se consideró como una prioridad aplicarla en su totalidad en la elaboración del plan. Se utilizó una metodología mas básica._x000a_3. Porque se desconoció por parte del equipo de SG-SST la norma de obligatorio cumplimiento que se aterriza a través de la guía."/>
    <s v="Porque se desconoció por parte del equipo de SG-SST la norma de obligatorio cumplimiento que se aterriza a través de la guía."/>
    <s v="Acción correctiva"/>
    <s v="TH_AC34"/>
    <s v="Actualizar y formalizar el plan de prevención, preparación y respuesta ante emergencias de acuerdo con las exigencias del decreto 1072 de 2015"/>
    <s v="Plan de prevención, preparación y respuesta ante emergencias actualizado y formalizado"/>
    <n v="1"/>
    <d v="2026-03-01T00:00:00"/>
    <d v="2026-06-30T00:00:00"/>
    <n v="17.849999999999998"/>
    <x v="11"/>
    <m/>
    <n v="0"/>
    <n v="0"/>
    <n v="0"/>
    <d v="2026-05-11T00:00:00"/>
    <s v="No se evidencia seguimiento"/>
    <n v="0"/>
    <x v="0"/>
    <d v="2026-05-15T00:00:00"/>
    <n v="0"/>
    <s v="No fue posible identificar evidencias para el presente período de análisis"/>
    <s v="SIN INICIAR"/>
    <s v="No aplica"/>
    <s v="No aplica"/>
    <s v="No aplica"/>
    <n v="0.8"/>
    <s v="se adjunta borrador"/>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Remiten documento sin actualización ni evidencias de gestión para el respectivo tramite"/>
    <n v="0"/>
    <s v="EN EJECUCIÓN"/>
    <d v="2026-07-27T00:00:00"/>
    <n v="0"/>
    <s v="Se evidenció el Plan de Preparación, Prevención y Respuesta ante Emergencias, versión 1, con fecha 6 de septiembre de 2023, que establece los objetivos, organización, identificación de amenazas, preparación y mecanismos de respuesta ante emergencias de la entidad."/>
    <x v="0"/>
    <s v="NO APLICA"/>
    <s v="NO APLICA"/>
    <x v="0"/>
    <s v="Dado que el hallazgo aún tiene actividades en ejecución no aplica el análisis de la efectividad"/>
  </r>
  <r>
    <n v="260"/>
    <x v="2"/>
    <x v="6"/>
    <s v="Subdirección Administrativa y Financiera"/>
    <m/>
    <x v="157"/>
    <m/>
    <x v="31"/>
    <s v="Plan de emergencias_x000a_No se cuenta con el plan de emergencias, tan solo, se cuenta con un documento de plan de emergencias en borrador, en el cual realizo un análisis de vulnerabilidad alejado de la realidad de la entidad, debido a que en el consolidado de vulnerabilidad, la interpretación para todas las amenazas identificadas en “nivel bajo”, sin embargo, no se cuenta la brigada capacitada en su totalidad de acuerdo con los lineamientos de la resolución 256 de 2014, los botiquines de emergencias se encuentran desprovistos, no se ha realizado el mantenimiento de los extintores, no se tiene conocimiento del estado de funcionamiento del sistema contra incendio del edificio._x000a_Lo anterior incumple lo establecido en el decreto 1072 de 2015, artículo 2.2.4.6.25. Prevención, preparación y respuesta ante emergencias “El empleador o contratante debe implementar y mantener las disposiciones necesarias en materia de prevención, preparación y respuesta ante emergencias, con cobertura a todos los centros y turnos de trabajo y todos los trabajadores, independiente de su forma de contratación o vinculación, incluidos contratistas y subcontratistas, así como proveedores y visitantes”._x000a_Para ello debe implementar un plan de prevención, preparación y respuesta ante emergencias que considere entre otros, los siguientes aspectos:_x000a_1.Identificar sistemáticamente todas las amenazas que puedan afectar a la empresa._x000a_2.Analizar la vulnerabilidad de la empresa frente a las amenazas identificadas, considerando las medidas de prevención y control existentes._x000a_7. Asignar los recursos necesarios para diseñar e implementar los programas, procedimientos o acciones necesarias, para prevenir y controlar las amenazas prioritarias o minimizar el impacto de las no prioritarias._x000a_9. Informar, capacitar y entrenar incluyendo a todos los trabajadores, para que estén en capacidad de actuar y proteger su salud e integridad, ante una emergencia real o potencial"/>
    <m/>
    <s v="1- Porque se hizo una asignación de los recursos de manera tardía para vigencia del año 2023 (después de una adición realizada a los recursos de funcionamiento en el mes de septiembre)._x000a_2. Porque el recurso inicial de funcionamiento asignado a la DNBC no alcanzaba para cubrir las necesidad del SG-SST y se presenta una alta rotación de personal ha dificultado que se conforme una brigada de emergencia._x000a_3. Porque no se asignaron los recursos de funcionamiento necesarios por parte del Ministerio de Hacienda a la DNBC desde un inicio de la vigencia."/>
    <s v="Porque no se asignaron los recursos de funcionamiento necesarios por parte del Ministerio de Hacienda a la DNBC desde un inicio de la vigencia"/>
    <s v="Acción correctiva"/>
    <s v="TH_AC23"/>
    <s v="Realizar diagnostico de necesidades y ejecutar los recursos asignados oportunamente, obedeciendo el cronograma de actividades del SG-SST formulado de acuerdo con la necesidad del sistema en la DNBC"/>
    <s v="(Recursos asignados ejecutados oportunamente de acuerdo con cronograma de actividades/ recursos asignados para el SG-SST)*100"/>
    <n v="1"/>
    <d v="2026-01-01T00:00:00"/>
    <d v="2026-12-31T00:00:00"/>
    <n v="54"/>
    <x v="11"/>
    <m/>
    <n v="0"/>
    <n v="0"/>
    <n v="0"/>
    <d v="2026-05-11T00:00:00"/>
    <s v="No se evidencia seguimiento"/>
    <n v="0"/>
    <x v="0"/>
    <d v="2026-05-15T00:00:00"/>
    <n v="0"/>
    <s v="No fue posible identificar evidencias para el presente período de análisis"/>
    <s v="SIN INICIAR"/>
    <s v="No aplica"/>
    <s v="No aplica"/>
    <s v="No aplica"/>
    <n v="1"/>
    <s v="se adjunta diagnostico de necesidad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n v="0.2"/>
    <s v="EN EJECUCIÓN"/>
    <d v="2026-07-27T00:00:00"/>
    <n v="0.2"/>
    <s v="Se evidenció la Política de Prevención de Acoso Laboral, con emisión oficial del 29 de enero de 2026, versión 1, orientada a prevenir, detectar y atender situaciones de acoso labora"/>
    <x v="0"/>
    <s v="NO APLICA"/>
    <s v="NO APLICA"/>
    <x v="0"/>
    <s v="Dado que el hallazgo aún tiene actividades en ejecución no aplica el análisis de la efectividad"/>
  </r>
  <r>
    <n v="261"/>
    <x v="2"/>
    <x v="6"/>
    <s v="Subdirección Administrativa y Financiera"/>
    <m/>
    <x v="158"/>
    <m/>
    <x v="31"/>
    <s v="Indicadores_x000a_Se identificaron dieciocho (18) indicadores, que responden a los tipos de indicador de estructura, proceso y resultado, sin embargo:_x000a__x0009_No se realiza un adecuado análisis del resultado de los indicadores,_x000a__x0009_Los indicadores con periodicidad de medición semestral cuentan con los datos correspondientes al segundo semestre como el indicador del plan anual de trabajo y el de cumplimiento de medidas de la matriz IPERVC, cuando no se ha cumplido el periodo objeto de medición._x000a__x0009_El indicador acciones correctivas, preventivas y de mejora no cuenta con medición._x000a__x0009_EL indicador de ausentismo cuenta con una medición errada por cuanto, por ejemplo para el mes de septiembre, se tienen 13 días de ausentismo por incapacidad médica, sin embargo, al verificar las incapacidades, el dato no concuerda, incumpliendo lo establecido en el decreto 1072 de 2015, artículo 2.2.4.6.19. “Indicadores del sistema de gestión de la seguridad y salud en el trabajo SG-SST”."/>
    <m/>
    <s v="1- Porque al realizar la verificación de los indicadores formalizados, se evidenció que estos se encontraban mal formulados y que los que se tenían en su momento no cubrían la totalidad del SG-SST._x000a_2. Porque no se realizó el respectivo seguimiento a los indicadores del SGSST por parte del responsable_x000a_3. Porque no se cuenta con una ficha técnica de la totalidad de ellos que facilite el entendimiento de la información requerida así como la periodicidad de su diligenciamiento"/>
    <s v="Porque no se cuenta con una ficha técnica de la totalidad de ellos que facilite el entendimiento de la información requerida así como la periodicidad de su diligenciamiento"/>
    <s v="Acción correctiva"/>
    <s v="TH_AC35"/>
    <s v="Formular y diligenciar las fichas técnicas de la totalidad de los indicadores asociados a sg-sst"/>
    <s v="Fichas de indicadores formuladas y diligenciadas"/>
    <n v="1"/>
    <d v="2026-03-01T00:00:00"/>
    <d v="2026-06-30T00:00:00"/>
    <n v="17.849999999999998"/>
    <x v="11"/>
    <m/>
    <n v="0"/>
    <n v="0"/>
    <n v="0"/>
    <d v="2026-05-11T00:00:00"/>
    <s v="No se evidencia seguimiento"/>
    <n v="0"/>
    <x v="0"/>
    <d v="2026-05-15T00:00:00"/>
    <n v="0"/>
    <s v="No fue posible identificar evidencias para el presente período de análisis"/>
    <s v="SIN INICIAR"/>
    <s v="No aplica"/>
    <s v="No aplica"/>
    <s v="No aplica"/>
    <n v="1"/>
    <s v="se adjuntan fichas diligenciada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remite fichas de los indicadores de gestión SIGE vigentes"/>
    <n v="1"/>
    <s v="CUMPLIDO"/>
    <d v="2026-07-27T00:00:00"/>
    <n v="0.6"/>
    <s v="La accion evidencia avances en la actualizacion del proceso de analisis y emjora continua en el manual de contratacion"/>
    <x v="0"/>
    <s v="NO APLICA"/>
    <s v="NO APLICA"/>
    <x v="0"/>
    <s v="Dado que el hallazgo aún tiene actividades en ejecución no aplica el análisis de la efectividad"/>
  </r>
  <r>
    <n v="262"/>
    <x v="2"/>
    <x v="6"/>
    <s v="Subdirección Administrativa y Financiera"/>
    <m/>
    <x v="159"/>
    <m/>
    <x v="31"/>
    <s v="Investigación de accidentes de trabajo_x000a_Aunque se cuenta con Procedimiento Investigación de Accidentes de Trabajo, se evidencia incumplimiento en su aplicación, debido a que:_x000a_Se evidenció que ante la ocurrencia del accidente de trabajo presentado el 2 de mayo de 2023, al auxiliar administrativo (responsable de la bodega) se realizó el reporte a la ARL de forma oportuna y aunque se realizó la investigación se realizó dentro de los términos, 10/05/2023, esta no se encuentra firmada, adicionalmente no se cuenta con la declaración del accidentado, ni del testigo y a la fecha de la auditoria no se han implementado las medidas de intervención, no se ha socializado la lección aprendida, incumpliendo lo establecido en la resolución 1401 de 2007, artículos 10, Descripción del accidente o incidente, 12 Compromiso de adopción de medidas de intervención y 13 Compromiso de adopción de medidas de intervención; “El informe deberá contener un relato completo y detallado de los hechos relacionados con el accidente o incidente, de acuerdo con la inspección realizada al sitio de trabajo y las versiones de los testigos, involucrando todo aquello que se considere importante o que aporte información para determinar las causas específicas del accidente o incidente, tales como cuándo ocurrió, dónde se encontraba el trabajador, qué actividad estaba realizando y qué pasó, por qué realizaba la actividad, para qué, con quién se encontraba, cómo sucedió. Para obtener la información, el aportante puede acudir al reconocimiento del área involucrada, entrevista a testigos, fotografías, videos, diagramas, revisión de documentos y demás técnicas que se consideren necesarias” decreto 1072 de 2015, artículo 2.2.4.6.32. Investigación de incidentes, accidentes de trabajo y enfermedades laborales “La investigación de las causas de los incidentes, accidentes de trabajo y enfermedades laborales, debe adelantarse acorde con lo establecido en el presente Decreto”…"/>
    <m/>
    <s v="1. Porque el accidente de trabajo presentado en el año 2023 se materializó bajo la anterior administración del sistema, por lo que se desconoce por que no se siguió con el proceso de cierre del mismo._x000a_2-Porque no hubo un adecuado empalme entre los responsables del SG-SST._x000a_3- Porque el procedimiento &quot;Ingreso, permanencia y retiro&quot; no tiene controles establecidos que permitan establecer la obligación de entregar información relacionada con el cargo y alineada a la gestión anterior (exigencia de la política de gestión de conocimiento)"/>
    <s v="Porque el procedimiento &quot;Ingreso, permanencia y retiro&quot; no tiene controles establecidos que permitan establecer la obligación de entregar información relacionada con el cargo y alineada a la gestión anterior (exigencia de la política de gestión de conocimiento)"/>
    <s v="Acción correctiva"/>
    <s v="TH_AC36"/>
    <s v="Actualizar el procedimiento de &quot;Investigación Accidente Trabajo&quot; con el fin de definir controles que permitan la entrega oportuna de información"/>
    <s v="Procedimiento y actualizado y formalizado"/>
    <n v="1"/>
    <d v="2026-03-01T00:00:00"/>
    <d v="2026-09-30T00:00:00"/>
    <n v="31.35"/>
    <x v="11"/>
    <m/>
    <n v="0"/>
    <n v="0"/>
    <n v="0"/>
    <d v="2026-05-11T00:00:00"/>
    <s v="No se evidencia seguimiento"/>
    <n v="0"/>
    <x v="0"/>
    <d v="2026-05-15T00:00:00"/>
    <n v="0"/>
    <s v="No fue posible identificar evidencias para el presente período de análisis"/>
    <s v="SIN INICIAR"/>
    <s v="No aplica"/>
    <s v="No aplica"/>
    <s v="No aplica"/>
    <n v="0.8"/>
    <s v="se encuentra en revisión y aprobación"/>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n v="0.2"/>
    <s v="EN EJECUCIÓN"/>
    <d v="2026-07-27T00:00:00"/>
    <n v="0.2"/>
    <s v="Se evidenció el Procedimiento de Investigación de Accidentes de Trabajo, vigente desde el 23 de mayo de 2023, el cual no ha sido actualizado, manteniendo la versión y fecha registradas en el documento."/>
    <x v="0"/>
    <s v="NO APLICA"/>
    <s v="NO APLICA"/>
    <x v="0"/>
    <s v="Dado que el hallazgo aún tiene actividades en ejecución no aplica el análisis de la efectividad"/>
  </r>
  <r>
    <n v="263"/>
    <x v="2"/>
    <x v="6"/>
    <s v="Subdirección Administrativa y Financiera"/>
    <m/>
    <x v="159"/>
    <m/>
    <x v="31"/>
    <s v="Investigación de accidentes de trabajo_x000a_Aunque se cuenta con Procedimiento Investigación de Accidentes de Trabajo, se evidencia incumplimiento en su aplicación, debido a que:_x000a_Se evidenció que ante la ocurrencia del accidente de trabajo presentado el 2 de mayo de 2023, al auxiliar administrativo (responsable de la bodega) se realizó el reporte a la ARL de forma oportuna y aunque se realizó la investigación se realizó dentro de los términos, 10/05/2023, esta no se encuentra firmada, adicionalmente no se cuenta con la declaración del accidentado, ni del testigo y a la fecha de la auditoria no se han implementado las medidas de intervención, no se ha socializado la lección aprendida, incumpliendo lo establecido en la resolución 1401 de 2007, artículos 10, Descripción del accidente o incidente, 12 Compromiso de adopción de medidas de intervención y 13 Compromiso de adopción de medidas de intervención; “El informe deberá contener un relato completo y detallado de los hechos relacionados con el accidente o incidente, de acuerdo con la inspección realizada al sitio de trabajo y las versiones de los testigos, involucrando todo aquello que se considere importante o que aporte información para determinar las causas específicas del accidente o incidente, tales como cuándo ocurrió, dónde se encontraba el trabajador, qué actividad estaba realizando y qué pasó, por qué realizaba la actividad, para qué, con quién se encontraba, cómo sucedió. Para obtener la información, el aportante puede acudir al reconocimiento del área involucrada, entrevista a testigos, fotografías, videos, diagramas, revisión de documentos y demás técnicas que se consideren necesarias” decreto 1072 de 2015, artículo 2.2.4.6.32. Investigación de incidentes, accidentes de trabajo y enfermedades laborales “La investigación de las causas de los incidentes, accidentes de trabajo y enfermedades laborales, debe adelantarse acorde con lo establecido en el presente Decreto”…"/>
    <m/>
    <s v="1. Porque el accidente de trabajo presentado en el año 2023 se materializó bajo la anterior administración del sistema, por lo que se desconoce por que no se siguió con el proceso de cierre del mismo._x000a_2-Porque no hubo un adecuado empalme entre los responsables del SG-SST._x000a_3- Porque el procedimiento &quot;Ingreso, permanencia y retiro&quot; no tiene controles establecidos que permitan establecer la obligación de entregar información relacionada con el cargo y alineada a la gestión anterior (exigencia de la política de gestión de conocimiento)"/>
    <s v="Porque el procedimiento &quot;Ingreso, permanencia y retiro&quot; no tiene controles establecidos que permitan establecer la obligación de entregar información relacionada con el cargo y alineada a la gestión anterior (exigencia de la política de gestión de conocimiento)"/>
    <s v="Acción correctiva"/>
    <s v="TH_AC37"/>
    <s v="Firmar la investigación realizada , generar la declaración del accidentado, generar la declaración del testigo, formalizar las medidas de intervención, y socializar la lección aprendida."/>
    <s v="% Investigación de accidente laboral completa"/>
    <n v="1"/>
    <d v="2026-03-01T00:00:00"/>
    <d v="2026-09-30T00:00:00"/>
    <n v="31.35"/>
    <x v="11"/>
    <m/>
    <n v="0"/>
    <n v="0"/>
    <n v="0"/>
    <d v="2026-05-11T00:00:00"/>
    <s v="No se evidencia seguimiento"/>
    <n v="0"/>
    <x v="0"/>
    <d v="2026-05-15T00:00:00"/>
    <n v="0"/>
    <s v="No fue posible identificar evidencias para el presente período de análisis"/>
    <s v="SIN INICIAR"/>
    <s v="No aplica"/>
    <s v="No aplica"/>
    <s v="No aplica"/>
    <n v="1"/>
    <s v="se adjunta formato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del proceso sin la respectiva firma"/>
    <n v="0.2"/>
    <s v="EN EJECUCIÓN"/>
    <d v="2026-07-27T00:00:00"/>
    <n v="0.2"/>
    <s v="Se evidenció que los formatos utilizados para la investigación de accidentes de trabajo no han sido actualizados, manteniéndose versiones anteriores a la vigencia actual."/>
    <x v="0"/>
    <s v="NO APLICA"/>
    <s v="NO APLICA"/>
    <x v="0"/>
    <s v="Dado que el hallazgo aún tiene actividades en ejecución no aplica el análisis de la efectividad"/>
  </r>
  <r>
    <n v="264"/>
    <x v="2"/>
    <x v="6"/>
    <s v="Subdirección Administrativa y Financiera"/>
    <m/>
    <x v="160"/>
    <m/>
    <x v="31"/>
    <s v="Actas de reunión CONVILAB_x000a_No fueron presentadas al Equipo Auditor, las evidencias de la realización de las reuniones del Comité de Convivencia correspondientes al primer y cuarto trimestre de 2022 y las de la vigencia 2023, de acuerdo con lo estipulado en el artículo 3 de la resolución 1356 de 2012 y el artículo 9 de la resolución 652 de 2012, que dice “Reuniones. El Comité de Convivencia Laboral se reunirá ordinariamente cada tres (3) meses y sesionará con la mitad más uno de sus integrantes y extraordinariamente cuando se presenten casos que requieran de su inmediata intervención y podrá ser convocado por cualquiera de sus integrantes”"/>
    <m/>
    <s v="1- Porque la custodia de la carpeta de las actas de reunión del CONVILAB, esta a cargo del secretario del comité, sin embargo en los días de realización de la auditoria la carpeta se desapareció, sin tener trazabilidad de la seguridad de esta información._x000a_2. Porque no se están aplicando las medidas de seguridad de la información necesarias para almacenar de manera segura el archivo relacionado con el comité_x000a_3. Porque no se cuenta con un gabinete donde pueda almacenarse de manera segura la documentación física del comité."/>
    <s v="Porque no se cuenta con un gabinete donde pueda almacenarse de manera segura la documentación física del comité."/>
    <s v="Acción correctiva"/>
    <s v="TH_AC39"/>
    <s v="Disponer de un lugar físico seguro para en aseguramiento de la información del CONVILAB"/>
    <s v="Archivador físico con llave"/>
    <n v="1"/>
    <d v="2026-03-01T00:00:00"/>
    <d v="2026-04-30T00:00:00"/>
    <n v="8.85"/>
    <x v="11"/>
    <m/>
    <n v="0"/>
    <n v="0"/>
    <n v="0"/>
    <d v="2026-05-11T00:00:00"/>
    <s v="No se evidencia seguimiento"/>
    <n v="0"/>
    <x v="0"/>
    <d v="2026-05-15T00:00:00"/>
    <n v="0"/>
    <s v="No fue posible identificar evidencias para el presente período de análisis"/>
    <s v="SIN INICIAR"/>
    <s v="No aplica"/>
    <s v="No aplica"/>
    <s v="No aplica"/>
    <n v="1"/>
    <s v="se adjuntan evidencia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evidencias de asignacion de espacio para el resguardo de información"/>
    <n v="1"/>
    <s v="CUMPLIDO"/>
    <d v="2026-07-27T00:00:00"/>
    <n v="1"/>
    <s v="Se evidenció su cumplimiento, según seguimiento realizado con corte a 31/12/2025"/>
    <x v="1"/>
    <s v="NO APLICA"/>
    <s v="NO APLICA"/>
    <x v="0"/>
    <s v="Dado que el hallazgo aún tiene actividades en ejecución no aplica el análisis de la efectividad"/>
  </r>
  <r>
    <n v="265"/>
    <x v="2"/>
    <x v="6"/>
    <s v="Dirección General"/>
    <m/>
    <x v="160"/>
    <m/>
    <x v="31"/>
    <s v="Actas de reunión CONVILAB_x000a_No fueron presentadas al Equipo Auditor, las evidencias de la realización de las reuniones del Comité de Convivencia correspondientes al primer y cuarto trimestre de 2022 y las de la vigencia 2023, de acuerdo con lo estipulado en el artículo 3 de la resolución 1356 de 2012 y el artículo 9 de la resolución 652 de 2012, que dice “Reuniones. El Comité de Convivencia Laboral se reunirá ordinariamente cada tres (3) meses y sesionará con la mitad más uno de sus integrantes y extraordinariamente cuando se presenten casos que requieran de su inmediata intervención y podrá ser convocado por cualquiera de sus integrantes”"/>
    <s v="INTEGRIDAD"/>
    <s v="1- Porque la custodia de la carpeta de las actas de reunión del CONVILAB, esta a cargo del secretario del comité, sin embargo en los días de realización de la auditoria la carpeta se desapareció, sin tener trazabilidad de la seguridad de esta información._x000a_2. Porque no se están aplicando las medidas de seguridad de la información necesarias para almacenar de manera segura el archivo relacionado con el comité_x000a_3. Porque no se cuenta con un gabinete donde pueda almacenarse de manera segura la documentación física del comité."/>
    <s v="Porque no se cuenta con un gabinete donde pueda almacenarse de manera segura la documentación física del comité."/>
    <s v="Acción correctiva"/>
    <s v="DI_AC22"/>
    <s v="Iniciar las acciones administrativas y disciplinarias por la pérdida de la documentación del CONVILAB"/>
    <s v="% Acciones administrativas y/o disciplinarias iniciadas"/>
    <n v="1"/>
    <d v="2024-01-01T00:00:00"/>
    <d v="2024-10-31T00:00:00"/>
    <n v="45"/>
    <x v="4"/>
    <m/>
    <n v="1"/>
    <s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
    <s v="https://dnbcgovco-my.sharepoint.com/:f:/g/personal/planeacion_dnbc_gov_co/IgA-NiisLHR2QKlPBHO-9QCRAW06VKM6HHdsIOTeUhIMlyA?e=kWtbwl"/>
    <d v="2026-05-11T00:00:00"/>
    <s v="Se presenta un auto inhibitorio N 003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x v="1"/>
    <d v="2026-05-15T00:00:00"/>
    <n v="0.8"/>
    <s v="Se presenta como evidencia el Auto Inhibitorio No. 002, de fecha 12 de septiembre de 2024. No obstante, el documento aportado no permite establecer su relación con la acción correctiva formulada respecto a la pérdida de la documentación del CONVILAB, por lo que no es posible verificar el cumplimiento de la actividad con la evidencia presentada."/>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0.8"/>
    <s v="La accion evidencia avances en la actualizacion del proceso de analisis y emjora continua en el manual de contratacion"/>
    <x v="0"/>
    <s v="NO APLICA"/>
    <s v="NO APLICA"/>
    <x v="0"/>
    <s v="Dado que el hallazgo aún tiene actividades en ejecución no aplica el análisis de la efectividad"/>
  </r>
  <r>
    <n v="266"/>
    <x v="2"/>
    <x v="6"/>
    <s v="Subdirección Administrativa y Financiera"/>
    <m/>
    <x v="161"/>
    <m/>
    <x v="31"/>
    <s v="Prevención del acoso laboral_x000a_No se desarrollaron las medidas preventivas y correctivas de acoso laboral, por parte del Proceso de Gestión del Talento Humano y el responsable de salud ocupacional de la DNBC, con el fin de promover un excelente ambiente de convivencia laboral, fomentar las relaciones sociales y respaldar la dignidad e integridad de las personas, conforme lo indica el artículo 11 de la Resolución 652 de 2012 que dice: “Responsabilidad de los Empleadores Públicos y Privados. Las entidades públicas o las empresas privadas, a través de la dependencia responsable de gestión humana y los Programas de Salud Ocupacional, deben desarrollar las medidas preventivas y correctivas de acoso laboral, con el fin de promover un excelente ambiente de convivencia laboral, fomentar relaciones sociales positivas entre todos los trabajadores de empresas e instituciones públicas y privadas y respaldar la dignidad e integridad de las personas en el trabajo.”"/>
    <m/>
    <s v="1. Porque no se realizó un adecuado entendimiento y revisión de la norma relacionada con la prevención del acoso laboral_x000a_2- Porque la Resolución 312 en la cual se establecen los estándares mínimos de SG-SST, se tiene en cuenta las actividades de acuerdo con el número de trabajadores y clase de riesgo de manera general. Sin embargo, no se establecen de manera detallada las actividades._x000a_3- Porque no había un conocimiento claro de lo exigido por la Resolución 652 de 2012"/>
    <s v="Porque no había un conocimiento claro de lo exigido por la Resolución 652 de 2012 y por lo tanto, no se formuló un cronograma detallado de actividades relacionadas con el convilab"/>
    <s v="Acción correctiva"/>
    <s v="TH_AC42"/>
    <s v="Realizar capacitaciones al comité de convivencia sobre la normativa que rige al comité: roles y responsabilidad del comité sobre la ejecución de actividades de promoción y prevención del acoso laboral"/>
    <s v="Capacitaciones realizadas"/>
    <n v="1"/>
    <d v="2026-01-01T00:00:00"/>
    <d v="2026-04-30T00:00:00"/>
    <n v="17.849999999999998"/>
    <x v="11"/>
    <m/>
    <n v="0"/>
    <n v="0"/>
    <n v="0"/>
    <d v="2026-05-11T00:00:00"/>
    <s v="No se evidencia seguimiento"/>
    <n v="0"/>
    <x v="0"/>
    <d v="2026-05-15T00:00:00"/>
    <n v="0"/>
    <s v="No fue posible identificar evidencias para el presente período de análisis"/>
    <s v="SIN INICIAR"/>
    <s v="No aplica"/>
    <s v="No aplica"/>
    <s v="No aplica"/>
    <n v="1"/>
    <s v="se adjunta evidencia de capacitaciones realizada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remite informe donde se evidencia la capacitación realizada"/>
    <n v="1"/>
    <s v="CUMPLIDO"/>
    <d v="2026-07-27T00:00:00"/>
    <n v="1"/>
    <s v="Se presentan como soportes el informe de evidencias de la capacitación &quot;Supervisión e Interventoría del Contrato Estatal&quot;, el listado de asistencia, el registro fotográfico, el material de apoyo y la grabación de la sesión, correspondientes a la capacitación realizada el 17 de marzo de 2026. Los soportes aportados permiten verificar la realización de la jornada de capacitación dirigida a funcionarios, contratistas y supervisores de la Entidad, así como la ejecución de la actividad formulada dentro del plazo establecido."/>
    <x v="1"/>
    <s v="NO APLICA"/>
    <s v="NO APLICA"/>
    <x v="0"/>
    <s v="Dado que el hallazgo aún tiene actividades en ejecución no aplica el análisis de la efectividad"/>
  </r>
  <r>
    <n v="267"/>
    <x v="2"/>
    <x v="6"/>
    <s v="Subdirección Administrativa y Financiera"/>
    <m/>
    <x v="161"/>
    <m/>
    <x v="31"/>
    <s v="Prevención del acoso laboral_x000a_No se desarrollaron las medidas preventivas y correctivas de acoso laboral, por parte del Proceso de Gestión del Talento Humano y el responsable de salud ocupacional de la DNBC, con el fin de promover un excelente ambiente de convivencia laboral, fomentar las relaciones sociales y respaldar la dignidad e integridad de las personas, conforme lo indica el artículo 11 de la Resolución 652 de 2012 que dice: “Responsabilidad de los Empleadores Públicos y Privados. Las entidades públicas o las empresas privadas, a través de la dependencia responsable de gestión humana y los Programas de Salud Ocupacional, deben desarrollar las medidas preventivas y correctivas de acoso laboral, con el fin de promover un excelente ambiente de convivencia laboral, fomentar relaciones sociales positivas entre todos los trabajadores de empresas e instituciones públicas y privadas y respaldar la dignidad e integridad de las personas en el trabajo.”"/>
    <m/>
    <s v="1. Porque no se realizó un adecuado entendimiento y revisión de la norma relacionada con la prevención del acoso laboral_x000a_2- Porque la Resolución 312 en la cual se establecen los estándares mínimos de SG-SST, se tiene en cuenta las actividades de acuerdo con el número de trabajadores y clase de riesgo de manera general. Sin embargo, no se establecen de manera detallada las actividades._x000a_3- Porque por desconocimiento no se generó un cronograma detallado de las actividades relacionadas con el CONVILAB debido al desconocimiento del Manual de Convivencia."/>
    <s v="Porque no había un conocimiento claro de lo exigido por la Resolución 652 de 2012 y por lo tanto, no se formuló un cronograma detallado de actividades relacionadas con el convilab"/>
    <s v="Acción correctiva"/>
    <s v="TH_AC43"/>
    <s v="Formular e implementar política de Acoso Laboral"/>
    <s v="Política formulada e implementada"/>
    <n v="1"/>
    <d v="2026-01-01T00:00:00"/>
    <d v="2026-12-31T00:00:00"/>
    <n v="54"/>
    <x v="11"/>
    <m/>
    <n v="0"/>
    <n v="0"/>
    <n v="0"/>
    <d v="2026-05-11T00:00:00"/>
    <s v="No se evidencia seguimiento"/>
    <n v="0"/>
    <x v="0"/>
    <d v="2026-05-15T00:00:00"/>
    <n v="0"/>
    <s v="No fue posible identificar evidencias para el presente período de análisis"/>
    <s v="SIN INICIAR"/>
    <s v="No aplica"/>
    <s v="No aplica"/>
    <s v="No aplica"/>
    <n v="0.8"/>
    <s v="se encuentra en revisión y aprobación"/>
    <n v="0"/>
    <n v="46214"/>
    <s v="No se evidencia seguimiento"/>
    <n v="0"/>
    <s v="EN EJECUCIÓN"/>
    <d v="2026-07-27T00:00:00"/>
    <n v="0"/>
    <s v="No se evidencia avance para este corte."/>
    <x v="4"/>
    <s v="NO APLICA"/>
    <s v="NO APLICA"/>
    <x v="0"/>
    <s v="Dado que el hallazgo aún tiene actividades en ejecución no aplica el análisis de la efectividad"/>
  </r>
  <r>
    <n v="268"/>
    <x v="2"/>
    <x v="6"/>
    <s v="Subdirección Administrativa y Financiera"/>
    <m/>
    <x v="162"/>
    <m/>
    <x v="31"/>
    <s v="Gestión de las incapacidades_x000a_Al realizar la verificación de las incapacidades que deben ser registradas en la nómina de empleados, se evidenció que la funcionaria ANGELICA ROSADO, adeuda la suma de $324.136 al 30 de septiembre de 2023; por concepto del 33.33% del descuento del salario por incapacidades; por cuanto, la Nómina de empleados se está cancelando sin contemplarse la totalidad de las novedades generadas en el periodo de pago, incumpliendo el artículo 2.2.5.5.56 del decreto 1083 de 2015, que señala:_x000a_“Pago de la remuneración de los servidores públicos. El pago de la remuneración a los servidores públicos del Estado corresponderá a servicios efectivamente prestados, los cuales se entenderán certificados con la firma de la nómina por parte de la autoridad competente al interior de cada uno de los organismos o entidades."/>
    <m/>
    <s v="1. Porque la funcionaria tiene múltiples incapacidades y se debe respetar el mínimo vital"/>
    <s v="Se respeta el mínimo vital con respecto al pago de salario de funcionarios generando de tal manera que en el mes se adeude el valor de 324.136 por parte de la funcionaria Angelica Rosado"/>
    <s v="Acción correctiva"/>
    <s v="TH_AC12"/>
    <s v="Formular el procedimiento de liquidación de nomina, estableciendo los controles para el manejo y reporte de las novedades."/>
    <s v="Procedimiento formulado"/>
    <n v="1"/>
    <d v="2026-04-01T00:00:00"/>
    <d v="2026-06-30T00:00:00"/>
    <n v="13.350000000000001"/>
    <x v="11"/>
    <s v="Nómina"/>
    <n v="0"/>
    <n v="0"/>
    <n v="0"/>
    <d v="2026-05-11T00:00:00"/>
    <s v="No se evidencia seguimiento"/>
    <n v="0"/>
    <x v="0"/>
    <d v="2026-05-15T00:00:00"/>
    <n v="0"/>
    <s v="No fue posible identificar evidencias para el presente período de análisis"/>
    <s v="SIN INICIAR"/>
    <s v="No aplica"/>
    <s v="No aplica"/>
    <s v="No aplica"/>
    <n v="1"/>
    <s v="se adjunta documentos transversal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procedimiento PC-TH-19 aprobado e incluido en el SIGE"/>
    <n v="1"/>
    <s v="CUMPLIDO"/>
    <d v="2026-07-27T00:00:00"/>
    <n v="1"/>
    <s v="Se evidenció su cumplimiento, según seguimiento realizado con corte a 31/12/2025"/>
    <x v="1"/>
    <s v="NO"/>
    <s v="EFECTIVO"/>
    <x v="1"/>
    <s v="Se verificó el cumplimiento de la actividad formulada y no se evidenció recurrencia de la situación que dio origen al hallazgo; en consecuencia, se procede con el cierre de la actividad."/>
  </r>
  <r>
    <n v="269"/>
    <x v="2"/>
    <x v="6"/>
    <s v="Subdirección Administrativa y Financiera"/>
    <m/>
    <x v="163"/>
    <m/>
    <x v="31"/>
    <s v="Integración el SGSST al SIGE_x000a_Se encontró que en el Sistema de Gestión SIGE de la entidad no se cuenta con la trazabilidad de las actividades desarrolladas en el marco del Sistema de Gestión en Seguridad y Salud en el Trabajo, ya que la trazabilidad de las actividades realizadas son almacenadas en el equipo del responsable del SGSST o en su Drive._x000a_Lo que ocasiona que cuando cambia el responsable del SGSST, se pierda trazabilidad de las actividades ejecutadas, incumpliendo lo establecido en el decreto 1072 de 2015, artículo 4. Sistema de gestión de la seguridad y salud en el trabajo (SG-SST), parágrafo 1 “El Sistema de Gestión de la Seguridad y Salud en el Trabajo (SG-SST) debe adaptarse al tamaño y características de la empresa; igualmente, puede ser compatible con los otros sistemas de gestión de la empresa y estar integrado en ellos”._x000a_Resolución 803 de 2022, artículo 4, Articulación y complementariedad. “El Sistema de Gestión se complementará y articulará entre otros, con los Sistemas de Gestión en Seguridad y Salud en el Trabajo, de Gestión Ambiental y de Seguridad de la Información”."/>
    <m/>
    <s v="1. Porque no existía un control adecuado como medio para almacenar la información relacionada con los productos de los contratistas del SG-SST_x000a_2. Porque no hay un sistema de almacenamiento de información que permita realizar back up de la información del SGSST al terminar la vigencia"/>
    <s v="Porque no hay un sistema de almacenamiento de información que permita realizar back up de la información del SGSST al terminar la vigencia ."/>
    <s v="Acción correctiva"/>
    <s v="TH_AC44"/>
    <s v="Entregar la información al gestor del proceso de Talento Humano por parte de los contratistas del SG-SST para que sea almacenada en el one drive del correo de Recursos Humano el cual no depende de ningún contratista sino que esta administrado por el funcionario de carrera del proceso"/>
    <s v="(Información entregada por el contratistas y almacenada en el one drive de Talento Humano/ Contratistas del proceso de Gestión de Talento Humano)*100"/>
    <n v="1"/>
    <d v="2026-03-01T00:00:00"/>
    <d v="2026-04-30T00:00:00"/>
    <n v="8.85"/>
    <x v="11"/>
    <m/>
    <n v="0"/>
    <n v="0"/>
    <n v="0"/>
    <d v="2026-05-11T00:00:00"/>
    <s v="No se evidencia seguimiento"/>
    <n v="0"/>
    <x v="0"/>
    <d v="2026-05-15T00:00:00"/>
    <n v="0"/>
    <s v="No fue posible identificar evidencias para el presente período de análisis"/>
    <s v="SIN INICIAR"/>
    <s v="No aplica"/>
    <s v="No aplica"/>
    <s v="No aplica"/>
    <n v="100"/>
    <s v="se adjunta informe de entrega de evidencia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incluye acta de entrega de información para repositorio del proceso"/>
    <n v="1"/>
    <s v="CUMPLIDO"/>
    <d v="2026-07-27T00:00:00"/>
    <n v="0.6"/>
    <s v="La accion evidencia avances en la actualizacion del proceso de analisis y emjora continua en el manual de contratacion"/>
    <x v="0"/>
    <s v="NO APLICA"/>
    <s v="NO APLICA"/>
    <x v="0"/>
    <s v="Dado que el hallazgo aún tiene actividades en ejecución no aplica el análisis de la efectividad"/>
  </r>
  <r>
    <n v="270"/>
    <x v="0"/>
    <x v="6"/>
    <s v="Subdirección Administrativa y Financiera"/>
    <m/>
    <x v="164"/>
    <m/>
    <x v="32"/>
    <s v="Al realizar la revisión de las funciones del jefe de la dependencia, se evidenció que las siguientes actividades no se están ejecutando asi:_x000a_•Coordinar actividades con el jefe de la unidad de control interno y con el jefe de la unidad de planeación, para el mejoramiento continuo de la gestión de la entidad._x000a_•Coordinar actividades con los jefes de unidad de quejas y reclamos de la entidad superior y de las entidades del área a que pertenece la entidad para lograr eficiencia y eficacia del sistema. Lo anterior incumple lo establecido en el Decreto 2232 de 1995, articulo 9."/>
    <s v="SERVICIO AL CIUDADANO"/>
    <s v="1. Porque existían tareas acumuladas en el proceso de GAU que debían ser atendidas de manera prioritaria como la actualización de las PQRSD y los informes trimestrales._x000a_2.Porque el proceso de GAU debe atender de manera cotidiana, tareas que no dan espera como las solicitudes de los entes de control. ejecuciones de planes institucionales etc y esto impidió que las tareas acumuladas se pusieran al día_x000a_3. Porque la alta rotación de personal en el proceso hace dispendiosa la coordinación de tareas pendientes y su rápida atención teniendo en cuenta la perdida de curva de aprendizaje y la dificultad en la transmisión de tareas pendientes_x000a_4. Porque se ha hecho dificil la coordinación de los procesos internos de la DNBC para generar estas reuniones de manera presencial. Lo anterior afectó la celebración de la reunión con le Ministerio del Interior."/>
    <s v="La alta rotación de personal en el proceso hace dispendiosa la coordinación de tareas pendientes y su rápida atención teniendo en cuenta la perdida de curva de aprendizaje. Adicionalmente, se ha hecho dificil coordinar entre áreas la celebración de estas reuniones."/>
    <s v="Acción correctiva"/>
    <s v="AU_AC18"/>
    <s v="Presentar ante el Comité Directivo el estado del PQRSD y las alertas informativas, por parte del Líder del Proceso de Atención al Ciudadano, con el fin de establecer acciones pertinentes."/>
    <s v="Acta Comité directivo"/>
    <n v="12"/>
    <d v="2026-01-01T00:00:00"/>
    <d v="2026-12-31T00:00:00"/>
    <n v="54"/>
    <x v="15"/>
    <s v="Auditoria Financiera 2024"/>
    <n v="0"/>
    <n v="0"/>
    <n v="0"/>
    <d v="2026-05-11T00:00:00"/>
    <s v="No se registra seguimiento"/>
    <n v="0"/>
    <x v="0"/>
    <d v="2026-05-15T00:00:00"/>
    <n v="0"/>
    <s v="No fue posible identificar evidencias para el presente período de análisis"/>
    <s v="SIN INICIAR"/>
    <s v="No aplica"/>
    <s v="No aplica"/>
    <s v="No aplica"/>
    <n v="0.16666666666666666"/>
    <s v="Se presentaron en los comités de mayo y junio alertas de pqrsd"/>
    <s v="https://dnbcgovco-my.sharepoint.com/personal/planeacion_dnbc_gov_co/_layouts/15/onedrive.aspx?id=%2Fpersonal%2Fplaneacion%5Fdnbc%5Fgov%5Fco%2FDocuments%2FDocumentos%20SIGE%2F6%2E%20Planes%2FPLAN%20DE%20MEJORA%2F2026%2F02%2E%20Seguimiento%20Segundo%20Trimestre%2F05%2E%20Gesti%C3%B3n%20de%20Atenci%C3%B3n%20al%20Usuario%2FEVIDENCIAS%20SEGUNDO%20TRIMESTRE%202026%20PLAN%20MEJORA&amp;viewid=efb70791%2Db8ab%2D49e7%2Db552%2Dd3d4cbe976b9&amp;ga=1"/>
    <n v="46214"/>
    <s v="Se presentaron en los comités de mayo y junio alertas de pqrsd"/>
    <n v="0.16666666666666666"/>
    <s v="EN EJECUCIÓN"/>
    <d v="2026-08-11T00:00:00"/>
    <n v="0.17"/>
    <s v="se evidencia dos actas de de fecha 27/05/26 y 23/06/26 donde se se relaiza el segumiento a las PQR, la acta correspondiente al mes de junio no see ncuentra firmada"/>
    <x v="0"/>
    <s v="NO APLICA"/>
    <s v="NO APLICA"/>
    <x v="0"/>
    <s v="Dado que el hallazgo aún tiene actividades en ejecución no aplica el análisis de la efectividad"/>
  </r>
  <r>
    <n v="271"/>
    <x v="0"/>
    <x v="6"/>
    <s v="Subdirección Administrativa y Financiera"/>
    <m/>
    <x v="164"/>
    <m/>
    <x v="32"/>
    <s v="Al realizar la revisión de las funciones del jefe de la dependencia, se evidenció que las siguientes actividades no se están ejecutando asi:_x000a_•Coordinar actividades con el jefe de la unidad de control interno y con el jefe de la unidad de planeación, para el mejoramiento continuo de la gestión de la entidad._x000a_•Coordinar actividades con los jefes de unidad de quejas y reclamos de la entidad superior y de las entidades del área a que pertenece la entidad para lograr eficiencia y eficacia del sistema. Lo anterior incumple lo establecido en el Decreto 2232 de 1995, articulo 9."/>
    <s v="SERVICIO AL CIUDADANO"/>
    <s v="1. Porque existían tareas acumuladas en el proceso de GAU que debían ser atendidas de manera prioritaria como la actualización de las PQRSD y los informes trimestrales._x000a_2.Porque el proceso de GAU debe atender de manera cotidiana, tareas que no dan espera como las solicitudes de los entes de control. ejecuciones de planes institucionales etc y esto impidió que las tareas acumuladas se pusieran al día_x000a_3. Porque la alta rotación de personal en el proceso hace dispendiosa la coordinación de tareas pendientes y su rápida atención teniendo en cuenta la perdida de curva de aprendizaje y la dificultad en la transmisión de tareas pendientes_x000a_4. Porque se ha hecho dificil la coordinación de los procesos internos de la DNBC para generar estas reuniones de manera presencial. Lo anterior afectó la celebración de la reunión con le Ministerio del Interior."/>
    <s v="La alta rotación de personal en el proceso hace dispendiosa la coordinación de tareas pendientes y su rápida atención teniendo en cuenta la perdida de curva de aprendizaje. Adicionalmente, se ha hecho dificil coordinar entre áreas la celebración de estas reuniones."/>
    <s v="Acción correctiva"/>
    <s v="AU_AC22"/>
    <s v="Formalizar en el acto administrativo &quot;resolución del trámite interno de PQRSD&quot; , un espacio de coordinación entre el jefe de la unidad de quejas y reclamos, el jefe de control interno y el jefe de la unidad de planeaciónpara articular las acciones para el mejormaiento continuo de la entidad estableciendo su frecuencia, su objetivo, los roles y responsabilidades, los espacios de seguimiento etc. Así mismo, establecer en el mismo acto administrativo, la frecuencia y objetivo de reunión con la cabeza del sector."/>
    <s v="Acto administrativo formalizado"/>
    <n v="1"/>
    <d v="2024-07-01T00:00:00"/>
    <d v="2024-12-31T00:00:00"/>
    <n v="27"/>
    <x v="13"/>
    <m/>
    <s v="SI"/>
    <s v="Ya se incluyó en el procedimiento de peticiones, quejas, reclamos, sugerencias y denuncia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incluye procedimiento actualizado en el 2025 con inclusión de políticas"/>
    <n v="1"/>
    <x v="1"/>
    <d v="2026-05-15T00:00:00"/>
    <n v="1"/>
    <s v="Se presenta como evidencia el procedimiento &quot;Recepción, distribución, seguimiento y salida de peticiones, quejas, reclamos, sugerencias y denuncias&quot;, código PC-AU-01, versión 8, con vigencia a partir del 20 de agosto de 2025, en el cual se incorporan ajustes al procedimiento interno para la gestión de las PQRSD. El soporte aportado permite verificar la actualización del procedimiento dentro del plazo establecido y la ejecución de la actividad formula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Ya se incluyó en el procedimiento de peticiones, quejas, reclamos, sugerencias y denuncias"/>
    <n v="0"/>
    <n v="46214"/>
    <s v="Accion con cumplimiento reportado en el primer trimestre 2026"/>
    <n v="1"/>
    <s v="CUMPLIDO"/>
    <d v="2026-08-11T00:00:00"/>
    <n v="1"/>
    <s v="Acción cumplida durante el I trimestre."/>
    <x v="2"/>
    <s v="NO APLICA"/>
    <s v="NO APLICA"/>
    <x v="0"/>
    <s v="Dado que el hallazgo aún tiene actividades en ejecución no aplica el análisis de la efectividad"/>
  </r>
  <r>
    <n v="272"/>
    <x v="0"/>
    <x v="6"/>
    <s v="Subdirección Administrativa y Financiera"/>
    <m/>
    <x v="165"/>
    <m/>
    <x v="32"/>
    <s v="En el segundo semestre de 2023 de la matriz consolidada de PQRSD, se tienen 206 peticiones vencidas de los 524 radicados, conforme lo establece el 5.55 del procedimiento de Recepción, Distribución, Seguimiento y Salida de Peticiones, Quejas, Reclamos, Sugerencias y Denuncias PC-AU-PQRS—V5 Versión 5._x000a_De igual forma, no se logró evidenciar el cumplimiento del Artículo 14 de la Ley 1755 de 2015, que establece que “Cuando excepcionalmente no fuere posible resolver la PETICIÓN en los plazos aquí señalados, la autoridad debe informar esta circunstancia al interesado, antes del vencimiento del término señalado en la ley expresando los motivos de la demora y señalando a la vez el plazo razonable en que se resolverá o dará respuesta, que no podrá exceder del doble.”; por cuanto, en el ORFEO no se encuentra soporte que sustente el envió de la respuesta."/>
    <s v="SERVICIO AL CIUDADANO"/>
    <s v="1. Porque el sistema aplicativo de gestion documental, no genera una información actualizada y exacta del estado actual de las PQRSD._x000a_2. Porque las alertas se generan de forma manual._x000a_3. Porque la persona encargada de hacer el seguimiento de las PQRSD notifica las alertas de manera quincenal generando retrasos en ese lapso de tiempo para dar respuesta a las PQRSD._x000a_4. Porque los funcionarios/contratistas de la DNBC, por su alta rotacióon, no son concientes de la importancia de realizar estas respuestas oportunamente, entre otras cosas, porque no ha sido posible hacer actividades frecuentes de sensibilización por parte del proceso GAU"/>
    <s v="Los funcionarios/contratistas de la DNBC, por su alta rotacióon, no son concientes de la importancia de realizar estas respuestas oportunamente, entre otras cosas, porque no ha sido posible hacer actividades frecuentes de sensibilización por parte del proceso GAU"/>
    <s v="Acción correctiva"/>
    <s v="AU_AC13"/>
    <s v="Diseñar y socializar un documento interno (ABC) que contenga información relevante de la Ley 1755 de 2015 y generalidad del procedimiento Recepción,Distribución, Seguimiento y Salida de Peticiones, Quejas, Reclamos, Sugerencias y Denuncias."/>
    <s v="ABC diseñado, aprobado por el proceso de mejora continua y socializado a traves de una campaña informativa a los gestores funcionarios y contratistas de los 19 procesos de la Entidad. Este procedimiento se socializara junto al procedimiento Recepción,Distribución, Seguimiento y Salida de Peticiones, Quejas, Reclamos, Sugerencias y Denuncias."/>
    <n v="1"/>
    <d v="2024-05-20T00:00:00"/>
    <d v="2024-12-31T00:00:00"/>
    <n v="33.150000000000006"/>
    <x v="16"/>
    <m/>
    <n v="1"/>
    <s v="Se realizó el documento y se socializa de forma mensual"/>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 documento y su socialización"/>
    <n v="1"/>
    <x v="1"/>
    <d v="2026-05-15T00:00:00"/>
    <n v="1"/>
    <s v="CSe evidencian como soportes el documento interno (ABC) sobre la Ley 1755 de 2015 y el procedimiento de Recepción, Distribución, Seguimiento y Salida de PQRSD, así como las evidencias de su socialización mediante campañas informativas dirigidas a funcionarios, contratistas y gestores de los procesos de la Entidad, realizadas durante la vigencia 2026. Los soportes permiten verificar el diseño del documento y el inicio de las actividades de divulgación, evidenciando una ejecución parcial de la acción correctiv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ó el documento y se socializa de forma mensual"/>
    <n v="0"/>
    <n v="46214"/>
    <s v="Accion con cumplimiento reportado"/>
    <n v="1"/>
    <s v="CUMPLIDO"/>
    <d v="2026-08-11T00:00:00"/>
    <n v="1"/>
    <s v="Se evidencian como soportes el documento interno (ABC) sobre la Ley 1755 de 2015 y el procedimiento de Recepción, Distribución, Seguimiento y Salida de PQRSD, así como las evidencias de su socialización mediante campañas informativas dirigidas a funcionarios, contratistas y gestores de los procesos de la Entidad, realizadas durante la vigencia 2026. Los soportes permiten verificar el diseño del documento y el inicio de las actividades de divulgación, evidenciando una ejecución parcial de la acción correctiva."/>
    <x v="1"/>
    <s v="NO APLICA"/>
    <s v="NO APLICA"/>
    <x v="0"/>
    <s v="Dado que el hallazgo aún tiene actividades en ejecución no aplica el análisis de la efectividad"/>
  </r>
  <r>
    <n v="273"/>
    <x v="0"/>
    <x v="6"/>
    <s v="Subdirección Administrativa y Financiera"/>
    <m/>
    <x v="165"/>
    <m/>
    <x v="32"/>
    <s v="En el segundo semestre de 2023 de la matriz consolidada de PQRSD, se tienen 206 peticiones vencidas de los 524 radicados, conforme lo establece el 5.55 del procedimiento de Recepción, Distribución, Seguimiento y Salida de Peticiones, Quejas, Reclamos, Sugerencias y Denuncias PC-AU-PQRS—V5 Versión 5._x000a_De igual forma, no se logró evidenciar el cumplimiento del Artículo 14 de la Ley 1755 de 2015, que establece que “Cuando excepcionalmente no fuere posible resolver la PETICIÓN en los plazos aquí señalados, la autoridad debe informar esta circunstancia al interesado, antes del vencimiento del término señalado en la ley expresando los motivos de la demora y señalando a la vez el plazo razonable en que se resolverá o dará respuesta, que no podrá exceder del doble.”; por cuanto, en el ORFEO no se encuentra soporte que sustente el envió de la respuesta."/>
    <s v="SERVICIO AL CIUDADANO"/>
    <s v="1. Porque el sistema aplicativo de gestion documental, no genera una información actualizada y exacta del estado actual de las PQRSD._x000a_2. Porque las alertas se generan de forma manual._x000a_3. Porque la persona encargada de hacer el seguimiento de las PQRSD notifica las alertas de manera quincenal generando retrasos en ese lapso de tiempo para dar respuesta a las PQRSD._x000a_4. Porque los funcionarios/contratistas de la DNBC, por su alta rotacióon, no son concientes de la importancia de realizar estas respuestas oportunamente, entre otras cosas, porque no ha sido posible hacer actividades frecuentes de sensibilización por parte del proceso GAU"/>
    <s v="Los funcionarios/contratistas de la DNBC, por su alta rotacióon, no son conscientes de la importancia de realizar estas respuestas oportunamente, entre otras cosas, porque no ha sido posible hacer actividades frecuentes de sensibilización por parte del proceso GAU"/>
    <s v="Acción correctiva"/>
    <s v="AU_AC1"/>
    <s v="Reportar de manera periodica a los lideres del proceso las PQRSD con su respectivo estado, con el fin de que estos inicien las acciones pertinentes con funcionarios y contratistas"/>
    <s v="Reportes de control a líderes de proceso"/>
    <n v="12"/>
    <d v="2026-01-01T00:00:00"/>
    <d v="2026-12-01T00:00:00"/>
    <n v="49.5"/>
    <x v="13"/>
    <m/>
    <n v="0"/>
    <s v="Se informaron alertas mensuales a través de correo electrónico a los líderes de proceso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0.25"/>
    <x v="0"/>
    <d v="2026-05-15T00:00:00"/>
    <n v="0.25"/>
    <s v="Se presentan como evidencias los correos electrónicos de alertas de PQRSD remitidos a los líderes de proceso, correspondientes a los meses de enero, febrero y marzo de 2026, enviados los días 24 de febrero, 13 de marzo y 9 de abril de 2026, respectivamente. Los soportes permiten verificar la ejecución de los reportes mensuales sobre el estado de las PQRSD durante el primer trimestre de la vigencia 2026. En consecuencia, se evidencia una ejecución parcial de las actividades propuestas, toda vez que la acción correctiva contempla doce (12) reportes mensuales y el plazo para su cumplimiento aún se encuentra vigente."/>
    <s v="EN EJECUCIÓN"/>
    <s v="No aplica"/>
    <s v="No aplica"/>
    <s v="No aplica"/>
    <n v="0.25"/>
    <s v="Se informaron alertas mensuales a través de correo electrónico a los líderes de procesos"/>
    <s v="EVIDENCIAS SEGUNDO TRIMESTRE 2026 PLAN MEJORA"/>
    <n v="46214"/>
    <s v="Se adjuntan las evidencias de alertas del segundo trimestre."/>
    <n v="0.5"/>
    <s v="EN EJECUCIÓN"/>
    <d v="2026-08-11T00:00:00"/>
    <n v="0.5"/>
    <s v="Se evidenció el envío de alertas mensuales mediante correo electrónico a los líderes de los procesos, relacionadas con el seguimiento a las acciones del Plan de Mejoramiento. Para el segundo trimestre de 2026, se aportaron evidencias de las comunicaciones realizadas, las cuales permiten verificar la ejecución de la actividad programada."/>
    <x v="0"/>
    <s v="NO APLICA"/>
    <s v="NO APLICA"/>
    <x v="0"/>
    <s v="Dado que el hallazgo aún tiene actividades en ejecución no aplica el análisis de la efectividad"/>
  </r>
  <r>
    <n v="274"/>
    <x v="0"/>
    <x v="6"/>
    <s v="Subdirección Administrativa y Financiera"/>
    <m/>
    <x v="166"/>
    <m/>
    <x v="32"/>
    <s v="Se evidencio debilidades en la aplicación de controles en la gestión de las PQRSD, debido: ✓ Estado de los Radicados de la muestra vencidos_x000a_✓ Radicados sin evidencia de notificación y/o envio de respuesta_x000a_Incumpliendo lo establecido en MIPG dimensión 7, asi como en el Procedimiento de recepción, distribución, seguimiento y salida de PQRSD."/>
    <s v="SERVICIO AL CIUDADANO"/>
    <s v="1. Porque se evidencia falta de socialización y concientización de la manera en que debe cumplirse el procedimiento por parte de los contratistas/funcionarios_x000a_2.Porque la sensibilización depende del personal de la oficina GAU y su contratación se realizó de manera tardía en la vigencia por lo que la sensibilización también se realizó de manera tardía._x000a_3. Porque no hay compromiso de los funcionarios/contratistas para asisitir a las sesiones de capacitación. Hace falta mayor supervisión"/>
    <s v="La oficina de Gestión Atención al Ciudadano no realizó socializacióm/ acompañamiento a los responsables de dar respuesta a las PQRSD del procedimiento interno de tramite de las mismas por falta de personal en el proceso y por falta de compromiso de asistencia a las actividades programadas por el proceso"/>
    <s v="Acción correctiva"/>
    <s v="AU_AC13"/>
    <s v="Diseñar y socializar un documento interno (ABC) que contenga información relevante de la Ley 1755 de 2015 y generalidad del procedimiento Recepción,Distribución, Seguimiento y Salida de Peticiones, Quejas, Reclamos, Sugerencias y Denuncias."/>
    <s v="ABC diseñado, aprobado por el proceso de mejora continua y socializado a traves de una campaña informativa a los gestores funcionarios y contratistas de los 19 procesos de la Entidad. Este procedimiento se socializara junto al procedimiento Recepción,Distribución, Seguimiento y Salida de Peticiones, Quejas, Reclamos, Sugerencias y Denuncias."/>
    <n v="1"/>
    <d v="2024-05-20T00:00:00"/>
    <d v="2024-12-31T00:00:00"/>
    <n v="33.150000000000006"/>
    <x v="13"/>
    <m/>
    <n v="1"/>
    <s v="Se realizó el documento y se socializa de forma mensual"/>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 documento y su socialización"/>
    <n v="1"/>
    <x v="1"/>
    <d v="2026-05-15T00:00:00"/>
    <n v="1"/>
    <s v="CSe evidencian como soportes el documento interno (ABC) sobre la Ley 1755 de 2015 y el procedimiento de Recepción, Distribución, Seguimiento y Salida de PQRSD, así como las evidencias de su socialización mediante campañas informativas dirigidas a funcionarios, contratistas y gestores de los procesos de la Entidad, realizadas durante la vigencia 2026. Los soportes permiten verificar el diseño del documento y el inicio de las actividades de divulgación, evidenciando una ejecución parcial de la acción correctiv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ó el documento y se socializa de forma mensual"/>
    <n v="0"/>
    <n v="46214"/>
    <s v="Accion con cumplimiento reportado"/>
    <n v="1"/>
    <s v="CUMPLIDO"/>
    <d v="2026-08-11T00:00:00"/>
    <n v="1"/>
    <s v="Se evidencian como soportes el documento interno (ABC) sobre la Ley 1755 de 2015 y el procedimiento de Recepción, Distribución, Seguimiento y Salida de PQRSD, así como las evidencias de su socialización mediante campañas informativas dirigidas a funcionarios, contratistas y gestores de los procesos de la Entidad, realizadas durante la vigencia 2026. Los soportes permiten verificar el diseño del documento y el inicio de las actividades de divulgación, evidenciando una ejecución parcial de la acción correctiva."/>
    <x v="1"/>
    <s v="NO APLICA"/>
    <s v="NO APLICA"/>
    <x v="0"/>
    <s v="Dado que el hallazgo aún tiene actividades en ejecución no aplica el análisis de la efectividad"/>
  </r>
  <r>
    <n v="275"/>
    <x v="0"/>
    <x v="6"/>
    <s v="Subdirección Administrativa y Financiera"/>
    <m/>
    <x v="166"/>
    <m/>
    <x v="32"/>
    <s v="Se evidencio debilidades en la aplicación de controles en la gestión de las PQRSD, debido: ✓ Estado de los Radicados de la muestra vencidos_x000a_✓ Radicados sin evidencia de notificación y/o envio de respuesta_x000a_Incumpliendo lo establecido en MIPG dimensión 7, asi como en el Procedimiento de recepción, distribución, seguimiento y salida de PQRSD."/>
    <s v="SERVICIO AL CIUDADANO"/>
    <s v="1. Porque se evidencia falta de socialización y concientización de la manera en que debe cumplirse el procedimiento por parte de los contratistas/funcionarios_x000a_2.Porque la sensibilización depende del personal de la oficina GAU y su contratación se realizó de manera tardía en la vigencia por lo que la sensibilización también se realizó de manera tardía._x000a_3. Porque no hay compromiso de los funcionarios/contratistas para asisitir a las sesiones de capacitación. Hace falta mayor supervisión"/>
    <s v="La oficina de Gestión Atención al Ciudadano no realizó socialización/ acompañamiento a los responsables de dar respuesta a las PQRSD del procedimiento interno de tramite de las mismas por falta de personal en el proceso y por falta de compromiso de asistencia a las actividades programadas por el proceso"/>
    <s v="Acción correctiva"/>
    <s v="AU_AC1"/>
    <s v="Reportar de manera periodica a los lideres del proceso las PQRSD con su respectivo estado, con el fin de que estos inicien las acciones pertinentes con funcionarios y contratistas"/>
    <s v="Reportes de control a líderes de proceso"/>
    <n v="12"/>
    <d v="2026-01-01T00:00:00"/>
    <d v="2026-12-01T00:00:00"/>
    <n v="49.5"/>
    <x v="13"/>
    <m/>
    <n v="0"/>
    <s v="Se informaron alertas mensuales a través de correo electrónico a los líderes de proceso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0.25"/>
    <x v="0"/>
    <d v="2026-05-15T00:00:00"/>
    <n v="0.3"/>
    <s v="Se evidencian informes de PQRSD de enero, febrero y marzo, como tambien soportes de correos de alertas por parte de atencion al ciudadano con fecha 24/02/2026, 13/03/2026 y 09/04/2026"/>
    <s v="EN EJECUCIÓN"/>
    <s v="No aplica"/>
    <s v="No aplica"/>
    <s v="No aplica"/>
    <n v="0.25"/>
    <s v="Se informaron alertas mensuales a través de correo electrónico a los líderes de procesos"/>
    <s v="EVIDENCIAS SEGUNDO TRIMESTRE 2026 PLAN MEJORA"/>
    <n v="46214"/>
    <s v="Se adjuntan las evidencias de alertas del segundo trimestre."/>
    <n v="0.5"/>
    <s v="EN EJECUCIÓN"/>
    <d v="2026-08-11T00:00:00"/>
    <n v="0.5"/>
    <s v="Se evidenció el envío de alertas mensuales mediante correo electrónico a los líderes de los procesos, relacionadas con el seguimiento a las acciones del Plan de Mejoramiento. Para el segundo trimestre de 2026, se aportaron evidencias de las comunicaciones realizadas, las cuales permiten verificar la ejecución de la actividad programada."/>
    <x v="0"/>
    <s v="NO APLICA"/>
    <s v="NO APLICA"/>
    <x v="0"/>
    <s v="Dado que el hallazgo aún tiene actividades en ejecución no aplica el análisis de la efectividad"/>
  </r>
  <r>
    <n v="276"/>
    <x v="0"/>
    <x v="5"/>
    <s v="Subdirección Administrativa y Financiera"/>
    <m/>
    <x v="167"/>
    <n v="1"/>
    <x v="25"/>
    <s v="No se está acatando lo señalado en el MIPG Dimensión 3 “Gestión con Valores para el Resultado”, lineamiento “Trabajar por procesos” ya que no se están definiendo de manera secuencial cada una de las diferentes actividades del proceso, desagregándolo en procedimientos o tareas, asi como los “Lineamientos generales” con respecto a los mecanismos para ejercer un control legal y técnico de los bienes de la entidad, ya que se evidenció que no se están ejecutando de manera adecuada los controles asociados al Parque Automotor así:_x000a_Vehículo Plazas ZXW 532_x000a__x0009_No se evidencian las planillas de desplazamiento ni los Check List de Pre uso de vehículos de los meses de enero, febrero de 2022 y del 01 al 16 de marzo de 2022_x000a_Vehículo Plazas OKZ 951_x000a__x0009_A partir del 11 de marzo de 2022, se implementó por parte del Proceso Gestión Administrativa el Formato de planilla de Desplazamiento FO-AD-02-01 Versión 1, pero los formatos que continuaron diligenciando los conductores fueron los FR-GA-16 versión 0.0 vigencia 23-08-2016._x000a_Lo mismo ocurrió con el Formato Inspección Preoperacional Vehículos FO-AD-02-02 Versión 1, el cual actualizó el formato Check List pre uso de vehículos._x000a__x0009_Se está generando una fotocopia ya diligenciada impresa de la verificación, y únicamente se está diligenciando de manera diaria el kilometraje, el día y la hora, lo que no asegura que el vehículo se encuentre en optimas condiciones para ser utilizado._x000a__x0009_Los formatos de “Check List pre uso de vehículos”, se encuentran sin firma del supervisor"/>
    <m/>
    <s v="1. Por que, no existe un procedimiento en el cual este establecido los usos y manejo de los vehículos de la DNBC ._x000a_2. La planilla de pre inspección y desplazamiento para los vehículos de desplazamiento de la DNBC no permite evidenciar la justificación de las necesidades del servicio_x000a_3. No se evidencian las justificaciones claras, concretas origen, destino, etc., del uso de los vehículos de la DNBC los fines de semana y festivos por necesidades del servicio._x000a_4. Por que no se realizo un adecuado control y verificación del diligenciamiento de las plantillas de uso de los vehículos."/>
    <s v="4. Por que no se realizo un adecuado control y verificación del diligenciamiento de las plantillas de uso de los vehículo"/>
    <s v="Acción correctiva"/>
    <s v="GA_AC16"/>
    <s v="Realizar la socializacion trimestral de la documentacion actualizada y/o liniamientos de uso y manejo de los vehiculos a los conductores y demas responsables"/>
    <s v="Socializaciones realizadas"/>
    <n v="4"/>
    <d v="2026-02-01T00:00:00"/>
    <d v="2026-12-31T00:00:00"/>
    <n v="49.5"/>
    <x v="1"/>
    <m/>
    <n v="1"/>
    <s v="Se realizó la capacitación al conductor de los formatos "/>
    <s v="https://dnbcgovco-my.sharepoint.com/:f:/g/personal/planeacion_dnbc_gov_co/IgDhYmMZWLOWRZ-8Bgt_Qa1fAVrnM32Mxr9QT5T3GErSv4I?e=yXGCWf"/>
    <d v="2026-05-11T00:00:00"/>
    <s v="Se adjunta acta de reunión del mes de abril donde se capacita al conductor"/>
    <n v="1"/>
    <x v="1"/>
    <d v="2026-05-29T00:00:00"/>
    <n v="0.25"/>
    <s v="Se evidencia listado de aistencia a capacitación con fecha 22/04/2026, mas no se evidencia resumen del tema tratado en dicha capacitacion"/>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aizó lacapacitación al conductorde todos los formatos "/>
    <s v="https://dnbcgovco-my.sharepoint.com/:f:/g/personal/planeacion_dnbc_gov_co/IgDjFeFpC4uhS5oeK97Jh9HtAeSD9mhp9iccyVIjcrqJ2SU?e=38n0fw"/>
    <n v="46214"/>
    <s v="Se incluye acta del mes de abirl donde se socializa información con el conductor"/>
    <n v="0.5"/>
    <s v="CUMPLIDO"/>
    <d v="2026-08-11T00:00:00"/>
    <n v="0.5"/>
    <s v="se evidencia acta de capacitacion al conductor de fecha 22/04/26"/>
    <x v="0"/>
    <s v="NO APLICA"/>
    <s v="NO APLICA"/>
    <x v="0"/>
    <s v="Dado que el hallazgo aún tiene actividades en ejecución no aplica el análisis de la efectividad"/>
  </r>
  <r>
    <n v="277"/>
    <x v="0"/>
    <x v="5"/>
    <s v="Subdirección Administrativa y Financiera"/>
    <m/>
    <x v="167"/>
    <n v="0"/>
    <x v="25"/>
    <s v="No se está acatando lo señalado en el MIPG Dimensión 3 “Gestión con Valores para el Resultado”, lineamiento “Trabajar por procesos” ya que no se están definiendo de manera secuencial cada una de las diferentes actividades del proceso, desagregándolo en procedimientos o tareas, asi como los “Lineamientos generales” con respecto a los mecanismos para ejercer un control legal y técnico de los bienes de la entidad, ya que se evidenció que no se están ejecutando de manera adecuada los controles asociados al Parque Automotor así:_x000a_Vehículo Plazas ZXW 532_x000a__x0009_No se evidencian las planillas de desplazamiento ni los Check List de Pre uso de vehículos de los meses de enero, febrero de 2022 y del 01 al 16 de marzo de 2022_x000a_Vehículo Plazas OKZ 951_x000a__x0009_A partir del 11 de marzo de 2022, se implementó por parte del Proceso Gestión Administrativa el Formato de planilla de Desplazamiento FO-AD-02-01 Versión 1, pero los formatos que continuaron diligenciando los conductores fueron los FR-GA-16 versión 0.0 vigencia 23-08-2016._x000a_Lo mismo ocurrió con el Formato Inspección Preoperacional Vehículos FO-AD-02-02 Versión 1, el cual actualizó el formato Check List pre uso de vehículos._x000a__x0009_Se está generando una fotocopia ya diligenciada impresa de la verificación, y únicamente se está diligenciando de manera diaria el kilometraje, el día y la hora, lo que no asegura que el vehículo se encuentre en optimas condiciones para ser utilizado._x000a__x0009_Los formatos de “Check List pre uso de vehículos”, se encuentran sin firma del supervisor"/>
    <m/>
    <s v="1. Por que, no existe un procedimiento en el cual este establecido los usos y manejo de los vehículos de la DNBC ._x000a_2. La planilla de pre inspección y desplazamiento para los vehículos de desplazamiento de la DNBC no permite evidenciar la justificación de las necesidades del servicio_x000a_3. No se evidencian las justificaciones claras, concretas origen, destino, etc., del uso de los vehículos de la DNBC los fines de semana y festivos por necesidades del servicio._x000a_4. Por que no se realizo un adecuado control y verificación del diligenciamiento de las plantillas de uso de los vehículos."/>
    <s v="4. Por que no se realizo un adecuado control y verificación del diligenciamiento de las plantillas de uso de los vehículo"/>
    <s v="Acción correctiva"/>
    <s v="GA_AC18"/>
    <s v="Establecer en la Hoja de vida de los vehiculos que estan a cargo de la entidad, en donde se especifique los siguientes aspectos: Informacion general del vehiculo, documentos del vehiculo, revision tecnomecanica y de gases, incidentes y accidentes, mantenimientos realizados, conductores asignados y registro fotografico del vehiculo, el cual debe ser diligenciado de manera mensual por el gestor del proceso"/>
    <s v="Formato Hoja de vida del vehiculo"/>
    <n v="1"/>
    <d v="2022-06-30T00:00:00"/>
    <d v="2022-08-31T00:00:00"/>
    <n v="9"/>
    <x v="1"/>
    <m/>
    <n v="1"/>
    <s v="Ya se estableción en la Hoja de Vida de los vehículos esas directrices el cual se va a llevar de manera mensual"/>
    <s v="https://dnbcgovco-my.sharepoint.com/:f:/g/personal/planeacion_dnbc_gov_co/IgA4keLn3Q1uQZabUQqI5Z8-Aa_VhwX5558-kls4D9_fjr0?e=jq1sgq"/>
    <d v="2026-05-11T00:00:00"/>
    <s v="El formato de hoja de vida se encuentra actualizado desde 2023"/>
    <n v="1"/>
    <x v="1"/>
    <d v="2026-05-29T00:00:00"/>
    <n v="1"/>
    <s v="se evidencia formato de hoja de vida actualizada para el parque automotor de DNBC con todas especificaiones en la vigencia 2023"/>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l documento hoja de vida del vehículo esta actualizado desde el 2023 con esas directrices "/>
    <s v="https://dnbcgovco-my.sharepoint.com/:f:/g/personal/planeacion_dnbc_gov_co/IgB9vF7HZpObTZ3BIXMcvSAXAVbuGvNNGAz_6lBWAG0Ah0A?e=0FBJ6b"/>
    <n v="46214"/>
    <s v="Actividad con cumplimiento reportado en el primer trimestre 2026"/>
    <n v="1"/>
    <s v="CUMPLIDO"/>
    <d v="2026-08-11T00:00:00"/>
    <n v="1"/>
    <s v="se evidencia formato FO-AD-MV-02-04-V1 hoja de vida que conforman el parque automotor con cada concepto"/>
    <x v="1"/>
    <s v="NO APLICA"/>
    <s v="NO APLICA"/>
    <x v="0"/>
    <s v="Dado que el hallazgo aún tiene actividades en ejecución no aplica el análisis de la efectividad"/>
  </r>
  <r>
    <n v="278"/>
    <x v="0"/>
    <x v="5"/>
    <s v="Subdirección Administrativa y Financiera"/>
    <m/>
    <x v="167"/>
    <n v="0"/>
    <x v="25"/>
    <s v="No se está acatando lo señalado en el MIPG Dimensión 3 “Gestión con Valores para el Resultado”, lineamiento “Trabajar por procesos” ya que no se están definiendo de manera secuencial cada una de las diferentes actividades del proceso, desagregándolo en procedimientos o tareas, asi como los “Lineamientos generales” con respecto a los mecanismos para ejercer un control legal y técnico de los bienes de la entidad, ya que se evidenció que no se están ejecutando de manera adecuada los controles asociados al Parque Automotor así:_x000a_Vehículo Plazas ZXW 532_x000a__x0009_No se evidencian las planillas de desplazamiento ni los Check List de Pre uso de vehículos de los meses de enero, febrero de 2022 y del 01 al 16 de marzo de 2022_x000a_Vehículo Plazas OKZ 951_x000a__x0009_A partir del 11 de marzo de 2022, se implementó por parte del Proceso Gestión Administrativa el Formato de planilla de Desplazamiento FO-AD-02-01 Versión 1, pero los formatos que continuaron diligenciando los conductores fueron los FR-GA-16 versión 0.0 vigencia 23-08-2016._x000a_Lo mismo ocurrió con el Formato Inspección Preoperacional Vehículos FO-AD-02-02 Versión 1, el cual actualizó el formato Check List pre uso de vehículos._x000a__x0009_Se está generando una fotocopia ya diligenciada impresa de la verificación, y únicamente se está diligenciando de manera diaria el kilometraje, el día y la hora, lo que no asegura que el vehículo se encuentre en optimas condiciones para ser utilizado._x000a__x0009_Los formatos de “Check List pre uso de vehículos”, se encuentran sin firma del supervisor"/>
    <m/>
    <s v="1. Por que, no existe un procedimiento en el cual este establecido los usos y manejo de los vehículos de la DNBC ._x000a_2. La planilla de pre inspección y desplazamiento para los vehículos de desplazamiento de la DNBC no permite evidenciar la justificación de las necesidades del servicio_x000a_3. No se evidencian las justificaciones claras, concretas origen, destino, etc., del uso de los vehículos de la DNBC los fines de semana y festivos por necesidades del servicio._x000a_4. Por que no se realizo un adecuado control y verificación del diligenciamiento de las plantillas de uso de los vehículos."/>
    <s v="4. Por que no se realizo un adecuado control y verificación del diligenciamiento de las plantillas de uso de los vehículo"/>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x v="1"/>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x v="0"/>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s v="EN EJECUCIÓN"/>
    <d v="2026-08-11T00:00:00"/>
    <n v="0.42"/>
    <s v="se evidencia correos electronicos de enero a mayo del segumiento al parque automotor en multas, SOAT, tecnomecanica e impuestos"/>
    <x v="0"/>
    <s v="NO APLICA"/>
    <s v="NO APLICA"/>
    <x v="0"/>
    <s v="Dado que el hallazgo aún tiene actividades en ejecución no aplica el análisis de la efectividad"/>
  </r>
  <r>
    <n v="279"/>
    <x v="0"/>
    <x v="5"/>
    <s v="Subdirección Administrativa y Financiera"/>
    <m/>
    <x v="168"/>
    <n v="1"/>
    <x v="25"/>
    <s v="No hay claridad con relación a la suscripción del Comodato, las razones de la Devolución por parte del Cuerpo de Bomberos Voluntarios de Bogotá, las decisiones tomadas por Entidad, teniendo en cuenta que no se poseee trazabilidad de la documentación._x000a_Está observación fue informada por parte de la OCI en los informes de austeridad correspondientes a la vigencia 2021, y aún continúa sin tomarse las acciones para subsanar la mismas,_x000a_Lo anterior incumple la tercera 3 Dimensión Gestión con Valores para resultados del MIPG en relación a los “Lineamientos generales para la implementación” en lo que respecta a “Gestionar recursos físicos y servicios internos”"/>
    <m/>
    <s v="1. Porque, no se tenia conocimiento del préstamo del vehículo_x000a_2, Porque, no existe un procedimiento para el uso y manejo de vehículos de la DNBC._x000a_3, No esta actualizado el procedimiento de prevención y mantenimiento de vehículos, con los controles y seguimientos estipulados._x000a_4.Porque, no se ejecuto el debido control y seguimiento al vehículo."/>
    <s v="Porque, no se ejecuto el debido control y seguimiento al vehículo."/>
    <s v="Acción correctiva"/>
    <s v="FB_AC2"/>
    <s v="Reiterar de manera trimestral a los Comandantes de los CB, las obligaciones que tienen a cargo como supervisores de los bienes entregados en Comodato."/>
    <s v="Correos Electrónicos trimestrales"/>
    <n v="1"/>
    <d v="2023-01-01T00:00:00"/>
    <d v="2023-12-31T00:00:00"/>
    <n v="54"/>
    <x v="17"/>
    <s v="Seguimiento Historico CGR - Fortalecimiento"/>
    <n v="0.5"/>
    <s v="En cumplimiento de las actividades de seguimiento y control de bienes en comodato, se informa que el día 18 de marzo se realizó el envío del correo electrónico correspondiente a la reiteración de informe de comodatos, dirigida a los Cuerpos de Bomberos con bienes asignados."/>
    <s v="https://dnbcgovco-my.sharepoint.com/:f:/g/personal/planeacion_dnbc_gov_co/IgDXNHpy7oLsTo_k1pBYTEA_AXkQuekeDuYRfMOd3hOKrho?e=FZVMrN"/>
    <d v="2026-05-11T00:00:00"/>
    <s v="Se genera evidencia del primer trimestre sobre información de comodatos. "/>
    <n v="0.5"/>
    <x v="0"/>
    <d v="2026-05-15T00:00:00"/>
    <n v="0.5"/>
    <s v="Se presenta como evidencia el informe &quot;Solicitud informes comodatos&quot;, de fecha 31 de marzo de 2026, la base de datos &quot;BD_Correo solicitud y reiteración&quot; y los correos electrónicos de solicitud inicial y reiteración, los cuales permiten verificar la ejecución de las actividades de seguimiento mediante el envío de comunicaciones trimestrales a los Comandantes de los Cuerpos de Bomberos sobre las obligaciones derivadas de los bienes entregados en comodato. No obstante, la acción presenta un avance parcial, toda vez que el plazo establecido para su cumplimiento se encuentra vigente."/>
    <s v="EN EJECUCIÓN"/>
    <s v="No aplica"/>
    <s v="No aplica"/>
    <s v="No aplica"/>
    <n v="0.5"/>
    <s v="En cumplimiento de las actividades de seguimiento y control de bienes en comodato, se informa que el día 24 de juniose realizó el envío del correo electrónico correspondiente a la reiteración de informe de comodatos, dirigida a los Cuerpos de Bomberos con bienes asignados. "/>
    <s v="https://dnbcgovco-my.sharepoint.com/:f:/g/personal/planeacion_dnbc_gov_co/IgBiMLl8qwy9S6Ae4JsWuFKfAfE9oFK1P9znX1nLZo-E7YM?e=e4YCRF"/>
    <n v="46213"/>
    <s v="Se adjuntan solicitudes de información a los cuerpos de bomberos y reporte smeestral"/>
    <n v="0.5"/>
    <s v="EN EJECUCIÓN"/>
    <d v="2026-07-27T00:00:00"/>
    <n v="0.5"/>
    <s v="Se evidenció el envío de solicitudes de información sobre los bienes en comodato a los Cuerpos de Bomberos, mediante correo electrónico del 17 de junio de 2026, así como su reiteración el 24 de junio de 2026, como parte de las actividades de seguimiento y control. La acción se encuentra en ejecución."/>
    <x v="0"/>
    <s v="NO APLICA"/>
    <s v="NO APLICA"/>
    <x v="0"/>
    <s v="Dado que el hallazgo aún tiene actividades en ejecución no aplica el análisis de la efectividad"/>
  </r>
  <r>
    <n v="280"/>
    <x v="0"/>
    <x v="5"/>
    <s v="Subdirección Administrativa y Financiera"/>
    <m/>
    <x v="168"/>
    <n v="0"/>
    <x v="25"/>
    <s v="No hay claridad con relación a la suscripción del Comodato, las razones de la Devolución por parte del Cuerpo de Bomberos Voluntarios de Bogotá, las decisiones tomadas por Entidad, teniendo en cuenta que no se poseee trazabilidad de la documentación._x000a_Está observación fue informada por parte de la OCI en los informes de austeridad correspondientes a la vigencia 2021, y aún continúa sin tomarse las acciones para subsanar la mismas,_x000a_Lo anterior incumple la tercera 3 Dimensión Gestión con Valores para resultados del MIPG en relación a los “Lineamientos generales para la implementación” en lo que respecta a “Gestionar recursos físicos y servicios internos”"/>
    <m/>
    <s v="1. Porque, no se tenia conocimiento del préstamo del vehículo_x000a_2, Porque, no existe un procedimiento para el uso y manejo de vehículos de la DNBC._x000a_3, No esta actualizado el procedimiento de prevención y mantenimiento de vehículos, con los controles y seguimientos estipulados._x000a_4.Porque, no se ejecuto el debido control y seguimiento al vehículo."/>
    <s v="Porque, no se ejecuto el debido control y seguimiento al vehículo."/>
    <s v="Acción correctiva"/>
    <s v="FB_AC3"/>
    <s v="Solicitar trimestralmente por correo electrónico a los comandantes o supervisor de los CB, un informe de seguimiento que contenga: Registro fotográfico de los bienes en comodato, así como las emergencias atendidas con los bienes asignados y soportes de mantenimientos a que haya lugar"/>
    <s v="Correos Electrónicos trimestrales"/>
    <n v="1"/>
    <d v="2023-01-01T00:00:00"/>
    <d v="2023-12-31T00:00:00"/>
    <n v="54"/>
    <x v="17"/>
    <s v="Seguimiento Historico CGR - Fortalecimiento"/>
    <n v="0.5"/>
    <s v="En cumplimiento de las actividades de seguimiento y control de bienes en comodato, se informa que el día 12 de febrero se realizó el envío del correo electrónico correspondiente a la solicitud inicial de informe de comodatos, dirigida a los Cuerpos de Bomberos con bienes asignados."/>
    <s v="https://dnbcgovco-my.sharepoint.com/:f:/g/personal/planeacion_dnbc_gov_co/IgDXNHpy7oLsTo_k1pBYTEA_AXkQuekeDuYRfMOd3hOKrho?e=FZVMrN"/>
    <d v="2026-05-11T00:00:00"/>
    <s v="Se genera evidencia del primer trimestre sobre información de comodatos. "/>
    <n v="0.5"/>
    <x v="0"/>
    <d v="2026-05-15T00:00:00"/>
    <n v="0.5"/>
    <s v="Se presenta como evidencia el informe &quot;Solicitud Informes Comodatos&quot;, de fecha 31 de marzo de 2026, en el cual se documenta el envío del correo electrónico de solicitud inicial realizado el 12 de febrero de 2026 y la reiteración efectuada el 18 de marzo de 2026 a los Cuerpos de Bomberos con bienes en comodato, junto con las evidencias de los envíos realizados. En consecuencia, se evidencia una ejecución parcial de las actividades propuestas, toda vez que la acción correctiva contempla solicitudes trimestrales y aún se encuentra dentro del plazo establecido para su cumplimiento."/>
    <s v="EN EJECUCIÓN"/>
    <s v="No aplica"/>
    <s v="No aplica"/>
    <s v="No aplica"/>
    <n v="0.5"/>
    <s v="En cumplimiento de las actividades de seguimiento y control de bienes en comodato, se informa que el día 17 de junio se realizó el envío del correo electrónico correspondiente a la solicitud inicial de informe de comodatos, dirigida a los Cuerpos de Bomberos con bienes asignados."/>
    <s v="https://dnbcgovco-my.sharepoint.com/:f:/g/personal/planeacion_dnbc_gov_co/IgC5Waav-ToFT6TDAVF8aUhxAT0Ues-RXl2n7p3t5_oXIRQ?e=3MRsUi"/>
    <n v="46213"/>
    <s v="Se adjuntan solicitudes de información a los cuerpos de bomberos y reporte smeestral"/>
    <n v="0.5"/>
    <s v="EN EJECUCIÓN"/>
    <d v="2026-07-27T00:00:00"/>
    <n v="0.5"/>
    <s v="Se evidencia solicitud de informacion y reporte semestral como accion cnte la actividad"/>
    <x v="0"/>
    <s v="NO APLICA"/>
    <s v="NO APLICA"/>
    <x v="0"/>
    <s v="Dado que el hallazgo aún tiene actividades en ejecución no aplica el análisis de la efectividad"/>
  </r>
  <r>
    <n v="281"/>
    <x v="0"/>
    <x v="5"/>
    <s v="Subdirección Administrativa y Financiera"/>
    <m/>
    <x v="168"/>
    <n v="0"/>
    <x v="25"/>
    <s v="No hay claridad con relación a la suscripción del Comodato, las razones de la Devolución por parte del Cuerpo de Bomberos Voluntarios de Bogotá, las decisiones tomadas por Entidad, teniendo en cuenta que no se poseee trazabilidad de la documentación._x000a_Está observación fue informada por parte de la OCI en los informes de austeridad correspondientes a la vigencia 2021, y aún continúa sin tomarse las acciones para subsanar la mismas,_x000a_Lo anterior incumple la tercera 3 Dimensión Gestión con Valores para resultados del MIPG en relación a los “Lineamientos generales para la implementación” en lo que respecta a “Gestionar recursos físicos y servicios internos”"/>
    <m/>
    <s v="1. Porque, no se tenia conocimiento del préstamo del vehículo_x000a_2, Porque, no existe un procedimiento para el uso y manejo de vehículos de la DNBC._x000a_3, No esta actualizado el procedimiento de prevención y mantenimiento de vehículos, con los controles y seguimientos estipulados._x000a_4.Porque, no se ejecuto el debido control y seguimiento al vehículo."/>
    <s v="Porque, no se ejecuto el debido control y seguimiento al vehículo."/>
    <s v="Acción correctiva"/>
    <s v="FB_AC4"/>
    <s v="Diligenciar y actualizar trimestralmente la Matriz de seguimiento de supervisiones de los bienes de comodato."/>
    <s v="Matriz de seguimiento trimestral"/>
    <n v="4"/>
    <d v="2023-01-01T00:00:00"/>
    <d v="2023-12-31T00:00:00"/>
    <n v="54"/>
    <x v="17"/>
    <s v="Seguimiento Historico CGR - Fortalecimiento"/>
    <n v="0.5"/>
    <s v="Se realiza el reporte y envío de tres (3) bases de datos, precisando que la información contenida en ellas es de actualización y consolidación progresiva y permanente, por lo que la base correspondiente al último mes de cada trimestre integra y consolida la totalidad de la información del trimestre respectivo, dichas bases se remiten mediante correo electrónico a la Subdirección Estratégica para su conocimiento y fines pertinentes."/>
    <s v="https://dnbcgovco-my.sharepoint.com/:f:/g/personal/planeacion_dnbc_gov_co/IgDXNHpy7oLsTo_k1pBYTEA_AXkQuekeDuYRfMOd3hOKrho?e=FZVMrN"/>
    <d v="2026-05-11T00:00:00"/>
    <s v="Se evidencia matriz diligenciada. Se sugiere dejar evidencia de socialización con lider de proceso"/>
    <n v="0.25"/>
    <x v="0"/>
    <d v="2026-05-15T00:00:00"/>
    <n v="0.25"/>
    <s v="Se presenta como evidencia la matriz &quot;BD Reportes Informes Comodatos&quot;, con corte a marzo de 2026, y el correo electrónico de remisión a la Subdirección Estratégica, mediante el cual se socializa la información consolidada del primer trimestre. Los soportes aportados permiten verificar la ejecución parcial de la acción correctiva, al evidenciar la actualización de la matriz correspondiente al primer trimestre, permaneciendo vigente el plazo para completar las actualizaciones de los trimestres restantes."/>
    <s v="EN EJECUCIÓN"/>
    <s v="No aplica"/>
    <s v="No aplica"/>
    <s v="No aplica"/>
    <n v="1"/>
    <s v="Se realiza el reporte y envío de tres (3) bases de datos, precisando que la información contenida en ellas es de actualización y consolidación progresiva y permanente, por lo que la base correspondiente al último mes de cada trimestre integra y consolida la totalidad de la información del trimestre respectivo, dichas bases se remiten mediante correo electrónico a la Subdirección Estratégica para su conocimiento y fines pertinentes."/>
    <s v="https://dnbcgovco-my.sharepoint.com/my?id=%2Fpersonal%2Fplaneacion%5Fdnbc%5Fgov%5Fco%2FDocuments%2FDocumentos%20SIGE%2F6%2E%20Planes%2FPLAN%20DE%20MEJORA%2F2026%2F02%2E%20Seguimiento%20Segundo%20Trimestre%2F08%2E%20Fortalecimiento%20Bomberil&amp;viewid=efb70791%2Db8ab%2D49e7%2Db552%2Dd3d4cbe976b9&amp;ga=1"/>
    <n v="46213"/>
    <s v="Se evidencia monitoreo de información del primer semestre 2026"/>
    <n v="0.5"/>
    <s v="EN EJECUCIÓN"/>
    <d v="2026-07-27T00:00:00"/>
    <n v="0.5"/>
    <s v="Se evidenció la revisión de la información correspondiente al primer trimestre, como parte del seguimiento de la actividad, mediante el reporte del Plan de Mejoramiento de la Contraloría correspondiente al primer semestre de 2026."/>
    <x v="0"/>
    <s v="NO APLICA"/>
    <s v="NO APLICA"/>
    <x v="0"/>
    <s v="Dado que el hallazgo aún tiene actividades en ejecución no aplica el análisis de la efectividad"/>
  </r>
  <r>
    <n v="282"/>
    <x v="0"/>
    <x v="5"/>
    <s v="Subdirección Administrativa y Financiera"/>
    <m/>
    <x v="169"/>
    <n v="1"/>
    <x v="25"/>
    <s v="Aunque se implementó el Manual para el Manejo de Vehiculos de la Dirección Nacional de Bomberos Código MN-AD-02 Versión 1 Vigente a partir del 11 de marzo de 2022, y socializado el 15 de marzo de 2022 con los Conductores de la DNBC, al verificar la documentación se constató que se continua sin dar aplicabilidad a los procedimientos PC-GA-03 Mantenimiento Preventivo y/o correctivo de los Vehículos y PC-GA-04 Suministro de Combustible, adoptados por la DNBC el 23 de agosto de 2016; incumpliendo la Dimensión 3 Gestión con Valores para el Resultado, del MIPG._x000a_Esta falencia ha sido informada en los seguimientos realizados a la Austeridad en el gasto de la vigencia 2021 y primer trimestre de 2022, sin que se hayan tomado los correctivos necesarios para subsanarla."/>
    <m/>
    <s v="En el SIGE no aparecen los formatos indicados_x000a_Desconocimiento de la aplicabilidad de esos formatos"/>
    <s v="Desconocimiento de la aplicabilidad de esos formatos"/>
    <s v="Acción correctiva"/>
    <s v="GA_AC03"/>
    <s v="Elaborar y Ejecutar plan o programa de mantenimiento exigidos por la norma."/>
    <s v="Plan o programa de mantenimiento ejecutado"/>
    <n v="1"/>
    <d v="2026-05-01T00:00:00"/>
    <d v="2026-12-31T00:00:00"/>
    <n v="36"/>
    <x v="1"/>
    <m/>
    <n v="0"/>
    <s v="En proceso de elaboración "/>
    <s v="https://dnbcgovco-my.sharepoint.com/:f:/g/personal/planeacion_dnbc_gov_co/IgCHix03hdsORJdFzXwbKzzkAYCwKvT-WMSbymO7s_ZNdBo?e=tzOHt9"/>
    <d v="2026-05-11T00:00:00"/>
    <s v="No se evidencia avance para el periodo"/>
    <n v="0"/>
    <x v="0"/>
    <d v="2026-05-29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s v="EN EJECUCIÓN"/>
    <d v="2026-08-11T00:00:00"/>
    <n v="0.5"/>
    <s v="se evidencia borrador de planilla en excell de programas de mantenimiento preventivo y correctivo de bienes"/>
    <x v="0"/>
    <s v="NO APLICA"/>
    <s v="NO APLICA"/>
    <x v="0"/>
    <s v="Dado que el hallazgo aún tiene actividades en ejecución no aplica el análisis de la efectividad"/>
  </r>
  <r>
    <n v="283"/>
    <x v="0"/>
    <x v="5"/>
    <s v="Subdirección Administrativa y Financiera"/>
    <m/>
    <x v="170"/>
    <n v="1"/>
    <x v="25"/>
    <s v="Al realizar el seguimiento por parte de la Oficina de Control Interno, se evidenció el incumplimiento a lo establecido en el Plan de Eficiencia Administrativa y Cero Papel de la DNBC, conforme al numeral 5.6 “las Estrategias y metas a implementar en la DNBC; por cuanto no se evidenció acciones ejecutadas para las siguientes estrategias:_x000a_•_x0009_Compromiso y apoyo de la alta dirección o líderes de los procesos y el trabajo mancomunado con el comité de trabajo asignado; y la de implementación de usuarios y contraseñas para generar impresiones, ya que en el informe de eficiencia no se hizo referencia a estas actividades._x000a_•_x0009_Articulación con el proceso de Gestión de tecnología e informática –GTI de la Entidad, para implementar como primera medida en el control de impresión por parte de los funcionarios y contratistas, la retención de documentos con usuario y contraseña, esto con el fin de evitar la impresión directa de los archivos, optimizando y controlando así la impresión involuntaria de estos; por cuanto, a la fecha aun hay funcionarios y contratistas que no poseen esta contraseña"/>
    <m/>
    <s v="Falta de concientizacion por parte de la alta direccion y lideres de los procesos sobre las responsabilidades y apoyo ala ejecucion de las estrategias del plan de Eficiencia administrativa y cero papel"/>
    <s v="Falta de concientizacion por parte de la alta direccion y lideres de los procesos sobre las responsabilidades y apoyo ala ejecucion de las estrategias del plan de Eficiencia administrativa y cero papel"/>
    <s v="Acción correctiva"/>
    <s v="GA_AC19"/>
    <s v="Realizar actividad (sensibilizacion) de concientizacion con la alta direccion y servidores de la entidad la ejecucion del plan de eficienica administrativa y cero papel"/>
    <s v="Sensibilizaciones realizadas"/>
    <n v="4"/>
    <d v="2026-01-01T00:00:00"/>
    <d v="2026-12-31T00:00:00"/>
    <n v="54"/>
    <x v="1"/>
    <m/>
    <n v="1"/>
    <s v="Se realizó sensibilización sobre temas como se abordaron los principales lineamientos de la gestión ambiental en la DNBC, incluyendo su definición, los programas orientados al uso eficiente del agua y la energía, la gestión integral de residuos, el consumo sostenible, la reducción del uso de papel y de plásticos de un solo uso, así como los roles y responsabilidades de los servidores, contratistas y demás colaboradores en la implementación de buenas prácticas ambientales al interior de la Entidad."/>
    <s v="https://dnbcgovco-my.sharepoint.com/:f:/g/personal/planeacion_dnbc_gov_co/IgADxUyEd-ggR7h2RUd0PD9jAQXSII1UWONy9ygU91z1rqg?e=aIkrt5"/>
    <d v="2026-05-11T00:00:00"/>
    <s v="Se evidencia actividades de sensibilización. Se debe garantizar la participación de la alta dirección"/>
    <n v="0.25"/>
    <x v="0"/>
    <d v="2026-05-29T00:00:00"/>
    <n v="0.25"/>
    <s v="Se evidencia sensibilizacion de gestion ambiental (plan eficiencia administrativa) de fecha 25/02/2026, lo que permite verificar la ejecucion parcial de la actividad formulada para el presente período."/>
    <s v="EN EJECUCIÓN"/>
    <s v="No aplica"/>
    <s v="No aplica"/>
    <s v="No aplica"/>
    <n v="1"/>
    <s v="Durante el segundo trimestre de 2026 se desarrollaron acciones para fortalecer la eficiencia administrativa, reducir el consumo de papel y promover el uso responsable de los recursos institucionales, mediante campañas de comunicación interna dirigidas a funcionarios y contratistas en el marco del Día del Árbol, el Día Mundial del Reciclaje y el Día Mundial del Medio Ambiente."/>
    <s v="https://dnbcgovco-my.sharepoint.com/:f:/g/personal/planeacion_dnbc_gov_co/IgDvCb00eaLtSq5BPv11CSQvAck3vytZtrhD6uH5uUnHFXg?e=fC8UNf"/>
    <n v="46214"/>
    <s v="Se evidencia actividades de sensibilización. Se debe garantizar la participación de la alta dirección"/>
    <n v="0.5"/>
    <s v="EN EJECUCIÓN"/>
    <d v="2026-08-11T00:00:00"/>
    <n v="0.5"/>
    <s v="se evidenciaron correos y acciones de sensibilizacion para fortalecer la eficiencia administrativa, reducir el consumo de papel y promover el uso responsable de los recursos institucionales, mediante campañas de comunicación interna dirigidas a funcionarios y contratistas en el marco del Día del Árbol, el Día Mundial del Reciclaje y el Día Mundial del Medio Ambiente."/>
    <x v="0"/>
    <s v="NO APLICA"/>
    <s v="NO APLICA"/>
    <x v="0"/>
    <s v="Dado que el hallazgo aún tiene actividades en ejecución no aplica el análisis de la efectividad"/>
  </r>
  <r>
    <n v="284"/>
    <x v="0"/>
    <x v="5"/>
    <s v="Subdirección Administrativa y Financiera"/>
    <m/>
    <x v="170"/>
    <n v="0"/>
    <x v="25"/>
    <s v="Al realizar el seguimiento por parte de la Oficina de Control Interno, se evidenció el incumplimiento a lo establecido en el Plan de Eficiencia Administrativa y Cero Papel de la DNBC, conforme al numeral 5.6 “las Estrategias y metas a implementar en la DNBC; por cuanto no se evidenció acciones ejecutadas para las siguientes estrategias:_x000a_•_x0009_Compromiso y apoyo de la alta dirección o líderes de los procesos y el trabajo mancomunado con el comité de trabajo asignado; y la de implementación de usuarios y contraseñas para generar impresiones, ya que en el informe de eficiencia no se hizo referencia a estas actividades._x000a_•_x0009_Articulación con el proceso de Gestión de tecnología e informática –GTI de la Entidad, para implementar como primera medida en el control de impresión por parte de los funcionarios y contratistas, la retención de documentos con usuario y contraseña, esto con el fin de evitar la impresión directa de los archivos, optimizando y controlando así la impresión involuntaria de estos; por cuanto, a la fecha aun hay funcionarios y contratistas que no poseen esta contraseña"/>
    <m/>
    <s v="Falta de concientizacion por parte de la alta direccion y lideres de los procesos sobre las responsabilidades y apoyo ala ejecucion de las estrategias del plan de Eficiencia administrativa y cero papel"/>
    <s v="Falta de concientizacion por parte de la alta direccion y lideres de los procesos sobre las responsabilidades y apoyo ala ejecucion de las estrategias del plan de Eficiencia administrativa y cero papel"/>
    <s v="Acción correctiva"/>
    <s v="GA_AC20"/>
    <s v="Actualizar y realizar seguimiento mensual a las actividades programadas para la ejecución del Plan de Eficiencia administrativa y cero papel"/>
    <s v="Seguimiento Mensual"/>
    <n v="6"/>
    <d v="2026-04-01T00:00:00"/>
    <d v="2026-12-31T00:00:00"/>
    <n v="40.5"/>
    <x v="1"/>
    <m/>
    <n v="0"/>
    <s v="En proceso de actualización"/>
    <s v="https://dnbcgovco-my.sharepoint.com/:f:/g/personal/planeacion_dnbc_gov_co/IgCl0qBqoOCDTIYmTmGALPurAbwDPB4ig6njfBp9xSbqn_8?e=rSCAmS"/>
    <d v="2026-05-11T00:00:00"/>
    <s v="No se evidencia avance para el periodo"/>
    <n v="0"/>
    <x v="0"/>
    <d v="2026-05-29T00:00:00"/>
    <n v="0"/>
    <s v="No fue posible identificar evidencias para el presente período de análisis"/>
    <s v="SIN INICIAR"/>
    <s v="No aplica"/>
    <s v="No aplica"/>
    <s v="No aplica"/>
    <n v="1"/>
    <s v="Ya se actualizo el Plan de eficiencia administrativa y cero papel y se hace informe trimestral mostrando el seguimiento "/>
    <s v="https://dnbcgovco-my.sharepoint.com/:f:/g/personal/planeacion_dnbc_gov_co/IgC5NxjsJQ94R5j51lPHOSS2Ab0wrB3oBWi-PNIfIsINPxA?e=XSZTsw"/>
    <n v="46214"/>
    <s v="Se evidencia actualización del programa y un infome de monitoreo. Se sugiere incluir evidencias de socialización con el lider del proceso de este informe"/>
    <n v="0.25"/>
    <s v="EN EJECUCIÓN"/>
    <d v="2026-08-11T00:00:00"/>
    <n v="0.33"/>
    <s v="se evidencio Plan de eficiencia administrativa y cero papel con su respectivo informe de segumiento para el segundo trimestre 2026"/>
    <x v="0"/>
    <s v="NO APLICA"/>
    <s v="NO APLICA"/>
    <x v="0"/>
    <s v="Dado que el hallazgo aún tiene actividades en ejecución no aplica el análisis de la efectividad"/>
  </r>
  <r>
    <n v="285"/>
    <x v="0"/>
    <x v="6"/>
    <s v="Subdirección Administrativa y Financiera"/>
    <m/>
    <x v="171"/>
    <m/>
    <x v="33"/>
    <s v="No se están aplicando los controles establecidos en el Mapa de Riesgos de la DNBC, por parte de los Procesos Gestión del Talento Humano y Gestión Administrativa, por cuanto se materializaron los siguintes riesgos:_x000a_Gestión del Talento Humano:_x000a_Posibilidad de sanciones por parte de la UGPP, debido a la inoportunidad en el cumplimiento de las obligaciones relacionadas con el pago de la seguridad Social; por la cancelación de intereses moratorios._x000a_Posibilidad de afectación económica y/o reputacional por daños a terceros y/o bienes de la entidad generados por accidentes de tránsito con vehículos propios o en arriendo en uso oficial de la DNBC; por cuanto:_x000a_o_x0009_Los conductores no están notificando sobre el estado de los vehículos y los desplazamientos diarios, en los formatos dispuestos por la DNBC._x000a_o_x0009_El vencimiento del SOAT y la tecno mecánica del vehículo de placas IXX 308 y la tecno mecánica del vehículo de placas ZXW 532._x000a_o_x0009_No se ha realizado el mantenimiento preventivo ni correctivo del vehículo de placas IXX 308._x000a_Posibilidad de afectación reputacional por multa y/o sanciones debido a la afectación al medio ambiente por el uso indebido de los recursos para el funcionamiento de la DNBC, debido a la ausencia de diseño de campañas de sensibilización en busca de la reducción del consumo:_x000a_o_x0009_servicios públicos_x000a_o_x0009_Papelería_x000a_Lo anterior, incumple lo establecido en el numeral 3.2.2 Valoración de controles de la Guía para la administración del riesgo y el diseño de controles en entidades públicas VERSIÓN 6 emitida por el Departamento Administrativo de la Función Pública; así como el MANUAL DE GESTIÓN DEL RIESGO de la DNBC numeral 6.2.2. Evaluación del riesgo…Identificación y diseño de controles,_x000a_Lo anterior, fue evidenciado con anterioridad en el seguimiento realizado a la Austeridad en el Gasto correspondiente al tercer y cuarto trimestre de 2022, sin que a la fecha se hayan tomado las acciones necesarias por parte de las DNBC, para el cumplimiento de las directrices establecidas."/>
    <m/>
    <s v="1. Porque la funcionaria de gestión de Talento Humano se encontraba de vacaciones y hay actividades que solo la funcionaria puede realizar_x000a_2. Porque la liquidación se realiza de manera manual y requiere de una desarrollada curva de aprendizaje. se presenta una alta demanada de actividades de los contratistas que estan dentro del proceso_x000a_3.Porque se presenta una alta rotación y demanda de actividades de los contratistas que estan dentro del proceso y no es fácil delegar esta actividad."/>
    <s v="Porque se presenta una alta rotación y demanda de actividades de los contratistas que estan dentro del proceso y no es fácil delegar esta actividad."/>
    <s v="Acción correctiva"/>
    <s v="MC_AC6"/>
    <s v="Actualizar el mapa de riesgo de acuerdo al monitoreo que realizan los enlaces de los procesos."/>
    <s v="Mapa de Riesgos actualizado"/>
    <n v="1"/>
    <d v="2026-03-01T00:00:00"/>
    <d v="2026-07-31T00:00:00"/>
    <n v="22.5"/>
    <x v="6"/>
    <m/>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8-11T00:00:00"/>
    <n v="0.5"/>
    <s v="Se evidenció la actualización de los documentos asociados a la gestión de riesgos y su presentación ante el Comité Institucional de Coordinación de Control Interno. No obstante, se encuentra pendiente la formalización y aprobación de la Política de Gestión de Riesgos, por lo que la acción continúa en ejecución."/>
    <x v="0"/>
    <s v="NO APLICA"/>
    <s v="NO APLICA"/>
    <x v="0"/>
    <s v="Dado que el hallazgo aún tiene actividades en ejecución no aplica el análisis de la efectividad"/>
  </r>
  <r>
    <n v="286"/>
    <x v="0"/>
    <x v="6"/>
    <s v="Dirección General"/>
    <m/>
    <x v="171"/>
    <m/>
    <x v="33"/>
    <s v="No se están aplicando los controles establecidos en el Mapa de Riesgos de la DNBC, por parte de los Procesos Gestión del Talento Humano y Gestión Administrativa, por cuanto se materializaron los siguintes riesgos:_x000a_Gestión del Talento Humano:_x000a_Posibilidad de sanciones por parte de la UGPP, debido a la inoportunidad en el cumplimiento de las obligaciones relacionadas con el pago de la seguridad Social; por la cancelación de intereses moratorios._x000a_Posibilidad de afectación económica y/o reputacional por daños a terceros y/o bienes de la entidad generados por accidentes de tránsito con vehículos propios o en arriendo en uso oficial de la DNBC; por cuanto:_x000a_o_x0009_Los conductores no están notificando sobre el estado de los vehículos y los desplazamientos diarios, en los formatos dispuestos por la DNBC._x000a_o_x0009_El vencimiento del SOAT y la tecno mecánica del vehículo de placas IXX 308 y la tecno mecánica del vehículo de placas ZXW 532._x000a_o_x0009_No se ha realizado el mantenimiento preventivo ni correctivo del vehículo de placas IXX 308._x000a_Posibilidad de afectación reputacional por multa y/o sanciones debido a la afectación al medio ambiente por el uso indebido de los recursos para el funcionamiento de la DNBC, debido a la ausencia de diseño de campañas de sensibilización en busca de la reducción del consumo:_x000a_o_x0009_servicios públicos_x000a_o_x0009_Papelería_x000a_Lo anterior, incumple lo establecido en el numeral 3.2.2 Valoración de controles de la Guía para la administración del riesgo y el diseño de controles en entidades públicas VERSIÓN 6 emitida por el Departamento Administrativo de la Función Pública; así como el MANUAL DE GESTIÓN DEL RIESGO de la DNBC numeral 6.2.2. Evaluación del riesgo…Identificación y diseño de controles,_x000a_Lo anterior, fue evidenciado con anterioridad en el seguimiento realizado a la Austeridad en el Gasto correspondiente al tercer y cuarto trimestre de 2022, sin que a la fecha se hayan tomado las acciones necesarias por parte de las DNBC, para el cumplimiento de las directrices establecidas."/>
    <s v="INTEGRIDAD"/>
    <s v="1. Porque la funcionaria de gestión de Talento Humano se encontraba de vacaciones y hay actividades que solo la funcionaria puede realizar_x000a_2. Porque la liquidación se realiza de manera manual y requiere de una desarrollada curva de aprendizaje. se presenta una alta demanada de actividades de los contratistas que estan dentro del proceso_x000a_3.Porque se presenta una alta rotación y demanda de actividades de los contratistas que estan dentro del proceso y no es fácil delegar esta actividad."/>
    <s v="Los controles asociados a los riesgos no fueron efectivos"/>
    <s v="Acción correctiva"/>
    <s v="DI_AC25"/>
    <s v="Adelantar la investigación y las acciones disciplinarias (si hay lugara ello) por la cancelación de intereses moratorios en el pago inoportuno de la PILA"/>
    <s v="Acciones administrativas y/o disciplinarias adelantadas"/>
    <n v="1"/>
    <d v="2024-01-01T00:00:00"/>
    <d v="2024-08-31T00:00:00"/>
    <n v="36"/>
    <x v="4"/>
    <m/>
    <n v="1"/>
    <s v="Sobre la IP 025 de 2024, se adoptó decisión de archivo de conformidad con lo establecido en la decisión adoptada el 11 de julio de 2025. Se desplegó la acción disciplinaria requerida. Se anexa evidencia de la apertura y del archivo."/>
    <s v="https://dnbcgovco-my.sharepoint.com/:f:/g/personal/planeacion_dnbc_gov_co/IgAUMB2dyVevRLjEJ8D2T5hlAYVTq0qnIENWOGpxGXQd1tw?e=qM6znQ"/>
    <d v="2026-05-11T00:00:00"/>
    <s v="Se evidencia en el respectivo hallazgo, que se realizó la apertura de la acción disciplinaria IP 025-2024, relacionado con el incumplimiento  por lla cancelación de intereses moratorios en el pago inoportuno de la PILA Por lo tanto cumple con el indicador relacionado a este hallazgo."/>
    <n v="1"/>
    <x v="1"/>
    <d v="2026-05-15T00:00:00"/>
    <n v="1"/>
    <s v="Se presentan como evidencias el Auto No. 025, de fecha 17 de septiembre de 2024, mediante el cual se ordena la apertura de la indagación previa, y el Auto de Archivo de la Indagación Previa, de fecha 11 de julio de 2025, por el cual se dispone el archivo de las diligencias al no encontrarse elementos suficientes para continuar con la actuación disciplinaria. Los soportes aportados permiten verificar que se adelantaron las actuaciones disciplinarias derivadas del hallazgo, de conformidad con la acción correctiva formulada y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8-11T00:00:00"/>
    <n v="1"/>
    <s v="Se evidenciaron el Auto No. 025 del 17 de septiembre de 2024, mediante el cual se ordenó la apertura de indagación previa, y el Auto de Archivo del 11 de julio de 2025, por el cual se dispuso el archivo de las diligencias al no encontrarse elementos suficientes para continuar con la actuación disciplinaria. Los soportes aportados acreditan la ejecución de las actuaciones previstas en la acción correctiva, por lo que la actividad se da por cumplida en el primer trimestre de la presente anualidad."/>
    <x v="1"/>
    <s v="NO APLICA"/>
    <s v="NO APLICA"/>
    <x v="0"/>
    <s v="Dado que el hallazgo aún tiene actividades en ejecución no aplica el análisis de la efectividad"/>
  </r>
  <r>
    <n v="287"/>
    <x v="0"/>
    <x v="6"/>
    <s v="Subdirección Administrativa y Financiera"/>
    <m/>
    <x v="172"/>
    <m/>
    <x v="33"/>
    <s v="La Dirección Nacional de Bomberos, no reportó al 31 de marzo de 2023, mediante el aplicativo CHIP la Información sobre PERSONAL Y COSTOS del personal de planta como el de contratación de prestación de servicios con fecha de corte al 31 de diciembre de 2022, incumpliendo lo establecido en la resolución 7 del 09 de junio de 2016 artículo 43._x000a_Esta omisión, puede acarrear sanciones para el Ordenador del Gasto de la DNBC, ya que está considerada como una Conducta Sancionable por parte de la Contraloría General de la República en el Decreto 403 de 2020 “Por el cual se dictan normas para la correcta implementación del Acto Legislativo 04 de 2019 y el fortalecimiento del control fiscal” contemplado en sus artículos 81 y 83"/>
    <m/>
    <s v="1. Porque el proceso tiene un alto volumen de actividades y el personal del proceso es insuficiente._x000a_2. Porque la contratación de personal de prestación de servicios fue tardía para la vigencia, generando una atraso en las actividades programadas. En marzo el proceso contaba con una funcionaria para suplir todas las actividades del proceso y se encontraba en trámite el proceso contractual de dos contratistas."/>
    <s v="La contratación de personal de prestación de servicios fue tardía para la vigencia, generando una atraso en las actividades programadas debido a que priorizar unas sobre otras es dificil."/>
    <s v="Acción correctiva"/>
    <s v="TH_AC48"/>
    <s v="Remitir la información de Personal al proceso de gestión financiera dentro de los plazos establecidos"/>
    <s v="Reporte enviado a Gestión Financiera"/>
    <n v="1"/>
    <d v="2026-01-01T00:00:00"/>
    <d v="2026-04-30T00:00:00"/>
    <n v="17.849999999999998"/>
    <x v="11"/>
    <s v="Evaluar recurrencia 2026"/>
    <n v="0"/>
    <n v="0"/>
    <n v="0"/>
    <d v="2026-05-11T00:00:00"/>
    <s v="No se evidencia seguimiento"/>
    <n v="0"/>
    <x v="0"/>
    <d v="2026-05-15T00:00:00"/>
    <n v="0"/>
    <s v="No fue posible identificar evidencias para el presente período de análisis"/>
    <s v="SIN INICIAR"/>
    <s v="No aplica"/>
    <s v="No aplica"/>
    <s v="No aplica"/>
    <n v="1"/>
    <s v="se adjunta reporte"/>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reporte correspondiente al mes de junio"/>
    <n v="1"/>
    <s v="CUMPLIDO"/>
    <d v="2026-08-11T00:00:00"/>
    <n v="1"/>
    <s v="Se evidenció su cumplimiento, según seguimiento realizado con corte a 31/12/2025"/>
    <x v="1"/>
    <s v="NO APLICA"/>
    <s v="NO APLICA"/>
    <x v="0"/>
    <s v="Dado que el hallazgo aún tiene actividades en ejecución no aplica el análisis de la efectividad"/>
  </r>
  <r>
    <n v="288"/>
    <x v="0"/>
    <x v="6"/>
    <s v="Subdirección Administrativa y Financiera"/>
    <m/>
    <x v="172"/>
    <m/>
    <x v="33"/>
    <s v="La Dirección Nacional de Bomberos, no reportó al 31 de marzo de 2023, mediante el aplicativo CHIP la Información sobre PERSONAL Y COSTOS del personal de planta como el de contratación de prestación de servicios con fecha de corte al 31 de diciembre de 2022, incumpliendo lo establecido en la resolución 7 del 09 de junio de 2016 artículo 43._x000a_Esta omisión, puede acarrear sanciones para el Ordenador del Gasto de la DNBC, ya que está considerada como una Conducta Sancionable por parte de la Contraloría General de la República en el Decreto 403 de 2020 “Por el cual se dictan normas para la correcta implementación del Acto Legislativo 04 de 2019 y el fortalecimiento del control fiscal” contemplado en sus artículos 81 y 83"/>
    <m/>
    <s v="1. Porque el proceso tiene un alto volumen de actividades y el personal del proceso es insuficiente._x000a_2. Porque la contratación de personal de prestación de servicios fue tardía para la vigencia, generando una atraso en las actividades programadas. En marzo el proceso contaba con una funcionaria para suplir todas las actividades del proceso y se encontraba en trámite el proceso contractual de dos contratistas."/>
    <s v="La contratación de personal de prestación de servicios fue tardía para la vigencia, generando una atraso en las actividades programadas debido a que priorizar unas sobre otras es dificil."/>
    <s v="Acción correctiva"/>
    <s v="GC_AC88"/>
    <s v="Remitir la información de Costos al proceso de gestión financiera dentro de los plazos establecidos"/>
    <s v="Reporte enviado a Gestión Financiera"/>
    <n v="1"/>
    <d v="2026-01-01T00:00:00"/>
    <d v="2026-04-30T00:00:00"/>
    <n v="17.849999999999998"/>
    <x v="2"/>
    <s v="Evaluar recurrencia 2026"/>
    <n v="0"/>
    <s v="ACTIVIDAD CORRESPONDIENTE A GESTION FINANCIERA, REVISAR YA QUE GESTION CONTRACTUAL NO HA REALIZADO INFORMES DE COSTOS.  "/>
    <n v="0"/>
    <d v="2026-05-11T00:00:00"/>
    <s v="Pendiente de respuesta por Contractual"/>
    <n v="0"/>
    <x v="0"/>
    <d v="2026-05-15T00:00:00"/>
    <n v="0"/>
    <s v="No fue posible identificar evidencias para el presente período de análisis"/>
    <s v="VENCIDA"/>
    <s v="No aplica"/>
    <s v="No aplica"/>
    <s v="No aplica"/>
    <n v="0"/>
    <s v="ACTIVIDAD CORRESPONDIENTE A GESTION FINANCIERA, REVISAR YA QUE GESTION CONTRACTUAL NO HA REALIZADO INFORMES DE COSTOS.  "/>
    <n v="0"/>
    <s v="11/07/206"/>
    <s v="No se evidencian soportes de la actividad"/>
    <n v="0"/>
    <s v="EN EJECUCIÓN"/>
    <d v="2026-08-11T00:00:00"/>
    <n v="0"/>
    <s v="No se evidencia avance para este corte."/>
    <x v="3"/>
    <s v="NO APLICA"/>
    <s v="NO APLICA"/>
    <x v="0"/>
    <s v="Dado que el hallazgo aún tiene actividades en ejecución no aplica el análisis de la efectividad"/>
  </r>
  <r>
    <n v="289"/>
    <x v="0"/>
    <x v="6"/>
    <s v="Dirección General"/>
    <m/>
    <x v="172"/>
    <m/>
    <x v="33"/>
    <s v="La Dirección Nacional de Bomberos, no reportó al 31 de marzo de 2023, mediante el aplicativo CHIP la Información sobre PERSONAL Y COSTOS del personal de planta como el de contratación de prestación de servicios con fecha de corte al 31 de diciembre de 2022, incumpliendo lo establecido en la resolución 7 del 09 de junio de 2016 artículo 43._x000a_Esta omisión, puede acarrear sanciones para el Ordenador del Gasto de la DNBC, ya que está considerada como una Conducta Sancionable por parte de la Contraloría General de la República en el Decreto 403 de 2020 “Por el cual se dictan normas para la correcta implementación del Acto Legislativo 04 de 2019 y el fortalecimiento del control fiscal” contemplado en sus artículos 81 y 83"/>
    <s v="INTEGRIDAD"/>
    <s v="1. Porque el proceso tiene un alto volumen de actividades y el personal del proceso es insuficiente._x000a_2. Porque la contratación de personal de prestación de servicios fue tardía para la vigencia, generando una atraso en las actividades programadas. En marzo el proceso contaba con una funcionaria para suplir todas las actividades del proceso y se encontraba en trámite el proceso contractual de dos contratistas."/>
    <s v="La contratación de personal de prestación de servicios fue tardía para la vigencia, generando una atraso en las actividades programadas debido a que priorizar unas sobre otras es dificil."/>
    <s v="Acción correctiva"/>
    <s v="DI_AC27"/>
    <s v="Adelantar la investigación y las acciones disciplinarias y administrativas (si hay lugara ello) por el incumplimiento de las obligación de transmisión de la información"/>
    <s v="Acciones administrativas y/o disciplinarias adelantadas"/>
    <n v="1"/>
    <d v="2024-01-01T00:00:00"/>
    <d v="2024-09-30T00:00:00"/>
    <n v="40.35"/>
    <x v="4"/>
    <m/>
    <n v="1"/>
    <s v="Sobre la IP 025 de 2024, se adoptó decisión de archivo de conformidad con lo establecido en la decisión adoptada el 11 de julio de 2025. Se desplegó la acción disciplinaria requerida. Se anexa evidencia de la apertura y del archivo."/>
    <s v="https://dnbcgovco-my.sharepoint.com/:f:/g/personal/planeacion_dnbc_gov_co/IgAMhY64Lw3gR4D29Bet-aUVAZ4MT780GDRFtCeNf2ysFpE?e=mkvSjs"/>
    <d v="2026-05-11T00:00:00"/>
    <s v="Se evidencia en el respectivo hallazgo, que se realizó la apertura de la acción disciplinaria IP 024-2024, relacionado con el incumplimiento de las obligaciones de transmisión de la información . Por lo tanto cumple con el indicador relacionado a este hallazgo."/>
    <n v="1"/>
    <x v="1"/>
    <d v="2026-05-15T00:00:00"/>
    <n v="1"/>
    <s v="Se presentan como evidencias el Auto de Apertura de Indagación Previa No. 025 de 2024, de fecha 17 de septiembre de 2024, y el Auto de Archivo de la Indagación Previa, de fecha 11 de julio de 2025, mediante los cuales se adelantó la actuación disciplinaria relacionada con el presunto incumplimiento de la Política de Desplazamiento de Vehículos de la DNBC y se adoptó la decisión de archivo. Los soportes aportados permiten verificar la ejecución de la actividad formulada dentro del plazo establecido y el cumplimiento de la acción correctiv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8-11T00:00:00"/>
    <n v="1"/>
    <s v="Se evidenció su cumplimiento, según seguimiento realizado con corte a 31/12/2025"/>
    <x v="1"/>
    <s v="NO APLICA"/>
    <s v="NO APLICA"/>
    <x v="0"/>
    <s v="Dado que el hallazgo aún tiene actividades en ejecución no aplica el análisis de la efectividad"/>
  </r>
  <r>
    <n v="290"/>
    <x v="0"/>
    <x v="6"/>
    <s v="Subdirección Administrativa y Financiera"/>
    <m/>
    <x v="173"/>
    <m/>
    <x v="33"/>
    <s v="Se evidenció que el libro de Saldos y Movimientos de la DNBC, correspondiente al mes de marzo de 2023 refleja la información de las Incapacidades del Mes de febrero de 2022; por cuanto, el Proceso de Gestión de Talento Humano, no realizó la conciliación de los saldos antes el cierre del proceso contable del periodo en mención de acuerdo con el calendario establecido por la Contaduría General de la Nación. Lo anterior, representa un Riesgo de Índole Contable, como se enuncia en el numeral 1.4. Riesgo de índole contable del Procedimiento para la Evaluación del Control Interno Contable"/>
    <m/>
    <s v="1. Porque el proceso tiene un alto volumen de actividades y el personal del proceso es insuficiente._x000a_2. Porque la contratación de personal de prestación de servicios fue tardía para la vigencia, generando una atraso en las actividades programadas. En marzo el proceso contaba con una funcionaria para suplir todas las actividades del proceso y se encontraba en trámite el proceso contractual de dos contratistas."/>
    <s v="La contratación de personal de prestación de servicios fue tardía para la vigencia, generando una atraso en las actividades programadas debido a que priorizar unas sobre otras es dificil."/>
    <s v="Acción correctiva"/>
    <s v="GF_AC3"/>
    <s v="Socializar el procedimiento de los cruces de información entre las areas y el proceso de Gestión Financiera para las cuentas del pasivo."/>
    <s v="Socializacion de los procedimientos y documentos de Gestion Financiera."/>
    <n v="1"/>
    <d v="2026-04-01T00:00:00"/>
    <d v="2026-06-30T00:00:00"/>
    <n v="13.350000000000001"/>
    <x v="7"/>
    <m/>
    <n v="1"/>
    <s v="Como evidencia dejamos donde se socializo el procedimiento de los cruces de información  entre las areas y el proceso de Gestión Financiera para las cuentas del pasivo."/>
    <s v="https://dnbcgovco-my.sharepoint.com/:f:/g/personal/planeacion_dnbc_gov_co/IgAKPZEalRp3T7O44VwZjBLlARF86VpmllJA36VR9-2qDG8?e=W6XaGX"/>
    <d v="2026-05-11T00:00:00"/>
    <s v="Se incluye grabación de socialización de políticas contables"/>
    <n v="1"/>
    <x v="1"/>
    <d v="2026-05-29T00:00:00"/>
    <n v="1"/>
    <s v="Mediante video de fecha 25/06/2025, se evidencia la socialización de la actualizacion de las politicas contables,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dejamos donde se socializo el procedimiento de los cruces de información  entre las areas y el proceso de Gestión Financiera para las cuentas del pasivo."/>
    <s v="https://dnbcgovco-my.sharepoint.com/:f:/g/personal/planeacion_dnbc_gov_co/IgDlTTkE6gPMRZjTETbxch7dATaSM_TE5-agvqb3k7QgaDY?e=0V1Jx7"/>
    <s v="11/07/206"/>
    <s v="Actividad reportada con cumplimiento en el primer trimestre 2026"/>
    <n v="1"/>
    <s v="CUMPLIDO"/>
    <d v="2026-08-11T00:00:00"/>
    <n v="1"/>
    <s v="Mediante video de fecha 25/06/2025, se evidencia la socialización de la actualizacion de las politicas contables, lo que permite verificar el cumplimiento de la actividad dentro del plazo establecido"/>
    <x v="1"/>
    <s v="NO"/>
    <s v="EFECTIVO"/>
    <x v="1"/>
    <s v="Se verificó el cumplimiento de la actividad formulada y no se evidenció recurrencia de la situación que dio origen al hallazgo; en consecuencia, se procede con el cierre de la actividad."/>
  </r>
  <r>
    <n v="291"/>
    <x v="0"/>
    <x v="6"/>
    <s v="Subdirección Administrativa y Financiera"/>
    <m/>
    <x v="174"/>
    <m/>
    <x v="33"/>
    <s v="No se diligenciaron la totalidad de los Formatos FO-AD-02-02 Formatos Preoperacional Vehículos y FO-AD-02-01 Planilla de Desplazamiento Vehículos de la Dirección Nacional de Bomberos establecido en el numeral 5.1 Política de Desplazamiento de Vehículos numeral 6 que señala “Para el requerimiento de movilización de un vehículo institucional, el funcionario Líder o Gestor del Proceso que requiera el servicio para el desplazamiento de su equipo de trabajo en cumplimiento de la misionalidad de la entidad, deberá solicitarlo al designado por el Subdirector Administrativo y Financiero con copia a la subdirección administrativa y financiera para el control y mantenimiento de vehículos, para la autorización del desplazamiento del servidor y/o contratista en días y horas laborables; para tal propósito, la orden de movilización se tramitará en formatos propios de la DNBC.”"/>
    <m/>
    <s v="1. Porque los conductores no diligencian los formatos de forma completa en todos los desplazamientos realizados._x000a_2. Porque los conductores no ven la necesidad de llevar a cabo un diligenciamiento completo de los formatos._x000a_3. Porque no existía la obligatoriedad en los contratos de prestación de servicios de conductores del diligenciamiento de las planillas."/>
    <s v="Gestion Administrativa_x000a_Planillas:_x000a_No existía la obligatoriedad en los contratos de prestación de servicios de conductores del diligenciamiento de la planilla."/>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x v="1"/>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x v="0"/>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s v="EN EJECUCIÓN"/>
    <d v="2026-08-11T00:00:00"/>
    <n v="0.42"/>
    <s v="se evidencia correos electronicos de enero a mayo del segumiento al parque automotor en multas, SOAT, tecnomecanica e impuestos"/>
    <x v="0"/>
    <s v="NO APLICA"/>
    <s v="NO APLICA"/>
    <x v="0"/>
    <s v="Dado que el hallazgo aún tiene actividades en ejecución no aplica el análisis de la efectividad"/>
  </r>
  <r>
    <n v="292"/>
    <x v="0"/>
    <x v="6"/>
    <s v="Subdirección Administrativa y Financiera"/>
    <m/>
    <x v="174"/>
    <m/>
    <x v="33"/>
    <s v="No se diligenciaron la totalidad de los Formatos FO-AD-02-02 Formatos Preoperacional Vehículos y FO-AD-02-01 Planilla de Desplazamiento Vehículos de la Dirección Nacional de Bomberos establecido en el numeral 5.1 Política de Desplazamiento de Vehículos numeral 6 que señala “Para el requerimiento de movilización de un vehículo institucional, el funcionario Líder o Gestor del Proceso que requiera el servicio para el desplazamiento de su equipo de trabajo en cumplimiento de la misionalidad de la entidad, deberá solicitarlo al designado por el Subdirector Administrativo y Financiero con copia a la subdirección administrativa y financiera para el control y mantenimiento de vehículos, para la autorización del desplazamiento del servidor y/o contratista en días y horas laborables; para tal propósito, la orden de movilización se tramitará en formatos propios de la DNBC.”"/>
    <m/>
    <s v="1. Porque los conductores no diligencian los formatos de forma completa en todos los desplazamientos realizados._x000a_2. Porque los conductores no ven la necesidad de llevar a cabo un diligenciamiento completo de los formatos._x000a_3. Porque no existía la obligatoriedad en los contratos de prestación de servicios de conductores del diligenciamiento de las planillas."/>
    <s v="Gestion Administrativa_x000a_Planillas:_x000a_No existía la obligatoriedad en los contratos de prestación de servicios de conductores del diligenciamiento de la planilla."/>
    <s v="Acción correctiva"/>
    <s v="GA_AC16"/>
    <s v="Realizar la socializacion trimestral de la documentacion actualizada y/o liniamientos de uso y manejo de los vehiculos a los conductores y demas responsables"/>
    <s v="Socializaciones realizadas"/>
    <n v="4"/>
    <d v="2026-02-01T00:00:00"/>
    <d v="2026-12-31T00:00:00"/>
    <n v="49.5"/>
    <x v="1"/>
    <m/>
    <n v="1"/>
    <s v="Se realizó la capacitación al conductor de los formatos "/>
    <s v="https://dnbcgovco-my.sharepoint.com/:f:/g/personal/planeacion_dnbc_gov_co/IgDhYmMZWLOWRZ-8Bgt_Qa1fAVrnM32Mxr9QT5T3GErSv4I?e=yXGCWf"/>
    <d v="2026-05-11T00:00:00"/>
    <s v="Se adjunta acta de reunión del mes de abril donde se capacita al conductor"/>
    <n v="1"/>
    <x v="1"/>
    <d v="2026-05-29T00:00:00"/>
    <n v="0.25"/>
    <s v="Se evidencia listado de aistencia a capacitación con fecha 22/04/2026, mas no se evidencia resumen del tema tratado en dicha capacitacion"/>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aizó lacapacitación al conductorde todos los formatos "/>
    <s v="https://dnbcgovco-my.sharepoint.com/:f:/g/personal/planeacion_dnbc_gov_co/IgDjFeFpC4uhS5oeK97Jh9HtAeSD9mhp9iccyVIjcrqJ2SU?e=38n0fw"/>
    <n v="46214"/>
    <s v="Se incluye acta del mes de abirl donde se socializa información con el conductor"/>
    <n v="0.5"/>
    <s v="CUMPLIDO"/>
    <d v="2026-08-11T00:00:00"/>
    <n v="0.5"/>
    <s v="se evidencia acta de capacitacion al conductor de fecha 22/04/26"/>
    <x v="0"/>
    <s v="NO APLICA"/>
    <s v="NO APLICA"/>
    <x v="0"/>
    <s v="Dado que el hallazgo aún tiene actividades en ejecución no aplica el análisis de la efectividad"/>
  </r>
  <r>
    <n v="293"/>
    <x v="0"/>
    <x v="6"/>
    <s v="Subdirección Administrativa y Financiera"/>
    <m/>
    <x v="175"/>
    <m/>
    <x v="33"/>
    <s v="Al 31 de marzo de 2023, se evidenció que no se ha generado el Plan de Mantenimiento preventivo y correctivo para el parque automotor de los vehículos de la vigencia 2023. De igual forma, al vehículo de placas IXX-308, NO se le realizó el respectivo mantenimiento en la vigencia 2022, conforme al numeral 5.2 Política de Seguridad y salud en el Trabajo numeral 5.2.1 POLÍTICA DE SEGURIDAD VIAL"/>
    <m/>
    <s v="1. No se asignaron recursos desde el inicio de la vigencia para el mantenimiento de los vehículos_x000a_2. No se contaba con el presupuesto para el mantenimiento de los vehículos de la entidad._x000a_3. Porque se solicitó al Ministerio de Hacienda una adición presupuestal para el mantenimiento de vehículos de la DNBC, la cual llegó hasta agosto 2023 y por lo tanto, no se realizó contrato de mantenimiento preventivo y correctivo de vehículos, incluyendo la tecnomecánica."/>
    <s v="Porque se solicitó al Ministerio de Hacienda una adición presupuestal para el mantenimiento de vehículos de la DNBC, la cual llegó hasta agosto 2023 y por lo tanto, no se realizó contrato de mantenimiento preventivo y correctivo de vehículos, incluyendo la tecnomecánica"/>
    <s v="Acción correctiva"/>
    <s v="GA_AC03"/>
    <s v="Elaborar y Ejecutar plan o programa de mantenimiento exigidos por la norma."/>
    <s v="Plan o programa de mantenimiento ejecutado"/>
    <n v="1"/>
    <d v="2026-05-01T00:00:00"/>
    <d v="2026-12-31T00:00:00"/>
    <n v="36"/>
    <x v="1"/>
    <m/>
    <n v="0"/>
    <s v="En proceso de elaboración "/>
    <s v="https://dnbcgovco-my.sharepoint.com/:f:/g/personal/planeacion_dnbc_gov_co/IgCHix03hdsORJdFzXwbKzzkAYCwKvT-WMSbymO7s_ZNdBo?e=tzOHt9"/>
    <d v="2026-05-11T00:00:00"/>
    <s v="No se evidencia avance para el periodo"/>
    <n v="0"/>
    <x v="0"/>
    <d v="2026-05-29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s v="EN EJECUCIÓN"/>
    <d v="2026-08-11T00:00:00"/>
    <n v="0.5"/>
    <s v="se evidencia borrador de planilla en excell de programas de mantenimiento preventivo y correctivo de bienes"/>
    <x v="0"/>
    <s v="NO APLICA"/>
    <s v="NO APLICA"/>
    <x v="0"/>
    <s v="Dado que el hallazgo aún tiene actividades en ejecución no aplica el análisis de la efectividad"/>
  </r>
  <r>
    <n v="294"/>
    <x v="0"/>
    <x v="6"/>
    <s v="Subdirección Administrativa y Financiera"/>
    <m/>
    <x v="176"/>
    <m/>
    <x v="33"/>
    <s v="Se evidenció que el vehículo de placas IXX 308, posee el seguro obligatorio VENCIDO, incumpliendo lo establecido en la Ley 1229 de 2019 por medio de la cual se expide el Código General Disciplinario, se derogan la Ley 734 de 2002 y algunas disposiciones de la Ley 1474 de 2011, relacionadas con el derecho disciplinario, Articulo 38 Numeral 22, que estipula:_x000a_“22.Vigilar y salvaguardar los bienes y valores que le han sido encomen¬dados y cuidar que sean utilizados debida y racionalmente, de confor¬midad con los fines a que han sido destinados.”"/>
    <m/>
    <s v="Gestion Administrativa_x000a_1. Porque el vehículo se encontraba en préstamo en bomberos Bogota._x000a_2. No existia plan de mantenimiento preventivo y correctivo para el vehículo._x000a_3. No se tenía conocimiento del estado del vehículo IXX308."/>
    <s v="No se tenía conocimiento del estado del vehículo IXX308."/>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x v="1"/>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x v="0"/>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s v="EN EJECUCIÓN"/>
    <d v="2026-08-11T00:00:00"/>
    <n v="0.42"/>
    <s v="se evidencia correos electronicos de enero a mayo del segumiento al parque automotor en multas, SOAT, tecnomecanica e impuestos"/>
    <x v="0"/>
    <s v="NO APLICA"/>
    <s v="NO APLICA"/>
    <x v="0"/>
    <s v="Dado que el hallazgo aún tiene actividades en ejecución no aplica el análisis de la efectividad"/>
  </r>
  <r>
    <n v="295"/>
    <x v="0"/>
    <x v="5"/>
    <s v="Subdirección Administrativa y Financiera"/>
    <m/>
    <x v="170"/>
    <n v="0"/>
    <x v="25"/>
    <s v="Al realizar el seguimiento por parte de la Oficina de Control Interno, se evidenció el incumplimiento a lo establecido en el Plan de Eficiencia Administrativa y Cero Papel de la DNBC, conforme al numeral 5.6 “las Estrategias y metas a implementar en la DNBC; por cuanto no se evidenció acciones ejecutadas para las siguientes estrategias:_x000a_•_x0009_Compromiso y apoyo de la alta dirección o líderes de los procesos y el trabajo mancomunado con el comité de trabajo asignado; y la de implementación de usuarios y contraseñas para generar impresiones, ya que en el informe de eficiencia no se hizo referencia a estas actividades._x000a_•_x0009_Articulación con el proceso de Gestión de tecnología e informática –GTI de la Entidad, para implementar como primera medida en el control de impresión por parte de los funcionarios y contratistas, la retención de documentos con usuario y contraseña, esto con el fin de evitar la impresión directa de los archivos, optimizando y controlando así la impresión involuntaria de estos; por cuanto, a la fecha aun hay funcionarios y contratistas que no poseen esta contraseña"/>
    <m/>
    <s v="Debilidad en la aplicabilidad de controles establecidos en la regularizacion de las impresiones por parte de los funcionarios y contratistas"/>
    <s v="Debilidad en la aplicabilidad de controles establecidos en la regularizacion de las impresiones por parte de los funcionarios y contratistas"/>
    <s v="Acción correctiva"/>
    <s v="TI_AC9"/>
    <s v="Promover por medio de campañas el uso de la Nube Digital y herramientas digitales, como herramienta de respaldo de la información y gestión de información."/>
    <s v="Socializaciones realizadas"/>
    <n v="2"/>
    <d v="2026-01-01T00:00:00"/>
    <d v="2026-06-30T00:00:00"/>
    <n v="26.85"/>
    <x v="3"/>
    <m/>
    <n v="0.5"/>
    <s v="Se aporta como evidencia campaña de socialización mediante correo institucional sobre uso de herramientas digitales y lineamientos de seguridad y respaldo de información, en cumplimiento de acciones de sensibilización para promover la nube digital y gestión de la información."/>
    <s v="https://dnbcgovco-my.sharepoint.com/:f:/g/personal/planeacion_dnbc_gov_co/IgB2Hc7rjc5cSLW6JDNWnxtoAX0gibH-Pue_6-22TKuiQwE?e=5G5LKI"/>
    <d v="2026-05-11T00:00:00"/>
    <s v="Se incluyen correos de socializaicón sobre Manual de Seguridad de la Información. No obstante, no se ve fomento del uso de la nube pública"/>
    <n v="0.5"/>
    <x v="0"/>
    <d v="2026-06-08T00:00:00"/>
    <n v="0.5"/>
    <s v="Se evidencia que la Subdirección de Gestión de Tecnología e Informática elaboró el Plan de Mantenimiento Preventivo y Correctivo de los Equipos de Cómputo para la vigencia 2026, documento en el que se establecen los objetivos, alcance, roles y responsabilidades, inventario de equipos, actividades de mantenimiento preventivo y correctivo, procedimientos para la realización de copias de seguridad, generación de informes técnicos, mecanismos de seguimiento y cronograma de ejecución. Asimismo, se definen lineamientos orientados a garantizar la disponibilidad, continuidad operativa y adecuado funcionamiento de la infraestructura tecnológica institucional. No obstante, la evidencia aportada corresponde a una propuesta de plan y no se observan soportes que permitan verificar su aprobación formal, socialización e implementación efectiva, por lo que la acción presenta un avance parcial y requiere evidencias adicionales que demuestren su ejecución y seguimiento."/>
    <s v="EN EJECUCIÓN"/>
    <s v="No aplica"/>
    <s v="No aplica"/>
    <s v="No aplica"/>
    <n v="0.75"/>
    <s v="Se aporta como evidencia campaña de socialización mediante correo institucional sobre uso de herramientas digitales y lineamientos de seguridad y respaldo de información, en cumplimiento de acciones de sensibilización para promover la nube digital y gestión de la información."/>
    <s v="https://dnbcgovco-my.sharepoint.com/:f:/g/personal/planeacion_dnbc_gov_co/IgCe4YrD_TEER4o_WxYwrg_SAaNvtMlOBrZne4dLPR5wRN8?e=zAC4jk"/>
    <n v="46214"/>
    <s v="Se incluyen correos de socializaicón sobre Manual de Seguridad de la Información. No obstante, no se ve fomento del uso de la nube pública"/>
    <n v="0.5"/>
    <s v="EN EJECUCIÓN"/>
    <d v="2026-08-14T00:00:00"/>
    <n v="0.5"/>
    <s v="Se evidenció la realización de campañas de socialización mediante correos institucionales sobre el Manual de Seguridad de la Información, así como sobre la identificación y reporte de correos maliciosos, como parte de las acciones de sensibilización en seguridad de la información."/>
    <x v="0"/>
    <s v="NO APLICA"/>
    <s v="NO APLICA"/>
    <x v="0"/>
    <s v="Dado que el hallazgo aún tiene actividades en ejecución no aplica el análisis de la efectividad"/>
  </r>
  <r>
    <n v="296"/>
    <x v="0"/>
    <x v="6"/>
    <s v="Subdirección Administrativa y Financiera"/>
    <m/>
    <x v="177"/>
    <m/>
    <x v="33"/>
    <s v="Se evidencia que no se ha generado el Plan de Eficiencia Administrativa y Cero papel de la vigencia 2023, Ni el respectivo seguimiento correspondiente al primer trimestre de 2023, donde se relacionen las buenas prácticas adoptadas y a tener en cuenta, así como las acciones de mejora, con cronogramas, metas e indi¬cadores, que permitan optimizar el uso de recursos monetarios, físicos, humanos, entre otros, conforme lo establece la Directiva Presidencial 04 de 2012 en el numeral 1, que trata de EFICIENCIA ADMINISTRATIVA Y LINEAMIENTOS DE LA POLÍTICA CERO PAPEL EN LA ADMINISTRACIÓN PÚBLICA."/>
    <m/>
    <s v="1. Porque no se contaba con presupuesto asignado para la contratación de una persona que ejecutara las actividades ambientales._x000a_2. Porque no se realizó la contratación de una persona que se encargue de desempeñar estas actividades"/>
    <s v="Porque no se realizó la contratación de una persona que se encargue de desempeñar estas actividades"/>
    <s v="Acción correctiva"/>
    <s v="GA_AC20"/>
    <s v="Actualizar y realizar seguimiento mensual a las actividades programadas para la ejecución del Plan de Eficiencia administrativa y cero papel"/>
    <s v="Seguimiento Mensual"/>
    <n v="6"/>
    <d v="2026-04-01T00:00:00"/>
    <d v="2026-12-31T00:00:00"/>
    <n v="40.5"/>
    <x v="1"/>
    <m/>
    <n v="0"/>
    <s v="En proceso de actualización"/>
    <s v="https://dnbcgovco-my.sharepoint.com/:f:/g/personal/planeacion_dnbc_gov_co/IgCl0qBqoOCDTIYmTmGALPurAbwDPB4ig6njfBp9xSbqn_8?e=rSCAmS"/>
    <d v="2026-05-11T00:00:00"/>
    <s v="No se evidencia avance para el periodo"/>
    <n v="0"/>
    <x v="0"/>
    <d v="2026-05-29T00:00:00"/>
    <n v="0"/>
    <s v="No fue posible identificar evidencias para el presente período de análisis"/>
    <s v="SIN INICIAR"/>
    <s v="No aplica"/>
    <s v="No aplica"/>
    <s v="No aplica"/>
    <n v="1"/>
    <s v="Ya se actualizo el Plan de eficiencia administrativa y cero papel y se hace informe trimestral mostrando el seguimiento "/>
    <s v="https://dnbcgovco-my.sharepoint.com/:f:/g/personal/planeacion_dnbc_gov_co/IgC5NxjsJQ94R5j51lPHOSS2Ab0wrB3oBWi-PNIfIsINPxA?e=XSZTsw"/>
    <n v="46214"/>
    <s v="Se evidencia actualización del programa y un infome de monitoreo. Se sugiere incluir evidencias de socialización con el lider del proceso de este informe"/>
    <n v="0.25"/>
    <s v="EN EJECUCIÓN"/>
    <d v="2026-08-11T00:00:00"/>
    <n v="0.33"/>
    <s v="se evidencio Plan de eficiencia administrativa y cero papel con su respectivo informe de segumiento para el segundo trimestre 2026"/>
    <x v="0"/>
    <s v="NO APLICA"/>
    <s v="NO APLICA"/>
    <x v="0"/>
    <s v="Dado que el hallazgo aún tiene actividades en ejecución no aplica el análisis de la efectividad"/>
  </r>
  <r>
    <n v="297"/>
    <x v="0"/>
    <x v="7"/>
    <s v="Subdirección Administrativa y Financiera"/>
    <m/>
    <x v="178"/>
    <n v="1"/>
    <x v="33"/>
    <s v="Se evidencia que no se ha generado el Plan de Eficiencia Administrativa y Cero papel de la vigencia 2023, Ni el respectivo seguimiento correspondiente al primer trimestre de 2023, donde se relacionen las buenas prácticas adoptadas y a tener en cuenta, así como las acciones de mejora, con cronogramas, metas e indi¬cadores, que permitan optimizar el uso de recursos monetarios, físicos, humanos, entre otros, conforme lo establece la Directiva Presidencial 04 de 2012 en el numeral 1, que trata de EFICIENCIA ADMINISTRATIVA Y LINEAMIENTOS DE LA POLÍTICA CERO PAPEL EN LA ADMINISTRACIÓN PÚBLICA."/>
    <m/>
    <s v="1. Porque no se contaba con presupuesto asignado para la contratación de una persona que ejecutara las actividades ambientales._x000a_2. Porque no se realizó la contratación de una persona que se encargue de desempeñar estas actividades"/>
    <s v="Porque no se realizó la contratación de una persona que se encargue de desempeñar estas actividades"/>
    <s v="Acción correctiva"/>
    <s v="GA_AC19"/>
    <s v="Realizar actividad (sensibilizacion) de concientizacion con la alta direccion y servidores de la entidad la ejecucion del plan de eficienica administrativa y cero papel"/>
    <s v="Sensibilizaciones realizadas"/>
    <n v="4"/>
    <d v="2026-01-01T00:00:00"/>
    <d v="2026-12-31T00:00:00"/>
    <n v="54"/>
    <x v="1"/>
    <m/>
    <n v="1"/>
    <s v="Se realizó sensibilización sobre temas como se abordaron los principales lineamientos de la gestión ambiental en la DNBC, incluyendo su definición, los programas orientados al uso eficiente del agua y la energía, la gestión integral de residuos, el consumo sostenible, la reducción del uso de papel y de plásticos de un solo uso, así como los roles y responsabilidades de los servidores, contratistas y demás colaboradores en la implementación de buenas prácticas ambientales al interior de la Entidad."/>
    <s v="https://dnbcgovco-my.sharepoint.com/:f:/g/personal/planeacion_dnbc_gov_co/IgADxUyEd-ggR7h2RUd0PD9jAQXSII1UWONy9ygU91z1rqg?e=aIkrt5"/>
    <d v="2026-05-11T00:00:00"/>
    <s v="Se evidencia actividades de sensibilización. Se debe garantizar la participación de la alta dirección"/>
    <n v="0.25"/>
    <x v="0"/>
    <d v="2026-05-29T00:00:00"/>
    <n v="0.25"/>
    <s v="Se evidencia sensibilizacion de gestion ambiental (plan eficiencia administrativa) de fecha 25/02/2026, lo que permite verificar la ejecucion parcial de la actividad formulada para el presente período."/>
    <s v="EN EJECUCIÓN"/>
    <s v="No aplica"/>
    <s v="No aplica"/>
    <s v="No aplica"/>
    <n v="1"/>
    <s v="Durante el segundo trimestre de 2026 se desarrollaron acciones para fortalecer la eficiencia administrativa, reducir el consumo de papel y promover el uso responsable de los recursos institucionales, mediante campañas de comunicación interna dirigidas a funcionarios y contratistas en el marco del Día del Árbol, el Día Mundial del Reciclaje y el Día Mundial del Medio Ambiente."/>
    <s v="https://dnbcgovco-my.sharepoint.com/:f:/g/personal/planeacion_dnbc_gov_co/IgDvCb00eaLtSq5BPv11CSQvAck3vytZtrhD6uH5uUnHFXg?e=fC8UNf"/>
    <n v="46214"/>
    <s v="Se evidencia actividades de sensibilización. Se debe garantizar la participación de la alta dirección"/>
    <n v="0.5"/>
    <s v="EN EJECUCIÓN"/>
    <d v="2026-08-11T00:00:00"/>
    <n v="0.5"/>
    <s v="se evidenciaron correos y acciones de sensibilizacion para fortalecer la eficiencia administrativa, reducir el consumo de papel y promover el uso responsable de los recursos institucionales, mediante campañas de comunicación interna dirigidas a funcionarios y contratistas en el marco del Día del Árbol, el Día Mundial del Reciclaje y el Día Mundial del Medio Ambiente."/>
    <x v="0"/>
    <s v="NO APLICA"/>
    <s v="NO APLICA"/>
    <x v="0"/>
    <s v="Dado que el hallazgo aún tiene actividades en ejecución no aplica el análisis de la efectividad"/>
  </r>
  <r>
    <n v="298"/>
    <x v="0"/>
    <x v="6"/>
    <s v="Subdirección Administrativa y Financiera"/>
    <m/>
    <x v="179"/>
    <m/>
    <x v="33"/>
    <s v="En el primer trimestre de 2023 no se evidencia “El informe de seguimiento y control del plan institucional de gestión ambiental” donde se contemple el seguimiento realizado por parte del Proceso de Gestión Administrativa, conforme al Programa de Gestión ambiental del PIGA 2020-2024._x000a_De igual forma, al realizar el seguimiento de las actividades que debían desarrollarse conforme lo establece el numeral 15 del Programa de Gestión ambiental del PIGA 2020-2024, se evidenció incumplimiento y sin avance de:_x000a_15.3Programa Gestión Integral de los Residuos_x000a_Incumplidas_x000a_*Realizar el mantenimiento preventivo y correctivo a los puntos ecológicos de la entidad (canecas, delimitación, etc)_x000a_*Monitoreo y control de la generación de residuos aprovechables en la entidad._x000a_*Realizar campañas de concientización y sensibilización al personal de la DNBC frente al adecuado consumo de papelería y aprovechamiento de los residuos_x000a_*Reforzar y adecuar los instructivos de la entidad, con los lineamientos ambientales para la gestión integral de residuos sólidos._x000a_Sin avance_x000a_*Entrega de material aprovechable a empresas de Recicladores._x000a_*Realizar seguimiento y monitoreo al cumplimiento de las obligaciones del transportador en el manejo de residuos_x000a_15.4 Programa de Prácticas Sostenibles._x000a_Incumplida_x000a_*Establecer e incorporar políticas, metodologías y directrices que fomenten la inclusión de criterios ambientales en la adquisición de bienes y servicios._x000a_Sin avance_x000a_*Realizar seguimiento y control de los equipos electrónicos para verificar posibles emisiones de GEI._x000a_15.2. Uso Eficiente de la Energía_x000a_Sin avance_x000a_*Realizar el mantenimiento preventivo y correctivo a las instalaciones eléctricas, equipos de cómputo y tecnológicos_x000a_Incumplidas_x000a_*Monitorear y controlar el consumo de energía en las instalaciones de la DNBC a través del registro histórico de consumos para la determinación de comportamientos._x000a_*Realizar campañas de concientización y sensibilización al personal de la DNBC referente a la racionalización de este recurso._x000a_5.1. Uso Eficiente del Agua_x000a_Incumplidas_x000a_*Realizar el mantenimiento preventivo y correctivo a las instalaciones hidrosanitarias_x000a_*Monitorear y controlar el consumo de energía en las instalaciones de la DNBC a través del registro histórico de consumos para la determinación de comportamientos._x000a_Sin Avance_x000a_*Realizar campañas de concientización y sensibilización al personal de la DNBC referente a la racionalización de este recurso"/>
    <m/>
    <s v="1. No se estaba ejecutando el cronograma establecido en el PIGA._x000a_2. Porque no se realizó la contratación de una persona que se encargue de desempeñar estas actividades._x000a_3. El cronograma del PIGA no se encontraba actualizado a 2023."/>
    <s v="El cronograma del PIGA no se encontraba actualizado a 2023."/>
    <s v="Acción correctiva"/>
    <s v="GA_AC23"/>
    <s v="Actualizar y realizar seguimiento mensual a las actividades programadas para la ejecución del PIGA"/>
    <s v="Seguimiento Mensual"/>
    <n v="6"/>
    <d v="2026-04-01T00:00:00"/>
    <d v="2026-12-31T00:00:00"/>
    <n v="40.5"/>
    <x v="1"/>
    <m/>
    <n v="0"/>
    <s v="En proceso de actualización"/>
    <s v="https://dnbcgovco-my.sharepoint.com/:f:/g/personal/planeacion_dnbc_gov_co/IgDlyhDtojfaQqoY3LJ--BxtAdUspvTyiYxQG4sEKIAAQW0?e=N9KFE5"/>
    <d v="2026-05-11T00:00:00"/>
    <s v="No se evidencia avance para el periodo"/>
    <n v="0"/>
    <x v="0"/>
    <d v="2026-05-29T00:00:00"/>
    <n v="0"/>
    <s v="No fue posible identificar evidencias para el presente período de análisis"/>
    <s v="SIN INICIAR"/>
    <s v="No aplica"/>
    <s v="No aplica"/>
    <s v="No aplica"/>
    <n v="1"/>
    <s v="Ya se actualizo el PIGA y se hace informe trimestral mostrando el seguimiento "/>
    <s v="https://dnbcgovco-my.sharepoint.com/:f:/g/personal/planeacion_dnbc_gov_co/IgAP8LvYTa5rQIFS_RzLXYBdATaUiQL0YF-YPJNLIKyyQRY?e=iogfbj"/>
    <n v="46214"/>
    <s v="Se evidencia actualización del programa y un infome de monitoreo. Se sugiere incluir evidencias de socialización con el lider del proceso de este informe"/>
    <n v="0.25"/>
    <s v="EN EJECUCIÓN"/>
    <d v="2026-08-11T00:00:00"/>
    <n v="0.3"/>
    <s v="se evidencia plan institucional de gestion ambiental con su rspectivo informe de seguimiento para el segundo trimestre 2026"/>
    <x v="0"/>
    <s v="NO APLICA"/>
    <s v="NO APLICA"/>
    <x v="0"/>
    <s v="Dado que el hallazgo aún tiene actividades en ejecución no aplica el análisis de la efectividad"/>
  </r>
  <r>
    <n v="299"/>
    <x v="0"/>
    <x v="6"/>
    <s v="Subdirección Administrativa y Financiera"/>
    <m/>
    <x v="179"/>
    <m/>
    <x v="33"/>
    <s v="En el primer trimestre de 2023 no se evidencia “El informe de seguimiento y control del plan institucional de gestión ambiental” donde se contemple el seguimiento realizado por parte del Proceso de Gestión Administrativa, conforme al Programa de Gestión ambiental del PIGA 2020-2024._x000a_De igual forma, al realizar el seguimiento de las actividades que debían desarrollarse conforme lo establece el numeral 15 del Programa de Gestión ambiental del PIGA 2020-2024, se evidenció incumplimiento y sin avance de:_x000a_15.3Programa Gestión Integral de los Residuos_x000a_Incumplidas_x000a_*Realizar el mantenimiento preventivo y correctivo a los puntos ecológicos de la entidad (canecas, delimitación, etc)_x000a_*Monitoreo y control de la generación de residuos aprovechables en la entidad._x000a_*Realizar campañas de concientización y sensibilización al personal de la DNBC frente al adecuado consumo de papelería y aprovechamiento de los residuos_x000a_*Reforzar y adecuar los instructivos de la entidad, con los lineamientos ambientales para la gestión integral de residuos sólidos._x000a_Sin avance_x000a_*Entrega de material aprovechable a empresas de Recicladores._x000a_*Realizar seguimiento y monitoreo al cumplimiento de las obligaciones del transportador en el manejo de residuos_x000a_15.4 Programa de Prácticas Sostenibles._x000a_Incumplida_x000a_*Establecer e incorporar políticas, metodologías y directrices que fomenten la inclusión de criterios ambientales en la adquisición de bienes y servicios._x000a_Sin avance_x000a_*Realizar seguimiento y control de los equipos electrónicos para verificar posibles emisiones de GEI._x000a_15.2. Uso Eficiente de la Energía_x000a_Sin avance_x000a_*Realizar el mantenimiento preventivo y correctivo a las instalaciones eléctricas, equipos de cómputo y tecnológicos_x000a_Incumplidas_x000a_*Monitorear y controlar el consumo de energía en las instalaciones de la DNBC a través del registro histórico de consumos para la determinación de comportamientos._x000a_*Realizar campañas de concientización y sensibilización al personal de la DNBC referente a la racionalización de este recurso._x000a_5.1. Uso Eficiente del Agua_x000a_Incumplidas_x000a_*Realizar el mantenimiento preventivo y correctivo a las instalaciones hidrosanitarias_x000a_*Monitorear y controlar el consumo de energía en las instalaciones de la DNBC a través del registro histórico de consumos para la determinación de comportamientos._x000a_Sin Avance_x000a_*Realizar campañas de concientización y sensibilización al personal de la DNBC referente a la racionalización de este recurso"/>
    <m/>
    <s v="1. No se estaba ejecutando el cronograma establecido en el PIGA._x000a_2. Porque no se realizó la contratación de una persona que se encargue de desempeñar estas actividades._x000a_3. El cronograma del PIGA no se encontraba actualizado a 2023."/>
    <s v="El cronograma del PIGA no se encontraba actualizado a 2023."/>
    <s v="Acción correctiva"/>
    <s v="GA_AC22"/>
    <s v="Realizar actividad (sensibilizacion) de concientizacion con la alta direccion y servidores de la entidad la ejecucion del PIGA"/>
    <s v="Sensibilizaciones realizadas"/>
    <n v="4"/>
    <d v="2026-01-01T00:00:00"/>
    <d v="2026-12-31T00:00:00"/>
    <n v="54"/>
    <x v="1"/>
    <m/>
    <n v="1"/>
    <s v="Se realizó sensibilización sobre temas como se abordaron los principales lineamientos de la gestión ambiental en la DNBC, incluyendo su definición, los programas orientados al uso eficiente del agua y la energía, la gestión integral de residuos, el consumo sostenible, la reducción del uso de papel y de plásticos de un solo uso, así como los roles y responsabilidades de los servidores, contratistas y demás colaboradores en la implementación de buenas prácticas ambientales al interior de la Entidad."/>
    <s v="https://dnbcgovco-my.sharepoint.com/:f:/g/personal/planeacion_dnbc_gov_co/IgA3Di-SMWz0SbaY-rh_a1PyASxXlY0moZXbwk_zfoxEqQo?e=1ObHV0"/>
    <d v="2026-05-11T00:00:00"/>
    <s v="Se evidencia actividades de sensibilización. Se debe garantizar la participación de la alta dirección"/>
    <n v="0.25"/>
    <x v="0"/>
    <d v="2026-05-29T00:00:00"/>
    <n v="0.25"/>
    <s v="Se evidenció senibilizacion de la gestion ambiental mediante correos electrónicos y diapositivas,sin embargo no se evidenciaron los seguimeintos periódicos realizados al PIGA, en donde se haga partícipe a la Alta Dirección."/>
    <s v="EN EJECUCIÓN"/>
    <s v="No aplica"/>
    <s v="No aplica"/>
    <s v="No aplica"/>
    <n v="1"/>
    <s v="Durante el segundo trimestre de 2026, en el marco del Plan Institucional de Gestión Ambiental (PIGA), se desarrollaron actividades de sensibilización, comunicación interna y gestión ambiental orientadas a fortalecer la cultura ambiental institucional. Estas incluyeron campañas sobre el uso eficiente de la energía, la adecuada separación de residuos, el reciclaje y la promoción de prácticas sostenibles, en el marco del Día Mundial del Reciclaje y el Día Mundial del Medio Ambiente."/>
    <s v="https://dnbcgovco-my.sharepoint.com/:f:/g/personal/planeacion_dnbc_gov_co/IgCCZ-UBQDRMRIG00m-cfR9xAcVb9dgtAolQYbu4w_bN298?e=4O8ZDs"/>
    <n v="46214"/>
    <s v="Se evidencia actividades de sensibilización. Se debe garantizar la participación de la alta dirección"/>
    <n v="0.5"/>
    <s v="EN EJECUCIÓN"/>
    <d v="2026-08-11T00:00:00"/>
    <n v="0.5"/>
    <s v="para el segundo trimestre se evidnecio actividades de sensibilización, comunicación interna y gestión ambiental orientadas a fortalecer la cultura ambiental instituciona,. incluyendose campañas sobre el uso eficiente de la energía, la adecuada separación de residuos, el reciclaje y la promoción de prácticas sostenibles, en el marco del Día Mundial del Reciclaje y el Día Mundial del Medio Ambiente."/>
    <x v="0"/>
    <s v="NO APLICA"/>
    <s v="NO APLICA"/>
    <x v="0"/>
    <s v="Dado que el hallazgo aún tiene actividades en ejecución no aplica el análisis de la efectividad"/>
  </r>
  <r>
    <n v="300"/>
    <x v="0"/>
    <x v="8"/>
    <s v="Dirección General"/>
    <m/>
    <x v="180"/>
    <n v="1"/>
    <x v="34"/>
    <s v="Se evidenció que durante los meses de Abril y Mayo el Comité solo realizó una sesión al mes, incumpliendo el artículo 119 de la Ley 2220 de 2022 y Decreto 1069 de 2015, Artículo 2.2.4.3.1.2.4. que establecen: Sesiones y votación. “ARTÍCULO 119. El Comité de Conciliación se reunirá no menos de dos veces al mes, y cuando las circunstancias lo exijan…."/>
    <s v="INTEGRIDAD"/>
    <s v="1. Cambio de la persona que venía cumpliendo el rol de secretaria técnica del comité de conciliación. 2. Demoras en la designación formal de la secretaria técnica del comité. 3. Inconvenientes con la designación de correos institucionales que permitieran desarrollar la audiencia virtual.4. Imposibilidad de coordinar las agendas de los miembros del comité."/>
    <s v="Imposibilidad de coordinar las agendas de los miembros del comité"/>
    <s v="Acción correctiva"/>
    <s v="DI_AC28"/>
    <s v="Se modificó la resolución de funcionamiento del comité, se designó un delegado del despacho en caso de ausencia de la dirección y se viabilizó la posibilidad de adelantar las sesiones virtuales para evitar el incumplimiento normativo"/>
    <s v="Resolución 199 de 2024, por la cual se actualiza y modifica el reglamento del Comité de Conciliación de la DNBC"/>
    <n v="1"/>
    <d v="2024-07-11T00:00:00"/>
    <d v="2024-12-31T00:00:00"/>
    <n v="25.5"/>
    <x v="4"/>
    <m/>
    <n v="1"/>
    <s v="Resolución 199 de 2024, por la cual se actualiza y modifica el reglamento del Comité de Conciliación de la DNBC, se adjunta igualmente la Resolución 363 de 2025, por la cual se actualiza y armoniza la Resolución 199 de 2024. Se anexa evidencia"/>
    <s v="https://dnbcgovco-my.sharepoint.com/:f:/g/personal/planeacion_dnbc_gov_co/IgBWzJbqJMrkT6hgIUuTVEvtAQg3_swH7xr_L3Wo3loVN80?e=IRIajS"/>
    <d v="2026-05-11T00:00:00"/>
    <s v="Se evidencia que se presentó la resolución 199 actualizada con las respectivas firmas"/>
    <n v="1"/>
    <x v="1"/>
    <d v="2026-05-15T00:00:00"/>
    <n v="1"/>
    <s v="Se evidenció como soporte la Resolución No. 199 del 18 de julio de 2024, mediante la cual se adoptó el Reglamento del Comité de Conciliación de la DNBC, y la Resolución No. 363 de 2025, por la cual se actualiza y armoniza dicho reglamento. Estos actos administrativos permiten verificar la modificación del funcionamiento del Comité, la designación de un delegado del despacho para presidir las sesiones en ausencia de la Dirección y la incorporación de la modalidad de sesiones virtuales, evidenciando el cumplimiento de la actividad formulada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8-11T00:00:00"/>
    <n v="1"/>
    <s v="La accion evidencia acta de capacitacion para el primer tirimestre de la vigencia 2026"/>
    <x v="1"/>
    <s v="NO"/>
    <s v="EFECTIVO"/>
    <x v="1"/>
    <s v="Se verificó el cumplimiento de la actividad formulada y no se evidenció recurrencia de la situación que dio origen al hallazgo; en consecuencia, se procede con el cierre de la actividad."/>
  </r>
  <r>
    <n v="301"/>
    <x v="0"/>
    <x v="8"/>
    <s v="Dirección General"/>
    <m/>
    <x v="181"/>
    <n v="1"/>
    <x v="35"/>
    <s v="Hoja Usuarios/Abogados_x000a_Se observó que, al 31 de diciembre de 2024, los usuarios asociados a los abogados Próspero Antonio Carbonell Tangarife y Carlos Armando López Barrera permanecen activos en el sistema e-KOGUI, a pesar de no estar vinculados a la entidad. Estos usuarios tienen casos activos asignados, lo que impide realizar el bloqueo preventivo. Esta situación podría originarse por la falta de un procedimiento adecuado para la reasignación de casos y actualización de usuarios cuando un abogado deja de estar vinculado."/>
    <s v="DEFENSA JURÍDICA"/>
    <s v="1. No hay flujo de información oportuno para informar la desvinculación_x000a_2. Ausencia de un procedimiento formal y automatizado para la desvinculación de usuarios y reasignación de casos_x000a_3. No se ha gestionado adecuadamente el ajuste funcional del sistema e-KOGUI"/>
    <s v="Limitaciones técnicas del sistema e-KOGUI"/>
    <s v="Acción correctiva"/>
    <s v="GJ_AC5"/>
    <s v="Oficio o correo electronico de soporte donde se expone que los usuarios ya no se encuentran vinculados a la entidad._x000a_Gestionar formalmente ante el área técnica o proveedor responsable del sistema e-KOGUI el desarrollo o ajuste necesario que permita:_x000a_La reasignación forzada o automatizada de casos cuando un usuario es desvinculado._x000a_El bloqueo posterior del usuario en el sistema, sin generar errores o inconsistencias."/>
    <s v="Oficio o correo electronico de que los abogados ya no hacen parte del sistema y un oficio donde se demuestre el ajuste requerido."/>
    <n v="1"/>
    <d v="2025-05-01T00:00:00"/>
    <d v="2025-06-01T00:00:00"/>
    <n v="4.5"/>
    <x v="8"/>
    <m/>
    <n v="0"/>
    <n v="0"/>
    <n v="0"/>
    <d v="2026-05-11T00:00:00"/>
    <s v="No se realizó seguimiento"/>
    <n v="0"/>
    <x v="2"/>
    <d v="2026-05-15T00:00:00"/>
    <n v="0"/>
    <s v="No fue posible identificar evidencias para el presente período de análisis"/>
    <s v="VENCIDA"/>
    <s v="No aplica"/>
    <s v="No aplica"/>
    <s v="No aplica"/>
    <n v="1"/>
    <s v="se adjunta soporte de correo electronico de gestion juridica en donde se solicita la depuracion de los usuarios desvinculados"/>
    <s v="https://dnbcgovco-my.sharepoint.com/my?id=%2Fpersonal%2Fyerlis%5Fpeinado%5Fdnbc%5Fgov%5Fco%2FDocuments%2FDRIVE%20EVIDENCIAS%20ACCIONES%20DE%20MEJORA&amp;viewid=2bd0da41%2Dc24a%2D4219%2D9b50%2D3f7b97ed8c4c"/>
    <n v="46218"/>
    <s v="Se evidencia gestión de depuración de usuarios"/>
    <n v="1"/>
    <s v="CUMPLIDO"/>
    <d v="2026-08-11T00:00:00"/>
    <n v="0.5"/>
    <s v="La accion evidencia el seguimiento al Plan Anual de Adquisiones - PAA, no se soportan actas de socializacion con la alta direccion"/>
    <x v="0"/>
    <s v="NO APLICA"/>
    <s v="NO APLICA"/>
    <x v="0"/>
    <s v="Dado que el hallazgo aún tiene actividades en ejecución no aplica el análisis de la efectividad"/>
  </r>
  <r>
    <n v="302"/>
    <x v="0"/>
    <x v="8"/>
    <s v="Dirección General"/>
    <m/>
    <x v="182"/>
    <n v="1"/>
    <x v="35"/>
    <s v="Hoja de procesos judiciales_x000a_Se identificó una discrepancia entre la información suministrada por la oficina Jurídica (79 procesos activos) y el Sistema e-KOGUI (54 procesos activos) a corte del 31 de diciembre de 2024, generando una diferencia de 25 procesos. Esto podría deberse a la falta de actualización o sincronización del sistema, lo que podría afectar el seguimiento y la toma de decisiones sobre los casos."/>
    <s v="DEFENSA JURÍDICA"/>
    <s v="1. Los datos en el sistema no se actualizan en tiempo real o con la frecuencia requerida por los responsables_x000a_2. No existen verificaciones periódicas ni responsables definidos para validar que la información entre la fuente y el sistema coincidan_x000a_3. No se ha implementado un mecanismo de conciliación y sincronización entre los registros de la Oficina Jurídica y el sistema e-KOGUI, lo que genera discrepancias en la información sobre procesos judiciales activos"/>
    <s v="No se ha implementado un mecanismo de conciliación y sincronización entre los registros de la Oficina Jurídica y el sistema e-KOGUI, lo que genera discrepancias en la información sobre procesos judiciales activos"/>
    <s v="Acción correctiva"/>
    <s v="GJ_AC6"/>
    <s v="Realizar informes donde se compare la información contenida en el e-Kogui y el SAMAI. Incluir información sobre el estado de los procesos"/>
    <s v="Informes presentados"/>
    <n v="3"/>
    <d v="2026-04-01T00:00:00"/>
    <d v="2026-06-30T00:00:00"/>
    <n v="13.350000000000001"/>
    <x v="8"/>
    <m/>
    <n v="0"/>
    <n v="0"/>
    <n v="0"/>
    <d v="2026-05-11T00:00:00"/>
    <s v="No se realizó seguimiento"/>
    <n v="0"/>
    <x v="0"/>
    <d v="2026-05-15T00:00:00"/>
    <n v="0"/>
    <s v="No fue posible identificar evidencias para el presente período de análisis"/>
    <s v="SIN INICIAR"/>
    <s v="No aplica"/>
    <s v="No aplica"/>
    <s v="No aplica"/>
    <n v="1"/>
    <s v="se adjunta informe y reporte de los procesos radicados en la plataforma EKOGUI "/>
    <s v="https://dnbcgovco-my.sharepoint.com/my?id=%2Fpersonal%2Fyerlis%5Fpeinado%5Fdnbc%5Fgov%5Fco%2FDocuments%2FDRIVE%20EVIDENCIAS%20ACCIONES%20DE%20MEJORA&amp;viewid=2bd0da41%2Dc24a%2D4219%2D9b50%2D3f7b97ed8c4c"/>
    <n v="46218"/>
    <s v="Se identifica informe de gestión"/>
    <n v="0.33"/>
    <s v="EN EJECUCIÓN"/>
    <d v="2026-08-11T00:00:00"/>
    <n v="0.33"/>
    <s v="Se identifico informe de gestión"/>
    <x v="0"/>
    <s v="NO APLICA"/>
    <s v="NO APLICA"/>
    <x v="0"/>
    <s v="Dado que el hallazgo aún tiene actividades en ejecución no aplica el análisis de la efectividad"/>
  </r>
  <r>
    <n v="303"/>
    <x v="0"/>
    <x v="8"/>
    <s v="Dirección General"/>
    <m/>
    <x v="183"/>
    <n v="1"/>
    <x v="35"/>
    <s v="Hoja de procesos judiciales_x000a_Se ha detectado una inconsistencia en el registro de los procesos e-KOGUI No. 1032762, 1150720 y 2509236, ya que, aunque otras entidades los han marcado como &quot;Terminados&quot;, en el Sistema e-KOGUI de la entidad aún figuran como &quot;Activos&quot;. Esto indica que el cambio de estado no ha sido actualizado, generando una discrepancia en el seguimiento de estos procesos."/>
    <s v="DEFENSA JURÍDICA"/>
    <s v="1. Falta de seguimiento por parte de los responsables al estado final de los procesos jurídicos_x000a_2. No hay lineamientos ni responsables definidos para confirmar y actualizar el estado final de los casos_x000a_3. El sistema e-KOGUI no cuenta con una funcionalidad integrada que verifique automáticamente el estado de los procesos con otras entidades, lo que hace que el cierre dependa exclusivamente de registros manuales"/>
    <s v="El sistema e-KOGUI no cuenta con una funcionalidad integrada que verifique automáticamente el estado de los procesos con otras entidades, lo que hace que el cierre dependa exclusivamente de registros manuales"/>
    <s v="Acción correctiva"/>
    <s v="GJ_AC6"/>
    <s v="Realizar informes donde se compare la información contenida en el e-Kogui y el SAMAI. Incluir información sobre el estado de los procesos"/>
    <s v="Informes presentados"/>
    <n v="3"/>
    <d v="2026-04-01T00:00:00"/>
    <d v="2026-06-30T00:00:00"/>
    <n v="13.350000000000001"/>
    <x v="8"/>
    <m/>
    <n v="0"/>
    <n v="0"/>
    <n v="0"/>
    <d v="2026-05-11T00:00:00"/>
    <s v="No se realizó seguimiento"/>
    <n v="0"/>
    <x v="0"/>
    <d v="2026-05-15T00:00:00"/>
    <n v="0"/>
    <s v="No fue posible identificar evidencias para el presente período de análisis"/>
    <s v="SIN INICIAR"/>
    <s v="No aplica"/>
    <s v="No aplica"/>
    <s v="No aplica"/>
    <n v="1"/>
    <s v="se adjunta informe y reporte de los procesos radicados en la plataforma EKOGUI "/>
    <s v="https://dnbcgovco-my.sharepoint.com/my?id=%2Fpersonal%2Fyerlis%5Fpeinado%5Fdnbc%5Fgov%5Fco%2FDocuments%2FDRIVE%20EVIDENCIAS%20ACCIONES%20DE%20MEJORA&amp;viewid=2bd0da41%2Dc24a%2D4219%2D9b50%2D3f7b97ed8c4c"/>
    <n v="46218"/>
    <s v="Se identifica informe de gestión"/>
    <n v="0.33"/>
    <s v="EN EJECUCIÓN"/>
    <d v="2026-08-11T00:00:00"/>
    <n v="0.33"/>
    <s v="Se identifico informe de gestión"/>
    <x v="0"/>
    <s v="NO APLICA"/>
    <s v="NO APLICA"/>
    <x v="0"/>
    <s v="Dado que el hallazgo aún tiene actividades en ejecución no aplica el análisis de la efectividad"/>
  </r>
  <r>
    <n v="304"/>
    <x v="0"/>
    <x v="8"/>
    <s v="Dirección General"/>
    <m/>
    <x v="184"/>
    <n v="1"/>
    <x v="35"/>
    <s v="Hoja de procesos judiciales_x000a_De los 54 procesos activos registrados en el sistema e-KOGUI, únicamente 15 fueron calificados en el sistema con fecha 31 de diciembre de 2024. Esto indica que 39 procesos no fueron evaluados en cuanto a su riesgo durante el periodo correspondiente, lo que podría generar incertidumbre en la gestión de los casos y dificultar la toma de decisiones adecuadas para su manejo y posible provisión contable."/>
    <s v="DEFENSA JURÍDICA"/>
    <s v="1. Falta de seguimiento oportuna por parte de los responsables del registro en el sistema_x000a_2. Ausencia de un control periódico para verificar que todos los procesos activos estén calificados en el sistema_x000a_3.El sistema no cuenta con alertas o reportes que ayuden a prevenir omisiones, y la gestión depende totalmente del control manual"/>
    <s v="El sistema no cuenta con alertas o reportes que ayuden a prevenir omisiones, y la gestión depende totalmente del control manual"/>
    <s v="Acción correctiva"/>
    <s v="GJ_AC6"/>
    <s v="Realizar informes donde se compare la información contenida en el e-Kogui y el SAMAI. Incluir información sobre el estado de los procesos"/>
    <s v="Informes presentados"/>
    <n v="3"/>
    <d v="2026-04-01T00:00:00"/>
    <d v="2026-06-30T00:00:00"/>
    <n v="13.350000000000001"/>
    <x v="8"/>
    <m/>
    <n v="0"/>
    <n v="0"/>
    <n v="0"/>
    <d v="2026-05-11T00:00:00"/>
    <s v="No se realizó seguimiento"/>
    <n v="0"/>
    <x v="0"/>
    <d v="2026-05-15T00:00:00"/>
    <n v="0"/>
    <s v="No fue posible identificar evidencias para el presente período de análisis"/>
    <s v="SIN INICIAR"/>
    <s v="No aplica"/>
    <s v="No aplica"/>
    <s v="No aplica"/>
    <n v="1"/>
    <s v="se adjunta informe y reporte de los procesos radicados en la plataforma EKOGUI "/>
    <s v="https://dnbcgovco-my.sharepoint.com/my?id=%2Fpersonal%2Fyerlis%5Fpeinado%5Fdnbc%5Fgov%5Fco%2FDocuments%2FDRIVE%20EVIDENCIAS%20ACCIONES%20DE%20MEJORA&amp;viewid=2bd0da41%2Dc24a%2D4219%2D9b50%2D3f7b97ed8c4c"/>
    <n v="46218"/>
    <s v="Se identifica informe de gestión"/>
    <n v="0.33"/>
    <s v="EN EJECUCIÓN"/>
    <d v="2026-08-11T00:00:00"/>
    <n v="0.3"/>
    <s v="se evidencia correo electronico de fecha 26/05/2025 de la depuraciones de bienes para implementar el modulo de recursos fisicos"/>
    <x v="0"/>
    <s v="NO APLICA"/>
    <s v="NO APLICA"/>
    <x v="0"/>
    <s v="Dado que el hallazgo se encuentra en ejecución no aplica el análisis de la efectividad"/>
  </r>
  <r>
    <n v="305"/>
    <x v="0"/>
    <x v="7"/>
    <s v="Subdirección Administrativa y Financiera"/>
    <m/>
    <x v="185"/>
    <n v="1"/>
    <x v="36"/>
    <s v="Numeral 2.2_x000a_Con relación al seguimiento realizado por parte del lider del proceso se evidenció que al 31 de diciembre de 2024, el proceso presentó incumplimiento en 13 acciones de mejora establecidas en el Plan de Mejoramiento Institucional quedando VENCIDAS"/>
    <m/>
    <s v="- Falta de seguimiento oportuno por parte del líder del proceso (Administrativo y Financiero) a las acciones de mejora, lo que impidió tomar medidas correctivas a tiempo_x000a_- Baja articulación entre áreas involucradas, lo que generó demoras en el flujo de información necesaria para ejecutar las acciones._x000a_- No envío de información solicitada por parte de Almacén para conciliar, lo que afectó directamente el cumplimiento de las acciones de mejora."/>
    <s v="No envío de información solicitada por parte de Almacén para conciliar, lo que afectó directamente el cumplimiento de las acciones de mejora."/>
    <s v="Acción correctiva"/>
    <s v="MC_AC9"/>
    <s v="Monitorear la formulación y ejecución de las acciones derivadas de los planes de mejora"/>
    <s v="Informes de monitoreos"/>
    <n v="4"/>
    <d v="2026-01-01T00:00:00"/>
    <d v="2026-12-31T00:00:00"/>
    <n v="54"/>
    <x v="6"/>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x v="0"/>
    <d v="2026-06-04T00:00:00"/>
    <n v="0.25"/>
    <s v="Se evidencia que durante el mes de abril de 2026 se realizó el primer monitoreo a los planes de mejoramiento, así como la aprobación de su reformulación en Comité de Control Interno. La evidencia permite verificar avances en la ejecución de la acción correctiva relacionada con el monitoreo de la formulación y ejecución de las acciones derivadas de los planes de mejora. No obstante, desde la tercera línea de defensa se recomienda continuar fortaleciendo el monitoreo y control sobre el cumplimiento de las acciones formuladas, con el fin de prevenir incumplimientos y garantizar el cierre oportuno de los hallazgos identificados."/>
    <s v="EN EJECUCIÓN"/>
    <s v="No aplica"/>
    <s v="No aplica"/>
    <s v="No aplica"/>
    <n v="0.25"/>
    <s v="Se realiza monitoreo al primer trimestre. Primer informe se realiza con el seguimiento al segundo trimestre"/>
    <s v="=+SI.ERROR(BUSCARV($N313;ACTIVIDADES!$B$9:$T$494;19;0);&quot;&quot;)"/>
    <n v="46213"/>
    <s v="Se reporta seguimiento primer trimestre. Pendiente elaboración de informes"/>
    <n v="0.25"/>
    <s v="EN EJECUCIÓN"/>
    <d v="2026-08-11T00:00:00"/>
    <n v="0.25"/>
    <s v="Se evidenció que durante el mes de abril de 2026 se realizó el primer monitoreo a los planes de mejoramiento y que su reformulación fue aprobada en el Comité Institucional de Coordinación de Control Interno. Para el segundo trimestre se aportó como evidencia un pantallazo de correo electrónico de fecha 13 de mayo de 2026, mediante el cual se remitió el seguimiento y análisis preliminar efectuado por la segunda línea de defensa a los planes de mejoramiento."/>
    <x v="0"/>
    <s v="NO APLICA"/>
    <s v="NO APLICA"/>
    <x v="0"/>
    <s v="Dado que el hallazgo aún tiene actividades en ejecución no aplica el análisis de la efectividad"/>
  </r>
  <r>
    <n v="306"/>
    <x v="0"/>
    <x v="7"/>
    <s v="Subdirección Administrativa y Financiera"/>
    <m/>
    <x v="185"/>
    <n v="0"/>
    <x v="36"/>
    <s v="Numeral 2.2_x000a_Con relación al seguimiento realizado por parte del lider del proceso se evidenció que al 31 de diciembre de 2024, el proceso presentó incumplimiento en 13 acciones de mejora establecidas en el Plan de Mejoramiento Institucional quedando VENCIDAS"/>
    <m/>
    <s v="- Cambio de supervisores sin entregar la información del seguimiento y avance._x000a_- Falta de información y soportes para legalizar el recurso entregado en el marco del convenio y realizar su liquidación."/>
    <s v="Falta de información y soportes para legalizar el recurso entregado en el marco del convenio y realizar su liquidación"/>
    <s v="Acción correctiva"/>
    <s v="MC_AC9"/>
    <s v="Monitorear la formulación y ejecución de las acciones derivadas de los planes de mejora"/>
    <s v="Informes de monitoreos"/>
    <n v="4"/>
    <d v="2026-01-01T00:00:00"/>
    <d v="2026-12-31T00:00:00"/>
    <n v="54"/>
    <x v="6"/>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x v="0"/>
    <d v="2026-06-04T00:00:00"/>
    <n v="0.25"/>
    <s v="Se evidencia que durante el mes de abril de 2026 se realizó el primer monitoreo a los planes de mejoramiento, así como la aprobación de su reformulación en Comité de Control Interno. La evidencia permite verificar avances en la ejecución de la acción correctiva relacionada con el monitoreo de la formulación y ejecución de las acciones derivadas de los planes de mejora. No obstante, desde la tercera línea de defensa se recomienda continuar fortaleciendo el monitoreo y control sobre el cumplimiento de las acciones formuladas, con el fin de prevenir incumplimientos y garantizar el cierre oportuno de los hallazgos identificad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s v="EN EJECUCIÓN"/>
    <d v="2026-08-11T00:00:00"/>
    <n v="0.25"/>
    <s v="Se evidenció que durante el mes de abril de 2026 se realizó el primer monitoreo a los planes de mejoramiento y que su reformulación fue aprobada en el Comité Institucional de Coordinación de Control Interno. Para el segundo trimestre se aportó como evidencia un pantallazo de correo electrónico de fecha 13 de mayo de 2026, mediante el cual se remitió el seguimiento y análisis preliminar efectuado por la segunda línea de defensa a los planes de mejoramiento."/>
    <x v="0"/>
    <s v="NO APLICA"/>
    <s v="NO APLICA"/>
    <x v="0"/>
    <s v="Dado que el hallazgo aún tiene actividades en ejecución no aplica el análisis de la efectividad"/>
  </r>
  <r>
    <n v="307"/>
    <x v="0"/>
    <x v="7"/>
    <s v="Subdirección Administrativa y Financiera"/>
    <m/>
    <x v="185"/>
    <n v="0"/>
    <x v="36"/>
    <s v="Numeral 2.2_x000a_Con relación al seguimiento realizado por parte del lider del proceso se evidenció que al 31 de diciembre de 2024, el proceso presentó incumplimiento en 13 acciones de mejora establecidas en el Plan de Mejoramiento Institucional quedando VENCIDAS"/>
    <m/>
    <s v="- Falta de Socialización de Procedimiento de Reciprocas. - No existen revisiones periódicas ni responsables claros para garantizar que las evidencias sean publicadas oportunamente._x000a_- Falta de seguimiento de las evidencias que se deben cargar"/>
    <s v="Falta de seguimiento de las evidencias que se deben publicar"/>
    <s v="Acción correctiva"/>
    <s v="MC_AC9"/>
    <s v="Monitorear la formulación y ejecución de las acciones derivadas de los planes de mejora"/>
    <s v="Informes de monitoreos"/>
    <n v="4"/>
    <d v="2026-01-01T00:00:00"/>
    <d v="2026-12-31T00:00:00"/>
    <n v="54"/>
    <x v="6"/>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x v="0"/>
    <d v="2026-06-04T00:00:00"/>
    <n v="0.25"/>
    <s v="Se evidencia que durante el mes de abril de 2026 se realizó el primer monitoreo a los planes de mejoramiento, así como la aprobación de su reformulación en Comité de Control Interno. La evidencia permite verificar avances en la ejecución de la acción correctiva relacionada con el monitoreo de la formulación y ejecución de las acciones derivadas de los planes de mejora. No obstante, desde la tercera línea de defensa se recomienda continuar fortaleciendo el monitoreo y control sobre el cumplimiento de las acciones formuladas, con el fin de prevenir incumplimientos y garantizar el cierre oportuno de los hallazgos identificad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s v="EN EJECUCIÓN"/>
    <d v="2026-08-11T00:00:00"/>
    <n v="0.5"/>
    <s v="Durante el segundo trimestre, se aportó como evidencia un pantallazo de correo electrónico de fecha 13 de mayo de 2026, mediante el cual se remitió el seguimiento y análisis preliminar realizado por la segunda línea de defensa a los planes de mejoramiento, así como el informe correspondiente a dicho seguimiento."/>
    <x v="0"/>
    <s v="NO APLICA"/>
    <s v="NO APLICA"/>
    <x v="0"/>
    <s v="Dado que el hallazgo aún tiene actividades en ejecución no aplica el análisis de la efectividad"/>
  </r>
  <r>
    <n v="308"/>
    <x v="0"/>
    <x v="7"/>
    <s v="Subdirección Administrativa y Financiera"/>
    <m/>
    <x v="186"/>
    <n v="1"/>
    <x v="36"/>
    <s v="Numeral 4_x000a_Aunque las DNBC cuenta con el procedimiento PC-AD-PGD-01-V5 Procedimiento de Gestión de Bienes, el mismo no establece una directriz sobre la Identificación Individualizada de los Bienes Físicos."/>
    <m/>
    <s v="- No se han definido un lineamiento y mecanismos de control para garantizar que cada activo cuente con su respectiva identificación._x000a_- Existe dificultad al momento de realizar el inventario, para identificar la adquisición del bien._x000a_- Existe un procedimiento general de gestión de bienes, pero no especifica que la identificación de los bienes debe ser de forma individualizada."/>
    <s v="Existe un procedimiento general de gestión de bienes, pero no especifica que la identificación de los bienes debe ser de forma individualizada."/>
    <s v="Acción correctiva"/>
    <s v="GA_AC7"/>
    <s v="Actualizar el procedimiento para la realización del inventario físico de los bienes de la entidad, incluyendo el responsable de la elaboración, verificación y aprobación."/>
    <s v="Actualizacion del procedimiento para la realizacion del inventario de los bienes de la entidad."/>
    <n v="1"/>
    <d v="2026-05-01T00:00:00"/>
    <d v="2026-09-30T00:00:00"/>
    <n v="22.349999999999998"/>
    <x v="1"/>
    <m/>
    <n v="0"/>
    <s v="Proceso de actualización"/>
    <s v="https://dnbcgovco-my.sharepoint.com/:f:/g/personal/planeacion_dnbc_gov_co/IgDm4DHyXDA5Q5WGTU7tDkFLAc2M2mTSoezfwLKe_RnYYZ0?e=uJfhoo"/>
    <d v="2026-05-11T00:00:00"/>
    <s v="No se evidencia avance para el periodo"/>
    <n v="0"/>
    <x v="0"/>
    <d v="2026-05-29T00:00:00"/>
    <n v="0"/>
    <s v="No fue posible identificar evidencias para el presente período de análisis"/>
    <s v="SIN INICIAR"/>
    <s v="No aplica"/>
    <s v="No aplica"/>
    <s v="No aplica"/>
    <n v="1"/>
    <s v="Ya se realizó la actualización del procedimiento de Gestión de Bienes"/>
    <s v="https://dnbcgovco-my.sharepoint.com/:f:/g/personal/planeacion_dnbc_gov_co/IgCaL3Okdj61R7b6VgL2_FeRAawkcJXFNhAjxCv_oVRi-uk?e=fTA1fT"/>
    <n v="46214"/>
    <s v="Se presenta procedimiento actualizado al 30 de junio de 2026 con su respectiva socializaicón vía correo electrónico"/>
    <n v="1"/>
    <s v="CUMPLIDO"/>
    <d v="2026-08-11T00:00:00"/>
    <n v="1"/>
    <s v="se evidencia correo electronico del 01/07/26 donde se socializa el manual y procedimiento de gestion de bienes"/>
    <x v="1"/>
    <s v="NO APLICA"/>
    <s v="NO APLICA"/>
    <x v="0"/>
    <s v="Dado que el hallazgo aún tiene actividades en ejecución no aplica el análisis de la efectividad"/>
  </r>
  <r>
    <n v="309"/>
    <x v="0"/>
    <x v="7"/>
    <s v="Subdirección Administrativa y Financiera"/>
    <m/>
    <x v="186"/>
    <n v="0"/>
    <x v="36"/>
    <s v="Numeral 4_x000a_Aunque las DNBC cuenta con el procedimiento PC-AD-PGD-01-V5 Procedimiento de Gestión de Bienes, el mismo no establece una directriz sobre la Identificación Individualizada de los Bienes Físicos."/>
    <m/>
    <s v="- No se han definido un lineamiento y mecanismos de control para garantizar que cada activo cuente con su respectiva identificación._x000a_- Existe dificultad al momento de realizar el inventario, para identificar la adquisición del bien._x000a_- Existe un procedimiento general de gestión de bienes, pero no especifica que la identificación de los bienes debe ser de forma individualizada."/>
    <s v="Existe un procedimiento general de gestión de bienes, pero no especifica que la identificación de los bienes debe ser de forma individualizada."/>
    <s v="Acción correctiva"/>
    <s v="GA_AC8"/>
    <s v="Actualización del inventario físico semestral, con base los lineamientos establecidos en la entidad y la CGN."/>
    <s v="Realizar el inventario de los bienes de la entidad, conforme a los nuevos lineamientos establecidos.."/>
    <n v="2"/>
    <d v="2026-01-01T00:00:00"/>
    <d v="2026-12-31T00:00:00"/>
    <n v="54"/>
    <x v="1"/>
    <m/>
    <n v="0"/>
    <s v="Proceso de actualización"/>
    <s v="https://dnbcgovco-my.sharepoint.com/:f:/g/personal/planeacion_dnbc_gov_co/IgBveH1t7EmIR6GZSOaIIHmUAUc6KaLSFKfQX2lbG2hDEA0?e=ooFcYM"/>
    <d v="2026-05-11T00:00:00"/>
    <s v="No se evidencia avance para el periodo"/>
    <n v="0"/>
    <x v="0"/>
    <d v="2026-05-29T00:00:00"/>
    <n v="0"/>
    <s v="No fue posible identificar evidencias para el presente período de análisis"/>
    <s v="SIN INICIAR"/>
    <s v="No aplica"/>
    <s v="No aplica"/>
    <s v="No aplica"/>
    <n v="1"/>
    <s v="Se realizó inventario de la bodega mensuales y se hizo un inventario de papelería "/>
    <s v="https://dnbcgovco-my.sharepoint.com/:f:/g/personal/planeacion_dnbc_gov_co/IgBuQlP5pbrUSrwtj3_PYOn-AaRmaWMPC6GjWsfOmsZTdto?e=dCSkxl"/>
    <n v="46214"/>
    <s v="Se presenta formatos diligenciados de conteo de bienes para actualización de inventarios. Se sugiere generar evidencias sobre su socialización con el lider del proceso"/>
    <n v="0.5"/>
    <s v="EN EJECUCIÓN"/>
    <d v="2026-08-11T00:00:00"/>
    <n v="0.5"/>
    <s v="se evidencia formatos de conteo de inventario correspondiente al segundo trimestre 2026"/>
    <x v="0"/>
    <s v="NO APLICA"/>
    <s v="NO APLICA"/>
    <x v="0"/>
    <s v="Dado que el hallazgo aún tiene actividades en ejecución no aplica el análisis de la efectividad"/>
  </r>
  <r>
    <n v="310"/>
    <x v="0"/>
    <x v="7"/>
    <s v="Subdirección Administrativa y Financiera"/>
    <m/>
    <x v="186"/>
    <n v="0"/>
    <x v="36"/>
    <s v="Numeral 4_x000a_Aunque las DNBC cuenta con el procedimiento PC-AD-PGD-01-V5 Procedimiento de Gestión de Bienes, el mismo no establece una directriz sobre la Identificación Individualizada de los Bienes Físicos."/>
    <m/>
    <s v="- No se han definido un lineamiento y mecanismos de control para garantizar que cada activo cuente con su respectiva identificación._x000a_- Existe dificultad al momento de realizar el inventario, para identificar la adquisición del bien._x000a_- Existe un procedimiento general de gestión de bienes, pero no especifica que la identificación de los bienes debe ser de forma individualizada."/>
    <s v="Existe un procedimiento general de gestión de bienes, pero no especifica que la identificación de los bienes debe ser de forma individualizada."/>
    <s v="Acción correctiva"/>
    <s v="GA_AC01"/>
    <s v="Implementación modulo de Inventario de SIIF Nación"/>
    <s v="Modulo Implemntado"/>
    <n v="1"/>
    <d v="2026-03-01T00:00:00"/>
    <d v="2026-12-31T00:00:00"/>
    <n v="45"/>
    <x v="0"/>
    <s v="Revisar Tema con Financiera"/>
    <n v="1"/>
    <s v="Se esta manejando una prueba piloto SIIF NACIÓN"/>
    <s v="https://dnbcgovco-my.sharepoint.com/:f:/g/personal/planeacion_dnbc_gov_co/IgCKsvM4H_KTR6xnllTYAW4KAYnPCAelO_DLpgStTfwUj-M?e=KcFs8q"/>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muestra proceso que se esta llevando para el manejo de la prueba piloto SIIF NACIÓN "/>
    <s v="https://dnbcgovco-my.sharepoint.com/:f:/g/personal/planeacion_dnbc_gov_co/IgD3RyDi0X_yRo0wLAd4u0hIAegznAHHnleG17rsX0XqwHY?e=c4mIfd"/>
    <s v="11/07/206"/>
    <s v="Se remite información sobre las gestiones adelantadas para la implementación del modulo siif nacion"/>
    <n v="0.3"/>
    <s v="EN EJECUCIÓN"/>
    <d v="2026-08-11T00:00:00"/>
    <n v="0.3"/>
    <s v="Se evidencia documentacion de fecha 03/02/2026 enviada al ministerio de hacienda por parte del area finaniera de que se esta llevando a cabo la solicitud de puesta en marcha de la prueba piloto de SIIF nacion"/>
    <x v="0"/>
    <s v="NO APLICA"/>
    <s v="NO APLICA"/>
    <x v="0"/>
    <s v="Dado que el hallazgo aún tiene actividades en ejecución no aplica el análisis de la efectividad"/>
  </r>
  <r>
    <n v="311"/>
    <x v="0"/>
    <x v="7"/>
    <s v="Subdirección Administrativa y Financiera"/>
    <m/>
    <x v="187"/>
    <n v="1"/>
    <x v="36"/>
    <s v="Numeral 4.1, Numeral 4.2_x000a_Debido a que el procedimiento PC-AD-PGD-01-V5 Procedimiento de Gestión de Bienes, no establece una directriz sobre la Identificación Individualizada de los Bienes Físicos, no se ha socializado la misma"/>
    <m/>
    <s v="- No se han definido un lineamiento y mecanismos de control para garantizar que cada activo cuente con su respectiva identificación._x000a_- Existe dificultad al momento de realizar el inventario, para identificar la adquisición del bien._x000a_- Existe un procedimiento general de gestión de bienes, pero no especifica que la identificación de los bienes debe ser de forma individualizada."/>
    <s v="Existe un procedimiento general de gestión de bienes, pero no especifica que la identificación de los bienes debe ser de forma individualizada."/>
    <s v="Acción correctiva"/>
    <s v="GA_AC06"/>
    <s v="Socializar el procedimiento del proceso de Gestión Administrativa PC-AD-01 Procedimiento Gestión de Bienes."/>
    <s v="Socializacion del procedimiento Gestión de Bienes"/>
    <n v="1"/>
    <d v="2026-07-01T00:00:00"/>
    <d v="2026-09-30T00:00:00"/>
    <n v="13.350000000000001"/>
    <x v="1"/>
    <m/>
    <n v="0"/>
    <s v="Proceso de actualización"/>
    <s v="https://dnbcgovco-my.sharepoint.com/:f:/g/personal/planeacion_dnbc_gov_co/IgC2wtt6D-zSTY6U6sAF5yefASkR-EDUcnQOxPntpKqfjgU?e=GPU5XT"/>
    <d v="2026-05-11T00:00:00"/>
    <s v="No se evidencia avance para el periodo"/>
    <n v="0"/>
    <x v="0"/>
    <d v="2026-05-29T00:00:00"/>
    <n v="0"/>
    <s v="No fue posible identificar evidencias para el presente período de análisis"/>
    <s v="SIN INICIAR"/>
    <s v="No aplica"/>
    <s v="No aplica"/>
    <s v="No aplica"/>
    <n v="1"/>
    <s v="Se realizó la socialización del Procedimiento Gestión de Bienes "/>
    <s v="https://dnbcgovco-my.sharepoint.com/:f:/g/personal/planeacion_dnbc_gov_co/IgDd3XmfT25eTbxvyUt1BT7QAdImdSv6VpfjxTw8Chm1hoI?e=G7TQBK"/>
    <n v="46214"/>
    <s v="Se presenta procedimiento actualizado al 30 de junio de 2026 con su respectiva socializaicón vía correo electrónico"/>
    <n v="1"/>
    <s v="CUMPLIDO"/>
    <d v="2026-08-11T00:00:00"/>
    <n v="1"/>
    <s v="se evidencia correo electronico del 01/07/26 donde se socializa el manual y procedimiento de gestion de bienes"/>
    <x v="1"/>
    <s v="NO"/>
    <s v="EFECTIVO"/>
    <x v="1"/>
    <s v="Se verificó el cumplimiento de la actividad formulada y no se evidenció recurrencia de la situación que dio origen al hallazgo; en consecuencia, se procede con el cierre de la actividad."/>
  </r>
  <r>
    <n v="312"/>
    <x v="0"/>
    <x v="7"/>
    <s v="Subdirección Administrativa y Financiera"/>
    <m/>
    <x v="188"/>
    <n v="1"/>
    <x v="36"/>
    <s v="Numeral 9.2, Numeral 23.5, Numeral 25.1_x000a_No se evidenció la conciliación del rubro de Viaticos y comisiones correspondiente a los meses de septiembre a diciembre de 2024. De igual forma, el proceso de gestión juridica no reportó la información de los litigiosos y demandas al 31 de diciembre de 2024"/>
    <m/>
    <s v="- Falta de respuesta de las áreas a las solicitudes de información para conciliar enviadas por Financiera_x000a_- No se realizaron las conciliaciones entre talento humano y financiera ni entre jurídica y financiera oportunamente._x000a_- No hay un procedimiento acorde a lo establecido en la Política Contable que garantice que los reportes y conciliaciones se realicen oportunamente."/>
    <s v="No hay un procedimiento acorde a lo establecido en la Política Contable que garantice que los reportes y conciliaciones se realicen oportunamente."/>
    <s v="Acción correctiva"/>
    <s v="GF_AC1"/>
    <s v="Formulación del procedimiento Conciliaciones contables donde se cruza la información de incapacidades"/>
    <s v="Procedimiento formulado"/>
    <n v="1"/>
    <d v="2026-01-01T00:00:00"/>
    <d v="2026-03-31T00:00:00"/>
    <n v="13.5"/>
    <x v="7"/>
    <m/>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x v="1"/>
    <d v="2026-05-29T00:00:00"/>
    <n v="1"/>
    <s v="Se evidencia procedimiento conciliaciones contables PC-GF-16 y formato PC-GF-16-01 vigencia 2025, lo que permite verificar el cumplimiento de la actividad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s v="CUMPLIDO"/>
    <d v="2026-08-11T00:00:00"/>
    <n v="1"/>
    <s v="Se evidencia procedimiento PC-GF-16 y formato PC-GF-16-01 de fecha 23/09/2025, lo que permite verificar el cumplimiento de la actividad dentro del plazo establecido"/>
    <x v="1"/>
    <s v="NO"/>
    <s v="EFECTIVO"/>
    <x v="1"/>
    <s v="Se verificó el cumplimiento de la actividad formulada y no se evidenció recurrencia de la situación que dio origen al hallazgo; en consecuencia, se procede con el cierre de la actividad."/>
  </r>
  <r>
    <n v="313"/>
    <x v="0"/>
    <x v="7"/>
    <s v="Subdirección Administrativa y Financiera"/>
    <m/>
    <x v="189"/>
    <n v="1"/>
    <x v="36"/>
    <s v="Numeral 22.2_x000a_En la vigencia 2024 no se realizó la revisión de la vida util de la PPy E, Depreciación Acumulada y el deterioro"/>
    <m/>
    <s v="- Falta de entrega de información por parte de almacen para revisión de la vida útil._x000a_-Falta de entrega de información para cálculo de Deterioro._x000a_-No se recibió información mensual del almacen."/>
    <s v="No se recibió información mensual del almacen."/>
    <s v="Acción correctiva"/>
    <s v="GF_AC3"/>
    <s v="Socializar el procedimiento de los cruces de información entre las areas y el proceso de Gestión Financiera"/>
    <s v="Socializacion de los procedimientos y documentos de Gestion Financiera."/>
    <n v="1"/>
    <d v="2026-04-01T00:00:00"/>
    <d v="2026-06-30T00:00:00"/>
    <n v="13.350000000000001"/>
    <x v="7"/>
    <m/>
    <n v="1"/>
    <s v="Como evidencia dejamos donde se socializo el procedimiento de los cruces de información  entre las areas y el proceso de Gestión Financiera para las cuentas del pasivo."/>
    <s v="https://dnbcgovco-my.sharepoint.com/:f:/g/personal/planeacion_dnbc_gov_co/IgAKPZEalRp3T7O44VwZjBLlARF86VpmllJA36VR9-2qDG8?e=W6XaGX"/>
    <d v="2026-05-11T00:00:00"/>
    <s v="Se incluye grabación de socialización de políticas contables"/>
    <n v="1"/>
    <x v="1"/>
    <d v="2026-05-29T00:00:00"/>
    <n v="1"/>
    <s v="Mediante video de fecha 25/06/2025, se evidencia la socialización de la actualizacion de las politicas contables,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dejamos donde se socializo el procedimiento de los cruces de información  entre las areas y el proceso de Gestión Financiera para las cuentas del pasivo."/>
    <s v="https://dnbcgovco-my.sharepoint.com/:f:/g/personal/planeacion_dnbc_gov_co/IgDlTTkE6gPMRZjTETbxch7dATaSM_TE5-agvqb3k7QgaDY?e=0V1Jx7"/>
    <s v="11/07/206"/>
    <s v="Actividad reportada con cumplimiento en el primer trimestre 2026"/>
    <n v="1"/>
    <s v="CUMPLIDO"/>
    <d v="2026-08-11T00:00:00"/>
    <n v="1"/>
    <s v="Mediante video de fecha 25/06/2025, se evidencia la socialización de la actualizacion de las politicas contables, lo que permite verificar el cumplimiento de la actividad dentro del plazo establecido"/>
    <x v="1"/>
    <s v="NO APLICA"/>
    <s v="NO APLICA"/>
    <x v="0"/>
    <s v="Dado que el hallazgo aún tiene actividades en ejecución no aplica el análisis de la efectividad"/>
  </r>
  <r>
    <n v="314"/>
    <x v="0"/>
    <x v="7"/>
    <s v="Subdirección Administrativa y Financiera"/>
    <m/>
    <x v="189"/>
    <n v="0"/>
    <x v="36"/>
    <s v="Numeral 22.2_x000a_En la vigencia 2024 no se realizó la revisión de la vida util de la PPy E, Depreciación Acumulada y el deterioro"/>
    <m/>
    <s v="- Falta de entrega de información por parte de almacen para revisión de la vida útil._x000a_-Falta de entrega de información para cálculo de Deterioro._x000a_-No se recibió información mensual del almacen."/>
    <s v="No se recibió información mensual del almacen."/>
    <s v="Acción correctiva"/>
    <s v="GA_AC01"/>
    <s v="Implementación modulo de Inventario de SIIF Nación"/>
    <s v="Modulo Implemntado"/>
    <n v="1"/>
    <d v="2026-03-01T00:00:00"/>
    <d v="2026-12-31T00:00:00"/>
    <n v="45"/>
    <x v="0"/>
    <s v="Revisar Tema con Financiera"/>
    <n v="1"/>
    <s v="Se esta manejando una prueba piloto SIIF NACIÓN"/>
    <s v="https://dnbcgovco-my.sharepoint.com/:f:/g/personal/planeacion_dnbc_gov_co/IgCKsvM4H_KTR6xnllTYAW4KAYnPCAelO_DLpgStTfwUj-M?e=KcFs8q"/>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muestra proceso que se esta llevando para el manejo de la prueba piloto SIIF NACIÓN "/>
    <s v="https://dnbcgovco-my.sharepoint.com/:f:/g/personal/planeacion_dnbc_gov_co/IgD3RyDi0X_yRo0wLAd4u0hIAegznAHHnleG17rsX0XqwHY?e=c4mIfd"/>
    <s v="11/07/206"/>
    <s v="Se remite información sobre las gestiones adelantadas para la implementación del modulo siif nacion"/>
    <n v="0.3"/>
    <s v="EN EJECUCIÓN"/>
    <d v="2026-08-11T00:00:00"/>
    <n v="0.3"/>
    <s v="Se evidencia documentacion de fecha 03/02/2026 enviada al ministerio de hacienda por parte del area finaniera de que se esta llevando a cabo la solicitud de puesta en marcha de la prueba piloto de SIIF nacion"/>
    <x v="0"/>
    <s v="NO APLICA"/>
    <s v="NO APLICA"/>
    <x v="0"/>
    <s v="Dado que el hallazgo aún tiene actividades en ejecución no aplica el análisis de la efectividad"/>
  </r>
  <r>
    <n v="315"/>
    <x v="0"/>
    <x v="7"/>
    <s v="Subdirección Administrativa y Financiera"/>
    <m/>
    <x v="189"/>
    <n v="0"/>
    <x v="36"/>
    <s v="Numeral 22.2_x000a_En la vigencia 2024 no se realizó la revisión de la vida util de la PPy E, Depreciación Acumulada y el deterioro"/>
    <m/>
    <s v="- Falta de entrega de información por parte de almacen para revisión de la vida útil._x000a_-Falta de entrega de información para cálculo de Deterioro._x000a_-No se recibió información mensual del almacen."/>
    <s v="No se recibió información mensual del almacen."/>
    <s v="Acción correctiva"/>
    <s v="GA_AC7"/>
    <s v="Actualizar el procedimiento para la realización del inventario físico de los bienes de la entidad, incluyendo el responsable de la elaboración, verificación y aprobación."/>
    <s v="Actualizacion del procedimiento para la realizacion del inventario de los bienes de la entidad."/>
    <n v="1"/>
    <d v="2026-05-01T00:00:00"/>
    <d v="2026-09-30T00:00:00"/>
    <n v="22.349999999999998"/>
    <x v="1"/>
    <m/>
    <n v="0"/>
    <s v="Proceso de actualización"/>
    <s v="https://dnbcgovco-my.sharepoint.com/:f:/g/personal/planeacion_dnbc_gov_co/IgDm4DHyXDA5Q5WGTU7tDkFLAc2M2mTSoezfwLKe_RnYYZ0?e=uJfhoo"/>
    <d v="2026-05-11T00:00:00"/>
    <s v="No se evidencia avance para el periodo"/>
    <n v="0"/>
    <x v="0"/>
    <d v="2026-05-29T00:00:00"/>
    <n v="0"/>
    <s v="No fue posible identificar evidencias para el presente período de análisis"/>
    <s v="SIN INICIAR"/>
    <s v="No aplica"/>
    <s v="No aplica"/>
    <s v="No aplica"/>
    <n v="1"/>
    <s v="Ya se realizó la actualización del procedimiento de Gestión de Bienes"/>
    <s v="https://dnbcgovco-my.sharepoint.com/:f:/g/personal/planeacion_dnbc_gov_co/IgCaL3Okdj61R7b6VgL2_FeRAawkcJXFNhAjxCv_oVRi-uk?e=fTA1fT"/>
    <n v="46214"/>
    <s v="Se presenta procedimiento actualizado al 30 de junio de 2026 con su respectiva socializaicón vía correo electrónico"/>
    <n v="1"/>
    <s v="CUMPLIDO"/>
    <d v="2026-08-11T00:00:00"/>
    <n v="1"/>
    <s v="se evidencia correo electronico del 01/07/26 donde se socializa el manual y procedimiento de gestion de bienes"/>
    <x v="1"/>
    <s v="NO APLICA"/>
    <s v="NO APLICA"/>
    <x v="0"/>
    <s v="Dado que el hallazgo aún tiene actividades en ejecución no aplica el análisis de la efectividad"/>
  </r>
  <r>
    <n v="316"/>
    <x v="0"/>
    <x v="7"/>
    <s v="Subdirección Administrativa y Financiera"/>
    <m/>
    <x v="189"/>
    <n v="0"/>
    <x v="36"/>
    <s v="Numeral 22.2_x000a_En la vigencia 2024 no se realizó la revisión de la vida util de la PPy E, Depreciación Acumulada y el deterioro"/>
    <m/>
    <s v="- Falta de entrega de información por parte de almacen para revisión de la vida útil._x000a_-Falta de entrega de información para cálculo de Deterioro._x000a_-No se recibió información mensual del almacen."/>
    <s v="No se recibió información mensual del almacen."/>
    <s v="Acción correctiva"/>
    <s v="GA_AC8"/>
    <s v="Actualización del inventario físico semestral, con base los lineamientos establecidos en la entidad y la CGN."/>
    <s v="Realizar el inventario de los bienes de la entidad, conforme a los nuevos lineamientos establecidos.."/>
    <n v="2"/>
    <d v="2026-01-01T00:00:00"/>
    <d v="2026-12-31T00:00:00"/>
    <n v="54"/>
    <x v="1"/>
    <m/>
    <n v="0"/>
    <s v="Proceso de actualización"/>
    <s v="https://dnbcgovco-my.sharepoint.com/:f:/g/personal/planeacion_dnbc_gov_co/IgBveH1t7EmIR6GZSOaIIHmUAUc6KaLSFKfQX2lbG2hDEA0?e=ooFcYM"/>
    <d v="2026-05-11T00:00:00"/>
    <s v="No se evidencia avance para el periodo"/>
    <n v="0"/>
    <x v="0"/>
    <d v="2026-05-29T00:00:00"/>
    <n v="0"/>
    <s v="No fue posible identificar evidencias para el presente período de análisis"/>
    <s v="SIN INICIAR"/>
    <s v="No aplica"/>
    <s v="No aplica"/>
    <s v="No aplica"/>
    <n v="1"/>
    <s v="Se realizó inventario de la bodega mensuales y se hizo un inventario de papelería "/>
    <s v="https://dnbcgovco-my.sharepoint.com/:f:/g/personal/planeacion_dnbc_gov_co/IgBuQlP5pbrUSrwtj3_PYOn-AaRmaWMPC6GjWsfOmsZTdto?e=dCSkxl"/>
    <n v="46214"/>
    <s v="Se presenta formatos diligenciados de conteo de bienes para actualización de inventarios. Se sugiere generar evidencias sobre su socialización con el lider del proceso"/>
    <n v="0.5"/>
    <s v="EN EJECUCIÓN"/>
    <d v="2026-08-11T00:00:00"/>
    <n v="0.5"/>
    <s v="se evidencia formatos de conteo de inventario correspondiente al segundo trimestre 2026"/>
    <x v="0"/>
    <s v="NO APLICA"/>
    <s v="NO APLICA"/>
    <x v="0"/>
    <s v="Dado que el hallazgo aún tiene actividades en ejecución no aplica el análisis de la efectividad"/>
  </r>
  <r>
    <n v="317"/>
    <x v="0"/>
    <x v="7"/>
    <s v="Subdirección Administrativa y Financiera"/>
    <m/>
    <x v="190"/>
    <n v="1"/>
    <x v="36"/>
    <s v="Numeral 32, Numeral 32.1, Numeral 32.2_x000a_En el Plan Institucional de Capacitación de la vigencia 2024, no se incluyeron capacitaciones que fortalezcan las competencias de los funcionarios del Proceso Contable."/>
    <m/>
    <s v="- Las necesidades de capacitación se realizan de forma general para toda la entidad._x000a_- No se identificaron las necesidades de capacitacion especificas para el proceso de Gestión Financiera._x000a_- No existe una herramienta diseñada para el levantamiento de necesidades por procesos"/>
    <s v="No existe una herramienta diseñada para el levantamiento de necesidades por procesos"/>
    <s v="Acción correctiva"/>
    <s v="TH_AC3"/>
    <s v="Actualización del plan de capacitaciones con diagnostico de necesidades y ejecución"/>
    <s v="Plan de capacitación actualizados y ejecutado"/>
    <n v="1"/>
    <d v="2026-04-01T00:00:00"/>
    <d v="2026-12-31T00:00:00"/>
    <n v="40.5"/>
    <x v="11"/>
    <m/>
    <n v="0"/>
    <n v="0"/>
    <n v="0"/>
    <d v="2026-05-11T00:00:00"/>
    <s v="No se evidencia seguimiento"/>
    <n v="0"/>
    <x v="0"/>
    <d v="2026-05-15T00:00:00"/>
    <n v="0"/>
    <s v="No fue posible identificar evidencias para el presente período de análisis"/>
    <s v="SIN INICIAR"/>
    <s v="No aplica"/>
    <s v="No aplica"/>
    <s v="No aplica"/>
    <n v="0"/>
    <n v="0"/>
    <n v="0"/>
    <n v="46214"/>
    <n v="0"/>
    <n v="0"/>
    <s v="EN EJECUCIÓN"/>
    <d v="2026-07-27T00:00:00"/>
    <n v="0"/>
    <s v="No se evidencia avance ni enlace a los soportes de la actividad, para el presente corte."/>
    <x v="4"/>
    <s v="NO APLICA"/>
    <s v="NO APLICA"/>
    <x v="0"/>
    <s v="Dado que el hallazgo aún tiene actividades en ejecución no aplica el análisis de la efectividad"/>
  </r>
  <r>
    <n v="318"/>
    <x v="0"/>
    <x v="8"/>
    <s v="Subdirección Administrativa y Financiera"/>
    <m/>
    <x v="191"/>
    <n v="1"/>
    <x v="37"/>
    <s v="De la base aportada por gestión contractual con 136 contratistas de prestación de servicios (persona natural) reportados con la relación ofi-cial remitida por la Subdirección Administrativa y Financiera, 27 contratis-tas presentaron la declaración de bienes y rentas del periodo 01/01/2024 al 31/12/2024, y falta el registro de 109 contratistas, incumpliéndose con lo establecido en el literal g) del artículo 2 y el artículo 4 de la Ley 2013 de 2019 al establecer que “Las personas naturales y jurídicas, públicas o privadas que administren, celebren contratos y ejecuten bienes o recursos públicos respecto de la información directamente relacionada con el des-empeño de su función” deberán publicar y divulgar la declaración de bienes y rentas, del registro de conflictos de interés y la declaración del impuesto sobre la renta y complementarios._x000a_De los 27 Contratistas con actualización de bienes y rentas, 16 la realiza-ron a tiempo y 11 de forma extemporánea que incluyen nueve (9) por retiro y dos (2) por ingreso."/>
    <m/>
    <s v="1. Falta por parte de la entidad DNBC, habilitación al proveedor (contratista) en el SIGEP II_x000a_2. En el procedimiento para la gestión contractual no contempla el registro de proveedor (contratista) en SIGEP II_x000a_3. Falta de control al momento de verificar que el proveedor (contratista) cuente con el registro en SIGEP II, asociada a por la entidad DNBC."/>
    <s v="Debilidad en la identificacion de controles respecto de la presentación de la declaración de bienes y rentas de los contratistas de prestacion de servicio."/>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avance ni enlace a los soportes de la actividad, para el presente corte."/>
    <x v="4"/>
    <s v="NO APLICA"/>
    <s v="NO APLICA"/>
    <x v="0"/>
    <s v="Dado que el hallazgo aún tiene actividades en ejecución no aplica el análisis de la efectividad"/>
  </r>
  <r>
    <n v="319"/>
    <x v="0"/>
    <x v="8"/>
    <s v="Subdirección Administrativa y Financiera"/>
    <m/>
    <x v="192"/>
    <n v="1"/>
    <x v="37"/>
    <s v="Pese a que dos (2) contratistas fueron investidos con el perfil de Opera-dor de Contratos, el módulo de “Contratos de Prestación de Servicios” del SIGEP II. No reflejan la creación ni el registro de instrumento alguno correspondiente a la vigencia 2024, circunstancia que reviste particular trascendencia al tratarse precisamente del periodo objeto del presente segui-miento. En consecuencia, se revela un riesgo de incumplimiento de los preceptos de transparencia establecidos en la Ley 190 de 1995 y en la Ley 1474 de 2011, en el sentido que toda vez que la inexistencia de registros actualizados coarta la rendición de cuentas y propicia escenarios de opacidad susceptibles de derivar en eventuales responsabilidades disciplinarias y fiscales."/>
    <m/>
    <s v="1. Falta de capacitación a los contratistas investidos con el rol de Operador de contratos._x000a_2. En el procedimiento para la gestión contractual no se encuentra documentado el registro de los contratos de prestación de servicios en SIGEP II._x000a_3. Falta de creación y registro de los contratos de prestación de servicios en SIGEP II."/>
    <s v="Debilidades en la creación y registro de los contratos de prestación de servicios en SIGEP II."/>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avance ni enlace a los soportes de la actividad, para el presente corte."/>
    <x v="4"/>
    <s v="NO APLICA"/>
    <s v="NO APLICA"/>
    <x v="0"/>
    <s v="Dado que el hallazgo aún tiene actividades en ejecución no aplica el análisis de la efectividad"/>
  </r>
  <r>
    <n v="320"/>
    <x v="0"/>
    <x v="8"/>
    <s v="Subdirección Administrativa y Financiera"/>
    <m/>
    <x v="193"/>
    <n v="1"/>
    <x v="37"/>
    <s v="En lo que atañe al universo de contratistas, el módulo de actualización del SIGEP II arroja un total de ciento treinta y nueve (139) registros con modificaciones efectuadas durante la vigencia 2024, cifra que no se corresponde con la relación oficial remitida por la Subdirección Adminis-trativa y Financiera, la cual consigna únicamente ciento treinta y seis (136) contratos de prestación de servicios profesionales. En tal sentido, esta divergencia pone en evidencia posibles errores de carga, duplicid-ades o inconsistencias en la depuración de la base de datos, situación que amerita un análisis pormenorizado para determinar la causa raíz de la diferencia y salvaguardar la integridad y fiabilidad de la información con-tractual"/>
    <m/>
    <s v="1. Falta de actualización oportuna de la base de datos institucional._x000a_2. Falta de monitoreo de la calidad de los datos en el sistema SIGEP II._x000a_3. Falta de diligencia en la acutalización y validación de la información en el sistema SIGEP II"/>
    <s v="Debilidades en la actualización de la información de los contratistas en el SIGEP II."/>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avance ni enlace a los soportes de la actividad, para el presente corte."/>
    <x v="4"/>
    <s v="NO APLICA"/>
    <s v="NO APLICA"/>
    <x v="0"/>
    <s v="Dado que el hallazgo aún tiene actividades en ejecución no aplica el análisis de la efectividad"/>
  </r>
  <r>
    <n v="321"/>
    <x v="0"/>
    <x v="8"/>
    <s v="Subdirección Administrativa y Financiera"/>
    <m/>
    <x v="194"/>
    <n v="0"/>
    <x v="37"/>
    <s v="Al descargar el reporte Caracterización Discapacidad SP y Contratista del SIGEP II, se obtiene un mensaje “sin registros”, es decir que no se registró la información en el aplicativo SIGEP II, incumpliendo lo establecido en el MIPG dimensión 5 “Información y Comunicación”."/>
    <m/>
    <s v="1. Falta de monitoreo de la calidad de los datos registrados en el sistema SIGEP II._x000a_2. Por falta de capacitación al servidor público y/o contratista encargado del registro en el SIGEP II_x000a_3. Debilidad en la aplicación de controles por parte del proceso de talento humano"/>
    <s v="Debilidad en la identificación de controles respecto de la información registrada en el SIGEP II"/>
    <s v="Acción correctiva"/>
    <s v="TH_AC29"/>
    <s v="Informe de depuración de la base de datos del perfil sociodemográfico con el fin de eliminar servidores públicos que ya no trabajan en la DNBC"/>
    <s v="Informes realizados"/>
    <n v="2"/>
    <d v="2026-03-01T00:00:00"/>
    <d v="2026-12-31T00:00:00"/>
    <n v="45"/>
    <x v="11"/>
    <m/>
    <n v="0"/>
    <n v="0"/>
    <n v="0"/>
    <d v="2026-05-11T00:00:00"/>
    <s v="No se evidencia seguimiento"/>
    <n v="0"/>
    <x v="0"/>
    <d v="2026-05-15T00:00:00"/>
    <n v="0"/>
    <s v="No fue posible identificar evidencias para el presente período de análisis"/>
    <s v="SIN INICIAR"/>
    <s v="No aplica"/>
    <s v="No aplica"/>
    <s v="No aplica"/>
    <n v="1"/>
    <s v="se adjunta la base de datos depurada"/>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bases de datos de información. No se evidencia elaboración de informe"/>
    <n v="0.5"/>
    <s v="EN EJECUCIÓN"/>
    <d v="2026-07-27T00:00:00"/>
    <n v="0.5"/>
    <s v="Se evidenciaron bases de datos de información sin informe."/>
    <x v="0"/>
    <s v="NO APLICA"/>
    <s v="NO APLICA"/>
    <x v="0"/>
    <s v="Dado que el hallazgo aún tiene actividades en ejecución no aplica el análisis de la efectividad"/>
  </r>
  <r>
    <n v="322"/>
    <x v="0"/>
    <x v="8"/>
    <s v="Subdirección Administrativa y Financiera"/>
    <m/>
    <x v="194"/>
    <n v="0"/>
    <x v="37"/>
    <s v="Al descargar el reporte Caracterización Discapacidad SP y Contratista del SIGEP II, se obtiene un mensaje “sin registros”, es decir que no se registró la información en el aplicativo SIGEP II, incumpliendo lo establecido en el MIPG dimensión 5 “Información y Comunicación”."/>
    <m/>
    <s v="1. Falta de monitoreo de la calidad de los datos registrados en el sistema SIGEP II._x000a_2. Por falta de capacitación al servidor público y/o contratista encargado del registro en el SIGEP II_x000a_3. Debilidad en la aplicación de controles por parte del proceso de talento humano"/>
    <s v="Debilidad en la identificacion de controles respecto de la información registrada en el SIGEP II"/>
    <s v="Acción correctiva"/>
    <s v="TH_AC52"/>
    <s v="Informe de cruce de información de encuesta de Perfil Sociodemografico vs registro sigep Funcionarios"/>
    <s v="Informes realizados"/>
    <n v="2"/>
    <d v="2026-03-01T00:00:00"/>
    <d v="2026-12-31T00:00:00"/>
    <n v="45"/>
    <x v="11"/>
    <m/>
    <n v="0"/>
    <n v="0"/>
    <n v="0"/>
    <d v="2026-05-11T00:00:00"/>
    <s v="No se evidencia seguimiento"/>
    <n v="0"/>
    <x v="0"/>
    <d v="2026-05-15T00:00:00"/>
    <n v="0"/>
    <s v="No fue posible identificar evidencias para el presente período de análisis"/>
    <s v="SIN INICIAR"/>
    <s v="No aplica"/>
    <s v="No aplica"/>
    <s v="No aplica"/>
    <n v="1"/>
    <s v="se adjunta informe"/>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incluye base de datos con cruce de información . Se sugiere para el sgundo semestre remitir evidencias sobre socialización con lider del proceso"/>
    <n v="0.5"/>
    <s v="EN EJECUCIÓN"/>
    <d v="2026-07-27T00:00:00"/>
    <n v="0.5"/>
    <s v="Se evidenciaron bases de datos de información sin informe, ni evidencias de socialización."/>
    <x v="0"/>
    <s v="NO APLICA"/>
    <s v="NO APLICA"/>
    <x v="0"/>
    <s v="Dado que el hallazgo aún tiene actividades en ejecución no aplica el análisis de la efectividad"/>
  </r>
  <r>
    <n v="323"/>
    <x v="0"/>
    <x v="8"/>
    <s v="Subdirección Administrativa y Financiera"/>
    <m/>
    <x v="195"/>
    <n v="1"/>
    <x v="37"/>
    <s v="Se evidencia que existe inconsistencias en la información que maneja el SIGEP II con la suministrada por la entidad, frente a la base de datos de contratistas de 2024, en consideración a que en los listados del Sigep figuran contratistas que no hacen parte de la base de datos suministrada por la Subdirección administrativa y financiera, con respecto a los siguientes Items:_x000a_• Cuadro 10. Contratistas Componente Actualizado CONTRATOS – Vigencia 2024_x000a_• Cuadro 11. Contratistas Componente Actualizado DATO_ADICIONAL – Vigencia 2024_x000a_• Cuadro 12. Contratistas Componente Actualizado DATO_CONTACTO – Vigencia 2024_x000a_• Cuadro 13. Contratistas Componente Actualizado DOCUMENTOS_ADICIONALES – Vigencia 2024Contratistas Componente Actualizado EDUCACION_FORMAL – Vigencia 2024_x000a_• Cuadro 14. Contratistas Componente Actualizado EDUCACION_FORMAL – Vigencia 2024_x000a_• Cuadro 15. Contratistas Componente Actualizado EXPERIENCIA_DOCENTE – Vigencia 2024_x000a_• Cuadro 16. Contratistas Componente Actualizado EXPERIENCIA_PROFESIONAL – Vigencia 2024_x000a_• Cuadro 17. Contratistas Componente Actualizado IDIOMA_PERSONA – Vigencia 2024_x000a_• Cuadro 18. Contratistas Componente Actualizado VINCULACION – Vigencia 2024_x000a_• Cuadro 19. Contratistas Componente Actualizado “VACIAS”– Vigencia 2024."/>
    <m/>
    <s v="1. Falta de actualización oportuna de la base de datos institucional._x000a_2. Falta de monitoreo de la calidad de los datos registrados en el sistema SIGEP II, respecto de los contratistas._x000a_3. Debilidad en la aplicación de controles por parte del proceso de Gestión Contractual, al momento de validar la información registrada por los contratistas."/>
    <s v="Debilidad en la identificación de controles por parte del proceso de Gestión Contractual al momento de validar la información registrada en el SIGEP II"/>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avance ni enlace a los soportes de la actividad, para el presente corte."/>
    <x v="4"/>
    <s v="NO APLICA"/>
    <s v="NO APLICA"/>
    <x v="0"/>
    <s v="Dado que el hallazgo aún tiene actividades en ejecución no aplica el análisis de la efectividad"/>
  </r>
  <r>
    <n v="324"/>
    <x v="0"/>
    <x v="7"/>
    <s v="Dirección General"/>
    <m/>
    <x v="196"/>
    <n v="0"/>
    <x v="38"/>
    <s v="Se observa en Acta No. 02 de enero 28 de 2025 que se presenta ficha de conciliación extrajudicial con la señora Angry del Valle, recomendándose “No Conciliar”, pese a que se emitió la Certificación de “No Conciliar”, no se evidencia la votación ni el resultado de la misma en el Acta, Incumpliendo lo establecido en el Art. 9 de la Resolución 199 de 2024, que establece: ” “(…)Las sesiones se podrán realizar válidamente con al menos tres (3) de sus integrantes permanentes con voz y voto y las decisiones se adoptarán por la mayoría simple de los asistentes a cada sesión, siempre que se cumpla con el número mínimo para sesionar, dejando constancia en el acta respectiva.”."/>
    <s v="INTEGRIDAD"/>
    <s v="1.Falta de control y revisión técnica de las actas del Comité de Conciliación antes de su aprobación y firma, lo que permitió que quedaran vacíos en el registro de la votación._x000a_2. Se presenta errores involuntarios de transcripción en el acta._x000a_3. Ausencia de una revisión técnica previa de las actas antes de su firma, que verifique el cumplimiento de los requisitos mínimos exigidos (quórum, votación, sentido de la decisión y constancias)."/>
    <s v="Ausencia de una revisión técnica previa de las actas antes de su firma, que verifique el cumplimiento de los requisitos mínimos exigidos (quórum, votación, sentido de la decisión y constancias)."/>
    <s v="Acción correctiva"/>
    <s v="DI_AC33"/>
    <s v="Remitir las actas suscriptas con ocasión al comité de conciliación previas a su aprobación"/>
    <s v="Actas remitidas"/>
    <n v="18"/>
    <d v="2026-03-01T00:00:00"/>
    <d v="2026-12-31T00:00:00"/>
    <n v="45"/>
    <x v="4"/>
    <m/>
    <n v="1"/>
    <s v="Se remiten las respectivas actas correspondientes al mes de marzo actas cinco y seis y la suscrita el mes de abril."/>
    <s v="https://dnbcgovco-my.sharepoint.com/:f:/g/personal/planeacion_dnbc_gov_co/IgBFH8o-Su4USqhQWjcOcrqmATUagG_3FOBB0vUGbenfSf0?e=7cpvWf"/>
    <d v="2026-05-11T00:00:00"/>
    <s v="Se remite información de 3 actas"/>
    <n v="0.16666666666666666"/>
    <x v="0"/>
    <d v="2026-05-15T00:00:00"/>
    <n v="0.25"/>
    <s v="Se evidencian como soportes los correos electrónicos de fechas 12 de marzo de 2026, 20 de marzo de 2026 y 16 de abril de 2026, mediante los cuales fueron remitidas para revisión las Actas No. 05, No. 06 y No. 07 del Comité de Conciliación, previo a su aprobación. Los soportes aportados permiten verificar la remisión de tres (3) actas conforme a la actividad formulada. En consecuencia, se evidencia una ejecución parcial de las actividades propuestas, toda vez que la acción contempla la remisión de dieciocho (18) actas durante la vigencia y el plazo para su cumplimiento se encuentra vigente."/>
    <s v="EN EJECUCIÓN"/>
    <s v="No aplica"/>
    <s v="No aplica"/>
    <s v="No aplica"/>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Sin reporte de información, se incluye seguimiento primer trimestre_x000a__x000a_Se remite información de 3 actas"/>
    <n v="0.16666666666666666"/>
    <s v="EN EJECUCIÓN"/>
    <d v="2026-07-27T00:00:00"/>
    <n v="0.17"/>
    <s v="No se evidencian soportes adicionales con corte al presente trimestre."/>
    <x v="0"/>
    <s v="NO APLICA"/>
    <s v="NO APLICA"/>
    <x v="0"/>
    <s v="Dado que el hallazgo aún tiene actividades en ejecución no aplica el análisis de la efectividad"/>
  </r>
  <r>
    <n v="325"/>
    <x v="0"/>
    <x v="5"/>
    <s v="Subdirección Administrativa y Financiera"/>
    <m/>
    <x v="170"/>
    <n v="0"/>
    <x v="25"/>
    <s v="Al realizar el seguimiento por parte de la Oficina de Control Interno, se evidenció el incumplimiento a lo establecido en el Plan de Eficiencia Administrativa y Cero Papel de la DNBC, conforme al numeral 5.6 “las Estrategias y metas a implementar en la DNBC; por cuanto no se evidenció acciones ejecutadas para las siguientes estrategias:_x000a_•_x0009_Compromiso y apoyo de la alta dirección o líderes de los procesos y el trabajo mancomunado con el comité de trabajo asignado; y la de implementación de usuarios y contraseñas para generar impresiones, ya que en el informe de eficiencia no se hizo referencia a estas actividades._x000a_•_x0009_Articulación con el proceso de Gestión de tecnología e informática –GTI de la Entidad, para implementar como primera medida en el control de impresión por parte de los funcionarios y contratistas, la retención de documentos con usuario y contraseña, esto con el fin de evitar la impresión directa de los archivos, optimizando y controlando así la impresión involuntaria de estos; por cuanto, a la fecha aun hay funcionarios y contratistas que no poseen esta contraseña"/>
    <m/>
    <s v="Debilidad en la aplicabilidad de controles establecidos en la regularizacion de las impresiones por parte de los funcionarios y contratistas"/>
    <s v="Debilidad en la aplicabilidad de controles establecidos en la regularizacion de las impresiones por parte de los funcionarios y contratistas"/>
    <s v="Acción correctiva"/>
    <s v="GA_AC21"/>
    <s v="Dismunicion en el numero de resmas de papel entregada a los procesos"/>
    <s v="Informe entregados"/>
    <n v="2"/>
    <d v="2026-06-30T00:00:00"/>
    <d v="2026-12-31T00:00:00"/>
    <n v="27"/>
    <x v="1"/>
    <m/>
    <n v="1"/>
    <s v="En el Informe de Gestión Plan de eficiencia administrativa y Cero Papel se menciona el consumo de papel de resmas del primer trimestre"/>
    <s v="https://dnbcgovco-my.sharepoint.com/:f:/g/personal/planeacion_dnbc_gov_co/IgCDabrqgzDKSpg1wWFLo2NyAWKI2hNHgjvfc8uUa7ZxLKs?e=iqe4VT"/>
    <d v="2026-05-11T00:00:00"/>
    <s v="Se evidencia informe donde en el apartado 4 se hace seguimiento al consumo de resmas"/>
    <n v="0.5"/>
    <x v="0"/>
    <d v="2026-05-29T00:00:00"/>
    <n v="0.5"/>
    <s v="Se evidencia informe de segumiento al plan de eficiencia administrativa y cero papel corrspondiente al I trimestre 2026, donde se puede evidenciar la disminucion del consumo de resma en el primer III 2025 comparado con el III 2026, lo que permite verificar la ejecucion parcial de la actividad formulada dentro del plazo establecido."/>
    <s v="EN EJECUCIÓN"/>
    <s v="No aplica"/>
    <s v="No aplica"/>
    <s v="No aplica"/>
    <n v="1"/>
    <s v="En el informe en el apartado 4 se muestra el consumo de papel en el trimestre "/>
    <s v="https://dnbcgovco-my.sharepoint.com/:f:/g/personal/planeacion_dnbc_gov_co/IgCZzOn5kSl2Q7FuPEHVsnvAAW_ZQ0nH7U8phpBYWLVFQ6Y?e=dVQPGv"/>
    <n v="46214"/>
    <s v="Se evidencia informe donde en el apartado 4 se hace seguimiento al consumo de resmas"/>
    <n v="0.5"/>
    <s v="EN EJECUCIÓN"/>
    <d v="2026-08-11T00:00:00"/>
    <n v="0.5"/>
    <s v="se evidencia en el punto 4 del informe eficiencia administrativa y cero papel la disminucion de resmas en comparacion II trimeste 2025 vs II trimestre 2026"/>
    <x v="0"/>
    <s v="NO APLICA"/>
    <s v="NO APLICA"/>
    <x v="0"/>
    <s v="Dado que el hallazgo aún tiene actividades en ejecución no aplica el análisis de la efectividad"/>
  </r>
  <r>
    <n v="326"/>
    <x v="0"/>
    <x v="5"/>
    <s v="Subdirección Administrativa y Financiera"/>
    <m/>
    <x v="197"/>
    <n v="1"/>
    <x v="39"/>
    <s v="Actividades del jefe_x000a_Funciones del jefe de la dependencia encargada de las PQRSD, determinadas en el Artículo 9 del Decreto 2232 de 1995_x000a_- Coordinar actividades con el jefe de la unidad de control interno y con el jefe de la unidad de planeación, para el mejoramiento continuo de la gestión de la entidad._x000a_- Coordinar actividades con los jefes de unidad de quejas y reclamos de la entidad superior y de las demás entidades del área a que pertenece la entidad para lograr eficiencia y eficacia del sistema_x000a_En seguimiento al verificar los aspectos relacionados no hay evidencia de coordinación de actividades con el jefe de la unidad, el de control interno y con el jefe de la unidad de planeación, que permita el mejoramiento de la gestión._x000a_Así mismo, no se tiene soporte de coordinación de actividades con los jefes de las demás unidades de quejas y reclamos del sector."/>
    <s v="SERVICIO AL CIUDADANO"/>
    <s v="Por desconocimiento del Artículo 9 del Decreto 2232 de 1995."/>
    <s v="Por desconocimiento del Artículo 9 del Decreto 2232 de 1995."/>
    <s v="Acción correctiva"/>
    <s v="AU_AC18"/>
    <s v="Presentar ante el Comité Directivo el estado del PQRSD y las alertas informativas, por parte del Líder del Proceso de Atención al Ciudadano, con el fin de establecer acciones pertinentes."/>
    <s v="Acta Comité directivo"/>
    <n v="12"/>
    <d v="2026-01-01T00:00:00"/>
    <d v="2026-12-31T00:00:00"/>
    <n v="54"/>
    <x v="15"/>
    <s v="Auditoria Financiera 2024"/>
    <n v="0"/>
    <n v="0"/>
    <n v="0"/>
    <d v="2026-05-11T00:00:00"/>
    <s v="No se registra seguimiento"/>
    <n v="0"/>
    <x v="0"/>
    <d v="2026-05-15T00:00:00"/>
    <n v="0"/>
    <s v="No fue posible identificar evidencias para el presente período de análisis"/>
    <s v="SIN INICIAR"/>
    <s v="No aplica"/>
    <s v="No aplica"/>
    <s v="No aplica"/>
    <n v="0.16666666666666666"/>
    <s v="Se presentaron en los comités de mayo y junio alertas de pqrsd"/>
    <s v="https://dnbcgovco-my.sharepoint.com/personal/planeacion_dnbc_gov_co/_layouts/15/onedrive.aspx?id=%2Fpersonal%2Fplaneacion%5Fdnbc%5Fgov%5Fco%2FDocuments%2FDocumentos%20SIGE%2F6%2E%20Planes%2FPLAN%20DE%20MEJORA%2F2026%2F02%2E%20Seguimiento%20Segundo%20Trimestre%2F05%2E%20Gesti%C3%B3n%20de%20Atenci%C3%B3n%20al%20Usuario%2FEVIDENCIAS%20SEGUNDO%20TRIMESTRE%202026%20PLAN%20MEJORA&amp;viewid=efb70791%2Db8ab%2D49e7%2Db552%2Dd3d4cbe976b9&amp;ga=1"/>
    <n v="46214"/>
    <s v="Se presentaron en los comités de mayo y junio alertas de pqrsd"/>
    <n v="0.16666666666666666"/>
    <s v="EN EJECUCIÓN"/>
    <d v="2026-08-16T00:00:00"/>
    <n v="0.17"/>
    <s v="Se evidenció la presentación de alertas de PQRSD en los Comités de Gestión y Desempeño realizados en mayo y junio de 2026. En el acta del 23 de junio de 2026 se reportaron 125 PQRSD vencidas con corte a marzo y 24 nuevas solicitudes vencidas durante abril."/>
    <x v="0"/>
    <s v="NO APLICA"/>
    <s v="NO APLICA"/>
    <x v="0"/>
    <s v="Dado que el hallazgo aún tiene actividades en ejecución no aplica el análisis de la efectividad"/>
  </r>
  <r>
    <n v="327"/>
    <x v="1"/>
    <x v="0"/>
    <s v="Subdirección estrategica"/>
    <m/>
    <x v="198"/>
    <m/>
    <x v="40"/>
    <s v="Hallazgo No 1 de 2018 Supervisión Contratos de Comodato Una vez evaluados los informes de visitas en las que se verificó la existencia de los bienes, la documentación disponible en la DNBC y en los cuerpos de bomberos, así como la desplegada en el RUNT, se evidencia incumplimiento de las labores de supervisión en cabeza de la DNBC_x000a_Acción reformulada en el Plan de Mejoramiento suscrito el 26 de Diciembre de 2022; por cuanto, no fue Cerrado el Hallazgo por parte de la CGR en la Auditoría Financiera realizada a la vigencia 2021."/>
    <s v="GESTIÓN DEL CONOCIMIENTO Y LA INNOVACIÓN"/>
    <s v="Deficiencias en la identificación, supervisión y control de los bienes asignados a los comodatarios de acuerdo las obligaciones ordenadas en la ley, el manual interno de la entidad y lo pactado contractualmente."/>
    <s v="Deficiencias en la identificación, supervisión y control de los bienes asignados a los comodatarios de acuerdo las obligaciones ordenadas en la ley, el manual interno de la entidad y lo pactado contractualmente."/>
    <s v="Implementar acciones de supervisión y control de los bienes entregados en comodato."/>
    <s v="FB_AC2"/>
    <s v="Reiterar de manera trimestral a los Comandantes de los CB, las obligaciones que tienen a cargo como supervisores de los bienes entregados en Comodato."/>
    <s v="Correos Electrónicos trimestrales"/>
    <n v="1"/>
    <d v="2023-01-01T00:00:00"/>
    <d v="2023-12-31T00:00:00"/>
    <n v="54"/>
    <x v="17"/>
    <s v="Seguimiento Historico CGR"/>
    <n v="0.5"/>
    <s v="En cumplimiento de las actividades de seguimiento y control de bienes en comodato, se informa que el día 18 de marzo se realizó el envío del correo electrónico correspondiente a la reiteración de informe de comodatos, dirigida a los Cuerpos de Bomberos con bienes asignados."/>
    <s v="https://dnbcgovco-my.sharepoint.com/:f:/g/personal/planeacion_dnbc_gov_co/IgDXNHpy7oLsTo_k1pBYTEA_AXkQuekeDuYRfMOd3hOKrho?e=FZVMrN"/>
    <d v="2026-05-11T00:00:00"/>
    <s v="Se genera evidencia del primer trimestre sobre información de comodatos. "/>
    <n v="0.5"/>
    <x v="0"/>
    <d v="2026-05-15T00:00:00"/>
    <n v="0.5"/>
    <s v="Se presenta como evidencia el informe &quot;Solicitud informes comodatos&quot;, de fecha 31 de marzo de 2026, la base de datos &quot;BD_Correo solicitud y reiteración&quot; y los correos electrónicos de solicitud inicial y reiteración, los cuales permiten verificar la ejecución de las actividades de seguimiento mediante el envío de comunicaciones trimestrales a los Comandantes de los Cuerpos de Bomberos sobre las obligaciones derivadas de los bienes entregados en comodato. No obstante, la acción presenta un avance parcial, toda vez que el plazo establecido para su cumplimiento se encuentra vigente."/>
    <s v="EN EJECUCIÓN"/>
    <s v="No aplica"/>
    <s v="No aplica"/>
    <s v="No aplica"/>
    <n v="0.5"/>
    <s v="En cumplimiento de las actividades de seguimiento y control de bienes en comodato, se informa que el día 24 de juniose realizó el envío del correo electrónico correspondiente a la reiteración de informe de comodatos, dirigida a los Cuerpos de Bomberos con bienes asignados. "/>
    <s v="https://dnbcgovco-my.sharepoint.com/:f:/g/personal/planeacion_dnbc_gov_co/IgBiMLl8qwy9S6Ae4JsWuFKfAfE9oFK1P9znX1nLZo-E7YM?e=e4YCRF"/>
    <n v="46213"/>
    <s v="Se adjuntan solicitudes de información a los cuerpos de bomberos y reporte smeestral"/>
    <n v="0.5"/>
    <s v="EN EJECUCIÓN"/>
    <d v="2026-07-27T00:00:00"/>
    <n v="0.5"/>
    <s v="Se evidenció el cumplimiento de la acción correctiva mediante el envío trimestral de correos de solicitud y reiteración a los Cuerpos de Bomberos sobre las obligaciones derivadas de los contratos de comodato, con trazabilidad de los envíos e informes de seguimiento. Se recomienda continuar con esta actividad para fortalecer el control y la supervisión de los bienes entregados en comodato."/>
    <x v="0"/>
    <s v="NO APLICA"/>
    <s v="NO APLICA"/>
    <x v="0"/>
    <s v="Dado que el hallazgo aún tiene actividades en ejecución no aplica el análisis de la efectividad"/>
  </r>
  <r>
    <n v="328"/>
    <x v="1"/>
    <x v="0"/>
    <s v="Subdirección estrategica"/>
    <m/>
    <x v="198"/>
    <m/>
    <x v="40"/>
    <s v="Hallazgo No 1 de 2018 Supervisión Contratos de Comodato Una vez evaluados los informes de visitas en las que se verificó la existencia de los bienes, la documentación disponible en la DNBC y en los cuerpos de bomberos, así como la desplegada en el RUNT, se evidencia incumplimiento de las labores de supervisión en cabeza de la DNBC_x000a_Acción reformulada en el Plan de Mejoramiento suscrito el 26 de Diciembre de 2022; por cuanto, no fue Cerrado el Hallazgo por parte de la CGR en la Auditoría Financiera realizada a la vigencia 2021."/>
    <s v="GESTIÓN DEL CONOCIMIENTO Y LA INNOVACIÓN"/>
    <s v="Deficiencias en la identificación, supervisión y control de los bienes asignados a los comodatarios de acuerdo las obligaciones ordenadas en la ley, el manual interno de la entidad y lo pactado contractualmente."/>
    <s v="Deficiencias en la identificación, supervisión y control de los bienes asignados a los comodatarios de acuerdo las obligaciones ordenadas en la ley, el manual interno de la entidad y lo pactado contractualmente."/>
    <s v="Implementar acciones de supervisión y control de los bienes entregados en comodato."/>
    <s v="FB_AC3"/>
    <s v="Solicitar trimestralmente por correo electrónico a los comandantes o supervisor de los CB, un informe de seguimiento que contenga: Registro fotográfico de los bienes en comodato, así como las emergencias atendidas con los bienes asignados y soportes de mantenimientos a que haya lugar"/>
    <s v="Correos Electrónicos trimestrales"/>
    <n v="1"/>
    <d v="2023-01-01T00:00:00"/>
    <d v="2023-12-31T00:00:00"/>
    <n v="54"/>
    <x v="17"/>
    <s v="Seguimiento Historico CGR"/>
    <n v="0.5"/>
    <s v="En cumplimiento de las actividades de seguimiento y control de bienes en comodato, se informa que el día 12 de febrero se realizó el envío del correo electrónico correspondiente a la solicitud inicial de informe de comodatos, dirigida a los Cuerpos de Bomberos con bienes asignados."/>
    <s v="https://dnbcgovco-my.sharepoint.com/:f:/g/personal/planeacion_dnbc_gov_co/IgDXNHpy7oLsTo_k1pBYTEA_AXkQuekeDuYRfMOd3hOKrho?e=FZVMrN"/>
    <d v="2026-05-11T00:00:00"/>
    <s v="Se genera evidencia del primer trimestre sobre información de comodatos. "/>
    <n v="0.5"/>
    <x v="0"/>
    <d v="2026-05-15T00:00:00"/>
    <n v="0.5"/>
    <s v="Se presenta como evidencia el informe &quot;Solicitud Informes Comodatos&quot;, de fecha 31 de marzo de 2026, en el cual se documenta el envío del correo electrónico de solicitud inicial realizado el 12 de febrero de 2026 y la reiteración efectuada el 18 de marzo de 2026 a los Cuerpos de Bomberos con bienes en comodato, junto con las evidencias de los envíos realizados. En consecuencia, se evidencia una ejecución parcial de las actividades propuestas, toda vez que la acción correctiva contempla solicitudes trimestrales y aún se encuentra dentro del plazo establecido para su cumplimiento."/>
    <s v="EN EJECUCIÓN"/>
    <s v="No aplica"/>
    <s v="No aplica"/>
    <s v="No aplica"/>
    <n v="0.5"/>
    <s v="En cumplimiento de las actividades de seguimiento y control de bienes en comodato, se informa que el día 17 de junio se realizó el envío del correo electrónico correspondiente a la solicitud inicial de informe de comodatos, dirigida a los Cuerpos de Bomberos con bienes asignados."/>
    <s v="https://dnbcgovco-my.sharepoint.com/:f:/g/personal/planeacion_dnbc_gov_co/IgC5Waav-ToFT6TDAVF8aUhxAT0Ues-RXl2n7p3t5_oXIRQ?e=3MRsUi"/>
    <n v="46213"/>
    <s v="Se adjuntan solicitudes de información a los cuerpos de bomberos y reporte smeestral"/>
    <n v="0.5"/>
    <s v="EN EJECUCIÓN"/>
    <d v="2026-07-27T00:00:00"/>
    <n v="0.5"/>
    <s v="Se evidenció el envío trimestral de correos electrónicos a los comandantes y supervisores de los Cuerpos de Bomberos, solicitando los informes de seguimiento de los bienes entregados en comodato, incluyendo registro fotográfico, emergencias atendidas y soportes de mantenimiento. La gestión cuenta con trazabilidad documental y soportes de los envíos realizados."/>
    <x v="0"/>
    <s v="NO APLICA"/>
    <s v="NO APLICA"/>
    <x v="0"/>
    <s v="Dado que el hallazgo aún tiene actividades en ejecución no aplica el análisis de la efectividad"/>
  </r>
  <r>
    <n v="329"/>
    <x v="1"/>
    <x v="0"/>
    <s v="Subdirección estrategica"/>
    <m/>
    <x v="198"/>
    <m/>
    <x v="40"/>
    <s v="Hallazgo No 1 de 2018 Supervisión Contratos de Comodato Una vez evaluados los informes de visitas en las que se verificó la existencia de los bienes, la documentación disponible en la DNBC y en los cuerpos de bomberos, así como la desplegada en el RUNT, se evidencia incumplimiento de las labores de supervisión en cabeza de la DNBC_x000a_Acción reformulada en el Plan de Mejoramiento suscrito el 26 de Diciembre de 2022; por cuanto, no fue Cerrado el Hallazgo por parte de la CGR en la Auditoría Financiera realizada a la vigencia 2021."/>
    <s v="GESTIÓN DEL CONOCIMIENTO Y LA INNOVACIÓN"/>
    <s v="Deficiencias en la identificación, supervisión y control de los bienes asignados a los comodatarios de acuerdo las obligaciones ordenadas en la ley, el manual interno de la entidad y lo pactado contractualmente."/>
    <s v="Deficiencias en la identificación, supervisión y control de los bienes asignados a los comodatarios de acuerdo las obligaciones ordenadas en la ley, el manual interno de la entidad y lo pactado contractualmente."/>
    <s v="Implementar acciones de supervisión y control de los bienes entregados en comodato."/>
    <s v="FB_AC4"/>
    <s v="Diligenciar y actualizar trimestralmente la Matriz de seguimiento de supervisiones de los bienes de comodato."/>
    <s v="Matriz de seguimiento trimestral"/>
    <n v="4"/>
    <d v="2023-01-01T00:00:00"/>
    <d v="2023-12-31T00:00:00"/>
    <n v="54"/>
    <x v="17"/>
    <s v="Seguimiento Historico CGR"/>
    <n v="0.5"/>
    <s v="Se realiza el reporte y envío de tres (3) bases de datos, precisando que la información contenida en ellas es de actualización y consolidación progresiva y permanente, por lo que la base correspondiente al último mes de cada trimestre integra y consolida la totalidad de la información del trimestre respectivo, dichas bases se remiten mediante correo electrónico a la Subdirección Estratégica para su conocimiento y fines pertinentes."/>
    <s v="https://dnbcgovco-my.sharepoint.com/:f:/g/personal/planeacion_dnbc_gov_co/IgDXNHpy7oLsTo_k1pBYTEA_AXkQuekeDuYRfMOd3hOKrho?e=FZVMrN"/>
    <d v="2026-05-11T00:00:00"/>
    <s v="Se evidencia matriz diligenciada. Se sugiere dejar evidencia de socialización con lider de proceso"/>
    <n v="0.25"/>
    <x v="0"/>
    <d v="2026-05-15T00:00:00"/>
    <n v="0.25"/>
    <s v="Se presenta como evidencia la matriz &quot;BD Reportes Informes Comodatos&quot;, con corte a marzo de 2026, y el correo electrónico de remisión a la Subdirección Estratégica, mediante el cual se socializa la información consolidada del primer trimestre. Los soportes aportados permiten verificar la ejecución parcial de la acción correctiva, al evidenciar la actualización de la matriz correspondiente al primer trimestre, permaneciendo vigente el plazo para completar las actualizaciones de los trimestres restantes."/>
    <s v="EN EJECUCIÓN"/>
    <s v="No aplica"/>
    <s v="No aplica"/>
    <s v="No aplica"/>
    <n v="1"/>
    <s v="Se realiza el reporte y envío de tres (3) bases de datos, precisando que la información contenida en ellas es de actualización y consolidación progresiva y permanente, por lo que la base correspondiente al último mes de cada trimestre integra y consolida la totalidad de la información del trimestre respectivo, dichas bases se remiten mediante correo electrónico a la Subdirección Estratégica para su conocimiento y fines pertinentes."/>
    <s v="https://dnbcgovco-my.sharepoint.com/my?id=%2Fpersonal%2Fplaneacion%5Fdnbc%5Fgov%5Fco%2FDocuments%2FDocumentos%20SIGE%2F6%2E%20Planes%2FPLAN%20DE%20MEJORA%2F2026%2F02%2E%20Seguimiento%20Segundo%20Trimestre%2F08%2E%20Fortalecimiento%20Bomberil&amp;viewid=efb70791%2Db8ab%2D49e7%2Db552%2Dd3d4cbe976b9&amp;ga=1"/>
    <n v="46213"/>
    <s v="Se evidencia monitoreo de información del primer semestre 2026"/>
    <n v="0.5"/>
    <s v="EN EJECUCIÓN"/>
    <d v="2026-07-27T00:00:00"/>
    <n v="0.5"/>
    <s v="Se evidenció el reporte remitido el 30/06/2026 con las bases de datos de seguimiento de los bienes entregados en comodato, consolidando la información del primer semestre de 2026. No obstante, la acción continúa en ejecución, por lo que se recomienda mantener la actualización trimestral de la matriz para asegurar el seguimiento oportuno de las supervisiones."/>
    <x v="0"/>
    <s v="NO APLICA"/>
    <s v="NO APLICA"/>
    <x v="0"/>
    <s v="Dado que el hallazgo aún tiene actividades en ejecución no aplica el análisis de la efectividad"/>
  </r>
  <r>
    <n v="330"/>
    <x v="0"/>
    <x v="5"/>
    <s v="Subdirección Administrativa y Financiera"/>
    <m/>
    <x v="197"/>
    <n v="0"/>
    <x v="39"/>
    <s v="Actividades del jefe_x000a_Funciones del jefe de la dependencia encargada de las PQRSD, determinadas en el Artículo 9 del Decreto 2232 de 1995_x000a_- Coordinar actividades con el jefe de la unidad de control interno y con el jefe de la unidad de planeación, para el mejoramiento continuo de la gestión de la entidad._x000a_- Coordinar actividades con los jefes de unidad de quejas y reclamos de la entidad superior y de las demás entidades del área a que pertenece la entidad para lograr eficiencia y eficacia del sistema_x000a_En seguimiento al verificar los aspectos relacionados no hay evidencia de coordinación de actividades con el jefe de la unidad, el de control interno y con el jefe de la unidad de planeación, que permita el mejoramiento de la gestión._x000a_Así mismo, no se tiene soporte de coordinación de actividades con los jefes de las demás unidades de quejas y reclamos del sector."/>
    <s v="SERVICIO AL CIUDADANO"/>
    <s v="A la fecha no hemos sido convocados por la cabeza del sector."/>
    <s v="A la fecha no hemos sido convocados por la cabeza del sector."/>
    <s v="Acción correctiva"/>
    <s v="AU_AC20"/>
    <s v="Remitir correo desde GAU a la oficina de Atencion al Usuario del Ministerio del Interior para efectos de dar cumplimiento al Artículo 9 del Decreto 2232 de 1995."/>
    <s v="memorando enviado"/>
    <n v="1"/>
    <d v="2022-09-16T00:00:00"/>
    <d v="2022-12-31T00:00:00"/>
    <n v="15.750000000000002"/>
    <x v="13"/>
    <m/>
    <n v="0"/>
    <s v="Se debe empezar a implementar esta actividad "/>
    <n v="0"/>
    <d v="2026-05-11T00:00:00"/>
    <s v="Pendiente de realización"/>
    <n v="0"/>
    <x v="0"/>
    <d v="2026-05-15T00:00:00"/>
    <n v="0"/>
    <s v="No fue posible identificar evidencias para el presente período de análisis"/>
    <s v="VENCIDA"/>
    <s v="No aplica"/>
    <s v="No aplica"/>
    <s v="No aplica"/>
    <n v="1"/>
    <s v="Se envía memorando al Ministerio del Interior"/>
    <s v="EVIDENCIAS SEGUNDO TRIMESTRE 2026 PLAN MEJORA"/>
    <n v="46214"/>
    <s v="Se incluye oficio dirigido a MinINterior dando cumplimiento a la actividad planteada"/>
    <n v="1"/>
    <s v="CUMPLIDO"/>
    <d v="2026-07-27T00:00:00"/>
    <n v="1"/>
    <s v="Se evidencio que el soporte cumple con la accion formulada"/>
    <x v="1"/>
    <s v="NO APLICA"/>
    <s v="NO APLICA"/>
    <x v="0"/>
    <s v="Dado que el hallazgo aún tiene actividades en ejecución no aplica el análisis de la efectividad"/>
  </r>
  <r>
    <n v="331"/>
    <x v="0"/>
    <x v="5"/>
    <s v="Subdirección Administrativa y Financiera"/>
    <m/>
    <x v="199"/>
    <n v="1"/>
    <x v="39"/>
    <s v="Informe de que trata el artículo 54 de la Ley 190/95, el cual debe ser presentado con una periodicidad mínima trimestral, al jefe o director de la entidad, el cual debe dar cuenta de: 1. Servicios sobre los que se presente el mayor número de quejas_x000a_y reclamos, y 2. Principales Recomendaciones sugeridas por los particulares que tengan por objeto mejorar el servicio que preste la entidad, racionalizar el empleo de los recursos disponibles y hacer más participativa la gestión pública(respecto de este último aspecto no se radicaron sugerencias en el semestre)._x000a_En revisión de los informes mensuales de las PQRSD, se pudo establecer que en el mes de abril no obstante referir en el acápite 6 Evolución de las PQRSD, se estableció que para ese mes no se registraron quejas ni denuncias, pero en el mismo informe, en el acápite 11. Temas de consulta reiterativa se toma el texto de todos los informes, se establece: El 5.56% (4) de las peticiones son quejas por irregularidades en la actuación de diferentes Cuerpos de Bomberos, ante lo cual se les indica el conducto regular que trae la Resolución 1127 de 2018 “Por medio de la cual se modifican algunos artículos del Reglamento Administrativo, Operativo, Técnico y Académico de los Bomberos de Colombia, adoptado por la Resolución 661 de 2014”, el Decreto 953 de 1997 “Por el cual se dicta el Reglamento de Disciplina para el Personal de los Cuerpos de Bomberos” y la demás legislación a la que hubiere lugar, o quejas presentadas por los diferentes Cuerpos de Bomberos por el incumplimiento de las administraciones municipales en el giro de los recursos de sobretasa bomberil._x000a_Así mismo, en el informe de junio se informa que se recibieron 3 quejas, pero no se indica a que servicios hacen referencia, sino que se limitan en el informe, a citar el mismo párrafo de la Resolución 1127 de 2018, el cual se repite en todos los informes, sin especificar sobre qué servicio se presentan las quejas y a que dependencia hace referencia, lo cual va a permitir la toma de decisiones._x000a_Durante el I semestre de 2022, no se registra radicados de sugerencias"/>
    <s v="SERVICIO AL CIUDADANO"/>
    <s v="Por desconocimiento de las directrices enmandadas por el DAFP, no se realizó la inclusión del analísis de los servicios sobre los que se presentan el mayor numero de quejas y reclamos por irregularidades en la actuacion de diferentes cuerpos de bomberos."/>
    <s v="Por desconocimiento de las directrices enmandadas por el DAFP, no se realizó la inclusión del analísis de los servicios sobre los que se presentan el mayor numero de quejas y reclamos por irregularidades en la actuacion de diferentes cuerpos de bomberos."/>
    <s v="Acción correctiva"/>
    <s v="AU_AC1"/>
    <s v="Reportar de manera periodica a los lideres del proceso las PQRSD con su respectivo estado, con el fin de que estos inicien las acciones pertinentes con funcionarios y contratistas"/>
    <s v="Reportes de control a líderes de proceso"/>
    <n v="12"/>
    <d v="2026-01-01T00:00:00"/>
    <d v="2026-12-01T00:00:00"/>
    <n v="49.5"/>
    <x v="13"/>
    <m/>
    <n v="0"/>
    <s v="Se informaron alertas mensuales a través de correo electrónico a los líderes de proceso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0.25"/>
    <x v="0"/>
    <d v="2026-05-15T00:00:00"/>
    <n v="0.25"/>
    <s v="Se evidencian informes de PQRSD de enero, febrero y marzo, como tambien soportes de correos de alertas por parte de atencion al ciudadano con fecha 24/02/2026, 13/03/2026 y 09/04/2026"/>
    <s v="EN EJECUCIÓN"/>
    <s v="No aplica"/>
    <s v="No aplica"/>
    <s v="No aplica"/>
    <n v="0.25"/>
    <s v="Se informaron alertas mensuales a través de correo electrónico a los líderes de procesos"/>
    <s v="EVIDENCIAS SEGUNDO TRIMESTRE 2026 PLAN MEJORA"/>
    <n v="46214"/>
    <s v="Se adjuntan las evidencias de alertas del segundo trimestre."/>
    <n v="0.5"/>
    <s v="EN EJECUCIÓN"/>
    <d v="2026-07-27T00:00:00"/>
    <n v="0.5"/>
    <s v="Se evidenció el envío de alertas mensuales mediante correo electrónico a los líderes de los procesos, relacionadas con el seguimiento a las acciones del Plan de Mejoramiento. Para el segundo trimestre de 2026, se aportaron evidencias de las comunicaciones realizadas, las cuales permiten verificar la ejecución de la actividad programada."/>
    <x v="0"/>
    <s v="NO APLICA"/>
    <s v="NO APLICA"/>
    <x v="0"/>
    <s v="Dado que el hallazgo aún tiene actividades en ejecución no aplica el análisis de la efectividad"/>
  </r>
  <r>
    <n v="332"/>
    <x v="0"/>
    <x v="5"/>
    <s v="Subdirección Administrativa y Financiera"/>
    <m/>
    <x v="200"/>
    <n v="1"/>
    <x v="39"/>
    <s v="Informes de solicitudes de accesos a información_x000a_Artículo 2.1.1.6.2 del Decreto 1081 de 2015, por medio del cual se establece que los sujetos obligados deberán publicar los informes de todas las solicitudes, denuncias y los tiempos de respuestas_x000a_Del ejercicio de Control Interno de discriminar por áreas las solicitudes asignadas, se observan inexactitudes en la información, toda vez que se relaciona que la Dirección tuvo un total de 72 radicados, pero es que se le están sumando 45 radicados que por estructura no le corresponden ya que CITEL, no hace parte de ella._x000a_Así mismo, Comunicaciones también aparece en la relación de la Subdirección Administrativa y Financiera y en la Dirección General; e Infraestructura Nacional de Bomberos también se relaciona en la Subdirección Administrativa y Financiera y en la Subdirección Estratégica y de Coordinación Bomberil; con ello, generando incertidumbre en la información de las estadísticas presentadas en el informe."/>
    <s v="SERVICIO AL CIUDADANO"/>
    <s v="Desconocimiento de la estructura organizacional de la Entidad._x000a_Debilidad en el monitoreo y seguimiento de la discriminacion por areas de las solictudes asignadas."/>
    <s v="Debilidad en el monitoreo y seguimiento de la discriminacion por areas de las solictudes asignadas."/>
    <s v="Acción correctiva"/>
    <s v="AU_AC7"/>
    <s v="Verificar mensualmente por parte del enlace de planeación la discriminacion por areas de las solictudes asignadas, en la matriz de registro de PRQRSD para asegurar la consistencia de la información."/>
    <s v="Matriz de registro actualizada"/>
    <n v="12"/>
    <d v="2026-01-01T00:00:00"/>
    <d v="2026-12-31T00:00:00"/>
    <n v="54"/>
    <x v="13"/>
    <m/>
    <n v="0"/>
    <s v="Dentro de los informes mensuales se incluye la información por áreas en cuanto a las solicitudes asignada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incluyen los informes del primer trimestre. Se sugiere su socialización con el lider del proceso vía correo electrónico para generar evidencia o adjuntar informes firmados por el mismo"/>
    <n v="0.25"/>
    <x v="0"/>
    <d v="2026-05-15T00:00:00"/>
    <n v="0.25"/>
    <s v="se evidencia informe de seguiminto del I trimestre en el cual se observa la cantidad de PQRSD radicadas y el termino de respuesta que se le da a cada una, mas no se evidencia los informes firmados."/>
    <s v="EN EJECUCIÓN"/>
    <s v="No aplica"/>
    <s v="No aplica"/>
    <s v="No aplica"/>
    <n v="0.25"/>
    <s v="Dentro de los informes mensuales se incluye la información por áreas en cuanto a las solicitudes asignadas"/>
    <s v="EVIDENCIAS SEGUNDO TRIMESTRE 2026 PLAN MEJORA"/>
    <n v="46214"/>
    <s v="Se incluyen los informes del segundo trimestre. "/>
    <n v="0.5"/>
    <s v="EN EJECUCIÓN"/>
    <d v="2026-07-27T00:00:00"/>
    <n v="0.5"/>
    <s v="Se evidenció la inclusión de los informes correspondientes al segundo trimestre."/>
    <x v="0"/>
    <s v="NO APLICA"/>
    <s v="NO APLICA"/>
    <x v="0"/>
    <s v="Dado que el hallazgo aún tiene actividades en ejecución no aplica el análisis de la efectividad"/>
  </r>
  <r>
    <n v="333"/>
    <x v="0"/>
    <x v="5"/>
    <s v="Subdirección Administrativa y Financiera"/>
    <m/>
    <x v="201"/>
    <n v="1"/>
    <x v="39"/>
    <s v="Términos para resolver las distintas modalidades de peticiones. Parágrafo Artículo 14 de la Ley 1755 de 2015_x000a_“Cuando excepcionalmente no fuere posible resolver la petición en los plazos aquí señalados, la autoridad debe informar esta circunstancia al interesado, antes del vencimiento del término señalado en la ley expresando los motivos de la demora y señalando a la vez el plazo razonable en que se resolverá o dará respuesta, que no podrá exceder del doble del inicialmente previsto”"/>
    <s v="SERVICIO AL CIUDADANO"/>
    <s v="Debilidad en la identificación de controles y seguimiento de los informes mensuales de PQRSD que presenta el proceso de GAU"/>
    <s v="Desconocimeinto por parte delos responsables de dar respuesta a las PQRSD sobre los terminos para resolver las distintas modalidades de peticiones."/>
    <s v="Acción correctiva"/>
    <s v="AU_AC6"/>
    <s v="Generar estrategias de fortalecimiento o sensibilizaciones a los procesos responsables de dar la maayora de las respuestas a PQRSD en politcias de operación del respectivo procedimiento"/>
    <s v="Estrategias o sensibilizaciones realizadas"/>
    <n v="12"/>
    <d v="2026-01-01T00:00:00"/>
    <d v="2026-12-31T00:00:00"/>
    <n v="54"/>
    <x v="13"/>
    <m/>
    <n v="0"/>
    <s v="Se realizan estrategias de sensibilización a funcionarios y contratistas para que conozcan la importancia de la respuesta a las PQRSD y sus responsabilidades como servidores públicos. "/>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adjuntan correos de socialización de la cartilla de manejo de PQRSD del primer trimestre del año"/>
    <n v="0.25"/>
    <x v="0"/>
    <d v="2026-05-15T00:00:00"/>
    <n v="0.25"/>
    <s v="se evidencia correos electronicos por parte de la oficina de atencion al ciudadano de fecha 29/01/2026, 17/02/2026 y 09/03/2026 en los cuales sensibilizan las responsabilidades del los funcionarios y contratistas de la DNBC por medio de las cartillas ABC PQRSD"/>
    <s v="EN EJECUCIÓN"/>
    <s v="No aplica"/>
    <s v="No aplica"/>
    <s v="No aplica"/>
    <n v="0.25"/>
    <s v="Se realizan estrategias de sensibilización a funcionarios y contratistas para que conozcan la importancia de la respuesta a las PQRSD y sus responsabilidades como servidores públicos. "/>
    <s v="EVIDENCIAS SEGUNDO TRIMESTRE 2026 PLAN MEJORA"/>
    <n v="46214"/>
    <s v="Se adjuntan evidencias de socialización de herramientas del proceso del segundo trimestre"/>
    <n v="0.5"/>
    <s v="EN EJECUCIÓN"/>
    <d v="2026-07-27T00:00:00"/>
    <n v="0.5"/>
    <s v="Se evidenció la realización de estrategias de sensibilización sobre la atención de PQRSD."/>
    <x v="0"/>
    <s v="NO APLICA"/>
    <s v="NO APLICA"/>
    <x v="0"/>
    <s v="Dado que el hallazgo aún tiene actividades en ejecución no aplica el análisis de la efectividad"/>
  </r>
  <r>
    <n v="334"/>
    <x v="0"/>
    <x v="5"/>
    <s v="Subdirección Administrativa y Financiera"/>
    <m/>
    <x v="202"/>
    <n v="1"/>
    <x v="39"/>
    <s v="PQRSD vencidas_x000a_Se encontró que 78 PQRSD de las 601 radicadas en la DNBC, al revisar la base de datos del GAU y ORFEO, se vencieron sin que se les haya dado el correspondiente trámite, dentro del término legal ni por fuera de él, lo que evidencia debilidades en los controles de los servidores y/o contratistas responsables de dar respuesta; siendo el monitoreo de GAU, para determinar el número de días, pasados del plazo legal con ello incumpliéndose lo establecido en el Artículo 23 de la Constitución Política, los términos señalado en el artículo 14 de la Ley 1755 de 2015, el Numeral 5.7 del Procedimiento de Recepción, Distribución, Seguimiento y Salida de Peticiones, Quejas, Reclamos, Sugerencias y Denuncias"/>
    <s v="SERVICIO AL CIUDADANO"/>
    <s v="Debilidad en los controles de los servidores y/o contratistas responsables de dar respuestas a las PQRSD"/>
    <s v="Debilidad en los controles de los servidores y/o contratistas responsables de dar respuestas a las PQRSD"/>
    <s v="Acción correctiva"/>
    <s v="AU_AC1"/>
    <s v="Reportar de manera periodica a los lideres del proceso las PQRSD con su respectivo estado, con el fin de que estos inicien las acciones pertinentes con funcionarios y contratistas"/>
    <s v="Reportes de control a líderes de proceso"/>
    <n v="12"/>
    <d v="2026-01-01T00:00:00"/>
    <d v="2026-12-01T00:00:00"/>
    <n v="49.5"/>
    <x v="13"/>
    <m/>
    <n v="0"/>
    <s v="Se informaron alertas mensuales a través de correo electrónico a los líderes de proceso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0.25"/>
    <x v="0"/>
    <d v="2026-05-15T00:00:00"/>
    <n v="0.25"/>
    <s v="Se evidencian informes de PQRSD de enero, febrero y marzo, como tambien soportes de correos de alertas por parte de atencion al ciudadano con fecha 24/02/2026, 13/03/2026 y 09/04/2026"/>
    <s v="EN EJECUCIÓN"/>
    <s v="No aplica"/>
    <s v="No aplica"/>
    <s v="No aplica"/>
    <n v="0.25"/>
    <s v="Se informaron alertas mensuales a través de correo electrónico a los líderes de procesos"/>
    <s v="EVIDENCIAS SEGUNDO TRIMESTRE 2026 PLAN MEJORA"/>
    <n v="46214"/>
    <s v="Se adjuntan las evidencias de alertas del segundo trimestre."/>
    <n v="0.5"/>
    <s v="EN EJECUCIÓN"/>
    <d v="2026-07-27T00:00:00"/>
    <n v="0.5"/>
    <s v="Se evidenció el envío de alertas mensuales mediante correo electrónico a los líderes de los procesos, relacionadas con el seguimiento a las acciones del Plan de Mejoramiento. Para el segundo trimestre de 2026, se aportaron evidencias de las comunicaciones realizadas, las cuales permiten verificar la ejecución de la actividad programada."/>
    <x v="0"/>
    <s v="NO APLICA"/>
    <s v="NO APLICA"/>
    <x v="0"/>
    <s v="Dado que el hallazgo aún tiene actividades en ejecución no aplica el análisis de la efectividad"/>
  </r>
  <r>
    <n v="335"/>
    <x v="0"/>
    <x v="5"/>
    <s v="Subdirección Administrativa y Financiera"/>
    <m/>
    <x v="203"/>
    <n v="1"/>
    <x v="39"/>
    <s v="Una vez radicada la respuesta en el aplicativo ORFEO, la misma, debe ser firmada por el responsable del proceso según corresponda, en esa medida el responsable de firmar la respuesta deberá revisar la consistencia de la información que se entrega al usuario.El responsable de firmar deberá percatarse que el documento cuente con el visto bueno de quien proyecta y de quien revisa; para esto, el documento deberá contener en letra legible al finalizar el documento el nombre de quien proyectó, de quien revisóy de quien finalmente aprobó._x0009_En los radicados: 20221140123852* En los radicados:_x000a_221140125232*20221140134572*20221140146582*20229000127002*2022100012702220221140127952*20221140128092*20221140133992*20221140134872*2022114013540220221140135542*20221140140472*20221140152092*20221140156252*20221140151812, se encontraron documentos de respuesta sin firma y sin evidencia de envió, lo cual genera incertidumbre de si efectivamente el peticionario recibió pronta respuesta."/>
    <s v="SERVICIO AL CIUDADANO"/>
    <s v="Desconocimiento de la aplicabilidad de la poltica de operación 5,5 de del procedimeinto de PQRSD."/>
    <s v="Desconocimiento de la aplicabilidad de la poltica de operación 5,5 de del procedimeinto de PQRSD."/>
    <s v="Acción correctiva"/>
    <s v="AU_AC6"/>
    <s v="Generar estrategias de fortalecimiento o sensibilizaciones a los procesos responsables de dar la maayora de las respuestas a PQRSD en politcias de operación del respectivo procedimiento"/>
    <s v="Estrategias o sensibilizaciones realizadas"/>
    <n v="12"/>
    <d v="2026-01-01T00:00:00"/>
    <d v="2026-12-31T00:00:00"/>
    <n v="54"/>
    <x v="13"/>
    <m/>
    <n v="0"/>
    <s v="Se realizan estrategias de sensibilización a funcionarios y contratistas para que conozcan la importancia de la respuesta a las PQRSD y sus responsabilidades como servidores públicos. "/>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adjuntan correos de socialización de la cartilla de manejo de PQRSD del primer trimestre del año"/>
    <n v="0.25"/>
    <x v="0"/>
    <d v="2026-05-15T00:00:00"/>
    <n v="0.25"/>
    <s v="se evidencia correos electronicos por parte de la oficina de atencion al ciudadano de fecha 29/01/2026, 17/02/2026 y 09/03/2026 en los cuales sensibilizan las responsabilidades del los funcionarios y contratistas de la DNBC por medio de las cartillas ABC PQRSD"/>
    <s v="EN EJECUCIÓN"/>
    <s v="No aplica"/>
    <s v="No aplica"/>
    <s v="No aplica"/>
    <n v="0.25"/>
    <s v="Se realizan estrategias de sensibilización a funcionarios y contratistas para que conozcan la importancia de la respuesta a las PQRSD y sus responsabilidades como servidores públicos. "/>
    <s v="EVIDENCIAS SEGUNDO TRIMESTRE 2026 PLAN MEJORA"/>
    <n v="46214"/>
    <s v="Se adjuntan evidencias de socialización de herramientas del proceso del segundo trimestre"/>
    <n v="0.5"/>
    <s v="EN EJECUCIÓN"/>
    <d v="2026-07-27T00:00:00"/>
    <n v="0.5"/>
    <s v="Se evidenció la realización de estrategias de sensibilización sobre la atención de PQRSD."/>
    <x v="0"/>
    <s v="NO APLICA"/>
    <s v="NO APLICA"/>
    <x v="0"/>
    <s v="Dado que el hallazgo aún tiene actividades en ejecución no aplica el análisis de la efectividad"/>
  </r>
  <r>
    <n v="336"/>
    <x v="0"/>
    <x v="5"/>
    <s v="Subdirección Administrativa y Financiera"/>
    <m/>
    <x v="204"/>
    <n v="1"/>
    <x v="24"/>
    <s v="Describir el objeto del Compromiso, de acuerdo al nombre de la razón social, uso presupuestal y Rubro, por cuanto en las obligaciones 10222 y 17322 se indicó en el concepto que era energía y era Aseo y recolección"/>
    <s v="GESTIÓN PRESUPUESTAL Y EFICIENCIA DEL GASTO PÚBLICO"/>
    <s v="1. Porque; Por error al digitar el nombe y concepto del pago en el detalle de pago"/>
    <s v="1. Porque; Por error al digitar el nombe y concepto del pago en el detalle de pago"/>
    <s v="Acción correctiva"/>
    <s v="GF_AC6"/>
    <s v="Actualizar procedimiento de Gestión de Pagos incluyendo control de verificación de usos presupuestales y gestión de PAC"/>
    <s v="Procedimiento actualizados"/>
    <n v="1"/>
    <d v="2026-04-01T00:00:00"/>
    <d v="2026-06-30T00:00:00"/>
    <n v="13.350000000000001"/>
    <x v="7"/>
    <m/>
    <n v="1"/>
    <s v="Se deja en evidencia el procedimiento de gestion de pagos "/>
    <s v="https://dnbcgovco-my.sharepoint.com/:f:/g/personal/planeacion_dnbc_gov_co/IgAKPZEalRp3T7O44VwZjBLlARF86VpmllJA36VR9-2qDG8?e=W6XaGX"/>
    <d v="2026-05-11T00:00:00"/>
    <s v="Se incluye actualización de procedimiento junto a formatos del mismo"/>
    <n v="1"/>
    <x v="1"/>
    <d v="2026-05-29T00:00:00"/>
    <n v="1"/>
    <s v="se evidencia formatos de procedimientos actualizados para la gestion de pagos PC-GF-17, FO-GF-17-01, FO-GF-02, FO-GF-03, FO-GF-04, FO-GF-05, FO-GF-06, FO-GF-07, con fecha 27/03/2026.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gestion de pagos "/>
    <s v="https://dnbcgovco-my.sharepoint.com/:f:/g/personal/planeacion_dnbc_gov_co/IgDlTTkE6gPMRZjTETbxch7dATaSM_TE5-agvqb3k7QgaDY?e=0V1Jx7"/>
    <s v="11/07/206"/>
    <s v="Actividad reportada con cumplimiento en el primer trimestre 2026"/>
    <n v="1"/>
    <s v="CUMPLIDO"/>
    <d v="2026-08-11T00:00:00"/>
    <n v="1"/>
    <s v="se evidencia formatos de procedimientos actualizados para la gestion de pagos PC-GF-17, FO-GF-17-01, FO-GF-02, FO-GF-03, FO-GF-04, FO-GF-05, FO-GF-06, FO-GF-07, con fecha 27/03/2026. lo que permite verificar el cumplimiento de la actividad dentro del plazo establecido"/>
    <x v="1"/>
    <s v="NO APLICA"/>
    <s v="NO APLICA"/>
    <x v="0"/>
    <s v="Dado que el hallazgo aún tiene actividades en ejecución no aplica el análisis de la efectividad"/>
  </r>
  <r>
    <n v="337"/>
    <x v="0"/>
    <x v="5"/>
    <s v="Subdirección Administrativa y Financiera"/>
    <m/>
    <x v="205"/>
    <n v="1"/>
    <x v="24"/>
    <s v="Registrar las obligaciones de manera independiente evitando la unión de varios pagos_x000a_Obligación 15022 del 18 de mayo, realizada a VIPCOL se juntaron dos pagos."/>
    <m/>
    <s v="1. Los supervisores de los contratos no tienen conocimiento para cumplir con su rol."/>
    <s v="1. Los supervisores de los contratos no tienen conocimiento para cumplir con su rol."/>
    <s v="Acción correctiva"/>
    <s v="GC_AC4"/>
    <s v="Realizar jornadas de socializacion sobre supervisión de contratos y construcción de formato de necesidades"/>
    <s v="Socializaciones realizadas"/>
    <n v="4"/>
    <d v="2026-01-01T00:00:00"/>
    <d v="2026-12-31T00:00:00"/>
    <n v="54"/>
    <x v="2"/>
    <m/>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
    <d v="2026-05-11T00:00:00"/>
    <s v="Se incluye información de capacitación realizada durante el primer trimestre de la vigencia"/>
    <n v="0.25"/>
    <x v="0"/>
    <d v="2026-05-15T00:00:00"/>
    <n v="0"/>
    <s v="No fue posible identificar evidencias para el presente período de análisis"/>
    <s v="SIN INICIAR"/>
    <s v="No aplica"/>
    <s v="No aplica"/>
    <s v="No aplica"/>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capacitación del segundo trimestre. "/>
    <n v="0.5"/>
    <s v="EN EJECUCIÓN"/>
    <d v="2026-07-27T00:00:00"/>
    <n v="0.5"/>
    <s v="Se evidencio soporte de capacitacion del segundo trimestre"/>
    <x v="0"/>
    <s v="NO APLICA"/>
    <s v="NO APLICA"/>
    <x v="0"/>
    <s v="Dado que el hallazgo aún tiene actividades en ejecución no aplica el análisis de la efectividad"/>
  </r>
  <r>
    <n v="338"/>
    <x v="0"/>
    <x v="5"/>
    <s v="Subdirección Administrativa y Financiera"/>
    <m/>
    <x v="206"/>
    <n v="1"/>
    <x v="24"/>
    <s v="En el mes de Junio de 2022, se canceló la suma de $1.120.768 por concepto de horas extras al funcionario Omar Enrique Ballesteros, cuando la cifra correcta era $741.715 (Horas extras del mes de mayo de 2022); es decir, $379.053, por encima del valor real._x000a_El ajuste del mayor valor cancelado se efectuó con la resolución 429 de 2022, pero la misma fue emitida por la suma total de $1.186.334.00 y en ninguno de sus considerandos ni en el resuelve indicó los motivos por los cuales se le debía descontar o deducir al Funcionario Omar Enrique Moreno Ballesteros la suma de $379.053 (mayor valor cancelado en la nómina de Junio de 2022), es decir, se realizó el ajuste directo, soportado por una planilla en excell de liquidación; incumpliendo lo indicado en el Plan General de las Contabilidad Pública numeral 9.2 NORMAS TÉCNICAS RELATIVAS A LOS SOPORTES, COMPROBANTES Y LIBROS DE CONTABILIDAD numeral 336"/>
    <m/>
    <s v="1. Porque el funcionario relaciono horas extras de forma errada, reporto horas extras en sus días de vacaciones y días de comisión._x000a_2.No hay controles establecidos, ni documentados para el manejo de las novedades administrativas."/>
    <s v="2.No hay controles establecidos, ni documentados para el manejo de las novedades administrativas."/>
    <s v="Acción correctiva"/>
    <s v="TH_AC12"/>
    <s v="Formular el procedimiento de liquidación de nomina, estableciendo los controles para el manejo y reporte de las novedades."/>
    <s v="Procedimiento formulado"/>
    <n v="1"/>
    <d v="2026-04-01T00:00:00"/>
    <d v="2026-06-30T00:00:00"/>
    <n v="13.350000000000001"/>
    <x v="11"/>
    <s v="Nómina"/>
    <n v="0"/>
    <n v="0"/>
    <n v="0"/>
    <d v="2026-05-11T00:00:00"/>
    <s v="No se evidencia seguimiento"/>
    <n v="0"/>
    <x v="0"/>
    <d v="2026-05-15T00:00:00"/>
    <n v="0"/>
    <s v="No fue posible identificar evidencias para el presente período de análisis"/>
    <s v="SIN INICIAR"/>
    <s v="No aplica"/>
    <s v="No aplica"/>
    <s v="No aplica"/>
    <n v="1"/>
    <s v="se adjunta documentos transversal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procedimiento PC-TH-19 aprobado e incluido en el SIGE"/>
    <n v="1"/>
    <s v="CUMPLIDO"/>
    <d v="2026-07-27T00:00:00"/>
    <n v="1"/>
    <s v="Se evidencio que la actividad reportada cumple con la accion formulada"/>
    <x v="1"/>
    <s v="NO APLICA"/>
    <s v="NO APLICA"/>
    <x v="0"/>
    <s v="Dado que el hallazgo aún tiene actividades en ejecución no aplica el análisis de la efectividad"/>
  </r>
  <r>
    <n v="339"/>
    <x v="0"/>
    <x v="5"/>
    <s v="Subdirección Administrativa y Financiera"/>
    <m/>
    <x v="206"/>
    <n v="0"/>
    <x v="24"/>
    <s v="En el mes de Junio de 2022, se canceló la suma de $1.120.768 por concepto de horas extras al funcionario Omar Enrique Ballesteros, cuando la cifra correcta era $741.715 (Horas extras del mes de mayo de 2022); es decir, $379.053, por encima del valor real._x000a_El ajuste del mayor valor cancelado se efectuó con la resolución 429 de 2022, pero la misma fue emitida por la suma total de $1.186.334.00 y en ninguno de sus considerandos ni en el resuelve indicó los motivos por los cuales se le debía descontar o deducir al Funcionario Omar Enrique Moreno Ballesteros la suma de $379.053 (mayor valor cancelado en la nómina de Junio de 2022), es decir, se realizó el ajuste directo, soportado por una planilla en excell de liquidación; incumpliendo lo indicado en el Plan General de las Contabilidad Pública numeral 9.2 NORMAS TÉCNICAS RELATIVAS A LOS SOPORTES, COMPROBANTES Y LIBROS DE CONTABILIDAD numeral 336"/>
    <m/>
    <s v="1. Porque el funcionario relaciono horas extras de forma errada, reporto horas extras en sus días de vacaciones y días de comisión._x000a_2.No hay controles establecidos, ni documentados para el manejo de las novedades administrativas."/>
    <s v="2.No hay controles establecidos, ni documentados para el manejo de las novedades administrativas."/>
    <s v="Acción correctiva"/>
    <s v="TH_AC13"/>
    <s v="Revisión de formato de planilla de horas extras para verificar la trazabilidad de las mismas."/>
    <s v="Formato formulado"/>
    <n v="1"/>
    <d v="2026-04-01T00:00:00"/>
    <d v="2026-12-31T00:00:00"/>
    <n v="40.5"/>
    <x v="11"/>
    <s v="Nómina"/>
    <n v="0"/>
    <n v="0"/>
    <n v="0"/>
    <d v="2026-05-11T00:00:00"/>
    <s v="No se evidencia seguimiento"/>
    <n v="0"/>
    <x v="0"/>
    <d v="2026-05-15T00:00:00"/>
    <n v="0"/>
    <s v="No fue posible identificar evidencias para el presente período de análisis"/>
    <s v="SIN INICIAR"/>
    <s v="No aplica"/>
    <s v="No aplica"/>
    <s v="No aplica"/>
    <n v="1"/>
    <s v="se adjunta actualización"/>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incluyen documentos borrador de procedimiento para reconocimiento de horas extras"/>
    <n v="0.5"/>
    <s v="EN EJECUCIÓN"/>
    <d v="2026-07-27T00:00:00"/>
    <n v="0.5"/>
    <s v="Se evidencio avances en el procedimiento de reconocimiento de horas extras como accion ante la actividad"/>
    <x v="0"/>
    <s v="NO APLICA"/>
    <s v="NO APLICA"/>
    <x v="0"/>
    <s v="Dado que el hallazgo aún tiene actividades en ejecución no aplica el análisis de la efectividad"/>
  </r>
  <r>
    <n v="340"/>
    <x v="1"/>
    <x v="8"/>
    <s v="Subdirección Administrativa y Financiera"/>
    <m/>
    <x v="207"/>
    <m/>
    <x v="41"/>
    <s v="Hallazgo 1 de 2024 Administrativo (A) con Presunta Incidencia Disciplinaria (D) Publicación extemporanea SECOP ll Denuncias 2024-298024-82111/ Radicado 2024ER0042791 del 05/03/2024 y 2024-298886-82111/ Radicado 2024ER0051970 del 13/03/2024 Se evidenció publicación inoportuna y/o falta de publicación de documentos derivados de la actividad contractual de los siguientes contratos No 010, 011, 012, 013, 014, 015, 016, 017, 018, 020, 021, 022, 023, 024, 025, 026, 027, 028 y 029 del 2023"/>
    <m/>
    <s v="1. Deficiencias por parte de la supervisión a la publicación de contratos de comodato._x000a_2. Falta de un procedimiento estandarizado para la publicación de contratos._x000a_3. Falta de control en los tiempos de publicación."/>
    <s v="1. Deficiencias por parte de la supervisión a la publicación de contratos de comodato._x000a_2. Falta de un procedimiento estandarizado para la publicación de contratos._x000a_3. Falta de control en los tiempos de publicación."/>
    <s v="Diseñar e implementar mecanismos de control y seguimiento para los tiempos de publicación de contratos en SECOP II, que combine herramientas y capacitaciones al personal responsable"/>
    <s v="GC_AC41"/>
    <s v="Realizar la publicación de los siguientes contratos No 010, 011, 012, 013, 014, 015, 016, 017, 018, 020, 021, 022, 023, 024, 025, 026, 027, 028 y 029 del 2023"/>
    <s v="Publicaciones realizadas"/>
    <n v="1"/>
    <d v="2024-10-03T00:00:00"/>
    <d v="2024-10-30T00:00:00"/>
    <n v="4.05"/>
    <x v="2"/>
    <s v="Seguimiento Historico CGR"/>
    <n v="1"/>
    <s v="Acción establecida en el Plan de Mejoramiento suscrito el 16 de Octubre de 2024 Publicación extemporanea SECOP ll Denuncias 2024-298024-82111/ Radicado 2024ER0042791 del 05/03/2024 y 2024-298886-82111/ Radicado 2024ER0051970 del 13/03/2024_x000a__x000a_La acción de mejora finaliza el 30 de octubre de 2024._x000a__x000a_Se verificó que, en el periodo anterior, se dio cumplimiento a la publicación completa y oportuna en la plataforma SECOP II de los contratos Nos. 010, 011, 012, 013, 014, 015, 016, 017, 018, 020, 021, 022, 023, 024, 025, 026, 027, 028 y 029 de 2023._x000a__x000a_Por lo anterior, la acción de mejora se encuentra cumplida._x000a_"/>
    <n v="0"/>
    <d v="2026-05-11T00:00:00"/>
    <s v="Cumplida en seguimiento diciembre 2025"/>
    <n v="1"/>
    <x v="1"/>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6 de Octubre de 2024 Publicación extemporanea SECOP ll Denuncias 2024-298024-82111/ Radicado 2024ER0042791 del 05/03/2024 y 2024-298886-82111/ Radicado 2024ER0051970 del 13/03/2024_x000a__x000a_La acción de mejora finaliza el 30 de octubre de 2024._x000a__x000a_Se verificó que, en el periodo anterior, se dio cumplimiento a la publicación completa y oportuna en la plataforma SECOP II de los contratos Nos. 010, 011, 012, 013, 014, 015, 016, 017, 018, 020, 021, 022, 023, 024, 025, 026, 027, 028 y 029 de 2023._x000a__x000a_Por lo anterior, la acción de mejora se encuentra cumplida._x000a_"/>
    <n v="0"/>
    <s v="11/07/206"/>
    <s v="Cumplida en seguimiento diciembre 2025"/>
    <n v="1"/>
    <s v="CUMPLIDO"/>
    <d v="2026-07-27T00:00:00"/>
    <n v="1"/>
    <s v="Se evidenció su cumplimiento, según seguimiento realizado con corte a 31/12/2025"/>
    <x v="1"/>
    <s v="NO APLICA"/>
    <s v="NO APLICA"/>
    <x v="0"/>
    <s v="Dado que el hallazgo aún tiene actividades en ejecución no aplica el análisis de la efectividad"/>
  </r>
  <r>
    <n v="341"/>
    <x v="1"/>
    <x v="8"/>
    <s v="Dirección General"/>
    <m/>
    <x v="207"/>
    <m/>
    <x v="41"/>
    <s v="Hallazgo 1 de 2024 Administrativo (A) con Presunta Incidencia Disciplinaria (D) Publicación extemporanea SECOP ll Denuncias 2024-298024-82111/ Radicado 2024ER0042791 del 05/03/2024 y 2024-298886-82111/ Radicado 2024ER0051970 del 13/03/2024 Se evidenció publicación inoportuna y/o falta de publicación de documentos derivados de la actividad contractual de los siguientes contratos No 010, 011, 012, 013, 014, 015, 016, 017, 018, 020, 021, 022, 023, 024, 025, 026, 027, 028 y 029 del 2023"/>
    <s v="INTEGRIDAD"/>
    <s v="1. Deficiencias por parte de la supervisión a la publicación de contratos de comodato._x000a_2. Falta de un procedimiento estandarizado para la publicación de contratos._x000a_3. Falta de control en los tiempos de publicación."/>
    <s v="1. Deficiencias por parte de la supervisión a la publicación de contratos de comodato._x000a_2. Falta de un procedimiento estandarizado para la publicación de contratos._x000a_3. Falta de control en los tiempos de publicación."/>
    <s v="Adelantar las acciones administrativas (disciplinarias, Fiscales), a que haya lugar"/>
    <s v="DI_AC52"/>
    <s v="Adelantar acciones administrativas (disciplinarias, Fiscales), a que haya lugar"/>
    <s v="Acciones adelantadas"/>
    <n v="1"/>
    <d v="2024-10-10T00:00:00"/>
    <d v="2025-06-30T00:00:00"/>
    <n v="39"/>
    <x v="4"/>
    <s v="Seguimiento Historico CGR"/>
    <n v="1"/>
    <s v="Acción establecida en el Plan de Mejoramiento suscrito el 16 de Octubre de 2024 Publicación extemporanea SECOP ll Denuncias 2024-298024-82111/ Radicado 2024ER0042791 del 05/03/2024 y 2024-298886-82111/ Radicado 2024ER0051970 del 13/03/2024_x000a__x000a_La acción de mejora finalizó el 30 de junio de 2025._x000a__x000a_Se evidenció que, sobre el particular y en aplicación de la Ley 1952 de 2019, se adelanta la Indagación Previa IP-001-2025, iniciada el 16 de enero de 2025._x000a__x000a_Por lo tanto,  la acción de mejora se encuentra cumplida."/>
    <s v="https://dnbcgovco-my.sharepoint.com/:f:/g/personal/planeacion_dnbc_gov_co/IgCC4goXFHnOQL92NvdEUDAtAc1vqSkR3NOD448XG_cfOcI?e=tgMuZg"/>
    <d v="2026-05-11T00:00:00"/>
    <s v="Cumplida en seguimiento diciembre 2025"/>
    <n v="1"/>
    <x v="1"/>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ó su cumplimiento, según seguimiento realizado con corte a 31/12/2025"/>
    <x v="1"/>
    <s v="NO APLICA"/>
    <s v="NO APLICA"/>
    <x v="0"/>
    <s v="Dado que el hallazgo aún tiene actividades en ejecución no aplica el análisis de la efectividad"/>
  </r>
  <r>
    <n v="342"/>
    <x v="1"/>
    <x v="8"/>
    <s v="Subdirección Administrativa y Financiera"/>
    <m/>
    <x v="208"/>
    <m/>
    <x v="41"/>
    <s v="Hallazgo 2 de 2024 Administrativo (A) con Presunta Incidencia Disciplinaria (D) Perfeccionamiento de los contratos de comodato Precario. Denuncias 2024-298024-82111/ Radicado 2024ER0042791 del 05/03/2024 y 2024-298886-82111/ Radicado 2024ER0051970 del 13/03/2024_x000a_Los siguientes contratos 12,15,16,17,18,19,20,21,22,23,24,25,26,27 y 28 del 2024, se identificó que fueron entregaron las respectivas camionetas tipo cisterna sin las respectivas suscripciones y firmas de minutas"/>
    <m/>
    <s v="1. No se realizó un seguimiento efectivo en la verificacioón de entregas en el SECOP II_x000a_2. Falta de congruencia en la relación de la firma del ordenador del gasto con lo que se registra en el SECOP II_x000a_3. Inadecuada supervisión de documentos y revisiones de comodato precario"/>
    <s v="1. No se realizó un seguimiento efectivo en la verificacioón de entregas en el SECOP II_x000a_2. Falta de congruencia en la relación de la firma del ordenador del gasto con lo que se registra en el SECOP II_x000a_3. Inadecuada supervisión de documentos y revisiones de comodato precario"/>
    <s v="Implementar un sistema de control y supervisión para la gestión contractual, que verifique contratos, regularice pendientes en SECOP II, realice revisiones periódicas, inicie procesos disciplinarios, y capacite al personal en normativas y buenas prácticas"/>
    <s v="GC_AC45"/>
    <s v="Solicitar de inmediato a las partes involucradas que suscriban formalmente los contratos de comodato pendientes en la plataforma SECOP II, y actualizar la documentación correspondiente para regularizar la situación contractual antes de continuar con la operación de los bienes entregados de los contratos 12,15,16,17,18,19,20,21,22,23,24,25,26,27 y 28 del 2024."/>
    <s v="Número de contratos suscritos y formalizados"/>
    <n v="1"/>
    <d v="2024-10-03T00:00:00"/>
    <d v="2024-12-30T00:00:00"/>
    <n v="13.05"/>
    <x v="2"/>
    <s v="Seguimiento Historico CGR"/>
    <n v="1"/>
    <s v="Acción establecida en el Plan de Mejoramiento suscrito el 16 de Octubre de 2024 Publicación extemporanea SECOP ll Denuncias 2024-298024-82111/ Radicado 2024ER0042791 del 05/03/2024 y 2024-298886-82111/ Radicado 2024ER0051970 del 13/03/2024._x000a__x000a_La acción de mejora finaliza el 30 de diciembre de 2024._x000a__x000a_Se verificó que, desde el periodo anterior, se efectuó la formalización y publicación de los contratos de comodato Nos. 12, 15, 16, 17, 18, 19, 20, 21, 22, 23, 24, 25, 26, 27 y 28 de 2024. Así mismo, para la vigencia 2025 se dispone de una base de datos de los contratos suscritos durante dicha vigencia.._x000a__x000a_No se cumplió con el plazo establecido en la acción de mejora, quedando VENCIDA._x000a_"/>
    <n v="0"/>
    <d v="2026-05-11T00:00:00"/>
    <s v="Cumplida en seguimiento diciembre 2025"/>
    <n v="1"/>
    <x v="1"/>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6 de Octubre de 2024 Publicación extemporanea SECOP ll Denuncias 2024-298024-82111/ Radicado 2024ER0042791 del 05/03/2024 y 2024-298886-82111/ Radicado 2024ER0051970 del 13/03/2024._x000a__x000a_La acción de mejora finaliza el 30 de diciembre de 2024._x000a__x000a_Se verificó que, desde el periodo anterior, se efectuó la formalización y publicación de los contratos de comodato Nos. 12, 15, 16, 17, 18, 19, 20, 21, 22, 23, 24, 25, 26, 27 y 28 de 2024. Así mismo, para la vigencia 2025 se dispone de una base de datos de los contratos suscritos durante dicha vigencia.._x000a__x000a_No se cumplió con el plazo establecido en la acción de mejora, quedando VENCIDA._x000a_"/>
    <n v="0"/>
    <s v="11/07/206"/>
    <s v="Cumplida en seguimiento diciembre 2025"/>
    <n v="1"/>
    <s v="CUMPLIDO"/>
    <d v="2026-07-27T00:00:00"/>
    <n v="1"/>
    <s v="Se evidenció su cumplimiento, según seguimiento realizado con corte a 31/12/2025"/>
    <x v="1"/>
    <s v="NO APLICA"/>
    <s v="NO APLICA"/>
    <x v="0"/>
    <s v="Dado que el hallazgo aún tiene actividades en ejecución no aplica el análisis de la efectividad"/>
  </r>
  <r>
    <n v="343"/>
    <x v="1"/>
    <x v="8"/>
    <s v="Dirección General"/>
    <m/>
    <x v="208"/>
    <m/>
    <x v="41"/>
    <s v="Hallazgo 2 de 2024 Administrativo (A) con Presunta Incidencia Disciplinaria (D) Perfeccionamiento de los contratos de comodato Precario. Denuncias 2024-298024-82111/ Radicado 2024ER0042791 del 05/03/2024 y 2024-298886-82111/ Radicado 2024ER0051970 del 13/03/2024_x000a_Los siguientes contratos 12,15,16,17,18,19,20,21,22,23,24,25,26,27 y 28 del 2024, se identificó que fueron entregaron las respectivas camionetas tipo cisterna sin las respectivas suscripciones y firmas de minutas"/>
    <s v="INTEGRIDAD"/>
    <s v="1. No se realizó un seguimiento efectivo en la verificacioón de entregas en el SECOP II_x000a_2. Falta de congruencia en la relación de la firma del ordenador del gasto con lo que se registra en el SECOP II_x000a_3. Inadecuada supervisión de documentos y revisiones de comodato precario"/>
    <s v="1. No se realizó un seguimiento efectivo en la verificacioón de entregas en el SECOP II_x000a_2. Falta de congruencia en la relación de la firma del ordenador del gasto con lo que se registra en el SECOP II_x000a_3. Inadecuada supervisión de documentos y revisiones de comodato precario"/>
    <s v="Adelantar las acciones administrativas (disciplinarias, Fiscales), a que haya lugar"/>
    <s v="DI_AC52"/>
    <s v="Adelantar acciones administrativas (disciplinarias, Fiscales), a que haya lugar"/>
    <s v="Acciones adelantadas"/>
    <n v="1"/>
    <d v="2024-10-10T00:00:00"/>
    <d v="2025-06-30T00:00:00"/>
    <n v="39"/>
    <x v="4"/>
    <s v="Seguimiento Historico CGR"/>
    <n v="1"/>
    <s v="Acción establecida en el Plan de Mejoramiento suscrito el 16 de Octubre de 2024 Publicación extemporanea SECOP ll Denuncias 2024-298024-82111/ Radicado 2024ER0042791 del 05/03/2024 y 2024-298886-82111/ Radicado 2024ER0051970 del 13/03/2024_x000a__x000a_La acción de mejora finalizó el 30 de junio de 2025._x000a__x000a_Se evidenció que, sobre el particular y en aplicación de la Ley 1952 de 2019, se adelanta la Indagación Previa IP-001-2025, iniciada el 16 de enero de 2025._x000a__x000a_Por lo tanto,  la acción de mejora se encuentra cumplida."/>
    <s v="https://dnbcgovco-my.sharepoint.com/:f:/g/personal/planeacion_dnbc_gov_co/IgCC4goXFHnOQL92NvdEUDAtAc1vqSkR3NOD448XG_cfOcI?e=tgMuZg"/>
    <d v="2026-05-11T00:00:00"/>
    <s v="Cumplida en seguimiento diciembre 2025"/>
    <n v="1"/>
    <x v="1"/>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ó su cumplimiento, según seguimiento realizado con corte a 31/12/2025"/>
    <x v="1"/>
    <s v="NO APLICA"/>
    <s v="NO APLICA"/>
    <x v="0"/>
    <s v="Dado que el hallazgo aún tiene actividades en ejecución no aplica el análisis de la efectividad"/>
  </r>
  <r>
    <n v="344"/>
    <x v="1"/>
    <x v="8"/>
    <s v="Dirección General"/>
    <m/>
    <x v="209"/>
    <m/>
    <x v="42"/>
    <s v="HALLAZGO 1 de 2023. REGISTRO CONTABLE RESERVAS PRESUPUESTALES INDUCIDAS POR FALTA DE PAC. ADMINISTRATIVO CON PRESUNTA INCIDENCIA DISCIPLINARIA. (A-D)._x000a_Suscrito el 17 de diciembre de 2024"/>
    <s v="INTEGRIDAD"/>
    <s v="Las incorrecciones evidenciadas se generan por deficiencias en los controles establecidos para el reconocimiento de los hechos económicos generados por la DNBC, procedimientos desactualizados y/o mal estructurados en el Sistema de Gestión de la Calidad, por el desconocimiento de los principios contables y de la normatividad establecida por la Contaduría General de la Nación."/>
    <s v="Las incorrecciones evidenciadas se generan por deficiencias en los controles establecidos para el reconocimiento de los hechos económicos generados por la DNBC, procedimientos desactualizados y/o mal estructurados en el Sistema de Gestión de la Calidad, por el desconocimiento de los principios contables y de la normatividad establecida por la Contaduría General de la Nación."/>
    <s v="Determinar la relevancia disciplinaria de los hallazgos remitidos al Proceso de Gestión de asuntos disciplinarios"/>
    <s v="DI_AC53"/>
    <s v="Trasladar al proceso de Gestión 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x v="4"/>
    <s v="Seguimiento Historico CGR"/>
    <n v="1"/>
    <s v="Accion establecida en el plan de mejoramiento suscrito el 17 de diciembre de 2024, como resultado de la auditoria realizada a la vigencia 2023._x000a__x000a_La acción finalizó el 31 de enero de 2025. _x000a__x000a_Se remitio el Informe de Auditoria emitido por la CGR. con el fin de  adelantar las acciones adminsitrativas y/o disciplinarias a hubiera lugar_x000a__x000a_Por lo tanto, se dio cumplimiento a la acción establecida en el Plan de Mejoramiento._x000a__x000a_"/>
    <s v="https://dnbcgovco-my.sharepoint.com/:f:/g/personal/planeacion_dnbc_gov_co/IgCJ48Q3dMZYTZfu8y6_L1r6AQnL6jqfLroUafYJndjiBYg?e=xH8TmN"/>
    <d v="2026-05-11T00:00:00"/>
    <s v="Cumplida en seguimiento diciembre 2025"/>
    <n v="1"/>
    <x v="1"/>
    <d v="2026-05-29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ó su cumplimiento, según seguimiento realizado con corte a 31/12/2025"/>
    <x v="1"/>
    <s v="NO APLICA"/>
    <s v="NO APLICA"/>
    <x v="0"/>
    <s v="Dado que el hallazgo aún tiene actividades en ejecución no aplica el análisis de la efectividad"/>
  </r>
  <r>
    <n v="345"/>
    <x v="1"/>
    <x v="8"/>
    <s v="Dirección General"/>
    <m/>
    <x v="210"/>
    <m/>
    <x v="42"/>
    <s v="HALLAZGO 6 de 2023. ATRASO EN LA ENTREGA DE LA ESTACIÓN DE BOMBEROS EN EL MUNICIPIO DE CARTAGENA DEL CHAIRÁ (CAQUETÁ) CONVENIO INTERADMINISTRATIVO NO. 188 DE 2021. ADMINISTRATIVO CON PRESUNTA INCIDENCIA DISCIPLINARIA (A-D)._x000a_Suscrito el 17 de diciembre de 2024"/>
    <s v="INTEGRIDAD"/>
    <s v="La suspensión del Contrato Interadministrativo de Gerencia de la Interventoría No. 178 de 2021, según acta No. 01 del 28 de diciembre de 2023, llevó a que el Municipio y la Unión Temporal Bomberos Cartagena 2023 prorrogaran el contrato de obra pública tres meses más, totalizando seis (6) meses y 26 días, y solicitaran una suspensión de un mes para asegurar la interventoría."/>
    <s v="La suspensión del Contrato Interadministrativo de Gerencia de la Interventoría No. 178 de 2021, según acta No. 01 del 28 de diciembre de 2023, llevó a que el Municipio y la Unión Temporal Bomberos Cartagena 2023 prorrogaran el contrato de obra pública tres meses más, totalizando seis (6) meses y 26 días, y solicitaran una suspensión de un mes para asegurar la interventoría."/>
    <s v="Determinar la relevancia disciplinaria de los hallazgos remitidos al Proceso de Gestión de asuntos disciplinarios"/>
    <s v="DI_AC55"/>
    <s v="Trasladar al proceso de Gestión 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x v="4"/>
    <s v="Seguimiento Historico CGR"/>
    <n v="1"/>
    <s v="Accion establecida en el plan de mejoramiento suscrito el 17 de diciembre de 2024, como resultado de la auditoria realizada a la vigencia 2023._x000a__x000a_La acción finalizó el 31 de enero de 2025. _x000a__x000a_Se remitio el Informe de Auditoria emitido por la CGR. con el fin de  adelantar las acciones adminsitrativas y/o disciplinarias a hubiera lugar_x000a__x000a_Por lo tanto, se dio cumplimiento a la acción  establecida en el Plan de Mejoramiento._x000a__x000a_"/>
    <s v="https://dnbcgovco-my.sharepoint.com/:f:/g/personal/planeacion_dnbc_gov_co/IgANJABTKYsWRKmkHg2ofPVMAZ561kpU5V1VlbIB4beuRpA?e=frTZox"/>
    <d v="2026-05-11T00:00:00"/>
    <s v="Cumplida en seguimiento diciembre 2025"/>
    <n v="1"/>
    <x v="1"/>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ó su cumplimiento, según seguimiento realizado con corte a 31/12/2025"/>
    <x v="1"/>
    <s v="NO APLICA"/>
    <s v="NO APLICA"/>
    <x v="0"/>
    <s v="Dado que el hallazgo aún tiene actividades en ejecución no aplica el análisis de la efectividad"/>
  </r>
  <r>
    <n v="346"/>
    <x v="1"/>
    <x v="8"/>
    <s v="Dirección General"/>
    <m/>
    <x v="211"/>
    <m/>
    <x v="42"/>
    <s v="HALLAZGO 8 de 2023. ACTUALIZACIÓN DEL PLAN ANUAL DE ADQUISICIONES CONTRATO INTERADMINISTRATIVO NO. 178 DE 2021. ADMINISTRATIVO CON PRESUNTA INCIDENCIA DISCIPLINARIA. (A-D)_x000a_Suscrito el 17 de diciembre de 2024"/>
    <s v="INTEGRIDAD"/>
    <s v="Se identifican debilidades en las gestiones de la Dirección Nacional de Bomberos, ya que no se actualizó el Plan Anual de Adquisiciones (PAA) respecto al cambio de modalidad para la selección de los 'Servicios de interventoría' que deben ejercer el seguimiento técnico, financiero y jurídico de los contratos de obra para la construcción de estaciones de bomberos."/>
    <s v="Se identifican debilidades en las gestiones de la Dirección Nacional de Bomberos, ya que no se actualizó el Plan Anual de Adquisiciones (PAA) respecto al cambio de modalidad para la selección de los 'Servicios de interventoría' que deben ejercer el seguimiento técnico, financiero y jurídico de los contratos de obra para la construcción de estaciones de bomberos."/>
    <s v="Determinar la relevancia disciplinaria de los hallazgos remitidos al Proceso de Gestión de asuntos disciplinarios"/>
    <s v="DI_AC54"/>
    <s v="Trasladar al proceso de Gestión 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x v="4"/>
    <s v="Seguimiento Historico CGR"/>
    <n v="1"/>
    <s v="Accion establecida en el plan de mejoramiento suscrito el 17 de diciembre de 2024, como resultado de la auditoria realizada a la vigencia 2023._x000a__x000a_La acción finalizó el 31 de enero de 2025. _x000a__x000a_Se evidenció que, en cumplimiento de la Ley 1952 de 2019, se aperturó la Indagación Previa IP-007-2025 con fecha 12 de mayo de 2025._x000a__x000a_Por lo tanto, se dio cumplimiento a la acción establecida en el Plan de Mejoramiento._x000a__x000a_"/>
    <s v="https://dnbcgovco-my.sharepoint.com/:f:/g/personal/planeacion_dnbc_gov_co/IgAFvUd88YzsRKgNnx23RITfAQz5192a3834_j-KTkmQ3I8?e=EKWQSq"/>
    <d v="2026-05-11T00:00:00"/>
    <s v="Cumplida en seguimiento diciembre 2025"/>
    <n v="1"/>
    <x v="1"/>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ó su cumplimiento, según seguimiento realizado con corte a 31/12/2025"/>
    <x v="1"/>
    <s v="NO APLICA"/>
    <s v="NO APLICA"/>
    <x v="0"/>
    <s v="Dado que el hallazgo aún tiene actividades en ejecución no aplica el análisis de la efectividad"/>
  </r>
  <r>
    <n v="347"/>
    <x v="1"/>
    <x v="8"/>
    <s v="Dirección General"/>
    <m/>
    <x v="212"/>
    <m/>
    <x v="42"/>
    <s v="HALLAZGO 10 de 2023. AMPLIACIÓN DEL ACTA DE SUSPENSIÓN 2 DEL CONTRATO DE OBRA NRO. 057-SOP DE 2022 EN EL MARCO DEL CONVENIO DE COFINANCIACIÓN NRO. 167 DE 2023. ADMINISTRATIVO CON PRESUNTA INCIDENCIA DISCIPLINARIA. (A-D)._x000a_Suscrito el 17 de diciembre de 2024"/>
    <s v="INTEGRIDAD"/>
    <s v="Se identifican deficiencias en la gestión y controles de la supervisión designada por la Dirección Nacional de Bomberos de Colombia, particularmente en la vigilancia del cumplimiento del cronograma para la instalación de la red contra incendios. Además, se requiere seguimiento a los atrasos y a las solicitudes de adiciones o prórrogas presentadas por el Municipio."/>
    <s v="Se identifican deficiencias en la gestión y controles de la supervisión designada por la Dirección Nacional de Bomberos de Colombia, particularmente en la vigilancia del cumplimiento del cronograma para la instalación de la red contra incendios. Además, se requiere seguimiento a los atrasos y a las solicitudes de adiciones o prórrogas presentadas por el Municipio."/>
    <s v="Determinar la relevancia disciplinaria de los hallazgos remitidos al Proceso de Gestión de asuntos disciplinarios"/>
    <s v="DI_AC54"/>
    <s v="Trasladar al proceso de Gestión 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x v="4"/>
    <s v="Seguimiento Historico CGR"/>
    <n v="1"/>
    <s v="Accion establecida en el plan de mejoramiento suscrito el 17 de diciembre de 2024, como resultado de la auditoria realizada a la vigencia 2023._x000a__x000a_La acción finalizó el 31 de enero de 2025. _x000a__x000a_Se evidenció que, en cumplimiento de la Ley 1952 de 2019, se aperturó la Indagación Previa IP-007-2025 con fecha 12 de mayo de 2025._x000a__x000a_Por lo tanto, se dio cumplimiento a la acción establecida en el Plan de Mejoramiento._x000a__x000a_"/>
    <s v="https://dnbcgovco-my.sharepoint.com/:f:/g/personal/planeacion_dnbc_gov_co/IgAFvUd88YzsRKgNnx23RITfAQz5192a3834_j-KTkmQ3I8?e=EKWQSq"/>
    <d v="2026-05-11T00:00:00"/>
    <s v="Cumplida en seguimiento diciembre 2025"/>
    <n v="1"/>
    <x v="1"/>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ó su cumplimiento, según seguimiento realizado con corte a 31/12/2025"/>
    <x v="1"/>
    <s v="NO APLICA"/>
    <s v="NO APLICA"/>
    <x v="0"/>
    <s v="Dado que el hallazgo aún tiene actividades en ejecución no aplica el análisis de la efectividad"/>
  </r>
  <r>
    <n v="348"/>
    <x v="1"/>
    <x v="8"/>
    <s v="Subdirección Administrativa y Financiera"/>
    <m/>
    <x v="213"/>
    <m/>
    <x v="42"/>
    <s v="HALLAZGO 11 de 2023. CUMPLIMIENTO POLÍTICA Y PLAN DE AUSTERIDAD DE GASTO VIGENCIA 2023, DIRECCIÓN NACIONAL DE BOMBEROS DE COLOMBIA DNBC. ADMINISTRATIVO. (A)._x000a_Suscrito el 17 de diciembre de 2024"/>
    <m/>
    <s v="Se presentan debilidades en la programación, revisión y ajuste oportuno de la austeridad del gasto. Aunque la Oficina de Control Interno realiza seguimiento al Plan de Austeridad, no se evidencia que sus informes sean analizados por la alta dirección ni que se implementen acciones de mejora para tomar decisiones y realizar ajustes oportunos."/>
    <s v="Se presentan debilidades en la programación, revisión y ajuste oportuno de la austeridad del gasto. Aunque la Oficina de Control Interno realiza seguimiento al Plan de Austeridad, no se evidencia que sus informes sean analizados por la alta dirección ni que se implementen acciones de mejora para tomar decisiones y realizar ajustes oportunos."/>
    <s v="Diseñar e implementar acciones qu epermitan garantizar la adopción efectiva de las directrices de austeridad establecer metas cuantificables de ahorro y promover la eficiencia en la gestión de recursos públicos."/>
    <s v="GA_AC44"/>
    <s v="Seguimiento mensual al cumplimiento de las metas de austeridad propuestas"/>
    <s v="Informes de seguimiento mensual"/>
    <n v="12"/>
    <d v="2025-01-02T00:00:00"/>
    <d v="2025-12-31T00:00:00"/>
    <n v="53.85"/>
    <x v="1"/>
    <s v="Seguimiento Historico CGR"/>
    <n v="1"/>
    <s v="Se realizo el seguimiento del primer trimestre 2026 al plan de austeridad "/>
    <s v="https://dnbcgovco-my.sharepoint.com/:f:/g/personal/planeacion_dnbc_gov_co/IgBDaL799PV3SZi0S6ivo4NHARPWm5wh51y_lsQakdqL1Jo?e=Lhpf3R"/>
    <d v="2026-05-11T00:00:00"/>
    <s v="Se evidencia informe de seguimiento primer trimestre. Se sugiere incluir evidencia de socialización con lider del proceso Sub administrativo vía correo electrónico"/>
    <n v="1"/>
    <x v="1"/>
    <d v="2026-05-29T00:00:00"/>
    <n v="0.25"/>
    <s v="se evidencio informe de seguimiento al plan de austeridad correspondiente al I trimestre vigencia 2026,"/>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o seguimiento del segundo trimestre 2026 al plan de austeridad "/>
    <s v="https://dnbcgovco-my.sharepoint.com/:f:/g/personal/planeacion_dnbc_gov_co/IgBEZNKpzvSSRaM9Wk3GwxR1ARXwvV0tHxnibX76UEg8lWE?e=Iy8XvM"/>
    <n v="46214"/>
    <s v="Se evidencia informe de seguimiento del primer y segundo trimestre. Se sugiere incluir evidencia de socialización con lider del proceso Sub administrativo vía correo electrónico"/>
    <n v="1"/>
    <s v="CUMPLIDO"/>
    <d v="2026-07-27T00:00:00"/>
    <n v="0.2"/>
    <s v="se evidencia seguimieto al plan de austeridad en el gasto correspondiente al segundo trimiestrre 2026"/>
    <x v="0"/>
    <s v="NO APLICA"/>
    <s v="NO APLICA"/>
    <x v="0"/>
    <s v="Dado que el hallazgo aún tiene actividades en ejecución no aplica el análisis de la efectividad"/>
  </r>
  <r>
    <n v="349"/>
    <x v="1"/>
    <x v="8"/>
    <s v="Dirección General"/>
    <m/>
    <x v="214"/>
    <m/>
    <x v="42"/>
    <s v="HALLAZGO 12 de 2023. EJECUCIÓN CONTRATO N.º 51- ADQUISICIÓN DE KIT BOMBA FORESTAL ESPECIALIZADA PARA FORTALECER LA CAPACIDAD DE RESPUESTA DE LAS BRIGADAS FORESTALES, EN EL MARCO DEL PROYECTO DE FORTALECIMIENTO DE LOS CUERPOS DE BOMBEROS DEL PAIS. ADMINISTRATIVO CON PRESUNTA INCIDENCIA DISCIPLINARIA Y PARA INDAGACIÒN PRELIMINAR. (A-D-IP)._x000a_Suscrito el 17 de diciembre de 2024"/>
    <s v="INTEGRIDAD"/>
    <s v="Se identifican deficiencias en la planificación de la adquisición de kits de bomba forestal especializada, ya que el Contrato N.º 51 de 2023 se realizó sin destinación específica, a pesar de las necesidades presentadas por las Juntas Departamentales. Además, hay falta de gestión e incumplimiento de funciones de la Junta Nacional de Bomberos en la aprobación de los proyectos."/>
    <s v="Se identifican deficiencias en la planificación de la adquisición de kits de bomba forestal especializada, ya que el Contrato N.º 51 de 2023 se realizó sin destinación específica, a pesar de las necesidades presentadas por las Juntas Departamentales. Además, hay falta de gestión e incumplimiento de funciones de la Junta Nacional de Bomberos en la aprobación de los proyectos."/>
    <s v="Determinar la relevancia disciplinaria de los hallazgos remitidos al Proceso de Gestión de asuntos disciplinarios"/>
    <s v="DI_AC54"/>
    <s v="Trasladar al proceso de Gestión 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x v="4"/>
    <s v="Seguimiento Historico CGR"/>
    <n v="1"/>
    <s v="Accion establecida en el plan de mejoramiento suscrito el 17 de diciembre de 2024, como resultado de la auditoria realizada a la vigencia 2023._x000a__x000a_La acción finalizó el 31 de enero de 2025. _x000a__x000a_Se evidenció que, en cumplimiento de la Ley 1952 de 2019, se aperturó la Indagación Previa IP-007-2025 con fecha 12 de mayo de 2025._x000a__x000a_Por lo tanto, se dio cumplimiento a la acción establecida en el Plan de Mejoramiento._x000a__x000a_"/>
    <s v="https://dnbcgovco-my.sharepoint.com/:f:/g/personal/planeacion_dnbc_gov_co/IgAFvUd88YzsRKgNnx23RITfAQz5192a3834_j-KTkmQ3I8?e=EKWQSq"/>
    <d v="2026-05-11T00:00:00"/>
    <s v="Cumplida en seguimiento diciembre 2025"/>
    <n v="1"/>
    <x v="1"/>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ó su cumplimiento, según seguimiento realizado con corte a 31/12/2025"/>
    <x v="1"/>
    <s v="NO"/>
    <s v="EFECTIVO"/>
    <x v="1"/>
    <s v="Se verificó el cumplimiento de la actividad formulada y no se evidenció recurrencia de la situación que dio origen al hallazgo; en consecuencia, se procede con el cierre de la actividad."/>
  </r>
  <r>
    <n v="350"/>
    <x v="1"/>
    <x v="8"/>
    <s v="Dirección General"/>
    <m/>
    <x v="215"/>
    <m/>
    <x v="42"/>
    <s v="HALLAZGO 13 de 2023. EJECUCIÓN CONTRATO N.º 117 DE 2023 - CONTRATAR LA ADQUISICIÓN EQUIPOS DE PROTECCIÓN PERSONAL ESPECIALIZADOS EN EXTINCIÓN DE INCENDIOS ESTRUCTURALES EN EL MARCO DEL PROYECTO DE FORTALECIMIENTO A LOS CUERPOS DE BOMBEROS DEL PAÍS. ADMINISTRATIVO CON PRESUNTA INCIDENCIA DISCIPLINARIA Y PARA INDAGACIÒN PRELIMINAR. (A-D-IP)._x000a_Suscrito el 17 de diciembre de 2024"/>
    <s v="INTEGRIDAD"/>
    <s v="Se identifican deficiencias en la planificación de la adquisición de EPPS para extinción de incendios, ya que el Contrato N117 de 2023 se realizó sin destinación específica, a pesar de las necesidades presentadas por las Juntas Departamentales. Además, hay falta de gestión e incumplimiento de funciones de la Junta Nacional de Bomberos en la aprobación de proyectos"/>
    <s v="Se identifican deficiencias en la planificación de la adquisición de EPPS para extinción de incendios, ya que el Contrato N117 de 2023 se realizó sin destinación específica, a pesar de las necesidades presentadas por las Juntas Departamentales. Además, hay falta de gestión e incumplimiento de funciones de la Junta Nacional de Bomberos en la aprobación de proyectos"/>
    <s v="Determinar la relevancia disciplinaria de los hallazgos remitidos al Proceso de Gestión de asuntos disciplinarios"/>
    <s v="DI_AC54"/>
    <s v="Trasladar al proceso de Gestión 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x v="4"/>
    <s v="Seguimiento Historico CGR"/>
    <n v="1"/>
    <s v="Accion establecida en el plan de mejoramiento suscrito el 17 de diciembre de 2024, como resultado de la auditoria realizada a la vigencia 2023._x000a__x000a_La acción finalizó el 31 de enero de 2025. _x000a__x000a_Se evidenció que, en cumplimiento de la Ley 1952 de 2019, se aperturó la Indagación Previa IP-007-2025 con fecha 12 de mayo de 2025._x000a__x000a_Por lo tanto, se dio cumplimiento a la acción establecida en el Plan de Mejoramiento._x000a__x000a_"/>
    <s v="https://dnbcgovco-my.sharepoint.com/:f:/g/personal/planeacion_dnbc_gov_co/IgAFvUd88YzsRKgNnx23RITfAQz5192a3834_j-KTkmQ3I8?e=EKWQSq"/>
    <d v="2026-05-11T00:00:00"/>
    <s v="Cumplida en seguimiento diciembre 2025"/>
    <n v="1"/>
    <x v="1"/>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ó su cumplimiento, según seguimiento realizado con corte a 31/12/2025"/>
    <x v="1"/>
    <s v="NO"/>
    <s v="EFECTIVO"/>
    <x v="1"/>
    <s v="Se verificó el cumplimiento de la actividad formulada y no se evidenció recurrencia de la situación que dio origen al hallazgo; en consecuencia, se procede con el cierre de la actividad."/>
  </r>
  <r>
    <n v="351"/>
    <x v="1"/>
    <x v="8"/>
    <s v="Dirección General"/>
    <m/>
    <x v="216"/>
    <m/>
    <x v="42"/>
    <s v="HALLAZGO 14 de 2023. EJECUCIÓN CONTRATO N.º 258 DE 2023 - ADQUISICIÓN DE_x0009_COMPRESORES DE AIRE RESPIRABLE DE ALTA PRESIÓNMULTIFUNCIONALES (CASCADA – 2 BOTELLAS) CON EL FIN DEFORTALECER LA CAPACIDAD DE RESPUESTA DE LOS CUERPOS DE BOMBEROS ANTE SITUACIONES DE EMERGENCIAS EN EL MARCO DE PROYECTO DE FORTALECIMIENTO DE LOS CUERPOS DE BOMBEROS DEL PAÍS. ADMINISTRATIVO CON PRESUNTA INCIDENCIA DISCIPLINARIA Y BENEFICIO DE AUDITORÍA (A-D-BA)_x000a_Suscrito el 17 de diciembre de 2024"/>
    <s v="INTEGRIDAD"/>
    <s v="Se identifican deficiencias en la adquisición de compresores de aire respirable (Contrato N.º 258 de 2023), realizada sin destinación específica, a pesar de las necesidades presentadas por las Juntas Departamentales. Además, hay falta de gestión de la Junta Nacional de Bomberos, ya que los elementos adquiridos no cumplen su fin y permanecen en almacén."/>
    <s v="Se identifican deficiencias en la adquisición de compresores de aire respirable (Contrato N.º 258 de 2023), realizada sin destinación específica, a pesar de las necesidades presentadas por las Juntas Departamentales. Además, hay falta de gestión de la Junta Nacional de Bomberos, ya que los elementos adquiridos no cumplen su fin y permanecen en almacén."/>
    <s v="Determinar la relevancia disciplinaria de los hallazgos remitidos al Proceso de Gestión de asuntos disciplinarios"/>
    <s v="DI_AC54"/>
    <s v="Trasladar al proceso de Gestión F62:F64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x v="4"/>
    <s v="Seguimiento Historico CGR"/>
    <n v="1"/>
    <s v="Accion establecida en el plan de mejoramiento suscrito el 17 de diciembre de 2024, como resultado de la auditoria realizada a la vigencia 2023._x000a__x000a_La acción finalizó el 31 de enero de 2025. _x000a__x000a_Se evidenció que, en cumplimiento de la Ley 1952 de 2019, se aperturó la Indagación Previa IP-007-2025 con fecha 12 de mayo de 2025._x000a__x000a_Por lo tanto, se dio cumplimiento a la acción establecida en el Plan de Mejoramiento._x000a__x000a_"/>
    <s v="https://dnbcgovco-my.sharepoint.com/:f:/g/personal/planeacion_dnbc_gov_co/IgAFvUd88YzsRKgNnx23RITfAQz5192a3834_j-KTkmQ3I8?e=EKWQSq"/>
    <d v="2026-05-11T00:00:00"/>
    <s v="Cumplida en seguimiento diciembre 2025"/>
    <n v="1"/>
    <x v="1"/>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ó su cumplimiento, según seguimiento realizado con corte a 31/12/2025"/>
    <x v="1"/>
    <s v="NO"/>
    <s v="EFECTIVO"/>
    <x v="1"/>
    <s v="Se verificó el cumplimiento de la actividad formulada y no se evidenció recurrencia de la situación que dio origen al hallazgo; en consecuencia, se procede con el cierre de la actividad."/>
  </r>
  <r>
    <n v="352"/>
    <x v="1"/>
    <x v="8"/>
    <s v="Subdirección Administrativa y Financiera"/>
    <m/>
    <x v="217"/>
    <m/>
    <x v="42"/>
    <s v="Hallazgo No. 05 de 2020. Contratos 174 y 219 de 2020. Administrativo._x000a_Deficiencias en la aplicación de controles en la gestión administrativa en ocasión de la urgencia manifiesta Contratos 174 y 219 de 2020 en cuanto a la falta de firmas, diferencias de fechas y números en documentos y diferencias frente a las cantidades compradas y distribuidas._x000a_Acción reemplanteada CGR, visita realizada en la vigencia 2024 a la vigencia 2023. Acción incorporada en el nuevo plan de mejoramiento suscrito 17 de diciembre de 2024"/>
    <m/>
    <s v="Debilidad en la aplicación de los controles en lo relacionado con los procedimientos PC-GF-10 Registro de obligaciones, Procedimiento PC-GF-10 Central de cuentas, Procedimiento PC-AD-01 Gestión de Bienes, en algunas cláusulas del contrato 219 de 2020 y el Manual de Supervisión Contractual de la DNBC adoptado mediante Resolución 066 de 2016 y en los sistemas de información."/>
    <s v="Debilidad en la aplicación de los controles en lo relacionado con los procedimientos PC-GF-10 Registro de obligaciones, Procedimiento PC-GF-10 Central de cuentas, Procedimiento PC-AD-01 Gestión de Bienes, en algunas cláusulas del contrato 219 de 2020 y el Manual de Supervisión Contractual de la DNBC adoptado mediante Resolución 066 de 2016 y en los sistemas de información."/>
    <s v="Fortalecimiento de controles y procedimientos en el manejo de la propiedad planta y equipo de la entidad por parte del proceso de Gestión administrativa para registrar en los estados financieros la realidad de los hechos económicos"/>
    <s v="GA_AC39"/>
    <s v="Actualización y socialización del Manual de Gestión de Bienes de la entidad Resolución 0381 de 2015 , Procedimiento Gestión de Bienes PC-AD-PGD-01-UV5 y formatos asociados"/>
    <s v="Documentos actualizados y socializados"/>
    <n v="1"/>
    <d v="2025-01-02T00:00:00"/>
    <d v="2025-06-30T00:00:00"/>
    <n v="26.700000000000003"/>
    <x v="1"/>
    <s v="Seguimiento Historico CGR"/>
    <n v="0"/>
    <s v="En proceso de actualización"/>
    <s v="https://dnbcgovco-my.sharepoint.com/:f:/g/personal/planeacion_dnbc_gov_co/IgCMMWenExEVSrJDg7g7OVoeAUSpAZPWObv9Sy1QzhSATZo?e=fpCZe0"/>
    <d v="2026-05-11T00:00:00"/>
    <s v="No se evidencia avance para el periodo"/>
    <n v="0"/>
    <x v="2"/>
    <d v="2026-05-29T00:00:00"/>
    <n v="0"/>
    <s v="No fue posible identificar evidencias para el presente período de análisis"/>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actualizo y socializo el manual y procedimiento de Gestión de bienes "/>
    <s v="https://dnbcgovco-my.sharepoint.com/:f:/g/personal/planeacion_dnbc_gov_co/IgDshXjsc8LZQZjqdqa4EMsZAWpmZqV686eTXio40garkCs?e=KEiQRq"/>
    <n v="46214"/>
    <s v="Se presenta procedimiento actualizado al 30 de junio de 2026 con su respectiva socializaicón vía correo electrónico"/>
    <n v="1"/>
    <s v="CUMPLIDO"/>
    <d v="2026-07-27T00:00:00"/>
    <n v="1"/>
    <s v="se evidencia procedimiento, manual y socializacion de gestion de bienes de la DNBC para el segundo trimestre a corte 30/06/2026"/>
    <x v="2"/>
    <s v="NO APLICA"/>
    <s v="NO APLICA"/>
    <x v="0"/>
    <s v="Dado que el hallazgo aún tiene actividades en ejecución no aplica el análisis de la efectividad"/>
  </r>
  <r>
    <n v="353"/>
    <x v="1"/>
    <x v="8"/>
    <s v="Subdirección Administrativa y Financiera"/>
    <m/>
    <x v="217"/>
    <m/>
    <x v="42"/>
    <s v="Hallazgo No. 05 de 2020. Contratos 174 y 219 de 2020. Administrativo._x000a_Deficiencias en la aplicación de controles en la gestión administrativa en ocasión de la urgencia manifiesta Contratos 174 y 219 de 2020 en cuanto a la falta de firmas, diferencias de fechas y números en documentos y diferencias frente a las cantidades compradas y distribuidas._x000a_Acción reemplanteada CGR, visita realizada en la vigencia 2024 a la vigencia 2023. Acción incorporada en el nuevo plan de mejoramiento suscrito 17 de diciembre de 2024"/>
    <m/>
    <s v="Debilidad en la aplicación de los controles en lo relacionado con los procedimientos PC-GF-10 Registro de obligaciones, Procedimiento PC-GF-10 Central de cuentas, Procedimiento PC-AD-01 Gestión de Bienes, en algunas cláusulas del contrato 219 de 2020 y el Manual de Supervisión Contractual de la DNBC adoptado mediante Resolución 066 de 2016 y en los sistemas de información."/>
    <s v="Debilidad en la aplicación de los controles en lo relacionado con los procedimientos PC-GF-10 Registro de obligaciones, Procedimiento PC-GF-10 Central de cuentas, Procedimiento PC-AD-01 Gestión de Bienes, en algunas cláusulas del contrato 219 de 2020 y el Manual de Supervisión Contractual de la DNBC adoptado mediante Resolución 066 de 2016 y en los sistemas de información."/>
    <s v="Fortalecimiento de controles y procedimientos en el manejo de la propiedad planta y equipo de la entidad por parte del proceso de Gestión administrativa para registrar en los estados financieros la realidad de los hechos económicos"/>
    <s v="GA_AC46"/>
    <s v="Implementación de una base de datos para el registro y control de la propiedad planta y equipo, que contenga toda la información necesaria (nombre, codigo, ubicación, registro, costo historico, depreciacion entre otros)"/>
    <s v="Base de datos implementada"/>
    <n v="1"/>
    <d v="2025-02-01T00:00:00"/>
    <d v="2025-03-30T00:00:00"/>
    <n v="8.85"/>
    <x v="1"/>
    <s v="Seguimiento Historico CGR"/>
    <n v="1"/>
    <s v="Se esta llevando una base de datos donde se lleva el registro y control de la propiedad planta y equipo de la bodega "/>
    <s v="https://dnbcgovco-my.sharepoint.com/:f:/g/personal/planeacion_dnbc_gov_co/IgBu8q_FVeXYT7FZ3m07vVcqAUMBHe4DqbrKbt14I2L1Fvg?e=ZcDzqy"/>
    <d v="2026-05-11T00:00:00"/>
    <s v="Se adjuntan bases actualizadas de los meses de enero a marzo. Se sugiere su socialización (correo electronico) al lider del proceso"/>
    <n v="1"/>
    <x v="1"/>
    <d v="2026-05-29T00:00:00"/>
    <n v="1"/>
    <s v="se evidencio formatos inventarios correspondiente a los meses de enero, febrero y marzo de 2026, lo que permite reflejar el saldo real de la propiedad, planta y equip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esta llevando una base de datos donde se lleva el registro y control de la propiedad planta y equipo de la bodega"/>
    <s v="https://dnbcgovco-my.sharepoint.com/:f:/g/personal/planeacion_dnbc_gov_co/IgAMjkxYQy9mT6FhdYVrM_q7AeVhNRYyeO8Nwk-QyXqMnOE?e=1H2kji"/>
    <n v="46214"/>
    <s v="El proceso continua con la actualización mensual a la base de datos donde se lleva el registro y control de la propiedad planta y equipo de la bodega"/>
    <n v="1"/>
    <s v="CUMPLIDO"/>
    <d v="2026-07-27T00:00:00"/>
    <n v="1"/>
    <s v="se evidencia base de datos de la ctulizacion del inventario de la DNBC correspondiente a los meses de abril, mayo y junio de 2026"/>
    <x v="2"/>
    <s v="NO APLICA"/>
    <s v="NO APLICA"/>
    <x v="0"/>
    <s v="Dado que el hallazgo aún tiene actividades en ejecución no aplica el análisis de la efectividad"/>
  </r>
  <r>
    <n v="354"/>
    <x v="1"/>
    <x v="8"/>
    <s v="Subdirección Administrativa y Financiera"/>
    <m/>
    <x v="217"/>
    <m/>
    <x v="42"/>
    <s v="Hallazgo No. 05 de 2020. Contratos 174 y 219 de 2020. Administrativo._x000a_Deficiencias en la aplicación de controles en la gestión administrativa en ocasión de la urgencia manifiesta Contratos 174 y 219 de 2020 en cuanto a la falta de firmas, diferencias de fechas y números en documentos y diferencias frente a las cantidades compradas y distribuidas._x000a_Acción reemplanteada CGR, visita realizada en la vigencia 2024 a la vigencia 2023. Acción incorporada en el nuevo plan de mejoramiento suscrito 17 de diciembre de 2024"/>
    <m/>
    <s v="Debilidad en la aplicación de los controles en lo relacionado con los procedimientos PC-GF-10 Registro de obligaciones, Procedimiento PC-GF-10 Central de cuentas, Procedimiento PC-AD-01 Gestión de Bienes, en algunas cláusulas del contrato 219 de 2020 y el Manual de Supervisión Contractual de la DNBC adoptado mediante Resolución 066 de 2016 y en los sistemas de información."/>
    <s v="Debilidad en la aplicación de los controles en lo relacionado con los procedimientos PC-GF-10 Registro de obligaciones, Procedimiento PC-GF-10 Central de cuentas, Procedimiento PC-AD-01 Gestión de Bienes, en algunas cláusulas del contrato 219 de 2020 y el Manual de Supervisión Contractual de la DNBC adoptado mediante Resolución 066 de 2016 y en los sistemas de información."/>
    <s v="Fortalecimiento de controles y procedimientos en el manejo de la propiedad planta y equipo de la entidad por parte del proceso de Gestión administrativa para registrar en los estados financieros la realidad de los hechos económicos"/>
    <s v="GA_AC45"/>
    <s v="Seguimiento y actualización de la base de datos de registro y control de la propiedad planta y equipo ."/>
    <s v="Informes de seguimiento mensual"/>
    <n v="12"/>
    <d v="2025-01-02T00:00:00"/>
    <d v="2025-12-31T00:00:00"/>
    <n v="53.85"/>
    <x v="1"/>
    <s v="Seguimiento Historico CGR"/>
    <n v="1"/>
    <s v="Se hace una actualización mensual a la base de datos donde se lleva el registro y control de la propiedad planta y equipo de la bodega "/>
    <s v="https://dnbcgovco-my.sharepoint.com/:f:/g/personal/planeacion_dnbc_gov_co/IgAogVgVjPbfSoDq4bpiw92KAU3f0vfvJLBLGqqhhjy2OCw?e=Szkhne"/>
    <d v="2026-05-11T00:00:00"/>
    <s v="Se adjuntan bases actualizadas de los meses de enero a marzo. Se sugiere su socialización (correo electronico) al lider del proceso"/>
    <n v="1"/>
    <x v="1"/>
    <d v="2026-05-29T00:00:00"/>
    <n v="1"/>
    <s v="se evidencio formatos inventarios correspondiente a los meses de enero, febrero y marzo de 2026, lo que permite reflejar el saldo real de la propiedad, planta y equip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hace una actualización mensual a la base de datos donde se lleva el registro y control de la propiedad planta y equipo de la bodega"/>
    <s v="https://dnbcgovco-my.sharepoint.com/:f:/g/personal/planeacion_dnbc_gov_co/IgDN77Gg7zpYQYA8LHU10ZBXAdXVGq9OPUpXHLKenzdYDXY?e=MjXehs"/>
    <n v="46214"/>
    <s v="El proceso continua con la actualización mensual a la base de datos donde se lleva el registro y control de la propiedad planta y equipo de la bodega"/>
    <n v="1"/>
    <s v="CUMPLIDO"/>
    <d v="2026-07-27T00:00:00"/>
    <n v="0.6"/>
    <s v="se evidencio seguimiento y formatos de inventarios correspondiente a los meses de abril, mayo y junio de 2026, lo que permite reflejar el saldo real de la propiedad, planta y equipo. Asimismo, se evidenció que en el primer trimestre se registró erróneamente un avance físico de ejecución del 100 % y estado “Cumplido”. Para el segundo trimestre, el porcentaje se ajusta al 60 % y el estado de oportunidad se modifica a “En ejecución”."/>
    <x v="0"/>
    <s v="NO APLICA"/>
    <s v="NO APLICA"/>
    <x v="0"/>
    <s v="Dado que el hallazgo aún tiene actividades en ejecución no aplica el análisis de la efectividad"/>
  </r>
  <r>
    <n v="355"/>
    <x v="1"/>
    <x v="8"/>
    <s v="Subdirección Administrativa y Financiera"/>
    <m/>
    <x v="218"/>
    <m/>
    <x v="42"/>
    <s v="Hallazgo No. 09 de 2020. Consistencia de la información Contratos 228 y 229 de 2020._x000a_Administrativa._x000a_Falencias en la consistencia de la información, por la falta de designación del supervisor, documentos sin firmas, actas de salida de almacén con fecha anterior a la suscripción del contrato entre otras_x000a_Acción reemplanteada CGR, visita realizada en la vigencia 2024 a la vigencia 2023. Acción incorporada en el nuevo plan de mejoramiento suscrito 17 de diciembre de 2024"/>
    <m/>
    <s v="Deficiencias en la aplicación de controles y sistemas de información en los procedimientos administrativos PC-AD-01 (Gestión de Bienes) y PC-GF-10 (Registro de obligaciones), lo que genera riesgos en el reporte de información, afectando el proceso de contratación, administración y entrega de bienes o servicios adquiridos por urgencia manifiesta."/>
    <s v="Deficiencias en la aplicación de controles y sistemas de información en los procedimientos administrativos PC-AD-01 (Gestión de Bienes) y PC-GF-10 (Registro de obligaciones), lo que genera riesgos en el reporte de información, afectando el proceso de contratación, administración y entrega de bienes o servicios adquiridos por urgencia manifiesta."/>
    <s v="Fortalecimiento de controles y procedimientos en el manejo de la propiedad planta y equipo de la entidad por parte del proceso de Gestión administrativa para registrar en los estados financieros la realidad de los hechos económicos"/>
    <s v="GA_AC39"/>
    <s v="Actualización y socialización del Manual de Gestión de Bienes de la entidad Resolución 0381 de 2015 , Procedimiento Gestión de Bienes PC-AD-PGD-01-UV5 y formatos asociados"/>
    <s v="Documentos actualizados y socializados"/>
    <n v="1"/>
    <d v="2025-01-02T00:00:00"/>
    <d v="2025-06-30T00:00:00"/>
    <n v="26.700000000000003"/>
    <x v="1"/>
    <s v="Seguimiento Historico CGR"/>
    <n v="0"/>
    <s v="En proceso de actualización"/>
    <s v="https://dnbcgovco-my.sharepoint.com/:f:/g/personal/planeacion_dnbc_gov_co/IgCMMWenExEVSrJDg7g7OVoeAUSpAZPWObv9Sy1QzhSATZo?e=fpCZe0"/>
    <d v="2026-05-11T00:00:00"/>
    <s v="No se evidencia avance para el periodo"/>
    <n v="0"/>
    <x v="2"/>
    <d v="2026-05-29T00:00:00"/>
    <n v="0"/>
    <s v="No fue posible identificar evidencias para el presente período de análisis"/>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actualizo y socializo el manual y procedimiento de Gestión de bienes "/>
    <s v="https://dnbcgovco-my.sharepoint.com/:f:/g/personal/planeacion_dnbc_gov_co/IgDshXjsc8LZQZjqdqa4EMsZAWpmZqV686eTXio40garkCs?e=KEiQRq"/>
    <n v="46214"/>
    <s v="Se presenta procedimiento actualizado al 30 de junio de 2026 con su respectiva socializaicón vía correo electrónico"/>
    <n v="1"/>
    <s v="CUMPLIDO"/>
    <d v="2026-07-27T00:00:00"/>
    <n v="1"/>
    <s v="se evidencia procedimiento, manual y socializacion de gestion de bienes de la DNBC para el segundo trimestre 30/06/2026"/>
    <x v="2"/>
    <s v="NO APLICA"/>
    <s v="NO APLICA"/>
    <x v="0"/>
    <s v="Dado que el hallazgo aún tiene actividades en ejecución no aplica el análisis de la efectividad"/>
  </r>
  <r>
    <n v="356"/>
    <x v="1"/>
    <x v="8"/>
    <s v="Subdirección Administrativa y Financiera"/>
    <m/>
    <x v="218"/>
    <m/>
    <x v="42"/>
    <s v="Hallazgo No. 09 de 2020. Consistencia de la información Contratos 228 y 229 de 2020._x000a_Administrativa._x000a_Falencias en la consistencia de la información, por la falta de designación del supervisor, documentos sin firmas, actas de salida de almacén con fecha anterior a la suscripción del contrato entre otras_x000a_Acción reemplanteada CGR, visita realizada en la vigencia 2024 a la vigencia 2023. Acción incorporada en el nuevo plan de mejoramiento suscrito 17 de diciembre de 2024"/>
    <m/>
    <s v="Deficiencias en la aplicación de controles y sistemas de información en los procedimientos administrativos PC-AD-01 (Gestión de Bienes) y PC-GF-10 (Registro de obligaciones), lo que genera riesgos en el reporte de información, afectando el proceso de contratación, administración y entrega de bienes o servicios adquiridos por urgencia manifiesta."/>
    <s v="Deficiencias en la aplicación de controles y sistemas de información en los procedimientos administrativos PC-AD-01 (Gestión de Bienes) y PC-GF-10 (Registro de obligaciones), lo que genera riesgos en el reporte de información, afectando el proceso de contratación, administración y entrega de bienes o servicios adquiridos por urgencia manifiesta."/>
    <s v="Fortalecimiento de controles y procedimientos en el manejo de la propiedad planta y equipo de la entidad por parte del proceso de Gestión administrativa para registrar en los estados financieros la realidad de los hechos económicos"/>
    <s v="GA_AC46"/>
    <s v="Implementación de una base de datos para el registro y control de la propiedad planta y equipo, que contenga toda la información necesaria (nombre, codigo, ubicación, registro, costo historico, depreciacion entre otros)"/>
    <s v="Base de datos implementada"/>
    <n v="1"/>
    <d v="2025-02-01T00:00:00"/>
    <d v="2025-03-30T00:00:00"/>
    <n v="8.85"/>
    <x v="1"/>
    <s v="Seguimiento Historico CGR"/>
    <n v="1"/>
    <s v="Se esta llevando una base de datos donde se lleva el registro y control de la propiedad planta y equipo de la bodega "/>
    <s v="https://dnbcgovco-my.sharepoint.com/:f:/g/personal/planeacion_dnbc_gov_co/IgBu8q_FVeXYT7FZ3m07vVcqAUMBHe4DqbrKbt14I2L1Fvg?e=ZcDzqy"/>
    <d v="2026-05-11T00:00:00"/>
    <s v="Se adjuntan bases actualizadas de los meses de enero a marzo. Se sugiere su socialización (correo electronico) al lider del proceso"/>
    <n v="1"/>
    <x v="1"/>
    <d v="2026-05-29T00:00:00"/>
    <n v="1"/>
    <s v="se evidencio formatos inventarios correspondiente a los meses de enero, febrero y marzo de 2026, lo que permite reflejar el saldo real de la propiedad, planta y equip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esta llevando una base de datos donde se lleva el registro y control de la propiedad planta y equipo de la bodega"/>
    <s v="https://dnbcgovco-my.sharepoint.com/:f:/g/personal/planeacion_dnbc_gov_co/IgAMjkxYQy9mT6FhdYVrM_q7AeVhNRYyeO8Nwk-QyXqMnOE?e=1H2kji"/>
    <n v="46214"/>
    <s v="El proceso continua con la actualización mensual a la base de datos donde se lleva el registro y control de la propiedad planta y equipo de la bodega"/>
    <n v="1"/>
    <s v="CUMPLIDO"/>
    <d v="2026-07-27T00:00:00"/>
    <n v="1"/>
    <s v="se evidencia base de datos de la ctulizacion del inventario de la DNBC correspondiente a los meses de abril, mayo y junio de 2026"/>
    <x v="2"/>
    <s v="NO APLICA"/>
    <s v="NO APLICA"/>
    <x v="0"/>
    <s v="Dado que el hallazgo aún tiene actividades en ejecución no aplica el análisis de la efectividad"/>
  </r>
  <r>
    <n v="357"/>
    <x v="1"/>
    <x v="8"/>
    <s v="Subdirección Administrativa y Financiera"/>
    <m/>
    <x v="218"/>
    <m/>
    <x v="42"/>
    <s v="Hallazgo No. 09 de 2020. Consistencia de la información Contratos 228 y 229 de 2020._x000a_Administrativa._x000a_Falencias en la consistencia de la información, por la falta de designación del supervisor, documentos sin firmas, actas de salida de almacén con fecha anterior a la suscripción del contrato entre otras_x000a_Acción reemplanteada CGR, visita realizada en la vigencia 2024 a la vigencia 2023. Acción incorporada en el nuevo plan de mejoramiento suscrito 17 de diciembre de 2024"/>
    <m/>
    <s v="Deficiencias en la aplicación de controles y sistemas de información en los procedimientos administrativos PC-AD-01 (Gestión de Bienes) y PC-GF-10 (Registro de obligaciones), lo que genera riesgos en el reporte de información, afectando el proceso de contratación, administración y entrega de bienes o servicios adquiridos por urgencia manifiesta."/>
    <s v="Deficiencias en la aplicación de controles y sistemas de información en los procedimientos administrativos PC-AD-01 (Gestión de Bienes) y PC-GF-10 (Registro de obligaciones), lo que genera riesgos en el reporte de información, afectando el proceso de contratación, administración y entrega de bienes o servicios adquiridos por urgencia manifiesta."/>
    <s v="Fortalecimiento de controles y procedimientos en el manejo de la propiedad planta y equipo de la entidad por parte del proceso de Gestión administrativa para registrar en los estados financieros la realidad de los hechos económicos"/>
    <s v="GA_AC45"/>
    <s v="Seguimiento y actualización de la base de datos de registro y control de la propiedad planta y equipo ."/>
    <s v="Informes de seguimiento mensual"/>
    <n v="12"/>
    <d v="2025-01-02T00:00:00"/>
    <d v="2025-12-31T00:00:00"/>
    <n v="53.85"/>
    <x v="1"/>
    <s v="Seguimiento Historico CGR"/>
    <n v="1"/>
    <s v="Se hace una actualización mensual a la base de datos donde se lleva el registro y control de la propiedad planta y equipo de la bodega "/>
    <s v="https://dnbcgovco-my.sharepoint.com/:f:/g/personal/planeacion_dnbc_gov_co/IgAogVgVjPbfSoDq4bpiw92KAU3f0vfvJLBLGqqhhjy2OCw?e=Szkhne"/>
    <d v="2026-05-11T00:00:00"/>
    <s v="Se adjuntan bases actualizadas de los meses de enero a marzo. Se sugiere su socialización (correo electronico) al lider del proceso"/>
    <n v="1"/>
    <x v="1"/>
    <d v="2026-05-29T00:00:00"/>
    <n v="1"/>
    <s v="se evidencio formatos inventarios correspondiente a los meses de enero, febrero y marzo de 2026, lo que permite reflejar el saldo real de la propiedad, planta y equip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hace una actualización mensual a la base de datos donde se lleva el registro y control de la propiedad planta y equipo de la bodega"/>
    <s v="https://dnbcgovco-my.sharepoint.com/:f:/g/personal/planeacion_dnbc_gov_co/IgDN77Gg7zpYQYA8LHU10ZBXAdXVGq9OPUpXHLKenzdYDXY?e=MjXehs"/>
    <n v="46214"/>
    <s v="El proceso continua con la actualización mensual a la base de datos donde se lleva el registro y control de la propiedad planta y equipo de la bodega"/>
    <n v="1"/>
    <s v="CUMPLIDO"/>
    <d v="2026-07-27T00:00:00"/>
    <n v="0.6"/>
    <s v="se evidencio seguimiento y formatos de inventarios correspondiente a los meses de abril, mayo y junio de 2026, lo que permite reflejar el saldo real de la propiedad, planta y equipo. Asimismo, se evidenció que en el primer trimestre se registró erróneamente un avance físico de ejecución del 100 % y estado “Cumplido”. Para el segundo trimestre, el porcentaje se ajusta al 60 % y el estado de oportunidad se modifica a “En ejecución”."/>
    <x v="0"/>
    <s v="NO APLICA"/>
    <s v="NO APLICA"/>
    <x v="0"/>
    <s v="Dado que el hallazgo aún tiene actividades en ejecución no aplica el análisis de la efectividad"/>
  </r>
  <r>
    <n v="358"/>
    <x v="1"/>
    <x v="7"/>
    <s v="Subdirección Administrativa y Financiera"/>
    <m/>
    <x v="219"/>
    <m/>
    <x v="43"/>
    <s v="INCERTIDUMBRE EN EL GRUPO 15 INVENTARIOS._x000a_ADMINISTRATIVO (A) CON PRESUNTA INCIDENCIA DISCIPLINARIA"/>
    <m/>
    <s v="La situación evidenciada se presenta por deficiencias en los controles y la falta de aplicación de los procedimientos establecidos en los grupos de Almacén y gestión Financiera respecto del registro de las entradas y salidas de los bienes adquiridos por la DNBC, igualmente por la inexistencia de saldos históricos de inventarios que permitan la trazabilidad de los bienes"/>
    <s v="La situación evidenciada se presenta por deficiencias en los controles y la falta de aplicación de los procedimientos establecidos en los grupos de Almacén y gestión Financiera respecto del registro de las entradas y salidas de los bienes adquiridos por la DNBC, igualmente por la inexistencia de saldos históricos de inventarios que permitan la trazabilidad de los bienes"/>
    <s v="Fortalecer los mecanismos de control establecidos en los procesos de gestión administrativa y gestión financiera de manera que pueda garantizar el adecuado registro de entradas y salidas de los bienes adquiridos por la DNBC asi como el registro contable."/>
    <s v="GA_AC46"/>
    <s v="Actualizar y socializar el procedimiento de Gestión de Bienes y los formatos asociados."/>
    <s v="Documentos actulizados y socializado"/>
    <n v="3"/>
    <d v="2026-01-01T00:00:00"/>
    <d v="2026-03-31T00:00:00"/>
    <n v="13.5"/>
    <x v="1"/>
    <s v="Auditoria Financiera 2024"/>
    <n v="1"/>
    <s v="Se esta llevando una base de datos donde se lleva el registro y control de la propiedad planta y equipo de la bodega "/>
    <s v="https://dnbcgovco-my.sharepoint.com/:f:/g/personal/planeacion_dnbc_gov_co/IgBu8q_FVeXYT7FZ3m07vVcqAUMBHe4DqbrKbt14I2L1Fvg?e=ZcDzqy"/>
    <d v="2026-05-11T00:00:00"/>
    <s v="Se adjuntan bases actualizadas de los meses de enero a marzo. Se sugiere su socialización (correo electronico) al lider del proceso"/>
    <n v="1"/>
    <x v="1"/>
    <d v="2026-05-29T00:00:00"/>
    <n v="1"/>
    <s v="se evidencio formatos inventarios correspondiente a los meses de enero, febrero y marzo de 2026, lo que permite reflejar el saldo real de la propiedad, planta y equip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esta llevando una base de datos donde se lleva el registro y control de la propiedad planta y equipo de la bodega"/>
    <s v="https://dnbcgovco-my.sharepoint.com/:f:/g/personal/planeacion_dnbc_gov_co/IgAMjkxYQy9mT6FhdYVrM_q7AeVhNRYyeO8Nwk-QyXqMnOE?e=1H2kji"/>
    <n v="46214"/>
    <s v="El proceso continua con la actualización mensual a la base de datos donde se lleva el registro y control de la propiedad planta y equipo de la bodega"/>
    <n v="1"/>
    <s v="CUMPLIDO"/>
    <d v="2026-07-27T00:00:00"/>
    <n v="1"/>
    <s v="se evidencia base de datos de la ctulizacion del inventario de la DNBC correspondiente a los meses de abril, mayo y junio de 2026"/>
    <x v="1"/>
    <s v="NO APLICA"/>
    <s v="NO APLICA"/>
    <x v="0"/>
    <s v="Dado que el hallazgo aún tiene actividades en ejecución no aplica el análisis de la efectividad"/>
  </r>
  <r>
    <n v="359"/>
    <x v="1"/>
    <x v="7"/>
    <s v="Subdirección Administrativa y Financiera"/>
    <m/>
    <x v="219"/>
    <m/>
    <x v="43"/>
    <s v="INCERTIDUMBRE EN EL GRUPO 15 INVENTARIOS._x000a_ADMINISTRATIVO (A) CON PRESUNTA INCIDENCIA DISCIPLINARIA"/>
    <m/>
    <s v="La situación evidenciada se presenta por deficiencias en los controles y la falta de aplicación de los procedimientos establecidos en los grupos de Almacén y gestión Financiera respecto del registro de las entradas y salidas de los bienes adquiridos por la DNBC, igualmente por la inexistencia de saldos históricos de inventarios que permitan la trazabilidad de los bienes"/>
    <s v="La situación evidenciada se presenta por deficiencias en los controles y la falta de aplicación de los procedimientos establecidos en los grupos de Almacén y gestión Financiera respecto del registro de las entradas y salidas de los bienes adquiridos por la DNBC, igualmente por la inexistencia de saldos históricos de inventarios que permitan la trazabilidad de los bienes"/>
    <s v="Fortalecer los mecanismos de control establecidos en los procesos de gestión administrativa y gestión financiera de manera que pueda garantizar el adecuado registro de entradas y salidas de los bienes adquiridos por la DNBC asi como el registro contable."/>
    <s v="GA_AC47"/>
    <s v="Capacitar al equipo de trabajo de Gestión Administrativa (Almacén) en las temáticas propias de almacén."/>
    <s v="Registro de Capacitación"/>
    <n v="1"/>
    <d v="2026-01-01T00:00:00"/>
    <d v="2026-12-31T00:00:00"/>
    <n v="54"/>
    <x v="1"/>
    <s v="Auditoria Financiera 2024"/>
    <n v="0"/>
    <s v="No se a realizado capacitación en proceso "/>
    <s v="https://dnbcgovco-my.sharepoint.com/:f:/g/personal/planeacion_dnbc_gov_co/IgBruOkZN_-9RpNA1avDXt2WAXxcbGQNxBZP5yfkzy_8p9Q?e=88w8Ur"/>
    <d v="2026-05-11T00:00:00"/>
    <s v="No se evidencia avance para el periodo"/>
    <n v="0"/>
    <x v="0"/>
    <d v="2026-05-29T00:00:00"/>
    <n v="0"/>
    <s v="No fue posible identificar evidencias para el presente período de análisis"/>
    <s v="SIN INICIAR"/>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no se a realizado la capacitación pero se tiene hasta final del año para realizarla"/>
    <s v="https://dnbcgovco-my.sharepoint.com/:f:/g/personal/planeacion_dnbc_gov_co/IgAvmz1IqrOXRJdI_MQxRTaWARPwxYbExLylQJrZXWeiLGg?e=JFXWEq"/>
    <n v="46214"/>
    <s v="No se evidencia avance para el periodo"/>
    <n v="0"/>
    <s v="EN EJECUCIÓN"/>
    <d v="2026-07-27T00:00:00"/>
    <n v="1"/>
    <s v="se evidencia base de datos de la ctulizacion del inventario de la DNBC correspondiente a los meses de abril, mayo y junio de 2026"/>
    <x v="1"/>
    <s v="NO APLICA"/>
    <s v="NO APLICA"/>
    <x v="0"/>
    <s v="Dado que el hallazgo aún tiene actividades en ejecución no aplica el análisis de la efectividad"/>
  </r>
  <r>
    <n v="360"/>
    <x v="1"/>
    <x v="7"/>
    <s v="Subdirección Administrativa y Financiera"/>
    <m/>
    <x v="220"/>
    <m/>
    <x v="43"/>
    <s v="SOBREESTIMACIÓN EN EL REGISTRO DEL PAGO DE UNA SENTENCIA._x000a_ADMINISTRATIVO (A) CON PRESUNTA INCIDENCIA DISCIPLINARIA (D)."/>
    <m/>
    <s v="La situación descrita se presenta por deficiencias de control interno contable en el registro y aplicación del “Procedimiento contable para el registro de los procesos judiciales, arbitrajes, conciliaciones extrajudiciales y embargos sobre cuentas bancarias” y al desconocimiento e/o incumplimiento del principio de “Devengo” por parte del área contable de la DNBC."/>
    <s v="La situación descrita se presenta por deficiencias de control interno contable en el registro y aplicación del “Procedimiento contable para el registro de los procesos judiciales, arbitrajes, conciliaciones extrajudiciales y embargos sobre cuentas bancarias” y al desconocimiento e/o incumplimiento del principio de “Devengo” por parte del área contable de la DNBC."/>
    <s v="Fortalecer los mecanismos del Control Interno Contable de la DNBC, con el fin de garantizar el adecuado cumplimiento de la normatividad vigente aplicable."/>
    <s v="GF_AC45"/>
    <s v="Actualizar el Manual de Políticas Contables, con el fin de incluir las directrices relacionadas con el “Procedimiento contable para el registro de los procesos judiciales, arbitrajes, conciliaciones extrajudiciales y embargos sobre cuentas bancarias marco normativo para entidades de Gobierno”, en el maco de la normatividad vigente aplicable."/>
    <s v="Manual de Políticas Contable Actuallizado"/>
    <n v="1"/>
    <d v="2026-01-01T00:00:00"/>
    <d v="2026-07-31T00:00:00"/>
    <n v="31.500000000000004"/>
    <x v="7"/>
    <s v="Auditoria Financiera 2024"/>
    <n v="1"/>
    <s v="Se deja evidencia manual de politicas contables "/>
    <s v="https://dnbcgovco-my.sharepoint.com/:f:/g/personal/planeacion_dnbc_gov_co/IgAKPZEalRp3T7O44VwZjBLlARF86VpmllJA36VR9-2qDG8?e=W6XaGX"/>
    <d v="2026-05-11T00:00:00"/>
    <s v="Se incluye manual de políticas contables actualizado en la vigencia 2025 donde se incluye apartado &quot;Conciliación entre Gestión Jurídica y Gestión Financiera&quot;"/>
    <n v="1"/>
    <x v="1"/>
    <d v="2026-05-29T00:00:00"/>
    <n v="1"/>
    <s v="se evidencia manual de politicas contables actualizado MN-GF-01 de fecha 26/06/2025 de la DNBC"/>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videncia manual de politicas contables "/>
    <s v="https://dnbcgovco-my.sharepoint.com/:f:/g/personal/planeacion_dnbc_gov_co/IgDlTTkE6gPMRZjTETbxch7dATaSM_TE5-agvqb3k7QgaDY?e=0V1Jx7"/>
    <s v="11/07/206"/>
    <s v="Actividad reportada con cumplimiento en el primer trimestre 2026"/>
    <n v="1"/>
    <s v="CUMPLIDO"/>
    <d v="2026-07-27T00:00:00"/>
    <n v="1"/>
    <s v="se evidencia manual de politicas contables actualizado MN-GF-01 de fecha 26/06/2025 de la DNBC"/>
    <x v="1"/>
    <s v="NO APLICA"/>
    <s v="NO APLICA"/>
    <x v="0"/>
    <s v="Dado que el hallazgo aún tiene actividades en ejecución no aplica el análisis de la efectividad"/>
  </r>
  <r>
    <n v="361"/>
    <x v="1"/>
    <x v="7"/>
    <s v="Subdirección Administrativa y Financiera"/>
    <m/>
    <x v="220"/>
    <m/>
    <x v="43"/>
    <s v="SOBREESTIMACIÓN EN EL REGISTRO DEL PAGO DE UNA SENTENCIA._x000a_ADMINISTRATIVO (A) CON PRESUNTA INCIDENCIA DISCIPLINARIA (D)."/>
    <m/>
    <s v="La situación descrita se presenta por deficiencias de control interno contable en el registro y aplicación del “Procedimiento contable para el registro de los procesos judiciales, arbitrajes, conciliaciones extrajudiciales y embargos sobre cuentas bancarias” y al desconocimiento e/o incumplimiento del principio de “Devengo” por parte del área contable de la DNBC."/>
    <s v="La situación descrita se presenta por deficiencias de control interno contable en el registro y aplicación del “Procedimiento contable para el registro de los procesos judiciales, arbitrajes, conciliaciones extrajudiciales y embargos sobre cuentas bancarias” y al desconocimiento e/o incumplimiento del principio de “Devengo” por parte del área contable de la DNBC."/>
    <s v="Fortalecer los mecanismos del Control Interno Contable de la DNBC, con el fin de garantizar el adecuado cumplimiento de la normatividad vigente aplicable."/>
    <s v="GF_AC46"/>
    <s v="Actualizar y divulgar de forma periódica el normograma del proceso de Gestión Financiera."/>
    <s v="Normorgrama Actualizado"/>
    <n v="4"/>
    <d v="2026-01-01T00:00:00"/>
    <d v="2026-12-31T00:00:00"/>
    <n v="54"/>
    <x v="18"/>
    <s v="Auditoria Financiera 2024"/>
    <n v="1"/>
    <s v="se Deja de evidencia normograma de gestion financiera "/>
    <s v="https://dnbcgovco-my.sharepoint.com/:f:/g/personal/planeacion_dnbc_gov_co/IgAKPZEalRp3T7O44VwZjBLlARF86VpmllJA36VR9-2qDG8?e=W6XaGX"/>
    <d v="2026-05-11T00:00:00"/>
    <s v="Se adjunta normograma. No obstante no se evidencia su divulgación"/>
    <n v="0.5"/>
    <x v="0"/>
    <d v="2026-05-15T00:00:00"/>
    <n v="0"/>
    <s v="No fue posible identificar evidencias para el presente período de análisis"/>
    <s v="SIN INICIAR"/>
    <s v="No aplica"/>
    <s v="No aplica"/>
    <s v="No aplica"/>
    <n v="1"/>
    <s v="se Deja de evidencia normograma de gestion financiera "/>
    <s v="https://dnbcgovco-my.sharepoint.com/:f:/g/personal/planeacion_dnbc_gov_co/IgDlTTkE6gPMRZjTETbxch7dATaSM_TE5-agvqb3k7QgaDY?e=0V1Jx7"/>
    <s v="11/07/206"/>
    <s v="Se adjunta normograma. No obstante no se evidencia su divulgación"/>
    <n v="0.5"/>
    <s v="EN EJECUCIÓN"/>
    <d v="2026-07-27T00:00:00"/>
    <n v="0.5"/>
    <s v="La acción se encuentra EN EJECUCIÓN y presenta avance físico al corte del seguimiento, soportado en las evidencias aportadas. Se recomienda continuar con las actividades programadas, asegurando su trazabilidad y cumplimiento dentro del plazo establecido hasta alcanzar la meta prevista."/>
    <x v="0"/>
    <s v="NO APLICA"/>
    <s v="NO APLICA"/>
    <x v="0"/>
    <s v="Dado que el hallazgo aún tiene actividades en ejecución no aplica el análisis de la efectividad"/>
  </r>
  <r>
    <n v="362"/>
    <x v="1"/>
    <x v="7"/>
    <s v="Subdirección Administrativa y Financiera"/>
    <m/>
    <x v="221"/>
    <m/>
    <x v="43"/>
    <s v="RESERVAS INDUCIDAS POR FALTA DE PAC DE LA VIGENCIA 2023 REGISTRADAS EN 2024._x000a_ADMINISTRATIVO (A) CON PRESUNTA INCIDENCIA DISCIPLINARIA (D)."/>
    <m/>
    <s v="Las incorrecciones evidenciadas se generan por deficiencias en los controles establecidos para el reconocimiento de los hechos económicos generados por la DNBC, por el desconocimiento de los principios contables y de la normatividad establecida por la Contaduría General de la Nación."/>
    <s v="Las incorrecciones evidenciadas se generan por deficiencias en los controles establecidos para el reconocimiento de los hechos económicos generados por la DNBC, por el desconocimiento de los principios contables y de la normatividad establecida por la Contaduría General de la Nación."/>
    <s v="Fortalecer los mecanismos del Control Interno Contable de la DNBC, con el fin de garantizar el adecuado cumplimiento de la normatividad vigente aplicable."/>
    <s v="GF_AC47"/>
    <s v="Efectuar ajuste contable previa autorización de la Contaduría General de la Nación"/>
    <s v="Ajuste al Registro Contable"/>
    <n v="1"/>
    <d v="2026-01-01T00:00:00"/>
    <d v="2026-06-30T00:00:00"/>
    <n v="26.85"/>
    <x v="7"/>
    <s v="Auditoria Financiera 2024"/>
    <n v="1"/>
    <s v="Se deja en evidencia ajuste contable previa autorización de la Contaduría General de la Nación"/>
    <s v="https://dnbcgovco-my.sharepoint.com/:f:/g/personal/planeacion_dnbc_gov_co/IgAKPZEalRp3T7O44VwZjBLlARF86VpmllJA36VR9-2qDG8?e=W6XaGX"/>
    <d v="2026-05-11T00:00:00"/>
    <s v="Se remiten reportes de ajustes contables"/>
    <n v="1"/>
    <x v="1"/>
    <d v="2026-05-29T00:00:00"/>
    <n v="1"/>
    <s v="se evidencia ajustes contables directamente del modulo de SIIF nacion"/>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ajuste contable previa autorización de la Contaduría General de la Nación"/>
    <s v="https://dnbcgovco-my.sharepoint.com/:f:/g/personal/planeacion_dnbc_gov_co/IgDlTTkE6gPMRZjTETbxch7dATaSM_TE5-agvqb3k7QgaDY?e=0V1Jx7"/>
    <s v="11/07/206"/>
    <s v="Actividad reportada con cumplimiento en el primer trimestre 2026"/>
    <n v="1"/>
    <s v="CUMPLIDO"/>
    <d v="2026-07-27T00:00:00"/>
    <n v="1"/>
    <s v="se evidencia ajustes contables directamente del modulo de SIIF nacion"/>
    <x v="1"/>
    <s v="NO"/>
    <s v="EFECTIVO"/>
    <x v="1"/>
    <s v="Se evidenció el cumplimiento de la acción GF_AC47 y GF_AC48 asociada al hallazgo 2025fin2024H3 , mediante la socializacion del manual de procedimiento de gestion de bienes por medio de correo electronico . No se evidencia recurrencia, el hallazgo se da por CERRADO ."/>
  </r>
  <r>
    <n v="363"/>
    <x v="1"/>
    <x v="7"/>
    <s v="Subdirección Administrativa y Financiera"/>
    <m/>
    <x v="221"/>
    <m/>
    <x v="43"/>
    <s v="RESERVAS INDUCIDAS POR FALTA DE PAC DE LA VIGENCIA 2023 REGISTRADAS EN 2024._x000a_ADMINISTRATIVO (A) CON PRESUNTA INCIDENCIA DISCIPLINARIA (D)."/>
    <m/>
    <s v="Las incorrecciones evidenciadas se generan por deficiencias en los controles establecidos para el reconocimiento de los hechos económicos generados por la DNBC, por el desconocimiento de los principios contables y de la normatividad establecida por la Contaduría General de la Nación."/>
    <s v="Las incorrecciones evidenciadas se generan por deficiencias en los controles establecidos para el reconocimiento de los hechos económicos generados por la DNBC, por el desconocimiento de los principios contables y de la normatividad establecida por la Contaduría General de la Nación."/>
    <s v="Fortalecer los mecanismos del Control Interno Contable de la DNBC, con el fin de garantizar el adecuado cumplimiento de la normatividad vigente aplicable."/>
    <s v="GF_AC46"/>
    <s v="Actualizar y divulgar de forma periódica el normograma del proceso de Gestión Financiera."/>
    <s v="Normorgrama Actualizado"/>
    <n v="4"/>
    <d v="2026-01-01T00:00:00"/>
    <d v="2026-12-31T00:00:00"/>
    <n v="54"/>
    <x v="18"/>
    <s v="Auditoria Financiera 2024"/>
    <n v="1"/>
    <s v="se Deja de evidencia normograma de gestion financiera "/>
    <s v="https://dnbcgovco-my.sharepoint.com/:f:/g/personal/planeacion_dnbc_gov_co/IgAKPZEalRp3T7O44VwZjBLlARF86VpmllJA36VR9-2qDG8?e=W6XaGX"/>
    <d v="2026-05-11T00:00:00"/>
    <s v="Se adjunta normograma. No obstante no se evidencia su divulgación"/>
    <n v="0.5"/>
    <x v="0"/>
    <d v="2026-05-15T00:00:00"/>
    <n v="0"/>
    <s v="No fue posible identificar evidencias para el presente período de análisis"/>
    <s v="SIN INICIAR"/>
    <s v="No aplica"/>
    <s v="No aplica"/>
    <s v="No aplica"/>
    <n v="1"/>
    <s v="se Deja de evidencia normograma de gestion financiera "/>
    <s v="https://dnbcgovco-my.sharepoint.com/:f:/g/personal/planeacion_dnbc_gov_co/IgDlTTkE6gPMRZjTETbxch7dATaSM_TE5-agvqb3k7QgaDY?e=0V1Jx7"/>
    <s v="11/07/206"/>
    <s v="Se adjunta normograma. No obstante no se evidencia su divulgación"/>
    <n v="0.5"/>
    <s v="EN EJECUCIÓN"/>
    <d v="2026-07-27T00:00:00"/>
    <n v="0.5"/>
    <s v="La acción se encuentra EN EJECUCIÓN y presenta avance físico al corte del seguimiento, soportado en las evidencias aportadas. Se recomienda continuar con las actividades programadas, asegurando su trazabilidad y cumplimiento dentro del plazo establecido hasta alcanzar la meta prevista."/>
    <x v="0"/>
    <s v="NO APLICA"/>
    <s v="NO APLICA"/>
    <x v="0"/>
    <s v="Dado que el hallazgo aún tiene actividades en ejecución no aplica el análisis de la efectividad"/>
  </r>
  <r>
    <n v="364"/>
    <x v="1"/>
    <x v="7"/>
    <s v="Subdirección Administrativa y Financiera"/>
    <m/>
    <x v="221"/>
    <m/>
    <x v="43"/>
    <s v="RESERVAS INDUCIDAS POR FALTA DE PAC DE LA VIGENCIA 2023 REGISTRADAS EN 2024._x000a_ADMINISTRATIVO (A) CON PRESUNTA INCIDENCIA DISCIPLINARIA (D)."/>
    <m/>
    <s v="Las incorrecciones evidenciadas se generan por deficiencias en los controles establecidos para el reconocimiento de los hechos económicos generados por la DNBC, por el desconocimiento de los principios contables y de la normatividad establecida por la Contaduría General de la Nación."/>
    <s v="Las incorrecciones evidenciadas se generan por deficiencias en los controles establecidos para el reconocimiento de los hechos económicos generados por la DNBC, por el desconocimiento de los principios contables y de la normatividad establecida por la Contaduría General de la Nación."/>
    <s v="Fortalecer los mecanismos del Control Interno Contable de la DNBC, con el fin de garantizar el adecuado cumplimiento de la normatividad vigente aplicable."/>
    <s v="GF_AC48"/>
    <s v="Participar en diferentes escenarios de la oferta generada por la Contaduría General de la Nación"/>
    <s v="Oferta Insitucional (Aula virtual, curso, capacitación) de la Contaduria General de la Nación"/>
    <n v="1"/>
    <d v="2026-01-01T00:00:00"/>
    <d v="2026-12-31T00:00:00"/>
    <n v="54"/>
    <x v="7"/>
    <s v="Auditoria Financiera 2024"/>
    <n v="1"/>
    <s v="Se deja en evidencia con pantallazo de capacitacion  generada por la Contaduría General de la Nación "/>
    <s v="https://dnbcgovco-my.sharepoint.com/:f:/g/personal/planeacion_dnbc_gov_co/IgAKPZEalRp3T7O44VwZjBLlARF86VpmllJA36VR9-2qDG8?e=W6XaGX"/>
    <d v="2026-05-11T00:00:00"/>
    <s v="Se deja evidencia de participación"/>
    <n v="1"/>
    <x v="1"/>
    <d v="2026-05-29T00:00:00"/>
    <n v="1"/>
    <s v="se evidencia certificacion de capacitacion por parte de la CGN a la contratista Marisol Mora, realizada el 09/04/2026"/>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con pantallazo de capacitacion  generada por la Contaduría General de la Nación "/>
    <s v="https://dnbcgovco-my.sharepoint.com/:f:/g/personal/planeacion_dnbc_gov_co/IgDlTTkE6gPMRZjTETbxch7dATaSM_TE5-agvqb3k7QgaDY?e=0V1Jx7"/>
    <s v="11/07/206"/>
    <s v="Actividad reportada con cumplimiento en el primer trimestre 2026"/>
    <n v="1"/>
    <s v="CUMPLIDO"/>
    <d v="2026-07-27T00:00:00"/>
    <n v="1"/>
    <s v="se evidencia certificacion de capacitacion por parte de la CGN a la contratista Marisol Mora, realizada el 09/04/2026"/>
    <x v="1"/>
    <s v="NO"/>
    <s v="EFECTIVO"/>
    <x v="1"/>
    <s v="Se evidenció el cumplimiento de la acción GF_AC47 y GF_AC48 asociada al hallazgo 2025fin2024H3 , mediante la socializacion del manual de procedimiento de gestion de bienes por medio de correo electronico . No se evidencia recurrencia, el hallazgo se da por CERRADO ."/>
  </r>
  <r>
    <n v="365"/>
    <x v="1"/>
    <x v="7"/>
    <s v="Subdirección Administrativa y Financiera"/>
    <m/>
    <x v="222"/>
    <m/>
    <x v="43"/>
    <s v="DONACIÓN CAMIÓN MARCA VOLKSWAGEN LÍNEA DELIVERY 11.180 4X4. ADMINISTRATIVO (A) CON PRESUNTA INCIDENCIA DISCIPLINARIA (D)."/>
    <m/>
    <s v="La situación descrita se presenta por deficiencias de control interno y de falta de conciliación entre las diferentes áreas que surten información al área de gestión financiera."/>
    <s v="La situación descrita se presenta por deficiencias de control interno y de falta de conciliación entre las diferentes áreas que surten información al área de gestión financiera."/>
    <s v="Establecer mecanismo de control para la aceptación y registró de las donaciones recibidas por la DNBC, de conformidad con el marco normativo aplicable."/>
    <s v="GF_AC1"/>
    <s v="Conciliación mensual con la diferentes áreas de la DNBC. (Gestión Financiera , Gestión Administrativa (Almacén), Gestión Contracual, Fortalecimiento)"/>
    <s v="Conciliación Mensual"/>
    <n v="12"/>
    <d v="2026-01-01T00:00:00"/>
    <d v="2026-12-31T00:00:00"/>
    <n v="54"/>
    <x v="7"/>
    <s v="Auditoria Financiera 2024"/>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x v="1"/>
    <d v="2026-05-29T00:00:00"/>
    <n v="1"/>
    <s v="Se evidencia procedimiento conciliaciones contables PC-GF-16 y formato PC-GF-16-01 vigencia 2025,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s v="CUMPLIDO"/>
    <d v="2026-07-27T00:00:00"/>
    <n v="1"/>
    <s v="Se evidencia procedimiento conciliaciones contables PC-GF-16 y formato PC-GF-16-01 de fecha 23/09/2025 version 1 vigencia 2025, lo que permite verificar el cumplimiento de la actividad dentro del plazo establecido"/>
    <x v="2"/>
    <s v="NO APLICA"/>
    <s v="NO APLICA"/>
    <x v="0"/>
    <s v="Dado que el hallazgo aún tiene actividades en ejecución no aplica el análisis de la efectividad"/>
  </r>
  <r>
    <n v="366"/>
    <x v="1"/>
    <x v="7"/>
    <s v="Subdirección estrategica"/>
    <m/>
    <x v="222"/>
    <m/>
    <x v="43"/>
    <s v="DONACIÓN CAMIÓN MARCA VOLKSWAGEN LÍNEA DELIVERY 11.180 4X4. ADMINISTRATIVO (A) CON PRESUNTA INCIDENCIA DISCIPLINARIA (D)."/>
    <s v="GESTIÓN DEL CONOCIMIENTO Y LA INNOVACIÓN"/>
    <s v="La situación descrita se presenta por deficiencias de control interno y de falta de conciliación entre las diferentes áreas que surten información al área de gestión financiera."/>
    <s v="La situación descrita se presenta por deficiencias de control interno y de falta de conciliación entre las diferentes áreas que surten información al área de gestión financiera."/>
    <s v="Establecer mecanismo de control para la aceptación y registró de las donaciones recibidas por la DNBC, de conformidad con el marco normativo aplicable."/>
    <s v="FB_AC26"/>
    <s v="Elaborar procedimiento para gestión de aceptación, registro y control de donaciones"/>
    <s v="Procedimiento aprobado y socializado"/>
    <n v="1"/>
    <d v="2026-01-01T00:00:00"/>
    <d v="2026-06-30T00:00:00"/>
    <n v="26.85"/>
    <x v="19"/>
    <s v="Auditoria Financiera 2024"/>
    <n v="0.05"/>
    <s v="En espera de mesa de trabajo con procesos implicados "/>
    <s v="https://dnbcgovco-my.sharepoint.com/:f:/g/personal/planeacion_dnbc_gov_co/IgDlbJYL-Va8QKNBLgqDQn7GAb3ZWq8G8cJlJ7r72T-YIzQ?e=ohPP4l"/>
    <d v="2026-05-11T00:00:00"/>
    <s v="No se encuentran evidencias de la actividad"/>
    <n v="0"/>
    <x v="0"/>
    <d v="2026-05-15T00:00:00"/>
    <n v="0"/>
    <s v="No fue posible identificar evidencias para el presente período de análisis"/>
    <s v="SIN INICIAR"/>
    <s v="No aplica"/>
    <s v="No aplica"/>
    <s v="No aplica"/>
    <n v="1"/>
    <s v="Se elaboró procedimeinto de gestión de bienes incluyendo acá la aceptación, registro y control de donaciones "/>
    <s v="https://dnbcgovco-my.sharepoint.com/:f:/g/personal/planeacion_dnbc_gov_co/IgBrW_9kqtjTRL8pyw_jKJ6oAZ_JKdpByKYcujLYUbAsGf8?e=5X4sCR "/>
    <n v="46214"/>
    <s v="Se incluye en el procedimiento PC-AD-01 el numeral 5.3 sobre donacionesl"/>
    <n v="1"/>
    <s v="CUMPLIDO"/>
    <d v="2026-07-27T00:00:00"/>
    <n v="1"/>
    <s v="Se evidenció la actualización del Procedimiento Gestión de Bienes PC-AD-01, versión 6, vigente desde el 30/06/2026, incorporando el numeral 5.3 &quot;Gestión de Donaciones&quot;, que establece lineamientos para la aceptación, registro, control y trazabilidad de las donaciones, dando cumplimiento a la acción correctiva."/>
    <x v="1"/>
    <s v="NO APLICA"/>
    <s v="NO APLICA"/>
    <x v="0"/>
    <s v="Dado que el hallazgo aún tiene actividades en ejecución no aplica el análisis de la efectividad"/>
  </r>
  <r>
    <n v="367"/>
    <x v="1"/>
    <x v="7"/>
    <s v="Subdirección Administrativa y Financiera"/>
    <m/>
    <x v="223"/>
    <m/>
    <x v="43"/>
    <s v="PRESENTACIÓN Y REVELACIÓN EN LAS NOTAS A LOS ESTADOS FINANCIEROS._x000a_ADMINISTRATIVO (A) CON PRESUNTA INCIDENCIA DISCIPLINARIA (D)."/>
    <m/>
    <s v="La situación descrita se presenta por deficiencias de control interno contable al elaborar, presentar y publicar las Notas a los estados Financieros con inobservancia por parte de los funcionarios del área contable de las revelaciones cualitativas mínimas que exige el Marco Normativo Contable, las normas de reconocimiento, medición, revelación y presentación de los hechos económicos por parte de las entidades de gobierno y la Resolución 038 de 2024"/>
    <s v="La situación descrita se presenta por deficiencias de control interno contable al elaborar, presentar y publicar las Notas a los estados Financieros con inobservancia por parte de los funcionarios del área contable de las revelaciones cualitativas mínimas que exige el Marco Normativo Contable, las normas de reconocimiento, medición, revelación y presentación de los hechos económicos por parte de las entidades de gobierno y la Resolución 038 de 2024"/>
    <s v="Fortalecer los mecanismos del Control Interno Contable de la DNBC, para garatizar la completitud de la infomación requirida en las Notas a la Estados Financieros"/>
    <s v="GF_AC49"/>
    <s v="Elaborar e implementar lista de chequeo que contengan lo establecido en la plantilla para la preparación y presentación uniforme de las notas a los estados financieros conforme a las directrices de la Contaduría General de la Nación, para cada vigencia fiscal."/>
    <s v="Lista de chequeo elaborada e implementada"/>
    <n v="1"/>
    <d v="2026-01-01T00:00:00"/>
    <d v="2026-02-28T00:00:00"/>
    <n v="8.5499999999999989"/>
    <x v="7"/>
    <s v="Auditoria Financiera 2024"/>
    <n v="1"/>
    <s v="Elaborar e implementar lista de chequeo  que contengan lo establecido en la plantilla para la preparación y presentación uniforme de las notas a los estados financieros conforme a las directrices de la Contaduría General de la Nación, para cada vigencia fiscal. "/>
    <s v="https://dnbcgovco-my.sharepoint.com/:f:/g/personal/planeacion_dnbc_gov_co/IgAKPZEalRp3T7O44VwZjBLlARF86VpmllJA36VR9-2qDG8?e=W6XaGX"/>
    <d v="2026-05-11T00:00:00"/>
    <s v="Se incluye lista de chequeo donde participa Coordinador Financiero"/>
    <n v="1"/>
    <x v="1"/>
    <d v="2026-05-29T00:00:00"/>
    <n v="1"/>
    <s v="se evidencia listado de chequeo con fecha de 27/02/2026, para la elaboracion de las notas en los estados financieros, asi como la revision de los hallazgos de las auditorias externas para su respectivo ajuste."/>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laborar e implementar lista de chequeo  que contengan lo establecido en la plantilla para la preparación y presentación uniforme de las notas a los estados financieros conforme a las directrices de la Contaduría General de la Nación, para cada vigencia fiscal. "/>
    <s v="https://dnbcgovco-my.sharepoint.com/:f:/g/personal/planeacion_dnbc_gov_co/IgDlTTkE6gPMRZjTETbxch7dATaSM_TE5-agvqb3k7QgaDY?e=0V1Jx7"/>
    <s v="11/07/206"/>
    <s v="Actividad reportada con cumplimiento en el primer trimestre 2026"/>
    <n v="1"/>
    <s v="CUMPLIDO"/>
    <d v="2026-07-27T00:00:00"/>
    <n v="1"/>
    <s v="se evidencia listado de chequeo con fecha de 27/02/2026, para la elaboracion de las notas en los estados financieros, asi como la revision de los hallazgos de las auditorias externas para su respectivo ajuste."/>
    <x v="1"/>
    <s v="NO"/>
    <s v="EFECTIVO"/>
    <x v="1"/>
    <s v="Se verificó el cumplimiento de la actividad formulada y no se evidenció recurrencia de la situación que dio origen al hallazgo; en consecuencia, se procede con el cierre de la actividad."/>
  </r>
  <r>
    <n v="368"/>
    <x v="1"/>
    <x v="7"/>
    <s v="Subdirección Administrativa y Financiera"/>
    <m/>
    <x v="224"/>
    <m/>
    <x v="43"/>
    <s v="GESTIÓN, CONTROL Y ARTICULACIÓN INSTITUCIONAL PARA LA GARANTÍA DEL SERVICIO PÚBLICO ESENCIAL BOMBERIL EN COLOMBIA._x000a_ADMINISTRATIVO (A)"/>
    <s v="GOBIERNO DIGITAL"/>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Diseñar e implementar un sistema integrado de información que articule a la DNBC con los entes territoriales, incorporando mecanismos de seguimiento y validación de datos sobre cuerpos de bomberos, cobertura e inversión de recursos, con el fin de fortalecer la coordinación interinstitucional, la planeación, el control de resultados y el cumplimiento de las funciones misionales."/>
    <s v="TI_AC35"/>
    <s v="Desarrollar acciones encaminadas a la actualización y mejoramiento del sistema de información Registro único nacional de estadísticas RUE 2.0"/>
    <s v="Expediente Documental"/>
    <n v="1"/>
    <d v="2026-01-01T00:00:00"/>
    <d v="2026-03-31T00:00:00"/>
    <n v="13.5"/>
    <x v="20"/>
    <s v="Auditoria Financiera 2024"/>
    <n v="1"/>
    <s v="Se adjunta expediente documental que soporta acciones encaminadas al mejoramiento del Sistema de Información RUE 2.0, evidenciando avances en actualización funcional, parametrización, arquitectura, generación de reportes e implementación de mejoras identificadas."/>
    <s v="https://dnbcgovco-my.sharepoint.com/:f:/g/personal/planeacion_dnbc_gov_co/IgBx92YBq26rRIJLL5Vbj3RRAVNouU3GXCuU37nZSwWMFAc?e=1rDc0W"/>
    <d v="2026-05-11T00:00:00"/>
    <s v="Se adjunta formato de necesidad de RUE 2.0"/>
    <n v="0.5"/>
    <x v="2"/>
    <d v="2026-06-05T00:00:00"/>
    <n v="0.5"/>
    <s v="Se evidencia que la Subdirección Administrativa y Financiera aportó como soporte el borrador del Plan Estratégico de Tecnologías de la Información (PETI) 2026 y el documento de necesidad para el desarrollo e implementación del proyecto RUE 2.0, en los cuales se identifican componentes asociados a la arquitectura de negocio, información, aplicaciones y tecnología, así como la definición de capacidades tecnológicas, interoperabilidad y necesidades institucionales para la prestación de servicios. No obstante, la evidencia presentada corresponde principalmente a documentos de planeación y formulación, por lo que no permite verificar de manera integral la implementación de una estrategia de Arquitectura Empresarial formalmente adoptada, socializada e implementada conforme a la acción correctiva establecida. En consecuencia, se evidencia un avance parcial en el cumplimiento de la acción y se recomienda formalizar la estrategia de Arquitectura Empresarial, definir su hoja de ruta de implementación y generar los soportes que permitan evidenciar su ejecución y seguimiento institucional."/>
    <s v="VENCIDA"/>
    <s v="No aplica"/>
    <s v="No aplica"/>
    <s v="No aplica"/>
    <n v="0"/>
    <s v="Sin reporte de información por parte de la primera linea de defensa"/>
    <n v="0"/>
    <n v="46214"/>
    <s v="En el primer trimestre se adjuntó formato de necesidad de RUE 2.0. Segundo trimestre no se reporta información"/>
    <n v="0.5"/>
    <s v="VENCIDO"/>
    <d v="2026-07-27T00:00:00"/>
    <n v="0.5"/>
    <s v="Se evidenció como soporte del primer trimestre el formato de necesidad para el desarrollo del proyecto RUE 2.0, correspondiente al periodo comprendido entre el 01/01/2026 y el 31/03/2026. Durante el segundo trimestre de 2026 no se presentaron nuevos soportes, por lo que se mantiene un avance parcial de la acción correctiva."/>
    <x v="0"/>
    <s v="NO APLICA"/>
    <s v="NO APLICA"/>
    <x v="0"/>
    <s v="Dado que el hallazgo aún tiene actividades en ejecución no aplica el análisis de la efectividad"/>
  </r>
  <r>
    <n v="369"/>
    <x v="1"/>
    <x v="7"/>
    <s v="Subdirección estrategica"/>
    <m/>
    <x v="224"/>
    <m/>
    <x v="43"/>
    <s v="GESTIÓN, CONTROL Y ARTICULACIÓN INSTITUCIONAL PARA LA GARANTÍA DEL SERVICIO PÚBLICO ESENCIAL BOMBERIL EN COLOMBIA._x000a_ADMINISTRATIVO (A)"/>
    <s v="GESTIÓN DEL CONOCIMIENTO Y LA INNOVACIÓN"/>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Diseñar e implementar un sistema integrado de información que articule a la DNBC con los entes territoriales, incorporando mecanismos de seguimiento y validación de datos sobre cuerpos de bomberos, cobertura e inversión de recursos, con el fin de fortalecer la coordinación interinstitucional, la planeación, el control de resultados y el cumplimiento de las funciones misionales."/>
    <s v="OP_A1"/>
    <s v="Generar un reporte trimestral por parte del proceso de coordinación operativa con la información actualizada de los municipios que no cuenten con cuerpos de bomberos para que sea remitida al proceso de FANO"/>
    <s v="Reporte de municipios que no cuentan con Cuerpos de Bomberos"/>
    <n v="4"/>
    <d v="2026-01-01T00:00:00"/>
    <d v="2026-12-31T00:00:00"/>
    <n v="54"/>
    <x v="21"/>
    <s v="Auditoria Financiera 2024"/>
    <n v="0"/>
    <n v="0"/>
    <n v="0"/>
    <d v="2026-05-11T00:00:00"/>
    <s v="No se registra seguimiento"/>
    <n v="0"/>
    <x v="0"/>
    <d v="2026-06-05T00:00:00"/>
    <n v="0"/>
    <s v="No fue posible identificar evidencias para el presente período de análisis"/>
    <s v="SIN INICIAR"/>
    <s v="No aplica"/>
    <s v="No aplica"/>
    <s v="No aplica"/>
    <n v="1"/>
    <s v="El proceso de Coordinación Operativo genero 2 reportes en el semestre con la relación de los municipios que no cuentan con cuerpos de bomberos. Información que fue entregada mediante correo electrónico al proceso de FANO"/>
    <s v="https://dnbcgovco-my.sharepoint.com/:f:/g/personal/planeacion_dnbc_gov_co/IgBI75syXqmDSIpsIlxhX0gwAeIkYx6Yah9IOoTq7q0oThY?e=ljipXu"/>
    <n v="46213"/>
    <s v="Se evidencian dos reportes del mes de abirl y del mes de junio "/>
    <n v="0.5"/>
    <s v="EN EJECUCIÓN"/>
    <d v="2026-07-27T00:00:00"/>
    <n v="0.5"/>
    <s v="Se evidenció la elaboración y remisión de dos reportes con la información actualizada de los municipios que no cuentan con Cuerpos de Bomberos, enviados al proceso de FANO mediante correos electrónicos del 21/04/2026 y 16/06/2026, dando cumplimiento parcial a la acción correctiva conforme a los reportes trimestrales programados para la vigencia."/>
    <x v="0"/>
    <s v="NO APLICA"/>
    <s v="NO APLICA"/>
    <x v="0"/>
    <s v="Dado que el hallazgo aún tiene actividades en ejecución no aplica el análisis de la efectividad"/>
  </r>
  <r>
    <n v="370"/>
    <x v="1"/>
    <x v="7"/>
    <s v="Subdirección estrategica"/>
    <m/>
    <x v="224"/>
    <m/>
    <x v="43"/>
    <s v="GESTIÓN, CONTROL Y ARTICULACIÓN INSTITUCIONAL PARA LA GARANTÍA DEL SERVICIO PÚBLICO ESENCIAL BOMBERIL EN COLOMBIA._x000a_ADMINISTRATIVO (A)"/>
    <m/>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Diseñar e implementar un sistema integrado de información que articule a la DNBC con los entes territoriales, incorporando mecanismos de seguimiento y validación de datos sobre cuerpos de bomberos, cobertura e inversión de recursos, con el fin de fortalecer la coordinación interinstitucional, la planeación, el control de resultados y el cumplimiento de las funciones misionales."/>
    <s v="NO_AC1"/>
    <s v="Realizar mesas de trabajo para crear alianzas estratégicas con entes de control, para garantizar la prestación del servicio público esencial."/>
    <s v="Mesas de trabajo"/>
    <n v="3"/>
    <d v="2026-04-01T00:00:00"/>
    <d v="2026-12-31T00:00:00"/>
    <n v="40.5"/>
    <x v="22"/>
    <s v="Auditoria Financiera 2024"/>
    <n v="0"/>
    <n v="0"/>
    <n v="0"/>
    <d v="2026-05-11T00:00:00"/>
    <s v="No se evidencia seguimiento"/>
    <n v="0"/>
    <x v="0"/>
    <d v="2026-06-07T00:00:00"/>
    <n v="0"/>
    <s v="No fue posible identificar evidencias para el presente período de análisis"/>
    <s v="SIN INICIAR"/>
    <s v="No aplica"/>
    <s v="No aplica"/>
    <s v="No aplica"/>
    <n v="1"/>
    <s v=" En el periodo a reportar, se realizaron tres mesas de trabajo con la procuraduria General de la Nación, en el marco de una alianza estratégica orientada a la construcción del borrador de modificación de la Ley 1575 de 2012, con el propósito de fortalecer el marco normativo relacionado con la prestación del servicio público esencial de gestión integral del riesgo contra incendios, los preparativos y atención de rescates en todas sus modalidades y la atención de incidentes con materiales peligrosos._x000a_Las mesas de trabajo fueron desarrolladas de manera asincrónica, razón por la cual no se suscribieron listas de asistencia. Como resultado de estos espacios técnicos e interinstitucionales, se consolidó un borrador del proyecto de modificación de la Ley 1575 de 2012._x000a_Las reuniones se realizaron en atención a las citaciones efectuadas por la Procuraduría General de la Nación, en las cuales la Dirección Nacional de Bomberos de Colombia participó a través de la representación del asesor juridico de la entidad. "/>
    <s v="https://dnbcgovco-my.sharepoint.com/shared?id=%2Fpersonal%2Fplaneacion%5Fdnbc%5Fgov%5Fco%2FDocuments%2FDocumentos%20SIGE%2F6%2E%20Planes%2FPLAN%20DE%20MEJORA%2F2026%2F02%2E%20Seguimiento%20Segundo%20Trimestre%2F06%2E%20Formulaci%C3%B3n%2C%20actualizaci%C3%B3n%20y%20acompa%C3%B1amiento%20Normativo%20y%20OPERATIVO&amp;listurl=%2Fpersonal%2Fplaneacion%5Fdnbc%5Fgov%5Fco%2FDocuments&amp;viewid=efb70791%2Db8ab%2D49e7%2Db552%2Dd3d4cbe976b9&amp;ct=1783091396728&amp;or=OWA%2DNT%2DMail&amp;ga=1"/>
    <n v="46213"/>
    <s v="Se evidencian documentos de citación a reunión para dos mesas de trabajo"/>
    <n v="0.66"/>
    <s v="EN EJECUCIÓN"/>
    <d v="2026-07-27T00:00:00"/>
    <n v="0.66"/>
    <s v="Se evidencian soportes de convocatoria para dos mesas de trabajo y la reprogramación de una sesión por parte de la Procuraduría General de la Nación, así como un borrador de modificación de la Ley 1575 de 2012. No obstante, no se aportó evidencia que permita verificar la realización de una tercera mesa de trabajo."/>
    <x v="0"/>
    <s v="NO APLICA"/>
    <s v="NO APLICA"/>
    <x v="0"/>
    <s v="Dado que el hallazgo aún tiene actividades en ejecución no aplica el análisis de la efectividad"/>
  </r>
  <r>
    <n v="371"/>
    <x v="1"/>
    <x v="7"/>
    <s v="Subdirección estrategica"/>
    <m/>
    <x v="224"/>
    <m/>
    <x v="43"/>
    <s v="GESTIÓN, CONTROL Y ARTICULACIÓN INSTITUCIONAL PARA LA GARANTÍA DEL SERVICIO PÚBLICO ESENCIAL BOMBERIL EN COLOMBIA._x000a_ADMINISTRATIVO (A)"/>
    <m/>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Diseñar e implementar un sistema integrado de información que articule a la DNBC con los entes territoriales, incorporando mecanismos de seguimiento y validación de datos sobre cuerpos de bomberos, cobertura e inversión de recursos, con el fin de fortalecer la coordinación interinstitucional, la planeación, el control de resultados y el cumplimiento de las funciones misionales."/>
    <s v="NO_AC2"/>
    <s v="Realizar acompañamiento y capacitación a los municipios que no cuentan con cuerpo de bomberos para promover la cobertura y efectividad del servicio público esencial"/>
    <s v="Lista de Asistencia y anexos"/>
    <n v="40"/>
    <d v="2026-01-01T00:00:00"/>
    <d v="2026-12-31T00:00:00"/>
    <n v="54"/>
    <x v="22"/>
    <s v="Auditoria Financiera 2024"/>
    <n v="0"/>
    <n v="0"/>
    <n v="0"/>
    <d v="2026-05-11T00:00:00"/>
    <s v="No se evidencia seguimiento"/>
    <n v="0"/>
    <x v="0"/>
    <d v="2026-06-07T00:00:00"/>
    <n v="0"/>
    <s v="No fue posible identificar evidencias para el presente período de análisis"/>
    <s v="SIN INICIAR"/>
    <s v="No aplica"/>
    <s v="No aplica"/>
    <s v="No aplica"/>
    <n v="0"/>
    <s v="De acuerdo con los informes presentados por el proceso de coordinación opeativa se estan planificando las asesorías a entes territoriales"/>
    <s v="https://dnbcgovco-my.sharepoint.com/:f:/g/personal/planeacion_dnbc_gov_co/IgDycETs-WGhS5aAfYxCltKCAc0Z_U9wpPx-AgQEl-J04hw?e=lhUL6m"/>
    <n v="46213"/>
    <s v="No se encuentran evidencias de monitoreo"/>
    <n v="0"/>
    <s v="EN EJECUCIÓN"/>
    <d v="2026-07-27T00:00:00"/>
    <n v="0"/>
    <s v="No fue posible identificar evidencias para el presente período de análisis"/>
    <x v="4"/>
    <s v="NO APLICA"/>
    <s v="NO APLICA"/>
    <x v="0"/>
    <s v="Dado que el hallazgo aún tiene actividades en ejecución no aplica el análisis de la efectividad"/>
  </r>
  <r>
    <n v="372"/>
    <x v="1"/>
    <x v="7"/>
    <s v="Subdirección estrategica"/>
    <m/>
    <x v="224"/>
    <m/>
    <x v="43"/>
    <s v="GESTIÓN, CONTROL Y ARTICULACIÓN INSTITUCIONAL PARA LA GARANTÍA DEL SERVICIO PÚBLICO ESENCIAL BOMBERIL EN COLOMBIA._x000a_ADMINISTRATIVO (A)"/>
    <s v="GESTIÓN DEL CONOCIMIENTO Y LA INNOVACIÓN"/>
    <s v="9. La DNBC no cuenta con un sistema de seguimiento y control que permita identificar de manera detallada la inversión de los recursos recaudados por el Fondo Nacional de Bomberos. La información que presenta la entidad es general y no discrimina los proyectos, beneficiarios ni montos asignados por cada cuerpo de bomberos, lo que limita su verificación en cuanto a los beneficiarios finales."/>
    <s v="9. La DNBC no cuenta con un sistema de seguimiento y control que permita identificar de manera detallada la inversión de los recursos recaudados por el Fondo Nacional de Bomberos. La información que presenta la entidad es general y no discrimina los proyectos, beneficiarios ni montos asignados por cada cuerpo de bomberos, lo que limita su verificación en cuanto a los beneficiarios finales."/>
    <s v="Diseñar e implementar un sistema integrado de información que articule a la DNBC con los entes territoriales, incorporando mecanismos de seguimiento y validación de datos sobre cuerpos de bomberos, cobertura e inversión de recursos, con el fin de fortalecer la coordinación interinstitucional, la planeación, el control de resultados y el cumplimiento de las funciones misionales."/>
    <s v="FB_AC27"/>
    <s v="Diseñar una matriz estandarizada de seguimiento a la inversión que permita discriminar recursos por Cuerpo de Bomberos y Proyecto"/>
    <s v="Matriz diseñada y actualizada"/>
    <n v="1"/>
    <d v="2026-01-01T00:00:00"/>
    <d v="2026-03-31T00:00:00"/>
    <n v="13.5"/>
    <x v="14"/>
    <s v="Auditoria Financiera 2024"/>
    <n v="1"/>
    <s v="Matríz Fortalecimiento estandarizada de seguimiento a la inversión que permita discriminar recursos por Cuerpo de Bomberos y Proyecto"/>
    <s v="https://dnbcgovco-my.sharepoint.com/:f:/g/personal/planeacion_dnbc_gov_co/IgDXNHpy7oLsTo_k1pBYTEA_AXkQuekeDuYRfMOd3hOKrho?e=FZVMrN"/>
    <d v="2026-05-11T00:00:00"/>
    <s v="Se evidencia matriz diligenciada. Se sugiere dejar evidencia de socialización con lider de proceso"/>
    <n v="1"/>
    <x v="1"/>
    <d v="2026-06-08T00:00:00"/>
    <n v="0"/>
    <s v="No se evidencian soportes que permitan verificar el diseño, implementación o actualización de la matriz estandarizada de seguimiento a la inversión que discrimine los recursos asignados por cuerpo de bomberos y proyecto, conforme a la acción correctiva formulada. En consecuencia, desde la tercera línea de defensa no es posible validar avances en la ejecución de la actividad ni determinar el cumplimiento de los compromisos establecidos para subsanar el hallazgo identificado. Se recomienda diseñar e implementar la matriz definida en el plan de mejoramiento, incorporando información detallada sobre proyectos, cuerpos de bomberos beneficiarios, montos asignados, estado de ejecución y mecanismos de seguimiento, así como remitir oportunamente las evidencias que permitan acreditar su implementación y cumplimiento."/>
    <s v="SIN INICIAR"/>
    <s v="No aplica"/>
    <s v="No aplica"/>
    <s v="No aplica"/>
    <n v="1"/>
    <s v="Matríz Fortalecimiento estandarizada de seguimiento a la inversión que permita discriminar recursos por Cuerpo de Bomberos y Proyecto"/>
    <s v="https://dnbcgovco-my.sharepoint.com/:f:/g/personal/planeacion_dnbc_gov_co/IgDfM2CFt4WJQoVCY3Sp0t7wAf_GCZuwDahbFvtbvZbyuRQ?e=TpRW1s"/>
    <n v="46213"/>
    <s v="Se adjunta reporte semestral al lider de proceso"/>
    <n v="1"/>
    <s v="CUMPLIDO"/>
    <d v="2026-07-27T00:00:00"/>
    <n v="1"/>
    <s v="Se evidenció el diseño y actualización de la matriz estandarizada de seguimiento a la inversión, la cual discrimina la información por Cuerpo de Bomberos y proyecto. Asimismo, se verificó la remisión del reporte semestral al líder del proceso el 30/06/2026, evidenciando el avance en la implementación de la acción correctiva."/>
    <x v="2"/>
    <s v="NO APLICA"/>
    <s v="NO APLICA"/>
    <x v="0"/>
    <s v="Dado que el hallazgo aún tiene actividades en ejecución no aplica el análisis de la efectividad"/>
  </r>
  <r>
    <n v="373"/>
    <x v="1"/>
    <x v="7"/>
    <s v="Dirección General"/>
    <m/>
    <x v="224"/>
    <m/>
    <x v="43"/>
    <s v="GESTIÓN, CONTROL Y ARTICULACIÓN INSTITUCIONAL PARA LA GARANTÍA DEL SERVICIO PÚBLICO ESENCIAL BOMBERIL EN COLOMBIA._x000a_ADMINISTRATIVO (A)"/>
    <m/>
    <s v="10. No existen mecanismos de seguimiento interno que vinculen la ejecución presupuestal con resultados concretos o con indicadores de eficiencia del gasto. Esto se debe, en parte, a que los reportes se producen para cumplir con los requerimientos normativos, pero no se utilizan como herramienta de evaluación de la gestión administrativa o de planeación institucional."/>
    <s v="10. No existen mecanismos de seguimiento interno que vinculen la ejecución presupuestal con resultados concretos o con indicadores de eficiencia del gasto. Esto se debe, en parte, a que los reportes se producen para cumplir con los requerimientos normativos, pero no se utilizan como herramienta de evaluación de la gestión administrativa o de planeación institucional."/>
    <s v="Diseñar e implementar mecanismos internos de seguimiento que articulen la ejecución presupuestal con resultados concretos e indicadores de eficiencia del gasto, promoviendo el uso de los reportes presupuestales como insumo para la evaluación de la gestión administrativa y la toma de decisiones en la planeación institucional."/>
    <s v="GF_AC54"/>
    <s v="Diseñar una matriz de seguimiento con los registros de la cadena de valor, compromisos, obligaciones y pagos"/>
    <s v="Matriz diseñada y actualizada"/>
    <n v="1"/>
    <d v="2026-01-01T00:00:00"/>
    <d v="2026-03-31T00:00:00"/>
    <n v="13.5"/>
    <x v="9"/>
    <s v="Auditoria Financiera 2024"/>
    <n v="1"/>
    <s v="se deja evidencia de matriz de seguimiento con los registros de la cadena de valor, compromisos, obligaciones y pagos"/>
    <s v="https://dnbcgovco-my.sharepoint.com/:f:/g/personal/planeacion_dnbc_gov_co/IgAKPZEalRp3T7O44VwZjBLlARF86VpmllJA36VR9-2qDG8?e=W6XaGX"/>
    <d v="2026-05-11T00:00:00"/>
    <s v="Se adjuntan matricez de seguimiento"/>
    <n v="1"/>
    <x v="1"/>
    <d v="2026-05-29T00:00:00"/>
    <n v="1"/>
    <s v="se evindencio matrices de seguimieto a la ejecuciones presupuestales de inversion y funcionaminto corespondiente a los mese de enero, febrero y marzo, permite verificar la ejecucion de la actividad formulada dentro de los plazo establecido"/>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videncia de matriz de seguimiento con los registros de la cadena de valor, compromisos, obligaciones y pagos"/>
    <s v="https://dnbcgovco-my.sharepoint.com/:f:/g/personal/planeacion_dnbc_gov_co/IgDlTTkE6gPMRZjTETbxch7dATaSM_TE5-agvqb3k7QgaDY?e=0V1Jx7"/>
    <s v="11/07/206"/>
    <s v="Actividad reportada con cumplimiento en el primer trimestre 2026"/>
    <n v="1"/>
    <s v="CUMPLIDO"/>
    <d v="2026-07-27T00:00:00"/>
    <n v="1"/>
    <s v="se evindencio matrices de seguimieto a la ejecuciones presupuestales de inversion y funcionaminto corespondiente a los meses de abril, mayo y junio, lo que permite verificar la ejecucion de la actividad formulada dentro de los plazo establecido"/>
    <x v="1"/>
    <s v="NO APLICA"/>
    <s v="NO APLICA"/>
    <x v="0"/>
    <s v="Dado que el hallazgo aún tiene actividades en ejecución no aplica el análisis de la efectividad"/>
  </r>
  <r>
    <n v="374"/>
    <x v="1"/>
    <x v="7"/>
    <s v="Subdirección Administrativa y Financiera"/>
    <m/>
    <x v="225"/>
    <m/>
    <x v="43"/>
    <s v="EJECUCIÓN RUBRO DE INVERSIÓN DNBC- PROYECTO FORTALECIMIENTO DE LA GESTIÓN DE CONOCIMIENTO, REDUCCIÓN Y RESPUESTA DE LOS CUERPOS DE BOMBEROS PARA LA PRESTACIÓN DEL SERVICIO PÚBLICO BOMBERIL EN COLOMBIA NACIONAL._x000a_ADMINISTRATIVO CON PRESUNTA INCIDENCIA DISCIPLINARIA (A, D)"/>
    <m/>
    <s v="Lo descrito, se generó por deficiencias en la gestión administrativa, planeación, seguimiento y control de los procedimientos de la Entidad, para la oportuna y eficiente ejecución de los recursos asignados al proyecto de inversión, viéndose abocada a constituir reservas presupuestales."/>
    <s v="Lo descrito, se generó por deficiencias en la gestión administrativa, planeación, seguimiento y control de los procedimientos de la Entidad, para la oportuna y eficiente ejecución de los recursos asignados al proyecto de inversión, viéndose abocada a constituir reservas presupuestales."/>
    <s v="Fortalecer las estrategias para la planeación, ejecución y seguimiento del presupuesto asignado al proyecto de inversión, con el fin de asegurar la oportuna y eficiente ejecución de los recursos."/>
    <s v="GC_AC53"/>
    <s v="Realizar la planeación contractual de manera previso al inicio de la vigencia fiscal"/>
    <s v="Plan Anual de Adquisiciones aprobado"/>
    <n v="1"/>
    <d v="2026-01-01T00:00:00"/>
    <d v="2026-01-31T00:00:00"/>
    <n v="4.5"/>
    <x v="2"/>
    <s v="Auditoria Financiera 2024"/>
    <n v="1"/>
    <s v="La actividad tuvo cumplimiento. Se realizó la planeación contractual de manera previa al inicio de la vigencia fiscal, mediante la elaboración, aprobación y publicación del Plan Anual de Adquisiciones, el cual consolida la programación de los procesos contractuales de la entidad. Como evidencia se cuenta con el Plan Anual de Adquisiciones aprobado, que permite verificar la planeación oportuna, la alineación con la vigencia fiscal y el cumplimiento de los lineamientos normativos aplicables._x000a_"/>
    <s v="https://dnbcgovco-my.sharepoint.com/personal/planeacion_dnbc_gov_co/_layouts/15/onedrive.aspx?id=%2Fpersonal%2Fplaneacion%5Fdnbc%5Fgov%5Fco%2FDocuments%2FDocumentos%20SIGE%2F6%2E%20Planes%2FPLAN%20DE%20MEJORA%2F2026%2F01%2E%20Seguimiento%20Primer%20Trimestre%2F15%2E%20Gesti%C3%B3n%20Contractual%2FGC%5FAC53&amp;viewid=efb70791%2Db8ab%2D49e7%2Db552%2Dd3d4cbe976b9&amp;ct=1777387045307&amp;or=OWA%2DNT%2DMail"/>
    <d v="2026-05-11T00:00:00"/>
    <s v="Se incluye información sobre la revisión con Planeacion y la publicación del plan para la vigencia 2026"/>
    <n v="1"/>
    <x v="1"/>
    <d v="2026-05-15T00:00:00"/>
    <n v="1"/>
    <s v="Se evidenció como soporte el Plan Anual de Adquisiciones (PAA) de la vigencia 2026, elaborado en el formato FO-PE-FSP-01-01 V2, junto con la cadena de correos de revisión y validación de fecha 24 y 25 de febrero de 2026, mediante la cual el proceso de Planeación Estratégica confirmó que el documento cumplía con las líneas de inversión aprobadas, el procedimiento interno y los requisitos establecidos en el Decreto 612 de 2018, autorizando su publicación en la página web institucional. Asimismo, se verificó la publicación del Plan Anual de Adquisiciones 2026 en el portal institucional. La evidencia aportada permite constatar la elaboración, revisión, aprobación y publicación del PAA, verificando la ejecución de la actividad formulada y el cumplimiento del control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La actividad tuvo cumplimiento. Se realizó la planeación contractual de manera previa al inicio de la vigencia fiscal, mediante la elaboración, aprobación y publicación del Plan Anual de Adquisiciones, el cual consolida la programación de los procesos contractuales de la entidad. Como evidencia se cuenta con el Plan Anual de Adquisiciones aprobado, que permite verificar la planeación oportuna, la alineación con la vigencia fiscal y el cumplimiento de los lineamientos normativos aplicabl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información sobre la revisión con Planeacion y la publicación del plan para la vigencia 2026"/>
    <n v="1"/>
    <s v="CUMPLIDO"/>
    <d v="2026-07-27T00:00:00"/>
    <n v="1"/>
    <s v="Se evidenció como soporte el Plan Anual de Adquisiciones (PAA) de la vigencia 2026, elaborado en el formato FO-PE-FSP-01-01 V2, junto con la cadena de correos de revisión y validación de fecha 24 y 25 de febrero de 2026, mediante la cual el proceso de Planeación Estratégica confirmó que el documento cumplía con las líneas de inversión aprobadas, el procedimiento interno y los requisitos establecidos en el Decreto 612 de 2018, autorizando su publicación en la página web institucional. Asimismo, se verificó la publicación del Plan Anual de Adquisiciones 2026 en el portal institucional. La evidencia aportada permite constatar la elaboración, revisión, aprobación y publicación del PAA, verificando la ejecución de la actividad formulada y el cumplimiento del control establecido."/>
    <x v="1"/>
    <s v="NO APLICA"/>
    <s v="NO APLICA"/>
    <x v="0"/>
    <s v="Dado que el hallazgo aún tiene actividades en ejecución no aplica el análisis de la efectividad"/>
  </r>
  <r>
    <n v="375"/>
    <x v="1"/>
    <x v="7"/>
    <s v="Dirección General"/>
    <m/>
    <x v="225"/>
    <m/>
    <x v="43"/>
    <s v="EJECUCIÓN RUBRO DE INVERSIÓN DNBC- PROYECTO FORTALECIMIENTO DE LA GESTIÓN DE CONOCIMIENTO, REDUCCIÓN Y RESPUESTA DE LOS CUERPOS DE BOMBEROS PARA LA PRESTACIÓN DEL SERVICIO PÚBLICO BOMBERIL EN COLOMBIA NACIONAL._x000a_ADMINISTRATIVO CON PRESUNTA INCIDENCIA DISCIPLINARIA (A, D)"/>
    <m/>
    <s v="Lo descrito, se generó por deficiencias en la gestión administrativa, planeación, seguimiento y control de los procedimientos de la Entidad, para la oportuna y eficiente ejecución de los recursos asignados al proyecto de inversión, viéndose abocada a constituir reservas presupuestales."/>
    <s v="Lo descrito, se generó por deficiencias en la gestión administrativa, planeación, seguimiento y control de los procedimientos de la Entidad, para la oportuna y eficiente ejecución de los recursos asignados al proyecto de inversión, viéndose abocada a constituir reservas presupuestales."/>
    <s v="Fortalecer las estrategias para la planeación, ejecución y seguimiento del presupuesto asignado al proyecto de inversión, con el fin de asegurar la oportuna y eficiente ejecución de los recursos."/>
    <s v="PE_A12"/>
    <s v="Solicitar al Presidente de la junta nacional de bomberos que se convoque a sesión para la aprobación de la distribución del presupuesto asignado en la lineas e inversión del proyecto, una vez se informe por parte del DNP la cuota de inversión asignada a la DNBC"/>
    <s v="Solicitud de convocatoria Sesión Junta Nacional de Bomberos"/>
    <n v="1"/>
    <d v="2026-01-01T00:00:00"/>
    <d v="2026-12-31T00:00:00"/>
    <n v="54"/>
    <x v="10"/>
    <s v="Auditoria Financiera 2024"/>
    <n v="0.25"/>
    <s v="Se adjunta convocatoria para primer trimestre de la Junta de bomberos"/>
    <s v="https://dnbcgovco-my.sharepoint.com/:f:/g/personal/planeacion_dnbc_gov_co/IgAwRNaujcVWS71Oq-WCF_AGAfs5QChUDiIf3u_UJWQL4d4?e=4XXkdM"/>
    <d v="2026-05-11T00:00:00"/>
    <s v="Se evidencia convocatoria de primer trimestre 2026 de la junta de bomberos"/>
    <n v="0.25"/>
    <x v="0"/>
    <d v="2026-06-05T00:00:00"/>
    <n v="0.25"/>
    <s v="Se evidencia la convocatoria para la sesión de la Junta Nacional de Bomberos de Colombia, en cumplimiento de la acción correctiva establecida. En consecuencia, desde la tercera línea de defensa se observa avance en la implementación de la acción; no obstante, su efectividad deberá evaluarse con la realización de las sesiones y las decisiones adoptadas respecto a la distribución de los recursos institucionales."/>
    <s v="EN EJECUCIÓN"/>
    <s v="No aplica"/>
    <s v="No aplica"/>
    <s v="No aplica"/>
    <n v="0.25"/>
    <s v="Se adjunta convocatoria para primer trimestre de la Junta de bomberos"/>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 convocatoria de primer trimestre 2026 de la junta de bomberos"/>
    <n v="0.25"/>
    <s v="EN EJECUCIÓN"/>
    <d v="2026-07-27T00:00:00"/>
    <n v="0.25"/>
    <s v="Se evidenció la solicitud y convocatoria a sesión extraordinaria de la Junta Nacional de Bomberos, realizada el 16/03/2026 para la sesión del 20/03/2026. La evidencia soporta el avance del primer trimestre; sin embargo, para el segundo trimestre de 2026 no se aportaron evidencias que permitan verificar avances adicionales."/>
    <x v="0"/>
    <s v="NO APLICA"/>
    <s v="NO APLICA"/>
    <x v="0"/>
    <s v="Dado que el hallazgo aún tiene actividades en ejecución no aplica el análisis de la efectividad"/>
  </r>
  <r>
    <n v="376"/>
    <x v="1"/>
    <x v="7"/>
    <s v="Dirección General"/>
    <m/>
    <x v="225"/>
    <m/>
    <x v="43"/>
    <s v="EJECUCIÓN RUBRO DE INVERSIÓN DNBC- PROYECTO FORTALECIMIENTO DE LA GESTIÓN DE CONOCIMIENTO, REDUCCIÓN Y RESPUESTA DE LOS CUERPOS DE BOMBEROS PARA LA PRESTACIÓN DEL SERVICIO PÚBLICO BOMBERIL EN COLOMBIA NACIONAL._x000a_ADMINISTRATIVO CON PRESUNTA INCIDENCIA DISCIPLINARIA (A, D)"/>
    <m/>
    <s v="Lo descrito, se generó por deficiencias en la gestión administrativa, planeación, seguimiento y control de los procedimientos de la Entidad, para la oportuna y eficiente ejecución de los recursos asignados al proyecto de inversión, viéndose abocada a constituir reservas presupuestales."/>
    <s v="Lo descrito, se generó por deficiencias en la gestión administrativa, planeación, seguimiento y control de los procedimientos de la Entidad, para la oportuna y eficiente ejecución de los recursos asignados al proyecto de inversión, viéndose abocada a constituir reservas presupuestales."/>
    <s v="Fortalecer las estrategias para la planeación, ejecución y seguimiento del presupuesto asignado al proyecto de inversión, con el fin de asegurar la oportuna y eficiente ejecución de los recursos."/>
    <s v="PE_A14"/>
    <s v="Realizar seguimiento mensual a la ejecución presupuestal y presentarlo en Comité Directivo para que se establezcan las respectivas directrices para mejorar la ejecución presupuestal"/>
    <s v="Acta de Comité y Anexos"/>
    <n v="12"/>
    <d v="2026-01-01T00:00:00"/>
    <d v="2026-12-31T00:00:00"/>
    <n v="54"/>
    <x v="10"/>
    <s v="Auditoria Financiera 2024"/>
    <n v="0.25"/>
    <s v="Se presenta seguimiento a la ejecución presupuestal y se presenta en comités directivos. Se adjuntan actas del primer trimestre"/>
    <s v="https://dnbcgovco-my.sharepoint.com/:f:/g/personal/planeacion_dnbc_gov_co/IgAwRNaujcVWS71Oq-WCF_AGAfs5QChUDiIf3u_UJWQL4d4?e=4XXkdM"/>
    <d v="2026-05-11T00:00:00"/>
    <s v="Se evidencian actas de seguimiento primer trimestre"/>
    <n v="0.25"/>
    <x v="0"/>
    <d v="2026-06-05T00:00:00"/>
    <n v="0.25"/>
    <s v="Se evidencian actas de comité en las que se realizó el seguimiento a la ejecución presupuestal y se presentaron los resultados ante la instancia correspondiente. En consecuencia, desde la tercera línea de defensa se observa avance en la implementación de la acción correctiva; no obstante, su efectividad deberá evaluarse de manera integral al verificar que los seguimientos realizados contribuyan a la toma oportuna de decisiones y al mejoramiento de la ejecución presupuestal."/>
    <s v="EN EJECUCIÓN"/>
    <s v="No aplica"/>
    <s v="No aplica"/>
    <s v="No aplica"/>
    <n v="0.5"/>
    <s v="Se presenta seguimiento a la ejecución presupuestal y se presenta en comités directivos. Se adjuntan actas del primer trimestre"/>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n actas de seguimiento primer y segundo trimestre"/>
    <n v="0.5"/>
    <s v="EN EJECUCIÓN"/>
    <d v="2026-07-27T00:00:00"/>
    <n v="0.5"/>
    <s v="Se evidenció la presentación del seguimiento a la ejecución presupuestal en los Comités de Gestión y Desempeño, conforme a las actas del 23/02/2026, 27/04/2026, 27/05/2026 y 23/06/2026. La evidencia soporta el avance de la acción correctiva durante el primer y segundo trimestre de 2026."/>
    <x v="0"/>
    <s v="NO APLICA"/>
    <s v="NO APLICA"/>
    <x v="0"/>
    <s v="Dado que el hallazgo aún tiene actividades en ejecución no aplica el análisis de la efectividad"/>
  </r>
  <r>
    <n v="377"/>
    <x v="1"/>
    <x v="7"/>
    <s v="Subdirección Administrativa y Financiera"/>
    <m/>
    <x v="226"/>
    <m/>
    <x v="43"/>
    <s v="AUSTERIDAD DEL GASTO 2024 (DNBC)._x000a_ADMINISTRATIVO (A)"/>
    <m/>
    <s v="La situación observada obedece principalmente a una planeación limitada y una coordinación insuficiente entre las áreas responsables del cumplimiento de las metas establecidas en el Plan de Austeridad. Aunque la DNBC elaboró el documento conforme a la norma, no definió herramientas de control ni parámetros claros para hacer seguimiento al cumplimiento de las metas de ahorro. No hubo claridad de la forma de articulación entre las áreas de la Entidad, para dar cumplimiento al Plan. Finalmente, la publicación tardía del plan obedeció a debilidades de control para dar cumplimiento a la normatividad aplicable en el Decreto 199 de 2024."/>
    <s v="La situación observada obedece principalmente a una planeación limitada y una coordinación insuficiente entre las áreas responsables del cumplimiento de las metas establecidas en el Plan de Austeridad. Aunque la DNBC elaboró el documento conforme a la norma, no definió herramientas de control ni parámetros claros para hacer seguimiento al cumplimiento de las metas de ahorro. No hubo claridad de la forma de articulación entre las áreas de la Entidad, para dar cumplimiento al Plan. Finalmente, la publicación tardía del plan obedeció a debilidades de control para dar cumplimiento a la normatividad aplicable en el Decreto 199 de 2024."/>
    <s v="Fortalecer los mecanismos de control en la planeación, coordinación y seguimiento presupuestal, con el fin de garantizar la cumplimiento de las metas de ahorro definidas en el Plan Interno de Austeridad del Gasto, así como eficiencia y economía en la administración de los recursos públicos"/>
    <s v="GA_AC49"/>
    <s v="Elaborar e implementar un procedimiento interno dentro del Sistema Integrado de Gestión que defina las actividades, responsables y fechas límite para la formulación, aprobación y publicación del Plan Interno de Austeridad y Eficiencia del Gasto"/>
    <s v="Procedimiento aprobado y socializado"/>
    <n v="1"/>
    <d v="2026-01-01T00:00:00"/>
    <d v="2026-03-31T00:00:00"/>
    <n v="13.5"/>
    <x v="1"/>
    <s v="Auditoria Financiera 2024"/>
    <n v="0"/>
    <s v="En proceso de elaboración "/>
    <s v="https://dnbcgovco-my.sharepoint.com/:f:/g/personal/planeacion_dnbc_gov_co/IgB_uGt3ib_FQZVKPTLQrFDmAffIr9lKC0pGXAxWZOwR9MQ?e=VniKIr"/>
    <d v="2026-05-11T00:00:00"/>
    <s v="No se evidencia avance para el periodo"/>
    <n v="0"/>
    <x v="0"/>
    <d v="2026-05-29T00:00:00"/>
    <n v="0"/>
    <s v="No fue posible identificar evidencias para el presente período de análisis"/>
    <s v="VENCIDA"/>
    <s v="No aplica"/>
    <s v="No aplica"/>
    <s v="No aplica"/>
    <n v="1"/>
    <s v="se realizó el procedimiento de Formulación, aprobación, publicación y seguimiento del Plan Interno de Austeridad y Eficiencia del Gasto"/>
    <s v="https://dnbcgovco-my.sharepoint.com/:f:/g/personal/planeacion_dnbc_gov_co/IgChKz0IvfH4SrD5E4rH6SUbAX_271pATrWnSLOi40bftTs?e=ADICxr"/>
    <n v="46214"/>
    <s v="se realizó el procedimiento de Formulación, aprobación, publicación y seguimiento del Plan Interno de Austeridad y Eficiencia del Gasto. El procedimiento se encuentra en aprobación del SIGE"/>
    <n v="0.7"/>
    <s v="EN EJECUCIÓN"/>
    <d v="2026-07-27T00:00:00"/>
    <n v="1"/>
    <s v="se evidencio elaboracion, formulacion, aprobacio y publicacion del seguimiento al Plan de eficiencia y austeridad en el gasto de la DNBC ."/>
    <x v="2"/>
    <s v="NO APLICA"/>
    <s v="NO APLICA"/>
    <x v="0"/>
    <s v="Dado que el hallazgo aún tiene actividades en ejecución no aplica el análisis de la efectividad"/>
  </r>
  <r>
    <n v="378"/>
    <x v="1"/>
    <x v="7"/>
    <s v="Subdirección Administrativa y Financiera"/>
    <m/>
    <x v="226"/>
    <m/>
    <x v="43"/>
    <s v="AUSTERIDAD DEL GASTO 2024 (DNBC)._x000a_ADMINISTRATIVO (A)"/>
    <m/>
    <s v="La situación observada obedece principalmente a una planeación limitada y una coordinación insuficiente entre las áreas responsables del cumplimiento de las metas establecidas en el Plan de Austeridad. Aunque la DNBC elaboró el documento conforme a la norma, no definió herramientas de control ni parámetros claros para hacer seguimiento al cumplimiento de las metas de ahorro. No hubo claridad de la forma de articulación entre las áreas de la Entidad, para dar cumplimiento al Plan. Finalmente, la publicación tardía del plan obedeció a debilidades de control para dar cumplimiento a la normatividad aplicable en el Decreto 199 de 2024."/>
    <s v="La situación observada obedece principalmente a una planeación limitada y una coordinación insuficiente entre las áreas responsables del cumplimiento de las metas establecidas en el Plan de Austeridad. Aunque la DNBC elaboró el documento conforme a la norma, no definió herramientas de control ni parámetros claros para hacer seguimiento al cumplimiento de las metas de ahorro. No hubo claridad de la forma de articulación entre las áreas de la Entidad, para dar cumplimiento al Plan. Finalmente, la publicación tardía del plan obedeció a debilidades de control para dar cumplimiento a la normatividad aplicable en el Decreto 199 de 2024."/>
    <s v="Fortalecer los mecanismos de control en la planeación, coordinación y seguimiento presupuestal, con el fin de garantizar la cumplimiento de las metas de ahorro definidas en el Plan Interno de Austeridad del Gasto, así como eficiencia y economía en la administración de los recursos públicos"/>
    <s v="GA_AC50"/>
    <s v="Elaborar, aprobar y publicar el Plan de Austeridad para la vigencia fiscal correspondiente"/>
    <s v="Plan de Austeridad Aprobado y Publicado"/>
    <n v="1"/>
    <d v="2026-01-01T00:00:00"/>
    <d v="2026-01-31T00:00:00"/>
    <n v="4.5"/>
    <x v="1"/>
    <s v="Auditoria Financiera 2024"/>
    <n v="1"/>
    <s v="Ya se elaboro, publicó y aprobó el plan de Austeridad 2026"/>
    <s v="https://dnbcgovco-my.sharepoint.com/:f:/g/personal/planeacion_dnbc_gov_co/IgCiAhdR-zQzRJsJdl6LroU6ATySELv_CFv-w8Mo3jfkoSQ?e=g1at8j"/>
    <d v="2026-05-11T00:00:00"/>
    <s v="No se referencia link de publicación"/>
    <n v="0"/>
    <x v="0"/>
    <d v="2026-05-29T00:00:00"/>
    <n v="1"/>
    <s v="Se evidenció que el plan de austeridad para la vigencia 2026, se encuentra publicado en la pagina de la entidad."/>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Ya se elaboró, publicó y aprobó el plan de Austeridad 2026 "/>
    <s v="https://dnbcgovco-my.sharepoint.com/:f:/g/personal/planeacion_dnbc_gov_co/IgC0kawtw34hTKDy5s0WdHcQAUIZBUWzu0VEzc_KWYG55mg?e=yAcRHm"/>
    <n v="46214"/>
    <s v="Se evidencia link de publicación del plan de austeridad"/>
    <n v="1"/>
    <s v="CUMPLIDO"/>
    <d v="2026-07-27T00:00:00"/>
    <n v="1"/>
    <s v="Se evidenció que el plan de austeridad para la vigencia 2026, se encuentra publicado en la pagina de la entidad."/>
    <x v="1"/>
    <s v="NO APLICA"/>
    <s v="NO APLICA"/>
    <x v="0"/>
    <s v="Dado que el hallazgo aún tiene actividades en ejecución no aplica el análisis de la efectividad"/>
  </r>
  <r>
    <n v="379"/>
    <x v="1"/>
    <x v="7"/>
    <s v="Subdirección Administrativa y Financiera"/>
    <m/>
    <x v="226"/>
    <m/>
    <x v="43"/>
    <s v="AUSTERIDAD DEL GASTO 2024 (DNBC)._x000a_ADMINISTRATIVO (A)"/>
    <m/>
    <s v="La situación observada obedece principalmente a una planeación limitada y una coordinación insuficiente entre las áreas responsables del cumplimiento de las metas establecidas en el Plan de Austeridad. Aunque la DNBC elaboró el documento conforme a la norma, no definió herramientas de control ni parámetros claros para hacer seguimiento al cumplimiento de las metas de ahorro. No hubo claridad de la forma de articulación entre las áreas de la Entidad, para dar cumplimiento al Plan. Finalmente, la publicación tardía del plan obedeció a debilidades de control para dar cumplimiento a la normatividad aplicable en el Decreto 199 de 2024."/>
    <s v="La situación observada obedece principalmente a una planeación limitada y una coordinación insuficiente entre las áreas responsables del cumplimiento de las metas establecidas en el Plan de Austeridad. Aunque la DNBC elaboró el documento conforme a la norma, no definió herramientas de control ni parámetros claros para hacer seguimiento al cumplimiento de las metas de ahorro. No hubo claridad de la forma de articulación entre las áreas de la Entidad, para dar cumplimiento al Plan. Finalmente, la publicación tardía del plan obedeció a debilidades de control para dar cumplimiento a la normatividad aplicable en el Decreto 199 de 2024."/>
    <s v="Fortalecer los mecanismos de control en la planeación, coordinación y seguimiento presupuestal, con el fin de garantizar la cumplimiento de las metas de ahorro definidas en el Plan Interno de Austeridad del Gasto, así como eficiencia y economía en la administración de los recursos públicos"/>
    <s v="GA_AC44"/>
    <s v="Seguimiento mensual al cumplimiento de las metas de austeridad propuestas"/>
    <s v="Informe de Seguimiento Trimestral"/>
    <n v="4"/>
    <d v="2026-01-01T00:00:00"/>
    <d v="2026-12-31T00:00:00"/>
    <n v="54"/>
    <x v="1"/>
    <s v="Auditoria Financiera 2024"/>
    <n v="1"/>
    <s v="Se realizo el seguimiento del primer trimestre 2026 al plan de austeridad "/>
    <s v="https://dnbcgovco-my.sharepoint.com/:f:/g/personal/planeacion_dnbc_gov_co/IgBDaL799PV3SZi0S6ivo4NHARPWm5wh51y_lsQakdqL1Jo?e=Lhpf3R"/>
    <d v="2026-05-11T00:00:00"/>
    <s v="Se evidencia informe de seguimiento primer trimestre. Se sugiere incluir evidencia de socialización con lider del proceso Sub administrativo vía correo electrónico"/>
    <n v="1"/>
    <x v="1"/>
    <d v="2026-05-29T00:00:00"/>
    <n v="0.25"/>
    <s v="se evidencio informe de seguimiento al plan de austeridad correspondiente al I trimestre vigencia 2026"/>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o seguimiento del segundo trimestre 2026 al plan de austeridad "/>
    <s v="https://dnbcgovco-my.sharepoint.com/:f:/g/personal/planeacion_dnbc_gov_co/IgBEZNKpzvSSRaM9Wk3GwxR1ARXwvV0tHxnibX76UEg8lWE?e=Iy8XvM"/>
    <n v="46214"/>
    <s v="Se evidencia informe de seguimiento del primer y segundo trimestre. Se sugiere incluir evidencia de socialización con lider del proceso Sub administrativo vía correo electrónico"/>
    <n v="1"/>
    <s v="CUMPLIDO"/>
    <d v="2026-07-27T00:00:00"/>
    <n v="0.5"/>
    <s v="se evidencia seguimieto al plan de austeridad en el gasto correspondiente al segundo trimiestrre 2026"/>
    <x v="0"/>
    <s v="NO APLICA"/>
    <s v="NO APLICA"/>
    <x v="0"/>
    <s v="Dado que el hallazgo aún tiene actividades en ejecución no aplica el análisis de la efectividad"/>
  </r>
  <r>
    <n v="380"/>
    <x v="1"/>
    <x v="7"/>
    <s v="Subdirección Administrativa y Financiera"/>
    <m/>
    <x v="227"/>
    <m/>
    <x v="43"/>
    <s v="CONSTITUCIÓN DE RESERVA PRESUPUESTAL DEL CONTRATO 222-2024 SIN CUMPLIMIENTO DE REQUISITOS._x000a_ADMINISTRATIVO, CON PRESUNTA INCIDENCIA DISCIPLINARIA. (A-D)"/>
    <m/>
    <s v="Debilidades en los procedimientos aplicados por la DNBC, en la constitución de reservas presupuestales, en cuanto no se emplean como mecanismo presupuestal excepcional, por causa de fuerza mayor o caso fortuito y/o cuando se presenten cuentas por pagar presupuestales (que se haya recibido el bien o servicio) y que no cuenten con PAC dentro de la vigencia. Debilidades en los procedimientos contractuales y presupuestales aplicados por la DNBC, al presentarse inconsistencias en la información registrada y aprobada en los formatos y los soportes respectivos. Inconsistencias en los formatos de justificación y certificaciones emitidas por la DNBC. Debilidades en el control y seguimiento a la ejecución de los compromisos en el cierre de la vigencia, así como al cumplimiento de requisitos para la constitución de las reservas presupuestales. Debilidades en la programación, planeación y ejecución presupuestal, debido a la inoportunidad, con la cual se realizó el compromiso de las apropiaciones los últimos días de la vigencia 2024. Debilidades en la planificación contractual y falencias en la programación y ejecución presupuestal, lo cual conllevó a una reserva presupuestal inducida."/>
    <s v="Debilidades en los procedimientos aplicados por la DNBC, en la constitución de reservas presupuestales, en cuanto no se emplean como mecanismo presupuestal excepcional, por causa de fuerza mayor o caso fortuito y/o cuando se presenten cuentas por pagar presupuestales (que se haya recibido el bien o servicio) y que no cuenten con PAC dentro de la vigencia. Debilidades en los procedimientos contractuales y presupuestales aplicados por la DNBC, al presentarse inconsistencias en la información registrada y aprobada en los formatos y los soportes respectivos. Inconsistencias en los formatos de justificación y certificaciones emitidas por la DNBC. Debilidades en el control y seguimiento a la ejecución de los compromisos en el cierre de la vigencia, así como al cumplimiento de requisitos para la constitución de las reservas presupuestales. Debilidades en la programación, planeación y ejecución presupuestal, debido a la inoportunidad, con la cual se realizó el compromiso de las apropiaciones los últimos días de la vigencia 2024. Debilidades en la planificación contractual y falencias en la programación y ejecución presupuestal, lo cual conllevó a una reserva presupuestal inducida."/>
    <s v="Fortalecer los mecanismos de control para a adecuada programación, planeación contractual y ejecución presupuestal, con el fin de evitar la constitución de posibles reservas inducidas"/>
    <s v="GF_AC18"/>
    <s v="Actualizar el formato justificación para constituir reserva presupuestal (FO-GF-03-01) incluyendo cuando sea por falta de PAC el radicado de la cuenta con los soportes en la misma vigencia fiscal en la que se adquirió el compromiso."/>
    <s v="Formato actualizado y socializado"/>
    <n v="1"/>
    <d v="2026-01-01T00:00:00"/>
    <d v="2026-03-31T00:00:00"/>
    <n v="13.5"/>
    <x v="7"/>
    <s v="Auditoria Financiera 2024"/>
    <n v="1"/>
    <s v="como evidencia queda el proceso de reservas presupuestalees"/>
    <s v="https://dnbcgovco-my.sharepoint.com/:f:/g/personal/planeacion_dnbc_gov_co/IgAKPZEalRp3T7O44VwZjBLlARF86VpmllJA36VR9-2qDG8?e=W6XaGX"/>
    <d v="2026-05-11T00:00:00"/>
    <s v="Se cinluye formato FO-GF-03-01 con última actualización en el 2026"/>
    <n v="1"/>
    <x v="1"/>
    <d v="2026-05-29T00:00:00"/>
    <n v="1"/>
    <s v="Se evidencio la actualizacion del formato PC-GF-03-01 con fecha 20/03/2026."/>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queda el proceso de reservas presupuestalees"/>
    <s v="https://dnbcgovco-my.sharepoint.com/:f:/g/personal/planeacion_dnbc_gov_co/IgDlTTkE6gPMRZjTETbxch7dATaSM_TE5-agvqb3k7QgaDY?e=0V1Jx7"/>
    <s v="11/07/206"/>
    <s v="Actividad reportada con cumplimiento en el primer trimestre 2026"/>
    <n v="1"/>
    <s v="CUMPLIDO"/>
    <d v="2026-07-27T00:00:00"/>
    <n v="1"/>
    <s v="Se evidencio la actualizacion del formato PC-GF-03-01 con fecha 20/03/2026."/>
    <x v="1"/>
    <s v="NO APLICA"/>
    <s v="NO APLICA"/>
    <x v="0"/>
    <s v="Dado que el hallazgo aún tiene actividades en ejecución no aplica el análisis de la efectividad"/>
  </r>
  <r>
    <n v="381"/>
    <x v="1"/>
    <x v="7"/>
    <s v="Subdirección Administrativa y Financiera"/>
    <m/>
    <x v="227"/>
    <m/>
    <x v="43"/>
    <s v="CONSTITUCIÓN DE RESERVA PRESUPUESTAL DEL CONTRATO 222-2024 SIN CUMPLIMIENTO DE REQUISITOS._x000a_ADMINISTRATIVO, CON PRESUNTA INCIDENCIA DISCIPLINARIA. (A-D)"/>
    <m/>
    <s v="Debilidades en los procedimientos aplicados por la DNBC, en la constitución de reservas presupuestales, en cuanto no se emplean como mecanismo presupuestal excepcional, por causa de fuerza mayor o caso fortuito y/o cuando se presenten cuentas por pagar presupuestales (que se haya recibido el bien o servicio) y que no cuenten con PAC dentro de la vigencia. Debilidades en los procedimientos contractuales y presupuestales aplicados por la DNBC, al presentarse inconsistencias en la información registrada y aprobada en los formatos y los soportes respectivos. Inconsistencias en los formatos de justificación y certificaciones emitidas por la DNBC. Debilidades en el control y seguimiento a la ejecución de los compromisos en el cierre de la vigencia, así como al cumplimiento de requisitos para la constitución de las reservas presupuestales. Debilidades en la programación, planeación y ejecución presupuestal, debido a la inoportunidad, con la cual se realizó el compromiso de las apropiaciones los últimos días de la vigencia 2024. Debilidades en la planificación contractual y falencias en la programación y ejecución presupuestal, lo cual conllevó a una reserva presupuestal inducida."/>
    <s v="Debilidades en los procedimientos aplicados por la DNBC, en la constitución de reservas presupuestales, en cuanto no se emplean como mecanismo presupuestal excepcional, por causa de fuerza mayor o caso fortuito y/o cuando se presenten cuentas por pagar presupuestales (que se haya recibido el bien o servicio) y que no cuenten con PAC dentro de la vigencia. Debilidades en los procedimientos contractuales y presupuestales aplicados por la DNBC, al presentarse inconsistencias en la información registrada y aprobada en los formatos y los soportes respectivos. Inconsistencias en los formatos de justificación y certificaciones emitidas por la DNBC. Debilidades en el control y seguimiento a la ejecución de los compromisos en el cierre de la vigencia, así como al cumplimiento de requisitos para la constitución de las reservas presupuestales. Debilidades en la programación, planeación y ejecución presupuestal, debido a la inoportunidad, con la cual se realizó el compromiso de las apropiaciones los últimos días de la vigencia 2024. Debilidades en la planificación contractual y falencias en la programación y ejecución presupuestal, lo cual conllevó a una reserva presupuestal inducida."/>
    <s v="Fortalecer los mecanismos de control para a adecuada programación, planeación contractual y ejecución presupuestal, con el fin de evitar la constitución de posibles reservas inducidas"/>
    <s v="GF_AC51"/>
    <s v="Capacitar a los supervisores en tema presupuestales (pagos, manejo de reservas y PAC ) y contractuales."/>
    <s v="Capacitaciones realizadas"/>
    <n v="2"/>
    <d v="2026-01-01T00:00:00"/>
    <d v="2026-12-31T00:00:00"/>
    <n v="54"/>
    <x v="23"/>
    <s v="Auditoria Financiera 2024"/>
    <n v="1"/>
    <s v="Se evidencia el proceso de gestion de pagos con la socializacion "/>
    <s v="https://dnbcgovco-my.sharepoint.com/:f:/g/personal/planeacion_dnbc_gov_co/IgAKPZEalRp3T7O44VwZjBLlARF86VpmllJA36VR9-2qDG8?e=W6XaGX"/>
    <d v="2026-05-11T00:00:00"/>
    <s v="Se incluye capacitación de procedimiento de gestión de pagos del primer trimestre"/>
    <n v="0.5"/>
    <x v="0"/>
    <d v="2026-05-15T00:00:00"/>
    <n v="0.5"/>
    <s v="Se evidencio 1 (un) video de capacitacion de socializacion de nuevo procedimiento de gestion de pagos, por lo que se encuentra en ejecucion parcial, debido a que se realizaran 2 capacitaciones. toda vez que cuenta con plazo vigente para su total cumplimiento"/>
    <s v="EN EJECUCIÓN"/>
    <s v="No aplica"/>
    <s v="No aplica"/>
    <s v="No aplica"/>
    <n v="1"/>
    <s v="Se evidencia el proceso de gestion de pagos con la socializacion "/>
    <s v="https://dnbcgovco-my.sharepoint.com/:f:/g/personal/planeacion_dnbc_gov_co/IgDlTTkE6gPMRZjTETbxch7dATaSM_TE5-agvqb3k7QgaDY?e=0V1Jx7"/>
    <s v="11/07/206"/>
    <s v="Se incluye capacitación de procedimiento de gestión de pagos del primer trimestre"/>
    <n v="0.5"/>
    <s v="EN EJECUCIÓN"/>
    <d v="2026-07-27T00:00:00"/>
    <n v="0.5"/>
    <s v="Se realizo la verificacion de la capacitacion con corte al primer trimestre vigencia 2026"/>
    <x v="0"/>
    <s v="NO APLICA"/>
    <s v="NO APLICA"/>
    <x v="0"/>
    <s v="Dado que el hallazgo aún tiene actividades en ejecución no aplica el análisis de la efectividad"/>
  </r>
  <r>
    <n v="382"/>
    <x v="1"/>
    <x v="7"/>
    <s v="Subdirección Administrativa y Financiera"/>
    <m/>
    <x v="228"/>
    <m/>
    <x v="43"/>
    <s v="REGISTRO DE OBLIGACIONES DE RESERVAS PRESUPUESTALES A EJECUTARSE EN EL 2024 DE LOS CONTRATOS 117-2023 Y 125-2023 SIN CUMPLIMIENTO DEL PROCEDIMIENTO ESTABLECIDO POR LA DNBC._x000a_ADMINISTRATIVO (A)."/>
    <m/>
    <s v="Aprobación de registro de obligaciones en SIIF Nación, sin previa autorización del supervisor por medio del Informe mensual y/o periódico de supervisión de contratos/convenios y Lista de chequeo para la recepción y trámite de cuentas para pago, dado que se emitió instrucciones por parte de la Directora Nacional de Bomberos de Colombia (DNBC) y del Subdirector Administrativo y Financiero, los cuales autorizaron el registro, incumpliendo el Procedimiento “Registro de Obligaciones PC-GF-12”"/>
    <s v="Aprobación de registro de obligaciones en SIIF Nación, sin previa autorización del supervisor por medio del Informe mensual y/o periódico de supervisión de contratos/convenios y Lista de chequeo para la recepción y trámite de cuentas para pago, dado que se emitió instrucciones por parte de la Directora Nacional de Bomberos de Colombia (DNBC) y del Subdirector Administrativo y Financiero, los cuales autorizaron el registro, incumpliendo el Procedimiento “Registro de Obligaciones PC-GF-12”"/>
    <s v="Fortalecer los controles existentes para la realización de los pagos, de manera tal que se garantice el cumplimiento de lo pactado contractualmente; así como lo establecido en los procedimientos y formatos asociados de la DNBC."/>
    <s v="GF_AC24"/>
    <s v="Revisar y/o actualizar el procedimiento Registro de Obligaciones PC-GF-12, para determinar su correspondencia frente a las necesidades de la DNBC y la normatividad vigente aplicada."/>
    <s v="Procedimiento actualizado y socializado"/>
    <n v="1"/>
    <d v="2026-01-01T00:00:00"/>
    <d v="2026-02-28T00:00:00"/>
    <n v="8.5499999999999989"/>
    <x v="7"/>
    <s v="Auditoria Financiera 2024"/>
    <n v="1"/>
    <s v="Acción establecida en el Plan de Mejoramiento suscrito el 10 de octubre de 2023,  como resultado de la denuncia 2022-249899-82111-D_x000a__x000a_La acción de mejora finaliza el 30 de Junio  de 2024, LAS ACTIVIDADES DEL PROCEDIMIENTO PC-GF-12 AHORA SE ENCUENTRAN EN GESTION DE PAGOS PC-GF-17_x000a__x000a_Se evidenció el cargue de evidencias correspondientes a: video de presentación y socialización de los dos procedimientos mencionados; presentación utilizada; y procedimientos actualizados._x000a__x000a_Por lo anterior en la acción de mejora, queda cumplida extemporaneamente"/>
    <s v="https://dnbcgovco-my.sharepoint.com/:f:/g/personal/planeacion_dnbc_gov_co/IgAKPZEalRp3T7O44VwZjBLlARF86VpmllJA36VR9-2qDG8?e=W6XaGX"/>
    <d v="2026-05-11T00:00:00"/>
    <s v="Cumplida en seguimiento diciembre 2025"/>
    <n v="1"/>
    <x v="1"/>
    <d v="2026-05-29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0 de octubre de 2023,  como resultado de la denuncia 2022-249899-82111-D_x000a__x000a_La acción de mejora finaliza el 30 de Junio  de 2024, LAS ACTIVIDADES DEL PROCEDIMIENTO PC-GF-12 AHORA SE ENCUENTRAN EN GESTION DE PAGOS PC-GF-17_x000a__x000a_Se evidenció el cargue de evidencias correspondientes a: video de presentación y socialización de los dos procedimientos mencionados; presentación utilizada; y procedimientos actualizados._x000a__x000a_Por lo anterior en la acción de mejora, queda cumplida extemporaneamente"/>
    <s v="https://dnbcgovco-my.sharepoint.com/:f:/g/personal/planeacion_dnbc_gov_co/IgDlTTkE6gPMRZjTETbxch7dATaSM_TE5-agvqb3k7QgaDY?e=0V1Jx7"/>
    <s v="11/07/206"/>
    <s v="Actividad reportada con cumplimiento en el primer trimestre 2026"/>
    <n v="1"/>
    <s v="CUMPLIDO"/>
    <d v="2026-07-27T00:00:00"/>
    <n v="1"/>
    <s v="Se evidenció la actualización del procedimiento Gestión de Pagos, código PC-GF-17, versión 3, con fecha 28/04/2026, así como la actualización y/o expedición de los formatos asociados: Seguimiento Pago Planilla Seguridad Social Contratistas (FO-GF-17-05), Paz y Salvo Contratistas DNBC (FO-GF-17-06), Informe de Supervisión y Avance de Ejecución (FO-GF-17-03), Cesión y Endoso en Propiedad (FO-GF-17-04) y Presentación de Informe Final (FO-GF-17-07), fortaleciendo la estandarización documental del proceso de Gestión Financiera."/>
    <x v="1"/>
    <s v="NO"/>
    <s v="EFECTIVO"/>
    <x v="1"/>
    <s v="No evidenció recurrencia posterior del hallazgo 2025Fin2024H17. Asimismo, se verificó el cumplimiento de las dos acciones formuladas, correspondientes a la revisión y/o actualización del procedimiento Registro de Obligaciones PC-GF-12 (GF_AC24) y a la validación de la consistencia de los soportes requeridos para el registro de pagos en el SIIF (GF_AC52). En consecuencia, al evidenciarse el cumplimiento de las acciones y no identificarse recurrencia posterior, se considera efectiva la mejora implementada y procede el cierre del hallazgo."/>
  </r>
  <r>
    <n v="383"/>
    <x v="1"/>
    <x v="7"/>
    <s v="Subdirección Administrativa y Financiera"/>
    <m/>
    <x v="228"/>
    <m/>
    <x v="43"/>
    <s v="REGISTRO DE OBLIGACIONES DE RESERVAS PRESUPUESTALES A EJECUTARSE EN EL 2024 DE LOS CONTRATOS 117-2023 Y 125-2023 SIN CUMPLIMIENTO DEL PROCEDIMIENTO ESTABLECIDO POR LA DNBC._x000a_ADMINISTRATIVO (A)."/>
    <m/>
    <s v="Aprobación de registro de obligaciones en SIIF Nación, sin previa autorización del supervisor por medio del Informe mensual y/o periódico de supervisión de contratos/convenios y Lista de chequeo para la recepción y trámite de cuentas para pago, dado que se emitió instrucciones por parte de la Directora Nacional de Bomberos de Colombia (DNBC) y del Subdirector Administrativo y Financiero, los cuales autorizaron el registro, incumpliendo el Procedimiento “Registro de Obligaciones PC-GF-12”"/>
    <s v="Aprobación de registro de obligaciones en SIIF Nación, sin previa autorización del supervisor por medio del Informe mensual y/o periódico de supervisión de contratos/convenios y Lista de chequeo para la recepción y trámite de cuentas para pago, dado que se emitió instrucciones por parte de la Directora Nacional de Bomberos de Colombia (DNBC) y del Subdirector Administrativo y Financiero, los cuales autorizaron el registro, incumpliendo el Procedimiento “Registro de Obligaciones PC-GF-12”"/>
    <s v="Fortalecer los controles existentes para la realización de los pagos, de manera tal que se garantice el cumplimiento de lo pactado contractualmente; así como lo establecido en los procedimientos y formatos asociados de la DNBC."/>
    <s v="GF_AC52"/>
    <s v="Revisa que los soportes requeridos para el pago sean consistentes_x000a_para ser registrar en el SIIF."/>
    <s v="Correos electrónicos de solicitud y respuesta a subsanación de soportes para pago."/>
    <n v="100"/>
    <d v="2026-01-01T00:00:00"/>
    <d v="2026-12-31T00:00:00"/>
    <n v="54"/>
    <x v="7"/>
    <s v="Auditoria Financiera 2024"/>
    <n v="1"/>
    <s v="Revisa que los soportes requeridos para el pago sean consistentes_x000a_para ser registrar en el SIIF. "/>
    <s v="https://dnbcgovco-my.sharepoint.com/:f:/g/personal/planeacion_dnbc_gov_co/IgAKPZEalRp3T7O44VwZjBLlARF86VpmllJA36VR9-2qDG8?e=W6XaGX"/>
    <d v="2026-05-11T00:00:00"/>
    <s v="Se evidencian soportes de devolución de cuentas"/>
    <n v="1"/>
    <x v="0"/>
    <d v="2026-05-29T00:00:00"/>
    <n v="1"/>
    <s v="Se evidencia 8 (ocho) correos electronicos solicitando subsanar cuentas de cobros para su respectiva correccion, por lo que los soportes aportados permiten la ejecucion de la actividad dentro del plazo establecido."/>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Revisa que los soportes requeridos para el pago sean consistentes_x000a_para ser registrar en el SIIF. "/>
    <s v="https://dnbcgovco-my.sharepoint.com/:f:/g/personal/planeacion_dnbc_gov_co/IgDlTTkE6gPMRZjTETbxch7dATaSM_TE5-agvqb3k7QgaDY?e=0V1Jx7"/>
    <s v="11/07/206"/>
    <s v="Se evidencian soportes de devolución de cuentas"/>
    <n v="1"/>
    <s v="EN EJECUCIÓN"/>
    <d v="2026-07-27T00:00:00"/>
    <n v="1"/>
    <s v="Se evidencia correos electronicos solicitando subsanar cuentas de cobros para su respectiva correccion, por lo que los soportes aportados permiten la ejecucion de la actividad dentro del plazo establecido."/>
    <x v="1"/>
    <s v="NO"/>
    <s v="EFECTIVO"/>
    <x v="1"/>
    <s v="No evidenció recurrencia posterior del hallazgo 2025Fin2024H17. Asimismo, se verificó el cumplimiento de las dos acciones formuladas, correspondientes a la revisión y/o actualización del procedimiento Registro de Obligaciones PC-GF-12 (GF_AC24) y a la validación de la consistencia de los soportes requeridos para el registro de pagos en el SIIF (GF_AC52). En consecuencia, al evidenciarse el cumplimiento de las acciones y no identificarse recurrencia posterior, se considera efectiva la mejora implementada y procede el cierre del hallazgo."/>
  </r>
  <r>
    <n v="384"/>
    <x v="1"/>
    <x v="7"/>
    <s v="Subdirección estrategica"/>
    <m/>
    <x v="229"/>
    <m/>
    <x v="43"/>
    <s v="EJECUCIÓN CONTRATO 105 DE 2024 Y GESTIÓN DE LA URGENCIA MANIFIESTA. ADMINISTRATIVO (A) CON PRESUNTA INCIDENCIA DISCIPLINARIA (D)."/>
    <s v="GESTIÓN DEL CONOCIMIENTO Y LA INNOVACIÓN"/>
    <s v="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
    <s v="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
    <s v="Fortalecer los mecanismos de control para la adecuada supervisión contractual con el objetivo de garantizar la adecuada correspondencia entre la planeación la urgencia declarada y la atención efectiva"/>
    <s v="FB_AC29"/>
    <s v="Diseñar e implementer Plan logístico para entrega de elementos tomando como insumo la previa verificación de cumplimiento de requisitos y asegurando que el plan contenga como mínimo: identificación de los municipios priorizados con cumplimiento de requisitos, elementos a entregar, cronograma de entregas y medio transporte de entrega."/>
    <s v="Plan Logístico y soportes de implementación"/>
    <n v="1"/>
    <d v="2026-01-01T00:00:00"/>
    <d v="2026-03-31T00:00:00"/>
    <n v="13.5"/>
    <x v="14"/>
    <s v="Auditoria Financiera 2024"/>
    <n v="1"/>
    <s v="Se adjunta diseño de Plan Logístico y evidencia de socialización a líder de proceso"/>
    <s v="https://dnbcgovco-my.sharepoint.com/:f:/g/personal/planeacion_dnbc_gov_co/IgDXNHpy7oLsTo_k1pBYTEA_AXkQuekeDuYRfMOd3hOKrho?e=FZVMrN"/>
    <d v="2026-05-11T00:00:00"/>
    <s v="Se incluye presentación del plan logstico. Se evidencia socialización con lider de proceso del mes de mayo de 2026"/>
    <n v="1"/>
    <x v="1"/>
    <d v="2026-06-08T00:00:00"/>
    <n v="0.1"/>
    <s v="Se evidencia la elaboración de la propuesta del Plan Logístico de Entregas de Fortalecimiento, la cual contempla aspectos relacionados con modalidades de entrega, fases de actuación, actores involucrados, regionalización logística, mecanismos de coordinación, transporte, entrega y cierre documental. Así mismo, se evidencia su remisión para revisión y retroalimentación a la Subdirección Estratégica y a la Subdirección Administrativa y Financiera. No obstante, la evidencia aportada corresponde a una propuesta técnica y no permite verificar su aprobación formal, socialización con los líderes de proceso ni su implementación efectiva, conforme a lo establecido en la acción correctiva formulada. En consecuencia, se evidencia un avance parcial en el cumplimiento de la acción. Se recomienda formalizar la aprobación del plan logístico, realizar su socialización con las dependencias involucradas, documentar las actividades de implementación y conservar los soportes que permitan evidenciar su aplicación efectiva en los procesos de entrega de bienes y equipos de fortalecimiento bomberil."/>
    <s v="EN EJECUCIÓN"/>
    <s v="No aplica"/>
    <s v="No aplica"/>
    <s v="No aplica"/>
    <n v="1"/>
    <s v="Se adjunta diseño de Plan Logístico y evidencia de socialización a líder de proceso"/>
    <s v="https://dnbcgovco-my.sharepoint.com/:f:/g/personal/planeacion_dnbc_gov_co/IgB9cHHYSJIQTr9TaRSvOJ2DAViQEhrjnqtnNAQWBqFxriQ?e=6CRjhS"/>
    <n v="46213"/>
    <s v="Se incluye presentación del plan logstico. Se evidencia socialización con lider de proceso del mes de mayo de 2026"/>
    <n v="1"/>
    <s v="CUMPLIDO"/>
    <d v="2026-07-27T00:00:00"/>
    <n v="1"/>
    <s v="Se evidenció el diseño e implementación del Plan Logístico de Entregas y su socialización al líder del proceso mediante correo del 14/05/2026 para revisión y retroalimentación. La evidencia presentada soporta el cumplimiento de la acción correctiva."/>
    <x v="2"/>
    <s v="NO APLICA"/>
    <s v="NO APLICA"/>
    <x v="0"/>
    <s v="Dado que el hallazgo aún presenta actividades en ejecución y otras sin iniciar, no procede realizar el análisis de efectividad hasta tanto se complete la implementación de la totalidad de las acciones formuladas."/>
  </r>
  <r>
    <n v="385"/>
    <x v="1"/>
    <x v="7"/>
    <s v="Subdirección Administrativa y Financiera"/>
    <m/>
    <x v="229"/>
    <m/>
    <x v="43"/>
    <s v="EJECUCIÓN CONTRATO 105 DE 2024 Y GESTIÓN DE LA URGENCIA MANIFIESTA. ADMINISTRATIVO (A) CON PRESUNTA INCIDENCIA DISCIPLINARIA (D)."/>
    <s v="GESTIÓN DEL CONOCIMIENTO Y LA INNOVACIÓN"/>
    <s v="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
    <s v="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
    <s v="Fortalecer los mecanismos de control para la adecuada supervisión contractual con el objetivo de garantizar la adecuada correspondencia entre la planeación la urgencia declarada y la atención efectiva"/>
    <s v="FB_AC38"/>
    <s v="Realizar acta de conciliación mensual con el Almacén"/>
    <s v="Acta Conciliación y anexos"/>
    <n v="12"/>
    <d v="2026-01-01T00:00:00"/>
    <d v="2026-12-31T00:00:00"/>
    <n v="54"/>
    <x v="24"/>
    <s v="Auditoria Financiera 2024"/>
    <n v="1"/>
    <s v="Ya se tiene acta de conciliación mes Enero , Febrero y Marzo "/>
    <s v="https://dnbcgovco-my.sharepoint.com/:f:/g/personal/planeacion_dnbc_gov_co/IgDlbJYL-Va8QKNBLgqDQn7GAb3ZWq8G8cJlJ7r72T-YIzQ?e=ohPP4l"/>
    <d v="2026-05-11T00:00:00"/>
    <s v="Se encuentran las actas de conciliación de enero, febrero y marzo 2026"/>
    <n v="0.25"/>
    <x v="0"/>
    <d v="2026-05-29T00:00:00"/>
    <n v="0.1"/>
    <s v="se evidencio la convocatoria de la mesa de trabajo de fecha 21/04/2026, mas no las actas de los meses de enero, febrero y marzo donde se dejan sentado los temas tratados."/>
    <s v="EN EJECUCIÓN"/>
    <s v="No aplica"/>
    <s v="No aplica"/>
    <s v="No aplica"/>
    <n v="1"/>
    <s v="Ya se tiene acta conciliación mes de Abril por temas de entregas de urgencia manifiesta no se a podido realizar la conciliación de mayo y junio "/>
    <s v="https://dnbcgovco-my.sharepoint.com/:f:/g/personal/planeacion_dnbc_gov_co/IgATaVuqQLoaSZKn6XEtE5CxAZQ69p2ercMGLiBAiUZ-B3A?e=abGyCE  "/>
    <n v="46214"/>
    <s v="Se reportan actas de enero a abril. Mayo pendiente de firma. "/>
    <n v="0.33"/>
    <s v="EN EJECUCIÓN"/>
    <d v="2026-07-27T00:00:00"/>
    <n v="0.33"/>
    <s v="se evidencias actas de entrdas y salidas de hetrramientas y equipos del centro logistico de la DNBC de los meses de abril y mayo pendie te para firmas"/>
    <x v="0"/>
    <s v="NO APLICA"/>
    <s v="NO APLICA"/>
    <x v="0"/>
    <s v="Dado que el hallazgo aún presenta actividades en ejecución y otras sin iniciar, no procede realizar el análisis de efectividad hasta tanto se complete la implementación de la totalidad de las acciones formuladas."/>
  </r>
  <r>
    <n v="386"/>
    <x v="1"/>
    <x v="7"/>
    <s v="Subdirección Administrativa y Financiera"/>
    <m/>
    <x v="229"/>
    <m/>
    <x v="43"/>
    <s v="EJECUCIÓN CONTRATO 105 DE 2024 Y GESTIÓN DE LA URGENCIA MANIFIESTA. ADMINISTRATIVO (A) CON PRESUNTA INCIDENCIA DISCIPLINARIA (D)."/>
    <m/>
    <s v="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
    <s v="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
    <s v="Fortalecer los mecanismos de control para la adecuada supervisión contractual con el objetivo de garantizar la adecuada correspondencia entre la planeación la urgencia declarada y la atención efectiva"/>
    <s v="GA_AC51"/>
    <s v="Implementar un sistema de información que permita soportar la gestión de bienes de la DNBC"/>
    <s v="Soportes de la implementación del Sistema de Información"/>
    <n v="1"/>
    <d v="2026-01-01T00:00:00"/>
    <d v="2026-12-31T00:00:00"/>
    <n v="54"/>
    <x v="1"/>
    <s v="Auditoria Financiera 2024"/>
    <n v="1"/>
    <s v="Se esta manejando una prueba piloto SIIF NACIÓN"/>
    <s v="https://dnbcgovco-my.sharepoint.com/:f:/g/personal/planeacion_dnbc_gov_co/IgBvTGIVB1beR6Hq2ZYZUnYkAaNAMO-Qq75CdeDQQvSAf7Y?e=VtmbSq"/>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muestra proceso que se esta llevando para el manejo de la prueba piloto SIIF NACIÓN "/>
    <s v="https://dnbcgovco-my.sharepoint.com/:f:/g/personal/planeacion_dnbc_gov_co/IgCBVo7NNr3iS7l8TzZ8wHRMASzR7iH24VFrPXij61kiZsg?e=P6XOYn"/>
    <s v="11/07/206"/>
    <s v="Se remite información sobre las gestiones adelantadas para la implementación del modulo siif nacion"/>
    <n v="0.3"/>
    <s v="EN EJECUCIÓN"/>
    <d v="2026-07-27T00:00:00"/>
    <n v="0.3"/>
    <s v="se evidencia correo electronico de fecha 26/05/2025 de la depuraciones de bienes para implementar el modulo de recursos fisicos"/>
    <x v="0"/>
    <s v="NO APLICA"/>
    <s v="NO APLICA"/>
    <x v="0"/>
    <s v="Dado que el hallazgo aún presenta actividades en ejecución y otras sin iniciar, no procede realizar el análisis de efectividad hasta tanto se complete la implementación de la totalidad de las acciones formuladas."/>
  </r>
  <r>
    <n v="387"/>
    <x v="1"/>
    <x v="7"/>
    <s v="Subdirección Administrativa y Financiera"/>
    <m/>
    <x v="230"/>
    <m/>
    <x v="43"/>
    <s v="GESTIÓN FISCAL DEL CONTRATO 106-2024 SUSCRITO EN EL MARCO DE LA URGENCIA MANIFIESTA DECRETADA POR LA DIRECCIÓN NACIONAL DE BOMBEROS DE COLOMBIA MEDIANTE RESOLUCIÓN NO. 059 DE 2024._x000a_ADMINISTRATIVO (A) CON PRESUNTA INCIDENCIA DISCIPLINARIA (D) Y PARA INDAGACION PRELIMINAR (IP)"/>
    <s v="GESTIÓN DEL CONOCIMIENTO Y LA INNOVACIÓN"/>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Fortalecer los mecanismos de control para la adecuada supervisión contractual con el objetivo de garantizar la adecuada correspondencia entre la planeación la urgencia declarada y la atención efectiva"/>
    <s v="FB_AC38"/>
    <s v="Realizar acta de conciliación mensual con el Almacén"/>
    <s v="Acta Conciliación y anexos"/>
    <n v="12"/>
    <d v="2026-01-01T00:00:00"/>
    <d v="2026-12-31T00:00:00"/>
    <n v="54"/>
    <x v="24"/>
    <s v="Auditoria Financiera 2024"/>
    <n v="1"/>
    <s v="Ya se tiene acta de conciliación mes Enero , Febrero y Marzo "/>
    <s v="https://dnbcgovco-my.sharepoint.com/:f:/g/personal/planeacion_dnbc_gov_co/IgDlbJYL-Va8QKNBLgqDQn7GAb3ZWq8G8cJlJ7r72T-YIzQ?e=ohPP4l"/>
    <d v="2026-05-11T00:00:00"/>
    <s v="Se encuentran las actas de conciliación de enero, febrero y marzo 2026"/>
    <n v="0.25"/>
    <x v="0"/>
    <d v="2026-05-29T00:00:00"/>
    <n v="0.1"/>
    <s v="se evidencio la convocatoria de la mesa de trabajo de fecha 21/04/2026, mas no las actas de los meses de enero, febrero y marzo donde se dejan sentado los temas tratados."/>
    <s v="EN EJECUCIÓN"/>
    <s v="No aplica"/>
    <s v="No aplica"/>
    <s v="No aplica"/>
    <n v="1"/>
    <s v="Ya se tiene acta conciliación mes de Abril por temas de entregas de urgencia manifiesta no se a podido realizar la conciliación de mayo y junio "/>
    <s v="https://dnbcgovco-my.sharepoint.com/:f:/g/personal/planeacion_dnbc_gov_co/IgATaVuqQLoaSZKn6XEtE5CxAZQ69p2ercMGLiBAiUZ-B3A?e=abGyCE  "/>
    <n v="46214"/>
    <s v="Se reportan actas de enero a abril. Mayo pendiente de firma. "/>
    <n v="0.33"/>
    <s v="EN EJECUCIÓN"/>
    <d v="2026-07-27T00:00:00"/>
    <n v="0.33"/>
    <s v="Se evidencias actas de entrdas y salidas de hetrramientas y equipos del centro logistico de la DNBC de los meses de abril y mayo pendiente para firmas"/>
    <x v="0"/>
    <s v="NO APLICA"/>
    <s v="NO APLICA"/>
    <x v="0"/>
    <s v="Dado que el hallazgo aún tiene actividades en ejecución no aplica el análisis de la efectividad"/>
  </r>
  <r>
    <n v="388"/>
    <x v="1"/>
    <x v="7"/>
    <s v="Subdirección Administrativa y Financiera"/>
    <m/>
    <x v="230"/>
    <m/>
    <x v="43"/>
    <s v="GESTIÓN FISCAL DEL CONTRATO 106-2024 SUSCRITO EN EL MARCO DE LA URGENCIA MANIFIESTA DECRETADA POR LA DIRECCIÓN NACIONAL DE BOMBEROS DE COLOMBIA MEDIANTE RESOLUCIÓN NO. 059 DE 2024._x000a_ADMINISTRATIVO (A) CON PRESUNTA INCIDENCIA DISCIPLINARIA (D) Y PARA INDAGACION PRELIMINAR (IP)"/>
    <m/>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Fortalecer los mecanismos de control para la adecuada supervisión contractual con el objetivo de garantizar la adecuada correspondencia entre la planeación la urgencia declarada y la atención efectiva"/>
    <s v="GC_AC63"/>
    <s v="Implementar los registros requeridos para la etapa precontractual con el fin de que permitan evidencia el cumplimento de la requisitos establecidos de la normatividad aplicable."/>
    <s v="Registro de verificación de cumplimiento etapa precontractual"/>
    <n v="1"/>
    <d v="2026-01-01T00:00:00"/>
    <d v="2026-12-31T00:00:00"/>
    <n v="54"/>
    <x v="2"/>
    <s v="Auditoria Financiera 2024"/>
    <n v="1"/>
    <s v="La actividad tuvo cumplimiento. Para la etapa precontractual se implementaron los registros de verificación requeridos, mediante la utilización de la Checklist de verificación de documentos, la cual permite evidenciar el cumplimiento de los requisitos establecidos en la normatividad aplicable. Dicha herramienta se emplea para validar de manera sistemática la documentación exigida antes del inicio del proceso contractual, constituyéndose en el registro de verificación de cumplimiento de la etapa precontractual y formando parte integral del expediente contractual._x000a_"/>
    <s v="https://dnbcgovco-my.sharepoint.com/personal/planeacion_dnbc_gov_co/_layouts/15/onedrive.aspx?id=%2Fpersonal%2Fplaneacion%5Fdnbc%5Fgov%5Fco%2FDocuments%2FDocumentos%20SIGE%2F6%2E%20Planes%2FPLAN%20DE%20MEJORA%2F2026%2F01%2E%20Seguimiento%20Primer%20Trimestre%2F15%2E%20Gesti%C3%B3n%20Contractual%2FGC%5FAC63&amp;viewid=efb70791%2Db8ab%2D49e7%2Db552%2Dd3d4cbe976b9&amp;ct=1777387045307&amp;or=OWA%2DNT%2DMail"/>
    <d v="2026-05-11T00:00:00"/>
    <s v="Se adjunta información de lista de chequeo para contrataciones de la entidad"/>
    <n v="1"/>
    <x v="1"/>
    <d v="2026-05-15T00:00:00"/>
    <n v="1"/>
    <s v="Se evidenció como soporte la Checklist de verificación de documentos de la etapa precontractual, diligenciada durante la vigencia 2026 e incorporada en los expedientes contractuales. El soporte aportado permite verificar la implementación del registro de control para la validación de los requisitos establecidos en la etapa precontractual, evidenciando la ejecución de la actividad formulada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La actividad tuvo cumplimiento. Para la etapa precontractual se implementaron los registros de verificación requeridos, mediante la utilización de la Checklist de verificación de documentos, la cual permite evidenciar el cumplimiento de los requisitos establecidos en la normatividad aplicable. Dicha herramienta se emplea para validar de manera sistemática la documentación exigida antes del inicio del proceso contractual, constituyéndose en el registro de verificación de cumplimiento de la etapa precontractual y formando parte integral del expediente contractual.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Actividad con cumplimiento reportado en el primer trimestre 2026"/>
    <n v="1"/>
    <s v="CUMPLIDO"/>
    <d v="2026-07-27T00:00:00"/>
    <n v="1"/>
    <s v="Se evidenció como soporte la Checklist de verificación de documentos de la etapa precontractual, diligenciada durante la vigencia 2026 e incorporada en los expedientes contractuales. El soporte aportado permite verificar la implementación del registro de control para la validación de los requisitos establecidos en la etapa precontractual, evidenciando la ejecución de la actividad formulada dentro del plazo establecido."/>
    <x v="1"/>
    <s v="NO APLICA"/>
    <s v="NO APLICA"/>
    <x v="0"/>
    <s v="Dado que el hallazgo aún tiene actividades en ejecución no aplica el análisis de la efectividad"/>
  </r>
  <r>
    <n v="389"/>
    <x v="1"/>
    <x v="7"/>
    <s v="Subdirección Administrativa y Financiera"/>
    <m/>
    <x v="230"/>
    <m/>
    <x v="43"/>
    <s v="GESTIÓN FISCAL DEL CONTRATO 106-2024 SUSCRITO EN EL MARCO DE LA URGENCIA MANIFIESTA DECRETADA POR LA DIRECCIÓN NACIONAL DE BOMBEROS DE COLOMBIA MEDIANTE RESOLUCIÓN NO. 059 DE 2024._x000a_ADMINISTRATIVO (A) CON PRESUNTA INCIDENCIA DISCIPLINARIA (D) Y PARA INDAGACION PRELIMINAR (IP)"/>
    <m/>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Fortalecer los mecanismos de control para la adecuada supervisión contractual con el objetivo de garantizar la adecuada correspondencia entre la planeación la urgencia declarada y la atención efectiva"/>
    <s v="GF_AC55"/>
    <s v="Implementar un sistema de información que permita soportar la gestión de bienes de la DNBC"/>
    <s v="Soportes de la implementación del Sistema de Información"/>
    <n v="1"/>
    <d v="2026-01-01T00:00:00"/>
    <d v="2026-12-31T00:00:00"/>
    <n v="54"/>
    <x v="0"/>
    <s v="Auditoria Financiera 2024"/>
    <n v="1"/>
    <s v="Se esta manejando una prueba piloto SIIF NACIÓN"/>
    <s v="https://dnbcgovco-my.sharepoint.com/:f:/g/personal/planeacion_dnbc_gov_co/IgCd9hpWp6cMRprbun4ALRzAAdsqs8m2RB2oG8ldoXS9T3Q?e=Oy1mUO"/>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esta manejando una prueba piloto SIIF NACIÓN"/>
    <s v="https://dnbcgovco-my.sharepoint.com/:f:/g/personal/planeacion_dnbc_gov_co/IgDlTTkE6gPMRZjTETbxch7dATaSM_TE5-agvqb3k7QgaDY?e=0V1Jx7"/>
    <s v="11/07/206"/>
    <s v="Se evidencia respuesta de MinHacienda para uso piloto de sistema Siif Nación - Modulo Recursos Fisicos del primer trimestre"/>
    <n v="0.1"/>
    <s v="EN EJECUCIÓN"/>
    <d v="2026-07-27T00:00:00"/>
    <n v="0.3"/>
    <s v="se evidencia correo electronico de fecha 26/05/2025 de la depuraciones de bienes para implementar el modulo de recursos fisicos"/>
    <x v="1"/>
    <s v="NO APLICA"/>
    <s v="NO APLICA"/>
    <x v="0"/>
    <s v="Dado que el hallazgo aún tiene actividades en ejecución no aplica el análisis de la efectividad"/>
  </r>
  <r>
    <n v="390"/>
    <x v="1"/>
    <x v="7"/>
    <s v="Subdirección Administrativa y Financiera"/>
    <m/>
    <x v="230"/>
    <m/>
    <x v="43"/>
    <s v="GESTIÓN FISCAL DEL CONTRATO 106-2024 SUSCRITO EN EL MARCO DE LA URGENCIA MANIFIESTA DECRETADA POR LA DIRECCIÓN NACIONAL DE BOMBEROS DE COLOMBIA MEDIANTE RESOLUCIÓN NO. 059 DE 2024._x000a_ADMINISTRATIVO (A) CON PRESUNTA INCIDENCIA DISCIPLINARIA (D) Y PARA INDAGACION PRELIMINAR (IP)"/>
    <m/>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Fortalecer los mecanismos de control para la adecuada supervisión contractual con el objetivo de garantizar la adecuada correspondencia entre la planeación la urgencia declarada y la atención efectiva"/>
    <s v="GC_AC65"/>
    <s v="Centralizar en un repositorio digital único institucional la información contractual de la DNBC."/>
    <s v="Repositorio Digital consolidado en tiempo real"/>
    <n v="1"/>
    <d v="2026-01-01T00:00:00"/>
    <d v="2026-12-31T00:00:00"/>
    <n v="54"/>
    <x v="25"/>
    <s v="Auditoria Financiera 2024"/>
    <n v="1"/>
    <s v="Se centralizó la información contractual de la DNBC en un repositorio digital único institucional, permitiendo la consolidación y actualización en tiempo real de los documentos contractuales. Como evidencia se cuenta con el Repositorio Digital consolidado, que facilita el acceso, control y trazabilidad de la información contractual._x000a_"/>
    <s v="https://dnbcgovco-my.sharepoint.com/personal/planeacion_dnbc_gov_co/_layouts/15/onedrive.aspx?id=%2Fpersonal%2Fplaneacion%5Fdnbc%5Fgov%5Fco%2FDocuments%2FDocumentos%20SIGE%2F6%2E%20Planes%2FPLAN%20DE%20MEJORA%2F2026%2F01%2E%20Seguimiento%20Primer%20Trimestre%2F15%2E%20Gesti%C3%B3n%20Contractual%2FGC%5FAC65&amp;viewid=efb70791%2Db8ab%2D49e7%2Db552%2Dd3d4cbe976b9&amp;ct=1777321740236&amp;or=OWA%2DNT%2DMail"/>
    <d v="2026-05-11T00:00:00"/>
    <s v="Se remite pantallazo de repositorio digital 2026"/>
    <n v="1"/>
    <x v="1"/>
    <d v="2026-05-15T00:00:00"/>
    <n v="1"/>
    <s v="Se presenta como evidencia el correo electrónico de fecha 21 de abril de 2026, mediante el cual se comparte la carpeta denominada &quot;REPOSITORIO GESTIÓN CONTRACTUAL 2026&quot;, habilitando el acceso al repositorio digital institucional para la gestión de la información contractual. El soporte aportado permite verificar la implementación y disponibilidad del repositorio digital único institucional, evidenciando el cumplimiento de la actividad formulada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centralizó la información contractual de la DNBC en un repositorio digital único institucional, permitiendo la consolidación y actualización en tiempo real de los documentos contractuales. Como evidencia se cuenta con el Repositorio Digital consolidado, que facilita el acceso, control y trazabilidad de la información contractual.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Actividad con cumplimiento reportado en el primer trimestre 2026"/>
    <n v="1"/>
    <s v="CUMPLIDO"/>
    <d v="2026-07-27T00:00:00"/>
    <n v="1"/>
    <s v="Se presenta como evidencia el correo electrónico de fecha 21 de abril de 2026, mediante el cual se comparte la carpeta denominada &quot;REPOSITORIO GESTIÓN CONTRACTUAL 2026&quot;, habilitando el acceso al repositorio digital institucional para la gestión de la información contractual. El soporte aportado permite verificar la implementación y disponibilidad del repositorio digital único institucional, evidenciando el cumplimiento de la actividad formulada dentro del plazo establecido."/>
    <x v="1"/>
    <s v="NO APLICA"/>
    <s v="NO APLICA"/>
    <x v="0"/>
    <s v="Dado que el hallazgo aún tiene actividades en ejecución no aplica el análisis de la efectividad"/>
  </r>
  <r>
    <n v="391"/>
    <x v="1"/>
    <x v="7"/>
    <s v="Subdirección Administrativa y Financiera"/>
    <m/>
    <x v="231"/>
    <m/>
    <x v="43"/>
    <s v="ENTREGA DE LOS BIENES ADQUIRIDOS BAJO LA MODALIDAD DE URGENCIA MANIFIESTA, CONTRATO 107 DE 2024. ADMINISTRATIVO (A) CON PRESUNTA INCIDENCIA DISCIPLINARIA (D)"/>
    <s v="GESTIÓN DEL CONOCIMIENTO Y LA INNOVACIÓN"/>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Fortalecer los mecanismos de control para la adecuada supervisión contractual con el objetivo de garantizar la adecuada correspondencia entre la planeación la urgencia declarada y la atención efectiva"/>
    <s v="FB_AC38"/>
    <s v="Realizar acta de conciliación mensual con el Almacén"/>
    <s v="Acta Conciliación y anexos"/>
    <n v="12"/>
    <d v="2026-01-01T00:00:00"/>
    <d v="2026-12-31T00:00:00"/>
    <n v="54"/>
    <x v="24"/>
    <s v="Auditoria Financiera 2024"/>
    <n v="1"/>
    <s v="Ya se tiene acta de conciliación mes Enero , Febrero y Marzo "/>
    <s v="https://dnbcgovco-my.sharepoint.com/:f:/g/personal/planeacion_dnbc_gov_co/IgDlbJYL-Va8QKNBLgqDQn7GAb3ZWq8G8cJlJ7r72T-YIzQ?e=ohPP4l"/>
    <d v="2026-05-11T00:00:00"/>
    <s v="Se encuentran las actas de conciliación de enero, febrero y marzo 2026"/>
    <n v="0.25"/>
    <x v="0"/>
    <d v="2026-05-29T00:00:00"/>
    <n v="0.1"/>
    <s v="se evidencio la convocatoria de la mesa de trabajo mas no las actas donde se dejan sentado los temas tratados."/>
    <s v="EN EJECUCIÓN"/>
    <s v="No aplica"/>
    <s v="No aplica"/>
    <s v="No aplica"/>
    <n v="1"/>
    <s v="Ya se tiene acta conciliación mes de Abril por temas de entregas de urgencia manifiesta no se a podido realizar la conciliación de mayo y junio "/>
    <s v="https://dnbcgovco-my.sharepoint.com/:f:/g/personal/planeacion_dnbc_gov_co/IgATaVuqQLoaSZKn6XEtE5CxAZQ69p2ercMGLiBAiUZ-B3A?e=abGyCE  "/>
    <n v="46214"/>
    <s v="Se reportan actas de enero a abril. Mayo pendiente de firma. "/>
    <n v="0.33"/>
    <s v="EN EJECUCIÓN"/>
    <d v="2026-07-27T00:00:00"/>
    <n v="0.33"/>
    <s v="Se evidencias actas de entrdas y salidas de hetrramientas y equipos del centro logistico de la DNBC de los meses de abril y mayo pendiente para firmas"/>
    <x v="0"/>
    <s v="NO APLICA"/>
    <s v="NO APLICA"/>
    <x v="0"/>
    <s v="Dado que el hallazgo aún tiene actividades en ejecución no aplica el análisis de la efectividad"/>
  </r>
  <r>
    <n v="392"/>
    <x v="1"/>
    <x v="7"/>
    <s v="Subdirección Administrativa y Financiera"/>
    <m/>
    <x v="231"/>
    <m/>
    <x v="43"/>
    <s v="ENTREGA DE LOS BIENES ADQUIRIDOS BAJO LA MODALIDAD DE URGENCIA MANIFIESTA, CONTRATO 107 DE 2024. ADMINISTRATIVO (A) CON PRESUNTA INCIDENCIA DISCIPLINARIA (D)"/>
    <m/>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Fortalecer los mecanismos de control para la adecuada supervisión contractual con el objetivo de garantizar la adecuada correspondencia entre la planeación la urgencia declarada y la atención efectiva"/>
    <s v="GF_AC55"/>
    <s v="Implementar un sistema de información que permita soportar la gestión de bienes de la DNBC"/>
    <s v="Soportes de la implementación del Sistema de Información"/>
    <n v="1"/>
    <d v="2026-01-01T00:00:00"/>
    <d v="2026-12-31T00:00:00"/>
    <n v="54"/>
    <x v="0"/>
    <s v="Auditoria Financiera 2024"/>
    <n v="1"/>
    <s v="Se esta manejando una prueba piloto SIIF NACIÓN"/>
    <s v="https://dnbcgovco-my.sharepoint.com/:f:/g/personal/planeacion_dnbc_gov_co/IgCd9hpWp6cMRprbun4ALRzAAdsqs8m2RB2oG8ldoXS9T3Q?e=Oy1mUO"/>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esta manejando una prueba piloto SIIF NACIÓN"/>
    <s v="https://dnbcgovco-my.sharepoint.com/:f:/g/personal/planeacion_dnbc_gov_co/IgDlTTkE6gPMRZjTETbxch7dATaSM_TE5-agvqb3k7QgaDY?e=0V1Jx7"/>
    <s v="11/07/206"/>
    <s v="Se evidencia respuesta de MinHacienda para uso piloto de sistema Siif Nación - Modulo Recursos Fisicos del primer trimestre"/>
    <n v="0.1"/>
    <s v="EN EJECUCIÓN"/>
    <d v="2026-07-27T00:00:00"/>
    <n v="0.3"/>
    <s v="se evidencia correo electronico de fecha 26/05/2025 de la depuraciones de bienes para implementar el modulo de recursos fisicos"/>
    <x v="1"/>
    <s v="NO APLICA"/>
    <s v="NO APLICA"/>
    <x v="0"/>
    <s v="Dado que el hallazgo aún tiene actividades en ejecución no aplica el análisis de la efectividad"/>
  </r>
  <r>
    <n v="393"/>
    <x v="1"/>
    <x v="7"/>
    <s v="Subdirección estrategica"/>
    <m/>
    <x v="232"/>
    <m/>
    <x v="43"/>
    <s v="CONTRATO 108 DE 2024, BOMBAS ESPALDA Y PISCINAS (TANQUES) FOLD TANK - CUMPLIMIENTO FINES DE LA RESOLUCIÓN 059 DE 2024 QUE DECLARÓ LA URGENCIA MANIFIESTA._x000a_ADMINISTRATIVO (A) CON PRESUNTA INCIDENCIA DISCIPLINARIA (D)"/>
    <s v="GESTIÓN DEL CONOCIMIENTO Y LA INNOVACIÓN"/>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Fortalecer los mecanismos de control para la adecuada supervisión contractual con el objetivo de garantizar la adecuada correspondencia entre la planeación la urgencia declarada y la atención efectiva"/>
    <s v="FB_AC29"/>
    <s v="Diseñar e implementer un Plan logístico para entrega de elementos tomando como insumo la previa verificación de cumplimiento de requisitos y asegurando que el plan contenga como mínimo: identificación de los municipios priorizados con cumplimiento de requisitos, elementos a entregar, cronograma de entregas y medio transporte de entrega."/>
    <s v="Plan Logístico y soportes de implementación"/>
    <n v="1"/>
    <d v="2026-01-01T00:00:00"/>
    <d v="2026-03-31T00:00:00"/>
    <n v="13.5"/>
    <x v="14"/>
    <s v="Auditoria Financiera 2024"/>
    <n v="1"/>
    <s v="Se adjunta diseño de Plan Logístico y evidencia de socialización a líder de proceso"/>
    <s v="https://dnbcgovco-my.sharepoint.com/:f:/g/personal/planeacion_dnbc_gov_co/IgDXNHpy7oLsTo_k1pBYTEA_AXkQuekeDuYRfMOd3hOKrho?e=FZVMrN"/>
    <d v="2026-05-11T00:00:00"/>
    <s v="Se incluye presentación del plan logstico. Se evidencia socialización con lider de proceso del mes de mayo de 2026"/>
    <n v="1"/>
    <x v="1"/>
    <d v="2026-06-08T00:00:00"/>
    <n v="0.1"/>
    <s v="Se evidencia la elaboración de la propuesta del Plan Logístico de Entregas de Fortalecimiento, la cual contempla aspectos relacionados con modalidades de entrega, fases de actuación, actores involucrados, regionalización logística, mecanismos de coordinación, transporte, entrega y cierre documental. Así mismo, se evidencia su remisión para revisión y retroalimentación a las dependencias involucradas. No obstante, la evidencia aportada corresponde a una propuesta técnica y no permite verificar su aprobación formal, socialización con los líderes de proceso ni su implementación efectiva, conforme a lo establecido en la acción correctiva formulada. En consecuencia, se evidencia un avance parcial en el cumplimiento de la acción. Se recomienda formalizar la aprobación del plan logístico, realizar su socialización con las dependencias involucradas, documentar las actividades de implementación y conservar los soportes que permitan evidenciar su aplicación efectiva en los procesos de recepción, almacenamiento, distribución y entrega de los bienes adquiridos para el fortalecimiento bomberil."/>
    <s v="EN EJECUCIÓN"/>
    <s v="No aplica"/>
    <s v="No aplica"/>
    <s v="No aplica"/>
    <n v="1"/>
    <s v="Se adjunta diseño de Plan Logístico y evidencia de socialización a líder de proceso"/>
    <s v="https://dnbcgovco-my.sharepoint.com/:f:/g/personal/planeacion_dnbc_gov_co/IgB9cHHYSJIQTr9TaRSvOJ2DAViQEhrjnqtnNAQWBqFxriQ?e=6CRjhS"/>
    <n v="46213"/>
    <s v="Se incluye presentación del plan logstico. Se evidencia socialización con lider de proceso del mes de mayo de 2026"/>
    <n v="1"/>
    <s v="CUMPLIDO"/>
    <d v="2026-07-27T00:00:00"/>
    <n v="0.7"/>
    <s v="Se evidenció que el 14 de mayo de 2026 fue remitida la propuesta del Plan Logístico de Entregas para revisión y retroalimentación, así como su socialización con el líder del proceso durante el mes de mayo de 2026."/>
    <x v="0"/>
    <s v="NO APLICA"/>
    <s v="NO APLICA"/>
    <x v="0"/>
    <s v="Dado que el hallazgo aún tiene actividades en ejecución no aplica el análisis de la efectividad"/>
  </r>
  <r>
    <n v="394"/>
    <x v="1"/>
    <x v="7"/>
    <s v="Subdirección Administrativa y Financiera"/>
    <m/>
    <x v="232"/>
    <m/>
    <x v="43"/>
    <s v="CONTRATO 108 DE 2024, BOMBAS ESPALDA Y PISCINAS (TANQUES) FOLD TANK - CUMPLIMIENTO FINES DE LA RESOLUCIÓN 059 DE 2024 QUE DECLARÓ LA URGENCIA MANIFIESTA._x000a_ADMINISTRATIVO (A) CON PRESUNTA INCIDENCIA DISCIPLINARIA (D)"/>
    <s v="GESTIÓN DEL CONOCIMIENTO Y LA INNOVACIÓN"/>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Fortalecer los mecanismos de control para la adecuada supervisión contractual con el objetivo de garantizar la adecuada correspondencia entre la planeación la urgencia declarada y la atención efectiva"/>
    <s v="FB_AC38"/>
    <s v="Realizar acta de conciliación mensual con el Almacén"/>
    <s v="Acta Conciliación y anexos"/>
    <n v="12"/>
    <d v="2026-01-01T00:00:00"/>
    <d v="2026-12-31T00:00:00"/>
    <n v="54"/>
    <x v="24"/>
    <s v="Auditoria Financiera 2024"/>
    <n v="1"/>
    <s v="Ya se tiene acta de conciliación mes Enero , Febrero y Marzo "/>
    <s v="https://dnbcgovco-my.sharepoint.com/:f:/g/personal/planeacion_dnbc_gov_co/IgDlbJYL-Va8QKNBLgqDQn7GAb3ZWq8G8cJlJ7r72T-YIzQ?e=ohPP4l"/>
    <d v="2026-05-11T00:00:00"/>
    <s v="Se encuentran las actas de conciliación de enero, febrero y marzo 2026"/>
    <n v="0.25"/>
    <x v="0"/>
    <d v="2026-05-29T00:00:00"/>
    <n v="0.1"/>
    <s v="se evidencio la convocatoria de la mesa de trabajo mas no las actas donde se dejan sentado los temas tratados."/>
    <s v="EN EJECUCIÓN"/>
    <s v="No aplica"/>
    <s v="No aplica"/>
    <s v="No aplica"/>
    <n v="1"/>
    <s v="Ya se tiene acta conciliación mes de Abril por temas de entregas de urgencia manifiesta no se a podido realizar la conciliación de mayo y junio "/>
    <s v="https://dnbcgovco-my.sharepoint.com/:f:/g/personal/planeacion_dnbc_gov_co/IgATaVuqQLoaSZKn6XEtE5CxAZQ69p2ercMGLiBAiUZ-B3A?e=abGyCE  "/>
    <n v="46214"/>
    <s v="Se reportan actas de enero a abril. Mayo pendiente de firma. "/>
    <n v="0.33"/>
    <s v="EN EJECUCIÓN"/>
    <d v="2026-07-27T00:00:00"/>
    <n v="0.33"/>
    <s v="Se evidencias actas de entrdas y salidas de hetrramientas y equipos del centro logistico de la DNBC de los meses de abril y mayo pendiente para firmas"/>
    <x v="0"/>
    <s v="NO APLICA"/>
    <s v="NO APLICA"/>
    <x v="0"/>
    <s v="Dado que el hallazgo aún tiene actividades sin iniciar no aplica el análisis de la efectividad"/>
  </r>
  <r>
    <n v="395"/>
    <x v="1"/>
    <x v="7"/>
    <s v="Subdirección Administrativa y Financiera"/>
    <m/>
    <x v="232"/>
    <m/>
    <x v="43"/>
    <s v="CONTRATO 108 DE 2024, BOMBAS ESPALDA Y PISCINAS (TANQUES) FOLD TANK - CUMPLIMIENTO FINES DE LA RESOLUCIÓN 059 DE 2024 QUE DECLARÓ LA URGENCIA MANIFIESTA._x000a_ADMINISTRATIVO (A) CON PRESUNTA INCIDENCIA DISCIPLINARIA (D)"/>
    <m/>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Fortalecer los mecanismos de control para la adecuada supervisión contractual con el objetivo de garantizar la adecuada correspondencia entre la planeación la urgencia declarada y la atención efectiva"/>
    <s v="GF_AC55"/>
    <s v="Implementar un sistema de información que permita soportar la gestión de bienes de la DNBC"/>
    <s v="Soportes de la implementación del Sistema de Información"/>
    <n v="1"/>
    <d v="2026-01-01T00:00:00"/>
    <d v="2026-12-31T00:00:00"/>
    <n v="54"/>
    <x v="0"/>
    <s v="Auditoria Financiera 2024"/>
    <n v="1"/>
    <s v="Se esta manejando una prueba piloto SIIF NACIÓN"/>
    <s v="https://dnbcgovco-my.sharepoint.com/:f:/g/personal/planeacion_dnbc_gov_co/IgCd9hpWp6cMRprbun4ALRzAAdsqs8m2RB2oG8ldoXS9T3Q?e=Oy1mUO"/>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esta manejando una prueba piloto SIIF NACIÓN"/>
    <s v="https://dnbcgovco-my.sharepoint.com/:f:/g/personal/planeacion_dnbc_gov_co/IgDlTTkE6gPMRZjTETbxch7dATaSM_TE5-agvqb3k7QgaDY?e=0V1Jx7"/>
    <s v="11/07/206"/>
    <s v="Se evidencia respuesta de MinHacienda para uso piloto de sistema Siif Nación - Modulo Recursos Fisicos del primer trimestre"/>
    <n v="0.1"/>
    <s v="EN EJECUCIÓN"/>
    <d v="2026-07-27T00:00:00"/>
    <n v="0.3"/>
    <s v="se evidencia correo electronico de fecha 26/05/2025 de la depuraciones de bienes para implementar el modulo de recursos fisicos"/>
    <x v="1"/>
    <s v="NO APLICA"/>
    <s v="NO APLICA"/>
    <x v="0"/>
    <s v="Dado que el hallazgo aún tiene actividades sin iniciar no aplica el análisis de la efectividad"/>
  </r>
  <r>
    <n v="396"/>
    <x v="1"/>
    <x v="7"/>
    <s v="Subdirección estrategica"/>
    <m/>
    <x v="233"/>
    <m/>
    <x v="43"/>
    <s v="EJECUCIÓN CONTRATO 109 DE 2024 Y GESTIÓN DE LA URGENCIA MANIFIESTA. ADMINISTRATIVO (A) CON PRESUNTA INCIDENCIA DISCIPLINARIA (D)"/>
    <s v="GESTIÓN DEL CONOCIMIENTO Y LA INNOVACIÓN"/>
    <s v="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_x000a_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
    <s v="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_x000a_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
    <s v="Fortalecer los mecanismos de control para la adecuada supervisión contractual con el objetivo de garantizar la adecuada correspondencia entre la planeación la urgencia declarada y la atención efectiva"/>
    <s v="FB_AC29"/>
    <s v="Diseñar e implementar un Plan logístico para entrega de elementos tomando como insumo la previa verificación de cumplimiento de requisitos y asegurando que el plan contenga como mínimo: identificación de los municipios priorizados con cumplimiento de requisitos, elementos a entregar, cronograma de entregas y medio transporte de entrega."/>
    <s v="Plan Logístico y soportes de implementación"/>
    <n v="1"/>
    <d v="2026-01-01T00:00:00"/>
    <d v="2026-03-31T00:00:00"/>
    <n v="13.5"/>
    <x v="14"/>
    <s v="Auditoria Financiera 2024"/>
    <n v="1"/>
    <s v="Se adjunta diseño de Plan Logístico y evidencia de socialización a líder de proceso"/>
    <s v="https://dnbcgovco-my.sharepoint.com/:f:/g/personal/planeacion_dnbc_gov_co/IgDXNHpy7oLsTo_k1pBYTEA_AXkQuekeDuYRfMOd3hOKrho?e=FZVMrN"/>
    <d v="2026-05-11T00:00:00"/>
    <s v="Se incluye presentación del plan logstico. Se evidencia socialización con lider de proceso del mes de mayo de 2026"/>
    <n v="1"/>
    <x v="1"/>
    <d v="2026-06-08T00:00:00"/>
    <n v="0.1"/>
    <s v="Se evidencia la elaboración de la propuesta del Plan Logístico de Entregas de Fortalecimiento, la cual contempla aspectos relacionados con modalidades de entrega, fases de actuación, actores involucrados, regionalización logística, mecanismos de coordinación, transporte, entrega y cierre documental. Así mismo, se evidencia su remisión para revisión y retroalimentación a las dependencias involucradas. No obstante, la evidencia aportada corresponde a una propuesta técnica y no permite verificar su aprobación formal, socialización con los líderes de proceso ni su implementación efectiva, conforme a lo establecido en la acción correctiva formulada. En consecuencia, se evidencia un avance parcial en el cumplimiento de la acción. Se recomienda formalizar la aprobación del plan logístico, realizar su socialización con las dependencias involucradas, documentar las actividades de implementación y conservar los soportes que permitan evidenciar su aplicación efectiva en los procesos de recepción, almacenamiento, distribución y entrega de los bienes adquiridos para el fortalecimiento bomberil."/>
    <s v="EN EJECUCIÓN"/>
    <s v="No aplica"/>
    <s v="No aplica"/>
    <s v="No aplica"/>
    <n v="1"/>
    <s v="Se adjunta diseño de Plan Logístico y evidencia de socialización a líder de proceso"/>
    <s v="https://dnbcgovco-my.sharepoint.com/:f:/g/personal/planeacion_dnbc_gov_co/IgB9cHHYSJIQTr9TaRSvOJ2DAViQEhrjnqtnNAQWBqFxriQ?e=6CRjhS"/>
    <n v="46213"/>
    <s v="Se incluye presentación del plan logstico. Se evidencia socialización con lider de proceso del mes de mayo de 2026"/>
    <n v="1"/>
    <s v="CUMPLIDO"/>
    <d v="2026-07-27T00:00:00"/>
    <n v="0.8"/>
    <s v="Se evidenció que el 14 de mayo de 2026 fue remitida la propuesta del Plan Logístico de Entregas para revisión y retroalimentación, así como su socialización con el líder del proceso durante el mes de mayo de 2026. No obstante, no se aportaron soportes que permitan verificar su aprobación formal, adopción e implementación efectiva del plan, conforme a la acción correctiva formulada."/>
    <x v="0"/>
    <s v="NO APLICA"/>
    <s v="NO APLICA"/>
    <x v="0"/>
    <s v="Dado que el hallazgo aún tiene actividades en ejecución no aplica el análisis de la efectividad"/>
  </r>
  <r>
    <n v="397"/>
    <x v="1"/>
    <x v="7"/>
    <s v="Subdirección Administrativa y Financiera"/>
    <m/>
    <x v="233"/>
    <m/>
    <x v="43"/>
    <s v="EJECUCIÓN CONTRATO 109 DE 2024 Y GESTIÓN DE LA URGENCIA MANIFIESTA. ADMINISTRATIVO (A) CON PRESUNTA INCIDENCIA DISCIPLINARIA (D)"/>
    <s v="GESTIÓN DEL CONOCIMIENTO Y LA INNOVACIÓN"/>
    <s v="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_x000a_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
    <s v="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_x000a_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
    <s v="Fortalecer los mecanismos de control para la adecuada supervisión contractual con el objetivo de garantizar la adecuada correspondencia entre la planeación la urgencia declarada y la atención efectiva"/>
    <s v="FB_AC38"/>
    <s v="Realizar acta de conciliación mensual con el Almacén"/>
    <s v="Acta Conciliación y anexos"/>
    <n v="12"/>
    <d v="2026-01-01T00:00:00"/>
    <d v="2026-12-31T00:00:00"/>
    <n v="54"/>
    <x v="24"/>
    <s v="Auditoria Financiera 2024"/>
    <n v="1"/>
    <s v="Ya se tiene acta de conciliación mes Enero , Febrero y Marzo "/>
    <s v="https://dnbcgovco-my.sharepoint.com/:f:/g/personal/planeacion_dnbc_gov_co/IgDlbJYL-Va8QKNBLgqDQn7GAb3ZWq8G8cJlJ7r72T-YIzQ?e=ohPP4l"/>
    <d v="2026-05-11T00:00:00"/>
    <s v="Se encuentran las actas de conciliación de enero, febrero y marzo 2026"/>
    <n v="0.25"/>
    <x v="0"/>
    <d v="2026-05-29T00:00:00"/>
    <n v="0.1"/>
    <s v="se evidencio la convocatoria de la mesa de trabajo mas no las actas donde se dejan sentado los temas tratados."/>
    <s v="EN EJECUCIÓN"/>
    <s v="No aplica"/>
    <s v="No aplica"/>
    <s v="No aplica"/>
    <n v="1"/>
    <s v="Ya se tiene acta conciliación mes de Abril por temas de entregas de urgencia manifiesta no se a podido realizar la conciliación de mayo y junio "/>
    <s v="https://dnbcgovco-my.sharepoint.com/:f:/g/personal/planeacion_dnbc_gov_co/IgATaVuqQLoaSZKn6XEtE5CxAZQ69p2ercMGLiBAiUZ-B3A?e=abGyCE  "/>
    <n v="46214"/>
    <s v="Se reportan actas de enero a abril. Mayo pendiente de firma. "/>
    <n v="0.33"/>
    <s v="EN EJECUCIÓN"/>
    <d v="2026-07-27T00:00:00"/>
    <n v="0.33"/>
    <s v="Se evidencias actas de entrdas y salidas de hetrramientas y equipos del centro logistico de la DNBC de los meses de abril y mayo pendiente para firmas"/>
    <x v="0"/>
    <s v="NO APLICA"/>
    <s v="NO APLICA"/>
    <x v="0"/>
    <s v="Dado que el hallazgo aún tiene actividades en ejecución no aplica el análisis de la efectividad"/>
  </r>
  <r>
    <n v="398"/>
    <x v="1"/>
    <x v="7"/>
    <s v="Subdirección Administrativa y Financiera"/>
    <m/>
    <x v="233"/>
    <m/>
    <x v="43"/>
    <s v="EJECUCIÓN CONTRATO 109 DE 2024 Y GESTIÓN DE LA URGENCIA MANIFIESTA. ADMINISTRATIVO (A) CON PRESUNTA INCIDENCIA DISCIPLINARIA (D)"/>
    <m/>
    <s v="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_x000a_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
    <s v="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_x000a_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
    <s v="Fortalecer los mecanismos de control para la adecuada supervisión contractual con el objetivo de garantizar la adecuada correspondencia entre la planeación la urgencia declarada y la atención efectiva"/>
    <s v="GF_AC55"/>
    <s v="Implementar un sistema de información que permita soportar la gestión de bienes de la DNBC"/>
    <s v="Soportes de la implementación del Sistema de Información"/>
    <n v="1"/>
    <d v="2026-01-01T00:00:00"/>
    <d v="2026-12-31T00:00:00"/>
    <n v="54"/>
    <x v="0"/>
    <s v="Auditoria Financiera 2024"/>
    <n v="1"/>
    <s v="Se esta manejando una prueba piloto SIIF NACIÓN"/>
    <s v="https://dnbcgovco-my.sharepoint.com/:f:/g/personal/planeacion_dnbc_gov_co/IgCd9hpWp6cMRprbun4ALRzAAdsqs8m2RB2oG8ldoXS9T3Q?e=Oy1mUO"/>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esta manejando una prueba piloto SIIF NACIÓN"/>
    <s v="https://dnbcgovco-my.sharepoint.com/:f:/g/personal/planeacion_dnbc_gov_co/IgDlTTkE6gPMRZjTETbxch7dATaSM_TE5-agvqb3k7QgaDY?e=0V1Jx7"/>
    <s v="11/07/206"/>
    <s v="Se evidencia respuesta de MinHacienda para uso piloto de sistema Siif Nación - Modulo Recursos Fisicos del primer trimestre"/>
    <n v="0.1"/>
    <s v="EN EJECUCIÓN"/>
    <d v="2026-07-27T00:00:00"/>
    <n v="0.3"/>
    <s v="se evidencia correo electronico de fecha 26/05/2025 de la depuraciones de bienes para implementar el modulo de recursos fisicos"/>
    <x v="1"/>
    <s v="NO APLICA"/>
    <s v="NO APLICA"/>
    <x v="0"/>
    <s v="Dado que el hallazgo aún tiene actividades en ejecución no aplica el análisis de la efectividad"/>
  </r>
  <r>
    <n v="399"/>
    <x v="1"/>
    <x v="7"/>
    <s v="Subdirección estrategica"/>
    <m/>
    <x v="234"/>
    <m/>
    <x v="43"/>
    <s v="GESTIÓN DE GARANTÍAS SOAT, EN EL MARCO DEL CONTRATO 222 DE 2024. ADMINISTRATIVO (A) Y CON PRESUNTA INCIDENCIA DISCIPLINARIA (D)."/>
    <s v="GESTIÓN DEL CONOCIMIENTO Y LA INNOVACIÓN"/>
    <s v="Deficiente control y seguimiento por parte del supervisor del contrato 222 de 2024._x000a_La entidad no cuenta con mecanismos de contingencia que garantizaran la continuidad de las coberturas, pese a tratarse de bienes de uso operativo esencial para la atención de emergencias."/>
    <s v="Deficiente control y seguimiento por parte del supervisor del contrato 222 de 2024._x000a_La entidad no cuenta con mecanismos de contingencia que garantizaran la continuidad de las coberturas, pese a tratarse de bienes de uso operativo esencial para la atención de emergencias."/>
    <s v="Fortalecer la gestión administrativa y contractual para garantizar la continuidad de las coberturas de seguro obligatorio (SOAT), mediante una programación anticipada que mitigue el riesgo de desprotección de los bienes operativo."/>
    <s v="FB_AC39"/>
    <s v="Implementar un repositorio digital de control vehicular que centralice la información sobre vigencias de SOAT, revisiones tecno mecánicas y estado de infracciones de tránsito de los vehículos propiedad DNBC, generando trimestralmente alertas preventivas dirigidas a la Subdirección Administrativa y Financiero (respecto del vencimiento SOAT), así como notificar oportunamente a los supervisores de contratos de comodato ante hallazgos de multas o vencimientos de la revisión tecnomecánica."/>
    <s v="Repositorio Digital consolidado en tiempo real"/>
    <n v="4"/>
    <d v="2026-01-01T00:00:00"/>
    <d v="2026-12-31T00:00:00"/>
    <n v="54"/>
    <x v="24"/>
    <s v="Auditoria Financiera 2024"/>
    <n v="1"/>
    <s v="Se esta manejando un repositorio de control vehícular donde se lleva control de la vigencia del SOAT "/>
    <s v="https://dnbcgovco-my.sharepoint.com/:f:/g/personal/planeacion_dnbc_gov_co/IgCKGt_pZOvMQZRqLwsQvwn-ASAhLViU6fasjgvRlgUSEJk?e=KNFtWh"/>
    <d v="2026-05-11T00:00:00"/>
    <s v="Aunque se encuentra la base, se sugiere su socialización trimestral con el lider del proceso vía correo electrónico"/>
    <n v="0.25"/>
    <x v="0"/>
    <d v="2026-05-29T00:00:00"/>
    <n v="0.8"/>
    <s v="Aunque se encuentra la base, se sugiere su socialización trimestral con el lider del proceso vía correo electrónico"/>
    <s v="EN EJECUCIÓN"/>
    <s v="No aplica"/>
    <s v="No aplica"/>
    <s v="No aplica"/>
    <n v="1"/>
    <s v="Se esta manejando un repositorio de control vehícular donde se lleva control de la vigencia del SOAT, Tecnomecánica y Multas. Generando alertas a la Subdirección Administrativa y Financiera "/>
    <s v="https://dnbcgovco-my.sharepoint.com/:f:/g/personal/planeacion_dnbc_gov_co/IgBdzJHXfvvzQYQJifrSJd1FAe_rcc72h4enNur4NDvlVKM?e=RZ9HEi "/>
    <n v="46214"/>
    <s v="Se reportan evidencias del primer semestre donde se socializan las bases de información sobre los bienes de la entidad"/>
    <n v="0.5"/>
    <s v="EN EJECUCIÓN"/>
    <d v="2026-07-27T00:00:00"/>
    <n v="0.5"/>
    <s v="Se evidencia base de datos y seguimiento mediante correos electronicos de los meses abril mayo y junio de la vigencia 2026.Asimismo, se evidenció que en el primer trimestre se registró erróneamente un avance físico de ejecución del 80 %. Para el segundo trimestre, el porcentaje se ajusta al 50 %, manteniéndose el estado “En ejecución”."/>
    <x v="0"/>
    <s v="NO APLICA"/>
    <s v="NO APLICA"/>
    <x v="0"/>
    <s v="Dado que el hallazgo aún tiene actividades en ejecución no aplica el análisis de la efectividad"/>
  </r>
  <r>
    <n v="400"/>
    <x v="1"/>
    <x v="7"/>
    <s v="Subdirección Administrativa y Financiera"/>
    <m/>
    <x v="235"/>
    <m/>
    <x v="43"/>
    <s v="GARANTÍA DE TODO RIESGO DE MAQUINARIA, ADQUIRIDA EN EL MARCO DEL CONTRATO 222 DE 2024._x000a_ADMINISTRATIVO (A) CON PRESUNTA INCIDENCIA DISCIPLINARIA"/>
    <m/>
    <s v="Deficiencias en la coordinación entre las dependencias solicitante, supervisión y la aseguradora._x000a_Falencias en el seguimiento del supervisor y del área responsable para exigir la expedición oportuna del anexo y/o nota de cobertura antes o en la fecha de inicio del riesgo."/>
    <s v="Deficiencias en la coordinación entre las dependencias solicitante, supervisión y la aseguradora._x000a_Falencias en el seguimiento del supervisor y del área responsable para exigir la expedición oportuna del anexo y/o nota de cobertura antes o en la fecha de inicio del riesgo."/>
    <s v="Fortalecer los mecanismos de control de la supervisión contractual, con el fin de garantizando la protección garantizando la protección permanente de los bienes a cargo de la entidad"/>
    <s v="GC_AC89"/>
    <s v="Capacitar a los supervisores en tema pos contractual"/>
    <s v="Capacitaciones realizadas"/>
    <n v="2"/>
    <d v="2026-01-01T00:00:00"/>
    <d v="2026-12-31T00:00:00"/>
    <n v="54"/>
    <x v="2"/>
    <s v="Auditoria Financiera 2024"/>
    <n v="0.5"/>
    <s v="Las capacitacion en supervision contractual se realizo de manera exitosa es la sala situacional CITEL para todos los interesados en la entidad (Funcionarios, contratistas, supervisores)"/>
    <s v="https://dnbcgovco-my.sharepoint.com/personal/planeacion_dnbc_gov_co/_layouts/15/onedrive.aspx?id=%2Fpersonal%2Fplaneacion%5Fdnbc%5Fgov%5Fco%2FDocuments%2FDocumentos%20SIGE%2F6%2E%20Planes%2FPLAN%20DE%20MEJORA%2F2026%2F01%2E%20Seguimiento%20Primer%20Trimestre%2F15%2E%20Gesti%C3%B3n%20Contractual%2FGC%5FAC89&amp;viewid=efb70791%2Db8ab%2D49e7%2Db552%2Dd3d4cbe976b9&amp;ct=1777321740236&amp;or=OWA%2DNT%2DMail"/>
    <d v="2026-05-11T00:00:00"/>
    <s v="Se incluye información de capacitación realizada durante el primer trimestre de la vigencia"/>
    <n v="0.5"/>
    <x v="0"/>
    <d v="2026-05-15T00:00:00"/>
    <n v="0.5"/>
    <s v="Se presentan como soportes el informe de evidencias de la capacitación &quot;Supervisión e Interventoría del Contrato Estatal&quot;, el listado de asistencia, el registro fotográfico, el material de apoyo y la grabación de la sesión, correspondientes a la capacitación realizada el 17 de marzo de 2026. Los soportes aportados permiten verificar la realización de la jornada de capacitación dirigida a funcionarios, contratistas y supervisores de la Entidad. En consecuencia, se evidencia una ejecución parcial de la actividad formulada, toda vez que corresponde a la capacitación desarrollada durante el primer trimestre y el plazo para el cumplimiento de la acción correctiva permanece vigente."/>
    <s v="EN EJECUCIÓN"/>
    <s v="No aplica"/>
    <s v="No aplica"/>
    <s v="No aplica"/>
    <n v="0.5"/>
    <s v="Las capacitacion en supervision contractual se realizo de manera exitosa es la sala situacional CITEL para todos los interesados en la entidad (Funcionarios, contratistas, supervisores)"/>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información de capacitación realizada durante el primer trimestre de la vigencia"/>
    <n v="0.5"/>
    <s v="EN EJECUCIÓN"/>
    <d v="2026-07-27T00:00:00"/>
    <n v="0.5"/>
    <s v="Se realizo la verificacion d ela capacitacion con corte al primer trimestre vigencia 2026"/>
    <x v="0"/>
    <s v="NO APLICA"/>
    <s v="NO APLICA"/>
    <x v="0"/>
    <s v="Dado que el hallazgo aún tiene actividades en ejecución no aplica el análisis de la efectividad"/>
  </r>
  <r>
    <n v="401"/>
    <x v="1"/>
    <x v="7"/>
    <s v="Subdirección estrategica"/>
    <m/>
    <x v="236"/>
    <m/>
    <x v="43"/>
    <s v="GESTIÓN DE ASEGURAMIENTO OBLIGATORIO (SOAT) DEL PARQUE AUTOMOTOR OFICIAL DE LA DNBC._x000a_ADMINISTRATIVO (A) CON PRESUNTA INCIDENCIA DISCIPLINARIA (D)."/>
    <s v="GESTIÓN DEL CONOCIMIENTO Y LA INNOVACIÓN"/>
    <s v="Indebida gestión operativa de los vehículos sin verificación previa de SOAT._x000a_Deficiencias en el control y seguimiento por parte del área encargada de mantener actualizadas las pólizas. Ausencia de mecanismos preventivos como alertas automáticas, cronograma de vencimientos, entre otros."/>
    <s v="Indebida gestión operativa de los vehículos sin verificación previa de SOAT._x000a_Deficiencias en el control y seguimiento por parte del área encargada de mantener actualizadas las pólizas. Ausencia de mecanismos preventivos como alertas automáticas, cronograma de vencimientos, entre otros."/>
    <s v="Fortalecer la gestión administrativa y contractual para garantizar la continuidad de las coberturas de seguro obligatorio (SOAT), mediante una programación anticipada que mitigue el riesgo de desprotección de los bienes operativo."/>
    <s v="FB_AC39"/>
    <s v="Implementar un repositorio digital de control vehicular que centralice la información sobre vigencias de SOAT, revisiones tecno mecánicas y estado de infracciones de tránsito de los vehículos propiedad DNBC, generando trimestralmente alertas preventivas dirigidas a la Subdirección Administrativa y Financiero (respecto del vencimiento SOAT), así como notificar oportunamente a los supervisores de contratos de comodato ante hallazgos de multas o vencimientos de la revisión tecnomecánica."/>
    <s v="Repositorio Digital consolidado en tiempo real"/>
    <n v="4"/>
    <d v="2026-01-01T00:00:00"/>
    <d v="2026-12-31T00:00:00"/>
    <n v="54"/>
    <x v="24"/>
    <s v="Auditoria Financiera 2024"/>
    <n v="1"/>
    <s v="Se esta manejando un repositorio de control vehícular donde se lleva control de la vigencia del SOAT "/>
    <s v="https://dnbcgovco-my.sharepoint.com/:f:/g/personal/planeacion_dnbc_gov_co/IgCKGt_pZOvMQZRqLwsQvwn-ASAhLViU6fasjgvRlgUSEJk?e=KNFtWh"/>
    <d v="2026-05-11T00:00:00"/>
    <s v="Aunque se encuentra la base, se sugiere su socialización trimestral con el lider del proceso vía correo electrónico"/>
    <n v="0.25"/>
    <x v="0"/>
    <d v="2026-05-29T00:00:00"/>
    <n v="0.8"/>
    <s v="Aunque se encuentra la base, se sugiere su socialización trimestral con el lider del proceso vía correo electrónico"/>
    <s v="EN EJECUCIÓN"/>
    <s v="No aplica"/>
    <s v="No aplica"/>
    <s v="No aplica"/>
    <n v="1"/>
    <s v="Se esta manejando un repositorio de control vehícular donde se lleva control de la vigencia del SOAT, Tecnomecánica y Multas. Generando alertas a la Subdirección Administrativa y Financiera "/>
    <s v="https://dnbcgovco-my.sharepoint.com/:f:/g/personal/planeacion_dnbc_gov_co/IgBdzJHXfvvzQYQJifrSJd1FAe_rcc72h4enNur4NDvlVKM?e=RZ9HEi "/>
    <n v="46214"/>
    <s v="Se reportan evidencias del primer semestre donde se socializan las bases de información sobre los bienes de la entidad"/>
    <n v="0.5"/>
    <s v="EN EJECUCIÓN"/>
    <d v="2026-07-27T00:00:00"/>
    <n v="0.5"/>
    <s v="Se evidencia base de datos y seguimiento mediante correos electronicos de los meses abril mayo y junio de la vigencia 2026. Asimismo, se evidenció que en el primer trimestre se registró erróneamente un avance físico de ejecución del 80 %. Para el segundo trimestre, el porcentaje se ajusta al 50 %, manteniéndose el estado “En ejecución”."/>
    <x v="0"/>
    <s v="NO APLICA"/>
    <s v="NO APLICA"/>
    <x v="0"/>
    <s v="Dado que el hallazgo aún tiene actividades en ejecución no aplica el análisis de la efectividad"/>
  </r>
  <r>
    <n v="402"/>
    <x v="1"/>
    <x v="7"/>
    <s v="Subdirección Administrativa y Financiera"/>
    <m/>
    <x v="237"/>
    <m/>
    <x v="43"/>
    <s v="RESOLUCIÓN 006345 DIAN. DONACION VEHÍCULO VOLKSWAGEN, CAMIÓN DE BOMBERO A LA DIRECCIÓN NACIONAL DE BOMBEROS DE COLOMBIA – DNBC Y ENTREGA MEDIANTE CONTRATO DE COMODATO 110-2025 AL CUERPO DE BOMBEROS DE CIÉNAGA (MAGDALENA). ADMINISTRATIVO (A) CON PRESUNTA INCIDENCIA DISCIPLINARIA (D)"/>
    <m/>
    <s v="La situación se generó por deficiencias en la gestión administrativa, contractual y de supervisión, al delegarse indebidamente la recepción del vehículo a un particular, omitir su ingreso oportuno al almacén y no garantizar la suscripción y publicación del contrato de comodato, afectando el control y trazabilidad del bien donado."/>
    <s v="La situación se generó por deficiencias en la gestión administrativa, contractual y de supervisión, al delegarse indebidamente la recepción del vehículo a un particular, omitir su ingreso oportuno al almacén y no garantizar la suscripción y publicación del contrato de comodato, afectando el control y trazabilidad del bien donado."/>
    <s v="Fortalecer los controles precontractuales y de supervisión en los contratos asociados a la recepción y entrega de bienes, garantizando la verificación de competencias, el registro previo en inventarios y la publicación oportuna de los contratos en el SECOP II."/>
    <s v="GC_AC81"/>
    <s v="Fortalecer las funciones de supervisión contractual mediante la verificación del cumplimiento de las obligaciones de publicación del contrato y sus documentos asociados en el SECOP II, así como el seguimiento a la trazabilidad administrativa del contrato durante su ejecución."/>
    <s v="Contratos publicados oportunamente en el SECOP II con verificación de supervisión."/>
    <n v="1"/>
    <d v="2026-01-01T00:00:00"/>
    <d v="2026-12-31T00:00:00"/>
    <n v="54"/>
    <x v="2"/>
    <s v="Auditoria Financiera 2024"/>
    <n v="1"/>
    <s v="La actividad tuvo cumplimiento. Se fortalecieron las funciones de supervisión contractual mediante la verificación del cumplimiento de las obligaciones de publicación de los contratos y sus documentos asociados en la plataforma SECOP II, así como el seguimiento a la trazabilidad administrativa durante la ejecución contractual. Todos los contratos cargados cuentan con la validación por parte de la supervisión, lo cual puede ser verificado a través de los enlaces directos disponibles en la base de datos consolidada, aportada como evidencia. Esta información permite constatar la publicación oportuna, la supervisión efectiva y la trazabilidad administrativa exigida por la normativa vigente._x000a_"/>
    <s v="https://dnbcgovco-my.sharepoint.com/personal/planeacion_dnbc_gov_co/_layouts/15/onedrive.aspx?id=%2Fpersonal%2Fplaneacion%5Fdnbc%5Fgov%5Fco%2FDocuments%2FDocumentos%20SIGE%2F6%2E%20Planes%2FPLAN%20DE%20MEJORA%2F2026%2F01%2E%20Seguimiento%20Primer%20Trimestre%2F15%2E%20Gesti%C3%B3n%20Contractual%2FGC%5FAC81&amp;viewid=efb70791%2Db8ab%2D49e7%2Db552%2Dd3d4cbe976b9&amp;ct=1777387045307&amp;or=OWA%2DNT%2DMail"/>
    <d v="2026-05-11T00:00:00"/>
    <s v="Se incluye base en excel, no obstante no da cuenta de su publicación y seguimiento"/>
    <n v="0"/>
    <x v="0"/>
    <d v="2026-05-15T00:00:00"/>
    <n v="0"/>
    <s v="No fue posible identificar evidencias para el presente período de análisis"/>
    <s v="SIN INICIAR"/>
    <s v="No aplica"/>
    <s v="No aplica"/>
    <s v="No aplica"/>
    <n v="1"/>
    <s v="La actividad tuvo cumplimiento. Se fortalecieron las funciones de supervisión contractual mediante la verificación del cumplimiento de las obligaciones de publicación de los contratos y sus documentos asociados en la plataforma SECOP II, así como el seguimiento a la trazabilidad administrativa durante la ejecución contractual. Todos los contratos cargados cuentan con la validación por parte de la supervisión, lo cual puede ser verificado a través de los enlaces directos disponibles en la base de datos consolidada, aportada como evidencia. Esta información permite constatar la publicación oportuna, la supervisión efectiva y la trazabilidad administrativa exigida por la normativa vigente.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base en excel, con links de publicación de contratos. Así mismo, se ha venido realizando capacitaciones"/>
    <n v="1"/>
    <s v="CUMPLIDO"/>
    <d v="2026-07-27T00:00:00"/>
    <n v="1"/>
    <s v="La accion evidencia formato en excel con link de publicacion de los contratos en el secop"/>
    <x v="1"/>
    <s v="NO APLICA"/>
    <s v="NO APLICA"/>
    <x v="0"/>
    <s v="Dado que el hallazgo aún tiene actividades en ejecución no aplica el análisis de la efectividad"/>
  </r>
  <r>
    <n v="403"/>
    <x v="1"/>
    <x v="7"/>
    <s v="Subdirección Administrativa y Financiera"/>
    <m/>
    <x v="238"/>
    <m/>
    <x v="43"/>
    <s v="ATENCIÓN DE PETICIONES CIUDADANAS (PQRSD)._x000a_ADMINISTRATIVO (A) CON PRESUNTA INCIDENCIA DISCIPLINARIA (D)"/>
    <s v="SERVICIO AL CIUDADANO"/>
    <s v="Se origina por debilidades en la coordinación con los supervisores de contrato de los responsables de dar respuesta a las PQRSD, así como por la debilidad en los mecanismos institucionales que aseguren su atención oportuna, pese a la gestión realizada por el proceso de atención al usuario. Asimismo, por debilidades en el fortalecimiento del grupo de trabajo de atención al usuario."/>
    <s v="Se origina por debilidades en la coordinación con los supervisores de contrato de los responsables de dar respuesta a las PQRSD, así como por la debilidad en los mecanismos institucionales que aseguren su atención oportuna, pese a la gestión realizada por el proceso de atención al usuario. Asimismo, por debilidades en el fortalecimiento del grupo de trabajo de atención al usuario."/>
    <s v="Fortalecer el proceso de Atención al Ciudadano, así como los controles para la oportuna respuesta de las PQRSD, en el marco del cumplimiento de los términos establecidos en la Ley 1437 de 2011 y la Ley 1755 de 2015, con el fin de garantizar una atención oportuna, clara y de calidad a los grupos de valor."/>
    <s v="AU_AC16"/>
    <s v="Asignar personal al equipo de trabajo de Atención al Ciudadano, con definición de roles y responsabilidades"/>
    <s v="Personal de Apoyo contratado"/>
    <n v="3"/>
    <d v="2026-01-01T00:00:00"/>
    <d v="2026-12-31T00:00:00"/>
    <n v="54"/>
    <x v="26"/>
    <s v="Auditoria Financiera 2024"/>
    <n v="1"/>
    <s v="Se contrató una persona que apoya el proceso de atención al ciudadano."/>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incluye clausulado de la persona contratada para apoyo "/>
    <n v="1"/>
    <x v="1"/>
    <d v="2026-05-15T00:00:00"/>
    <n v="1"/>
    <s v="se evidencia clausalado a la contratista Shania Castro, quien sera la encargada del apoyo al proceso de gestion al ciudadano de la DNBC"/>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contrató una persona que apoya el proceso de atención al ciudadano."/>
    <n v="0"/>
    <n v="46214"/>
    <s v="Se incluye clausulado de la persona contratada para apoyo "/>
    <n v="1"/>
    <s v="CUMPLIDO"/>
    <d v="2026-07-27T00:00:00"/>
    <n v="1"/>
    <s v="Se evidenció el contrato del personal de apoyo asignado al proceso de Atención al Ciudadano, en el cual se establecen las obligaciones y responsabilidades asociadas al desarrollo de las actividades contratadas, evidenciándose el cumplimiento de la acción correctiva."/>
    <x v="1"/>
    <s v="NO APLICA"/>
    <s v="NO APLICA"/>
    <x v="0"/>
    <s v="Dado que el hallazgo aún tiene actividades en ejecución no aplica el análisis de la efectividad"/>
  </r>
  <r>
    <n v="404"/>
    <x v="1"/>
    <x v="7"/>
    <s v="Subdirección Administrativa y Financiera"/>
    <m/>
    <x v="238"/>
    <m/>
    <x v="43"/>
    <s v="ATENCIÓN DE PETICIONES CIUDADANAS (PQRSD)._x000a_ADMINISTRATIVO (A) CON PRESUNTA INCIDENCIA DISCIPLINARIA (D)"/>
    <s v="SERVICIO AL CIUDADANO"/>
    <s v="Se origina por debilidades en la coordinación con los supervisores de contrato de los responsables de dar respuesta a las PQRSD, así como por la debilidad en los mecanismos institucionales que aseguren su atención oportuna, pese a la gestión realizada por el proceso de atención al usuario. Asimismo, por debilidades en el fortalecimiento del grupo de trabajo de atención al usuario."/>
    <s v="Se origina por debilidades en la coordinación con los supervisores de contrato de los responsables de dar respuesta a las PQRSD, así como por la debilidad en los mecanismos institucionales que aseguren su atención oportuna, pese a la gestión realizada por el proceso de atención al usuario. Asimismo, por debilidades en el fortalecimiento del grupo de trabajo de atención al usuario."/>
    <s v="Fortalecer el proceso de Atención al Ciudadano, así como los controles para la oportuna respuesta de las PQRSD, en el marco del cumplimiento de los términos establecidos en la Ley 1437 de 2011 y la Ley 1755 de 2015, con el fin de garantizar una atención oportuna, clara y de calidad a los grupos de valor."/>
    <s v="AU_AC17"/>
    <s v="Elaborar y reportar a todo nivel mensualmente el estado del PQRSD y las alertas informativas"/>
    <s v="Informe estado PQRSD y alertas"/>
    <n v="12"/>
    <d v="2026-01-31T00:00:00"/>
    <d v="2026-12-31T00:00:00"/>
    <n v="49.5"/>
    <x v="13"/>
    <s v="Auditoria Financiera 2024"/>
    <n v="0"/>
    <s v="Se realizan alertas mensuales en las que se informan las alertas de las PQRSD"/>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incluyen reportes del primer trimestre de la vigencia"/>
    <n v="0.25"/>
    <x v="0"/>
    <d v="2026-05-15T00:00:00"/>
    <n v="0.25"/>
    <s v="Se evidencian informes de PQRSD de enero, febrero y marzo, como tambien soportes de correos de alertas por parte de atencion al ciudadano con fecha 24/02/2026, 13/03/2026 y 09/04/2026"/>
    <s v="EN EJECUCIÓN"/>
    <s v="No aplica"/>
    <s v="No aplica"/>
    <s v="No aplica"/>
    <n v="0.25"/>
    <s v="Se realizan alertas mensuales en las que se informan las alertas de las PQRSD"/>
    <s v="EVIDENCIAS SEGUNDO TRIMESTRE 2026 PLAN MEJORA"/>
    <n v="46214"/>
    <s v="Se incluyen reportes mensuales de alertas de pqrsd a lideres de proceso"/>
    <n v="0.25"/>
    <s v="EN EJECUCIÓN"/>
    <d v="2026-07-28T00:00:00"/>
    <n v="0.25"/>
    <s v="Se evidenció la remisión de los reportes mensuales de alertas de PQRSD los días 8 de mayo, 26 de junio y 6 de julio de 2026, dirigidos a la alta dirección y líderes de proceso, con el estado de las solicitudes y las alertas para la gestión oportuna de las respuestas"/>
    <x v="0"/>
    <s v="NO APLICA"/>
    <s v="NO APLICA"/>
    <x v="0"/>
    <s v="Dado que el hallazgo aún tiene actividades en ejecución no aplica el análisis de la efectividad"/>
  </r>
  <r>
    <n v="405"/>
    <x v="1"/>
    <x v="7"/>
    <s v="Dirección General"/>
    <m/>
    <x v="238"/>
    <m/>
    <x v="43"/>
    <s v="ATENCIÓN DE PETICIONES CIUDADANAS (PQRSD)._x000a_ADMINISTRATIVO (A) CON PRESUNTA INCIDENCIA DISCIPLINARIA (D)"/>
    <s v="SERVICIO AL CIUDADANO"/>
    <s v="Se origina por debilidades en la coordinación con los supervisores de contrato de los responsables de dar respuesta a las PQRSD, así como por la debilidad en los mecanismos institucionales que aseguren su atención oportuna, pese a la gestión realizada por el proceso de atención al usuario. Asimismo, por debilidades en el fortalecimiento del grupo de trabajo de atención al usuario."/>
    <s v="Se origina por debilidades en la coordinación con los supervisores de contrato de los responsables de dar respuesta a las PQRSD, así como por la debilidad en los mecanismos institucionales que aseguren su atención oportuna, pese a la gestión realizada por el proceso de atención al usuario. Asimismo, por debilidades en el fortalecimiento del grupo de trabajo de atención al usuario."/>
    <s v="Fortalecer el proceso de Atención al Ciudadano, así como los controles para la oportuna respuesta de las PQRSD, en el marco del cumplimiento de los términos establecidos en la Ley 1437 de 2011 y la Ley 1755 de 2015, con el fin de garantizar una atención oportuna, clara y de calidad a los grupos de valor."/>
    <s v="AU_AC18"/>
    <s v="Presentar ante el Comité Directivo el estado del PQRSD y las alertas informativas, por parte del Líder del Proceso de Atención al Ciudadano, con el fin de establecer acciones pertinentes."/>
    <s v="Acta Comité directivo"/>
    <n v="12"/>
    <d v="2026-01-01T00:00:00"/>
    <d v="2026-12-31T00:00:00"/>
    <n v="54"/>
    <x v="13"/>
    <s v="Auditoria Financiera 2024"/>
    <n v="0"/>
    <n v="0"/>
    <n v="0"/>
    <d v="2026-05-11T00:00:00"/>
    <s v="No se registra seguimiento"/>
    <n v="0"/>
    <x v="0"/>
    <d v="2026-05-15T00:00:00"/>
    <n v="0"/>
    <s v="No fue posible identificar evidencias para el presente período de análisis"/>
    <s v="SIN INICIAR"/>
    <s v="No aplica"/>
    <s v="No aplica"/>
    <s v="No aplica"/>
    <n v="0.16666666666666666"/>
    <s v="Se presentaron en los comités de mayo y junio alertas de pqrsd"/>
    <s v="https://dnbcgovco-my.sharepoint.com/personal/planeacion_dnbc_gov_co/_layouts/15/onedrive.aspx?id=%2Fpersonal%2Fplaneacion%5Fdnbc%5Fgov%5Fco%2FDocuments%2FDocumentos%20SIGE%2F6%2E%20Planes%2FPLAN%20DE%20MEJORA%2F2026%2F02%2E%20Seguimiento%20Segundo%20Trimestre%2F05%2E%20Gesti%C3%B3n%20de%20Atenci%C3%B3n%20al%20Usuario%2FEVIDENCIAS%20SEGUNDO%20TRIMESTRE%202026%20PLAN%20MEJORA&amp;viewid=efb70791%2Db8ab%2D49e7%2Db552%2Dd3d4cbe976b9&amp;ga=1"/>
    <n v="46214"/>
    <s v="Se presentaron en los comités de mayo y junio alertas de pqrsd"/>
    <n v="0.16666666666666666"/>
    <s v="EN EJECUCIÓN"/>
    <d v="2026-07-28T00:00:00"/>
    <n v="0.17"/>
    <s v="Se evidenció la presentación del estado de las PQRSD y las alertas informativas en el Comité de Gestión y Desempeño No. 005, realizado el 27 de mayo y 1 de junio de 2026, y en el Comité No. 006 del 23 de junio de 2026, conforme a la acción correctiva formulada."/>
    <x v="0"/>
    <s v="NO APLICA"/>
    <s v="NO APLICA"/>
    <x v="0"/>
    <s v="Dado que el hallazgo aún tiene actividades en ejecución no aplica el análisis de la efectividad"/>
  </r>
  <r>
    <n v="406"/>
    <x v="1"/>
    <x v="7"/>
    <s v="Dirección General"/>
    <m/>
    <x v="239"/>
    <m/>
    <x v="44"/>
    <s v="Respecto del contrato 223 de 2024, se evidenció una deficiencia en la planeación contractual y el proceso de selección, generada por la inobservancia de la normatividad aplicable al proceso de contratación, respecto de la cual se tiene concordancia en la Guía de buenas prácticas en la adquisición de Software y servicios asociados de Colombia Compra Eficiente."/>
    <s v="INTEGRIDAD"/>
    <s v="Deficiencias en la planeación y selección precontractual, reflejadas en fallas en la selección objetiva, clasificación de bienes y servicios, motivación de la adjudicación, análisis de costos y pertinencia del software, así como en la falta de correspondencia entre el objeto definido y lo contratado en el Contrato 223 de 2024"/>
    <s v="Deficiencias en la planeación y selección precontractual, reflejadas en fallas en la selección objetiva, clasificación de bienes y servicios, motivación de la adjudicación, análisis de costos y pertinencia del software, así como en la falta de correspondencia entre el objeto definido y lo contratado en el Contrato 223 de 2024"/>
    <s v="Fortalecer el proceso de gestión contractual mediante el ajuste, actualización y formalización integral del marco documental y de herramientas de apoyo que soportan las diferentes etapas contractuales, con el fin de asegurar su correcta aplicación, trazabilidad, estandarización y cumplimiento de la normatividad vigente."/>
    <s v="DI_AC56"/>
    <s v="Adelantar las acciones administrativas (disciplinarias, Fiscales), a que haya lugar"/>
    <s v="Acciones Disciplinarias adelantadas"/>
    <n v="100"/>
    <d v="2026-01-01T00:00:00"/>
    <d v="2026-03-31T00:00:00"/>
    <n v="13.5"/>
    <x v="4"/>
    <s v="Denuncia Contrato"/>
    <n v="1"/>
    <s v="El 23 de abril de 2025, se allega a través de Orfeo con radicado No.2025-114-000783-5, queja con presunta incidencia disciplinaria por no contestación al derecho de petición con radicado No.2025-114-000448-5, em el cual se solicita copia de los documentos del contrato No.223-2024, la cual fue trasladada por competencia a la PGN mediante auto de 6 de noviembre de 2025"/>
    <s v="https://dnbcgovco-my.sharepoint.com/:f:/g/personal/planeacion_dnbc_gov_co/IgAxLDPWrGrVSIExpsFu4FVBARbgEY4ISmffqsx51uXs0ws?e=vlbjvV"/>
    <d v="2026-05-11T00:00:00"/>
    <s v="Se anexa evidencia del proceso IP-006-2025"/>
    <n v="1"/>
    <x v="1"/>
    <d v="2026-05-15T00:00:00"/>
    <n v="1"/>
    <s v="Se evidenció como soporte el Auto mediante el cual se ordena el traslado por competencia de la Indagación Previa IP-006-2025, de fecha 6 de noviembre de 2025. El documento permite verificar que, con ocasión de la queja radicada No. 2025-114-000783-5 del 23 de abril de 2025, se adelantó la actuación administrativa correspondiente y se dispuso la remisión del expediente a la Procuraduría General de la Nación por competencia, en cumplimiento de la acción formulada. El soporte aportado permite verificar la ejecución de la actividad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ó como soporte el Auto mediante el cual se ordena el traslado por competencia de la Indagación Previa IP-006-2025, de fecha 6 de noviembre de 2025. El documento permite verificar que, con ocasión de la queja radicada No. 2025-114-000783-5 del 23 de abril de 2025, se adelantó la actuación administrativa correspondiente y se dispuso la remisión del expediente a la Procuraduría General de la Nación por competencia, en cumplimiento de la acción formulada. El soporte aportado permite verificar la ejecución de la actividad dentro del plazo establecido."/>
    <x v="1"/>
    <s v="NO APLICA"/>
    <s v="NO APLICA"/>
    <x v="0"/>
    <s v="Dado que el hallazgo aún tiene actividades en ejecución no aplica el análisis de la efectividad"/>
  </r>
  <r>
    <n v="407"/>
    <x v="1"/>
    <x v="7"/>
    <s v="Subdirección Administrativa y Financiera"/>
    <m/>
    <x v="240"/>
    <m/>
    <x v="44"/>
    <s v="Dentro de la ejecución contractual del contrato 223 del 2024 se realizó el pago, sin verificación del cumplimiento de las obligaciones del contratista, y sin evidenciar que el producto adquirido corresponde a una versión gratuita del software GLPI."/>
    <m/>
    <s v="Falencias en la gestión de verificación de la información y documentación aportada por el contratista, que le impidió corroborar si tenía el derecho de comercialización del software ofrecido y si los documentos aportados como requisitos para el pago, eran válidos. y dejar el registro de posibles modificaciones en el documento de implementación de metodología de analísis de causas."/>
    <s v="Falencias en la gestión de verificación de la información y documentación aportada por el contratista, que le impidió corroborar si tenía el derecho de comercialización del software ofrecido y si los documentos aportados como requisitos para el pago, eran válidos. y dejar el registro de posibles modificaciones en el documento de implementación de metodología de analísis de causas."/>
    <s v="Fortalecer el proceso de supervisión contractual mediante el diseño y actualización del manual institucional de supervisión y la implementación de un programa integral de capacitación y sensibilización para supervisores, con el fin de asegurar verificaciones técnicas y documentales adecuadas en futuros contratos."/>
    <s v="GC_AC85"/>
    <s v="Capacitar a los funcionarios habilitados como supervisores en sus responsabilidades, verificación técnica y documental, requisitos previos al pago y riesgos de una supervisión deficiente, incluyendo sensibilización sobre errores humanos."/>
    <s v="Capacitaciones trimestrales en supervision contractual_x000a_Presentación_x000a_Listado de asistencia"/>
    <n v="4"/>
    <d v="2026-01-01T00:00:00"/>
    <d v="2026-12-31T00:00:00"/>
    <n v="54"/>
    <x v="2"/>
    <s v="Denuncia Contrato"/>
    <n v="0.25"/>
    <s v="Las capacitacion en supervision contractual se realizo de manera exitosa es la sala situacional CITEL para todos los interesados en la entidad (Funcionarios, contratistas, supervisores)"/>
    <s v="https://dnbcgovco-my.sharepoint.com/personal/planeacion_dnbc_gov_co/_layouts/15/onedrive.aspx?id=%2Fpersonal%2Fplaneacion%5Fdnbc%5Fgov%5Fco%2FDocuments%2FDocumentos%20SIGE%2F6%2E%20Planes%2FPLAN%20DE%20MEJORA%2F2026%2F01%2E%20Seguimiento%20Primer%20Trimestre%2F15%2E%20Gesti%C3%B3n%20Contractual%2FGC%5FAC85&amp;viewid=efb70791%2Db8ab%2D49e7%2Db552%2Dd3d4cbe976b9&amp;ct=1777321740236&amp;or=OWA%2DNT%2DMail"/>
    <d v="2026-05-11T00:00:00"/>
    <s v="Se incluye información de capacitación realizada durante el primer trimestre de la vigencia"/>
    <n v="0.25"/>
    <x v="0"/>
    <d v="2026-05-15T00:00:00"/>
    <n v="0.25"/>
    <s v="Se presentan como soportes el informe de evidencias de la capacitación &quot;Supervisión e Interventoría del Contrato Estatal&quot;, el listado de asistencia, el registro fotográfico, el material de apoyo y la grabación de la sesión, correspondientes a la capacitación realizada el 17 de marzo de 2026. Los soportes aportados permiten verificar la realización de la jornada de capacitación dirigida a funcionarios, contratistas y supervisores de la Entidad. En consecuencia, se evidencia una ejecución parcial de la actividad formulada, toda vez que corresponde a la capacitación desarrollada durante el primer trimestre y el plazo para el cumplimiento de la acción correctiva permanece vigente."/>
    <s v="EN EJECUCIÓN"/>
    <s v="No aplica"/>
    <s v="No aplica"/>
    <s v="No aplica"/>
    <n v="0.25"/>
    <s v="Las capacitacion en supervision contractual se realizo de manera exitosa es la sala situacional CITEL para todos los interesados en la entidad (Funcionarios, contratistas, supervisores)"/>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información de capacitación realizada durante el primer trimestre de la vigencia"/>
    <n v="0.25"/>
    <s v="EN EJECUCIÓN"/>
    <d v="2026-07-27T00:00:00"/>
    <n v="0.25"/>
    <s v="Se realizo la verificacion d ela capacitacion con corte al primer trimestre vigencia 2026"/>
    <x v="0"/>
    <s v="NO APLICA"/>
    <s v="NO APLICA"/>
    <x v="0"/>
    <s v="Dado que el hallazgo aún tiene actividades en ejecución no aplica el análisis de la efectividad"/>
  </r>
  <r>
    <n v="408"/>
    <x v="1"/>
    <x v="7"/>
    <s v="Dirección General"/>
    <m/>
    <x v="240"/>
    <m/>
    <x v="44"/>
    <s v="Dentro de la ejecución contractual del contrato 223 del 2024 se realizó el pago, sin verificación del cumplimiento de las obligaciones del contratista, y sin evidenciar que el producto adquirido corresponde a una versión gratuita del software GLPI."/>
    <s v="INTEGRIDAD"/>
    <s v="Falencias en la gestión de verificación de la información y documentación aportada por el contratista, que le impidió corroborar si tenía el derecho de comercialización del software ofrecido y si los documentos aportados como requisitos para el pago, eran válidos. y dejar el registro de posibles modificaciones en el documento de implementación de metodología de analísis de causas."/>
    <s v="Falencias en la gestión de verificación de la información y documentación aportada por el contratista, que le impidió corroborar si tenía el derecho de comercialización del software ofrecido y si los documentos aportados como requisitos para el pago, eran válidos. y dejar el registro de posibles modificaciones en el documento de implementación de metodología de analísis de causas."/>
    <s v="Fortalecer el proceso de supervisión contractual mediante el diseño y actualización del manual institucional de supervisión y la implementación de un programa integral de capacitación y sensibilización para supervisores, con el fin de asegurar verificaciones técnicas y documentales adecuadas en futuros contratos."/>
    <s v="DI_AC57"/>
    <s v="Adelantar las acciones administrativas (disciplinarias, Fiscales), a que haya lugar"/>
    <s v="Acciones Disciplinarias adelantadas"/>
    <n v="100"/>
    <d v="2026-01-01T00:00:00"/>
    <d v="2026-03-31T00:00:00"/>
    <n v="13.5"/>
    <x v="4"/>
    <s v="Denuncia Contrato"/>
    <n v="1"/>
    <s v="El 23 de abril de 2025, se allega a través de Orfeo con radicado No.2025-114-000783-5, queja con presunta incidencia disciplinaria por no contestación al derecho de petición con radicado No.2025-114-000448-5, em el cual se solicita copia de los documentos del contrato No.223-2024, la cual fue trasladada por competencia a la PGN mediante auto de 6 de noviembre de 2025"/>
    <s v="https://dnbcgovco-my.sharepoint.com/:f:/g/personal/planeacion_dnbc_gov_co/IgDCx4sOpIsaSZSFwxF3ZIdoAbJrPgmfY2wTB1GKXB7763M?e=Xsi8mP"/>
    <d v="2026-05-11T00:00:00"/>
    <s v="Se anexa evidencia del proceso IP-006-2025"/>
    <n v="1"/>
    <x v="1"/>
    <d v="2026-05-15T00:00:00"/>
    <n v="1"/>
    <s v="Se evidenció como soporte el Auto mediante el cual se ordena el traslado por competencia de la Indagación Previa IP-006-2025, de fecha 6 de noviembre de 2025. El documento permite verificar que, con ocasión de la queja radicada No. 2025-114-000783-5 del 23 de abril de 2025, se adelantó la actuación administrativa correspondiente y se dispuso la remisión del expediente a la Procuraduría General de la Nación por competencia, en cumplimiento de la acción formulada. El soporte aportado permite verificar la ejecución de la actividad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ó como soporte el Auto mediante el cual se ordena el traslado por competencia de la Indagación Previa IP-006-2025, de fecha 6 de noviembre de 2025. El documento permite verificar que, con ocasión de la queja radicada No. 2025-114-000783-5 del 23 de abril de 2025, se adelantó la actuación administrativa correspondiente y se dispuso la remisión del expediente a la Procuraduría General de la Nación por competencia, en cumplimiento de la acción formulada. El soporte aportado permite verificar la ejecución de la actividad dentro del plazo establecido."/>
    <x v="1"/>
    <s v="NO APLICA"/>
    <s v="NO APLICA"/>
    <x v="0"/>
    <s v="Dado que el hallazgo aún tiene actividades en ejecución no aplica el análisis de la efectividad"/>
  </r>
  <r>
    <n v="409"/>
    <x v="0"/>
    <x v="4"/>
    <s v="Dirección General"/>
    <s v="PC-PE-FSP-01- Formulación Seguimiento Plan Anual Adquisiciones"/>
    <x v="15"/>
    <n v="0"/>
    <x v="8"/>
    <s v="Se constituyeron Reservas Presupuestales por Funcionamiento por la suma de $132.264.139.00 equivalente al 2.70% y para Inversión en $13.909.961.321 que corresponde al 27.22%, frente al presupuesto del año 2019, superando lo máximo permitido por el Gobierno Nacional conforme lo descrito en el Decreto 1068 de 2015 en su Artículo 2.8.1.7.3.5."/>
    <s v="GESTIÓN PRESUPUESTAL Y EFICIENCIA DEL GASTO PÚBLICO"/>
    <s v="Porque la entidad no dispone del 100% de los recursos asignados, para cubrir el mínimo permitido en la constitución del Rezago, descrito en el Decreto 1068 de 2015._x000a_Porque los Supervisores de los contratos no efectuaron un seguimiento permanente a la ejecucion de los mismos._x000a_Debilidad en el seguimiento al PAA por parte de las areas interesadas_x000a_Porque no hubo un adecuado principio de Planeación."/>
    <s v="Porque no hubo un adecuado principio de Planeación."/>
    <s v="Acción correctiva"/>
    <s v="PE_A2"/>
    <s v="Generar el PAA conforme a los lineamientos establecidos por Colombia Compra Eficiente, indicando los procesos que se adelantaran, responsables, fechas de inicio y finalización, cuantia, tipo de proceso, reponsables de generar estudios entre otros."/>
    <s v="PAA constituido"/>
    <n v="1"/>
    <d v="2021-08-01T00:00:00"/>
    <d v="2022-06-30T00:00:00"/>
    <n v="49.35"/>
    <x v="10"/>
    <s v="Acción Cumplida Pendiente evaluación tercera Linea"/>
    <n v="1"/>
    <s v="Durante la vigencia 2022 se realizaron ejercicios para la construcción de formatos que capturaran información acorde a lineamientos de CCE. En PAA 2026 fue publicado acorde con el formato construido "/>
    <s v="https://dnbc.gov.co/plan-anual-de-adquisiciones/"/>
    <d v="2026-05-11T00:00:00"/>
    <s v="Se evidencia publicación reciente de PAA"/>
    <n v="1"/>
    <x v="1"/>
    <d v="2026-06-05T00:00:00"/>
    <n v="1"/>
    <s v="Se evidencia que el Plan Anual de Adquisiciones (PAA) cumple, en términos generales, con los lineamientos de Colombia Compra Eficiente, incorporando los códigos UNSPSC, las modalidades de selección y la articulación con el presupuesto institucional. No obstante, desde la tercera línea de defensa, se recomienda fortalecer la calidad de la información registrada mediante la validación de los datos de contacto de los responsables y la depuración de elementos no requeridos para el cargue en SECOP II, con el fin de prevenir inconsistencias y garantizar la correcta publicación del instrument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Durante la vigencia 2022 se realizaron ejercicios para la construcción de formatos que capturaran información acorde a lineamientos de CCE. En PAA 2026 fue publicado acorde con el formato construido "/>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 publicación reciente de PAA"/>
    <n v="1"/>
    <s v="CUMPLIDO"/>
    <d v="2026-08-10T00:00:00"/>
    <n v="1"/>
    <s v="Se evidenció la publicación del Plan Anual de Adquisiciones (PAA) 2026 en el sitio web institucional de la Dirección Nacional de Bomberos de Colombia, en el apartado destinado al Plan Anual de Adquisiciones"/>
    <x v="2"/>
    <s v="NO APLICA"/>
    <s v="NO APLICA"/>
    <x v="0"/>
    <s v="Dado que el hallazgo aún tiene actividades vencidas y sin cumplimiento no aplica el análisis de la efectividad"/>
  </r>
  <r>
    <n v="410"/>
    <x v="0"/>
    <x v="4"/>
    <s v="Dirección General"/>
    <s v="PC-PE-FSP-01- Formulación Seguimiento Plan Anual Adquisiciones"/>
    <x v="15"/>
    <n v="0"/>
    <x v="8"/>
    <s v="Se constituyeron Reservas Presupuestales por Funcionamiento por la suma de $132.264.139.00 equivalente al 2.70% y para Inversión en $13.909.961.321 que corresponde al 27.22%, frente al presupuesto del año 2019, superando lo máximo permitido por el Gobierno Nacional conforme lo descrito en el Decreto 1068 de 2015 en su Artículo 2.8.1.7.3.5."/>
    <s v="GESTIÓN PRESUPUESTAL Y EFICIENCIA DEL GASTO PÚBLICO"/>
    <s v="Porque la entidad no dispone del 100% de los recursos asignados, para cubrir el mínimo permitido en la constitución del Rezago, descrito en el Decreto 1068 de 2015._x000a_Porque los Supervisores de los contratos no efectuaron un seguimiento permanente a la ejecucion de los mismos._x000a_Debilidad en el seguimiento al PAA por parte de las areas interesadas_x000a_Porque no hubo un adecuado principio de Planeación."/>
    <s v="Porque no hubo un adecuado principio de Planeación."/>
    <s v="Acción correctiva"/>
    <s v="PE_A3"/>
    <s v="Realizar seguimiento mensual al PAA, y presentarlo a la Alta Dirección para la respectiva toma de decisiones."/>
    <s v="Informes de seguimiento"/>
    <n v="12"/>
    <d v="2021-08-01T00:00:00"/>
    <d v="2022-06-30T00:00:00"/>
    <n v="49.35"/>
    <x v="10"/>
    <s v="Acción Cumplida Pendiente evaluación tercera Linea"/>
    <n v="1"/>
    <s v="Durante las vigencias 2022 y 2023 se presentaron informes de seguimiento al PAA en los comités de contratación. _x000a_Esta actividad sigue contemplada en el procedimiento vigente"/>
    <s v="https://dnbcgovco-my.sharepoint.com/:b:/g/personal/planeacion_dnbc_gov_co/IQDNdvWv1y91Tp4Dh16MArLvAdjffmzNDv9k9_c3is0NPQs?e=nxlmmL"/>
    <d v="2026-05-11T00:00:00"/>
    <s v="Se evidencia documentación de la actividad en el procedimiento. Se ha realizado seguimientos durante 2026 en matriz de gestión contractual"/>
    <n v="1"/>
    <x v="1"/>
    <d v="2026-06-05T00:00:00"/>
    <n v="1"/>
    <s v="Se evidencia que la primera línea de defensa manifiesta que durante las vigencias 2022 y 2023 se presentaron ante el Comité de Contratación los informes de seguimiento al Plan Anual de Adquisiciones (PAA), con el propósito de exponer el avance de la ejecución contractual y presupuestal de la entidad. Asimismo, la segunda línea de defensa menciona que la primera relaciona como evidencia el Procedimiento de Formulación y Seguimiento del Plan Anual de Adquisiciones (PAA), código PC-PE-FSP-01-V3, aprobado el 14 de junio de 2024, e indica que los seguimientos se realizan mediante la matriz de gestión contractual; sin embargo, al verificar el enlace suministrado, únicamente fue posible evidenciar el procedimiento mencionado, sin encontrarse los informes de seguimiento, reportes de ejecución, alertas tempranas o demás soportes que permitan corroborar la ejecución de las actividades descritas. En consecuencia, se recomienda que en futuros seguimientos se incorporen como evidencia los informes mensuales del PAA, los análisis de ejecución contractual y presupuestal, así como las alertas generadas frente a posibles rezagos, con el fin de demostrar la gestión realizada, facilitar la toma oportuna de decisiones por parte de la Alta Dirección y contribuir al cumplimiento de las metas institucionales y a la reducción del riesgo de constitución de reservas presupuestales al cierre de la vigenci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Durante las vigencias 2022 y 2023 se presentaron informes de seguimiento al PAA en los comités de contratación. _x000a_Esta actividad sigue contemplada en el procedimiento vigente"/>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 documentación de la actividad en el procedimiento. Se ha realizado seguimientos durante 2026 en matriz de gestión contractual"/>
    <n v="1"/>
    <s v="CUMPLIDO"/>
    <d v="2026-08-10T00:00:00"/>
    <n v="1"/>
    <s v="Se evidenció el cumplimiento de la acción correctiva mediante la documentación de la actividad en el procedimiento, la realización de seguimientos al PAA durante la vigencia 2026, registrados en la matriz de gestión contractual, y la presentación de los resultados ante el Comité de Contratación para la toma de decisiones."/>
    <x v="2"/>
    <s v="NO APLICA"/>
    <s v="NO APLICA"/>
    <x v="0"/>
    <s v="Dado que el hallazgo aún tiene actividades vencidas y sin cumplimiento no aplica el análisis de la efectividad"/>
  </r>
  <r>
    <n v="411"/>
    <x v="0"/>
    <x v="4"/>
    <s v="Dirección General"/>
    <s v="PC-PE-FSP-01- Formulación Seguimiento Plan Anual Adquisiciones"/>
    <x v="15"/>
    <n v="0"/>
    <x v="8"/>
    <s v="Se constituyeron Reservas Presupuestales por Funcionamiento por la suma de $132.264.139.00 equivalente al 2.70% y para Inversión en $13.909.961.321 que corresponde al 27.22%, frente al presupuesto del año 2019, superando lo máximo permitido por el Gobierno Nacional conforme lo descrito en el Decreto 1068 de 2015 en su Artículo 2.8.1.7.3.5."/>
    <s v="GESTIÓN PRESUPUESTAL Y EFICIENCIA DEL GASTO PÚBLICO"/>
    <s v="Porque la entidad no dispone del 100% de los recursos asignados, para cubrir el mínimo permitido en la constitución del Rezago, descrito en el Decreto 1068 de 2015._x000a_Porque los Supervisores de los contratos no efectuaron un seguimiento permanente a la ejecucion de los mismos._x000a_Debilidad en el seguimiento al PAA por parte de las areas interesadas_x000a_Porque no hubo un adecuado principio de Planeación."/>
    <s v="Porque no hubo un adecuado principio de Planeación."/>
    <s v="Acción correctiva"/>
    <s v="PE_A4"/>
    <s v="Realizar el seguimiento de la ejecucion presupuestal de los gastos de funcionamiento (Semáforo) y los gastos de inversion (Cadena de Valor) en forma mensual y presentarlo a la Alta Direccion y a Gestión Contractual para realizar el seguimiento y evaluar los procesos contractuales que no se hallan adelantado y los que estan curso."/>
    <s v="Reportes de seguimientos de la ejecucion presupestal de los gastos de funcionamiento (Semáforo) y los gastos de inversion (Cadena de Valor), realizados y presentados a la Alta Direccion y a Gestión Contractual"/>
    <n v="12"/>
    <d v="2021-08-01T00:00:00"/>
    <d v="2022-06-30T00:00:00"/>
    <n v="49.35"/>
    <x v="10"/>
    <s v="Acción Cumplida Pendiente evaluación tercera Linea"/>
    <n v="1"/>
    <s v="Durante las vigencias 2022 y 2023 se presentaron informes de seguimiento al  en los comités directivos. _x000a_Esta actividad sigue realizandose y se ha realizado durante el primer trimestre de la vigencia 2026"/>
    <s v="https://dnbcgovco-my.sharepoint.com/:f:/g/personal/planeacion_dnbc_gov_co/IgAwRNaujcVWS71Oq-WCF_AGAcRdBSypMFYYtevfmuGwQSg?e=uNwP8x"/>
    <d v="2026-05-11T00:00:00"/>
    <s v="Se evidencian actas de comité directivo"/>
    <n v="1"/>
    <x v="1"/>
    <d v="2026-06-05T00:00:00"/>
    <n v="1"/>
    <s v="Se evidencia la presentación de actas, correos de convocatoria y presentaciones del Comité Institucional de Gestión y Desempeño como soporte del seguimiento a la ejecución presupuestal de los gastos de funcionamiento e inversión y su socialización ante la Alta Dirección. No obstante, la evidencia aportada no permite verificar de manera integral el seguimiento al Plan Anual de Adquisiciones (PAA), el estado de los procesos contractuales programados, ni las acciones implementadas para prevenir posibles rezagos. En consecuencia, desde la tercera línea de defensa, se recomienda fortalecer el soporte documental de los seguimientos realizados, incorporando informes del PAA, análisis del avance contractual, alertas tempranas y las acciones adoptadas para el cierre de brechas identificada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Durante las vigencias 2022 y 2023 se presentaron informes de seguimiento al  en los comités directivos. _x000a_Esta actividad sigue realizandose y se ha realizado durante la vigencia 2026"/>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n actas de comité directivo"/>
    <n v="1"/>
    <s v="CUMPLIDO"/>
    <d v="2026-08-10T00:00:00"/>
    <n v="1"/>
    <s v="Se evidenció el cumplimiento de la acción correctiva mediante el seguimiento a la ejecución presupuestal de funcionamiento e inversión, soportado en las Actas No. 01-2026 (28 de enero y 2 de febrero), No. 02-2026 (23 y 26 de febrero), No. 004-2026 (27 de abril) y No. 005-2026 (27 de mayo y 1 de junio de 2026), presentadas ante el Comité de Gestión y Desempeño o Comité Directivo."/>
    <x v="2"/>
    <s v="NO APLICA"/>
    <s v="NO APLICA"/>
    <x v="0"/>
    <s v="Dado que el hallazgo aún tiene actividades vencidas y sin cumplimiento no aplica el análisis de la efectividad"/>
  </r>
  <r>
    <n v="412"/>
    <x v="0"/>
    <x v="5"/>
    <s v="Subdirección Administrativa y Financiera"/>
    <m/>
    <x v="206"/>
    <n v="0"/>
    <x v="24"/>
    <s v="En el mes de Junio de 2022, se canceló la suma de $1.120.768 por concepto de horas extras al funcionario Omar Enrique Ballesteros, cuando la cifra correcta era $741.715 (Horas extras del mes de mayo de 2022); es decir, $379.053, por encima del valor real._x000a_El ajuste del mayor valor cancelado se efectuó con la resolución 429 de 2022, pero la misma fue emitida por la suma total de $1.186.334.00 y en ninguno de sus considerandos ni en el resuelve indicó los motivos por los cuales se le debía descontar o deducir al Funcionario Omar Enrique Moreno Ballesteros la suma de $379.053 (mayor valor cancelado en la nómina de Junio de 2022), es decir, se realizó el ajuste directo, soportado por una planilla en excell de liquidación; incumpliendo lo indicado en el Plan General de las Contabilidad Pública numeral 9.2 NORMAS TÉCNICAS RELATIVAS A LOS SOPORTES, COMPROBANTES Y LIBROS DE CONTABILIDAD numeral 336"/>
    <m/>
    <s v="1. Porque el funcionario relaciono horas extras de forma errada, reporto horas extras en sus días de vacaciones y días de comisión._x000a_2.No hay controles establecidos, ni documentados para el manejo de las novedades administrativas."/>
    <s v="2.No hay controles establecidos, ni documentados para el manejo de las novedades administrativas."/>
    <s v="Acción correctiva"/>
    <s v="TH_AC56"/>
    <s v="Generar la devolución por el excende cancelado en horas extras $379.053"/>
    <s v="Devolucion"/>
    <n v="1"/>
    <d v="2022-10-06T00:00:00"/>
    <d v="2022-10-30T00:00:00"/>
    <n v="3.6"/>
    <x v="11"/>
    <s v="Nómina"/>
    <n v="0"/>
    <n v="0"/>
    <n v="0"/>
    <d v="2026-05-11T00:00:00"/>
    <s v="No se evidencia seguimiento"/>
    <n v="0"/>
    <x v="2"/>
    <d v="2026-05-15T00:00:00"/>
    <n v="0"/>
    <s v="Se evidencio que la accion formulada carece de soportes que permitan verificar el cumplimiento de la actividad, toda vez que la accion no fue ejecuta dentro del plazo establecido"/>
    <s v="VENCIDA"/>
    <s v="No aplica"/>
    <s v="No aplica"/>
    <s v="No aplica"/>
    <n v="1"/>
    <s v="se adjunta informe"/>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incluye correo informe sobre la situación de los recursos al lider del proceso. No hay evidencias de gestiones por parte del lider del proceso"/>
    <n v="0.5"/>
    <s v="EN EJECUCIÓN"/>
    <d v="2026-07-27T00:00:00"/>
    <n v="0.5"/>
    <s v="Se evidencio avances en el informe pero carece de soportes que permitan verificar el cumplimiento de la actividad, toda vez que la accion no fue ejecuta dentro del plazo establecido"/>
    <x v="0"/>
    <s v="NO APLICA"/>
    <s v="NO APLICA"/>
    <x v="0"/>
    <s v="Dado que el hallazgo aún tiene actividades en ejecución no aplica el análisis de la efectividad"/>
  </r>
  <r>
    <n v="413"/>
    <x v="0"/>
    <x v="6"/>
    <s v="Dirección General"/>
    <m/>
    <x v="241"/>
    <m/>
    <x v="26"/>
    <s v="La Oficina de Control Interno Disciplinario El 2 diciembre de 2022 mediante auto de apertura, inició un proceso disciplinario, por inoportunidad y vencimiento de los términos de las PQRSD, de acuerdo con lo evidenciado en el seguimiento al tratamiento de la PQRSD del primer semestre de 2022 realizado por la Oficina de Control Interno, sin embargo, no se dío inicio a los procesos disciplinarios por incumplimiento en los terminos de las PQRSD de acuerdo con los incumplimientos evidenciados en los informes mensuales correspondientes al segundo semestre de 2022. contraviniendo lo establecido en la Guía Estrategias para la Construcción del PAAC de 2015."/>
    <s v="INTEGRIDAD"/>
    <s v="Desactualizacion del procedimiento de asuntos disciplinarios"/>
    <s v="Desactualizacion del procedimiento de asuntos disciplinarios"/>
    <s v="Acción correctiva"/>
    <s v="DI_AC15"/>
    <s v="Realizar la actualizacion del procedimiento de asuntos disciplinarios en el cual se establezca la obligatoriedad de remiitr al proceso el incumplimiento en los terminos de las PQRSD y realizar la socializacion del mismo"/>
    <s v="Actualizacion del procedimiento de asuntos disciplinarios"/>
    <n v="1"/>
    <d v="2023-05-02T00:00:00"/>
    <d v="2023-05-31T00:00:00"/>
    <n v="4.3500000000000005"/>
    <x v="4"/>
    <m/>
    <n v="1"/>
    <s v="La acción no da respuesta al hallazgo encontrado, por cuanto el problema identificado se encuentra en la remisión de las quejas al proceso de asuntos disciplinarios, esa remisión surge del proceso de atención al usuario, es allí donde debe generarse el cambio sugerido, este proceso no es remisor de documentos, es receptor, por tanto, no puede adelantar la acción requerida, sin embargo se informa que el procedimiento de asuntos disciplinarios fue actualizado en 2025"/>
    <s v="https://dnbcgovco-my.sharepoint.com/:f:/g/personal/planeacion_dnbc_gov_co/IgBnuAfp-cyZS5GTrlPQdOWiAfCdMGTiP0BIkQqOvQONlOY?e=bLASbp"/>
    <d v="2026-05-11T00:00:00"/>
    <s v="Se presenta un auto inhibitorio AUTO 001 DEL 01/08/202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x v="1"/>
    <d v="2026-05-15T00:00:00"/>
    <n v="1"/>
    <s v="Se evidencia que el monitoreo realizado por la segunda línea de defensa no corresponde con los soportes aportados por la primera línea de defensa. Durante la verificación se constató como evidencia el procedimiento PC-DI-01 Gestión de Asuntos Disciplinarios, versión 3, con vigencia del 11 de diciembre de 2025, junto con el correo electrónico de solicitud de su publicación en el repositorio SIGE._x000a_En consecuencia, se determina que los soportes presentados dan cumplimiento a la acción correctiva formulada; sin embargo, se recomienda ajustar el monitoreo realizado por la segunda línea de defensa para garantizar la consistencia entre la información reportada y la evidencia documental aporta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x v="2"/>
    <s v="NO"/>
    <s v="EFECTIVO"/>
    <x v="1"/>
    <s v="Se verificó el cumplimiento de la actividad formulada y no se evidenció recurrencia de la situación que dio origen al hallazgo; en consecuencia, se procede con el cierre de la actividad."/>
  </r>
  <r>
    <n v="414"/>
    <x v="0"/>
    <x v="6"/>
    <s v="Subdirección Administrativa y Financiera"/>
    <m/>
    <x v="242"/>
    <m/>
    <x v="28"/>
    <s v="Dentro de la revisión realizada, se observa que los contratos 151,152,153,154 y 166 fueron remitidos extemporáneamente a la Contraloría General de la República._x000a_Lo anterior, evidencia incumplimiento en la Circular 06 de 2020 en lo relacionado Información Específica que trata de: “La información deberá ser entregada por las entidades públicas correspondientes en el formato que se adjunta para el efecto, en un plazo no mayor a 3 días hábiles contados a partir de la expedición de la presente Circular al correo electrónico: “Seguimientocoronavirus@contraloria.gov.co, lo anterior”."/>
    <m/>
    <s v="1.La situación de emergencia y las consecuencias asociadas, si bien podian ser previsibles, tenian una muy baja probabilidad de ocurrencia, lo que repercutió en la falta de preparación de la Entidad para aforntarla. 2. No existia un plan de contingencia que permitiera de forma eficiente la oportuna recopilación de la información solicitada por el ente de control 3. Falencias en la digitalización de los expedientes contractuales"/>
    <s v="Falencias en la digitalización de los expedientes contractuales"/>
    <s v="Acción correctiva"/>
    <s v="GC_AC13"/>
    <s v="Crear repositorio de expedientes contractuales e incluir actividades de cargue de información en el manual de supervisión"/>
    <s v="Repositorio creado"/>
    <n v="1"/>
    <d v="2026-01-01T00:00:00"/>
    <d v="2026-12-31T00:00:00"/>
    <n v="54"/>
    <x v="2"/>
    <m/>
    <n v="1"/>
    <s v="La actividad tuvo cumplimiento. Se creó el repositorio de expedientes contractuales, centralizando la documentación contractual de la entidad, y se incluyeron las actividades de cargue y gestión de la información dentro del Manual de Supervisión. Como evidencia se cuenta con el repositorio institucional creado y en funcionamiento, el cual permite garantizar la organización, trazabilidad y control de los expedientes contractuales, en concordancia con los lineamientos establecidos._x000a_"/>
    <s v="https://dnbcgovco-my.sharepoint.com/personal/planeacion_dnbc_gov_co/_layouts/15/onedrive.aspx?id=%2Fpersonal%2Fplaneacion%5Fdnbc%5Fgov%5Fco%2FDocuments%2FDocumentos%20SIGE%2F6%2E%20Planes%2FPLAN%20DE%20MEJORA%2F2026%2F01%2E%20Seguimiento%20Primer%20Trimestre%2F15%2E%20Gesti%C3%B3n%20Contractual%2FGC%5FAC13&amp;viewid=efb70791%2Db8ab%2D49e7%2Db552%2Dd3d4cbe976b9&amp;ct=1777387045307&amp;or=OWA%2DNT%2DMail"/>
    <d v="2026-05-11T00:00:00"/>
    <s v="Se incluye pantallazo del repositorio de información"/>
    <n v="1"/>
    <x v="1"/>
    <d v="2026-05-15T00:00:00"/>
    <n v="1"/>
    <s v="Se presenta como evidencia un pantallazo del repositorio digital &quot;REPOSITORIO GESTIÓN CONTRACTUAL 2026&quot;, en el cual se observan las carpetas correspondientes a los expedientes contractuales de la vigencia 2026, con fecha de modificación del 21 de abril de 2026. El soporte aportado permite verificar la creación del repositorio institucional para la organización y almacenamiento de los expedientes contractuales, evidenciando el cumplimiento de la actividad formulada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La actividad tuvo cumplimiento. Se creó el repositorio de expedientes contractuales, centralizando la documentación contractual de la entidad, y se incluyeron las actividades de cargue y gestión de la información dentro del Manual de Supervisión. Como evidencia se cuenta con el repositorio institucional creado y en funcionamiento, el cual permite garantizar la organización, trazabilidad y control de los expedientes contractuales, en concordancia con los lineamientos establecido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pantallazo del repositorio de información"/>
    <n v="1"/>
    <s v="CUMPLIDO"/>
    <d v="2026-07-27T00:00:00"/>
    <n v="1"/>
    <s v="Se evidencio pantallazo de la creación del repositorio."/>
    <x v="2"/>
    <s v="NO"/>
    <s v="EFECTIVO"/>
    <x v="1"/>
    <s v="Se verificó el cumplimiento de la actividad formulada y no se evidenció recurrencia de la situación que dio origen al hallazgo; en consecuencia, se procede con el cierre de la actividad."/>
  </r>
  <r>
    <n v="415"/>
    <x v="0"/>
    <x v="6"/>
    <s v="Subdirección Administrativa y Financiera"/>
    <m/>
    <x v="243"/>
    <m/>
    <x v="28"/>
    <s v="Dentro de la revisión realizada, en los soportes documentales de los contratos 151, 152, 153, 154 y 166 no se evidencian informes que den cuenta del análisis que fundamenten la urgencia manifiesta._x000a_Por lo anterior, se incumplió lo establecido en la Circular 06 de 2020 Especifica numeral 5 que señala “Elaborar un informe sobre la actuación surtida, que evidencie todas las circunstancias, conceptos o análisis que fundamentaron la declaratoria de la urgencia”."/>
    <m/>
    <s v="1. Por ser los primeros contratos elaborados de estas caracteristicas no se tenia documento modelo de justificación de urgencia manifiesta. 2. Por el trabajo a distacia o teletrabajo no se archivo de forma correta el análisis de urgencia manifiesta. 3. No se establecio oportunamente un procedimiento de los soportes que deben contener los contratos celebrados y que su justificación fuese la urgencia manifiesta."/>
    <s v="No se establecio oportunamente un procedimiento de los soportes que deben contener los contratos celebrados y que su justificación fuese la urgencia manifiesta."/>
    <s v="Acción correctiva"/>
    <s v="GC_AC15"/>
    <s v="Dar oportuna publicación y justificación de contratos suscritos por todas las modalidades"/>
    <s v="Publicación de todos los soportes precontractuales en el proceso contractual"/>
    <n v="1"/>
    <d v="2023-08-01T00:00:00"/>
    <d v="2023-11-30T00:00:00"/>
    <n v="17.849999999999998"/>
    <x v="2"/>
    <m/>
    <n v="1"/>
    <s v="Se realizó la publicación oportuna de los contratos suscritos por todas las modalidades, incluyendo la debida justificación de cada proceso contractual. Como evidencia se encuentra la publicación completa de los soportes precontractuales en el SECOP II, garantizando la trazabilidad, transparencia y cumplimiento de la normativa vigente; en la base de datos publicada en las evidencias. "/>
    <n v="0"/>
    <d v="2026-05-11T00:00:00"/>
    <s v="Se remite base de datos de contratos, pero no anexan evidencias de su publicación"/>
    <n v="0"/>
    <x v="2"/>
    <d v="2026-05-15T00:00:00"/>
    <n v="0"/>
    <s v="No fue posible identificar evidencias para el presente período de análisis"/>
    <s v="VENCIDA"/>
    <s v="No aplica"/>
    <s v="No aplica"/>
    <s v="No aplica"/>
    <n v="1"/>
    <s v="Se realizó la publicación oportuna de los contratos suscritos por todas las modalidades, incluyendo la debida justificación de cada proceso contractual. Como evidencia se encuentra la publicación completa de los soportes precontractuales en el SECOP II, garantizando la trazabilidad, transparencia y cumplimiento de la normativa vigente; en la base de datos publicada en las evidencias. "/>
    <s v="https://dnbcgovco-my.sharepoint.com/my?id=%2Fpersonal%2Fplaneacion%5Fdnbc%5Fgov%5Fco%2FDocuments%2FDocumentos%20SIGE%2F6%2E%20Planes%2FPLAN%20DE%20MEJORA%2F2026%2F02%2E%20Seguimiento%20Segundo%20Trimestre%2F15%2E%20Gesti%C3%B3n%20Contractual&amp;viewid=efb70791%2Db8ab%2D49e7%2Db552%2Dd3d4cbe976b9"/>
    <s v="11/07/206"/>
    <s v="Se remite base de datos de contratos con links de publicación secop"/>
    <n v="1"/>
    <s v="CUMPLIDO"/>
    <d v="2026-07-27T00:00:00"/>
    <n v="1"/>
    <s v="Se evidencia como soporte de link de de publicacion de los soportes contractuales en SECOP"/>
    <x v="2"/>
    <s v="NO"/>
    <s v="EFECTIVO"/>
    <x v="1"/>
    <s v="Se verificó el cumplimiento de la actividad formulada y no se evidenció recurrencia de la situación que dio origen al hallazgo; en consecuencia, se procede con el cierre de la actividad."/>
  </r>
  <r>
    <n v="416"/>
    <x v="0"/>
    <x v="6"/>
    <s v="Subdirección Administrativa y Financiera"/>
    <m/>
    <x v="244"/>
    <m/>
    <x v="29"/>
    <s v="En verificación a la documentación del proceso en el SIGE, se establece que el proceso cuenta con la siguiente documentación que se requiere para el tratamiento de las solicitudes:_x000a_- Resolución No 398 del 30 de junio de 2023 “Por la cual se reglamenta la Politica de Tratamiento de Datos Personales de la Dirección Nacional de Bomberos de Colombia”._x000a_- Caracterización del proceso, Código CT-AU versión 4 del 28/09/2022._x000a_- Instructivo Entrada de PQRSD en cada canal de atención disponible al Usuario, Código IN-AU-01-01 versión 2 del 16/11/2021._x000a_- Procedimiento de Recepción, Distribución, Seguimiento y Salida de Peticiones, Quejas, Reclamos, Sugerencias y Denuncias, Código PC-AU-01 versión 2 del 16/11/2021._x000a_- Política de protección de datos, Código PO-AU-01 versión 1.0 del 21/12/2018._x000a_- Protocolo de Atención al Usuario del 30/06/2021._x000a_- Formulario electrónico._x000a_- Formulario PQRSD._x000a_Ahora bien, con la Resolución No 398 del 30 de junio de 2022 se reglamento la Politica de tratamiento de datos personales de la entidad, sin embargo no se realizó la actualización de la Politica de Protección Datos Personales la cual esta en version 1.0 del 21 de diciembre de 2018. Incumpliendo lo establecido en el MIPG numeral 3.2.1 Política de Fortalecimiento Organizacional y simplificación de Procesos. Politica de Protección Datos Personales la cual esta en version 1.0 del 21 de diciembre de 2018. Incumpliendo lo establecido en el MIPG numeral 3.2.1 Política de Fortalecimiento Organizacional y simplificación de Procesos."/>
    <s v="SERVICIO AL CIUDADANO"/>
    <s v="Análisis 3 por qué:_x000a_1. Porque se le asignó la responsabilidad a la oficina de TI en el marco de sus competencias._x000a_2. Porque desde la vigencia anterior la oficina de TI se le asignó el tema en referencia en atención a sus funciones._x000a_3. Porque no se actualizó la politica de protección de datos por parte de Gestión Atención al Ciudadano."/>
    <s v="Politica de protección de datos desactualizada."/>
    <s v="Acción correctiva"/>
    <s v="AU_AC14"/>
    <s v="Actualizar Política de Protección de Datos Personales"/>
    <s v="Política Actualizada"/>
    <n v="1"/>
    <d v="2026-05-01T00:00:00"/>
    <d v="2026-12-31T00:00:00"/>
    <n v="36"/>
    <x v="27"/>
    <m/>
    <n v="0"/>
    <s v="Se está actualizando la Política de protección de datos personales para su posterior socialización"/>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Pendiente de actualización"/>
    <n v="0"/>
    <x v="0"/>
    <d v="2026-05-15T00:00:00"/>
    <n v="0"/>
    <s v="No fue posible identificar evidencias para el presente período de análisis"/>
    <s v="SIN INICIAR"/>
    <s v="No aplica"/>
    <s v="No aplica"/>
    <s v="No aplica"/>
    <n v="0"/>
    <s v="REPETIDO CON AU_AC12"/>
    <s v="EVIDENCIAS SEGUNDO TRIMESTRE 2026 PLAN MEJORA"/>
    <n v="46214"/>
    <s v="Se actualizó documento. Soporte en carpeta AU_AC12"/>
    <n v="1"/>
    <s v="CUMPLIDO"/>
    <d v="2026-07-27T00:00:00"/>
    <n v="1"/>
    <s v="Se evidencio que la actividad reportada cumple con la accion formulada"/>
    <x v="2"/>
    <s v="NO"/>
    <s v="EFECTIVO"/>
    <x v="1"/>
    <s v="Se verificó el cumplimiento de la actividad formulada y no se evidenció recurrencia de la situación que dio origen al hallazgo; en consecuencia, se procede con el cierre de la actividad."/>
  </r>
  <r>
    <n v="417"/>
    <x v="2"/>
    <x v="6"/>
    <s v="Subdirección Administrativa y Financiera"/>
    <m/>
    <x v="245"/>
    <m/>
    <x v="31"/>
    <s v="Contratación (ejecución)_x000a_Se evidenció que la entidad no ha establecido las disposiciones que garanticen el cumplimiento de las normas de seguridad y salud en el trabajo por parte de los proveedores, contratistas y subcontratistas, durante el desempeño de las obligaciones contractuales. Incumpliendo lo establecido en el decreto 1072 de 2015 artículo 2.2.4.6.28. Contratación"/>
    <m/>
    <s v="1. Porque no existe una actualización del manual de supervisión que establezca las exigencias hacia los proveedores, contratistas y subcontratistas de la DNBC respecto al SG-SST de la DNBC._x000a_2. Porque no se ha visto la necesidad de hacerlo teniendo en cuenta que no se han presentado consecuencias pecuniarias o legales hasta el momento_x000a_3. Porque no se ha sensibilizado permanentemente a los integrantes del comité SIGE para entender la importancia de implementar el SG-SST y así mismo, exigirlo a los proveedores"/>
    <s v="Porque no se ha sensibilizado permanentemente a los integrantes del comité SIGE, a los funcionarios y contratistas, para entender la importancia de implementar el SG-SST y así mismo, exigirlo a los proveedores"/>
    <s v="Acción correctiva"/>
    <s v="GC_AC17"/>
    <s v="Incluir una obligación de cumplimiento mensual en los contratos de prestación de servicios en donde se exija la asistencia presencial y/o virtual a una actividad en SST (solo en contratos nuevos)"/>
    <s v="% Contratos con obligación incluida = (contratos con obligación incluida / totalidad de los contratos)*100"/>
    <n v="1"/>
    <d v="2024-08-01T00:00:00"/>
    <d v="2024-12-31T00:00:00"/>
    <n v="22.5"/>
    <x v="2"/>
    <m/>
    <n v="1"/>
    <s v="La actividad tuvo cumplimiento. En los contratos de prestación de servicios suscritos a partir de la vigencia 2026, se incluyó dentro de las obligaciones generales del clausulado contractual una disposición que exige la asistencia mensual, presencial y/o virtual, a actividades en Seguridad y Salud en el Trabajo (SST), en cumplimiento de la normativa vigente y del decreto aplicable que regula esta obligación. Como evidencia se cuenta con los contratos suscritos que incorporan dicha obligación, permitiendo verificar el cumplimiento del indicador establecido._x000a_"/>
    <s v="https://dnbcgovco-my.sharepoint.com/personal/planeacion_dnbc_gov_co/_layouts/15/onedrive.aspx?id=%2Fpersonal%2Fplaneacion%5Fdnbc%5Fgov%5Fco%2FDocuments%2FDocumentos%20SIGE%2F6%2E%20Planes%2FPLAN%20DE%20MEJORA%2F2026%2F01%2E%20Seguimiento%20Primer%20Trimestre%2F15%2E%20Gesti%C3%B3n%20Contractual%2FGC%5FAC17&amp;viewid=efb70791%2Db8ab%2D49e7%2Db552%2Dd3d4cbe976b9&amp;ct=1777387045307&amp;or=OWA%2DNT%2DMail"/>
    <d v="2026-05-11T00:00:00"/>
    <s v="Se incluyen clausulados de la vigencia 2026 donde se evidencia la actividad"/>
    <n v="1"/>
    <x v="1"/>
    <d v="2026-05-15T00:00:00"/>
    <n v="1"/>
    <s v="Se presentan como evidencias los anexos al clausulado específico de los contratos No. 179 de 2025 y Nos. 036 y 038 de 2026, mediante los cuales se incorpora la obligación de asistir mensualmente, de manera presencial y/o virtual, a las actividades de Seguridad y Salud en el Trabajo (SST). Los soportes aportados permiten verificar la inclusión de esta obligación en los contratos nuevos, conforme a la acción correctiva formulada y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La actividad tuvo cumplimiento. En los contratos de prestación de servicios suscritos a partir de la vigencia 2026, se incluyó dentro de las obligaciones generales del clausulado contractual una disposición que exige la asistencia mensual, presencial y/o virtual, a actividades en Seguridad y Salud en el Trabajo (SST), en cumplimiento de la normativa vigente y del decreto aplicable que regula esta obligación. Como evidencia se cuenta con los contratos suscritos que incorporan dicha obligación, permitiendo verificar el cumplimiento del indicador establecido.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Actividad con cumplimiento reportado en el primer trimestre 2026"/>
    <n v="1"/>
    <s v="CUMPLIDO"/>
    <d v="2026-07-27T00:00:00"/>
    <n v="1"/>
    <s v="Se evidenció el cumplimiento de la acción correctiva mediante la designación de supervisores en los seis (6) contratos de comodato suscritos durante el segundo semestre de 2025. En el primer semestre de 2026 no se suscribieron nuevos contratos de comodato por la aplicación de la Ley de Garantías, razón por la cual no se presentaron nuevas evidencias de ejecución de la acción."/>
    <x v="2"/>
    <s v="NO"/>
    <s v="EFECTIVO"/>
    <x v="1"/>
    <s v="Se verificó el cumplimiento de la actividad formulada y no se evidenció recurrencia de la situación que dio origen al hallazgo; en consecuencia, se procede con el cierre de la actividad."/>
  </r>
  <r>
    <n v="418"/>
    <x v="2"/>
    <x v="6"/>
    <s v="Subdirección Administrativa y Financiera"/>
    <m/>
    <x v="246"/>
    <m/>
    <x v="31"/>
    <s v="Conformación Comité de Convivencia laboral_x000a_El Comité de Convivencia Laboral de la DNBC, está conformado por dos (2) representantes del empleador y dos (2) de los trabajadores y NO conforme lo establece el artículo 1 de la Resolución 1356 de 2012 y el artículo 3 de la resolución 652 de 2012, que señala “Conformación: El Comité de Convivencia Laboral estará compuesto por dos (2) representantes del empleador y dos (2) de los trabajadores, con sus respectivos suplentes. Las entidades públicas y empresas privadas podrán de acuerdo a su organización interna designar un mayor número de representantes, los cuales en todo caso serán iguales en ambas partes.”"/>
    <m/>
    <s v="1. Porque en el momento de la conformación del Comité de convivencia laboral no se tuvo en cuenta la normatividad vigente por lo que se conformó únicamente por 4 trabajadores en vez de 8 como lo dicta la norma._x000a_2. Porque, para su conformación, la entidad se orientó por lo realizado en el 2021 sin revisar la normatividad vigente._x000a_3. Porque no se tenia la matriz legal actualizada con esta norma generando desconocimiento en la normativa"/>
    <s v="Porque para la conformación del comité, se hizo la misma gestión que en el 2021 sin revisar si esta configuración daba cumplimiento a la normatividad vigente."/>
    <s v="Acción correctiva"/>
    <s v="TH_AC38"/>
    <s v="Acto adminsitrativo que evidencie la conformación del comité de convivencia acorde con la normatividad vigente"/>
    <s v="Acto administrativo"/>
    <n v="1"/>
    <d v="2026-03-01T00:00:00"/>
    <d v="2026-04-30T00:00:00"/>
    <n v="8.85"/>
    <x v="11"/>
    <m/>
    <n v="0"/>
    <n v="0"/>
    <n v="0"/>
    <d v="2026-05-11T00:00:00"/>
    <s v="No se evidencia seguimiento"/>
    <n v="0"/>
    <x v="0"/>
    <d v="2026-05-15T00:00:00"/>
    <n v="0"/>
    <s v="No fue posible identificar evidencias para el presente período de análisis"/>
    <s v="SIN INICIAR"/>
    <s v="No aplica"/>
    <s v="No aplica"/>
    <s v="No aplica"/>
    <n v="1"/>
    <s v="se adjunta evidencia de conformación del comité de convivencia laboral"/>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soportes de la conformación del comité de convivencia"/>
    <n v="1"/>
    <s v="CUMPLIDO"/>
    <d v="2026-07-27T00:00:00"/>
    <n v="1"/>
    <s v="se evidencia formato y procediemiento de solicitud de certificado de CDP"/>
    <x v="2"/>
    <s v="NO APLICA"/>
    <s v="NO APLICA"/>
    <x v="0"/>
    <s v="Dado que el hallazgo aún tiene actividades vencidas y sin cumplimiento no aplica el análisis de la efectividad"/>
  </r>
  <r>
    <n v="419"/>
    <x v="0"/>
    <x v="6"/>
    <s v="Subdirección Administrativa y Financiera"/>
    <m/>
    <x v="247"/>
    <m/>
    <x v="32"/>
    <s v="En la Resolución No 398 del 30 de junio de 2022 se reglamentó la Politica de tratamiento de datos personales de la entidad, sin embargo, no se realizó la actualización de la Politica de Protección Datos Personales la cual esta en version 1.0 del 21 de diciembre de 2018. Incumpliendo lo establecido en el MIPG numeral 3.2.1 Política de Fortalecimiento Organizacional y simplificación de Procesos."/>
    <s v="SERVICIO AL CIUDADANO"/>
    <s v="1. Porque existían tareas acumuladas en el proceso de GAU que debían ser atendidas de manera prioritaria como la actualización de las PQRSD y los informes trimestrales._x000a_2.Porque el proceso de GAU debe atender de manera cotidiana, tareas que no dan espera como las solicitudes de los entes de control. ejecuciones de planes institucionales etc y esto impidió que las tareas acumuladas se pusieran al día_x000a_3. Porque la alta rotación de personal en el proceso hace dispendiosa la coordinación de tareas pendientes y su rápida atención teniendo en cuenta la perdida de curva de aprendizaje y la dificultad en la transmisión de tareas pendientes"/>
    <s v="La alta rotación de personal en el proceso hace dispendiosa la coordinación de tareas pendientes y su rápida atención teniendo en cuenta la perdida de curva de aprendizaje y la dificultad en la transmisión de tareas pendientes."/>
    <s v="Acción correctiva"/>
    <s v="AU_AC14"/>
    <s v="Actualizar Política de Protección de Datos Personales"/>
    <s v="Política Actualizada"/>
    <n v="1"/>
    <d v="2026-05-01T00:00:00"/>
    <d v="2026-12-31T00:00:00"/>
    <n v="36"/>
    <x v="27"/>
    <m/>
    <n v="0"/>
    <s v="Se está actualizando la Política de protección de datos personales para su posterior socialización"/>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Pendiente de actualización"/>
    <n v="0"/>
    <x v="0"/>
    <d v="2026-05-15T00:00:00"/>
    <n v="0"/>
    <s v="No fue posible identificar evidencias para el presente período de análisis"/>
    <s v="SIN INICIAR"/>
    <s v="No aplica"/>
    <s v="No aplica"/>
    <s v="No aplica"/>
    <n v="0"/>
    <s v="REPETIDO CON AU_AC12"/>
    <s v="EVIDENCIAS SEGUNDO TRIMESTRE 2026 PLAN MEJORA"/>
    <n v="46214"/>
    <s v="Se actualizó documento. Soporte en carpeta AU_AC12"/>
    <n v="1"/>
    <s v="CUMPLIDO"/>
    <d v="2026-08-11T00:00:00"/>
    <n v="1"/>
    <s v="Se evidenció su cumplimiento, según seguimiento realizado con corte a 31/12/2025"/>
    <x v="2"/>
    <s v="NO"/>
    <s v="EFECTIVO"/>
    <x v="1"/>
    <s v="Se verificó el cumplimiento de la actividad formulada y no se evidenció recurrencia de la situación que dio origen al hallazgo; en consecuencia, se procede con el cierre de la actividad."/>
  </r>
  <r>
    <n v="420"/>
    <x v="0"/>
    <x v="6"/>
    <s v="Dirección General"/>
    <m/>
    <x v="165"/>
    <m/>
    <x v="32"/>
    <s v="En el segundo semestre de 2023 de la matriz consolidada de PQRSD, se tienen 206 peticiones vencidas de los 524 radicados, conforme lo establece el 5.55 del procedimiento de Recepción, Distribución, Seguimiento y Salida de Peticiones, Quejas, Reclamos, Sugerencias y Denuncias PC-AU-PQRS—V5 Versión 5._x000a_De igual forma, no se logró evidenciar el cumplimiento del Artículo 14 de la Ley 1755 de 2015, que establece que “Cuando excepcionalmente no fuere posible resolver la PETICIÓN en los plazos aquí señalados, la autoridad debe informar esta circunstancia al interesado, antes del vencimiento del término señalado en la ley expresando los motivos de la demora y señalando a la vez el plazo razonable en que se resolverá o dará respuesta, que no podrá exceder del doble.”; por cuanto, en el ORFEO no se encuentra soporte que sustente el envió de la respuesta."/>
    <s v="INTEGRIDAD"/>
    <s v="1. Porque el sistema aplicativo de gestion documental, no genera una información actualizada y exacta del estado actual de las PQRSD._x000a_2. Porque las alertas se generan de forma manual._x000a_3. Porque la persona encargada de hacer el seguimiento de las PQRSD notifica las alertas de manera quincenal generando retrasos en ese lapso de tiempo para dar respuesta a las PQRSD._x000a_4. Porque los funcionarios/contratistas de la DNBC, por su alta rotacióon, no son concientes de la importancia de realizar estas respuestas oportunamente, entre otras cosas, porque no ha sido posible hacer actividades frecuentes de sensibilización por parte del proceso GAU"/>
    <s v="Los funcionarios/contratistas de la DNBC, por su alta rotacióon, no son conscientes de la importancia de realizar estas respuestas oportunamente, entre otras cosas, porque no ha sido posible hacer actividades frecuentes de sensibilización por parte del proceso GAU"/>
    <s v="Acción correctiva"/>
    <s v="DI_AC23"/>
    <s v="Socializar una acción preventiva (circular con las acciones preventivas a seguir por parte de los funcionarios y contratista con el fin de evitar que se vuelva a presentar la irregularidad encontrada, en este caso, el vencimiento de términos de las PQRSD) dirigida a todos los funcionarios y contratistas de la DNBC"/>
    <s v="Socializaciones a funcionarios y contratistas realizadas"/>
    <n v="2"/>
    <d v="2026-01-01T00:00:00"/>
    <d v="2026-12-31T00:00:00"/>
    <n v="54"/>
    <x v="4"/>
    <m/>
    <n v="1"/>
    <s v="Se aclara que la actividad está establecida dentro del plan de acción y que lo propuesto inicialmente fue cumplido por este proceso en las condiciones determinadas en la actividad (actividad ya establecida por la funcionaria saliente), se volverá a presentar la misma dentro del semestre para el cual esta establecida, pero se reitera, que resulta necesario convocar a todos los actores para que se obtenga el resultado esperado, se formulará la preventiva con corte a junio tal y como lo establece el plan de acción y se socializará, se reitera lo establecido inicialmente fue cumplido a cabalidad por el proceso, dentro del proceso de gestión de asuntos disciplinarios se ha adelantado la IP 002 de 2024, la cual genero la función preventiva denominada &quot;derechos y deberes del servidor público&quot;, de acuerdo con el procedimiento fue remitida al proceso de gestión de talento humano el 16 de Julio del 2024, con socialización programada para el 24 de octubre de 2024. Anexo preventiva, oficio de remisión y correo indicando la fecha de socialización por parte de talento humano."/>
    <s v="https://dnbcgovco-my.sharepoint.com/:f:/g/personal/planeacion_dnbc_gov_co/IgBQvRl1qJOuR4_5SVNmfcTnAZV0VApCPR6f_GkysP7ZBG4?e=DPyQEd"/>
    <d v="2026-05-11T00:00:00"/>
    <s v="Se evidencia la respectiva circual fue emitida y socializada 2024. No se evidencian avances de re socialización en la vigencia 2026"/>
    <n v="0"/>
    <x v="0"/>
    <d v="2026-05-15T00:00:00"/>
    <n v="0"/>
    <s v="No fue posible identificar evidencias para el presente período de análisis"/>
    <s v="SIN INICIAR"/>
    <s v="No aplica"/>
    <s v="No aplica"/>
    <s v="No aplica"/>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Sin reporte de información, se incluye seguimiento primer trimestre_x000a__x000a_Se evidencia la respectiva circual fue emitida y socializada 2024. No se evidencian avances de re socialización en la vigencia 2026"/>
    <n v="0"/>
    <s v="EN EJECUCIÓN"/>
    <d v="2026-08-11T00:00:00"/>
    <n v="1"/>
    <s v="se evidencia procedimiento, manual y socializacion de gestion de bienes de la DNBC para el segundo trimestre"/>
    <x v="2"/>
    <s v="NO APLICA"/>
    <s v="NO APLICA"/>
    <x v="0"/>
    <s v="Dado que el hallazgo aún tiene actividades vencidas y sin cumplimiento no aplica el análisis de la efectividad"/>
  </r>
  <r>
    <n v="421"/>
    <x v="0"/>
    <x v="6"/>
    <s v="Dirección General"/>
    <m/>
    <x v="165"/>
    <m/>
    <x v="32"/>
    <s v="En el segundo semestre de 2023 de la matriz consolidada de PQRSD, se tienen 206 peticiones vencidas de los 524 radicados, conforme lo establece el 5.55 del procedimiento de Recepción, Distribución, Seguimiento y Salida de Peticiones, Quejas, Reclamos, Sugerencias y Denuncias PC-AU-PQRS—V5 Versión 5._x000a_De igual forma, no se logró evidenciar el cumplimiento del Artículo 14 de la Ley 1755 de 2015, que establece que “Cuando excepcionalmente no fuere posible resolver la PETICIÓN en los plazos aquí señalados, la autoridad debe informar esta circunstancia al interesado, antes del vencimiento del término señalado en la ley expresando los motivos de la demora y señalando a la vez el plazo razonable en que se resolverá o dará respuesta, que no podrá exceder del doble.”; por cuanto, en el ORFEO no se encuentra soporte que sustente el envió de la respuesta."/>
    <s v="INTEGRIDAD"/>
    <s v="1. Porque los integantes del proceso de gestión disciplinaria, podrían tener impedimentos para adelantar las investigaciones._x000a_2. Porque es inevitable que el proceso de asuntos disciplinarios promueva la preservación del orden interno sin ayuda de los directivos teniendo en cuenta que podría existir amistad o enemistad con las personas implicadas que garantice imparcialidad en una entidad con tan pocos funcionarios._x000a_3. Porque no se han sugerido acciones preventivas a la alta dirección con el fin de mitigar la materialización de las faltas que revistan caracter disciplinario"/>
    <s v="No se han sugerido acciones preventivas a la alta dirección con el fin de mitigar la materialización de las faltas que revistan caracter disciplinario"/>
    <s v="Acción correctiva"/>
    <s v="DI_AC23"/>
    <s v="Socializar una acción preventiva (circular con las acciones preventivas a seguir por parte de los funcionarios y contratista con el fin de evitar que se vuelva a presentar la irregularidad encontrada, en este caso, el vencimiento de términos de las PQRSD) dirigida a todos los funcionarios y contratistas de la DNBC"/>
    <s v="Socializaciones a funcionarios y contratistas realizadas"/>
    <n v="2"/>
    <d v="2026-01-01T00:00:00"/>
    <d v="2026-12-31T00:00:00"/>
    <n v="54"/>
    <x v="4"/>
    <m/>
    <n v="1"/>
    <s v="Se aclara que la actividad está establecida dentro del plan de acción y que lo propuesto inicialmente fue cumplido por este proceso en las condiciones determinadas en la actividad (actividad ya establecida por la funcionaria saliente), se volverá a presentar la misma dentro del semestre para el cual esta establecida, pero se reitera, que resulta necesario convocar a todos los actores para que se obtenga el resultado esperado, se formulará la preventiva con corte a junio tal y como lo establece el plan de acción y se socializará, se reitera lo establecido inicialmente fue cumplido a cabalidad por el proceso, dentro del proceso de gestión de asuntos disciplinarios se ha adelantado la IP 002 de 2024, la cual genero la función preventiva denominada &quot;derechos y deberes del servidor público&quot;, de acuerdo con el procedimiento fue remitida al proceso de gestión de talento humano el 16 de Julio del 2024, con socialización programada para el 24 de octubre de 2024. Anexo preventiva, oficio de remisión y correo indicando la fecha de socialización por parte de talento humano."/>
    <s v="https://dnbcgovco-my.sharepoint.com/:f:/g/personal/planeacion_dnbc_gov_co/IgBQvRl1qJOuR4_5SVNmfcTnAZV0VApCPR6f_GkysP7ZBG4?e=DPyQEd"/>
    <d v="2026-05-11T00:00:00"/>
    <s v="Se evidencia la respectiva circual fue emitida y socializada 2024. No se evidencian avances de re socialización en la vigencia 2026"/>
    <n v="0"/>
    <x v="0"/>
    <d v="2026-05-15T00:00:00"/>
    <n v="0"/>
    <s v="No fue posible identificar evidencias para el presente período de análisis"/>
    <s v="SIN INICIAR"/>
    <s v="No aplica"/>
    <s v="No aplica"/>
    <s v="No aplica"/>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Sin reporte de información, se incluye seguimiento primer trimestre_x000a__x000a_Se evidencia la respectiva circual fue emitida y socializada 2024. No se evidencian avances de re socialización en la vigencia 2026"/>
    <n v="0"/>
    <s v="EN EJECUCIÓN"/>
    <d v="2026-08-11T00:00:00"/>
    <n v="1"/>
    <s v="Se evidenció su cumplimiento, según seguimiento realizado con corte a 31/12/2025"/>
    <x v="2"/>
    <s v="NO APLICA"/>
    <s v="NO APLICA"/>
    <x v="0"/>
    <s v="Dado que el hallazgo aún tiene actividades vencidas y sin cumplimiento no aplica el análisis de la efectividad"/>
  </r>
  <r>
    <n v="422"/>
    <x v="0"/>
    <x v="5"/>
    <s v="Dirección General"/>
    <m/>
    <x v="206"/>
    <n v="0"/>
    <x v="24"/>
    <s v="En el mes de Junio de 2022, se canceló la suma de $1.120.768 por concepto de horas extras al funcionario Omar Enrique Ballesteros, cuando la cifra correcta era $741.715 (Horas extras del mes de mayo de 2022); es decir, $379.053, por encima del valor real._x000a_El ajuste del mayor valor cancelado se efectuó con la resolución 429 de 2022, pero la misma fue emitida por la suma total de $1.186.334.00 y en ninguno de sus considerandos ni en el resuelve indicó los motivos por los cuales se le debía descontar o deducir al Funcionario Omar Enrique Moreno Ballesteros la suma de $379.053 (mayor valor cancelado en la nómina de Junio de 2022), es decir, se realizó el ajuste directo, soportado por una planilla en excell de liquidación; incumpliendo lo indicado en el Plan General de las Contabilidad Pública numeral 9.2 NORMAS TÉCNICAS RELATIVAS A LOS SOPORTES, COMPROBANTES Y LIBROS DE CONTABILIDAD numeral 336"/>
    <s v="INTEGRIDAD"/>
    <s v="1. Porque el funcionario relaciono horas extras de forma errada, reporto horas extras en sus días de vacaciones y días de comisión._x000a_2.No hay controles establecidos, ni documentados para el manejo de las novedades administrativas."/>
    <s v="2.No hay controles establecidos, ni documentados para el manejo de las novedades administrativas."/>
    <s v="Acción correctiva"/>
    <s v="DI_AC9"/>
    <s v="Adelantar las acciones administrativas a que haya lugar por el incumplimiento de las obligaciones."/>
    <s v="Acciones Disciplinarias"/>
    <n v="1"/>
    <d v="2022-10-06T00:00:00"/>
    <d v="2022-12-31T00:00:00"/>
    <n v="12.75"/>
    <x v="4"/>
    <m/>
    <n v="1"/>
    <s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
    <s v="https://dnbcgovco-my.sharepoint.com/:f:/g/personal/planeacion_dnbc_gov_co/IgA5ctmyG6EkSLbGu48RtL5-Ae1isqDP3_SnnjLpLvR73WY?e=yttmv6"/>
    <d v="2026-05-11T00:00:00"/>
    <s v="Se presenta un auto inhibitorio N 00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x v="1"/>
    <d v="2026-05-15T00:00:00"/>
    <n v="1"/>
    <s v="Se evidencia como soporte el Auto Inhibitorio No. 003-2024, de fecha 12 de septiembre de 2024. No obstante, se identificó una inconsistencia entre la información reportada por la segunda línea de defensa y la evidencia aportada, toda vez que en el seguimiento se hace referencia al Auto Inhibitorio No. 002, mientras que el documento presentado corresponde al Auto Inhibitorio No. 003-2024. En consecuencia, se recomienda ajustar la información reportada para garantizar la consistencia entre el registro del seguimiento y los soportes documentale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x v="1"/>
    <s v="NO APLICA"/>
    <s v="NO APLICA"/>
    <x v="0"/>
    <s v="Dado que el hallazgo aún tiene actividades en ejecución no aplica el análisis de la efectividad"/>
  </r>
  <r>
    <n v="423"/>
    <x v="0"/>
    <x v="5"/>
    <s v="Subdirección Administrativa y Financiera"/>
    <m/>
    <x v="248"/>
    <n v="1"/>
    <x v="24"/>
    <s v="No fueron eficaces los controles identificados por parte del Proceso Gestión del Talento Humano para mitigar los riesgos de gestión conforme lo establece el numeral 3.2.2 Valoración de controles de la Guía para la administración del riesgo y el diseño de controles en entidades públicas VERSIÓN 5 emitida por el Departamento Administrativo de la Función Pública; así como el MANUAL DE GESTIÓN DEL RIESGO de la DNBC numeral 6.2.2. Evaluación del riesgo…Identificación y diseño de controles, así, por cuanto se materializaron los siguientes riesgos:_x000a_Riesgos de Gestión:_x000a_“Posibilidad de afectación económica y reputacional por sanciones del organismo de control debido a la inexactitud en la liquidación de nómina, prestaciones sociales y liquidación del contrato laboral de acuerdo con la normatividad vigente”, por la falencia en la liquidación del sueldo de una funcionaria, el no pago del subsidio de transporte, inadecuada liquidación de la prima de servicios y horas extras. y “Posibilidad de afectación económica y reputacional por sanciones por parte de la UGPP debido a la inoportunidad o incumplimiento de las obligaciones relacionadas con el pago de seguridad social.” Por el pago de intereses de mora en la seguridad social._x000a_Riesgo de Corrupción:_x000a_“Posibilidad de manipular la información requerida para liquidación de la nómina otorgando beneficios que no corresponden (prima técnica, antigüedad vacaciones, viáticos,etc), generando un beneficio privado”_x000a_Asimismo, en el desarrollo de la auditoria se identificaron otros riesgos, los cuales no están incluidos en el Mapa de Riesgos de la DNBC._x000a_•_x0009_La Cartera irrecuperable por concepto de cuentas por cobrar por Incapacidades._x000a_•_x0009_Falta de controles establecidos al interior de la DNBC, que acrediten el seguimiento a la utilización del Parque Automotor de la DNBC._x000a_•_x0009_Incumplimiento a las actividades plasmadas en el Plan de Eficiencia Administrativa asi como el Plan Institucional de Gestión Ambiental de la DNBC"/>
    <m/>
    <s v="1. Desconocimiento en la aplicabilidad de los controles establecidos_x000a_2.Falecias en le seguimiento de los controles establecido para la mitigación de los riesgos de corrupción y de gestión."/>
    <s v="2.Falecias en le seguimiento de los controles establecido para la mitigación de los riesgos de corrupción y de gestión."/>
    <s v="Acción correctiva"/>
    <s v="MC_AC6"/>
    <s v="Actualizar el mapa de riesgo de acuerdo al monitoreo que realizan los enlaces de los procesos."/>
    <s v="Mapa de Riesgos actualizado"/>
    <n v="1"/>
    <d v="2026-01-01T00:00:00"/>
    <d v="2026-06-30T00:00:00"/>
    <n v="26.85"/>
    <x v="6"/>
    <m/>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8-10T00:00:00"/>
    <n v="0.5"/>
    <s v="Se evidenció que la acción se encuentra en ejecución, toda vez que mediante correo del 18 de junio de 2026 se remitieron documentos ajustados en materia de Gestión de Riesgos; no obstante, se encuentra pendiente la presentación del Mapa de Riesgos actualizado conforme a la metodología de la Guía 7."/>
    <x v="0"/>
    <s v="NO APLICA"/>
    <s v="NO APLICA"/>
    <x v="0"/>
    <s v="Dado que el hallazgo aún tiene actividades en ejecución no aplica el análisis de la efectividad"/>
  </r>
  <r>
    <n v="424"/>
    <x v="0"/>
    <x v="6"/>
    <s v="Subdirección Administrativa y Financiera"/>
    <m/>
    <x v="249"/>
    <m/>
    <x v="33"/>
    <s v="Se evidenció, que las nóminas de los meses de enero, febrero y marzo de 2023, carecen de los respectivos soportes que acreditan la liquidación, tales como son las horas extras, vacaciones, prima de servicios, incapacidades entre otros, á incumpliendo el Plan General de la Contabilidad Pública numeral 9.2 NORMAS TÉCNICAS RELATIVAS A LOS SOPORTES, COMPROBANTES Y LIBROS DE CONTABILIDAD numerales 335, 336 y 337_x000a_De igual forma, no se está dando cumplimiento a la acción de mejora establecida en el Plan de Mejoramiento de Gestión, ya que está falencia fue informada por la OCI, en el seguimiento realizado a la Austeridad en el gasto del segundo trimestre de 2022."/>
    <m/>
    <s v="1. Al cargar los soportes que acreditaron la liquidacion, no se percataron de subirlos en su totalidad._x000a_3. Falta de personal en el proceso de Gestion de Talento Humano_x000a_2. Alta demanda de actividades en el proceso de Gestion de Talento Humano."/>
    <s v="2. Alta demanda de actividades en el proceso de Gestion de Talento Humano"/>
    <s v="Acción correctiva"/>
    <s v="TH_AC12"/>
    <s v="Formular el procedimiento de liquidación de nomina, estableciendo los controles para el manejo y reporte de las novedades."/>
    <s v="Procedimiento formulado"/>
    <n v="1"/>
    <d v="2026-04-01T00:00:00"/>
    <d v="2026-06-30T00:00:00"/>
    <n v="13.350000000000001"/>
    <x v="11"/>
    <s v="Nómina"/>
    <n v="0"/>
    <n v="0"/>
    <n v="0"/>
    <d v="2026-05-11T00:00:00"/>
    <s v="No se evidencia seguimiento"/>
    <n v="0"/>
    <x v="0"/>
    <d v="2026-05-15T00:00:00"/>
    <n v="0"/>
    <s v="No fue posible identificar evidencias para el presente período de análisis"/>
    <s v="SIN INICIAR"/>
    <s v="No aplica"/>
    <s v="No aplica"/>
    <s v="No aplica"/>
    <n v="1"/>
    <s v="se adjunta documentos transversal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procedimiento PC-TH-19 aprobado e incluido en el SIGE"/>
    <n v="1"/>
    <s v="CUMPLIDO"/>
    <d v="2026-08-11T00:00:00"/>
    <n v="1"/>
    <s v="se evidencia cumplimiento"/>
    <x v="2"/>
    <s v="NO"/>
    <s v="EFECTIVO"/>
    <x v="1"/>
    <s v="Se verificó el cumplimiento de la actividad formulada y no se evidenció recurrencia de la situación que dio origen al hallazgo; en consecuencia, se procede con el cierre de la actividad."/>
  </r>
  <r>
    <n v="425"/>
    <x v="0"/>
    <x v="6"/>
    <s v="Subdirección Administrativa y Financiera"/>
    <m/>
    <x v="250"/>
    <m/>
    <x v="33"/>
    <s v="Al realizar la revisión del Goce y Disfrute de las vacaciones, se evidencia la acumulación de dos periodos de vacaciones por parte del funcionario Jeison López, sin que medie el respectivo acto administrativo que establezca que las mismas se acumularon por necesidades del servicio._x000a_Con relación al funcionario Norbert Faubricio Sánchez, posee días pendientes de disfrute (09 días) los cuales hacen referencia al periodo de la vigencia 2021, y a la fecha ya se le acumuló el periodo de la vigencia 2022._x000a_La anterior, incumple el Decreto 444 de 2023 artículo 4, y los artículos 12 y 13 del Decreto 1045 de 1978._x000a_Lo anterior, fue informado en el seguimiento realizado a la Austeridad en el Gasto correspondiente al tercer y cuarto trimestre de 2022, sin que a la fecha se hayan tomado las acciones necesarias por parte de las DNBC, para el cumplimiento de las directrices establecidas."/>
    <m/>
    <s v="1. Los servidores públicos no programan las vacaciones, pese a solicitud de TH._x000a_2. Por necesidad del servicio consideran importante continuar ejerciendo labor._x000a_3. El procedimiento no está actualizado con la actividad de vacaciones obligatorias por acto administrativo, pese a necesidad del servicio para servidores que tengan más de 1 período acumulado."/>
    <s v="El procedimiento no está actualizado con la actividad de vacaciones obligatorias por acto administrativo, pese a necesidad del servicio para servidores que tengan más de 1 período acumulado."/>
    <s v="Acción correctiva"/>
    <s v="TH_AC15"/>
    <s v="Realizar la planeación de los periodos de disfrute de las vacaciones del personal de planta de la DNBC"/>
    <s v="Programa de vacaciones"/>
    <n v="1"/>
    <d v="2026-03-01T00:00:00"/>
    <d v="2026-04-30T00:00:00"/>
    <n v="8.85"/>
    <x v="11"/>
    <s v="Nómina"/>
    <n v="1"/>
    <s v="cuadro relacionando periodos de vacaciones"/>
    <s v="Cronograma de vacaciones (2).xlsx"/>
    <d v="2026-05-11T00:00:00"/>
    <s v="Se incluye cronograma de vacaciones"/>
    <n v="1"/>
    <x v="1"/>
    <d v="2026-05-15T00:00:00"/>
    <n v="0.8"/>
    <s v="Se evidencia la presentación del formato &quot;Cronograma de Vacaciones&quot; (código FO-TH-05-06, versión 1), correspondiente a la programación de la vigencia 2026. Sin embargo, el documento presenta información incompleta, al encontrarse pendientes de diligenciar campos como el período de vacaciones, el número y la fecha de la resolución para algunos funcionarios, lo que impide verificar la integridad y actualización del registro._x000a_En consecuencia, la evidencia presentada no permite verificar el cumplimiento total de la acción correctiva, por lo que se requiere completar el diligenciamiento del formato y mantenerlo debidamente actualizado."/>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adjunta cronograma"/>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Acción reportada con cumplimiento en el primer trimestre"/>
    <n v="1"/>
    <s v="CUMPLIDO"/>
    <d v="2026-08-11T00:00:00"/>
    <n v="1"/>
    <s v="Se evidenció la elaboración del procedimiento para la elaboración, aprobación, ejecución y control del Cronograma del Plan Anual de Vacaciones – PR-TH-VAC-03, versión 1, correspondiente al proceso de Gestión del Talento Humano. El documento establece las actividades, responsables y puntos de control para la gestión del Plan Anual de Vacaciones, incluyendo el control de la acumulación de períodos y la verificación de las solicitudes de compensación en dinero"/>
    <x v="1"/>
    <s v="NO APLICA"/>
    <s v="NO APLICA"/>
    <x v="0"/>
    <s v="Dado que el hallazgo aún tiene actividades vencidas y sin cumplimiento no aplica el análisis de la efectividad"/>
  </r>
  <r>
    <n v="426"/>
    <x v="0"/>
    <x v="6"/>
    <s v="Subdirección Administrativa y Financiera"/>
    <m/>
    <x v="251"/>
    <m/>
    <x v="33"/>
    <s v="Con relación al Pago de los aportes de la Planilla Integrada de Liquidación de Aportes (Pila) correspondientes a los meses de enero y marzo de 2023, los pagos fueron realizados extemporáneamente y no conforme a las fechas máximas establecidas en el aplicativo de aportes en línea generando intereses moratorios así:_x000a_Enero 2023, valor de Intereses moratorios $87.800.00_x000a_Marzo 2023, valor de Intereses moratorios $162.900.00_x000a_Lo anterior constituye una presunta falta disciplinaria debido a la omisión de los deberes de que trata el artículo 38 de la ley 1952 de 2019, constituyéndose una falta grave contemplada en el artículo 67 de la misma ley."/>
    <m/>
    <s v="1. Porque la funcionaria de gestión de Talento Humano se encontraba de vacaciones y hay actividades que solo la funcionaria puede realizar_x000a_2. Porque la liquidación se realiza de manera manual y requiere de una desarrollada curva de aprendizaje. se presenta una alta demanada de actividades de los contratistas que estan dentro del proceso_x000a_3.Porque se presenta una alta rotación de contratistas y una alta demanada de actividades de los contratistas que estan dentro del proceso y no es fácil delegar esta actividad."/>
    <s v="La funcionaria de gestión de talento humano es la única que sabe realizar la liquidación manual teniendo en cuenta su complejidad y por esto, delegar a un contratista es dificil"/>
    <s v="Acción correctiva"/>
    <s v="TH_AC12"/>
    <s v="Formular el procedimiento de liquidación de nomina, estableciendo los controles para el manejo y reporte de las novedades."/>
    <s v="Procedimiento formulado"/>
    <n v="1"/>
    <d v="2026-04-01T00:00:00"/>
    <d v="2026-06-30T00:00:00"/>
    <n v="13.350000000000001"/>
    <x v="11"/>
    <s v="Nómina"/>
    <n v="0"/>
    <n v="0"/>
    <n v="0"/>
    <d v="2026-05-11T00:00:00"/>
    <s v="No se evidencia seguimiento"/>
    <n v="0"/>
    <x v="0"/>
    <d v="2026-05-15T00:00:00"/>
    <n v="0"/>
    <s v="No fue posible identificar evidencias para el presente período de análisis"/>
    <s v="SIN INICIAR"/>
    <s v="No aplica"/>
    <s v="No aplica"/>
    <s v="No aplica"/>
    <n v="1"/>
    <s v="se adjunta documentos transversal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procedimiento PC-TH-19 aprobado e incluido en el SIGE"/>
    <n v="1"/>
    <s v="CUMPLIDO"/>
    <d v="2026-08-11T00:00:00"/>
    <n v="0.8"/>
    <s v="Se evidenció el oficio de traslado por competencia Radicado DNBC No. 2026-213-001648-1 del 19/06/2026, dirigido al municipio de Coveñas (Sucre). Asimismo, se verificó la reiteración del requerimiento mediante correo electrónico, como evidencia del avance en la implementación de la acción correctiva."/>
    <x v="0"/>
    <s v="NO APLICA"/>
    <s v="NO APLICA"/>
    <x v="0"/>
    <s v="Dado que el hallazgo aún tiene actividades vencidas y sin cumplimiento no aplica el análisis de la efectividad"/>
  </r>
  <r>
    <n v="427"/>
    <x v="0"/>
    <x v="6"/>
    <s v="Subdirección Administrativa y Financiera"/>
    <m/>
    <x v="171"/>
    <m/>
    <x v="33"/>
    <s v="No se están aplicando los controles establecidos en el Mapa de Riesgos de la DNBC, por parte de los Procesos Gestión del Talento Humano y Gestión Administrativa, por cuanto se materializaron los siguintes riesgos:_x000a_Gestión del Talento Humano:_x000a_Posibilidad de sanciones por parte de la UGPP, debido a la inoportunidad en el cumplimiento de las obligaciones relacionadas con el pago de la seguridad Social; por la cancelación de intereses moratorios._x000a_Posibilidad de afectación económica y/o reputacional por daños a terceros y/o bienes de la entidad generados por accidentes de tránsito con vehículos propios o en arriendo en uso oficial de la DNBC; por cuanto:_x000a_o_x0009_Los conductores no están notificando sobre el estado de los vehículos y los desplazamientos diarios, en los formatos dispuestos por la DNBC._x000a_o_x0009_El vencimiento del SOAT y la tecno mecánica del vehículo de placas IXX 308 y la tecno mecánica del vehículo de placas ZXW 532._x000a_o_x0009_No se ha realizado el mantenimiento preventivo ni correctivo del vehículo de placas IXX 308._x000a_Posibilidad de afectación reputacional por multa y/o sanciones debido a la afectación al medio ambiente por el uso indebido de los recursos para el funcionamiento de la DNBC, debido a la ausencia de diseño de campañas de sensibilización en busca de la reducción del consumo:_x000a_o_x0009_servicios públicos_x000a_o_x0009_Papelería_x000a_Lo anterior, incumple lo establecido en el numeral 3.2.2 Valoración de controles de la Guía para la administración del riesgo y el diseño de controles en entidades públicas VERSIÓN 6 emitida por el Departamento Administrativo de la Función Pública; así como el MANUAL DE GESTIÓN DEL RIESGO de la DNBC numeral 6.2.2. Evaluación del riesgo…Identificación y diseño de controles,_x000a_Lo anterior, fue evidenciado con anterioridad en el seguimiento realizado a la Austeridad en el Gasto correspondiente al tercer y cuarto trimestre de 2022, sin que a la fecha se hayan tomado las acciones necesarias por parte de las DNBC, para el cumplimiento de las directrices establecidas."/>
    <m/>
    <s v="1. Porque los conductores no diligencian los formatos de forma completa en todos los desplazamientos realizados._x000a_2. Porque los conductores no ven la necesidad de llevar a cabo un diligenciamiento completo de los formatos._x000a_3. Porque no existía la obligatoriedad en los contratos de prestación de servicios de conductores del diligenciamiento de las planillas."/>
    <s v="Gestion Administrativa_x000a_Planillas:_x000a_No existía la obligatoriedad en los contratos de prestación de servicios de conductores del diligenciamiento de la planilla."/>
    <s v="Acción correctiva"/>
    <s v="MC_AC10"/>
    <s v="Actualizar el manual de gestión de riesgo de la entidad"/>
    <s v="Manual actualizado"/>
    <n v="1"/>
    <d v="2026-03-01T00:00:00"/>
    <d v="2026-07-31T00:00:00"/>
    <n v="22.5"/>
    <x v="6"/>
    <m/>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8-11T00:00:00"/>
    <n v="0.5"/>
    <s v="Se evidenció la actualización de los documentos asociados a la gestión de riesgos y su presentación ante el Comité Institucional de Coordinación de Control Interno. No obstante, se encuentra pendiente la formalización y aprobación de la Política de Gestión de Riesgos, por lo que la acción continúa en ejecución."/>
    <x v="0"/>
    <s v="NO APLICA"/>
    <s v="NO APLICA"/>
    <x v="0"/>
    <s v="Dado que el hallazgo aún tiene actividades en ejecución no aplica el análisis de la efectividad"/>
  </r>
  <r>
    <n v="428"/>
    <x v="0"/>
    <x v="6"/>
    <s v="Subdirección Administrativa y Financiera"/>
    <m/>
    <x v="171"/>
    <m/>
    <x v="33"/>
    <s v="No se están aplicando los controles establecidos en el Mapa de Riesgos de la DNBC, por parte de los Procesos Gestión del Talento Humano y Gestión Administrativa, por cuanto se materializaron los siguintes riesgos:_x000a_Gestión del Talento Humano:_x000a_Posibilidad de sanciones por parte de la UGPP, debido a la inoportunidad en el cumplimiento de las obligaciones relacionadas con el pago de la seguridad Social; por la cancelación de intereses moratorios._x000a_Posibilidad de afectación económica y/o reputacional por daños a terceros y/o bienes de la entidad generados por accidentes de tránsito con vehículos propios o en arriendo en uso oficial de la DNBC; por cuanto:_x000a_o_x0009_Los conductores no están notificando sobre el estado de los vehículos y los desplazamientos diarios, en los formatos dispuestos por la DNBC._x000a_o_x0009_El vencimiento del SOAT y la tecno mecánica del vehículo de placas IXX 308 y la tecno mecánica del vehículo de placas ZXW 532._x000a_o_x0009_No se ha realizado el mantenimiento preventivo ni correctivo del vehículo de placas IXX 308._x000a_Posibilidad de afectación reputacional por multa y/o sanciones debido a la afectación al medio ambiente por el uso indebido de los recursos para el funcionamiento de la DNBC, debido a la ausencia de diseño de campañas de sensibilización en busca de la reducción del consumo:_x000a_o_x0009_servicios públicos_x000a_o_x0009_Papelería_x000a_Lo anterior, incumple lo establecido en el numeral 3.2.2 Valoración de controles de la Guía para la administración del riesgo y el diseño de controles en entidades públicas VERSIÓN 6 emitida por el Departamento Administrativo de la Función Pública; así como el MANUAL DE GESTIÓN DEL RIESGO de la DNBC numeral 6.2.2. Evaluación del riesgo…Identificación y diseño de controles,_x000a_Lo anterior, fue evidenciado con anterioridad en el seguimiento realizado a la Austeridad en el Gasto correspondiente al tercer y cuarto trimestre de 2022, sin que a la fecha se hayan tomado las acciones necesarias por parte de las DNBC, para el cumplimiento de las directrices establecidas."/>
    <m/>
    <s v="Gestion Administrativa_x000a_IXX308:_x000a_1. Porque el vehículo se encontraba en préstamo en bomberos Bogota._x000a_2. No se tenía conocimiento del estado del vehículo IXX308._x000a_3. No se había iniciando el proceso disciplinario por el estado del vehículo."/>
    <s v="No se había iniciando el proceso disciplinario por el estado del vehículo."/>
    <s v="Acción correctiva"/>
    <s v="MC_AC6"/>
    <s v="Actualizar el mapa de riesgo de acuerdo al monitoreo que realizan los enlaces de los procesos."/>
    <s v="Mapa de Riesgos actualizado"/>
    <n v="1"/>
    <d v="2026-03-01T00:00:00"/>
    <d v="2026-07-31T00:00:00"/>
    <n v="22.5"/>
    <x v="6"/>
    <m/>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8-11T00:00:00"/>
    <n v="0.5"/>
    <s v="Se evidenció la actualización de los documentos asociados a la gestión de riesgos y su presentación ante el Comité Institucional de Coordinación de Control Interno. No obstante, se encuentra pendiente la formalización y aprobación de la Política de Gestión de Riesgos, por lo que la acción continúa en ejecución."/>
    <x v="0"/>
    <s v="NO APLICA"/>
    <s v="NO APLICA"/>
    <x v="0"/>
    <s v="Dado que el hallazgo aún tiene actividades en ejecución no aplica el análisis de la efectividad"/>
  </r>
  <r>
    <n v="429"/>
    <x v="0"/>
    <x v="6"/>
    <s v="Dirección General"/>
    <m/>
    <x v="171"/>
    <m/>
    <x v="33"/>
    <s v="No se están aplicando los controles establecidos en el Mapa de Riesgos de la DNBC, por parte de los Procesos Gestión del Talento Humano y Gestión Administrativa, por cuanto se materializaron los siguintes riesgos:_x000a_Gestión del Talento Humano:_x000a_Posibilidad de sanciones por parte de la UGPP, debido a la inoportunidad en el cumplimiento de las obligaciones relacionadas con el pago de la seguridad Social; por la cancelación de intereses moratorios._x000a_Posibilidad de afectación económica y/o reputacional por daños a terceros y/o bienes de la entidad generados por accidentes de tránsito con vehículos propios o en arriendo en uso oficial de la DNBC; por cuanto:_x000a_o_x0009_Los conductores no están notificando sobre el estado de los vehículos y los desplazamientos diarios, en los formatos dispuestos por la DNBC._x000a_o_x0009_El vencimiento del SOAT y la tecno mecánica del vehículo de placas IXX 308 y la tecno mecánica del vehículo de placas ZXW 532._x000a_o_x0009_No se ha realizado el mantenimiento preventivo ni correctivo del vehículo de placas IXX 308._x000a_Posibilidad de afectación reputacional por multa y/o sanciones debido a la afectación al medio ambiente por el uso indebido de los recursos para el funcionamiento de la DNBC, debido a la ausencia de diseño de campañas de sensibilización en busca de la reducción del consumo:_x000a_o_x0009_servicios públicos_x000a_o_x0009_Papelería_x000a_Lo anterior, incumple lo establecido en el numeral 3.2.2 Valoración de controles de la Guía para la administración del riesgo y el diseño de controles en entidades públicas VERSIÓN 6 emitida por el Departamento Administrativo de la Función Pública; así como el MANUAL DE GESTIÓN DEL RIESGO de la DNBC numeral 6.2.2. Evaluación del riesgo…Identificación y diseño de controles,_x000a_Lo anterior, fue evidenciado con anterioridad en el seguimiento realizado a la Austeridad en el Gasto correspondiente al tercer y cuarto trimestre de 2022, sin que a la fecha se hayan tomado las acciones necesarias por parte de las DNBC, para el cumplimiento de las directrices establecidas."/>
    <s v="INTEGRIDAD"/>
    <s v="Gestion Administrativa_x000a_IXX308:_x000a_1. Porque el vehículo se encontraba en préstamo en bomberos Bogota._x000a_2. No se tenía conocimiento del estado del vehículo IXX308._x000a_3. No se había iniciando el proceso disciplinario por el estado del vehículo."/>
    <s v="No se había iniciando el proceso disciplinario por el estado del vehículo."/>
    <s v="Acción correctiva"/>
    <s v="DI_AC26"/>
    <s v="Adelantar las acciones disciplinarias y administrativas a que haya lugar por el inconveniente presentado con el vehículo IXX 308"/>
    <s v="Acciones administrativas y/o disciplinarias adelantadas"/>
    <n v="1"/>
    <d v="2023-11-15T00:00:00"/>
    <d v="2024-09-30T00:00:00"/>
    <n v="47.25"/>
    <x v="4"/>
    <m/>
    <n v="1"/>
    <s v="Sobre la investigación disciplinaria 001-2024 de 19 de julio de 2024, se dió traslado por competencia a la PGN con fecha 22 de enero de 2025, se anexa el auto de traslado."/>
    <s v="https://dnbcgovco-my.sharepoint.com/:f:/g/personal/planeacion_dnbc_gov_co/IgDmwPVhsNbKQ4Dnk4G7eWU4ATtd3p3mNxgyQp9DHO21-kA?e=LpFeeJ"/>
    <d v="2026-05-11T00:00:00"/>
    <s v="Se evidencia en el respectivo hallazgo, que se realizó la apertura de la acción disciplinaria IP 025-2024, relacionado con el incumplimiento  de la  Política de Desplazamiento de Vehículos de la DNBC  . Por lo tanto cumple con el indicador relacionado a este hallazgo."/>
    <n v="1"/>
    <x v="1"/>
    <d v="2026-05-15T00:00:00"/>
    <n v="1"/>
    <s v="Se presenta como evidencia el Auto de Remisión por Competencia del expediente ID 001-2024, de fecha 22 de enero de 2024, mediante el cual se ordena remitir a la Procuraduría General de la Nación la investigación relacionada con las presuntas irregularidades en la custodia y mantenimiento del vehículo CRIFF de placas IXX308, por configurarse la competencia de dicha entidad. El soporte aportado permite verificar que se adelantaron las actuaciones disciplinarias y administrativas previstas en la acción correctiva dentro del plazo establecido, evidenciando el cumplimiento de la actividad formula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8-11T00:00:00"/>
    <n v="1"/>
    <s v="Se evidenció el Auto de Remisión por Competencia del expediente ID 001-2024, de fecha 22 de enero de 2024, mediante el cual se ordenó remitir a la Procuraduría General de la Nación la investigación relacionada con presuntas irregularidades en la custodia y mantenimiento del vehículo CRIFF de placas IXX308. El soporte aportado acredita la ejecución de la actuación prevista, por lo cual la actividad se da por cumplida en el primer trimestre de la presente anualidad."/>
    <x v="2"/>
    <s v="NO"/>
    <s v="EFECTIVO"/>
    <x v="1"/>
    <s v="No se evidenció recurrencia del hallazgo 2023_MC_H3. Asimismo, se verificó el cumplimiento de la actividad formulada y, al no identificarse repetición de la situación que dio origen al hallazgo, se considera efectiva la acción implementada y procede el cierre del hallazgo."/>
  </r>
  <r>
    <n v="430"/>
    <x v="0"/>
    <x v="8"/>
    <s v="Dirección General"/>
    <m/>
    <x v="181"/>
    <n v="0"/>
    <x v="45"/>
    <s v="Hoja Usuarios/Abogados_x000a_Se observó que, al 31 de diciembre de 2024, los usuarios asociados a los abogados Próspero Antonio Carbonell Tangarife y Carlos Armando López Barrera permanecen activos en el sistema e-KOGUI, a pesar de no estar vinculados a la entidad. Estos usuarios tienen casos activos asignados, lo que impide realizar el bloqueo preventivo. Esta situación podría originarse por la falta de un procedimiento adecuado para la reasignación de casos y actualización de usuarios cuando un abogado deja de estar vinculado."/>
    <s v="DEFENSA JURÍDICA"/>
    <s v="1. No hay flujo de información oportuno para informar la desvinculación_x000a_2. Ausencia de un procedimiento formal y automatizado para la desvinculación de usuarios y reasignación de casos_x000a_3. No se ha gestionado adecuadamente el ajuste funcional del sistema e-KOGUI"/>
    <s v="Limitaciones técnicas del sistema e-KOGUI"/>
    <s v="Acción correctiva"/>
    <s v="DI_AC30"/>
    <s v="Generar alertas para participar en los espacios de capacitación en el uso del sistema e-Kogui"/>
    <s v="Correos electrónicos"/>
    <m/>
    <m/>
    <m/>
    <n v="0"/>
    <x v="4"/>
    <m/>
    <n v="1"/>
    <s v="Esta actividad fue modificada por el proceso de planeación, pero en relación con la actividad asignada, se anexan correos remitidos dónde se remite las capacitaciones adelantada por la ANDJE y las respectivas solicitudes elevadas por este proceso para que se capaciten en sus respectivos roles."/>
    <s v="https://dnbcgovco-my.sharepoint.com/:f:/g/personal/planeacion_dnbc_gov_co/IgBTKReKXiIaQpJqnvKKQMbVAY2AK0ARdrNpaGYCO6E0rG0?e=UqZcmo"/>
    <d v="2026-05-11T00:00:00"/>
    <s v="Se evidencian correos de socialización de capacitaciones de sistema de información"/>
    <n v="1"/>
    <x v="1"/>
    <d v="2026-05-15T00:00:00"/>
    <n v="1"/>
    <s v="e evidenció que el soporte aportado corresponde a correos electrónicos remitidos por el proceso los días 31 de julio de 2024, 5 y 6 de agosto de 2024, 21 de febrero de 2025, 19 y 26 de marzo de 2026, mediante los cuales se socializaron invitaciones, capacitaciones, solicitudes de certificación y demás espacios de formación promovidos por la Agencia Nacional de Defensa Jurídica del Estado (ANDJE) relacionados con el sistema eKOGUI, dirigidos a los servidores que ejercen los diferentes roles dentro de la entidad. En consecuencia, la evidencia permite verificar la ejecución de la actividad formulada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8-11T00:00:00"/>
    <n v="1"/>
    <s v="se evidencia seguimiento a las ejecuciones presupuestales tanto de inversion como de funcionamiento correspondiente al II trimestre 2026 y enviado al comite directivo"/>
    <x v="2"/>
    <s v="NO APLICA"/>
    <s v="NO APLICA"/>
    <x v="0"/>
    <s v="Dado que el hallazgo aún tiene actividades vencidas y sin cumplimiento no aplica el análisis de la efectividad"/>
  </r>
  <r>
    <n v="431"/>
    <x v="0"/>
    <x v="8"/>
    <s v="Dirección General"/>
    <m/>
    <x v="252"/>
    <n v="1"/>
    <x v="35"/>
    <s v="Hoja de procesos judiciales_x000a_Se evidencia diferencia frente a la cantidad de procesos cerrados durante el segundo semestre de 2024, entendiendo que reporta una gestión de cierre de 9 casos y en el aplicativo e-KOGUI no se evidencian cierres durante el periodo auditado."/>
    <s v="DEFENSA JURÍDICA"/>
    <s v="1. Se realizó el cierre documental o operativo, pero no se actualizó el sistema._x000a_2. Falta de verificación cruzada entre los reportes de gestión jurídica y el sistema e-KOGUI._x000a_3. No existe un procedimiento institucional que obligue a validar y registrar en e-KOGUI todo proceso cerrado antes de consolidar los informes de gestión"/>
    <s v="No existe un procedimiento institucional que obligue a validar y registrar en e-KOGUI todo proceso cerrado antes de consolidar los informes de gestión"/>
    <s v="Acción correctiva"/>
    <s v="GJ_AC6"/>
    <s v="Realizar informes donde se compare la información contenida en el e-Kogui y el SAMAI. Incluir información sobre el estado de los procesos"/>
    <s v="Informes presentados"/>
    <n v="3"/>
    <d v="2026-04-01T00:00:00"/>
    <d v="2026-06-30T00:00:00"/>
    <n v="13.350000000000001"/>
    <x v="8"/>
    <m/>
    <n v="0"/>
    <n v="0"/>
    <n v="0"/>
    <d v="2026-05-11T00:00:00"/>
    <s v="No se realizó seguimiento"/>
    <n v="0"/>
    <x v="0"/>
    <d v="2026-05-15T00:00:00"/>
    <n v="0"/>
    <s v="No fue posible identificar evidencias para el presente período de análisis"/>
    <s v="SIN INICIAR"/>
    <s v="No aplica"/>
    <s v="No aplica"/>
    <s v="No aplica"/>
    <n v="1"/>
    <s v="se adjunta informe y reporte de los procesos radicados en la plataforma EKOGUI "/>
    <s v="https://dnbcgovco-my.sharepoint.com/my?id=%2Fpersonal%2Fyerlis%5Fpeinado%5Fdnbc%5Fgov%5Fco%2FDocuments%2FDRIVE%20EVIDENCIAS%20ACCIONES%20DE%20MEJORA&amp;viewid=2bd0da41%2Dc24a%2D4219%2D9b50%2D3f7b97ed8c4c"/>
    <n v="46218"/>
    <s v="Se identifica informe de gestión"/>
    <n v="0.33"/>
    <s v="EN EJECUCIÓN"/>
    <d v="2026-08-11T00:00:00"/>
    <n v="1"/>
    <s v="Se evidenció el Acta de Liquidación Bilateral del Contrato de Comodato No. 171 de 2018, suscrita el 02/09/2024, la Resolución No. 299 del 17/09/2024 y el Contrato de Comodato No. 196-2024, firmado el 25/09/2024, como soportes de la finalización del contrato y del cumplimiento de la acción correctiva."/>
    <x v="2"/>
    <s v="NO"/>
    <s v="EFECTIVO"/>
    <x v="1"/>
    <s v="Se verificó el cumplimiento de la actividad formulada y no se evidenció recurrencia de la situación que dio origen al hallazgo; en consecuencia, se procede con el cierre de la actividad."/>
  </r>
  <r>
    <n v="432"/>
    <x v="0"/>
    <x v="8"/>
    <s v="Dirección General"/>
    <m/>
    <x v="253"/>
    <n v="1"/>
    <x v="35"/>
    <s v="Hoja comité de conciliación_x000a_En revisión al sistema e-KOGUI, no se evidenció el registro de fichas de conciliación correspondientes al comité. Sin embargo, según información proporcionada por el área jurídica, en el segundo semestre de 2024 se atendieron cinco (5) conciliaciones extrajudiciales. A la fecha de la revisión, no se encuentran radicadas actuaciones relacionadas con estas conciliaciones en el sistema. Esto indica que no se están registrando adecuadamente las conciliaciones, lo que podría afectar la trazabilidad y el seguimiento de estos procesos."/>
    <s v="DEFENSA JURÍDICA"/>
    <s v="1. Omisión en el registro de las conciliaciones en el sistema e-KOGUI por parte del responsable_x000a_2. Falta de control o revisión para verificar que toda conciliación atendida esté registrada en el sistema_x000a_3. No existe un procedimiento que integre el flujo del comité de conciliación con el sistema e-KOGUI, ni establece la obligación de registrar las actuaciones del comité en el sistema"/>
    <s v="No existe un procedimiento que integre el flujo del comité de conciliación con el sistema e-KOGUI, ni establece la obligación de registrar las actuaciones del comité en el sistema"/>
    <s v="Acción correctiva"/>
    <s v="GJ_AC6"/>
    <s v="Realizar informes donde se compare la información contenida en el e-Kogui y el SAMAI. Incluir información sobre el estado de los procesos"/>
    <s v="Informes presentados"/>
    <n v="3"/>
    <d v="2026-04-01T00:00:00"/>
    <d v="2026-06-30T00:00:00"/>
    <n v="13.350000000000001"/>
    <x v="8"/>
    <m/>
    <n v="0"/>
    <n v="0"/>
    <n v="0"/>
    <d v="2026-05-11T00:00:00"/>
    <s v="No se realizó seguimiento"/>
    <n v="0"/>
    <x v="0"/>
    <d v="2026-05-15T00:00:00"/>
    <n v="0"/>
    <s v="No fue posible identificar evidencias para el presente período de análisis"/>
    <s v="SIN INICIAR"/>
    <s v="No aplica"/>
    <s v="No aplica"/>
    <s v="No aplica"/>
    <n v="1"/>
    <s v="se adjunta informe y reporte de los procesos radicados en la plataforma EKOGUI "/>
    <s v="https://dnbcgovco-my.sharepoint.com/my?id=%2Fpersonal%2Fyerlis%5Fpeinado%5Fdnbc%5Fgov%5Fco%2FDocuments%2FDRIVE%20EVIDENCIAS%20ACCIONES%20DE%20MEJORA&amp;viewid=2bd0da41%2Dc24a%2D4219%2D9b50%2D3f7b97ed8c4c"/>
    <n v="46218"/>
    <s v="Se identifica informe de gestión"/>
    <n v="0.33"/>
    <s v="EN EJECUCIÓN"/>
    <d v="2026-08-11T00:00:00"/>
    <n v="1"/>
    <s v="Se verificaron los soportes correspondientes a la visita técnica para la recepción del vehículo, el acta de liquidación del Contrato de Comodato No. 171 de 2018 y las comunicaciones remitidas a la Alcaldía, con las que la dependencia reportó el cumplimiento de la acción correctiva. Para el segundo trimestre de la presente vigencia no se presentaron nuevos soportes."/>
    <x v="2"/>
    <s v="NO"/>
    <s v="EFECTIVO"/>
    <x v="1"/>
    <s v="Se verificó el cumplimiento de la actividad formulada y no se evidenció recurrencia de la situación que dio origen al hallazgo; en consecuencia, se procede con el cierre de la actividad."/>
  </r>
  <r>
    <n v="433"/>
    <x v="0"/>
    <x v="8"/>
    <s v="Subdirección Administrativa y Financiera"/>
    <m/>
    <x v="254"/>
    <n v="1"/>
    <x v="37"/>
    <s v="Se evidenció, luego del análisis realizado en la lista de reportes de la plataforma SIGEP II a la vigencia 2024, que en lo que corresponde a la anualidad descrita, no se reflejó la relación de “contratos de prestación de servicios profesionales”, dando como resultado la ausencia de reportes de esta modalidad de contratos, lo cual podría incidir directamente en la integridad del sistema de gestión pública y compromete la con-fiabilidad de la información disponible para el seguimiento y la evaluación de los compromisos contractuales. Lo anterior, se puede evidenciar en la siguiente captura de pantalla del sistema."/>
    <m/>
    <s v="1. El gestor y/o contratista encargado de habilitar al proveedor (contratista) no tiene el conocimiento adecuado o no sigue los procedimientos correctos para asegurar el registro._x000a_2. En el procedimiento para la gestión contractual no contempla el registro de proveedor (contratista) en SIGEP II_x000a_3. Falta de control al momento de verificar que el proveedor cuente con el registro en SIGEP II, registrado con la entidad asociada a la DNBC."/>
    <s v="Debilidades en la habilitación y registro de los proveedores (contratista) en el SIGEP II."/>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x v="4"/>
    <s v="NO APLICA"/>
    <s v="NO APLICA"/>
    <x v="0"/>
    <s v="Dado que el hallazgo aún tiene actividades vencidas y sin cumplimiento no aplica el análisis de la efectividad"/>
  </r>
  <r>
    <n v="434"/>
    <x v="0"/>
    <x v="8"/>
    <s v="Subdirección Administrativa y Financiera"/>
    <m/>
    <x v="255"/>
    <n v="1"/>
    <x v="37"/>
    <s v="De los ciento treinta y seis (136) contratos de prestación de servicios profesionales relacionados por la Subdirección Administrativa y Financi-era, se evidenció en la plataforma SIGEP II que solo 76 de los contratis-tas tienen asignado el rol para acceder al sistema, lo que deduce que 60 contratistas no tienen asignación de roles, con lo cual se evidencia que no está cumpliendo el artículo 2.2.17.7 del Decreto 1083 de 2015, el cual señala “(…) Es responsabilidad de los representantes legales de las en-tidades y organismos del Estado velar porque la información que se incorpore en el SIGEP se opere, registre, actualice y gestione de manera oportuna y que esta sea veraz y confiable.” En concordancia con el Instructivo Contratos de la función pública, que establece el rol de Contratista así: “Este rol se asigna a los contratistas para que puedan registrar o actualizar su Hoja de Vida dentro del SIGEP II”."/>
    <m/>
    <s v="1. Falta por parte de la entidad DNBC, habilitación al proveedor (contratista) en el SIGEP II_x000a_2. En el procedimiento para la gestión contractual no contempla el registro de proveedor (contratista) en SIGEP II_x000a_3. Falta de control al momento de verificar que el proveedor (contratista) cuente con la asignación de ingresos SIGEP II, asociado a por la entidad DNBC."/>
    <s v="Debilidad en la asignación de roles a los contratistas para acceder al SIGEP II"/>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5"/>
    <s v="Se evidenció el Procedimiento para la asignación y reasignación de fortalecimiento (bienes), código PC-FB-02, vigente desde el 25/03/2025, evidencia con la que la dependencia reportó el cumplimiento de la acción correctiva. Para el segundo trimestre de la presente vigencia no se presentaron nuevos soportes."/>
    <x v="0"/>
    <s v="NO APLICA"/>
    <s v="NO APLICA"/>
    <x v="0"/>
    <s v="Dado que el hallazgo aún tiene actividades vencidas y sin cumplimiento no aplica el análisis de la efectividad"/>
  </r>
  <r>
    <n v="435"/>
    <x v="1"/>
    <x v="4"/>
    <s v="Subdirección Administrativa y Financiera"/>
    <m/>
    <x v="256"/>
    <m/>
    <x v="46"/>
    <s v="Hallazgo No. 1. Denuncia 2021. Implementación formulario de Radicación y Consulta PQRSD y Actualización del Sistema de Gestión Documental ORFEO. En desarrollo de la obligación específica “Diagnóstico, actualización y mantenimiento al Sistema de Gestión Documental ORFEO” , se establece que no se implementó la totalidad de los requerimientos especificados y no se pusieron en correcto funcionamiento los componentes de software a entregar,. Así mismo, no se evidenció que se hayan realizado los ajustes y actualizaciones requeridas al Sistema de Gestión Documental ORFEO."/>
    <m/>
    <s v="Falencias en la supervisión realizada a la ejecución del contrato 078 de 2019 por la deficiente verificación del correcto funcionamiento de los productos entregados por el contratista y recibidos por la DNBC. Así mismo, presuntas deficiencias en la ejecución del objeto contractual y las obligaciones específicas por parte del contratista. Igualmente, deficiencias en la gestión llevada a cabo en la Entidad para procurar el correcto funcionamiento del objeto contratado por parte de la DNBC, en respeto de los principios de economía, eficiencia y eficacia."/>
    <s v="Falencias en la supervisión realizada a la ejecución del contrato 078 de 2019 por la deficiente verificación del correcto funcionamiento de los productos entregados por el contratista y recibidos por la DNBC. Así mismo, presuntas deficiencias en la ejecución del objeto contractual y las obligaciones específicas por parte del contratista. Igualmente, deficiencias en la gestión llevada a cabo en la Entidad para procurar el correcto funcionamiento del objeto contratado por parte de la DNBC, en respeto de los principios de economía, eficiencia y eficacia."/>
    <s v="Implementar acciones tendientes a la mejora en la funcionalidad en el sistema ORFEO"/>
    <s v="TI_AC29"/>
    <s v="Actualización del software de digitalización del ORFEO."/>
    <s v="Actualización Sofware"/>
    <n v="1"/>
    <d v="2022-04-15T00:00:00"/>
    <d v="2022-12-31T00:00:00"/>
    <n v="38.4"/>
    <x v="3"/>
    <s v="Seguimiento Historico CGR"/>
    <n v="1"/>
    <s v="Se evidencia cumplimiento de la acción mediante actualización tecnológica del sistema de gestión documental, migrando de ORFEO a ORFEO NG, incluyendo puesta en operación del nuevo software, actualización funcional y adopción de nueva arquitectura de administración documental."/>
    <s v="https://dnbcgovco-my.sharepoint.com/:f:/g/personal/planeacion_dnbc_gov_co/IgBUD3iZOs8QQ6Rh_frPPKN-AbRW1E18fTjsmz3oSEmWYBU?e=RBKLAu"/>
    <d v="2026-05-11T00:00:00"/>
    <s v="Se evidencia soportes de ajustes en ORFEO y manual"/>
    <n v="1"/>
    <x v="1"/>
    <d v="2026-06-08T00:00:00"/>
    <n v="1"/>
    <s v="Se evidencia la actualización tecnológica del sistema de gestión documental mediante la implementación de ORFEO NG, incluyendo la puesta en operación del nuevo software, la actualización de componentes funcionales y la adopción de una arquitectura tecnológica orientada a fortalecer la gestión documental de la Entidad. Así mismo, se aportan soportes documentales y manuales de operación que permiten verificar la implementación de los ajustes realizados al sistema. Por lo tanto, la evidencia aportada permite validar el cumplimiento de la acción correctiva formulada, orientada a la actualización del software de digitalización ORFEO y al fortalecimiento de su funcionamiento institucional."/>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n reporte de información por parte de la primera linea de defensa"/>
    <n v="0"/>
    <n v="46214"/>
    <s v="Actividad con cumplimiento reportado en el primer trimestre 2026"/>
    <n v="1"/>
    <s v="CUMPLIDO"/>
    <d v="2026-07-27T00:00:00"/>
    <n v="1"/>
    <s v="Se evidenció la implementación de ORFEO NG mediante la puesta en operación del aplicativo, la actualización de sus componentes funcionales y la adopción de una nueva arquitectura tecnológica. Asimismo, se verificó el manual del sistema y evidencia de la interfaz en producción, soportes que permiten validar el cumplimiento de la acción correctiva formulada"/>
    <x v="2"/>
    <s v="NO APLICA"/>
    <s v="NO APLICA"/>
    <x v="0"/>
    <s v="Dado que el hallazgo aún tiene actividades vencidas y sin cumplimiento no aplica el análisis de la efectividad"/>
  </r>
  <r>
    <n v="436"/>
    <x v="0"/>
    <x v="5"/>
    <s v="Subdirección Administrativa y Financiera"/>
    <m/>
    <x v="248"/>
    <n v="0"/>
    <x v="24"/>
    <s v="No fueron eficaces los controles identificados por parte del Proceso Gestión del Talento Humano para mitigar los riesgos de gestión conforme lo establece el numeral 3.2.2 Valoración de controles de la Guía para la administración del riesgo y el diseño de controles en entidades públicas VERSIÓN 5 emitida por el Departamento Administrativo de la Función Pública; así como el MANUAL DE GESTIÓN DEL RIESGO de la DNBC numeral 6.2.2. Evaluación del riesgo…Identificación y diseño de controles, así, por cuanto se materializaron los siguientes riesgos:_x000a_Riesgos de Gestión:_x000a_“Posibilidad de afectación económica y reputacional por sanciones del organismo de control debido a la inexactitud en la liquidación de nómina, prestaciones sociales y liquidación del contrato laboral de acuerdo con la normatividad vigente”, por la falencia en la liquidación del sueldo de una funcionaria, el no pago del subsidio de transporte, inadecuada liquidación de la prima de servicios y horas extras. y “Posibilidad de afectación económica y reputacional por sanciones por parte de la UGPP debido a la inoportunidad o incumplimiento de las obligaciones relacionadas con el pago de seguridad social.” Por el pago de intereses de mora en la seguridad social._x000a_Riesgo de Corrupción:_x000a_“Posibilidad de manipular la información requerida para liquidación de la nómina otorgando beneficios que no corresponden (prima técnica, antigüedad vacaciones, viáticos,etc), generando un beneficio privado”_x000a_Asimismo, en el desarrollo de la auditoria se identificaron otros riesgos, los cuales no están incluidos en el Mapa de Riesgos de la DNBC._x000a_•_x0009_La Cartera irrecuperable por concepto de cuentas por cobrar por Incapacidades._x000a_•_x0009_Falta de controles establecidos al interior de la DNBC, que acrediten el seguimiento a la utilización del Parque Automotor de la DNBC._x000a_•_x0009_Incumplimiento a las actividades plasmadas en el Plan de Eficiencia Administrativa asi como el Plan Institucional de Gestión Ambiental de la DNBC"/>
    <m/>
    <s v="1. Desconocimiento en la aplicabilidad de los controles establecidos_x000a_2.Falecias en le seguimiento de los controles establecido para la mitigación de los riesgos de corrupción y de gestión."/>
    <s v="2.Falecias en le seguimiento de los controles establecido para la mitigación de los riesgos de corrupción y de gestión."/>
    <s v="Acción correctiva"/>
    <s v="MC_AC10"/>
    <s v="Actualizar el manual de gestión de riesgo de la entidad"/>
    <s v="Manual actualizado"/>
    <n v="1"/>
    <d v="2026-03-01T00:00:00"/>
    <d v="2026-07-31T00:00:00"/>
    <n v="22.5"/>
    <x v="6"/>
    <m/>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8-10T00:00:00"/>
    <n v="0.5"/>
    <s v="Se evidenció que la acción se encuentra en ejecución, toda vez que mediante correo del 18 de junio de 2026 se remitieron documentos ajustados en materia de Gestión de Riesgos; no obstante, se encuentra pendiente la presentación del Mapa de Riesgos actualizado conforme a la metodología de la Guía 7."/>
    <x v="0"/>
    <s v="NO APLICA"/>
    <s v="NO APLICA"/>
    <x v="0"/>
    <s v="Dado que el hallazgo aún tiene actividades en ejecución no aplica el análisis de la efectividad"/>
  </r>
  <r>
    <n v="437"/>
    <x v="0"/>
    <x v="5"/>
    <s v="Subdirección Administrativa y Financiera"/>
    <m/>
    <x v="248"/>
    <n v="0"/>
    <x v="24"/>
    <s v="No fueron eficaces los controles identificados por parte del Proceso Gestión del Talento Humano para mitigar los riesgos de gestión conforme lo establece el numeral 3.2.2 Valoración de controles de la Guía para la administración del riesgo y el diseño de controles en entidades públicas VERSIÓN 5 emitida por el Departamento Administrativo de la Función Pública; así como el MANUAL DE GESTIÓN DEL RIESGO de la DNBC numeral 6.2.2. Evaluación del riesgo…Identificación y diseño de controles, así, por cuanto se materializaron los siguientes riesgos:_x000a_Riesgos de Gestión:_x000a_“Posibilidad de afectación económica y reputacional por sanciones del organismo de control debido a la inexactitud en la liquidación de nómina, prestaciones sociales y liquidación del contrato laboral de acuerdo con la normatividad vigente”, por la falencia en la liquidación del sueldo de una funcionaria, el no pago del subsidio de transporte, inadecuada liquidación de la prima de servicios y horas extras. y “Posibilidad de afectación económica y reputacional por sanciones por parte de la UGPP debido a la inoportunidad o incumplimiento de las obligaciones relacionadas con el pago de seguridad social.” Por el pago de intereses de mora en la seguridad social._x000a_Riesgo de Corrupción:_x000a_“Posibilidad de manipular la información requerida para liquidación de la nómina otorgando beneficios que no corresponden (prima técnica, antigüedad vacaciones, viáticos,etc), generando un beneficio privado”_x000a_Asimismo, en el desarrollo de la auditoria se identificaron otros riesgos, los cuales no están incluidos en el Mapa de Riesgos de la DNBC._x000a_•_x0009_La Cartera irrecuperable por concepto de cuentas por cobrar por Incapacidades._x000a_•_x0009_Falta de controles establecidos al interior de la DNBC, que acrediten el seguimiento a la utilización del Parque Automotor de la DNBC._x000a_•_x0009_Incumplimiento a las actividades plasmadas en el Plan de Eficiencia Administrativa asi como el Plan Institucional de Gestión Ambiental de la DNBC"/>
    <m/>
    <s v="1. Desconocimiento en la aplicabilidad de los controles establecidos_x000a_2.Falencias en le seguimiento de los controles establecido para la mitigación de los riesgos de corrupción y de gestión."/>
    <s v="2.Falencias en le seguimiento de los controles establecido para la mitigación de los riesgos de corrupción y de gestión."/>
    <s v="Acción correctiva"/>
    <s v="MC_AC6"/>
    <s v="Actualizar el mapa de riesgo de acuerdo al monitoreo que realizan los enlaces de los procesos."/>
    <s v="Mapa de Riesgos actualizado"/>
    <n v="1"/>
    <d v="2026-01-01T00:00:00"/>
    <d v="2026-06-30T00:00:00"/>
    <n v="26.85"/>
    <x v="6"/>
    <m/>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8-10T00:00:00"/>
    <n v="0.5"/>
    <s v="Se evidenció que la acción se encuentra en ejecución, toda vez que mediante correo del 18 de junio de 2026 se remitieron documentos ajustados en materia de Gestión de Riesgos; no obstante, se encuentra pendiente la presentación del Mapa de Riesgos actualizado conforme a la metodología de la Guía 7."/>
    <x v="0"/>
    <s v="NO APLICA"/>
    <s v="NO APLICA"/>
    <x v="0"/>
    <s v="Dado que el hallazgo aún tiene actividades en ejecución no aplica el análisis de la efectividad"/>
  </r>
  <r>
    <n v="438"/>
    <x v="0"/>
    <x v="5"/>
    <s v="Subdirección Administrativa y Financiera"/>
    <m/>
    <x v="248"/>
    <n v="0"/>
    <x v="24"/>
    <s v="No fueron eficaces los controles identificados por parte del Proceso Gestión del Talento Humano para mitigar los riesgos de gestión conforme lo establece el numeral 3.2.2 Valoración de controles de la Guía para la administración del riesgo y el diseño de controles en entidades públicas VERSIÓN 5 emitida por el Departamento Administrativo de la Función Pública; así como el MANUAL DE GESTIÓN DEL RIESGO de la DNBC numeral 6.2.2. Evaluación del riesgo…Identificación y diseño de controles, así, por cuanto se materializaron los siguientes riesgos:_x000a_Riesgos de Gestión:_x000a_“Posibilidad de afectación económica y reputacional por sanciones del organismo de control debido a la inexactitud en la liquidación de nómina, prestaciones sociales y liquidación del contrato laboral de acuerdo con la normatividad vigente”, por la falencia en la liquidación del sueldo de una funcionaria, el no pago del subsidio de transporte, inadecuada liquidación de la prima de servicios y horas extras. y “Posibilidad de afectación económica y reputacional por sanciones por parte de la UGPP debido a la inoportunidad o incumplimiento de las obligaciones relacionadas con el pago de seguridad social.” Por el pago de intereses de mora en la seguridad social._x000a_Riesgo de Corrupción:_x000a_“Posibilidad de manipular la información requerida para liquidación de la nómina otorgando beneficios que no corresponden (prima técnica, antigüedad vacaciones, viáticos,etc), generando un beneficio privado”_x000a_Asimismo, en el desarrollo de la auditoria se identificaron otros riesgos, los cuales no están incluidos en el Mapa de Riesgos de la DNBC._x000a_•_x0009_La Cartera irrecuperable por concepto de cuentas por cobrar por Incapacidades._x000a_•_x0009_Falta de controles establecidos al interior de la DNBC, que acrediten el seguimiento a la utilización del Parque Automotor de la DNBC._x000a_•_x0009_Incumplimiento a las actividades plasmadas en el Plan de Eficiencia Administrativa asi como el Plan Institucional de Gestión Ambiental de la DNBC"/>
    <m/>
    <s v="1. Desconocimiento en la aplicabilidad de los controles establecidos_x000a_2.Falencias en le seguimiento de los controles establecido para la mitigación de los riesgos de corrupción y de gestión."/>
    <s v="2.Falencias en le seguimiento de los controles establecido para la mitigación de los riesgos de corrupción y de gestión."/>
    <s v="Acción correctiva"/>
    <s v="MC_AC10"/>
    <s v="Actualizar el manual de gestión de riesgo de la entidad"/>
    <s v="Manual actualizado"/>
    <n v="1"/>
    <d v="2026-03-01T00:00:00"/>
    <d v="2026-07-31T00:00:00"/>
    <n v="22.5"/>
    <x v="6"/>
    <m/>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8-10T00:00:00"/>
    <n v="0.5"/>
    <s v="Se evidenció que la acción se encuentra en ejecución, toda vez que mediante correo del 18 de junio de 2026 se remitieron documentos ajustados en materia de Gestión de Riesgos; no obstante, se encuentra pendiente la presentación del Mapa de Riesgos actualizado conforme a la metodología de la Guía 7."/>
    <x v="0"/>
    <s v="NO APLICA"/>
    <s v="NO APLICA"/>
    <x v="0"/>
    <s v="Dado que el hallazgo aún tiene actividades en ejecución no aplica el análisis de la efectividad"/>
  </r>
  <r>
    <n v="439"/>
    <x v="1"/>
    <x v="0"/>
    <s v="Subdirección estrategica"/>
    <m/>
    <x v="198"/>
    <m/>
    <x v="40"/>
    <s v="Hallazgo No 1 de 2018 Supervisión Contratos de Comodato Una vez evaluados los informes de visitas en las que se verificó la existencia de los bienes, la documentación disponible en la DNBC y en los cuerpos de bomberos, así como la desplegada en el RUNT, se evidencia incumplimiento de las labores de supervisión en cabeza de la DNBC_x000a_Acción reformulada en el Plan de Mejoramiento suscrito el 26 de Diciembre de 2022; por cuanto, no fue Cerrado el Hallazgo por parte de la CGR en la Auditoría Financiera realizada a la vigencia 2021."/>
    <s v="GESTIÓN DEL CONOCIMIENTO Y LA INNOVACIÓN"/>
    <s v="Deficiencias en la identificación, supervisión y control de los bienes asignados a los comodatarios de acuerdo las obligaciones ordenadas en la ley, el manual interno de la entidad y lo pactado contractualmente."/>
    <s v="Deficiencias en la identificación, supervisión y control de los bienes asignados a los comodatarios de acuerdo las obligaciones ordenadas en la ley, el manual interno de la entidad y lo pactado contractualmente."/>
    <s v="Implementar acciones de supervisión y control de los bienes entregados en comodato."/>
    <s v="FB_AC1"/>
    <s v="En el evento de realizar contratos de comodatos designar la supervisión de los mismos en los funcionarios de planta que posean Formación Bomberil, mientras se surte la Contratación por Prestación de Servicios, como apoyo a la supervisión."/>
    <s v="Delegación de Supervisión al personal de planta"/>
    <n v="1"/>
    <d v="2023-01-01T00:00:00"/>
    <d v="2023-12-31T00:00:00"/>
    <n v="54"/>
    <x v="17"/>
    <s v="Seguimiento Historico CGR - Fortalecimiento"/>
    <n v="1"/>
    <s v="No se adjuntan soportes relacionados con la designación de supervisión de los contratos de comodato durante el primer trimestre 2026, al no realizarse contratos de comodatos, por lo tanto no se configura la acción."/>
    <n v="0"/>
    <d v="2026-05-11T00:00:00"/>
    <s v="La acción es de 2023, motivo por el cual deben incluir la información de la supervisión de los contratos vigentes"/>
    <n v="0"/>
    <x v="2"/>
    <d v="2026-05-15T00:00:00"/>
    <n v="0"/>
    <s v="No fue posible identificar evidencias para el presente período de análisis"/>
    <s v="VENCIDA"/>
    <s v="No aplica"/>
    <s v="No aplica"/>
    <s v="No aplica"/>
    <n v="1"/>
    <s v="Se adjuntan soportes relacionados con la designación de supervisión de los contratos de comodato durante el segundo semestre 2025, así como el correo informando al supervisor y el contrato de comodato, no se configura la acción en el presentre semestre al no realizarse contratos de comodatos en 2026 por la ley de garantías."/>
    <s v="https://dnbcgovco-my.sharepoint.com/:f:/g/personal/planeacion_dnbc_gov_co/IgAEqc-wpZdfTJlO9mVTpl7hAWib3WXyZy4mmLz9nEvRkTY?e=FOD1CC"/>
    <n v="46213"/>
    <s v="Se adjuntan soportes relacionados con la designación de supervisión de los contratos de comodato durante el segundo semestre 2025"/>
    <n v="1"/>
    <s v="CUMPLIDO"/>
    <d v="2026-07-27T00:00:00"/>
    <n v="1"/>
    <s v="Se evidenció el cumplimiento de la acción correctiva mediante la designación de supervisores en los seis (6) contratos de comodato suscritos durante el segundo semestre de 2025. En el primer semestre de 2026 no se suscribieron nuevos contratos de comodato por la aplicación de la Ley de Garantías, razón por la cual no se presentaron nuevas evidencias de ejecución de la acción."/>
    <x v="2"/>
    <s v="NO APLICA"/>
    <s v="NO APLICA"/>
    <x v="0"/>
    <s v="Dado que el hallazgo aún tiene actividades vencidas y sin cumplimiento no aplica el análisis de la efectividad"/>
  </r>
  <r>
    <n v="440"/>
    <x v="0"/>
    <x v="5"/>
    <s v="Subdirección Administrativa y Financiera"/>
    <m/>
    <x v="257"/>
    <n v="1"/>
    <x v="24"/>
    <s v="Al comparar los saldos de las cuentas por cobrar de las Incapacidades del 30 de marzo de 2022 de la EPS Compensar con relación al 30 de junio de 2022, se evidencia una diferencia de $637.934, pero al verificar la sumatoria de las incapacidades incorporadas en el segundo trimestre de 2022, el valor es de $2.035.929, existiendo una discrepancia en la información._x000a_De igual forma, se verificaron las actas de conciliación entre el proceso de Gestión de Talento Humano y Gestión Financiera No.003 del 04 de mayo, No. 004 del 08 junio de 2022 y No.005 del 07 de Julio de 2022, y el valor que arrastra de saldo de incapacidades es $2.035.929 y en ninguna parte de sus contenidos indica; justificación alguna que pueda evidenciar la diferencia de $637.934._x000a_Lo anterior evidencia que las conciliaciones realizadas que soportan el saldo de la Cuenta por Cobrar por la administración de la seguridad social en salud incumplen lo establecido en el Régimen de Contabilidad Pública numeral 7 CARACTERÍSTICAS CUALITATIVAS DE LA INFORMACIÓN CONTABLE PÚBLICA numerales 103, 104, 105 y 106 (confiabilidad, razonabilidad, Objetividad y verificabilidad)."/>
    <m/>
    <s v="1. Porque; El proceso de Gestión de talento humano no reporta a tiempo las novedades de incapacidad al área de Gestión Financiera de manera oportuna._x000a_2. Porque; No se realizó las conciliaciones entre talento humano y financiera en las licencias de incapacidades._x000a_3. Porque; Falta de seguimiento y control por parte de la Gestión de talento humano y financiera"/>
    <s v="3. Porque; Falta de seguimiento y control por parte de la Gestión de talento humano y financiera"/>
    <s v="Acción correctiva"/>
    <s v="GF_AC1"/>
    <s v="Formulación del procedimiento Conciliaciones contables donde se cruza la información de incapacidades"/>
    <s v="Procedimiento formulado"/>
    <n v="1"/>
    <d v="2026-01-01T00:00:00"/>
    <d v="2026-03-31T00:00:00"/>
    <n v="13.5"/>
    <x v="7"/>
    <m/>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x v="1"/>
    <d v="2026-05-29T00:00:00"/>
    <n v="1"/>
    <s v="Se evidencia procedimiento conciliaciones contables PC-GF-16 y formato PC-GF-16-01 vigencia 2025, lo que permite verificar el cumplimiento de la actividad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s v="CUMPLIDO"/>
    <d v="2026-08-11T00:00:00"/>
    <n v="1"/>
    <s v="Se evidencia procedimiento PC-GF-16 y formato PC-GF-16-01 de fecha 23/09/2025, lo que permite verificar el cumplimiento de la actividad dentro del plazo establecido"/>
    <x v="1"/>
    <s v="NO APLICA"/>
    <s v="NO APLICA"/>
    <x v="0"/>
    <s v="Dado que el hallazgo aún tiene actividades en ejecución no aplica el análisis de la efectividad"/>
  </r>
  <r>
    <n v="441"/>
    <x v="0"/>
    <x v="5"/>
    <s v="Subdirección Administrativa y Financiera"/>
    <m/>
    <x v="257"/>
    <n v="0"/>
    <x v="24"/>
    <s v="Al comparar los saldos de las cuentas por cobrar de las Incapacidades del 30 de marzo de 2022 de la EPS Compensar con relación al 30 de junio de 2022, se evidencia una diferencia de $637.934, pero al verificar la sumatoria de las incapacidades incorporadas en el segundo trimestre de 2022, el valor es de $2.035.929, existiendo una discrepancia en la información._x000a_De igual forma, se verificaron las actas de conciliación entre el proceso de Gestión de Talento Humano y Gestión Financiera No.003 del 04 de mayo, No. 004 del 08 junio de 2022 y No.005 del 07 de Julio de 2022, y el valor que arrastra de saldo de incapacidades es $2.035.929 y en ninguna parte de sus contenidos indica; justificación alguna que pueda evidenciar la diferencia de $637.934._x000a_Lo anterior evidencia que las conciliaciones realizadas que soportan el saldo de la Cuenta por Cobrar por la administración de la seguridad social en salud incumplen lo establecido en el Régimen de Contabilidad Pública numeral 7 CARACTERÍSTICAS CUALITATIVAS DE LA INFORMACIÓN CONTABLE PÚBLICA numerales 103, 104, 105 y 106 (confiabilidad, razonabilidad, Objetividad y verificabilidad)."/>
    <m/>
    <s v="1. Porque; El proceso de Gestión de talento humano no reporta a tiempo las novedades de incapacidad al área de Gestión Financiera de manera oportuna._x000a_2. Porque; No se realizó las conciliaciones entre talento humano y financiera en las licencias de incapacidades._x000a_3. Porque; Falta de seguimiento y control por parte de la Gestión de talento humano y financiera"/>
    <s v="3. Porque; Falta de seguimiento y control por parte de la Gestión de talento humano y financiera"/>
    <s v="Acción correctiva"/>
    <s v="GF_AC1"/>
    <s v="Formulación del procedimiento Conciliaciones contables donde se cruza la información de incapacidades"/>
    <s v="Procedimiento formulado"/>
    <n v="1"/>
    <d v="2026-01-01T00:00:00"/>
    <d v="2026-03-31T00:00:00"/>
    <n v="13.5"/>
    <x v="7"/>
    <s v="Nómina"/>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x v="1"/>
    <d v="2026-05-29T00:00:00"/>
    <n v="1"/>
    <s v="Se evidencia procedimiento conciliaciones contables PC-GF-16 y formato PC-GF-16-01 vigencia 2025, lo que permite verificar el cumplimiento de la actividad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s v="CUMPLIDO"/>
    <d v="2026-08-11T00:00:00"/>
    <n v="1"/>
    <s v="Se evidencia procedimiento PC-GF-16 y formato PC-GF-16-01 de fecha 23/09/2025, lo que permite verificar el cumplimiento de la actividad dentro del plazo establecido"/>
    <x v="1"/>
    <s v="NO APLICA"/>
    <s v="NO APLICA"/>
    <x v="0"/>
    <s v="Dado que el hallazgo aún tiene actividades en ejecución no aplica el análisis de la efectividad"/>
  </r>
  <r>
    <n v="442"/>
    <x v="0"/>
    <x v="5"/>
    <s v="Subdirección Administrativa y Financiera"/>
    <m/>
    <x v="258"/>
    <n v="1"/>
    <x v="24"/>
    <s v="El vehículo no cuenta con la tecnomecánica conforme lo establece el Artículo 51 de la Ley 769 de 2002, modificado por el artículo 11 de la Ley 1383 de 2010, modificado por el Art 201 del Decreto 019 de 2012._x000a_Es de anotar, que la Subdirección Administrativa y Financiera desde el primer trimestre de 2022, informó que este vehículo se encontraba en Mantenimiento, pero esto no lo exonera de la responsabilidad de tener el vehículo con los documentos vigentes."/>
    <m/>
    <s v="1. Aunque la entidad publicó el contrato en el secop, se declaro desierto dos veces, por lo anterior no se han realizado los mantenimiento correctivo y preventivo de los vehículos de la DNBC"/>
    <s v="*Aunque la entidad publicó el contrato en el secop, se declaro desierto dos veces, por lo anterior no se han realizado los mantenimiento correctivo y preventivo de los vehículos de la DNBC"/>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x v="1"/>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x v="0"/>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s v="EN EJECUCIÓN"/>
    <d v="2026-08-11T00:00:00"/>
    <n v="0.42"/>
    <s v="se evidencia correos electronicos de enero a mayo del segumiento al parque automotor en multas, SOAT, tecnomecanica e impuestos"/>
    <x v="0"/>
    <s v="NO APLICA"/>
    <s v="NO APLICA"/>
    <x v="0"/>
    <s v="Dado que el hallazgo aún tiene actividades en ejecución no aplica el análisis de la efectividad"/>
  </r>
  <r>
    <n v="443"/>
    <x v="0"/>
    <x v="5"/>
    <s v="Subdirección Administrativa y Financiera"/>
    <m/>
    <x v="168"/>
    <n v="0"/>
    <x v="24"/>
    <s v="No hay claridad con relación a la suscripción del Comodato, las razones de la Devolución por parte del Cuerpo de Bomberos Voluntarios de Bogotá, las decisiones tomadas por Entidad, teniendo en cuenta que no se poseee trazabilidad de la documentación._x000a_Está observación fue informada por parte de la OCI en los informes de austeridad correspondientes a la vigencia 2021, y aún continúa sin tomarse las acciones para subsanar la mismas,_x000a_Lo anterior incumple la tercera 3 Dimensión Gestión con Valores para resultados del MIPG en relación a los “Lineamientos generales para la implementación” en lo que respecta a “Gestionar recursos físicos y servicios internos”"/>
    <m/>
    <s v="1. Porque, no se tenia conocimiento del préstamo del vehículo_x000a_2, Porque, no existe un procedimiento para el uso y manejo de vehículos de la DNBC._x000a_3, No esta actualizado el procedimiento de prevención y mantenimiento de vehículos, con los controles y seguimientos estipulados._x000a_4.Porque, no se ejecuto el debido control y seguimiento al vehículo."/>
    <s v="Porque, no se ejecuto el debido control y seguimiento al vehículo."/>
    <s v="Acción correctiva"/>
    <s v="FB_AC2"/>
    <s v="Reiterar de manera trimestral a los Comandantes de los CB, las obligaciones que tienen a cargo como supervisores de los bienes entregados en Comodato."/>
    <s v="Correos Electrónicos trimestrales"/>
    <n v="1"/>
    <d v="2023-01-01T00:00:00"/>
    <d v="2023-12-31T00:00:00"/>
    <n v="54"/>
    <x v="17"/>
    <m/>
    <n v="0.5"/>
    <s v="En cumplimiento de las actividades de seguimiento y control de bienes en comodato, se informa que el día 18 de marzo se realizó el envío del correo electrónico correspondiente a la reiteración de informe de comodatos, dirigida a los Cuerpos de Bomberos con bienes asignados."/>
    <s v="https://dnbcgovco-my.sharepoint.com/:f:/g/personal/planeacion_dnbc_gov_co/IgDXNHpy7oLsTo_k1pBYTEA_AXkQuekeDuYRfMOd3hOKrho?e=FZVMrN"/>
    <d v="2026-05-11T00:00:00"/>
    <s v="Se genera evidencia del primer trimestre sobre información de comodatos. "/>
    <n v="0.5"/>
    <x v="0"/>
    <d v="2026-05-15T00:00:00"/>
    <n v="0.5"/>
    <s v="Se presenta como evidencia el informe &quot;Solicitud informes comodatos&quot;, de fecha 31 de marzo de 2026, la base de datos &quot;BD_Correo solicitud y reiteración&quot; y los correos electrónicos de solicitud inicial y reiteración, los cuales permiten verificar la ejecución de las actividades de seguimiento mediante el envío de comunicaciones trimestrales a los Comandantes de los Cuerpos de Bomberos sobre las obligaciones derivadas de los bienes entregados en comodato. No obstante, la acción presenta un avance parcial, toda vez que el plazo establecido para su cumplimiento se encuentra vigente."/>
    <s v="EN EJECUCIÓN"/>
    <s v="No aplica"/>
    <s v="No aplica"/>
    <s v="No aplica"/>
    <n v="0.5"/>
    <s v="En cumplimiento de las actividades de seguimiento y control de bienes en comodato, se informa que el día 24 de juniose realizó el envío del correo electrónico correspondiente a la reiteración de informe de comodatos, dirigida a los Cuerpos de Bomberos con bienes asignados. "/>
    <s v="https://dnbcgovco-my.sharepoint.com/:f:/g/personal/planeacion_dnbc_gov_co/IgBiMLl8qwy9S6Ae4JsWuFKfAfE9oFK1P9znX1nLZo-E7YM?e=e4YCRF"/>
    <n v="46213"/>
    <s v="Se adjuntan solicitudes de información a los cuerpos de bomberos y reporte smeestral"/>
    <n v="0.5"/>
    <s v="EN EJECUCIÓN"/>
    <d v="2026-07-27T00:00:00"/>
    <n v="0.5"/>
    <s v="Se evidenció el envío de solicitudes de información sobre los bienes en comodato a los Cuerpos de Bomberos, mediante correo electrónico del 17 de junio de 2026, así como su reiteración el 24 de junio de 2026, como parte de las actividades de seguimiento y control. La acción se encuentra en ejecución."/>
    <x v="0"/>
    <s v="NO APLICA"/>
    <s v="NO APLICA"/>
    <x v="0"/>
    <s v="Dado que el hallazgo aún tiene actividades en ejecución no aplica el análisis de la efectividad"/>
  </r>
  <r>
    <n v="444"/>
    <x v="0"/>
    <x v="5"/>
    <s v="Subdirección Administrativa y Financiera"/>
    <m/>
    <x v="168"/>
    <n v="0"/>
    <x v="24"/>
    <s v="No hay claridad con relación a la suscripción del Comodato, las razones de la Devolución por parte del Cuerpo de Bomberos Voluntarios de Bogotá, las decisiones tomadas por Entidad, teniendo en cuenta que no se poseee trazabilidad de la documentación._x000a_Está observación fue informada por parte de la OCI en los informes de austeridad correspondientes a la vigencia 2021, y aún continúa sin tomarse las acciones para subsanar la mismas,_x000a_Lo anterior incumple la tercera 3 Dimensión Gestión con Valores para resultados del MIPG en relación a los “Lineamientos generales para la implementación” en lo que respecta a “Gestionar recursos físicos y servicios internos”"/>
    <m/>
    <s v="1. Porque, no se tenia conocimiento del préstamo del vehículo_x000a_2, Porque, no existe un procedimiento para el uso y manejo de vehículos de la DNBC._x000a_3, No esta actualizado el procedimiento de prevención y mantenimiento de vehículos, con los controles y seguimientos estipulados._x000a_4.Porque, no se ejecuto el debido control y seguimiento al vehículo."/>
    <s v="Porque, no se ejecuto el debido control y seguimiento al vehículo."/>
    <s v="Acción correctiva"/>
    <s v="FB_AC3"/>
    <s v="Solicitar trimestralmente por correo electrónico a los comandantes o supervisor de los CB, un informe de seguimiento que contenga: Registro fotográfico de los bienes en comodato, así como las emergencias atendidas con los bienes asignados y soportes de mantenimientos a que haya lugar"/>
    <s v="Correos Electrónicos trimestrales"/>
    <n v="1"/>
    <d v="2023-01-01T00:00:00"/>
    <d v="2023-12-31T00:00:00"/>
    <n v="54"/>
    <x v="17"/>
    <m/>
    <n v="0.5"/>
    <s v="En cumplimiento de las actividades de seguimiento y control de bienes en comodato, se informa que el día 12 de febrero se realizó el envío del correo electrónico correspondiente a la solicitud inicial de informe de comodatos, dirigida a los Cuerpos de Bomberos con bienes asignados."/>
    <s v="https://dnbcgovco-my.sharepoint.com/:f:/g/personal/planeacion_dnbc_gov_co/IgDXNHpy7oLsTo_k1pBYTEA_AXkQuekeDuYRfMOd3hOKrho?e=FZVMrN"/>
    <d v="2026-05-11T00:00:00"/>
    <s v="Se genera evidencia del primer trimestre sobre información de comodatos. "/>
    <n v="0.5"/>
    <x v="0"/>
    <d v="2026-05-15T00:00:00"/>
    <n v="0.5"/>
    <s v="Se presenta como evidencia el informe &quot;Solicitud Informes Comodatos&quot;, de fecha 31 de marzo de 2026, en el cual se documenta el envío del correo electrónico de solicitud inicial realizado el 12 de febrero de 2026 y la reiteración efectuada el 18 de marzo de 2026 a los Cuerpos de Bomberos con bienes en comodato, junto con las evidencias de los envíos realizados. En consecuencia, se evidencia una ejecución parcial de las actividades propuestas, toda vez que la acción correctiva contempla solicitudes trimestrales y aún se encuentra dentro del plazo establecido para su cumplimiento."/>
    <s v="EN EJECUCIÓN"/>
    <s v="No aplica"/>
    <s v="No aplica"/>
    <s v="No aplica"/>
    <n v="0.5"/>
    <s v="En cumplimiento de las actividades de seguimiento y control de bienes en comodato, se informa que el día 17 de junio se realizó el envío del correo electrónico correspondiente a la solicitud inicial de informe de comodatos, dirigida a los Cuerpos de Bomberos con bienes asignados."/>
    <s v="https://dnbcgovco-my.sharepoint.com/:f:/g/personal/planeacion_dnbc_gov_co/IgC5Waav-ToFT6TDAVF8aUhxAT0Ues-RXl2n7p3t5_oXIRQ?e=3MRsUi"/>
    <n v="46213"/>
    <s v="Se adjuntan solicitudes de información a los cuerpos de bomberos y reporte smeestral"/>
    <n v="0.5"/>
    <s v="EN EJECUCIÓN"/>
    <d v="2026-07-27T00:00:00"/>
    <n v="0.5"/>
    <s v="Se evidencia solicitud de informacion y reporte semestral como accion cnte la actividad"/>
    <x v="0"/>
    <s v="NO APLICA"/>
    <s v="NO APLICA"/>
    <x v="0"/>
    <s v="Dado que el hallazgo aún tiene actividades en ejecución no aplica el análisis de la efectividad"/>
  </r>
  <r>
    <n v="445"/>
    <x v="0"/>
    <x v="5"/>
    <s v="Subdirección Administrativa y Financiera"/>
    <m/>
    <x v="168"/>
    <n v="0"/>
    <x v="24"/>
    <s v="No hay claridad con relación a la suscripción del Comodato, las razones de la Devolución por parte del Cuerpo de Bomberos Voluntarios de Bogotá, las decisiones tomadas por Entidad, teniendo en cuenta que no se poseee trazabilidad de la documentación._x000a_Está observación fue informada por parte de la OCI en los informes de austeridad correspondientes a la vigencia 2021, y aún continúa sin tomarse las acciones para subsanar la mismas,_x000a_Lo anterior incumple la tercera 3 Dimensión Gestión con Valores para resultados del MIPG en relación a los “Lineamientos generales para la implementación” en lo que respecta a “Gestionar recursos físicos y servicios internos”"/>
    <m/>
    <s v="1. Porque, no se tenia conocimiento del préstamo del vehículo_x000a_2, Porque, no existe un procedimiento para el uso y manejo de vehículos de la DNBC._x000a_3, No esta actualizado el procedimiento de prevención y mantenimiento de vehículos, con los controles y seguimientos estipulados._x000a_4.Porque, no se ejecuto el debido control y seguimiento al vehículo."/>
    <s v="Porque, no se ejecuto el debido control y seguimiento al vehículo."/>
    <s v="Acción correctiva"/>
    <s v="FB_AC4"/>
    <s v="Diligenciar y actualizar trimestralmente la Matriz de seguimiento de supervisiones de los bienes de comodato."/>
    <s v="Matriz de seguimiento trimestral"/>
    <n v="4"/>
    <d v="2023-01-01T00:00:00"/>
    <d v="2023-12-31T00:00:00"/>
    <n v="54"/>
    <x v="17"/>
    <m/>
    <n v="0.5"/>
    <s v="Se realiza el reporte y envío de tres (3) bases de datos, precisando que la información contenida en ellas es de actualización y consolidación progresiva y permanente, por lo que la base correspondiente al último mes de cada trimestre integra y consolida la totalidad de la información del trimestre respectivo, dichas bases se remiten mediante correo electrónico a la Subdirección Estratégica para su conocimiento y fines pertinentes."/>
    <s v="https://dnbcgovco-my.sharepoint.com/:f:/g/personal/planeacion_dnbc_gov_co/IgDXNHpy7oLsTo_k1pBYTEA_AXkQuekeDuYRfMOd3hOKrho?e=FZVMrN"/>
    <d v="2026-05-11T00:00:00"/>
    <s v="Se evidencia matriz diligenciada. Se sugiere dejar evidencia de socialización con lider de proceso"/>
    <n v="0.25"/>
    <x v="0"/>
    <d v="2026-05-15T00:00:00"/>
    <n v="0.25"/>
    <s v="Se presenta como evidencia la matriz &quot;BD Reportes Informes Comodatos&quot;, con corte a marzo de 2026, y el correo electrónico de remisión a la Subdirección Estratégica, mediante el cual se socializa la información consolidada del primer trimestre. Los soportes aportados permiten verificar la ejecución parcial de la acción correctiva, al evidenciar la actualización de la matriz correspondiente al primer trimestre, permaneciendo vigente el plazo para completar las actualizaciones de los trimestres restantes."/>
    <s v="EN EJECUCIÓN"/>
    <s v="No aplica"/>
    <s v="No aplica"/>
    <s v="No aplica"/>
    <n v="1"/>
    <s v="Se realiza el reporte y envío de tres (3) bases de datos, precisando que la información contenida en ellas es de actualización y consolidación progresiva y permanente, por lo que la base correspondiente al último mes de cada trimestre integra y consolida la totalidad de la información del trimestre respectivo, dichas bases se remiten mediante correo electrónico a la Subdirección Estratégica para su conocimiento y fines pertinentes."/>
    <s v="https://dnbcgovco-my.sharepoint.com/my?id=%2Fpersonal%2Fplaneacion%5Fdnbc%5Fgov%5Fco%2FDocuments%2FDocumentos%20SIGE%2F6%2E%20Planes%2FPLAN%20DE%20MEJORA%2F2026%2F02%2E%20Seguimiento%20Segundo%20Trimestre%2F08%2E%20Fortalecimiento%20Bomberil&amp;viewid=efb70791%2Db8ab%2D49e7%2Db552%2Dd3d4cbe976b9&amp;ga=1"/>
    <n v="46213"/>
    <s v="Se evidencia monitoreo de información del primer semestre 2026"/>
    <n v="0.5"/>
    <s v="EN EJECUCIÓN"/>
    <d v="2026-07-27T00:00:00"/>
    <n v="0.5"/>
    <s v="Se evidenció la revisión de la información correspondiente al primer trimestre, como parte del seguimiento de la actividad, mediante el reporte del Plan de Mejoramiento de la Contraloría correspondiente al primer semestre de 2026."/>
    <x v="0"/>
    <s v="NO APLICA"/>
    <s v="NO APLICA"/>
    <x v="0"/>
    <s v="Dado que el hallazgo aún tiene actividades en ejecución no aplica el análisis de la efectividad"/>
  </r>
  <r>
    <n v="446"/>
    <x v="0"/>
    <x v="5"/>
    <s v="Subdirección Administrativa y Financiera"/>
    <m/>
    <x v="259"/>
    <n v="1"/>
    <x v="24"/>
    <s v="Se evidenció que la DNBC, no ha realizado el mantenimiento al parque automotor de la DNBC incumpliendo la tercera 3 Dimensión Gestión con Valores para resultados del MIPG en relación a los “Lineamientos generales para la implementación” en lo que respecta a “Gestionar recursos físicos y servicios internos” que establece “Es importante que se asigne un responsable (ya sea en una dependencia o en una persona, dependiendo de las capacidades de la entidad) de establecer los mecanismos para ejercer el control legal y técnico de los bienes y servicios con que se cuenta. De igual manera, es importante identificar, caracterizar, dar el mantenimiento requerido, custodiar y disponer apropiadamente de los bienes materiales."/>
    <m/>
    <s v="1. Aunque la entidad publicó el contrato en el secop, se declaro desierto dos veces, por lo anterior no se han realizado los mantenimiento correctivo y preventivo de los vehículos de la DNBC"/>
    <s v="*Aunque la entidad publicó el contrato en el secop, se declaro desierto dos veces, por lo anterior no se han realizado los mantenimiento correctivo y preventivo de los vehículos de la DNBC"/>
    <s v="Acción correctiva"/>
    <s v="GA_AC03"/>
    <s v="Elaborar y Ejecutar plan o programa de mantenimiento exigidos por la norma."/>
    <s v="Plan o programa de mantenimiento ejecutado"/>
    <n v="1"/>
    <d v="2026-05-01T00:00:00"/>
    <d v="2026-12-31T00:00:00"/>
    <n v="36"/>
    <x v="1"/>
    <m/>
    <n v="0"/>
    <s v="En proceso de elaboración "/>
    <s v="https://dnbcgovco-my.sharepoint.com/:f:/g/personal/planeacion_dnbc_gov_co/IgCHix03hdsORJdFzXwbKzzkAYCwKvT-WMSbymO7s_ZNdBo?e=tzOHt9"/>
    <d v="2026-05-11T00:00:00"/>
    <s v="No se evidencia avance para el periodo"/>
    <n v="0"/>
    <x v="0"/>
    <d v="2026-05-29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s v="EN EJECUCIÓN"/>
    <d v="2026-08-11T00:00:00"/>
    <n v="0.5"/>
    <s v="se evidencia borrador de planilla en excell de programas de mantenimiento preventivo y correctivo de bienes"/>
    <x v="0"/>
    <s v="NO APLICA"/>
    <s v="NO APLICA"/>
    <x v="0"/>
    <s v="Dado que el hallazgo aún tiene actividades en ejecución no aplica el análisis de la efectividad"/>
  </r>
  <r>
    <n v="447"/>
    <x v="0"/>
    <x v="5"/>
    <s v="Subdirección Administrativa y Financiera"/>
    <m/>
    <x v="169"/>
    <n v="0"/>
    <x v="24"/>
    <s v="Aunque se implementó el Manual para el Manejo de Vehiculos de la Dirección Nacional de Bomberos Código MN-AD-02 Versión 1 Vigente a partir del 11 de marzo de 2022, y socializado el 15 de marzo de 2022 con los Conductores de la DNBC, al verificar la documentación se constató que se continua sin dar aplicabilidad a los procedimientos PC-GA-03 Mantenimiento Preventivo y/o correctivo de los Vehículos y PC-GA-04 Suministro de Combustible, adoptados por la DNBC el 23 de agosto de 2016; incumpliendo la Dimensión 3 Gestión con Valores para el Resultado, del MIPG._x000a_Esta falencia ha sido informada en los seguimientos realizados a la Austeridad en el gasto de la vigencia 2021 y primer trimestre de 2022, sin que se hayan tomado los correctivos necesarios para subsanarla."/>
    <m/>
    <s v="En el SIGE no aparecen los formatos indicados_x000a_Desconocimiento de la aplicabilidad de esos formatos"/>
    <s v="Desconocimiento de la aplicabilidad de esos formatos"/>
    <s v="Acción correctiva"/>
    <s v="GA_AC03"/>
    <s v="Elaborar y Ejecutar plan o programa de mantenimiento exigidos por la norma."/>
    <s v="Plan o programa de mantenimiento ejecutado"/>
    <n v="1"/>
    <d v="2026-05-01T00:00:00"/>
    <d v="2026-12-31T00:00:00"/>
    <n v="36"/>
    <x v="1"/>
    <m/>
    <n v="0"/>
    <s v="En proceso de elaboración "/>
    <s v="https://dnbcgovco-my.sharepoint.com/:f:/g/personal/planeacion_dnbc_gov_co/IgCHix03hdsORJdFzXwbKzzkAYCwKvT-WMSbymO7s_ZNdBo?e=tzOHt9"/>
    <d v="2026-05-11T00:00:00"/>
    <s v="No se evidencia avance para el periodo"/>
    <n v="0"/>
    <x v="0"/>
    <d v="2026-05-29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s v="EN EJECUCIÓN"/>
    <d v="2026-08-11T00:00:00"/>
    <n v="0.5"/>
    <s v="se evidencia borrador de planilla en excell de programas de mantenimiento preventivo y correctivo de bienes"/>
    <x v="0"/>
    <s v="NO APLICA"/>
    <s v="NO APLICA"/>
    <x v="0"/>
    <s v="Dado que el hallazgo aún tiene actividades en ejecución no aplica el análisis de la efectividad"/>
  </r>
  <r>
    <n v="448"/>
    <x v="0"/>
    <x v="5"/>
    <s v="Dirección General"/>
    <m/>
    <x v="260"/>
    <n v="1"/>
    <x v="47"/>
    <s v="Ambiente 5.4_x000a_Aunque se evalua la estructura de control, se requiere actualizar la totalidad de los procedimientos en cuanto a la definición de los controles con el Fin de minimizar los riesgos institucionales."/>
    <s v="FORTALECIMIENTO ORGANIZACIONAL Y SIMPLIFICACIÓN DE PROCESOS"/>
    <s v="Por alta carga laboral de los gestores de cada uno de los procesos, no se realizo la actualización de los procedimientos."/>
    <s v="Por alta carga laboral de los gestores de cada uno de los procesos, no se realizo la actualización de los procedimientos."/>
    <s v="Acción correctiva"/>
    <s v="MC_AC1"/>
    <s v="Realizar el acompañamiento metodológico a cada uno de los enlaces de proceso para la actualización de los procedimientos de su proceso."/>
    <s v="No de acompañamientos realizados/ sobre numero de procesos de la DNBC*100"/>
    <n v="1"/>
    <d v="2026-01-01T00:00:00"/>
    <d v="2026-06-30T00:00:00"/>
    <n v="26.85"/>
    <x v="6"/>
    <s v="Acción Cumplida Pendiente evaluación tercera Linea"/>
    <n v="1"/>
    <s v="Se realizó mesa de trabajo de acompañamientos  con los procesos  en temas de Indicadores, Riesgos de Gestión, Documentación SIGE, Plan de mejora, PAAC, Referentes Estratégicos, Plan de Acción"/>
    <s v="https://dnbcgovco-my.sharepoint.com/:f:/g/personal/planeacion_dnbc_gov_co/IgDYe2GS_ayPSIaWtvQYv0qbAc8IxdnR2DbMxEMLmfk0p8A?e=smqHjg"/>
    <d v="2026-05-11T00:00:00"/>
    <s v="Se adjuntan actas de acompañamiento primer trimestre"/>
    <n v="1"/>
    <x v="1"/>
    <d v="2026-06-04T00:00:00"/>
    <n v="1"/>
    <s v="Se evidencia la ejecución de la acción correctiva mediante acompañamientos metodológicos a los procesos. No obstante, desde la tercera línea de defensa se recomienda avanzar en la actualización integral de los procedimientos y en la definición de controles que permitan fortalecer la gestión de riesgos y la estructura de control institucional"/>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ó mesa de trabajo de acompañamientos  con los procesos  en temas de Indicadores, Riesgos de Gestión, Documentación SIGE, Plan de mejora, PAAC, Referentes Estratégicos, Plan de Acción"/>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adjuntan actas de acompañamiento primer y segundo trimestre"/>
    <n v="1"/>
    <s v="CUMPLIDO"/>
    <d v="2026-08-12T00:00:00"/>
    <n v="0.8"/>
    <s v="Se evidenció la realización de mesas de trabajo de acompañamiento a los procesos durante enero y febrero, en temas de indicadores, riesgos, gestión documental (SIGE), planes de mejoramiento, PAAC, referentes estratégicos y Plan de Acción. No obstante, no se presentaron evidencias correspondientes al segundo trimestre que permitan verificar la continuidad de estas actividades. Asimismo, se evidenció que en el primer trimestre se registró erróneamente un avance del 100 % y estado “Cumplido”; para el segundo trimestre, el registro se ajusta a un avance del 80 % y estado “En ejecución”."/>
    <x v="0"/>
    <s v="NO APLICA"/>
    <s v="NO APLICA"/>
    <x v="0"/>
    <s v="Dado que el hallazgo aún tiene actividades en ejecución no aplica el análisis de la efectividad"/>
  </r>
  <r>
    <n v="449"/>
    <x v="0"/>
    <x v="5"/>
    <s v="Subdirección Administrativa y Financiera"/>
    <m/>
    <x v="261"/>
    <n v="1"/>
    <x v="47"/>
    <s v="Ambiente 6.2_x000a_Se evidenció la materialización de un riesgo en el proceso de Gestión de Tecnologías de la información pero no existe tratamiento para dicha materialización"/>
    <m/>
    <s v="Fallas en la identificacion e implementacion de controles parea mitigar el riesgo"/>
    <s v="Fallas en la identificacion e implementacion de controles parea mitigar el riesgo"/>
    <s v="Acción correctiva"/>
    <s v="MC_AC10"/>
    <s v="Actualizar el manual de gestión de riesgo de la entidad"/>
    <s v="Manual actualizado"/>
    <n v="1"/>
    <d v="2026-03-01T00:00:00"/>
    <d v="2026-07-31T00:00:00"/>
    <n v="22.5"/>
    <x v="6"/>
    <m/>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8-10T00:00:00"/>
    <n v="0.5"/>
    <s v="Se evidenció que la acción se encuentra en ejecución, toda vez que mediante correo del 18 de junio de 2026 se remitieron documentos ajustados en materia de Gestión de Riesgos; no obstante, se encuentra pendiente la presentación del Mapa de Riesgos actualizado conforme a la metodología de la Guía 7."/>
    <x v="0"/>
    <s v="NO APLICA"/>
    <s v="NO APLICA"/>
    <x v="0"/>
    <s v="Dado que el hallazgo aún tiene actividades en ejecución no aplica el análisis de la efectividad"/>
  </r>
  <r>
    <n v="450"/>
    <x v="1"/>
    <x v="4"/>
    <s v="Subdirección Administrativa y Financiera"/>
    <m/>
    <x v="262"/>
    <n v="0"/>
    <x v="48"/>
    <s v="Hallazgo No. 01 de 2020 Entrega kit de bioseguridad, Contratos 188 y 213 de 2020. Administrativo con presunta incidencia disciplinaria y para indagación_x000a_preliminar. (A-D-IP)_x000a_Entrega de los bienes y/o servicios adquiridos a los diferentes cuerpos de Bomberos del PAIS, sin las respectivas actas de entrega. Diferencias en 56 termómetros infrarrojos entre la cantidad total adquirida y el total entregados a los cuerpos de bomberos._x000a_Acción reformulada en el Plan de Mejoramiento suscrito el 26 de Diciembre de 2022; por cuanto, no fue Cerrado el Hallazgo por parte de la CGR en la Auditoría Financiera realizada a la vigencia 2021._x000a_Acción reemplanteada CGR, visita realizada en la vogencia 2023 a la vigencia 2022. Acción incorporada en el nuevo plan de mejoramiento suscrito 12 de enero de 2024"/>
    <m/>
    <s v="Deficiencias en la aplicación del control establecido para la Administración y entrega de los bienes y/o servicios adquiridos a través de los Contratos suscritos con ocasión de la urgencia manifiesta para el suministro de elementos e insumos de Bioseguridad a suministrar a los diferentes cuerpos de bomberos del país para la prevención, contención y mitigación de los efectos de la pandemia del Coronavirus – COVID 19"/>
    <s v="Deficiencias en la aplicación del control establecido para la Administración y entrega de los bienes y/o servicios adquiridos a través de los Contratos suscritos con ocasión de la urgencia manifiesta para el suministro de elementos e insumos de Bioseguridad a suministrar a los diferentes cuerpos de bomberos del país para la prevención, contención y mitigación de los efectos de la pandemia del Coronavirus – COVID 19"/>
    <s v="Implementar acciones de control de los bienes y / servicios adquiridos y entregados"/>
    <s v="GA_AC34"/>
    <s v="Realizar la solicitud para llevar a cabo la compra o contratación de un software de inventarios que cumpla con todos los requerimientos técnicos necesarios para la gestión de los inventarios de la DNBC."/>
    <s v="Solicitud realizada"/>
    <s v="100%"/>
    <d v="2023-12-20T00:00:00"/>
    <d v="2024-03-31T00:00:00"/>
    <n v="15.15"/>
    <x v="1"/>
    <s v="Seguimiento Historico CGR"/>
    <n v="1"/>
    <s v="Se esta manejando una prueba piloto SIIF NACIÓN"/>
    <s v="https://dnbcgovco-my.sharepoint.com/:f:/g/personal/planeacion_dnbc_gov_co/IgCUIHAlGkF9Q5b8FoUSD6P3AZDBj1NmwVa6apadVKM21lM?e=QdNdqh"/>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muestra proceso que se esta llevando para el manejo de la prueba piloto SIIF NACIÓN "/>
    <s v="https://dnbcgovco-my.sharepoint.com/:f:/g/personal/planeacion_dnbc_gov_co/IgA7Fay_2GCXQbFkwKJzClQPAfwxTjKIrXmc8AOEHktqvIo?e=8nw00H"/>
    <s v="11/07/206"/>
    <s v="Se remite información sobre las gestiones adelantadas para la implementación del modulo siif nacion"/>
    <n v="0.3"/>
    <s v="EN EJECUCIÓN"/>
    <d v="2026-07-27T00:00:00"/>
    <n v="0.3"/>
    <s v="se evidencia correo electronico de fecha 26/05/2025 de la depuraciones de bienes para implementar el modulo de recursos fisicos"/>
    <x v="2"/>
    <s v="NO APLICA"/>
    <s v="NO APLICA"/>
    <x v="0"/>
    <s v="Dado que el hallazgo aún tiene actividades vencidas y sin cumplimiento no aplica el análisis de la efectividad"/>
  </r>
  <r>
    <n v="451"/>
    <x v="1"/>
    <x v="4"/>
    <s v="Subdirección Administrativa y Financiera"/>
    <m/>
    <x v="262"/>
    <n v="0"/>
    <x v="48"/>
    <s v="Hallazgo No. 01 de 2020 Entrega kit de bioseguridad, Contratos 188 y 213 de 2020. Administrativo con presunta incidencia disciplinaria y para indagación_x000a_preliminar. (A-D-IP)_x000a_Entrega de los bienes y/o servicios adquiridos a los diferentes cuerpos de Bomberos del PAIS, sin las respectivas actas de entrega. Diferencias en 56 termómetros infrarrojos entre la cantidad total adquirida y el total entregados a los cuerpos de bomberos._x000a_Acción reformulada en el Plan de Mejoramiento suscrito el 26 de Diciembre de 2022; por cuanto, no fue Cerrado el Hallazgo por parte de la CGR en la Auditoría Financiera realizada a la vigencia 2021._x000a_Acción reemplanteada CGR, visita realizada en la vogencia 2023 a la vigencia 2022. Acción incorporada en el nuevo plan de mejoramiento suscrito 12 de enero de 2024"/>
    <m/>
    <s v="Deficiencias en la aplicación del control establecido para la Administración y entrega de los bienes y/o servicios adquiridos a través de los Contratos suscritos con ocasión de la urgencia manifiesta para el suministro de elementos e insumos de Bioseguridad a suministrar a los diferentes cuerpos de bomberos del país para la prevención, contención y mitigación de los efectos de la pandemia del Coronavirus – COVID 19"/>
    <s v="Deficiencias en la aplicación del control establecido para la Administración y entrega de los bienes y/o servicios adquiridos a través de los Contratos suscritos con ocasión de la urgencia manifiesta para el suministro de elementos e insumos de Bioseguridad a suministrar a los diferentes cuerpos de bomberos del país para la prevención, contención y mitigación de los efectos de la pandemia del Coronavirus – COVID 19"/>
    <s v="Implementar acciones de control de los bienes y / servicios adquiridos y entregados"/>
    <s v="GA_AC35"/>
    <s v="Generar las entradas de almacén con las correspondientes facturas emitidas por los proveedores, y remitir copia de las mismas a la Subdirección de Coordinación bomberil para realizar las Resoluciones de Adjudicación"/>
    <s v="Ingresos de almacén"/>
    <s v="100%"/>
    <d v="2023-12-20T00:00:00"/>
    <d v="2024-12-31T00:00:00"/>
    <n v="55.649999999999991"/>
    <x v="1"/>
    <s v="Seguimiento Historico CGR"/>
    <n v="1"/>
    <s v="Se generaron las acats de entrada de almacén con las facturas de los proveedores teniendo entradas en el mes de Abril "/>
    <s v="https://dnbcgovco-my.sharepoint.com/:f:/g/personal/planeacion_dnbc_gov_co/IgBAOoJ2g_KrS4wesskrxZeQAXixZMnxnJGGiN98BGDuGDI?e=lG38fY"/>
    <d v="2026-05-11T00:00:00"/>
    <s v="Se adjuntan 4 actas de entrega de bienes identificados para posterior entrega a los cuerpos de bomberos"/>
    <n v="1"/>
    <x v="1"/>
    <d v="2026-06-08T00:00:00"/>
    <n v="1"/>
    <s v="se evidenciaron 4 actas de entrada de almacen mediantes formatos FO-AD-PGD-01-01-V1 con sus respectivas descripciones con fecha 07/04/2026"/>
    <s v="C. EXTRATEMPORANEAMENTE"/>
    <s v="No aplica"/>
    <s v="No aplica"/>
    <s v="No aplica"/>
    <n v="1"/>
    <s v="Se generaron actas de  entrada en abril,mayo y junio "/>
    <s v="https://dnbcgovco-my.sharepoint.com/:f:/g/personal/planeacion_dnbc_gov_co/IgCsrsbRsRVsQJtuQMEXl3P0AaNji5c-uBvJDyra1ju3AsQ?e=2OmSfh"/>
    <s v="11/07/206"/>
    <s v="El proceso continua elaborando actas de entrada de bienes a almacen"/>
    <n v="1"/>
    <s v="CUMPLIDO"/>
    <d v="2026-07-27T00:00:00"/>
    <n v="1"/>
    <s v="se evidenciaron 14 actas de entrada de almacen para el segundo trimestre de la vigencia 2026"/>
    <x v="2"/>
    <s v="NO APLICA"/>
    <s v="NO APLICA"/>
    <x v="0"/>
    <s v="Dado que el hallazgo aún tiene actividades vencidas y sin cumplimiento no aplica el análisis de la efectividad"/>
  </r>
  <r>
    <n v="452"/>
    <x v="1"/>
    <x v="4"/>
    <s v="Subdirección Administrativa y Financiera"/>
    <m/>
    <x v="262"/>
    <n v="0"/>
    <x v="48"/>
    <s v="Hallazgo No. 01 de 2020 Entrega kit de bioseguridad, Contratos 188 y 213 de 2020. Administrativo con presunta incidencia disciplinaria y para indagación_x000a_preliminar. (A-D-IP)_x000a_Entrega de los bienes y/o servicios adquiridos a los diferentes cuerpos de Bomberos del PAIS, sin las respectivas actas de entrega. Diferencias en 56 termómetros infrarrojos entre la cantidad total adquirida y el total entregados a los cuerpos de bomberos._x000a_Acción reformulada en el Plan de Mejoramiento suscrito el 26 de Diciembre de 2022; por cuanto, no fue Cerrado el Hallazgo por parte de la CGR en la Auditoría Financiera realizada a la vigencia 2021._x000a_Acción reemplanteada CGR, visita realizada en la vogencia 2023 a la vigencia 2022. Acción incorporada en el nuevo plan de mejoramiento suscrito 12 de enero de 2024"/>
    <m/>
    <s v="Deficiencias en la aplicación del control establecido para la Administración y entrega de los bienes y/o servicios adquiridos a través de los Contratos suscritos con ocasión de la urgencia manifiesta para el suministro de elementos e insumos de Bioseguridad a suministrar a los diferentes cuerpos de bomberos del país para la prevención, contención y mitigación de los efectos de la pandemia del Coronavirus – COVID 19"/>
    <s v="Deficiencias en la aplicación del control establecido para la Administración y entrega de los bienes y/o servicios adquiridos a través de los Contratos suscritos con ocasión de la urgencia manifiesta para el suministro de elementos e insumos de Bioseguridad a suministrar a los diferentes cuerpos de bomberos del país para la prevención, contención y mitigación de los efectos de la pandemia del Coronavirus – COVID 19"/>
    <s v="Implementar acciones de control de los bienes y / servicios adquiridos y entregados"/>
    <s v="GA_AC36"/>
    <s v="Generación de las salidas de almacén de los bienes entregados a los CB, indicando el número de la resolución."/>
    <s v="Salidas de Almacén"/>
    <s v="100%"/>
    <d v="2023-12-20T00:00:00"/>
    <d v="2024-12-31T00:00:00"/>
    <n v="55.649999999999991"/>
    <x v="1"/>
    <s v="Seguimiento Historico CGR"/>
    <n v="1"/>
    <s v="Se estan realizando las acats de salida de almacén de cada uno de los bienes entregados teniendo así salidas en el mes de Febrero y Marzo con su respectivo número de resolucion"/>
    <s v="https://dnbcgovco-my.sharepoint.com/:f:/g/personal/planeacion_dnbc_gov_co/IgDHfEFX5gbgQq_K5PWX1onLAcsNSirkE9EvNEC29qfmkfA?e=Xi7ANu"/>
    <d v="2026-05-11T00:00:00"/>
    <s v="Se adjuntan actas de salida de los meses de febrero y marzo"/>
    <n v="1"/>
    <x v="1"/>
    <d v="2026-05-29T00:00:00"/>
    <n v="1"/>
    <s v="se evidencio 4 acta de salidaS de almacen mediantes formatos FO-AD-PGD-01-02 con su respectiva descripciones con fecha 4 y 20 de febrero y 2 y 4 de marzo de 2026"/>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generaron actas de salidas en Junio "/>
    <s v="https://dnbcgovco-my.sharepoint.com/:f:/g/personal/planeacion_dnbc_gov_co/IgDf9xxBbfXxTbxBKOXnqcbdASrHXgIsnfif12dYAIRPhWo?e=xL0U9y"/>
    <n v="46214"/>
    <s v="El proceso continua reportando actas de salida de los bienes acorde con los procedimientos establecidos"/>
    <n v="1"/>
    <s v="CUMPLIDO"/>
    <d v="2026-07-27T00:00:00"/>
    <n v="1"/>
    <s v="se evidenciaron 7 actas de salida de almacen de fecha 22/06/2026"/>
    <x v="2"/>
    <s v="NO APLICA"/>
    <s v="NO APLICA"/>
    <x v="0"/>
    <s v="Dado que el hallazgo aún tiene actividades vencidas y sin cumplimiento no aplica el análisis de la efectividad"/>
  </r>
  <r>
    <n v="453"/>
    <x v="1"/>
    <x v="4"/>
    <s v="Subdirección Administrativa y Financiera"/>
    <m/>
    <x v="263"/>
    <n v="1"/>
    <x v="48"/>
    <s v="Hallazgo No. 02 de 2020. Gestión contractual contratación directa urgencia manifiesta - contratos 188, 189 y 213 de 2020, con presunta incidencia disciplinaria._x000a_No se evidencia la descripción de criterios financieros, legales y económicos en la justificación técnica, así como los análisis de precios no poseen fecha de elaboración, ni firma. Se evidenciaron deficiencias en la supervisión de los contratos. No se está dando cumpliendo a los procedimientos administrativos, Procedimiento PC-AD-01 Gestión de Bienes, Procedimiento PC-GF-10 Registro de obligaciones, Procedimiento PC-GF-11 Elaborar órdenes de pago y Procedimiento PC-GF-10 Central de cuentas._x000a_Acción reformulada en el Plan de Mejoramiento suscrito el 26 de Diciembre de 2022; por cuanto, no fue Cerrado el Hallazgo por parte de la CGR en la Auditoría Financiera realizada a la vigencia 2021._x000a_Acción reemplanteada CGR, visita realizada en la vogencia 2023 a la vigencia 2022. Acción incorporada en el nuevo plan de mejoramiento suscrito 12 de enero de 2024"/>
    <m/>
    <s v="Deficiencias en la aplicación de los controles e incumplimiento de los controles establecidos en el manual de supervisión, el presunto incumplimiento de los procedimientos administrativos, Procedimiento PC-AD-01 Gestión de Bienes, Procedimiento PC-GF-10 Registro de obligaciones, Procedimiento PC-GF-11 Elaborar órdenes de pago y Procedimiento PC-GF-10 Central de cuentas. Falta de aplicación de las directrices emanadas por los Órganos de Control"/>
    <s v="Deficiencias en la aplicación de los controles e incumplimiento de los controles establecidos en el manual de supervisión, el presunto incumplimiento de los procedimientos administrativos, Procedimiento PC-AD-01 Gestión de Bienes, Procedimiento PC-GF-10 Registro de obligaciones, Procedimiento PC-GF-11 Elaborar órdenes de pago y Procedimiento PC-GF-10 Central de cuentas. Falta de aplicación de las directrices emanadas por los Órganos de Control"/>
    <s v="Generar acciones de supervisión y control de los bienes recibidos y entregados, así como en la cancelación de los compromisos adquiridos"/>
    <s v="GF_AC35"/>
    <s v="Taller de socialización semestral de los procedimientos actualizados del Proceso Gestión Financiera"/>
    <s v="Taller de socialización"/>
    <n v="2"/>
    <d v="2023-12-20T00:00:00"/>
    <d v="2024-12-31T00:00:00"/>
    <n v="55.649999999999991"/>
    <x v="7"/>
    <s v="Seguimiento Historico CGR"/>
    <n v="1"/>
    <s v="Acción establecida en el Plan de Mejoramiento suscrito el 15 de enero de 2024 como resultado de la auditoria realizada a la vigencia 2022_x000a__x000a_La acción de mejora finaliza el 31 de diciembre de 2024_x000a__x000a_Se evidenció la presentación realizada para la socialización de los procedimientos actualizados de la gestión financiera durante el segundo semestre de 2025.                                  _x000a__x000a_Por lo anterior, la acción de mejora queda cumplida._x000a_"/>
    <s v="https://dnbcgovco-my.sharepoint.com/:f:/g/personal/planeacion_dnbc_gov_co/IgAKPZEalRp3T7O44VwZjBLlARF86VpmllJA36VR9-2qDG8?e=W6XaGX"/>
    <d v="2026-05-11T00:00:00"/>
    <s v="Se incluye socialización realizada en 2026 sobre procedimiento de gestión de pagos. Se sugiere la inclusión de actas de asistencia"/>
    <n v="1"/>
    <x v="1"/>
    <d v="2026-06-08T00:00:00"/>
    <n v="0.5"/>
    <s v="se evidencio socializacion del proceso de gestion de pagos con fecha 30/01/2026, lo que permite una verifcacion parcial de acatividad formula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5 de enero de 2024 como resultado de la auditoria realizada a la vigencia 2022_x000a__x000a_La acción de mejora finaliza el 31 de diciembre de 2024_x000a__x000a_Se evidenció la presentación realizada para la socialización de los procedimientos actualizados de la gestión financiera durante el segundo semestre de 2025.                                  _x000a__x000a_Por lo anterior, la acción de mejora queda cumplida.SE DEJA DE EVIDENCIA LA SOCIALIZACION_x000a_"/>
    <s v="https://dnbcgovco-my.sharepoint.com/:f:/g/personal/planeacion_dnbc_gov_co/IgDlTTkE6gPMRZjTETbxch7dATaSM_TE5-agvqb3k7QgaDY?e=0V1Jx7"/>
    <s v="11/07/206"/>
    <s v="Actividad reportada con cumplimiento en el primer trimestre 2026"/>
    <n v="1"/>
    <s v="CUMPLIDO"/>
    <d v="2026-07-27T00:00:00"/>
    <n v="0.5"/>
    <s v="se evidencio socializacion del proceso de gestion de pagos con fecha 30/01/2026, lo que permite una verifcacion parcial de acatividad formulada"/>
    <x v="0"/>
    <s v="NO APLICA"/>
    <s v="NO APLICA"/>
    <x v="0"/>
    <s v="Dado que el hallazgo aún tiene actividades vencidas y sin cumplimiento no aplica el análisis de la efectividad"/>
  </r>
  <r>
    <n v="454"/>
    <x v="1"/>
    <x v="4"/>
    <s v="Subdirección Administrativa y Financiera"/>
    <m/>
    <x v="264"/>
    <n v="0"/>
    <x v="48"/>
    <s v="Hallazgo No. 03 de 2020. Aplicación de controles gestión contractual Contratos 147, 173 y 218 de 2020. Administrativo con presunta incidencia disciplinaria._x000a_Deficiencias en la aplicación de controles establecidos en la Entidad para realizar la gestión contractual de los Contratos 147, 173 y 218 de 2020, así como inconsistencias en la denominación del producto contratado, entregado por el contratista y el recibido por el almacén._x000a_Acción reformulada en el Plan de Mejoramiento suscrito el 26 de Diciembre de 2022; por cuanto, no fue Cerrado el Hallazgo por parte de la CGR en la Auditoría Financiera realizada a la vigencia 2021._x000a_Acción reemplanteada CGR, visita realizada en la vogencia 2023 a la vigencia 2022. Acción incorporada en el nuevo plan de mejoramiento suscrito 12 de enero de 2024"/>
    <m/>
    <s v="Inaplicabilidad de controles establecidos en la Entidad mediante el Manual de Supervisión Contractual de la DNBC adoptado mediante Resolución 066 de 2016, procedimiento PC-GF-10 Registro de obligaciones versión 1, procedimiento PCGF-10 Central de cuentas versión 1."/>
    <s v="Inaplicabilidad de controles establecidos en la Entidad mediante el Manual de Supervisión Contractual de la DNBC adoptado mediante Resolución 066 de 2016, procedimiento PC-GF-10 Registro de obligaciones versión 1, procedimiento PCGF-10 Central de cuentas versión 1."/>
    <s v="Implementar, y Aplicar acciones de supervisión y control de los bienes recibidos y entregados"/>
    <s v="GF_AC35"/>
    <s v="Taller de socialización semestral de los procedimientos actualizados del Proceso Gestión Financiera"/>
    <s v="Taller de socialización"/>
    <n v="2"/>
    <d v="2023-12-20T00:00:00"/>
    <d v="2024-12-31T00:00:00"/>
    <n v="55.649999999999991"/>
    <x v="7"/>
    <s v="Seguimiento Historico CGR"/>
    <n v="1"/>
    <s v="Acción establecida en el Plan de Mejoramiento suscrito el 15 de enero de 2024 como resultado de la auditoria realizada a la vigencia 2022_x000a__x000a_La acción de mejora finaliza el 31 de diciembre de 2024_x000a__x000a_Se evidenció la presentación realizada para la socialización de los procedimientos actualizados de la gestión financiera durante el segundo semestre de 2025.                                  _x000a__x000a_Por lo anterior, la acción de mejora queda cumplida._x000a_"/>
    <s v="https://dnbcgovco-my.sharepoint.com/:f:/g/personal/planeacion_dnbc_gov_co/IgAKPZEalRp3T7O44VwZjBLlARF86VpmllJA36VR9-2qDG8?e=W6XaGX"/>
    <d v="2026-05-11T00:00:00"/>
    <s v="Se incluye socialización realizada en 2026 sobre procedimiento de gestión de pagos. Se sugiere la inclusión de actas de asistencia"/>
    <n v="1"/>
    <x v="1"/>
    <d v="2026-05-29T00:00:00"/>
    <n v="0.5"/>
    <s v="se evidencio socializacion del proceso de gestion de pagos con fecha 30/01/2026, lo que permite una verifcacion parcial de acatividad formula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5 de enero de 2024 como resultado de la auditoria realizada a la vigencia 2022_x000a__x000a_La acción de mejora finaliza el 31 de diciembre de 2024_x000a__x000a_Se evidenció la presentación realizada para la socialización de los procedimientos actualizados de la gestión financiera durante el segundo semestre de 2025.                                  _x000a__x000a_Por lo anterior, la acción de mejora queda cumplida.SE DEJA DE EVIDENCIA LA SOCIALIZACION_x000a_"/>
    <s v="https://dnbcgovco-my.sharepoint.com/:f:/g/personal/planeacion_dnbc_gov_co/IgDlTTkE6gPMRZjTETbxch7dATaSM_TE5-agvqb3k7QgaDY?e=0V1Jx7"/>
    <s v="11/07/206"/>
    <s v="Actividad reportada con cumplimiento en el primer trimestre 2026"/>
    <n v="1"/>
    <s v="CUMPLIDO"/>
    <d v="2026-07-27T00:00:00"/>
    <n v="0.5"/>
    <s v="se evidencio socializacion del proceso de gestion de pagos con fecha 30/01/2026, lo que permite una verifcacion parcial de acatividad formulada"/>
    <x v="0"/>
    <s v="NO APLICA"/>
    <s v="NO APLICA"/>
    <x v="0"/>
    <s v="Dado que el hallazgo aún tiene actividades vencidas y sin cumplimiento no aplica el análisis de la efectividad"/>
  </r>
  <r>
    <n v="455"/>
    <x v="1"/>
    <x v="4"/>
    <s v="Subdirección Administrativa y Financiera"/>
    <m/>
    <x v="264"/>
    <n v="0"/>
    <x v="48"/>
    <s v="Hallazgo No. 03 de 2020. Aplicación de controles gestión contractual Contratos 147, 173 y 218 de 2020. Administrativo con presunta incidencia disciplinaria._x000a_Deficiencias en la aplicación de controles establecidos en la Entidad para realizar la gestión contractual de los Contratos 147, 173 y 218 de 2020, así como inconsistencias en la denominación del producto contratado, entregado por el contratista y el recibido por el almacén._x000a_Acción reformulada en el Plan de Mejoramiento suscrito el 26 de Diciembre de 2022; por cuanto, no fue Cerrado el Hallazgo por parte de la CGR en la Auditoría Financiera realizada a la vigencia 2021._x000a_Acción reemplanteada CGR, visita realizada en la vogencia 2023 a la vigencia 2022. Acción incorporada en el nuevo plan de mejoramiento suscrito 12 de enero de 2024"/>
    <m/>
    <s v="Inaplicabilidad de controles establecidos en la Entidad mediante el Manual de Supervisión Contractual de la DNBC adoptado mediante Resolución 066 de 2016, procedimiento PC-GF-10 Registro de obligaciones versión 1, procedimiento PCGF-10 Central de cuentas versión 1."/>
    <s v="Inaplicabilidad de controles establecidos en la Entidad mediante el Manual de Supervisión Contractual de la DNBC adoptado mediante Resolución 066 de 2016, procedimiento PC-GF-10 Registro de obligaciones versión 1, procedimiento PCGF-10 Central de cuentas versión 1."/>
    <s v="Implementar, y Aplicar acciones de supervisión y control de los bienes recibidos y entregados"/>
    <s v="GA_AC37"/>
    <s v="Realizar la solicitud para llevar a cabo la compra o contratación de un software de inventarios que cumpla con todos los requerimientos técnicos necesarios para la gestión de los inventarios de la DNBC."/>
    <s v="Solicitud realizada"/>
    <s v="100%"/>
    <d v="2023-12-20T00:00:00"/>
    <d v="2024-03-31T00:00:00"/>
    <n v="15.15"/>
    <x v="1"/>
    <s v="Seguimiento Historico CGR"/>
    <n v="1"/>
    <s v="Se esta manejando una prueba piloto SIIF NACIÓN"/>
    <s v="https://dnbcgovco-my.sharepoint.com/:f:/g/personal/planeacion_dnbc_gov_co/IgAJUIk6QYFPQ7DG3e2uiVEhAT8UXLgDaqYjtQAnwclhSis?e=jmLuIa"/>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VENCIDA"/>
    <s v="No aplica"/>
    <s v="No aplica"/>
    <s v="No aplica"/>
    <n v="1"/>
    <s v="Se muestra proceso que se esta llevando para el manejo de la prueba piloto SIIF NACIÓN "/>
    <s v="https://dnbcgovco-my.sharepoint.com/:f:/g/personal/planeacion_dnbc_gov_co/IgD8AB7QmywQRpytAEcxLkkCAYD4ABVol6yllf9t7lapKWs?e=hzKRq7"/>
    <s v="11/07/206"/>
    <s v="Se remite información sobre las gestiones adelantadas para la implementación del modulo siif nacion"/>
    <n v="0.3"/>
    <s v="EN EJECUCIÓN"/>
    <d v="2026-07-27T00:00:00"/>
    <n v="0.3"/>
    <s v="se evidencia correo electronico de fecha 26/05/2025 de la depuraciones de bienes para implementar el modulo de recursos fisicos"/>
    <x v="2"/>
    <s v="NO APLICA"/>
    <s v="NO APLICA"/>
    <x v="0"/>
    <s v="Dado que el hallazgo aún tiene actividades vencidas y sin cumplimiento no aplica el análisis de la efectividad"/>
  </r>
  <r>
    <n v="456"/>
    <x v="1"/>
    <x v="4"/>
    <s v="Subdirección Administrativa y Financiera"/>
    <m/>
    <x v="265"/>
    <n v="0"/>
    <x v="49"/>
    <s v="Hallazgo No. 11. Denuncia 2021. Administrativo-Disciplinario Implementación Sistema de Información Planificador de Recursos Empresariales ERP Denuncia 2021-208386-82111-SE_x000a_Falta de planeación en la estructuración de la Orden de compra 56640, así como deficiencias en el seguimiento, supervisión y control en la ejecución, teniendo en cuenta que se contrato un sistema que debía implementarse en 2,5 meses y ha sido prorrogado en 11 meses y 26 días._x000a_Acción reemplanteada CGR vigencia 2022, plan de mejoramiento suscrito el 12 de enero de 2024"/>
    <m/>
    <s v="No se realizó una adecuada planeación contractual para la estructuración de la orden de compra 56640, así como la carencia de control, seguimiento y supervisión en la ejecución contractual. Debilidades en el ejercicio de las funciones precontractuales y contractuales"/>
    <s v="No se realizó una adecuada planeación contractual para la estructuración de la orden de compra 56640, así como la carencia de control, seguimiento y supervisión en la ejecución contractual. Debilidades en el ejercicio de las funciones precontractuales y contractuales"/>
    <s v="Generación de mecanismos de control y seguimiento con relación a la etapa precontractual, contractual y pos contractual"/>
    <s v="GF_AC36"/>
    <s v="Realizar el seguimiento de la ejecución presupuestal de los gastos de funcionamiento (Semáforo) y los gastos de inversión (Cadena de Valor) en forma mensual y presentarlo a la Alta Dirección y al comité de contratación para realizar el seguimiento y evaluar los procesos contractuales que no se hallan adelantado y los que están curso."/>
    <s v="Seguimiento mensual"/>
    <n v="13"/>
    <d v="2023-12-20T00:00:00"/>
    <d v="2025-01-31T00:00:00"/>
    <n v="60.150000000000006"/>
    <x v="7"/>
    <s v="Seguimiento Historico CGR"/>
    <n v="1"/>
    <s v="Acción establecida en el Plan de Mejoramiento suscrito el 15 de enero de 2024 como resultado de la auditoria realizada a la vigencia 2022_x000a__x000a_La acción de mejora finalizó el 31 de enero de 2025_x000a__x000a_Se evidenció la existencia de informes de seguimiento a la ejecución presupuestal correspondientes al periodo comprendido entre junio y diciembre de 2025, así como las actas e informes generados en el marco de dicho seguimiento._x000a__x000a_Por lo anterior, la acción de mejora se encuentra cumplida._x000a_"/>
    <s v="https://dnbcgovco-my.sharepoint.com/:f:/g/personal/planeacion_dnbc_gov_co/IgAKPZEalRp3T7O44VwZjBLlARF86VpmllJA36VR9-2qDG8?e=W6XaGX"/>
    <d v="2026-05-11T00:00:00"/>
    <s v="Se incluye información presentada en comité directivo de seguimiento a la ejecución presupuestal del primer trimestre"/>
    <n v="1"/>
    <x v="1"/>
    <d v="2026-05-15T00:00:00"/>
    <n v="0.3"/>
    <s v="se evidencia seguimiento a las ejecuciones presupuestales tanto de inversion como de funcionamiento correspondiente al l I trimestre 2026 y enviado al comite directiv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5 de enero de 2024 como resultado de la auditoria realizada a la vigencia 2022_x000a__x000a_La acción de mejora finalizó el 31 de enero de 2025_x000a__x000a_Se evidenció la existencia de informes de seguimiento a la ejecución presupuestal correspondientes al periodo comprendido entre ENERO A JUNIO de 2025._x000a_Por lo anterior, la acción de mejora se encuentra cumplida._x000a_"/>
    <s v="https://dnbcgovco-my.sharepoint.com/:f:/g/personal/planeacion_dnbc_gov_co/IgDlTTkE6gPMRZjTETbxch7dATaSM_TE5-agvqb3k7QgaDY?e=0V1Jx7"/>
    <s v="11/07/206"/>
    <s v="Actividad reportada con cumplimiento en el primer trimestre 2026"/>
    <n v="1"/>
    <s v="CUMPLIDO"/>
    <d v="2026-07-27T00:00:00"/>
    <n v="1"/>
    <s v="se evidencia seguimiento a las ejecuciones presupuestales tanto de inversion como de funcionamiento correspondiente al II trimestre 2026 y enviado al comite directivo"/>
    <x v="2"/>
    <s v="NO APLICA"/>
    <s v="NO APLICA"/>
    <x v="0"/>
    <s v="Dado que el hallazgo aún tiene actividades vencidas y sin cumplimiento no aplica el análisis de la efectividad"/>
  </r>
  <r>
    <n v="457"/>
    <x v="1"/>
    <x v="4"/>
    <s v="Dirección General"/>
    <m/>
    <x v="265"/>
    <n v="1"/>
    <x v="49"/>
    <s v="Hallazgo No. 11. Denuncia 2021. Administrativo-Disciplinario Implementación Sistema de Información Planificador de Recursos Empresariales ERP Denuncia 2021-208386-82111-SE_x000a_Falta de planeación en la estructuración de la Orden de compra 56640, así como deficiencias en el seguimiento, supervisión y control en la ejecución, teniendo en cuenta que se contrato un sistema que debía implementarse en 2,5 meses y ha sido prorrogado en 11 meses y 26 días._x000a_Acción reemplanteada CGR vigencia 2022, plan de mejoramiento suscrito el 12 de enero de 2024"/>
    <m/>
    <s v="No se realizó una adecuada planeación contractual para la estructuración de la orden de compra 56640, así como la carencia de control, seguimiento y supervisión en la ejecución contractual. Debilidades en el ejercicio de las funciones precontractuales y contractuales"/>
    <s v="No se realizó una adecuada planeación contractual para la estructuración de la orden de compra 56640, así como la carencia de control, seguimiento y supervisión en la ejecución contractual. Debilidades en el ejercicio de las funciones precontractuales y contractuales"/>
    <s v="Generación de mecanismos de control y seguimiento con relación a la etapa precontractual, contractual y pos contractual"/>
    <s v="PE_A9"/>
    <s v="Diseñar circular mediante la cual se establezcan fechas y requisitos para gestionar Vigencias Futuras por parte de la Entidad"/>
    <s v="Circular remitida"/>
    <n v="1"/>
    <d v="2023-12-20T00:00:00"/>
    <d v="2024-06-30T00:00:00"/>
    <n v="28.5"/>
    <x v="10"/>
    <s v="Seguimiento Historico CGR"/>
    <n v="1"/>
    <s v="Acción establecida en el Plan de Mejoramiento suscrito el 15 de enero de 2024 como resultado de la auditoria realizada a la vigencia 2022_x000a__x000a_La acción de mejora finaliza el 30 de junio de 2024_x000a__x000a_Acción cumplida en el primer semestre de la vigencia 2024._x000a__x000a_Por lo anterior, la acción de mejora se encuentra cumplida."/>
    <n v="0"/>
    <d v="2026-05-11T00:00:00"/>
    <s v="Cumplida en seguimiento diciembre 2025"/>
    <n v="1"/>
    <x v="1"/>
    <d v="2026-05-29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5 de enero de 2024 como resultado de la auditoria realizada a la vigencia 2022_x000a__x000a_La acción de mejora finaliza el 30 de junio de 2024_x000a__x000a_Acción cumplida en el primer semestre de la vigencia 2024._x000a__x000a_Por lo anterior, la acción de mejora se encuentra cumplida."/>
    <s v="https://dnbcgovco-my.sharepoint.com/my?id=%2Fpersonal%2Fplaneacion%5Fdnbc%5Fgov%5Fco%2FDocuments%2FDocumentos%20SIGE%2F6%2E%20Planes%2FPLAN%20DE%20MEJORA%2F2026%2F02%2E%20Seguimiento%20Segundo%20Trimestre%2F01%2E%20Planeaci%C3%B3n%20Estrat%C3%A9gica&amp;viewid=efb70791%2Db8ab%2D49e7%2Db552%2Dd3d4cbe976b9"/>
    <n v="46213"/>
    <s v="Cumplida en seguimiento diciembre 2025"/>
    <n v="1"/>
    <s v="CUMPLIDO"/>
    <d v="2026-07-27T00:00:00"/>
    <n v="1"/>
    <s v="Se evidenció la Circular sobre Gestión de Vigencias Futuras, expedida el 24/06/2024 y dirigida a los Subdirectores, Líderes y Gestores de Procesos Institucionales, mediante la cual se establecen los requisitos y fechas para la gestión de vigencias futuras, como evidencia del cumplimiento de la acción correctiva"/>
    <x v="2"/>
    <s v="NO APLICA"/>
    <s v="NO APLICA"/>
    <x v="0"/>
    <s v="Dado que el hallazgo aún tiene actividades vencidas y sin cumplimiento no aplica el análisis de la efectividad"/>
  </r>
  <r>
    <n v="458"/>
    <x v="1"/>
    <x v="4"/>
    <s v="Dirección General"/>
    <m/>
    <x v="265"/>
    <n v="0"/>
    <x v="49"/>
    <s v="Hallazgo No. 11. Denuncia 2021. Administrativo-Disciplinario Implementación Sistema de Información Planificador de Recursos Empresariales ERP Denuncia 2021-208386-82111-SE_x000a_Falta de planeación en la estructuración de la Orden de compra 56640, así como deficiencias en el seguimiento, supervisión y control en la ejecución, teniendo en cuenta que se contrato un sistema que debía implementarse en 2,5 meses y ha sido prorrogado en 11 meses y 26 días._x000a_Acción reemplanteada CGR vigencia 2022, plan de mejoramiento suscrito el 12 de enero de 2024"/>
    <m/>
    <s v="No se realizó una adecuada planeación contractual para la estructuración de la orden de compra 56640, así como la carencia de control, seguimiento y supervisión en la ejecución contractual. Debilidades en el ejercicio de las funciones precontractuales y contractuales"/>
    <s v="No se realizó una adecuada planeación contractual para la estructuración de la orden de compra 56640, así como la carencia de control, seguimiento y supervisión en la ejecución contractual. Debilidades en el ejercicio de las funciones precontractuales y contractuales"/>
    <s v="Generación de mecanismos de control y seguimiento con relación a la etapa precontractual, contractual y pos contractual"/>
    <s v="PE_A10"/>
    <s v="Realizar seguimiento a la circular vigencia futuras y presentarlo al Comité de Contratación para la toma de decisiones"/>
    <s v="Seguimiento realizado y socializado"/>
    <n v="7"/>
    <d v="2023-12-20T00:00:00"/>
    <d v="2025-01-31T00:00:00"/>
    <n v="60.150000000000006"/>
    <x v="10"/>
    <s v="Seguimiento Historico CGR"/>
    <n v="1"/>
    <s v="Acción establecida en el Plan de Mejoramiento suscrito el 15 de enero de 2024 como resultado de la auditoria realizada a la vigencia 2022_x000a__x000a_La acción de mejora finalizó el 31 de enero de 2025_x000a__x000a_Se evidenció el registro de actas de reunión y de información presentadas ante la Alta Dirección._x000a__x000a_Por lo anterior, la acción de mejora se encuentra cumplida._x000a_"/>
    <n v="0"/>
    <d v="2026-05-11T00:00:00"/>
    <s v="Cumplida en seguimiento diciembre 2025"/>
    <n v="1"/>
    <x v="1"/>
    <d v="2026-06-0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5 de enero de 2024 como resultado de la auditoria realizada a la vigencia 2022_x000a__x000a_La acción de mejora finalizó el 31 de enero de 2025_x000a__x000a_Se evidenció el registro de actas de reunión y de información presentadas ante la Alta Dirección._x000a__x000a_Por lo anterior, la acción de mejora se encuentra cumplida._x000a_"/>
    <s v="https://dnbcgovco-my.sharepoint.com/my?id=%2Fpersonal%2Fplaneacion%5Fdnbc%5Fgov%5Fco%2FDocuments%2FDocumentos%20SIGE%2F6%2E%20Planes%2FPLAN%20DE%20MEJORA%2F2026%2F02%2E%20Seguimiento%20Segundo%20Trimestre%2F01%2E%20Planeaci%C3%B3n%20Estrat%C3%A9gica&amp;viewid=efb70791%2Db8ab%2D49e7%2Db552%2Dd3d4cbe976b9"/>
    <n v="46213"/>
    <s v="Cumplida en seguimiento diciembre 2025"/>
    <n v="1"/>
    <s v="CUMPLIDO"/>
    <d v="2026-07-27T00:00:00"/>
    <n v="1"/>
    <s v="Se evidenció su cumplimiento, según seguimiento realizado con corte a 31/12/2025"/>
    <x v="2"/>
    <s v="NO APLICA"/>
    <s v="NO APLICA"/>
    <x v="0"/>
    <s v="Dado que el hallazgo aún tiene actividades vencidas y sin cumplimiento no aplica el análisis de la efectividad"/>
  </r>
  <r>
    <n v="459"/>
    <x v="1"/>
    <x v="4"/>
    <s v="Subdirección Administrativa y Financiera"/>
    <m/>
    <x v="265"/>
    <n v="0"/>
    <x v="49"/>
    <s v="Hallazgo No. 11. Denuncia 2021. Administrativo-Disciplinario Implementación Sistema de Información Planificador de Recursos Empresariales ERP Denuncia 2021-208386-82111-SE_x000a_Falta de planeación en la estructuración de la Orden de compra 56640, así como deficiencias en el seguimiento, supervisión y control en la ejecución, teniendo en cuenta que se contrato un sistema que debía implementarse en 2,5 meses y ha sido prorrogado en 11 meses y 26 días._x000a_Acción reemplanteada CGR vigencia 2022, plan de mejoramiento suscrito el 12 de enero de 2024"/>
    <m/>
    <s v="No se realizó una adecuada planeación contractual para la estructuración de la orden de compra 56640, así como la carencia de control, seguimiento y supervisión en la ejecución contractual. Debilidades en el ejercicio de las funciones precontractuales y contractuales"/>
    <s v="No se realizó una adecuada planeación contractual para la estructuración de la orden de compra 56640, así como la carencia de control, seguimiento y supervisión en la ejecución contractual. Debilidades en el ejercicio de las funciones precontractuales y contractuales"/>
    <s v="Generación de mecanismos de control y seguimiento con relación a la etapa precontractual, contractual y pos contractual"/>
    <s v="GA_AC38"/>
    <s v="Realizar la solicitud para llevar a cabo la compra o contratación de un software de inventarios que cumpla con todos los requerimientos técnicos necesarios para la gestión de los inventarios de la DNBC."/>
    <s v="Solicitud realizada"/>
    <s v="100%"/>
    <d v="2023-12-20T00:00:00"/>
    <d v="2024-03-31T00:00:00"/>
    <n v="15.15"/>
    <x v="1"/>
    <s v="Seguimiento Historico CGR"/>
    <n v="1"/>
    <s v="Se esta manejando una prueba piloto SIIF NACIÓN"/>
    <s v="https://dnbcgovco-my.sharepoint.com/:f:/g/personal/planeacion_dnbc_gov_co/IgCRZcMJNSF2TarjsSj4cI7MAZacCrfwapn9mvSFgxq2ggk?e=eG6vUe"/>
    <d v="2026-05-11T00:00:00"/>
    <s v="Se evidencia respuesta de MinHacienda para uso piloto de sistema Siif Nación - Modulo Recursos Fisicos"/>
    <n v="0.1"/>
    <x v="0"/>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muestra proceso que se esta llevando para el manejo de la prueba piloto SIIF NACIÓN "/>
    <s v="https://dnbcgovco-my.sharepoint.com/:f:/g/personal/planeacion_dnbc_gov_co/IgD2N8SIKzumSbEdKQhd4sLJAWycxpWSPKukOyNttGGbuhA?e=cfEjsJ"/>
    <s v="11/07/206"/>
    <s v="Se remite información sobre las gestiones adelantadas para la implementación del modulo siif nacion"/>
    <n v="0.3"/>
    <s v="EN EJECUCIÓN"/>
    <d v="2026-07-27T00:00:00"/>
    <n v="0.3"/>
    <s v="se evidencia correo electronico de fecha 26/05/2025 de la depuraciones de bienes para implementar el modulo de recursos fisicos"/>
    <x v="2"/>
    <s v="NO APLICA"/>
    <s v="NO APLICA"/>
    <x v="0"/>
    <s v="Dado que el hallazgo aún tiene actividades vencidas y sin cumplimiento no aplica el análisis de la efectividad"/>
  </r>
  <r>
    <n v="460"/>
    <x v="1"/>
    <x v="8"/>
    <s v="Subdirección estrategica"/>
    <m/>
    <x v="210"/>
    <m/>
    <x v="42"/>
    <s v="HALLAZGO 6 de 2023. ATRASO EN LA ENTREGA DE LA ESTACIÓN DE BOMBEROS EN EL MUNICIPIO DE CARTAGENA DEL CHAIRÁ (CAQUETÁ) CONVENIO INTERADMINISTRATIVO NO. 188 DE 2021. ADMINISTRATIVO CON PRESUNTA INCIDENCIA DISCIPLINARIA (A-D)._x000a_Suscrito el 17 de diciembre de 2024"/>
    <s v="GESTIÓN DEL CONOCIMIENTO Y LA INNOVACIÓN"/>
    <s v="La suspensión del Contrato Interadministrativo de Gerencia de la Interventoría No. 178 de 2021, según acta No. 01 del 28 de diciembre de 2023, llevó a que el Municipio y la Unión Temporal Bomberos Cartagena 2023 prorrogaran el contrato de obra pública tres meses más, totalizando seis (6) meses y 26 días, y solicitaran una suspensión de un mes para asegurar la interventoría."/>
    <s v="La suspensión del Contrato Interadministrativo de Gerencia de la Interventoría No. 178 de 2021, según acta No. 01 del 28 de diciembre de 2023, llevó a que el Municipio y la Unión Temporal Bomberos Cartagena 2023 prorrogaran el contrato de obra pública tres meses más, totalizando seis (6) meses y 26 días, y solicitaran una suspensión de un mes para asegurar la interventoría."/>
    <s v="Fortalecer los mecanismos de planeación, supervisión y seguimiento de contratos relacionados con la construcción de estaciones de bomberos a través de la implementación de un sistema de control integral para mitigar riesgos y garantizar el cumplimiento de los tiempos de ejecución"/>
    <s v="FB_AC22"/>
    <s v="Entrega de la estación de bomberos de Cartagena del Chairá al Cuerpo de Bomberos del municipio"/>
    <s v="Entrega de estacion de bomberos al Cuerpo de Bomberos del municipio"/>
    <n v="1"/>
    <d v="2024-12-23T00:00:00"/>
    <d v="2024-12-31T00:00:00"/>
    <n v="1.2"/>
    <x v="14"/>
    <s v="Seguimiento Historico CGR"/>
    <n v="1"/>
    <s v="Accion establecida en el plan de mejoramiento suscrito el 17 de diciembre de 2024, como resultado de la auditoria realizada a la vigencia 2023._x000a__x000a_La acción finalizó el 31 de Diciembre de 2024. _x000a__x000a_Entrega de la estación de bomberos de Cartagena del Chairá al Cuerpo de Bomberos del municipio la cual se entregó el 06 de diciembre de 2024._x000a__x000a_Por lo tanto,  se dio cumplimiento a la acción establecida en el Plan de Mejoramiento."/>
    <s v="https://dnbcgovco-my.sharepoint.com/:f:/g/personal/planeacion_dnbc_gov_co/IgDXNHpy7oLsTo_k1pBYTEA_AXkQuekeDuYRfMOd3hOKrho?e=FZVMrN"/>
    <d v="2026-05-11T00:00:00"/>
    <s v="Cumplida en seguimiento diciembre 2025"/>
    <n v="1"/>
    <x v="1"/>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UMPLIDA"/>
    <n v="0"/>
    <n v="46213"/>
    <s v="Cumplida en seguimiento diciembre 2025"/>
    <n v="1"/>
    <s v="CUMPLIDO"/>
    <d v="2026-07-27T00:00:00"/>
    <n v="1"/>
    <s v="Se verificó que la acción correctiva fue cumplida con la entrega de la Estación de Bomberos de Cartagena del Chairá al Cuerpo de Bomberos del municipio, registrándose su cierre en el seguimiento de diciembre de 2025. Para el segundo trimestre de 2026 no se presentaron nuevas evidencias, al encontrarse la acción finalizada."/>
    <x v="2"/>
    <s v="NO APLICA"/>
    <s v="NO APLICA"/>
    <x v="0"/>
    <s v="Dado que el hallazgo aún tiene actividades vencidas y sin cumplimiento no aplica el análisis de la efectividad"/>
  </r>
  <r>
    <n v="461"/>
    <x v="1"/>
    <x v="8"/>
    <s v="Subdirección Administrativa y Financiera"/>
    <m/>
    <x v="266"/>
    <m/>
    <x v="42"/>
    <s v="HALLAZGO 7 de 2023. BAJA EJECUCIÓN DEL PRESUPUESTO DE LA DNBC. ADMINISTRATIVO. (A)._x000a_Suscrito el 17 de diciembre de 2024"/>
    <m/>
    <s v="Lo descrito, se generó por deficiencias administrativas y de seguimiento y control de los procedimientos de la Entidad para la oportuna ejecución presupuestal, así como a deficiencias en la gestión eficiente de los recursos asignados a los proyectos de inversión."/>
    <s v="Lo descrito, se generó por deficiencias administrativas y de seguimiento y control de los procedimientos de la Entidad para la oportuna ejecución presupuestal, así como a deficiencias en la gestión eficiente de los recursos asignados a los proyectos de inversión."/>
    <s v="Generar acciones de monitoreo y control que permitan gestionar oportuna, eficiente y adecuadamente los recursos asignados a la entidad,"/>
    <s v="GF_AC36"/>
    <s v="Seguimiento mensual a la ejecución presupuestal informando al Comité Directivo los procesos con bajos indicadores en su ejecución, generando alertas para la toma de desiciones de la alta dirección."/>
    <s v="Informe acumulado de los gastos de funcionamiento e inversión"/>
    <n v="12"/>
    <d v="2025-01-02T00:00:00"/>
    <d v="2025-12-31T00:00:00"/>
    <n v="53.85"/>
    <x v="7"/>
    <s v="Seguimiento Historico CGR"/>
    <n v="1"/>
    <s v="Acción establecida en el Plan de Mejoramiento suscrito el 15 de enero de 2024 como resultado de la auditoria realizada a la vigencia 2022_x000a__x000a_La acción de mejora finalizó el 31 de enero de 2025_x000a__x000a_Se evidenció la existencia de informes de seguimiento a la ejecución presupuestal correspondientes al periodo comprendido entre junio y diciembre de 2025, así como las actas e informes generados en el marco de dicho seguimiento._x000a__x000a_Por lo anterior, la acción de mejora se encuentra cumplida._x000a_"/>
    <s v="https://dnbcgovco-my.sharepoint.com/:f:/g/personal/planeacion_dnbc_gov_co/IgAKPZEalRp3T7O44VwZjBLlARF86VpmllJA36VR9-2qDG8?e=W6XaGX"/>
    <d v="2026-05-11T00:00:00"/>
    <s v="Se incluye información presentada en comité directivo de seguimiento a la ejecución presupuestal del primer trimestre"/>
    <n v="1"/>
    <x v="1"/>
    <d v="2026-05-15T00:00:00"/>
    <n v="1"/>
    <s v="se evidencia seguimiento a las ejecuciones presupuestales tanto de inversion como de funcionamiento correspondiente al l I trimestre 2026 y enviado al comite directiv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5 de enero de 2024 como resultado de la auditoria realizada a la vigencia 2022_x000a__x000a_La acción de mejora finalizó el 31 de enero de 2025_x000a__x000a_Se evidenció la existencia de informes de seguimiento a la ejecución presupuestal correspondientes al periodo comprendido entre ENERO A JUNIO de 2025._x000a_Por lo anterior, la acción de mejora se encuentra cumplida._x000a_"/>
    <s v="https://dnbcgovco-my.sharepoint.com/:f:/g/personal/planeacion_dnbc_gov_co/IgDlTTkE6gPMRZjTETbxch7dATaSM_TE5-agvqb3k7QgaDY?e=0V1Jx7"/>
    <s v="11/07/206"/>
    <s v="Actividad reportada con cumplimiento en el primer trimestre 2026"/>
    <n v="1"/>
    <s v="CUMPLIDO"/>
    <d v="2026-07-27T00:00:00"/>
    <n v="1"/>
    <s v="se evidencia seguimiento a las ejecuciones presupuestales tanto de inversion como de funcionamiento correspondiente al II trimestre 2026 y enviado al comite directivo"/>
    <x v="2"/>
    <s v="NO APLICA"/>
    <s v="NO APLICA"/>
    <x v="0"/>
    <s v="Dado que el hallazgo aún tiene actividades vencidas y sin cumplimiento no aplica el análisis de la efectividad"/>
  </r>
  <r>
    <n v="462"/>
    <x v="1"/>
    <x v="8"/>
    <s v="Subdirección estrategica"/>
    <m/>
    <x v="266"/>
    <m/>
    <x v="42"/>
    <s v="HALLAZGO 7 de 2023. BAJA EJECUCIÓN DEL PRESUPUESTO DE LA DNBC. ADMINISTRATIVO. (A)._x000a_Suscrito el 17 de diciembre de 2024"/>
    <s v="GESTIÓN DEL CONOCIMIENTO Y LA INNOVACIÓN"/>
    <s v="Lo descrito, se generó por deficiencias administrativas y de seguimiento y control de los procedimientos de la Entidad para la oportuna ejecución presupuestal, así como a deficiencias en la gestión eficiente de los recursos asignados a los proyectos de inversión."/>
    <s v="Lo descrito, se generó por deficiencias administrativas y de seguimiento y control de los procedimientos de la Entidad para la oportuna ejecución presupuestal, así como a deficiencias en la gestión eficiente de los recursos asignados a los proyectos de inversión."/>
    <s v="Generar acciones de monitoreo y control que permitan gestionar oportuna, eficiente y adecuadamente los recursos asignados a la entidad,"/>
    <s v="SE_AC01"/>
    <s v="Seguimiento mensual en la plataforma PIIP de los recursos de Inversión."/>
    <s v="Reportes mensuales realizados en la plataformaPIIP del DNP"/>
    <n v="12"/>
    <d v="2025-01-01T00:00:00"/>
    <d v="2025-12-31T00:00:00"/>
    <n v="54"/>
    <x v="28"/>
    <s v="Seguimiento Historico CGR"/>
    <n v="1"/>
    <s v="Accion establecida en el plan de mejoramiento suscrito el 17 de diciembre de 2024, como resultado de la auditoria realizada a la vigencia 2023._x000a__x000a_La acción finaliza el 31 de diciembre de 2025. _x000a__x000a_Se evidenció que, desde el proceso de Planeación Estratégica, se realizaron de manera mensual los reportes de avance en el sistema PIIP sobre la ejecución de los recursos de inversión, así como el avance físico de las actividades propuestas._x000a__x000a_Por lo tanto, no se ha dado cumplimiento a la acción establecida en el Plan de Mejoramiento."/>
    <n v="0"/>
    <d v="2026-05-11T00:00:00"/>
    <s v="No se registra eviencias"/>
    <n v="0"/>
    <x v="0"/>
    <d v="2026-05-15T00:00:00"/>
    <n v="0"/>
    <s v="No fue posible identificar evidencias para el presente período de análisis"/>
    <s v="VENCIDA"/>
    <s v="No aplica"/>
    <s v="No aplica"/>
    <s v="No aplica"/>
    <n v="1"/>
    <s v="En el primer semestre de 2026, se realizaron seis seguimientos a los recursos de inversión en la plataforma PIIP , los cuales corresponden al periodo comprendido entre diciembre 2025 a mayo 2026"/>
    <s v="https://dnbcgovco-my.sharepoint.com/:f:/g/personal/planeacion_dnbc_gov_co/IgALtEtIvA50SJZNotKoxLPeAc9AQrFeOOLTzscefojERE8?e=JqSeOO"/>
    <n v="46213"/>
    <s v="Se evidencia seguimientos de Dic 2025, hasta mayo 2026"/>
    <n v="0.5"/>
    <s v="EN EJECUCIÓN"/>
    <d v="2026-07-27T00:00:00"/>
    <n v="0.5"/>
    <s v="Se evidenció la realización de los seguimientos mensuales a la ejecución de los recursos de inversión en la plataforma PIIP, correspondientes a enero, marzo, abril y mayo de 2026, soportados mediante los reportes remitidos a Planeación Estratégica. Se recomienda mantener la periodicidad del seguimiento para fortalecer el control de la ejecución presupuestal."/>
    <x v="0"/>
    <s v="NO APLICA"/>
    <s v="NO APLICA"/>
    <x v="0"/>
    <s v="Dado que el hallazgo aún tiene actividades vencidas y sin cumplimiento no aplica el análisis de la efectividad"/>
  </r>
  <r>
    <n v="463"/>
    <x v="1"/>
    <x v="8"/>
    <s v="Subdirección Administrativa y Financiera"/>
    <m/>
    <x v="213"/>
    <m/>
    <x v="42"/>
    <s v="HALLAZGO 11 de 2023. CUMPLIMIENTO POLÍTICA Y PLAN DE AUSTERIDAD DE GASTO VIGENCIA 2023, DIRECCIÓN NACIONAL DE BOMBEROS DE COLOMBIA DNBC. ADMINISTRATIVO. (A)._x000a_Suscrito el 17 de diciembre de 2024"/>
    <m/>
    <s v="Se presentan debilidades en la programación, revisión y ajuste oportuno de la austeridad del gasto. Aunque la Oficina de Control Interno realiza seguimiento al Plan de Austeridad, no se evidencia que sus informes sean analizados por la alta dirección ni que se implementen acciones de mejora para tomar decisiones y realizar ajustes oportunos."/>
    <s v="Se presentan debilidades en la programación, revisión y ajuste oportuno de la austeridad del gasto. Aunque la Oficina de Control Interno realiza seguimiento al Plan de Austeridad, no se evidencia que sus informes sean analizados por la alta dirección ni que se implementen acciones de mejora para tomar decisiones y realizar ajustes oportunos."/>
    <s v="Diseñar e implementar acciones qu epermitan garantizar la adopción efectiva de las directrices de austeridad establecer metas cuantificables de ahorro y promover la eficiencia en la gestión de recursos públicos."/>
    <s v="GA_AC43"/>
    <s v="Presentar al Comité Directivo la propuesta de las metas de ahorro anual y austeridad del gasto, con el análisis y justificación de cada una de las metas propuestas por concepto de gasto por funcionaiento e inversión"/>
    <s v="Informe de presentación de propuesta al comité directivo con los gastos de ahorro"/>
    <n v="1"/>
    <d v="2025-01-02T00:00:00"/>
    <d v="2025-02-28T00:00:00"/>
    <n v="8.4"/>
    <x v="1"/>
    <s v="Seguimiento Historico CGR"/>
    <n v="1"/>
    <s v="Se presento el plan anual de austeridad del gasto "/>
    <s v="https://dnbcgovco-my.sharepoint.com/:f:/g/personal/planeacion_dnbc_gov_co/IgAZgjxyGx1tQIAFR9RS7hDUAS3WuIf107gDHqwU9nNgaxY?e=flmA2k"/>
    <d v="2026-05-11T00:00:00"/>
    <s v="No se encuentran evidencias de su presentación al comité directivo"/>
    <n v="0"/>
    <x v="2"/>
    <d v="2026-05-15T00:00:00"/>
    <n v="0"/>
    <s v="se evidencia el plan de auteridad en el gasto para la vigencia 2026 y publicado en en la pagina web de la entidad, mas no se evidencia la presentacion al comite directivo, por lo que la activdad no subsana el hallazgo formulado"/>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adjunta como evidencia el correo electrónico de aprobación del Plan Interno de Austeridad y Eficiencia del Gasto por parte del Subdirector Administrativo y Financiero. Adicionalmente, se precisa que, de conformidad con la Resolución 612 de 2018, la presentación y aprobación de este Plan no constituye un asunto de competencia del Comité Directivo, por lo que no requiere ser llevado a dicha instancia."/>
    <s v="https://dnbcgovco-my.sharepoint.com/:f:/g/personal/planeacion_dnbc_gov_co/IgDESmQVQFAUSK-LTTnA6XrSAdJDWMnblaCVM4NMEDOe7sc?e=Uthxvt"/>
    <n v="46214"/>
    <s v="Se adjunta como evidencia el correo electrónico de aprobación del Plan Interno de Austeridad y Eficiencia del Gasto por parte del Subdirector Administrativo y Financiero. Adicionalmente, se precisa que, de conformidad con la Resolución 612 de 2018, la presentación y aprobación de este Plan no constituye un asunto de competencia del Comité Directivo, por lo que no requiere ser llevado a dicha instancia."/>
    <n v="1"/>
    <s v="CUMPLIDO"/>
    <d v="2026-07-27T00:00:00"/>
    <n v="1"/>
    <s v="se evidencia el plan de auteridad en el gasto para la vigencia 2026 y publicado en en la pagina web de la entidad, mas no se evidencia la presentacion al comite directivo, por lo que la activdad no subsana el hallazgo formulado"/>
    <x v="2"/>
    <s v="NO APLICA"/>
    <s v="NO APLICA"/>
    <x v="0"/>
    <s v="Dado que el hallazgo aún tiene actividades vencidas y sin cumplimiento no aplica el análisis de la efectividad"/>
  </r>
  <r>
    <n v="464"/>
    <x v="1"/>
    <x v="8"/>
    <s v="Subdirección estrategica"/>
    <m/>
    <x v="214"/>
    <m/>
    <x v="42"/>
    <s v="HALLAZGO 12 de 2023. EJECUCIÓN CONTRATO N.º 51- ADQUISICIÓN DE KIT BOMBA FORESTAL ESPECIALIZADA PARA FORTALECER LA CAPACIDAD DE RESPUESTA DE LAS BRIGADAS FORESTALES, EN EL MARCO DEL PROYECTO DE FORTALECIMIENTO DE LOS CUERPOS DE BOMBEROS DEL PAIS. ADMINISTRATIVO CON PRESUNTA INCIDENCIA DISCIPLINARIA Y PARA INDAGACIÒN PRELIMINAR. (A-D-IP)._x000a_Suscrito el 17 de diciembre de 2024"/>
    <s v="GESTIÓN DEL CONOCIMIENTO Y LA INNOVACIÓN"/>
    <s v="Se identifican deficiencias en la planificación de la adquisición de kits de bomba forestal especializada, ya que el Contrato N.º 51 de 2023 se realizó sin destinación específica, a pesar de las necesidades presentadas por las Juntas Departamentales. Además, hay falta de gestión e incumplimiento de funciones de la Junta Nacional de Bomberos en la aprobación de los proyectos."/>
    <s v="Se identifican deficiencias en la planificación de la adquisición de kits de bomba forestal especializada, ya que el Contrato N.º 51 de 2023 se realizó sin destinación específica, a pesar de las necesidades presentadas por las Juntas Departamentales. Además, hay falta de gestión e incumplimiento de funciones de la Junta Nacional de Bomberos en la aprobación de los proyectos."/>
    <s v="Fortalecer el Proceso de gestión para la entrega de bienes asignados a los Cuerpos de Bomberos del País con recursos del Fondo Nacional de Bomberos"/>
    <s v="FB_AC19"/>
    <s v="Formular procedimiento para la asignación y reasignación de fortalecimiento (bienes) a entregar a los Cuerpos de Bomberos del País con recursos del Fondo Nacional de Bomberos"/>
    <s v="Procedimiento formulado"/>
    <n v="1"/>
    <d v="2025-01-02T00:00:00"/>
    <d v="2025-03-30T00:00:00"/>
    <n v="13.2"/>
    <x v="14"/>
    <s v="Seguimiento Historico CGR"/>
    <n v="1"/>
    <s v="Se formuló Procedimiento de asignación y reasignación de fortalecimiento (bienes) a entregar a los Cuerpos de Bomberos del País con recursos del Fondo Nacional de Bomberos Código: PC-FB-02, Vigente Desde: 25/03/2025_x000a__x000a_"/>
    <s v="https://dnbcgovco-my.sharepoint.com/:f:/g/personal/planeacion_dnbc_gov_co/IgDXNHpy7oLsTo_k1pBYTEA_AXkQuekeDuYRfMOd3hOKrho?e=FZVMrN"/>
    <d v="2026-05-11T00:00:00"/>
    <s v="Se evidencia procedimiento formulado en la vigencia 2025"/>
    <n v="1"/>
    <x v="1"/>
    <d v="2026-05-29T00:00:00"/>
    <n v="1"/>
    <s v="Se evidenció como soporte el Procedimiento PC-FB-02 &quot;Procedimiento de asignación y reasignación de fortalecimiento (bienes) a entregar a los Cuerpos de Bomberos del País con recursos del Fondo Nacional de Bomberos&quot;, versión 01, vigente desde el 25 de marzo de 2025, el cual establece los lineamientos, actividades, responsables y registros para la asignación y reasignación de bienes. La evidencia aportada permite verificar la formulación del procedimiento, evidenciando el cumplimiento de la acción correctiva estableci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formuló Procedimiento de asignación y reasignación de fortalecimiento (bienes) a entregar a los Cuerpos de Bomberos del País con recursos del Fondo Nacional de Bomberos Código: PC-FB-02, Vigente Desde: 25/03/2025"/>
    <n v="0"/>
    <n v="46213"/>
    <s v="Acción reportada con cumplimiento en el primer trimestre"/>
    <n v="1"/>
    <s v="CUMPLIDO"/>
    <d v="2026-07-27T00:00:00"/>
    <n v="1"/>
    <s v="Se evidenció la formulación del Procedimiento para la asignación y reasignación de fortalecimiento (bienes) a entregar a los Cuerpos de Bomberos del País con recursos del Fondo Nacional de Bomberos, código PC-FB-02, vigente desde el 25/03/2025, como evidencia del avance en la implementación de la acción correctiva."/>
    <x v="1"/>
    <s v="NO"/>
    <s v="EFECTIVO"/>
    <x v="1"/>
    <s v="Se verificó el cumplimiento de la actividad formulada y no se evidenció recurrencia de la situación que dio origen al hallazgo; en consecuencia, se procede con el cierre de la actividad."/>
  </r>
  <r>
    <n v="465"/>
    <x v="1"/>
    <x v="8"/>
    <s v="Subdirección estrategica"/>
    <m/>
    <x v="214"/>
    <m/>
    <x v="42"/>
    <s v="HALLAZGO 12 de 2023. EJECUCIÓN CONTRATO N.º 51- ADQUISICIÓN DE KIT BOMBA FORESTAL ESPECIALIZADA PARA FORTALECER LA CAPACIDAD DE RESPUESTA DE LAS BRIGADAS FORESTALES, EN EL MARCO DEL PROYECTO DE FORTALECIMIENTO DE LOS CUERPOS DE BOMBEROS DEL PAIS. ADMINISTRATIVO CON PRESUNTA INCIDENCIA DISCIPLINARIA Y PARA INDAGACIÒN PRELIMINAR. (A-D-IP)._x000a_Suscrito el 17 de diciembre de 2024"/>
    <s v="GESTIÓN DEL CONOCIMIENTO Y LA INNOVACIÓN"/>
    <s v="Se identifican deficiencias en la planificación de la adquisición de kits de bomba forestal especializada, ya que el Contrato N.º 51 de 2023 se realizó sin destinación específica, a pesar de las necesidades presentadas por las Juntas Departamentales. Además, hay falta de gestión e incumplimiento de funciones de la Junta Nacional de Bomberos en la aprobación de los proyectos."/>
    <s v="Se identifican deficiencias en la planificación de la adquisición de kits de bomba forestal especializada, ya que el Contrato N.º 51 de 2023 se realizó sin destinación específica, a pesar de las necesidades presentadas por las Juntas Departamentales. Además, hay falta de gestión e incumplimiento de funciones de la Junta Nacional de Bomberos en la aprobación de los proyectos."/>
    <s v="Fortalecer el Proceso de gestión para la entrega de bienes asignados a los Cuerpos de Bomberos del País con recursos del Fondo Nacional de Bomberos"/>
    <s v="FB_AC20"/>
    <s v="Presentar ante la Junta Nacional de Bomberos la propuesta de reasignación de bienes a los Cuerpos de Bomberos, cuando estos no cumplan los requisitos para entrega, en un termino de tiempo no superior a tres meses; autorizando al Comité Técnico de la DNBC seleccionar el nuevo beneficiario."/>
    <s v="Propuesta presentada a Junta Nacional de Bomberos"/>
    <n v="1"/>
    <d v="2025-01-02T00:00:00"/>
    <d v="2025-12-31T00:00:00"/>
    <n v="53.85"/>
    <x v="14"/>
    <s v="Seguimiento Historico CGR"/>
    <n v="1"/>
    <s v="Justificación JNBC autoriza a la DNBC la reasignación de bienes, por lo que no se configura esta acción, se adjunta evidencia en página 17, de la JNBC 003 DE 2024"/>
    <n v="0"/>
    <d v="2026-05-11T00:00:00"/>
    <s v="No se encuentran evidencias de la actividad"/>
    <n v="0"/>
    <x v="2"/>
    <d v="2026-06-08T00:00:00"/>
    <n v="0"/>
    <s v="No fue posible identificar evidencias para el presente período de análisis"/>
    <s v="VENCIDA"/>
    <s v="No aplica"/>
    <s v="No aplica"/>
    <s v="No aplica"/>
    <n v="1"/>
    <s v="La JNBC autoriza a la DNBC la reasignación de bienes desde el año 2024 en atención a la celeridad de los procesos de entregas de fortalecimiento, por lo que no se configura esta acción, se adjunta evidencia en página 17, de la JNBC 003 DE 2024"/>
    <s v="https://dnbcgovco-my.sharepoint.com/:f:/g/personal/planeacion_dnbc_gov_co/IgArz6TXGwFjS4NjcXoG0KjRATBL6NO3DmsApI56MP8FO84?e=nbDZfg"/>
    <n v="46213"/>
    <s v="Se adjunta acta de la JNBC donde se evidencia la no configuracion de esta acción"/>
    <n v="1"/>
    <s v="CUMPLIDO"/>
    <d v="2026-07-27T00:00:00"/>
    <n v="1"/>
    <s v="Se evidenció en el Acta No. 003 de la Junta Nacional de Bomberos del 13/02/2024 la aprobación por unanimidad de la facultad otorgada a la DNBC para realizar, conjuntamente con la UNGRD, las modificaciones relacionadas con especificaciones técnicas y regionalización de equipos y vehículos, soportando la implementación de la acción correctiva."/>
    <x v="1"/>
    <s v="NO"/>
    <s v="EFECTIVO"/>
    <x v="1"/>
    <s v="Se verificó el cumplimiento de la actividad formulada y no se evidenció recurrencia de la situación que dio origen al hallazgo; en consecuencia, se procede con el cierre de la actividad."/>
  </r>
  <r>
    <n v="466"/>
    <x v="1"/>
    <x v="8"/>
    <s v="Subdirección estrategica"/>
    <m/>
    <x v="214"/>
    <m/>
    <x v="42"/>
    <s v="HALLAZGO 12 de 2023. EJECUCIÓN CONTRATO N.º 51- ADQUISICIÓN DE KIT BOMBA FORESTAL ESPECIALIZADA PARA FORTALECER LA CAPACIDAD DE RESPUESTA DE LAS BRIGADAS FORESTALES, EN EL MARCO DEL PROYECTO DE FORTALECIMIENTO DE LOS CUERPOS DE BOMBEROS DEL PAIS. ADMINISTRATIVO CON PRESUNTA INCIDENCIA DISCIPLINARIA Y PARA INDAGACIÒN PRELIMINAR. (A-D-IP)._x000a_Suscrito el 17 de diciembre de 2024"/>
    <s v="GESTIÓN DEL CONOCIMIENTO Y LA INNOVACIÓN"/>
    <s v="Se identifican deficiencias en la planificación de la adquisición de kits de bomba forestal especializada, ya que el Contrato N.º 51 de 2023 se realizó sin destinación específica, a pesar de las necesidades presentadas por las Juntas Departamentales. Además, hay falta de gestión e incumplimiento de funciones de la Junta Nacional de Bomberos en la aprobación de los proyectos."/>
    <s v="Se identifican deficiencias en la planificación de la adquisición de kits de bomba forestal especializada, ya que el Contrato N.º 51 de 2023 se realizó sin destinación específica, a pesar de las necesidades presentadas por las Juntas Departamentales. Además, hay falta de gestión e incumplimiento de funciones de la Junta Nacional de Bomberos en la aprobación de los proyectos."/>
    <s v="Fortalecer el Proceso de gestión para la entrega de bienes asignados a los Cuerpos de Bomberos del País con recursos del Fondo Nacional de Bomberos"/>
    <s v="FB_AC30"/>
    <s v="Asignación y entrega inmediata de Kit Bomba Forestal especializada"/>
    <s v="Actas de entrega"/>
    <n v="22"/>
    <d v="2025-01-02T00:00:00"/>
    <d v="2025-01-31T00:00:00"/>
    <n v="4.3500000000000005"/>
    <x v="14"/>
    <s v="Seguimiento Historico CGR"/>
    <n v="0.5"/>
    <s v="Se adjuntan 22 actas de salidas acorde a la solicitud del hallazgo, ejecución del contraro 51_x000a__x000a_PUERTO CARREÑO, acta de salida 1428_x000a_ACANDI, acta de salida 1476_x000a_UNGUIA, acta de salida 1477_x000a_TIBIRITA, acta de salida 1478_x000a_AGUA DE DIOS, acta de salida 1479_x000a_VILLAPINZON, acta de salida 1480_x000a_FUNDACION, acta de salida 1481_x000a_SAN JUAN DE ARAMA, acta de salida 1482_x000a_PASTO, acta de salida 1483_x000a_SITIONUEVO, acta de salida 1577_x000a_PROVIDENCIA, acta de salida 2053_x000a_LETICIA, acta de salida 2059_x000a_CUMARIBO, acta de salida 2067_x000a_SAN BERNARDO, acta de salida 2078_x000a_PAIPA, acta de salida 2094_x000a_VILLAMARIA, acta de salida 2106_x000a_SANTA ROSA DE CABAL, acta de salida 2107_x000a_SANTA ROSA DE CABAL, acta de salida 2108_x000a_LERIDA, acta de salida 2109_x000a_LA JAGUA DE IBIRICO, acta de salida 2117_x000a_PUERTO CONCORDIA, acta de salida 2118_x000a_JAMUNDI, acta de salida 2121_x000a_"/>
    <s v="https://dnbcgovco-my.sharepoint.com/:f:/g/personal/planeacion_dnbc_gov_co/IgDXNHpy7oLsTo_k1pBYTEA_AXkQuekeDuYRfMOd3hOKrho?e=FZVMrN"/>
    <d v="2026-05-11T00:00:00"/>
    <s v="Se incluyen 22 actas de entrega del proceso"/>
    <n v="1"/>
    <x v="1"/>
    <d v="2026-06-08T00:00:00"/>
    <n v="0"/>
    <s v="No fue posible identificar evidencias para el presente período de análisis"/>
    <s v="VENCIDA"/>
    <s v="No aplica"/>
    <s v="No aplica"/>
    <s v="No aplica"/>
    <n v="1"/>
    <s v="Se adjuntan 22 actas de salidas acorde a la solicitud del hallazgo, ejecución del contraro 51_x000a__x000a_PUERTO CARREÑO, acta de salida 1428_x000a_ACANDI, acta de salida 1476_x000a_UNGUIA, acta de salida 1477_x000a_TIBIRITA, acta de salida 1478_x000a_AGUA DE DIOS, acta de salida 1479_x000a_VILLAPINZON, acta de salida 1480_x000a_FUNDACION, acta de salida 1481_x000a_SAN JUAN DE ARAMA, acta de salida 1482_x000a_PASTO, acta de salida 1483_x000a_SITIONUEVO, acta de salida 1577_x000a_PROVIDENCIA, acta de salida 2053_x000a_LETICIA, acta de salida 2059_x000a_CUMARIBO, acta de salida 2067_x000a_SAN BERNARDO, acta de salida 2078_x000a_PAIPA, acta de salida 2094_x000a_VILLAMARIA, acta de salida 2106_x000a_SANTA ROSA DE CABAL, acta de salida 2107_x000a_SANTA ROSA DE CABAL, acta de salida 2108_x000a_LERIDA, acta de salida 2109_x000a_LA JAGUA DE IBIRICO, acta de salida 2117_x000a_PUERTO CONCORDIA, acta de salida 2118_x000a_JAMUNDI, acta de salida 2121"/>
    <s v="https://dnbcgovco-my.sharepoint.com/:f:/g/personal/planeacion_dnbc_gov_co/IgBy66mQXltVQYBWO8_5-3vMAQS0U0pm7hL1cV8trFNltXc?e=Ws5M9Y"/>
    <n v="46213"/>
    <s v="Se incluyen 22 actas de entrega del proceso"/>
    <n v="1"/>
    <s v="CUMPLIDO"/>
    <d v="2026-07-27T00:00:00"/>
    <n v="1"/>
    <s v="Se evidenció el cumplimiento de la acción correctiva mediante 22 actas de salida de almacén que soportan la entrega de los Kits de Bomba Forestal Especializada a los Cuerpos de Bomberos beneficiarios, correspondientes al Contrato 51 de 2023, dando cumplimiento a la asignación y entrega inmediata de los bienes."/>
    <x v="1"/>
    <s v="NO"/>
    <s v="EFECTIVO"/>
    <x v="1"/>
    <s v="Se verificó el cumplimiento de la actividad formulada y no se evidenció recurrencia de la situación que dio origen al hallazgo; en consecuencia, se procede con el cierre de la actividad."/>
  </r>
  <r>
    <n v="467"/>
    <x v="1"/>
    <x v="8"/>
    <s v="Subdirección estrategica"/>
    <m/>
    <x v="215"/>
    <m/>
    <x v="42"/>
    <s v="HALLAZGO 13 de 2023. EJECUCIÓN CONTRATO N.º 117 DE 2023 - CONTRATAR LA ADQUISICIÓN EQUIPOS DE PROTECCIÓN PERSONAL ESPECIALIZADOS EN EXTINCIÓN DE INCENDIOS ESTRUCTURALES EN EL MARCO DEL PROYECTO DE FORTALECIMIENTO A LOS CUERPOS DE BOMBEROS DEL PAÍS. ADMINISTRATIVO CON PRESUNTA INCIDENCIA DISCIPLINARIA Y PARA INDAGACIÒN PRELIMINAR. (A-D-IP)._x000a_Suscrito el 17 de diciembre de 2024"/>
    <s v="GESTIÓN DEL CONOCIMIENTO Y LA INNOVACIÓN"/>
    <s v="Se identifican deficiencias en la planificación de la adquisición de EPPS para extinción de incendios, ya que el Contrato N117 de 2023 se realizó sin destinación específica, a pesar de las necesidades presentadas por las Juntas Departamentales. Además, hay falta de gestión e incumplimiento de funciones de la Junta Nacional de Bomberos en la aprobación de proyectos"/>
    <s v="Se identifican deficiencias en la planificación de la adquisición de EPPS para extinción de incendios, ya que el Contrato N117 de 2023 se realizó sin destinación específica, a pesar de las necesidades presentadas por las Juntas Departamentales. Además, hay falta de gestión e incumplimiento de funciones de la Junta Nacional de Bomberos en la aprobación de proyectos"/>
    <s v="Fortalecer el Proceso de gestión para la entrega de bienes asignados a los Cuerpos de Bomberos del País con recursos del Fondo Nacional de Bomberos"/>
    <s v="FB_AC19"/>
    <s v="Formular procedimiento para la asignación y reasignación de fortalecimiento (bienes) a entregar a los Cuerpos de Bomberos del País con recursos del Fondo Nacional de Bomberos"/>
    <s v="Procedimiento formulado"/>
    <n v="1"/>
    <d v="2025-01-02T00:00:00"/>
    <d v="2025-03-30T00:00:00"/>
    <n v="13.2"/>
    <x v="14"/>
    <s v="Seguimiento Historico CGR"/>
    <n v="1"/>
    <s v="Se formuló Procedimiento de asignación y reasignación de fortalecimiento (bienes) a entregar a los Cuerpos de Bomberos del País con recursos del Fondo Nacional de Bomberos Código: PC-FB-02, Vigente Desde: 25/03/2025_x000a__x000a_"/>
    <s v="https://dnbcgovco-my.sharepoint.com/:f:/g/personal/planeacion_dnbc_gov_co/IgDXNHpy7oLsTo_k1pBYTEA_AXkQuekeDuYRfMOd3hOKrho?e=FZVMrN"/>
    <d v="2026-05-11T00:00:00"/>
    <s v="Se evidencia procedimiento formulado en la vigencia 2025"/>
    <n v="1"/>
    <x v="1"/>
    <d v="2026-05-15T00:00:00"/>
    <n v="1"/>
    <s v="Se evidenció como soporte el Procedimiento PC-FB-02 &quot;Procedimiento de asignación y reasignación de fortalecimiento (bienes) a entregar a los Cuerpos de Bomberos del País con recursos del Fondo Nacional de Bomberos&quot;, versión 01, vigente desde el 25 de marzo de 2025, el cual establece los lineamientos, actividades, responsables y registros para la asignación y reasignación de bienes. La evidencia aportada permite verificar la formulación del procedimiento, evidenciando el cumplimiento de la acción correctiva estableci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formuló Procedimiento de asignación y reasignación de fortalecimiento (bienes) a entregar a los Cuerpos de Bomberos del País con recursos del Fondo Nacional de Bomberos Código: PC-FB-02, Vigente Desde: 25/03/2025"/>
    <n v="0"/>
    <n v="46213"/>
    <s v="Acción reportada con cumplimiento en el primer trimestre"/>
    <n v="1"/>
    <s v="CUMPLIDO"/>
    <d v="2026-07-27T00:00:00"/>
    <n v="1"/>
    <s v="Se evidenció la formulación del Procedimiento PC-FB-02 &quot;Procedimiento de asignación y reasignación de fortalecimiento (bienes) a entregar a los Cuerpos de Bomberos del País con recursos del Fondo Nacional de Bomberos&quot;, vigente desde el 25/03/2025, dando cumplimiento a la acción correctiva. Durante el segundo trimestre de 2026 no se presentaron nuevos soportes."/>
    <x v="1"/>
    <s v="NO"/>
    <s v="EFECTIVO"/>
    <x v="1"/>
    <s v="Se verificó el cumplimiento de la actividad formulada y no se evidenció recurrencia de la situación que dio origen al hallazgo; en consecuencia, se procede con el cierre de la actividad."/>
  </r>
  <r>
    <n v="468"/>
    <x v="1"/>
    <x v="8"/>
    <s v="Subdirección estrategica"/>
    <m/>
    <x v="215"/>
    <m/>
    <x v="42"/>
    <s v="HALLAZGO 13 de 2023. EJECUCIÓN CONTRATO N.º 117 DE 2023 - CONTRATAR LA ADQUISICIÓN EQUIPOS DE PROTECCIÓN PERSONAL ESPECIALIZADOS EN EXTINCIÓN DE INCENDIOS ESTRUCTURALES EN EL MARCO DEL PROYECTO DE FORTALECIMIENTO A LOS CUERPOS DE BOMBEROS DEL PAÍS. ADMINISTRATIVO CON PRESUNTA INCIDENCIA DISCIPLINARIA Y PARA INDAGACIÒN PRELIMINAR. (A-D-IP)._x000a_Suscrito el 17 de diciembre de 2024"/>
    <s v="GESTIÓN DEL CONOCIMIENTO Y LA INNOVACIÓN"/>
    <s v="Se identifican deficiencias en la planificación de la adquisición de EPPS para extinción de incendios, ya que el Contrato N117 de 2023 se realizó sin destinación específica, a pesar de las necesidades presentadas por las Juntas Departamentales. Además, hay falta de gestión e incumplimiento de funciones de la Junta Nacional de Bomberos en la aprobación de proyectos"/>
    <s v="Se identifican deficiencias en la planificación de la adquisición de EPPS para extinción de incendios, ya que el Contrato N117 de 2023 se realizó sin destinación específica, a pesar de las necesidades presentadas por las Juntas Departamentales. Además, hay falta de gestión e incumplimiento de funciones de la Junta Nacional de Bomberos en la aprobación de proyectos"/>
    <s v="Fortalecer el Proceso de gestión para la entrega de bienes asignados a los Cuerpos de Bomberos del País con recursos del Fondo Nacional de Bomberos"/>
    <s v="FB_AC20"/>
    <s v="Presentar ante la Junta Nacional de Bomberos la propuesta de reasignación de bienes a los Cuerpos de Bomberos, cuando estos no cumplan los requisitos para entrega, en un termino de tiempo no superior a tres meses; autorizando al Comité Técnico de la DNBC seleccionar el nuevo beneficiario."/>
    <s v="Propuesta presentada a Junta Nacional de Bomberos"/>
    <n v="1"/>
    <d v="2025-01-02T00:00:00"/>
    <d v="2025-12-31T00:00:00"/>
    <n v="53.85"/>
    <x v="14"/>
    <s v="Seguimiento Historico CGR"/>
    <n v="1"/>
    <s v="Justificación JNBC autoriza a la DNBC la reasignación de bienes, por lo que no se configura esta acción, se adjunta evidencia en página 17, de la JNBC 003 DE 2024"/>
    <n v="0"/>
    <d v="2026-05-11T00:00:00"/>
    <s v="No se encuentran evidencias de la actividad"/>
    <n v="0"/>
    <x v="2"/>
    <d v="2026-06-08T00:00:00"/>
    <n v="1"/>
    <s v="Se recomienda realizar monitoreo periódico a la aplicación y efectividad del procedimiento implementado, con el fin de verificar que los criterios de asignación y reasignación establecidos contribuyan a una adecuada planificación, distribución y entrega de los bienes adquiridos para el fortalecimiento de los cuerpos de bomberos del país, evitando la materialización de situaciones similares a las identificadas en el hallazg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La JNBC autoriza a la DNBC la reasignación de bienes desde el año 2024 en atención a la celeridad de los procesos de entregas de fortalecimiento, por lo que no se configura esta acción, se adjunta evidencia en página 17, de la JNBC 003 DE 2024"/>
    <s v="https://dnbcgovco-my.sharepoint.com/:f:/g/personal/planeacion_dnbc_gov_co/IgArz6TXGwFjS4NjcXoG0KjRATBL6NO3DmsApI56MP8FO84?e=nbDZfg"/>
    <n v="46213"/>
    <s v="Se adjunta acta de la JNBC donde se evidencia la no configuracion de esta acción"/>
    <n v="1"/>
    <s v="CUMPLIDO"/>
    <d v="2026-07-27T00:00:00"/>
    <n v="1"/>
    <s v="Se evidenció en el Acta No. 003 de la Junta Nacional de Bomberos del 13 de febrero de 2024 que la JNBC facultó a la DNBC para realizar, junto con la UNGRD, modificaciones a las especificaciones técnicas y la regionalización de equipos y vehículos aprobados, por lo que la acción correctiva se considera cumplida. Durante el segundo trimestre de 2026 no se presentaron nuevos soportes."/>
    <x v="1"/>
    <s v="NO"/>
    <s v="EFECTIVO"/>
    <x v="1"/>
    <s v="Se verificó el cumplimiento de la actividad formulada y no se evidenció recurrencia de la situación que dio origen al hallazgo; en consecuencia, se procede con el cierre de la actividad."/>
  </r>
  <r>
    <n v="469"/>
    <x v="1"/>
    <x v="8"/>
    <s v="Subdirección estrategica"/>
    <m/>
    <x v="215"/>
    <m/>
    <x v="42"/>
    <s v="HALLAZGO 13 de 2023. EJECUCIÓN CONTRATO N.º 117 DE 2023 - CONTRATAR LA ADQUISICIÓN EQUIPOS DE PROTECCIÓN PERSONAL ESPECIALIZADOS EN EXTINCIÓN DE INCENDIOS ESTRUCTURALES EN EL MARCO DEL PROYECTO DE FORTALECIMIENTO A LOS CUERPOS DE BOMBEROS DEL PAÍS. ADMINISTRATIVO CON PRESUNTA INCIDENCIA DISCIPLINARIA Y PARA INDAGACIÒN PRELIMINAR. (A-D-IP)._x000a_Suscrito el 17 de diciembre de 2024"/>
    <s v="GESTIÓN DEL CONOCIMIENTO Y LA INNOVACIÓN"/>
    <s v="Se identifican deficiencias en la planificación de la adquisición de EPPS para extinción de incendios, ya que el Contrato N117 de 2023 se realizó sin destinación específica, a pesar de las necesidades presentadas por las Juntas Departamentales. Además, hay falta de gestión e incumplimiento de funciones de la Junta Nacional de Bomberos en la aprobación de proyectos"/>
    <s v="Se identifican deficiencias en la planificación de la adquisición de EPPS para extinción de incendios, ya que el Contrato N117 de 2023 se realizó sin destinación específica, a pesar de las necesidades presentadas por las Juntas Departamentales. Además, hay falta de gestión e incumplimiento de funciones de la Junta Nacional de Bomberos en la aprobación de proyectos"/>
    <s v="Fortalecer el Proceso de gestión para la entrega de bienes asignados a los Cuerpos de Bomberos del País con recursos del Fondo Nacional de Bomberos"/>
    <s v="FB_AC35"/>
    <s v="Asignación y entrega inmediata de equipos de protección personal"/>
    <s v="Actas de entrega"/>
    <n v="14"/>
    <d v="2025-01-02T00:00:00"/>
    <d v="2025-01-31T00:00:00"/>
    <n v="4.3500000000000005"/>
    <x v="14"/>
    <s v="Seguimiento Historico CGR"/>
    <n v="1"/>
    <s v="Se adjunta 14 actas de entrega a los cuerpo de bomberos:_x000a_Acta de entrega 2017 - CBV CERETÉ_x000a_Acta de entrega 2069 - CBV CABUYARO_x000a_Acta de entrega 2070 - CBV ÚTICA_x000a_Acta de entrega 2071 - CBV GUAYATÁ_x000a_Acta de entrega 2072 - CBV GUATEQUE_x000a_Acta de entrega 2076 - CBV MITÚ_x000a_Acta de entrega 2081 - CBV OICATA_x000a_Acta de entrega 2086 - CBV TURBACO_x000a_Acta de entrega 2088 - CBV PUERTO SANTANDER_x000a_Acta de entrega 2089 - CBVCBV  FUNES_x000a_Acta de entrega 2090 - CBV LA LLANADA_x000a_Acta de entrega 2091 -  CBV VALLE DEL GUAMUEZ (LA HORMIGA)_x000a_Acta de entrega 2092 - CBV AGUADAS_x000a_Acta de entrega 2093 - CBV CRAVO NORTE"/>
    <s v="https://dnbcgovco-my.sharepoint.com/:f:/g/personal/planeacion_dnbc_gov_co/IgDXNHpy7oLsTo_k1pBYTEA_AXkQuekeDuYRfMOd3hOKrho?e=FZVMrN"/>
    <d v="2026-05-11T00:00:00"/>
    <s v="Se evidencian 14 actas de entrega"/>
    <n v="1"/>
    <x v="1"/>
    <d v="2026-06-08T00:00:00"/>
    <n v="0"/>
    <s v="No fue posible identificar evidencias para el presente período de análisis"/>
    <s v="VENCIDA"/>
    <s v="No aplica"/>
    <s v="No aplica"/>
    <s v="No aplica"/>
    <n v="1"/>
    <s v="Se adjunta 14 actas de entrega a los cuerpo de bomberos:_x000a_Acta de entrega 2017 - CBV CERETÉ_x000a_Acta de entrega 2069 - CBV CABUYARO_x000a_Acta de entrega 2070 - CBV ÚTICA_x000a_Acta de entrega 2071 - CBV GUAYATÁ_x000a_Acta de entrega 2072 - CBV GUATEQUE_x000a_Acta de entrega 2076 - CBV MITÚ_x000a_Acta de entrega 2081 - CBV OICATA_x000a_Acta de entrega 2086 - CBV TURBACO_x000a_Acta de entrega 2088 - CBV PUERTO SANTANDER_x000a_Acta de entrega 2089 - CBVCBV  FUNES_x000a_Acta de entrega 2090 - CBV LA LLANADA_x000a_Acta de entrega 2091 -  CBV VALLE DEL GUAMUEZ (LA HORMIGA)_x000a_Acta de entrega 2092 - CBV AGUADAS_x000a_Acta de entrega 2093 - CBV CRAVO NORTE"/>
    <s v="https://dnbcgovco-my.sharepoint.com/:f:/g/personal/planeacion_dnbc_gov_co/IgBDBhnbwLTlSqDGo3BDMsR0AZZhOQcUcwPCAMDYDlp8l2E?e=FevhyJ"/>
    <n v="46213"/>
    <s v="Acción reportada con cumplimiento en el primer trimestre"/>
    <n v="1"/>
    <s v="CUMPLIDO"/>
    <d v="2026-07-27T00:00:00"/>
    <n v="1"/>
    <s v="Se evidenció el cumplimiento de la acción correctiva mediante 14 actas de salida de almacén que soportan la entrega de los equipos de protección personal a los Cuerpos de Bomberos beneficiarios, correspondientes al Contrato 117 de 2023. Durante el segundo trimestre de 2026 no se presentaron nuevos soportes."/>
    <x v="1"/>
    <s v="NO"/>
    <s v="EFECTIVO"/>
    <x v="1"/>
    <s v="Se verificó el cumplimiento de la actividad formulada y no se evidenció recurrencia de la situación que dio origen al hallazgo; en consecuencia, se procede con el cierre de la actividad."/>
  </r>
  <r>
    <n v="470"/>
    <x v="1"/>
    <x v="8"/>
    <s v="Subdirección estrategica"/>
    <m/>
    <x v="216"/>
    <m/>
    <x v="42"/>
    <s v="HALLAZGO 14 de 2023. EJECUCIÓN CONTRATO N.º 258 DE 2023 - ADQUISICIÓN DE_x0009_COMPRESORES DE AIRE RESPIRABLE DE ALTA PRESIÓNMULTIFUNCIONALES (CASCADA – 2 BOTELLAS) CON EL FIN DEFORTALECER LA CAPACIDAD DE RESPUESTA DE LOS CUERPOS DE BOMBEROS ANTE SITUACIONES DE EMERGENCIAS EN EL MARCO DE PROYECTO DE FORTALECIMIENTO DE LOS CUERPOS DE BOMBEROS DEL PAÍS. ADMINISTRATIVO CON PRESUNTA INCIDENCIA DISCIPLINARIA Y BENEFICIO DE AUDITORÍA (A-D-BA)_x000a_Suscrito el 17 de diciembre de 2024"/>
    <s v="GESTIÓN DEL CONOCIMIENTO Y LA INNOVACIÓN"/>
    <s v="Se identifican deficiencias en la adquisición de compresores de aire respirable (Contrato N.º 258 de 2023), realizada sin destinación específica, a pesar de las necesidades presentadas por las Juntas Departamentales. Además, hay falta de gestión de la Junta Nacional de Bomberos, ya que los elementos adquiridos no cumplen su fin y permanecen en almacén."/>
    <s v="Se identifican deficiencias en la adquisición de compresores de aire respirable (Contrato N.º 258 de 2023), realizada sin destinación específica, a pesar de las necesidades presentadas por las Juntas Departamentales. Además, hay falta de gestión de la Junta Nacional de Bomberos, ya que los elementos adquiridos no cumplen su fin y permanecen en almacén."/>
    <s v="Fortalecer el Proceso de gestión para la entrega de bienes asignados a los Cuerpos de Bomberos del País con recursos del Fondo Nacional de Bomberos"/>
    <s v="FB_AC19"/>
    <s v="Formular procedimiento para la asignación y reasignación de fortalecimiento (bienes) a entregar a los Cuerpos de Bomberos del País con recursos del Fondo Nacional de Bomberos"/>
    <s v="Procedimiento formulado"/>
    <n v="1"/>
    <d v="2025-01-02T00:00:00"/>
    <d v="2025-03-30T00:00:00"/>
    <n v="13.2"/>
    <x v="14"/>
    <s v="Seguimiento Historico CGR"/>
    <n v="1"/>
    <s v="Se formuló Procedimiento de asignación y reasignación de fortalecimiento (bienes) a entregar a los Cuerpos de Bomberos del País con recursos del Fondo Nacional de Bomberos Código: PC-FB-02, Vigente Desde: 25/03/2025_x000a__x000a_"/>
    <s v="https://dnbcgovco-my.sharepoint.com/:f:/g/personal/planeacion_dnbc_gov_co/IgDXNHpy7oLsTo_k1pBYTEA_AXkQuekeDuYRfMOd3hOKrho?e=FZVMrN"/>
    <d v="2026-05-11T00:00:00"/>
    <s v="Se evidencia procedimiento formulado en la vigencia 2025"/>
    <n v="1"/>
    <x v="1"/>
    <d v="2026-05-15T00:00:00"/>
    <n v="1"/>
    <s v="Se evidenció como soporte el Procedimiento PC-FB-02 &quot;Procedimiento de asignación y reasignación de fortalecimiento (bienes) a entregar a los Cuerpos de Bomberos del País con recursos del Fondo Nacional de Bomberos&quot;, versión 01, vigente desde el 25 de marzo de 2025, el cual establece los lineamientos, actividades, responsables y registros para la asignación y reasignación de bienes. La evidencia aportada permite verificar la formulación del procedimiento, evidenciando el cumplimiento de la acción correctiva estableci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formuló Procedimiento de asignación y reasignación de fortalecimiento (bienes) a entregar a los Cuerpos de Bomberos del País con recursos del Fondo Nacional de Bomberos Código: PC-FB-02, Vigente Desde: 25/03/2025"/>
    <n v="0"/>
    <n v="46213"/>
    <s v="Acción reportada con cumplimiento en el primer trimestre"/>
    <n v="1"/>
    <s v="CUMPLIDO"/>
    <d v="2026-07-27T00:00:00"/>
    <n v="1"/>
    <s v="Se evidenció el Procedimiento PC-FB-02 para la asignación y reasignación de bienes a entregar a los Cuerpos de Bomberos del País, vigente desde el 25/03/2025, dando cumplimiento a la acción correctiva. Durante el segundo trimestre de 2026 no se presentaron nuevos soportes."/>
    <x v="1"/>
    <s v="NO"/>
    <s v="EFECTIVO"/>
    <x v="1"/>
    <s v="Se verificó el cumplimiento de la actividad formulada y no se evidenció recurrencia de la situación que dio origen al hallazgo; en consecuencia, se procede con el cierre de la actividad."/>
  </r>
  <r>
    <n v="471"/>
    <x v="1"/>
    <x v="8"/>
    <s v="Subdirección estrategica"/>
    <m/>
    <x v="216"/>
    <m/>
    <x v="42"/>
    <s v="HALLAZGO 14 de 2023. EJECUCIÓN CONTRATO N.º 258 DE 2023 - ADQUISICIÓN DE_x0009_COMPRESORES DE AIRE RESPIRABLE DE ALTA PRESIÓNMULTIFUNCIONALES (CASCADA – 2 BOTELLAS) CON EL FIN DEFORTALECER LA CAPACIDAD DE RESPUESTA DE LOS CUERPOS DE BOMBEROS ANTE SITUACIONES DE EMERGENCIAS EN EL MARCO DE PROYECTO DE FORTALECIMIENTO DE LOS CUERPOS DE BOMBEROS DEL PAÍS. ADMINISTRATIVO CON PRESUNTA INCIDENCIA DISCIPLINARIA Y BENEFICIO DE AUDITORÍA (A-D-BA)_x000a_Suscrito el 17 de diciembre de 2024"/>
    <s v="GESTIÓN DEL CONOCIMIENTO Y LA INNOVACIÓN"/>
    <s v="Se identifican deficiencias en la adquisición de compresores de aire respirable (Contrato N.º 258 de 2023), realizada sin destinación específica, a pesar de las necesidades presentadas por las Juntas Departamentales. Además, hay falta de gestión de la Junta Nacional de Bomberos, ya que los elementos adquiridos no cumplen su fin y permanecen en almacén."/>
    <s v="Se identifican deficiencias en la adquisición de compresores de aire respirable (Contrato N.º 258 de 2023), realizada sin destinación específica, a pesar de las necesidades presentadas por las Juntas Departamentales. Además, hay falta de gestión de la Junta Nacional de Bomberos, ya que los elementos adquiridos no cumplen su fin y permanecen en almacén."/>
    <s v="Fortalecer el Proceso de gestión para la entrega de bienes asignados a los Cuerpos de Bomberos del País con recursos del Fondo Nacional de Bomberos"/>
    <s v="FB_AC20"/>
    <s v="Presentar ante la Junta Nacional de Bomberos la propuesta de reasignación de bienes a los Cuerpos de Bomberos, cuando estos no cumplan los requisitos para entrega, en un termino de tiempo no superior a tres meses; autorizando al Comité Técnico de la DNBC seleccionar el nuevo beneficiario."/>
    <s v="Propuesta presentada a Junta Nacional de Bomberos"/>
    <n v="1"/>
    <d v="2025-01-02T00:00:00"/>
    <d v="2025-12-31T00:00:00"/>
    <n v="53.85"/>
    <x v="14"/>
    <s v="Seguimiento Historico CGR"/>
    <n v="1"/>
    <s v="Justificación JNBC autoriza a la DNBC la reasignación de bienes, por lo que no se configura esta acción, se adjunta evidencia en página 17, de la JNBC 003 DE 2024"/>
    <n v="0"/>
    <d v="2026-05-11T00:00:00"/>
    <s v="No se encuentran evidencias de la actividad"/>
    <n v="0"/>
    <x v="2"/>
    <d v="2026-06-08T00:00:00"/>
    <n v="1"/>
    <s v="Se recomienda realizar monitoreo periódico a la aplicación y efectividad del procedimiento implementado, con el fin de verificar que los bienes adquiridos sean asignados oportunamente a los cuerpos de bomberos beneficiarios y cumplan el propósito para el cual fueron adquiridos, evitando su permanencia prolongada en almacén y mitigando la materialización de situaciones similares a las identificadas en el hallazg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La JNBC autoriza a la DNBC la reasignación de bienes desde el año 2024 en atención a la celeridad de los procesos de entregas de fortalecimiento, por lo que no se configura esta acción, se adjunta evidencia en página 17, de la JNBC 003 DE 2024"/>
    <s v="https://dnbcgovco-my.sharepoint.com/:f:/g/personal/planeacion_dnbc_gov_co/IgArz6TXGwFjS4NjcXoG0KjRATBL6NO3DmsApI56MP8FO84?e=nbDZfg"/>
    <n v="46213"/>
    <s v="Se adjunta acta de la JNBC donde se evidencia la no configuracion de esta acción"/>
    <n v="1"/>
    <s v="CUMPLIDO"/>
    <d v="2026-07-27T00:00:00"/>
    <n v="1"/>
    <s v="Se evidenció que la Junta Nacional de Bomberos, mediante Acta No. 003 del 13/02/2024, aprobó facultar a la DNBC para realizar, junto con la UNGRD, las modificaciones en especificaciones técnicas y regionalización de equipos y vehículos, por lo que la acción correctiva no se configura. Durante el segundo trimestre de 2026 no se presentaron nuevos soportes"/>
    <x v="1"/>
    <s v="NO"/>
    <s v="EFECTIVO"/>
    <x v="1"/>
    <s v="Se verificó el cumplimiento de la actividad formulada y no se evidenció recurrencia de la situación que dio origen al hallazgo; en consecuencia, se procede con el cierre de la actividad."/>
  </r>
  <r>
    <n v="472"/>
    <x v="1"/>
    <x v="8"/>
    <s v="Subdirección estrategica"/>
    <m/>
    <x v="216"/>
    <m/>
    <x v="42"/>
    <s v="HALLAZGO 14 de 2023. EJECUCIÓN CONTRATO N.º 258 DE 2023 - ADQUISICIÓN DE_x0009_COMPRESORES DE AIRE RESPIRABLE DE ALTA PRESIÓNMULTIFUNCIONALES (CASCADA – 2 BOTELLAS) CON EL FIN DEFORTALECER LA CAPACIDAD DE RESPUESTA DE LOS CUERPOS DE BOMBEROS ANTE SITUACIONES DE EMERGENCIAS EN EL MARCO DE PROYECTO DE FORTALECIMIENTO DE LOS CUERPOS DE BOMBEROS DEL PAÍS. ADMINISTRATIVO CON PRESUNTA INCIDENCIA DISCIPLINARIA Y BENEFICIO DE AUDITORÍA (A-D-BA)_x000a_Suscrito el 17 de diciembre de 2024"/>
    <s v="GESTIÓN DEL CONOCIMIENTO Y LA INNOVACIÓN"/>
    <s v="Se identifican deficiencias en la adquisición de compresores de aire respirable (Contrato N.º 258 de 2023), realizada sin destinación específica, a pesar de las necesidades presentadas por las Juntas Departamentales. Además, hay falta de gestión de la Junta Nacional de Bomberos, ya que los elementos adquiridos no cumplen su fin y permanecen en almacén."/>
    <s v="Se identifican deficiencias en la adquisición de compresores de aire respirable (Contrato N.º 258 de 2023), realizada sin destinación específica, a pesar de las necesidades presentadas por las Juntas Departamentales. Además, hay falta de gestión de la Junta Nacional de Bomberos, ya que los elementos adquiridos no cumplen su fin y permanecen en almacén."/>
    <s v="Fortalecer el Proceso de gestión para la entrega de bienes asignados a los Cuerpos de Bomberos del País con recursos del Fondo Nacional de Bomberos"/>
    <s v="FB_AC36"/>
    <s v="Asignación y entrega inmediata de compresores de aire respirable de alta presión multifuncionales cascada con dos botellas"/>
    <s v="Actas de entrega"/>
    <n v="4"/>
    <d v="2025-01-02T00:00:00"/>
    <d v="2025-01-31T00:00:00"/>
    <n v="4.3500000000000005"/>
    <x v="14"/>
    <s v="Seguimiento Historico CGR"/>
    <n v="1"/>
    <s v="Accion establecida en el plan de mejoramiento suscrito el 17 de diciembre de 2024, como resultado de la auditoria realizada a la vigencia 2023._x000a__x000a_La acción finalizó el 31 de enero de 2025.  _x000a__x000a_Se evidenció  las salidas de almacén 1820, 1869, 1958 y 2024, que tratan de la entrega de 4 comrpesores de aire (vigencia 2024)._x000a__x000a_Por lo tanto,  se dio cumplimiento a la acción establecida en el Plan de Mejoramiento."/>
    <n v="0"/>
    <d v="2026-05-11T00:00:00"/>
    <s v="Cumplida en seguimiento diciembre 2025. Aunque son acciones antiguas, incluir los soportes"/>
    <n v="1"/>
    <x v="1"/>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on establecida en el plan de mejoramiento suscrito el 17 de diciembre de 2024, como resultado de la auditoria realizada a la vigencia 2023._x000a__x000a_La acción finalizó el 31 de enero de 2025.  _x000a__x000a_Se evidenció  las salidas de almacén 1820, 1869, 1958 y 2024, que tratan de la entrega de 4 comrpesores de aire (vigencia 2024)._x000a__x000a_Por lo tanto,  se dio cumplimiento a la acción establecida en el Plan de Mejoramiento."/>
    <n v="0"/>
    <n v="46213"/>
    <s v="Acción reportada con cumplimiento en el primer trimestre"/>
    <n v="1"/>
    <s v="CUMPLIDO"/>
    <d v="2026-07-27T00:00:00"/>
    <n v="1"/>
    <s v="La acción fue reportada con cumplimiento en el primer trimestre de 2026. Se verificó previamente el cumplimiento mediante las salidas de almacén Nos. 1820, 1869, 1958 y 2024, correspondientes a la entrega de cuatro compresores de aire respirable. Durante el segundo trimestre de 2026 no se presentaron nuevos soportes"/>
    <x v="1"/>
    <s v="NO"/>
    <s v="EFECTIVO"/>
    <x v="1"/>
    <s v="Se verificó el cumplimiento de la actividad formulada y no se evidenció recurrencia de la situación que dio origen al hallazgo; en consecuencia, se procede con el cierre de la actividad."/>
  </r>
  <r>
    <n v="473"/>
    <x v="1"/>
    <x v="7"/>
    <s v="Subdirección estrategica"/>
    <m/>
    <x v="224"/>
    <m/>
    <x v="43"/>
    <s v="GESTIÓN, CONTROL Y ARTICULACIÓN INSTITUCIONAL PARA LA GARANTÍA DEL SERVICIO PÚBLICO ESENCIAL BOMBERIL EN COLOMBIA._x000a_ADMINISTRATIVO (A)"/>
    <m/>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Diseñar e implementar un sistema integrado de información que articule a la DNBC con los entes territoriales, incorporando mecanismos de seguimiento y validación de datos sobre cuerpos de bomberos, cobertura e inversión de recursos, con el fin de fortalecer la coordinación interinstitucional, la planeación, el control de resultados y el cumplimiento de las funciones misionales."/>
    <s v="NO_AC3"/>
    <s v="Integrar el proceso de Inspección Vigilancia y Control al proceso de Formulación Actualización Acompañamiento Normativo y Operativo"/>
    <s v="Caracterización, procedimientos y formatos relacionados con en el procesoel Inspección Vigilancia y Control. Aprobados y Socializados"/>
    <n v="1"/>
    <d v="2026-01-01T00:00:00"/>
    <d v="2026-06-30T00:00:00"/>
    <n v="26.85"/>
    <x v="22"/>
    <s v="Auditoria Financiera 2024"/>
    <n v="1"/>
    <s v="Se realizó un ajuste completo de la caracterización del proceso de Formulación, Actualización, Acompañamiento Normativo y Operativo FANO enfocándose en la incorporación del proceso de IVC en fecha 19 de noviembre de 2025 _x000a_"/>
    <s v="https://dnbcgovco-my.sharepoint.com/personal/planeacion_dnbc_gov_co/_layouts/15/onedrive.aspx?id=%2Fpersonal%2Fplaneacion%5Fdnbc%5Fgov%5Fco%2FDocuments%2FDocumentos%20SIGE%2F6%2E%20Planes%2FPLAN%20DE%20MEJORA%2F2026%2F01%2E%20Seguimiento%20Primer%20Trimestre%2F06%2E%20Formulaci%C3%B3n%2C%20actualizaci%C3%B3n%20y%20acompa%C3%B1amiento%20Normativo%20y%20OPERATIVO%2FNO%5FAC3&amp;viewid=efb70791%2Db8ab%2D49e7%2Db552%2Dd3d4cbe976b9&amp;ct=1776869438927&amp;or=OWA%2DNT%2DMail"/>
    <d v="2026-05-11T00:00:00"/>
    <s v="Se evidencia la actualización de la caracterización en el mes de noviembre de 2025"/>
    <n v="1"/>
    <x v="1"/>
    <d v="2026-06-07T00:00:00"/>
    <n v="1"/>
    <s v="Se recomienda realizar monitoreo periódico a la implementación de la caracterización actualizada, verificando que los procedimientos, formatos y demás instrumentos asociados al proceso de Inspección, Vigilancia y Control se encuentren debidamente articulados, socializados y aplicados por los responsables del proceso, con el fin de garantizar la efectividad de los controles implementados."/>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CUMPLIDO"/>
    <n v="0"/>
    <n v="46213"/>
    <s v="Se evidencia la actualización de la caracterización en el mes de noviembre de 2025. Cumplido durante primer trimestre 2026"/>
    <n v="1"/>
    <s v="CUMPLIDO"/>
    <d v="2026-07-27T00:00:00"/>
    <n v="1"/>
    <s v="Se evidenció la actualización de la caracterización del proceso Formulación, Actualización y Acompañamiento Normativo y Operativo, aprobada el 26/11/2025, integrando el proceso de Inspección, Vigilancia y Control, dando cumplimiento a la acción correctiva. Durante el segundo trimestre de 2026 no se presentaron nuevos soportes."/>
    <x v="2"/>
    <s v="NO APLICA"/>
    <s v="NO APLICA"/>
    <x v="0"/>
    <s v="Dado que el hallazgo aún tiene actividades vencidas y sin cumplimiento no aplica el análisis de la efectividad"/>
  </r>
  <r>
    <n v="474"/>
    <x v="1"/>
    <x v="7"/>
    <s v="Subdirección estrategica"/>
    <m/>
    <x v="224"/>
    <m/>
    <x v="43"/>
    <s v="GESTIÓN, CONTROL Y ARTICULACIÓN INSTITUCIONAL PARA LA GARANTÍA DEL SERVICIO PÚBLICO ESENCIAL BOMBERIL EN COLOMBIA._x000a_ADMINISTRATIVO (A)"/>
    <m/>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Diseñar e implementar un sistema integrado de información que articule a la DNBC con los entes territoriales, incorporando mecanismos de seguimiento y validación de datos sobre cuerpos de bomberos, cobertura e inversión de recursos, con el fin de fortalecer la coordinación interinstitucional, la planeación, el control de resultados y el cumplimiento de las funciones misionales."/>
    <s v="NO_AC4"/>
    <s v="Revisar y actualizar los actos administrativos de los procesos misionales de a DNBC"/>
    <s v="Derogación de la Resolución No. 141 del 2017"/>
    <n v="1"/>
    <d v="2026-01-01T00:00:00"/>
    <d v="2026-03-31T00:00:00"/>
    <n v="13.5"/>
    <x v="22"/>
    <s v="Auditoria Financiera 2024"/>
    <n v="1"/>
    <s v="Se realizó la resolución 46 del 31 de marzo de 2026,  mediante el cual se dispone la derogatoria de la Resolución No. 141 de 2017, en el marco de la revisión y actualización de los procesos misionales de la DNBC, el mismo  establece el protocolo para las visitas de Inspección, Vigilancia y Control, definiendo las condiciones mínimas de operatividad conforme a criterios jurídicos, técnicos y operativos"/>
    <s v="https://dnbcgovco-my.sharepoint.com/personal/planeacion_dnbc_gov_co/_layouts/15/onedrive.aspx?id=%2Fpersonal%2Fplaneacion%5Fdnbc%5Fgov%5Fco%2FDocuments%2FDocumentos%20SIGE%2F6%2E%20Planes%2FPLAN%20DE%20MEJORA%2F2026%2F01%2E%20Seguimiento%20Primer%20Trimestre%2F06%2E%20Formulaci%C3%B3n%2C%20actualizaci%C3%B3n%20y%20acompa%C3%B1amiento%20Normativo%20y%20OPERATIVO%2FNO%5FAC4&amp;viewid=efb70791%2Db8ab%2D49e7%2Db552%2Dd3d4cbe976b9&amp;ct=1776869438927&amp;or=OWA%2DNT%2DMail"/>
    <d v="2026-05-11T00:00:00"/>
    <s v="Se evidencia acto administrativo para definición de nuevo proceso de inspección y vigilancia"/>
    <n v="1"/>
    <x v="1"/>
    <d v="2026-06-07T00:00:00"/>
    <n v="1"/>
    <s v="Se evidencia la expedición de la Resolución No. 046 del 31 de marzo de 2026, mediante la cual se derogó la Resolución No. 141 de 2017, en el marco de la revisión y actualización de los actos administrativos asociados a los procesos misionales de la Dirección Nacional de Bomberos de Colombia. La evidencia aportada permite verificar la actualización normativa relacionada con las actividades de Inspección, Vigilancia y Control, incorporando criterios jurídicos, técnicos y operativos para el desarrollo de dichas funciones. En consecuencia, se valida el cumplimiento de la acción correctiva formulada y el fortalecimiento del marco normativo aplicable a los procesos misionales de la Entidad."/>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CUMPLIDO"/>
    <n v="0"/>
    <n v="46213"/>
    <s v="Se evidencia acto administrativo para definición de nuevo proceso de inspección y vigilanciaCumplido durante primer trimestre 2026"/>
    <n v="1"/>
    <s v="CUMPLIDO"/>
    <d v="2026-07-27T00:00:00"/>
    <n v="1"/>
    <s v="Se evidenció la expedición del acto administrativo mediante el cual se derogó la Resolución No. 141 de 2017 y se definió el nuevo proceso de Inspección, Vigilancia y Control, dando cumplimiento a la acción correctiva. Durante el segundo trimestre de 2026 no se presentaron nuevos soportes."/>
    <x v="2"/>
    <s v="NO APLICA"/>
    <s v="NO APLICA"/>
    <x v="0"/>
    <s v="Dado que el hallazgo aún tiene actividades vencidas y sin cumplimiento no aplica el análisis de la efectividad"/>
  </r>
  <r>
    <n v="475"/>
    <x v="1"/>
    <x v="7"/>
    <s v="Subdirección estrategica"/>
    <m/>
    <x v="230"/>
    <m/>
    <x v="43"/>
    <s v="GESTIÓN FISCAL DEL CONTRATO 106-2024 SUSCRITO EN EL MARCO DE LA URGENCIA MANIFIESTA DECRETADA POR LA DIRECCIÓN NACIONAL DE BOMBEROS DE COLOMBIA MEDIANTE RESOLUCIÓN NO. 059 DE 2024._x000a_ADMINISTRATIVO (A) CON PRESUNTA INCIDENCIA DISCIPLINARIA (D) Y PARA INDAGACION PRELIMINAR (IP)"/>
    <s v="GESTIÓN DEL CONOCIMIENTO Y LA INNOVACIÓN"/>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Fortalecer los mecanismos de control para la adecuada supervisión contractual con el objetivo de garantizar la adecuada correspondencia entre la planeación la urgencia declarada y la atención efectiva"/>
    <s v="FB_AC29"/>
    <s v="Diseñar e implementer Plan logístico para entrega de elementos tomando como insumo la previa verificación de cumplimiento de requisitos y asegurando que el plan contenga como mínimo: identificación de los municipios priorizados con cumplimiento de requisitos, elementos a entregar, cronograma de entregas y medio transporte de entrega."/>
    <s v="Plan Logístico y soportes de implementación"/>
    <n v="1"/>
    <d v="2026-01-01T00:00:00"/>
    <d v="2026-03-31T00:00:00"/>
    <n v="13.5"/>
    <x v="14"/>
    <s v="Auditoria Financiera 2024"/>
    <n v="1"/>
    <s v="Se adjunta diseño de Plan Logístico y evidencia de socialización a líder de proceso"/>
    <s v="https://dnbcgovco-my.sharepoint.com/:f:/g/personal/planeacion_dnbc_gov_co/IgDXNHpy7oLsTo_k1pBYTEA_AXkQuekeDuYRfMOd3hOKrho?e=FZVMrN"/>
    <d v="2026-05-11T00:00:00"/>
    <s v="Se incluye presentación del plan logstico. Se evidencia socialización con lider de proceso del mes de mayo de 2026"/>
    <n v="1"/>
    <x v="1"/>
    <d v="2026-06-08T00:00:00"/>
    <n v="0.1"/>
    <s v="Se evidencia la elaboración de la propuesta del Plan Logístico de Entregas de Fortalecimiento, la cual contempla aspectos relacionados con modalidades de entrega, fases de actuación, actores involucrados, regionalización logística, mecanismos de coordinación, transporte, entrega y cierre documental. Así mismo, se evidencia su remisión para revisión y retroalimentación a las dependencias involucradas. No obstante, la evidencia aportada corresponde a una propuesta técnica y no permite verificar su aprobación formal, socialización con los líderes de proceso ni su implementación efectiva, conforme a lo establecido en la acción correctiva formulada. En consecuencia, se evidencia un avance parcial en el cumplimiento de la acción. Se recomienda formalizar la aprobación del plan logístico, realizar su socialización con las dependencias involucradas, documentar las actividades de implementación y conservar los soportes que permitan evidenciar su aplicación efectiva en los procesos de entrega de bienes y equipos objeto de fortalecimiento bomberil."/>
    <s v="EN EJECUCIÓN"/>
    <s v="No aplica"/>
    <s v="No aplica"/>
    <s v="No aplica"/>
    <n v="1"/>
    <s v="Se adjunta diseño de Plan Logístico y evidencia de socialización a líder de proceso"/>
    <s v="https://dnbcgovco-my.sharepoint.com/:f:/g/personal/planeacion_dnbc_gov_co/IgB9cHHYSJIQTr9TaRSvOJ2DAViQEhrjnqtnNAQWBqFxriQ?e=6CRjhS"/>
    <n v="46213"/>
    <s v="Se incluye presentación del plan logstico. Se evidencia socialización con lider de proceso del mes de mayo de 2026"/>
    <n v="1"/>
    <s v="CUMPLIDO"/>
    <d v="2026-07-27T00:00:00"/>
    <n v="1"/>
    <s v="Se evidenció el diseño e implementación del Plan Logístico de Entregas y su socialización al líder del proceso mediante correo del 14/05/2026 para revisión y retroalimentación. La evidencia presentada soporta el cumplimiento de la acción correctiva."/>
    <x v="2"/>
    <s v="NO APLICA"/>
    <s v="NO APLICA"/>
    <x v="0"/>
    <s v="Dado que el hallazgo aún tiene actividades vencidas y sin cumplimiento no aplica el análisis de la efectividad"/>
  </r>
  <r>
    <n v="476"/>
    <x v="1"/>
    <x v="7"/>
    <s v="Subdirección estrategica"/>
    <m/>
    <x v="231"/>
    <m/>
    <x v="43"/>
    <s v="ENTREGA DE LOS BIENES ADQUIRIDOS BAJO LA MODALIDAD DE URGENCIA MANIFIESTA, CONTRATO 107 DE 2024. ADMINISTRATIVO (A) CON PRESUNTA INCIDENCIA DISCIPLINARIA (D)"/>
    <s v="GESTIÓN DEL CONOCIMIENTO Y LA INNOVACIÓN"/>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Fortalecer los mecanismos de control para la adecuada supervisión contractual con el objetivo de garantizar la adecuada correspondencia entre la planeación la urgencia declarada y la atención efectiva"/>
    <s v="FB_AC29"/>
    <s v="Diseñar e implementer un plan logístico para entrega de elementos tomando como insumo la previa verificación de cumplimiento de requisitos y asegurando que el plan contenga como mínimo: identificación de los municipios priorizados con cumplimiento de requisitos, elementos a entregar, cronograma de entregas y medio transporte de entrega."/>
    <s v="Plan Logístico y soportes de implementación"/>
    <n v="1"/>
    <d v="2026-01-01T00:00:00"/>
    <d v="2026-03-31T00:00:00"/>
    <n v="13.5"/>
    <x v="14"/>
    <s v="Auditoria Financiera 2024"/>
    <n v="1"/>
    <s v="Se adjunta diseño de Plan Logístico y evidencia de socialización a líder de proceso"/>
    <s v="https://dnbcgovco-my.sharepoint.com/:f:/g/personal/planeacion_dnbc_gov_co/IgDXNHpy7oLsTo_k1pBYTEA_AXkQuekeDuYRfMOd3hOKrho?e=FZVMrN"/>
    <d v="2026-05-11T00:00:00"/>
    <s v="Se incluye presentación del plan logstico. Se evidencia socialización con lider de proceso del mes de mayo de 2026"/>
    <n v="1"/>
    <x v="1"/>
    <d v="2026-06-08T00:00:00"/>
    <n v="0.1"/>
    <s v="Se evidencia la elaboración de la propuesta del Plan Logístico de Entregas de Fortalecimiento, la cual contempla aspectos relacionados con modalidades de entrega, fases de actuación, actores involucrados, regionalización logística, mecanismos de coordinación, transporte, entrega y cierre documental. Así mismo, se evidencia su remisión para revisión y retroalimentación a las dependencias involucradas. No obstante, la evidencia aportada corresponde a una propuesta técnica y no permite verificar su aprobación formal, socialización con los líderes de proceso ni su implementación efectiva, conforme a lo establecido en la acción correctiva formulada. En consecuencia, se evidencia un avance parcial en el cumplimiento de la acción. Se recomienda formalizar la aprobación del plan logístico, realizar su socialización con las dependencias involucradas, documentar las actividades de implementación y conservar los soportes que permitan evidenciar su aplicación efectiva en los procesos de recepción, almacenamiento, distribución y entrega de los bienes adquiridos para el fortalecimiento bomberil"/>
    <s v="EN EJECUCIÓN"/>
    <s v="No aplica"/>
    <s v="No aplica"/>
    <s v="No aplica"/>
    <n v="1"/>
    <s v="Se adjunta diseño de Plan Logístico y evidencia de socialización a líder de proceso"/>
    <s v="https://dnbcgovco-my.sharepoint.com/:f:/g/personal/planeacion_dnbc_gov_co/IgB9cHHYSJIQTr9TaRSvOJ2DAViQEhrjnqtnNAQWBqFxriQ?e=6CRjhS"/>
    <n v="46213"/>
    <s v="Se incluye presentación del plan logstico. Se evidencia socialización con lider de proceso del mes de mayo de 2026"/>
    <n v="1"/>
    <s v="CUMPLIDO"/>
    <d v="2026-07-27T00:00:00"/>
    <n v="1"/>
    <s v="Se evidenció el diseño e implementación del Plan Logístico de Entregas y su socialización al líder del proceso mediante correo electrónico del 14/05/2026 para revisión y retroalimentación. La evidencia presentada soporta el cumplimiento de la acción correctiva."/>
    <x v="2"/>
    <s v="NO APLICA"/>
    <s v="NO APLICA"/>
    <x v="0"/>
    <s v="Dado que el hallazgo aún tiene actividades vencidas y sin cumplimiento no aplica el análisis de la efectividad"/>
  </r>
  <r>
    <n v="477"/>
    <x v="1"/>
    <x v="7"/>
    <s v="Subdirección Administrativa y Financiera"/>
    <m/>
    <x v="238"/>
    <m/>
    <x v="43"/>
    <s v="ATENCIÓN DE PETICIONES CIUDADANAS (PQRSD)._x000a_ADMINISTRATIVO (A) CON PRESUNTA INCIDENCIA DISCIPLINARIA (D)"/>
    <m/>
    <s v="Se origina por debilidades en la coordinación con los supervisores de contrato de los responsables de dar respuesta a las PQRSD, así como por la debilidad en los mecanismos institucionales que aseguren su atención oportuna, pese a la gestión realizada por el proceso de atención al usuario. Asimismo, por debilidades en el fortalecimiento del grupo de trabajo de atención al usuario."/>
    <s v="Se origina por debilidades en la coordinación con los supervisores de contrato de los responsables de dar respuesta a las PQRSD, así como por la debilidad en los mecanismos institucionales que aseguren su atención oportuna, pese a la gestión realizada por el proceso de atención al usuario. Asimismo, por debilidades en el fortalecimiento del grupo de trabajo de atención al usuario."/>
    <s v="Fortalecer el proceso de Atención al Ciudadano, así como los controles para la oportuna respuesta de las PQRSD, en el marco del cumplimiento de los términos establecidos en la Ley 1437 de 2011 y la Ley 1755 de 2015, con el fin de garantizar una atención oportuna, clara y de calidad a los grupos de valor."/>
    <s v="TI_AC36"/>
    <s v="Parametrizar del sistema Orfeo, que permita generar los reportes detallados y oportunamente."/>
    <s v="Sistema Orfeo Parametrizado"/>
    <n v="1"/>
    <d v="2026-01-31T00:00:00"/>
    <d v="2026-12-31T00:00:00"/>
    <n v="49.5"/>
    <x v="3"/>
    <s v="Auditoria Financiera 2024"/>
    <n v="1"/>
    <s v="Se aporta como evidencia la parametrización funcional del módulo de reportes de ORFEO NG, evidenciando generación de reportes detallados y oportunos sobre radicados, productividad, correspondencia y expedientes electrónicos, en cumplimiento de la acción de mejora."/>
    <s v="https://dnbcgovco-my.sharepoint.com/:f:/g/personal/planeacion_dnbc_gov_co/IgCNzwnnkkpRTaEBPMx0rOwFASu8lZZKfmwE_kJhjMBi4Do?e=8NVROU"/>
    <d v="2026-05-11T00:00:00"/>
    <s v="Se remite pantallazo de generación de reportes en ORFEO"/>
    <n v="1"/>
    <x v="1"/>
    <d v="2026-06-08T00:00:00"/>
    <n v="1"/>
    <s v="Se evidencia que la entidad realizó la parametrización funcional del módulo de reportes del sistema ORFEO NG, permitiendo la generación de reportes detallados relacionados con productividad, distribución de correspondencia, radicación de PQRSD y expedientes electrónicos. Asimismo, la evidencia aportada incluye registros visuales del sistema en operación, donde se observan las opciones de consulta y generación de reportes, así como la visualización de información asociada a los radicados y su trazabilidad. En consecuencia, la evidencia presentada permite verificar el cumplimiento de la acción correctiva orientada a fortalecer los mecanismos de seguimiento y control de la gestión documental y de las PQRSD mediante la generación oportuna de reportes en la plataforma ORFEO NG."/>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n reporte de información por parte de la primera linea de defensa"/>
    <n v="0"/>
    <n v="46214"/>
    <s v="Actividad con cumplimiento reportado en el primer trimestre 2026"/>
    <n v="1"/>
    <s v="CUMPLIDO"/>
    <d v="2026-07-27T00:00:00"/>
    <n v="1"/>
    <s v="Se evidenció el cumplimiento de la acción correctiva, ejecutada durante el periodo comprendido entre el 31/01/2026 y el 31/12/2026, mediante la parametrización del sistema Orfeo para la generación oportuna de reportes detallados de PQRSD. Durante el segundo trimestre de 2026 no se presentaron nuevos soportes."/>
    <x v="2"/>
    <s v="NO APLICA"/>
    <s v="NO APLICA"/>
    <x v="0"/>
    <s v="Dado que el hallazgo aún tiene actividades vencidas y sin cumplimiento no aplica el análisis de la efectividad"/>
  </r>
  <r>
    <n v="478"/>
    <x v="0"/>
    <x v="4"/>
    <s v="Subdirección Administrativa y Financiera"/>
    <m/>
    <x v="31"/>
    <n v="1"/>
    <x v="12"/>
    <s v="Se evidenció legalización extempóranea de comisiones, incumplimiendo lo señalado en la resolución 126 de 2020, artículo 4 literal (g), por cuanto las resoluciones 164, 169 y 170 de 2021 fueron legalizadas de manera inoportuna."/>
    <m/>
    <s v="1. No se adelantan las acciones a que haya lugar para que los contratistas y funcionarios cumplan con la legalización oportuno de las comisiones y viáticos_x000a_2. Desconocimiento por parte de los funcionarios y contratistas de los lineamientos establecidos para la solicitud, legalización y tramites de comisiones y tiquetes_x000a_3, No se da cumplimiento a la resolución 60 de 2021 y se continua otorgando viáticos sin legalizar los anteriores._x000a_4. Los funcionarios y contratistas hacen caso omiso al correo de legalización de comisión"/>
    <s v="No se da cumplimiento a la resolución 60 de 2021 y se continua otorgando viáticos sin legalizar los anteriores._x000a_Los funcionarios y contratistas hacen caso omiso al correo de legalización de comisión"/>
    <s v="Acción correctiva"/>
    <s v="TH_AC4"/>
    <s v="Informe de alertas sobre legalización de comisiones"/>
    <s v="Informes realizados"/>
    <n v="12"/>
    <d v="2026-01-01T00:00:00"/>
    <d v="2026-12-31T00:00:00"/>
    <n v="54"/>
    <x v="11"/>
    <s v="Viaticos"/>
    <n v="0"/>
    <n v="0"/>
    <n v="0"/>
    <d v="2026-05-11T00:00:00"/>
    <s v="No se evidencia seguimiento"/>
    <n v="0"/>
    <x v="0"/>
    <d v="2026-05-15T00:00:00"/>
    <n v="0"/>
    <s v="No fue posible identificar evidencias para el presente período de análisis"/>
    <s v="SIN INICIAR"/>
    <s v="No aplica"/>
    <s v="No aplica"/>
    <s v="No aplica"/>
    <n v="0"/>
    <n v="0"/>
    <n v="0"/>
    <n v="46214"/>
    <s v="No se evidencia seguimiento"/>
    <n v="0"/>
    <s v="EN EJECUCIÓN"/>
    <d v="2026-07-27T00:00:00"/>
    <n v="0"/>
    <s v="No se evidencia soporte de avance en la actividad"/>
    <x v="4"/>
    <s v="NO APLICA"/>
    <s v="NO APLICA"/>
    <x v="0"/>
    <s v="Dado que el hallazgo cuenta con varias actividades asociadas y algunas de ellas aún se encuentran en ejecución y/o sin inciar, no procede realizar el análisis de efectividad en esta etapa. La evaluación deberá efectuarse una vez se haya verificado el cumplimiento integral de las acciones formuladas"/>
  </r>
  <r>
    <n v="479"/>
    <x v="0"/>
    <x v="4"/>
    <s v="Subdirección Administrativa y Financiera"/>
    <m/>
    <x v="31"/>
    <n v="0"/>
    <x v="12"/>
    <s v="Se evidenció legalización extempóranea de comisiones, incumplimiendo lo señalado en la resolución 126 de 2020, artículo 4 literal (g), por cuanto las resoluciones 164, 169 y 170 de 2021 fueron legalizadas de manera inoportuna."/>
    <m/>
    <s v="1. No se adelantan las acciones a que haya lugar para que los contratistas y funcionarios cumplan con la legalización oportuno de las comisiones y viáticos_x000a_2. Desconocimiento por parte de los funcionarios y contratistas de los lineamientos establecidos para la solicitud, legalización y tramites de comisiones y tiquetes_x000a_3, No se da cumplimiento a la resolución 60 de 2021 y se continua otorgando viáticos sin legalizar los anteriores._x000a_4. Los funcionarios y contratistas hacen caso omiso al correo de legalización de comisión"/>
    <s v="No se da cumplimiento a la resolución 60 de 2021 y se continua otorgando viáticos sin legalizar los anteriores._x000a_Los funcionarios y contratistas hacen caso omiso al correo de legalización de comisión"/>
    <s v="Acción correctiva"/>
    <s v="TH_AC5"/>
    <s v="Dar aplicabilidad al Módulo de Gestión de Viáticos al interior (SIIF NACION II), por modalidad de Reconocimiento, es decir se reconocen los viáticos una vez se finaliza la comisión."/>
    <s v="Aplicabilidad Módulo de Gestión de Pago Viáticos"/>
    <n v="1"/>
    <d v="2021-10-11T00:00:00"/>
    <d v="2021-11-30T00:00:00"/>
    <n v="7.35"/>
    <x v="11"/>
    <s v="Viaticos"/>
    <n v="0"/>
    <n v="0"/>
    <n v="0"/>
    <d v="2026-05-11T00:00:00"/>
    <s v="No se evidencia seguimiento"/>
    <n v="0"/>
    <x v="2"/>
    <d v="2026-05-15T00:00:00"/>
    <n v="0"/>
    <s v="Se evidencio que la accion formulada carece de soportes que permitan verificar el cumplimiento de la actividad, toda vez que la accion no fue ejecuta dentro del plazo establecido"/>
    <s v="VENCIDA"/>
    <s v="No aplica"/>
    <s v="No aplica"/>
    <s v="No aplica"/>
    <n v="0"/>
    <n v="0"/>
    <n v="0"/>
    <n v="46214"/>
    <s v="No se evidencia seguimiento"/>
    <n v="0"/>
    <s v="EN EJECUCIÓN"/>
    <d v="2026-07-27T00:00:00"/>
    <n v="0"/>
    <s v="No se evidencia soporte de avance en la actividad"/>
    <x v="4"/>
    <s v="NO APLICA"/>
    <s v="NO APLICA"/>
    <x v="0"/>
    <s v="Dado que el hallazgo cuenta con varias actividades asociadas y algunas de ellas aún se encuentran en ejecución y/o sin inciar, no procede realizar el análisis de efectividad en esta etapa. La evaluación deberá efectuarse una vez se haya verificado el cumplimiento integral de las acciones formuladas"/>
  </r>
  <r>
    <n v="480"/>
    <x v="1"/>
    <x v="7"/>
    <s v="Subdirección Administrativa y Financiera"/>
    <m/>
    <x v="230"/>
    <m/>
    <x v="43"/>
    <s v="GESTIÓN FISCAL DEL CONTRATO 106-2024 SUSCRITO EN EL MARCO DE LA URGENCIA MANIFIESTA DECRETADA POR LA DIRECCIÓN NACIONAL DE BOMBEROS DE COLOMBIA MEDIANTE RESOLUCIÓN NO. 059 DE 2024._x000a_ADMINISTRATIVO (A) CON PRESUNTA INCIDENCIA DISCIPLINARIA (D) Y PARA INDAGACION PRELIMINAR (IP)"/>
    <m/>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Fortalecer los mecanismos de control para la adecuada supervisión contractual con el objetivo de garantizar la adecuada correspondencia entre la planeación la urgencia declarada y la atención efectiva"/>
    <s v="GC_AC61"/>
    <s v="Verificar que el expediente contractual No. 106-2024 cuente con la totalidad de los soportes requeridos para cada etapa contractual acorde con la normatividad vigente, asi como su completitud de la publicación en SECOP"/>
    <s v="Expediente No. 106-2024 verificado y/o subsanado"/>
    <n v="1"/>
    <d v="2026-01-01T00:00:00"/>
    <d v="2026-02-28T00:00:00"/>
    <n v="8.5499999999999989"/>
    <x v="2"/>
    <s v="Auditoria Financiera 2024"/>
    <n v="0"/>
    <s v="La actividad no se ha ejecutado a la fecha. El expediente contractual No. 106-2024 no ha sido verificado de manera integral en cuanto a la totalidad de los soportes requeridos para cada una de las etapas contractuales, ni se ha validado su completitud y correcta publicación en la plataforma SECOP, de conformidad con la normatividad vigente. En consecuencia, el expediente se encuentra pendiente de revisión y, de ser necesario, de subsanación, actividad que será adelantada dentro de las acciones de seguimiento y control institucional._x000a_"/>
    <n v="0"/>
    <d v="2026-05-11T00:00:00"/>
    <s v="No se evidencian soportes de la actividad"/>
    <n v="0"/>
    <x v="2"/>
    <d v="2026-05-15T00:00:00"/>
    <n v="0"/>
    <s v="No fue posible identificar evidencias para el presente período de análisis"/>
    <s v="VENCIDA"/>
    <s v="No aplica"/>
    <s v="No aplica"/>
    <s v="No aplica"/>
    <n v="0"/>
    <s v="La actividad no se ha ejecutado a la fecha. El expediente contractual No. 106-2024 no ha sido verificado de manera integral en cuanto a la totalidad de los soportes requeridos para cada una de las etapas contractuales, ni se ha validado su completitud y correcta publicación en la plataforma SECOP, de conformidad con la normatividad vigente. En consecuencia, el expediente se encuentra pendiente de revisión y, de ser necesario, de subsanación, actividad que será adelantada dentro de las acciones de seguimiento y control institucional._x000a_"/>
    <n v="0"/>
    <s v="11/07/206"/>
    <s v="No se evidencian soportes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481"/>
    <x v="1"/>
    <x v="7"/>
    <s v="Subdirección Administrativa y Financiera"/>
    <m/>
    <x v="230"/>
    <m/>
    <x v="43"/>
    <s v="GESTIÓN FISCAL DEL CONTRATO 106-2024 SUSCRITO EN EL MARCO DE LA URGENCIA MANIFIESTA DECRETADA POR LA DIRECCIÓN NACIONAL DE BOMBEROS DE COLOMBIA MEDIANTE RESOLUCIÓN NO. 059 DE 2024._x000a_ADMINISTRATIVO (A) CON PRESUNTA INCIDENCIA DISCIPLINARIA (D) Y PARA INDAGACION PRELIMINAR (IP)"/>
    <m/>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Fortalecer los mecanismos de control para la adecuada supervisión contractual con el objetivo de garantizar la adecuada correspondencia entre la planeación la urgencia declarada y la atención efectiva"/>
    <s v="GC_AC62"/>
    <s v="Verificar que la entidad reciba la totalidad de los soportes de conformidad con las obligaciones contractuales del proveedor (Manifiestos de aduana, declaraciones de importación y certificados de capacitación)"/>
    <s v="Informe de supervisión y anexos"/>
    <n v="1"/>
    <d v="2026-01-01T00:00:00"/>
    <d v="2026-12-31T00:00:00"/>
    <n v="54"/>
    <x v="2"/>
    <s v="Auditoria Financiera 2024"/>
    <n v="0"/>
    <s v="La actividad no se ha ejecutado a la fecha. No se ha realizado la verificación de que la entidad haya recibido la totalidad de los soportes asociados al cumplimiento de las obligaciones contractuales del proveedor, incluyendo manifiestos de aduana, declaraciones de importación y certificados de capacitación. En consecuencia, no se cuenta aún con informe de supervisión ni anexos que evidencien la revisión, validación o subsanación de dicha documentación, situación que se encuentra pendiente de atención conforme a los lineamientos de supervisión contractual y la normatividad vigente._x000a_"/>
    <n v="0"/>
    <d v="2026-05-11T00:00:00"/>
    <s v="No se evidencian soportes de la actividad"/>
    <n v="0"/>
    <x v="2"/>
    <d v="2026-05-15T00:00:00"/>
    <n v="0"/>
    <s v="No fue posible identificar evidencias para el presente período de análisis"/>
    <s v="SIN INICIAR"/>
    <s v="No aplica"/>
    <s v="No aplica"/>
    <s v="No aplica"/>
    <n v="0"/>
    <s v="La actividad no se ha ejecutado a la fecha. No se ha realizado la verificación de que la entidad haya recibido la totalidad de los soportes asociados al cumplimiento de las obligaciones contractuales del proveedor, incluyendo manifiestos de aduana, declaraciones de importación y certificados de capacitación. En consecuencia, no se cuenta aún con informe de supervisión ni anexos que evidencien la revisión, validación o subsanación de dicha documentación, situación que se encuentra pendiente de atención conforme a los lineamientos de supervisión contractual y la normatividad vigente._x000a_"/>
    <n v="0"/>
    <s v="11/07/206"/>
    <s v="No se evidencian soportes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482"/>
    <x v="1"/>
    <x v="7"/>
    <s v="Subdirección Administrativa y Financiera"/>
    <m/>
    <x v="230"/>
    <m/>
    <x v="43"/>
    <s v="GESTIÓN FISCAL DEL CONTRATO 106-2024 SUSCRITO EN EL MARCO DE LA URGENCIA MANIFIESTA DECRETADA POR LA DIRECCIÓN NACIONAL DE BOMBEROS DE COLOMBIA MEDIANTE RESOLUCIÓN NO. 059 DE 2024._x000a_ADMINISTRATIVO (A) CON PRESUNTA INCIDENCIA DISCIPLINARIA (D) Y PARA INDAGACION PRELIMINAR (IP)"/>
    <m/>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Fortalecer los mecanismos de control para la adecuada supervisión contractual con el objetivo de garantizar la adecuada correspondencia entre la planeación la urgencia declarada y la atención efectiva"/>
    <s v="GC_AC64"/>
    <s v="Consolidar el expediente único contractual físico y remitir de manera oportuna para su custodia al proceso de gestión contractual."/>
    <s v="Expediente único contractual actualizado"/>
    <n v="1"/>
    <d v="2026-01-01T00:00:00"/>
    <d v="2026-12-31T00:00:00"/>
    <n v="54"/>
    <x v="2"/>
    <s v="Auditoria Financiera 2024"/>
    <n v="1"/>
    <s v="La actividad se encuentra en ejecución. Se viene realizando la consolidación del expediente único contractual físico, así como su remisión oportuna al proceso de Gestión Contractual para su custodia, conforme a los lineamientos institucionales. Como evidencia se cuenta con expedientes contractuales actualizados, en los cuales se integran de manera progresiva los documentos correspondientes a cada etapa del proceso contractual, permitiendo garantizar la organización, trazabilidad y control documental._x000a_"/>
    <n v="0"/>
    <d v="2026-05-11T00:00:00"/>
    <s v="Se requiere adjuntar evidencias para el cierre de la acción de mejora"/>
    <n v="0"/>
    <x v="0"/>
    <d v="2026-05-15T00:00:00"/>
    <n v="0"/>
    <s v="No fue posible identificar evidencias para el presente período de análisis"/>
    <s v="SIN INICIAR"/>
    <s v="No aplica"/>
    <s v="No aplica"/>
    <s v="No aplica"/>
    <n v="1"/>
    <s v="La actividad se encuentra en ejecución. Se viene realizando la consolidación del expediente único contractual físico, así como su remisión oportuna al proceso de Gestión Contractual para su custodia, conforme a los lineamientos institucionales. Como evidencia se cuenta con expedientes contractuales actualizados, en los cuales se integran de manera progresiva los documentos correspondientes a cada etapa del proceso contractual, permitiendo garantizar la organización, trazabilidad y control documental._x000a_"/>
    <n v="0"/>
    <s v="11/07/206"/>
    <s v="Se remiten evidencias de expediente digital. No se evidencia expediente fisico."/>
    <n v="0.5"/>
    <s v="VENCIDO"/>
    <d v="2026-07-27T00:00:00"/>
    <n v="0.5"/>
    <s v="La accion evidencia avances en el expediente digital"/>
    <x v="0"/>
    <s v="NO APLICA"/>
    <s v="NO APLICA"/>
    <x v="0"/>
    <s v="Dado que algunas de las actividades asociadas al hallazgo se encuentran vencidas, no procede realizar el análisis de efectividad hasta tanto se complete su implementación."/>
  </r>
  <r>
    <n v="483"/>
    <x v="0"/>
    <x v="7"/>
    <s v="Dirección General"/>
    <m/>
    <x v="196"/>
    <n v="1"/>
    <x v="38"/>
    <s v="Se observa en Acta No. 02 de enero 28 de 2025 que se presenta ficha de conciliación extrajudicial con la señora Angry del Valle, recomendándose “No Conciliar”, pese a que se emitió la Certificación de “No Conciliar”, no se evidencia la votación ni el resultado de la misma en el Acta, Incumpliendo lo establecido en el Art. 9 de la Resolución 199 de 2024, que establece: ” “(…)Las sesiones se podrán realizar válidamente con al menos tres (3) de sus integrantes permanentes con voz y voto y las decisiones se adoptarán por la mayoría simple de los asistentes a cada sesión, siempre que se cumpla con el número mínimo para sesionar, dejando constancia en el acta respectiva.”."/>
    <s v="INTEGRIDAD"/>
    <s v="1.Falta de control y revisión técnica de las actas del Comité de Conciliación antes de su aprobación y firma, lo que permitió que quedaran vacíos en el registro de la votación._x000a_2. Se presenta errores involuntarios de transcripción en el acta._x000a_3. Ausencia de una revisión técnica previa de las actas antes de su firma, que verifique el cumplimiento de los requisitos mínimos exigidos (quórum, votación, sentido de la decisión y constancias)."/>
    <s v="Ausencia de una revisión técnica previa de las actas antes de su firma, que verifique el cumplimiento de los requisitos mínimos exigidos (quórum, votación, sentido de la decisión y constancias)."/>
    <s v="Acción correctiva"/>
    <s v="DI_AC32"/>
    <s v="Emitir certificación en la que conste la decisión del comité de no conciliar."/>
    <s v="Certificación escrita de la subsanación"/>
    <n v="1"/>
    <d v="2025-11-20T00:00:00"/>
    <d v="2025-12-31T00:00:00"/>
    <n v="6.1499999999999995"/>
    <x v="4"/>
    <m/>
    <n v="1"/>
    <s v="Se anexa la certifiación proferida por la Secretaria Técnica del Comité de Conciliación, donde consta la decisión de NO CONCILIAR."/>
    <s v="https://dnbcgovco-my.sharepoint.com/:f:/g/personal/planeacion_dnbc_gov_co/IgCrnPRElaqjS4bFmXSVqtNvAfTT2iq8RGGdgk3Wq10jakc?e=sIBPOE"/>
    <d v="2026-05-11T00:00:00"/>
    <s v="Se presentó evidencia de subsanación de la respectiva acta "/>
    <n v="1"/>
    <x v="1"/>
    <d v="2026-05-15T00:00:00"/>
    <n v="1"/>
    <s v="Se presenta como evidencia la certificación expedida por la Secretaría Técnica del Comité de Conciliación, de fecha 30 de enero de 2025, en la que consta la decisión del Comité de no presentar fórmula conciliatoria dentro del proceso de conciliación extrajudicial. La evidencia aportada permite verificar la ejecución de la actividad formulada dentro del plazo establecido y el cumplimiento de la acción correctiv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a cumplimeinto con corte I trimestre."/>
    <x v="1"/>
    <s v="NO"/>
    <s v="EFECTIVO"/>
    <x v="1"/>
    <s v="Dado que la accion de mejora da por subsando el hallazgo. No se evidenció recurrencia por lo tanto el hallazgo se da CERRADO."/>
  </r>
  <r>
    <n v="484"/>
    <x v="0"/>
    <x v="5"/>
    <s v="Dirección General"/>
    <m/>
    <x v="267"/>
    <n v="1"/>
    <x v="47"/>
    <s v="Ambiente 7.4_x000a_No se evidenció la implementación acciones con relación a los cursos de acción cuando se materializan los riesgos, ya que en el monitoreo realizado por la segunda linea de defensa se informó a la administración sobre la falta de continuidad en el servicio de correo asi como la falta de telefóno tomadas, ni la actualización de mapa de riesgos. De igual manera a la alerta generada con no contar con el telefono celular en Proceso Gestión de Atención al Usuario."/>
    <s v="FORTALECIMIENTO ORGANIZACIONAL Y SIMPLIFICACIÓN DE PROCESOS"/>
    <s v="Falta de aplicabilidad de los liniamientos definidos por la DNBC para la gestion del riesgo"/>
    <s v="Falta de aplicabilidad de los liniamientos definidos por la DNBC para la gestion del riesgo"/>
    <s v="Acción correctiva"/>
    <s v="MC_AC10"/>
    <s v="Actualizar el manual de gestión de riesgo de la entidad"/>
    <s v="Manual actualizado"/>
    <n v="1"/>
    <d v="2026-03-01T00:00:00"/>
    <d v="2026-07-31T00:00:00"/>
    <n v="22.5"/>
    <x v="6"/>
    <s v="Según análisis de tercera linea no fue efectiva. Reformulación"/>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8-10T00:00:00"/>
    <n v="0.5"/>
    <s v="Se evidenció que la acción se encuentra en ejecución, toda vez que mediante correo del 18 de junio de 2026 se remitieron documentos ajustados en materia de Gestión de Riesgos; no obstante, se encuentra pendiente la presentación del Mapa de Riesgos actualizado conforme a la metodología de la Guía 7."/>
    <x v="0"/>
    <s v="NO APLICA"/>
    <s v="NO APLICA"/>
    <x v="0"/>
    <s v="Dado que el hallazgo aún tiene actividades en ejecución no aplica el análisis de la efectividad"/>
  </r>
  <r>
    <n v="485"/>
    <x v="0"/>
    <x v="5"/>
    <s v="Dirección General"/>
    <m/>
    <x v="268"/>
    <n v="1"/>
    <x v="47"/>
    <s v="Ambiente 7.5_x000a_No se evidenció la Implementación de acciones con el fin de resolver materializaciones ya que aunque se genero la alerta de la falta del telefono celular en el Proceso Gestión de Atención al Usuario, a la fecha no se ha adquirido."/>
    <s v="FORTALECIMIENTO ORGANIZACIONAL Y SIMPLIFICACIÓN DE PROCESOS"/>
    <s v="Falta de aplicabilidad de los liniamientos definidos por la DNBC para la gestion del riesgo"/>
    <s v="Falta de aplicabilidad de los liniamientos definidos por la DNBC para la gestion del riesgo"/>
    <s v="Acción correctiva"/>
    <s v="MC_AC10"/>
    <s v="Actualizar el manual de gestión de riesgo de la entidad"/>
    <s v="Manual actualizado"/>
    <n v="1"/>
    <d v="2026-03-01T00:00:00"/>
    <d v="2026-07-31T00:00:00"/>
    <n v="22.5"/>
    <x v="6"/>
    <s v="Según análisis de tercera linea no fue efectiva. Reformulación"/>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8-10T00:00:00"/>
    <n v="0.5"/>
    <s v="Se evidenció que la acción se encuentra en ejecución, toda vez que mediante correo del 18 de junio de 2026 se remitieron documentos ajustados en materia de Gestión de Riesgos; no obstante, se encuentra pendiente la presentación del Mapa de Riesgos actualizado conforme a la metodología de la Guía 7."/>
    <x v="0"/>
    <s v="NO APLICA"/>
    <s v="NO APLICA"/>
    <x v="0"/>
    <s v="Dado que el hallazgo aún tiene actividades en ejecución no aplica el análisis de la efectividad"/>
  </r>
  <r>
    <n v="486"/>
    <x v="0"/>
    <x v="5"/>
    <s v="Subdirección Administrativa y Financiera"/>
    <m/>
    <x v="269"/>
    <n v="1"/>
    <x v="47"/>
    <s v="Ambiente 11.1_x000a_No se establecieron los controles sobre las estructuras tecnológicas, asi como las actividades que traten de proceses de adquisición, desarrollo y mantenimiento de tecnologías, ya que el Manual de seguridad de la infomación no lo contempla."/>
    <m/>
    <s v="No se contemplaron todos los requisitos de norma establecidos y las condiciones de infraestructura propia dela entidad."/>
    <s v="No se contemplaron todos los requisitos de norma establecidos y las condiciones de infraestructura propia dela entidad."/>
    <s v="Acción correctiva"/>
    <s v="TI_AC11"/>
    <s v="Formular un estrategia de Arquitetura Empresarial para la definición e implementación de necesidades tecnologicas en prestación de servicios"/>
    <s v="Estrategia Formulada e implementada"/>
    <n v="1"/>
    <d v="2026-05-01T00:00:00"/>
    <d v="2026-12-31T00:00:00"/>
    <n v="36"/>
    <x v="3"/>
    <m/>
    <n v="0.7"/>
    <s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
    <s v="https://dnbcgovco-my.sharepoint.com/:f:/g/personal/planeacion_dnbc_gov_co/IgC3xOsSNj8IRIL11vaiFWcgAUu6Fkz2uB8R8KlqPRMkdhk?e=pJDNvr"/>
    <d v="2026-05-11T00:00:00"/>
    <s v="Se incluye documento de necesidad RUE y borrador de actualización del PETI"/>
    <n v="0.5"/>
    <x v="0"/>
    <d v="2026-06-08T00:00:00"/>
    <n v="0.5"/>
    <s v="Se evidencia que la entidad formuló e inició la implementación de una estrategia de Arquitectura Empresarial a través del Plan Estratégico de Tecnologías de la Información (PETI) 2026 y del proyecto RUE 2.0, documentos que incorporan componentes de arquitectura de negocio, información, aplicaciones y tecnología, alineados con los objetivos institucionales y la Política de Gobierno Digital. Asimismo, se identifican capacidades tecnológicas, servicios de TI, lineamientos de interoperabilidad, seguridad de la información, transformación digital y una hoja de ruta para la atención de necesidades tecnológicas institucionales. Adicionalmente, el documento de necesidad del proyecto RUE 2.0 define requerimientos funcionales para un sistema de información centralizado, interoperable, escalable y seguro, contemplando módulos de gestión operativa, talento humano, gestión documental, administración de activos, analítica y reportes, fortaleciendo la prestación de servicios y la gestión institucional. Por lo anterior, la evidencia presentada permite verificar el avance en la formulación e implementación de la estrategia definida en la acción correctiva."/>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8"/>
    <s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
    <s v="https://dnbcgovco-my.sharepoint.com/:f:/g/personal/planeacion_dnbc_gov_co/IgBpr6aNOGykQpduLdNqpASRAUfT_V6EcXjD4jAEqgMt2No?e=ylBLhj"/>
    <n v="46214"/>
    <s v="Se incluye documento de necesidad RUE y borrador de actualización del PETI"/>
    <n v="0.5"/>
    <s v="EN EJECUCIÓN"/>
    <d v="2026-08-10T00:00:00"/>
    <n v="0.5"/>
    <s v="Se evidenció la actualización del PETI 2026 y la formulación del proyecto RUE 2.0, soportadas en el documento de necesidad del RUE, de fecha 21/05/2026, y la solicitud de adquisición de software, de fecha 15/05/2026. Al 10/08/2026, se cuenta con el borrador de actualización del PETI y los documentos técnicos asociados al proyecto RUE 2.0, por lo que la acción continúa en ejecución."/>
    <x v="0"/>
    <s v="NO APLICA"/>
    <s v="NO APLICA"/>
    <x v="0"/>
    <s v="Dado que el hallazgo aún tiene actividades en ejecución no aplica el análisis de la efectividad"/>
  </r>
  <r>
    <n v="487"/>
    <x v="1"/>
    <x v="4"/>
    <s v="Subdirección Administrativa y Financiera"/>
    <m/>
    <x v="256"/>
    <m/>
    <x v="46"/>
    <s v="Hallazgo No. 1. Denuncia 2021. Implementación formulario de Radicación y Consulta PQRSD y Actualización del Sistema de Gestión Documental ORFEO. En desarrollo de la obligación específica “Diagnóstico, actualización y mantenimiento al Sistema de Gestión Documental ORFEO” , se establece que no se implementó la totalidad de los requerimientos especificados y no se pusieron en correcto funcionamiento los componentes de software a entregar,. Así mismo, no se evidenció que se hayan realizado los ajustes y actualizaciones requeridas al Sistema de Gestión Documental ORFEO."/>
    <m/>
    <s v="Falencias en la supervisión realizada a la ejecución del contrato 078 de 2019 por la deficiente verificación del correcto funcionamiento de los productos entregados por el contratista y recibidos por la DNBC. Así mismo, presuntas deficiencias en la ejecución del objeto contractual y las obligaciones específicas por parte del contratista. Igualmente, deficiencias en la gestión llevada a cabo en la Entidad para procurar el correcto funcionamiento del objeto contratado por parte de la DNBC, en respeto de los principios de economía, eficiencia y eficacia."/>
    <s v="Falencias en la supervisión realizada a la ejecución del contrato 078 de 2019 por la deficiente verificación del correcto funcionamiento de los productos entregados por el contratista y recibidos por la DNBC. Así mismo, presuntas deficiencias en la ejecución del objeto contractual y las obligaciones específicas por parte del contratista. Igualmente, deficiencias en la gestión llevada a cabo en la Entidad para procurar el correcto funcionamiento del objeto contratado por parte de la DNBC, en respeto de los principios de economía, eficiencia y eficacia."/>
    <s v="Implementar acciones tendientes a la mejora en la funcionalidad en el sistema ORFEO"/>
    <s v="TI_AC30"/>
    <s v="Generar políticas de Backups para el Sistema Documental ORFEO."/>
    <s v="Políticas de Backups"/>
    <n v="1"/>
    <d v="2022-04-15T00:00:00"/>
    <d v="2022-12-31T00:00:00"/>
    <n v="38.4"/>
    <x v="3"/>
    <s v="Seguimiento Historico CGR"/>
    <n v="1"/>
    <s v="Se aporta como evidencia política operativa de respaldos del sistema documental ORFEO, evidenciando generación diaria de copias de seguridad (dump), retención de respaldos, almacenamiento en repositorio definido y ejecución del esquema de backup para las bases de datos del sistema."/>
    <s v="https://dnbcgovco-my.sharepoint.com/:f:/g/personal/planeacion_dnbc_gov_co/IgBOQpmYaQLLT4uY4rpPU70wAVfZbqgROgbCgr-Ejp6Bm-E?e=hc0q2y"/>
    <d v="2026-05-11T00:00:00"/>
    <s v="Se remite una imagen de Backup, más no se da información sobre politica de manejo"/>
    <n v="0"/>
    <x v="2"/>
    <d v="2026-06-08T00:00:00"/>
    <n v="0"/>
    <s v="No se evidencia la política operativa de respaldos del sistema documental ORFEO, se remite una captura de pantalla de backups pero la evidencia no permite validar la suficiencia y claridad del cumplimiento de la acción."/>
    <s v="VENCIDA"/>
    <s v="No aplica"/>
    <s v="No aplica"/>
    <s v="No aplica"/>
    <n v="0"/>
    <s v="Sin reporte de información por parte de la primera linea de defensa"/>
    <n v="0"/>
    <n v="46214"/>
    <s v="No se encuentran evidencias de seguimiento"/>
    <n v="0"/>
    <s v="VENCIDO"/>
    <d v="2026-07-27T00:00:00"/>
    <n v="0"/>
    <s v="No fue posible identificar evidencias para el presente período de análisis"/>
    <x v="3"/>
    <s v="NO APLICA"/>
    <s v="NO APLICA"/>
    <x v="0"/>
    <s v="Dado que algunas de las actividades asociadas al hallazgo se encuentran vencidas, no procede realizar el análisis de efectividad hasta tanto se complete su implementación."/>
  </r>
  <r>
    <n v="488"/>
    <x v="0"/>
    <x v="5"/>
    <s v="Subdirección Administrativa y Financiera"/>
    <m/>
    <x v="270"/>
    <n v="1"/>
    <x v="47"/>
    <s v="Ambiente 11.2_x000a_Para los proveedores de tecnologías no se generaron actividades de control internas por la prestación del servicio."/>
    <m/>
    <s v="Desconocimiento de la totalidad de los requisitos a tener en cuenta en la formulación de los controles en el mapa de riesgos de gestion"/>
    <s v="Desconocimiento de la totalidad de los requisitos a tener en cuenta en la formulación de los controles en el mapa de riesgos de gestion"/>
    <s v="Acción correctiva"/>
    <s v="MC_AC6"/>
    <s v="Actualizar el mapa de riesgo de acuerdo al monitoreo que realizan los enlaces de los procesos."/>
    <s v="Mapa de Riesgos actualizado"/>
    <n v="1"/>
    <d v="2026-03-01T00:00:00"/>
    <d v="2026-07-31T00:00:00"/>
    <n v="22.5"/>
    <x v="6"/>
    <m/>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8-10T00:00:00"/>
    <n v="0.5"/>
    <s v="Se evidenció que la acción se encuentra en ejecución, toda vez que mediante correo del 18 de junio de 2026 se remitieron documentos ajustados en materia de Gestión de Riesgos; no obstante, se encuentra pendiente la presentación del Mapa de Riesgos actualizado conforme a la metodología de la Guía 7."/>
    <x v="0"/>
    <s v="NO APLICA"/>
    <s v="NO APLICA"/>
    <x v="0"/>
    <s v="Dado que el hallazgo aún tiene actividades en ejecución no aplica el análisis de la efectividad"/>
  </r>
  <r>
    <n v="489"/>
    <x v="0"/>
    <x v="5"/>
    <s v="Dirección General"/>
    <m/>
    <x v="271"/>
    <n v="1"/>
    <x v="47"/>
    <s v="Ambiente 12.5_x000a_Realizar la revisión de los controles de los procesos, considerando cambios en regulaciones, estructuras internas u otros aspectos que determinen cambios en su diseño, ya que a la fecha existen procesos sin actualizar sus procedimientos."/>
    <s v="FORTALECIMIENTO ORGANIZACIONAL Y SIMPLIFICACIÓN DE PROCESOS"/>
    <s v="Por alta carga laboral de los gestores de cada uno de los procesos, no se realizo la actualización de los procedimientos."/>
    <s v="Por alta carga laboral de los gestores de cada uno de los procesos, no se realizo la actualización de los procedimientos."/>
    <s v="Acción correctiva"/>
    <s v="MC_AC1"/>
    <s v="Realizar el acompañamiento metodológico a cada uno de los enlaces de proceso para la actualización de los procedimientos de su proceso."/>
    <s v="No de acompañamientos realizados/ sobre numero de procesos de la DNBC*100"/>
    <n v="1"/>
    <d v="2026-01-01T00:00:00"/>
    <d v="2026-06-30T00:00:00"/>
    <n v="26.85"/>
    <x v="6"/>
    <s v="Acción Cumplida Pendiente evaluación tercera Linea"/>
    <n v="1"/>
    <s v="Se realizó mesa de trabajo de acompañamientos  con los procesos  en temas de Indicadores, Riesgos de Gestión, Documentación SIGE, Plan de mejora, PAAC, Referentes Estratégicos, Plan de Acción"/>
    <s v="https://dnbcgovco-my.sharepoint.com/:f:/g/personal/planeacion_dnbc_gov_co/IgDYe2GS_ayPSIaWtvQYv0qbAc8IxdnR2DbMxEMLmfk0p8A?e=smqHjg"/>
    <d v="2026-05-11T00:00:00"/>
    <s v="Se adjuntan actas de acompañamiento primer trimestre"/>
    <n v="1"/>
    <x v="1"/>
    <d v="2026-06-04T00:00:00"/>
    <n v="1"/>
    <s v="Se evidencia la ejecución de la acción correctiva mediante acompañamientos metodológicos a los procesos para la actualización documental. No obstante, desde la tercera línea de defensa se recomienda continuar con la actualización de los procedimientos y la revisión de los controles establecidos, con el fin de fortalecer la gestión de riesgos y el Sistema de Control Interno de la entidad"/>
    <s v="VENCIDA"/>
    <s v="No aplica"/>
    <s v="No aplica"/>
    <s v="No aplica"/>
    <n v="1"/>
    <s v="Se realizó mesa de trabajo de acompañamientos  con los procesos  en temas de Indicadores, Riesgos de Gestión, Documentación SIGE, Plan de mejora, PAAC, Referentes Estratégicos, Plan de Acción"/>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adjuntan actas de acompañamiento primer y segundo trimestre"/>
    <n v="1"/>
    <s v="CUMPLIDO"/>
    <d v="2026-08-12T00:00:00"/>
    <n v="1"/>
    <s v="Se evidenció la realización de mesas de trabajo de acompañamiento a los procesos durante enero y febrero, en temas de indicadores, riesgos, gestión documental (SIGE), planes de mejoramiento, PAAC, referentes estratégicos y Plan de Acción. No obstante, no se presentaron evidencias correspondientes al segundo trimestre que permitan verificar la continuidad de estas actividades."/>
    <x v="2"/>
    <s v="NO APLICA"/>
    <s v="NO APLICA"/>
    <x v="0"/>
    <s v="Dado que el hallazgo aún tiene actividades en ejecución no aplica el análisis de la efectividad"/>
  </r>
  <r>
    <n v="490"/>
    <x v="1"/>
    <x v="4"/>
    <s v="Subdirección Administrativa y Financiera"/>
    <m/>
    <x v="262"/>
    <n v="1"/>
    <x v="48"/>
    <s v="Hallazgo No. 01 de 2020 Entrega kit de bioseguridad, Contratos 188 y 213 de 2020. Administrativo con presunta incidencia disciplinaria y para indagación_x000a_preliminar. (A-D-IP)_x000a_Entrega de los bienes y/o servicios adquiridos a los diferentes cuerpos de Bomberos del PAIS, sin las respectivas actas de entrega. Diferencias en 56 termómetros infrarrojos entre la cantidad total adquirida y el total entregados a los cuerpos de bomberos._x000a_Acción reformulada en el Plan de Mejoramiento suscrito el 26 de Diciembre de 2022; por cuanto, no fue Cerrado el Hallazgo por parte de la CGR en la Auditoría Financiera realizada a la vigencia 2021._x000a_Acción reemplanteada CGR, visita realizada en la vogencia 2023 a la vigencia 2022. Acción incorporada en el nuevo plan de mejoramiento suscrito 12 de enero de 2024"/>
    <m/>
    <s v="Deficiencias en la aplicación del control establecido para la Administración y entrega de los bienes y/o servicios adquiridos a través de los Contratos suscritos con ocasión de la urgencia manifiesta para el suministro de elementos e insumos de Bioseguridad a suministrar a los diferentes cuerpos de bomberos del país para la prevención, contención y mitigación de los efectos de la pandemia del Coronavirus – COVID 19"/>
    <s v="Deficiencias en la aplicación del control establecido para la Administración y entrega de los bienes y/o servicios adquiridos a través de los Contratos suscritos con ocasión de la urgencia manifiesta para el suministro de elementos e insumos de Bioseguridad a suministrar a los diferentes cuerpos de bomberos del país para la prevención, contención y mitigación de los efectos de la pandemia del Coronavirus – COVID 19"/>
    <s v="Implementar acciones de control de los bienes y / servicios adquiridos y entregados"/>
    <s v="TI_AC34"/>
    <s v="Ajustar y parametrizar la base de datos donde se lleva el registro de entradas y salidas de inventario"/>
    <s v="Base de datos parametrizada"/>
    <s v="100%"/>
    <d v="2023-12-20T00:00:00"/>
    <d v="2024-03-31T00:00:00"/>
    <n v="15.15"/>
    <x v="3"/>
    <s v="Seguimiento Historico CGR"/>
    <n v="0"/>
    <s v="Acción establecida en el Plan de Mejoramiento suscrito el 15 de enero de 2024 como resultado de la auditoria realizada a la vigencia 2022_x000a__x000a_La acción de mejora finaliza el 31 de marzo de 2024_x000a__x000a_No se evidenció avance._x000a__x000a_No se cumplió con el plazo establecido en la acción de mejora, quedando VENCIDA._x000a__x000a__x000a_"/>
    <n v="0"/>
    <d v="2026-05-11T00:00:00"/>
    <s v="No se evidencia realización de acciones"/>
    <n v="0"/>
    <x v="2"/>
    <d v="2026-05-28T00:00:00"/>
    <n v="0"/>
    <s v="No fue posible identificar evidencias para el presente período de análisis"/>
    <s v="VENCIDA"/>
    <s v="No aplica"/>
    <s v="No aplica"/>
    <s v="No aplica"/>
    <n v="0"/>
    <s v="Sin reporte de información por parte de la primera linea de defensa"/>
    <n v="0"/>
    <n v="46214"/>
    <s v="No se encuentran evidencias de seguimiento"/>
    <n v="0"/>
    <s v="VENCIDO"/>
    <d v="2026-07-27T00:00:00"/>
    <n v="0"/>
    <s v="No fue posible identificar evidencias para el presente período de análisis."/>
    <x v="3"/>
    <s v="NO APLICA"/>
    <s v="NO APLICA"/>
    <x v="0"/>
    <s v="Dado que algunas de las actividades asociadas al hallazgo se encuentran vencidas, no procede realizar el análisis de efectividad hasta tanto se complete su implementación."/>
  </r>
  <r>
    <n v="491"/>
    <x v="1"/>
    <x v="4"/>
    <s v="Subdirección Administrativa y Financiera"/>
    <m/>
    <x v="263"/>
    <n v="0"/>
    <x v="48"/>
    <s v="Hallazgo No. 02 de 2020. Gestión contractual contratación directa urgencia manifiesta - contratos 188, 189 y 213 de 2020, con presunta incidencia disciplinaria._x000a_No se evidencia la descripción de criterios financieros, legales y económicos en la justificación técnica, así como los análisis de precios no poseen fecha de elaboración, ni firma. Se evidenciaron deficiencias en la supervisión de los contratos. No se está dando cumpliendo a los procedimientos administrativos, Procedimiento PC-AD-01 Gestión de Bienes, Procedimiento PC-GF-10 Registro de obligaciones, Procedimiento PC-GF-11 Elaborar órdenes de pago y Procedimiento PC-GF-10 Central de cuentas._x000a_Acción reformulada en el Plan de Mejoramiento suscrito el 26 de Diciembre de 2022; por cuanto, no fue Cerrado el Hallazgo por parte de la CGR en la Auditoría Financiera realizada a la vigencia 2021._x000a_Acción reemplanteada CGR, visita realizada en la vogencia 2023 a la vigencia 2022. Acción incorporada en el nuevo plan de mejoramiento suscrito 12 de enero de 2024"/>
    <m/>
    <s v="Deficiencias en la aplicación de los controles e incumplimiento de los controles establecidos en el manual de supervisión, el presunto incumplimiento de los procedimientos administrativos, Procedimiento PC-AD-01 Gestión de Bienes, Procedimiento PC-GF-10 Registro de obligaciones, Procedimiento PC-GF-11 Elaborar órdenes de pago y Procedimiento PC-GF-10 Central de cuentas. Falta de aplicación de las directrices emanadas por los Órganos de Control"/>
    <s v="Deficiencias en la aplicación de los controles e incumplimiento de los controles establecidos en el manual de supervisión, el presunto incumplimiento de los procedimientos administrativos, Procedimiento PC-AD-01 Gestión de Bienes, Procedimiento PC-GF-10 Registro de obligaciones, Procedimiento PC-GF-11 Elaborar órdenes de pago y Procedimiento PC-GF-10 Central de cuentas. Falta de aplicación de las directrices emanadas por los Órganos de Control"/>
    <s v="Generar acciones de supervisión y control de los bienes recibidos y entregados, así como en la cancelación de los compromisos adquiridos"/>
    <s v="GC_AC38"/>
    <s v="Actualización del Manual de supervisión incluyendo formatos necesarios para el seguimiento de entrega de bienes y central de pagos"/>
    <s v="Manual de supervisión actualizado"/>
    <n v="1"/>
    <d v="2023-12-20T00:00:00"/>
    <d v="2024-12-31T00:00:00"/>
    <n v="55.649999999999991"/>
    <x v="2"/>
    <s v="Seguimiento Historico CGR"/>
    <n v="0"/>
    <s v="Actividad en construcción; se adelanta la actualización del Manual de Supervisión para incorporar los formatos necesarios para el control de entrega de bienes y gestión de pagos._x000a__x000a__x000a__x000a_"/>
    <n v="0"/>
    <d v="2026-05-11T00:00:00"/>
    <s v="No se evidencian soportes de la actividad"/>
    <n v="0"/>
    <x v="2"/>
    <d v="2026-05-29T00:00:00"/>
    <n v="0"/>
    <s v="No fue posible identificar evidencias para el presente período de análisis"/>
    <s v="VENCIDA"/>
    <s v="No aplica"/>
    <s v="No aplica"/>
    <s v="No aplica"/>
    <n v="0"/>
    <s v="Actividad en construcción; se adelanta la actualización del Manual de Supervisión para incorporar los formatos necesarios para el control de entrega de bienes y gestión de pagos._x000a__x000a__x000a__x000a_"/>
    <n v="0"/>
    <s v="11/07/206"/>
    <s v="No se evidencian soportes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492"/>
    <x v="1"/>
    <x v="4"/>
    <s v="Subdirección Administrativa y Financiera"/>
    <m/>
    <x v="263"/>
    <n v="0"/>
    <x v="48"/>
    <s v="Hallazgo No. 02 de 2020. Gestión contractual contratación directa urgencia manifiesta - contratos 188, 189 y 213 de 2020, con presunta incidencia disciplinaria._x000a_No se evidencia la descripción de criterios financieros, legales y económicos en la justificación técnica, así como los análisis de precios no poseen fecha de elaboración, ni firma. Se evidenciaron deficiencias en la supervisión de los contratos. No se está dando cumpliendo a los procedimientos administrativos, Procedimiento PC-AD-01 Gestión de Bienes, Procedimiento PC-GF-10 Registro de obligaciones, Procedimiento PC-GF-11 Elaborar órdenes de pago y Procedimiento PC-GF-10 Central de cuentas._x000a_Acción reformulada en el Plan de Mejoramiento suscrito el 26 de Diciembre de 2022; por cuanto, no fue Cerrado el Hallazgo por parte de la CGR en la Auditoría Financiera realizada a la vigencia 2021._x000a_Acción reemplanteada CGR, visita realizada en la vogencia 2023 a la vigencia 2022. Acción incorporada en el nuevo plan de mejoramiento suscrito 12 de enero de 2024"/>
    <m/>
    <s v="Deficiencias en la aplicación de los controles e incumplimiento de los controles establecidos en el manual de supervisión, el presunto incumplimiento de los procedimientos administrativos, Procedimiento PC-AD-01 Gestión de Bienes, Procedimiento PC-GF-10 Registro de obligaciones, Procedimiento PC-GF-11 Elaborar órdenes de pago y Procedimiento PC-GF-10 Central de cuentas. Falta de aplicación de las directrices emanadas por los Órganos de Control"/>
    <s v="Deficiencias en la aplicación de los controles e incumplimiento de los controles establecidos en el manual de supervisión, el presunto incumplimiento de los procedimientos administrativos, Procedimiento PC-AD-01 Gestión de Bienes, Procedimiento PC-GF-10 Registro de obligaciones, Procedimiento PC-GF-11 Elaborar órdenes de pago y Procedimiento PC-GF-10 Central de cuentas. Falta de aplicación de las directrices emanadas por los Órganos de Control"/>
    <s v="Generar acciones de supervisión y control de los bienes recibidos y entregados, así como en la cancelación de los compromisos adquiridos"/>
    <s v="GC_AC39"/>
    <s v="Taller de socialización semestral del Manual de Supervisión"/>
    <s v="Taller de socialización"/>
    <n v="2"/>
    <d v="2023-12-20T00:00:00"/>
    <d v="2024-12-31T00:00:00"/>
    <n v="55.649999999999991"/>
    <x v="2"/>
    <s v="Seguimiento Historico CGR"/>
    <n v="0"/>
    <s v="Acción establecida en el Plan de Mejoramiento suscrito el 15 de enero de 2024 como resultado de la auditoria realizada a la vigencia 2022_x000a__x000a_La acción de mejora finaliza el 31 de diciembre de 2024_x000a__x000a_No se evidenció avance._x000a__x000a_No se cumplió con el plazo establecido en la acción de mejora, quedando VENCIDA._x000a_"/>
    <n v="0"/>
    <d v="2026-05-11T00:00:00"/>
    <s v="No se evidencian soportes de la actividad"/>
    <n v="0"/>
    <x v="2"/>
    <d v="2026-05-15T00:00:00"/>
    <n v="0"/>
    <s v="No fue posible identificar evidencias para el presente período de análisis"/>
    <s v="VENCIDA"/>
    <s v="No aplica"/>
    <s v="No aplica"/>
    <s v="No aplica"/>
    <n v="0"/>
    <s v="Acción establecida en el Plan de Mejoramiento suscrito el 15 de enero de 2024 como resultado de la auditoria realizada a la vigencia 2022_x000a__x000a_La acción de mejora finaliza el 31 de diciembre de 2024_x000a__x000a_No se evidenció avance._x000a__x000a_No se cumplió con el plazo establecido en la acción de mejora, quedando VENCIDA._x000a_"/>
    <n v="0"/>
    <s v="11/07/206"/>
    <s v="No se evidencian soportes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493"/>
    <x v="1"/>
    <x v="4"/>
    <s v="Subdirección Administrativa y Financiera"/>
    <m/>
    <x v="263"/>
    <n v="0"/>
    <x v="48"/>
    <s v="Hallazgo No. 02 de 2020. Gestión contractual contratación directa urgencia manifiesta - contratos 188, 189 y 213 de 2020, con presunta incidencia disciplinaria._x000a_No se evidencia la descripción de criterios financieros, legales y económicos en la justificación técnica, así como los análisis de precios no poseen fecha de elaboración, ni firma. Se evidenciaron deficiencias en la supervisión de los contratos. No se está dando cumpliendo a los procedimientos administrativos, Procedimiento PC-AD-01 Gestión de Bienes, Procedimiento PC-GF-10 Registro de obligaciones, Procedimiento PC-GF-11 Elaborar órdenes de pago y Procedimiento PC-GF-10 Central de cuentas._x000a_Acción reformulada en el Plan de Mejoramiento suscrito el 26 de Diciembre de 2022; por cuanto, no fue Cerrado el Hallazgo por parte de la CGR en la Auditoría Financiera realizada a la vigencia 2021._x000a_Acción reemplanteada CGR, visita realizada en la vogencia 2023 a la vigencia 2022. Acción incorporada en el nuevo plan de mejoramiento suscrito 12 de enero de 2024"/>
    <m/>
    <s v="Deficiencias en la aplicación de los controles e incumplimiento de los controles establecidos en el manual de supervisión, el presunto incumplimiento de los procedimientos administrativos, Procedimiento PC-AD-01 Gestión de Bienes, Procedimiento PC-GF-10 Registro de obligaciones, Procedimiento PC-GF-11 Elaborar órdenes de pago y Procedimiento PC-GF-10 Central de cuentas. Falta de aplicación de las directrices emanadas por los Órganos de Control"/>
    <s v="Deficiencias en la aplicación de los controles e incumplimiento de los controles establecidos en el manual de supervisión, el presunto incumplimiento de los procedimientos administrativos, Procedimiento PC-AD-01 Gestión de Bienes, Procedimiento PC-GF-10 Registro de obligaciones, Procedimiento PC-GF-11 Elaborar órdenes de pago y Procedimiento PC-GF-10 Central de cuentas. Falta de aplicación de las directrices emanadas por los Órganos de Control"/>
    <s v="Generar acciones de supervisión y control de los bienes recibidos y entregados, así como en la cancelación de los compromisos adquiridos"/>
    <s v="TI_AC34"/>
    <s v="Ajustar y parametrizar la base de datos donde se lleva el registro de entradas y salidas de inventario"/>
    <s v="Base de datos parametrizada"/>
    <s v="100%"/>
    <d v="2023-12-20T00:00:00"/>
    <d v="2024-03-31T00:00:00"/>
    <n v="15.15"/>
    <x v="3"/>
    <s v="Seguimiento Historico CGR"/>
    <n v="0"/>
    <s v="Acción establecida en el Plan de Mejoramiento suscrito el 15 de enero de 2024 como resultado de la auditoria realizada a la vigencia 2022_x000a__x000a_La acción de mejora finaliza el 31 de marzo de 2024_x000a__x000a_No se evidenció avance._x000a__x000a_No se cumplió con el plazo establecido en la acción de mejora, quedando VENCIDA._x000a__x000a__x000a_"/>
    <n v="0"/>
    <d v="2026-05-11T00:00:00"/>
    <s v="No se evidencia realización de acciones"/>
    <n v="0"/>
    <x v="2"/>
    <d v="2026-05-15T00:00:00"/>
    <n v="0"/>
    <s v="No fue posible identificar evidencias para el presente período de análisis"/>
    <s v="VENCIDA"/>
    <s v="No aplica"/>
    <s v="No aplica"/>
    <s v="No aplica"/>
    <n v="0"/>
    <s v="Sin reporte de información por parte de la primera linea de defensa"/>
    <n v="0"/>
    <n v="46214"/>
    <s v="No se encuentran evidencias de seguimiento"/>
    <n v="0"/>
    <s v="VENCIDO"/>
    <d v="2026-07-27T00:00:00"/>
    <n v="0"/>
    <s v="No fue posible identificar evidencias para el presente período de análisis"/>
    <x v="3"/>
    <s v="NO APLICA"/>
    <s v="NO APLICA"/>
    <x v="0"/>
    <s v="Dado que algunas de las actividades asociadas al hallazgo se encuentran vencidas, no procede realizar el análisis de efectividad hasta tanto se complete su implementación."/>
  </r>
  <r>
    <n v="494"/>
    <x v="1"/>
    <x v="4"/>
    <s v="Subdirección Administrativa y Financiera"/>
    <m/>
    <x v="264"/>
    <n v="0"/>
    <x v="48"/>
    <s v="Hallazgo No. 03 de 2020. Aplicación de controles gestión contractual Contratos 147, 173 y 218 de 2020. Administrativo con presunta incidencia disciplinaria._x000a_Deficiencias en la aplicación de controles establecidos en la Entidad para realizar la gestión contractual de los Contratos 147, 173 y 218 de 2020, así como inconsistencias en la denominación del producto contratado, entregado por el contratista y el recibido por el almacén._x000a_Acción reformulada en el Plan de Mejoramiento suscrito el 26 de Diciembre de 2022; por cuanto, no fue Cerrado el Hallazgo por parte de la CGR en la Auditoría Financiera realizada a la vigencia 2021._x000a_Acción reemplanteada CGR, visita realizada en la vogencia 2023 a la vigencia 2022. Acción incorporada en el nuevo plan de mejoramiento suscrito 12 de enero de 2024"/>
    <m/>
    <s v="Inaplicabilidad de controles establecidos en la Entidad mediante el Manual de Supervisión Contractual de la DNBC adoptado mediante Resolución 066 de 2016, procedimiento PC-GF-10 Registro de obligaciones versión 1, procedimiento PCGF-10 Central de cuentas versión 1."/>
    <s v="Inaplicabilidad de controles establecidos en la Entidad mediante el Manual de Supervisión Contractual de la DNBC adoptado mediante Resolución 066 de 2016, procedimiento PC-GF-10 Registro de obligaciones versión 1, procedimiento PCGF-10 Central de cuentas versión 1."/>
    <s v="Implementar, y Aplicar acciones de supervisión y control de los bienes recibidos y entregados"/>
    <s v="GC_AC38"/>
    <s v="Actualización del Manual de supervisión incluyendo formatos necesarios para el seguimiento de entrega de bienes y central de pagos"/>
    <s v="Manual de supervisión actualizado"/>
    <n v="1"/>
    <d v="2023-12-20T00:00:00"/>
    <d v="2024-12-31T00:00:00"/>
    <n v="55.649999999999991"/>
    <x v="2"/>
    <s v="Seguimiento Historico CGR"/>
    <n v="0"/>
    <s v="Actividad en construcción; se adelanta la actualización del Manual de Supervisión para incorporar los formatos necesarios para el control de entrega de bienes y gestión de pagos._x000a__x000a__x000a__x000a_"/>
    <n v="0"/>
    <d v="2026-05-11T00:00:00"/>
    <s v="No se evidencian soportes de la actividad"/>
    <n v="0"/>
    <x v="2"/>
    <d v="2026-05-29T00:00:00"/>
    <n v="0"/>
    <s v="No fue posible identificar evidencias para el presente período de análisis"/>
    <s v="VENCIDA"/>
    <s v="No aplica"/>
    <s v="No aplica"/>
    <s v="No aplica"/>
    <n v="0"/>
    <s v="Actividad en construcción; se adelanta la actualización del Manual de Supervisión para incorporar los formatos necesarios para el control de entrega de bienes y gestión de pagos._x000a__x000a__x000a__x000a_"/>
    <n v="0"/>
    <s v="11/07/206"/>
    <s v="No se evidencian soportes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495"/>
    <x v="1"/>
    <x v="4"/>
    <s v="Subdirección Administrativa y Financiera"/>
    <m/>
    <x v="264"/>
    <n v="0"/>
    <x v="48"/>
    <s v="Hallazgo No. 03 de 2020. Aplicación de controles gestión contractual Contratos 147, 173 y 218 de 2020. Administrativo con presunta incidencia disciplinaria._x000a_Deficiencias en la aplicación de controles establecidos en la Entidad para realizar la gestión contractual de los Contratos 147, 173 y 218 de 2020, así como inconsistencias en la denominación del producto contratado, entregado por el contratista y el recibido por el almacén._x000a_Acción reformulada en el Plan de Mejoramiento suscrito el 26 de Diciembre de 2022; por cuanto, no fue Cerrado el Hallazgo por parte de la CGR en la Auditoría Financiera realizada a la vigencia 2021._x000a_Acción reemplanteada CGR, visita realizada en la vogencia 2023 a la vigencia 2022. Acción incorporada en el nuevo plan de mejoramiento suscrito 12 de enero de 2024"/>
    <m/>
    <s v="Inaplicabilidad de controles establecidos en la Entidad mediante el Manual de Supervisión Contractual de la DNBC adoptado mediante Resolución 066 de 2016, procedimiento PC-GF-10 Registro de obligaciones versión 1, procedimiento PCGF-10 Central de cuentas versión 1."/>
    <s v="Inaplicabilidad de controles establecidos en la Entidad mediante el Manual de Supervisión Contractual de la DNBC adoptado mediante Resolución 066 de 2016, procedimiento PC-GF-10 Registro de obligaciones versión 1, procedimiento PCGF-10 Central de cuentas versión 1."/>
    <s v="Implementar, y Aplicar acciones de supervisión y control de los bienes recibidos y entregados"/>
    <s v="GC_AC39"/>
    <s v="Taller de socialización semestral del Manual de Supervisión"/>
    <s v="Taller de socialización"/>
    <n v="2"/>
    <d v="2023-12-20T00:00:00"/>
    <d v="2024-12-31T00:00:00"/>
    <n v="55.649999999999991"/>
    <x v="2"/>
    <s v="Seguimiento Historico CGR"/>
    <n v="0"/>
    <s v="Acción establecida en el Plan de Mejoramiento suscrito el 15 de enero de 2024 como resultado de la auditoria realizada a la vigencia 2022_x000a__x000a_La acción de mejora finaliza el 31 de diciembre de 2024_x000a__x000a_No se evidenció avance._x000a__x000a_No se cumplió con el plazo establecido en la acción de mejora, quedando VENCIDA._x000a_"/>
    <n v="0"/>
    <d v="2026-05-11T00:00:00"/>
    <s v="No se evidencian soportes de la actividad"/>
    <n v="0"/>
    <x v="2"/>
    <d v="2026-05-15T00:00:00"/>
    <n v="0"/>
    <s v="No fue posible identificar evidencias para el presente período de análisis"/>
    <s v="VENCIDA"/>
    <s v="No aplica"/>
    <s v="No aplica"/>
    <s v="No aplica"/>
    <n v="0"/>
    <s v="Acción establecida en el Plan de Mejoramiento suscrito el 15 de enero de 2024 como resultado de la auditoria realizada a la vigencia 2022_x000a__x000a_La acción de mejora finaliza el 31 de diciembre de 2024_x000a__x000a_No se evidenció avance._x000a__x000a_No se cumplió con el plazo establecido en la acción de mejora, quedando VENCIDA._x000a_"/>
    <n v="0"/>
    <s v="11/07/206"/>
    <s v="No se evidencian soportes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496"/>
    <x v="1"/>
    <x v="4"/>
    <s v="Subdirección Administrativa y Financiera"/>
    <m/>
    <x v="264"/>
    <n v="1"/>
    <x v="48"/>
    <s v="Hallazgo No. 03 de 2020. Aplicación de controles gestión contractual Contratos 147, 173 y 218 de 2020. Administrativo con presunta incidencia disciplinaria._x000a_Deficiencias en la aplicación de controles establecidos en la Entidad para realizar la gestión contractual de los Contratos 147, 173 y 218 de 2020, así como inconsistencias en la denominación del producto contratado, entregado por el contratista y el recibido por el almacén._x000a_Acción reformulada en el Plan de Mejoramiento suscrito el 26 de Diciembre de 2022; por cuanto, no fue Cerrado el Hallazgo por parte de la CGR en la Auditoría Financiera realizada a la vigencia 2021._x000a_Acción reemplanteada CGR, visita realizada en la vogencia 2023 a la vigencia 2022. Acción incorporada en el nuevo plan de mejoramiento suscrito 12 de enero de 2024"/>
    <m/>
    <s v="Inaplicabilidad de controles establecidos en la Entidad mediante el Manual de Supervisión Contractual de la DNBC adoptado mediante Resolución 066 de 2016, procedimiento PC-GF-10 Registro de obligaciones versión 1, procedimiento PCGF-10 Central de cuentas versión 1."/>
    <s v="Inaplicabilidad de controles establecidos en la Entidad mediante el Manual de Supervisión Contractual de la DNBC adoptado mediante Resolución 066 de 2016, procedimiento PC-GF-10 Registro de obligaciones versión 1, procedimiento PCGF-10 Central de cuentas versión 1."/>
    <s v="Implementar, y Aplicar acciones de supervisión y control de los bienes recibidos y entregados"/>
    <s v="TI_AC34"/>
    <s v="Ajustar y parametrizar la base de datos donde se lleva el registro de entradas y salidas de inventario"/>
    <s v="Base de datos parametrizada"/>
    <s v="100%"/>
    <d v="2023-12-20T00:00:00"/>
    <d v="2024-03-31T00:00:00"/>
    <n v="15.15"/>
    <x v="3"/>
    <s v="Seguimiento Historico CGR"/>
    <n v="0"/>
    <s v="Acción establecida en el Plan de Mejoramiento suscrito el 15 de enero de 2024 como resultado de la auditoria realizada a la vigencia 2022_x000a__x000a_La acción de mejora finaliza el 31 de marzo de 2024_x000a__x000a_No se evidenció avance._x000a__x000a_No se cumplió con el plazo establecido en la acción de mejora, quedando VENCIDA._x000a__x000a__x000a_"/>
    <n v="0"/>
    <d v="2026-05-11T00:00:00"/>
    <s v="No se evidencia realización de acciones"/>
    <n v="0"/>
    <x v="2"/>
    <d v="2026-05-28T00:00:00"/>
    <n v="0"/>
    <s v="No fue posible identificar evidencias para el presente período de análisis"/>
    <s v="VENCIDA"/>
    <s v="No aplica"/>
    <s v="No aplica"/>
    <s v="No aplica"/>
    <n v="0"/>
    <s v="Sin reporte de información por parte de la primera linea de defensa"/>
    <n v="0"/>
    <n v="46214"/>
    <s v="No se encuentran evidencias de seguimiento"/>
    <n v="0"/>
    <s v="VENCIDO"/>
    <d v="2026-07-27T00:00:00"/>
    <n v="0"/>
    <s v="No fue posible identificar evidencias para el presente período de análisis"/>
    <x v="3"/>
    <s v="NO APLICA"/>
    <s v="NO APLICA"/>
    <x v="0"/>
    <s v="Dado que algunas de las actividades asociadas al hallazgo se encuentran vencidas, no procede realizar el análisis de efectividad hasta tanto se complete su implementación."/>
  </r>
  <r>
    <n v="497"/>
    <x v="1"/>
    <x v="4"/>
    <s v="Subdirección Administrativa y Financiera"/>
    <m/>
    <x v="265"/>
    <n v="0"/>
    <x v="49"/>
    <s v="Hallazgo No. 11. Denuncia 2021. Administrativo-Disciplinario Implementación Sistema de Información Planificador de Recursos Empresariales ERP Denuncia 2021-208386-82111-SE_x000a_Falta de planeación en la estructuración de la Orden de compra 56640, así como deficiencias en el seguimiento, supervisión y control en la ejecución, teniendo en cuenta que se contrato un sistema que debía implementarse en 2,5 meses y ha sido prorrogado en 11 meses y 26 días._x000a_Acción reemplanteada CGR vigencia 2022, plan de mejoramiento suscrito el 12 de enero de 2024"/>
    <m/>
    <s v="No se realizó una adecuada planeación contractual para la estructuración de la orden de compra 56640, así como la carencia de control, seguimiento y supervisión en la ejecución contractual. Debilidades en el ejercicio de las funciones precontractuales y contractuales"/>
    <s v="No se realizó una adecuada planeación contractual para la estructuración de la orden de compra 56640, así como la carencia de control, seguimiento y supervisión en la ejecución contractual. Debilidades en el ejercicio de las funciones precontractuales y contractuales"/>
    <s v="Generación de mecanismos de control y seguimiento con relación a la etapa precontractual, contractual y pos contractual"/>
    <s v="GC_AC39"/>
    <s v="Taller de socialización semestral del Manual de Contratación."/>
    <s v="Taller de socialización"/>
    <n v="2"/>
    <d v="2023-12-20T00:00:00"/>
    <d v="2024-12-31T00:00:00"/>
    <n v="55.649999999999991"/>
    <x v="2"/>
    <s v="Seguimiento Historico CGR"/>
    <n v="0"/>
    <s v="Acción establecida en el Plan de Mejoramiento suscrito el 15 de enero de 2024 como resultado de la auditoria realizada a la vigencia 2022_x000a__x000a_La acción de mejora finaliza el 31 de diciembre de 2024_x000a__x000a_No se evidenció avance._x000a__x000a_No se cumplió con el plazo establecido en la acción de mejora, quedando VENCIDA._x000a_"/>
    <n v="0"/>
    <d v="2026-05-11T00:00:00"/>
    <s v="No se evidencian soportes de la actividad"/>
    <n v="0"/>
    <x v="2"/>
    <d v="2026-05-15T00:00:00"/>
    <n v="0.25"/>
    <s v="Se evidencio que cuenta con un avance pero no cumple con la totalidad de las propuestas dentro del plazo establecido"/>
    <s v="VENCIDA"/>
    <s v="No aplica"/>
    <s v="No aplica"/>
    <s v="No aplica"/>
    <n v="0"/>
    <s v="Acción establecida en el Plan de Mejoramiento suscrito el 15 de enero de 2024 como resultado de la auditoria realizada a la vigencia 2022_x000a__x000a_La acción de mejora finaliza el 31 de diciembre de 2024_x000a__x000a_No se evidenció avance._x000a__x000a_No se cumplió con el plazo establecido en la acción de mejora, quedando VENCIDA._x000a_"/>
    <n v="0"/>
    <s v="11/07/206"/>
    <s v="No se evidencian soportes de la actividad"/>
    <n v="0"/>
    <s v="VENCIDO"/>
    <d v="2026-07-27T00:00:00"/>
    <n v="0.25"/>
    <s v="La accion no registra o dispone de elementos suficientes para validar su cumplimiento."/>
    <x v="0"/>
    <s v="NO APLICA"/>
    <s v="NO APLICA"/>
    <x v="0"/>
    <s v="Dado que algunas de las actividades asociadas al hallazgo se encuentran vencidas, no procede realizar el análisis de efectividad hasta tanto se complete su implementación."/>
  </r>
  <r>
    <n v="498"/>
    <x v="1"/>
    <x v="4"/>
    <s v="Subdirección Administrativa y Financiera"/>
    <m/>
    <x v="265"/>
    <n v="0"/>
    <x v="49"/>
    <s v="Hallazgo No. 11. Denuncia 2021. Administrativo-Disciplinario Implementación Sistema de Información Planificador de Recursos Empresariales ERP Denuncia 2021-208386-82111-SE_x000a_Falta de planeación en la estructuración de la Orden de compra 56640, así como deficiencias en el seguimiento, supervisión y control en la ejecución, teniendo en cuenta que se contrato un sistema que debía implementarse en 2,5 meses y ha sido prorrogado en 11 meses y 26 días._x000a_Acción reemplanteada CGR vigencia 2022, plan de mejoramiento suscrito el 12 de enero de 2024"/>
    <m/>
    <s v="No se realizó una adecuada planeación contractual para la estructuración de la orden de compra 56640, así como la carencia de control, seguimiento y supervisión en la ejecución contractual. Debilidades en el ejercicio de las funciones precontractuales y contractuales"/>
    <s v="No se realizó una adecuada planeación contractual para la estructuración de la orden de compra 56640, así como la carencia de control, seguimiento y supervisión en la ejecución contractual. Debilidades en el ejercicio de las funciones precontractuales y contractuales"/>
    <s v="Generación de mecanismos de control y seguimiento con relación a la etapa precontractual, contractual y pos contractual"/>
    <s v="GC_AC35"/>
    <s v="Realizar seguimiento mensual al cumplimiento del PAA relacionado la totalidad de las necesidades así como los cronogramas de los procesos de selección en curso, y presentarlo a la Alta Dirección y al comité de contratación para la respectiva toma de decisiones."/>
    <s v="Seguimiento mensual"/>
    <n v="13"/>
    <d v="2023-12-20T00:00:00"/>
    <d v="2025-01-31T00:00:00"/>
    <n v="60.150000000000006"/>
    <x v="2"/>
    <s v="Seguimiento Historico CGR"/>
    <n v="0"/>
    <s v="Acción establecida en el Plan de Mejoramiento suscrito el 12 de enero de 2024 como resultado de la auditoría realizada a la vigencia 2022._x000a__x000a_La acción de mejora finalizó el 31 de enero de 2025_x000a__x000a_No se cargaron evidencias en el repositorio relacionada con las Actas del Comite de contratacion._x000a__x000a_No se cumplió con el plazo establecido en la acción de mejora, quedando VENCIDA._x000a__x000a_"/>
    <n v="0"/>
    <d v="2026-05-11T00:00:00"/>
    <s v="No se evidencian soportes de la actividad"/>
    <n v="0"/>
    <x v="2"/>
    <d v="2026-05-15T00:00:00"/>
    <n v="0"/>
    <s v="No fue posible identificar evidencias para el presente período de análisis"/>
    <s v="VENCIDA"/>
    <s v="No aplica"/>
    <s v="No aplica"/>
    <s v="No aplica"/>
    <n v="0"/>
    <s v="Acción establecida en el Plan de Mejoramiento suscrito el 12 de enero de 2024 como resultado de la auditoría realizada a la vigencia 2022._x000a__x000a_La acción de mejora finalizó el 31 de enero de 2025_x000a__x000a_No se cargaron evidencias en el repositorio relacionada con las Actas del Comite de contratacion._x000a__x000a_No se cumplió con el plazo establecido en la acción de mejora, quedando VENCIDA._x000a_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adjunta seguimiento al PAA. No se reporta socialización con alta dirección"/>
    <n v="0.5"/>
    <s v="VENCIDO"/>
    <d v="2026-07-27T00:00:00"/>
    <n v="0.5"/>
    <s v="La accion evidencia el seguimiento al Plan Anual de Adquisiones - PAA, no se soportan actas de socializacion con la alta direccion"/>
    <x v="0"/>
    <s v="NO APLICA"/>
    <s v="NO APLICA"/>
    <x v="0"/>
    <s v="Dado que algunas de las actividades asociadas al hallazgo se encuentran vencidas, no procede realizar el análisis de efectividad hasta tanto se complete su implementación."/>
  </r>
  <r>
    <n v="499"/>
    <x v="1"/>
    <x v="4"/>
    <s v="Subdirección Administrativa y Financiera"/>
    <m/>
    <x v="265"/>
    <n v="0"/>
    <x v="49"/>
    <s v="Hallazgo No. 11. Denuncia 2021. Administrativo-Disciplinario Implementación Sistema de Información Planificador de Recursos Empresariales ERP Denuncia 2021-208386-82111-SE_x000a_Falta de planeación en la estructuración de la Orden de compra 56640, así como deficiencias en el seguimiento, supervisión y control en la ejecución, teniendo en cuenta que se contrato un sistema que debía implementarse en 2,5 meses y ha sido prorrogado en 11 meses y 26 días._x000a_Acción reemplanteada CGR vigencia 2022, plan de mejoramiento suscrito el 12 de enero de 2024"/>
    <m/>
    <n v="0"/>
    <n v="0"/>
    <s v="Generación de mecanismos de control y seguimiento con relación a la etapa precontractual, contractual y pos contractual"/>
    <s v="TI_AC34"/>
    <s v="Ajustar y parametrizar la base de datos donde se lleva el registro de entradas y salidas de inventario"/>
    <s v="Base de datos parametrizada"/>
    <s v="100%"/>
    <d v="2023-12-20T00:00:00"/>
    <d v="2024-03-31T00:00:00"/>
    <n v="15.15"/>
    <x v="3"/>
    <s v="Seguimiento Historico CGR"/>
    <n v="0"/>
    <s v="Acción establecida en el Plan de Mejoramiento suscrito el 15 de enero de 2024 como resultado de la auditoria realizada a la vigencia 2022_x000a__x000a_La acción de mejora finaliza el 31 de marzo de 2024_x000a__x000a_No se evidenció avance._x000a__x000a_No se cumplió con el plazo establecido en la acción de mejora, quedando VENCIDA._x000a__x000a__x000a_"/>
    <n v="0"/>
    <d v="2026-05-11T00:00:00"/>
    <s v="No se evidencia realización de acciones"/>
    <n v="0"/>
    <x v="2"/>
    <d v="2026-05-28T00:00:00"/>
    <n v="0"/>
    <s v="No fue posible identificar evidencias para el presente período de análisis"/>
    <s v="VENCIDA"/>
    <s v="No aplica"/>
    <s v="No aplica"/>
    <s v="No aplica"/>
    <n v="0"/>
    <s v="Sin reporte de información por parte de la primera linea de defensa"/>
    <n v="0"/>
    <n v="46214"/>
    <s v="No se encuentran evidencias de seguimiento"/>
    <n v="0"/>
    <s v="VENCIDO"/>
    <d v="2026-07-27T00:00:00"/>
    <n v="0"/>
    <s v="No fue posible identificar evidencias para el presente período de análisis"/>
    <x v="3"/>
    <s v="NO APLICA"/>
    <s v="NO APLICA"/>
    <x v="0"/>
    <s v="Dado que algunas de las actividades asociadas al hallazgo se encuentran vencidas, no procede realizar el análisis de efectividad hasta tanto se complete su implementación."/>
  </r>
  <r>
    <n v="500"/>
    <x v="1"/>
    <x v="8"/>
    <s v="Subdirección Administrativa y Financiera"/>
    <m/>
    <x v="207"/>
    <m/>
    <x v="41"/>
    <s v="Hallazgo 1 de 2024 Administrativo (A) con Presunta Incidencia Disciplinaria (D) Publicación extemporanea SECOP ll Denuncias 2024-298024-82111/ Radicado 2024ER0042791 del 05/03/2024 y 2024-298886-82111/ Radicado 2024ER0051970 del 13/03/2024 Se evidenció publicación inoportuna y/o falta de publicación de documentos derivados de la actividad contractual de los siguientes contratos No 010, 011, 012, 013, 014, 015, 016, 017, 018, 020, 021, 022, 023, 024, 025, 026, 027, 028 y 029 del 2023"/>
    <m/>
    <s v="1. Deficiencias por parte de la supervisión a la publicación de contratos de comodato._x000a_2. Falta de un procedimiento estandarizado para la publicación de contratos._x000a_3. Falta de control en los tiempos de publicación."/>
    <s v="1. Deficiencias por parte de la supervisión a la publicación de contratos de comodato._x000a_2. Falta de un procedimiento estandarizado para la publicación de contratos._x000a_3. Falta de control en los tiempos de publicación."/>
    <s v="Diseñar e implementar mecanismos de control y seguimiento para los tiempos de publicación de contratos en SECOP II, que combine herramientas y capacitaciones al personal responsable"/>
    <s v="GC_AC42"/>
    <s v="Establecer un cronograma mensual de seguimiento para la publicación de documentos, designando un responsable que revise periódicamente los plazos y realice reportes semanales sobre el estado de cumplimiento."/>
    <s v="Cronograma mensual con sus respectivos reportes de cumplimiento"/>
    <n v="9"/>
    <d v="2024-10-03T00:00:00"/>
    <d v="2025-06-30T00:00:00"/>
    <n v="40.050000000000004"/>
    <x v="2"/>
    <s v="Seguimiento Historico CGR"/>
    <n v="0"/>
    <s v="Acción establecida en el Plan de Mejoramiento suscrito el 16 de Octubre de 2024 Publicación extemporanea SECOP ll Denuncias 2024-298024-82111/ Radicado 2024ER0042791 del 05/03/2024 y 2024-298886-82111/ Radicado 2024ER0051970 del 13/03/2024_x000a__x000a_La acción de mejora finalizó el 30 de junio de 2025._x000a__x000a_No se evidenció avance._x000a__x000a_No se cumplió con el plazo establecido en la acción de mejora, quedando VENCIDA._x000a_"/>
    <n v="0"/>
    <d v="2026-05-11T00:00:00"/>
    <s v="No se evidencian soportes de la actividad"/>
    <n v="0"/>
    <x v="2"/>
    <d v="2026-05-15T00:00:00"/>
    <n v="0"/>
    <s v="No fue posible identificar evidencias para el presente período de análisis"/>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Acción establecida en el Plan de Mejoramiento suscrito el 16 de Octubre de 2024 Publicación extemporanea SECOP ll Denuncias 2024-298024-82111/ Radicado 2024ER0042791 del 05/03/2024 y 2024-298886-82111/ Radicado 2024ER0051970 del 13/03/2024_x000a__x000a_La acción de mejora finalizó el 30 de junio de 2025._x000a__x000a_No se evidenció avance._x000a__x000a_No se cumplió con el plazo establecido en la acción de mejora, quedando VENCIDA._x000a_"/>
    <n v="0"/>
    <s v="11/07/206"/>
    <s v="No se evidencian soportes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501"/>
    <x v="1"/>
    <x v="8"/>
    <s v="Subdirección Administrativa y Financiera"/>
    <m/>
    <x v="207"/>
    <m/>
    <x v="41"/>
    <s v="Hallazgo 1 de 2024 Administrativo (A) con Presunta Incidencia Disciplinaria (D) Publicación extemporanea SECOP ll Denuncias 2024-298024-82111/ Radicado 2024ER0042791 del 05/03/2024 y 2024-298886-82111/ Radicado 2024ER0051970 del 13/03/2024 Se evidenció publicación inoportuna y/o falta de publicación de documentos derivados de la actividad contractual de los siguientes contratos No 010, 011, 012, 013, 014, 015, 016, 017, 018, 020, 021, 022, 023, 024, 025, 026, 027, 028 y 029 del 2023"/>
    <m/>
    <s v="1. Deficiencias por parte de la supervisión a la publicación de contratos de comodato._x000a_2. Falta de un procedimiento estandarizado para la publicación de contratos._x000a_3. Falta de control en los tiempos de publicación."/>
    <s v="1. Deficiencias por parte de la supervisión a la publicación de contratos de comodato._x000a_2. Falta de un procedimiento estandarizado para la publicación de contratos._x000a_3. Falta de control en los tiempos de publicación."/>
    <s v="Diseñar e implementar mecanismos de control y seguimiento para los tiempos de publicación de contratos en SECOP II, que combine herramientas y capacitaciones al personal responsable"/>
    <s v="GC_AC43"/>
    <s v="Revisar y actualizar las políticas y procedimientos internos establecidos en el Manual de Contratación y procedimiento de Gestión Contractual relacionados con la contratación y publicación de documentos en las plataformas, para asegurarse de que estén alineadas con la normativa vigente. Además, establecer un protocolo claro para los casos excepcionales o imprevistos."/>
    <s v="Politicas y procedimientos internos actualizados"/>
    <n v="1"/>
    <d v="2024-10-03T00:00:00"/>
    <d v="2024-12-30T00:00:00"/>
    <n v="13.05"/>
    <x v="2"/>
    <s v="Seguimiento Historico CGR"/>
    <n v="0"/>
    <s v="Indicador en proceso; se adelanta la revisión y actualización de las políticas y procedimientos internos."/>
    <n v="0"/>
    <d v="2026-05-11T00:00:00"/>
    <s v="No se evidencian soportes de la actividad"/>
    <n v="0"/>
    <x v="2"/>
    <d v="2026-05-15T00:00:00"/>
    <n v="0"/>
    <s v="No fue posible identificar evidencias para el presente período de análisis"/>
    <s v="VENCIDA"/>
    <s v="No aplica"/>
    <s v="No aplica"/>
    <s v="No aplica"/>
    <n v="0"/>
    <s v="Indicador en proceso; se adelanta la revisión y actualización de las políticas y procedimientos internos."/>
    <n v="0"/>
    <s v="11/07/206"/>
    <s v="No se evidencian soportes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502"/>
    <x v="1"/>
    <x v="8"/>
    <s v="Subdirección Administrativa y Financiera"/>
    <m/>
    <x v="207"/>
    <m/>
    <x v="41"/>
    <s v="Hallazgo 1 de 2024 Administrativo (A) con Presunta Incidencia Disciplinaria (D) Publicación extemporanea SECOP ll Denuncias 2024-298024-82111/ Radicado 2024ER0042791 del 05/03/2024 y 2024-298886-82111/ Radicado 2024ER0051970 del 13/03/2024 Se evidenció publicación inoportuna y/o falta de publicación de documentos derivados de la actividad contractual de los siguientes contratos No 010, 011, 012, 013, 014, 015, 016, 017, 018, 020, 021, 022, 023, 024, 025, 026, 027, 028 y 029 del 2023"/>
    <m/>
    <s v="1. Deficiencias por parte de la supervisión a la publicación de contratos de comodato._x000a_2. Falta de un procedimiento estandarizado para la publicación de contratos._x000a_3. Falta de control en los tiempos de publicación."/>
    <s v="1. Deficiencias por parte de la supervisión a la publicación de contratos de comodato._x000a_2. Falta de un procedimiento estandarizado para la publicación de contratos._x000a_3. Falta de control en los tiempos de publicación."/>
    <s v="Diseñar e implementar mecanismos de control y seguimiento para los tiempos de publicación de contratos en SECOP II, que combine herramientas y capacitaciones al personal responsable"/>
    <s v="GC_AC44"/>
    <s v="Asignar a una persona o equipo específico con la responsabilidad exclusiva de gestionar y supervisar todas las publicaciones en SECOP II y otras plataformas relacionadas. Esta persona se encargará de asegurar que todos los contratos y documentos derivados sean publicados de manera oportuna y cumpliendo con los requisitos legales y emitirá el respectivo informe de seguimiento mensualmente."/>
    <s v="Persona o equipo asignado que verifique el estado de las publicaciones en el SECOP ll e informe de seguimiento de publicación"/>
    <n v="9"/>
    <d v="2024-10-03T00:00:00"/>
    <d v="2024-10-30T00:00:00"/>
    <n v="4.05"/>
    <x v="2"/>
    <s v="Seguimiento Historico CGR"/>
    <n v="0"/>
    <s v="Acción establecida en el Plan de Mejoramiento suscrito el 16 de Octubre de 2024 Publicación extemporanea SECOP ll Denuncias 2024-298024-82111/ Radicado 2024ER0042791 del 05/03/2024 y 2024-298886-82111/ Radicado 2024ER0051970 del 13/03/2024_x000a__x000a_La acción de mejora finaliza el 30 de octubre de 2024._x000a__x000a_No se evidenció avance._x000a__x000a_No se cumplió con el plazo establecido en la acción de mejora, quedando VENCIDA._x000a_"/>
    <n v="0"/>
    <d v="2026-05-11T00:00:00"/>
    <s v="No se evidencian soportes de la actividad"/>
    <n v="0"/>
    <x v="2"/>
    <d v="2026-05-15T00:00:00"/>
    <n v="0"/>
    <s v="No fue posible identificar evidencias para el presente período de análisis"/>
    <s v="VENCIDA"/>
    <s v="No aplica"/>
    <s v="No aplica"/>
    <s v="No aplica"/>
    <n v="0"/>
    <s v="Acción establecida en el Plan de Mejoramiento suscrito el 16 de Octubre de 2024 Publicación extemporanea SECOP ll Denuncias 2024-298024-82111/ Radicado 2024ER0042791 del 05/03/2024 y 2024-298886-82111/ Radicado 2024ER0051970 del 13/03/2024_x000a__x000a_La acción de mejora finaliza el 30 de octubre de 2024._x000a__x000a_No se evidenció avance._x000a__x000a_No se cumplió con el plazo establecido en la acción de mejora, quedando VENCIDA._x000a_"/>
    <n v="0"/>
    <s v="11/07/206"/>
    <s v="No se evidencian soportes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503"/>
    <x v="1"/>
    <x v="8"/>
    <s v="Subdirección Administrativa y Financiera"/>
    <m/>
    <x v="208"/>
    <m/>
    <x v="41"/>
    <s v="Hallazgo 2 de 2024 Administrativo (A) con Presunta Incidencia Disciplinaria (D) Perfeccionamiento de los contratos de comodato Precario. Denuncias 2024-298024-82111/ Radicado 2024ER0042791 del 05/03/2024 y 2024-298886-82111/ Radicado 2024ER0051970 del 13/03/2024_x000a_Los siguientes contratos 12,15,16,17,18,19,20,21,22,23,24,25,26,27 y 28 del 2024, se identificó que fueron entregaron las respectivas camionetas tipo cisterna sin las respectivas suscripciones y firmas de minutas"/>
    <m/>
    <s v="1. No se realizó un seguimiento efectivo en la verificacioón de entregas en el SECOP II_x000a_2. Falta de congruencia en la relación de la firma del ordenador del gasto con lo que se registra en el SECOP II_x000a_3. Inadecuada supervisión de documentos y revisiones de comodato precario"/>
    <s v="1. No se realizó un seguimiento efectivo en la verificacioón de entregas en el SECOP II_x000a_2. Falta de congruencia en la relación de la firma del ordenador del gasto con lo que se registra en el SECOP II_x000a_3. Inadecuada supervisión de documentos y revisiones de comodato precario"/>
    <s v="Implementar un sistema de control y supervisión para la gestión contractual, que verifique contratos, regularice pendientes en SECOP II, realice revisiones periódicas, inicie procesos disciplinarios, y capacite al personal en normativas y buenas prácticas"/>
    <s v="GC_AC46"/>
    <s v="Actualizar el Manual de Contratación y procedimiento de Gestión Contractual donde incluya la verificación exhaustiva del perfeccionamiento del contrato antes de la entrega de los bienes. Este proceso debe incluir la validación formal en la plataforma SECOP II para asegurarse de que todas las partes han aceptado y suscrito los contratos."/>
    <s v="Politicas y procedimientos internos actualizados"/>
    <n v="1"/>
    <d v="2024-10-03T00:00:00"/>
    <d v="2024-12-30T00:00:00"/>
    <n v="13.05"/>
    <x v="2"/>
    <s v="Seguimiento Historico CGR"/>
    <n v="0"/>
    <s v="Indicador sin cumplimiento a la fecha; se trabaja en el ajuste del Manual de Contratación y del Procedimiento de Gestión Contractual para incluir esta verificación."/>
    <n v="0"/>
    <d v="2026-05-11T00:00:00"/>
    <s v="No se evidencian soportes de la actividad"/>
    <n v="0"/>
    <x v="2"/>
    <d v="2026-05-15T00:00:00"/>
    <n v="0"/>
    <s v="No fue posible identificar evidencias para el presente período de análisis"/>
    <s v="VENCIDA"/>
    <s v="No aplica"/>
    <s v="No aplica"/>
    <s v="No aplica"/>
    <n v="0"/>
    <s v="Indicador sin cumplimiento a la fecha; se trabaja en el ajuste del Manual de Contratación y del Procedimiento de Gestión Contractual para incluir esta verificación."/>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proyecto de actualización de manual de contratación, revisado por proceso de análisis y mejora continua, en espera de firmas de direcivos. Soporte activida GC_Ac12"/>
    <n v="0.6"/>
    <s v="VENCIDO"/>
    <d v="2026-07-27T00:00:00"/>
    <n v="0.6"/>
    <s v="La accion evidencia avances en la actualizacion del proceso de analisis y emjora continua en el manual de contratacion"/>
    <x v="0"/>
    <s v="NO APLICA"/>
    <s v="NO APLICA"/>
    <x v="0"/>
    <s v="Dado que algunas de las actividades asociadas al hallazgo se encuentran vencidas, no procede realizar el análisis de efectividad hasta tanto se complete su implementación."/>
  </r>
  <r>
    <n v="504"/>
    <x v="1"/>
    <x v="8"/>
    <s v="Subdirección Administrativa y Financiera"/>
    <m/>
    <x v="208"/>
    <m/>
    <x v="41"/>
    <s v="Hallazgo 2 de 2024 Administrativo (A) con Presunta Incidencia Disciplinaria (D) Perfeccionamiento de los contratos de comodato Precario. Denuncias 2024-298024-82111/ Radicado 2024ER0042791 del 05/03/2024 y 2024-298886-82111/ Radicado 2024ER0051970 del 13/03/2024_x000a_Los siguientes contratos 12,15,16,17,18,19,20,21,22,23,24,25,26,27 y 28 del 2024, se identificó que fueron entregaron las respectivas camionetas tipo cisterna sin las respectivas suscripciones y firmas de minutas"/>
    <m/>
    <s v="1. No se realizó un seguimiento efectivo en la verificacioón de entregas en el SECOP II_x000a_2. Falta de congruencia en la relación de la firma del ordenador del gasto con lo que se registra en el SECOP II_x000a_3. Inadecuada supervisión de documentos y revisiones de comodato precario"/>
    <s v="1. No se realizó un seguimiento efectivo en la verificacioón de entregas en el SECOP II_x000a_2. Falta de congruencia en la relación de la firma del ordenador del gasto con lo que se registra en el SECOP II_x000a_3. Inadecuada supervisión de documentos y revisiones de comodato precario"/>
    <s v="Implementar un sistema de control y supervisión para la gestión contractual, que verifique contratos, regularice pendientes en SECOP II, realice revisiones periódicas, inicie procesos disciplinarios, y capacite al personal en normativas y buenas prácticas"/>
    <s v="GC_AC47"/>
    <s v="Actualizar el manual de supervisión donde se incluya revisiones periódicas de los contratos de comodato, asegurando que se cumplan todos los requisitos y protocolos establecidos, así como la formación del personal encargado en normativas y buenas prácticas de gestión contractual"/>
    <s v="Actualización del manual de supervisión y capacitaciones"/>
    <n v="1"/>
    <d v="2024-10-03T00:00:00"/>
    <d v="2024-12-30T00:00:00"/>
    <n v="13.05"/>
    <x v="2"/>
    <s v="Seguimiento Historico CGR"/>
    <n v="0"/>
    <s v="Actividad en proceso; el Manual de Supervisión se encuentra en actualización para incluir revisiones periódicas de contratos de comodato y acciones de formación en normativas y buenas prácticas._x000a__x000a__x000a__x000a_"/>
    <n v="0"/>
    <d v="2026-05-11T00:00:00"/>
    <s v="No se evidencian soportes de la actividad"/>
    <n v="0"/>
    <x v="2"/>
    <d v="2026-05-15T00:00:00"/>
    <n v="0"/>
    <s v="No fue posible identificar evidencias para el presente período de análisis"/>
    <s v="VENCIDA"/>
    <s v="No aplica"/>
    <s v="No aplica"/>
    <s v="No aplica"/>
    <n v="0"/>
    <s v="Actividad en proceso; el Manual de Supervisión se encuentra en actualización para incluir revisiones periódicas de contratos de comodato y acciones de formación en normativas y buenas prácticas._x000a__x000a__x000a__x000a_"/>
    <n v="0"/>
    <s v="11/07/206"/>
    <s v="Se incluye proyecto de actualización de manual de contratación, revisado por proceso de análisis y mejora continua, en espera de firmas de direcivos. Soporte activida GC_Ac12"/>
    <n v="0.6"/>
    <s v="VENCIDO"/>
    <d v="2026-07-27T00:00:00"/>
    <n v="0.6"/>
    <s v="La accion evidencia avances en la actualizacion del proceso de analisis y emjora continua en el manual de contratacion"/>
    <x v="0"/>
    <s v="NO APLICA"/>
    <s v="NO APLICA"/>
    <x v="0"/>
    <s v="Dado que algunas de las actividades asociadas al hallazgo se encuentran vencidas, no procede realizar el análisis de efectividad hasta tanto se complete su implementación."/>
  </r>
  <r>
    <n v="505"/>
    <x v="1"/>
    <x v="7"/>
    <s v="Dirección General"/>
    <m/>
    <x v="231"/>
    <m/>
    <x v="43"/>
    <s v="ENTREGA DE LOS BIENES ADQUIRIDOS BAJO LA MODALIDAD DE URGENCIA MANIFIESTA, CONTRATO 107 DE 2024. ADMINISTRATIVO (A) CON PRESUNTA INCIDENCIA DISCIPLINARIA (D)"/>
    <s v="COMPRAS Y CONTRATACIÓN PÚBLICA"/>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Fortalecer los mecanismos de control para la adecuada supervisión contractual con el objetivo de garantizar la adecuada correspondencia entre la planeación la urgencia declarada y la atención efectiva"/>
    <s v="DG_AC01"/>
    <s v="Verificar que en el Acta de Comité Técnico que incluya el cumplimiento de los requisitos técnicos, financieros y jurídicos contenidos en la Resolución que establece la urgencia manifiesta"/>
    <s v="Acta de Comité Técnico y los anexoss"/>
    <n v="1"/>
    <d v="2026-01-01T00:00:00"/>
    <d v="2026-12-31T00:00:00"/>
    <n v="54"/>
    <x v="29"/>
    <s v="Auditoria Financiera 2024"/>
    <n v="0"/>
    <s v="Actividad pendiente de realización"/>
    <n v="0"/>
    <d v="2026-05-11T00:00:00"/>
    <s v="Sin avance en la actividad"/>
    <n v="0"/>
    <x v="0"/>
    <d v="2026-05-15T00:00:00"/>
    <n v="0"/>
    <s v="No fue posible identificar evidencias para el presente período de análisis"/>
    <s v="SIN INICIAR"/>
    <s v="No aplica"/>
    <s v="No aplica"/>
    <s v="No aplica"/>
    <n v="0"/>
    <s v="Actividad pendiente de realización"/>
    <n v="0"/>
    <n v="46213"/>
    <s v="Sin avance en la actividad"/>
    <n v="0"/>
    <s v="EN EJECUCIÓN"/>
    <d v="2026-07-27T00:00:00"/>
    <n v="0"/>
    <s v="No fue posible identificar evidencias para el presente período de análisis"/>
    <x v="4"/>
    <s v="NO APLICA"/>
    <s v="NO APLICA"/>
    <x v="0"/>
    <s v="Dado que algunas actividades del hallazgo se encuentran sin iniciar y/o vencidas, no procede realizar el análisis de efectividad hasta tanto se complete su implementación."/>
  </r>
  <r>
    <n v="506"/>
    <x v="1"/>
    <x v="7"/>
    <s v="Subdirección Administrativa y Financiera"/>
    <m/>
    <x v="231"/>
    <m/>
    <x v="43"/>
    <s v="ENTREGA DE LOS BIENES ADQUIRIDOS BAJO LA MODALIDAD DE URGENCIA MANIFIESTA, CONTRATO 107 DE 2024. ADMINISTRATIVO (A) CON PRESUNTA INCIDENCIA DISCIPLINARIA (D)"/>
    <m/>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Fortalecer los mecanismos de control para la adecuada supervisión contractual con el objetivo de garantizar la adecuada correspondencia entre la planeación la urgencia declarada y la atención efectiva"/>
    <s v="GC_AC66"/>
    <s v="Verificar que la entidad reciba la totalidad de los soportes de conformidad con las obligaciones contractuales del proveedor (Manifiestos de aduana, declaraciones de importación y certificados de capacitación)"/>
    <s v="Informe de supervisión"/>
    <n v="1"/>
    <d v="2026-01-01T00:00:00"/>
    <d v="2026-12-31T00:00:00"/>
    <n v="54"/>
    <x v="2"/>
    <s v="Auditoria Financiera 2024"/>
    <n v="0"/>
    <s v="La actividad no se ha ejecutado a la fecha. El expediente contractual No. 107-2024 no ha sido verificado de manera integral respecto a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mejora institucional._x000a_"/>
    <n v="0"/>
    <d v="2026-05-11T00:00:00"/>
    <s v="No se evidencian soportes de la actividad"/>
    <n v="0"/>
    <x v="0"/>
    <d v="2026-05-15T00:00:00"/>
    <n v="0"/>
    <s v="No fue posible identificar evidencias para el presente período de análisis"/>
    <s v="SIN INICIAR"/>
    <s v="No aplica"/>
    <s v="No aplica"/>
    <s v="No aplica"/>
    <n v="0"/>
    <s v="La actividad no se ha ejecutado a la fecha. El expediente contractual No. 107-2024 no ha sido verificado de manera integral respecto a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mejora institucional._x000a_"/>
    <n v="0"/>
    <s v="11/07/206"/>
    <s v="No se evidencian soportes de la actividad"/>
    <n v="0"/>
    <s v="EN EJECUCIÓN"/>
    <d v="2026-07-27T00:00:00"/>
    <n v="0"/>
    <s v="La acción se encuentra dentro del plazo establecido; no obstante, al corte no evidencia avance físico debido aque no es posible verificar la informacion"/>
    <x v="4"/>
    <s v="NO APLICA"/>
    <s v="NO APLICA"/>
    <x v="0"/>
    <s v="Dado que algunas actividades del hallazgo se encuentran sin iniciar y/o vencidas, no procede realizar el análisis de efectividad hasta tanto se complete su implementación."/>
  </r>
  <r>
    <n v="507"/>
    <x v="1"/>
    <x v="7"/>
    <s v="Subdirección Administrativa y Financiera"/>
    <m/>
    <x v="240"/>
    <m/>
    <x v="44"/>
    <s v="Dentro de la ejecución contractual del contrato 223 del 2024 se realizó el pago, sin verificación del cumplimiento de las obligaciones del contratista, y sin evidenciar que el producto adquirido corresponde a una versión gratuita del software GLPI."/>
    <m/>
    <s v="Falencias en la gestión de verificación de la información y documentación aportada por el contratista, que le impidió corroborar si tenía el derecho de comercialización del software ofrecido y si los documentos aportados como requisitos para el pago, eran válidos. y dejar el registro de posibles modificaciones en el documento de implementación de metodología de analísis de causas."/>
    <s v="Falencias en la gestión de verificación de la información y documentación aportada por el contratista, que le impidió corroborar si tenía el derecho de comercialización del software ofrecido y si los documentos aportados como requisitos para el pago, eran válidos. y dejar el registro de posibles modificaciones en el documento de implementación de metodología de analísis de causas."/>
    <s v="Fortalecer el proceso de supervisión contractual mediante el diseño y actualización del manual institucional de supervisión y la implementación de un programa integral de capacitación y sensibilización para supervisores, con el fin de asegurar verificaciones técnicas y documentales adecuadas en futuros contratos."/>
    <s v="GC_AC84"/>
    <s v="Actualización del Manual de Supervision e Interventoria de la Direccion Nacional de Bomberos"/>
    <s v="Manual de supervision e Interventoría actualizado y socializado"/>
    <n v="1"/>
    <d v="2026-01-01T00:00:00"/>
    <d v="2026-09-30T00:00:00"/>
    <n v="40.35"/>
    <x v="2"/>
    <s v="Denuncia Contrato"/>
    <n v="0"/>
    <s v="La actividad se encuentra en proceso de desarrollo; actualmente se adelanta la actualización y estructuración del Manual de Supervisión e Interventoría de la Dirección Nacional de Bomberos, con el fin de fortalecer los lineamientos, responsabilidades y mecanismos de control asociados a la supervisión e interventoría contractual. Una vez finalizado el proceso de ajuste, el manual será formalmente adoptado y socializado conforme a los lineamientos institucionales._x000a_"/>
    <n v="0"/>
    <d v="2026-05-11T00:00:00"/>
    <s v="No se evidencian soportes de la actividad"/>
    <n v="0"/>
    <x v="0"/>
    <d v="2026-05-15T00:00:00"/>
    <n v="0"/>
    <s v="No fue posible identificar evidencias para el presente período de análisis"/>
    <s v="SIN INICIAR"/>
    <s v="No aplica"/>
    <s v="No aplica"/>
    <s v="No aplica"/>
    <n v="0"/>
    <s v="La actividad se encuentra en proceso de desarrollo; actualmente se adelanta la actualización y estructuración del Manual de Supervisión e Interventoría de la Dirección Nacional de Bomberos, con el fin de fortalecer los lineamientos, responsabilidades y mecanismos de control asociados a la supervisión e interventoría contractual. Una vez finalizado el proceso de ajuste, el manual será formalmente adoptado y socializado conforme a los lineamientos institucionales._x000a_"/>
    <n v="0"/>
    <s v="11/07/206"/>
    <s v="No se evidencian soportes de la actividad"/>
    <n v="0"/>
    <s v="EN EJECUCIÓN"/>
    <d v="2026-07-27T00:00:00"/>
    <n v="0"/>
    <s v="La acción se encuentra dentro del plazo establecido; no obstante, al corte no evidencia avance físico debido aque no es posible verificar la informacion"/>
    <x v="4"/>
    <s v="NO APLICA"/>
    <s v="NO APLICA"/>
    <x v="0"/>
    <s v="Dado que algunas actividades del hallazgo se encuentran sin iniciar y/o vencidas, no procede realizar el análisis de efectividad hasta tanto se complete su implementación."/>
  </r>
  <r>
    <n v="508"/>
    <x v="0"/>
    <x v="4"/>
    <s v="Subdirección Administrativa y Financiera"/>
    <m/>
    <x v="272"/>
    <n v="1"/>
    <x v="11"/>
    <s v="Se evidenció por parte del grupo auditor la falta de lineamientos en la seguridad de los activos de información de la Entidad, lo cual incumple el Decreto 1008 de 2018 &quot;Por el cual se establecen los lineamientos generales de la política de Gobierno Digital”, que en el manual de gobierno digital en su numeral 3.3. Lineamientos de los elementos habilitadores. establece “Seguridad de la información: busca que las entidades públicas implementen los lineamientos de seguridad de la información en todos sus procesos, trámites, servicios, sistemas de información, infraestructura y en general, en todos los activos de información con el fin de preservar la confidencialidad, integridad y disponibilidad y privacidad de los datos” y el literal c) del Artículo 2.8.2.6.2. del Decreto 1080 de 2015 que establece “Seguridad. Los sistemas de gestión documental deben mantener la información administrativa en un entorno seguro”"/>
    <m/>
    <s v="1er Por qué: Desconocimiento de los lineamientos emitidos por MINTIC sobre la implementación de la política de Gobierno digital._x000a_2do Por qué: La Entidad no cuenta con el personal idóneo y con experticia técnica que contribuya en la implementación de la política de Gestión digital de acuerdo a lo estipulado por MINTIC._x000a_3er Por qué :No existe en la Entidad un autodiagnóstico de necesidades para dar cumplimiento con los lineamientos normativos."/>
    <s v="3er Por qué: No existe en la Entidad un autodiagnóstico de necesidades para dar cumplimiento con los lineamientos normativos."/>
    <s v="Acción correctiva"/>
    <s v="TI_AC18"/>
    <s v="Implementar la política de gobierno digital en la DNBC."/>
    <s v="Documento de política de gobierno digital formalizada."/>
    <n v="1"/>
    <d v="2026-01-01T00:00:00"/>
    <d v="2026-05-31T00:00:00"/>
    <n v="22.5"/>
    <x v="3"/>
    <s v="Reportar seguimiento lineamientos de activos de información en MN-TI-01 Manual De La Política De Seguridad Y Privacidad De La Información V2"/>
    <n v="0"/>
    <n v="0"/>
    <n v="0"/>
    <d v="2026-05-11T00:00:00"/>
    <s v="No se evidencia seguimiento"/>
    <n v="0"/>
    <x v="0"/>
    <d v="2026-06-08T00:00:00"/>
    <n v="0"/>
    <s v="No fue posible identificar evidencias para el presente período de análisis"/>
    <s v="SIN INICIAR"/>
    <s v="No aplica"/>
    <s v="No aplica"/>
    <s v="No aplica"/>
    <n v="0"/>
    <s v="Sin reporte de información por parte de la primera linea de defensa"/>
    <n v="0"/>
    <n v="46214"/>
    <s v="No se encuentran evidencias de seguimiento"/>
    <n v="0"/>
    <s v="EN EJECUCIÓN"/>
    <d v="2026-08-10T00:00:00"/>
    <n v="0"/>
    <s v="No fue posible identificar evidencias para el presente período de análisis"/>
    <x v="4"/>
    <s v="NO APLICA"/>
    <s v="NO APLICA"/>
    <x v="0"/>
    <s v="Dado que algunas actividades del hallazgo se encuentran sin iniciar y/o vencidas, no procede realizar el análisis de efectividad hasta tanto se complete su implementación."/>
  </r>
  <r>
    <n v="509"/>
    <x v="0"/>
    <x v="4"/>
    <s v="Subdirección Administrativa y Financiera"/>
    <m/>
    <x v="273"/>
    <n v="1"/>
    <x v="11"/>
    <s v="Se evidenció que la entidad no cuenta con las Tablas de Valoración Documental TVD, incumpliendo lo establecido en el Acuerdo 004 de 2019, articulo 3 “…Las Tablas de Retención Documental – TRD y las Tablas de Valoración Documental – TVD deberán elaborarse para los documentos de archivo que produce la entidad, tanto físicos como electrónicos, en cualquier soporte y formato…”"/>
    <s v="GESTIÓN DOCUMENTAL"/>
    <s v="1er Por qué: Porque la entidad no tenía Tablas de Retención Documental_x000a_2do Por qué: Porque la Tablas de Retención Documental fueron aprobadas por el Comité Directivo hace tres meses_x000a_3er Por qué: Por que la Tablas de Valoración Documental dependen de la implementación de las Tablas de Retención Documental"/>
    <s v="3er Por qué: Por que la Tablas de Valoración Documental dependen de la implementación de las Tablas de Retención Documental"/>
    <s v="Acción correctiva"/>
    <s v="GD_AC7"/>
    <s v="Elaborar por parte del proceso Gestión Documental las Tablas de Valoración Documental"/>
    <s v="Numero de TVD elaboradas/Numero de procesos de la DNBC*100"/>
    <n v="1"/>
    <d v="2026-01-01T00:00:00"/>
    <d v="2026-12-31T00:00:00"/>
    <n v="54"/>
    <x v="5"/>
    <m/>
    <n v="0"/>
    <n v="0"/>
    <n v="0"/>
    <d v="2026-05-11T00:00:00"/>
    <s v="Se recibió información antigua por parte del proceso y no se evidencian soportes en la carpeta compartida por planeación"/>
    <n v="0"/>
    <x v="0"/>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SIN INICIAR"/>
    <s v="No aplica"/>
    <s v="No aplica"/>
    <s v="No aplica"/>
    <n v="0.1"/>
    <s v="Se definió que la elaboración de las Tablas de Valoración Documental se realizará tomando como base las TVD existentes en la Entidad, como punto de partida para su actualización. A corte 30 de junio la actividad se encuentra en fase de planeación, sin documento elaborado aún.&quot;"/>
    <s v="https://dnbcgovco-my.sharepoint.com/my?id=%2Fpersonal%2Fplaneacion%5Fdnbc%5Fgov%5Fco%2FDocuments%2FDocumentos%20SIGE%2F6%2E%20Planes%2FPLAN%20DE%20MEJORA%2F2026%2F02%2E%20Seguimiento%20Segundo%20Trimestre%2F17%2E%20Gesti%C3%B3n%20Documental&amp;ga=1"/>
    <n v="46214"/>
    <s v="Se incluye información de las TRD vigentes. No se encuentra evidencias de actualización de herramientas TVD"/>
    <n v="0"/>
    <s v="EN EJECUCIÓN"/>
    <d v="2026-08-10T00:00:00"/>
    <n v="0"/>
    <s v="Se evidenció la inclusión de información de las TRD vigentes y la presentación de borradores de las Tablas de Valoración Documental (TVD) correspondientes a 20 procesos/dependencias de la Entidad; no obstante, no se evidenció la actualización de las herramientas TVD."/>
    <x v="4"/>
    <s v="NO APLICA"/>
    <s v="NO APLICA"/>
    <x v="0"/>
    <s v="Dado que algunas actividades del hallazgo se encuentran sin iniciar y/o vencidas, no procede realizar el análisis de efectividad hasta tanto se complete su implementación."/>
  </r>
  <r>
    <n v="510"/>
    <x v="0"/>
    <x v="4"/>
    <s v="Subdirección Administrativa y Financiera"/>
    <m/>
    <x v="274"/>
    <n v="1"/>
    <x v="11"/>
    <s v="En revisión del manejo del archivo de gestión, se encontró que los procesos, llevan varios archivos en medio magnético, sin embargo, no se encuentran clasificados de acuerdo con lo estableció en la TRD, incumpliendo lo establecido en el literal c) Vínculo archivístico del Artículo 2.8.2.7.2. Características del documento electrónico de archivo, del Decreto 1080 de 2015, que establece “(…) que reflejen el contenido, el contexto y la estructura tanto del documento como de la agrupación documental a la que pertenece (serie, subserie o expediente).”"/>
    <s v="GESTIÓN DOCUMENTAL"/>
    <s v="1er Por qué: Porque las Tablas de Retención Documental de la entidad habían sido aprobadas con un mes de anterioridad_x000a_2do Por qué: Porque los procesos no tenían el conocimiento suficiente para organizar los archivos_x000a_3er Por qué: Porque no hubo tiempo suficiente para capacitar a los procesos después de la aprobación de las Tablas de Retención Documental por parte del Comité Directivo"/>
    <s v="Porque no se había realizado capacitación a los procesos sobre la organización del archivo respecto a las Tablas de Retención Documental"/>
    <s v="Acción correctiva"/>
    <s v="GD_AC2"/>
    <s v="Realizar Capacitación a los enlaces de planeación de los procesos de la DNBC, sobre la implementación de las TRD y aplicabilidad en la gestión de los archivos físicos y digitales en cada uno de los procesos."/>
    <s v="Capacitaciones realizadas"/>
    <n v="2"/>
    <d v="2026-01-01T00:00:00"/>
    <d v="2026-12-31T00:00:00"/>
    <n v="54"/>
    <x v="5"/>
    <m/>
    <n v="0"/>
    <n v="0"/>
    <n v="0"/>
    <d v="2026-05-11T00:00:00"/>
    <s v="Se recibió información antigua por parte del proceso y no se evidencian soportes en la carpeta compartida por planeación"/>
    <n v="0"/>
    <x v="0"/>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SIN INICIAR"/>
    <s v="No aplica"/>
    <s v="No aplica"/>
    <s v="No aplica"/>
    <n v="0"/>
    <s v="A corte 30 de junio no se habían ejecutado capacitaciones formales a los enlaces de proceso sobre implementación de TRD. Se programó el cronograma de capacitaciones para la primera semana de julio. De esa programación se logró ejecutar la sesión con el proceso de Infraestructura"/>
    <s v="https://dnbcgovco-my.sharepoint.com/my?id=%2Fpersonal%2Fplaneacion%5Fdnbc%5Fgov%5Fco%2FDocuments%2FDocumentos%20SIGE%2F6%2E%20Planes%2FPLAN%20DE%20MEJORA%2F2026%2F02%2E%20Seguimiento%20Segundo%20Trimestre%2F17%2E%20Gesti%C3%B3n%20Documental&amp;ga=1"/>
    <n v="46214"/>
    <s v="Se incluye una capacitacion realizada al proceso de GAU. Se debe realizar actividad con todos los procesos"/>
    <n v="0"/>
    <s v="EN EJECUCIÓN"/>
    <d v="2026-08-10T00:00:00"/>
    <n v="0"/>
    <s v="Se evidenció que durante el segundo trimestre de 2026 no se presentaron soportes que acreditaran la realización de capacitaciones a los enlaces de proceso sobre la implementación de las TRD. No obstante, se aportaron evidencias correspondientes al tercer trimestre, con capacitaciones realizadas los días 10 y 30 de julio de 2026, por lo que la acción continúa en ejecución."/>
    <x v="4"/>
    <s v="NO APLICA"/>
    <s v="NO APLICA"/>
    <x v="0"/>
    <s v="Dado que algunas actividades del hallazgo se encuentran sin iniciar y/o vencidas, no procede realizar el análisis de efectividad hasta tanto se complete su implementación."/>
  </r>
  <r>
    <n v="511"/>
    <x v="0"/>
    <x v="4"/>
    <s v="Subdirección Administrativa y Financiera"/>
    <m/>
    <x v="275"/>
    <n v="1"/>
    <x v="14"/>
    <s v="La política de seguridad y privacidad de la información, expedida en agosto de 2019, no se ajusta a los dispuesto en el Anexo 3 de la Resolución MinTIC de 2020 a las condiciones mínimas técnicas y de seguridad digital, allí establecida."/>
    <m/>
    <s v="Desconocimiento frente a las disposiciones legales dispuesto en el Anexo 3 de la Resolución MinTIC de 2020 a las condiciones mínimas técnicas y de seguridad digital"/>
    <s v="Desconocimiento frente a las disposiciones legales dispuesto en el Anexo 3 de la Resolución MinTIC de 2020 a las condiciones mínimas técnicas y de seguridad digital"/>
    <s v="Acción correctiva"/>
    <s v="TI_AC19"/>
    <s v="Actualizar la Política General de Seguridad y privacidad de la informacion 1. Gobierno Digital. 2. detección y prevención del uso inadecuado de la información priveligiada 3. componente de infraestructura tecnologica y sus controles"/>
    <s v="Documento actualizado"/>
    <n v="1"/>
    <d v="2026-01-01T00:00:00"/>
    <d v="2026-06-30T00:00:00"/>
    <n v="26.85"/>
    <x v="3"/>
    <m/>
    <n v="0"/>
    <n v="0"/>
    <n v="0"/>
    <d v="2026-05-11T00:00:00"/>
    <s v="No se evidencia seguimiento"/>
    <n v="0"/>
    <x v="0"/>
    <d v="2026-06-08T00:00:00"/>
    <n v="0"/>
    <s v="No fue posible identificar evidencias para el presente período de análisis"/>
    <s v="SIN INICIAR"/>
    <s v="No aplica"/>
    <s v="No aplica"/>
    <s v="No aplica"/>
    <n v="0"/>
    <s v="Sin reporte de información por parte de la primera linea de defensa"/>
    <n v="0"/>
    <n v="46214"/>
    <s v="No se encuentran evidencias de seguimiento"/>
    <n v="0"/>
    <s v="EN EJECUCIÓN"/>
    <d v="2026-08-10T00:00:00"/>
    <n v="0"/>
    <s v="No fue posible identificar evidencias para el presente período de análisis"/>
    <x v="4"/>
    <s v="NO APLICA"/>
    <s v="NO APLICA"/>
    <x v="0"/>
    <s v="Dado que algunas actividades del hallazgo se encuentran sin iniciar y/o vencidas, no procede realizar el análisis de efectividad hasta tanto se complete su implementación."/>
  </r>
  <r>
    <n v="512"/>
    <x v="0"/>
    <x v="4"/>
    <s v="Dirección General"/>
    <m/>
    <x v="41"/>
    <n v="0"/>
    <x v="14"/>
    <s v="No se encuentra ajustado el espacio normativa a lo estipulado en el Anexo 2 de la Resolución 1519 de 2020, no obstante el plazo hasta el 31 de marzo de 2021; toda vez, que debe haber un primer grupo de la normativa de la entidad o autoridad, luego con un numeral 2.1.1 Leyes de acuerdo con las que apliquen a la DNBC; 2.1.2 Decreto Único Reglamentario; 2.1.3 Normativa aplicable: decretos, resoluciones, circulares, directivas presidenciales, actos administrativos, autos o fallos judiciales 2.1.4 Vínculo al Diario o Gaceta Oficial y 2.1.5 Políticas, lineamientos y manuales 2.1.6 Agenda Regulatoria. 2.2 Búsqueda de normas, 2.2.1 Sistema Único de Información Normativa-SUIN; 2.2.2Sistema de búsqueda de normas; 2.3 Proyecto de normas para comentario, con ello inobservándose lo establecido para este espacio De acuerdo a lo estipulado en el Anexo 2 de la Resolución 1519, a la fecha se debía tener en el No.4 de la página web la Sección Planeación, Presupuesto e Informes, dentro del menú Transparencia y acceso a la información pública con asuntos presupuestales y de planeación, control interno, auditoria e informes de la Entidad, para lo cual se tenía plazo hasta el 31 de marzo de 2021"/>
    <m/>
    <s v="La Entidad no cuenta con el personal idóneo y con experticia técnica que contribuya en la implementación de la Ley de transparencia y acceso de la información de acuerdo a lo estipulado por MINTIC. Desconocimiento de los lineamientos emitidos por MINTIC"/>
    <s v="Desconocimiento de los lineamientos emitidos por MINTIC"/>
    <s v="Acción correctiva"/>
    <s v="GJ_AC2"/>
    <s v="Actualizar y socializar de forma periodica el normograma institucional"/>
    <s v="Normograma actualizado y divulgado"/>
    <n v="4"/>
    <d v="2026-01-01T00:00:00"/>
    <d v="2026-12-31T00:00:00"/>
    <n v="54"/>
    <x v="8"/>
    <m/>
    <n v="0"/>
    <n v="0"/>
    <n v="0"/>
    <d v="2026-05-11T00:00:00"/>
    <s v="No se realizó seguimiento"/>
    <n v="0"/>
    <x v="0"/>
    <d v="2026-05-15T00:00:00"/>
    <n v="0"/>
    <s v="No fue posible identificar evidencias para el presente período de análisis"/>
    <s v="SIN INICIAR"/>
    <s v="No aplica"/>
    <s v="No aplica"/>
    <s v="No aplica"/>
    <n v="1"/>
    <s v="se adjunta pantallazo del cargue y publicacion en la pagina de la DNBC del normograma"/>
    <s v="https://dnbcgovco-my.sharepoint.com/my?id=%2Fpersonal%2Fyerlis%5Fpeinado%5Fdnbc%5Fgov%5Fco%2FDocuments%2FDRIVE%20EVIDENCIAS%20ACCIONES%20DE%20MEJORA&amp;viewid=2bd0da41%2Dc24a%2D4219%2D9b50%2D3f7b97ed8c4c"/>
    <n v="46218"/>
    <s v="Aunque se incluye pantallazo del normograma, este no se ha actualizado desde 2021"/>
    <n v="0"/>
    <s v="EN EJECUCIÓN"/>
    <d v="2026-07-27T00:00:00"/>
    <n v="0"/>
    <s v="Se evidencio soporte de normograma desactualizado como soporte a la acción."/>
    <x v="4"/>
    <s v="NO APLICA"/>
    <s v="NO APLICA"/>
    <x v="0"/>
    <s v="Dado que algunas actividades del hallazgo se encuentran sin iniciar y/o vencidas, no procede realizar el análisis de efectividad hasta tanto se complete su implementación."/>
  </r>
  <r>
    <n v="513"/>
    <x v="0"/>
    <x v="4"/>
    <s v="Subdirección Administrativa y Financiera"/>
    <m/>
    <x v="43"/>
    <n v="1"/>
    <x v="16"/>
    <s v="Se evidenció legalización extempóranea de comisiones, incumpliendo lo señalado en la resolución 060 de 2021, artículo 4 literal (g), por cuanto las resoluciones 464 y 334 de 2021 fueron legalizadas de manera inoportuna (Matriz 4) y las 334,337,398,399,400,401 y 402 no han sido legalizadas; conforme a lo establecido en el Control de Comisiones y Viaticos. (Matriz 5)"/>
    <m/>
    <s v="1. No se adelantan las acciones a que haya lugar para que los contratistas y funcionarios cumplan con la legalización oportuno de las comisiones y viáticos_x000a_2. Desconocimiento por parte de los funcionarios y contratistas de los lineamientos establecidos para la solicitud, legalización y tramites de comisiones y tiquetes_x000a_3. Los funcionarios y contratistas hacen caso omiso al correo de legalización de comisión_x000a_4.No se da cumplimiento a la resolución 60 de 2021 y se continua otorgando viáticos sin legalizar los anteriores."/>
    <s v="No se da cumplimiento a la resolución 60 de 2021. pese a los controles establecidos en el area los funcionarios y contratistas siguen incumpliendo"/>
    <s v="Acción correctiva"/>
    <s v="TH_AC4"/>
    <s v="Informe de alertas sobre legalización de comisiones"/>
    <s v="Informes realizados"/>
    <n v="12"/>
    <d v="2026-01-01T00:00:00"/>
    <d v="2026-12-31T00:00:00"/>
    <n v="54"/>
    <x v="11"/>
    <s v="Viaticos"/>
    <n v="0"/>
    <n v="0"/>
    <n v="0"/>
    <d v="2026-05-11T00:00:00"/>
    <s v="No se evidencia seguimiento"/>
    <n v="0"/>
    <x v="0"/>
    <d v="2026-05-15T00:00:00"/>
    <n v="0"/>
    <s v="No fue posible identificar evidencias para el presente período de análisis"/>
    <s v="SIN INICIAR"/>
    <s v="No aplica"/>
    <s v="No aplica"/>
    <s v="No aplica"/>
    <n v="0"/>
    <n v="0"/>
    <n v="0"/>
    <n v="46214"/>
    <s v="No se evidencia seguimiento"/>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514"/>
    <x v="0"/>
    <x v="4"/>
    <s v="Subdirección Administrativa y Financiera"/>
    <m/>
    <x v="276"/>
    <n v="1"/>
    <x v="17"/>
    <s v="Ambiente 1.3_x000a_El Manual de seguridad y privacidad de la información se actualizó hasta el 23 de diciembre de 2021, por lo tanto no se ha dado aplicabilidad ni se ha socializado. De igual forma, no se evidencia en el mismo, una la política frente a la detección y prevención del uso inadecuado de la información priveligiada u otras situaciones que puedan implicar riesgos para la entidad."/>
    <m/>
    <s v="Desconocimiento de las disposiciones existentes frente a la frente a la detección y prevención del uso inadecuado de la información priveligiada u otras situaciones que puedan implicar riesgos para la entidad."/>
    <s v="Desconocimiento de las disposiciones existentes frente a la frente a la detección y prevención del uso inadecuado de la información priveligiada u otras situaciones que puedan implicar riesgos para la entidad."/>
    <s v="Acción correctiva"/>
    <s v="TI_AC19"/>
    <s v="Actualizar la Política General de Seguridad y privacidad de la informacion 1. Gobierno Digital. 2. detección y prevención del uso inadecuado de la información priveligiada 3. componente de infraestructura tecnologica y sus controles"/>
    <s v="Documento actualizado"/>
    <n v="1"/>
    <d v="2026-01-01T00:00:00"/>
    <d v="2026-06-30T00:00:00"/>
    <n v="26.85"/>
    <x v="3"/>
    <m/>
    <n v="0"/>
    <n v="0"/>
    <n v="0"/>
    <d v="2026-05-11T00:00:00"/>
    <s v="No se evidencia seguimiento"/>
    <n v="0"/>
    <x v="0"/>
    <d v="2026-06-08T00:00:00"/>
    <n v="0"/>
    <s v="No fue posible identificar evidencias para el presente período de análisis"/>
    <s v="SIN INICIAR"/>
    <s v="No aplica"/>
    <s v="No aplica"/>
    <s v="No aplica"/>
    <n v="0"/>
    <s v="Sin reporte de información por parte de la primera linea de defensa"/>
    <n v="0"/>
    <n v="46214"/>
    <s v="No se encuentran evidencias de seguimiento"/>
    <n v="0"/>
    <s v="EN EJECUCIÓN"/>
    <d v="2026-08-10T00:00:00"/>
    <n v="0"/>
    <s v="No fue posible identificar evidencias para el presente período de análisis"/>
    <x v="4"/>
    <s v="NO APLICA"/>
    <s v="NO APLICA"/>
    <x v="0"/>
    <s v="Dado que algunas actividades del hallazgo se encuentran sin iniciar y/o vencidas, no procede realizar el análisis de efectividad hasta tanto se complete su implementación."/>
  </r>
  <r>
    <n v="515"/>
    <x v="0"/>
    <x v="4"/>
    <s v="Subdirección Administrativa y Financiera"/>
    <m/>
    <x v="52"/>
    <n v="1"/>
    <x v="17"/>
    <s v="Ambiente 11.1_x000a_La DNBC aunque cuenta con la Política General de Seguridad y Privacidad de la información, la misma no tiene inmerso el componente de infraestructura tecnologica y sus controles, asi como tampoco hace referencia a las actividades que traten de los procesos de adquisición desarrollo y mantenimiento de tecnologías._x000a_De otro lado la entidad no realizó mentenimiento preventivo de hardware durante la vigenica 2021."/>
    <m/>
    <s v="Desconocimiento de las disposiciones existentes frente a la frente a la detección y prevención del uso inadecuado de la información priveligiada u otras situaciones que puedan implicar riesgos para la entidad."/>
    <s v="Desconocimiento de las disposiciones existentes frente a la frente a la detección y prevención del uso inadecuado de la información priveligiada u otras situaciones que puedan implicar riesgos para la entidad."/>
    <s v="Acción correctiva"/>
    <s v="TI_AC19"/>
    <s v="Actualizar la Política General de Seguridad y privacidad de la informacion 1. Gobierno Digital. 2. detección y prevención del uso inadecuado de la información priveligiada 3. componente de infraestructura tecnologica y sus controles"/>
    <s v="Documento actualizado"/>
    <n v="1"/>
    <d v="2026-01-01T00:00:00"/>
    <d v="2026-06-30T00:00:00"/>
    <n v="26.85"/>
    <x v="3"/>
    <m/>
    <n v="0"/>
    <n v="0"/>
    <n v="0"/>
    <d v="2026-05-11T00:00:00"/>
    <s v="No se evidencia seguimiento"/>
    <n v="0"/>
    <x v="0"/>
    <d v="2026-06-08T00:00:00"/>
    <n v="0"/>
    <s v="No fue posible identificar evidencias para el presente período de análisis"/>
    <s v="SIN INICIAR"/>
    <s v="No aplica"/>
    <s v="No aplica"/>
    <s v="No aplica"/>
    <n v="0"/>
    <s v="Sin reporte de información por parte de la primera linea de defensa"/>
    <n v="0"/>
    <n v="46214"/>
    <s v="No se encuentran evidencias de seguimiento"/>
    <n v="0"/>
    <s v="EN EJECUCIÓN"/>
    <d v="2026-08-10T00:00:00"/>
    <n v="0"/>
    <s v="No fue posible identificar evidencias para el presente período de análisis"/>
    <x v="4"/>
    <s v="NO APLICA"/>
    <s v="NO APLICA"/>
    <x v="0"/>
    <s v="Dado que algunas actividades del hallazgo se encuentran sin iniciar y/o vencidas, no procede realizar el análisis de efectividad hasta tanto se complete su implementación."/>
  </r>
  <r>
    <n v="516"/>
    <x v="0"/>
    <x v="4"/>
    <s v="Dirección General"/>
    <m/>
    <x v="277"/>
    <n v="1"/>
    <x v="17"/>
    <s v="Ambiente 12.1_x000a_La OCI, evalúa la actualización de procesos, procedimientos, Políticas de operación, instructivos, manuales entre otros, en los seguimientos y auditorías realizadas durante el primer y segundo semestre de 2021. No obstante la segunda linea de defensa no realiza evaluación de la documentación del sistema, para garantizar la aplicación adecuada de las principales actividades de control"/>
    <s v="FORTALECIMIENTO ORGANIZACIONAL Y SIMPLIFICACIÓN DE PROCESOS"/>
    <s v="No se habia contemplado realizar la evaluacion de la documentacion del sistema"/>
    <s v="No se habia contemplado realizar la evaluacion de la documentacion del sistema"/>
    <s v="Acción correctiva"/>
    <s v="MC_AC7"/>
    <s v="Realizar la evaluacion de la documentacion del sistema, principalmente evaluar la aplicación adecuada de las principales actividades de control"/>
    <s v="Informe de resultado de la evaluacion de la documentacion del sistema"/>
    <n v="1"/>
    <d v="2026-01-01T00:00:00"/>
    <d v="2026-12-31T00:00:00"/>
    <n v="54"/>
    <x v="6"/>
    <s v="Acción Cumplida Pendiente evaluación tercera Linea"/>
    <n v="0"/>
    <s v="Actividad reformulada con periodicidad semestral"/>
    <n v="0"/>
    <d v="2026-05-11T00:00:00"/>
    <s v="Pendiente de inicio de ejecución"/>
    <n v="0"/>
    <x v="0"/>
    <d v="2026-06-04T00:00:00"/>
    <n v="0"/>
    <s v="No fue posible identificar evidencias para el presente período de análisis"/>
    <s v="SIN INICIAR"/>
    <s v="No aplica"/>
    <s v="No aplica"/>
    <s v="No aplica"/>
    <n v="0"/>
    <s v="Actividad reformulada con periodicidad semestral"/>
    <n v="0"/>
    <n v="46213"/>
    <s v="Pendiente de inicio de ejecución"/>
    <n v="0"/>
    <s v="EN EJECUCIÓN"/>
    <d v="2026-08-10T00:00:00"/>
    <n v="0"/>
    <s v="No fue posible identificar evidencias para el presente período de análisis"/>
    <x v="4"/>
    <s v="NO APLICA"/>
    <s v="NO APLICA"/>
    <x v="0"/>
    <s v="Dado que algunas actividades del hallazgo se encuentran sin iniciar y/o vencidas, no procede realizar el análisis de efectividad hasta tanto se complete su implementación."/>
  </r>
  <r>
    <n v="517"/>
    <x v="0"/>
    <x v="4"/>
    <s v="Dirección General"/>
    <m/>
    <x v="53"/>
    <n v="0"/>
    <x v="17"/>
    <s v="Ambiente 12.5_x000a_La OCI realizó seguimiento en el tercer cuatrimestre de 2021, a los controles y responsables de los riesgos de corrupción. En relación a los riesgos de Gestión se generó evaluación a la etapa de Identificación de los Riesgos, conforme fue programado por la Entidad, pero no se ha realizado la evaluación a los controles establecidos en los Riesgos de Gestión._x000a_De otro lado, se evidenció que no se realiza la auto control ni autoevaluación con respecto a la primera linea de defensa, ni evaluación de la segunda linea de defensa."/>
    <s v="FORTALECIMIENTO ORGANIZACIONAL Y SIMPLIFICACIÓN DE PROCESOS"/>
    <s v="Debilidad en el análisis de la información sobre la gestión del Riesgo en la entidad_x000a_Por desconocimiento en las nuevas disposiciones definidas por el DAFP, con respecto a la evaluación en el Informe Semestral del Sistema de Control Interno de la DNBC."/>
    <s v="Debilidad en el análisis de la información sobre la gestión del Riesgo en la entidad_x000a_Por desconocimiento en las nuevas disposiciones definidas por el DAFP, con respecto a la evaluación en el Informe Semestral del Sistema de Control Interno de la DNBC."/>
    <s v="Acción correctiva"/>
    <s v="MC_AC8"/>
    <s v="Realizar informes de monitoreo de los riegos de corrupción presentando la evaluación a los controles establecidos"/>
    <s v="Informes de monitoreo"/>
    <n v="3"/>
    <d v="2026-01-01T00:00:00"/>
    <d v="2026-12-31T00:00:00"/>
    <n v="54"/>
    <x v="6"/>
    <s v="Acción Cumplida Pendiente evaluación tercera Linea"/>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in evidencia de inicio de la actividad"/>
    <n v="0"/>
    <s v="EN EJECUCIÓN"/>
    <d v="2026-08-10T00:00:00"/>
    <n v="0"/>
    <s v="No fue posible identificar evidencias para el presente período de análisis"/>
    <x v="4"/>
    <s v="NO APLICA"/>
    <s v="NO APLICA"/>
    <x v="0"/>
    <s v="Dado que algunas actividades del hallazgo se encuentran sin iniciar y/o vencidas, no procede realizar el análisis de efectividad hasta tanto se complete su implementación."/>
  </r>
  <r>
    <n v="518"/>
    <x v="0"/>
    <x v="4"/>
    <s v="Dirección General"/>
    <m/>
    <x v="60"/>
    <n v="0"/>
    <x v="17"/>
    <s v="Ambiente 17.7_x000a_Actualmente la DNBC, no posee Planes de Mejoramiento producto de las autoevaluaciones realizadas por la segunda línea de defensa . Por lo tanto no se cuenta con la verificación y avance del cumplimiento"/>
    <s v="FORTALECIMIENTO ORGANIZACIONAL Y SIMPLIFICACIÓN DE PROCESOS"/>
    <s v="No se han formulado planes de mejora resultado de ejercicios de autoevaluación"/>
    <s v="No se han formulado planes de mejora resultado de ejercicios de autoevaluación"/>
    <s v="Acción correctiva"/>
    <s v="MC_AC3"/>
    <s v="Presentar informess de autoevaluación semestrales acotrde con Plan de acción"/>
    <s v="Informe semestral"/>
    <n v="2"/>
    <d v="2026-01-01T00:00:00"/>
    <d v="2026-12-31T00:00:00"/>
    <n v="54"/>
    <x v="6"/>
    <s v="Acción Cumplida Pendiente evaluación tercera Linea"/>
    <n v="0"/>
    <s v="Actividad reformulada con periodicidad semestral"/>
    <n v="0"/>
    <d v="2026-05-11T00:00:00"/>
    <s v="Pendiente de inicio de ejecución"/>
    <n v="0"/>
    <x v="0"/>
    <d v="2026-06-04T00:00:00"/>
    <n v="0"/>
    <s v="No fue posible identificar evidencias para el presente período de análisis"/>
    <s v="SIN INICIAR"/>
    <s v="No aplica"/>
    <s v="No aplica"/>
    <s v="No aplica"/>
    <n v="0"/>
    <s v="Actividad reformulada con periodicidad semestral. Primer seguimiento se realiza en el mes de julio"/>
    <n v="0"/>
    <n v="46213"/>
    <s v="Pendiente de inicio de ejecución"/>
    <n v="0"/>
    <s v="EN EJECUCIÓN"/>
    <d v="2026-08-10T00:00:00"/>
    <n v="0"/>
    <s v="No fue posible identificar evidencias para el presente período de análisis"/>
    <x v="4"/>
    <s v="NO APLICA"/>
    <s v="NO APLICA"/>
    <x v="0"/>
    <s v="Dado que algunas actividades del hallazgo se encuentran sin iniciar y/o vencidas, no procede realizar el análisis de efectividad hasta tanto se complete su implementación."/>
  </r>
  <r>
    <n v="519"/>
    <x v="0"/>
    <x v="4"/>
    <s v="Subdirección Administrativa y Financiera"/>
    <m/>
    <x v="278"/>
    <n v="1"/>
    <x v="18"/>
    <s v="Se tienen registros de 31 comisiones que no se legalizaron de manera oportuna, lo que conlleva al incumplimiento del Artículo 2.2.5.5.29 del Decreto 648 de 2017 que señala “Informe de la comisión de servicios. Los servidores públicos, con excepción de los Ministros y Directos de Departamento Administrativo, deberán presentar ante su superior inmediato y dentro de los tres (3) días siguientes a la finalización de la comisión que le haya sido conferida, un informe ejecutivo sobre las actividades desplegadas en desarrollo de la misma.”"/>
    <m/>
    <s v="Porque; para los funcionarios y contratistas tres (3) días no son suficientes para legalizar_x000a_Porque; a pesar de la socialización del procedimiento de viáticos muchos desconocen los tiempo de legalización_x000a_por qué los funcionarios y contratistas hacen caso omiso al correo de &quot;legalización de comisión&quot;"/>
    <s v="Los funcionarios y contratistas hacen caso omiso al correo de &quot;legalización de comisión&quot;"/>
    <s v="Acción correctiva"/>
    <s v="TH_AC4"/>
    <s v="Informe de alertas sobre legalización de comisiones"/>
    <s v="Informes realizados"/>
    <n v="12"/>
    <d v="2026-01-01T00:00:00"/>
    <d v="2026-12-31T00:00:00"/>
    <n v="54"/>
    <x v="11"/>
    <s v="Viaticos"/>
    <n v="0"/>
    <n v="0"/>
    <n v="0"/>
    <d v="2026-05-11T00:00:00"/>
    <s v="No se evidencia seguimiento"/>
    <n v="0"/>
    <x v="0"/>
    <d v="2026-05-15T00:00:00"/>
    <n v="0"/>
    <s v="No fue posible identificar evidencias para el presente período de análisis"/>
    <s v="SIN INICIAR"/>
    <s v="No aplica"/>
    <s v="No aplica"/>
    <s v="No aplica"/>
    <n v="0"/>
    <n v="0"/>
    <n v="0"/>
    <n v="46214"/>
    <s v="No se evidencia seguimiento"/>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520"/>
    <x v="0"/>
    <x v="4"/>
    <s v="Subdirección Administrativa y Financiera"/>
    <m/>
    <x v="279"/>
    <n v="1"/>
    <x v="50"/>
    <s v="CATALOGO REPORTES SIGEPII_x000a_*Actualización hoja de Vida contratistas:_x000a_Del catálogo del SIGEPII solo 24 contratistas actualizaron su hoja de vida en el sistema para la vigencia 2021, de los cuales 13 figuran en la base datos aportada por contratación (116 contratistas), es decir que:_x000a_•Falta el registro de 103 contratistas por actualizar su hoja de vida, incumpliéndose con ello lo establecido en el numeral 3 del artículo 2.2.17.10 Formato de hoja de vida. Del Decreto 1083 de 2015 que establece “(…) Están obligados a diligenciar el formato único de hoja de vida, (…) .Los contratistas de prestación de servicios, previamente a la celebración del contrato”_x000a_•En el catálogo del SIGEPII, se encontraron once (11) contratistas de los cuales no se evidencia vínculo con la Entidad._x000a_*Contratos de prestación de servicios profesionales:_x000a_Verificado el reporte del SIGEPII “Contratos de prestación de servicios profesionales”, se observó que solo registra un (1) contratista para la vigencia 2021, con lo cual se evidencia que no está cumpliendo el artículo 2.2.17.7 del Decreto 1083 de 2015.•Asi mismo De los 22 contratistas del catálogo del SIGEPII, se encontraron cuatro (4) registros repetidos de los reportados por contratación y cinco (5) que no se evidencia vínculo con la Entidad para el periodo objeto del seguimiento, dentro de los cuales también hay tres (3) que están repetidos_x000a_*Roles de usuarios activos:_x000a_•De los 116 contratistas de la base datos aportada por contratación se evidenció que 38 de los contratistas no tienen asignado el rol para acceder al sistema, con lo cual se evidencia que no está cumpliendo el artículo 2.2.17.7 del Decreto 1083 de 2015 ._x000a_•Respecto del rol operador de contratos, único que coincide con el habilitado de la Entidad, se evidencia que no está cumpliendo a cabalidad con las responsabilidades establecidas en el artículo 2.2.17.7 del Decreto 1083 de 2015._x000a_•En el reporte se aprecia que el rol de administrador de Entidades está asignado a un servidor público, del cual se evidencia que no está cumpliendo a cabalidad las responsabilidades establecidas en el artículo 2.2.17.7 del Decreto 1083 de 2015_x000a_•De la Información reportada en el catálogo Roles de usuarios activos, como se observa en la matriz, las cantidades no corresponden con los roles asignados, cargos de los servidores y contratistas activos, con lo cual se ratifica el incumplimiento señalado al artículo 2.2.17.7 del Decreto 1083 de 2015_x000a_•También se apreció inconsistencia en el número de identificación y contratistas que no pertenecen a la DNBC_x000a_*Consulta de hojas de vida aprobadas de la entidad+G10_x000a_•Para los servidores públicos, en el campo “Fecha de Aprobación de la Hoja de Vida” 28 figuran con fecha 04/12/2021 y uno con fecha 20/03/2018, fechas que no corresponden con las de posesión de los servidores, con lo cual se evidencia que no se está cumpliendo a cabalidad las responsabilidades establecidas en el artículo 2.2.17.7 del Decreto 1083 de 2015_x000a_•De los 116 contratistas se observó que 38 no figuran en el catálogo, 32 que no registran Fecha de Aprobación de la Hoja de Vida y 39 que tienen la fecha que no corresponde al inicio del contrato de la vigencia 2021, con lo cual se evidencia que no se está dando cumplimiento a cabalidad las responsabilidades establecidas en el artículo 2.2.17.7 del Decreto 1083 de 2015_x000a_Datos personales de servidores públicos y contratistas por entidad_x000a_•De los 116 contratistas, se evidencio que al realizar el cruce por número de identificación 40 no figuran en el catálogo, por lo tanto la información es incompleta, con lo cual se evidencia que no están dando cumplimiento a cabalidad las responsabilidades establecidas en el artículo 2.2.17.7 del Decreto 1083 de 2015_x000a_•Así mismo, se presentan inconsistencias en la información que genera el reporte como es el caso de Contratistas que según los registros figuran como “Vinculados a cargo de planta”, como es el caso de Claudia Quintero Franklin y Julio Cesar García Triana, también se apreció que todos los contratistas figuran que “no tiene Contrato asignado en la entidad”, con lo cual se evidencia la falta de control por parte de quien tiene asignado el rol de Operador de Contratos._x000a_*Contratos finalizados x fecregis y pendiente fin_x000a_Se observó que solo tiene un registro para la vigencia 2021 y que aún figura en estado activo – Carolina Escarraga, sin que se hubiese hecho el registro de los 115 contratistas restantes_x000a_*Educación formal de los servidores públicos vinculados y contratistas con contrato activo en la entidad:_x000a_De los 116 contratistas se observó que tan solo figura el registro de Carolina Escarraga Trejos, con ello evidenciándose que 115 contratistas no reportan la información requerida, sin que esto haya sido evidenciado por quien tiene asignado el rol de administrador de entidades, con ello, estableciéndose el incumplimiento al artículo 2.2.17.7 del Decreto 1083 de 2015"/>
    <m/>
    <s v="Porque: Durante el periodo 2021, el sistema SIGEP presentó fallas y estuvo fuera de servicio durante periodos significativos._x000a_2. Porque: La lista de chequeo contiene dentro de la información requerida la validación de la hoja de vida del sistema SIGEP. pero no hay una validación de la vinculación en el SIGEP por parte de la entidad._x000a_3.Debilidad en la identiifcacion de controles sobre las hojas de vida de los contratistas de prestacion de servicio."/>
    <s v="Debilidad en la identiifcacion de controles sobre las hojas de vida de los contratistas de prestacion de servicio."/>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s v="Se actualiza"/>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521"/>
    <x v="0"/>
    <x v="4"/>
    <s v="Subdirección Administrativa y Financiera"/>
    <m/>
    <x v="280"/>
    <n v="1"/>
    <x v="50"/>
    <s v="CATALOGO REPORTES SIGEPII_x000a_*Actualización hoja de Vida contratistas:_x000a_Del catálogo del SIGEPII solo 24 contratistas actualizaron su hoja de vida en el sistema para la vigencia 2021, de los cuales 13 figuran en la base datos aportada por contratación (116 contratistas), es decir que: •Falta el registro de 103 contratistas por actualizar su hoja de vida, incumpliéndose con ello lo establecido en el numeral 3 del artículo 2.2.17.10 Formato de hoja de vida. Del Decreto 1083 de 2015 que establece “(…) Están obligados a diligenciar el formato único de hoja de vida, (…) .Los contratistas de prestación de servicios, previamente a la celebración del contrato” •En el catálogo del SIGEPII, se encontraron once (11) contratistas de los cuales no se evidencia vínculo con la Entidad._x000a_*Contratos de prestación de servicios profesionales:_x000a_Verificado el reporte del SIGEPII “Contratos de prestación de servicios profesionales”, se observó que solo registra un (1) contratista para la vigencia 2021, con lo cual se evidencia que no está cumpliendo el artículo 2.2.17.7 del Decreto 1083 de 2015.•Asi mismo De los 22 contratistas del catálogo del SIGEPII, se encontraron cuatro (4) registros repetidos de los reportados por contratación y cinco (5) que no se evidencia vínculo con la Entidad para el periodo objeto del seguimiento, dentro de los cuales también hay tres (3) que están repetidos_x000a_*Roles de usuarios activos:_x000a_•De los 116 contratistas de la base datos aportada por contratación se evidenció que 38 de los contratistas no tienen asignado el rol para acceder al sistema, con lo cual se evidencia que no está cumpliendo el artículo 2.2.17.7 del Decreto 1083 de 2015 ._x000a_•Respecto del rol operador de contratos, único que coincide con el habilitado de la Entidad, se evidencia que no está cumpliendo a cabalidad con las responsabilidades establecidas en el artículo 2.2.17.7 del Decreto 1083 de 2015._x000a_•En el reporte se aprecia que el rol de administrador de Entidades está asignado a un servidor público, del cual se evidencia que no está cumpliendo a cabalidad las responsabilidades establecidas en el artículo 2.2.17.7 del Decreto 1083 de 2015_x000a_•De la Información reportada en el catálogo Roles de usuarios activos, como se observa en la matriz, las cantidades no corresponden con los roles asignados, cargos de los servidores y contratistas activos, con lo cual se ratifica el incumplimiento señalado al artículo 2.2.17.7 del Decreto 1083 de 2015_x000a_•También se apreció inconsistencia en el número de identificación y contratistas que no pertenecen a la DNBC_x000a_*Consulta de hojas de vida aprobadas de la entidad_x000a_•Para los servidores públicos, en el campo “Fecha de Aprobación de la Hoja de Vida” 28 figuran con fecha 04/12/2021 y uno con fecha 20/03/2018, fechas que no corresponden con las de posesión de los servidores, con lo cual se evidencia que no se está cumpliendo a cabalidad las responsabilidades establecidas en el artículo 2.2.17.7 del Decreto 1083 de 2015_x000a_•De los 116 contratistas se observó que 38 no figuran en el catálogo, 32 que no registran Fecha de Aprobación de la Hoja de Vida y 39 que tienen la fecha que no corresponde al inicio del contrato de la vigencia 2021, con lo cual se evidencia que no se está dando cumplimiento a cabalidad las responsabilidades establecidas en el artículo 2.2.17.7 del Decreto 1083 de 2015_x000a_Datos personales de servidores públicos y contratistas por entidad_x000a_•De los 116 contratistas, se evidencio que al realizar el cruce por número de identificación 40 no figuran en el catálogo, por lo tanto la información es incompleta, con lo cual se evidencia que no están dando cumplimiento a cabalidad las responsabilidades establecidas en el artículo 2.2.17.7 del Decreto 1083 de 2015_x000a_•Así mismo, se presentan inconsistencias en la información que genera el reporte como es el caso de Contratistas que según los registros figuran como “Vinculados a cargo de planta”, como es el caso de Claudia Quintero Franklin y Julio Cesar García Triana, también se apreció que todos los contratistas figuran que “no tiene Contrato asignado en la entidad”, con lo cual se evidencia la falta de control por parte de quien tiene asignado el rol de Operador de Contratos._x000a_*Contratos finalizados x fecregis y pendiente fin_x000a_Se observó que solo tiene un registro para la vigencia 2021 y que aún figura en estado activo – Carolina Escarraga, sin que se hubiese hecho el registro de los 115 contratistas restantes_x000a_*Educación formal de los servidores públicos vinculados y contratistas con contrato activo en la entidad:_x000a_De los 116 contratistas se observó que tan solo figura el registro de Carolina Escarraga Trejos, con ello evidenciándose que 115 contratistas no reportan la información requerida, sin que esto haya sido evidenciado por quien tiene asignado el rol de administrador de entidades, con ello, estableciéndose el incumplimiento al artículo 2.2.17.7 del Decreto 1083 de 2015"/>
    <m/>
    <s v="Porque: Durante el periodo 2021, el sistema SIGEP presentó fallas y estuvo fuera de servicio durante periodos significativos._x000a_2. Porque: La lista de chequeo contiene dentro de la información requerida la validación de la hoja de vida del sistema SIGEP. pero no hay una validación de la vinculación en el SIGEP por parte de la entidad._x000a_3.Debilidad en la identiifcacion de controles sobre las hojas de vida de los contratistas de prestacion de servicio."/>
    <s v="3.Debilidad en la identiifcacion de controles sobre las hojas de vida de los contratistas de prestacion de servicio."/>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s v="Se actualiza"/>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522"/>
    <x v="0"/>
    <x v="4"/>
    <s v="Subdirección Administrativa y Financiera"/>
    <m/>
    <x v="280"/>
    <n v="0"/>
    <x v="50"/>
    <s v="CATALOGO REPORTES SIGEPII_x000a_*Actualización hoja de Vida contratistas:_x000a_Del catálogo del SIGEPII solo 24 contratistas actualizaron su hoja de vida en el sistema para la vigencia 2021, de los cuales 13 figuran en la base datos aportada por contratación (116 contratistas), es decir que: •Falta el registro de 103 contratistas por actualizar su hoja de vida, incumpliéndose con ello lo establecido en el numeral 3 del artículo 2.2.17.10 Formato de hoja de vida. Del Decreto 1083 de 2015 que establece “(…) Están obligados a diligenciar el formato único de hoja de vida, (…) .Los contratistas de prestación de servicios, previamente a la celebración del contrato” •En el catálogo del SIGEPII, se encontraron once (11) contratistas de los cuales no se evidencia vínculo con la Entidad._x000a_*Contratos de prestación de servicios profesionales:_x000a_Verificado el reporte del SIGEPII “Contratos de prestación de servicios profesionales”, se observó que solo registra un (1) contratista para la vigencia 2021, con lo cual se evidencia que no está cumpliendo el artículo 2.2.17.7 del Decreto 1083 de 2015.•Asi mismo De los 22 contratistas del catálogo del SIGEPII, se encontraron cuatro (4) registros repetidos de los reportados por contratación y cinco (5) que no se evidencia vínculo con la Entidad para el periodo objeto del seguimiento, dentro de los cuales también hay tres (3) que están repetidos_x000a_*Roles de usuarios activos:_x000a_•De los 116 contratistas de la base datos aportada por contratación se evidenció que 38 de los contratistas no tienen asignado el rol para acceder al sistema, con lo cual se evidencia que no está cumpliendo el artículo 2.2.17.7 del Decreto 1083 de 2015 ._x000a_•Respecto del rol operador de contratos, único que coincide con el habilitado de la Entidad, se evidencia que no está cumpliendo a cabalidad con las responsabilidades establecidas en el artículo 2.2.17.7 del Decreto 1083 de 2015._x000a_•En el reporte se aprecia que el rol de administrador de Entidades está asignado a un servidor público, del cual se evidencia que no está cumpliendo a cabalidad las responsabilidades establecidas en el artículo 2.2.17.7 del Decreto 1083 de 2015_x000a_•De la Información reportada en el catálogo Roles de usuarios activos, como se observa en la matriz, las cantidades no corresponden con los roles asignados, cargos de los servidores y contratistas activos, con lo cual se ratifica el incumplimiento señalado al artículo 2.2.17.7 del Decreto 1083 de 2015_x000a_•También se apreció inconsistencia en el número de identificación y contratistas que no pertenecen a la DNBC_x000a_*Consulta de hojas de vida aprobadas de la entidad_x000a_•Para los servidores públicos, en el campo “Fecha de Aprobación de la Hoja de Vida” 28 figuran con fecha 04/12/2021 y uno con fecha 20/03/2018, fechas que no corresponden con las de posesión de los servidores, con lo cual se evidencia que no se está cumpliendo a cabalidad las responsabilidades establecidas en el artículo 2.2.17.7 del Decreto 1083 de 2015_x000a_•De los 116 contratistas se observó que 38 no figuran en el catálogo, 32 que no registran Fecha de Aprobación de la Hoja de Vida y 39 que tienen la fecha que no corresponde al inicio del contrato de la vigencia 2021, con lo cual se evidencia que no se está dando cumplimiento a cabalidad las responsabilidades establecidas en el artículo 2.2.17.7 del Decreto 1083 de 2015_x000a_Datos personales de servidores públicos y contratistas por entidad_x000a_•De los 116 contratistas, se evidencio que al realizar el cruce por número de identificación 40 no figuran en el catálogo, por lo tanto la información es incompleta, con lo cual se evidencia que no están dando cumplimiento a cabalidad las responsabilidades establecidas en el artículo 2.2.17.7 del Decreto 1083 de 2015_x000a_•Así mismo, se presentan inconsistencias en la información que genera el reporte como es el caso de Contratistas que según los registros figuran como “Vinculados a cargo de planta”, como es el caso de Claudia Quintero Franklin y Julio Cesar García Triana, también se apreció que todos los contratistas figuran que “no tiene Contrato asignado en la entidad”, con lo cual se evidencia la falta de control por parte de quien tiene asignado el rol de Operador de Contratos._x000a_*Contratos finalizados x fecregis y pendiente fin_x000a_Se observó que solo tiene un registro para la vigencia 2021 y que aún figura en estado activo – Carolina Escarraga, sin que se hubiese hecho el registro de los 115 contratistas restantes_x000a_*Educación formal de los servidores públicos vinculados y contratistas con contrato activo en la entidad:_x000a_De los 116 contratistas se observó que tan solo figura el registro de Carolina Escarraga Trejos, con ello evidenciándose que 115 contratistas no reportan la información requerida, sin que esto haya sido evidenciado por quien tiene asignado el rol de administrador de entidades, con ello, estableciéndose el incumplimiento al artículo 2.2.17.7 del Decreto 1083 de 2015"/>
    <m/>
    <s v="Porque: Durante el periodo 2021, el sistema SIGEP presentó fallas y estuvo fuera de servicio durante periodos significativos._x000a_2. Porque: La lista de chequeo contiene dentro de la información requerida la validación de la hoja de vida del sistema SIGEP. pero no hay una validación de la vinculación en el SIGEP por parte de la entidad._x000a_3.error en la creacion de roles en el sistema SIGEP"/>
    <s v="error en la creacion de roles en el sistema SIGEP"/>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s v="Se actualiza"/>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523"/>
    <x v="0"/>
    <x v="5"/>
    <s v="Subdirección Administrativa y Financiera"/>
    <m/>
    <x v="281"/>
    <n v="1"/>
    <x v="47"/>
    <s v="Ambiente 13.4_x000a_Aunque el día 30 de junio de 2022 se suscribió el Manual de Seguridad y Privacidad de la información no se ha dado aplicabilidad al mismo, con el fin que los servidores conozcan los lineamientos de confidencialidad y disponibilidad de la información"/>
    <m/>
    <s v="Aunque se actualizo y formalizo el manual de seguridad de la información en el mes de junio, de acuerdo al plan de trabajo aprobado por la Alta dirección se tiene programada su implementación para el segundo semestre de 2022"/>
    <s v="Aunque se actualizo y formalizo el manual de seguridad de la información en el mes de junio, de acuerdo al plan de trabajo aprobado por la Alta dirección se tiene programada su implementación para el segundo semestre de 2022"/>
    <s v="Acción correctiva"/>
    <s v="TI_AC23"/>
    <s v="Realizar jornadas de socialización sobre el Manual de Seguridad de la Información"/>
    <s v="Jornadas de socialización"/>
    <n v="3"/>
    <d v="2026-05-01T00:00:00"/>
    <d v="2026-12-31T00:00:00"/>
    <n v="36"/>
    <x v="3"/>
    <m/>
    <n v="0"/>
    <n v="0"/>
    <n v="0"/>
    <d v="2026-05-11T00:00:00"/>
    <s v="No se evidencia seguimiento"/>
    <n v="0"/>
    <x v="0"/>
    <d v="2026-06-08T00:00:00"/>
    <n v="0"/>
    <s v="No fue posible identificar evidencias para el presente período de análisis"/>
    <s v="SIN INICIAR"/>
    <s v="No aplica"/>
    <s v="No aplica"/>
    <s v="No aplica"/>
    <n v="0.7"/>
    <s v="e aporta como evidencia la campaña de socialización realizada a través de los canales digitales institucionales sobre el uso de herramientas tecnológicas, lineamientos de seguridad y respaldo de información; esto en cumplimiento de las acciones de sensibilización para promover el uso de la nube y la correcta gestión de la información."/>
    <s v="https://dnbcgovco-my.sharepoint.com/:f:/g/personal/planeacion_dnbc_gov_co/IgAgqnpDBgU7S5j9Zhgv8QbuASknJfgRmIld3wn9W11KxIQ?e=ac3FzZ"/>
    <n v="46214"/>
    <s v="Se incluye una socialización realizada durante el segundo trimestre de la vigencia"/>
    <n v="0.33"/>
    <s v="EN EJECUCIÓN"/>
    <d v="2026-08-14T00:00:00"/>
    <n v="0.33"/>
    <s v="Se evidenció la realización de actividades de sensibilización sobre seguridad y privacidad de la información durante el segundo trimestre de 2026, mediante la socialización del Manual de la Política de Seguridad y Privacidad de la Información – MN-TI-01 y recomendaciones para la identificación y reporte de correos electrónicos maliciosos."/>
    <x v="0"/>
    <s v="NO APLICA"/>
    <s v="NO APLICA"/>
    <x v="0"/>
    <s v="Dado que el hallazgo aún tiene actividades en ejecución no aplica el análisis de la efectividad"/>
  </r>
  <r>
    <n v="524"/>
    <x v="0"/>
    <x v="5"/>
    <s v="Subdirección Administrativa y Financiera"/>
    <m/>
    <x v="282"/>
    <n v="1"/>
    <x v="47"/>
    <s v="Ambiente 14.2_x000a_Aunque el día 30 de junio de 2022 se suscribió el Manual de Seguridad y Privacidad de la información no se ha dado aplicabilidad al mismo, para dar a conocer los niveles de autoridad y responsabilidad"/>
    <m/>
    <s v="Aunque se actualizo y formalizo el manual de seguridad de la información en el mes de junio, de acuerdo al plan de trabajo aprobado por la Alta dirección se tiene programada su implementación para el segundo semestre de 2022"/>
    <s v="Aunque se actualizo y formalizo el manual de seguridad de la información en el mes de junio, de acuerdo al plan de trabajo aprobado por la Alta dirección se tiene programada su implementación para el segundo semestre de 2022"/>
    <s v="Acción correctiva"/>
    <s v="TI_AC23"/>
    <s v="Realizar jornadas de socialización sobre el Manual de Seguridad de la Información"/>
    <s v="Jornadas de socialización"/>
    <n v="3"/>
    <d v="2026-05-01T00:00:00"/>
    <d v="2026-12-31T00:00:00"/>
    <n v="36"/>
    <x v="3"/>
    <m/>
    <n v="0"/>
    <n v="0"/>
    <n v="0"/>
    <d v="2026-05-11T00:00:00"/>
    <s v="No se evidencia seguimiento"/>
    <n v="0"/>
    <x v="0"/>
    <d v="2026-06-08T00:00:00"/>
    <n v="0"/>
    <s v="No fue posible identificar evidencias para el presente período de análisis"/>
    <s v="SIN INICIAR"/>
    <s v="No aplica"/>
    <s v="No aplica"/>
    <s v="No aplica"/>
    <n v="0.7"/>
    <s v="e aporta como evidencia la campaña de socialización realizada a través de los canales digitales institucionales sobre el uso de herramientas tecnológicas, lineamientos de seguridad y respaldo de información; esto en cumplimiento de las acciones de sensibilización para promover el uso de la nube y la correcta gestión de la información."/>
    <s v="https://dnbcgovco-my.sharepoint.com/:f:/g/personal/planeacion_dnbc_gov_co/IgAgqnpDBgU7S5j9Zhgv8QbuASknJfgRmIld3wn9W11KxIQ?e=ac3FzZ"/>
    <n v="46214"/>
    <s v="Se incluye una socialización realizada durante el segundo trimestre de la vigencia"/>
    <n v="0.33"/>
    <s v="EN EJECUCIÓN"/>
    <d v="2026-08-14T00:00:00"/>
    <n v="0.33"/>
    <s v="Se evidenció la realización de actividades de sensibilización sobre seguridad y privacidad de la información durante el segundo trimestre de 2026, mediante la socialización del Manual de la Política de Seguridad y Privacidad de la Información – MN-TI-01 y recomendaciones para la identificación y reporte de correos electrónicos maliciosos."/>
    <x v="0"/>
    <s v="NO APLICA"/>
    <s v="NO APLICA"/>
    <x v="0"/>
    <s v="Dado que el hallazgo aún tiene actividades en ejecución no aplica el análisis de la efectividad"/>
  </r>
  <r>
    <n v="525"/>
    <x v="0"/>
    <x v="5"/>
    <s v="Subdirección Administrativa y Financiera"/>
    <m/>
    <x v="283"/>
    <n v="1"/>
    <x v="47"/>
    <s v="Ambiente 15.3_x000a_Se cuenta con el Procedimiento de recepción, distribución, seguimiento y salida de Peticiones, Quejas, Reclamos, Sugerencias y Denuncias, PC-AU-01, Versión: 2, Vigente Desde 16/11/2021, en el cual se tienen establecidas tanto las responsabilidades, como el flujo de que debe surtir una PQRSD desde su recepción, hasta la respuesta al peticionario; pero se continua con extemporaneidad en las respuestas extemporaneas"/>
    <s v="SERVICIO AL CIUDADANO"/>
    <s v="Debilidad en la identificación de controles y seguimiento de los informes mensuales de PQRSD que presenta el proceso de GAU"/>
    <s v="Debilidad en identificación de controles y seguimiento de los informes mensuales de PQRSD que presenta el proceso de GAU"/>
    <s v="Acción correctiva"/>
    <s v="AU_AC1"/>
    <s v="Reportar de manera periodica a los lideres del proceso las PQRSD con su respectivo estado, con el fin de que estos inicien las acciones pertinentes con funcionarios y contratistas"/>
    <s v="Reportes de control a líderes de proceso"/>
    <n v="12"/>
    <d v="2026-01-01T00:00:00"/>
    <d v="2026-12-01T00:00:00"/>
    <n v="49.5"/>
    <x v="13"/>
    <m/>
    <n v="0"/>
    <s v="Se informaron alertas mensuales a través de correo electrónico a los líderes de proceso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0.25"/>
    <x v="0"/>
    <d v="2026-05-15T00:00:00"/>
    <n v="0.25"/>
    <s v="Se evidencia que durante el mes de abril de 2026 se realizó el primer monitoreo a los planes de mejoramiento, así como la aprobación de su reformulación en Comité de Control Interno. La evidencia permite verificar avances en la ejecución de la acción correctiva relacionada con el monitoreo de la formulación y ejecución de las acciones derivadas de los planes de mejora. No obstante, desde la tercera línea de defensa se recomienda continuar fortaleciendo el monitoreo y control sobre el cumplimiento de las acciones formuladas, con el fin de prevenir incumplimientos y garantizar el cierre oportuno de los hallazgos identificados."/>
    <s v="EN EJECUCIÓN"/>
    <s v="No aplica"/>
    <s v="No aplica"/>
    <s v="No aplica"/>
    <n v="0.25"/>
    <s v="Se informaron alertas mensuales a través de correo electrónico a los líderes de procesos"/>
    <s v="EVIDENCIAS SEGUNDO TRIMESTRE 2026 PLAN MEJORA"/>
    <n v="46214"/>
    <s v="Se adjuntan las evidencias de alertas del segundo trimestre."/>
    <n v="0.5"/>
    <s v="EN EJECUCIÓN"/>
    <d v="2026-07-27T00:00:00"/>
    <n v="0.5"/>
    <s v="Se evidenció el envío de alertas mensuales mediante correo electrónico a los líderes de los procesos, relacionadas con el seguimiento a las acciones del Plan de Mejoramiento. Para el segundo trimestre de 2026, se aportaron evidencias de las comunicaciones realizadas, las cuales permiten verificar la ejecución de la actividad programada."/>
    <x v="0"/>
    <s v="NO APLICA"/>
    <s v="NO APLICA"/>
    <x v="0"/>
    <s v="Dado que el hallazgo aún tiene actividades en ejecución no aplica el análisis de la efectividad"/>
  </r>
  <r>
    <n v="526"/>
    <x v="0"/>
    <x v="5"/>
    <s v="Dirección General"/>
    <m/>
    <x v="284"/>
    <n v="1"/>
    <x v="47"/>
    <s v="Ambiente 17.1_x000a_La entidad de acuerdo con los informes de las evaluaciones independientes, formula los Planes mejoramiento respectivos, en donde se analizan causas y se establecen acciones de mejora para fortalecer el Sistema de Control Interno para alcanzar el logro de los objetivos de la Entidad., sin embargo se presentan debilidades en el cumplimiento de las acciones formuladas."/>
    <s v="FORTALECIMIENTO ORGANIZACIONAL Y SIMPLIFICACIÓN DE PROCESOS"/>
    <s v="Debilidad en el seguimiento y control del cumplimiento de las acciones establecidas"/>
    <s v="Debilidad en el seguimiento y control del cumplimiento de las acciones establecidas"/>
    <s v="Acción correctiva"/>
    <s v="MC_AC9"/>
    <s v="Monitorear la formulación y ejecución de las acciones derivadas de los planes de mejora"/>
    <s v="Informes de monitoreos"/>
    <n v="4"/>
    <d v="2026-01-01T00:00:00"/>
    <d v="2026-12-31T00:00:00"/>
    <n v="54"/>
    <x v="6"/>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x v="0"/>
    <d v="2026-06-04T00:00:00"/>
    <n v="0.25"/>
    <s v="Se evidencia que durante el mes de abril de 2026 se realizó el primer monitoreo a los planes de mejoramiento, así como la aprobación de su reformulación en Comité de Control Interno. La evidencia permite verificar avances en la ejecución de la acción correctiva relacionada con el monitoreo de la formulación y ejecución de las acciones derivadas de los planes de mejora. No obstante, desde la tercera línea de defensa se recomienda continuar fortaleciendo el monitoreo y control sobre el cumplimiento de las acciones formuladas, con el fin de prevenir incumplimientos y garantizar el cierre oportuno de los hallazgos identificad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s v="EN EJECUCIÓN"/>
    <d v="2026-08-10T00:00:00"/>
    <n v="0.25"/>
    <s v="Se evidenció la remisión del seguimiento preliminar de los Planes de Mejoramiento correspondiente al primer trimestre de 2026, junto con la matriz de acciones de mejora para su revisión y análisis."/>
    <x v="0"/>
    <s v="NO APLICA"/>
    <s v="NO APLICA"/>
    <x v="0"/>
    <s v="Dado que el hallazgo aún tiene actividades en ejecución no aplica el análisis de la efectividad"/>
  </r>
  <r>
    <n v="527"/>
    <x v="0"/>
    <x v="5"/>
    <s v="Dirección General"/>
    <m/>
    <x v="285"/>
    <n v="1"/>
    <x v="47"/>
    <s v="Ambiente 17.3_x000a_Se evidencia en la viñeta 9 del numeral 6.6.POLITICAS DE OPERACIÓN, del proceso Acciones Correctivas, Preventivas y de Mejora versión 2 Código: PC-MC-02, que Cualquier servidor público o contratista de la Entidad, podrá identificar la posibilidad de una Corrección, Acción Correctiva, Preventiva o de Mejora, para lo cual, debe informar a su jefe inmediato o supervisor; sin embargo, esta actividad no se ejecuta por los procesos."/>
    <s v="FORTALECIMIENTO ORGANIZACIONAL Y SIMPLIFICACIÓN DE PROCESOS"/>
    <s v="Débil interiorización del mecanismo que se tienen para implementar acciones de mejora resultado de procesos de autoevaluación"/>
    <s v="Débil interiorización del mecanismo que se tienen para implementar acciones de mejora resultado de procesos de autoevaluación"/>
    <s v="Acción correctiva"/>
    <s v="MC_AC2"/>
    <s v="Socializar Políticas de operación del procedimiento de Planes de Mejora para implementación"/>
    <s v="Socialización del procedimiento"/>
    <n v="1"/>
    <d v="2026-01-01T00:00:00"/>
    <d v="2026-03-31T00:00:00"/>
    <n v="13.5"/>
    <x v="6"/>
    <s v="Acción Cumplida Pendiente evaluación tercera Linea"/>
    <n v="1"/>
    <s v="Durante el primer trimestre de la vigencia 2026 se actualizó el procedimiento y se socializó"/>
    <s v="https://dnbcgovco-my.sharepoint.com/:f:/g/personal/planeacion_dnbc_gov_co/IgDYe2GS_ayPSIaWtvQYv0qbAc8IxdnR2DbMxEMLmfk0p8A?e=smqHjg"/>
    <d v="2026-05-11T00:00:00"/>
    <s v="Se evidencia socialización del 6 de marzo de 2026"/>
    <n v="1"/>
    <x v="1"/>
    <d v="2026-06-04T00:00:00"/>
    <n v="1"/>
    <s v="Se evidencia la socialización del procedimiento de planes de mejoramiento realizada el 6 de marzo de 2026, validando la ejecución de la acción correctiva formulada. Desde la tercera línea de defensa se recomienda realizar monitoreo a su aplicación para verificar la apropiación del mecanismo de formulación y gestión de acciones de mejora por parte de los proceso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Durante el primer trimestre de la vigencia 2026 se actualizó el procedimiento y se socializó"/>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socialización del 6 de marzo de 2026"/>
    <n v="1"/>
    <s v="CUMPLIDO"/>
    <d v="2026-08-12T00:00:00"/>
    <n v="1"/>
    <s v="Se evidenció la socialización del Procedimiento de Formulación, Monitoreo y Seguimiento a Planes de Mejoramiento Internos y Externos, realizada el 6 de marzo de 2026, soportada mediante el respectivo listado de asistencia, con lo cual se dio cumplimiento a la actividad programada."/>
    <x v="1"/>
    <s v="NO APLICA"/>
    <s v="NO APLICA"/>
    <x v="0"/>
    <s v="Dado que el hallazgo aún tiene actividades en ejecución no aplica el análisis de la efectividad"/>
  </r>
  <r>
    <n v="528"/>
    <x v="0"/>
    <x v="6"/>
    <s v="Subdirección Administrativa y Financiera"/>
    <m/>
    <x v="286"/>
    <m/>
    <x v="50"/>
    <s v="Verificado el reporte del SIGEPII “Monitoreo de actualización Hoja de Vida”, se observó que la ex Servidora Pública María Alejandra Patiño Buitrago, quien se retiró de la entidad el 31 de julio de 2022 no realizó la actualización de su hoja de vida, como lo establece artículo 2.2.5.1.9 del decreto 1083 de 2015."/>
    <m/>
    <s v="Debilidad en la aplicación de los controles existentes"/>
    <s v="Debilidad en la aplicación de los controles existentes"/>
    <s v="Acción correctiva"/>
    <s v="TH_AC16"/>
    <s v="Actualizar el procedimiento de Ingreso y retiro de funcionarios con la inclusion de una politica de operación la cual quedaria asi: el lider del proceso debe verifcar la actualización de su hoja de vida"/>
    <s v="Procedimeinto actualizado"/>
    <n v="1"/>
    <d v="2026-04-01T00:00:00"/>
    <d v="2026-12-31T00:00:00"/>
    <n v="40.5"/>
    <x v="11"/>
    <m/>
    <n v="0"/>
    <n v="0"/>
    <n v="0"/>
    <d v="2026-05-11T00:00:00"/>
    <s v="No se evidencia seguimiento"/>
    <n v="0"/>
    <x v="0"/>
    <d v="2026-05-15T00:00:00"/>
    <n v="0"/>
    <s v="No fue posible identificar evidencias para el presente período de análisis"/>
    <s v="SIN INICIAR"/>
    <s v="No aplica"/>
    <s v="No aplica"/>
    <s v="No aplica"/>
    <n v="0"/>
    <n v="0"/>
    <n v="0"/>
    <n v="46214"/>
    <s v="No se evidencia seguimiento"/>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529"/>
    <x v="0"/>
    <x v="6"/>
    <s v="Subdirección Administrativa y Financiera"/>
    <m/>
    <x v="287"/>
    <m/>
    <x v="50"/>
    <s v="De la base aportada por contratación con 150 contratistas de prestación de servicios (persona natural), 35 contratistas presentaron la declaración de bienes y rentas del periodo 01/01/2021 al 31/12/2021, y falta el registro de 115 contratistas, incumpliéndose con lo establecido en el literal g) del artículo 2 y el artículo 4 de la Ley 2013 de 2019 al establecer que “Las personas naturales y jurídicas, públicas o privadas que administren, celebren contratos y ejecuten bienes o recursos públicos respecto de la información directamente relacionada con el desempeño de su función” deberán publicar y divulgar la declaración de bienes y rentas, del registro de conflictos de interés y la declaración del impuesto sobre la renta y complementarios"/>
    <m/>
    <s v="La lista de chequeo contiene dentro de la información requerida la validación de la hoja de vida del sistema SIGEP. pero no hay una validación de la vinculación en el SIGEP por parte de la entidad._x000a_.Debilidad en la identiifcacion de controles sobre las hojas de vida de los contratistas de prestacion de servicio."/>
    <s v="Debilidad en la identiifcacion de controles sobre las hojas de vida de los contratistas de prestacion de servicio."/>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s v="Se actualiza"/>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530"/>
    <x v="0"/>
    <x v="6"/>
    <s v="Subdirección Administrativa y Financiera"/>
    <m/>
    <x v="288"/>
    <m/>
    <x v="50"/>
    <s v="De los 150 contratistas de la base datos aportada por contratación se evidenció que 73 de los contratistas no tienen asignado el rol para acceder al sistema (ver relación), con lo cual se evidencia que no está cumpliendo el artículo 2.2.17.7 del Decreto 1083 de 2015, el cual señala “(…)Es responsabilidad de los representantes legales de las entidades y organismos del Estado velar porque la información que se incorpore en el SIGEP se opere, registre, actualice y gestione de manera oportuna y que esta sea veraz y confiable.” En concordancia con el Instructivo Contratos de la función pública, que establece el rol de Contratista así: “Este rol se asigna a los contratistas para que puedan registrar o actualizar su Hoja de Vida dentro del SIGEP II.”"/>
    <m/>
    <s v="La lista de chequeo contiene dentro de la información requerida la validación de la hoja de vida del sistema SIGEP. pero no hay una validación de la vinculación en el SIGEP por parte de la entidad._x000a_.Debilidad en la identiifcacion de controles sobre las hojas de vida de los contratistas de prestacion de servicio."/>
    <s v="Debilidad en la identiifcacion de controles sobre las hojas de vida de los contratistas de prestacion de servicio."/>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s v="Se actualiza"/>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531"/>
    <x v="0"/>
    <x v="6"/>
    <s v="Subdirección Administrativa y Financiera"/>
    <m/>
    <x v="289"/>
    <m/>
    <x v="50"/>
    <s v="Verificado el reporte del SIGEPII “Nomenclatura y escala salarial”, se encontró que en dicho reporte se tienen (3) denominaciones de empleo que no se encuentran definidas en dicho manual de funciones, auxiliar administrativo 4044-24, Auxiliar área salud 4046-23 y profesional universitario 2044-01, lo cual va en contravía de la Resolución 081 de 2019 de la DNBC del Manual de Funciones."/>
    <m/>
    <s v="error en el reporte &quot;Nomenclatura y escala salarial&quot;, a traves del sistema SIGEP"/>
    <s v="error en el reporte &quot;Nomenclatura y escala salarial&quot;, a traves del sistema SIGEP"/>
    <s v="Acción correctiva"/>
    <s v="TH_AC17"/>
    <s v="Actualizar el procedimiento de ingresos y egresos en donde se incluya una politica de operacion asi: Para el caso de actualizacion de la nomenclatura, escala salarial, especificaciones del manual de funciones es necesario realizar el requermiento por correo electronico al correo de soporte de sigep II de la funcion publica."/>
    <s v="Procedimiento actualizado"/>
    <n v="1"/>
    <d v="2026-04-01T00:00:00"/>
    <d v="2026-12-31T00:00:00"/>
    <n v="40.5"/>
    <x v="11"/>
    <m/>
    <n v="0"/>
    <n v="0"/>
    <n v="0"/>
    <d v="2026-05-11T00:00:00"/>
    <s v="No se evidencia seguimiento"/>
    <n v="0"/>
    <x v="0"/>
    <d v="2026-05-15T00:00:00"/>
    <n v="0"/>
    <s v="No fue posible identificar evidencias para el presente período de análisis"/>
    <s v="SIN INICIAR"/>
    <s v="No aplica"/>
    <s v="No aplica"/>
    <s v="No aplica"/>
    <n v="0"/>
    <n v="0"/>
    <n v="0"/>
    <n v="46214"/>
    <s v="No se evidencia seguimiento"/>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532"/>
    <x v="0"/>
    <x v="6"/>
    <s v="Subdirección Administrativa y Financiera"/>
    <m/>
    <x v="289"/>
    <m/>
    <x v="50"/>
    <s v="Verificado el reporte del SIGEPII “Nomenclatura y escala salarial”, se encontró que en dicho reporte se tienen (3) denominaciones de empleo que no se encuentran definidas en dicho manual de funciones, auxiliar administrativo 4044-24, Auxiliar área salud 4046-23 y profesional universitario 2044-01, lo cual va en contravía de la Resolución 081 de 2019 de la DNBC del Manual de Funciones."/>
    <m/>
    <s v="error en el reporte &quot;Nomenclatura y escala salarial&quot;, a traves del sistema SIGEP"/>
    <s v="error en el reporte &quot;Nomenclatura y escala salarial&quot;, a traves del sistema SIGEP"/>
    <s v="Acción correctiva"/>
    <s v="TH_AC18"/>
    <s v="Solicitar por correo electronico a la funcion publica el retiro de tres denominaciones definidas las cuales no corresponden a las contenidas en el manual de funciones"/>
    <s v="Envio de correo electronico"/>
    <n v="1"/>
    <d v="2026-04-01T00:00:00"/>
    <d v="2026-12-31T00:00:00"/>
    <n v="40.5"/>
    <x v="11"/>
    <m/>
    <n v="0"/>
    <n v="0"/>
    <n v="0"/>
    <d v="2026-05-11T00:00:00"/>
    <s v="No se evidencia seguimiento"/>
    <n v="0"/>
    <x v="0"/>
    <d v="2026-05-15T00:00:00"/>
    <n v="0"/>
    <s v="No fue posible identificar evidencias para el presente período de análisis"/>
    <s v="SIN INICIAR"/>
    <s v="No aplica"/>
    <s v="No aplica"/>
    <s v="No aplica"/>
    <n v="0"/>
    <n v="0"/>
    <n v="0"/>
    <n v="46214"/>
    <s v="No se evidencia seguimiento"/>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533"/>
    <x v="0"/>
    <x v="6"/>
    <s v="Subdirección Administrativa y Financiera"/>
    <m/>
    <x v="290"/>
    <m/>
    <x v="50"/>
    <s v="Al descargar el reporte Caracterización Discapacidad SP y Contratista del SIGEP II, se genera un mensaje “sin registros”, es decir que no se registró la información en el aplicativo SIGEP II, incumpliendo lo establecido en el MIPG dimensión 5 “ Información y Comunicación”"/>
    <m/>
    <s v="Debilidad en la apliccaion de cntroles por parte del proceso de talento humano"/>
    <s v="Debilidad en la apliccaion de cntroles por parte del proceso de talento humano"/>
    <s v="Acción correctiva"/>
    <s v="TH_AC16"/>
    <s v="Actualizar el procedimiento de Ingreso y retiro de funcionarios con la inclusion de una politica de operación la cual quedaria asi: el lider del proceso debe verifcar la actualización de su hoja de vida"/>
    <s v="Procedimeinto actualizado"/>
    <n v="1"/>
    <d v="2026-04-01T00:00:00"/>
    <d v="2026-12-31T00:00:00"/>
    <n v="40.5"/>
    <x v="11"/>
    <m/>
    <n v="0"/>
    <n v="0"/>
    <n v="0"/>
    <d v="2026-05-11T00:00:00"/>
    <s v="No se evidencia seguimiento"/>
    <n v="0"/>
    <x v="0"/>
    <d v="2026-05-15T00:00:00"/>
    <n v="0"/>
    <s v="No fue posible identificar evidencias para el presente período de análisis"/>
    <s v="SIN INICIAR"/>
    <s v="No aplica"/>
    <s v="No aplica"/>
    <s v="No aplica"/>
    <n v="0"/>
    <n v="0"/>
    <n v="0"/>
    <n v="46214"/>
    <s v="No se evidencia seguimiento"/>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534"/>
    <x v="0"/>
    <x v="6"/>
    <s v="Subdirección Administrativa y Financiera"/>
    <m/>
    <x v="291"/>
    <m/>
    <x v="28"/>
    <s v="Se evidenció que con corte al 31/12/2022 el proceso no realizó la medición de los indicadores, incumpliendo lo establecido en el Modelo Integrado de Planeación y Gestión (MIPG) 4ª. Dimensión Evaluación de Resultados que en el lineamiento: Seguimiento y evaluación del desempeño institucional, que establece que la Entidad debe “Revisar y actualizar los indicadores y demás mecanismos de seguimiento y evaluación establecidos en la entidad y por otras autoridades.”"/>
    <m/>
    <s v="1. Falta de conocimiento de sobre los procesos de evaluación de la entidad. 2. Falta de planaeación en la actualziación de formatos y procedimientos. 3. Desconocimiento del proceso de medición de indicadores y el sistema MIPG por parte de los integrantes del proceso de contratación"/>
    <s v="Desconocimiento del proceso de medición de indicadores y el sistema MIPG por parte de los integrantes del proceso de contratación"/>
    <s v="Acción correctiva"/>
    <s v="GC_AC86"/>
    <s v="Apropiación del proceso de medición de indicadores y el sistema MIPG por parte de los integrantes del proceso de gestión contratación"/>
    <s v="Sensibilización a los integrantes del proceso de gestión contratactual respecto del proceso de medición de indicadores y el sistema MIPG"/>
    <n v="1"/>
    <d v="2023-08-01T00:00:00"/>
    <d v="2023-11-30T00:00:00"/>
    <n v="17.849999999999998"/>
    <x v="2"/>
    <m/>
    <n v="0"/>
    <s v="La actividad no se ha ejecutado a la fecha. No se han desarrollado acciones de sensibilización ni apropiación del proceso de medición de indicadores ni del sistema MIPG por parte de los integrantes del proceso de Gestión Contractual. En consecuencia, no se cuenta con registros, soportes ni evidencias que acrediten la socialización o capacitación orientada a fortalecer el conocimiento y aplicación del sistema de indicadores y del Modelo Integrado de Planeación y Gestión (MIPG), quedando esta actividad pendiente de ejecución conforme a los lineamientos institucionales._x000a_"/>
    <n v="0"/>
    <d v="2026-05-11T00:00:00"/>
    <s v="No se evidencian soportes de la actividad"/>
    <n v="0"/>
    <x v="0"/>
    <d v="2026-05-15T00:00:00"/>
    <n v="0"/>
    <s v="No fue posible identificar evidencias para el presente período de análisis"/>
    <s v="VENCIDA"/>
    <s v="No aplica"/>
    <s v="No aplica"/>
    <s v="No aplica"/>
    <n v="0"/>
    <s v="La actividad no se ha ejecutado a la fecha. No se han desarrollado acciones de sensibilización ni apropiación del proceso de medición de indicadores ni del sistema MIPG por parte de los integrantes del proceso de Gestión Contractual. En consecuencia, no se cuenta con registros, soportes ni evidencias que acrediten la socialización o capacitación orientada a fortalecer el conocimiento y aplicación del sistema de indicadores y del Modelo Integrado de Planeación y Gestión (MIPG), quedando esta actividad pendiente de ejecución conforme a los lineamientos institucionales._x000a_"/>
    <n v="0"/>
    <s v="11/07/206"/>
    <s v="No se evidencian soportes de la actividad"/>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535"/>
    <x v="0"/>
    <x v="6"/>
    <s v="Subdirección Administrativa y Financiera"/>
    <m/>
    <x v="292"/>
    <m/>
    <x v="28"/>
    <s v="Revisados los procesos contractuales seleccionados, para treinta y uno (31) de ellos, no se evidencia algunos documentos del proceso, puesto que no fueron cargados en el SECOP o en algunos casos el cargue fue realizado de manera extemporánea, es decir, que no se realizó dentro de los tres días siguientes a su expedición._x000a_Lo anterior, incumpliendo a lo estipulado en el artículo 2.2.1.1.1.7.1. del Decreto 1082 de 2015, el cual señala “Publicidad en el SECOP. La Entidad Estatal está obligada a publicar en el SECOP los Documentos del Proceso y los actos administrativos del Proceso de Contratación, dentro de los tres (3) días siguientes a su expedición (…)”;_x000a_De igual forma, se está desatendiendo el principio de trasparencia establecido en el artículo 24 de la ley 80, que señala en el numeral 3 que “Las actuaciones de las autoridades serán públicas”"/>
    <m/>
    <s v="1. Desconocimiento por parte de los supervisores y contratistas, del trámite para registrar en la plataforma SECOP II los documentos correspondientes al etapa de ejecución contractual 2. Desconocimiento del equipo de gestión contractual de los soportes a publicar en los procesos contractuales 3. No publicación de todos los soportes por falta de conocimiento, seguimiento y control, tanto por las areas tecnicas como por el equipo de gestión contractual de la entidad."/>
    <s v="No publicación de todos los soportes por falta de conocimiento, seguimiento y control, tanto por las areas tecnicas como por el equipo de gestión contractual de la entidad."/>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s v="Se actualiza"/>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536"/>
    <x v="0"/>
    <x v="6"/>
    <s v="Subdirección Administrativa y Financiera"/>
    <m/>
    <x v="293"/>
    <m/>
    <x v="28"/>
    <s v="Revisados los contratos objeto de la muestra de selección, cuatro (4) expedientes contractuales no cuentan con estudios previos dentro del expediente contractual físico ni publicados en el Secop II (Convenio 143,146, comodato 239 y contrato 160), al igual que cuatro (4) expedientes contractuales sus estudios previos están incompletos, teniendo en cuenta que no poseen la Modalidad de selección, Análisis de Riesgo ni el Acuerdo Marco requerido (OC 88227, 93780,98923, contrato 142)._x000a_Por lo anterior, se evidenció el incumplimiento con lo establecido en el artículo 2.2.1.1.2.1.1. del Decreto 1082 de 2015, numerales 1, 2, 3, 4, 5, 6, 7 y 8 el cual señala “Los estudios y documentos previos son el soporte para elaborar el proyecto de pliegos, los pliegos de condiciones y el contrato. Estos deben permanecer a disposición del público durante el desarrollo del Proceso de Contratación y contener los siguientes elementos, además de los indicados para cada modalidad de selección: (…)&quot;"/>
    <m/>
    <s v="1. Presunta debilidad en la planeación contractual. 2. Posible falta de conocimiento sobre los documentos necesarios para estructurar un proceso de selección. 3. No existe dentro del procedimiento de Gestión Contractual, una actividad que establezca los requerimientos minimos necesarios para el inicio de la estructuración del proceso contractual"/>
    <s v="No existe dentro del procedimiento de Gestión Contractual, una actividad que establezca los requerimientos minimos necesarios para el inicio de la estructuración del proceso contractual"/>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s v="Se actualiza"/>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537"/>
    <x v="0"/>
    <x v="6"/>
    <s v="Subdirección Administrativa y Financiera"/>
    <m/>
    <x v="294"/>
    <m/>
    <x v="28"/>
    <s v="Dentro de la revisión realizada, se observa que el estudio de mercado del contrato No 137 no fue aportado para su revisión, y los contratos 136, 142 y 250 no poseen firmas._x000a_Lo anterior, genera incumplimiento en lo estipulado en el artículo 2.2.1.1.1.6.1. del Decreto 1082 de 2015 el cual señala “La Entidad Estatal debe hacer, durante la etapa de planeación, el análisis necesario para conocer el sector relativo al objeto del Proceso de Contratación desde la perspectiva legal, comercial, financiera, organizacional, técnica, y de análisis de Riesgo. La Entidad Estatal debe dejar constancia de este análisis en los Documentos del Proceso.”._x000a_De igual forma, se desatiende el artículo 57 del Código de Procedimiento Administrativo y de lo Contencioso Administrativo que establece que “Acto administrativo electrónico. Las autoridades, en el ejercicio de sus funciones, podrán emitir válidamente actos administrativos por medios electrónicos siempre y cuando se asegure su autenticidad, integridad y disponibilidad de acuerdo con la ley.”,"/>
    <m/>
    <s v="1. Presunta debilidad en la planeación contractual. 2. Posible falta de conocimiento sobre los documentos necesarios para estructurar un proceso de selección. 3. No existe dentro del procedimiento de Gestión Contractual, una actividad que establezca los requerimientos minimos necesarios para el inicio de la estructuración del proceso contractual"/>
    <s v="No existe dentro del procedimiento de Gestión Contractual, una actividad que establezca los requerimientos minimos necesarios para el inicio de la estructuración del proceso contractual"/>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s v="Se actualiza"/>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538"/>
    <x v="0"/>
    <x v="6"/>
    <s v="Subdirección Administrativa y Financiera"/>
    <m/>
    <x v="295"/>
    <m/>
    <x v="28"/>
    <s v="Dentro de la revisión realizada se evidenció lo siguiente:_x000a_Nro. Contrato/Modalidad: Nro. 137/2022 LICITACION PUBLICA 001: La resolución de adjudicación No. 219 de 2022, establece en los considerandos, que se realizaron las adendas No.1 y No. 2, pero no se observan las mismas en documento escrito, en la carpeta física o publicada en SECOP II._x000a_Nro. Contrato/Modalidad: Nro. 142/2022 SIE-005-2022 SUBASTA INVERSA: En SECOP esta publicada la adenda No.1 y la Adenda No. 3, no obstante, no se observa publicada la No.2 y tampoco se encuentra dentro del expediente físico suministrado por el Proceso de Gestión Contractual._x000a_Nro. Contrato/Modalidad: Nro. 250/2022 SIE-010-2022 SUBASTA INVERSA: En SECOP esta publicada la adenda No.1 no obstante, no se observa firma ni responsable de la elaboración y tampoco se encuentra dentro del expediente físico suministrado por el Proceso de Gestión Contractual._x000a_Por lo anterior, se genera inobservancia al artículo 2.2.1.1.2.2.1 del Decreto 1082 de 2015 el cual señala “Modificación de los pliegos de condiciones. La Entidad Estatal puede modificar los pliegos de condiciones a través de Adendas expedidas antes del vencimiento del plazo para presentar ofertas. (…) La Entidad Estatal debe publicar las Adendas en los días hábiles, entre las 7:00 a. m. y las 7:00 p. m., a más tardar el día hábil anterior al vencimiento del plazo para presentar ofertas a la hora fijada para tal presentación, salvo en la licitación pública pues de conformidad con la ley la publicación debe hacerse con tres (3) días de anticipación.”."/>
    <m/>
    <s v="1. Incumplimiento en la ley de archivo y cargue de soportes en la plataforma SECOP II. 2. Falta de conocimiento contractual y de la plataforma SECOP II. 3. No archivo de forma adecuada ni publicación de las Adendas en los días y horarios establecidos."/>
    <s v="No archivo de forma adecuada ni publicación de las Adendas en los días y horarios establecidos."/>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s v="Se actualiza"/>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539"/>
    <x v="0"/>
    <x v="6"/>
    <s v="Subdirección Administrativa y Financiera"/>
    <m/>
    <x v="296"/>
    <m/>
    <x v="28"/>
    <s v="Se evidencia que el Aviso de convocatoria del contrato Nro. 137/2022 señala LICITACION PUBLICA 001, y en la publicación en el SECOP II presenta una modalidad diferente (Concurso de Méritos) de la que en realidad se pretendió adelantar que fue Licitación Pública._x000a_Lo anterior, generando incumplimiento a lo estipulado en el numeral 4 del artículo 2.2.1.1.2.1.2. del Decreto 1082 de 2015 el cual establece “Aviso de convocatoria. El aviso de convocatoria para participar en un Proceso de Contratación debe contener la siguiente información, además de lo establecido para cada modalidad de selección:_x000a_4. La modalidad de selección del contratista (…)”."/>
    <m/>
    <s v="1. Desconocimiento de los procesos contractuales. 2. Falta de conocimiento contractual y de la plataforma SECOP II. 3. Formatos y documentos desactualizados y publiciados sin revisión y sin el lleno de los requisitos."/>
    <s v="Formatos y documentos desactualizados y publiciados sin revisión y sin el lleno de los requisitos."/>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s v="Se actualiza"/>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540"/>
    <x v="0"/>
    <x v="6"/>
    <s v="Subdirección Administrativa y Financiera"/>
    <m/>
    <x v="297"/>
    <m/>
    <x v="28"/>
    <s v="Se evidencia que para la suscripción del contrato 98 no fueron aportados la totalidad de los documentos solicitados como son la carta de intención de cooperar del Cuerpo de Bomberos Voluntarios de CALI, RUT del Cuerpo de Bomberos Voluntarios de CALI, impresión del certificado de antecedes Judiciales tanto del Cuerpo de Bomberos Voluntarios de CALI como de su representante legal, entre otros._x000a_Con relación al contrato 247 no se evidenció el Acta de Constitución y Representación Legal, oferta económica del contratista ajustado de acuerdo a los requerimientos técnicos de la DNBC, catálogo de los bienes ofertados, ficha Técnica, RUT de la sociedad, entre otros._x000a_El Contrato/Modalidad No 66 de 2022. Contratación Directa/ Prestación de Servicios persona Jurídica a nombre de COMJURIDICA SAS no contiene dentro de los requisitos jurídicos los documentos que acrediten académicamente el cumplimiento de los requisitos, teniendo en cuenta que la persona jurídica deberá contar con un equipo de trabajo, que acrediten formación en Derecho y que cuente con estudios de postgrado en el grado de Especialización en Derecho Administrativo y/o público, civil y/o comercial que cuente como mínimo con (2) dos años de experiencia profesional._x000a_Y para el Contrato/Modalidad No 04 de 2022. Contratación Directa/ Prestación de Servicios persona Jurídica, en la propuesta entregada por el CUERPO DE BOMBEROS VOLUNTARIOS BOGOTA-CITEL, con relación al número de perfiles establecidos por la DNBC, no cumple con el perfil establecido; por cuanto:_x000a_- Coordinador: no se evidencia documentos de formación académica ni experiencia de 2 años_x000a_- Radioperadores bomberos activos, en 3 turnos: La oferta solo establece 2. No se evidencia documentos de formación académica ni experiencia de 2 años_x000a_- Radioperador enlace UNGRD: no se evidencia documentos de formación académica ni experiencia de 2 años_x000a_Por lo anterior, se evidencia incumplimiento en el artículo 5° de la Ley 1150 de 2007 la cual señala “la selección objetiva: Es objetiva la selección en la cual la escogencia se haga al ofrecimiento más favorable a la entidad y a los fines que ella busca, sin tener en consideración factores de afecto o de interés y, en general, cualquier clase de motivación subjetiva. En consecuencia, los factores de escogencia y calificación que establezcan las entidades en los pliegos de condiciones o sus equivalentes, tendrán en cuenta los siguientes criterios” y los numerales 19 y 11 del estudio previo y pliego de condiciones respectivamente."/>
    <m/>
    <s v="1. Presunta debilidad en la planeación contractual. 2. Posible falta de conocimiento sobre los documentos necesarios para estructurar un proceso de selección. 3. No existe dentro del procedimiento de Gestión Contractual, listas de chequeo sobre los documentos requeridos para cada tipo de proceso de selección"/>
    <s v="No existe dentro del procedimiento de Gestión Contractual, listas de chequeo sobre los documentos requeridos para cada tipo de proceso de selección"/>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s v="Se actualiza"/>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541"/>
    <x v="0"/>
    <x v="6"/>
    <s v="Subdirección Administrativa y Financiera"/>
    <m/>
    <x v="298"/>
    <m/>
    <x v="28"/>
    <s v="En el expediente físico ni publicado en SECOP II del contrato No 137 se evidencia comunicación o documento de designación del Comité evaluador._x000a_Por lo cual, se presenta incumplimiento en el artículo 2.2.1.1.2.2.3. del Decreto 1082 de 2015, el cual establece “Comité evaluador. La Entidad Estatal puede designar un comité evaluador conformado por servidores públicos o por particulares contratados para el efecto para evaluar las ofertas y las manifestaciones de interés para cada Proceso de Contratación por licitación, selección abreviada y concurso de méritos (…)."/>
    <m/>
    <s v="1. Presunta debilidad en la planeación contractual. 2. Posible falta de conocimiento sobre los documentos necesarios para estructurar un proceso de selección. 3. No existe dentro del procedimiento de Gestión Contractual, una actividad que establezca la necesidad de la formalidad de Designar un Comité Evaluador"/>
    <s v="No existe dentro del procedimiento de Gestión Contractual, una actividad que establezca la necesidad de la formalidad de Designar un Comité Evaluador"/>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s v="Se actualiza"/>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542"/>
    <x v="0"/>
    <x v="6"/>
    <s v="Subdirección Administrativa y Financiera"/>
    <m/>
    <x v="299"/>
    <m/>
    <x v="28"/>
    <s v="En los contratos 151 y 153 no se realizaron los estudios previos; y en el contrato 153 no se presentaron informes de supervisión. De otro lado en el contrato 151 de 2020 se realizó análisis de precios, contemplando bienes a mayor costo del mercado, pero los mismos están sin firma._x000a_Lo anterior, genera incumplimiento en la Circular Conjunta 100-008-2020 en lo relacionado al numeral 2 – que señala “Estructurar la trazabilidad contractual con énfasis en estudios de precios acertados y una diligente labor de supervisión en la entrega del bien o servicio”."/>
    <m/>
    <s v="1. Desconocimiento de los documentos que debe contener la etapa precontractual de los procesos. 2. Publicación de soportes del contratista incompletos. 3. No validación de los soportes minimos a publicar del contrato de acuerdo a la modalidad de cada proceso contractual, requisitos juridicos, financieros y tecnicos."/>
    <s v="No validación de los soportes minimos a publicar del contrato de acuerdo a la modalidad de cada proceso contractual, requisitos juridicos, financieros y tecnicos."/>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543"/>
    <x v="0"/>
    <x v="6"/>
    <s v="Subdirección Administrativa y Financiera"/>
    <m/>
    <x v="300"/>
    <m/>
    <x v="28"/>
    <s v="Dentro de la revisión realizada se observa que el contrato 153 aparece identificado en el Secop II como 152._x000a_Lo anterior incumple con la Circular Conjunta 100-008-2020 en lo relacionado en el numeral 2 –que indica: “Es importante y obligatorio cumplir el principio de publicidad de la gestión contractual en los sistemas electrónicos (SECOP I y SECOP II, conforme con las Circulares 1 y 2 de 2019 y 3 de 2020 de la Agencia Nacional -COLOMBIA COMPRA EFICIENTE- para respetar el cumplimiento de los requisitos legales de cada acuerdo de voluntades y fortalecer el control social a la Administración, independientemente de la urgencia manifiesta declarada”."/>
    <m/>
    <s v="1. Desconocimiento de la plataforma SECOP II. 2. No diligenciamiento de una base de consecutivos contractuales. 3. No validación por parte de los profesionales del consecutivo contractual o numearación de los contratos sin anterioridad."/>
    <s v="No validación por parte de los profesionales del consecutivo contractual o numearación de los contratos sin anterioridad."/>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544"/>
    <x v="0"/>
    <x v="6"/>
    <s v="Subdirección Administrativa y Financiera"/>
    <m/>
    <x v="301"/>
    <m/>
    <x v="28"/>
    <s v="En los contratos 151, 152, 153, 154 y 166 de 2020 no se evidenciaron las listas de referencia o bases que permitieran determinar los bienes y servicios a contratar._x000a_Lo anterior genera incumplimiento en la Circular Conjunta 100-008-2020 en lo relacionado en el numeral 2 – que señala “Es indispensable tener una lista de referencia o de base de precios para determinar el valor de los bienes y servicios a contratar. Constate que los precios sean justos, razonables y que se pueda comprobar en el contexto temporal, territorial y comercial con la respectiva trazabilidad.”."/>
    <m/>
    <s v="1. Desconocimiento de los documentos que debe contener la etapa precontractual de los procesos. 2. Publicación de soportes del contratista incompletos. 3. No validación de los soportes minimos a publicar del contrato de acuerdo a la modalidad de cada proceso contractual, requisitos juridicos, financieros y tecnicos."/>
    <s v="No validación de los soportes minimos a publicar del contrato de acuerdo a la modalidad de cada proceso contractual, requisitos juridicos, financieros y tecnicos."/>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545"/>
    <x v="0"/>
    <x v="6"/>
    <s v="Subdirección Administrativa y Financiera"/>
    <m/>
    <x v="302"/>
    <m/>
    <x v="28"/>
    <s v="Se evidencia dentro de los expedientes de los contratos 151, 152, 153, 154 y 166 que no existen los documentos que soporten la experiencia del contratista en contratos similares, generando incumplimiento en la Circular Conjunta 100-008-2020 en lo relacionado en el numeral 2 – “Solicitar a los proponentes los contratos anteriores que tengan objeto similar al que se contrata y verifique ante el contratante el efectivo cumplimiento.”"/>
    <m/>
    <s v="1. Desconocimiento de los documentos que debe contener la etapa precontractual de los procesos. 2. Publicación de soportes del contratista incompletos. 3. No validación de los soportes minimos a publicar del contrato de acuerdo a la modalidad de cada proceso contractual, requisitos juridicos, financieros y tecnicos."/>
    <s v="No validación de los soportes minimos a publicar del contrato de acuerdo a la modalidad de cada proceso contractual, requisitos juridicos, financieros y tecnicos."/>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546"/>
    <x v="0"/>
    <x v="6"/>
    <s v="Subdirección Administrativa y Financiera"/>
    <m/>
    <x v="303"/>
    <m/>
    <x v="28"/>
    <s v="En los contratos 152, 154 y 166 no se allegó la documentación relacionada con el escrutinio y verificación de la información que suministro cada proponente en el proceso de adjudicación._x000a_Generando incumplimiento en la Circular Conjunta 100-008-2020 en lo relacionado en el numeral 2 – “Constate toda la información que le suministren los proponentes y sométala al escrutinio y verificación, dejando constancia de los resultados”."/>
    <m/>
    <s v="1. Desconocimiento de los documentos que debe contener la etapa precontractual de los procesos. 2. Publicación de soportes del contratista incompletos. 3. No validación de los soportes minimos a publicar del contrato de acuerdo a la modalidad de cada proceso contractual, requisitos juridicos, financieros y tecnicos."/>
    <s v="No validación de los soportes minimos a publicar del contrato de acuerdo a la modalidad de cada proceso contractual, requisitos juridicos, financieros y tecnicos."/>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547"/>
    <x v="0"/>
    <x v="6"/>
    <s v="Subdirección Administrativa y Financiera"/>
    <m/>
    <x v="304"/>
    <m/>
    <x v="28"/>
    <s v="No se evidencia dentro de los expedientes de los contratos 151, 152, 153, 154 y 166 el compromiso de integridad y anticorrupción, lo que genera incumplimiento en la Circular Conjunta 100-008-2020 en lo relacionado en el numeral 3 – “Exija a los proveedores que asuman un compromiso de integridad y anticorrupción en el contrato.”"/>
    <m/>
    <s v="1. Desconocimiento de los documentos que debe contener la etapa precontractual de los procesos. 2. Publicación de soportes del contratista incompletos. 3. No validación de los soportes minimos a publicar del contrato de acuerdo a la modalidad de cada proceso contractual, requisitos juridicos, financieros y tecnicos."/>
    <s v="No validación de los soportes minimos a publicar del contrato de acuerdo a la modalidad de cada proceso contractual, requisitos juridicos, financieros y tecnicos."/>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548"/>
    <x v="0"/>
    <x v="6"/>
    <s v="Subdirección Administrativa y Financiera"/>
    <m/>
    <x v="305"/>
    <m/>
    <x v="28"/>
    <s v="En los contratos 151, 152, 153, 154 y 166 no se adjuntaron las justificaciones de los contratos frente a las condiciones de pandemia, así como tampoco los informes de supervisión._x000a_Lo que genera incumplimiento en la Circular Conjunta 100-008-2020 en lo relacionado en el numeral 4 – que establece “Cumpla a cabalidad con el principio de máxima publicidad. Divulgue, sin falta ni demora, en los canales de información de su administración: i) el monto de los recursos que tiene para contratar en la emergencia; ii) los contratos que celebre, indicando el objeto y el precio (total y unitario de cada bien y su transporte (…)”."/>
    <m/>
    <s v="1. Desconocimiento de los documentos que debe contener la etapa precontractual de los procesos. 2. Publicación de soportes del contratista incompletos. 3. No validación de los soportes minimos a publicar del contrato de acuerdo a la modalidad de cada proceso contractual, requisitos juridicos, financieros y tecnicos, y su ejecución contractual"/>
    <s v="No validación de los soportes minimos a publicar del contrato de acuerdo a la modalidad de cada proceso contractual, requisitos juridicos, financieros y tecnicos, y su ejecución contractual"/>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549"/>
    <x v="0"/>
    <x v="6"/>
    <s v="Subdirección Administrativa y Financiera"/>
    <m/>
    <x v="306"/>
    <m/>
    <x v="28"/>
    <s v="Dentro de la revisión realizada no se encontró publicación ni en Secop ni en página web de los informes de monitoreo presupuestal de los contratos 151, 152, 153,154 y 166._x000a_Por lo cual se evidencia incumplimiento en la Circular Conjunta 100-008-2020 en lo relacionado en el numeral 4 – “Realice periódicamente y circule los informes de monitoreo presupuestal de los contratos y de las personas beneficiadas”."/>
    <m/>
    <s v="1.La situación de emergencia y las consecuencias asociadas, si bien podian ser previsibles, tenian una muy baja probabilidad de ocurrencia, lo que repercutió en la falta de preparación de la Entidad para aforntarla. 2. No existia un plan de contingencia que permitiera de forma eficiente la oportuna recopilación de la información para los informes señalados. 3. No se contaba con personal ni la logistica necesaria para consolidar y recopilar la información solicitada dentro del tiempo, dada la sitaución de emergencia sanitaria"/>
    <s v="No se contaba con personal ni la logistica necesaria para consolidar y recopilar la información solicitada dentro del tiempo, dada la sitaución de emergencia sanitaria"/>
    <s v="Acción correctiva"/>
    <s v="GC_AC87"/>
    <s v="Revisión para verificación de los contratos suscritos bajo la modalidad de urgencia manifiesta para posterior Publicación de los informes de monitoreo presupuestal de los contratos"/>
    <s v="Publicación de los informes de monitoreo presupuestal de los contratos"/>
    <n v="1"/>
    <d v="2023-08-01T00:00:00"/>
    <d v="2023-11-30T00:00:00"/>
    <n v="17.849999999999998"/>
    <x v="2"/>
    <m/>
    <n v="0"/>
    <s v="La actividad no se ha llevado a cabo a la fecha. No se ha realizado la revisión y verificación de los contratos suscritos bajo la modalidad de urgencia manifiesta, ni la posterior publicación de los informes de monitoreo presupuestal asociados a dichos contratos. En consecuencia, no se cuenta con informes de monitoreo presupuestal publicados, quedando esta actividad pendiente de ejecución conforme a los lineamientos de seguimiento presupuestal, transparencia y normatividad vigente._x000a_"/>
    <n v="0"/>
    <d v="2026-05-11T00:00:00"/>
    <s v="No se evidencian soportes de la actividad"/>
    <n v="0"/>
    <x v="0"/>
    <d v="2026-05-15T00:00:00"/>
    <n v="0"/>
    <s v="No fue posible identificar evidencias para el presente período de análisis"/>
    <s v="VENCIDA"/>
    <s v="No aplica"/>
    <s v="No aplica"/>
    <s v="No aplica"/>
    <n v="0"/>
    <s v="La actividad no se ha llevado a cabo a la fecha. No se ha realizado la revisión y verificación de los contratos suscritos bajo la modalidad de urgencia manifiesta, ni la posterior publicación de los informes de monitoreo presupuestal asociados a dichos contratos. En consecuencia, no se cuenta con informes de monitoreo presupuestal publicados, quedando esta actividad pendiente de ejecución conforme a los lineamientos de seguimiento presupuestal, transparencia y normatividad vigente._x000a_"/>
    <n v="0"/>
    <s v="11/07/206"/>
    <s v="No se evidencian soportes de la actividad"/>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550"/>
    <x v="0"/>
    <x v="6"/>
    <s v="Subdirección Administrativa y Financiera"/>
    <m/>
    <x v="307"/>
    <m/>
    <x v="28"/>
    <s v="En los contratos 151 y 153 no se encuentran los análisis del sector económico y en el contrato 152, 154 y 166, la justificación técnica de la entidad no contiene un análisis adecuado, racional, idóneo, mesurado, ponderado y razonable de los bienes y servicios a contratar que establezcan la necesidad a contratar._x000a_Lo anterior genera incumplimiento en la “Guía de Transparencia Contratación Pandemia XI Recomendaciones literal i) Determinación de la necesidad”."/>
    <m/>
    <s v="1. Desconocimiento de los documentos que debe contener la etapa precontractual de los procesos. 2. Publicación de soportes del contratista incompletos. 3. No validación de los soportes minimos a publicar del contrato de acuerdo a la modalidad de cada proceso contractual, requisitos juridicos, financieros y tecnicos."/>
    <s v="No validación de los soportes minimos a publicar del contrato de acuerdo a la modalidad de cada proceso contractual, requisitos juridicos, financieros y tecnicos."/>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551"/>
    <x v="0"/>
    <x v="6"/>
    <s v="Subdirección Administrativa y Financiera"/>
    <m/>
    <x v="308"/>
    <m/>
    <x v="28"/>
    <s v="Dentro de la revisión realizada, el equipo auditor evidenció que en los contratos 154 y 166 no se realizó la verificación de la capacidad del futuro contratistas, y en los contratos 151 y 153 no se determinaron los requisitos habilitantes al igual que en la justificación técnica no se establecieron las condiciones jurídicas, técnicas y económicas a presentar, generando incumplimiento en establecido en la Guía de Transparencia Contratación Pandemia XI Recomendaciones literal ii) - Verificación de la oferta, que indica “Aun cuando la contratación directa o la sujeta al derecho privado no exige la existencia de una pluralidad de oferentes, las Entidades Estatales deben verificar, previo a la celebración del contrato, I) la capacidad del futuro contratista para satisfacer la necesidad, para lo cual pueden acudir a la información consignada en el SECOP -para conocer los contratos ejecutados”, (…)"/>
    <m/>
    <s v="1. Debilidad en la estructuración de condiciones en los procesos de selección 2. Por falta de conocimientos de requsitiso minimos segun el tipo de proceso de selección 3. Inexistencia de estandarización de requisitos habilitantes de corte jurídico, financiero y técnico"/>
    <s v="Inexistencia de estandarización de requisitos habilitantes de corte jurídico, financiero y técnico"/>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552"/>
    <x v="0"/>
    <x v="6"/>
    <s v="Subdirección Administrativa y Financiera"/>
    <m/>
    <x v="309"/>
    <m/>
    <x v="28"/>
    <s v="En la revisión realizada, no se evidenciaron los parámetros de referencia de histórico de precios, lista de precios u otro documento que permita generar el análisis del mercado, en los contratos 166, 152, 151, 153 y 154 de 2020._x000a_Por lo cual se genera incumplimiento en lo establecido en la Guía de Transparencia Contratación Pandemia XI Recomendaciones literal iii) – “Adquisición a precios justos y razonables. En coyunturas como las actuales es común la intención de querer tomar ventajas a través de la especulación con los precios de insumos o bienes requeridos para conjurar o mitigar la situación excepcional (…)”."/>
    <m/>
    <s v="1. Presunta falla de planeación en la adquisición de bienes y servicios 2. Posible desconocimiento de la Entidad del proceso precontractual. 3. Falta de conocimiento de las areas solicitantes sobre el proceso de estructuración de estudios y documentos previos."/>
    <s v="Falta de conocimiento de las areas solicitantes sobre el proceso de estructuración de estudios y documentos previos."/>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553"/>
    <x v="0"/>
    <x v="6"/>
    <s v="Subdirección Administrativa y Financiera"/>
    <m/>
    <x v="310"/>
    <m/>
    <x v="28"/>
    <s v="Se evidencia que en los contratos No 152, 154 y 166 no se realizó la verificación de la capacidad del posible contratista, y en los contratos 151 y 153 aunque se observa la justificación técnica de la necesidad, en las mismas no se establecieron las condiciones jurídicas, técnicas y económicas, generando incumplimiento en la Guía de Transparencia Contratación Pandemia XI Recomendaciones literal ii) “Verificación de la Oferta “."/>
    <m/>
    <s v="1. Debilidad en la estructuración de condiciones en los procesos de selección 2. Falta de conocimientos de requsitos minimos segun el tipo de proceso de selección 3. Inexistencia de estandarización de requisitos habilitantes de corte jurídico, financiero y técnico"/>
    <s v="Inexistencia de estandarización de requisitos habilitantes de corte jurídico, financiero y técnico"/>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554"/>
    <x v="2"/>
    <x v="6"/>
    <s v="Subdirección Administrativa y Financiera"/>
    <m/>
    <x v="154"/>
    <m/>
    <x v="31"/>
    <s v="Elementos de protección personal_x000a_Se evidenció que no se está realizando la entrega de elementos de protección personal a los trabajadores de acuerdo con lo establecido en la matriz de EPP, ya que solo se tiene registro de entrega de botas de seguridad al Almacenista y debería suministrársele, además, guantes, gafas de seguridad y protección respiratoria._x000a_Adicionalmente en la matriz de EPP no se identificó el cargo del responsable de gestión documental, en donde se requiere guantes de nitrilo, de lo cual no hay registro de su entrega._x000a_Lo anterior incumple lo establecido en la ley 9 de 1979, articulo 122 “Todos los empleadores están obligados a proporcionar a cada trabajador, sin costo para éste, elementos de protección personal en cantidad y calidad acordes con los riesgos reales o potenciales existentes en los lugares de trabajo”. resolución 2400 de 1979, articulo 176 “En todos los establecimientos de trabajo en donde los trabajadores estén expuestos a riesgos físicos, mecánicos, químicos, biológicos, etc., los patronos suministrarán los equipos de protección adecuados, según la naturaleza del riesgo, que reúnan condiciones de seguridad y eficiencia para el usuario”"/>
    <m/>
    <s v="1-Porque solo se considero el personal del almacén._x000a_2. Porque la persona a cargo del sg-sst consideró lo más necesario únicamente según su criterio. 3. Porque los recursos de la DNBC son escasos para la compra de EPP."/>
    <s v="Porque los recursos de la DNBC son escasos para la compra de EPP."/>
    <s v="Acción correctiva"/>
    <s v="TH_AC32"/>
    <s v="Actualizar la matriz de EPP"/>
    <s v="Matriz EPP actualizada"/>
    <n v="1"/>
    <d v="2026-03-01T00:00:00"/>
    <d v="2026-06-30T00:00:00"/>
    <n v="17.849999999999998"/>
    <x v="11"/>
    <m/>
    <n v="0"/>
    <n v="0"/>
    <n v="0"/>
    <d v="2026-05-11T00:00:00"/>
    <s v="No se evidencia seguimiento"/>
    <n v="0"/>
    <x v="0"/>
    <d v="2026-05-15T00:00:00"/>
    <n v="0"/>
    <s v="No fue posible identificar evidencias para el presente período de análisis"/>
    <s v="SIN INICIAR"/>
    <s v="No aplica"/>
    <s v="No aplica"/>
    <s v="No aplica"/>
    <n v="1"/>
    <s v="se adjunta matriz EPP"/>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No se evidencia seguimiento"/>
    <n v="0"/>
    <s v="EN EJECUCIÓN"/>
    <d v="2026-07-27T00:00:00"/>
    <n v="0"/>
    <s v="No fue posible identificar evidencias para el presente período de análisis"/>
    <x v="4"/>
    <s v="NO APLICA"/>
    <s v="NO APLICA"/>
    <x v="0"/>
    <s v="Dado que algunas actividades del hallazgo se encuentran sin iniciar y/o vencidas, no procede realizar el análisis de efectividad hasta tanto se complete su implementación."/>
  </r>
  <r>
    <n v="555"/>
    <x v="0"/>
    <x v="5"/>
    <s v="Dirección General"/>
    <m/>
    <x v="285"/>
    <n v="0"/>
    <x v="47"/>
    <s v="Ambiente 17.3_x000a_Se evidencia en la viñeta 9 del numeral 6.6.POLITICAS DE OPERACIÓN, del proceso Acciones Correctivas, Preventivas y de Mejora versión 2 Código: PC-MC-02, que Cualquier servidor público o contratista de la Entidad, podrá identificar la posibilidad de una Corrección, Acción Correctiva, Preventiva o de Mejora, para lo cual, debe informar a su jefe inmediato o supervisor; sin embargo, esta actividad no se ejecuta por los procesos."/>
    <s v="FORTALECIMIENTO ORGANIZACIONAL Y SIMPLIFICACIÓN DE PROCESOS"/>
    <s v="Débil interiorización del mecanismo que se tienen para implementar acciones de mejora resultado de procesos de autoevaluación"/>
    <s v="Débil interiorización del mecanismo que se tienen para implementar acciones de mejora resultado de procesos de autoevaluación"/>
    <s v="Acción correctiva"/>
    <s v="MC_AC9"/>
    <s v="Monitorear la formulación y ejecución de las acciones derivadas de los planes de mejora"/>
    <s v="Informes de monitoreos"/>
    <n v="4"/>
    <d v="2026-01-01T00:00:00"/>
    <d v="2026-12-31T00:00:00"/>
    <n v="54"/>
    <x v="6"/>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x v="0"/>
    <d v="2026-06-04T00:00:00"/>
    <n v="0.25"/>
    <s v="Se evidencia que durante el mes de abril de 2026 se realizó el primer monitoreo a los planes de mejoramiento, así como la aprobación de su reformulación en Comité de Control Interno. La evidencia permite verificar avances en la ejecución de la acción correctiva relacionada con el monitoreo de la formulación y ejecución de las acciones derivadas de los planes de mejora. No obstante, desde la tercera línea de defensa se recomienda continuar fortaleciendo el monitoreo y control sobre el cumplimiento de las acciones formuladas, con el fin de prevenir incumplimientos y garantizar el cierre oportuno de los hallazgos identificad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s v="EN EJECUCIÓN"/>
    <d v="2026-08-10T00:00:00"/>
    <n v="0.25"/>
    <s v="Se evidenció la remisión del seguimiento preliminar de los Planes de Mejoramiento correspondiente al primer trimestre de 2026, junto con la matriz de acciones de mejora para su revisión y análisis."/>
    <x v="0"/>
    <s v="NO APLICA"/>
    <s v="NO APLICA"/>
    <x v="0"/>
    <s v="Dado que el hallazgo aún tiene actividades en ejecución no aplica el análisis de la efectividad"/>
  </r>
  <r>
    <n v="556"/>
    <x v="0"/>
    <x v="5"/>
    <s v="Dirección General"/>
    <m/>
    <x v="311"/>
    <n v="1"/>
    <x v="47"/>
    <s v="Ambiente 17.4_x000a_La Oficina de Control Interno en el Comite Institucional de Coordinación de Control Interno de noviembre, presentó el resultado del seguimiento y verificación del estado de los Planes de Mejoramiento establecidos por los diferentes procesos, como resultado de las auditorías internas, seguimientos realizado por la Oficina de Control Interno, para la toma de decisiones por parte de la Alta Dirección., en el cual se evidencia incumplimiento de algunas de las acciones formuladas."/>
    <s v="FORTALECIMIENTO ORGANIZACIONAL Y SIMPLIFICACIÓN DE PROCESOS"/>
    <s v="Debilidad en el seguimiento y control del cumplimiento de las acciones establecidas"/>
    <s v="Debilidad en el seguimiento y control del cumplimiento de las acciones establecidas"/>
    <s v="Acción correctiva"/>
    <s v="MC_AC9"/>
    <s v="Monitorear la formulación y ejecución de las acciones derivadas de los planes de mejora"/>
    <s v="Informes de monitoreos"/>
    <n v="4"/>
    <d v="2026-01-01T00:00:00"/>
    <d v="2026-12-31T00:00:00"/>
    <n v="54"/>
    <x v="6"/>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x v="0"/>
    <d v="2026-06-04T00:00:00"/>
    <n v="0.25"/>
    <s v="Se evidencia que durante el mes de abril de 2026 se realizó el primer monitoreo a los planes de mejoramiento, así como la aprobación de su reformulación en Comité de Control Interno. La evidencia permite verificar avances en la ejecución de la acción correctiva relacionada con el monitoreo de la formulación y ejecución de las acciones derivadas de los planes de mejora. No obstante, desde la tercera línea de defensa se recomienda continuar fortaleciendo el monitoreo y control sobre el cumplimiento de las acciones formuladas, con el fin de prevenir incumplimientos y garantizar el cierre oportuno de los hallazgos identificad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s v="EN EJECUCIÓN"/>
    <d v="2026-08-10T00:00:00"/>
    <n v="0.25"/>
    <s v="Se evidenció la remisión del seguimiento preliminar de los Planes de Mejoramiento correspondiente al primer trimestre de 2026, junto con la matriz de acciones de mejora para su revisión y análisis."/>
    <x v="0"/>
    <s v="NO APLICA"/>
    <s v="NO APLICA"/>
    <x v="0"/>
    <s v="Dado que el hallazgo aún tiene actividades en ejecución no aplica el análisis de la efectividad"/>
  </r>
  <r>
    <n v="557"/>
    <x v="0"/>
    <x v="5"/>
    <s v="Dirección General"/>
    <m/>
    <x v="312"/>
    <n v="0"/>
    <x v="47"/>
    <s v="Ambiente 17.7_x000a_Actualmente la DNBC, no posee Planes de Mejoramiento producto de las autoevaluaciones realizadas por la segunda línea de defensa . Por lo tanto no se cuenta con la verificación y avance del cumplimiento"/>
    <s v="FORTALECIMIENTO ORGANIZACIONAL Y SIMPLIFICACIÓN DE PROCESOS"/>
    <s v="Desconocimiento por parte de los procesos de la generación de autoevaluaciones"/>
    <s v="Desconocimiento por parte de los procesos de la generación de autoevaluaciones"/>
    <s v="Acción correctiva"/>
    <s v="MC_AC9"/>
    <s v="Monitorear la formulación y ejecución de las acciones derivadas de los planes de mejora"/>
    <s v="Informes de monitoreos"/>
    <n v="4"/>
    <d v="2026-01-01T00:00:00"/>
    <d v="2026-12-31T00:00:00"/>
    <n v="54"/>
    <x v="6"/>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x v="0"/>
    <d v="2026-06-04T00:00:00"/>
    <n v="0.25"/>
    <s v="Se evidencia que durante el mes de abril de 2026 se realizó el primer monitoreo a los planes de mejoramiento, así como la aprobación de su reformulación en Comité de Control Interno. La evidencia permite verificar avances en la ejecución de la acción correctiva relacionada con el monitoreo de la formulación y ejecución de las acciones derivadas de los planes de mejora. No obstante, desde la tercera línea de defensa se recomienda continuar fortaleciendo el monitoreo y control sobre el cumplimiento de las acciones formuladas, con el fin de prevenir incumplimientos y garantizar el cierre oportuno de los hallazgos identificad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s v="EN EJECUCIÓN"/>
    <d v="2026-08-10T00:00:00"/>
    <n v="0.25"/>
    <s v="Se evidenció la remisión del seguimiento preliminar de los Planes de Mejoramiento correspondiente al primer trimestre de 2026, junto con la matriz de acciones de mejora para su revisión y análisis."/>
    <x v="0"/>
    <s v="NO APLICA"/>
    <s v="NO APLICA"/>
    <x v="0"/>
    <s v="Dado que el hallazgo aún tiene actividades en ejecución no aplica el análisis de la efectividad"/>
  </r>
  <r>
    <n v="558"/>
    <x v="0"/>
    <x v="6"/>
    <s v="Subdirección Administrativa y Financiera"/>
    <m/>
    <x v="313"/>
    <m/>
    <x v="33"/>
    <s v="Ninguna de las 32 resoluciones de Viáticos y comisión otorgadas en el primer trimestre de 2023 ni sus respectivos soportes, poseen la justificación que haga referencia a que las actividades que se desarrollaron en la respectivas comisiones “Requerían el Desplazamiento Físico al Sitio y no podrían haberse llevado a cabo de manera virtual” por parte del contratista y/o funcionario, desatendiendo lo señalado en Decreto 444 de 2023 artículo 6._x000a_Esta observación ha sido evidenciada por la OCI desde el seguimiento realizado a la Austeridad en el Gasto desde el Tercer trimestre de 2022, sin que a la fecha la entidad haya tomado las acciones de mejora correspondientes."/>
    <m/>
    <s v="1. No se han adaptado todos los formatos internos, de acuerdo con el Decreto 444 del 29 de marzo del 2023_x000a_2.El formato establecido no contiene la justificación de asistencia presencial frente a virtual."/>
    <s v="El formato establecido para solicitud de viáticos y comisiones no contiene la justificación de asistencia presencial frente a virtual."/>
    <s v="Acción correctiva"/>
    <s v="TH_AC47"/>
    <s v="Realizar actividades de divulgación y capacitación acerca de comisiones"/>
    <s v="Capacitaciones realizadas"/>
    <n v="4"/>
    <d v="2026-01-01T00:00:00"/>
    <d v="2026-12-31T00:00:00"/>
    <n v="54"/>
    <x v="11"/>
    <m/>
    <n v="0"/>
    <n v="0"/>
    <n v="0"/>
    <d v="2026-05-11T00:00:00"/>
    <s v="No se evidencia seguimiento"/>
    <n v="0"/>
    <x v="0"/>
    <d v="2026-05-15T00:00:00"/>
    <n v="0"/>
    <s v="No fue posible identificar evidencias para el presente período de análisis"/>
    <s v="SIN INICIAR"/>
    <s v="No aplica"/>
    <s v="No aplica"/>
    <s v="No aplica"/>
    <n v="0"/>
    <n v="0"/>
    <n v="0"/>
    <n v="46214"/>
    <s v="No se evidencia seguimiento"/>
    <n v="0"/>
    <s v="EN EJECUCIÓN"/>
    <d v="2026-08-11T00:00:00"/>
    <n v="0"/>
    <s v="No fue posible identificar evidencias para el presente período de análisis"/>
    <x v="4"/>
    <s v="NO APLICA"/>
    <s v="NO APLICA"/>
    <x v="0"/>
    <s v="Dado que algunas actividades del hallazgo se encuentran sin iniciar y/o vencidas, no procede realizar el análisis de efectividad hasta tanto se complete su implementación."/>
  </r>
  <r>
    <n v="559"/>
    <x v="0"/>
    <x v="6"/>
    <s v="Subdirección Administrativa y Financiera"/>
    <m/>
    <x v="314"/>
    <m/>
    <x v="33"/>
    <s v="Con relación a los Certificados de Permanencia que sustentan las 32 resoluciones de Viáticos y comisión otorgadas en el primer trimestre de 2023, tienen descrito el Objeto de la Comisión, conforme lo define el artículo 4 literal (i) ítem 4 de la Resolución 027 de 2022_x000a_Esta observación ha sido evidenciada por la OCI desde el seguimiento realizado a la Austeridad en el Gasto desde el Tercer trimestre de 2022, sin que a la fecha la entidad haya tomado las acciones de mejora correspondientes"/>
    <m/>
    <s v="1.El formato establecido no contiene la inclusión del objeto de la comisión._x000a_2. El objeto de la comisión se incluia solamente en el informe de comisión._x000a_3. Demoras en la generación de los formatos y procedimientos del proceso"/>
    <s v="3. Demoras en la generación de los formatos y procedimientos del proceso"/>
    <s v="Acción correctiva"/>
    <s v="TH_AC47"/>
    <s v="Realizar actividades de divulgación y capacitación acerca de comisiones"/>
    <s v="Capacitaciones realizadas"/>
    <n v="4"/>
    <d v="2026-01-01T00:00:00"/>
    <d v="2026-12-31T00:00:00"/>
    <n v="54"/>
    <x v="11"/>
    <m/>
    <n v="0"/>
    <n v="0"/>
    <n v="0"/>
    <d v="2026-05-11T00:00:00"/>
    <s v="No se evidencia seguimiento"/>
    <n v="0"/>
    <x v="0"/>
    <d v="2026-05-15T00:00:00"/>
    <n v="0"/>
    <s v="No fue posible identificar evidencias para el presente período de análisis"/>
    <s v="SIN INICIAR"/>
    <s v="No aplica"/>
    <s v="No aplica"/>
    <s v="No aplica"/>
    <n v="0"/>
    <n v="0"/>
    <n v="0"/>
    <n v="46214"/>
    <s v="No se evidencia seguimiento"/>
    <n v="0"/>
    <s v="EN EJECUCIÓN"/>
    <d v="2026-08-11T00:00:00"/>
    <n v="0"/>
    <s v="No fue posible identificar evidencias para el presente período de análisis"/>
    <x v="4"/>
    <s v="NO APLICA"/>
    <s v="NO APLICA"/>
    <x v="0"/>
    <s v="Dado que algunas actividades del hallazgo se encuentran sin iniciar y/o vencidas, no procede realizar el análisis de efectividad hasta tanto se complete su implementación."/>
  </r>
  <r>
    <n v="560"/>
    <x v="0"/>
    <x v="6"/>
    <s v="Subdirección Administrativa y Financiera"/>
    <m/>
    <x v="175"/>
    <m/>
    <x v="33"/>
    <s v="Al 31 de marzo de 2023, se evidenció que no se ha generado el Plan de Mantenimiento preventivo y correctivo para el parque automotor de los vehículos de la vigencia 2023. De igual forma, al vehículo de placas IXX-308, NO se le realizó el respectivo mantenimiento en la vigencia 2022, conforme al numeral 5.2 Política de Seguridad y salud en el Trabajo numeral 5.2.1 POLÍTICA DE SEGURIDAD VIAL"/>
    <m/>
    <s v="Gestion Administrativa_x000a_1. Porque el vehículo se encontraba en préstamo en bomberos Bogota._x000a_2. No existia plan de mantenimiento preventivo y correctivo para el vehículo._x000a_3. No se tenía conocimiento del estado del vehículo IXX308."/>
    <s v="No se tenía conocimiento del estado del vehículo IXX308."/>
    <s v="Acción correctiva"/>
    <s v="GA_AC24"/>
    <s v="Emitir y radicar un informe técnico concluyente que permita solicitar a la aseguradora el reconocimiento de los daños y/o pérdidas del vehículo"/>
    <s v="Diagnóstico del vehículo IXX308 realizado"/>
    <n v="1"/>
    <d v="2026-05-01T00:00:00"/>
    <d v="2026-07-31T00:00:00"/>
    <n v="13.5"/>
    <x v="1"/>
    <m/>
    <n v="0"/>
    <s v="En proceso de recolectar información del vehículo "/>
    <s v="https://dnbcgovco-my.sharepoint.com/:f:/g/personal/planeacion_dnbc_gov_co/IgCPk7BdIX7fRKOFC5bbAo6-AUwAXN2ynxK-LsVKdFpE5E8?e=BlOAsy"/>
    <d v="2026-05-11T00:00:00"/>
    <s v="No se evidencia avance para el periodo"/>
    <n v="0"/>
    <x v="0"/>
    <d v="2026-05-29T00:00:00"/>
    <n v="0"/>
    <s v="No fue posible identificar evidencias para el presente período de análisis"/>
    <s v="SIN INICIAR"/>
    <s v="No aplica"/>
    <s v="No aplica"/>
    <s v="No aplica"/>
    <n v="0"/>
    <s v="En proceso de recolectar información del vehículo "/>
    <s v="https://dnbcgovco-my.sharepoint.com/:f:/g/personal/planeacion_dnbc_gov_co/IgC5zmTonF3XS7eSRpJnyixlARBH6YS_0EgGYQtaDGJhGPk?e=dHMeSw"/>
    <n v="46214"/>
    <s v="No se evidencia avance para el periodo"/>
    <n v="0"/>
    <s v="EN EJECUCIÓN"/>
    <d v="2026-08-11T00:00:00"/>
    <n v="0"/>
    <s v="no se evidencia avances para el periodo"/>
    <x v="4"/>
    <s v="NO APLICA"/>
    <s v="NO APLICA"/>
    <x v="0"/>
    <s v="Dado que algunas actividades del hallazgo se encuentran sin iniciar y/o vencidas, no procede realizar el análisis de efectividad hasta tanto se complete su implementación."/>
  </r>
  <r>
    <n v="561"/>
    <x v="0"/>
    <x v="6"/>
    <s v="Subdirección Administrativa y Financiera"/>
    <m/>
    <x v="176"/>
    <m/>
    <x v="33"/>
    <s v="Se evidenció que el vehículo de placas IXX 308, posee el seguro obligatorio VENCIDO, incumpliendo lo establecido en la Ley 1229 de 2019 por medio de la cual se expide el Código General Disciplinario, se derogan la Ley 734 de 2002 y algunas disposiciones de la Ley 1474 de 2011, relacionadas con el derecho disciplinario, Articulo 38 Numeral 22, que estipula:_x000a_“22.Vigilar y salvaguardar los bienes y valores que le han sido encomen¬dados y cuidar que sean utilizados debida y racionalmente, de confor¬midad con los fines a que han sido destinados.”"/>
    <m/>
    <s v="Gestion Administrativa_x000a_1. Porque el vehículo se encontraba en préstamo en bomberos Bogota._x000a_2. No existia plan de mantenimiento preventivo y correctivo para el vehículo._x000a_3. No se tenía conocimiento del estado del vehículo IXX308."/>
    <s v="No se tenía conocimiento del estado del vehículo IXX308."/>
    <s v="Acción correctiva"/>
    <s v="GA_AC24"/>
    <s v="Emitir y radicar un informe técnico concluyente que permita solicitar a la aseguradora el reconocimiento de los daños y/o pérdidas del vehículo"/>
    <s v="Diagnóstico del vehículo IXX308 realizado"/>
    <n v="1"/>
    <d v="2026-05-01T00:00:00"/>
    <d v="2026-07-31T00:00:00"/>
    <n v="13.5"/>
    <x v="1"/>
    <m/>
    <n v="0"/>
    <s v="En proceso de recolectar información del vehículo "/>
    <s v="https://dnbcgovco-my.sharepoint.com/:f:/g/personal/planeacion_dnbc_gov_co/IgCPk7BdIX7fRKOFC5bbAo6-AUwAXN2ynxK-LsVKdFpE5E8?e=BlOAsy"/>
    <d v="2026-05-11T00:00:00"/>
    <s v="No se evidencia avance para el periodo"/>
    <n v="0"/>
    <x v="0"/>
    <d v="2026-05-29T00:00:00"/>
    <n v="0"/>
    <s v="No fue posible identificar evidencias para el presente período de análisis"/>
    <s v="SIN INICIAR"/>
    <s v="No aplica"/>
    <s v="No aplica"/>
    <s v="No aplica"/>
    <n v="0"/>
    <s v="En proceso de recolectar información del vehículo "/>
    <s v="https://dnbcgovco-my.sharepoint.com/:f:/g/personal/planeacion_dnbc_gov_co/IgC5zmTonF3XS7eSRpJnyixlARBH6YS_0EgGYQtaDGJhGPk?e=dHMeSw"/>
    <n v="46214"/>
    <s v="No se evidencia avance para el periodo"/>
    <n v="0"/>
    <s v="EN EJECUCIÓN"/>
    <d v="2026-08-11T00:00:00"/>
    <n v="0"/>
    <s v="no se evidencia avances para el periodo"/>
    <x v="4"/>
    <s v="NO APLICA"/>
    <s v="NO APLICA"/>
    <x v="0"/>
    <s v="Dado que algunas actividades del hallazgo se encuentran sin iniciar y/o vencidas, no procede realizar el análisis de efectividad hasta tanto se complete su implementación."/>
  </r>
  <r>
    <n v="562"/>
    <x v="1"/>
    <x v="7"/>
    <s v="Subdirección Administrativa y Financiera"/>
    <m/>
    <x v="219"/>
    <m/>
    <x v="43"/>
    <s v="INCERTIDUMBRE EN EL GRUPO 15 INVENTARIOS._x000a_ADMINISTRATIVO (A) CON PRESUNTA INCIDENCIA DISCIPLINARIA"/>
    <m/>
    <s v="La situación evidenciada se presenta por deficiencias en los controles y la falta de aplicación de los procedimientos establecidos en los grupos de Almacén y gestión Financiera respecto del registro de las entradas y salidas de los bienes adquiridos por la DNBC, igualmente por la inexistencia de saldos históricos de inventarios que permitan la trazabilidad de los bienes"/>
    <s v="La situación evidenciada se presenta por deficiencias en los controles y la falta de aplicación de los procedimientos establecidos en los grupos de Almacén y gestión Financiera respecto del registro de las entradas y salidas de los bienes adquiridos por la DNBC, igualmente por la inexistencia de saldos históricos de inventarios que permitan la trazabilidad de los bienes"/>
    <s v="Fortalecer los mecanismos de control establecidos en los procesos de gestión administrativa y gestión financiera de manera que pueda garantizar el adecuado registro de entradas y salidas de los bienes adquiridos por la DNBC asi como el registro contable."/>
    <s v="GF_AC44"/>
    <s v="Conciliar mensualmente la cuenta 15 entre Gestión Financiera y Gestión Administrativa (Almacén)"/>
    <s v="Conciliación Mensual"/>
    <n v="12"/>
    <d v="2026-01-01T00:00:00"/>
    <d v="2026-12-31T00:00:00"/>
    <n v="54"/>
    <x v="0"/>
    <s v="Auditoria Financiera 2024"/>
    <n v="0"/>
    <n v="0"/>
    <n v="0"/>
    <d v="1899-12-30T00:00:00"/>
    <n v="0"/>
    <n v="0"/>
    <x v="3"/>
    <d v="2026-05-29T00:00:00"/>
    <n v="0"/>
    <s v="No fue posible identificar evidencias para el presente período de análisis"/>
    <s v="EN EJECUCIÓN"/>
    <s v="No aplica"/>
    <s v="No aplica"/>
    <s v="No aplica"/>
    <n v="1"/>
    <n v="0"/>
    <n v="0"/>
    <s v="11/07/206"/>
    <s v="Actividad reportada con cumplimiento en el primer trimestre 2026"/>
    <n v="1"/>
    <s v="CUMPLIDO"/>
    <d v="2026-07-27T00:00:00"/>
    <n v="0"/>
    <s v="No fue posible identificar evidencias para el presente período de análisis"/>
    <x v="4"/>
    <s v="NO APLICA"/>
    <s v="NO APLICA"/>
    <x v="0"/>
    <s v="Dado que algunas actividades del hallazgo se encuentran sin iniciar y/o vencidas, no procede realizar el análisis de efectividad hasta tanto se complete su implementación."/>
  </r>
  <r>
    <n v="563"/>
    <x v="1"/>
    <x v="7"/>
    <s v="Subdirección Estratégica y de Coordinación Bomberil"/>
    <m/>
    <x v="224"/>
    <m/>
    <x v="43"/>
    <s v="GESTIÓN, CONTROL Y ARTICULACIÓN INSTITUCIONAL PARA LA GARANTÍA DEL SERVICIO PÚBLICO ESENCIAL BOMBERIL EN COLOMBIA._x000a_ADMINISTRATIVO (A)"/>
    <m/>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Diseñar e implementar un sistema integrado de información que articule a la DNBC con los entes territoriales, incorporando mecanismos de seguimiento y validación de datos sobre cuerpos de bomberos, cobertura e inversión de recursos, con el fin de fortalecer la coordinación interinstitucional, la planeación, el control de resultados y el cumplimiento de las funciones misionales."/>
    <s v="SE_AC02"/>
    <s v="Analizar en el marco del comité técnico los criterios de priorización para los municipios que tienen menos de 20000 habitantes"/>
    <s v="Acta Comité Técnico según realizadas en la vigencia"/>
    <n v="100"/>
    <d v="2026-01-01T00:00:00"/>
    <d v="2026-12-31T00:00:00"/>
    <n v="54"/>
    <x v="28"/>
    <s v="Auditoria Financiera 2024"/>
    <n v="0"/>
    <n v="0"/>
    <n v="0"/>
    <d v="2026-05-11T00:00:00"/>
    <s v="No se registra seguimiento"/>
    <n v="0"/>
    <x v="0"/>
    <d v="2026-06-08T00:00:00"/>
    <n v="0"/>
    <s v="No fue posible identificar evidencias para el presente período de análisis"/>
    <s v="SIN INICIAR"/>
    <s v="No aplica"/>
    <s v="No aplica"/>
    <s v="No aplica"/>
    <n v="0.5"/>
    <s v="En el primer semestre se realizó trabajo de revisión de solicitudes y de criterios técnicos para regionalizar el fortalecimiento entregado a la fecha de corte de este informe, el acta se encuentra en proceso de construcción, para revisión y fima de quienes hacen parte del comité técnico e intervinieron en el proceso"/>
    <s v="pendiente"/>
    <n v="46213"/>
    <s v="No se encuentran evidencias de monitoreo"/>
    <n v="0"/>
    <s v="EN EJECUCIÓN"/>
    <d v="2026-07-27T00:00:00"/>
    <n v="0"/>
    <s v="No fue posible identificar evidencias para el presente período de análisis"/>
    <x v="4"/>
    <s v="NO APLICA"/>
    <s v="NO APLICA"/>
    <x v="0"/>
    <s v="Dado que algunas actividades del hallazgo se encuentran sin iniciar y/o vencidas, no procede realizar el análisis de efectividad hasta tanto se complete su implementación."/>
  </r>
  <r>
    <n v="564"/>
    <x v="1"/>
    <x v="7"/>
    <s v="Subdirección estrategica"/>
    <m/>
    <x v="315"/>
    <m/>
    <x v="43"/>
    <s v="FENECIMIENTO DE LAS RESERVAS PRESUPUESTALES CONSTITUIDAS EN LA VIGENCIA 2023, PARA EL CONTRATO 178-2021 Y LOS CONVENIOS 174-2021 Y 101-2023._x000a_ADMINISTRATIVO, CON PRESUNTA INCIDENCIA DISCIPLINARIA. (A-D)"/>
    <s v="GESTIÓN DEL CONOCIMIENTO Y LA INNOVACIÓN"/>
    <s v="Lo evidenciado se produjo por deficiencias en la planeación, ejecución y cierre contractual, al establecer plazos irreales y no gestionar oportunamente la finalización de los contratos y convenios. Esto conllevó a la prolongación injustificada de su ejecución, al agotamiento de las reservas presupuestales y a la no recepción de bienes y servicios."/>
    <s v="Lo evidenciado se produjo por deficiencias en la planeación, ejecución y cierre contractual, al establecer plazos irreales y no gestionar oportunamente la finalización de los contratos y convenios. Esto conllevó a la prolongación injustificada de su ejecución, al agotamiento de las reservas presupuestales y a la no recepción de bienes y servicios."/>
    <s v="Fortalecer la planeación, el seguimiento y el cierre oportuno de contratos y convenios, garantizando que los plazos de ejecución sean coherentes con la vigencia presupuestal y que los mecanismos presupuestales se utilicen de manera excepcional y debidamente justificada."/>
    <s v="FB_AC40"/>
    <s v="Formalizar, documentar y socializar el procedimiento para el control y seguimiento de los convenios, conforme a las programaciones suscritas y aprobadas por la entidad, del cual se derivarán oficios, informes y demás soportes documentales que permitan evidenciar el cumplimiento, avance y control de los compromisos adquiridos."/>
    <s v="Formatos y Manual del Proceso."/>
    <n v="100"/>
    <d v="2026-01-01T00:00:00"/>
    <d v="2026-06-30T00:00:00"/>
    <n v="26.85"/>
    <x v="30"/>
    <s v="Auditoria Financiera 2024"/>
    <n v="0"/>
    <s v="La actividad no se ha ejecutado a la fecha; no se cuenta con el procedimiento formalizado, documentado ni socializado para el control y seguimiento de los convenios, ni con los formatos y manuales asociados. No obstante, la entidad reitera su compromiso con el desarrollo e implementación de esta actividad, la cual se encuentra en proceso de construcción y ajuste conforme a las programaciones suscritas y aprobadas, con el fin de garantizar el adecuado seguimiento, control y documentación de los compromisos adquiridos._x000a_"/>
    <n v="0"/>
    <d v="2026-05-11T00:00:00"/>
    <s v="Sin avance en la actividad"/>
    <n v="0"/>
    <x v="2"/>
    <d v="2026-05-15T00:00:00"/>
    <n v="0"/>
    <s v="No fue posible identificar evidencias para el presente período de análisis"/>
    <s v="SIN INICIAR"/>
    <s v="No aplica"/>
    <s v="No aplica"/>
    <s v="No aplica"/>
    <n v="0"/>
    <s v="Sin reporte de información por parte de la primera linea de defensa"/>
    <n v="0"/>
    <n v="46213"/>
    <s v="No se evidencia seguimiento"/>
    <n v="0"/>
    <s v="EN EJECUCIÓN"/>
    <d v="2026-07-27T00:00:00"/>
    <n v="0"/>
    <s v="La acción se encuentra dentro del plazo establecido; no obstante, al corte no evidencia avance físico debido aque no es posible verificar la informacion"/>
    <x v="4"/>
    <s v="NO APLICA"/>
    <s v="NO APLICA"/>
    <x v="0"/>
    <s v="Dado que algunas actividades del hallazgo se encuentran sin iniciar y/o vencidas, no procede realizar el análisis de efectividad hasta tanto se complete su implementación."/>
  </r>
  <r>
    <n v="565"/>
    <x v="1"/>
    <x v="7"/>
    <s v="Dirección General"/>
    <m/>
    <x v="229"/>
    <m/>
    <x v="43"/>
    <s v="EJECUCIÓN CONTRATO 105 DE 2024 Y GESTIÓN DE LA URGENCIA MANIFIESTA. ADMINISTRATIVO (A) CON PRESUNTA INCIDENCIA DISCIPLINARIA (D)."/>
    <s v="COMPRAS Y CONTRATACIÓN PÚBLICA"/>
    <s v="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
    <s v="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
    <s v="Fortalecer los mecanismos de control para la adecuada supervisión contractual con el objetivo de garantizar la adecuada correspondencia entre la planeación la urgencia declarada y la atención efectiva"/>
    <s v="DG_AC01"/>
    <s v="Verificar que en el Acta de Comité Técnico que incluya el cumplimiento de los requisitos técnicos, financieros y jurídicos contenidos en la Resolución que establece la urgencia manifiesta"/>
    <s v="Acta de Comité Técnico y los anexoss"/>
    <n v="1"/>
    <d v="2026-01-01T00:00:00"/>
    <d v="2026-12-31T00:00:00"/>
    <n v="54"/>
    <x v="29"/>
    <s v="Auditoria Financiera 2024"/>
    <n v="0"/>
    <s v="Actividad pendiente de realización"/>
    <n v="0"/>
    <d v="2026-05-11T00:00:00"/>
    <s v="Sin avance en la actividad"/>
    <n v="0"/>
    <x v="0"/>
    <d v="2026-05-29T00:00:00"/>
    <n v="0"/>
    <s v="No fue posible identificar evidencias para el presente período de análisis"/>
    <s v="EN EJECUCIÓN"/>
    <s v="No aplica"/>
    <s v="No aplica"/>
    <s v="No aplica"/>
    <n v="0"/>
    <s v="Actividad pendiente de realización"/>
    <n v="0"/>
    <n v="46213"/>
    <s v="Sin avance en la actividad"/>
    <n v="0"/>
    <s v="EN EJECUCIÓN"/>
    <d v="2026-07-27T00:00:00"/>
    <n v="0"/>
    <s v="No fue posible identificar evidencias para el presente período de análisis"/>
    <x v="4"/>
    <s v="NO APLICA"/>
    <s v="NO APLICA"/>
    <x v="0"/>
    <s v="Dado que el hallazgo aún presenta actividades en ejecución y otras sin iniciar, no procede realizar el análisis de efectividad hasta tanto se complete la implementación de la totalidad de las acciones formuladas."/>
  </r>
  <r>
    <n v="566"/>
    <x v="1"/>
    <x v="7"/>
    <s v="Dirección General"/>
    <m/>
    <x v="230"/>
    <m/>
    <x v="43"/>
    <s v="GESTIÓN FISCAL DEL CONTRATO 106-2024 SUSCRITO EN EL MARCO DE LA URGENCIA MANIFIESTA DECRETADA POR LA DIRECCIÓN NACIONAL DE BOMBEROS DE COLOMBIA MEDIANTE RESOLUCIÓN NO. 059 DE 2024._x000a_ADMINISTRATIVO (A) CON PRESUNTA INCIDENCIA DISCIPLINARIA (D) Y PARA INDAGACION PRELIMINAR (IP)"/>
    <s v="COMPRAS Y CONTRATACIÓN PÚBLICA"/>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Fortalecer los mecanismos de control para la adecuada supervisión contractual con el objetivo de garantizar la adecuada correspondencia entre la planeación la urgencia declarada y la atención efectiva"/>
    <s v="DG_AC01"/>
    <s v="Verificar que en el Acta de Comité Técnico se incluya el cumplimiento de los requisitos técnicos, financieros y jurídicos contenidos en la Resolución que establece la urgencia manifiesta"/>
    <s v="Acta de Comité Técnico y anexoss"/>
    <n v="1"/>
    <d v="2026-01-01T00:00:00"/>
    <d v="2026-12-31T00:00:00"/>
    <n v="54"/>
    <x v="29"/>
    <s v="Auditoria Financiera 2024"/>
    <n v="0"/>
    <s v="Actividad pendiente de realización"/>
    <n v="0"/>
    <d v="2026-05-11T00:00:00"/>
    <s v="Sin avance en la actividad"/>
    <n v="0"/>
    <x v="0"/>
    <d v="2026-05-29T00:00:00"/>
    <n v="0"/>
    <s v="No fue posible identificar evidencias para el presente período de análisis"/>
    <s v="EN EJECUCIÓN"/>
    <s v="No aplica"/>
    <s v="No aplica"/>
    <s v="No aplica"/>
    <n v="0"/>
    <s v="Actividad pendiente de realización"/>
    <n v="0"/>
    <n v="46213"/>
    <s v="Sin avance en la actividad"/>
    <n v="0"/>
    <s v="EN EJECUCIÓN"/>
    <d v="2026-07-27T00:00:00"/>
    <n v="0"/>
    <s v="No fue posible identificar evidencias para el presente período de análisis"/>
    <x v="4"/>
    <s v="NO APLICA"/>
    <s v="NO APLICA"/>
    <x v="0"/>
    <s v="Dado que algunas actividades del hallazgo se encuentran sin iniciar y/o vencidas, no procede realizar el análisis de efectividad hasta tanto se complete su implementación."/>
  </r>
  <r>
    <n v="567"/>
    <x v="1"/>
    <x v="7"/>
    <s v="Subdirección Administrativa y Financiera"/>
    <m/>
    <x v="231"/>
    <m/>
    <x v="43"/>
    <s v="ENTREGA DE LOS BIENES ADQUIRIDOS BAJO LA MODALIDAD DE URGENCIA MANIFIESTA, CONTRATO 107 DE 2024. ADMINISTRATIVO (A) CON PRESUNTA INCIDENCIA DISCIPLINARIA (D)"/>
    <m/>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Fortalecer los mecanismos de control para la adecuada supervisión contractual con el objetivo de garantizar la adecuada correspondencia entre la planeación la urgencia declarada y la atención efectiva"/>
    <s v="GC_AC66"/>
    <s v="Verificar que el expediente contractual No. 107-2024 cuente con la totalidad de los soportes requeridos para cada etapa contractual acorde con la normatividad vigente, así como su completitud de la publicación en SECOP"/>
    <s v="Expediente No. 107-2024 verificado y/o subsanado"/>
    <n v="1"/>
    <d v="2026-01-01T00:00:00"/>
    <d v="2026-02-28T00:00:00"/>
    <n v="8.5499999999999989"/>
    <x v="2"/>
    <s v="Auditoria Financiera 2024"/>
    <n v="0"/>
    <s v="La actividad no se ha ejecutado a la fecha. El expediente contractual No. 107-2024 no ha sido verificado de manera integral respecto a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mejora institucional._x000a_"/>
    <n v="0"/>
    <d v="2026-05-11T00:00:00"/>
    <s v="No se evidencian soportes de la actividad"/>
    <n v="0"/>
    <x v="0"/>
    <d v="2026-05-15T00:00:00"/>
    <n v="0"/>
    <s v="No fue posible identificar evidencias para el presente período de análisis"/>
    <s v="SIN INICIAR"/>
    <s v="No aplica"/>
    <s v="No aplica"/>
    <s v="No aplica"/>
    <n v="0"/>
    <s v="La actividad no se ha ejecutado a la fecha. El expediente contractual No. 107-2024 no ha sido verificado de manera integral respecto a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mejora institucional._x000a_"/>
    <n v="0"/>
    <s v="11/07/206"/>
    <s v="No se evidencian soportes de la actividad"/>
    <n v="0"/>
    <s v="EN EJECUCIÓN"/>
    <d v="2026-07-27T00:00:00"/>
    <n v="0"/>
    <s v="La acción se encuentra dentro del plazo establecido; no obstante, al corte no evidencia avance físico debido aque no es posible verificar la informacion"/>
    <x v="4"/>
    <s v="NO APLICA"/>
    <s v="NO APLICA"/>
    <x v="0"/>
    <s v="Dado que algunas actividades del hallazgo se encuentran sin iniciar y/o vencidas, no procede realizar el análisis de efectividad hasta tanto se complete su implementación."/>
  </r>
  <r>
    <n v="568"/>
    <x v="1"/>
    <x v="7"/>
    <s v="Subdirección Administrativa y Financiera"/>
    <m/>
    <x v="232"/>
    <m/>
    <x v="43"/>
    <s v="CONTRATO 108 DE 2024, BOMBAS ESPALDA Y PISCINAS (TANQUES) FOLD TANK - CUMPLIMIENTO FINES DE LA RESOLUCIÓN 059 DE 2024 QUE DECLARÓ LA URGENCIA MANIFIESTA._x000a_ADMINISTRATIVO (A) CON PRESUNTA INCIDENCIA DISCIPLINARIA (D)"/>
    <m/>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Fortalecer los mecanismos de control para la adecuada supervisión contractual con el objetivo de garantizar la adecuada correspondencia entre la planeación la urgencia declarada y la atención efectiva"/>
    <s v="GC_AC67"/>
    <s v="Verificar que el expediente contractual No. 108-2024 cuente con la totalidad de los soportes requeridos para cada etapa contractual acorde con la normatividad vigente, así como su completitud de la publicación en SECOP"/>
    <s v="Expediente No. 108-2024 verificado y/o subsanado"/>
    <n v="1"/>
    <d v="2026-01-01T00:00:00"/>
    <d v="2026-02-28T00:00:00"/>
    <n v="8.5499999999999989"/>
    <x v="2"/>
    <s v="Auditoria Financiera 2024"/>
    <n v="0"/>
    <s v="La actividad no se ha ejecutado a la fecha. El expediente contractual No. 108-2024 no ha sido verificado de manera integral en relación con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control institucional._x000a_"/>
    <n v="0"/>
    <d v="2026-05-11T00:00:00"/>
    <s v="No se evidencian soportes de la actividad"/>
    <n v="0"/>
    <x v="0"/>
    <d v="2026-05-15T00:00:00"/>
    <n v="0"/>
    <s v="No fue posible identificar evidencias para el presente período de análisis"/>
    <s v="SIN INICIAR"/>
    <s v="No aplica"/>
    <s v="No aplica"/>
    <s v="No aplica"/>
    <n v="0"/>
    <s v="La actividad no se ha ejecutado a la fecha. El expediente contractual No. 108-2024 no ha sido verificado de manera integral en relación con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control institucional._x000a_"/>
    <n v="0"/>
    <s v="11/07/206"/>
    <s v="No se evidencian soportes de la actividad"/>
    <n v="0"/>
    <s v="EN EJECUCIÓN"/>
    <d v="2026-07-27T00:00:00"/>
    <n v="0"/>
    <s v="La acción se encuentra dentro del plazo establecido; no obstante, al corte no evidencia avance físico debido aque no es posible verificar la informacion"/>
    <x v="4"/>
    <s v="NO APLICA"/>
    <s v="NO APLICA"/>
    <x v="0"/>
    <s v="Dado que el hallazgo aún tiene actividades sin iniciar no aplica el análisis de la efectividad"/>
  </r>
  <r>
    <n v="569"/>
    <x v="1"/>
    <x v="7"/>
    <s v="Dirección General"/>
    <m/>
    <x v="232"/>
    <m/>
    <x v="43"/>
    <s v="CONTRATO 108 DE 2024, BOMBAS ESPALDA Y PISCINAS (TANQUES) FOLD TANK - CUMPLIMIENTO FINES DE LA RESOLUCIÓN 059 DE 2024 QUE DECLARÓ LA URGENCIA MANIFIESTA._x000a_ADMINISTRATIVO (A) CON PRESUNTA INCIDENCIA DISCIPLINARIA (D)"/>
    <s v="COMPRAS Y CONTRATACIÓN PÚBLICA"/>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Fortalecer los mecanismos de control para la adecuada supervisión contractual con el objetivo de garantizar la adecuada correspondencia entre la planeación la urgencia declarada y la atención efectiva"/>
    <s v="DG_AC01"/>
    <s v="Verificar que en el Acta de Comité Técnico se incluya el cumplimiento de los requisitos técnicos, financieros y jurídicos contenidos en la Resolución que establece la urgencia manifiesta"/>
    <s v="Acta de Comité Técnico y anexos"/>
    <n v="1"/>
    <d v="2026-01-01T00:00:00"/>
    <d v="2026-12-31T00:00:00"/>
    <n v="54"/>
    <x v="29"/>
    <s v="Auditoria Financiera 2024"/>
    <n v="0"/>
    <s v="Actividad pendiente de realización"/>
    <n v="0"/>
    <d v="2026-05-11T00:00:00"/>
    <s v="Sin avance en la actividad"/>
    <n v="0"/>
    <x v="0"/>
    <d v="2026-05-15T00:00:00"/>
    <n v="0"/>
    <s v="No fue posible identificar evidencias para el presente período de análisis"/>
    <s v="SIN INICIAR"/>
    <s v="No aplica"/>
    <s v="No aplica"/>
    <s v="No aplica"/>
    <n v="0"/>
    <s v="Actividad pendiente de realización"/>
    <n v="0"/>
    <n v="46213"/>
    <s v="Sin avance en la actividad"/>
    <n v="0"/>
    <s v="EN EJECUCIÓN"/>
    <d v="2026-07-27T00:00:00"/>
    <n v="0"/>
    <s v="No fue posible identificar evidencias para el presente período de análisis"/>
    <x v="4"/>
    <s v="NO APLICA"/>
    <s v="NO APLICA"/>
    <x v="0"/>
    <s v="Dado que el hallazgo aún tiene actividades sin iniciar no aplica el análisis de la efectividad"/>
  </r>
  <r>
    <n v="570"/>
    <x v="1"/>
    <x v="7"/>
    <s v="Subdirección Administrativa y Financiera"/>
    <m/>
    <x v="232"/>
    <m/>
    <x v="43"/>
    <s v="CONTRATO 108 DE 2024, BOMBAS ESPALDA Y PISCINAS (TANQUES) FOLD TANK - CUMPLIMIENTO FINES DE LA RESOLUCIÓN 059 DE 2024 QUE DECLARÓ LA URGENCIA MANIFIESTA._x000a_ADMINISTRATIVO (A) CON PRESUNTA INCIDENCIA DISCIPLINARIA (D)"/>
    <m/>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Fortalecer los mecanismos de control para la adecuada supervisión contractual con el objetivo de garantizar la adecuada correspondencia entre la planeación la urgencia declarada y la atención efectiva"/>
    <s v="GC_AC68"/>
    <s v="Verificar que la entidad reciba la totalidad de los soportes de conformidad con las obligaciones contractuales del proveedor (Manifiestos de aduana, declaraciones de importación y certificados de capacitación)"/>
    <s v="Informe de supervisión"/>
    <n v="1"/>
    <d v="2026-01-01T00:00:00"/>
    <d v="2026-12-31T00:00:00"/>
    <n v="54"/>
    <x v="2"/>
    <s v="Auditoria Financiera 2024"/>
    <n v="0"/>
    <s v="La actividad no se ha ejecutado a la fecha. No se ha realizado la verificación de que la entidad haya recibido la totalidad de los soportes asociados al cumplimiento de las obligaciones contractuales del proveedor, incluyendo manifiestos de aduana, declaraciones de importación y certificados de capacitación. En consecuencia, no se cuenta actualmente con un informe de supervisión que evidencie la revisión, validación o subsanación de dicha documentación, actividad que se encuentra pendiente de ejecución conforme a los lineamientos de supervisión contractual y la normatividad vigente._x000a_"/>
    <n v="0"/>
    <d v="2026-05-11T00:00:00"/>
    <s v="No se evidencian soportes de la actividad"/>
    <n v="0"/>
    <x v="0"/>
    <d v="2026-05-15T00:00:00"/>
    <n v="0"/>
    <s v="No fue posible identificar evidencias para el presente período de análisis"/>
    <s v="SIN INICIAR"/>
    <s v="No aplica"/>
    <s v="No aplica"/>
    <s v="No aplica"/>
    <n v="0"/>
    <s v="La actividad no se ha ejecutado a la fecha. No se ha realizado la verificación de que la entidad haya recibido la totalidad de los soportes asociados al cumplimiento de las obligaciones contractuales del proveedor, incluyendo manifiestos de aduana, declaraciones de importación y certificados de capacitación. En consecuencia, no se cuenta actualmente con un informe de supervisión que evidencie la revisión, validación o subsanación de dicha documentación, actividad que se encuentra pendiente de ejecución conforme a los lineamientos de supervisión contractual y la normatividad vigente._x000a_"/>
    <n v="0"/>
    <s v="11/07/206"/>
    <s v="No se evidencian soportes de la actividad"/>
    <n v="0"/>
    <s v="EN EJECUCIÓN"/>
    <d v="2026-07-27T00:00:00"/>
    <n v="0"/>
    <s v="La acción se encuentra dentro del plazo establecido; no obstante, al corte no evidencia avance físico debido aque no es posible verificar la informacion"/>
    <x v="4"/>
    <s v="NO APLICA"/>
    <s v="NO APLICA"/>
    <x v="0"/>
    <s v="Dado que el hallazgo aún tiene actividades sin iniciar no aplica el análisis de la efectividad"/>
  </r>
  <r>
    <n v="571"/>
    <x v="1"/>
    <x v="7"/>
    <s v="Subdirección Administrativa y Financiera"/>
    <m/>
    <x v="233"/>
    <m/>
    <x v="43"/>
    <s v="EJECUCIÓN CONTRATO 109 DE 2024 Y GESTIÓN DE LA URGENCIA MANIFIESTA. ADMINISTRATIVO (A) CON PRESUNTA INCIDENCIA DISCIPLINARIA (D)"/>
    <m/>
    <s v="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_x000a_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
    <s v="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_x000a_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
    <s v="Fortalecer los mecanismos de control para la adecuada supervisión contractual con el objetivo de garantizar la adecuada correspondencia entre la planeación la urgencia declarada y la atención efectiva"/>
    <s v="GC_AC69"/>
    <s v="Verificar que el expediente contractual No. 109-2024 cuente con la totalidad de los soportes requeridos para cada etapa contractual acorde con la normatividad vigente, así como su completitud de la publicación en SECOP"/>
    <s v="Expediente No. 109-2024 verificado y/o subsanado"/>
    <n v="1"/>
    <d v="2026-01-01T00:00:00"/>
    <d v="2026-02-28T00:00:00"/>
    <n v="8.5499999999999989"/>
    <x v="2"/>
    <s v="Auditoria Financiera 2024"/>
    <n v="0"/>
    <s v="La actividad no se ha ejecutado a la fecha. El expediente contractual No. 109-2024 no ha sido verificado de manera integral respecto a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control institucional._x000a_"/>
    <n v="0"/>
    <d v="2026-05-11T00:00:00"/>
    <s v="No se evidencian soportes de la actividad"/>
    <n v="0"/>
    <x v="0"/>
    <d v="2026-05-15T00:00:00"/>
    <n v="0"/>
    <s v="No fue posible identificar evidencias para el presente período de análisis"/>
    <s v="SIN INICIAR"/>
    <s v="No aplica"/>
    <s v="No aplica"/>
    <s v="No aplica"/>
    <n v="0"/>
    <s v="La actividad no se ha ejecutado a la fecha. El expediente contractual No. 109-2024 no ha sido verificado de manera integral respecto a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control institucional._x000a_"/>
    <n v="0"/>
    <s v="11/07/206"/>
    <s v="No se evidencian soportes de la actividad"/>
    <n v="0"/>
    <s v="EN EJECUCIÓN"/>
    <d v="2026-07-27T00:00:00"/>
    <n v="0"/>
    <s v="La acción se encuentra dentro del plazo establecido; no obstante, al corte no evidencia avance físico debido aque no es posible verificar la informacion"/>
    <x v="4"/>
    <s v="NO APLICA"/>
    <s v="NO APLICA"/>
    <x v="0"/>
    <s v="Dado que algunas actividades del hallazgo se encuentran sin iniciar y/o vencidas, no procede realizar el análisis de efectividad hasta tanto se complete su implementación."/>
  </r>
  <r>
    <n v="572"/>
    <x v="1"/>
    <x v="7"/>
    <s v="Dirección General"/>
    <m/>
    <x v="233"/>
    <m/>
    <x v="43"/>
    <s v="EJECUCIÓN CONTRATO 109 DE 2024 Y GESTIÓN DE LA URGENCIA MANIFIESTA. ADMINISTRATIVO (A) CON PRESUNTA INCIDENCIA DISCIPLINARIA (D)"/>
    <s v="COMPRAS Y CONTRATACIÓN PÚBLICA"/>
    <s v="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_x000a_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
    <s v="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_x000a_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
    <s v="Fortalecer los mecanismos de control para la adecuada supervisión contractual con el objetivo de garantizar la adecuada correspondencia entre la planeación la urgencia declarada y la atención efectiva"/>
    <s v="DG_AC01"/>
    <s v="Verificar que en el Acta de Comité Técnico que incluya el cumplimiento de los requisitos técnicos, financieros y jurídicos contenidos en la Resolución que establece la urgencia manifiesta"/>
    <s v="Acta de Comité Técnico y los anexoss"/>
    <n v="1"/>
    <d v="2026-01-01T00:00:00"/>
    <d v="2026-12-31T00:00:00"/>
    <n v="54"/>
    <x v="29"/>
    <s v="Auditoria Financiera 2024"/>
    <n v="0"/>
    <s v="Actividad pendiente de realización"/>
    <n v="0"/>
    <d v="2026-05-11T00:00:00"/>
    <s v="Sin avance en la actividad"/>
    <n v="0"/>
    <x v="0"/>
    <d v="2026-05-15T00:00:00"/>
    <n v="0"/>
    <s v="No fue posible identificar evidencias para el presente período de análisis"/>
    <s v="SIN INICIAR"/>
    <s v="No aplica"/>
    <s v="No aplica"/>
    <s v="No aplica"/>
    <n v="0"/>
    <s v="Actividad pendiente de realización"/>
    <n v="0"/>
    <n v="46213"/>
    <s v="Sin avance en la actividad"/>
    <n v="0"/>
    <s v="EN EJECUCIÓN"/>
    <d v="2026-07-27T00:00:00"/>
    <n v="0"/>
    <s v="No fue posible identificar evidencias para el presente período de análisis"/>
    <x v="4"/>
    <s v="NO APLICA"/>
    <s v="NO APLICA"/>
    <x v="0"/>
    <s v="Dado que algunas actividades del hallazgo se encuentran sin iniciar y/o vencidas, no procede realizar el análisis de efectividad hasta tanto se complete su implementación."/>
  </r>
  <r>
    <n v="573"/>
    <x v="1"/>
    <x v="7"/>
    <s v="Subdirección Administrativa y Financiera"/>
    <m/>
    <x v="233"/>
    <m/>
    <x v="43"/>
    <s v="EJECUCIÓN CONTRATO 109 DE 2024 Y GESTIÓN DE LA URGENCIA MANIFIESTA. ADMINISTRATIVO (A) CON PRESUNTA INCIDENCIA DISCIPLINARIA (D)"/>
    <m/>
    <s v="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_x000a_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
    <s v="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_x000a_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
    <s v="Fortalecer los mecanismos de control para la adecuada supervisión contractual con el objetivo de garantizar la adecuada correspondencia entre la planeación la urgencia declarada y la atención efectiva"/>
    <s v="GC_AC70"/>
    <s v="Verificar que la entidad reciba la totalidad de los soportes de conformidad con las obligaciones contractuales del proveedor (Manifiestos de aduana, declaraciones de importación y certificados de capacitación)"/>
    <s v="Informe de supervisión"/>
    <n v="1"/>
    <d v="2026-01-01T00:00:00"/>
    <d v="2026-12-31T00:00:00"/>
    <n v="54"/>
    <x v="2"/>
    <s v="Auditoria Financiera 2024"/>
    <n v="0"/>
    <s v="La actividad no se ha ejecutado a la fecha. No se ha realizado la verificación de que la entidad haya recibido la totalidad de los soportes correspondientes al cumplimiento de las obligaciones contractuales del proveedor, tales como manifiestos de aduana, declaraciones de importación y certificados de capacitación. En consecuencia, no se cuenta con un informe de supervisión que evidencie la revisión, validación o subsanación de dicha documentación, quedando esta actividad pendiente de ejecución conforme a los lineamientos de supervisión contractual y la normatividad vigente._x000a_"/>
    <n v="0"/>
    <d v="2026-05-11T00:00:00"/>
    <s v="No se evidencian soportes de la actividad"/>
    <n v="0"/>
    <x v="0"/>
    <d v="2026-05-15T00:00:00"/>
    <n v="0"/>
    <s v="No fue posible identificar evidencias para el presente período de análisis"/>
    <s v="SIN INICIAR"/>
    <s v="No aplica"/>
    <s v="No aplica"/>
    <s v="No aplica"/>
    <n v="0"/>
    <s v="La actividad no se ha ejecutado a la fecha. No se ha realizado la verificación de que la entidad haya recibido la totalidad de los soportes correspondientes al cumplimiento de las obligaciones contractuales del proveedor, tales como manifiestos de aduana, declaraciones de importación y certificados de capacitación. En consecuencia, no se cuenta con un informe de supervisión que evidencie la revisión, validación o subsanación de dicha documentación, quedando esta actividad pendiente de ejecución conforme a los lineamientos de supervisión contractual y la normatividad vigente._x000a_"/>
    <n v="0"/>
    <s v="11/07/206"/>
    <s v="No se evidencian soportes de la actividad"/>
    <n v="0"/>
    <s v="EN EJECUCIÓN"/>
    <d v="2026-07-27T00:00:00"/>
    <n v="0"/>
    <s v="La acción se encuentra dentro del plazo establecido; no obstante, al corte no evidencia avance físico debido aque no es posible verificar la informacion"/>
    <x v="4"/>
    <s v="NO APLICA"/>
    <s v="NO APLICA"/>
    <x v="0"/>
    <s v="Dado que algunas actividades del hallazgo se encuentran sin iniciar y/o vencidas, no procede realizar el análisis de efectividad hasta tanto se complete su implementación."/>
  </r>
  <r>
    <n v="574"/>
    <x v="1"/>
    <x v="7"/>
    <s v="Subdirección Estratégica y de Coordinación Bomberil"/>
    <m/>
    <x v="316"/>
    <m/>
    <x v="43"/>
    <s v="ESTADO DE OBRAS CONVENIO INTERADMINISTRATIVO 173 DE 2021._x000a_ADMINISTRATIVO (A) CON PRESUNTA INCIDENCIA DISCIPLINARIA (D)"/>
    <s v="GESTIÓN DEL CONOCIMIENTO Y LA INNOVACIÓN"/>
    <s v="Situación ocasionada por deficiencias constructivas y en el cumplimiento de las obligaciones del Convenio 173 de 2021 y del Contrato Derivado 003-2021 LP, en cuanto a la calidad de la obra ejecutada, así como en la gestión de seguimiento y control de las obligaciones contractuales y de la normatividad aplicable por parte de la DNBC, el municipio de Salamina y la Interventoría"/>
    <s v="Situación ocasionada por deficiencias constructivas y en el cumplimiento de las obligaciones del Convenio 173 de 2021 y del Contrato Derivado 003-2021 LP, en cuanto a la calidad de la obra ejecutada, así como en la gestión de seguimiento y control de las obligaciones contractuales y de la normatividad aplicable por parte de la DNBC, el municipio de Salamina y la Interventoría"/>
    <s v="Implementar y fortalecer los mecanismos de control y seguimiento en los procesos de gestión relacionados con el fortalecimiento bomberil, específicamente en el componente de infraestructura, con el fin de garantizar la adecuada supervisión técnica, trazabilidad y control de los proyectos de apoyo a la construcción, adecuación y mejoramiento de la infraestructura bomberil, ejecutados o acompañados por la DNBC, asegurando su correcta planeación, ejecución y cumplimiento de los objetivos institucionales."/>
    <s v="FB_AC31"/>
    <s v="Solicitar a la Contraloría General de la República dar traslado del hallazgo al municipio de Salamina, Caldas, toda vez que los hechos observados se enmarcan dentro de su competencia y responsabilidad administrativa."/>
    <s v="Informe del municipio con las acciones a adelantar."/>
    <n v="1"/>
    <d v="2026-01-01T00:00:00"/>
    <d v="2026-06-30T00:00:00"/>
    <n v="26.85"/>
    <x v="31"/>
    <s v="Auditoria Financiera 2024"/>
    <n v="0"/>
    <n v="0"/>
    <n v="0"/>
    <d v="2026-05-11T00:00:00"/>
    <s v="No se evidencia seguimiento"/>
    <n v="0"/>
    <x v="0"/>
    <d v="2026-06-08T00:00:00"/>
    <n v="0"/>
    <s v="No fue posible identificar evidencias para el presente período de análisis"/>
    <s v="SIN INICIAR"/>
    <s v="No aplica"/>
    <s v="No aplica"/>
    <s v="No aplica"/>
    <n v="0"/>
    <s v="Sin reporte de información por parte de la primera linea de defensa"/>
    <n v="0"/>
    <n v="46213"/>
    <s v="No se evidencia seguimiento"/>
    <n v="0"/>
    <s v="EN EJECUCIÓN"/>
    <d v="2026-07-27T00:00:00"/>
    <n v="0"/>
    <s v="No fue posible identificar evidencias para el presente período de análisis"/>
    <x v="4"/>
    <s v="NO APLICA"/>
    <s v="NO APLICA"/>
    <x v="0"/>
    <s v="Dado que algunas actividades del hallazgo se encuentran sin iniciar y/o vencidas, no procede realizar el análisis de efectividad hasta tanto se complete su implementación."/>
  </r>
  <r>
    <n v="575"/>
    <x v="1"/>
    <x v="7"/>
    <s v="Subdirección Estratégica y de Coordinación Bomberil"/>
    <m/>
    <x v="317"/>
    <m/>
    <x v="43"/>
    <s v="ESTADO DE OBRAS CONVENIO INTERADMINISTRATIVO 174 DE 2021._x000a_ADMINISTRATIVO (A) CON PRESUNTA INCIDENCIA DISCIPLINARIA (D)"/>
    <s v="GESTIÓN DEL CONOCIMIENTO Y LA INNOVACIÓN"/>
    <s v="Debilidades en la Supervisión del Contrato 174 de 2021, que garantizaran la culminación de las obras._x000a_Debilidades en la Interventoría Contrato Interadministrativo 178-2021 y Contrato derivado Contrato Interventoría 483-2021. El fenecimiento de los recursos por valor de $ 935.313.573 del Convenio 174 de 2021, dejó sin respaldo presupuestal al convenio para la vigencia 2025. Liquidar el Convenio 174 – 2021 con la obra inconclusa al 44.5%, sin las justificaciones o las razones que dan lugar a la su estado y cuando el convenio contemplaba la ejecución al 100% de la infraestructura."/>
    <s v="Debilidades en la Supervisión del Contrato 174 de 2021, que garantizaran la culminación de las obras._x000a_Debilidades en la Interventoría Contrato Interadministrativo 178-2021 y Contrato derivado Contrato Interventoría 483-2021. El fenecimiento de los recursos por valor de $ 935.313.573 del Convenio 174 de 2021, dejó sin respaldo presupuestal al convenio para la vigencia 2025. Liquidar el Convenio 174 – 2021 con la obra inconclusa al 44.5%, sin las justificaciones o las razones que dan lugar a la su estado y cuando el convenio contemplaba la ejecución al 100% de la infraestructura."/>
    <s v="Implementar y fortalecer los mecanismos de control y seguimiento en los procesos de gestión relacionados con el fortalecimiento bomberil, específicamente en el componente de infraestructura, con el fin de garantizar la adecuada supervisión técnica, trazabilidad y control de los proyectos de apoyo a la construcción, adecuación y mejoramiento de la infraestructura bomberil, ejecutados o acompañados por la DNBC, asegurando su correcta planeación, ejecución y cumplimiento de los objetivos institucionales."/>
    <s v="FB_AC32"/>
    <s v="Brindar alcance y claridad, a través del área jurídica de la DNBC, sobre la justificación, alcance jurídico y efectos administrativos derivados de la liquidación del convenio celebrado con el municipio de Leticia, Amazonas, garantizando la debida sustentación de las actuaciones realizadas y la delimitación de responsabilidades."/>
    <s v="Documento Aclaratorio"/>
    <n v="1"/>
    <d v="2026-01-01T00:00:00"/>
    <d v="2026-06-30T00:00:00"/>
    <n v="26.85"/>
    <x v="31"/>
    <s v="Auditoria Financiera 2024"/>
    <n v="0"/>
    <n v="0"/>
    <n v="0"/>
    <d v="2026-05-11T00:00:00"/>
    <s v="No se evidencia seguimiento"/>
    <n v="0"/>
    <x v="0"/>
    <d v="2026-06-08T00:00:00"/>
    <n v="0"/>
    <s v="No fue posible identificar evidencias para el presente período de análisis"/>
    <s v="SIN INICIAR"/>
    <s v="No aplica"/>
    <s v="No aplica"/>
    <s v="No aplica"/>
    <n v="0"/>
    <s v="Sin reporte de información por parte de la primera linea de defensa"/>
    <n v="0"/>
    <n v="46213"/>
    <s v="No se evidencia seguimiento"/>
    <n v="0"/>
    <s v="EN EJECUCIÓN"/>
    <d v="2026-07-27T00:00:00"/>
    <n v="0"/>
    <s v="No fue posible identificar evidencias para el presente período de análisis"/>
    <x v="4"/>
    <s v="NO APLICA"/>
    <s v="NO APLICA"/>
    <x v="0"/>
    <s v="Dado que algunas actividades del hallazgo se encuentran sin iniciar y/o vencidas, no procede realizar el análisis de efectividad hasta tanto se complete su implementación."/>
  </r>
  <r>
    <n v="576"/>
    <x v="1"/>
    <x v="7"/>
    <s v="Subdirección Estratégica y de Coordinación Bomberil"/>
    <m/>
    <x v="318"/>
    <m/>
    <x v="43"/>
    <s v="CONVENIO 188-21 PUESTA EN SERVICIO DE LA ESTACIÓN DE BOMBEROS DE CARTAGENA DEL CHAIRA (CAQUETÁ)._x000a_ADMINISTRATIVO (A)"/>
    <s v="GESTIÓN DEL CONOCIMIENTO Y LA INNOVACIÓN"/>
    <s v="La entrega de las instalaciones sin el cumplimiento de las obligaciones establecidas en el convenio para tal fin y la no suscripción de las actas respectivas de entrega, demuestran omisiones de la supervisión y control de la ejecución del convenio."/>
    <s v="La entrega de las instalaciones sin el cumplimiento de las obligaciones establecidas en el convenio para tal fin y la no suscripción de las actas respectivas de entrega, demuestran omisiones de la supervisión y control de la ejecución del convenio."/>
    <s v="Implementar y fortalecer los mecanismos de control y seguimiento en los procesos de gestión relacionados con el fortalecimiento bomberil, específicamente en el componente de infraestructura, con el fin de garantizar la adecuada supervisión técnica, trazabilidad y control de los proyectos de apoyo a la construcción, adecuación y mejoramiento de la infraestructura bomberil, ejecutados o acompañados por la DNBC, asegurando su correcta planeación, ejecución y cumplimiento de los objetivos institucionales."/>
    <s v="FB_AC33"/>
    <s v="Formalizar y socializar el procedimiento de recibo y entrega de los apoyos destinados a los proyectos de construcción, adecuación y mejoramiento de la infraestructura bomberil, con el fin de fortalecer los mecanismos de control, asegurar la adecuada documentación de los procesos y garantizar el cumplimiento de la normativa aplicable."/>
    <s v="Formatos y Manual del Proceso"/>
    <n v="1"/>
    <d v="2026-01-01T00:00:00"/>
    <d v="2026-06-30T00:00:00"/>
    <n v="26.85"/>
    <x v="31"/>
    <s v="Auditoria Financiera 2024"/>
    <n v="0"/>
    <n v="0"/>
    <n v="0"/>
    <d v="2026-05-11T00:00:00"/>
    <s v="No se evidencia seguimiento"/>
    <n v="0"/>
    <x v="0"/>
    <d v="2026-06-08T00:00:00"/>
    <n v="0"/>
    <s v="No fue posible identificar evidencias para el presente período de análisis"/>
    <s v="SIN INICIAR"/>
    <s v="No aplica"/>
    <s v="No aplica"/>
    <s v="No aplica"/>
    <n v="0"/>
    <s v="Sin reporte de información por parte de la primera linea de defensa"/>
    <n v="0"/>
    <n v="46213"/>
    <s v="No se evidencia seguimiento"/>
    <n v="0"/>
    <s v="EN EJECUCIÓN"/>
    <d v="2026-07-27T00:00:00"/>
    <n v="0"/>
    <s v="No fue posible identificar evidencias para el presente período de análisis"/>
    <x v="4"/>
    <s v="NO APLICA"/>
    <s v="NO APLICA"/>
    <x v="0"/>
    <s v="Dado que algunas actividades del hallazgo se encuentran sin iniciar y/o vencidas, no procede realizar el análisis de efectividad hasta tanto se complete su implementación."/>
  </r>
  <r>
    <n v="577"/>
    <x v="1"/>
    <x v="7"/>
    <s v="Subdirección Estratégica y de Coordinación Bomberil"/>
    <m/>
    <x v="319"/>
    <m/>
    <x v="43"/>
    <s v="ESTADO DE LAS OBRAS CONVENIO INTERADMINISTRATIVO 189 DE 2021. ADMINISTRATIVO (A) CON CONNOTACIÓN FISCAL (F) CON PRESUNTA INCIDENCIA DISCIPLINARIA (D)"/>
    <s v="GESTIÓN DEL CONOCIMIENTO Y LA INNOVACIÓN"/>
    <s v="Situación ocasionada por deficiencias constructivas y en el cumplimiento de las obligaciones del Convenio 189 de 2021 y del Contrato Derivado 007-2021 LP en cuanto a la calidad de la obra ejecutada, así como deficiente gestión de seguimiento y control por parte de la DNBC, el municipio de Pensilvania y la Interventoría, quienes a la fecha no han realizado acciones conminatorias al contratista o de reclamación de pólizas, a efectos de que se realicen las reparaciones correspondientes o se hagan reconocimientos económicos por dichas situaciones."/>
    <s v="Situación ocasionada por deficiencias constructivas y en el cumplimiento de las obligaciones del Convenio 189 de 2021 y del Contrato Derivado 007-2021 LP en cuanto a la calidad de la obra ejecutada, así como deficiente gestión de seguimiento y control por parte de la DNBC, el municipio de Pensilvania y la Interventoría, quienes a la fecha no han realizado acciones conminatorias al contratista o de reclamación de pólizas, a efectos de que se realicen las reparaciones correspondientes o se hagan reconocimientos económicos por dichas situaciones."/>
    <s v="Implementar y fortalecer los mecanismos de control y seguimiento en los procesos de gestión relacionados con el fortalecimiento bomberil, específicamente en el componente de infraestructura, con el fin de garantizar la adecuada supervisión técnica, trazabilidad y control de los proyectos de apoyo a la construcción, adecuación y mejoramiento de la infraestructura bomberil, ejecutados o acompañados por la DNBC, asegurando su correcta planeación, ejecución y cumplimiento de los objetivos institucionales."/>
    <s v="FB_AC34"/>
    <s v="Realizar el traslado correspondiente, a través de oficios dirigidos al municipio, al contratista y al interventor, con el propósito de adelantar mesas de trabajo virtuales para la revisión técnica y administrativa de las memorias, informes y soportes del convenio celebrado con el municipio de Pensilvania, Caldas, a fin de precisar la situación presentada y establecer las acciones correctivas pertinentes."/>
    <s v="Informes y/o actas de las mesas de trabajo"/>
    <n v="3"/>
    <d v="2026-01-01T00:00:00"/>
    <d v="2026-06-30T00:00:00"/>
    <n v="26.85"/>
    <x v="31"/>
    <s v="Auditoria Financiera 2024"/>
    <n v="0"/>
    <n v="0"/>
    <n v="0"/>
    <d v="2026-05-11T00:00:00"/>
    <s v="No se evidencia seguimiento"/>
    <n v="0"/>
    <x v="0"/>
    <d v="2026-06-08T00:00:00"/>
    <n v="0"/>
    <s v="No fue posible identificar evidencias para el presente período de análisis"/>
    <s v="SIN INICIAR"/>
    <s v="No aplica"/>
    <s v="No aplica"/>
    <s v="No aplica"/>
    <n v="0"/>
    <s v="Sin reporte de información por parte de la primera linea de defensa"/>
    <n v="0"/>
    <n v="46213"/>
    <s v="No se evidencia seguimiento"/>
    <n v="0"/>
    <s v="EN EJECUCIÓN"/>
    <d v="2026-07-27T00:00:00"/>
    <n v="0"/>
    <s v="No fue posible identificar evidencias para el presente período de análisis"/>
    <x v="4"/>
    <s v="NO APLICA"/>
    <s v="NO APLICA"/>
    <x v="0"/>
    <s v="Dado que algunas actividades del hallazgo se encuentran sin iniciar y/o vencidas, no procede realizar el análisis de efectividad hasta tanto se complete su implementación."/>
  </r>
  <r>
    <n v="578"/>
    <x v="1"/>
    <x v="7"/>
    <s v="Subdirección Administrativa y Financiera"/>
    <m/>
    <x v="236"/>
    <m/>
    <x v="43"/>
    <s v="GESTIÓN DE ASEGURAMIENTO OBLIGATORIO (SOAT) DEL PARQUE AUTOMOTOR OFICIAL DE LA DNBC._x000a_ADMINISTRATIVO (A) CON PRESUNTA INCIDENCIA DISCIPLINARIA (D)."/>
    <m/>
    <s v="Indebida gestión operativa de los vehículos sin verificación previa de SOAT._x000a_Deficiencias en el control y seguimiento por parte del área encargada de mantener actualizadas las pólizas. Ausencia de mecanismos preventivos como alertas automáticas, cronograma de vencimientos, entre otros."/>
    <s v="Indebida gestión operativa de los vehículos sin verificación previa de SOAT._x000a_Deficiencias en el control y seguimiento por parte del área encargada de mantener actualizadas las pólizas. Ausencia de mecanismos preventivos como alertas automáticas, cronograma de vencimientos, entre otros."/>
    <s v="Fortalecer la gestión administrativa y contractual para garantizar la continuidad de las coberturas de seguro obligatorio (SOAT), mediante una programación anticipada que mitigue el riesgo de desprotección de los bienes operativo."/>
    <s v="GC_AC73"/>
    <s v="Crear en el marco del sistema de gestión el formato del plan anual de adquisiciones para incluir programación contractual de la DNBC; Asi como revisar el procedimiento Gestión Contractual"/>
    <s v="Procedimiento y Formato actualizado. Socializado"/>
    <n v="1"/>
    <d v="2026-01-01T00:00:00"/>
    <d v="2026-06-30T00:00:00"/>
    <n v="26.85"/>
    <x v="2"/>
    <s v="Auditoria Financiera 2024"/>
    <n v="0"/>
    <s v="Indicador en desarrollo; se adelanta la revisión normativa para la actualización y posterior socialización de los documentos."/>
    <n v="0"/>
    <d v="2026-05-11T00:00:00"/>
    <s v="No se evidencian soportes de la actividad"/>
    <n v="0"/>
    <x v="0"/>
    <d v="2026-05-15T00:00:00"/>
    <n v="0"/>
    <s v="No fue posible identificar evidencias para el presente período de análisis"/>
    <s v="SIN INICIAR"/>
    <s v="No aplica"/>
    <s v="No aplica"/>
    <s v="No aplica"/>
    <n v="0"/>
    <s v="Indicador en desarrollo; se adelanta la revisión normativa para la actualización y posterior socialización de los documentos."/>
    <n v="0"/>
    <s v="11/07/206"/>
    <s v="No se evidencian soportes de la actividad"/>
    <n v="0"/>
    <s v="EN EJECUCIÓN"/>
    <d v="2026-07-27T00:00:00"/>
    <n v="0"/>
    <s v="La acción se encuentra dentro del plazo establecido; no obstante, al corte no evidencia avance físico debido aque no es posible verificar la informacion"/>
    <x v="4"/>
    <s v="NO APLICA"/>
    <s v="NO APLICA"/>
    <x v="0"/>
    <s v="Dado que algunas actividades del hallazgo se encuentran sin iniciar y/o vencidas, no procede realizar el análisis de efectividad hasta tanto se complete su implementación."/>
  </r>
  <r>
    <n v="579"/>
    <x v="1"/>
    <x v="7"/>
    <s v="Subdirección Administrativa y Financiera"/>
    <m/>
    <x v="236"/>
    <m/>
    <x v="43"/>
    <s v="SEGUIMIENTO CONTRATO DE COMODATO 012 DE 2024._x000a_ADMINISTRATIVO (A) CON PRESUNTA INCIDENCIA DISCIPLINARIA (D)."/>
    <m/>
    <s v="Incumplimiento de los deberes del Comodatario y Comodante._x000a_Deficiencias en el seguimiento contractual por parte de la Supervisión del Contrato a cargo de la DNBC."/>
    <s v="Incumplimiento de los deberes del Comodatario y Comodante._x000a_Deficiencias en el seguimiento contractual por parte de la Supervisión del Contrato a cargo de la DNBC."/>
    <s v="Fortalecer los mecanismos de control para supervisión contractual con el objetivo de garantizar que el seguimiento cuente con la totalidad de los documentos que lo soportan"/>
    <s v="GC_AC74"/>
    <s v="Verificar que el expediente contractual No. 112-2024 cuente con los informes de supervisión"/>
    <s v="Informes de Supervisión"/>
    <n v="100"/>
    <d v="2026-01-01T00:00:00"/>
    <d v="2026-02-28T00:00:00"/>
    <n v="8.5499999999999989"/>
    <x v="2"/>
    <s v="Auditoria Financiera 2024"/>
    <n v="0"/>
    <s v="La actividad no se ha ejecutado a la fecha. El expediente contractual No. 112-2024 no ha sido verificado respecto a la existencia y completitud de los informes de supervisión, conforme a los requerimientos establecidos para el seguimiento contractual. En consecuencia, no se cuenta actualmente con informes de supervisión que permitan evidenciar el control y seguimiento del contrato, quedando esta actividad pendiente de ejecución de acuerdo con los lineamientos institucionales y la normatividad vigente._x000a_"/>
    <n v="0"/>
    <d v="2026-05-11T00:00:00"/>
    <s v="No se evidencian soportes de la actividad"/>
    <n v="0"/>
    <x v="0"/>
    <d v="2026-05-15T00:00:00"/>
    <n v="0"/>
    <s v="No fue posible identificar evidencias para el presente período de análisis"/>
    <s v="VENCIDA"/>
    <s v="No aplica"/>
    <s v="No aplica"/>
    <s v="No aplica"/>
    <n v="0"/>
    <s v="La actividad no se ha ejecutado a la fecha. El expediente contractual No. 112-2024 no ha sido verificado respecto a la existencia y completitud de los informes de supervisión, conforme a los requerimientos establecidos para el seguimiento contractual. En consecuencia, no se cuenta actualmente con informes de supervisión que permitan evidenciar el control y seguimiento del contrato, quedando esta actividad pendiente de ejecución de acuerdo con los lineamientos institucionales y la normatividad vigente._x000a_"/>
    <n v="0"/>
    <s v="11/07/206"/>
    <s v="No se evidencian soportes de la actividad"/>
    <n v="0"/>
    <s v="EN EJECUCIÓN"/>
    <d v="2026-07-27T00:00:00"/>
    <n v="0"/>
    <s v="La acción se encuentra dentro del plazo establecido; no obstante, al corte no evidencia avance físico debido aque no es posible verificar la informacion"/>
    <x v="4"/>
    <s v="NO APLICA"/>
    <s v="NO APLICA"/>
    <x v="0"/>
    <s v="Dado que algunas actividades del hallazgo se encuentran sin iniciar y/o vencidas, no procede realizar el análisis de efectividad hasta tanto se complete su implementación."/>
  </r>
  <r>
    <n v="580"/>
    <x v="1"/>
    <x v="7"/>
    <s v="Subdirección Administrativa y Financiera"/>
    <m/>
    <x v="320"/>
    <m/>
    <x v="43"/>
    <s v="SEGUIMIENTO CONTRATO DE COMODATO 012 DE 2024._x000a_ADMINISTRATIVO (A) CON PRESUNTA INCIDENCIA DISCIPLINARIA (D)."/>
    <m/>
    <s v="Incumplimiento de los deberes del Comodatario y Comodante._x000a_Deficiencias en el seguimiento contractual por parte de la Supervisión del Contrato a cargo de la DNBC."/>
    <s v="Incumplimiento de los deberes del Comodatario y Comodante._x000a_Deficiencias en el seguimiento contractual por parte de la Supervisión del Contrato a cargo de la DNBC."/>
    <s v="Fortalecer los mecanismos de control para supervisión contractual con el objetivo de garantizar que el seguimiento cuente con la totalidad de los documentos que lo soportan"/>
    <s v="GC_AC75"/>
    <s v="Consolidar el expediente único contractual físico (comodato) y remitir de manera oportuna para su custodia al proceso de gestión contractual."/>
    <s v="Expediente único contractual (comodato actualizado"/>
    <n v="100"/>
    <d v="2026-01-01T00:00:00"/>
    <d v="2026-12-31T00:00:00"/>
    <n v="54"/>
    <x v="2"/>
    <s v="Auditoria Financiera 2024"/>
    <n v="0"/>
    <s v="La actividad se encuentra en proceso de ejecución. Actualmente se adelanta la consolidación del expediente único contractual físico correspondiente a los contratos de comodato, así como su remisión progresiva y oportuna al proceso de Gestión Contractual para su custodia, conforme a los lineamientos institucionales. El expediente se encuentra en etapa de actualización, integrando de manera gradual los documentos requeridos para garantizar la organización, completitud, trazabilidad y adecuada gestión documental._x000a_"/>
    <n v="0"/>
    <d v="2026-05-11T00:00:00"/>
    <s v="No se evidencian soportes de la actividad"/>
    <n v="0"/>
    <x v="0"/>
    <d v="2026-05-15T00:00:00"/>
    <n v="0"/>
    <s v="No fue posible identificar evidencias para el presente período de análisis"/>
    <s v="SIN INICIAR"/>
    <s v="No aplica"/>
    <s v="No aplica"/>
    <s v="No aplica"/>
    <n v="0"/>
    <s v="La actividad se encuentra en proceso de ejecución. Actualmente se adelanta la consolidación del expediente único contractual físico correspondiente a los contratos de comodato, así como su remisión progresiva y oportuna al proceso de Gestión Contractual para su custodia, conforme a los lineamientos institucionales. El expediente se encuentra en etapa de actualización, integrando de manera gradual los documentos requeridos para garantizar la organización, completitud, trazabilidad y adecuada gestión documental._x000a_"/>
    <n v="0"/>
    <s v="11/07/206"/>
    <s v="No se evidencian soportes de la actividad"/>
    <n v="0"/>
    <s v="EN EJECUCIÓN"/>
    <d v="2026-07-27T00:00:00"/>
    <n v="0"/>
    <s v="La acción se encuentra dentro del plazo establecido; no obstante, al corte no evidencia avance físico debido aque no es posible verificar la informacion"/>
    <x v="4"/>
    <s v="NO APLICA"/>
    <s v="NO APLICA"/>
    <x v="0"/>
    <s v="Dado que algunas actividades del hallazgo se encuentran sin iniciar y/o vencidas, no procede realizar el análisis de efectividad hasta tanto se complete su implementación."/>
  </r>
  <r>
    <n v="581"/>
    <x v="1"/>
    <x v="7"/>
    <s v="Subdirección Administrativa y Financiera"/>
    <m/>
    <x v="321"/>
    <m/>
    <x v="43"/>
    <s v="DEFICIENCIAS EN LA PLANEACIÓN, CELEBRACIÓN, SUPERVISIÓN, EJECUCIÓN ORDEN DE COMPRA 127661-2024 ADQUISICIÓN DEL SERVICIO DE ASEO Y CAFETERÍA Y COMPRA DE INSUMOS DE ASEO Y CAFETERÍA MEDIANTE ORDEN DE COMPRA TVEC._x000a_ADMINISTRATIVO (A) CON PRESUNTA INCIDENCIA DISCIPLINARIA (D)"/>
    <m/>
    <s v="Lo descrito se originó por deficiencias en la planeación, supervisión y control de la orden de compra, permitiendo adiciones extemporáneas posteriores al vencimiento del plazo contractual y la elaboración de informes de seguimiento con información inconsistente, lo que evidencia fallas en la gestión y control de la ejecución contractual."/>
    <s v="Lo descrito se originó por deficiencias en la planeación, supervisión y control de la orden de compra, permitiendo adiciones extemporáneas posteriores al vencimiento del plazo contractual y la elaboración de informes de seguimiento con información inconsistente, lo que evidencia fallas en la gestión y control de la ejecución contractual."/>
    <s v="Fortalecer la gestión contractual mediante la implementación de mecanismos de verificación de la vigencia, coherencia y oportunidad de las actuaciones contractuales, así como el fortalecimiento de la supervisión, con el fin de garantizar la correcta ejecución, modificación y seguimiento de las órdenes de compra conforme a los plazos y al objeto contractual."/>
    <s v="GC_AC78"/>
    <s v="Establecer un registro de seguimiento contractual que permita evidenciar la continuidad del servicio, las fechas críticas de ejecución y las decisiones contractuales adoptadas durante la vigencia de la orden de compra."/>
    <s v="Registros de seguimiento contractual implementados"/>
    <n v="1"/>
    <d v="2026-01-01T00:00:00"/>
    <d v="2026-12-31T00:00:00"/>
    <n v="54"/>
    <x v="2"/>
    <s v="Auditoria Financiera 2024"/>
    <n v="0"/>
    <s v="La actividad se encuentra en proceso de implementación. Actualmente se trabaja en el establecimiento de un registro de seguimiento contractual que permita evidenciar la continuidad del servicio, la identificación de fechas críticas de ejecución y las decisiones contractuales adoptadas durante la vigencia de las órdenes de compra. Los registros de seguimiento contractual se encuentran en fase de definición y estructuración, con el fin de asegurar su correcta implementación, trazabilidad y alineación con los lineamientos institucionales y de control aplicables._x000a_"/>
    <n v="0"/>
    <d v="2026-05-11T00:00:00"/>
    <s v="No se evidencian soportes de la actividad"/>
    <n v="0"/>
    <x v="0"/>
    <d v="2026-05-15T00:00:00"/>
    <n v="0"/>
    <s v="No fue posible identificar evidencias para el presente período de análisis"/>
    <s v="SIN INICIAR"/>
    <s v="No aplica"/>
    <s v="No aplica"/>
    <s v="No aplica"/>
    <n v="0"/>
    <s v="La actividad se encuentra en proceso de implementación. Actualmente se trabaja en el establecimiento de un registro de seguimiento contractual que permita evidenciar la continuidad del servicio, la identificación de fechas críticas de ejecución y las decisiones contractuales adoptadas durante la vigencia de las órdenes de compra. Los registros de seguimiento contractual se encuentran en fase de definición y estructuración, con el fin de asegurar su correcta implementación, trazabilidad y alineación con los lineamientos institucionales y de control aplicables._x000a_"/>
    <n v="0"/>
    <s v="11/07/206"/>
    <s v="No se evidencian soportes de la actividad"/>
    <n v="0"/>
    <s v="EN EJECUCIÓN"/>
    <d v="2026-07-27T00:00:00"/>
    <n v="0"/>
    <s v="La acción se encuentra dentro del plazo establecido; no obstante, al corte no evidencia avance físico debido aque no es posible verificar la informacion"/>
    <x v="4"/>
    <s v="NO APLICA"/>
    <s v="NO APLICA"/>
    <x v="0"/>
    <s v="Dado que algunas actividades del hallazgo se encuentran sin iniciar y/o vencidas, no procede realizar el análisis de efectividad hasta tanto se complete su implementación."/>
  </r>
  <r>
    <n v="582"/>
    <x v="1"/>
    <x v="7"/>
    <s v="Subdirección Administrativa y Financiera"/>
    <m/>
    <x v="321"/>
    <m/>
    <x v="43"/>
    <s v="DEFICIENCIAS EN LA PLANEACIÓN, CELEBRACIÓN, SUPERVISIÓN, EJECUCIÓN ORDEN DE COMPRA 127661-2024 ADQUISICIÓN DEL SERVICIO DE ASEO Y CAFETERÍA Y COMPRA DE INSUMOS DE ASEO Y CAFETERÍA MEDIANTE ORDEN DE COMPRA TVEC._x000a_ADMINISTRATIVO (A) CON PRESUNTA INCIDENCIA DISCIPLINARIA (D)"/>
    <m/>
    <s v="Lo descrito se originó por deficiencias en la planeación, supervisión y control de la orden de compra, permitiendo adiciones extemporáneas posteriores al vencimiento del plazo contractual y la elaboración de informes de seguimiento con información inconsistente, lo que evidencia fallas en la gestión y control de la ejecución contractual."/>
    <s v="Lo descrito se originó por deficiencias en la planeación, supervisión y control de la orden de compra, permitiendo adiciones extemporáneas posteriores al vencimiento del plazo contractual y la elaboración de informes de seguimiento con información inconsistente, lo que evidencia fallas en la gestión y control de la ejecución contractual."/>
    <s v="Fortalecer la gestión contractual mediante la implementación de mecanismos de verificación de la vigencia, coherencia y oportunidad de las actuaciones contractuales, así como el fortalecimiento de la supervisión, con el fin de garantizar la correcta ejecución, modificación y seguimiento de las órdenes de compra conforme a los plazos y al objeto contractual."/>
    <s v="GC_AC79"/>
    <s v="Fortalecer la función de supervisión mediante la estandarización, revisión y validación de los informes de seguimiento, garantizando que la información reportada sea consistente, verificable y alineada con el objeto y alcance de la orden de compra."/>
    <s v="Informes de supervisión revisados y validados"/>
    <n v="1"/>
    <d v="2026-01-01T00:00:00"/>
    <d v="2026-12-31T00:00:00"/>
    <n v="54"/>
    <x v="2"/>
    <s v="Auditoria Financiera 2024"/>
    <n v="0"/>
    <s v="La actividad no se ha ejecutado a la fecha. No se ha realizado la estandarización, revisión ni validación de los informes de seguimiento, por lo cual no se cuenta con informes de supervisión revisados y validados que garanticen la consistencia, verificabilidad y alineación de la información reportada con el objeto y alcance de las órdenes de compra. En consecuencia, esta actividad se encuentra pendiente de ejecución conforme a los lineamientos de supervisión contractual y las acciones de fortalecimiento del control institucional._x000a_"/>
    <n v="0"/>
    <d v="2026-05-11T00:00:00"/>
    <s v="No se evidencian soportes de la actividad"/>
    <n v="0"/>
    <x v="0"/>
    <d v="2026-05-15T00:00:00"/>
    <n v="0"/>
    <s v="No fue posible identificar evidencias para el presente período de análisis"/>
    <s v="SIN INICIAR"/>
    <s v="No aplica"/>
    <s v="No aplica"/>
    <s v="No aplica"/>
    <n v="0"/>
    <s v="La actividad no se ha ejecutado a la fecha. No se ha realizado la estandarización, revisión ni validación de los informes de seguimiento, por lo cual no se cuenta con informes de supervisión revisados y validados que garanticen la consistencia, verificabilidad y alineación de la información reportada con el objeto y alcance de las órdenes de compra. En consecuencia, esta actividad se encuentra pendiente de ejecución conforme a los lineamientos de supervisión contractual y las acciones de fortalecimiento del control institucional._x000a_"/>
    <n v="0"/>
    <s v="11/07/206"/>
    <s v="No se evidencian soportes de la actividad"/>
    <n v="0"/>
    <s v="EN EJECUCIÓN"/>
    <d v="2026-07-27T00:00:00"/>
    <n v="0"/>
    <s v="La acción se encuentra dentro del plazo establecido; no obstante, al corte no evidencia avance físico debido aque no es posible verificar la informacion"/>
    <x v="4"/>
    <s v="NO APLICA"/>
    <s v="NO APLICA"/>
    <x v="0"/>
    <s v="Dado que algunas actividades del hallazgo se encuentran sin iniciar y/o vencidas, no procede realizar el análisis de efectividad hasta tanto se complete su implementación."/>
  </r>
  <r>
    <n v="583"/>
    <x v="1"/>
    <x v="7"/>
    <s v="Subdirección Administrativa y Financiera"/>
    <m/>
    <x v="237"/>
    <m/>
    <x v="43"/>
    <s v="RESOLUCIÓN 006345 DIAN. DONACION VEHÍCULO VOLKSWAGEN, CAMIÓN DE BOMBERO A LA DIRECCIÓN NACIONAL DE BOMBEROS DE COLOMBIA – DNBC Y ENTREGA MEDIANTE CONTRATO DE COMODATO 110-2025 AL CUERPO DE BOMBEROS DE CIÉNAGA (MAGDALENA). ADMINISTRATIVO (A) CON PRESUNTA INCIDENCIA DISCIPLINARIA (D)"/>
    <m/>
    <s v="La situación se generó por deficiencias en la gestión administrativa, contractual y de supervisión, al delegarse indebidamente la recepción del vehículo a un particular, omitir su ingreso oportuno al almacén y no garantizar la suscripción y publicación del contrato de comodato, afectando el control y trazabilidad del bien donado."/>
    <s v="La situación se generó por deficiencias en la gestión administrativa, contractual y de supervisión, al delegarse indebidamente la recepción del vehículo a un particular, omitir su ingreso oportuno al almacén y no garantizar la suscripción y publicación del contrato de comodato, afectando el control y trazabilidad del bien donado."/>
    <s v="Fortalecer los controles precontractuales y de supervisión en los contratos asociados a la recepción y entrega de bienes, garantizando la verificación de competencias, el registro previo en inventarios y la publicación oportuna de los contratos en el SECOP II."/>
    <s v="GC_AC80"/>
    <s v="Establecer un requisito de validación precontractual mediante constancia de ingreso a almacén y acta de recepción del bien, como documento habilitante para la elaboración y suscripción de contratos de comodato."/>
    <s v="Contratos de comodato con soporte de ingreso a almacén verificado."/>
    <n v="1"/>
    <d v="2026-01-01T00:00:00"/>
    <d v="2026-12-31T00:00:00"/>
    <n v="54"/>
    <x v="2"/>
    <s v="Auditoria Financiera 2024"/>
    <n v="0"/>
    <s v="La actividad se encuentra en proceso de revisión e implementación. Actualmente se adelanta la verificación y ajuste de los contratos de comodato, con el fin de establecer como requisito de validación precontractual la constancia de ingreso a almacén y el acta de recepción del bien, como documentos habilitantes para la elaboración y suscripción de dichos contratos. Los contratos existentes se encuentran en fase de revisión para asegurar que cuenten con el soporte de ingreso a almacén debidamente verificado, conforme a la normatividad aplicable y a los lineamientos institucionales de control y trazabilidad._x000a_"/>
    <n v="0"/>
    <d v="2026-05-11T00:00:00"/>
    <s v="No se evidencian soportes de la actividad"/>
    <n v="0"/>
    <x v="0"/>
    <d v="2026-05-15T00:00:00"/>
    <n v="0"/>
    <s v="No fue posible identificar evidencias para el presente período de análisis"/>
    <s v="SIN INICIAR"/>
    <s v="No aplica"/>
    <s v="No aplica"/>
    <s v="No aplica"/>
    <n v="0"/>
    <s v="La actividad se encuentra en proceso de revisión e implementación. Actualmente se adelanta la verificación y ajuste de los contratos de comodato, con el fin de establecer como requisito de validación precontractual la constancia de ingreso a almacén y el acta de recepción del bien, como documentos habilitantes para la elaboración y suscripción de dichos contratos. Los contratos existentes se encuentran en fase de revisión para asegurar que cuenten con el soporte de ingreso a almacén debidamente verificado, conforme a la normatividad aplicable y a los lineamientos institucionales de control y trazabilidad._x000a_"/>
    <n v="0"/>
    <s v="11/07/206"/>
    <s v="No se evidencian soportes de la actividad"/>
    <n v="0"/>
    <s v="EN EJECUCIÓN"/>
    <d v="2026-07-27T00:00:00"/>
    <n v="0"/>
    <s v="La acción se encuentra dentro del plazo establecido; no obstante, al corte no evidencia avance físico debido aque no es posible verificar la informacion"/>
    <x v="4"/>
    <s v="NO APLICA"/>
    <s v="NO APLICA"/>
    <x v="0"/>
    <s v="Dado que algunas actividades del hallazgo se encuentran sin iniciar y/o vencidas, no procede realizar el análisis de efectividad hasta tanto se complete su implementación."/>
  </r>
  <r>
    <n v="584"/>
    <x v="1"/>
    <x v="7"/>
    <s v="Dirección General"/>
    <m/>
    <x v="239"/>
    <m/>
    <x v="44"/>
    <s v="Respecto del contrato 223 de 2024, se evidenció una deficiencia en la planeación contractual y el proceso de selección, generada por la inobservancia de la normatividad aplicable al proceso de contratación, respecto de la cual se tiene concordancia en la Guía de buenas prácticas en la adquisición de Software y servicios asociados de Colombia Compra Eficiente."/>
    <m/>
    <s v="Deficiencias en la planeación y selección precontractual, reflejadas en fallas en la selección objetiva, clasificación de bienes y servicios, motivación de la adjudicación, análisis de costos y pertinencia del software, así como en la falta de correspondencia entre el objeto definido y lo contratado en el Contrato 223 de 2024"/>
    <s v="Deficiencias en la planeación y selección precontractual, reflejadas en fallas en la selección objetiva, clasificación de bienes y servicios, motivación de la adjudicación, análisis de costos y pertinencia del software, así como en la falta de correspondencia entre el objeto definido y lo contratado en el Contrato 223 de 2024"/>
    <s v="Fortalecer el proceso de gestión contractual mediante el ajuste, actualización y formalización integral del marco documental y de herramientas de apoyo que soportan las diferentes etapas contractuales, con el fin de asegurar su correcta aplicación, trazabilidad, estandarización y cumplimiento de la normatividad vigente."/>
    <s v="GJ_AC9"/>
    <s v="Actualizar y socializar de forma periodica el normograma institucional"/>
    <s v="Normograma actualizado y divulgado"/>
    <n v="4"/>
    <d v="2026-01-01T00:00:00"/>
    <d v="2026-12-31T00:00:00"/>
    <n v="54"/>
    <x v="8"/>
    <s v="Denuncia Contrato"/>
    <n v="0"/>
    <n v="0"/>
    <n v="0"/>
    <d v="2026-05-11T00:00:00"/>
    <s v="No se realizó seguimiento"/>
    <n v="0"/>
    <x v="0"/>
    <d v="2026-05-15T00:00:00"/>
    <n v="0"/>
    <s v="No fue posible identificar evidencias para el presente período de análisis"/>
    <s v="SIN INICIAR"/>
    <s v="No aplica"/>
    <s v="No aplica"/>
    <s v="No aplica"/>
    <n v="1"/>
    <s v="se adjunta informe"/>
    <s v="https://dnbcgovco-my.sharepoint.com/my?id=%2Fpersonal%2Fyerlis%5Fpeinado%5Fdnbc%5Fgov%5Fco%2FDocuments%2FDRIVE%20EVIDENCIAS%20ACCIONES%20DE%20MEJORA&amp;viewid=2bd0da41%2Dc24a%2D4219%2D9b50%2D3f7b97ed8c4c"/>
    <n v="46218"/>
    <s v="Aunque se incluye pantallazo del normograma, este no se ha actualizado desde 2021"/>
    <n v="0"/>
    <s v="EN EJECUCIÓN"/>
    <d v="2026-07-27T00:00:00"/>
    <n v="0"/>
    <s v="La acción se encuentra dentro del plazo establecido; no obstante, al corte no evidencia avance físico debido aque no es posible verificar la informacion"/>
    <x v="4"/>
    <s v="NO APLICA"/>
    <s v="NO APLICA"/>
    <x v="0"/>
    <s v="Dado que algunas actividades del hallazgo se encuentran sin iniciar y/o vencidas, no procede realizar el análisis de efectividad hasta tanto se complete su implementación."/>
  </r>
  <r>
    <n v="585"/>
    <x v="1"/>
    <x v="7"/>
    <s v="Subdirección Administrativa y Financiera"/>
    <m/>
    <x v="239"/>
    <m/>
    <x v="44"/>
    <s v="Respecto del contrato 223 de 2024, se evidenció una deficiencia en la planeación contractual y el proceso de selección, generada por la inobservancia de la normatividad aplicable al proceso de contratación, respecto de la cual se tiene concordancia en la Guía de buenas prácticas en la adquisición de Software y servicios asociados de Colombia Compra Eficiente."/>
    <m/>
    <s v="Deficiencias en la planeación y selección precontractual, reflejadas en fallas en la selección objetiva, clasificación de bienes y servicios, motivación de la adjudicación, análisis de costos y pertinencia del software, así como en la falta de correspondencia entre el objeto definido y lo contratado en el Contrato 223 de 2024"/>
    <s v="Deficiencias en la planeación y selección precontractual, reflejadas en fallas en la selección objetiva, clasificación de bienes y servicios, motivación de la adjudicación, análisis de costos y pertinencia del software, así como en la falta de correspondencia entre el objeto definido y lo contratado en el Contrato 223 de 2024"/>
    <s v="Fortalecer el proceso de gestión contractual mediante el ajuste, actualización y formalización integral del marco documental y de herramientas de apoyo que soportan las diferentes etapas contractuales, con el fin de asegurar su correcta aplicación, trazabilidad, estandarización y cumplimiento de la normatividad vigente."/>
    <s v="GC_AC82"/>
    <s v="Revisar y actualizar el Manual de contratacion y procedimiento de gestion contractual existente (PC-CO-01 - Procedimiento Gestion Contactual) de acuerdo a los lineamientos de Colombia Compra Eficiente"/>
    <s v="Manual y Procedimiento actualizado y socializado"/>
    <n v="1"/>
    <d v="2026-01-01T00:00:00"/>
    <d v="2026-09-30T00:00:00"/>
    <n v="40.35"/>
    <x v="2"/>
    <s v="Denuncia Contrato"/>
    <n v="0"/>
    <s v="Actividad en desarrollo; el Manual de Supervisión e Interventoría se encuentra en proceso de actualización y estructuración para su posterior adopción y socialización._x000a__x000a__x000a_"/>
    <n v="0"/>
    <d v="2026-05-11T00:00:00"/>
    <s v="No se evidencian soportes de la actividad"/>
    <n v="0"/>
    <x v="0"/>
    <d v="2026-05-15T00:00:00"/>
    <n v="0"/>
    <s v="No fue posible identificar evidencias para el presente período de análisis"/>
    <s v="SIN INICIAR"/>
    <s v="No aplica"/>
    <s v="No aplica"/>
    <s v="No aplica"/>
    <n v="0"/>
    <s v="Actividad en desarrollo; el Manual de Supervisión e Interventoría se encuentra en proceso de actualización y estructuración para su posterior adopción y socialización._x000a__x000a__x000a_"/>
    <n v="0"/>
    <s v="11/07/206"/>
    <s v="No se evidencian soportes de la actividad"/>
    <n v="0"/>
    <s v="EN EJECUCIÓN"/>
    <d v="2026-07-27T00:00:00"/>
    <n v="0"/>
    <s v="La acción se encuentra dentro del plazo establecido; no obstante, al corte no evidencia avance físico debido aque no es posible verificar la informacion"/>
    <x v="4"/>
    <s v="NO APLICA"/>
    <s v="NO APLICA"/>
    <x v="0"/>
    <s v="Dado que algunas actividades del hallazgo se encuentran sin iniciar y/o vencidas, no procede realizar el análisis de efectividad hasta tanto se complete su implementación."/>
  </r>
  <r>
    <n v="586"/>
    <x v="1"/>
    <x v="7"/>
    <s v="Subdirección Administrativa y Financiera"/>
    <m/>
    <x v="239"/>
    <m/>
    <x v="44"/>
    <s v="Respecto del contrato 223 de 2024, se evidenció una deficiencia en la planeación contractual y el proceso de selección, generada por la inobservancia de la normatividad aplicable al proceso de contratación, respecto de la cual se tiene concordancia en la Guía de buenas prácticas en la adquisición de Software y servicios asociados de Colombia Compra Eficiente."/>
    <m/>
    <s v="Deficiencias en la planeación y selección precontractual, reflejadas en fallas en la selección objetiva, clasificación de bienes y servicios, motivación de la adjudicación, análisis de costos y pertinencia del software, así como en la falta de correspondencia entre el objeto definido y lo contratado en el Contrato 223 de 2024"/>
    <s v="Deficiencias en la planeación y selección precontractual, reflejadas en fallas en la selección objetiva, clasificación de bienes y servicios, motivación de la adjudicación, análisis de costos y pertinencia del software, así como en la falta de correspondencia entre el objeto definido y lo contratado en el Contrato 223 de 2024"/>
    <s v="Fortalecer el proceso de gestión contractual mediante el ajuste, actualización y formalización integral del marco documental y de herramientas de apoyo que soportan las diferentes etapas contractuales, con el fin de asegurar su correcta aplicación, trazabilidad, estandarización y cumplimiento de la normatividad vigente."/>
    <s v="GC_AC83"/>
    <s v="Diseñar y aplicar un checklist por cada modalidad de contratación, tomando como base las guías y lineamientos de Colombia Compra Eficiente, para verificar el cumplimiento de los requisitos y pasos esenciales en cada etapa del proceso contractual"/>
    <s v="Listado de verificacion (Checklist) por cada modalidad de contratacion_x000a_Selección Abreviada_x000a_Licitacion_x000a_Minima Cuantia_x000a_Contratacion Directa"/>
    <n v="4"/>
    <d v="2026-01-01T00:00:00"/>
    <d v="2026-12-31T00:00:00"/>
    <n v="54"/>
    <x v="2"/>
    <s v="Denuncia Contrato"/>
    <n v="0"/>
    <s v="La actividad se encuentra en proceso de diseño y estructuración. Actualmente se trabaja en la elaboración de checklist de verificación por cada modalidad de contratación, tomando como base las guías y lineamientos emitidos por Colombia Compra Eficiente, con el fin de verificar el cumplimiento de los requisitos y pasos esenciales en cada etapa del proceso contractual. Los listados de verificación para las modalidades de Selección Abreviada, Licitación, Mínima Cuantía y Contratación Directa se encuentran en fase de construcción y validación previa a su adopción e implementación formal dentro del proceso de Gestión Contractual._x000a_"/>
    <n v="0"/>
    <d v="2026-05-11T00:00:00"/>
    <s v="No se evidencian soportes de la actividad"/>
    <n v="0"/>
    <x v="0"/>
    <d v="2026-05-15T00:00:00"/>
    <n v="0"/>
    <s v="No fue posible identificar evidencias para el presente período de análisis"/>
    <s v="SIN INICIAR"/>
    <s v="No aplica"/>
    <s v="No aplica"/>
    <s v="No aplica"/>
    <n v="0"/>
    <s v="La actividad se encuentra en proceso de diseño y estructuración. Actualmente se trabaja en la elaboración de checklist de verificación por cada modalidad de contratación, tomando como base las guías y lineamientos emitidos por Colombia Compra Eficiente, con el fin de verificar el cumplimiento de los requisitos y pasos esenciales en cada etapa del proceso contractual. Los listados de verificación para las modalidades de Selección Abreviada, Licitación, Mínima Cuantía y Contratación Directa se encuentran en fase de construcción y validación previa a su adopción e implementación formal dentro del proceso de Gestión Contractual._x000a_"/>
    <n v="0"/>
    <s v="11/07/206"/>
    <s v="No se evidencian soportes de la actividad"/>
    <n v="0"/>
    <s v="EN EJECUCIÓN"/>
    <d v="2026-07-27T00:00:00"/>
    <n v="0"/>
    <s v="La acción se encuentra dentro del plazo establecido; no obstante, al corte no evidencia avance físico debido aque no es posible verificar la informacion"/>
    <x v="4"/>
    <s v="NO APLICA"/>
    <s v="NO APLICA"/>
    <x v="0"/>
    <s v="Dado que algunas actividades del hallazgo se encuentran sin iniciar y/o vencidas, no procede realizar el análisis de efectividad hasta tanto se complete su implementación."/>
  </r>
  <r>
    <n v="587"/>
    <x v="0"/>
    <x v="0"/>
    <s v="Subdirección Administrativa y Financiera"/>
    <m/>
    <x v="5"/>
    <n v="0"/>
    <x v="4"/>
    <s v="De los incumplimientos evidenciados en el horario de trabajo, registro de biométrico, inconsistencia de novedades, etc, no se evidencian acciones disciplinarias que conlleven al cumplimiento de los compromisos laborales, cumplimientos de los objetivos institucionales y adecuada prestación del servicio público al que está abocada la entidad."/>
    <m/>
    <s v="Porque no existe una directriz del manejo del Biométrico y responsabilidad de cada funcionario frente a su cumplimiento."/>
    <s v="Porque no existe una directriz del manejo del Biométrico y responsabilidad de cada funcionario frente a su cumplimiento."/>
    <s v="Acción correctiva"/>
    <s v="TH_AC2"/>
    <s v="Realizar informe mensual de los funcionarios que incumplen las directrises en cuanto a horario laboral."/>
    <s v="Informes Realizados"/>
    <n v="12"/>
    <d v="2026-01-01T00:00:00"/>
    <d v="2026-12-31T00:00:00"/>
    <n v="54"/>
    <x v="11"/>
    <m/>
    <n v="0"/>
    <n v="0"/>
    <n v="0"/>
    <d v="2026-05-11T00:00:00"/>
    <s v="No se evidencia seguimiento"/>
    <n v="0"/>
    <x v="0"/>
    <d v="2026-05-15T00:00:00"/>
    <n v="0"/>
    <s v="No fue posible identificar evidencias para el presente período de análisis"/>
    <s v="SIN INICIAR"/>
    <s v="No aplica"/>
    <s v="No aplica"/>
    <s v="No aplica"/>
    <n v="1"/>
    <s v="se aporta informe mensual (enero a juni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Incluyen documento word con pantallazo de documentos de excel. No se evidencia ningun informe"/>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588"/>
    <x v="0"/>
    <x v="0"/>
    <s v="Subdirección Administrativa y Financiera"/>
    <m/>
    <x v="6"/>
    <n v="1"/>
    <x v="0"/>
    <s v="Se evidenció que no se han establecido los requisitos ambientales para la compra de productos y servicios._x000a_Aunque Gestión Administrativa, ha identificado los requisitos ambientales para la adquisición de insumos y servicios al interior de la entidad, dichos requisitos no han sido establecidos formalmente en el proceso de Gestión Contractual (Compras verdes). Dicha observación ha sido recurrente ya que se había evidenciado en la auditoría de la vigencia 2016."/>
    <m/>
    <s v="1er Por qué: Porque los programas ambientales están en fase de actualización y perfeccionamiento_x000a_2do Por qué: Se tenia presente que era un asunto netamente contractual._x000a_3er Por qué: Falta de asesoría en el tema."/>
    <s v="Falta de asesoría en el tema"/>
    <s v="Acción correctiva"/>
    <s v="GA_AC05"/>
    <s v="Manual de Contratación actualizado con la inclusión de requisitos ambientales para los procesos para compras verdes"/>
    <s v="Actualizacion de los lineamientos de compras verdes en el manual de contratación"/>
    <n v="1"/>
    <d v="2026-05-01T00:00:00"/>
    <d v="2026-12-31T00:00:00"/>
    <n v="36"/>
    <x v="32"/>
    <m/>
    <n v="0"/>
    <s v="Ya se realizó En espera de subida Manual de Contratacion a Documentos SIGE"/>
    <s v="https://dnbcgovco-my.sharepoint.com/:f:/g/personal/planeacion_dnbc_gov_co/IgBEsOvBeuHoSL1Q9PbjaoRmAb1anr6mohw0RTZZ8zLfMTs?e=XsAe2Q"/>
    <d v="2026-05-11T00:00:00"/>
    <s v="En el mes de abril el proceso presentó solicitud de actualización de manual de contratación con información ambiental"/>
    <n v="0"/>
    <x v="0"/>
    <d v="2026-05-15T00:00:00"/>
    <n v="0"/>
    <s v="No fue posible identificar evidencias para el presente período de análisis"/>
    <s v="SIN INICIAR"/>
    <s v="No aplica"/>
    <s v="No aplica"/>
    <s v="No aplica"/>
    <n v="1"/>
    <s v="Ya se incluyo los lineamientos de cumplimiento ambiental en el Manual de Contratación en espera de subida manual de contratación a Documentos SIGE"/>
    <s v="https://dnbcgovco-my.sharepoint.com/:f:/g/personal/planeacion_dnbc_gov_co/IgBN9rYsIDwaQohA4VbiOts9AQBRYEpGkqtpxDibakxo4hA?e=KWisvK"/>
    <n v="46214"/>
    <s v="Se presenta correo con información ambiental. No obstante, la entidad a la fecha no ha adoptado estos lineamientos en ninguno de los instrumentos destinados a la gestión contractual"/>
    <n v="0.5"/>
    <s v="EN EJECUCIÓN"/>
    <d v="2026-07-27T00:00:00"/>
    <n v="0.5"/>
    <s v="Se evidencia envio de correo electronico de información ambiental como soporte de accion ante la actividad"/>
    <x v="0"/>
    <s v="NO APLICA"/>
    <s v="NO APLICA"/>
    <x v="0"/>
    <s v="Dado que algunas actividades del hallazgo se encuentran sin iniciar y/o vencidas, no procede realizar el análisis de efectividad hasta tanto se complete su implementación."/>
  </r>
  <r>
    <n v="589"/>
    <x v="0"/>
    <x v="1"/>
    <s v="Subdirección Administrativa y Financiera"/>
    <m/>
    <x v="9"/>
    <n v="1"/>
    <x v="3"/>
    <s v="Se evidencia debilidad en el diseño y ejecución del procedimiento gestión y atención de soporte técnico, por cuanto no se está dando han establecido los lineamientos para cumplir con la política de operación relacionada con las copias de seguridad, así como no es clara la política relacionada con la mesa de servicio. De igual manera, no se cuenta con el personal establecido para dar cumplimiento a los tres niveles de atención de soporte incumpliendo lo establecido en el procedimiento gestión y atención de soporte técnico PC-TI-01, V2"/>
    <m/>
    <s v="1. Por qué: Porque no se identificaron adecuadamente los factores internos y externos que permitieran identificar las necesidades de la DNBC_x000a_2. Por qué: Desconocimiento de la adecuada aplicación del PETI con base a los lineamientos de la entidad, teniendo en cuenta la guía y soporte emitido por el ministerio de las TICs_x000a_3. Por qué; El área de Gestión tecnológica no dispone de una herramienta corporativa que automatice el respaldo, almacénamiento y recuperacion de la información."/>
    <s v="Desconocimiento de la adecuada aplicación del PETI con base a los lineamientos de la entidad, teniendo en cuenta la guía y soporte emitido por el ministerio de las TICs"/>
    <s v="Acción correctiva"/>
    <s v="TI_AC8"/>
    <s v="Verificar y ajustar el flujo de la ejecucion del procedimiento PC-TI-01 Gestión y Atención de Soporte Técnico al estado actual de la entidad."/>
    <s v="Actualización del flujo de la ejecución de Gestión de Tecnología informática y Gestión y atención de soporte Técnico."/>
    <n v="1"/>
    <d v="2026-01-01T00:00:00"/>
    <d v="2026-05-31T00:00:00"/>
    <n v="22.5"/>
    <x v="3"/>
    <s v="Reportar seguimiento"/>
    <n v="1"/>
    <s v="Se adjunta procedimiento PC-TI-01 versión 02 actualizado y aprobado, como soporte de la verificación y ajuste del flujo de ejecución del proceso de soporte técnico conforme al estado actual de la Entidad."/>
    <s v="https://dnbcgovco-my.sharepoint.com/:f:/g/personal/planeacion_dnbc_gov_co/IgCir8k3P8BgRZmofCbzcQlrAf1c0UuOVr2o522eV4Ri-aU?e=Bvugel"/>
    <d v="2026-05-11T00:00:00"/>
    <s v="Se incluye procedimiento vigente desde el mes de novimebre de 2025"/>
    <n v="1"/>
    <x v="1"/>
    <d v="2026-06-08T00:00:00"/>
    <n v="1"/>
    <s v="Se presenta como evidencia la actualización y aprobación del procedimiento PC-TI-01 Gestión y Atención de Soporte Técnico, versión 02, vigente desde el 19 de noviembre de 2025, mediante el cual se ajustó el flujo de ejecución del proceso conforme al estado actual de la Entidad. Así mismo, se incorporan lineamientos para la atención de requerimientos a través de la Mesa de Ayuda DNBC, la definición de los niveles de atención (primer, segundo y tercer nivel), los criterios de escalamiento, las responsabilidades de los actores involucrados y los mecanismos de seguimiento y control._x000a_En consecuencia, la evidencia aportada permite validar el cumplimiento de la acción correctiva formulada y la atención de las debilidades identificadas en el hallazg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n reporte de información por parte de la primera linea de defensa"/>
    <n v="0"/>
    <n v="46214"/>
    <s v="No se encuentran evidencias de seguimiento"/>
    <n v="0"/>
    <s v="EN EJECUCIÓN"/>
    <d v="2026-08-10T00:00:00"/>
    <n v="1"/>
    <s v="Se evidenció que para el presente periodo no se reportaron avances ni se aportaron soportes que permitan verificar la ejecución de la acción, toda vez que en el primer trimestre esta fue registrada como cumplida."/>
    <x v="1"/>
    <s v="NO APLICA"/>
    <s v="NO APLICA"/>
    <x v="0"/>
    <s v="Dado que el hallazgo aún tiene actividades en ejecución no aplica el análisis de la efectividad"/>
  </r>
  <r>
    <n v="590"/>
    <x v="0"/>
    <x v="2"/>
    <s v="Subdirección Administrativa y Financiera"/>
    <m/>
    <x v="322"/>
    <n v="1"/>
    <x v="51"/>
    <s v="Se evidenció que no se han incorporado los criterios de SST en el manual de contratación tanto de personal (Conductores) como compras de productos, tales como los productos químicos en los que no se está exigiendo el envío de la hoja de seguridad de los productos."/>
    <m/>
    <s v="1er Por qué: Porque el proceso de gestión contractual no ha abierto el espacio para modificar el manual de contratación._x000a_2do Por qué: Por alto volumen de trabajo, desinterés o desinformación._x000a_3er Por qué: Por desconocimiento del Decreto 1072."/>
    <s v="Por desconocimiento del Decreto 1072."/>
    <s v="Acción correctiva"/>
    <s v="GC_AC9"/>
    <s v="Incluir en el Manual de supervisión la definición de una responsabilidad del supervisor la cual quedaría así: Verificar que el contratista realice la inducción en sst antes de iniciar con la ejecución del contrato"/>
    <s v="Manual de supervisión actualizado"/>
    <n v="1"/>
    <d v="2023-02-02T00:00:00"/>
    <d v="2023-06-30T00:00:00"/>
    <n v="22.2"/>
    <x v="2"/>
    <s v="Curso de seguridadd"/>
    <n v="0"/>
    <s v="La actividad se encuentra en proceso de construcción; actualmente se trabaja en la actualización del Manual de Supervisión para incluir como responsabilidad del supervisor la verificación de la inducción en SST previa al inicio de la ejecución contractual._x000a__x000a__x000a_"/>
    <n v="0"/>
    <d v="2026-05-11T00:00:00"/>
    <s v="Sin avance en la actividad"/>
    <n v="0"/>
    <x v="2"/>
    <d v="2026-05-15T00:00:00"/>
    <n v="0"/>
    <s v="Se evidencio que la accion formulada carece de soportes que permitan verificar el cumplimiento de la actividad, toda vez que la accion no fue ejecuta dentro del plazo establecido"/>
    <s v="VENCIDA"/>
    <s v="No aplica"/>
    <s v="No aplica"/>
    <s v="No aplica"/>
    <n v="0"/>
    <s v="La actividad se encuentra en proceso de construcción; actualmente se trabaja en la actualización del Manual de Supervisión para incluir como responsabilidad del supervisor la verificación de la inducción en SST previa al inicio de la ejecución contractual._x000a__x000a__x000a_"/>
    <n v="0"/>
    <s v="11/07/206"/>
    <s v="No se evidencian soportes de la actividad"/>
    <n v="0"/>
    <s v="VENCIDO"/>
    <d v="2026-07-27T00:00:00"/>
    <n v="0"/>
    <s v="Se evidencio que la accion formulada carece de soportes que permitan verificar el cumplimiento de la actividad"/>
    <x v="3"/>
    <s v="NO APLICA"/>
    <s v="NO APLICA"/>
    <x v="0"/>
    <s v="Dado que algunas de las actividades asociadas al hallazgo se encuentran vencidas, no procede realizar el análisis de efectividad hasta tanto se complete su implementación."/>
  </r>
  <r>
    <n v="591"/>
    <x v="0"/>
    <x v="3"/>
    <s v="Subdirección Administrativa y Financiera"/>
    <m/>
    <x v="323"/>
    <n v="1"/>
    <x v="52"/>
    <s v="No se están siguiendo los linemientos conforme lo establece el capitulo VI. Seguimiento a la ejecución contractual En el SECOP II, de la Guia para Hacer la Gestión Contractual en el SECOP II; por cuanto, se evidenció que en los contratos 116,124,126,131,142,172,195, 205 y 207, los supervisores no confirmaron las entregas, los contratistas no ingresaron los Documentos de Supervisión del Contrato, y el Proceso de Gestión Financiera no Aprobó las facturas ni las marco como pagas."/>
    <s v="COMPRAS Y CONTRATACIÓN PÚBLICA"/>
    <s v="1º Por que; Falta de desconocimiento de la guia para Hacer la Gestión Contractual en el SECOP II_x000a_2ºPor que; No se realiza la aplicación de la Guia._x000a_3. Por que; Falta de seguimiento de los supervisores a los contratos de presunción de servicios."/>
    <s v="Falta de seguimiento de los supervisores a los contratos de prestación de servicios."/>
    <s v="Acción correctiva"/>
    <s v="GC_AC4"/>
    <s v="Realizar jornadas de socializacion sobre supervisión de contratos y construcción de formato de necesidades"/>
    <s v="Socializaciones realizadas"/>
    <n v="4"/>
    <d v="2026-01-01T00:00:00"/>
    <d v="2026-12-31T00:00:00"/>
    <n v="54"/>
    <x v="2"/>
    <m/>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
    <d v="2026-05-11T00:00:00"/>
    <s v="Se incluye información de capacitación realizada durante el primer trimestre de la vigencia"/>
    <n v="0.25"/>
    <x v="0"/>
    <d v="2026-05-15T00:00:00"/>
    <n v="0"/>
    <s v="No fue posible identificar evidencias para el presente período de análisis"/>
    <s v="SIN INICIAR"/>
    <s v="No aplica"/>
    <s v="No aplica"/>
    <s v="No aplica"/>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capacitación del segundo trimestre. "/>
    <n v="0.5"/>
    <s v="EN EJECUCIÓN"/>
    <d v="2026-07-27T00:00:00"/>
    <n v="0"/>
    <s v="Se evidencio soporte de capacitacion del segundo trimestre"/>
    <x v="4"/>
    <s v="NO APLICA"/>
    <s v="NO APLICA"/>
    <x v="0"/>
    <s v="Dado que algunas actividades del hallazgo se encuentran sin iniciar y/o vencidas, no procede realizar el análisis de efectividad hasta tanto se complete su implementación."/>
  </r>
  <r>
    <n v="592"/>
    <x v="0"/>
    <x v="3"/>
    <s v="Subdirección Administrativa y Financiera"/>
    <m/>
    <x v="324"/>
    <n v="1"/>
    <x v="6"/>
    <s v="Actividades de control 11.3_x000a_Aunque la DNBC, cuenta con contratistas que apoyan la ejecución de los procesos, al interior de la entidad no se posee la matriz de roles y usuarios, siguiendo los principios de segregación de funciones."/>
    <m/>
    <s v="El proceso no ha generado documentación formal del desarrollo de sus actividades conforme lo define el SIGEC y requisitos de normatividad y de lineamientos en la materia"/>
    <s v="El proceso no ha generado documentación formal del desarrollo de sus actividades conforme lo define el SIGEC y requisitos de normatividad y de lineamientos en la materia"/>
    <s v="Acción correctiva"/>
    <s v="TI_AC12"/>
    <s v="Documentar la matriz de roles y usuarios siguiendo los principios de segregación de funciones"/>
    <s v="-Mesas de trabajo para pa creacion de las matrices de roles de usuarios_x000a_- herramienta centralizada para el cargue de la información."/>
    <n v="1"/>
    <d v="2026-01-01T00:00:00"/>
    <d v="2026-04-30T00:00:00"/>
    <n v="17.849999999999998"/>
    <x v="3"/>
    <s v="Reportar seguimiento"/>
    <n v="0"/>
    <n v="0"/>
    <n v="0"/>
    <d v="2026-05-11T00:00:00"/>
    <s v="No se evidencia seguimiento"/>
    <n v="0"/>
    <x v="0"/>
    <d v="2026-06-08T00:00:00"/>
    <n v="0.5"/>
    <s v="Se presenta como evidencia el borrador del Plan Estratégico de Tecnologías de la Información (PETI) 2026 y el documento de necesidad para la implementación del RUE 2.0. Si bien estos documentos evidencian avances en la planeación de capacidades tecnológicas y en la definición de herramientas de apoyo, no permiten subsanar el hallazgo relacionado con la ausencia de una matriz de roles y usuarios que garantice la adecuada segregación de funciones._x000a_Adicionalmente, no se aportaron registros de las mesas de trabajo ni la matriz de roles formalmente estructurada, por lo que la evidencia presentada resulta insuficiente para demostrar la implementación de la acción correctiva. Para el cierre del hallazgo será necesario remitir la matriz de roles debidamente documentada y aportar evidencia de su parametrización o cargue en la herramienta centralizada definida.."/>
    <s v="EN EJECUCIÓN"/>
    <s v="No aplica"/>
    <s v="No aplica"/>
    <s v="No aplica"/>
    <n v="0"/>
    <s v="Se establece que la validación formal, diseño normativo y auditoría de los principios de segregación de funciones (SoD) técnica y administrativa es una competencia transversal del Oficial de Seguridad de la Información. Actualmente, la UAE Dirección Nacional de Bomberos de Colombia (DNBC) no cuenta con este perfil o rol asignado dentro de su equipo, lo cual limita la oficialización y aprobación definitiva de políticas estrictas de seguridad de accesos bajo estándares internacionales (como ISO 27001)."/>
    <s v="https://dnbcgovco-my.sharepoint.com/:f:/g/personal/planeacion_dnbc_gov_co/IgCVj3XqWXmXRILgHir5f1z_AZYtUzd-PWDcbrsXCAMQJ1Y?e=mXSHcC"/>
    <n v="46214"/>
    <s v="No se encuentran evidencias de seguimiento"/>
    <n v="0"/>
    <s v="EN EJECUCIÓN"/>
    <d v="2026-08-10T00:00:00"/>
    <n v="0.5"/>
    <s v="No fue posible identificar evidencias para el presente período de análisis"/>
    <x v="0"/>
    <s v="NO APLICA"/>
    <s v="NO APLICA"/>
    <x v="0"/>
    <s v="Dado que algunas actividades del hallazgo se encuentran sin iniciar y/o vencidas, no procede realizar el análisis de efectividad hasta tanto se complete su implementación."/>
  </r>
  <r>
    <n v="593"/>
    <x v="0"/>
    <x v="3"/>
    <s v="Dirección General"/>
    <m/>
    <x v="13"/>
    <n v="0"/>
    <x v="6"/>
    <s v="Monitoreo y Supervisión 17.3_x000a_Los responsables de los procesos, Funcionarios y Contratistas de acuerdo con lo establecido en las políticas de operación del Procedimiento Accciones correctivas, preventivas y de mejora, tienen la posibilidad de reportar al Jefe Inmediato cualquier deficiencia del Sistema de Control Interno para la toma de decisiones. No obstante, no se han formulado planes de mejoramiento producto de autoevaluaciones realizadas por los líderes del proceso."/>
    <s v="FORTALECIMIENTO ORGANIZACIONAL Y SIMPLIFICACIÓN DE PROCESOS"/>
    <s v="No se realiza monitoreo a los resultados de las autoevaluaciones realizadas por los lideres de proce"/>
    <s v="No se realiza monitoreo a los resultados de las autoevaluaciones realizadas por los lideres de proce"/>
    <s v="Acción correctiva"/>
    <s v="MC_AC3"/>
    <s v="Presentar informess de autoevaluación semestrales acotrde con Plan de acción"/>
    <s v="Informe semestral"/>
    <n v="2"/>
    <d v="2026-01-01T00:00:00"/>
    <d v="2026-12-31T00:00:00"/>
    <n v="54"/>
    <x v="6"/>
    <s v="Acción Cumplida Pendiente evaluación tercera Linea"/>
    <n v="0"/>
    <s v="Actividad reformulada con periodicidad semestral"/>
    <n v="0"/>
    <d v="2026-05-11T00:00:00"/>
    <s v="Pendiente de inicio de ejecución"/>
    <n v="0"/>
    <x v="0"/>
    <d v="2026-06-04T00:00:00"/>
    <n v="0"/>
    <s v="No fue posible identificar evidencias para el presente período de análisis"/>
    <s v="SIN INICIAR"/>
    <s v="No aplica"/>
    <s v="No aplica"/>
    <s v="No aplica"/>
    <n v="0"/>
    <s v="Actividad reformulada con periodicidad semestral. Primer seguimiento se realiza en el mes de julio"/>
    <n v="0"/>
    <n v="46213"/>
    <s v="Pendiente de inicio de ejecución"/>
    <n v="0"/>
    <s v="EN EJECUCIÓN"/>
    <d v="2026-08-10T00:00:00"/>
    <n v="0"/>
    <s v="No fue posible identificar evidencias para el presente período de análisis"/>
    <x v="4"/>
    <s v="NO APLICA"/>
    <s v="NO APLICA"/>
    <x v="0"/>
    <s v="Dado que algunas actividades del hallazgo se encuentran sin iniciar y/o vencidas, no procede realizar el análisis de efectividad hasta tanto se complete su implementación."/>
  </r>
  <r>
    <n v="594"/>
    <x v="0"/>
    <x v="3"/>
    <s v="Dirección General"/>
    <m/>
    <x v="325"/>
    <n v="1"/>
    <x v="6"/>
    <s v="Monitoreo y Supervisión 17.7_x000a_Debido a la no existencia de Planes de Mejoramiento producto de las autoevaluaciones realizadas por los líderes del proceso, no se ha realizado la verificación y avance del respectivo cumplimiento."/>
    <s v="FORTALECIMIENTO ORGANIZACIONAL Y SIMPLIFICACIÓN DE PROCESOS"/>
    <s v="No se han formulado planes de mejora resultado de ejercicios de autoevaluación"/>
    <s v="No se han formmulado planes de mejora resultado de ejercicios de autoevaluación"/>
    <s v="Acción correctiva"/>
    <s v="MC_AC3"/>
    <s v="Presentar informess de autoevaluación semestrales acotrde con Plan de acción"/>
    <s v="Informe semestral"/>
    <n v="2"/>
    <d v="2026-01-01T00:00:00"/>
    <d v="2026-12-31T00:00:00"/>
    <n v="54"/>
    <x v="6"/>
    <s v="Acción Cumplida Pendiente evaluación tercera Linea"/>
    <n v="0"/>
    <s v="Actividad reformulada con periodicidad semestral"/>
    <n v="0"/>
    <d v="2026-05-11T00:00:00"/>
    <s v="Pendiente de inicio de ejecución"/>
    <n v="0"/>
    <x v="0"/>
    <d v="2026-06-04T00:00:00"/>
    <n v="0"/>
    <s v="No fue posible identificar evidencias para el presente período de análisis"/>
    <s v="SIN INICIAR"/>
    <s v="No aplica"/>
    <s v="No aplica"/>
    <s v="No aplica"/>
    <n v="0"/>
    <s v="Actividad reformulada con periodicidad semestral. Primer seguimiento se realiza en el mes de julio"/>
    <n v="0"/>
    <n v="46213"/>
    <s v="Pendiente de inicio de ejecución"/>
    <n v="0"/>
    <s v="EN EJECUCIÓN"/>
    <d v="2026-08-10T00:00:00"/>
    <n v="0"/>
    <s v="No fue posible identificar evidencias para el presente período de análisis"/>
    <x v="4"/>
    <s v="NO APLICA"/>
    <s v="NO APLICA"/>
    <x v="0"/>
    <s v="Dado que algunas actividades del hallazgo se encuentran sin iniciar y/o vencidas, no procede realizar el análisis de efectividad hasta tanto se complete su implementación."/>
  </r>
  <r>
    <n v="595"/>
    <x v="0"/>
    <x v="3"/>
    <s v="Subdirección Administrativa y Financiera"/>
    <m/>
    <x v="326"/>
    <n v="1"/>
    <x v="53"/>
    <s v="Actividades de control 11.2_x000a_La entidad, no tiene documentado dentro de la entidad el desarrollo de actividades de control sobre las actividades realizadas por el proveedor de servicios de tecnología."/>
    <m/>
    <s v="Teniendo en cuenta que es un númeral nuevo dentro de la norma, no se tenia contemplado dentro del proceso y no se generó documentación formal para el desarrollo de esta actividad."/>
    <s v="Teniendo en cuenta que es un númeral nuevo dentro de la norma, no se tenia contemplado dentro del proceso y no se generó documentación formal para el desarrollo de esta actividad."/>
    <s v="Acción correctiva"/>
    <s v="TI_AC11"/>
    <s v="Formular un estrategia de Arquitetura Empresarial para la definición e implementación de necesidades tecnologicas en prestación de servicios"/>
    <s v="Estrategia Formulada e implementada"/>
    <n v="1"/>
    <d v="2026-05-01T00:00:00"/>
    <d v="2026-12-31T00:00:00"/>
    <n v="36"/>
    <x v="3"/>
    <m/>
    <n v="0.7"/>
    <s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
    <s v="https://dnbcgovco-my.sharepoint.com/:f:/g/personal/planeacion_dnbc_gov_co/IgC3xOsSNj8IRIL11vaiFWcgAUu6Fkz2uB8R8KlqPRMkdhk?e=pJDNvr"/>
    <d v="2026-05-11T00:00:00"/>
    <s v="Se incluye documento de necesidad RUE y borrador de actualización del PETI"/>
    <n v="0.5"/>
    <x v="0"/>
    <d v="2026-06-08T00:00:00"/>
    <n v="0.5"/>
    <s v="Se evidencia que la entidad formuló e inició la implementación de una estrategia de Arquitectura Empresarial a través del Plan Estratégico de Tecnologías de la Información (PETI) 2026 y del proyecto RUE 2.0, documentos que incorporan componentes de arquitectura de negocio, información, aplicaciones y tecnología, alineados con los objetivos institucionales y la Política de Gobierno Digital. Asimismo, se identifican capacidades tecnológicas, servicios de TI, lineamientos de interoperabilidad, seguridad de la información, transformación digital y una hoja de ruta para la atención de necesidades tecnológicas institucionales. Adicionalmente, el documento de necesidad del proyecto RUE 2.0 define requerimientos funcionales para un sistema de información centralizado, interoperable, escalable y seguro, contemplando módulos de gestión operativa, talento humano, gestión documental, administración de activos, analítica y reportes, fortaleciendo la prestación de servicios y la gestión institucional. Por lo anterior, la evidencia presentada permite verificar el avance en la formulación e implementación de la estrategia definida en la acción correctiva."/>
    <s v="EN EJECUCIÓN"/>
    <s v="No aplica"/>
    <s v="No aplica"/>
    <s v="No aplica"/>
    <n v="0.8"/>
    <s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
    <s v="https://dnbcgovco-my.sharepoint.com/:f:/g/personal/planeacion_dnbc_gov_co/IgBpr6aNOGykQpduLdNqpASRAUfT_V6EcXjD4jAEqgMt2No?e=ylBLhj"/>
    <n v="46214"/>
    <s v="Se incluye documento de necesidad RUE y borrador de actualización del PETI"/>
    <n v="0.5"/>
    <s v="EN EJECUCIÓN"/>
    <d v="2026-08-10T00:00:00"/>
    <n v="0.5"/>
    <s v="Se evidenció la actualización del PETI 2026 y la formulación del proyecto RUE 2.0, soportadas en el documento de necesidad del RUE, de fecha 21/05/2026, y la solicitud de adquisición de software, de fecha 15/05/2026. Al 10/08/2026, se cuenta con el borrador de actualización del PETI y los documentos técnicos asociados al proyecto RUE 2.0, por lo que la acción continúa en ejecución."/>
    <x v="0"/>
    <s v="NO APLICA"/>
    <s v="NO APLICA"/>
    <x v="0"/>
    <s v="Dado que algunas actividades asociadas al hallazgo se encuentran en ejecución, no procede realizar el análisis de efectividad hasta tanto se complete su implementación."/>
  </r>
  <r>
    <n v="596"/>
    <x v="0"/>
    <x v="3"/>
    <s v="Subdirección Administrativa y Financiera"/>
    <m/>
    <x v="327"/>
    <n v="1"/>
    <x v="53"/>
    <s v="Infor y Comunicación 13.2_x000a_La entidad posee el registro de activos de la información, el cual se encuentra desactualizado desde el 2019."/>
    <m/>
    <s v="Con el proceso de renovación tecnológica se hace necesaria la actualización de la información contenida en los activos de información, por lo cual se espero a culminar el proceso para dar inicio a la actualización de la información y debido a la multiplicidad de tareas a cargo del proceso, no se logró realizar la actualización."/>
    <s v="Con el proceso de renovación tecnológica se hace necesaria la actualización de la información contenida en los activos de información, por lo cual se espero a culminar el proceso para dar inicio a la actualización de la información y debido a la multiplicidad de tareas a cargo del proceso, no se logró realizar la actualización."/>
    <s v="Acción correctiva"/>
    <s v="TI_AC13"/>
    <s v="Actualización matriz de activos de información"/>
    <s v="Matriz actualizada"/>
    <n v="1"/>
    <d v="2026-01-01T00:00:00"/>
    <d v="2026-05-31T00:00:00"/>
    <n v="22.5"/>
    <x v="3"/>
    <m/>
    <n v="0"/>
    <n v="0"/>
    <n v="0"/>
    <d v="2026-05-11T00:00:00"/>
    <s v="No se evidencia seguimiento"/>
    <n v="0"/>
    <x v="0"/>
    <d v="2026-06-08T00:00:00"/>
    <n v="0"/>
    <s v="No fue posible identificar evidencias para el presente período de análisis"/>
    <s v="SIN INICIAR"/>
    <s v="No aplica"/>
    <s v="No aplica"/>
    <s v="No aplica"/>
    <n v="0.7"/>
    <s v="Se ejecutó la revisión, depuración y actualización integral del inventario físico y lógico que compone la infraestructura tecnológica de la entidad. Este proceso permite consolidar la base técnica para la gestión de riesgos, el control de configuración y la seguridad de los activos de hardware críticos que soportan la operación institucional."/>
    <s v="https://dnbcgovco-my.sharepoint.com/:f:/g/personal/planeacion_dnbc_gov_co/IgA8-tr8nGYtRqG_Evcwdp7EASqXdtGbomb3DLywYKsqJ6s?e=HKvluY"/>
    <n v="46214"/>
    <s v="El proceso presenta matriz de inventario fisico. Pendiente identificación de recursos tecnologicos"/>
    <n v="0.5"/>
    <s v="EN EJECUCIÓN"/>
    <d v="2026-08-14T00:00:00"/>
    <n v="0.5"/>
    <s v="Se evidenció la elaboración de la matriz de inventario físico de equipos tecnológicos; no obstante, se encuentra pendiente la identificación y actualización del inventario lógico de los recursos tecnológicos, por lo que la acción continúa en ejecución."/>
    <x v="0"/>
    <s v="NO APLICA"/>
    <s v="NO APLICA"/>
    <x v="0"/>
    <s v="Dado que algunas actividades asociadas al hallazgo se encuentran en ejecución, no procede realizar el análisis de efectividad hasta tanto se complete su implementación."/>
  </r>
  <r>
    <n v="597"/>
    <x v="0"/>
    <x v="3"/>
    <s v="Subdirección Administrativa y Financiera"/>
    <m/>
    <x v="328"/>
    <n v="1"/>
    <x v="53"/>
    <s v="Infor y Comunicación 15.3_x000a_La DNBC, posee el Procedimiento de recepción, distribución, seguimiento y salida de Peticiones, Quejas, Reclamos, Sugerencias y Denuncias; sin embargo, se presentan respuestas extemporáneas con base en la información publicada en la página web así: Julio (9), agosto (3), septiembre (29), octubre (27) y noviembre (2)"/>
    <s v="SERVICIO AL CIUDADANO"/>
    <s v="No se inician las acciones a que haya lugar por el incumplimiento"/>
    <s v="No se inician las acciones a que haya lugar por el incumplimiento_x000a_Falta de seguimiento y control en los procesos"/>
    <s v="Acción correctiva"/>
    <s v="AU_AC1"/>
    <s v="Reportar de manera periodica a los lideres del proceso las PQRSD con su respectivo estado, con el fin de que estos inicien las acciones pertinentes con funcionarios y contratistas"/>
    <s v="Reportes de control a líderes de proceso"/>
    <n v="12"/>
    <d v="2026-01-01T00:00:00"/>
    <d v="2026-12-01T00:00:00"/>
    <n v="49.5"/>
    <x v="13"/>
    <m/>
    <n v="0"/>
    <s v="Se informaron alertas mensuales a través de correo electrónico a los líderes de proceso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0.25"/>
    <x v="0"/>
    <d v="2026-05-15T00:00:00"/>
    <n v="0.25"/>
    <s v="Se evidencian informes de PQRSD de enero, febrero y marzo, como tambien soportes de correos de alertas por parte de atencion al ciudadano con fecha 24/02/2026, 13/03/2026 y 09/04/2026"/>
    <s v="EN EJECUCIÓN"/>
    <s v="No aplica"/>
    <s v="No aplica"/>
    <s v="No aplica"/>
    <n v="0.25"/>
    <s v="Se informaron alertas mensuales a través de correo electrónico a los líderes de procesos"/>
    <s v="EVIDENCIAS SEGUNDO TRIMESTRE 2026 PLAN MEJORA"/>
    <n v="46214"/>
    <s v="Se adjuntan las evidencias de alertas del segundo trimestre."/>
    <n v="0.5"/>
    <s v="EN EJECUCIÓN"/>
    <d v="2026-07-27T00:00:00"/>
    <n v="0.5"/>
    <s v="Se evidenció el envío de alertas mensuales mediante correo electrónico a los líderes de los procesos, relacionadas con el seguimiento a las acciones del Plan de Mejoramiento. Para el segundo trimestre de 2026, se aportaron evidencias de las comunicaciones realizadas, las cuales permiten verificar la ejecución de la actividad programada."/>
    <x v="0"/>
    <s v="NO APLICA"/>
    <s v="NO APLICA"/>
    <x v="0"/>
    <s v="Dado que algunas actividades asociadas al hallazgo se encuentran en ejecución, no procede realizar el análisis de efectividad hasta tanto se complete su implementación."/>
  </r>
  <r>
    <n v="598"/>
    <x v="0"/>
    <x v="3"/>
    <s v="Subdirección Administrativa y Financiera"/>
    <m/>
    <x v="328"/>
    <n v="0"/>
    <x v="53"/>
    <s v="Infor y Comunicación 15.3_x000a_La DNBC, posee el Procedimiento de recepción, distribución, seguimiento y salida de Peticiones, Quejas, Reclamos, Sugerencias y Denuncias; sin embargo, se presentan respuestas extemporáneas con base en la información publicada en la página web así: Julio (9), agosto (3), septiembre (29), octubre (27) y noviembre (2)"/>
    <s v="SERVICIO AL CIUDADANO"/>
    <s v="Falta de seguimiento y control en los procesos"/>
    <s v="No se inician las acciones a que haya lugar por el incumplimiento_x000a_Falta de seguimiento y control en los procesos"/>
    <s v="Acción correctiva"/>
    <s v="AU_AC2"/>
    <s v="Requerir a los contratistas o funcionarios que tienen PQRSD por responder para que realicen la respuesta oportuna dentro de los tiempos de ley y que cuenten con la respectiva evidencia."/>
    <s v="Captura cierre especifico ORFEO"/>
    <n v="1"/>
    <d v="2026-03-01T00:00:00"/>
    <d v="2026-12-01T00:00:00"/>
    <n v="40.5"/>
    <x v="13"/>
    <s v="Revisar"/>
    <n v="0"/>
    <s v="Esta actividad debe realizarse por parte de los líderes de procesos, no por GAU, ya que no tiene competencia. Se solicita evaluar sí se deben solicitar los pantallazos mensuales previo al pago de la cuenta de cobro, teniendo en cuenta que se hayan respondido las PQRSD del mes anterior."/>
    <n v="0"/>
    <d v="2026-05-11T00:00:00"/>
    <s v="Se debe revisar la ejecución de está actividad con los lideres de proceso acorde con la observación del proceso"/>
    <n v="0"/>
    <x v="0"/>
    <d v="2026-05-15T00:00:00"/>
    <n v="0"/>
    <s v="No fue posible identificar evidencias para el presente período de análisis"/>
    <s v="SIN INICIAR"/>
    <s v="No aplica"/>
    <s v="No aplica"/>
    <s v="No aplica"/>
    <n v="0"/>
    <s v="Esta actividad debe realizarse por parte de los líderes de procesos, no por GAU, ya que no tiene competencia. Se solicita evaluar sí se deben solicitar los pantallazos mensuales previo al pago de la cuenta de cobro, teniendo en cuenta que se hayan respondido las PQRSD del mes anterior."/>
    <s v="EVIDENCIAS SEGUNDO TRIMESTRE 2026 PLAN MEJORA"/>
    <n v="46214"/>
    <s v="Se socializó el tema en comité directivo sin recibir por parte de los supervisores observaciones"/>
    <n v="0"/>
    <s v="EN EJECUCIÓN"/>
    <d v="2026-07-27T00:00:00"/>
    <n v="0.5"/>
    <s v="Se evidenció la socialización en el Comité Directivo de la actividad relacionada con la verificación de los reportes mensuales de PQRSD, como requisito previo al trámite de pago de las cuentas de cobro de los líderes de proceso. No se registraron observaciones por parte de los supervisores frente al tema."/>
    <x v="0"/>
    <s v="NO APLICA"/>
    <s v="NO APLICA"/>
    <x v="0"/>
    <s v="Dado que algunas actividades asociadas al hallazgo se encuentran en ejecución, no procede realizar el análisis de efectividad hasta tanto se complete su implementación."/>
  </r>
  <r>
    <n v="599"/>
    <x v="0"/>
    <x v="3"/>
    <s v="Dirección General"/>
    <m/>
    <x v="329"/>
    <n v="1"/>
    <x v="53"/>
    <s v="Monitoreo y Supervisión 17.3_x000a_La DNBC, tiene implementado el Procedimiento de acciones, correctivas, preventivas y de mejora, donde señala que responsables de los procesos, funcionarios y contratistas tienen la posibilidad de reportar al Jefe Inmediato, las deficiencias del Sistema de Control Interno, para la toma de decisiones. Sin embargo, no se han formulado planes de mejoramiento producto de autoevaluaciones realizadas por los líderes del proceso de acuerdo con lo establecido en las políticas de operación."/>
    <s v="FORTALECIMIENTO ORGANIZACIONAL Y SIMPLIFICACIÓN DE PROCESOS"/>
    <s v="Las procesos no dan aplicabilidad a la actividad contemplada el en procedimiento de acciones correctivas, preventivas y de mejora, que tratan de autoevaluaciones._x000a_No se ahonda en la temática de autoevaluaciones continuamente."/>
    <s v="Las procesos no dan aplicabilidad a la actividad contemplada el en procedimiento de acciones correctivas, preventivas y de mejora, que tratan de autoevaluaciones._x000a_No se ahonda en la temática de autoevaluaciones continuamente."/>
    <s v="Acción correctiva"/>
    <s v="MC_AC2"/>
    <s v="Socializar Políticas de operación del procedimiento de Planes de Mejora para implementación"/>
    <s v="Socialización del procedimiento"/>
    <n v="1"/>
    <d v="2026-01-01T00:00:00"/>
    <d v="2026-03-31T00:00:00"/>
    <n v="13.5"/>
    <x v="6"/>
    <s v="Acción Cumplida Pendiente evaluación tercera Linea"/>
    <n v="1"/>
    <s v="Durante el primer trimestre de la vigencia 2026 se actualizó el procedimiento y se socializó"/>
    <s v="https://dnbcgovco-my.sharepoint.com/:f:/g/personal/planeacion_dnbc_gov_co/IgDYe2GS_ayPSIaWtvQYv0qbAc8IxdnR2DbMxEMLmfk0p8A?e=smqHjg"/>
    <d v="2026-05-11T00:00:00"/>
    <s v="Se evidencia socialización del 6 de marzo de 2026"/>
    <n v="1"/>
    <x v="1"/>
    <d v="2026-06-04T00:00:00"/>
    <n v="1"/>
    <s v="Se evidencia que durante el primer trimestre de la vigencia 2026 se actualizó y socializó el Procedimiento de Formulación, Monitoreo y Seguimiento a Planes de Mejoramiento Internos y Externos, actividad soportada mediante listado de asistencia de fecha 6 de marzo de 2026. En consecuencia, desde la tercera línea de defensa se valida la ejecución de la acción correctiva relacionada con la socialización de las políticas de operación para su implementación. No obstante, se recomienda realizar seguimiento a la apropiación y aplicación del procedimiento por parte de los procesos, con el fin de verificar su efectividad frente a la causa que originó el hallazg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Durante el primer trimestre de la vigencia 2026 se actualizó el procedimiento y se socializó"/>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socialización del 6 de marzo de 2026"/>
    <n v="1"/>
    <s v="CUMPLIDO"/>
    <d v="2026-08-12T00:00:00"/>
    <n v="1"/>
    <s v="Se evidenció la socialización del Procedimiento de Formulación, Monitoreo y Seguimiento a Planes de Mejoramiento Internos y Externos, realizada el 6 de marzo de 2026, soportada mediante el respectivo listado de asistencia, con lo cual se dio cumplimiento a la actividad programada."/>
    <x v="1"/>
    <s v="NO APLICA"/>
    <s v="NO APLICA"/>
    <x v="0"/>
    <s v="Dado que se encuentra en ejecución no aplica el análisis de la efectividad"/>
  </r>
  <r>
    <n v="600"/>
    <x v="0"/>
    <x v="3"/>
    <s v="Dirección General"/>
    <m/>
    <x v="329"/>
    <n v="0"/>
    <x v="53"/>
    <s v="Monitoreo y Supervisión 17.3_x000a_La DNBC, tiene implementado el Procedimiento de acciones, correctivas, preventivas y de mejora, donde señala que responsables de los procesos, funcionarios y contratistas tienen la posibilidad de reportar al Jefe Inmediato, las deficiencias del Sistema de Control Interno, para la toma de decisiones. Sin embargo, no se han formulado planes de mejoramiento producto de autoevaluaciones realizadas por los líderes del proceso de acuerdo con lo establecido en las políticas de operación."/>
    <s v="FORTALECIMIENTO ORGANIZACIONAL Y SIMPLIFICACIÓN DE PROCESOS"/>
    <s v="Las procesos no dan aplicabilidad a la actividad contemplada el en procedimiento de acciones correctivas, preventivas y de mejora, que tratan de autoevaluaciones._x000a_No se realiza seguimiento continuamente en la generacion de autoevaluaciones"/>
    <s v="Las procesos no dan aplicabilidad a la actividad contemplada el en procedimiento de acciones correctivas, preventivas y de mejora, que tratan de autoevaluaciones._x000a_No se realiza seguimiento continuamente en la generacion de autoevaluaciones"/>
    <s v="Acción correctiva"/>
    <s v="MC_AC3"/>
    <s v="Presentar informess de autoevaluación semestrales acotrde con Plan de acción"/>
    <s v="Informe semestral"/>
    <n v="2"/>
    <d v="2026-01-01T00:00:00"/>
    <d v="2026-12-31T00:00:00"/>
    <n v="54"/>
    <x v="6"/>
    <s v="Acción Cumplida Pendiente evaluación tercera Linea"/>
    <n v="0"/>
    <s v="Actividad reformulada con periodicidad semestral"/>
    <n v="0"/>
    <d v="2026-05-11T00:00:00"/>
    <s v="Pendiente de inicio de ejecución"/>
    <n v="0"/>
    <x v="0"/>
    <d v="2026-06-04T00:00:00"/>
    <n v="0"/>
    <s v="No fue posible identificar evidencias para el presente período de análisis"/>
    <s v="SIN INICIAR"/>
    <s v="No aplica"/>
    <s v="No aplica"/>
    <s v="No aplica"/>
    <n v="0"/>
    <s v="Actividad reformulada con periodicidad semestral. Primer seguimiento se realiza en el mes de julio"/>
    <n v="0"/>
    <n v="46213"/>
    <s v="Pendiente de inicio de ejecución"/>
    <n v="0"/>
    <s v="EN EJECUCIÓN"/>
    <d v="2026-08-10T00:00:00"/>
    <n v="0"/>
    <s v="No fue posible identificar evidencias para el presente período de análisis"/>
    <x v="4"/>
    <s v="NO APLICA"/>
    <s v="NO APLICA"/>
    <x v="0"/>
    <s v="Dado que algunas actividades del hallazgo se encuentran sin iniciar y/o vencidas, no procede realizar el análisis de efectividad hasta tanto se complete su implementación."/>
  </r>
  <r>
    <n v="601"/>
    <x v="0"/>
    <x v="3"/>
    <s v="Dirección General"/>
    <m/>
    <x v="330"/>
    <n v="1"/>
    <x v="53"/>
    <s v="Monitoreo y Supervisión 17.7_x000a_No se evidenciar por parte de la Segunda Línea de Defensa, la verificación del avance y cumplimiento de las acciones incluidas en los planes de mejoramiento producto de las autoevaluaciones, por cuanto los mismos no se han suscrito."/>
    <s v="FORTALECIMIENTO ORGANIZACIONAL Y SIMPLIFICACIÓN DE PROCESOS"/>
    <s v="Las procesos no dan aplicabilidad a la actividad contemplada el en procedimiento de acciones correctivas, preventivas y de mejora, que tratan de autoevaluaciones._x000a_No se realiza seguimiento continuamente en la generacion de autoevaluaciones"/>
    <s v="Las procesos no dan aplicabilidad a la actividad contemplada el en procedimiento de acciones correctivas, preventivas y de mejora, que tratan de autoevaluaciones._x000a_No se realiza seguimiento continuamente en la generacion de autoevaluaciones"/>
    <s v="Acción correctiva"/>
    <s v="MC_AC3"/>
    <s v="Presentar informess de autoevaluación semestrales acotrde con Plan de acción"/>
    <s v="Informe semestral"/>
    <n v="2"/>
    <d v="2026-01-01T00:00:00"/>
    <d v="2026-12-31T00:00:00"/>
    <n v="54"/>
    <x v="6"/>
    <s v="Acción Cumplida Pendiente evaluación tercera Linea"/>
    <n v="0"/>
    <s v="Actividad reformulada con periodicidad semestral"/>
    <n v="0"/>
    <d v="2026-05-11T00:00:00"/>
    <s v="Pendiente de inicio de ejecución"/>
    <n v="0"/>
    <x v="0"/>
    <d v="2026-06-04T00:00:00"/>
    <n v="0"/>
    <s v="No fue posible identificar evidencias para el presente período de análisis"/>
    <s v="SIN INICIAR"/>
    <s v="No aplica"/>
    <s v="No aplica"/>
    <s v="No aplica"/>
    <n v="0"/>
    <s v="Actividad reformulada con periodicidad semestral. Primer seguimiento se realiza en el mes de julio"/>
    <n v="0"/>
    <n v="46213"/>
    <s v="Pendiente de inicio de ejecución"/>
    <n v="0"/>
    <s v="EN EJECUCIÓN"/>
    <d v="2026-08-10T00:00:00"/>
    <n v="0"/>
    <s v="No fue posible identificar evidencias para el presente período de análisis"/>
    <x v="4"/>
    <s v="NO APLICA"/>
    <s v="NO APLICA"/>
    <x v="0"/>
    <s v="Dado que algunas actividades del hallazgo se encuentran sin iniciar y/o vencidas, no procede realizar el análisis de efectividad hasta tanto se complete su implementación."/>
  </r>
  <r>
    <n v="602"/>
    <x v="0"/>
    <x v="3"/>
    <s v="Subdirección Administrativa y Financiera"/>
    <m/>
    <x v="331"/>
    <n v="1"/>
    <x v="54"/>
    <s v="Se encontró que el Proceso Gestión Financiera no esta realizando el respectivo monitoreo a la formulación y ejecución de las acciones de mejora derivadas de la evaluación al Control Interno Contable,ya que no se establecieron acciones de mejora para algunos items del presente cuestionario, que quedaron por ejecutar en la vigencia 2019."/>
    <m/>
    <s v="Por contar con un sin numero de tareas no se comtemplo la realizacion de esta accion de mejora."/>
    <s v="Por contar con un sin numero de tareas no se comtemplo la realizacion de esta accion de mejora."/>
    <s v="Acción correctiva"/>
    <s v="MC_AC9"/>
    <s v="Monitorear la formulación y ejecución de las acciones derivadas de los planes de mejora"/>
    <s v="Informes de monitoreos"/>
    <n v="4"/>
    <d v="2026-01-01T00:00:00"/>
    <d v="2026-12-31T00:00:00"/>
    <n v="54"/>
    <x v="6"/>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x v="0"/>
    <d v="2026-06-04T00:00:00"/>
    <n v="0.25"/>
    <s v="Se evidencia la realización del primer monitoreo a los planes de mejoramiento durante la vigencia 2026, así como la remisión de seguimientos preliminares y la reformulación de acciones aprobada en Comité de Control Interno. La evidencia permite verificar avances en la ejecución de la acción correctiva relacionada con el monitoreo de la formulación y ejecución de las acciones derivadas de los planes de mejora. No obstante, desde la tercera línea de defensa no es posible concluir el cierre definitivo del hallazgo, toda vez que no se aportan soportes que permitan verificar que la totalidad de las acciones derivadas de la evaluación de Control Interno Contable fueron formuladas, ejecutadas y monitoreadas hasta su cierre efectivo."/>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s v="EN EJECUCIÓN"/>
    <d v="2026-08-10T00:00:00"/>
    <n v="0.25"/>
    <s v="Se evidenció la remisión del seguimiento preliminar de los Planes de Mejoramiento correspondiente al primer trimestre de 2026, junto con la matriz de acciones de mejora para su revisión y análisis."/>
    <x v="0"/>
    <s v="NO APLICA"/>
    <s v="NO APLICA"/>
    <x v="0"/>
    <s v="Dado que algunas actividades asociadas al hallazgo se encuentran en ejecución, no procede realizar el análisis de efectividad hasta tanto se complete su implementación."/>
  </r>
  <r>
    <n v="603"/>
    <x v="0"/>
    <x v="3"/>
    <s v="Subdirección Administrativa y Financiera"/>
    <m/>
    <x v="332"/>
    <n v="0"/>
    <x v="54"/>
    <s v="Al verificar el Inventario final al 31-12-2020, se evidencia un listado de bienes pero el mismo no está totalizado por cada una de las cuentas de la Propiedad, Planta y Equipo, al igual no cuenta con la respectiva firma del Almacenista ni el Subdirector Administrativo y Financiero. Con respecto a las cuentas del Pasivo, no se están conciliando los saldos con las diferentes areas al interior de la entidad, al igual que No existen procedimientos ni lineamientos para estos cruces de Información."/>
    <m/>
    <s v="A pesar que el Área de Almacén realiza semestralmente el inventario físico de los bienes de la entidad, este no está totalizado por cada Grupo que componen los bienes de P. P. y E._x000a_Desconocimientos de las directrices establecidas por la CGN"/>
    <s v="El Área de Almacén realiza semestralmente el inventario físico de los bienes de la entidad, este no está totalizado por cada Grupo que componen los bienes de P. P. y E._x000a_Desconocimientos de las directrices establecidas por la CGN"/>
    <s v="Acción correctiva"/>
    <s v="GA_AC8"/>
    <s v="Actualización del inventario físico semestral, con base los lineamientos establecidos en la entidad y la CGN."/>
    <s v="Realizar el inventario de los bienes de la entidad, conforme a los nuevos lineamientos establecidos.."/>
    <n v="2"/>
    <d v="2026-01-01T00:00:00"/>
    <d v="2026-12-31T00:00:00"/>
    <n v="54"/>
    <x v="1"/>
    <m/>
    <n v="0"/>
    <s v="Proceso de actualización"/>
    <s v="https://dnbcgovco-my.sharepoint.com/:f:/g/personal/planeacion_dnbc_gov_co/IgBveH1t7EmIR6GZSOaIIHmUAUc6KaLSFKfQX2lbG2hDEA0?e=ooFcYM"/>
    <d v="2026-05-11T00:00:00"/>
    <s v="No se evidencia avance para el periodo"/>
    <n v="0"/>
    <x v="0"/>
    <d v="2026-05-28T00:00:00"/>
    <n v="0"/>
    <s v="No fue posible identificar evidencias para el presente período de análisis"/>
    <s v="SIN INICIAR"/>
    <s v="No aplica"/>
    <s v="No aplica"/>
    <s v="No aplica"/>
    <n v="1"/>
    <s v="Se realizó inventario de la bodega mensuales y se hizo un inventario de papelería "/>
    <s v="https://dnbcgovco-my.sharepoint.com/:f:/g/personal/planeacion_dnbc_gov_co/IgBuQlP5pbrUSrwtj3_PYOn-AaRmaWMPC6GjWsfOmsZTdto?e=dCSkxl"/>
    <n v="46214"/>
    <s v="Se presenta formatos diligenciados de conteo de bienes para actualización de inventarios. Se sugiere generar evidencias sobre su socialización con el lider del proceso"/>
    <n v="0.5"/>
    <s v="EN EJECUCIÓN"/>
    <d v="2026-08-11T00:00:00"/>
    <n v="0.5"/>
    <s v="se evidencia formatos de conteo de inventario correspondiente al segundo trimestre 2026"/>
    <x v="0"/>
    <s v="NO APLICA"/>
    <s v="NO APLICA"/>
    <x v="0"/>
    <s v="Dado que algunas actividades asociadas al hallazgo se encuentran en ejecución, no procede realizar el análisis de efectividad hasta tanto se complete su implementación."/>
  </r>
  <r>
    <n v="604"/>
    <x v="0"/>
    <x v="3"/>
    <s v="Subdirección Administrativa y Financiera"/>
    <m/>
    <x v="333"/>
    <n v="1"/>
    <x v="54"/>
    <s v="Dentro del Plan de Capacitación de la entidad, no se evidencia capacitación a los funcionarios del Area Financiera que apunten al mejoramiento de competencias y habilidades. De igual forma, es ncesria la respectiva verificación del cumplimiento del mismo."/>
    <m/>
    <s v="Por qué: El presupuesto asignado a la entidad para los Gastos de Capacitacion son insuficientes para la capacitacion del 100% de los funcionarios de la entidad."/>
    <s v="Falta de Presupuesto por parte de la entidad."/>
    <s v="Acción correctiva"/>
    <s v="TH_AC3"/>
    <s v="Actualización del plan de capacitaciones con diagnostico de necesidades y ejecución"/>
    <s v="Plan de capacitación actualizados y ejecutado"/>
    <n v="1"/>
    <d v="2026-04-01T00:00:00"/>
    <d v="2026-12-31T00:00:00"/>
    <n v="40.5"/>
    <x v="11"/>
    <m/>
    <n v="0"/>
    <n v="0"/>
    <n v="0"/>
    <d v="2026-05-11T00:00:00"/>
    <s v="No se evidencia seguimiento"/>
    <n v="0"/>
    <x v="0"/>
    <d v="2026-05-15T00:00:00"/>
    <n v="0"/>
    <s v="No fue posible identificar evidencias para el presente período de análisis"/>
    <s v="SIN INICIAR"/>
    <s v="No aplica"/>
    <s v="No aplica"/>
    <s v="No aplica"/>
    <n v="0"/>
    <n v="0"/>
    <n v="0"/>
    <n v="46214"/>
    <s v="No se evidencia seguimiento"/>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605"/>
    <x v="0"/>
    <x v="3"/>
    <s v="Subdirección Administrativa y Financiera"/>
    <m/>
    <x v="334"/>
    <n v="0"/>
    <x v="55"/>
    <s v="Se suscribieron los contratos No. 191 el 05 de mayo de 2020 a nombre de Lina María Chacón Lastro y el No. 177 el 21 de abril de 2020 a nombre de Diego Alejandro Posada Arango; pero los mismos, no fueron cancelados conforme a lo enunciado en la cláusula FORMA DE PAGO, que indica que son Pagos Mensuales, y no como fueron tramitados y cancelados, incumpliendo el compromiso contractual pactado._x000a_De igual Forma, no se dió cumplimiento a lo estipulado en el correo electrónico de fecha 07 de enero de 2020, emitido por el Coordinador del Grupo Financiero donde se dio a conocer el calendario PAC, para que los responsables de los procesos; asi como, los supervisores solicitaran los recursos de funcionamiento como de Inversión de manera Mensual y no se afectará el PAC como evidentemente ocurrió en el cuarto trimestre de 2020._x000a_De otro lado, el artículo 84 de la ley 1474 de 2011, Determina las Facultades y deberes de los supervisores y los interventores, como el “seguimiento al ejercicio del cumplimiento obligacional por la entidad contratante sobre las obligaciones a cargo del contratista”; supervisión no ejercida para estos contratos."/>
    <s v="GESTIÓN PRESUPUESTAL Y EFICIENCIA DEL GASTO PÚBLICO"/>
    <s v="1. Porque: Incumplimiento al a las Facultades y deberes de los supervisores con respecto al seguimiento de los contratos._x000a_2. Por que: No se realiza seguimiento permanente por parte de los Supervisores a los Contratos a su cargo"/>
    <s v="No se realiza seguimiento permanente por parte de los Supervisores a los Contratos a su cargo"/>
    <s v="Acción correctiva"/>
    <s v="GF_AC6"/>
    <s v="Actualizar procedimiento de Gestión de Pagos incluyendo control de verificación de usos presupuestales y gestión de PAC"/>
    <s v="Procedimiento actualizados"/>
    <n v="1"/>
    <d v="2026-04-01T00:00:00"/>
    <d v="2026-06-30T00:00:00"/>
    <n v="13.350000000000001"/>
    <x v="7"/>
    <m/>
    <n v="1"/>
    <s v="Se deja en evidencia el procedimiento de gestion de pagos "/>
    <s v="https://dnbcgovco-my.sharepoint.com/:f:/g/personal/planeacion_dnbc_gov_co/IgAKPZEalRp3T7O44VwZjBLlARF86VpmllJA36VR9-2qDG8?e=W6XaGX"/>
    <d v="2026-05-11T00:00:00"/>
    <s v="Se incluye actualización de procedimiento junto a formatos del mismo"/>
    <n v="1"/>
    <x v="1"/>
    <d v="2026-05-28T00:00:00"/>
    <n v="1"/>
    <s v="se evidencia formatos de procedimientos actualizados para la gestion de pagos PC-GF-17, FO-GF-17-01, FO-GF-02, FO-GF-03, FO-GF-04, FO-GF-05, FO-GF-06, FO-GF-07, con fecha 27/03/2026.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gestion de pagos "/>
    <s v="https://dnbcgovco-my.sharepoint.com/:f:/g/personal/planeacion_dnbc_gov_co/IgDlTTkE6gPMRZjTETbxch7dATaSM_TE5-agvqb3k7QgaDY?e=0V1Jx7"/>
    <s v="11/07/206"/>
    <s v="Actividad reportada con cumplimiento en el primer trimestre 2026"/>
    <n v="1"/>
    <s v="CUMPLIDO"/>
    <d v="2026-08-11T00:00:00"/>
    <n v="1"/>
    <s v="se evidencia formatos de procedimientos actualizados para la gestion de pagos PC-GF-17, FO-GF-17-01, FO-GF-02, FO-GF-03, FO-GF-04, FO-GF-05, FO-GF-06, FO-GF-07, con fecha 27/03/2026. lo que permite verificar el cumplimiento de la actividad dentro del plazo establecido"/>
    <x v="1"/>
    <s v="NO APLICA"/>
    <s v="NO APLICA"/>
    <x v="0"/>
    <s v="Dado que se encuentra en ejecución no aplica el análisis de la efectividad"/>
  </r>
  <r>
    <n v="606"/>
    <x v="0"/>
    <x v="3"/>
    <s v="Subdirección Administrativa y Financiera"/>
    <m/>
    <x v="335"/>
    <n v="1"/>
    <x v="55"/>
    <s v="Se evidenció incumplimiento a lo señalado en la resolución 126 de 2020, en lo que respecta al artículo 4 literal (g) que señala: “El trámite de legalización y reconocimiento de viáticos o gastos de desplazamiento y permanencia se debe efectuar máximo dentro de los tres (3) hábiles siguientes al término de la comisión o desplazamiento ante el funcionario o contratista encargado de comisiones y viáticos…”, ya que las resoluciones de comisión No. 295, 389, 391, 400, 405 y 447 fueron legalizadas de manera extemporánea."/>
    <m/>
    <s v="1. Por qué; para los funcionarios y contratistas tres (3) días no son suficientes para legalizar_x000a_2. Por qué; a pesar de la socialización del procedimiento de viáticos muchos desconocen los tiempos de legalización_x000a_3.Porque: No se toman las acciones a que haya lugar por el incumplimiento_x000a_4. por qué: Los funcionarios y contratistas hacen caso omiso a lo establecido en la resolución vigente para legalización de comisión"/>
    <s v="A pesar de que existe un procedimiento para la legalizaciòn de viàticos, los funcionarios y contratistas hacen caso omiso al correo de legalización de comisión"/>
    <s v="Acción correctiva"/>
    <s v="TH_AC4"/>
    <s v="Informe de alertas sobre legalización de comisiones"/>
    <s v="Informes realizados"/>
    <n v="12"/>
    <d v="2026-01-01T00:00:00"/>
    <d v="2026-12-31T00:00:00"/>
    <n v="54"/>
    <x v="11"/>
    <s v="Viaticos"/>
    <n v="0"/>
    <n v="0"/>
    <n v="0"/>
    <d v="2026-05-11T00:00:00"/>
    <s v="No se evidencia seguimiento"/>
    <n v="0"/>
    <x v="0"/>
    <d v="2026-05-15T00:00:00"/>
    <n v="0"/>
    <s v="No fue posible identificar evidencias para el presente período de análisis"/>
    <s v="SIN INICIAR"/>
    <s v="No aplica"/>
    <s v="No aplica"/>
    <s v="No aplica"/>
    <n v="0"/>
    <n v="0"/>
    <n v="0"/>
    <n v="46214"/>
    <s v="No se evidencia seguimiento"/>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607"/>
    <x v="0"/>
    <x v="3"/>
    <s v="Subdirección Administrativa y Financiera"/>
    <m/>
    <x v="335"/>
    <n v="0"/>
    <x v="55"/>
    <s v="Se evidenció incumplimiento a lo señalado en la resolución 126 de 2020, en lo que respecta al artículo 4 literal (g) que señala: “El trámite de legalización y reconocimiento de viáticos o gastos de desplazamiento y permanencia se debe efectuar máximo dentro de los tres (3) hábiles siguientes al término de la comisión o desplazamiento ante el funcionario o contratista encargado de comisiones y viáticos…”, ya que las resoluciones de comisión No. 295, 389, 391, 400, 405 y 447 fueron legalizadas de manera extemporánea."/>
    <s v="GESTIÓN PRESUPUESTAL Y EFICIENCIA DEL GASTO PÚBLICO"/>
    <s v="1. Por qué; para los funcionarios y contratistas tres (3) días no son suficientes para legalizar_x000a_2. Por qué; a pesar de la socialización del procedimiento de viáticos muchos desconocen los tiempos de legalización_x000a_3. por qué: Los funcionarios y contratistas hacen caso omiso a lo establecido en la resolución vigente para legalización de comisión._x000a_4. Porque: No se da cumplimiento a la resolución 126 de 2020 y se continúa otorgando viáticos sin legalizar los anteriores._x000a_5. Porque: No se toman las acciones a que haya lugar por el incumplimiento"/>
    <s v="No se da cumplimiento a la resolución 126 de 2020 y se continùa otorgando viáticos sin legalizar los anteriores._x000a_Los funcionarios y contratistas hacen caso omiso al correo de legalización de comisión"/>
    <s v="Acción correctiva"/>
    <s v="TH_AC5"/>
    <s v="Dar aplicabilidad al Módulo de Gestión de Pago de Viaticos al interior (SIIF NACION II), por modalidad de Reconocimiento, es decir se reconocen los viaticos una vez se finaliza la comisión."/>
    <s v="Aplicabilidad Módulo de Gestión de Pago Viaticos"/>
    <n v="1"/>
    <d v="2021-04-08T00:00:00"/>
    <d v="2021-05-31T00:00:00"/>
    <n v="7.95"/>
    <x v="33"/>
    <s v="Viaticos"/>
    <n v="0"/>
    <n v="0"/>
    <n v="0"/>
    <d v="2026-05-11T00:00:00"/>
    <s v="No se evidencia seguimiento"/>
    <n v="0"/>
    <x v="2"/>
    <d v="2026-05-15T00:00:00"/>
    <n v="0"/>
    <s v="No fue posible identificar evidencias para el presente período de análisis"/>
    <s v="VENCIDA"/>
    <s v="No aplica"/>
    <s v="No aplica"/>
    <s v="No aplica"/>
    <n v="0"/>
    <n v="0"/>
    <n v="0"/>
    <n v="46214"/>
    <s v="No se evidencia seguimiento"/>
    <n v="0"/>
    <s v="EN EJECUCIÓN"/>
    <d v="2026-08-11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608"/>
    <x v="0"/>
    <x v="3"/>
    <s v="Subdirección Administrativa y Financiera"/>
    <m/>
    <x v="336"/>
    <n v="1"/>
    <x v="56"/>
    <s v="Se evidencia que no se cuenta con el programa de mantenimiento preventivo de las instalaciones y vehículo de la entidad. Incumpliendo lo establecido en el parágrafo 2, artículo 2.2.4.6.24 Decreto 1072 de 2015"/>
    <m/>
    <s v="El area administrativa de mantenimiento no realizo la planeacion en base al programa de mantenimiento preventivo de las instalaciones y vehículo de la entidad."/>
    <s v="El area administrativa de mantenimiento no realizo la planeacion en base al programa de mantenimiento preventivo de las instalaciones y vehículo de la entidad."/>
    <s v="Acción correctiva"/>
    <s v="GA_AC02"/>
    <s v="Elaborar manual o instructivo o procedimiento sobre las actividades que se deben desarrollar para el mantenimiento preventivo y correctivo de los bienes a cargo de la entidad"/>
    <s v="Documento elaborado"/>
    <n v="1"/>
    <d v="2026-05-01T00:00:00"/>
    <d v="2026-09-30T00:00:00"/>
    <n v="22.349999999999998"/>
    <x v="1"/>
    <m/>
    <n v="0"/>
    <s v="En proceso de elaboración "/>
    <s v="https://dnbcgovco-my.sharepoint.com/:f:/g/personal/planeacion_dnbc_gov_co/IgD_grekOtWqQqtlM5-uKNzKAXw_t2tystb5VgPWhpKqINg?e=7IgzFu"/>
    <d v="2026-05-11T00:00:00"/>
    <s v="No se evidencia avance para el periodo"/>
    <n v="0"/>
    <x v="0"/>
    <d v="2026-05-28T00:00:00"/>
    <n v="0"/>
    <s v="No fue posible identificar evidencias para el presente período de análisis"/>
    <s v="SIN INICIAR"/>
    <s v="No aplica"/>
    <s v="No aplica"/>
    <s v="No aplica"/>
    <n v="0.5"/>
    <s v="Se adjunta borrador del procedimiento de mantenimiento preventivo y correctivo de los bienes"/>
    <s v="https://dnbcgovco-my.sharepoint.com/:f:/g/personal/planeacion_dnbc_gov_co/IgA9gTnDW-M3Sr7w2wpzF8RrAaZWUGxMNdPoWX7g-hR4cDw?e=9xfiP1"/>
    <s v="11/07/206"/>
    <s v="Se adjunta borrador del procedimiento de mantenimiento preventivo y correctivo de los bienes"/>
    <n v="0.5"/>
    <s v="EN EJECUCIÓN"/>
    <d v="2026-08-11T00:00:00"/>
    <n v="0.5"/>
    <s v="se evidencia elaboracion de borrador del procediemiento de mantenimiento preventivo y correctivo de los bienes"/>
    <x v="0"/>
    <s v="NO APLICA"/>
    <s v="NO APLICA"/>
    <x v="0"/>
    <s v="Dado que algunas actividades asociadas al hallazgo se encuentran en ejecución, no procede realizar el análisis de efectividad hasta tanto se complete su implementación."/>
  </r>
  <r>
    <n v="609"/>
    <x v="0"/>
    <x v="3"/>
    <s v="Subdirección Administrativa y Financiera"/>
    <m/>
    <x v="336"/>
    <n v="0"/>
    <x v="56"/>
    <s v="Se evidencia que no se cuenta con el programa de mantenimiento preventivo de las instalaciones y vehículo de la entidad. Incumpliendo lo establecido en el parágrafo 2, artículo 2.2.4.6.24 Decreto 1072 de 2015"/>
    <m/>
    <s v="El area administrativa de mantenimiento no realizo la planeacion en base al programa de mantenimiento preventivo de las instalaciones y vehículo de la entidad."/>
    <s v="El area administrativa de mantenimiento no realizo la planeacion en base al programa de mantenimiento preventivo de las instalaciones y vehículo de la entidad."/>
    <s v="Acción correctiva"/>
    <s v="GA_AC03"/>
    <s v="Elaborar y Ejecutar plan o programa de mantenimiento exigidos por la norma."/>
    <s v="Plan o programa de mantenimiento ejecutado"/>
    <n v="1"/>
    <d v="2026-05-01T00:00:00"/>
    <d v="2026-12-31T00:00:00"/>
    <n v="36"/>
    <x v="1"/>
    <m/>
    <n v="0"/>
    <s v="En proceso de elaboración "/>
    <s v="https://dnbcgovco-my.sharepoint.com/:f:/g/personal/planeacion_dnbc_gov_co/IgCHix03hdsORJdFzXwbKzzkAYCwKvT-WMSbymO7s_ZNdBo?e=tzOHt9"/>
    <d v="2026-05-11T00:00:00"/>
    <s v="No se evidencia avance para el periodo"/>
    <n v="0"/>
    <x v="0"/>
    <d v="2026-05-28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s v="EN EJECUCIÓN"/>
    <d v="2026-08-11T00:00:00"/>
    <n v="0.5"/>
    <s v="se evidencia borrador de planilla en excell de programas de mantenimiento preventivo y correctivo de bienes"/>
    <x v="0"/>
    <s v="NO APLICA"/>
    <s v="NO APLICA"/>
    <x v="0"/>
    <s v="Dado que algunas actividades asociadas al hallazgo se encuentran en ejecución, no procede realizar el análisis de efectividad hasta tanto se complete su implementación."/>
  </r>
  <r>
    <n v="610"/>
    <x v="0"/>
    <x v="3"/>
    <s v="Subdirección Administrativa y Financiera"/>
    <m/>
    <x v="337"/>
    <n v="1"/>
    <x v="57"/>
    <s v="Se evidenció diferencias en la información registrada en el SIGEP y la base de datos de Gestión Contractual, ya que comparando la base de datos de los contratos de prestación de servicios profesionales y de apoyo a la gestión con la información de las hojas de vida cargada, se encontró que noventa y tres (93) contratistas de la entidad en la vigencia 2020, no se encuentran en la base de datos de SIGEP, de otro lado, en el aplicativo SIGEP se encuentra el registro Juan Estaban Giraldo Suarez con CC 98716669, pero no en esta en la base de datos de Contratación._x000a_Si bien es cierto, el aplicativo durante la vigencia 2020 presentó fallas o estuvo temporalmente fuera de servicio, la entidad no tomó las medidas para asegurar que se actualizara dicha información por parte de los contratistas, incumpliendo lo establecido en el Decreto 2842 de 2010, Artículo 11 “La información registrada y su actualización debe ser verificada por el Jefe de Recursos Humanos o de Contratos o quienes hagan sus veces. Así como el artículo 7°. Responsabilidades de los representantes legales de las instituciones públicas que se integren al SIGEP y de los jefes de control interno. Las entidades y organismos a quienes se aplica el presente decreto son responsables de la operación, registro, actualización y gestión de la información de cada institución y del recurso humano a su servicio."/>
    <m/>
    <s v="1. Porque: Durante el periodo 2020, el sistema SIGEP presentó fallas y estuvo fuera de servicio durante periodos significativos._x000a_2. Porque: La lista de chequeo contiene dentro de la información requerida la validación de la hoja de vida del sistema SIGEP. pero no hay una validación de la vinculación en el SIGEP por parte de la entidad._x000a_3. Porque: hay una Actualización y_x000a_control deficitario por parte de la supervisión contractual frente a la vinculación y desvinculación del contratista en el sistema SIGEP ._x000a_4. Problemas de fiabilidad de la información SIGEP por fallas técnicas del mismo y activación y desactivación por parte de la entidad."/>
    <s v="Problemas de fiabilidad de la información SIGEP por fallas técnicas del mismo y activación y desactivación por parte de la entidad."/>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s v="Se actualiza"/>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611"/>
    <x v="0"/>
    <x v="4"/>
    <s v="Dirección General"/>
    <s v="PC-PE-FSP-01- Formulación Seguimiento Plan Anual Adquisiciones"/>
    <x v="15"/>
    <n v="1"/>
    <x v="8"/>
    <s v="Se constituyeron Reservas Presupuestales por Funcionamiento por la suma de $132.264.139.00 equivalente al 2.70% y para Inversión en $13.909.961.321 que corresponde al 27.22%, frente al presupuesto del año 2019, superando lo máximo permitido por el Gobierno Nacional conforme lo descrito en el Decreto 1068 de 2015 en su Artículo 2.8.1.7.3.5."/>
    <s v="GESTIÓN PRESUPUESTAL Y EFICIENCIA DEL GASTO PÚBLICO"/>
    <s v="Porque la entidad no dispone del 100% de los recursos asignados, para cubrir el mínimo permitido en la constitución del Rezago, descrito en el Decreto 1068 de 2015._x000a_Porque los Supervisores de los contratos no efectuaron un seguimiento permanente a la ejecucion de los mismos._x000a_Debilidad en el seguimiento al PAA por parte de las areas interesadas_x000a_Porque no hubo un adecuado principio de Planeación."/>
    <s v="Porque no hubo un adecuado principio de Planeación."/>
    <s v="Acción correctiva"/>
    <s v="PE_A1"/>
    <s v="Realizar el Procedimiento para la generación del PAA"/>
    <s v="Procedimiento Generado."/>
    <n v="1"/>
    <d v="2021-08-01T00:00:00"/>
    <d v="2021-08-30T00:00:00"/>
    <n v="4.3500000000000005"/>
    <x v="10"/>
    <s v="Acción Cumplida Pendiente evaluación tercera Linea"/>
    <n v="1"/>
    <s v="Se generó por parte del Planeación Estratégica, el  procedimiento denominado Formulacion y seguimiento Plan Anual de Adquisiones, codigo: PC-PE-01 Version 1. El procedimiento Actualmente se encuentra en V3."/>
    <s v="https://dnbcgovco-my.sharepoint.com/:b:/g/personal/planeacion_dnbc_gov_co/IQDNdvWv1y91Tp4Dh16MArLvAdjffmzNDv9k9_c3is0NPQs?e=nxlmmL"/>
    <d v="2026-05-11T00:00:00"/>
    <s v="Se evidencia creación de procedimiento PC-PE-FSP-01 Formulación Seguimiento Plan Anual Adquisiciones y posteriores actualizaciones. "/>
    <n v="1"/>
    <x v="1"/>
    <d v="2026-06-05T00:00:00"/>
    <n v="1"/>
    <s v="Se evidencia que se encuentra documentado el Procedimiento de Formulación y Seguimiento del Plan Anual de Adquisiciones (PAA), código PC-PE-FSP-01-V3, aprobado el 14 de junio de 2024.Se recomienda el fortalecimiento de los mecanismos de control asociados al seguimiento de la ejecución contractual y presupuestal, mediante la implementación de alertas tempranas, análisis de desviaciones y acciones oportunas que contribuyan a prevenir la materialización de rezagos presupuestales y la constitución de reservas por encima de los límites establecidos en la normatividad vigente."/>
    <s v="C. OPORTUNAMENTE"/>
    <s v="No aplica"/>
    <s v="No aplica"/>
    <s v="No aplica"/>
    <n v="1"/>
    <s v="Se generó por parte del Planeación Estratégica, el  procedimiento denominado Formulacion y seguimiento Plan Anual de Adquisiones, codigo: PC-PE-01 Version 1. El procedimiento Actualmente se encuentra en V3."/>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 creación de procedimiento PC-PE-FSP-01 Formulación Seguimiento Plan Anual Adquisiciones y posteriores actualizaciones. "/>
    <n v="1"/>
    <s v="CUMPLIDO"/>
    <d v="2026-08-10T00:00:00"/>
    <n v="1"/>
    <s v="Se evidenció el cumplimiento de la acción correctiva propuesta, mediante la implementación del Procedimiento de Formulación y Seguimiento del Plan Anual de Adquisiciones (PAA), código PC-PE-FSP-01-V3, y el fortalecimiento del seguimiento a su ejecución mediante alertas tempranas y acciones oportunas frente a posibles desviaciones."/>
    <x v="1"/>
    <s v="NO APLICA"/>
    <s v="NO APLICA"/>
    <x v="0"/>
    <s v="Dado que se encuentra en ejecución no aplica el análisis de la efectividad"/>
  </r>
  <r>
    <n v="612"/>
    <x v="0"/>
    <x v="4"/>
    <s v="Subdirección Administrativa y Financiera"/>
    <m/>
    <x v="338"/>
    <n v="1"/>
    <x v="8"/>
    <s v="Publicación y Normatividad en el SECOP II_x000a_No se está dando cumplimiento a lo establecido en la Circular Externa Única de Colombia Compra Eficiente en relación con el numeral 1.4 Publicación en una plataforma del SECOP y 1.5 Normatividad del SECOP, debido a:_x000a_*El contrato 282 de 2020, está identificado en el SECOP como el 281._x000a_•Se registró en el SECOP dos procesos cargados así: Uno denominado CTO 251 y otro CPS 251-2020, los cuales hacen referencia al mismo contrato de COMPENSAR"/>
    <m/>
    <s v="No existe un control al cargue de la informacion contractual en el SECOP II"/>
    <s v="No existe un control al cargue de la informacion contractual en el SECOP II"/>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s v="Se actualiza"/>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613"/>
    <x v="0"/>
    <x v="4"/>
    <s v="Subdirección Administrativa y Financiera"/>
    <m/>
    <x v="339"/>
    <n v="1"/>
    <x v="58"/>
    <s v="Se apreció por parte del grupo auditor que con respecto al aplicativo RUE, no se cuenta con la caracterización de usuarios, ciudadanos y grupos de interés en los cuales interactúan con el Sistema de Información._x000a_El Sistema RUE como desarrollo propio, no tiene definidos un documento guía de estilo de accesibilidad y usabilidad de acuerdo con la caracterización de usuarios. Inobservando lo dispuesto en la Guía de estilo y usabilidad - LI.SIS.07, MINTIC, Gobierno Digital, “La dirección de Tecnologías y Sistemas de la Información o quien haga sus veces debe definir o adoptar una guía de estilo y usabilidad para la institución. Esta guía debe estar aplicada de acuerdo con la caracterización de usuarios y según el canal utilizado por los sistemas de información, así mismo, debe estar alineada con los principios de usabilidad definidos por el Estado Colombiano, asegurando la aplicación de la guía en todos sus sistemas de información.&quot;"/>
    <m/>
    <s v="Porque no se había evidenciado la necesidad de realizar la carecterizacion de usuarios, ya que el RUE solo estaba enfocado para uso de los funcionarios de la DNBC._x000a_Porque no se cuenta con el personal de Apoyo idoneo para la implementacion de la Politica de Gobierno Digital."/>
    <s v="Porque no se cuenta con el personal de apoyo idoneo para la implementacion de la Politica de Gobierno Digital."/>
    <s v="Acción correctiva"/>
    <s v="TI_AC16"/>
    <s v="Realizar guía de estilo de accesibilidad y usabilidad del sistema de informacion RUE de la Entidad"/>
    <s v="Guia deaccesibilidad y usabilidad formulada."/>
    <n v="1"/>
    <d v="2026-01-01T00:00:00"/>
    <d v="2026-09-30T00:00:00"/>
    <n v="40.35"/>
    <x v="3"/>
    <m/>
    <n v="0"/>
    <n v="0"/>
    <n v="0"/>
    <d v="2026-05-11T00:00:00"/>
    <s v="No se evidencia seguimiento"/>
    <n v="0"/>
    <x v="0"/>
    <d v="2026-06-08T00:00:00"/>
    <n v="0"/>
    <s v="No fue posible identificar evidencias para el presente período de análisis"/>
    <s v="SIN INICIAR"/>
    <s v="No aplica"/>
    <s v="No aplica"/>
    <s v="No aplica"/>
    <n v="0"/>
    <s v="La elaboración y definición de la guía de estilo, accesibilidad y usabilidad (UX/UI) está supeditada directamente al diseño de la interfaz y arquitectura del nuevo sistema RUE 2.0. Actualmente, esta iniciativa misional se encuentra en fase precontractual y en espera de aprobación financiera para su proceso de adquisición en la nube institucional. Por tanto, no es técnicamente viable desarrollar lineamientos estéticos o de usabilidad definitivos sobre una plataforma que aún no ha iniciado su etapa de desarrollo y maquetación."/>
    <s v="https://dnbcgovco-my.sharepoint.com/:f:/g/personal/planeacion_dnbc_gov_co/IgCpYnw2qqCfSZHLQqgVMSHEAUfktzWst9OLEPtpgTHcSHY?e=KUSVm8"/>
    <n v="46214"/>
    <s v="No se encuentran evidencias de seguimiento. Proceso RUE 2.0 pendiente"/>
    <n v="0"/>
    <s v="EN EJECUCIÓN"/>
    <d v="2026-08-10T00:00:00"/>
    <n v="0"/>
    <s v="No fue posible identificar evidencias para el presente período de análisis"/>
    <x v="4"/>
    <s v="NO APLICA"/>
    <s v="NO APLICA"/>
    <x v="0"/>
    <s v="Dado que algunas actividades del hallazgo se encuentran sin iniciar y/o vencidas, no procede realizar el análisis de efectividad hasta tanto se complete su implementación."/>
  </r>
  <r>
    <n v="614"/>
    <x v="0"/>
    <x v="4"/>
    <s v="Subdirección Administrativa y Financiera"/>
    <m/>
    <x v="340"/>
    <n v="1"/>
    <x v="58"/>
    <s v="Se realizó la verificación de la información reportada en el RUE por los Cuerpos de Bomberos con una muestra de 120 de los 234551 eventos reportados el periodo comprendido entre 01/01/2020 y 30/06/2021, se encontró inconsistencias en la información reportada en cuanto a eventos clasificados inadecuadamente, eventos reportados sin información, eventos con una descripción ambigua y diligenciamiento de la totalidad de los campos en la atención de emergencias diligenciamiento de la totalidad de los campos en la atención de emergencias incumpliendo lo establecido en el MIPG, Dimensión: Información y Comunicación - Gestión de la información estadística- calidad estadística."/>
    <m/>
    <s v="Porque no se cuenta con el debido control y verificación de la información que es reportada por los cuerpos de bomberos en el modulo de Emergencias RUE._x000a_Porque durante el primer semestre de la vigencia 2020 y primer trimestre de la vigencia 2021 no se realizo la contratación del personal de CITEL para realizar este control."/>
    <s v="Porque durante el primer semestre de la vigencia 2020 y primer trimestre de la vigencia 2021 no se realizo la contratación del personal de CITEL para realizar este control"/>
    <s v="Acción correctiva"/>
    <s v="TI_AC17"/>
    <s v="Diseñar el formulario de control y verificación de información de emergencias que debe diligenciar el personal de CITEL en el Modulo de Emergencias del RUE."/>
    <s v="Diseño del Formulario de control y seguimiento de información del Modulo de emergencias RUE"/>
    <n v="1"/>
    <d v="2026-01-01T00:00:00"/>
    <d v="2026-05-31T00:00:00"/>
    <n v="22.5"/>
    <x v="3"/>
    <m/>
    <n v="0"/>
    <n v="0"/>
    <n v="0"/>
    <d v="2026-05-11T00:00:00"/>
    <s v="No se evidencia seguimiento"/>
    <n v="0"/>
    <x v="0"/>
    <d v="2026-06-08T00:00:00"/>
    <n v="0"/>
    <s v="No fue posible identificar evidencias para el presente período de análisis"/>
    <s v="SIN INICIAR"/>
    <s v="No aplica"/>
    <s v="No aplica"/>
    <s v="No aplica"/>
    <n v="0.5"/>
    <s v="Se ejecutó de manera exitosa la fase de diseño funcional y levantamiento de requerimientos específicos para el personal de CITEL dentro del ecosistema RUE 2.0. Mediante mesas técnicas de trabajo, se estructuró el ciclo de vida completo del incidente (recepción, despacho, control y cierre), definiendo los campos de control, validaciones operativas y la lógica de verificación que requiere el formulario en línea para capturar la información de emergencias en tiempo real."/>
    <s v="https://dnbcgovco-my.sharepoint.com/:f:/g/personal/planeacion_dnbc_gov_co/IgAUKbar23Q5Rb2-QmvSulVgAaLhCKE7afRV4pryLrKZzp8?e=q0bGxi"/>
    <n v="46214"/>
    <s v="Se incluye levantamiento de información con proceso de educación. No se evidencia información de requerimientos del equipo citel"/>
    <n v="0"/>
    <s v="EN EJECUCIÓN"/>
    <d v="2026-08-10T00:00:00"/>
    <n v="0"/>
    <s v="No fue posible identificar evidencias para el presente período de análisis"/>
    <x v="4"/>
    <s v="NO APLICA"/>
    <s v="NO APLICA"/>
    <x v="0"/>
    <s v="Dado que algunas actividades del hallazgo se encuentran sin iniciar y/o vencidas, no procede realizar el análisis de efectividad hasta tanto se complete su implementación."/>
  </r>
  <r>
    <n v="615"/>
    <x v="0"/>
    <x v="4"/>
    <s v="Dirección General"/>
    <m/>
    <x v="22"/>
    <n v="0"/>
    <x v="10"/>
    <s v="Ambiente 12.5_x000a_La oficina de Control Interno de la DNBC, por medio de seguimientos y auditorías evaluó la adecuación de los controles en cada uno de los procesos, tal y como se evidencia en los informes de seguimiento y las auditorías realizadas. Sin embargo no se realizó un auto control ni autoevaluación con respecto a la primera y segunda linea de defensa"/>
    <s v="FORTALECIMIENTO ORGANIZACIONAL Y SIMPLIFICACIÓN DE PROCESOS"/>
    <s v="Débil interiorización del mecanismo que se tienen para implementar acciones de mejora resultado de procesos de autoevaluación"/>
    <s v="Débil interiorización del mecanismo que se tienen para implementar acciones de mejora resultado de procesos de autoevaluación"/>
    <s v="Acción correctiva"/>
    <s v="MC_AC3"/>
    <s v="Presentar informess de autoevaluación semestrales acotrde con Plan de acción"/>
    <s v="Informe semestral"/>
    <n v="2"/>
    <d v="2026-01-01T00:00:00"/>
    <d v="2026-12-31T00:00:00"/>
    <n v="54"/>
    <x v="6"/>
    <s v="Acción Cumplida Pendiente evaluación tercera Linea"/>
    <n v="0"/>
    <s v="Actividad reformulada con periodicidad semestral"/>
    <n v="0"/>
    <d v="2026-05-11T00:00:00"/>
    <s v="Pendiente de inicio de ejecución"/>
    <n v="0"/>
    <x v="0"/>
    <d v="2026-06-04T00:00:00"/>
    <n v="0"/>
    <s v="No fue posible identificar evidencias para el presente período de análisis"/>
    <s v="SIN INICIAR"/>
    <s v="No aplica"/>
    <s v="No aplica"/>
    <s v="No aplica"/>
    <n v="0"/>
    <s v="Actividad reformulada con periodicidad semestral. Primer seguimiento se realiza en el mes de julio"/>
    <n v="0"/>
    <n v="46213"/>
    <s v="Pendiente de inicio de ejecución"/>
    <n v="0"/>
    <s v="EN EJECUCIÓN"/>
    <d v="2026-08-10T00:00:00"/>
    <n v="0"/>
    <s v="No fue posible identificar evidencias para el presente período de análisis"/>
    <x v="4"/>
    <s v="NO APLICA"/>
    <s v="NO APLICA"/>
    <x v="0"/>
    <s v="Dado que algunas actividades del hallazgo se encuentran sin iniciar y/o vencidas, no procede realizar el análisis de efectividad hasta tanto se complete su implementación."/>
  </r>
  <r>
    <n v="616"/>
    <x v="0"/>
    <x v="4"/>
    <s v="Dirección General"/>
    <m/>
    <x v="60"/>
    <n v="1"/>
    <x v="10"/>
    <s v="Ambiente 17.7_x000a_Actualmente la DNBC, no posee Planes de Mejoramiento producto de las autoevaluaciones realizadas por la segunda línea de defensa . Por lo tanto no se cuenta con la verificación y avance del cumplimiento"/>
    <s v="FORTALECIMIENTO ORGANIZACIONAL Y SIMPLIFICACIÓN DE PROCESOS"/>
    <s v="No se han formulado planes de mejora resultado de ejercicios de autoevaluación"/>
    <s v="No se han formulado planes de mejora resultado de ejercicios de autoevaluación"/>
    <s v="Acción correctiva"/>
    <s v="MC_AC3"/>
    <s v="Presentar informess de autoevaluación semestrales acotrde con Plan de acción"/>
    <s v="Informe semestral"/>
    <n v="2"/>
    <d v="2026-01-01T00:00:00"/>
    <d v="2026-12-31T00:00:00"/>
    <n v="54"/>
    <x v="6"/>
    <s v="Acción Cumplida Pendiente evaluación tercera Linea"/>
    <n v="0"/>
    <s v="Actividad reformulada con periodicidad semestral"/>
    <n v="0"/>
    <d v="2026-05-11T00:00:00"/>
    <s v="Pendiente de inicio de ejecución"/>
    <n v="0"/>
    <x v="0"/>
    <d v="2026-06-04T00:00:00"/>
    <n v="0"/>
    <s v="No fue posible identificar evidencias para el presente período de análisis"/>
    <s v="SIN INICIAR"/>
    <s v="No aplica"/>
    <s v="No aplica"/>
    <s v="No aplica"/>
    <n v="0"/>
    <s v="Actividad reformulada con periodicidad semestral. Primer seguimiento se realiza en el mes de julio"/>
    <n v="0"/>
    <n v="46213"/>
    <s v="Pendiente de inicio de ejecución"/>
    <n v="0"/>
    <s v="EN EJECUCIÓN"/>
    <d v="2026-08-10T00:00:00"/>
    <n v="0"/>
    <s v="No fue posible identificar evidencias para el presente período de análisis"/>
    <x v="4"/>
    <s v="NO APLICA"/>
    <s v="NO APLICA"/>
    <x v="0"/>
    <s v="Dado que algunas actividades del hallazgo se encuentran sin iniciar y/o vencidas, no procede realizar el análisis de efectividad hasta tanto se complete su implementación."/>
  </r>
  <r>
    <n v="617"/>
    <x v="0"/>
    <x v="4"/>
    <s v="Dirección General"/>
    <m/>
    <x v="60"/>
    <n v="0"/>
    <x v="10"/>
    <s v="Ambiente 17.7_x000a_Actualmente la DNBC, no posee Planes de Mejoramiento producto de las autoevaluaciones realizadas por la segunda línea de defensa . Por lo tanto no se cuenta con la verificación y avance del cumplimiento"/>
    <s v="FORTALECIMIENTO ORGANIZACIONAL Y SIMPLIFICACIÓN DE PROCESOS"/>
    <s v="No se han formulado planes de mejora resultado de ejercicios de autoevaluación"/>
    <s v="No se han formulado planes de mejora resultado de ejercicios de autoevaluación"/>
    <s v="Acción correctiva"/>
    <s v="MC_AC3"/>
    <s v="Presentar informess de autoevaluación semestrales acotrde con Plan de acción"/>
    <s v="Informe semestral"/>
    <n v="2"/>
    <d v="2026-01-01T00:00:00"/>
    <d v="2026-12-31T00:00:00"/>
    <n v="54"/>
    <x v="6"/>
    <s v="Acción Cumplida Pendiente evaluación tercera Linea"/>
    <n v="0"/>
    <s v="Actividad reformulada con periodicidad semestral"/>
    <n v="0"/>
    <d v="2026-05-11T00:00:00"/>
    <s v="Pendiente de inicio de ejecución"/>
    <n v="0"/>
    <x v="0"/>
    <d v="2026-06-04T00:00:00"/>
    <n v="0"/>
    <s v="No fue posible identificar evidencias para el presente período de análisis"/>
    <s v="SIN INICIAR"/>
    <s v="No aplica"/>
    <s v="No aplica"/>
    <s v="No aplica"/>
    <n v="0"/>
    <s v="Actividad reformulada con periodicidad semestral. Primer seguimiento se realiza en el mes de julio"/>
    <n v="0"/>
    <n v="46213"/>
    <s v="Pendiente de inicio de ejecución"/>
    <n v="0"/>
    <s v="EN EJECUCIÓN"/>
    <d v="2026-08-10T00:00:00"/>
    <n v="0"/>
    <s v="No fue posible identificar evidencias para el presente período de análisis"/>
    <x v="4"/>
    <s v="NO APLICA"/>
    <s v="NO APLICA"/>
    <x v="0"/>
    <s v="Dado que algunas actividades del hallazgo se encuentran sin iniciar y/o vencidas, no procede realizar el análisis de efectividad hasta tanto se complete su implementación."/>
  </r>
  <r>
    <n v="618"/>
    <x v="0"/>
    <x v="4"/>
    <s v="Subdirección Administrativa y Financiera"/>
    <m/>
    <x v="341"/>
    <n v="1"/>
    <x v="11"/>
    <s v="La muestra tomada, frente al manejo del archivo de gestión se observó debilidad en la identificación de los archivos físicos en el Proceso de Gestión de Análisis y Mejora Continua, lo cual podría generar inconsistencias al clasificar los documentos de acuerdo con lo establecido en la actividad 2 del Procedimiento Organización de Archivos."/>
    <s v="GESTIÓN DOCUMENTAL"/>
    <s v="1er Por qué: Porque las Tablas de Retención Documental de la entidad habían sido aprobadas con un mes de anterioridad_x000a_2do Por qué: Porque los procesos no tenían el conocimiento suficiente para organizar los archivos_x000a_3er Por qué: Porque no se había realizado capacitación a los procesos sobre la organización del archivo respecto a las Tablas de Retención Documental"/>
    <s v="Porque no se había realizado capacitación a los procesos sobre la organización del archivo respecto a las Tablas de Retención Documental"/>
    <s v="Acción correctiva"/>
    <s v="GD_AC2"/>
    <s v="Realizar Capacitación a los enlaces de planeación de los procesos de la DNBC, sobre la implementación de las TRD y aplicabilidad en la gestión de los archivos físicos y digitales en cada uno de los procesos."/>
    <s v="Capacitaciones realizadas"/>
    <n v="2"/>
    <d v="2026-01-01T00:00:00"/>
    <d v="2026-12-31T00:00:00"/>
    <n v="54"/>
    <x v="5"/>
    <m/>
    <n v="0"/>
    <n v="0"/>
    <n v="0"/>
    <d v="2026-05-11T00:00:00"/>
    <s v="Se recibió información antigua por parte del proceso y no se evidencian soportes en la carpeta compartida por planeación"/>
    <n v="0"/>
    <x v="0"/>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SIN INICIAR"/>
    <s v="No aplica"/>
    <s v="No aplica"/>
    <s v="No aplica"/>
    <n v="0"/>
    <s v="A corte 30 de junio no se habían ejecutado capacitaciones formales a los enlaces de proceso sobre implementación de TRD. Se programó el cronograma de capacitaciones para la primera semana de julio. De esa programación se logró ejecutar la sesión con el proceso de Infraestructura"/>
    <s v="https://dnbcgovco-my.sharepoint.com/my?id=%2Fpersonal%2Fplaneacion%5Fdnbc%5Fgov%5Fco%2FDocuments%2FDocumentos%20SIGE%2F6%2E%20Planes%2FPLAN%20DE%20MEJORA%2F2026%2F02%2E%20Seguimiento%20Segundo%20Trimestre%2F17%2E%20Gesti%C3%B3n%20Documental&amp;ga=1"/>
    <n v="46214"/>
    <s v="Se incluye una capacitacion realizada al proceso de GAU. Se debe realizar actividad con todos los procesos"/>
    <n v="0"/>
    <s v="EN EJECUCIÓN"/>
    <d v="2026-08-10T00:00:00"/>
    <n v="0"/>
    <s v="Se evidenció que durante el segundo trimestre de 2026 no se presentaron soportes que acreditaran la realización de capacitaciones a los enlaces de proceso sobre la implementación de las TRD. No obstante, se aportaron evidencias correspondientes al tercer trimestre, con capacitaciones realizadas los días 10 y 30 de julio de 2026, por lo que la acción continúa en ejecución."/>
    <x v="4"/>
    <s v="NO APLICA"/>
    <s v="NO APLICA"/>
    <x v="0"/>
    <s v="Dado que algunas actividades del hallazgo se encuentran sin iniciar y/o vencidas, no procede realizar el análisis de efectividad hasta tanto se complete su implementación."/>
  </r>
  <r>
    <n v="619"/>
    <x v="0"/>
    <x v="4"/>
    <s v="Subdirección Administrativa y Financiera"/>
    <m/>
    <x v="342"/>
    <n v="1"/>
    <x v="12"/>
    <s v="Se evidenció la falta de implementación de controles en el Procedimiento de liquidación de los viaticos y comisiones, conforme lo establece el MIPG en la Dimensión 7 de Control Interno 1ª Línea de defensa (Gestión del Talento Humano), por cuanto:_x000a_Viaticos y Comisiones_x000a_-Se liquidaron las resoluciones 92, 206, 147, 194 y 251 de 2021 por un mayor valor._x000a_- En el archivo de Comisiones y Viaticos, se estipuló en las resoluciones 135, 164, 169 y 170 la fecha máxima de legalización erróneamente._x000a_- En el archivo de Comisiones y Viaticos se señaló en las resoluciones 198, 199, 200, 201, 202, 203, 204, 205, 206, 207, 208, 209, 210, 211 y 214 la fecha de legalización máxima por parte del contratista y/o funcionario de manera equivocada._x000a_Tiquetes Aéreos_x000a_-Existen tiquetes aéreos sin que se haya expedido la respectiva resolución donde se autorice la utilización de los mismos. (Ver Matriz No.2)._x000a_-Utilización de tiquetes sin que se generará un acto administrativo de viáticos o comisión (Ver Matriz No.3)_x000a_-Expedición de tiquetes sin que se generara un acto administrativo de viáticos o comisión, por error y discrepancia en las mismas (Ver Matriz No.4)_x000a_-Discrepancia en el Número de la resolución (Ver Matriz No.5)_x000a_Gastos de Viaje_x000a_La DNBC, no posee un procedimiento, Instructivo, Manual etc, que establezca la forma en que se tramiten, calculen y aprueben los Gastos de Viaje, por lo que genera incertidumbre al realizar la liquidación y verificación de los mismos."/>
    <m/>
    <s v="1. Porque: por alta carga laboral en el proceso de tramite de viáticos y comisiones._x000a_2, Porque: Por error involuntario en el diligenciamiento del cuadro de control y seguimiento de viáticos y comisiones._x000a_3, Porque: Debilidad en la definición de controles, descritos en el procedimiento ."/>
    <s v="3, Porque: Debilidad en la definición de controles, descritos en el procedimiento ."/>
    <s v="Acción correctiva"/>
    <s v="TH_AC8"/>
    <s v="Modificar el procedimiento de liquidación de viáticos y comisiones, con la inclusión de un punto de control el cual quedaría de la siguiente manera: revisión de la liquidación de la comisión y viáticos, dejando como registro del control en el cuadro de seguimiento, esta actividad quedaría a cargo del gestor del proceso de Gestión de Talento Humano."/>
    <s v="Procedimiento modificado y formalizado"/>
    <n v="1"/>
    <d v="2021-10-11T00:00:00"/>
    <d v="2021-10-31T00:00:00"/>
    <n v="3"/>
    <x v="11"/>
    <s v="Viaticos"/>
    <n v="0"/>
    <n v="0"/>
    <n v="0"/>
    <d v="2026-05-11T00:00:00"/>
    <s v="No se evidencia seguimiento"/>
    <n v="0"/>
    <x v="2"/>
    <d v="2026-05-15T00:00:00"/>
    <n v="0"/>
    <s v="Se evidencio que la accion formulada carece de soportes que permitan verificar el cumplimiento de la actividad, toda vez que la accion no fue ejecuta dentro del plazo establecido"/>
    <s v="VENCIDA"/>
    <s v="No aplica"/>
    <s v="No aplica"/>
    <s v="No aplica"/>
    <n v="0"/>
    <n v="0"/>
    <n v="0"/>
    <n v="46214"/>
    <s v="No se evidencia seguimiento"/>
    <n v="0"/>
    <s v="VENCIDO"/>
    <d v="2026-07-27T00:00:00"/>
    <n v="0"/>
    <s v="Se evidencio que la accion formulada carece de soportes que permitan verificar el cumplimiento de la actividad"/>
    <x v="3"/>
    <s v="NO APLICA"/>
    <s v="NO APLICA"/>
    <x v="0"/>
    <s v="Dado que algunas de las actividades asociadas al hallazgo se encuentran vencidas, no procede realizar el análisis de efectividad hasta tanto se complete su implementación."/>
  </r>
  <r>
    <n v="620"/>
    <x v="0"/>
    <x v="4"/>
    <s v="Subdirección Administrativa y Financiera"/>
    <m/>
    <x v="342"/>
    <n v="0"/>
    <x v="12"/>
    <s v="Se evidenció la falta de implementación de controles en el Procedimiento de liquidación de los viaticos y comisiones, conforme lo establece el MIPG en la Dimensión 7 de Control Interno 1ª Línea de defensa (Gestión del Talento Humano), por cuanto:_x000a_Viaticos y Comisiones_x000a_-Se liquidaron las resoluciones 92, 206, 147, 194 y 251 de 2021 por un mayor valor._x000a_- En el archivo de Comisiones y Viaticos, se estipuló en las resoluciones 135, 164, 169 y 170 la fecha máxima de legalización erróneamente._x000a_- En el archivo de Comisiones y Viaticos se señaló en las resoluciones 198, 199, 200, 201, 202, 203, 204, 205, 206, 207, 208, 209, 210, 211 y 214 la fecha de legalización máxima por parte del contratista y/o funcionario de manera equivocada._x000a_Tiquetes Aéreos_x000a_-Existen tiquetes aéreos sin que se haya expedido la respectiva resolución donde se autorice la utilización de los mismos. (Ver Matriz No.2)._x000a_-Utilización de tiquetes sin que se generará un acto administrativo de viáticos o comisión (Ver Matriz No.3)_x000a_-Expedición de tiquetes sin que se generara un acto administrativo de viáticos o comisión, por error y discrepancia en las mismas (Ver Matriz No.4)_x000a_-Discrepancia en el Número de la resolución (Ver Matriz No.5)_x000a_Gastos de Viaje_x000a_La DNBC, no posee un procedimiento, Instructivo, Manual etc, que establezca la forma en que se tramiten, calculen y aprueben los Gastos de Viaje, por lo que genera incertidumbre al realizar la liquidación y verificación de los mismos."/>
    <m/>
    <s v="1,Porque: Por alta carga laboral en el proceso de tramite de viáticos y comisiones._x000a_2, Porque: Por error involuntario en el diligenciamiento del cuadro de control y seguimiento de viáticos y comisiones._x000a_3, Porque: Debilidad en la definición de controles en la base de datos de control y seguimiento viáticos, gastos de viaje y desplazamientos"/>
    <s v="3, Porque: Debilidad en la definición de controles en la base de datos de control y seguimiento viáticos, gastos de viaje y desplazamientos"/>
    <s v="Acción correctiva"/>
    <s v="TH_AC55"/>
    <s v="Realizar seguimiento que el valor de la solicitud presentada por los servidores y contratistas coincida con el valor del módulo de viaticos en SIIF"/>
    <s v="Presentar evidencia de la solicitud, acto administrativo, RP, informe y demás requerimientos necesarios"/>
    <n v="1"/>
    <d v="2026-01-01T00:00:00"/>
    <d v="2026-12-31T00:00:00"/>
    <n v="54"/>
    <x v="11"/>
    <s v="Viaticos"/>
    <n v="0"/>
    <n v="0"/>
    <n v="0"/>
    <d v="2026-05-11T00:00:00"/>
    <s v="No se evidencia seguimiento"/>
    <n v="0"/>
    <x v="0"/>
    <d v="2026-05-15T00:00:00"/>
    <n v="0"/>
    <s v="No fue posible identificar evidencias para el presente período de análisis"/>
    <s v="SIN INICIAR"/>
    <s v="No aplica"/>
    <s v="No aplica"/>
    <s v="No aplica"/>
    <n v="0"/>
    <n v="0"/>
    <n v="0"/>
    <n v="46214"/>
    <s v="No se evidencia seguimiento"/>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621"/>
    <x v="0"/>
    <x v="4"/>
    <s v="Subdirección Administrativa y Financiera"/>
    <m/>
    <x v="342"/>
    <n v="0"/>
    <x v="12"/>
    <s v="Se evidenció la falta de implementación de controles en el Procedimiento de liquidación de los viaticos y comisiones, conforme lo establece el MIPG en la Dimensión 7 de Control Interno 1ª Línea de defensa (Gestión del Talento Humano), por cuanto:_x000a_Viaticos y Comisiones_x000a_-Se liquidaron las resoluciones 92, 206, 147, 194 y 251 de 2021 por un mayor valor._x000a_- En el archivo de Comisiones y Viaticos, se estipuló en las resoluciones 135, 164, 169 y 170 la fecha máxima de legalización erróneamente._x000a_- En el archivo de Comisiones y Viaticos se señaló en las resoluciones 198, 199, 200, 201, 202, 203, 204, 205, 206, 207, 208, 209, 210, 211 y 214 la fecha de legalización máxima por parte del contratista y/o funcionario de manera equivocada._x000a_Tiquetes Aéreos_x000a_-Existen tiquetes aéreos sin que se haya expedido la respectiva resolución donde se autorice la utilización de los mismos. (Ver Matriz No.2)._x000a_-Utilización de tiquetes sin que se generará un acto administrativo de viáticos o comisión (Ver Matriz No.3)_x000a_-Expedición de tiquetes sin que se generara un acto administrativo de viáticos o comisión, por error y discrepancia en las mismas (Ver Matriz No.4)_x000a_-Discrepancia en el Número de la resolución (Ver Matriz No.5)_x000a_Gastos de Viaje_x000a_La DNBC, no posee un procedimiento, Instructivo, Manual etc, que establezca la forma en que se tramiten, calculen y aprueben los Gastos de Viaje, por lo que genera incertidumbre al realizar la liquidación y verificación de los mismos."/>
    <m/>
    <s v="1,Porque: Por alta carga laboral en el proceso de tramite de viáticos y comisiones._x000a_2, Porque: Por error involuntario en el diligenciamiento del cuadro de control y seguimiento de viáticos y comisiones._x000a_3. Porque: Debilidad en la definición de controles en la descripción del procedimiento ."/>
    <s v="3. Porque: Debilidad en la definición de controles en la descripción del procedimiento ."/>
    <s v="Acción correctiva"/>
    <s v="TH_AC9"/>
    <s v="Actualizar el procedimiento de tramite de viáticos, gastos de viaje y desplazamiento PC-TH-01,con la inclusión de una política de operación la cual quedaría de la siguiente manera: No se generaran viáticos sin resolución, ni tiquetes sin autorización previa del Director de la DNBC, (A no ser que sea sufragados los gastos por otro ente), e incluir un punto de control: el diligenciamiento del libro de actas el cual refleja la trazabilidad de la solicitud de viáticos y comisiones, el cual será diligenciado por el responsable del tramite de los viáticos y comisiones"/>
    <s v="Procedimiento de tramite de viáticos, gastos de viaje y desplazamiento actualizado y formalizado"/>
    <n v="1"/>
    <d v="2021-10-11T00:00:00"/>
    <d v="2021-10-31T00:00:00"/>
    <n v="3"/>
    <x v="11"/>
    <s v="Viaticos"/>
    <n v="0"/>
    <n v="0"/>
    <n v="0"/>
    <d v="2026-05-11T00:00:00"/>
    <s v="No se evidencia seguimiento"/>
    <n v="0"/>
    <x v="2"/>
    <d v="2026-05-15T00:00:00"/>
    <n v="0"/>
    <s v="Se evidencio que la accion formulada carece de soportes que permitan verificar el cumplimiento de la actividad, toda vez que la accion no fue ejecuta dentro del plazo establecido"/>
    <s v="VENCIDA"/>
    <s v="No aplica"/>
    <s v="No aplica"/>
    <s v="No aplica"/>
    <n v="0"/>
    <n v="0"/>
    <n v="0"/>
    <n v="46214"/>
    <s v="No se evidencia seguimiento"/>
    <n v="0"/>
    <s v="VENCIDO"/>
    <d v="2026-07-27T00:00:00"/>
    <n v="0"/>
    <s v="Se evidencio que la accion formulada carece de soportes que permitan verificar el cumplimiento de la actividad"/>
    <x v="3"/>
    <s v="NO APLICA"/>
    <s v="NO APLICA"/>
    <x v="0"/>
    <s v="Dado que algunas de las actividades asociadas al hallazgo se encuentran vencidas, no procede realizar el análisis de efectividad hasta tanto se complete su implementación."/>
  </r>
  <r>
    <n v="622"/>
    <x v="0"/>
    <x v="4"/>
    <s v="Subdirección Administrativa y Financiera"/>
    <m/>
    <x v="343"/>
    <n v="1"/>
    <x v="14"/>
    <s v="No se observa en la sección de datos abiertos la publicación total de la información y con los requisitos mínimos que solicita el Anexo 4 de la Resolución 1519 del 2020 de las MinTIC donde se ubique el Índice de información pública reservada y clasificada con fecha de levantamiento de la reserva, el registro de activos de información, el esquema de publicación de la información, el programa de gestión documental, las tablas de retención documental y el acto administrativo sobre costos de reproducción de información pública"/>
    <s v="GESTIÓN DOCUMENTAL"/>
    <s v="La Entidad no cuenta con el personal idóneo y con experticia técnica que contribuya en la implementación de la Ley de transparencia y acceso de la información de acuerdo a lo estipulado por MINTIC._x000a_Desconocimiento de la normatividad vigente emitida por MINTIC"/>
    <s v="Desconocimiento de la normatividad vigente emitida por MINTIC"/>
    <s v="Acción correctiva"/>
    <s v="Pendiente"/>
    <s v="Enviar al administrador de la pagina web para su publicación la siguiente información: documento actualizado de los activos de información, el esquema de publicación de la información, el programa de gestión documental, las tablas de retención documental y acto administrativo con los costos de resproduccion de la informacion publica"/>
    <s v="No de documentos enviados /No de documentos programadas *100"/>
    <n v="1"/>
    <d v="2021-11-10T00:00:00"/>
    <d v="2022-06-30T00:00:00"/>
    <n v="34.5"/>
    <x v="5"/>
    <m/>
    <n v="0"/>
    <s v="PENDIENTE"/>
    <n v="0"/>
    <d v="2026-05-11T00:00:00"/>
    <s v="Sin información"/>
    <n v="0"/>
    <x v="2"/>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VENCIDA"/>
    <s v="No aplica"/>
    <s v="No aplica"/>
    <s v="No aplica"/>
    <s v="REVISAR"/>
    <s v="PENDIENTE. Este hallazgo es muy antiguo y el proceso de gestión al usuario no tiene nisiquiera la información de la política que se refiere. En la reunión inicial con Planeación y Control Interno se quedó de revisar este ítem para que no perjudique la gestión del área."/>
    <s v="EVIDENCIAS SEGUNDO TRIMESTRE 2026 PLAN MEJORA"/>
    <n v="46214"/>
    <s v="Sin información del hallazgo "/>
    <n v="0"/>
    <s v="VENCIDO"/>
    <d v="2026-08-12T00:00:00"/>
    <n v="0"/>
    <s v="No fue posible identificar evidencias para el presente período de análisis"/>
    <x v="3"/>
    <s v="NO APLICA"/>
    <s v="NO APLICA"/>
    <x v="0"/>
    <s v="Dado que algunas de las actividades asociadas al hallazgo se encuentran vencidas, no procede realizar el análisis de efectividad hasta tanto se complete su implementación."/>
  </r>
  <r>
    <n v="623"/>
    <x v="0"/>
    <x v="4"/>
    <s v="Subdirección Administrativa y Financiera"/>
    <m/>
    <x v="344"/>
    <n v="1"/>
    <x v="15"/>
    <s v="Se observó que la Entidad se encuentra realizando el pago de riesgos laborales de Contratistas que tienen formación Bomberil, sin embargo, al verificar las obligaciones de una muestra de cinco (5) contratos, se evidenció que cuatro (4) de ellos solo tienen obligaciones de tipo administrativo, incumpliendo lo establecido en el artículo 2 de la Resolución 2087 de 2013"/>
    <m/>
    <s v="1. No se tiene incluida dentro de los contratos de contratistas bomberos la obligación de acompañamiento y coordinacion en la atención de incidentes relacionados con la actividad bomberil."/>
    <s v="*No se tiene incluida dentro de los contratos de contratistas bomberos la obligación de acompañamiento y coordinacion en la atención de incidentes relacionados con la actividad bomberil."/>
    <s v="Acción correctiva"/>
    <s v="GC_AC8"/>
    <s v="Incluir la obligación especifica en los contratos suscritos entre la DNBC y personas con formación bomberil de realizar acompañamiento y coordinación en la atención de incidentes relacionados con la actividad bomberil."/>
    <s v="Número de contratistas Bomberos con la obligación contractual para realizar acompañamiento y coordinación en la atención de incidentes/número total de contratistas bomberos*100"/>
    <n v="1"/>
    <d v="2022-01-01T00:00:00"/>
    <d v="2022-06-30T00:00:00"/>
    <n v="26.85"/>
    <x v="2"/>
    <s v="En mesa de trabajo se determina que se debe es reportar seguimiento"/>
    <n v="0"/>
    <n v="0"/>
    <n v="0"/>
    <d v="2026-05-11T00:00:00"/>
    <s v="Sin avance en la actividad"/>
    <n v="0"/>
    <x v="2"/>
    <d v="2026-05-15T00:00:00"/>
    <n v="0"/>
    <s v="Se evidencio que la accion formulada carece de soportes que permitan verificar el cumplimiento de la actividad, toda vez que la accion no fue ejecuta dentro del plazo establecido"/>
    <s v="VENCIDA"/>
    <s v="No aplica"/>
    <s v="No aplica"/>
    <s v="No aplica"/>
    <n v="0"/>
    <n v="0"/>
    <n v="0"/>
    <s v="11/07/206"/>
    <s v="No se evidencian soportes de la actividad"/>
    <n v="0"/>
    <s v="VENCIDO"/>
    <d v="2026-07-27T00:00:00"/>
    <n v="0"/>
    <s v="Se evidencio que la accion formulada carece de soportes que permitan verificar el cumplimiento de la actividad"/>
    <x v="3"/>
    <s v="NO APLICA"/>
    <s v="NO APLICA"/>
    <x v="0"/>
    <s v="Dado que algunas de las actividades asociadas al hallazgo se encuentran vencidas, no procede realizar el análisis de efectividad hasta tanto se complete su implementación."/>
  </r>
  <r>
    <n v="624"/>
    <x v="0"/>
    <x v="4"/>
    <s v="Subdirección Administrativa y Financiera"/>
    <m/>
    <x v="345"/>
    <n v="1"/>
    <x v="15"/>
    <s v="Se evidenció que se cuenta con un documento borrador del plan estratégico de seguridad vial, sin embargo, a la fecha no se ha realizado el diagnostico de seguridad vial, así como la capacitación a los actores viales, incumpliendo lo establecido en la ley 1503 de 201, articulo 12"/>
    <m/>
    <s v="1. Debido a que no se ha formalizado el plan de trabajo de PESV, no se ha realizado diagnostico inicial ni capacitación de seguridad vial_x000a_2. Priorizacion de otras actividades del Plan de trabajo anual (PTA)."/>
    <s v="*Priorizacion de otras actividades del Plan de trabajo anual (PTA)."/>
    <s v="Acción correctiva"/>
    <s v="TH_AC10"/>
    <s v="Formalizar el PESV en el SIGE y realización de plan de trabajo para ejecución del mismo."/>
    <s v="Documento formalizado en le SIGE"/>
    <n v="1"/>
    <d v="2026-01-01T00:00:00"/>
    <d v="2026-06-30T00:00:00"/>
    <n v="26.85"/>
    <x v="11"/>
    <m/>
    <n v="0"/>
    <n v="0"/>
    <n v="0"/>
    <d v="2026-05-11T00:00:00"/>
    <s v="No se evidencia seguimiento"/>
    <n v="0"/>
    <x v="0"/>
    <d v="2026-05-15T00:00:00"/>
    <n v="0"/>
    <s v="No fue posible identificar evidencias para el presente período de análisis"/>
    <s v="SIN INICIAR"/>
    <s v="No aplica"/>
    <s v="No aplica"/>
    <s v="No aplica"/>
    <n v="1"/>
    <s v="Se adjunta plan de trabaj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n v="0.2"/>
    <s v="VENCIDO"/>
    <d v="2026-07-27T00:00:00"/>
    <n v="0"/>
    <s v="Se evidencio que la accion formulada carece de soportes que permitan verificar el cumplimiento de la actividad"/>
    <x v="3"/>
    <s v="NO APLICA"/>
    <s v="NO APLICA"/>
    <x v="0"/>
    <s v="Dado que algunas de las actividades asociadas al hallazgo se encuentran vencidas, no procede realizar el análisis de efectividad hasta tanto se complete su implementación."/>
  </r>
  <r>
    <n v="625"/>
    <x v="0"/>
    <x v="5"/>
    <s v="Dirección General"/>
    <m/>
    <x v="346"/>
    <n v="1"/>
    <x v="59"/>
    <s v="Plan de Acción_x000a_Realizando el análisis del cumplimiento de los productos del proceso, se encontró que el plan de acción contempla veinticuatro (24) productos, suministrado en desarrollo de la auditoria, difiere del plan de acción publicado en la página web de la DNBC, para la vigencia 2022, el cual registra 17 productos, por cuanto no contempla los siguientes productos._x000a_•_x0009_Foro de Control de Incendios_x000a_•_x0009_Cursos de formación bomberil_x000a_•_x0009_Monitoreo y seguimiento a los Riesgos de Gestión_x000a_•_x0009_Reporte de seguimiento al PAAC_x000a_•_x0009_Reporte trimestral de Indicadores de gestión del proceso_x000a_•_x0009_Monitoreo periódico de avance de los referentes estratégicos institucionales_x000a_•_x0009_Documentación Sistema de Gestión DNBC_x000a_Lo cual incumple el Principio de la divulgación proactiva de la información señalado en el artículo 3. Otros principios de la transparencia y acceso a la información pública. de la Ley 1712 de 2014 el cual establece que “(…) lo que conlleva la obligación de publicar y divulgar documentos y archivos que plasman la actividad estatal y de interés público, de forma rutinaria y proactiva, actualizada, accesible y comprensible”"/>
    <m/>
    <s v="Falta de seguimiento al trámite de carga de informacion solicitada por las areas y procesos para publicar en la pagina web de la entidad."/>
    <s v="Falta de seguimiento al trámite de carga de informacion solicitada por las areas y procesos para publicar en la pagina web de la entidad."/>
    <s v="Acción correctiva"/>
    <s v="GCo_AC5"/>
    <s v="Actualizar el procedimiento de publicación de información en página web , con la inclusion de una accion critica de control (ACC) que indique &quot;Verificar con el enlace responsable de la solicitud, la validéz y oportunidad de la información publicada.&quot;"/>
    <s v="Procedimiento de publicación de información en página web actualizado"/>
    <n v="1"/>
    <d v="2026-03-01T00:00:00"/>
    <d v="2026-06-30T00:00:00"/>
    <n v="17.849999999999998"/>
    <x v="12"/>
    <m/>
    <n v="0"/>
    <s v="Se informa que esta en etapa de elaboración "/>
    <n v="0"/>
    <d v="2026-05-11T00:00:00"/>
    <s v="No ha dado inicio a la ejecución"/>
    <n v="0"/>
    <x v="0"/>
    <d v="2026-05-28T00:00:00"/>
    <n v="0"/>
    <s v="No fue posible identificar evidencias para el presente período de análisis"/>
    <s v="SIN INICIAR"/>
    <s v="No aplica"/>
    <s v="No aplica"/>
    <s v="No aplica"/>
    <n v="1"/>
    <s v="Se actualizó el procedimiento de publicación de información en la página web, incorporando la Acción Crítica de Control (ACC) para verificar con el enlace responsable de la solicitud la validez y oportunidad de la información publicada. El documento fue remitido al proceso de Planeación Estratégica y actualmente se encuentra en proceso de revisión y aprobación para continuar con el trámite correspondiente."/>
    <s v="https://dnbcgovco-my.sharepoint.com/personal/planeacion_dnbc_gov_co/_layouts/15/onedrive.aspx?id=%2Fpersonal%2Fplaneacion%5Fdnbc%5Fgov%5Fco%2FDocuments%2FDocumentos%20SIGE%2F6%2E%20Planes%2FPLAN%20DE%20MEJORA%2F2026%2F02%2E%20Seguimiento%20Segundo%20Trimestre%2F02%2E%20Gesti%C3%B3n%20de%20Comunicaciones%2FGC%2DAC5&amp;viewid=efb70791%2Db8ab%2D49e7%2Db552%2Dd3d4cbe976b9&amp;ct=1783095595106&amp;or=OWA%2DNTB%2DMail&amp;ga=1"/>
    <n v="46213"/>
    <s v="El documento se encuentra en revisión del proceso de Análisis y Mejora Continua y la Lider del Proceso"/>
    <n v="0.8"/>
    <s v="EN EJECUCIÓN"/>
    <d v="2026-08-11T00:00:00"/>
    <n v="0.8"/>
    <s v="El documento se encuentra en revisión del proceso de Análisis y Mejora Continua y la Lider del Proceso"/>
    <x v="0"/>
    <s v="NO APLICA"/>
    <s v="NO APLICA"/>
    <x v="0"/>
    <s v="Dado que el hallazgo aún tiene actividades en ejecución no aplica el análisis de la efectividad"/>
  </r>
  <r>
    <n v="626"/>
    <x v="0"/>
    <x v="5"/>
    <s v="Subdirección estrategica"/>
    <m/>
    <x v="347"/>
    <n v="1"/>
    <x v="59"/>
    <s v="Se realizó modificación al formato establecido por la DNBC para los certificados del registro del curso, evidenciado en el registro 032-2021, incumpliendo el numeral 6 del PARÁGRAFO 4. del Artículo 31. de la Resolución 1127 de 2018, que señala “Certificados: La Dirección Nacional de Bomberos establecerá el modelo de certificado, el cual no deberá sufrir modificación o adulteración de ningún tipo. (…)”."/>
    <s v="GESTIÓN DEL CONOCIMIENTO Y LA INNOVACIÓN"/>
    <s v="Falta de detalle en la ejecución de la revisión de los documentos tramitados"/>
    <s v="Falta de detalle en la ejecución de la revisión de los documentos tramitados"/>
    <s v="Acción correctiva"/>
    <s v="EN_AC6"/>
    <s v="Actualización del procedimiento de solicitud de registros y firma de certificados, en la actividad de verificación de requisitos para firma."/>
    <s v="Procedimiento actualizado"/>
    <n v="1"/>
    <d v="2022-11-15T00:00:00"/>
    <d v="2023-06-30T00:00:00"/>
    <n v="33.75"/>
    <x v="34"/>
    <m/>
    <n v="1"/>
    <s v="Se adjunta PDF de actualización de procedimientos"/>
    <s v="https://dnbcgovco-my.sharepoint.com/:f:/g/personal/planeacion_dnbc_gov_co/IgC5kXqR4V0nTaHvwiZWXltvAYv7nqk-yTXwtoINqpfBzlc?e=Xqggcp"/>
    <d v="2026-05-11T00:00:00"/>
    <s v="Sin seguimiento actualizado. Se toma último seguimiento_x000a__x000a_Se evidencia que cumple con criterios ya que adjuntan la Actualización del procedimiento de solicitud de registros y firma de certificados, en la actividad de verificación de requisitos para firma._x000a_Se sugiere la eliminación de este hallazgo dado que ya se cuenta con el procedimiento actualizado "/>
    <s v="Si"/>
    <x v="1"/>
    <d v="2026-06-08T00:00:00"/>
    <n v="0"/>
    <s v="Se evidencia ausencia de monitoreo por parte de la primera y segunda línea de defensa, así como falta de soportes documentales que permitan verificar la ejecución de la acción correctiva. En consecuencia, desde la tercera línea de defensa no es posible determinar el estado real de avance de la acción formulada. Se recomienda fortalecer los mecanismos de monitoreo, seguimiento y reporte, garantizando la generación y conservación de evidencias que respalden el cumplimiento de los compromisos establecidos en el plan de mejoramiento."/>
    <s v="VENCIDA"/>
    <s v="No aplica"/>
    <s v="No aplica"/>
    <s v="No aplica"/>
    <n v="0"/>
    <s v="Sin reporte de información por parte de la primera linea de defensa"/>
    <n v="0"/>
    <n v="46213"/>
    <s v="No se evidencia seguimiento. Se toma último seguimiento_x000a__x000a_Se evidencia que cumple con criterios ya que adjuntan la Actualización del procedimiento de solicitud de registros y firma de certificados, en la actividad de verificación de requisitos para firma._x000a_Se sugiere la eliminación de este hallazgo dado que ya se cuenta con el procedimiento actualizado _x000a_Link SIGE https://dnbcgovco-my.sharepoint.com/my?id=%2Fpersonal%2Fplaneacion%5Fdnbc%5Fgov%5Fco%2FDocuments%2FDocumentos%20SIGE%2F2%2E%20Procesos%2F2%2E%20Procesos%20Misionales%2F10%2E%20Educaci%C3%B3n%20Nacional%20para%20Bomberos&amp;viewid=efb70791%2Db8ab%2D49e7%2Db552%2Dd3d4cbe976b9"/>
    <n v="1"/>
    <s v="CUMPLIDO"/>
    <d v="2026-08-12T00:00:00"/>
    <n v="0.5"/>
    <s v="Se evidenció que la segunda línea de defensa reportó la validación de la actividad, soportada en las validaciones registradas en el Formato Base de Datos Certificados Tramitados FO-EN-01-01. No obstante, la primera línea de defensa no reportó de manera completa la evidencia correspondiente, por lo que se recomienda fortalecer el reporte y los soportes en los próximos seguimientos."/>
    <x v="0"/>
    <s v="NO APLICA"/>
    <s v="NO APLICA"/>
    <x v="0"/>
    <s v="Dado que el hallazgo aún tiene actividades en ejecución no aplica el análisis de la efectividad"/>
  </r>
  <r>
    <n v="627"/>
    <x v="0"/>
    <x v="5"/>
    <s v="Dirección General"/>
    <m/>
    <x v="348"/>
    <n v="1"/>
    <x v="60"/>
    <s v="En recorrido por el centro logístico se encontró que no se cuenta con los adecuados controles para el aseguramiento de las actividades propias del bodegaje, tales como ayudas mecánicas para manipulación de cargas, hojas de seguridad de los productos químicos y matriz de compatibilidad, adecuada señalización de emergencias, doble pasamanos en la escalera, mecanismos suficientes para extinción de incendios ni personal capacitado como brigadista._x000a_Adicionalmente no se cuenta con los soportes de vacunación del personal que realiza actividades en el nivel territorial._x000a_Incumpliendo lo establecido en el Decreto 1072 de 2015, artículo 2.2.4.6.24 Medidas de prevención y control."/>
    <m/>
    <s v="Aunque el responsable de SST realizo la solicitud de los recursos económicos a tiempo, para la implementación del sistema de gestión de seguridad y salud en el trabajo, el tesoro nacional no realizo la apropiación suficiente para la implementación sst en la Entidad.,"/>
    <s v="Aunque el responsable de SST realizo la solicitud de los recursos económicos a tiempo, para la implementación del sistema de gestión de seguridad y salud en el trabajo, el tesoro nacional no realizo la apropiación suficiente para la implementación sst en la Entidad.,"/>
    <s v="Acción correctiva"/>
    <s v="PE_A6"/>
    <s v="Asignar por parte de la Alta Dirección los recursos económicos para la implementación, sostenibilidad y mejoramiento del SG-SST"/>
    <s v="Documento de asignación de Recursos (Desagregación presupuestal)"/>
    <s v="1"/>
    <d v="2023-01-01T00:00:00"/>
    <d v="2023-03-31T00:00:00"/>
    <n v="13.5"/>
    <x v="10"/>
    <s v="Continua abierta por tener actividades Gestion de talento humano"/>
    <n v="1"/>
    <s v="En 2023 se presentó desagregación presupuestal con recursos destinados a SST"/>
    <n v="0"/>
    <d v="2026-05-11T00:00:00"/>
    <s v="No se registra seguimiento"/>
    <n v="0"/>
    <x v="0"/>
    <d v="2026-06-05T00:00:00"/>
    <n v="0"/>
    <s v="No fue posible identificar evidencias para el presente período de análisis"/>
    <s v="VENCIDA"/>
    <s v="No aplica"/>
    <s v="No aplica"/>
    <s v="No aplica"/>
    <n v="1"/>
    <s v="En 2023 se presentó desagregación presupuestal con recursos destinados a SST"/>
    <s v="https://dnbcgovco-my.sharepoint.com/my?id=%2Fpersonal%2Fplaneacion%5Fdnbc%5Fgov%5Fco%2FDocuments%2FDocumentos%20SIGE%2F6%2E%20Planes%2FPLAN%20DE%20MEJORA%2F2026%2F02%2E%20Seguimiento%20Segundo%20Trimestre%2F01%2E%20Planeaci%C3%B3n%20Estrat%C3%A9gica&amp;viewid=efb70791%2Db8ab%2D49e7%2Db552%2Dd3d4cbe976b9"/>
    <n v="46213"/>
    <s v="Acción cumplida en 2023"/>
    <n v="1"/>
    <s v="CUMPLIDO"/>
    <d v="2026-08-10T00:00:00"/>
    <n v="1"/>
    <s v="Se evidenció que la acción reporta la actualización de la Segregación de Roles en 2024; sin embargo, la evidencia aportada corresponde a la Matriz de Roles y Usuarios – DNBC 2022, fechada el 31 de octubre de 2022. No obstante, de acuerdo con la información reportada y los soportes aportados, se evidenció el cumplimiento de la acción."/>
    <x v="1"/>
    <s v="NO APLICA"/>
    <s v="NO APLICA"/>
    <x v="0"/>
    <s v="Dado que el hallazgo aún tiene actividades en ejecución no aplica el análisis de la efectividad"/>
  </r>
  <r>
    <n v="628"/>
    <x v="0"/>
    <x v="5"/>
    <s v="Subdirección Administrativa y Financiera"/>
    <m/>
    <x v="349"/>
    <n v="1"/>
    <x v="60"/>
    <s v="Se evidenció que no se está realizado el mantenimiento preventivo de los vehículos de la entidad por cuanto en lo corrido de la vigencia no se ha suscrito el contrato de mantenimiento de vehículos, adicionalmente no se está reportando oportunamente la inspección preoperacional (diaria), así mismo, se encontró que no se están ejecutando las actividades programadas de mantenimiento preventivo de las instalaciones de la DNBC y no se cuenta con programa de mantenimiento del centro logístico, incumpliendo lo establecido en el parágrafo 2, Artículo 2.2.4.6.24 del decreto 1072 de 2015."/>
    <m/>
    <s v="Aunque la entidad publicó el contrato en el SECOP, se declaro desierto dos veces, por lo anterior no se han realizado los mantenimiento correctivo y preventivo de los vehículos de la DNBC"/>
    <s v="Aunque la entidad publicó el contrato en el secop, se declaro desierto dos veces, por lo anterior no se han realizado los mantenimiento correctivo y preventivo de los vehículos de la DNBC"/>
    <s v="Acción correctiva"/>
    <s v="GA_AC03"/>
    <s v="Elaborar y Ejecutar plan o programa de mantenimiento exigidos por la norma."/>
    <s v="Plan o programa de mantenimiento ejecutado"/>
    <n v="1"/>
    <d v="2026-05-01T00:00:00"/>
    <d v="2026-12-31T00:00:00"/>
    <n v="36"/>
    <x v="1"/>
    <m/>
    <n v="0"/>
    <s v="En proceso de elaboración "/>
    <s v="https://dnbcgovco-my.sharepoint.com/:f:/g/personal/planeacion_dnbc_gov_co/IgCHix03hdsORJdFzXwbKzzkAYCwKvT-WMSbymO7s_ZNdBo?e=tzOHt9"/>
    <d v="2026-05-11T00:00:00"/>
    <s v="No se evidencia avance para el periodo"/>
    <n v="0"/>
    <x v="0"/>
    <d v="2026-05-29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s v="EN EJECUCIÓN"/>
    <d v="2026-08-11T00:00:00"/>
    <n v="0.5"/>
    <s v="se evidencia borrador de planilla en excell de programas de mantenimiento preventivo y correctivo de bienes"/>
    <x v="0"/>
    <s v="NO APLICA"/>
    <s v="NO APLICA"/>
    <x v="0"/>
    <s v="Dado que el hallazgo aún tiene actividades en ejecución no aplica el análisis de la efectividad"/>
  </r>
  <r>
    <n v="629"/>
    <x v="0"/>
    <x v="5"/>
    <s v="Subdirección Administrativa y Financiera"/>
    <m/>
    <x v="349"/>
    <n v="0"/>
    <x v="60"/>
    <s v="Se evidenció que no se está realizado el mantenimiento preventivo de los vehículos de la entidad por cuanto en lo corrido de la vigencia no se ha suscrito el contrato de mantenimiento de vehículos, adicionalmente no se está reportando oportunamente la inspección preoperacional (diaria), así mismo, se encontró que no se están ejecutando las actividades programadas de mantenimiento preventivo de las instalaciones de la DNBC y no se cuenta con programa de mantenimiento del centro logístico, incumpliendo lo establecido en el parágrafo 2, Artículo 2.2.4.6.24 del decreto 1072 de 2015."/>
    <m/>
    <s v="1. Falta de seguimiento a las actividades administrativas de los conductores por parte de jefes inmediatos_x000a_2. Falta de conocimiento del Manual de vehículos por parte de los conductores_x000a_3. Falta de disposición para la realización de actividades administrativas por parte de los conductores"/>
    <s v="Falta de disposición para la realización de actividades administrativas por parte de los conductores"/>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x v="1"/>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x v="0"/>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s v="EN EJECUCIÓN"/>
    <d v="2026-08-11T00:00:00"/>
    <n v="0.42"/>
    <s v="se evidencia correos electronicos de enero a mayo del segumiento al parque automotor en multas, SOAT, tecnomecanica e impuestos"/>
    <x v="0"/>
    <s v="NO APLICA"/>
    <s v="NO APLICA"/>
    <x v="0"/>
    <s v="Dado que el hallazgo aún tiene actividades en ejecución no aplica el análisis de la efectividad"/>
  </r>
  <r>
    <n v="630"/>
    <x v="0"/>
    <x v="5"/>
    <s v="Subdirección Administrativa y Financiera"/>
    <m/>
    <x v="349"/>
    <n v="0"/>
    <x v="60"/>
    <s v="Se evidenció que no se está realizado el mantenimiento preventivo de los vehículos de la entidad por cuanto en lo corrido de la vigencia no se ha suscrito el contrato de mantenimiento de vehículos, adicionalmente no se está reportando oportunamente la inspección preoperacional (diaria), así mismo, se encontró que no se están ejecutando las actividades programadas de mantenimiento preventivo de las instalaciones de la DNBC y no se cuenta con programa de mantenimiento del centro logístico, incumpliendo lo establecido en el parágrafo 2, Artículo 2.2.4.6.24 del decreto 1072 de 2015."/>
    <m/>
    <s v="1. Falta de seguimiento a las actividades administrativas de los conductores por parte de jefes inmediatos_x000a_2. Falta de conocimiento del Manual de vehículos por parte de los conductores_x000a_3. Falta de disposición para la realización de actividades administrativas por parte de los conductores"/>
    <s v="Falta de disposición para la realización de actividades administrativas por parte de los conductores"/>
    <s v="Acción correctiva"/>
    <s v="GA_AC16"/>
    <s v="Realizar la socializacion trimestral de la documentacion actualizada y/o liniamientos de uso y manejo de los vehiculos a los conductores y demas responsables"/>
    <s v="Socializaciones realizadas"/>
    <n v="4"/>
    <d v="2026-02-01T00:00:00"/>
    <d v="2026-12-31T00:00:00"/>
    <n v="49.5"/>
    <x v="1"/>
    <m/>
    <n v="1"/>
    <s v="Se realizó la capacitación al conductor de los formatos "/>
    <s v="https://dnbcgovco-my.sharepoint.com/:f:/g/personal/planeacion_dnbc_gov_co/IgDhYmMZWLOWRZ-8Bgt_Qa1fAVrnM32Mxr9QT5T3GErSv4I?e=yXGCWf"/>
    <d v="2026-05-11T00:00:00"/>
    <s v="Se adjunta acta de reunión del mes de abril donde se capacita al conductor"/>
    <n v="1"/>
    <x v="1"/>
    <d v="2026-05-29T00:00:00"/>
    <n v="0.25"/>
    <s v="Se evidencia listado de aistencia a capacitación con fecha 22/04/2026, mas no se evidencia resumen del tema tratado en dicha capacitacion"/>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aizó lacapacitación al conductorde todos los formatos "/>
    <s v="https://dnbcgovco-my.sharepoint.com/:f:/g/personal/planeacion_dnbc_gov_co/IgDjFeFpC4uhS5oeK97Jh9HtAeSD9mhp9iccyVIjcrqJ2SU?e=38n0fw"/>
    <n v="46214"/>
    <s v="Se incluye acta del mes de abirl donde se socializa información con el conductor"/>
    <n v="0.5"/>
    <s v="CUMPLIDO"/>
    <d v="2026-08-11T00:00:00"/>
    <n v="0.5"/>
    <s v="se evidencia acta de capacitacion al conductor de fecha 22/04/26"/>
    <x v="0"/>
    <s v="NO APLICA"/>
    <s v="NO APLICA"/>
    <x v="0"/>
    <s v="Dado que el hallazgo aún tiene actividades en ejecución no aplica el análisis de la efectividad"/>
  </r>
  <r>
    <n v="631"/>
    <x v="0"/>
    <x v="5"/>
    <s v="Subdirección Administrativa y Financiera"/>
    <m/>
    <x v="350"/>
    <n v="1"/>
    <x v="61"/>
    <s v="Se presentó acumulación de dos periodos de vacaciones para los funcionarios Edwin Zamora y Jeison López, sin que se evidencie el acto administrativo que establezca que las mismas se acumularon por necesidades del servicio, incumplimiendo los articulos 12 y 13 del Decreto 1045 de 1978._x000a_Lo mismo ocurre con los Funcionarios Marisol Mora y Norbert Faubricio Sánchez ya que poseen días pendientes de disfrute (10 y 09 dias) respectivamente, los cuales hacen referencia al periodo de la vigencia 2021, y a la fecha ya se les acumuló el periodo de la vigencia 2022"/>
    <m/>
    <s v="Deficiencias en la implementacion y aplicabilidad del Decreto 1045 de 1978 en la DNBC._x000a_Incumpliento de la Directiva Presidencial 08 de 2022, con relación al numeral 2,1 que trata de la planeación de los periodos de disfrute de las vacaciones del personal de planta desde el inicio de cada anualidad."/>
    <s v="Incumpliento de la Directiva Presidencial 08 de 2022, con relación al numeral 2,1 que trata de la planeación de los periodos de disfrute de las vacaciones del personal de planta desde el inicio de cada anualidad."/>
    <s v="Acción correctiva"/>
    <s v="TH_AC15"/>
    <s v="Realizar la planeación de los periodos de disfrute de las vacaciones del personal de planta de la DNBC"/>
    <s v="Programa de vacaciones"/>
    <n v="1"/>
    <d v="2026-03-01T00:00:00"/>
    <d v="2026-04-30T00:00:00"/>
    <n v="8.85"/>
    <x v="11"/>
    <s v="Nómina"/>
    <n v="1"/>
    <s v="cuadro relacionando periodos de vacaciones"/>
    <s v="Cronograma de vacaciones (2).xlsx"/>
    <d v="2026-05-11T00:00:00"/>
    <s v="Se incluye cronograma de vacaciones"/>
    <n v="1"/>
    <x v="1"/>
    <d v="2026-05-15T00:00:00"/>
    <n v="0.8"/>
    <s v="Se evidencia la presentación del formato &quot;Cronograma de Vacaciones&quot; (código FO-TH-05-06, versión 1), correspondiente a la programación de la vigencia 2026. Sin embargo, el documento presenta información incompleta, al encontrarse pendientes de diligenciar campos como el período de vacaciones, el número y la fecha de la resolución para algunos funcionarios, lo que impide verificar la integridad y actualización del registro._x000a_En consecuencia, la evidencia presentada no permite verificar el cumplimiento total de la acción correctiva, por lo que se requiere completar el diligenciamiento del formato y mantenerlo debidamente actualizado."/>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adjunta cronograma"/>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Acción reportada con cumplimiento en el primer trimestre"/>
    <n v="1"/>
    <s v="CUMPLIDO"/>
    <d v="2026-07-27T00:00:00"/>
    <n v="1"/>
    <s v="Se evidencio que la actividad reportada se encuentra cumplida en el primer trimestre"/>
    <x v="1"/>
    <s v="NO APLICA"/>
    <s v="NO APLICA"/>
    <x v="0"/>
    <s v="Dado que el hallazgo aún tiene actividades en ejecución no aplica el análisis de la efectividad"/>
  </r>
  <r>
    <n v="632"/>
    <x v="0"/>
    <x v="5"/>
    <s v="Subdirección Administrativa y Financiera"/>
    <m/>
    <x v="351"/>
    <n v="1"/>
    <x v="61"/>
    <s v="Se evidencia que el vehículo de placas OKZ 951 está siendo utilizado por la DNBC, pero no se diligenciaron los Formatos FO-AD-02-02 Formato Preoperacional Vehiculos y FO-AD-02-01 Planilla de Desplazamiento en los meses de Julio, agosto y septiembre de 2022 como lo establece el Manual para el Manejo de Vehículos de la Dirección Nacional de Bomberos numeral 5.1 Política de Desplazamiento de Vehículos numeral 6._x000a_Asimismo, se está incumpliendo el Numeral 7 del Manual para el Manejo de Vehículos se indica:_x000a_“DESARROLLO: Para el desarrollo de las política y procedimientos descritos en el manual, el Gestor del proceso Administrativo, verificará el cumplimiento de las responsabilidades de los conductores para lo cual realizará las siguientes actividades(…)•Verificar el diligenciamiento completo y oportuno del Formato de Inspección y el Formato de planilla de desplazamiento.”"/>
    <m/>
    <s v="Falta de seguimiento a las actividades administrativas de los conductores por parte de jefes inmediatos Falta de conocimiento del Manual de vehículos por parte de los conductores_x000a_Falta de disposición para la realización de actividades administrativas por parte de los conductores"/>
    <s v="Falta de disposición para la realización de actividades administrativas por parte de los conductores"/>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x v="1"/>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x v="0"/>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s v="EN EJECUCIÓN"/>
    <d v="2026-08-11T00:00:00"/>
    <n v="0.42"/>
    <s v="se evidencia correos electronicos de enero a mayo del segumiento al parque automotor en multas, SOAT, tecnomecanica e impuestos"/>
    <x v="0"/>
    <s v="NO APLICA"/>
    <s v="NO APLICA"/>
    <x v="0"/>
    <s v="Dado que el hallazgo aún tiene actividades en ejecución no aplica el análisis de la efectividad"/>
  </r>
  <r>
    <n v="633"/>
    <x v="0"/>
    <x v="5"/>
    <s v="Subdirección Administrativa y Financiera"/>
    <m/>
    <x v="351"/>
    <n v="0"/>
    <x v="61"/>
    <s v="Se evidencia que el vehículo de placas OKZ 951 está siendo utilizado por la DNBC, pero no se diligenciaron los Formatos FO-AD-02-02 Formato Preoperacional Vehiculos y FO-AD-02-01 Planilla de Desplazamiento en los meses de Julio, agosto y septiembre de 2022 como lo establece el Manual para el Manejo de Vehículos de la Dirección Nacional de Bomberos numeral 5.1 Política de Desplazamiento de Vehículos numeral 6._x000a_Asimismo, se está incumpliendo el Numeral 7 del Manual para el Manejo de Vehículos se indica:_x000a_“DESARROLLO: Para el desarrollo de las política y procedimientos descritos en el manual, el Gestor del proceso Administrativo, verificará el cumplimiento de las responsabilidades de los conductores para lo cual realizará las siguientes actividades(…)•Verificar el diligenciamiento completo y oportuno del Formato de Inspección y el Formato de planilla de desplazamiento.”"/>
    <m/>
    <s v="Falta de seguimiento a las actividades administrativas de los conductores por parte de jefes inmediatos Falta de conocimiento del Manual de vehículos por parte de los conductores_x000a_Falta de disposición para la realización de actividades administrativas por parte de los conductores"/>
    <s v="Falta de disposición para la realización de actividades administrativas por parte de los conductores"/>
    <s v="Acción correctiva"/>
    <s v="GA_AC16"/>
    <s v="Realizar la socializacion trimestral de la documentacion actualizada y/o liniamientos de uso y manejo de los vehiculos a los conductores y demas responsables"/>
    <s v="Socializaciones realizadas"/>
    <n v="4"/>
    <d v="2026-02-01T00:00:00"/>
    <d v="2026-12-31T00:00:00"/>
    <n v="49.5"/>
    <x v="1"/>
    <m/>
    <n v="1"/>
    <s v="Se realizó la capacitación al conductor de los formatos "/>
    <s v="https://dnbcgovco-my.sharepoint.com/:f:/g/personal/planeacion_dnbc_gov_co/IgDhYmMZWLOWRZ-8Bgt_Qa1fAVrnM32Mxr9QT5T3GErSv4I?e=yXGCWf"/>
    <d v="2026-05-11T00:00:00"/>
    <s v="Se adjunta acta de reunión del mes de abril donde se capacita al conductor"/>
    <n v="1"/>
    <x v="1"/>
    <d v="2026-05-29T00:00:00"/>
    <n v="0.25"/>
    <s v="Se evidencia listado de aistencia a capacitación con fecha 22/04/2026, mas no se evidencia resumen del tema tratado en dicha capacitacion"/>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aizó lacapacitación al conductorde todos los formatos "/>
    <s v="https://dnbcgovco-my.sharepoint.com/:f:/g/personal/planeacion_dnbc_gov_co/IgDjFeFpC4uhS5oeK97Jh9HtAeSD9mhp9iccyVIjcrqJ2SU?e=38n0fw"/>
    <n v="46214"/>
    <s v="Se incluye acta del mes de abirl donde se socializa información con el conductor"/>
    <n v="0.5"/>
    <s v="CUMPLIDO"/>
    <d v="2026-08-11T00:00:00"/>
    <n v="0.5"/>
    <s v="se evidencia acta de capacitacion al conductor de fecha 22/04/26"/>
    <x v="0"/>
    <s v="NO APLICA"/>
    <s v="NO APLICA"/>
    <x v="0"/>
    <s v="Dado que el hallazgo aún tiene actividades en ejecución no aplica el análisis de la efectividad"/>
  </r>
  <r>
    <n v="634"/>
    <x v="0"/>
    <x v="5"/>
    <s v="Subdirección Administrativa y Financiera"/>
    <m/>
    <x v="352"/>
    <n v="1"/>
    <x v="61"/>
    <s v="El Gestor del Proceso Gestión Administrativa, informó por medio de correo electrónico del 06 de diciembre de 2022, que “el vehículo OKZ 951, no tiene planillas anexas debido a que el conductor asignado a ella solo prestó los servicios para la DNBC por un par de días y hasta el momento no ha hecho allegar los documentos solicitados a pesar de haberle realizado la capacitación respectiva; el Capitán Soto es la persona que está encargada en la actualidad y desde el mes de agosto de la conducción del vehículo OKZ951”._x000a_De lo anterior se deduce que el vehículo no ha sido asignado formalmente a la Subdirección Estratégica y de Coordinación Bomberil, y está siendo conducido por un funcionario que no obstenta el Cargo de Conductor(Subdirector Estratégico y de Coordinación Bomberil, y esta función no se encuentra establecida en el Manual de Funciones de este cargo, ya que el mismo es un Cargo del Nivel Directivo), incumpliendo lo señalado en el Manual para el Manejo de Vehículos numeral 5.1 POLÍTICA SOBRE EL DESPLAZAMIENTOS DE VEHÍCULOS numeral 1 que dice “Los vehículos oficiales deben ser conducidos por conductores profesionales.”_x000a_Asi mismo se incumple lo señalado en el Decreto 1068 de 2018 articulo 2.8.4.6.7, Ley 909 de 2004, Concepto 20216000136931 emitido por el DAFP"/>
    <m/>
    <s v="Debilidad en la aplicación de los controles y seguimientos estalecidos en el Manual para el Manejo de Vehiculos de la Direccion Nacional de Bomberos"/>
    <s v="Debilidad en la aplicación de los controles y seguimientos establecidos en el Manual para el Manejo de Vehículos de la Dirección Nacional de Bomberos"/>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x v="1"/>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x v="0"/>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s v="EN EJECUCIÓN"/>
    <d v="2026-08-11T00:00:00"/>
    <n v="0.42"/>
    <s v="se evidencia correos electronicos de enero a mayo del segumiento al parque automotor en multas, SOAT, tecnomecanica e impuestos"/>
    <x v="0"/>
    <s v="NO APLICA"/>
    <s v="NO APLICA"/>
    <x v="0"/>
    <s v="Dado que el hallazgo aún tiene actividades en ejecución no aplica el análisis de la efectividad"/>
  </r>
  <r>
    <n v="635"/>
    <x v="0"/>
    <x v="5"/>
    <s v="Subdirección Administrativa y Financiera"/>
    <m/>
    <x v="352"/>
    <n v="0"/>
    <x v="61"/>
    <s v="El Gestor del Proceso Gestión Administrativa, informó por medio de correo electrónico del 06 de diciembre de 2022, que “el vehículo OKZ 951, no tiene planillas anexas debido a que el conductor asignado a ella solo prestó los servicios para la DNBC por un par de días y hasta el momento no ha hecho allegar los documentos solicitados a pesar de haberle realizado la capacitación respectiva; el Capitán Soto es la persona que está encargada en la actualidad y desde el mes de agosto de la conducción del vehículo OKZ951”._x000a_De lo anterior se deduce que el vehículo no ha sido asignado formalmente a la Subdirección Estratégica y de Coordinación Bomberil, y está siendo conducido por un funcionario que no obstenta el Cargo de Conductor(Subdirector Estratégico y de Coordinación Bomberil, y esta función no se encuentra establecida en el Manual de Funciones de este cargo, ya que el mismo es un Cargo del Nivel Directivo), incumpliendo lo señalado en el Manual para el Manejo de Vehículos numeral 5.1 POLÍTICA SOBRE EL DESPLAZAMIENTOS DE VEHÍCULOS numeral 1 que dice “Los vehículos oficiales deben ser conducidos por conductores profesionales.”_x000a_Asi mismo se incumple lo señalado en el Decreto 1068 de 2018 articulo 2.8.4.6.7, Ley 909 de 2004, Concepto 20216000136931 emitido por el DAFP"/>
    <m/>
    <s v="Debilidad en la aplicación de los controles y seguimientos estalecidos en el Manual para el Manejo de Vehiculos de la Direccion Nacional de Bomberos"/>
    <s v="Debilidad en la aplicación de los controles y seguimientos establecidos en el Manual para el Manejo de Vehículos de la Dirección Nacional de Bomberos"/>
    <s v="Acción correctiva"/>
    <s v="GA_AC16"/>
    <s v="Realizar la socializacion trimestral de la documentacion actualizada y/o liniamientos de uso y manejo de los vehiculos a los conductores y demas responsables"/>
    <s v="Socializaciones realizadas"/>
    <n v="4"/>
    <d v="2026-02-01T00:00:00"/>
    <d v="2026-12-31T00:00:00"/>
    <n v="49.5"/>
    <x v="1"/>
    <m/>
    <n v="1"/>
    <s v="Se realizó la capacitación al conductor de los formatos "/>
    <s v="https://dnbcgovco-my.sharepoint.com/:f:/g/personal/planeacion_dnbc_gov_co/IgDhYmMZWLOWRZ-8Bgt_Qa1fAVrnM32Mxr9QT5T3GErSv4I?e=yXGCWf"/>
    <d v="2026-05-11T00:00:00"/>
    <s v="Se adjunta acta de reunión del mes de abril donde se capacita al conductor"/>
    <n v="1"/>
    <x v="1"/>
    <d v="2026-05-29T00:00:00"/>
    <n v="0.25"/>
    <s v="Se evidencia listado de aistencia a capacitación con fecha 22/04/2026, mas no se evidencia resumen del tema tratado en dicha capacitacion"/>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aizó lacapacitación al conductorde todos los formatos "/>
    <s v="https://dnbcgovco-my.sharepoint.com/:f:/g/personal/planeacion_dnbc_gov_co/IgDjFeFpC4uhS5oeK97Jh9HtAeSD9mhp9iccyVIjcrqJ2SU?e=38n0fw"/>
    <n v="46214"/>
    <s v="Se incluye acta del mes de abirl donde se socializa información con el conductor"/>
    <n v="0.5"/>
    <s v="CUMPLIDO"/>
    <d v="2026-08-11T00:00:00"/>
    <n v="0.5"/>
    <s v="se evidencia acta de capacitacion al conductor de fecha 22/04/26"/>
    <x v="0"/>
    <s v="NO APLICA"/>
    <s v="NO APLICA"/>
    <x v="0"/>
    <s v="Dado que el hallazgo aún tiene actividades en ejecución no aplica el análisis de la efectividad"/>
  </r>
  <r>
    <n v="636"/>
    <x v="0"/>
    <x v="5"/>
    <s v="Subdirección Administrativa y Financiera"/>
    <m/>
    <x v="352"/>
    <n v="0"/>
    <x v="61"/>
    <s v="El Gestor del Proceso Gestión Administrativa, informó por medio de correo electrónico del 06 de diciembre de 2022, que “el vehículo OKZ 951, no tiene planillas anexas debido a que el conductor asignado a ella solo prestó los servicios para la DNBC por un par de días y hasta el momento no ha hecho allegar los documentos solicitados a pesar de haberle realizado la capacitación respectiva; el Capitán Soto es la persona que está encargada en la actualidad y desde el mes de agosto de la conducción del vehículo OKZ951”._x000a_De lo anterior se deduce que el vehículo no ha sido asignado formalmente a la Subdirección Estratégica y de Coordinación Bomberil, y está siendo conducido por un funcionario que no obstenta el Cargo de Conductor(Subdirector Estratégico y de Coordinación Bomberil, y esta función no se encuentra establecida en el Manual de Funciones de este cargo, ya que el mismo es un Cargo del Nivel Directivo), incumpliendo lo señalado en el Manual para el Manejo de Vehículos numeral 5.1 POLÍTICA SOBRE EL DESPLAZAMIENTOS DE VEHÍCULOS numeral 1 que dice “Los vehículos oficiales deben ser conducidos por conductores profesionales.”_x000a_Asi mismo se incumple lo señalado en el Decreto 1068 de 2018 articulo 2.8.4.6.7, Ley 909 de 2004, Concepto 20216000136931 emitido por el DAFP"/>
    <m/>
    <s v="Debilidad en la aplicación de los controles y seguimientos estalecidos en el Manual para el Manejo de Vehiculos de la Direccion Nacional de Bomberos"/>
    <s v="Debilidad en la aplicación de los controles y seguimientos establecidos en el Manual para el Manejo de Vehículos de la Dirección Nacional de Bomberos"/>
    <s v="Acción correctiva"/>
    <s v="GA_AC18"/>
    <s v="Establecer en la Hoja de vida de los vehículos que están a cargo de la entidad, en donde se especifique los siguientes aspectos: Información general del vehículo, documentos del vehículo, revisión tecnomecanica y de gases, incidentes y accidentes, mantenimientos realizados, conductores asignados y registro fotográfico del vehículo, el cual debe ser diligenciado de manera mensual por el gestor del proceso"/>
    <s v="Formato Hoja de vida del vehiculo"/>
    <n v="1"/>
    <d v="2023-07-01T00:00:00"/>
    <d v="2023-08-31T00:00:00"/>
    <n v="9"/>
    <x v="1"/>
    <m/>
    <n v="1"/>
    <s v="Ya se estableción en la Hoja de Vida de los vehículos esas directrices el cual se va a llevar de manera mensual"/>
    <s v="https://dnbcgovco-my.sharepoint.com/:f:/g/personal/planeacion_dnbc_gov_co/IgA4keLn3Q1uQZabUQqI5Z8-Aa_VhwX5558-kls4D9_fjr0?e=jq1sgq"/>
    <d v="2026-05-11T00:00:00"/>
    <s v="El formato de hoja de vida se encuentra actualizado desde 2023"/>
    <n v="1"/>
    <x v="1"/>
    <d v="2026-05-29T00:00:00"/>
    <n v="1"/>
    <s v="se evidencia formato de hoja de vida actualizada para el parque automotor de DNBC con todas especificaiones en la vigencia 2023"/>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l documento hoja de vida del vehículo esta actualizado desde el 2023 con esas directrices "/>
    <s v="https://dnbcgovco-my.sharepoint.com/:f:/g/personal/planeacion_dnbc_gov_co/IgB9vF7HZpObTZ3BIXMcvSAXAVbuGvNNGAz_6lBWAG0Ah0A?e=0FBJ6b"/>
    <n v="46214"/>
    <s v="Actividad con cumplimiento reportado en el primer trimestre 2026"/>
    <n v="1"/>
    <s v="CUMPLIDO"/>
    <d v="2026-08-11T00:00:00"/>
    <n v="1"/>
    <s v="se evidencia formato FO-AD-MV-02-04-V1 vigente desde 01/11/2023 de la hoja de vida que conforman el parque automotor con cada concepto"/>
    <x v="2"/>
    <s v="NO APLICA"/>
    <s v="EFECTIVO"/>
    <x v="0"/>
    <s v="Se evidenció el cumplimiento de la acción; GA_AC18 asociada al hallazgo 2022_AD_H6, . En consecuencia, el hallazgo se da por CERRADO"/>
  </r>
  <r>
    <n v="637"/>
    <x v="0"/>
    <x v="5"/>
    <s v="Subdirección Administrativa y Financiera"/>
    <m/>
    <x v="353"/>
    <n v="1"/>
    <x v="61"/>
    <s v="Al 30 de septiembre de 2022, no se había realizado el mantenimiento preventivo y correctivo de los vehículos, con el fin de mantener en óptimas condiciones de operación los vehículos, conforme lo indica el numeral 5.2 Política de Seguridad y salud en el Trabajo numeral 5.2.1 POLÍTICA DE SEGURIDAD VIAL establecido en el Manual para el Manejo de Vehículos de la DNBC."/>
    <m/>
    <s v="No se tiene diseñado ni formalizado el plan de mantenimiento de vehiculos de la DNBC"/>
    <s v="No se cuenta con el plan del mantenimiento preventivo y correctivo de los vehículos."/>
    <s v="Acción correctiva"/>
    <s v="GA_AC03"/>
    <s v="Elaborar y Ejecutar plan o programa de mantenimiento exigidos por la norma."/>
    <s v="Plan o programa de mantenimiento ejecutado"/>
    <n v="1"/>
    <d v="2026-05-01T00:00:00"/>
    <d v="2026-12-31T00:00:00"/>
    <n v="36"/>
    <x v="1"/>
    <m/>
    <n v="0"/>
    <s v="En proceso de elaboración "/>
    <s v="https://dnbcgovco-my.sharepoint.com/:f:/g/personal/planeacion_dnbc_gov_co/IgCHix03hdsORJdFzXwbKzzkAYCwKvT-WMSbymO7s_ZNdBo?e=tzOHt9"/>
    <d v="2026-05-11T00:00:00"/>
    <s v="No se evidencia avance para el periodo"/>
    <n v="0"/>
    <x v="0"/>
    <d v="2026-05-29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s v="EN EJECUCIÓN"/>
    <d v="2026-08-11T00:00:00"/>
    <n v="0.5"/>
    <s v="se evidencia borrador de planilla en excell de programas de mantenimiento preventivo y correctivo de bienes"/>
    <x v="0"/>
    <s v="NO APLICA"/>
    <s v="NO APLICA"/>
    <x v="0"/>
    <s v="Dado que el hallazgo aún tiene actividades en ejecución no aplica el análisis de la efectividad"/>
  </r>
  <r>
    <n v="638"/>
    <x v="0"/>
    <x v="5"/>
    <s v="Subdirección Administrativa y Financiera"/>
    <m/>
    <x v="354"/>
    <n v="1"/>
    <x v="61"/>
    <s v="Se evidenció que se no se dió cumplimiento a una (1) actividad programada en el Plan de Eficiencia Administrativa y Cero Papel 2022 de la DNBC así:_x000a_5.8 Cronograma Plan Eficiencia Adminsitrativa y Cero Papel 2022_x000a_Sembraton en articulación con la Fundación Parque Jaime Duque con la participación de los funcionarios y contratistas de la DNBC."/>
    <m/>
    <s v="Falta de concientizacion por parte de la alta direccion y lideres de los procesos sobre las responsabilidades y apoyo ala ejecucion de las estrategias del plan de Eficiencia administrativa y cero papel"/>
    <s v="Falta de concientización por parte de la alta dirección y lideres de los procesos sobre las responsabilidades y apoyo ala ejecución de las estrategias del plan de Eficiencia administrativa y cero papel"/>
    <s v="Acción correctiva"/>
    <s v="GA_AC19"/>
    <s v="Realizar actividad (sensibilizacion) de concientizacion con la alta direccion y servidores de la entidad la ejecucion del plan de eficienica administrativa y cero papel"/>
    <s v="Sensibilizaciones realizadas"/>
    <n v="4"/>
    <d v="2026-01-01T00:00:00"/>
    <d v="2026-12-31T00:00:00"/>
    <n v="54"/>
    <x v="1"/>
    <m/>
    <n v="1"/>
    <s v="Se realizó sensibilización sobre temas como se abordaron los principales lineamientos de la gestión ambiental en la DNBC, incluyendo su definición, los programas orientados al uso eficiente del agua y la energía, la gestión integral de residuos, el consumo sostenible, la reducción del uso de papel y de plásticos de un solo uso, así como los roles y responsabilidades de los servidores, contratistas y demás colaboradores en la implementación de buenas prácticas ambientales al interior de la Entidad."/>
    <s v="https://dnbcgovco-my.sharepoint.com/:f:/g/personal/planeacion_dnbc_gov_co/IgADxUyEd-ggR7h2RUd0PD9jAQXSII1UWONy9ygU91z1rqg?e=aIkrt5"/>
    <d v="2026-05-11T00:00:00"/>
    <s v="Se evidencia actividades de sensibilización. Se debe garantizar la participación de la alta dirección"/>
    <n v="0.25"/>
    <x v="0"/>
    <d v="2026-05-29T00:00:00"/>
    <n v="0.25"/>
    <s v="Se evidencia sensibilizacion de gestion ambiental (plan eficiencia administrativa) de fecha 25/02/2026, lo que permite verificar la ejecucion parcial de la actividad formulada para el presente período."/>
    <s v="EN EJECUCIÓN"/>
    <s v="No aplica"/>
    <s v="No aplica"/>
    <s v="No aplica"/>
    <n v="1"/>
    <s v="Durante el segundo trimestre de 2026 se desarrollaron acciones para fortalecer la eficiencia administrativa, reducir el consumo de papel y promover el uso responsable de los recursos institucionales, mediante campañas de comunicación interna dirigidas a funcionarios y contratistas en el marco del Día del Árbol, el Día Mundial del Reciclaje y el Día Mundial del Medio Ambiente."/>
    <s v="https://dnbcgovco-my.sharepoint.com/:f:/g/personal/planeacion_dnbc_gov_co/IgDvCb00eaLtSq5BPv11CSQvAck3vytZtrhD6uH5uUnHFXg?e=fC8UNf"/>
    <n v="46214"/>
    <s v="Se evidencia actividades de sensibilización. Se debe garantizar la participación de la alta dirección"/>
    <n v="0.5"/>
    <s v="EN EJECUCIÓN"/>
    <d v="2026-08-11T00:00:00"/>
    <n v="0.5"/>
    <s v="se evidenciaron correos y acciones de sensibilizacion para fortalecer la eficiencia administrativa, reducir el consumo de papel y promover el uso responsable de los recursos institucionales, mediante campañas de comunicación interna dirigidas a funcionarios y contratistas en el marco del Día del Árbol, el Día Mundial del Reciclaje y el Día Mundial del Medio Ambiente."/>
    <x v="0"/>
    <s v="NO APLICA"/>
    <s v="NO APLICA"/>
    <x v="0"/>
    <s v="Dado que el hallazgo aún tiene actividades en ejecución no aplica el análisis de la efectividad"/>
  </r>
  <r>
    <n v="639"/>
    <x v="0"/>
    <x v="6"/>
    <s v="Subdirección Administrativa y Financiera"/>
    <m/>
    <x v="355"/>
    <m/>
    <x v="26"/>
    <s v="En desarrollo de la revisión del estado de las PQRSD se encontró inexactitud de la INFORMACIÓN cargada por áreas de las solicitudes asignadas, toda vez que se relaciona que la Dirección tuvo un total de 45 radicados, de los cuales le están sumando 11 radicados de CITEL, que por estructura no le corresponden ya que no hace parte de la Dirección. Lo mismo ocurre en la Subdirección Estrategica y de Coordinación Bomberil que cuenta con 544 radicados, sin embargo, le estan sumando 4 radicados del proceso Planeación Estratégica, 1 denominado Dependencia de Salida, 1 de la Subdirección Administrativa y Financiera y 1 mas de la Dirección General."/>
    <s v="GESTIÓN DOCUMENTAL"/>
    <s v="Desactualizacion de usuarios en el sistema orfeo en lo que corresponde a gestores del proceso"/>
    <s v="Desactualizacion de usuarios en el sistema orfeo en lo que corresponde a gestores del proceso"/>
    <s v="Acción correctiva"/>
    <s v="Pendiente"/>
    <s v="actualizar en el sistema ORFEO los gestores de cada proceso."/>
    <s v="ORFEO actualizado"/>
    <n v="1"/>
    <d v="2023-05-02T00:00:00"/>
    <d v="2023-11-28T00:00:00"/>
    <n v="30.9"/>
    <x v="5"/>
    <m/>
    <n v="0"/>
    <d v="1899-12-30T00:00:00"/>
    <n v="0"/>
    <d v="2026-05-11T00:00:00"/>
    <s v="Se recibió información antigua por parte del proceso y no se evidencian soportes en la carpeta compartida por planeación"/>
    <n v="0"/>
    <x v="0"/>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VENCIDA"/>
    <s v="No aplica"/>
    <s v="No aplica"/>
    <s v="No aplica"/>
    <s v="REVISAR"/>
    <s v="PENDIENTE. Este hallazgo es muy antiguo y el proceso de gestión al usuario no tiene nisiquiera la información de la política que se refiere. En la reunión inicial con Planeación y Control Interno se quedó de revisar este ítem para que no perjudique la gestión del área."/>
    <s v="EVIDENCIAS SEGUNDO TRIMESTRE 2026 PLAN MEJORA"/>
    <n v="46214"/>
    <s v="Sin información del hallazgo "/>
    <n v="0"/>
    <s v="VENCIDO"/>
    <d v="2026-08-12T00:00:00"/>
    <n v="0"/>
    <s v="No fue posible identificar evidencias para el presente período de análisis"/>
    <x v="3"/>
    <s v="NO APLICA"/>
    <s v="NO APLICA"/>
    <x v="0"/>
    <s v="Dado que algunas de las actividades asociadas al hallazgo se encuentran vencidas, no procede realizar el análisis de efectividad hasta tanto se complete su implementación."/>
  </r>
  <r>
    <n v="640"/>
    <x v="0"/>
    <x v="6"/>
    <s v="Dirección General"/>
    <m/>
    <x v="356"/>
    <m/>
    <x v="27"/>
    <s v="Se evidenciaron las certificaciones que contienen las decisiones del comité de conciliación, las cuales fueron enviadas al Ministerio Publico previo a la realización de las respectivas audiencias, sin embargo no se observó que se remitieran dentro de termino señalado, incumpliendo lo establecido en la Ley 2220 de 2022 articulo 121 numeral 7 “Remitir al agente del Ministerio Público, con una antelación no inferior a cinco (5) días a la fecha fijada para la realización de la audiencia de conciliación, el acta o el certificado en el que conste la decisión del Comité de Conciliación de la entidad pública convocada sobre la solicitud de conciliación.”"/>
    <m/>
    <s v="Analisis de causa (6 M) metodo: las fechas de programacion no se encuentran definidas con anticipacion en un cronograma, lo que genera improvisacion en la fecha de programacion de los comites"/>
    <s v="Ausencia de un cronograma anual de sesiones del comité de conciliacion."/>
    <s v="Acción correctiva"/>
    <s v="GJ_AC3"/>
    <s v="Se realizara propuesta de cronograma a los miembros del comité de conciliacion para su aprobacion."/>
    <s v="cronograma programado por el comité/cronograma aprobado por el comité."/>
    <n v="1"/>
    <d v="2023-08-01T00:00:00"/>
    <d v="2023-12-30T00:00:00"/>
    <n v="22.349999999999998"/>
    <x v="8"/>
    <m/>
    <n v="0"/>
    <n v="0"/>
    <n v="0"/>
    <d v="2026-05-11T00:00:00"/>
    <s v="No se realizó seguimiento"/>
    <n v="0"/>
    <x v="2"/>
    <d v="2026-05-15T00:00:00"/>
    <n v="0"/>
    <s v="No fue posible identificar evidencias para el presente período de análisis"/>
    <s v="VENCIDA"/>
    <s v="No aplica"/>
    <s v="No aplica"/>
    <s v="No aplica"/>
    <n v="0"/>
    <s v="se adjunta soporte de la convocatoria realizada por la oficina de gestion juridica, teniendo en cuenta que la secretaria tecnica la realizaba la funcionaria anyidalid ruales hasta el dia 15 de mayo, se adjunta, constancia de las 3 convocatorias a cargo de la depedencia"/>
    <s v="https://dnbcgovco-my.sharepoint.com/my?id=%2Fpersonal%2Fyerlis%5Fpeinado%5Fdnbc%5Fgov%5Fco%2FDocuments%2FDRIVE%20EVIDENCIAS%20ACCIONES%20DE%20MEJORA&amp;viewid=2bd0da41%2Dc24a%2D4219%2D9b50%2D3f7b97ed8c4c"/>
    <n v="46218"/>
    <s v="Se adjuntan convocatorias a comité de conciliación del segundo trimestre."/>
    <n v="0.5"/>
    <s v="VENCIDO"/>
    <d v="2026-07-27T00:00:00"/>
    <n v="0.5"/>
    <s v="Se evidencio avance en la accion formulada careciendo de la totalidad de la ejecucion"/>
    <x v="0"/>
    <s v="NO APLICA"/>
    <s v="NO APLICA"/>
    <x v="0"/>
    <s v="Dado que algunas de las actividades asociadas al hallazgo se encuentran vencidas, no procede realizar el análisis de efectividad hasta tanto se complete su implementación."/>
  </r>
  <r>
    <n v="641"/>
    <x v="0"/>
    <x v="6"/>
    <s v="Subdirección Administrativa y Financiera"/>
    <m/>
    <x v="357"/>
    <m/>
    <x v="28"/>
    <s v="En el contrato 98 de 2022 en el expediente físico ni el SECOP II se encuentra la designación del supervisor._x000a_En el contrato No 254 no se evidencia en el Secop II la publicación de la designación del supervisor y el documento que se encuentra en el expediente físico se designó como supervisor a un contratista._x000a_Lo que genera incumplimiento a lo establecido en el artículo 83 de la Ley 1474 de 2011 el cual señala “Supervisión e interventoría contractual. Con el fin de proteger la moralidad administrativa, de prevenir la ocurrencia de actos de corrupción y de tutelar la transparencia de la actividad contractual, las entidades públicas están obligadas a vigilar permanentemente la correcta ejecución del objeto contratado a través de un supervisor o un interventor, según corresponda. (…)._x000a_Asimismo, se está incumpliendo lo indicado en la Guía para el Ejercicio de las Funciones de Supervisión e Interventoría, emitida por Colombia Compra Eficiente Literal III literal A, que señala “El supervisor de los contratos siempre debe ser un funcionario de la Entidad Estatal."/>
    <m/>
    <s v="1. Desconocimiento de los documentos que debe contener los expedientes contractuales. 2. No designación de supervisor en EP y contrato . 3. Incumplimiento a las funciones consagradas por la ley y el Manual de Contratación a los supervisores de contratos en la no designación de un supervisor por memorando"/>
    <s v="Incumplimiento a las funciones consagradas por la ley y el Manual de Contratación a los supervisores de contratos en la no designación de un supervisor por memorando"/>
    <s v="Acción correctiva"/>
    <s v="GC_AC10"/>
    <s v="Formato de designación de supervisor, publicado y notificado"/>
    <s v="Designación de supervisor, publicada en la plataforma SECOP II, y notificada"/>
    <n v="1"/>
    <d v="2023-08-01T00:00:00"/>
    <d v="2023-11-30T00:00:00"/>
    <n v="17.849999999999998"/>
    <x v="2"/>
    <s v="Realizar seguimiento de lo hecho en el primer trimestre"/>
    <n v="0"/>
    <n v="0"/>
    <n v="0"/>
    <d v="2026-05-11T00:00:00"/>
    <s v="Sin avance en la actividad"/>
    <n v="0"/>
    <x v="0"/>
    <d v="2026-05-15T00:00:00"/>
    <n v="0"/>
    <s v="No fue posible identificar evidencias para el presente período de análisis"/>
    <s v="VENCIDA"/>
    <s v="No aplica"/>
    <s v="No aplica"/>
    <s v="No aplica"/>
    <n v="0"/>
    <n v="0"/>
    <n v="0"/>
    <s v="11/07/206"/>
    <s v="No se evidencian soportes de la actividad"/>
    <n v="0"/>
    <s v="VENCIDO"/>
    <d v="2026-07-27T00:00:00"/>
    <n v="0"/>
    <s v="Se evidencio que la accion formulada carece de soportes que permitan verificar el cumplimiento de la actividad"/>
    <x v="3"/>
    <s v="NO APLICA"/>
    <s v="NO APLICA"/>
    <x v="0"/>
    <s v="Dado que algunas de las actividades asociadas al hallazgo se encuentran vencidas, no procede realizar el análisis de efectividad hasta tanto se complete su implementación."/>
  </r>
  <r>
    <n v="642"/>
    <x v="0"/>
    <x v="6"/>
    <s v="Subdirección Administrativa y Financiera"/>
    <m/>
    <x v="358"/>
    <m/>
    <x v="28"/>
    <s v="Se evidenció incumplimiento en la clausula vigésima segunda del contrato No 1, en la cláusula cuarta del contrato No 143, en el numeral 13 de los estudios previos del contrato No 75, el numeral 13 de la orden de compra 93780, debido a que en los documentos antes mencionados se solicitó la suscripción de Pólizas, pero las mismas no se encuentran en el expediente físico ni publicadas; y para el contrato 101 se observó otrosí No 3 (adición) sin embargo las pólizas no fueron modificadas, conforme lo establece el otro sí."/>
    <m/>
    <s v="1. Presunta debilidad en el procedimiento de gestión contractual 2. No hay claridad en la actividad del procedimiento de gestión contractual relacionada con la garantia 3. La Actividad existente en el procedimiento de gestión contractual no indica responsables ni tareas asociadas a la constitución y aporbación de la garantía"/>
    <s v="La Actividad existente en el procedimiento de gestión contractual no indica responsables ni tareas asociadas a la constitución y aporbación de la garantía"/>
    <s v="Acción correctiva"/>
    <s v="GC_AC11"/>
    <s v="Realizar seguimiento al cargue de polizas de acuerdo al procedimiento establecido"/>
    <s v="Actualización de la actividad dentro del procedimiento de gestión contractual"/>
    <n v="1"/>
    <d v="2023-08-01T00:00:00"/>
    <d v="2023-11-30T00:00:00"/>
    <n v="17.849999999999998"/>
    <x v="2"/>
    <m/>
    <n v="0"/>
    <s v="El indicador no ha sido cumplido; se trabaja en la definición y actualización de la actividad de seguimiento dentro del Procedimiento de Gestión Contractual."/>
    <n v="0"/>
    <d v="2026-05-11T00:00:00"/>
    <s v="Sin avance en la actividad"/>
    <n v="0"/>
    <x v="2"/>
    <d v="2026-05-15T00:00:00"/>
    <n v="0"/>
    <s v="No fue posible identificar evidencias para el presente período de análisis"/>
    <s v="VENCIDA"/>
    <s v="No aplica"/>
    <s v="No aplica"/>
    <s v="No aplica"/>
    <n v="0"/>
    <s v="El indicador no ha sido cumplido; se trabaja en la definición y actualización de la actividad de seguimiento dentro del Procedimiento de Gestión Contractual."/>
    <n v="0"/>
    <s v="11/07/206"/>
    <s v="No se evidencian soportes de la actividad"/>
    <n v="0"/>
    <s v="VENCIDO"/>
    <d v="2026-07-27T00:00:00"/>
    <n v="0"/>
    <s v="Se evidencio que la accion formulada carece de soportes que permitan verificar el cumplimiento de la actividad"/>
    <x v="3"/>
    <s v="NO APLICA"/>
    <s v="NO APLICA"/>
    <x v="0"/>
    <s v="Dado que algunas de las actividades asociadas al hallazgo se encuentran vencidas, no procede realizar el análisis de efectividad hasta tanto se complete su implementación."/>
  </r>
  <r>
    <n v="643"/>
    <x v="0"/>
    <x v="6"/>
    <s v="Subdirección Administrativa y Financiera"/>
    <m/>
    <x v="359"/>
    <m/>
    <x v="28"/>
    <s v="En el contrato 187 de 2020 no se observa la constancia de idoneidad y experiencia requerida._x000a_Lo que genera incumplimiento a lo establecido en el artículo 2.2.1.2.1.4.9 del Decreto 1082 de 2015, el cual señala “(…) siempre y cuando la Entidad Estatal verifique la idoneidad o experiencia requerida y relacionada con el área de que se trate. En este caso, no es necesario que la Entidad Estatal haya obtenido previamente varias ofertas, de lo cual el ordenador del gasto debe dejar constancia escrita.(…)”"/>
    <m/>
    <s v="1. Desconocimiento de los documentos que debe contener la etapa precontractual de los procesos. 2. Publicación de soportes del contratista incompletos . 3. No validación de los soportes minimos a publicar del contrato d acuerdo a la modalidad de cada proceso contractual, requisitos juridicos, financieros y tecnicos."/>
    <s v="No validación de los soportes minimos a publicar del contrato de acuerdo a la modalidad de cada proceso contractual, requisitos juridicos, financieros y tecnicos."/>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s v="Se actualiza"/>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644"/>
    <x v="0"/>
    <x v="6"/>
    <s v="Subdirección Administrativa y Financiera"/>
    <m/>
    <x v="360"/>
    <m/>
    <x v="28"/>
    <s v="Los contratos No 04, 66 y 75 de 2022 no poseen la declaración de bienes y rentas, incumpliendo el literal g) del artículo 2 de la Ley 2013 de 2019 el cual señala “Ámbito de aplicación. La publicación y divulgación de la declaración de bienes y rentas, del registro de conflictos de interés y la declaración del impuesto sobre la renta y complementarios, serán aplicables a las siguientes personas en calidad de sujetos obligados:_x000a_g) Las personas naturales y jurídicas, públicas o privadas que administren, celebren contratos y ejecuten bienes o recursos públicos respecto de la información directamente relacionada con el desempeño de su función (…)”"/>
    <m/>
    <s v="1. Desconocimiento de los documentos que debe contener la etapa precontractual de los procesos. 2. Publicación de soportes del contratista incompletos. 3. No validación de los soportes minimos a publicar del contrato d acuerdo a la modalidad de cada proceso contractual, requisitos juridicos, financieros y tecnicos."/>
    <s v="No validación de los soportes minimos a publicar del contrato de acuerdo a la modalidad de cada proceso contractual, requisitos juridicos, financieros y tecnicos."/>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s v="Se actualiza"/>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645"/>
    <x v="0"/>
    <x v="6"/>
    <s v="Subdirección Administrativa y Financiera"/>
    <m/>
    <x v="361"/>
    <m/>
    <x v="28"/>
    <s v="En el contrato 75 de 2022. Contratación Directa/ Prestación de Servicios persona Jurídica: La fecha de Inicio evidenciada en la Carpeta Física, consta de fecha 10 de febrero de 2022, sin embargo, la fecha de Inicio del contrato en el SECOP es del 04 de marzo de 2022._x000a_En la Orden de compra 88227 de 2022 Dentro del estudio previo se establecen 15 días para la ejecución de la orden de Compra, no obstante, en el informe de supervisión señala como fecha de terminación el 31/12/2002 y en SECOP II aparece fecha de vencimiento el 04/04/2023 y el recibo a satisfacción figura del 01 de julio de 2022._x000a_De lo anterior, se evidencia incumplimiento al artículo 2.2.1.1.2.3.1. del Decreto 1082 de 2015 el cual señala “De los requisitos de perfeccionamiento, ejecución y pago. En el Cronograma, la Entidad Estatal debe señalar el plazo para la celebración del contrato, para el registro presupuestal, la publicación en el SECOP y para el cumplimiento de los requisitos establecidos en el pliego de condiciones para el perfeccionamiento, la ejecución y el pago del contrato.”."/>
    <m/>
    <s v="1. No validación de los soportes de perfecionamiento y ejecución contractual. 2. El personal que da el inicio contractual no tiene conocimiento de las fechas de perfeccionamiento 3. Al momento de dar inicio a la ejecución contractual no se tiene como soporte el acta de inicio, por ende se corren las fehas de acuerdo a lo que se evidencia en los soportes y no lo que indica el supervisor, esto hace que la fecha de terminación tampoco se correcta."/>
    <s v="Al momento de dar inicio a la ejecución contractual no se tiene como soporte el acta de inicio, por ende se corren las fehas de acuerdo a lo que se evidencia en los soportes y no lo que indica el supervisor, esto hace que la fecha de terminación tampoco se correcta."/>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646"/>
    <x v="0"/>
    <x v="6"/>
    <s v="Subdirección Administrativa y Financiera"/>
    <m/>
    <x v="362"/>
    <m/>
    <x v="30"/>
    <s v="Las resoluciones de viáticos y comisión otorgadas en el segundo trimestre de 2023 ni sus respectivos soportes, poseen la justificación que haga referencia a que las actividades que se desarrollaron en la respectivas comisiones “Requerían el Desplazamiento Físico al Sitio y no podrían haberse llevado a cabo de manera virtual” por parte del contratista y/o funcionario, incumpliendo lo señalado en el artículo 6 del Decreto 444 de 2023._x000a_Esta observación ha sido reiterativa a partir del seguimiento realizado a la Austeridad en el Gasto desde el Tercer trimestre de 2022, sin que a la fecha la entidad haya tomado las acciones de mejora correspondientes, para el cumplimiento de lo establecido."/>
    <m/>
    <s v="1. No se han adaptado todos los formatos internos, de acuerdo con el Decreto 444 del 29 de marzo del 2023_x000a_2.El formato establecido no contiene la justificación de asistencia presencial frente a virtual._x000a_3. Se requiere actualizar formato de solicitud de comisión o desplazamiento incluyendo lo establecido en el artículo 6 del Decreto 444/2023."/>
    <s v="Actualizar formato de Solicitud para tramite de Comisión o Desplazamiento al Interior del País"/>
    <s v="Acción correctiva"/>
    <s v="TH_AC19"/>
    <s v="Actualizar formato de Solicitud para tramite de Comisión o Desplazamiento al Interior del País incluyendo frase &quot;Justificación de asistencia presencial a la comision de servicio o desplazamiento, por lo cual no se utiliza medios vituales&quot;"/>
    <s v="Formato actualizado"/>
    <n v="1"/>
    <d v="2023-10-01T00:00:00"/>
    <d v="2023-12-31T00:00:00"/>
    <n v="13.5"/>
    <x v="11"/>
    <s v="Viáticos"/>
    <n v="0"/>
    <n v="0"/>
    <n v="0"/>
    <d v="2026-05-11T00:00:00"/>
    <s v="No se evidencia seguimiento"/>
    <n v="0"/>
    <x v="2"/>
    <d v="2026-05-15T00:00:00"/>
    <n v="0"/>
    <s v="No fue posible identificar evidencias para el presente período de análisis"/>
    <s v="VENCIDA"/>
    <s v="No aplica"/>
    <s v="No aplica"/>
    <s v="No aplica"/>
    <n v="0"/>
    <n v="0"/>
    <n v="0"/>
    <n v="46214"/>
    <s v="No se evidencia seguimiento"/>
    <n v="0"/>
    <s v="VENCIDO"/>
    <d v="2026-07-27T00:00:00"/>
    <n v="0"/>
    <s v="Se evidencio que la accion formulada carece de soportes que permitan verificar el cumplimiento de la actividad"/>
    <x v="3"/>
    <s v="NO APLICA"/>
    <s v="NO APLICA"/>
    <x v="0"/>
    <s v="Dado que algunas de las actividades asociadas al hallazgo se encuentran vencidas, no procede realizar el análisis de efectividad hasta tanto se complete su implementación."/>
  </r>
  <r>
    <n v="647"/>
    <x v="0"/>
    <x v="6"/>
    <s v="Subdirección Administrativa y Financiera"/>
    <m/>
    <x v="363"/>
    <m/>
    <x v="30"/>
    <s v="Los certificados de permanencia que sustentan las resoluciones de Viáticos y comisión otorgadas en el segundo trimestre de 2023, no tienen descrito el objeto de la comisión, incumpliendo lo estipulado en el artículo 4 literal (i) ítem 4 de la Resolución 027 de 2022._x000a_Esta observación ha sido reiterativa a partir del seguimiento realizado a la Austeridad en el Gasto desde el Tercer trimestre de 2022, sin que a la fecha la entidad haya tomado las acciones de mejora correspondientes, para el cumplimiento de lo establecido."/>
    <m/>
    <s v="1.El formato establecido no contiene la inclusión del objeto de la comisión._x000a_2. El objeto de la comisión se incluia solamente en el informe de comisión._x000a_3. Se requiere actualizar formato de certificado de permanencia de comisión de servicios con la inclusión del objeto."/>
    <s v="Actualizar formato Certificado de_x000a_Permanencia de Comision de Servicios y/o Desplazamiento"/>
    <s v="Acción correctiva"/>
    <s v="TH_AC20"/>
    <s v="Actualizar formato Certificado de_x000a_Permanencia de Comision de Servicios y/o Desplazamiento con la inclusión del objeto de comisión"/>
    <s v="Formato actualizado"/>
    <n v="1"/>
    <d v="2023-10-01T00:00:00"/>
    <d v="2023-12-31T00:00:00"/>
    <n v="13.5"/>
    <x v="11"/>
    <s v="Viáticos"/>
    <n v="0"/>
    <n v="0"/>
    <n v="0"/>
    <d v="2026-05-11T00:00:00"/>
    <s v="No se evidencia seguimiento"/>
    <n v="0"/>
    <x v="2"/>
    <d v="2026-05-15T00:00:00"/>
    <n v="0"/>
    <s v="No fue posible identificar evidencias para el presente período de análisis"/>
    <s v="VENCIDA"/>
    <s v="No aplica"/>
    <s v="No aplica"/>
    <s v="No aplica"/>
    <n v="0"/>
    <n v="0"/>
    <n v="0"/>
    <n v="46214"/>
    <s v="No se evidencia seguimiento"/>
    <n v="0"/>
    <s v="VENCIDO"/>
    <d v="2026-07-27T00:00:00"/>
    <n v="0"/>
    <s v="Se evidencio que la accion formulada carece de soportes que permitan verificar el cumplimiento de la actividad"/>
    <x v="3"/>
    <s v="NO APLICA"/>
    <s v="NO APLICA"/>
    <x v="0"/>
    <s v="Dado que algunas de las actividades asociadas al hallazgo se encuentran vencidas, no procede realizar el análisis de efectividad hasta tanto se complete su implementación."/>
  </r>
  <r>
    <n v="648"/>
    <x v="0"/>
    <x v="6"/>
    <s v="Dirección General"/>
    <m/>
    <x v="131"/>
    <m/>
    <x v="31"/>
    <s v="Mediante la resolución 253 de 2023, se actualizaron las políticas contables, creando los capítulos de Manejo de Prendas de Vestir y Flujos de información; no obstante, en la parte resolutiva de esta resolución únicamente se hace alusión al capitulo de prendas de vestir, quedando sin lineamiento la política para Flujos de Información"/>
    <m/>
    <s v="1. Porque se presentó un error por parte de gestión financiera al formular el contenido de la resolución._x000a_2. Porque el proceso de gestión financiera no cuenta con la expertis para proyectar actos administrativos._x000a_3. Porque no existe una guía que oriente su formulación ni se han realizado procesos de capacitación respecto a la proyección de actos administrativos en las diferentes áreas"/>
    <s v="3. Porque no existe una guía que oriente su formulación ni se han realizado procesos de capacitación respecto a la proyección de actos administrativos en las diferentes áreas"/>
    <s v="Acción correctiva"/>
    <s v="GJ_AC4"/>
    <s v="Revisión por parte del Proceso Gestión Jurídica de los actos administrativos emitidos por el proceso de Getión Financiera"/>
    <s v="Revisión de actos administrativos"/>
    <n v="1"/>
    <d v="2024-04-22T00:00:00"/>
    <d v="2024-12-31T00:00:00"/>
    <n v="37.35"/>
    <x v="8"/>
    <m/>
    <n v="0"/>
    <n v="0"/>
    <n v="0"/>
    <d v="2026-05-11T00:00:00"/>
    <s v="No se realizó seguimiento"/>
    <n v="0"/>
    <x v="2"/>
    <d v="2026-05-15T00:00:00"/>
    <n v="0"/>
    <s v="No fue posible identificar evidencias para el presente período de análisis"/>
    <s v="VENCIDA"/>
    <s v="No aplica"/>
    <s v="No aplica"/>
    <s v="No aplica"/>
    <n v="1"/>
    <s v="se ejecuto en su oportunidad, se ajdunta informe y reporte de conciliacion para la provision contable"/>
    <s v="https://dnbcgovco-my.sharepoint.com/my?id=%2Fpersonal%2Fyerlis%5Fpeinado%5Fdnbc%5Fgov%5Fco%2FDocuments%2FDRIVE%20EVIDENCIAS%20ACCIONES%20DE%20MEJORA&amp;viewid=2bd0da41%2Dc24a%2D4219%2D9b50%2D3f7b97ed8c4c"/>
    <n v="46218"/>
    <s v="Se adjuntan formatos de conciliación contable. No se evidencia o da información sobre revisión de actos administrativos"/>
    <n v="0"/>
    <s v="VENCIDO"/>
    <d v="2026-07-27T00:00:00"/>
    <n v="0"/>
    <s v="Se evidencio formatos de conciliacion contable en la accion formulada careciendo de la totalidad de la ejecucion como los actos administrativos"/>
    <x v="3"/>
    <s v="NO APLICA"/>
    <s v="NO APLICA"/>
    <x v="0"/>
    <s v="Dado que algunas de las actividades asociadas al hallazgo se encuentran vencidas, no procede realizar el análisis de efectividad hasta tanto se complete su implementación."/>
  </r>
  <r>
    <n v="649"/>
    <x v="0"/>
    <x v="6"/>
    <s v="Subdirección Administrativa y Financiera"/>
    <m/>
    <x v="137"/>
    <m/>
    <x v="31"/>
    <s v="La Resolución 381 de 2015, por medio del cual se adopta el Manual para el Manejo Administrativo de los bienes de propiedad de la Dirección Nacional de Bomberos, se consideró en el Capitulo V numeral 5, la Baja y comercialización de bienes usados, obsoletos e inservibles, Mediante la Resolución 433 de 2017, numeral 5,4 de Lineamiento para la Baja en Cuentas de la Propiedad, Planta y Equipo de la DNBC. No obstante, hay elementos en el Inventario que no se encuentran individualizados"/>
    <s v="GESTIÓN DOCUMENTAL"/>
    <s v="1. Porque en el empalme al funcionario que esta actualmente al frente del almacén, no se le explicó la meodología manual de generación de códigos en excel que venía utilizándose._x000a_2. Porque no hubo empalme formal de entrega del funcionario anterior al funcionario entrante._x000a_3. Porque hay debilidad en las herramientas de gestión del conocimiento de la DNBC (acciones, mecanismos, instrumentos orientados a generar, identificar, capturar, valorar, transferir, apropiar, analizar, difundir, preservare el conocimiento tácito y explícito de las entidades públicas...)"/>
    <s v="3. Porque hay debiidad en las herramientas de gestión del conocimiento de la DNBC (acciones, mecanismos, instrumentos orientados a generar, identificar, capturar, valorar, transfwrir, apropiar, analizar, difundir, preservare el conocimiento tácito y explícito de las entidades públicas...)"/>
    <s v="Acción correctiva"/>
    <s v="Pendiente"/>
    <s v="Evaluar, implementar, hacer seguimiento y llevar a cabo acciones de mejora al Plan de Acción de Gestión del Conocimiento y la Innovación, en el marco del MIPG con el fin, entre otras cosas, de identificar los riesgos relacionados con la fuga de capital intelectual de la entidad y lleva a cabo la gestión y documentación de los riesgos asociados al conocimiento explícito y tácito."/>
    <s v="% acciones del plan de mejoramiento ejecutadas"/>
    <n v="1"/>
    <d v="2024-04-22T00:00:00"/>
    <d v="2024-12-31T00:00:00"/>
    <n v="37.35"/>
    <x v="5"/>
    <m/>
    <n v="0"/>
    <d v="1899-12-30T00:00:00"/>
    <n v="0"/>
    <d v="2026-05-11T00:00:00"/>
    <s v="Se recibió información antigua por parte del proceso y no se evidencian soportes en la carpeta compartida por planeación"/>
    <n v="0"/>
    <x v="0"/>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VENCIDA"/>
    <s v="No aplica"/>
    <s v="No aplica"/>
    <s v="No aplica"/>
    <s v="REVISAR"/>
    <s v="PENDIENTE. Este hallazgo es muy antiguo y el proceso de gestión al usuario no tiene nisiquiera la información de la política que se refiere. En la reunión inicial con Planeación y Control Interno se quedó de revisar este ítem para que no perjudique la gestión del área."/>
    <s v="EVIDENCIAS SEGUNDO TRIMESTRE 2026 PLAN MEJORA"/>
    <n v="46214"/>
    <s v="Sin información del hallazgo "/>
    <n v="0"/>
    <s v="VENCIDO"/>
    <d v="2026-08-12T00:00:00"/>
    <n v="0"/>
    <s v="No fue posible identificar evidencias para el presente período de análisis"/>
    <x v="3"/>
    <s v="NO APLICA"/>
    <s v="NO APLICA"/>
    <x v="0"/>
    <s v="Dado que algunas de las actividades asociadas al hallazgo se encuentran vencidas, no procede realizar el análisis de efectividad hasta tanto se complete su implementación."/>
  </r>
  <r>
    <n v="650"/>
    <x v="2"/>
    <x v="6"/>
    <s v="Subdirección Administrativa y Financiera"/>
    <m/>
    <x v="364"/>
    <m/>
    <x v="31"/>
    <s v="Política SGSST_x000a_Se evidenció que la política de Seguridad y Salud en el trabajo no se encuentra firmada por el Director de la Entidad actual, lo cual incumple con los requisitos establecidos en el decreto 1072 de 2015, articulo 2.2.4.6.6, resolución 312 de 2019, articulo 16, numeral 11 Política de seguridad y salud en el trabajo (SST)."/>
    <m/>
    <s v="1.Porque no se había interpretado adecuadamente el Decreto 1072 de 2015 articulo 2.2.4.6.6_x000a_2. Porque se había interpretado el texto del artículo &quot;Ser concisa, redactada con claridad, estar fechada y firmada por el representante legal de la empresa&quot; como si solo fuera necesario firmarla por un nuevo representante legal cuando cambiara algo dentro de su contenido. 3. Porque no existe un control que permita recordar a los responsables de la implementación del SG-SST que debe ser actualizada cada vez que el representante legal cambia"/>
    <s v="Porque no existe un control que permita recordar a los responsables de la implementación del SG-SST que debe ser actualizada cada vez que el representante legal cambia de acuerdo con la interpretación adecuada del Decreto 1072 de 2015 articulo 2.2.4.6.6"/>
    <s v="Acción correctiva"/>
    <s v="TH_AC24"/>
    <s v="Revisión semestral de la firma contenida en de la política de SG-SST con el fin de identificar oportunamente la necesidad de cambiarse ante un cambio de representante legal"/>
    <s v="Revisiones y /o actualizaciones (de ser necesario) anuales de la firma contenida en la política de SST"/>
    <n v="2"/>
    <d v="2024-02-01T00:00:00"/>
    <d v="2024-08-31T00:00:00"/>
    <n v="31.500000000000004"/>
    <x v="11"/>
    <m/>
    <n v="1"/>
    <s v="actualizado"/>
    <s v="TH_AC24"/>
    <d v="2026-05-11T00:00:00"/>
    <s v="Se incluyen borradores de coumento que no corresponden a la actividad y que no están oficializados en el SIGE"/>
    <n v="0"/>
    <x v="2"/>
    <d v="2026-05-15T00:00:00"/>
    <n v="0"/>
    <s v="Se evidencio que la accion formulada no cumple con los criterios del hallazgo."/>
    <s v="VENCIDA"/>
    <s v="No aplica"/>
    <s v="No aplica"/>
    <s v="No aplica"/>
    <n v="0.8"/>
    <s v="se encuentra en revisión y aprobación"/>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_x000a_La descripción del análisis no da cuenta de la relación que tiene el soporte con el avance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651"/>
    <x v="0"/>
    <x v="5"/>
    <s v="Subdirección Administrativa y Financiera"/>
    <m/>
    <x v="354"/>
    <n v="0"/>
    <x v="61"/>
    <s v="Se evidenció que se no se dió cumplimiento a una (1) actividad programada en el Plan de Eficiencia Administrativa y Cero Papel 2022 de la DNBC así:_x000a_5.8 Cronograma Plan Eficiencia Adminsitrativa y Cero Papel 2022_x000a_Sembraton en articulación con la Fundación Parque Jaime Duque con la participación de los funcionarios y contratistas de la DNBC."/>
    <m/>
    <s v="Falta de concientizacion por parte de la alta direccion y lideres de los procesos sobre las responsabilidades y apoyo ala ejecucion de las estrategias del plan de Eficiencia administrativa y cero papel"/>
    <s v="Falta de concientización por parte de la alta dirección y lideres de los procesos sobre las responsabilidades y apoyo ala ejecución de las estrategias del plan de Eficiencia administrativa y cero papel"/>
    <s v="Acción correctiva"/>
    <s v="GA_AC20"/>
    <s v="Actualizar y realizar seguimiento mensual a las actividades programadas para la ejecución del Plan de Eficiencia administrativa y cero papel"/>
    <s v="Seguimiento Mensual"/>
    <n v="6"/>
    <d v="2026-04-01T00:00:00"/>
    <d v="2026-12-31T00:00:00"/>
    <n v="40.5"/>
    <x v="1"/>
    <m/>
    <n v="0"/>
    <s v="En proceso de actualización"/>
    <s v="https://dnbcgovco-my.sharepoint.com/:f:/g/personal/planeacion_dnbc_gov_co/IgCl0qBqoOCDTIYmTmGALPurAbwDPB4ig6njfBp9xSbqn_8?e=rSCAmS"/>
    <d v="2026-05-11T00:00:00"/>
    <s v="No se evidencia avance para el periodo"/>
    <n v="0"/>
    <x v="0"/>
    <d v="2026-05-29T00:00:00"/>
    <n v="0"/>
    <s v="No fue posible identificar evidencias para el presente período de análisis"/>
    <s v="SIN INICIAR"/>
    <s v="No aplica"/>
    <s v="No aplica"/>
    <s v="No aplica"/>
    <n v="1"/>
    <s v="Ya se actualizo el Plan de eficiencia administrativa y cero papel y se hace informe trimestral mostrando el seguimiento "/>
    <s v="https://dnbcgovco-my.sharepoint.com/:f:/g/personal/planeacion_dnbc_gov_co/IgC5NxjsJQ94R5j51lPHOSS2Ab0wrB3oBWi-PNIfIsINPxA?e=XSZTsw"/>
    <n v="46214"/>
    <s v="Se evidencia actualización del programa y un infome de monitoreo. Se sugiere incluir evidencias de socialización con el lider del proceso de este informe"/>
    <n v="0.25"/>
    <s v="EN EJECUCIÓN"/>
    <d v="2026-08-11T00:00:00"/>
    <n v="0.33"/>
    <s v="se evidencio Plan de eficiencia administrativa y cero papel con su respectivo informe de segumiento para el segundo trimestre 2026"/>
    <x v="0"/>
    <s v="NO APLICA"/>
    <s v="NO APLICA"/>
    <x v="0"/>
    <s v="Dado que el hallazgo aún tiene actividades en ejecución no aplica el análisis de la efectividad"/>
  </r>
  <r>
    <n v="652"/>
    <x v="0"/>
    <x v="5"/>
    <s v="Subdirección Administrativa y Financiera"/>
    <m/>
    <x v="365"/>
    <n v="1"/>
    <x v="61"/>
    <s v="Se evidenció que se no se dió cumplimiento a tres (3) actividades programadas en el numeral 15 del Programa de Gestión Ambiental del PIGA 2020-2024 de la DNBC así:_x000a_15.3Programa Gestión Integral de los Residuos_x000a_* Reforzar y adecuar los instructivos de la entidad, con los lineamientos ambientales para la gestión integral de residuos sólidos._x000a_15.4 Programa de Prácticas Sostenibles._x000a_*Establecer e incorporar políticas, metodologías y directrices que fomenten la inclusión de criterios ambientales en la adquisición de bienes y servicios._x000a_*Realizar seguimiento y control de los equipos electrónicos para verificar posibles emisiones de GEI."/>
    <m/>
    <s v="Desconocimiento de los roles y responsabilidades de la primera línea de defensa de acuerdo a lo estipulado en la resolución 803 de 2022._x000a_Ausencia de autocontrol, control y seguimiento a la ejecución del proceso."/>
    <s v="Ausencia de autocontrol, control y seguimiento a la ejecución del proceso."/>
    <s v="Acción correctiva"/>
    <s v="GA_AC22"/>
    <s v="Realizar actividad (sensibilizacion) de concientizacion con la alta direccion y servidores de la entidad la ejecucion del PIGA"/>
    <s v="Sensibilizaciones realizadas"/>
    <n v="4"/>
    <d v="2026-01-01T00:00:00"/>
    <d v="2026-12-31T00:00:00"/>
    <n v="54"/>
    <x v="1"/>
    <m/>
    <n v="1"/>
    <s v="Se realizó sensibilización sobre temas como se abordaron los principales lineamientos de la gestión ambiental en la DNBC, incluyendo su definición, los programas orientados al uso eficiente del agua y la energía, la gestión integral de residuos, el consumo sostenible, la reducción del uso de papel y de plásticos de un solo uso, así como los roles y responsabilidades de los servidores, contratistas y demás colaboradores en la implementación de buenas prácticas ambientales al interior de la Entidad."/>
    <s v="https://dnbcgovco-my.sharepoint.com/:f:/g/personal/planeacion_dnbc_gov_co/IgA3Di-SMWz0SbaY-rh_a1PyASxXlY0moZXbwk_zfoxEqQo?e=1ObHV0"/>
    <d v="2026-05-11T00:00:00"/>
    <s v="Se evidencia actividades de sensibilización. Se debe garantizar la participación de la alta dirección"/>
    <n v="0.25"/>
    <x v="0"/>
    <d v="2026-05-29T00:00:00"/>
    <n v="0.25"/>
    <s v="Se evidencia sensibilizacion de gestion ambiental (plan eficiencia administrativa) de fecha 25/02/2026, lo que permite verificar la ejecucion parcial de la actividad formulada para el presente período."/>
    <s v="EN EJECUCIÓN"/>
    <s v="No aplica"/>
    <s v="No aplica"/>
    <s v="No aplica"/>
    <n v="1"/>
    <s v="Durante el segundo trimestre de 2026, en el marco del Plan Institucional de Gestión Ambiental (PIGA), se desarrollaron actividades de sensibilización, comunicación interna y gestión ambiental orientadas a fortalecer la cultura ambiental institucional. Estas incluyeron campañas sobre el uso eficiente de la energía, la adecuada separación de residuos, el reciclaje y la promoción de prácticas sostenibles, en el marco del Día Mundial del Reciclaje y el Día Mundial del Medio Ambiente."/>
    <s v="https://dnbcgovco-my.sharepoint.com/:f:/g/personal/planeacion_dnbc_gov_co/IgCCZ-UBQDRMRIG00m-cfR9xAcVb9dgtAolQYbu4w_bN298?e=4O8ZDs"/>
    <n v="46214"/>
    <s v="Se evidencia actividades de sensibilización. Se debe garantizar la participación de la alta dirección"/>
    <n v="0.5"/>
    <s v="EN EJECUCIÓN"/>
    <d v="2026-08-11T00:00:00"/>
    <n v="0.5"/>
    <s v="para el segundo trimestre se evidnecio actividades de sensibilización, comunicación interna y gestión ambiental orientadas a fortalecer la cultura ambiental instituciona,. incluyendose campañas sobre el uso eficiente de la energía, la adecuada separación de residuos, el reciclaje y la promoción de prácticas sostenibles, en el marco del Día Mundial del Reciclaje y el Día Mundial del Medio Ambiente."/>
    <x v="0"/>
    <s v="NO APLICA"/>
    <s v="NO APLICA"/>
    <x v="0"/>
    <s v="Dado que el hallazgo aún tiene actividades en ejecución no aplica el análisis de la efectividad"/>
  </r>
  <r>
    <n v="653"/>
    <x v="0"/>
    <x v="5"/>
    <s v="Subdirección Administrativa y Financiera"/>
    <m/>
    <x v="365"/>
    <n v="0"/>
    <x v="61"/>
    <s v="Se evidenció que se no se dió cumplimiento a tres (3) actividades programadas en el numeral 15 del Programa de Gestión Ambiental del PIGA 2020-2024 de la DNBC así:_x000a_15.3Programa Gestión Integral de los Residuos_x000a_* Reforzar y adecuar los instructivos de la entidad, con los lineamientos ambientales para la gestión integral de residuos sólidos._x000a_15.4 Programa de Prácticas Sostenibles._x000a_*Establecer e incorporar políticas, metodologías y directrices que fomenten la inclusión de criterios ambientales en la adquisición de bienes y servicios._x000a_*Realizar seguimiento y control de los equipos electrónicos para verificar posibles emisiones de GEI."/>
    <m/>
    <s v="Desconocimiento de los roles y responsabilidades de la primera línea de defensa de acuerdo a lo estipulado en la resolución 803 de 2022._x000a_Ausencia de autocontrol, control y seguimiento a la ejecución del proceso."/>
    <s v="Ausencia de autocontrol, control y seguimiento a la ejecución del proceso."/>
    <s v="Acción correctiva"/>
    <s v="GA_AC23"/>
    <s v="Actualizar y realizar seguimiento mensual a las actividades programadas para la ejecución del PIGA"/>
    <s v="Seguimiento Mensual"/>
    <n v="6"/>
    <d v="2026-04-01T00:00:00"/>
    <d v="2026-12-31T00:00:00"/>
    <n v="40.5"/>
    <x v="1"/>
    <m/>
    <n v="0"/>
    <s v="En proceso de actualización"/>
    <s v="https://dnbcgovco-my.sharepoint.com/:f:/g/personal/planeacion_dnbc_gov_co/IgDlyhDtojfaQqoY3LJ--BxtAdUspvTyiYxQG4sEKIAAQW0?e=N9KFE5"/>
    <d v="2026-05-11T00:00:00"/>
    <s v="No se evidencia avance para el periodo"/>
    <n v="0"/>
    <x v="0"/>
    <d v="2026-05-29T00:00:00"/>
    <n v="0"/>
    <s v="No fue posible identificar evidencias para el presente período de análisis"/>
    <s v="SIN INICIAR"/>
    <s v="No aplica"/>
    <s v="No aplica"/>
    <s v="No aplica"/>
    <n v="1"/>
    <s v="Ya se actualizo el PIGA y se hace informe trimestral mostrando el seguimiento "/>
    <s v="https://dnbcgovco-my.sharepoint.com/:f:/g/personal/planeacion_dnbc_gov_co/IgAP8LvYTa5rQIFS_RzLXYBdATaUiQL0YF-YPJNLIKyyQRY?e=iogfbj"/>
    <n v="46214"/>
    <s v="Se evidencia actualización del programa y un infome de monitoreo. Se sugiere incluir evidencias de socialización con el lider del proceso de este informe"/>
    <n v="0.25"/>
    <s v="EN EJECUCIÓN"/>
    <d v="2026-08-11T00:00:00"/>
    <n v="0.3"/>
    <s v="se evidencia plan institucional de gestion ambiental con su rspectivo informe de seguimiento para el segundo trimestre 2026"/>
    <x v="0"/>
    <s v="NO APLICA"/>
    <s v="NO APLICA"/>
    <x v="0"/>
    <s v="Dado que el hallazgo aún tiene actividades en ejecución no aplica el análisis de la efectividad"/>
  </r>
  <r>
    <n v="654"/>
    <x v="1"/>
    <x v="7"/>
    <s v="Subdirección Administrativa y Financiera"/>
    <m/>
    <x v="235"/>
    <m/>
    <x v="43"/>
    <s v="GARANTÍA DE TODO RIESGO DE MAQUINARIA, ADQUIRIDA EN EL MARCO DEL CONTRATO 222 DE 2024._x000a_ADMINISTRATIVO (A) CON PRESUNTA INCIDENCIA DISCIPLINARIA"/>
    <m/>
    <s v="Deficiencias en la coordinación entre las dependencias solicitante, supervisión y la aseguradora._x000a_Falencias en el seguimiento del supervisor y del área responsable para exigir la expedición oportuna del anexo y/o nota de cobertura antes o en la fecha de inicio del riesgo."/>
    <s v="Deficiencias en la coordinación entre las dependencias solicitante, supervisión y la aseguradora._x000a_Falencias en el seguimiento del supervisor y del área responsable para exigir la expedición oportuna del anexo y/o nota de cobertura antes o en la fecha de inicio del riesgo."/>
    <s v="Fortalecer los mecanismos de control de la supervisión contractual, con el fin de garantizando la protección garantizando la protección permanente de los bienes a cargo de la entidad"/>
    <s v="GC_AC71"/>
    <s v="Actualizar Manual de Supervisión incluyendo etapa pre y pos contractual para garantiza la idoneidad del supervisor y que este tenga el conocimiento y control de todo el proceso desde la estructuración hasta la liquidación de este."/>
    <s v="Manual de Supervisión actualizado y socializado"/>
    <n v="1"/>
    <d v="2026-01-01T00:00:00"/>
    <d v="2026-06-30T00:00:00"/>
    <n v="26.85"/>
    <x v="2"/>
    <s v="Auditoria Financiera 2024"/>
    <n v="0"/>
    <s v="Actividad en construcción; se adelanta la incorporación de lineamientos claros para el seguimiento, control y reporte de la ejecución contractual en el Manual de Supervisión._x000a__x000a__x000a_"/>
    <n v="0"/>
    <d v="2026-05-11T00:00:00"/>
    <s v="No se evidencian soportes de la actividad"/>
    <n v="0"/>
    <x v="0"/>
    <d v="2026-05-15T00:00:00"/>
    <n v="0"/>
    <s v="No fue posible identificar evidencias para el presente período de análisis"/>
    <s v="SIN INICIAR"/>
    <s v="No aplica"/>
    <s v="No aplica"/>
    <s v="No aplica"/>
    <n v="0"/>
    <s v="Actividad en construcción; se adelanta la incorporación de lineamientos claros para el seguimiento, control y reporte de la ejecución contractual en el Manual de Supervisión._x000a__x000a__x000a_"/>
    <n v="0"/>
    <s v="11/07/206"/>
    <s v="No se evidencian soportes de la actividad"/>
    <n v="0"/>
    <s v="EN EJECUCIÓN"/>
    <d v="2026-07-27T00:00:00"/>
    <n v="0"/>
    <s v="La acción se encuentra dentro del plazo establecido; no obstante, al corte no evidencia avance físico debido aque no es posible verificar la informacion"/>
    <x v="4"/>
    <s v="NO APLICA"/>
    <s v="NO APLICA"/>
    <x v="0"/>
    <s v="Dado que algunas actividades del hallazgo se encuentran sin iniciar y/o vencidas, no procede realizar el análisis de efectividad hasta tanto se complete su implementación."/>
  </r>
  <r>
    <n v="655"/>
    <x v="1"/>
    <x v="7"/>
    <s v="Subdirección Administrativa y Financiera"/>
    <m/>
    <x v="235"/>
    <m/>
    <x v="43"/>
    <s v="GESTIÓN DE ASEGURAMIENTO OBLIGATORIO (SOAT) DEL PARQUE AUTOMOTOR OFICIAL DE LA DNBC._x000a_ADMINISTRATIVO (A) CON PRESUNTA INCIDENCIA DISCIPLINARIA (D)."/>
    <m/>
    <s v="Indebida gestión operativa de los vehículos sin verificación previa de SOAT._x000a_Deficiencias en el control y seguimiento por parte del área encargada de mantener actualizadas las pólizas. Ausencia de mecanismos preventivos como alertas automáticas, cronograma de vencimientos, entre otros."/>
    <s v="Indebida gestión operativa de los vehículos sin verificación previa de SOAT._x000a_Deficiencias en el control y seguimiento por parte del área encargada de mantener actualizadas las pólizas. Ausencia de mecanismos preventivos como alertas automáticas, cronograma de vencimientos, entre otros."/>
    <s v="Fortalecer la gestión administrativa y contractual para garantizar la continuidad de las coberturas de seguro obligatorio (SOAT), mediante una programación anticipada que mitigue el riesgo de desprotección de los bienes operativo."/>
    <s v="GC_AC72"/>
    <s v="Revisar y/o actualizar en el marco del sistema de gestión el formato del plan anual de adquisiciones para incluir programación contractual de la DNBC; Asi como revisar el procedimiento Gestión Contractual"/>
    <s v="Procedimiento y Formato actualizado. Socializado"/>
    <n v="1"/>
    <d v="2026-01-01T00:00:00"/>
    <d v="2026-06-30T00:00:00"/>
    <n v="26.85"/>
    <x v="2"/>
    <s v="Auditoria Financiera 2024"/>
    <n v="0"/>
    <s v="Indicador en proceso; se trabaja en la definición del procedimiento de seguimiento contractual por parte de los supervisores."/>
    <n v="0"/>
    <d v="2026-05-11T00:00:00"/>
    <s v="No se evidencian soportes de la actividad"/>
    <n v="0"/>
    <x v="0"/>
    <d v="2026-05-15T00:00:00"/>
    <n v="0"/>
    <s v="No fue posible identificar evidencias para el presente período de análisis"/>
    <s v="SIN INICIAR"/>
    <s v="No aplica"/>
    <s v="No aplica"/>
    <s v="No aplica"/>
    <n v="0"/>
    <s v="Indicador en proceso; se trabaja en la definición del procedimiento de seguimiento contractual por parte de los supervisores."/>
    <n v="0"/>
    <s v="11/07/206"/>
    <s v="No se evidencian soportes de la actividad"/>
    <n v="0"/>
    <s v="EN EJECUCIÓN"/>
    <d v="2026-07-27T00:00:00"/>
    <n v="0"/>
    <s v="La acción se encuentra dentro del plazo establecido; no obstante, al corte no evidencia avance físico debido aque no es posible verificar la informacion"/>
    <x v="4"/>
    <s v="NO APLICA"/>
    <s v="NO APLICA"/>
    <x v="0"/>
    <s v="Dado que algunas actividades del hallazgo se encuentran sin iniciar y/o vencidas, no procede realizar el análisis de efectividad hasta tanto se complete su implementación."/>
  </r>
  <r>
    <n v="656"/>
    <x v="1"/>
    <x v="7"/>
    <s v="Subdirección estrategica"/>
    <m/>
    <x v="366"/>
    <m/>
    <x v="43"/>
    <s v="EJECUCIÓN CONVENIO DE ASOCIACIÓN 004 DE 2024._x000a_ADMINISTRATIVO (A) CON PRESUNTA INCIDENCIA DISCIPLINARIA (D)"/>
    <m/>
    <s v="La situación se presentó por debilidades en la supervisión y seguimiento del Convenio 004-2024, al no verificarse el cumplimiento de las obligaciones técnicas pactadas. La falta de control permitió ejecutar cursos y talleres con menor número de aspirantes al previsto, afectando el alcance y finalidad del proyecto educativo contratado"/>
    <s v="La situación se presentó por debilidades en la supervisión y seguimiento del Convenio 004-2024, al no verificarse el cumplimiento de las obligaciones técnicas pactadas. La falta de control permitió ejecutar cursos y talleres con menor número de aspirantes al previsto, afectando el alcance y finalidad del proyecto educativo contratado"/>
    <s v="Fortalecer la supervisión contractual en los convenios de asociación, mediante lineamientos y herramientas que aseguren el seguimiento al cumplimiento de obligaciones, el control de metas y la adecuada gestión de las evidencias de ejecución."/>
    <s v="GC_AC76"/>
    <s v="Actualizar el Manual de Supervisión incorporando lineamientos claros para el seguimiento, control y reporte de la ejecución contractual."/>
    <s v="Manual de Supervisión actualizado y adoptado."/>
    <n v="1"/>
    <d v="2026-01-01T00:00:00"/>
    <d v="2026-12-31T00:00:00"/>
    <n v="54"/>
    <x v="35"/>
    <s v="Auditoria Financiera 2024"/>
    <n v="0"/>
    <s v="Actividad en proceso; se encuentra en revisión el Manual de Contratación y el Procedimiento PC-CO-01 para su actualización conforme a los lineamientos de Colombia Compra Eficiente._x000a__x000a__x000a_"/>
    <n v="0"/>
    <d v="2026-05-11T00:00:00"/>
    <s v="No se evidencian soportes de la actividad"/>
    <n v="0"/>
    <x v="0"/>
    <d v="2026-05-15T00:00:00"/>
    <n v="0"/>
    <s v="No fue posible identificar evidencias para el presente período de análisis"/>
    <s v="SIN INICIAR"/>
    <s v="No aplica"/>
    <s v="No aplica"/>
    <s v="No aplica"/>
    <n v="0"/>
    <s v="Actividad en proceso; se encuentra en revisión el Manual de Contratación y el Procedimiento PC-CO-01 para su actualización conforme a los lineamientos de Colombia Compra Eficiente._x000a__x000a__x000a_"/>
    <n v="0"/>
    <s v="11/07/206"/>
    <s v="No se evidencian soportes de la actividad"/>
    <n v="0"/>
    <s v="EN EJECUCIÓN"/>
    <d v="2026-07-27T00:00:00"/>
    <n v="0"/>
    <s v="La acción se encuentra dentro del plazo establecido; no obstante, al corte no evidencia avance físico debido aque no es posible verificar la informacion"/>
    <x v="4"/>
    <s v="NO APLICA"/>
    <s v="NO APLICA"/>
    <x v="0"/>
    <s v="Dado que algunas actividades del hallazgo se encuentran sin iniciar y/o vencidas, no procede realizar el análisis de efectividad hasta tanto se complete su implementación."/>
  </r>
  <r>
    <n v="657"/>
    <x v="1"/>
    <x v="7"/>
    <s v="Subdirección estrategica"/>
    <m/>
    <x v="366"/>
    <m/>
    <x v="43"/>
    <s v="EJECUCIÓN CONVENIO DE ASOCIACIÓN 004 DE 2024._x000a_ADMINISTRATIVO (A) CON PRESUNTA INCIDENCIA DISCIPLINARIA (D)"/>
    <m/>
    <s v="La situación se presentó por debilidades en la supervisión y seguimiento del Convenio 004-2024, al no verificarse el cumplimiento de las obligaciones técnicas pactadas. La falta de control permitió ejecutar cursos y talleres con menor número de aspirantes al previsto, afectando el alcance y finalidad del proyecto educativo contratado"/>
    <s v="La situación se presentó por debilidades en la supervisión y seguimiento del Convenio 004-2024, al no verificarse el cumplimiento de las obligaciones técnicas pactadas. La falta de control permitió ejecutar cursos y talleres con menor número de aspirantes al previsto, afectando el alcance y finalidad del proyecto educativo contratado"/>
    <s v="Fortalecer la supervisión contractual en los convenios de asociación, mediante lineamientos y herramientas que aseguren el seguimiento al cumplimiento de obligaciones, el control de metas y la adecuada gestión de las evidencias de ejecución."/>
    <s v="GC_AC77"/>
    <s v="Aplicar un procedimiento de seguimiento periódico por parte del supervisor para verificar el cumplimiento de obligaciones y soportes contractuales."/>
    <s v="Procedimiento de seguimiento contractual definido e implementado por los supervisores."/>
    <n v="1"/>
    <d v="2026-01-01T00:00:00"/>
    <d v="2026-12-31T00:00:00"/>
    <n v="54"/>
    <x v="35"/>
    <s v="Auditoria Financiera 2024"/>
    <n v="0"/>
    <n v="0"/>
    <n v="0"/>
    <d v="2026-05-11T00:00:00"/>
    <s v="No se evidencian soportes de la actividad"/>
    <n v="0"/>
    <x v="0"/>
    <d v="2026-05-15T00:00:00"/>
    <n v="0"/>
    <s v="No fue posible identificar evidencias para el presente período de análisis"/>
    <s v="SIN INICIAR"/>
    <s v="No aplica"/>
    <s v="No aplica"/>
    <s v="No aplica"/>
    <n v="0"/>
    <n v="0"/>
    <n v="0"/>
    <s v="11/07/206"/>
    <s v="No se evidencian soportes de la actividad"/>
    <n v="0"/>
    <s v="EN EJECUCIÓN"/>
    <d v="2026-07-27T00:00:00"/>
    <n v="0"/>
    <s v="La acción se encuentra dentro del plazo establecido; no obstante, al corte no evidencia avance físico debido aque no es posible verificar la informacion"/>
    <x v="4"/>
    <s v="NO APLICA"/>
    <s v="NO APLICA"/>
    <x v="0"/>
    <s v="Dado que algunas actividades del hallazgo se encuentran sin iniciar y/o vencidas, no procede realizar el análisis de efectividad hasta tanto se complete su implementación."/>
  </r>
  <r>
    <n v="658"/>
    <x v="1"/>
    <x v="7"/>
    <s v="Subdirección Administrativa y Financiera"/>
    <m/>
    <x v="238"/>
    <m/>
    <x v="43"/>
    <s v="ATENCIÓN DE PETICIONES CIUDADANAS (PQRSD)._x000a_ADMINISTRATIVO (A) CON PRESUNTA INCIDENCIA DISCIPLINARIA (D)"/>
    <s v="SERVICIO AL CIUDADANO"/>
    <s v="Se origina por debilidades en la coordinación con los supervisores de contrato de los responsables de dar respuesta a las PQRSD, así como por la debilidad en los mecanismos institucionales que aseguren su atención oportuna, pese a la gestión realizada por el proceso de atención al usuario. Asimismo, por debilidades en el fortalecimiento del grupo de trabajo de atención al usuario."/>
    <s v="Se origina por debilidades en la coordinación con los supervisores de contrato de los responsables de dar respuesta a las PQRSD, así como por la debilidad en los mecanismos institucionales que aseguren su atención oportuna, pese a la gestión realizada por el proceso de atención al usuario. Asimismo, por debilidades en el fortalecimiento del grupo de trabajo de atención al usuario."/>
    <s v="Fortalecer el proceso de Atención al Ciudadano, así como los controles para la oportuna respuesta de las PQRSD, en el marco del cumplimiento de los términos establecidos en la Ley 1437 de 2011 y la Ley 1755 de 2015, con el fin de garantizar una atención oportuna, clara y de calidad a los grupos de valor."/>
    <s v="AU_AC15"/>
    <s v="Generar estrategias de fortalecimiento o sensibilizaciones a los procesos responsables de dar la maayora de las respuestas a PQRSD en politcias de operación del respectivo procedimiento"/>
    <s v="Estrategias o sensibilizaciones realizadas"/>
    <n v="12"/>
    <d v="2026-01-01T00:00:00"/>
    <d v="2026-12-31T00:00:00"/>
    <n v="54"/>
    <x v="13"/>
    <s v="Auditoria Financiera 2024"/>
    <n v="0"/>
    <s v="REPETIDO CON AU-AC6"/>
    <n v="0"/>
    <d v="2026-05-11T00:00:00"/>
    <s v="Se adjuntan correos de socialización de la cartilla de manejo de PQRSD del primer trimestre del año"/>
    <n v="0.25"/>
    <x v="0"/>
    <d v="2026-05-15T00:00:00"/>
    <n v="0.25"/>
    <s v="se evidencia correos electronicos por parte de la oficina de atencion al ciudadano de fecha 29/01/2026, 17/02/2026 y 09/03/2026 en los cuales sensibilizan las responsabilidades del los funcionarios y contratistas de la DNBC por medio de las cartillas ABC PQRSD"/>
    <s v="EN EJECUCIÓN"/>
    <s v="No aplica"/>
    <s v="No aplica"/>
    <s v="No aplica"/>
    <n v="0"/>
    <s v="REPETIDO CON AU-AC6"/>
    <s v="EVIDENCIAS SEGUNDO TRIMESTRE 2026 PLAN MEJORA"/>
    <n v="46214"/>
    <s v="Se adjuntan evidencias de socialización de herramientas del proceso del segundo trimestre. Soportes en carpeta AU_AC6"/>
    <n v="0.5"/>
    <s v="EN EJECUCIÓN"/>
    <d v="2026-07-28T00:00:00"/>
    <n v="0.25"/>
    <s v="No se evidenciaron soportes documentales que permitan verificar la ejecución de las estrategias de fortalecimiento o sensibilización dirigidas a los procesos responsables de la atención de las PQRSD. Aunque se indica que las evidencias reposan en la carpeta AU_AC6, estas no fueron aportadas para la validación del cumplimiento de la acción correctiva."/>
    <x v="0"/>
    <s v="NO APLICA"/>
    <s v="NO APLICA"/>
    <x v="0"/>
    <s v="Dado que algunas de las actividades asociadas al hallazgo se encuentran vencidas, no procede realizar el análisis de efectividad hasta tanto se complete su implementación."/>
  </r>
  <r>
    <n v="659"/>
    <x v="0"/>
    <x v="6"/>
    <s v="Subdirección Administrativa y Financiera"/>
    <m/>
    <x v="367"/>
    <m/>
    <x v="28"/>
    <s v="En el contrato No 247 no se evidenció el certificado de exclusividad para ventas, distribución, administración de garantías, servicios post-venta, mantenimiento y suministro de piezas de repuesto para los productos de combate contra incendios WATERAX INC._x000a_Lo anterior genera incumplimiento al numeral 11 de los Estudios Previos, el cual señala la “Justificación de los factores de selección…certificado de Exclusividad del fabricante de los bienes, acompañado del certificado de existencia y representación legal de la sociedad extranjera, debidamente apostillados y con su respectiva traducción oficial.”."/>
    <m/>
    <s v="1. No archivo de los soportes de la propuesta presentada por el oferente 2. No solicitud del soporte en la estructuración del proceso. 3. Incumplimiento de los factores de selección de proponentes con certificado de distribuidor exclusivo"/>
    <s v="Incumplimiento de los factores de selección de proponentes con certificado de distribuidor exclusivo"/>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s v="Se actualiza"/>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660"/>
    <x v="0"/>
    <x v="6"/>
    <s v="Subdirección Administrativa y Financiera"/>
    <m/>
    <x v="368"/>
    <m/>
    <x v="28"/>
    <s v="En el Contrato/Modalidad: Nro. 71 de 2022. Contratación Directa/ Prestación de Servicios persona Natural, el certificado de delitos sexuales se encontraba vencido a la fecha de la contratación, incumpliendo lo estipulado en el artículo 4 de la Ley 1918 de 2018 el cual señala “Deber de verificación. Es deber de las entidades públicas o privadas, de acuerdo a lo reglamentado por el Gobierno Nacional, verificar, previa autorización del aspirante, que este no se encuentra inscrito en el registro de inhabilidades por delitos sexuales cometidos contra personas menores edad, en el desarrollo de los procesos de selección de personal para el desempeño de cargos, oficios, profesiones que involucren una relación directa y habitual con menores previamente definidos por el Instituto Colombiano de Bienestar Familiar._x000a_Dicha verificación, deberá actualizarse cada cuatro meses después del inicio de la relación contractual, laboral o reglamentaria. (…)”."/>
    <m/>
    <s v="1. Desconocimiento de los documentos que debe contener las propuestas de los oferentes. 2. Publicación de soportes del contratista incompletos . 3. No validación de los soportes minimos de la oferta de acuerdo a la modalidad de cada proceso contractual, requisitos juridicos, financieros y tecnicos."/>
    <s v="No validación de los soportes minimos de la oferta de acuerdo a la modalidad de cada proceso contractual, requisitos juridicos, financieros y tecnicos."/>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s v="Se actualiza"/>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661"/>
    <x v="0"/>
    <x v="1"/>
    <s v="Subdirección Administrativa y Financiera"/>
    <m/>
    <x v="3"/>
    <n v="0"/>
    <x v="3"/>
    <s v="Se evidencia que a la fecha no se cuenta con el nivel de adopción de los lineamientos de planeación estratégica que permitan la implementación de la política de Gobierno Digital de acuerdo con lo establecido en MANUAL DE_x000a_GOBIERNO DIGITAL, Implementación de la Política de Gobierno Digital Decreto 1008 de 2018 (Compilado en el Decreto 1078 de 2015, capítulo 1, título 9, parte 2, libro 2)."/>
    <m/>
    <s v="1º Por qué: Desconocimiento de los lineamientos, estándares y acciones a ejecutar que conforman la política de Gobierno Digital."/>
    <s v="Desconocimiento de los lineamientos, estándares y acciones a ejecutar que conforman la política de Gobierno_x000a_Digital."/>
    <s v="Acción correctiva"/>
    <s v="TI_AC2"/>
    <s v="Implementación del protocolo de internet IPv6 de acuerdo a la Resolución 2710 de 2017."/>
    <s v="Implementacion del protocolo de internet IPV6"/>
    <n v="1"/>
    <d v="2026-04-01T00:00:00"/>
    <d v="2026-12-31T00:00:00"/>
    <n v="40.5"/>
    <x v="3"/>
    <m/>
    <n v="0.1"/>
    <s v="A la fecha no existe proceso formal de implementación de IPv6; se identifica la necesidad dentro del PETI 2026 para definir hoja de ruta y acciones de cumplimiento."/>
    <n v="0"/>
    <d v="2026-05-11T00:00:00"/>
    <s v="El PETI se encuentra en proceso de actualización"/>
    <n v="0"/>
    <x v="0"/>
    <d v="2026-06-08T00:00:00"/>
    <n v="0"/>
    <s v="No fue posible identificar evidencias para el presente período de análisis"/>
    <s v="SIN INICIAR"/>
    <s v="No aplica"/>
    <s v="No aplica"/>
    <s v="No aplica"/>
    <n v="0"/>
    <s v="A la fecha no existe proceso formal de implementación de IPv6; se identifica la necesidad dentro del PETI 2026 para definir hoja de ruta y acciones de cumplimiento."/>
    <s v="https://dnbcgovco-my.sharepoint.com/:f:/g/personal/planeacion_dnbc_gov_co/IgCL1pQP1cEmQ7_wi2DWrvwKAeSKIbutIyCBF0An30PyfLI?e=bPpGED"/>
    <n v="46214"/>
    <s v="No se encuentran evidencias de seguimiento"/>
    <n v="0"/>
    <s v="EN EJECUCIÓN"/>
    <d v="2026-08-10T00:00:00"/>
    <n v="0"/>
    <s v="No fue posible identificar evidencias para el presente período de análisis"/>
    <x v="4"/>
    <s v="NO APLICA"/>
    <s v="NO APLICA"/>
    <x v="0"/>
    <s v="Dado que algunas actividades del hallazgo se encuentran sin iniciar y/o vencidas, no procede realizar el análisis de efectividad hasta tanto se complete su implementación."/>
  </r>
  <r>
    <n v="662"/>
    <x v="0"/>
    <x v="6"/>
    <s v="Subdirección Administrativa y Financiera"/>
    <m/>
    <x v="369"/>
    <m/>
    <x v="28"/>
    <s v="En el contrato 151 los análisis de precios (se encuentran sin firma) y las cotizaciones presentadas contienen un valor más alto al del instrumento de agregación de demanda emergencia COVID-19._x000a_De igual forma, A Folio 156 se evidencia impresión del desinfectante KLINOL por 5 litros a $42,300; sin embargo, el análisis de precios efectuado, aunque contempla este pantallazo en el mismo, no hace referencia al análisis de su precio, aunque es mucho más económico, ya que el que se adquirió es por 2 litros y su costo es de $42,300, es decir menos cantidad y al mismo costo. Asimismo, en el Análisis de precios no se indicó por qué este proceso no fue adquirido por el Instrumento de Demanda Emergencia. No se encontró análisis de precios._x000a_Por lo anterior, se evidencia incumplimiento en la Circular Conjunta 100-008-2020 en lo relacionado al numeral 2 – que establece “Verificar que los precios de los bienes estén dentro de los precios del mercado”."/>
    <m/>
    <s v="1. Presunta debilidad en la planeación contractual. 2. Posible falta de conocimiento sobre los documentos necesarios para estructurar un proceso de selección. 3. No existe dentro del procedimiento de Gestión Contractual, una actividad que establezca los requerimientos minimos necesarios para el inicio de la estructuración del proceso contractual"/>
    <s v="No existe dentro del procedimiento de Gestión Contractual, una actividad que establezca los requerimientos minimos necesarios para el inicio de la estructuración del proceso contractual"/>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x v="2"/>
    <m/>
    <n v="0"/>
    <s v="Indicador en proceso de cumplimiento; se están estructurando las actividades y notas correspondientes dentro del procedimiento contractual."/>
    <n v="0"/>
    <d v="2026-05-11T00:00:00"/>
    <s v="Sin avance en la actividad"/>
    <n v="0"/>
    <x v="0"/>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s v="EN EJECUCIÓN"/>
    <d v="2026-07-27T00:00:00"/>
    <n v="0"/>
    <s v="No se evidencia soporte de avance en la actividad"/>
    <x v="4"/>
    <s v="NO APLICA"/>
    <s v="NO APLICA"/>
    <x v="0"/>
    <s v="Dado que algunas actividades del hallazgo se encuentran sin iniciar y/o vencidas, no procede realizar el análisis de efectividad hasta tanto se complete su implementación."/>
  </r>
  <r>
    <n v="663"/>
    <x v="0"/>
    <x v="6"/>
    <s v="Dirección General"/>
    <m/>
    <x v="370"/>
    <m/>
    <x v="31"/>
    <s v="Pendiente"/>
    <s v="INTEGRIDAD"/>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Acción correctiva"/>
    <s v="DI_AC18"/>
    <s v="Iniciar las acciones administrativas y/o disciplinarias a que haya lugar por el incumplimiento por parte del Almacenista General con respecto al cumplimiento de sus funciones"/>
    <s v="Acciones administrativas y/o disciplinarias adelantadas"/>
    <n v="1"/>
    <d v="2024-04-22T00:00:00"/>
    <d v="2024-08-31T00:00:00"/>
    <n v="19.350000000000001"/>
    <x v="4"/>
    <m/>
    <n v="0"/>
    <s v="No es posible realizar seguimiento porque el hallazgo no se encuentra"/>
    <n v="0"/>
    <d v="2026-05-11T00:00:00"/>
    <s v="No se encuentra información del hallazgo"/>
    <s v="N.A."/>
    <x v="4"/>
    <d v="2026-05-15T00:00:00"/>
    <n v="0"/>
    <s v="No fue posible identificar evidencias para el presente período de análisis"/>
    <s v="VENCIDA"/>
    <s v="No aplica"/>
    <s v="No aplica"/>
    <s v="No aplica"/>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encuentra información del hallazgo"/>
    <s v="N.A."/>
    <s v="PENDIENTE DE REVISIÓN"/>
    <d v="2026-07-27T00:00:00"/>
    <n v="0"/>
    <s v="No fue posible identificar evidencia que acreditara la ejecución de la actividad durante el período objeto de análisis. Si bien se relacionó un enlace como soporte, este no permitió verificar la evidencia correspondiente a la actividad evaluada."/>
    <x v="3"/>
    <s v="NO APLICA"/>
    <s v="NO APLICA"/>
    <x v="0"/>
    <s v="No fue posible identificar evidencia que acreditara la ejecución de la actividad durante el período objeto de análisis. Si bien se relacionó un enlace como soporte, este no permitió verificar la evidencia correspondiente a la actividad evaluada .No obstante, no es posible determinar la efectividad de la acción frente al hallazgo, dado que la matriz no contiene la descripción de la situación que le dio origen, lo que impide establecer si la medida implementada atendió efectivamente la causa identificada."/>
  </r>
  <r>
    <n v="664"/>
    <x v="2"/>
    <x v="6"/>
    <s v="Subdirección Administrativa y Financiera"/>
    <m/>
    <x v="371"/>
    <m/>
    <x v="31"/>
    <s v="Matriz de requisitos legales_x000a_Aunque la entidad cuenta con la matriz de requisitos legales actualizada con la normatividad legal aplicable, la columna “Cómo se cumple (Procedimiento / Resolución/ Evidencia)” no se precisa el documento con el cual se evidencia el cumplimiento del requisito. Lo cual podría incumplir lo establecido en el decreto 1072 de 2015 artículo 2.2.4.6.8. Obligaciones de los empleadores 11. Integración, parágrafo 1_x000a_Resolución 312 de 2019 ítem 2.7.1 Matriz legal"/>
    <m/>
    <s v="1. Porque se evidencia matriz con diligenciamiento incompleto en su columna de cumplimiento._x000a_2. Porque no se ha definido la evidencia que de cumplimiento al requisito con los diferentes responsables del mismo._x000a_3. Porque no se ha llevado a cabo una sesión de actualización de la matriz legal de SST"/>
    <s v="Porque no se ha llevado a cabo una sesión de actualización de la matriz legal de SST para diligenciar el espacio &quot;cómo se cumple el requisito&quot;"/>
    <s v="Acción correctiva"/>
    <s v="TH_AC22"/>
    <s v="Realizar la actualización y modificación pertinente a la matriz legal con base a la normatividad del DEC 1072/2015 y RES 0312/2019"/>
    <s v="Matriz legal actualizada"/>
    <n v="1"/>
    <d v="2024-01-01T00:00:00"/>
    <d v="2024-09-30T00:00:00"/>
    <n v="40.35"/>
    <x v="11"/>
    <m/>
    <n v="1"/>
    <s v="actualización de la matriz legal con la norma vigente"/>
    <s v="Matriz legal SST DNBC 12 ABRIL 2026.xlsx"/>
    <d v="2026-05-11T00:00:00"/>
    <s v="Se incluye matriz legal. Se sugiere su formalización en el SIGE"/>
    <n v="1"/>
    <x v="1"/>
    <d v="2026-05-15T00:00:00"/>
    <n v="1"/>
    <s v="Se presenta como evidencia la matriz de requisitos legales, en la cual se evidencia la actualización y modificación de los requisitos aplicables, de conformidad con el Decreto 1072 de 2015 y la Resolución 0312 de 2019. En consecuencia, la evidencia aportada permite verificar el cumplimiento de la acción correctiva formulada."/>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adjunta matriz legal_x000a_"/>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matriz que se encuentra en proceso de actualización. No ha cumplido el proceso en SIGE"/>
    <n v="0.2"/>
    <s v="VENCIDO"/>
    <d v="2026-07-27T00:00:00"/>
    <n v="0.2"/>
    <s v="La accion no registra o dispone de elementos suficientes para validar su cumplimiento."/>
    <x v="0"/>
    <s v="NO APLICA"/>
    <s v="NO APLICA"/>
    <x v="0"/>
    <s v="Dado que algunas de las actividades asociadas al hallazgo se encuentran vencidas, no procede realizar el análisis de efectividad hasta tanto se complete su implementación."/>
  </r>
  <r>
    <n v="665"/>
    <x v="2"/>
    <x v="6"/>
    <s v="Subdirección Administrativa y Financiera"/>
    <m/>
    <x v="372"/>
    <m/>
    <x v="31"/>
    <s v="Capacitación_x000a_Se evidencia debilidad en la ejecución de las capacitaciones requeridas para la prevención de enfermedades y accidentes de trabajo, por cuanto:_x000a_Se diseñó un cronograma de capacitaciones de SST, diferente al establecido por Gestión del Talento Humano, lo cual genera duplicidad de actividades, es decir que el SGSST no se integra al SIGE._x000a_Incumpliendo lo establecido en el decreto 1072 de 2015, articulo 2.2.4.6.11. Capacitación en seguridad y salud en el trabajo - SST. que establece …” desarrollar un programa de capacitación que proporcione conocimiento para identificar los peligros y controlar los riesgos relacionados con el trabajo, hacerlo extensivo a todos los niveles de la organización incluyendo a trabajadores dependientes, contratistas, trabajadores cooperados y los trabajadores en misión, estar documentado, ser impartido por personal idóneo conforme a la normatividad vigente”…"/>
    <m/>
    <s v="1. Porque dentro del plan de capacitación de Talento Humano se contempla la capacitaciones en SG-SST de manera general (sin desagregar cada una de ellas)_x000a_2. Porque el procedimiento &quot;Formulación plan anual de capacitación&quot; no detalla que debe incluirse el plan de capacitación de SG-SST._x000a_3. Porque por parte del equipo de SG-SST, se interpretó como exigencia de la norma (Decreto 1072) que debe tenerse un plan de capacitación aparte del de Gestión del Talento Humano."/>
    <s v="Por parte del equipo de SG-SST, se interpretó como exigencia de la norma (Decreto 1072) que debe tenerse un plan de capacitación aparte del de Gestión del Talento Humano."/>
    <s v="Acción correctiva"/>
    <s v="TH_AC26"/>
    <s v="Actualizar el procedimiento de &quot;Formulación plan anual de capacitación&quot; con el fin de establecer la población objetivo en cada una de las capacitaciones establecidas en el cronograma del SG-SST"/>
    <s v="Procedimiento actualizado y formalizado"/>
    <n v="1"/>
    <d v="2024-01-01T00:00:00"/>
    <d v="2024-08-31T00:00:00"/>
    <n v="36"/>
    <x v="11"/>
    <m/>
    <n v="0"/>
    <n v="0"/>
    <n v="0"/>
    <d v="2026-05-11T00:00:00"/>
    <s v="No se evidencia seguimiento"/>
    <n v="0"/>
    <x v="2"/>
    <d v="2026-05-15T00:00:00"/>
    <n v="0"/>
    <s v="No fue posible identificar evidencias para el presente período de análisis"/>
    <s v="VENCIDA"/>
    <s v="No aplica"/>
    <s v="No aplica"/>
    <s v="No aplica"/>
    <n v="1"/>
    <s v="se adjunta plan anual de capacitación"/>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n v="0.2"/>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666"/>
    <x v="2"/>
    <x v="6"/>
    <s v="Subdirección Administrativa y Financiera"/>
    <m/>
    <x v="373"/>
    <m/>
    <x v="31"/>
    <s v="Capacitación_x000a_Se evidencia debilidad en la ejecución de las capacitaciones requeridas para la prevención de enfermedades y accidentes de trabajo, por cuanto:_x000a_No se ha definido la población objetivo de cada capacitación, por lo que se convoca a todo el personal de la entidad para la todas las capacitaciones realizadas, obteniendo una baja cobertura de estas._x000a_Incumpliendo lo establecido en el decreto 1072 de 2015, articulo 2.2.4.6.11. Capacitación en seguridad y salud en el trabajo - SST. que establece …” desarrollar un programa de capacitación que proporcione conocimiento para identificar los peligros y controlar los riesgos relacionados con el trabajo, hacerlo extensivo a todos los niveles de la organización incluyendo a trabajadores dependientes, contratistas, trabajadores cooperados y los trabajadores en misión, estar documentado, ser impartido por personal idóneo conforme a la normatividad vigente”…"/>
    <m/>
    <s v="1. Porque dentro del plan de capacitación de Talento Humano se contempla la capacitaciones en SG-SST de manera general (sin desagregar cada una de ellas) y esto no permite analizar a detalle la población objetivo._x000a_2. Porque el procedimiento &quot;Formulación plan anual de capacitación&quot; no detalla que debe incluirse el plan de capacitación de SG-SST con su respectivo cronograma y análisis de población objetivo._x000a_3. Porque son muy pocas las capacitaciones que requieren asistencia de solo unas personas en específico, por lo que no se había pensado en un análisis de población objetivo por cada una de ellas"/>
    <s v="Porque son muy pocas las capacitaciones que requieren asistencia de solo unas personas en específico, por lo que no se había pensado en un análisis de población objetivo por cada una de ellas"/>
    <s v="Acción correctiva"/>
    <s v="TH_AC26"/>
    <s v="Actualizar el procedimiento de &quot;Formulación plan anual de capacitación&quot; con el fin de establecer la población objetivo en cada una de las capacitaciones establecidas en el cronograma del SG-SST"/>
    <s v="Procedimiento actualizado y formalizado"/>
    <n v="1"/>
    <d v="2024-01-01T00:00:00"/>
    <d v="2024-08-31T00:00:00"/>
    <n v="36"/>
    <x v="11"/>
    <m/>
    <n v="0"/>
    <n v="0"/>
    <n v="0"/>
    <d v="2026-05-11T00:00:00"/>
    <s v="No se evidencia seguimiento"/>
    <n v="0"/>
    <x v="2"/>
    <d v="2026-05-15T00:00:00"/>
    <n v="0"/>
    <s v="No fue posible identificar evidencias para el presente período de análisis"/>
    <s v="VENCIDA"/>
    <s v="No aplica"/>
    <s v="No aplica"/>
    <s v="No aplica"/>
    <n v="1"/>
    <s v="se adjunta plan anual de capacitación"/>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n v="0.2"/>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667"/>
    <x v="2"/>
    <x v="6"/>
    <s v="Subdirección Administrativa y Financiera"/>
    <m/>
    <x v="147"/>
    <m/>
    <x v="31"/>
    <s v="Inducción en SST_x000a_Se evidenció que la entidad no está realizando la inducción en Seguridad y Salud en el Trabajo al personal que ingresa a la entidad antes de iniciar labores, incumpliendo lo establecido en el decreto 1072 de 2015, articulo 2.2.4.6.11. Capacitación en seguridad y salud en el trabajo - SST. Parágrafo 2 El empleador proporcionará a todo trabajador que ingrese por primera vez a la empresa, independiente de su forma de contratación y vinculación y de manera previa al inicio de sus labores, una inducción en los aspectos generales y específicos de las actividades a realizar, que incluya entre otros, la identificación y el control de peligros y riesgos en su trabajo y la prevención de accidentes de trabajo y enfermedades laborales."/>
    <m/>
    <s v="1.Porque no se informa de manera oportuna al proceso de gestión de Talento Humano las personas contratadas con el fin de programar la inducción antes del inicio de actividades y por ende no hay manera de recordarle a los contratistas la obligación de tomar la inducción a tiempo._x000a_2. Porque, a pesar de existir en los contratos la obligación general, el supervisor designado no advierte al contratista que debe hacer esta tarea antes del inicio de actividades._x000a_3. Por desconocimiento de los supervisores y porque no siempre hay personal de Gestión de Talento disponible para hacer la inducción antes del inicio de las actividades de cada contratista"/>
    <s v="Por desconocimiento de los supervisores y porque no siempre hay personal de Gestión de Talento disponible para hacer la inducción antes del inicio de las actividades de cada contratista"/>
    <s v="Acción correctiva"/>
    <s v="GC_AC16"/>
    <s v="Incluir diariamente en la base de datos de one drive &quot;afiliaciones&quot; los futuros contratistas de la DNBC con el fin de que SST, proceda a la afiliación a la ARL y el posterior envío de la inducción virtual por correo electrónico"/>
    <s v="% de futuros contratistas incluidos = (futuros contratistas incluidos/ futuros contratistas a incluir)*100"/>
    <n v="1"/>
    <d v="2024-07-01T00:00:00"/>
    <d v="2024-12-31T00:00:00"/>
    <n v="27"/>
    <x v="2"/>
    <m/>
    <n v="0"/>
    <s v="La actividad no se ha ejecutado de manera sistemática a la fecha; no se cuenta con registros diarios completos de inclusión de los futuros contratistas en la base de datos institucional de OneDrive “Afiliaciones” para la gestión de afiliación a la ARL y el envío de la inducción virtual en SST. No obstante, la actividad se encuentra en proceso de implementación, avanzando en la definición del flujo operativo y responsabilidades, con el fin de garantizar su aplicación permanente, el apoyo oportuno al área de SST y el cumplimiento de los lineamientos institucionales para la vinculación de contratistas._x000a_"/>
    <n v="0"/>
    <d v="2026-05-11T00:00:00"/>
    <s v="Sin avance en la actividad"/>
    <n v="0"/>
    <x v="2"/>
    <d v="2026-05-15T00:00:00"/>
    <n v="0"/>
    <s v="No fue posible identificar evidencias para el presente período de análisis"/>
    <s v="VENCIDA"/>
    <s v="No aplica"/>
    <s v="No aplica"/>
    <s v="No aplica"/>
    <n v="0"/>
    <s v="La actividad no se ha ejecutado de manera sistemática a la fecha; no se cuenta con registros diarios completos de inclusión de los futuros contratistas en la base de datos institucional de OneDrive “Afiliaciones” para la gestión de afiliación a la ARL y el envío de la inducción virtual en SST. No obstante, la actividad se encuentra en proceso de implementación, avanzando en la definición del flujo operativo y responsabilidades, con el fin de garantizar su aplicación permanente, el apoyo oportuno al área de SST y el cumplimiento de los lineamientos institucionales para la vinculación de contratistas._x000a_"/>
    <n v="0"/>
    <s v="11/07/206"/>
    <s v="No se evidencian soportes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668"/>
    <x v="2"/>
    <x v="6"/>
    <s v="Subdirección Administrativa y Financiera"/>
    <m/>
    <x v="147"/>
    <m/>
    <x v="31"/>
    <s v="Inducción en SST_x000a_Se evidenció que la entidad no está realizando la inducción en Seguridad y Salud en el Trabajo al personal que ingresa a la entidad antes de iniciar labores, incumpliendo lo establecido en el decreto 1072 de 2015, articulo 2.2.4.6.11. Capacitación en seguridad y salud en el trabajo - SST. Parágrafo 2 El empleador proporcionará a todo trabajador que ingrese por primera vez a la empresa, independiente de su forma de contratación y vinculación y de manera previa al inicio de sus labores, una inducción en los aspectos generales y específicos de las actividades a realizar, que incluya entre otros, la identificación y el control de peligros y riesgos en su trabajo y la prevención de accidentes de trabajo y enfermedades laborales."/>
    <m/>
    <s v="1.Porque no se informa de manera oportuna al proceso de gestión de Talento Humano las personas contratadas con el fin de programar la inducción antes del inicio de actividades y por ende no hay manera de recordarle a los contratistas la obligación de tomar la inducción a tiempo._x000a_2. Porque, a pesar de existir en los contratos la obligación general, el supervisor designado no advierte al contratista que debe hacer esta tarea antes del inicio de actividades._x000a_3. Por desconocimiento de los supervisores y porque no siempre hay personal de Gestión de Talento disponible para hacer la inducción antes del inicio de las actividades de cada contratista"/>
    <s v="Por desconocimiento de los supervisores y porque no siempre hay personal de Gestión de Talento disponible para hacer la inducción antes del inicio de las actividades de cada contratista"/>
    <s v="Acción correctiva"/>
    <s v="GC_AC9"/>
    <s v="Incluir en el Manual de supervisión la definición de una responsabilidad del supervisor la cual quedaría así: Verificar que el contratista realice la inducción en sst antes de iniciar con la ejecución del contrato"/>
    <s v="Manual actualizado"/>
    <n v="1"/>
    <d v="2024-08-01T00:00:00"/>
    <d v="2024-12-31T00:00:00"/>
    <n v="22.5"/>
    <x v="2"/>
    <m/>
    <n v="0"/>
    <s v="La actividad se encuentra en proceso de construcción; actualmente se trabaja en la actualización del Manual de Supervisión para incluir como responsabilidad del supervisor la verificación de la inducción en SST previa al inicio de la ejecución contractual._x000a__x000a__x000a_"/>
    <n v="0"/>
    <d v="2026-05-11T00:00:00"/>
    <s v="Sin avance en la actividad"/>
    <n v="0"/>
    <x v="2"/>
    <d v="2026-05-15T00:00:00"/>
    <n v="0"/>
    <s v="No fue posible identificar evidencias para el presente período de análisis"/>
    <s v="VENCIDA"/>
    <s v="No aplica"/>
    <s v="No aplica"/>
    <s v="No aplica"/>
    <n v="0"/>
    <s v="La actividad se encuentra en proceso de construcción; actualmente se trabaja en la actualización del Manual de Supervisión para incluir como responsabilidad del supervisor la verificación de la inducción en SST previa al inicio de la ejecución contractual._x000a__x000a__x000a_"/>
    <n v="0"/>
    <s v="11/07/206"/>
    <s v="No se evidencian soportes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669"/>
    <x v="2"/>
    <x v="6"/>
    <s v="Subdirección Administrativa y Financiera"/>
    <m/>
    <x v="153"/>
    <m/>
    <x v="31"/>
    <s v="Aseguramiento de Trabajo en Casa_x000a_Al verificar el aseguramiento de las actividades del personal que realiza trabajo en casa, se encontró que no se ha realizado la inspección del puesto de trabajo, conforme se establece en el procedimiento de trabajo en casa, actividad 6. Inspección a puesto de trabajo en casa y acciones de intervención y seguimiento por parte del área de Seguridad y Salud en el Trabajo. incumpliendo lo establecido en el procedimiento de Trabajo en Casa, Código: PC-TH-17, Versión: 1, vigente desde el 17/11/2022, actividad 6. Inspección a puesto de trabajo en casa y acciones de intervención y seguimiento por parte del área de Seguridad y Salud en el Trabajo. “Una vez emitido el acto administrativo de autorización de trabajo en casa al funcionario solicitante, el Proceso de Gestión de Talento Humano comunicará el caso al área de Seguridad y Salud en el_x000a_Trabajo, para que se realice el debido reporte a la ARL, se realice la inspección al puesto de trabajo en casa y se ejecuten las acciones de intervención y seguimiento en materia de Seguridad y Salud en el Trabajo que apliquen a esta modalidad de trabajo”."/>
    <m/>
    <s v="1. Porque no se contempló en el cronograma de trabajo con la ARL la inspección de las personas que trabajan desde casa_x000a_2. Porque no se hizo un análisis integral de las necesidades del SG-SST que permitiera hacer esta solicitud de manera oportuna_x000a_3. Porque no se realizó una revisión con el gestor y el líder del proceso de gestión de Talento Humano del cronograma establecido con la ARL debido a un exceso de temas pendientes"/>
    <s v="Porque no se realizó una revisión con el gestor y el líder del proceso de gestión de Talento Humano del cronograma establecido con la ARL debido a un exceso de temas pendientes"/>
    <s v="Acción correctiva"/>
    <s v="TH_AC58"/>
    <s v="Comunicar de manera oportuna a través de las actas mensuales de referentes estratégicos las decisiones a tomar frente a los asuntos importantes en la implementación del SG-SST"/>
    <s v="Reuniones con el Subdirector Administrativo y Financiero (actas de referentes estratégicos)"/>
    <n v="6"/>
    <d v="2024-06-01T00:00:00"/>
    <d v="2024-12-31T00:00:00"/>
    <n v="31.500000000000004"/>
    <x v="11"/>
    <m/>
    <n v="1"/>
    <s v="se aportan listas de asistecia"/>
    <s v="TH_AC58.pdf"/>
    <d v="2026-05-11T00:00:00"/>
    <s v="Se aportan listas de asistencia de desvinculación, inducción, y acuerdos sindicales, los cuales no se encuentra relación con la actividad planteada"/>
    <n v="0"/>
    <x v="2"/>
    <d v="2026-05-15T00:00:00"/>
    <n v="0"/>
    <s v="No fue posible identificar evidencias para el presente período de análisis"/>
    <s v="VENCIDA"/>
    <s v="No aplica"/>
    <s v="No aplica"/>
    <s v="No aplica"/>
    <n v="1"/>
    <s v="se adjuntan actas mensual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incluyen informes sin evidenciar a quien se socializa"/>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670"/>
    <x v="2"/>
    <x v="6"/>
    <s v="Subdirección Administrativa y Financiera"/>
    <m/>
    <x v="374"/>
    <m/>
    <x v="31"/>
    <s v="Revisión por la Dirección_x000a_Aunque se cuenta con lista de asistencia a la revisión por la dirección de la vigencia 2022, el informe de revisión por la dirección no se encuentra firmado por los integrantes de la alta dirección, así como tampoco se presenta evidencia de la toma de decisiones producto del análisis de los 24 elementos de entrada de la revisión, a pesar de haber identificado 7 elementos en estado parcial y 3 pendientes, lo cual incumple lo establecido en el decreto 1072 de 2015, artículo 2.2.4.6.31. “La alta dirección, independiente del tamaño de la empresa, debe adelantar una revisión del Sistema de Gestión de la Seguridad y Salud en el Trabajo (SG-SST)”…"/>
    <m/>
    <s v="1. Porque al realizar la revisión por la dirección del año 2022 se genero una lista de asistencia con la cual se dejo soporte de los asistentes a la reunión pensando que esto era suficiente._x000a_2. Porque no se tenía conocimiento de la necesidad de que el informe final de SG-SST fuera firmado por todos los integrantes de la alta dirección_x000a_3-. Porque no se tuvo presente la necesidad de incluir dentro del informe no solo las acciones realizadas sino las decisiones producto del análisis de la revisión"/>
    <s v="Porque no se tuvo presente la necesidad de incluir dentro del informe no solo las acciones realizadas sino las decisiones y compromisos producto del análisis de la revisión."/>
    <s v="Acción correctiva"/>
    <s v="TH_AC59"/>
    <s v="Establecer una plantilla para la revisión por la alta Dirección en la cual se establezca los puntos a tratar en su totalidad según los aspectos normativos y se establezcan las decisiones tomadas"/>
    <s v="Plantilla para la revisión por la alta Dirección formalizada"/>
    <n v="1"/>
    <d v="2024-01-01T00:00:00"/>
    <d v="2024-06-30T00:00:00"/>
    <n v="26.85"/>
    <x v="11"/>
    <s v="Pendiente. Revisar que es revisión por la direcicón"/>
    <n v="0"/>
    <n v="0"/>
    <n v="0"/>
    <d v="2026-05-11T00:00:00"/>
    <s v="No se evidencia seguimiento"/>
    <n v="0"/>
    <x v="2"/>
    <d v="2026-05-15T00:00:00"/>
    <n v="0"/>
    <s v="No fue posible identificar evidencias para el presente período de análisis"/>
    <s v="VENCIDA"/>
    <s v="No aplica"/>
    <s v="No aplica"/>
    <s v="No aplica"/>
    <n v="0"/>
    <n v="0"/>
    <n v="0"/>
    <n v="46214"/>
    <s v="No se evidencia seguimiento"/>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671"/>
    <x v="2"/>
    <x v="6"/>
    <s v="Subdirección Administrativa y Financiera"/>
    <m/>
    <x v="375"/>
    <m/>
    <x v="31"/>
    <s v="Informe anual CONVILAB_x000a_No se evidenció el informe anual emitido por el Comité de Convivencia Laboral, donde se presente a la Alta Dirección el resultado de la gestión de acuerdo al artículo 6 del numeral 8 de la resolución 652 de 2012, que estipula (…) “8. Presentar a la alta dirección de la entidad pública o la empresa privada las recomendaciones para el desarrollo efectivo de las medidas preventivas y correctivas del acoso laboral, así como el informe anual de resultados de la gestión del comité de convivencia laboral y los informes requeridos por los organismos de control.”"/>
    <m/>
    <s v="1. Porque en el momento del desarrollo de la auditoria no se contaba con el informe anual del comité de convivencia laboral._x000a_3. No se establecido en el cronograma de CONVILAB el informe anual a la alta dirección, generando desconocimiento de esta acción_x000a_3. Falta de entendimiento y revisión de la norma relacionada con el CONVILAB"/>
    <s v="Falta de entendimiento y revisión de la norma relacionada con el CONVILAB"/>
    <s v="Acción correctiva"/>
    <s v="TH_AC40"/>
    <s v="Informes elaborados y presentados a la alta dirección sobre comité de convencia laboral - Anual"/>
    <s v="Informe elaborado"/>
    <n v="1"/>
    <d v="2026-03-01T00:00:00"/>
    <d v="2026-04-30T00:00:00"/>
    <n v="8.85"/>
    <x v="11"/>
    <m/>
    <n v="0"/>
    <n v="0"/>
    <n v="0"/>
    <d v="2026-05-11T00:00:00"/>
    <s v="No se evidencia seguimiento"/>
    <n v="0"/>
    <x v="0"/>
    <d v="2026-05-15T00:00:00"/>
    <n v="0"/>
    <s v="No fue posible identificar evidencias para el presente período de análisis"/>
    <s v="SIN INICIAR"/>
    <s v="No aplica"/>
    <s v="No aplica"/>
    <s v="No aplica"/>
    <n v="1"/>
    <s v="se adjunta informe"/>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No se evidencia la elaboración de informes para la vigencia 2026"/>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672"/>
    <x v="2"/>
    <x v="6"/>
    <s v="Subdirección Administrativa y Financiera"/>
    <m/>
    <x v="376"/>
    <m/>
    <x v="31"/>
    <s v="Plan estratégico de seguridad vial PESV_x000a_Se evidencia que la Dirección Nacional de Bomberos, no ha realizado el diseño e implementación del Plan Estratégico de Seguridad Vial, incumpliendo lo establecido en la resolución 20223040040595 de 2022"/>
    <m/>
    <s v="1- Porque la entidad en primer momento contaba con documentos para realizar seguimiento a los conductores y vehículos y no un plan estratégico de seguridad vial._x000a_2. Porque la entidad contaba con tres vehículos y no se tenía claro si se debía diseñar e implementar el plan estratégico de seguridad vial._x000a_3. Porque al momento de la auditoria se estaba realizando el diseño y actualización del PEVS, pero se evidenció que en el diseño no se tiene contemplada la formación y competencia del líder ni del auditor por lo que se encuentra en organización de la información según normativa, para formalización en el 2024."/>
    <s v="Al momento de la auditoria se estaba realizando el diseño y actualización del PEVS, pero se evidenció que en el diseño no se tiene contemplada la formación y competencia del líder ni del auditor por lo que se encuentra en organización de la información según normativa, para formalización en el 2024."/>
    <s v="Acción correctiva"/>
    <s v="TH_AC45"/>
    <s v="Diseñar, formalizar e implementar el PEVS según la normatividad legal vigente"/>
    <s v="Documento formalizados e implementación del PEVS"/>
    <n v="1"/>
    <d v="2026-03-01T00:00:00"/>
    <d v="2026-06-30T00:00:00"/>
    <n v="17.849999999999998"/>
    <x v="11"/>
    <m/>
    <n v="0"/>
    <n v="0"/>
    <n v="0"/>
    <d v="2026-05-11T00:00:00"/>
    <s v="No se evidencia seguimiento"/>
    <n v="0"/>
    <x v="0"/>
    <d v="2026-05-15T00:00:00"/>
    <n v="0"/>
    <s v="No fue posible identificar evidencias para el presente período de análisis"/>
    <s v="SIN INICIAR"/>
    <s v="No aplica"/>
    <s v="No aplica"/>
    <s v="No aplica"/>
    <n v="0.8"/>
    <s v="se encuentra en revisión y aprobación"/>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n v="0.2"/>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673"/>
    <x v="0"/>
    <x v="6"/>
    <s v="Subdirección Administrativa y Financiera"/>
    <m/>
    <x v="250"/>
    <m/>
    <x v="33"/>
    <s v="Al realizar la revisión del Goce y Disfrute de las vacaciones, se evidencia la acumulación de dos periodos de vacaciones por parte del funcionario Jeison López, sin que medie el respectivo acto administrativo que establezca que las mismas se acumularon por necesidades del servicio._x000a_Con relación al funcionario Norbert Faubricio Sánchez, posee días pendientes de disfrute (09 días) los cuales hacen referencia al periodo de la vigencia 2021, y a la fecha ya se le acumuló el periodo de la vigencia 2022._x000a_La anterior, incumple el Decreto 444 de 2023 artículo 4, y los artículos 12 y 13 del Decreto 1045 de 1978._x000a_Lo anterior, fue informado en el seguimiento realizado a la Austeridad en el Gasto correspondiente al tercer y cuarto trimestre de 2022, sin que a la fecha se hayan tomado las acciones necesarias por parte de las DNBC, para el cumplimiento de las directrices establecidas."/>
    <m/>
    <s v="1. Los servidores públicos no programan las vacaciones, pese a solicitud de TH._x000a_2. Por necesidad del servicio consideran importante continuar ejerciendo labor._x000a_3. El procedimiento no está actualizado con la actividad de reportar al Director general y jefes inmediatos los funcionrios que tengan mas de un peridodo de vacaciones acumulados."/>
    <s v="El procedimiento no está actualizado con con la actividad de reportar al Director general y jefes inmediatos los funcionrios que tengan mas de un peridodo de vacaciones acumulados"/>
    <s v="Acción correctiva"/>
    <s v="TH_AC46"/>
    <s v="Actualizar procedimiento de situaciones administrativas incluyendo actividad de expedición acto administrativo vacaciones para servidores públicos que tengan más de 1 período acumulado."/>
    <s v="Procedimiento de situaciones administrativas actualizado"/>
    <n v="1"/>
    <d v="2026-03-01T00:00:00"/>
    <d v="2026-06-30T00:00:00"/>
    <n v="17.849999999999998"/>
    <x v="11"/>
    <m/>
    <n v="0"/>
    <n v="0"/>
    <n v="0"/>
    <d v="2026-05-11T00:00:00"/>
    <s v="No se evidencia seguimiento"/>
    <n v="0"/>
    <x v="0"/>
    <d v="2026-05-15T00:00:00"/>
    <n v="0"/>
    <s v="No fue posible identificar evidencias para el presente período de análisis"/>
    <s v="SIN INICIAR"/>
    <s v="No aplica"/>
    <s v="No aplica"/>
    <s v="No aplica"/>
    <n v="0.5"/>
    <s v="se adjunta procedimiento, se encuentra en estudio para actualizar"/>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No se evidencia actualización del procedimiento"/>
    <n v="0"/>
    <s v="VENCIDO"/>
    <d v="2026-08-11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674"/>
    <x v="0"/>
    <x v="8"/>
    <s v="Dirección General"/>
    <m/>
    <x v="377"/>
    <n v="1"/>
    <x v="34"/>
    <s v="Se evidenciaron las certificaciones que contienen las decisiones del comité de conciliación, las cuales fueron enviadas al Ministerio Publico previo a la realización de las respectivas audiencias; sin embargo, no se observó que se remitieran dentro de termino señalado, incumpliendo lo establecido en la Ley 2220 de 2022 articulo 121 numeral 7 que señala “Remitir al agente del Ministerio Público, con una antelación no inferior a cinco (5) días a la fecha fijada para la realización de la audiencia de conciliación, el acta o el certificado en el que conste la decisión del Comité de Conciliación de la entidad pública convocada sobre la solicitud de conciliación.”"/>
    <s v="INTEGRIDAD"/>
    <s v="1. Imposibilidad de coordinar las agendas de los miembros del comité. 2. Las citaciones para las audiencias no se realizan con la suficiente antelación, lo que impide cumplir el término legal."/>
    <s v="Las citaciones a las audiencias conciliatorias no se remiten con el tiempo suficiente para cumplir con el término legal."/>
    <s v="Acción correctiva"/>
    <s v="DI_AC29"/>
    <s v="Una vez concluída la sesión del comité en la que se traten los asuntos sometidos a conciliación dentro de los cinco (5) días posteriores a la celebración de la misma se remitirá el acta para posterior firma y se proferirán las certificaciones a que haya lugar, para las remisiones al Ministerio Público"/>
    <s v="Certificaciones emitidas y entregadas a la oficina jurídica"/>
    <n v="1"/>
    <d v="2024-07-11T00:00:00"/>
    <d v="2024-12-31T00:00:00"/>
    <n v="25.5"/>
    <x v="4"/>
    <m/>
    <n v="1"/>
    <s v="Certificaciones emitidas y entregadas a la oficina jurídica. Se anexa evidencia"/>
    <s v="https://dnbcgovco-my.sharepoint.com/:f:/g/personal/planeacion_dnbc_gov_co/IgBsc7JhglygTLllheG99bkEAdRb04KaWmeFzQt6r2q04Jg?e=facyEV"/>
    <d v="2026-05-11T00:00:00"/>
    <s v="Se evidencia que se presentaron las certificaciones correspondientes para darle conformdiad al hallazgo"/>
    <n v="1"/>
    <x v="1"/>
    <d v="2026-05-15T00:00:00"/>
    <n v="1"/>
    <s v="Se evidenció como soporte las Actas No. 012 del 23 de julio de 2024 y No. 014 del 23 de agosto de 2024, así como las certificaciones expedidas el 20 y 28 de agosto de 2024, las cuales permiten verificar el cumplimiento de la actividad formulada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8-11T00:00:00"/>
    <n v="1"/>
    <s v="Se evidenció que para el presente periodo no se reportaron avances ni se aportaron soportes que permitan verificar la ejecución de la acción, toda vez que en el primer trimestre esta fue registrada como cumplida."/>
    <x v="3"/>
    <s v="NO APLICA"/>
    <s v="NO APLICA"/>
    <x v="0"/>
    <s v="Dado que algunas de las actividades asociadas al hallazgo se encuentran vencidas, no procede realizar el análisis de efectividad hasta tanto se complete su implementación."/>
  </r>
  <r>
    <n v="675"/>
    <x v="0"/>
    <x v="8"/>
    <s v="Dirección General"/>
    <m/>
    <x v="378"/>
    <n v="1"/>
    <x v="35"/>
    <s v="Hoja de procesos judiciales_x000a_Producto del seguimiento realizado a los procesos activos en el sistema e-KOGUI, evidenciamos que el proceso 11001334306520170031600 se encuentra marcado como activo, a pesar de haberse realizado los pagos correspondientes en el segundo semestre de 2024."/>
    <s v="DEFENSA JURÍDICA"/>
    <s v="1. Omisión del responsable en actualizar el estado del proceso tras el pago_x000a_2. Falta de un procedimiento claro que defina las actividades posteriores al pago de un proceso judicial_x000a_3. No existe un mecanismo de control cruzado entre el sistema financiero y el sistema jurídico (e-KOGUI) que alerte sobre pagos realizados sin actualización del estado del proceso"/>
    <s v="No existe un mecanismo de control cruzado entre el sistema financiero y el sistema jurídico (e-KOGUI) que alerte sobre pagos realizados sin actualización del estado del proceso"/>
    <s v="Acción correctiva"/>
    <s v="GJ_AC6"/>
    <s v="Realizar informes donde se compare la información contenida en el e-Kogui y el SAMAI. Incluir información sobre el estado de los procesos"/>
    <s v="Informes presentados"/>
    <n v="3"/>
    <d v="2026-04-01T00:00:00"/>
    <d v="2026-06-30T00:00:00"/>
    <n v="13.350000000000001"/>
    <x v="8"/>
    <m/>
    <n v="0"/>
    <n v="0"/>
    <n v="0"/>
    <d v="2026-05-11T00:00:00"/>
    <s v="No se realizó seguimiento"/>
    <n v="0"/>
    <x v="0"/>
    <d v="2026-05-15T00:00:00"/>
    <n v="0"/>
    <s v="No fue posible identificar evidencias para el presente período de análisis"/>
    <s v="SIN INICIAR"/>
    <s v="No aplica"/>
    <s v="No aplica"/>
    <s v="No aplica"/>
    <n v="1"/>
    <s v="se adjunta informe y reporte de los procesos radicados en la plataforma EKOGUI "/>
    <s v="https://dnbcgovco-my.sharepoint.com/my?id=%2Fpersonal%2Fyerlis%5Fpeinado%5Fdnbc%5Fgov%5Fco%2FDocuments%2FDRIVE%20EVIDENCIAS%20ACCIONES%20DE%20MEJORA&amp;viewid=2bd0da41%2Dc24a%2D4219%2D9b50%2D3f7b97ed8c4c"/>
    <n v="46218"/>
    <s v="Se identifica informe de gestión"/>
    <n v="0.33"/>
    <s v="EN EJECUCIÓN"/>
    <d v="2026-08-11T00:00:00"/>
    <n v="0"/>
    <s v="No fue posible identificar evidencias para el presente período de análisis"/>
    <x v="3"/>
    <s v="NO APLICA"/>
    <s v="NO APLICA"/>
    <x v="0"/>
    <s v="Dado que algunas de las actividades asociadas al hallazgo se encuentran vencidas, no procede realizar el análisis de efectividad hasta tanto se complete su implementación."/>
  </r>
  <r>
    <n v="676"/>
    <x v="0"/>
    <x v="8"/>
    <s v="Subdirección Administrativa y Financiera"/>
    <m/>
    <x v="379"/>
    <n v="1"/>
    <x v="37"/>
    <s v="Se identificó una discrepancia sustancial entre el reporte del SIGEP II y la información suministrada por la Subdirección Administrativa y Financi-era, en la medida en que cuatro (4) funcionarios catalogados por la Subdirección Administrativa y Financiera como desvinculados, continúan figurando en la plataforma con vínculo activo durante el periodo comprendido entre febrero y marzo de 2025. Este desajuste revela falencias tanto en los procesos internos de reporte como en la actualización oportuna de la base de datos institucional, comprometiendo la confiabilidad de la información y dificultando los ejercicios de control y seguimiento."/>
    <m/>
    <s v="1. Falta de actualización oportuna de la base de datos institucional._x000a_2. Falta de monitoreo de la calidad de los datos en el sistema SIGEP II._x000a_3. Falencias en los procesos internos de reporte al momento de las desvinculaciones de los servidores._x000a_4. Desconocimiento del procedimiento Procedimiento Ingreso, Permanencia y Retiro de Funcionarios."/>
    <s v="Debilidades en los procesos internos en la actualización de la base de datos institucional, generando la inoportunidad de la actualización en SIGEP II"/>
    <s v="Acción correctiva"/>
    <s v="TH_AC49"/>
    <s v="Actualizar el procedimientos de retiro de servidores, incluyendo control de actualización base de datos institucional"/>
    <s v="Procedimiento actualizado y socializado"/>
    <n v="1"/>
    <d v="2025-12-01T00:00:00"/>
    <d v="2026-02-28T00:00:00"/>
    <n v="13.05"/>
    <x v="11"/>
    <m/>
    <n v="0"/>
    <n v="0"/>
    <n v="0"/>
    <d v="2026-05-11T00:00:00"/>
    <s v="No se evidencia seguimiento"/>
    <n v="0"/>
    <x v="2"/>
    <d v="2026-05-15T00:00:00"/>
    <n v="0"/>
    <s v="No fue posible identificar evidencias para el presente período de análisis"/>
    <s v="VENCIDA"/>
    <s v="No aplica"/>
    <s v="No aplica"/>
    <s v="No aplica"/>
    <n v="0.5"/>
    <s v="se adjunta procedimiento, se encuentra en estudio para actualizar"/>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No se evidencia actualización del procedimiento"/>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677"/>
    <x v="0"/>
    <x v="8"/>
    <s v="Subdirección Administrativa y Financiera"/>
    <m/>
    <x v="379"/>
    <n v="0"/>
    <x v="37"/>
    <s v="Se identificó una discrepancia sustancial entre el reporte del SIGEP II y la información suministrada por la Subdirección Administrativa y Financi-era, en la medida en que cuatro (4) funcionarios catalogados por la Subdirección Administrativa y Financiera como desvinculados, continúan figurando en la plataforma con vínculo activo durante el periodo comprendido entre febrero y marzo de 2025. Este desajuste revela falencias tanto en los procesos internos de reporte como en la actualización oportuna de la base de datos institucional, comprometiendo la confiabilidad de la información y dificultando los ejercicios de control y seguimiento."/>
    <m/>
    <s v="1. Falta de actualización oportuna de la base de datos institucional._x000a_2. Falta de monitoreo de la calidad de los datos en el sistema SIGEP II._x000a_3. Falencias en los procesos internos de reporte al momento de las desvinculaciones de los servidores._x000a_4. Desconocimiento del procedimiento Procedimiento Ingreso, Permanencia y Retiro de Funcionarios."/>
    <s v="Debilidades en los procesos internos en la actualización de la base de datos institucional, generando la inoportunidad de la actualización en SIGEP II"/>
    <s v="Acción correctiva"/>
    <s v="TH_AC50"/>
    <s v="Actualizar la Base de Datos Institucional, con las novedades de retiro de funcionarios y actualizar el Aplicativo SIGEP II con la novedad de retito de los cuatro (4) funcionarios"/>
    <s v="Base de Datos Institucional actualizada con la novedad de retiro de funcionarios cuatro (4) funcionarios y Aplicativo SIGEP II actualizado"/>
    <n v="4"/>
    <d v="2025-12-01T00:00:00"/>
    <d v="2025-12-31T00:00:00"/>
    <n v="4.5"/>
    <x v="11"/>
    <m/>
    <n v="0"/>
    <n v="0"/>
    <n v="0"/>
    <d v="2026-05-11T00:00:00"/>
    <s v="No se evidencia seguimiento"/>
    <n v="0"/>
    <x v="2"/>
    <d v="2026-05-15T00:00:00"/>
    <n v="0"/>
    <s v="No fue posible identificar evidencias para el presente período de análisis"/>
    <s v="VENCIDA"/>
    <s v="No aplica"/>
    <s v="No aplica"/>
    <s v="No aplica"/>
    <n v="1"/>
    <s v="se adjunta base de datos actualizad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incluye información de solicitud de publicación. No se adjuntan evidencias de su cargue en página web"/>
    <n v="0.5"/>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678"/>
    <x v="0"/>
    <x v="8"/>
    <s v="Subdirección Administrativa y Financiera"/>
    <m/>
    <x v="379"/>
    <n v="0"/>
    <x v="37"/>
    <s v="Se identificó una discrepancia sustancial entre el reporte del SIGEP II y la información suministrada por la Subdirección Administrativa y Financi-era, en la medida en que cuatro (4) funcionarios catalogados por la Subdirección Administrativa y Financiera como desvinculados, continúan figurando en la plataforma con vínculo activo durante el periodo comprendido entre febrero y marzo de 2025. Este desajuste revela falencias tanto en los procesos internos de reporte como en la actualización oportuna de la base de datos institucional, comprometiendo la confiabilidad de la información y dificultando los ejercicios de control y seguimiento."/>
    <m/>
    <s v="1. Falta de actualización oportuna de la base de datos institucional._x000a_2. Falta de monitoreo de la calidad de los datos en el sistema SIGEP II._x000a_3. Falencias en los procesos internos de reporte al momento de las desvinculaciones de los servidores._x000a_4. Desconocimiento del procedimiento - Procedimiento Ingreso, Permanencia y Retiro de Funcionarios."/>
    <s v="Debilidades en los procesos internos en la actualización de la base de datos institucional, generando la inoportunidad de la actualización en SIGEP II"/>
    <s v="Acción correctiva"/>
    <s v="TH_AC51"/>
    <s v="Capacitación a los servidores públicos y/o contratistas encargados del procesos de Ingresos y Retiro de los funcionarios"/>
    <s v="Capacitaciones realizadas a los integrantes del proceso de Gestión Talento Humano"/>
    <n v="1"/>
    <d v="2025-12-01T00:00:00"/>
    <d v="2026-02-28T00:00:00"/>
    <n v="13.05"/>
    <x v="11"/>
    <m/>
    <n v="0"/>
    <n v="0"/>
    <n v="0"/>
    <d v="2026-05-11T00:00:00"/>
    <s v="No se evidencia seguimiento"/>
    <n v="0"/>
    <x v="2"/>
    <d v="2026-05-15T00:00:00"/>
    <n v="0"/>
    <s v="No fue posible identificar evidencias para el presente período de análisis"/>
    <s v="VENCIDA"/>
    <s v="No aplica"/>
    <s v="No aplica"/>
    <s v="No aplica"/>
    <n v="0"/>
    <s v="no se ha hecho"/>
    <n v="0"/>
    <n v="46214"/>
    <s v="No se evidencia seguimiento"/>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679"/>
    <x v="0"/>
    <x v="8"/>
    <s v="Subdirección Administrativa y Financiera"/>
    <m/>
    <x v="380"/>
    <n v="1"/>
    <x v="37"/>
    <s v="De acuerdo con el análisis realizado, se confirma que la planta de personal está conformada por veintinueve (29) servidores públicos. No obstante, en el reporte “Monitoreo de Bienes y Rentas” del SIGEP II se evidencia un total de treinta (30) funcionarios vinculados. Al revisar el listado proporcionado por la Subdirección Administrativa y Financiera, se identificó que la contratista Lina María Marín Rodríguez figura en el SI-GEP II como servidora pública, lo cual explica la diferencia detectada."/>
    <m/>
    <s v="1. Por falta de capacitación al servidor público y/o contratista encargado del registro en el SIGEP II_x000a_2. Ausencia de controles en el proceso de registro que detecten y eviten clasificaciones erróneas_x000a_3. Falta de atención del servidor público y/o contratista encargado del registro en el SIGEP II"/>
    <s v="Debilidades en la creación y registro en SIGEP II."/>
    <s v="Acción correctiva"/>
    <s v="TH_AC53"/>
    <s v="Actualizar el procedimiento de Ingresos, Permanecia y Retiro de Funcionario (PC-TH-04), estableciendo controles para validar el tipo de vinculación antes del registro definitivo en la plataforma"/>
    <s v="Procedimiento actualizado y socializado"/>
    <n v="1"/>
    <d v="2025-12-01T00:00:00"/>
    <d v="2026-02-28T00:00:00"/>
    <n v="13.05"/>
    <x v="11"/>
    <m/>
    <n v="0"/>
    <n v="0"/>
    <n v="0"/>
    <d v="2026-05-11T00:00:00"/>
    <s v="No se evidencia seguimiento"/>
    <n v="0"/>
    <x v="2"/>
    <d v="2026-05-15T00:00:00"/>
    <n v="0"/>
    <s v="No fue posible identificar evidencias para el presente período de análisis"/>
    <s v="VENCIDA"/>
    <s v="No aplica"/>
    <s v="No aplica"/>
    <s v="No aplica"/>
    <n v="0.5"/>
    <s v="se adjunta procedimiento, se encuentra en estudio para actualizar"/>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No se evidencia actualización del procedimiento"/>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680"/>
    <x v="0"/>
    <x v="8"/>
    <s v="Subdirección Administrativa y Financiera"/>
    <m/>
    <x v="381"/>
    <n v="1"/>
    <x v="37"/>
    <s v="En cuanto al “ROL DE CONTRATISTAS” y “ROL DE SERVIDOR PÚBLICO” se logró establecer unas inconsistencias en cuanto a la información suministrada por la Subdirección Administrativa y Financiera y la desplegada por el SIGEP II, en los siguientes términos:_x000a_- Rol de contratistas, de los 76 nombres que arroja la plataforma se logra establecer que 21 no son parte de la base de datos de contratistas de la vigencia 2024._x000a_- Rol de servidor público, según el listado reportado por el SIGEP II, 62 personas figuran con el rol de servidor público. Sin embargo, tras realizar la verificación correspondiente, se constató que 48 de esos nombres no pertenecen a la planta de personal de la entidad."/>
    <m/>
    <s v="1. Por falta de capacitación al servidor público y/o contratista encargado del registro en el SIGEP II_x000a_2. Ausencia de controles en el proceso de registro que detecten y eviten clasificaciones erróneas_x000a_3. Falta de controles para la asiganción de roles o verificación de vinculos"/>
    <s v="Debilidades en la creación y registro en SIGEP II."/>
    <s v="Acción correctiva"/>
    <s v="TH_AC53"/>
    <s v="Actualizar el procedimiento de Ingresos, Permanecia y Retiro de Funcionario (PC-TH-04), estableciendo control establecer un control cruzado periódico entre la base de datos institucional y la información del SIGEP II con responsables definidos y trazabilidad"/>
    <s v="Procedimiento actualizado y socializado"/>
    <n v="1"/>
    <d v="2025-12-01T00:00:00"/>
    <d v="2026-02-28T00:00:00"/>
    <n v="13.05"/>
    <x v="11"/>
    <m/>
    <n v="0"/>
    <n v="0"/>
    <n v="0"/>
    <d v="2026-05-11T00:00:00"/>
    <s v="No se evidencia seguimiento"/>
    <n v="0"/>
    <x v="2"/>
    <d v="2026-05-15T00:00:00"/>
    <n v="0"/>
    <s v="No fue posible identificar evidencias para el presente período de análisis"/>
    <s v="VENCIDA"/>
    <s v="No aplica"/>
    <s v="No aplica"/>
    <s v="No aplica"/>
    <n v="0.5"/>
    <s v="se adjunta procedimiento, se encuentra en estudio para actualizar"/>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No se evidencia actualización del procedimiento"/>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681"/>
    <x v="0"/>
    <x v="8"/>
    <s v="Subdirección Administrativa y Financiera"/>
    <m/>
    <x v="381"/>
    <n v="0"/>
    <x v="37"/>
    <s v="En cuanto al “ROL DE CONTRATISTAS” y “ROL DE SERVIDOR PÚBLICO” se logró establecer unas inconsistencias en cuanto a la información suministrada por la Subdirección Administrativa y Financiera y la desplegada por el SIGEP II, en los siguientes términos:_x000a_- Rol de contratistas, de los 76 nombres que arroja la plataforma se logra establecer que 21 no son parte de la base de datos de contratistas de la vigencia 2024._x000a_- Rol de servidor público, según el listado reportado por el SIGEP II, 62 personas figuran con el rol de servidor público. Sin embargo, tras realizar la verificación correspondiente, se constató que 48 de esos nombres no pertenecen a la planta de personal de la entidad."/>
    <m/>
    <s v="1. Por falta de capacitación al servidor público y/o contratista encargado del registro en el SIGEP II_x000a_2. Ausencia de controles en el proceso de registro que detecten y eviten clasificaciones erróneas_x000a_3. Falta de controles para la asiganción de roles o verificación de vinculos"/>
    <s v="Debilidades en la creación y registro en SIGEP II."/>
    <s v="Acción correctiva"/>
    <s v="TH_AC54"/>
    <s v="Actualizar y depurar los registros de roles de contratistas y servidores públicos en SIGEP II, eliminando aquellos que no hacen parte de la entidad"/>
    <s v="Registro en SIGEP II actulizados"/>
    <n v="1"/>
    <d v="2025-12-01T00:00:00"/>
    <d v="2025-12-31T00:00:00"/>
    <n v="4.5"/>
    <x v="11"/>
    <m/>
    <n v="0"/>
    <n v="0"/>
    <n v="0"/>
    <d v="2026-05-11T00:00:00"/>
    <s v="No se evidencia seguimiento"/>
    <n v="0"/>
    <x v="2"/>
    <d v="2026-05-15T00:00:00"/>
    <n v="0"/>
    <s v="No fue posible identificar evidencias para el presente período de análisis"/>
    <s v="VENCIDA"/>
    <s v="No aplica"/>
    <s v="No aplica"/>
    <s v="No aplica"/>
    <n v="1"/>
    <s v="se adjunta reporte"/>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No hay claridad de los sopotes como dan cumplimiento a la actividad"/>
    <n v="0"/>
    <s v="VENCIDO"/>
    <d v="2026-07-27T00:00:00"/>
    <n v="0"/>
    <s v="No fue posible identificar evidencias para el presente período de análisis"/>
    <x v="3"/>
    <s v="NO APLICA"/>
    <s v="NO APLICA"/>
    <x v="0"/>
    <s v="Dado que algunas de las actividades asociadas al hallazgo se encuentran vencidas, no procede realizar el análisis de efectividad hasta tanto se complete su implementación."/>
  </r>
  <r>
    <n v="682"/>
    <x v="0"/>
    <x v="7"/>
    <s v="Dirección General"/>
    <m/>
    <x v="382"/>
    <n v="1"/>
    <x v="38"/>
    <s v="Se realizó la revisión de doce (12) actas de las sesiones del comité de conciliación_x000a_realizadas durante el primer semestre de 2025 evidenciándose que:_x000a_En el Acta 02 del 28 de febrero de 2025, hubo inasistencia del subdirector Estratégico y_x000a_de Coordinación bomberil, sin que se evidencie la justificación de la ausencia en el acta_x000a_respectiva.Inconsistencia en el Acta No. 07 del 23 de abril de 2025, se relaciona en los asistentes al_x000a_Teniendo Luis Alberto Valencia, subdirector Estratégico y de Coordinación Bomberil, sin_x000a_embargo, en el ítem 99de firmas se hace la anotación que “no se hizo presente”, sin que_x000a_medie justificación de su ausencia en el Acta. Lo anterior incumpliendo lo establecido en el artículo 14 de la Resolución 199 de 2024"/>
    <s v="INTEGRIDAD"/>
    <s v="1. No se presentó justificación por parte de los miembros del comité que no asistieron. 2. No se realizó la anotacion en el acta de que no se presentó la justificación, toda vez que no se requiere, en tanto exista quorum deliberatorio. 3.No existe un mecanismo estandarisado dentro del comite de conciliacion para solicitar, registar y adjuntar las justificaciones de inasistencia antes o durante la sesion, lo que genera que algunas de las inasistencias queden consignadas dentro del acta sin la respectiva justificacion escrtita."/>
    <s v="No existe un mecanismo estandarizado dentro del comite de conciliacion para solicitar, registar y adjuntar las justificaciones de inasistencia antes o durante la sesion, lo que genera que algunas de las inasistencias queden consignadas dentro del acta sin la respectiva justificacion escrtita."/>
    <s v="Acción correctiva"/>
    <s v="DI_AC31"/>
    <s v="Se solicitará en el correo de convocatoria se informe si algunos de los miembros del comité se ausentará del mismo, para en ese exclusivo caso dejarlo consignado en el acta, por escrito ."/>
    <s v="Correo electrónicos de convocatoria"/>
    <n v="3"/>
    <d v="2025-11-20T00:00:00"/>
    <d v="2025-12-31T00:00:00"/>
    <n v="6.1499999999999995"/>
    <x v="4"/>
    <m/>
    <n v="1"/>
    <s v="Se anexa los correos de convocatoria en los cuales se solicita que en caso de ausencia, se informe, esta actividad de reportar excusas por la ausencia depende única y exclusivamente de los miembros del comité."/>
    <s v="https://dnbcgovco-my.sharepoint.com/:f:/g/personal/planeacion_dnbc_gov_co/IgCBE5aHG9uFRabZ-tLSe3N-AVAL2iymqTlBxwA-RSGf40Q?e=dQSRak"/>
    <d v="2026-05-11T00:00:00"/>
    <s v="Se realizará revisión de evidencias para validar linea con requerimientos de ley , y dar su respectivo cumplimiento."/>
    <n v="1"/>
    <x v="1"/>
    <d v="2026-05-15T00:00:00"/>
    <n v="1"/>
    <s v="Se evidenciaron correos electrónicos de convocatoria de fechas 17 de febrero, 16 de marzo y 13 de abril de 2026, en los cuales se solicita a los miembros del Comité informar su ausencia en caso de no poder asistir. El soporte permite verificar la ejecución de la actividad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ó que para el presente periodo no se reportaron avances ni se aportaron soportes que permitan verificar la ejecución de la acción, toda vez que en el primer trimestre esta fue registrada como cumplida."/>
    <x v="2"/>
    <s v="NO"/>
    <s v="EFECTIVO"/>
    <x v="1"/>
    <s v="Se verificó el cumplimiento de la actividad formulada y no se evidenció recurrencia de la situación que dio origen al hallazgo; en consecuencia, se procede con el cierre de la actividad."/>
  </r>
  <r>
    <n v="683"/>
    <x v="0"/>
    <x v="7"/>
    <s v="Dirección General"/>
    <m/>
    <x v="383"/>
    <n v="1"/>
    <x v="38"/>
    <s v="Se evidenció que la oficina jurídica no realizó la publicación de los informes de gestión del Comité de Conciliación en la página web de la DNBC, incumpliendo con lo establecido en el artículo 24 de la Resolución 199 de 2024, el cual define: “ARTICULO 24. PUBLICACIÓN. La Oficina Asesora Jurídica será responsable de la publicación en la página web de la Dirección Nacional de Bomberos Colombia - DNBC de los informes de gestión del Comité de Conciliación dentro de los tres (3) días siguientes a la presentación en sesión del Comité de conciliación, una vez sean aprobados y a realizados los ajustes solicitados por los integrantes del Comité”"/>
    <m/>
    <s v="1. Falta de conocimiento previo en el proceso de publicación de los informes del Comité de Conciliación, lo que impide garantizar el cumplimiento del plazo establecido._x000a_2. Ausencia de una actividad formal y responsable designado en los procedimientos jurídicos, que regule la publicación y trazabilidad de dichos informes en la página web institucional._x000a_3. Inexistencia de un procedimiento o instructivo operativo que establezca las etapas, responsables, tiempos y verificación del cumplimiento del artículo 24 de la Resolución 199 de 2024."/>
    <s v="Ausencia de una actividad formal y responsable designado en los procedimientos jurídicos, que regule la publicación y trazabilidad de dichos informes en la página web institucional."/>
    <s v="Acción correctiva"/>
    <s v="GJ_AC7"/>
    <s v="Publicar en la página web institucional los informes de gestión del Comité de Conciliación correspondientes al primer semestre de 2025.."/>
    <s v="Informes de conciliación cargados en la página web DNBC con fecha 10/11/2025"/>
    <n v="2"/>
    <d v="2025-11-20T00:00:00"/>
    <d v="2025-12-31T00:00:00"/>
    <n v="6.1499999999999995"/>
    <x v="8"/>
    <m/>
    <n v="0"/>
    <n v="0"/>
    <n v="0"/>
    <d v="2026-05-11T00:00:00"/>
    <s v="No se realizó seguimiento"/>
    <n v="0"/>
    <x v="2"/>
    <d v="2026-05-15T00:00:00"/>
    <n v="0"/>
    <s v="No fue posible identificar evidencias para el presente período de análisis"/>
    <s v="VENCIDA"/>
    <s v="No aplica"/>
    <s v="No aplica"/>
    <s v="No aplica"/>
    <n v="1"/>
    <s v="se adjunta soporte de publicacion en la pagina, asi como el informe de las actuaciones adelantadas por el proceso de gestion juridica"/>
    <s v="https://dnbcgovco-my.sharepoint.com/my?id=%2Fpersonal%2Fyerlis%5Fpeinado%5Fdnbc%5Fgov%5Fco%2FDocuments%2FDRIVE%20EVIDENCIAS%20ACCIONES%20DE%20MEJORA&amp;viewid=2bd0da41%2Dc24a%2D4219%2D9b50%2D3f7b97ed8c4c"/>
    <n v="46218"/>
    <s v="No se encuentra evidencias por parte del proceso"/>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684"/>
    <x v="0"/>
    <x v="7"/>
    <s v="Dirección General"/>
    <m/>
    <x v="384"/>
    <n v="1"/>
    <x v="38"/>
    <s v="Se verificó que la secretaria Técnica del comité de conciliación convocó a las sesiones_x000a_ordinarias a los miembros de comité de conciliación, a través de correo electrónico. Así_x000a_mismo, envió el orden del día para cada sesión de comité y elaboró las actas de cada_x000a_sesión; sin embargo, la convocatoria a las sesiones del Comité ni las Actas fueron_x000a_tramitadas a través del Sistema Único de Gestión Ekogui, debido a que el Módulo del_x000a_Comité de Conciliación requiere el registro previo, por parte del perfil de Abogado, de las_x000a_solicitudes de Conciliación extrajudicial para poder gestionar la convocatoria y actas del_x000a_Comité a través del Sistema. Lo anterior incumpliendo lo establecido en el Artículo_x000a_2.2.3.4.1.11 del Decreto 104 de 2025 y los artículos 12 y 17 de la Resolución 199 de_x000a_2024 que establecen como responsabilidad de la secretaria técnica del Comité_x000a_…”Convocar a los miembros permanentes y demás invitados del Comité de Conciliación_x000a_a las sesiones ordinarias y extraordinarias a través del Sistema Único de Gestión e_x000a_Información de la Actividad Litigiosa del –eKogui.” … “Registrar en el Sistema único de_x000a_Gestión e información Litigiosa del Estado e-Kogui el Orden del día para cada sesión del_x000a_Comité, así como las actas de cada sesión."/>
    <m/>
    <s v="1. Falta de articulación del proceso entre los roles (Abogado y Secretaría Técnica) dentro del Sistema._x000a_2. Falta de personal del área de gestión jurídica que apoye el diligenciamiento del sistema_x000a_3.La coordinación entre el perfil de abogado responsable del registro de las solicitudes de conciliacion y la Secretaria Tecnica no esta formalizada, lo que genera que los registros en Ekogui no se realicen antes de la convocatoria, imposibilitando la gestion de las sesiones dentro del sistema"/>
    <s v="La coordinación entre el perfil de abogado responsable del registro de las solicitudes de conciliacion y la Secretaria Tecnica no esta formalizada, lo que genera que los registros en Ekogui no se realicen antes de la convocatoria, imposibilitando la gestion de las sesiones dentro del sistema"/>
    <s v="Acción correctiva"/>
    <s v="GJ_AC8"/>
    <s v="Utilizar como unico mecanismo de convocatoria de dicho comite, la plataforma del Ekogui, para lo cual, el Rol de abogado, cargrara y/o creara la ficha tecnica, y se enviara un correo electronico a la Secretaria Tecnica para que adelante la convocatoria, al comite, ademas cargará el acta, de dicho comite, a través de la misma plataforma eKogui."/>
    <s v="Sesiones del comité de conciliación gestionadas a través del sistema e Kogui/Sesiones realizadas en el año y correos electronicos enviados como evidencias de las mismas."/>
    <n v="24"/>
    <d v="2026-01-01T00:00:00"/>
    <d v="2026-12-31T00:00:00"/>
    <n v="54"/>
    <x v="8"/>
    <m/>
    <n v="0"/>
    <n v="0"/>
    <n v="0"/>
    <d v="2026-05-11T00:00:00"/>
    <s v="No se realizó seguimiento"/>
    <n v="0"/>
    <x v="0"/>
    <d v="2026-05-15T00:00:00"/>
    <n v="0"/>
    <s v="No fue posible identificar evidencias para el presente período de análisis"/>
    <s v="SIN INICIAR"/>
    <s v="No aplica"/>
    <s v="No aplica"/>
    <s v="No aplica"/>
    <n v="1"/>
    <s v="se adjunta soporte de envio de solicitud de novedad a la plataforma por imposibilidad de cargue en el EKOGUI"/>
    <s v="https://dnbcgovco-my.sharepoint.com/my?id=%2Fpersonal%2Fyerlis%5Fpeinado%5Fdnbc%5Fgov%5Fco%2FDocuments%2FDRIVE%20EVIDENCIAS%20ACCIONES%20DE%20MEJORA&amp;viewid=2bd0da41%2Dc24a%2D4219%2D9b50%2D3f7b97ed8c4c"/>
    <n v="46218"/>
    <s v="No se encuentra evidencias por parte del proceso"/>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685"/>
    <x v="0"/>
    <x v="7"/>
    <s v="Dirección General"/>
    <m/>
    <x v="385"/>
    <n v="1"/>
    <x v="38"/>
    <s v="Aunque se expidieron por parte de la secretaria técnica del Comité las certificaciones de_x000a_las decisiones tomadas en el mismo, no se evidencia que se hayan enviado al Ministerio_x000a_Público con una antelación no inferior a cinco (5) días a la fecha fijada para la realización_x000a_de la audiencia de conciliación, incumpliendo lo establecido en el artículo 121, numeral 7_x000a_de la Ley 2220 de 2022, que señala: “Remitir al agente del Ministerio Público, con una_x000a_antelación no inferior a cinco (5) días a la fecha fijada para la realización de la audiencia_x000a_de conciliación, el acta o el certificado en el que conste la decisión del Comité de_x000a_Conciliación de la entidad pública convocada sobre la solicitud de conciliación”"/>
    <s v="INTEGRIDAD"/>
    <s v="1.Ausencia de control efectivo sobre los plazos procesales para el envío de las certificaciones al Ministerio Público._x000a_2.Falta de un registro formal de envío y acuse de recibo que permita evidenciar la fecha de remisión de cada certificación._x000a_3. Debilidad en el proceso de presentación y validación de las actas y certificaciones del Comité de Conciliación, ya que durante las audiencias los procuradores solicitaban ajustes o correcciones sobre el contenido de las mismas, lo cual ocasionaba retrasos y hacía que, al expedirse la versión final, ya no se cumpliera con la antelación mínima de cinco (5) días prevista en la Ley 2220 de 2022"/>
    <s v="Debilidad en el proceso de presentación y validación de las actas y certificaciones del Comité de Conciliación, ya que durante las audiencias los procuradores solicitaban ajustes o correcciones sobre el contenido de las mismas, lo cual ocasionaba retrasos y hacía que, al expedirse la versión final, ya no se cumpliera con la antelación mínima de cinco (5) días prevista en la Ley 2220 de 2022"/>
    <s v="Acción correctiva"/>
    <s v="DI_AC35"/>
    <s v="Dentro de la fichas técnicas presentadas al comité por parte del proceso de gestión jurídica se señalará el correo electrónico de la agencia del ministerio público, para remitir las certificaciones correspondientes."/>
    <s v="(Fichas remitidas en término de cinco días/Fichas técnicas con correo electrónico requerido para remisión de certificación)*100"/>
    <n v="100"/>
    <d v="2025-11-20T00:00:00"/>
    <d v="2025-12-31T00:00:00"/>
    <n v="6.1499999999999995"/>
    <x v="4"/>
    <m/>
    <n v="1"/>
    <s v="Esta actividad la desarrolla el proceso de gestión jurídica, ya que es este proceso quién realiza las fichas, por tanto no es posible desde este proceso adelantar ninguna acción. Se resalta que la misma actividad indica quién es el responsable de anexar dicha información. Solicito se excluye esta actividad del plan de mejoramiento."/>
    <n v="0"/>
    <d v="2026-05-11T00:00:00"/>
    <s v="Se debe revisar la responsabilidad de la actividad"/>
    <n v="0"/>
    <x v="0"/>
    <d v="2026-05-15T00:00:00"/>
    <n v="0"/>
    <s v="No fue posible identificar evidencias para el presente período de análisis"/>
    <s v="VENCIDA"/>
    <s v="No aplica"/>
    <s v="No aplica"/>
    <s v="No aplica"/>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Sin reporte de información, se incluye seguimiento primer trimestre_x000a__x000a_Se debe revisar la responsabilidad de la actividad"/>
    <n v="0"/>
    <s v="EN EJECUCIÓN"/>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686"/>
    <x v="1"/>
    <x v="4"/>
    <s v="Subdirección Administrativa y Financiera"/>
    <m/>
    <x v="386"/>
    <m/>
    <x v="62"/>
    <s v="Hallazgo No. 1. Denuncia Transición de_x000a_IPv4 a IPv6 y Portal Web Compatible con IPv6 - Contrato 078 de 2019.. Se establece que no se implementó la totalidad de los requerimientos especificados, por cuanto el protocolo IPv6 implementado en la DNBC no está funcionando para generar tráfico IPv6 de la entidad hacia Internet y viceversa; y el portal web de la DNBC no es compatible con IPv6. Es de tener en_x000a_cuenta, que la totalidad de requerimientos del contrato 078 de 2019 se recibieron a satisfacción y se pagaron en su totalidad."/>
    <m/>
    <s v="Falencias en la supervisión realizada a la ejecución del contrato 078 de 2019 por la deficiente verificación del correcto funcionamiento de los productos entregados por el contratista y recibidos por la DNBC. Así como, deficiencias en la ejecución del objeto contractual y las obligaciones específicas por parte del contratista._x000a_La falta de acciones de la administración tendiendes a requerir el cumplimiento de obligaciones contractulales."/>
    <s v="Falencias en la supervisión realizada a la ejecución del contrato 078 de 2019 por la deficiente verificación del correcto funcionamiento de los productos entregados por el contratista y recibidos por la DNBC. Así como, deficiencias en la ejecución del objeto contractual y las obligaciones específicas por parte del contratista._x000a_La falta de acciones de la administración tendiendes a requerir el cumplimiento de obligaciones contractulales."/>
    <s v="Implementar acciones tendientes a la transición IPV4 a IPV6"/>
    <s v="TI_AC31"/>
    <s v="Trimestralmente se realizarán pruebas de monitoreo donde se verifica que los servicios se encuentren habilitados por el IPV6"/>
    <s v="Seguimiento y monitoreo trimestral"/>
    <n v="4"/>
    <d v="2022-10-01T00:00:00"/>
    <d v="2023-10-01T00:00:00"/>
    <n v="54"/>
    <x v="3"/>
    <s v="Seguimiento Historico CGR"/>
    <n v="0.1"/>
    <s v="A la fecha no existe proceso formal de implementación de IPv6; se identifica la necesidad dentro del PETI 2026 para definir hoja de ruta y acciones de cumplimiento."/>
    <n v="0"/>
    <d v="2026-05-11T00:00:00"/>
    <s v="No se evidencia realización de acciones"/>
    <n v="0"/>
    <x v="2"/>
    <d v="2026-06-08T00:00:00"/>
    <n v="0"/>
    <s v="No fue posible identificar evidencias para el presente período de análisis"/>
    <s v="VENCIDA"/>
    <s v="No aplica"/>
    <s v="No aplica"/>
    <s v="No aplica"/>
    <n v="0"/>
    <s v="Sin reporte de información por parte de la primera linea de defensa"/>
    <n v="0"/>
    <n v="46214"/>
    <s v="No se encuentran evidencias de seguimiento"/>
    <n v="0"/>
    <s v="VENCIDO"/>
    <d v="2026-07-27T00:00:00"/>
    <n v="0"/>
    <s v="No fue posible identificar evidencias para el presente período de análisis"/>
    <x v="3"/>
    <s v="NO APLICA"/>
    <s v="NO APLICA"/>
    <x v="0"/>
    <s v="Dado que algunas de las actividades asociadas al hallazgo se encuentran vencidas, no procede realizar el análisis de efectividad hasta tanto se complete su implementación."/>
  </r>
  <r>
    <n v="687"/>
    <x v="0"/>
    <x v="5"/>
    <s v="Subdirección Administrativa y Financiera"/>
    <m/>
    <x v="387"/>
    <n v="1"/>
    <x v="63"/>
    <s v="No se diligenciaron la totalidad de los Formatos FO-AD-02-02 Formatos Preoperacional Vehículos y FO-AD-02-01 Planilla de Desplazamiento Vehículos de la Dirección Nacional de Bomberos establecido en el numeral 5.1 Política de Desplazamiento de Vehículos numeral 6 que señala “Para el requerimiento de movilización de un vehículo institucional, el funcionario Líder o Gestor del Proceso que requiera el servicio para el desplazamiento de su equipo de trabajo en cumplimiento de la misionalidad de la entidad, deberá solicitarlo al designado por el Subdirector Administrativo y Financiero con copia a la subdirección administrativa y financiera para el control y mantenimiento de vehículos, para la autorización del desplazamiento del servidor y/o contratista en días y horas laborables; para tal propósito, la orden de movilización se tramitará en formatos propios de la DNBC.”"/>
    <m/>
    <s v="1. Porque los conductores no diligencian los formatos de forma completa en todos los desplazamientos realizados._x000a_2. Porque los conductores no ven la necesidad de llevar a cabo un diligenciamiento completo de los formatos._x000a_3. Porque no se esta llevando a cabo un adecuado seguimiento a las obligaciones del contrato por parte de los supervisores de aquellos conductores contratados a través de CPS teniendo en cuenta que no todas las obligaciones se establecen de manera explícita en el contrato._x000a_4. Porque no se están realizando amonstaciones a aquellos conductores (funcionarios) que incumplen el diligenciamiento de los formatos establecidos en la política de desplazamiento de vehículos de la DNBC"/>
    <s v="Gestion Administrativa_x000a_Planillas:_x000a_No hay una adecuada supervisión de las obligaciones contractuales adquiridas por por los conductores contratados a través de CPS relacionadas con el no cumplimiento de la política de desplazamiento de vehículos de la DNBC. Lo anterior, teniendo en cuenta que existen obligaciones contractuales que no se establecen de manera explícita ene l contrato, sino que quedan bajo la obliugación &quot;las demás que sean solicitadas&quot; Adicionalmente, no se están contemplando amonestaciones a aquellos funcionarios que no cumplan con esta misma política."/>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x v="1"/>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x v="0"/>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s v="EN EJECUCIÓN"/>
    <d v="2026-08-11T00:00:00"/>
    <n v="0.42"/>
    <s v="se evidencia correos electronicos de enero a mayo del segumiento al parque automotor en multas, SOAT, tecnomecanica e impuestos"/>
    <x v="0"/>
    <s v="NO APLICA"/>
    <s v="NO APLICA"/>
    <x v="0"/>
    <s v="Dado que el hallazgo aún tiene actividades en ejecución no aplica el análisis de la efectividad"/>
  </r>
  <r>
    <n v="688"/>
    <x v="1"/>
    <x v="0"/>
    <s v="Dirección General"/>
    <m/>
    <x v="388"/>
    <m/>
    <x v="40"/>
    <s v="Hallazgo No 4 de 2018 Convenio 9677 06 1298 2013 La DNBC suscribió el convenio con el Fondo Nacional de Gestión del Riesgo de Desastres-Fiduprevisora SA el 24 de diciembre de 2013 al cual le realizaron 5 otro sí cuyo último plazo de ejecución se fijó hasta el 30 de septiembre de 2016 y hasta la fecha de la comunicación no se ha liquidado_x000a_Acción reformulada en el Plan de Mejoramiento suscrito el 26 de Diciembre de 2022; por cuanto, no fue Cerrado el Hallazgo por parte de la CGR en la Auditoría Financiera realizada a la vigencia 2021."/>
    <m/>
    <s v="Falta de supervisión y seguimiento a la ejecución del convenio por parte de la DNBC, tomando en cuenta que, a 31 de diciembre de 2018, existe aun un saldo pendiente de legalizar $961,8 millones situación que configura un riesgo frente al control de la debida inversión de los recursos."/>
    <s v="Falta de supervisión y seguimiento a la ejecución del convenio por parte de la DNBC, tomando en cuenta que, a 31 de diciembre de 2018, existe aun un saldo pendiente de legalizar $961,8 millones situación que configura un riesgo frente al control de la debida inversión de los recursos."/>
    <s v="Implementar mecanismos de control con respecto a liquidación de los convenios"/>
    <s v="GC_AC20"/>
    <s v="Realizar un seguimiento mensual a la liquidación de los contratos que se derivaron del convenio 9677-06-1298-2013"/>
    <s v="Seguimientos mensuales"/>
    <n v="1"/>
    <d v="2023-01-01T00:00:00"/>
    <d v="2024-12-31T00:00:00"/>
    <n v="108"/>
    <x v="2"/>
    <s v="Seguimiento Historico CGR"/>
    <n v="0"/>
    <s v="Acción reformulada en el Plan de Mejoramiento suscrito el 26 de Diciembre de 2022; por cuanto, no fue Cerrado el Hallazgo por parte de la CGR  en la  Auditoría Financiera realizada a la vigencia 2021. _x000a__x000a_La acción de mejora finaliza el 31 de Diciembre de 2024_x000a__x000a_No se reportó avance._x000a__x000a_No se cumplió con el plazo establecido en la acción de mejora, quedando VENCIDA._x000a_"/>
    <n v="0"/>
    <d v="2026-05-11T00:00:00"/>
    <s v="No se evidencian soportes de la actividad"/>
    <n v="0"/>
    <x v="2"/>
    <d v="2026-05-29T00:00:00"/>
    <n v="0.5"/>
    <s v="No fue posible identificar evidencias para el presente período de análisis"/>
    <s v="VENCIDA"/>
    <s v="No aplica"/>
    <s v="No aplica"/>
    <s v="No aplica"/>
    <n v="0"/>
    <s v="Acción reformulada en el Plan de Mejoramiento suscrito el 26 de Diciembre de 2022; por cuanto, no fue Cerrado el Hallazgo por parte de la CGR  en la  Auditoría Financiera realizada a la vigencia 2021. _x000a__x000a_La acción de mejora finaliza el 31 de Diciembre de 2024_x000a__x000a_No se reportó avance._x000a__x000a_No se cumplió con el plazo establecido en la acción de mejora, quedando VENCIDA._x000a_"/>
    <n v="0"/>
    <s v="11/07/206"/>
    <s v="No se evidencian soportes de la actividad"/>
    <n v="0"/>
    <s v="VENCIDO"/>
    <d v="2026-07-27T00:00:00"/>
    <n v="0.5"/>
    <s v="La accion no registra o dispone de elementos suficientes para validar su cumplimiento."/>
    <x v="0"/>
    <s v="NO APLICA"/>
    <s v="NO APLICA"/>
    <x v="0"/>
    <s v="Dado que algunas de las actividades asociadas al hallazgo se encuentran vencidas, no procede realizar el análisis de efectividad hasta tanto se complete su implementación."/>
  </r>
  <r>
    <n v="689"/>
    <x v="1"/>
    <x v="0"/>
    <s v="Dirección General"/>
    <m/>
    <x v="388"/>
    <m/>
    <x v="40"/>
    <s v="Hallazgo No 4 de 2018 Convenio 9677 06 1298 2013 La DNBC suscribió el convenio con el Fondo Nacional de Gestión del Riesgo de Desastres-Fiduprevisora SA el 24 de diciembre de 2013 al cual le realizaron 5 otro sí cuyo último plazo de ejecución se fijó hasta el 30 de septiembre de 2016 y hasta la fecha de la comunicación no se ha liquidado_x000a_Acción reformulada en el Plan de Mejoramiento suscrito el 26 de Diciembre de 2022; por cuanto, no fue Cerrado el Hallazgo por parte de la CGR en la Auditoría Financiera realizada a la vigencia 2021."/>
    <m/>
    <s v="Falta de supervisión y seguimiento a la ejecución del convenio por parte de la DNBC, tomando en cuenta que, a 31 de diciembre de 2018, existe aun un saldo pendiente de legalizar $961,8 millones situación que configura un riesgo frente al control de la debida inversión de los recursos."/>
    <s v="Falta de supervisión y seguimiento a la ejecución del convenio por parte de la DNBC, tomando en cuenta que, a 31 de diciembre de 2018, existe aun un saldo pendiente de legalizar $961,8 millones situación que configura un riesgo frente al control de la debida inversión de los recursos."/>
    <s v="Implementar mecanismos de control con respecto a liquidación de los convenios"/>
    <s v="GC_AC21"/>
    <s v="Realizar el cierre financiero y contable de los contratos y convenios que se derivaron del convenio 9677-06-1298-2013"/>
    <s v="Cierre Financiero"/>
    <n v="1"/>
    <d v="2023-01-01T00:00:00"/>
    <d v="2024-12-31T00:00:00"/>
    <n v="108"/>
    <x v="2"/>
    <s v="Seguimiento Historico CGR"/>
    <n v="0"/>
    <s v="Acción reformulada en el Plan de Mejoramiento suscrito el 26 de Diciembre de 2022; por cuanto, no fue Cerrado el Hallazgo por parte de la CGR  en la  Auditoría Financiera realizada a la vigencia 2021. _x000a__x000a_La acción de mejora finaliza el 31 de Diciembre de 2024_x000a__x000a_No se evidencia sobre el cierre financiero y contable de dicho convenio._x000a__x000a_No se cumplió con el plazo establecido en la acción de mejora, quedando VENCIDA._x000a_"/>
    <n v="0"/>
    <d v="2026-05-11T00:00:00"/>
    <s v="No se evidencian soportes de la actividad"/>
    <n v="0"/>
    <x v="2"/>
    <d v="2026-05-15T00:00:00"/>
    <n v="0"/>
    <s v="No fue posible identificar evidencias para el presente período de análisis"/>
    <s v="VENCIDA"/>
    <s v="No aplica"/>
    <s v="No aplica"/>
    <s v="No aplica"/>
    <n v="0"/>
    <s v="Acción reformulada en el Plan de Mejoramiento suscrito el 26 de Diciembre de 2022; por cuanto, no fue Cerrado el Hallazgo por parte de la CGR  en la  Auditoría Financiera realizada a la vigencia 2021. _x000a__x000a_La acción de mejora finaliza el 31 de Diciembre de 2024_x000a__x000a_No se evidencia sobre el cierre financiero y contable de dicho convenio._x000a__x000a_No se cumplió con el plazo establecido en la acción de mejora, quedando VENCIDA._x000a_"/>
    <n v="0"/>
    <s v="11/07/206"/>
    <s v="No se evidencian soportes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690"/>
    <x v="1"/>
    <x v="0"/>
    <s v="Subdirección Administrativa y Financiera"/>
    <m/>
    <x v="388"/>
    <m/>
    <x v="40"/>
    <s v="Hallazgo No 4 de 2018 Convenio 9677 06 1298 2013 La DNBC suscribió el convenio con el Fondo Nacional de Gestión del Riesgo de Desastres-Fiduprevisora SA el 24 de diciembre de 2013 al cual le realizaron 5 otro sí cuyo último plazo de ejecución se fijó hasta el 30 de septiembre de 2016 y hasta la fecha de la comunicación no se ha liquidado_x000a_Acción reformulada en el Plan de Mejoramiento suscrito el 26 de Diciembre de 2022; por cuanto, no fue Cerrado el Hallazgo por parte de la CGR en la Auditoría Financiera realizada a la vigencia 2021."/>
    <m/>
    <s v="Falta de supervisión y seguimiento a la ejecución del convenio por parte de la DNBC, tomando en cuenta que, a 31 de diciembre de 2018, existe aun un saldo pendiente de legalizar $961,8 millones situación que configura un riesgo frente al control de la debida inversión de los recursos."/>
    <s v="Falta de supervisión y seguimiento a la ejecución del convenio por parte de la DNBC, tomando en cuenta que, a 31 de diciembre de 2018, existe aun un saldo pendiente de legalizar $961,8 millones situación que configura un riesgo frente al control de la debida inversión de los recursos."/>
    <s v="Implementar mecanismos de control con respecto a liquidación de los convenios"/>
    <s v="GC_AC22"/>
    <s v="Efectuar el cierre financiero del Convenio 9677-06-1298-2013, en los Estados Contables de la DNBC"/>
    <s v="Cierre Financiero"/>
    <n v="1"/>
    <d v="2023-01-01T00:00:00"/>
    <d v="2024-12-31T00:00:00"/>
    <n v="108"/>
    <x v="2"/>
    <s v="Seguimiento Historico CGR"/>
    <n v="0.2"/>
    <s v="Acción reformulada en el Plan de Mejoramiento suscrito el 26 de Diciembre de 2022; por cuanto, no fue Cerrado el Hallazgo por parte de la CGR  en la  Auditoría Financiera realizada a la vigencia 2021. _x000a__x000a_La acción de mejora finaliza el 31 de Diciembre de 2024_x000a__x000a_No se evidencia sobre el cierre financiero y contable de dicho convenio._x000a__x000a_No se cumplió con el plazo establecido en la acción de mejora, quedando VENCIDA._x000a_"/>
    <n v="0"/>
    <d v="2026-05-11T00:00:00"/>
    <s v="No se evidencian soportes de la actividad"/>
    <n v="0"/>
    <x v="2"/>
    <d v="2026-05-15T00:00:00"/>
    <n v="0"/>
    <s v="No fue posible identificar evidencias para el presente período de análisis"/>
    <s v="VENCIDA"/>
    <s v="No aplica"/>
    <s v="No aplica"/>
    <s v="No aplica"/>
    <n v="0.2"/>
    <s v="Acción reformulada en el Plan de Mejoramiento suscrito el 26 de Diciembre de 2022; por cuanto, no fue Cerrado el Hallazgo por parte de la CGR  en la  Auditoría Financiera realizada a la vigencia 2021. _x000a__x000a_La acción de mejora finaliza el 31 de Diciembre de 2024_x000a__x000a_No se evidencia sobre el cierre financiero y contable de dicho convenio._x000a__x000a_No se cumplió con el plazo establecido en la acción de mejora, quedando VENCIDA._x000a_"/>
    <n v="0"/>
    <s v="11/07/206"/>
    <s v="No se evidencian soportes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691"/>
    <x v="0"/>
    <x v="5"/>
    <s v="Dirección General"/>
    <m/>
    <x v="387"/>
    <n v="0"/>
    <x v="63"/>
    <s v="No se diligenciaron la totalidad de los Formatos FO-AD-02-02 Formatos Preoperacional Vehículos y FO-AD-02-01 Planilla de Desplazamiento Vehículos de la Dirección Nacional de Bomberos establecido en el numeral 5.1 Política de Desplazamiento de Vehículos numeral 6 que señala “Para el requerimiento de movilización de un vehículo institucional, el funcionario Líder o Gestor del Proceso que requiera el servicio para el desplazamiento de su equipo de trabajo en cumplimiento de la misionalidad de la entidad, deberá solicitarlo al designado por el Subdirector Administrativo y Financiero con copia a la subdirección administrativa y financiera para el control y mantenimiento de vehículos, para la autorización del desplazamiento del servidor y/o contratista en días y horas laborables; para tal propósito, la orden de movilización se tramitará en formatos propios de la DNBC.”"/>
    <s v="INTEGRIDAD"/>
    <s v="1. Porque los conductores no diligencian los formatos de forma completa en todos los desplazamientos realizados._x000a_2. Porque los conductores no ven la necesidad de llevar a cabo un diligenciamiento completo de los formatos._x000a_3. Porque no se esta llevando a cabo un adecuado seguimiento a las obligaciones del contrato por parte de los supervisores de aquellos conductores contratados a través de CPS teniendo en cuenta que no todas las obligaciones se establecen de manera explícita en el contrato._x000a_4. Porque no se están realizando amonstaciones a aquellos conductores (funcionarios) que incumplen el diligenciamiento de los formatos establecidos en la política de desplazamiento de vehículos de la DNBC"/>
    <s v="Gestion Administrativa_x000a_Planillas:_x000a_No hay una adecuada supervisión de las obligaciones contractuales adquiridas por por los conductores contratados a través de CPS relacionadas con el no cumplimiento de la política de desplazamiento de vehículos de la DNBC. Lo anterior, teniendo en cuenta que existen obligaciones contractuales que no se establecen de manera explícita ene l contrato, sino que quedan bajo la obliugación &quot;las demás que sean solicitadas&quot; Adicionalmente, no se están contemplando amonestaciones a aquellos funcionarios que no cumplan con esta misma política."/>
    <s v="Acción correctiva"/>
    <s v="DI_AC24"/>
    <s v="Iniciar las acciones administrativas y disciplinarias que halla lugar a los funcionarios que incumplan la Política de Desplazamiento de Vehículos de la DNBC"/>
    <s v="% Acciones administrativas y/o disciplinarias iniciadas =(acciones iniciadas/incumplimientos identificados)*100"/>
    <n v="1"/>
    <d v="2024-07-15T00:00:00"/>
    <d v="2024-12-31T00:00:00"/>
    <n v="24.900000000000002"/>
    <x v="4"/>
    <m/>
    <n v="1"/>
    <s v="Sobre la IP 025 de 2024, se adoptó decisión de archivo de conformidad con lo establecido en la decisión adoptada el 11 de julio de 2025. Se desplegó la acción disciplinaria requerida. Se anexa evidencia de la apertura y del archivo."/>
    <s v="https://dnbcgovco-my.sharepoint.com/:f:/g/personal/planeacion_dnbc_gov_co/IgCqJBQzHkSYRrYrrwkcO26SARTNUnwvUMW2mcpkRVL2YUU?e=z5wzlL"/>
    <d v="2026-05-11T00:00:00"/>
    <s v="Se evidencia en el respectivo hallazgo, que se realizó la apertura de la acción disciplinaria IP 025-2024  esta relacionado con el incumplimiento  de la  Política de Desplazamiento de Vehículos de la DNBC  . Por lo tanto  cumple con el indicador relacionado a este hallazgo."/>
    <n v="1"/>
    <x v="1"/>
    <d v="2026-05-15T00:00:00"/>
    <n v="1"/>
    <s v="Se presentan como evidencias el Auto de Apertura de Indagación Previa No. 025 de 2024, de fecha 17 de septiembre de 2024, y el Auto de Archivo de la Indagación Previa, de fecha 11 de julio de 2025, mediante los cuales se adelantó la actuación disciplinaria relacionada con el presunto incumplimiento de la Política de Desplazamiento de Vehículos de la DNBC y se adoptó la decisión de archivo. Los soportes aportados permiten verificar la ejecución de la actividad formulada dentro del plazo establecido y el cumplimiento de la acción correctiv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8-11T00:00:00"/>
    <n v="1"/>
    <s v="Se evidenció su cumplimiento, según seguimiento realizado con corte a 31/12/2025"/>
    <x v="1"/>
    <s v="NO APLICA"/>
    <s v="NO APLICA"/>
    <x v="0"/>
    <s v="Dado que el hallazgo aún tiene actividades en ejecución no aplica el análisis de la efectividad"/>
  </r>
  <r>
    <n v="692"/>
    <x v="0"/>
    <x v="5"/>
    <s v="Subdirección Administrativa y Financiera"/>
    <m/>
    <x v="387"/>
    <n v="0"/>
    <x v="63"/>
    <s v="No se diligenciaron la totalidad de los Formatos FO-AD-02-02 Formatos Preoperacional Vehículos y FO-AD-02-01 Planilla de Desplazamiento Vehículos de la Dirección Nacional de Bomberos establecido en el numeral 5.1 Política de Desplazamiento de Vehículos numeral 6 que señala “Para el requerimiento de movilización de un vehículo institucional, el funcionario Líder o Gestor del Proceso que requiera el servicio para el desplazamiento de su equipo de trabajo en cumplimiento de la misionalidad de la entidad, deberá solicitarlo al designado por el Subdirector Administrativo y Financiero con copia a la subdirección administrativa y financiera para el control y mantenimiento de vehículos, para la autorización del desplazamiento del servidor y/o contratista en días y horas laborables; para tal propósito, la orden de movilización se tramitará en formatos propios de la DNBC.”"/>
    <m/>
    <s v="1. Porque los conductores no diligencian los formatos de forma completa en todos los desplazamientos realizados._x000a_2. Porque los conductores no ven la necesidad de llevar a cabo un diligenciamiento completo de los formatos._x000a_3. Porque no existía la obligatoriedad en los contratos de prestación de servicios de conductores del diligenciamiento de las planillas."/>
    <s v="Gestion Administrativa_x000a_Planillas:_x000a_No existía la obligatoriedad en los contratos de prestación de servicios de conductores del diligenciamiento de la planilla."/>
    <s v="Acción correctiva"/>
    <s v="GA_AC16"/>
    <s v="Realizar la socializacion trimestral de la documentacion actualizada y/o liniamientos de uso y manejo de los vehiculos a los conductores y demas responsables"/>
    <s v="Socializaciones realizadas"/>
    <n v="4"/>
    <d v="2026-02-01T00:00:00"/>
    <d v="2026-12-31T00:00:00"/>
    <n v="49.5"/>
    <x v="1"/>
    <m/>
    <n v="1"/>
    <s v="Se realizó la capacitación al conductor de los formatos "/>
    <s v="https://dnbcgovco-my.sharepoint.com/:f:/g/personal/planeacion_dnbc_gov_co/IgDhYmMZWLOWRZ-8Bgt_Qa1fAVrnM32Mxr9QT5T3GErSv4I?e=yXGCWf"/>
    <d v="2026-05-11T00:00:00"/>
    <s v="Se adjunta acta de reunión del mes de abril donde se capacita al conductor"/>
    <n v="1"/>
    <x v="1"/>
    <d v="2026-05-29T00:00:00"/>
    <n v="0.25"/>
    <s v="Se evidencia listado de aistencia a capacitación con fecha 22/04/2026, mas no se evidencia resumen del tema tratado en dicha capacitacion"/>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aizó lacapacitación al conductorde todos los formatos "/>
    <s v="https://dnbcgovco-my.sharepoint.com/:f:/g/personal/planeacion_dnbc_gov_co/IgDjFeFpC4uhS5oeK97Jh9HtAeSD9mhp9iccyVIjcrqJ2SU?e=38n0fw"/>
    <n v="46214"/>
    <s v="Se incluye acta del mes de abirl donde se socializa información con el conductor"/>
    <n v="0.5"/>
    <s v="CUMPLIDO"/>
    <d v="2026-08-11T00:00:00"/>
    <n v="0.5"/>
    <s v="se evidencia acta de capacitacion al conductor de fecha 22/04/26"/>
    <x v="0"/>
    <s v="NO APLICA"/>
    <s v="NO APLICA"/>
    <x v="0"/>
    <s v="Dado que el hallazgo aún tiene actividades en ejecución no aplica el análisis de la efectividad"/>
  </r>
  <r>
    <n v="693"/>
    <x v="0"/>
    <x v="5"/>
    <s v="Subdirección Administrativa y Financiera"/>
    <m/>
    <x v="389"/>
    <n v="0"/>
    <x v="63"/>
    <s v="Al 31 de diciembre de 2022, al vehículo de placas IXX-308, NO se le realizó el respectivo mantenimiento conforme al numeral 5.2 Política de Seguridad y salud en el Trabajo numeral 5.2.1 POLÍTICA DE SEGURIDAD VIAL que indica que “La DIRECCIÓN NACIONAL DE BOMBEROS DE COLOMBIA DNBC, consciente de la importancia de implementar actividades de promoción y prevención de accidentes de tránsito en áreas operativas y en las vías públicas en todo el territorio nacional se compromete con: ...•Vigilar permanentemente las responsabilidades propias en cuanto a mantenimiento preventivo y correctivo a fin de mantener en óptimas condiciones de operación los vehículos y equipos.(negrilla y subrayado fuera de Texto."/>
    <m/>
    <s v="1. Porque el vehículo se encontraba en préstamo en bomberos Bogota._x000a_2. No existia plan de mantenimiento preventivo y correctivo para el vehículo._x000a_3. No se tenía conocimiento del estado del vehículo IXX308."/>
    <s v="No se tenía conocimiento del estado del vehículo IXX308."/>
    <s v="Acción correctiva"/>
    <s v="GA_AC03"/>
    <s v="Elaborar y Ejecutar plan o programa de mantenimiento exigidos por la norma."/>
    <s v="Plan o programa de mantenimiento ejecutado"/>
    <n v="1"/>
    <d v="2026-05-01T00:00:00"/>
    <d v="2026-12-31T00:00:00"/>
    <n v="36"/>
    <x v="1"/>
    <m/>
    <n v="0"/>
    <s v="En proceso de elaboración "/>
    <s v="https://dnbcgovco-my.sharepoint.com/:f:/g/personal/planeacion_dnbc_gov_co/IgCHix03hdsORJdFzXwbKzzkAYCwKvT-WMSbymO7s_ZNdBo?e=tzOHt9"/>
    <d v="2026-05-11T00:00:00"/>
    <s v="No se evidencia avance para el periodo"/>
    <n v="0"/>
    <x v="0"/>
    <d v="2026-05-29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s v="EN EJECUCIÓN"/>
    <d v="2026-08-11T00:00:00"/>
    <n v="0.5"/>
    <s v="se evidencia borrador de planilla en excell de programas de mantenimiento preventivo y correctivo de bienes"/>
    <x v="0"/>
    <s v="NO APLICA"/>
    <s v="NO APLICA"/>
    <x v="0"/>
    <s v="Dado que el hallazgo aún tiene actividades en ejecución no aplica el análisis de la efectividad"/>
  </r>
  <r>
    <n v="694"/>
    <x v="0"/>
    <x v="5"/>
    <s v="Subdirección Administrativa y Financiera"/>
    <m/>
    <x v="390"/>
    <n v="1"/>
    <x v="63"/>
    <s v="El vehículo de placas ZXW 532 posee la tecno mecánica vencida y el vehículo de placas IXX 308 no la tiene expedida ni cargada en el RUNT, conforme lo establece el Artículo 52 de la Ley 769 de 2002, modificado por el artículo 12 de la Ley 1383 de 2010, modificado por el Art 202 del Decreto 019 de 2012._x000a_Lo anterior, podría conllevar a las sanciones previstas en la ley tal y como lo señala en parágrafo 1 del Decreto 2106 de 2019 “Por el cual se dictan normas para simplificar, suprimir y reformar trámites, procesos y procedimientos innecesarios existentes en la administración pública” que indica:_x000a_PARÁGRAFO 1. Quien no cuente con certificado vigente incurrirá en las sanciones previstas en la ley. Para todos los efectos este será considerado como documento público."/>
    <m/>
    <s v="1. No se cuenta con un sistema de planificación y seguimiento adecuado para la revisión tecnicomecánica de los vehículos de la DNBC ._x000a_2. Porque no se perciben las revisiones tecnico mecánicas como una actividad de alta prioridad dentro de la organizaciòn."/>
    <s v="El no contar con un sistema de planificación y seguimiento adecuado a las revisiones tecnicomecánicas impide que se priorice su realización a los vehículos de la DNBC"/>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x v="1"/>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x v="0"/>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s v="EN EJECUCIÓN"/>
    <d v="2026-08-11T00:00:00"/>
    <n v="0.42"/>
    <s v="se evidencia correos electronicos de enero a mayo del segumiento al parque automotor en multas, SOAT, tecnomecanica e impuestos"/>
    <x v="0"/>
    <s v="NO APLICA"/>
    <s v="NO APLICA"/>
    <x v="0"/>
    <s v="Dado que el hallazgo aún tiene actividades en ejecución no aplica el análisis de la efectividad"/>
  </r>
  <r>
    <n v="695"/>
    <x v="0"/>
    <x v="5"/>
    <s v="Subdirección Administrativa y Financiera"/>
    <m/>
    <x v="390"/>
    <n v="0"/>
    <x v="63"/>
    <s v="El vehículo de placas ZXW 532 posee la tecno mecánica vencida y el vehículo de placas IXX 308 no la tiene expedida ni cargada en el RUNT, conforme lo establece el Artículo 52 de la Ley 769 de 2002, modificado por el artículo 12 de la Ley 1383 de 2010, modificado por el Art 202 del Decreto 019 de 2012._x000a_Lo anterior, podría conllevar a las sanciones previstas en la ley tal y como lo señala en parágrafo 1 del Decreto 2106 de 2019 “Por el cual se dictan normas para simplificar, suprimir y reformar trámites, procesos y procedimientos innecesarios existentes en la administración pública” que indica:_x000a_PARÁGRAFO 1. Quien no cuente con certificado vigente incurrirá en las sanciones previstas en la ley. Para todos los efectos este será considerado como documento público."/>
    <m/>
    <s v="1. No se cuenta con un sistema de planificación y seguimiento adecuado para la revisión tecnicomecánica de los vehículos de la DNBC ._x000a_2. Porque no se perciben las revisiones tecnico mecánicas como una actividad de alta prioridad dentro de la organizaciòn."/>
    <s v="El no contar con un sistema de planificación y seguimiento adecuado a las revisiones tecnicomecánicas impide que se priorice su realización a los vehículos de la DNBC"/>
    <s v="Acción correctiva"/>
    <s v="GA_AC16"/>
    <s v="Realizar la socializacion trimestral de la documentacion actualizada y/o liniamientos de uso y manejo de los vehiculos a los conductores y demas responsables"/>
    <s v="Socializaciones realizadas"/>
    <n v="4"/>
    <d v="2026-02-01T00:00:00"/>
    <d v="2026-12-31T00:00:00"/>
    <n v="49.5"/>
    <x v="1"/>
    <m/>
    <n v="1"/>
    <s v="Se realizó la capacitación al conductor de los formatos "/>
    <s v="https://dnbcgovco-my.sharepoint.com/:f:/g/personal/planeacion_dnbc_gov_co/IgDhYmMZWLOWRZ-8Bgt_Qa1fAVrnM32Mxr9QT5T3GErSv4I?e=yXGCWf"/>
    <d v="2026-05-11T00:00:00"/>
    <s v="Se adjunta acta de reunión del mes de abril donde se capacita al conductor"/>
    <n v="1"/>
    <x v="1"/>
    <d v="2026-05-29T00:00:00"/>
    <n v="0.25"/>
    <s v="Se evidencia listado de aistencia a capacitación con fecha 22/04/2026, mas no se evidencia resumen del tema tratado en dicha capacitacion"/>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aizó lacapacitación al conductorde todos los formatos "/>
    <s v="https://dnbcgovco-my.sharepoint.com/:f:/g/personal/planeacion_dnbc_gov_co/IgDjFeFpC4uhS5oeK97Jh9HtAeSD9mhp9iccyVIjcrqJ2SU?e=38n0fw"/>
    <n v="46214"/>
    <s v="Se incluye acta del mes de abirl donde se socializa información con el conductor"/>
    <n v="0.5"/>
    <s v="CUMPLIDO"/>
    <d v="2026-08-11T00:00:00"/>
    <n v="0.5"/>
    <s v="se evidencia acta de capacitacion al conductor de fecha 22/04/26"/>
    <x v="0"/>
    <s v="NO APLICA"/>
    <s v="NO APLICA"/>
    <x v="0"/>
    <s v="Dado que el hallazgo aún tiene actividades en ejecución no aplica el análisis de la efectividad"/>
  </r>
  <r>
    <n v="696"/>
    <x v="0"/>
    <x v="5"/>
    <s v="Subdirección Administrativa y Financiera"/>
    <m/>
    <x v="390"/>
    <n v="0"/>
    <x v="63"/>
    <s v="El vehículo de placas ZXW 532 posee la tecno mecánica vencida y el vehículo de placas IXX 308 no la tiene expedida ni cargada en el RUNT, conforme lo establece el Artículo 52 de la Ley 769 de 2002, modificado por el artículo 12 de la Ley 1383 de 2010, modificado por el Art 202 del Decreto 019 de 2012._x000a_Lo anterior, podría conllevar a las sanciones previstas en la ley tal y como lo señala en parágrafo 1 del Decreto 2106 de 2019 “Por el cual se dictan normas para simplificar, suprimir y reformar trámites, procesos y procedimientos innecesarios existentes en la administración pública” que indica:_x000a_PARÁGRAFO 1. Quien no cuente con certificado vigente incurrirá en las sanciones previstas en la ley. Para todos los efectos este será considerado como documento público."/>
    <m/>
    <s v="1. No se cuenta con un sistema de planificación y seguimiento adecuado para la revisión tecnicomecánica de los vehículos de la DNBC ._x000a_2. Porque no se perciben las revisiones tecnico mecánicas como una actividad de alta prioridad dentro de la organizaciòn."/>
    <s v="El no contar con un sistema de planificación y seguimiento adecuado a las revisiones tecnicomecánicas impide que se priorice su realización a los vehículos de la DNBC"/>
    <s v="Acción correctiva"/>
    <s v="GA_AC03"/>
    <s v="Elaborar y Ejecutar plan o programa de mantenimiento exigidos por la norma."/>
    <s v="Plan o programa de mantenimiento ejecutado"/>
    <n v="1"/>
    <d v="2026-05-01T00:00:00"/>
    <d v="2026-12-31T00:00:00"/>
    <n v="36"/>
    <x v="1"/>
    <m/>
    <n v="0"/>
    <s v="En proceso de elaboración "/>
    <s v="https://dnbcgovco-my.sharepoint.com/:f:/g/personal/planeacion_dnbc_gov_co/IgCHix03hdsORJdFzXwbKzzkAYCwKvT-WMSbymO7s_ZNdBo?e=tzOHt9"/>
    <d v="2026-05-11T00:00:00"/>
    <s v="No se evidencia avance para el periodo"/>
    <n v="0"/>
    <x v="0"/>
    <d v="2026-05-29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s v="EN EJECUCIÓN"/>
    <d v="2026-08-11T00:00:00"/>
    <n v="0.5"/>
    <s v="se evidencia borrador de planilla en excell de programas de mantenimiento preventivo y correctivo de bienes"/>
    <x v="0"/>
    <s v="NO APLICA"/>
    <s v="NO APLICA"/>
    <x v="0"/>
    <s v="Dado que el hallazgo aún tiene actividades en ejecución no aplica el análisis de la efectividad"/>
  </r>
  <r>
    <n v="697"/>
    <x v="0"/>
    <x v="5"/>
    <s v="Subdirección Administrativa y Financiera"/>
    <m/>
    <x v="391"/>
    <n v="1"/>
    <x v="63"/>
    <s v="NO se evidenció el Informe de Eficiencia Administrativa y Cero papel, correspondiente al cuarto trimestre de 2022, conforme lo establece la directiva Presidencial 04 de 2012, , que trata de EFICIENCIA ADMINISTRATIVA Y LINEAMIENTOS DE LA POLÍTICA CERO PAPEL EN LA ADMINISTRACIÓN PÚBLICA numeral 1,, donde se relacionen las buenas prácticas adoptadas y a tener en cuenta, así como las acciones de mejora, con cronogramas, metas e indi¬cadores, que permitan optimizar el uso de recursos monetarios, físicos, humanos, entre otros."/>
    <m/>
    <s v="1. Porque no se contaba con presupuesto asignado para la contratación de una persona que ejecutara las actividades ambientales en el primer trimestre del 2023 lo que desembocó en demoras para la redacción del informe de seguimiento del IV trimesre del 2022_x000a_2. Porque este retraso en la contratación, afectó el normal desarrollo de las actividades programadas."/>
    <s v="Porque no se realizó la contratación oportuna de una persona que se encargara de desempeñar estas actividades"/>
    <s v="Acción correctiva"/>
    <s v="GA_AC20"/>
    <s v="Actualizar y realizar seguimiento mensual a las actividades programadas para la ejecución del Plan de Eficiencia administrativa y cero papel"/>
    <s v="Seguimiento Mensual"/>
    <n v="6"/>
    <d v="2026-04-01T00:00:00"/>
    <d v="2026-12-31T00:00:00"/>
    <n v="40.5"/>
    <x v="1"/>
    <m/>
    <n v="0"/>
    <s v="En proceso de actualización"/>
    <s v="https://dnbcgovco-my.sharepoint.com/:f:/g/personal/planeacion_dnbc_gov_co/IgCl0qBqoOCDTIYmTmGALPurAbwDPB4ig6njfBp9xSbqn_8?e=rSCAmS"/>
    <d v="2026-05-11T00:00:00"/>
    <s v="No se evidencia avance para el periodo"/>
    <n v="0"/>
    <x v="0"/>
    <d v="2026-05-29T00:00:00"/>
    <n v="0"/>
    <s v="No fue posible identificar evidencias para el presente período de análisis"/>
    <s v="SIN INICIAR"/>
    <s v="No aplica"/>
    <s v="No aplica"/>
    <s v="No aplica"/>
    <n v="1"/>
    <s v="Ya se actualizo el Plan de eficiencia administrativa y cero papel y se hace informe trimestral mostrando el seguimiento "/>
    <s v="https://dnbcgovco-my.sharepoint.com/:f:/g/personal/planeacion_dnbc_gov_co/IgC5NxjsJQ94R5j51lPHOSS2Ab0wrB3oBWi-PNIfIsINPxA?e=XSZTsw"/>
    <n v="46214"/>
    <s v="Se evidencia actualización del programa y un infome de monitoreo. Se sugiere incluir evidencias de socialización con el lider del proceso de este informe"/>
    <n v="0.25"/>
    <s v="EN EJECUCIÓN"/>
    <d v="2026-08-11T00:00:00"/>
    <n v="0.33"/>
    <s v="se evidencio Plan de eficiencia administrativa y cero papel con su respectivo informe de segumiento para el segundo trimestre 2026"/>
    <x v="0"/>
    <s v="NO APLICA"/>
    <s v="NO APLICA"/>
    <x v="0"/>
    <s v="Dado que el hallazgo aún tiene actividades en ejecución no aplica el análisis de la efectividad"/>
  </r>
  <r>
    <n v="698"/>
    <x v="0"/>
    <x v="5"/>
    <s v="Subdirección Administrativa y Financiera"/>
    <m/>
    <x v="392"/>
    <n v="1"/>
    <x v="63"/>
    <s v="Para el cuarto trimestre de 2022, no se evidencia “El informe de seguimiento y control del plan institucional de gestión ambiental” donde se contemple el seguimiento realizado por parte del Proceso de Gestión Administrativa, conforme al Programa de Gestión ambiental del PIGA 2020-2024._x000a_De igual forma, al realizar el seguimiento de las actividades que debían desarrollarse conforme lo establece el numeral 15 del Programa de Gestión ambiental del PIGA 2020-2024, se evidenció incumplimiento de:_x000a_15.3Programa Gestión Integral de los Residuos_x000a_* Reforzar y adecuar los instructivos de la entidad, con los lineamientos ambientales para la gestión integral de residuos sólidos._x000a_*Entrega de material aprovechable a empresas de Recicladores._x000a_*Realizar seguimiento y monitoreo al cumplimiento de las obligaciones del transportador en el manejo de residuos_x000a_15.4 Programa de Prácticas Sostenibles._x000a_*Establecer e incorporar políticas, metodologías y directrices que fomenten la inclusión de criterios ambientales en la adquisición de bienes y servicios._x000a_*Realizar seguimiento y control de los equipos electrónicos para verificar posibles emisiones de GEI._x000a_15.2. Uso Eficiente de la Energía_x000a_*Realizar el mantenimiento preventivo y correctivo a las instalaciones eléctricas, equipos de cómputo y tecnológicos_x000a_5.1. Uso Eficiente del Agua_x000a_*Realizar el mantenimiento preventivo y correctivo a las instalaciones hidrosanitarias_x000a_* Realizar campañas de concientización y sensibilización al personal de la DNBC referente a la racionalización de este recurso."/>
    <m/>
    <s v="1. Porque no se estaba ejecutando el cronograma establecido en el PIGA._x000a_2. Porque no se realizó la contratación de una persona que se encargue de desempeñar estas actividades._x000a_3. El cronograma del PIGA no se encontraba actualizado a 2023."/>
    <s v="El cronograma del PIGA no se encontraba actualizado a 2023."/>
    <s v="Acción correctiva"/>
    <s v="GA_AC23"/>
    <s v="Actualizar y realizar seguimiento mensual a las actividades programadas para la ejecución del PIGA"/>
    <s v="Seguimiento Mensual"/>
    <n v="6"/>
    <d v="2026-04-01T00:00:00"/>
    <d v="2026-12-31T00:00:00"/>
    <n v="40.5"/>
    <x v="1"/>
    <m/>
    <n v="0"/>
    <s v="En proceso de actualización"/>
    <s v="https://dnbcgovco-my.sharepoint.com/:f:/g/personal/planeacion_dnbc_gov_co/IgDlyhDtojfaQqoY3LJ--BxtAdUspvTyiYxQG4sEKIAAQW0?e=N9KFE5"/>
    <d v="2026-05-11T00:00:00"/>
    <s v="No se evidencia avance para el periodo"/>
    <n v="0"/>
    <x v="0"/>
    <d v="2026-05-29T00:00:00"/>
    <n v="0"/>
    <s v="No fue posible identificar evidencias para el presente período de análisis"/>
    <s v="SIN INICIAR"/>
    <s v="No aplica"/>
    <s v="No aplica"/>
    <s v="No aplica"/>
    <n v="1"/>
    <s v="Ya se actualizo el PIGA y se hace informe trimestral mostrando el seguimiento "/>
    <s v="https://dnbcgovco-my.sharepoint.com/:f:/g/personal/planeacion_dnbc_gov_co/IgAP8LvYTa5rQIFS_RzLXYBdATaUiQL0YF-YPJNLIKyyQRY?e=iogfbj"/>
    <n v="46214"/>
    <s v="Se evidencia actualización del programa y un infome de monitoreo. Se sugiere incluir evidencias de socialización con el lider del proceso de este informe"/>
    <n v="0.25"/>
    <s v="EN EJECUCIÓN"/>
    <d v="2026-08-11T00:00:00"/>
    <n v="0.3"/>
    <s v="se evidencia plan institucional de gestion ambiental con su rspectivo informe de seguimiento para el segundo trimestre 2026"/>
    <x v="0"/>
    <s v="NO APLICA"/>
    <s v="NO APLICA"/>
    <x v="0"/>
    <s v="Dado que el hallazgo aún tiene actividades en ejecución no aplica el análisis de la efectividad"/>
  </r>
  <r>
    <n v="699"/>
    <x v="0"/>
    <x v="5"/>
    <s v="Subdirección Administrativa y Financiera"/>
    <m/>
    <x v="390"/>
    <n v="0"/>
    <x v="33"/>
    <s v="El vehículo de placas ZXW 532 posee la tecno mecánica vencida y el vehículo de placas IXX 308 no la tiene expedida ni cargada en el RUNT, conforme lo establece el Artículo 52 de la Ley 769 de 2002, modificado por el artículo 12 de la Ley 1383 de 2010, modificado por el Art 202 del Decreto 019 de 2012._x000a_Lo anterior, podría conllevar a las sanciones previstas en la ley tal y como lo señala en parágrafo 1 del Decreto 2106 de 2019 “Por el cual se dictan normas para simplificar, suprimir y reformar trámites, procesos y procedimientos innecesarios existentes en la administración pública” que indica:_x000a_PARÁGRAFO 1. Quien no cuente con certificado vigente incurrirá en las sanciones previstas en la ley. Para todos los efectos este será considerado como documento público."/>
    <m/>
    <s v="1. No se contaba con el presupuesto para el mantenimiento de los vehículos de la entidad._x000a_2. Porque se solicitó al Ministerio de Hacienda una adición presupuestal para el mantenimiento de vehículos de la DNBC, la cual llegó hasta agosto 2023._x000a_3. No se realizó contrato de mantenimiento preventivo y correctivo de vehículos, incluyendo la tecnomecánica."/>
    <s v="No se realizó contrato de mantenimiento preventivo y correctivo de vehículos, incluyendo la tecnomecánica"/>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x v="1"/>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x v="0"/>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s v="EN EJECUCIÓN"/>
    <d v="2026-08-11T00:00:00"/>
    <n v="0.42"/>
    <s v="se evidencia correos electronicos de enero a mayo del segumiento al parque automotor en multas, SOAT, tecnomecanica e impuestos"/>
    <x v="0"/>
    <s v="NO APLICA"/>
    <s v="NO APLICA"/>
    <x v="0"/>
    <s v="Dado que el hallazgo aún tiene actividades en ejecución no aplica el análisis de la efectividad"/>
  </r>
  <r>
    <n v="700"/>
    <x v="0"/>
    <x v="5"/>
    <s v="Subdirección Administrativa y Financiera"/>
    <m/>
    <x v="393"/>
    <n v="1"/>
    <x v="59"/>
    <s v="Aplicativo ORFEO_x000a_Se realizó cruce de la información generada en el proceso frente a la registrada en el aplicativo ORFEO, con lo cual se evidenciaron las siguientes debilidades del aplicativo, así:_x000a__x0009_No arroja un reporte con las variables necesarias para realizar un cruce efectivo para un periodo que contenga dos vigencias_x000a__x0009_En el campo “dependencia actual” se diligencia generalmente como “Dependencia de Salida”, lo cual no permite identificar todos los registros asociados a una dependencia de la DNBC._x000a__x0009_Al exportar la información a Excel, el aplicativo agrega dos (2) espacios en el campo “Radicado” de cada uno de los registros, lo cual dificultó el cruce con las bases de datos del proceso_x000a_Lo anterior incumple lo establecido en la 5 Dimensión Información y Comunicación del MIPG “Identificar y gestionar la información y comunicación interna” el cual señala “(…) Se debe garantizar su registro y divulgación oportuna, exacta y confiable, en procura de la realización efectiva y eficiente de las operaciones, soportar la toma de decisiones y permitir a los servidores un conocimiento más preciso y exacto de la entidad”."/>
    <m/>
    <s v="Desconocimiento del procedimiento de generación de informes estadisticos del aplicativo ORFEO_x000a_No existe un diagnostico de necesidades de parametrización por proceso, frente a niveles de usuario, reportes y generacion de informes estadisticos."/>
    <s v="No existe un diagnostico de necesidades de parametrización por proceso, frente a niveles de usuario, reportes y generacion de informes estadisticos."/>
    <s v="Acción correctiva"/>
    <s v="TI_AC24"/>
    <s v="Realizar diagnóstico de necesidades de parametrización por proceso, frente a niveles de usuario, reportes y generacion de informes estadisticos."/>
    <s v="Informe diagnóstico"/>
    <n v="1"/>
    <d v="2022-11-15T00:00:00"/>
    <d v="2023-06-30T00:00:00"/>
    <n v="33.75"/>
    <x v="3"/>
    <s v="Realizar seguimiento"/>
    <n v="1"/>
    <s v="Se adjunta como evidencia documento diagnóstico de necesidades de parametrización del Sistema de Información RUE 2.0, incluyendo definición de roles de usuario, reglas funcionales por proceso, requerimientos de reportes, tableros e indicadores para generación de información estadística."/>
    <s v="https://dnbcgovco-my.sharepoint.com/:f:/g/personal/planeacion_dnbc_gov_co/IgB-4M0M0QFBT5ksUFTt5vBYAbdJmXGZRaiLCyWSNAvgCFE?e=ylRHIq"/>
    <d v="2026-05-11T00:00:00"/>
    <s v="Se aporta formato de necesidad de RUE 2.0 "/>
    <n v="1"/>
    <x v="1"/>
    <d v="2026-06-08T00:00:00"/>
    <n v="1"/>
    <s v="Se evidencia la elaboración del diagnóstico de necesidades de parametrización del Sistema de Información RUE 2.0, incluyendo la definición de roles de usuario, requerimientos funcionales, reportes estadísticos, indicadores y mecanismos de control de acceso. La evidencia aportada permite validar el cumplimiento de la acción correctiva formulada y la atención de las debilidades identificadas en el hallazg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n reporte de información por parte de la primera linea de defensa"/>
    <n v="0"/>
    <n v="46214"/>
    <s v="Actividad con cumplimiento reportado en el primer trimestre 2026"/>
    <n v="1"/>
    <s v="CUMPLIDO"/>
    <d v="2026-08-14T00:00:00"/>
    <n v="1"/>
    <s v="Se evidenció que la actividad reportó cumplimiento durante el primer trimestre de 2026, por lo que para el segundo trimestre se mantiene como cumplida."/>
    <x v="2"/>
    <s v="NO APLICA"/>
    <s v="NO APLICA"/>
    <x v="0"/>
    <s v="Dado que el hallazgo aún tiene actividades vencidas y sin cumplimiento no aplica el análisis de la efectividad"/>
  </r>
  <r>
    <n v="701"/>
    <x v="0"/>
    <x v="5"/>
    <s v="Subdirección Administrativa y Financiera"/>
    <m/>
    <x v="394"/>
    <n v="0"/>
    <x v="63"/>
    <s v="Se evidencia la acumulación de dos periodos de vacaciones para el funcionario Jeison López, sin que se evidencie el acto administrativo que establezca que las mismas se acumularon por necesidades del servicio, incumpliendo los artículos 12 y 13 del Decreto 1045 de 1978._x000a_Con relación al funcionario Norbert Faubricio Sánchez, posee días pendientes de disfrute (09 días) los cuales hacen referencia al periodo de la vigencia 2021, y a la fecha ya se le acumuló el periodo de la vigencia 2022._x000a_Asimismo, se está incumpliendo lo establecido en la directiva Presidencial 08 de 2022, que establece en el numeral 2.1 “Que los jefes de talento humano se encargarán de la planeación de los periodos de disfrute de vacaciones de todo el personal de planta desde el inicio de cada anualidad y propenderán por el cumplimiento del plan anual de vacaciones.”, ya que hay personal con días pendientes de disfrutar."/>
    <m/>
    <s v="1. Los servidores públicos no programan las vacaciones, pese a solicitud de TH._x000a_2. Por necesidad del servicio consideran importante continuar ejerciendo labor._x000a_3. El procedimiento no está actualizado con la actividad que especifique la necesidad de expedir un acto administrativo de las vacaciones de aquellos funcionarios con mas de un periodo acumulado y su respectiva justificación"/>
    <s v="El procedimiento no está actualizado con la actividad que especifique la necesidad de expedir un acto administrativo de las vacaciones de aquellos funcionarios con mas de un periodo acumulado y su respectiva justificaciòn"/>
    <s v="Acción correctiva"/>
    <s v="TH_AC15"/>
    <s v="Realizar la planeación de los periodos de disfrute de las vacaciones del personal de planta de la DNBC"/>
    <s v="Programa de vacaciones"/>
    <n v="1"/>
    <d v="2026-03-01T00:00:00"/>
    <d v="2026-04-30T00:00:00"/>
    <n v="8.85"/>
    <x v="11"/>
    <s v="Nómina"/>
    <n v="1"/>
    <s v="cuadro relacionando periodos de vacaciones"/>
    <s v="Cronograma de vacaciones (2).xlsx"/>
    <d v="2026-05-11T00:00:00"/>
    <s v="Se incluye cronograma de vacaciones"/>
    <n v="1"/>
    <x v="1"/>
    <d v="2026-05-15T00:00:00"/>
    <n v="0.8"/>
    <s v="Se evidencia la presentación del formato &quot;Cronograma de Vacaciones&quot; (código FO-TH-05-06, versión 1), correspondiente a la programación de la vigencia 2026. Sin embargo, el documento presenta información incompleta, al encontrarse pendientes de diligenciar campos como el período de vacaciones, el número y la fecha de la resolución para algunos funcionarios, lo que impide verificar la integridad y actualización del registro._x000a_En consecuencia, la evidencia presentada no permite verificar el cumplimiento total de la acción correctiva, por lo que se requiere completar el diligenciamiento del formato y mantenerlo debidamente actualizado."/>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adjunta cronograma"/>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Acción reportada con cumplimiento en el primer trimestre"/>
    <n v="1"/>
    <s v="CUMPLIDO"/>
    <d v="2026-08-11T00:00:00"/>
    <n v="0"/>
    <s v="Se evidenció que en el Cronograma de Vacaciones – Vigencia 2026 se registra un servidor con tres períodos de vacaciones acumulados, situación que requiere revisión y ajuste de la programación, teniendo en cuenta que el procedimiento establece como punto de control evitar la acumulación de un tercer período"/>
    <x v="2"/>
    <s v="NO APLICA"/>
    <s v="NO APLICA"/>
    <x v="0"/>
    <s v="Dado que el hallazgo aún tiene actividades vencidas y sin cumplimiento no aplica el análisis de la efectividad"/>
  </r>
  <r>
    <n v="702"/>
    <x v="1"/>
    <x v="4"/>
    <s v="Subdirección Administrativa y Financiera"/>
    <m/>
    <x v="395"/>
    <n v="1"/>
    <x v="48"/>
    <s v="Hallazgo No. 06 de 2020. Aplicación de controles gestión contractual Contratos 217, 219, 228 y 229 de 2020. Administrativa con presunta incidencia disciplinaria_x000a_Riesgo de adjudicación de contratos con propuestas menos favorables para la entidad, con lo cual presuntamente se vulneró el principio de Responsabilidad, Transparencia, Eficacia, Igualdad; los criterios establecidos entre las partes en los Contratos 217, 219, 228 y 229 del 2020 así como también el Manual de contratación, la Directiva 16 de 2020 de 22 de abril de 2020 de la Procuraduría General de la Nación, y los lineamientos impartidos en la Guía para el ejercicio de las funciones de supervisión e interventoría de los contratos suscritos por las Entidades Estatales G-EFSICE-02 de Colombia Compra Eficiente._x000a_Acción reformulada en el Plan de Mejoramiento suscrito el 26 de Diciembre de 2022; por cuanto, no fue Cerrado el Hallazgo por parte de la CGR en la Auditoría Financiera realizada a la vigencia 2021._x000a_Acción reemplanteada CGR, visita realizada en la vogencia 2023 a la vigencia 2022. Acción incorporada en el nuevo plan de mejoramiento suscrito 12 de enero de 2024"/>
    <m/>
    <s v="Debilidades por parte de la DNBC en el análisis técnico, financiero y económico que dio origen a los Contratos 217, 219, 228 y 229 de 2020. Falta de aplicación de las directrices emanadas por los Órganos de Control."/>
    <s v="Debilidades por parte de la DNBC en el análisis técnico, financiero y económico que dio origen a los Contratos 217, 219, 228 y 229 de 2020. Falta de aplicación de las directrices emanadas por los Órganos de Control."/>
    <s v="Actualización de manuales, procedimientos, formatos y demás documentos que hagan parte de la adquisción de bienes y servicios"/>
    <s v="GC_AC39"/>
    <s v="Taller de socialización semestral del Manual de Contratación."/>
    <s v="Taller de socialización"/>
    <s v="2"/>
    <d v="2023-12-20T00:00:00"/>
    <d v="2024-12-31T00:00:00"/>
    <n v="55.649999999999991"/>
    <x v="2"/>
    <s v="Seguimiento Historico CGR"/>
    <n v="0"/>
    <s v="Acción establecida en el Plan de Mejoramiento suscrito el 15 de enero de 2024 como resultado de la auditoria realizada a la vigencia 2022_x000a__x000a_La acción de mejora finaliza el 31 de diciembre de 2024_x000a__x000a_No se evidenció avance._x000a__x000a_No se cumplió con el plazo establecido en la acción de mejora, quedando VENCIDA._x000a_"/>
    <n v="0"/>
    <d v="2026-05-11T00:00:00"/>
    <s v="No se evidencian soportes de la actividad"/>
    <n v="0"/>
    <x v="2"/>
    <d v="2026-06-08T00:00:00"/>
    <n v="0"/>
    <s v="No fue posible identificar evidencias para el presente período de análisis"/>
    <s v="VENCIDA"/>
    <s v="No aplica"/>
    <s v="No aplica"/>
    <s v="No aplica"/>
    <n v="0"/>
    <s v="Acción establecida en el Plan de Mejoramiento suscrito el 15 de enero de 2024 como resultado de la auditoria realizada a la vigencia 2022_x000a__x000a_La acción de mejora finaliza el 31 de diciembre de 2024_x000a__x000a_No se evidenció avance._x000a__x000a_No se cumplió con el plazo establecido en la acción de mejora, quedando VENCIDA._x000a_"/>
    <n v="0"/>
    <s v="11/07/206"/>
    <s v="No se evidencian soportes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703"/>
    <x v="1"/>
    <x v="4"/>
    <s v="Subdirección Administrativa y Financiera"/>
    <m/>
    <x v="396"/>
    <n v="1"/>
    <x v="48"/>
    <s v="Hallazgo No. 07 de 2020. Liquidación de los Contratos 174,188, 189, 213, 217, 219, 228, 229, 173 y 218 de 2020. Administrativo._x000a_Los Contratos 174,188, 189, 213, 217, 219, 228, 229, 173 y 218 de 2020, no se liquidaron conforme a lo pactado en los contratos ni al Manual de Contratación_x000a_Acción reformulada en el Plan de Mejoramiento suscrito el 26 de Diciembre de 2022; por cuanto, no fue Cerrado el Hallazgo por parte de la CGR en la Auditoría Financiera realizada a la vigencia 2021._x000a_Acción reemplanteada CGR, visita realizada en la vogencia 2023 a la vigencia 2022. Acción incorporada en el nuevo plan de mejoramiento suscrito 12 de enero de 2024"/>
    <m/>
    <s v="Debilidad en la aplicación de controles en la gestión contractual con ocasión a la etapa pos contractual de los Contratos 174,188, 189, 213, 217, 219, 228, 229, 173 y 218 de 2020, toda vez que la liquidación no se dio conforme lo pactado en los contratos."/>
    <s v="Debilidad en la aplicación de controles en la gestión contractual con ocasión a la etapa pos contractual de los Contratos 174,188, 189, 213, 217, 219, 228, 229, 173 y 218 de 2020, toda vez que la liquidación no se dio conforme lo pactado en los contratos."/>
    <s v="Aplicación de controles en el proceso de Gestión Contractual."/>
    <s v="GC_AC39"/>
    <s v="Taller de socialización semestral del Manual de Contratación."/>
    <s v="Taller de socialización"/>
    <n v="2"/>
    <d v="2023-12-20T00:00:00"/>
    <d v="2024-12-31T00:00:00"/>
    <n v="55.649999999999991"/>
    <x v="2"/>
    <s v="Seguimiento Historico CGR"/>
    <n v="0"/>
    <s v="Acción establecida en el Plan de Mejoramiento suscrito el 15 de enero de 2024 como resultado de la auditoria realizada a la vigencia 2022_x000a__x000a_La acción de mejora finaliza el 31 de diciembre de 2024_x000a__x000a_No se evidenció avance._x000a__x000a_No se cumplió con el plazo establecido en la acción de mejora, quedando VENCIDA._x000a_"/>
    <n v="0"/>
    <d v="2026-05-11T00:00:00"/>
    <s v="No se evidencian soportes de la actividad"/>
    <n v="0"/>
    <x v="2"/>
    <d v="2026-05-15T00:00:00"/>
    <n v="0"/>
    <s v="No fue posible identificar evidencias para el presente período de análisis"/>
    <s v="VENCIDA"/>
    <s v="No aplica"/>
    <s v="No aplica"/>
    <s v="No aplica"/>
    <n v="0"/>
    <s v="Acción establecida en el Plan de Mejoramiento suscrito el 15 de enero de 2024 como resultado de la auditoria realizada a la vigencia 2022_x000a__x000a_La acción de mejora finaliza el 31 de diciembre de 2024_x000a__x000a_No se evidenció avance._x000a__x000a_No se cumplió con el plazo establecido en la acción de mejora, quedando VENCIDA._x000a_"/>
    <n v="0"/>
    <s v="11/07/206"/>
    <s v="No se evidencian soportes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704"/>
    <x v="1"/>
    <x v="4"/>
    <s v="Subdirección Administrativa y Financiera"/>
    <m/>
    <x v="265"/>
    <n v="0"/>
    <x v="49"/>
    <s v="Hallazgo No. 11. Denuncia 2021. Administrativo-Disciplinario Implementación Sistema de Información Planificador de Recursos Empresariales ERP Denuncia 2021-208386-82111-SE_x000a_Falta de planeación en la estructuración de la Orden de compra 56640, así como deficiencias en el seguimiento, supervisión y control en la ejecución, teniendo en cuenta que se contrato un sistema que debía implementarse en 2,5 meses y ha sido prorrogado en 11 meses y 26 días._x000a_Acción reemplanteada CGR vigencia 2022, plan de mejoramiento suscrito el 12 de enero de 2024"/>
    <m/>
    <s v="No se realizó una adecuada planeación contractual para la estructuración de la orden de compra 56640, así como la carencia de control, seguimiento y supervisión en la ejecución contractual. Debilidades en el ejercicio de las funciones precontractuales y contractuales"/>
    <s v="No se realizó una adecuada planeación contractual para la estructuración de la orden de compra 56640, así como la carencia de control, seguimiento y supervisión en la ejecución contractual. Debilidades en el ejercicio de las funciones precontractuales y contractuales"/>
    <s v="Generación de mecanismos de control y seguimiento con relación a la etapa precontractual, contractual y pos contractual"/>
    <s v="GC_AC40"/>
    <s v="Realizar capacitaciones en la plataforma SECOP II con la participación y contratistas del procesos de gestión contractual, de manera trimestral"/>
    <s v="Capacitaciones"/>
    <n v="4"/>
    <d v="2023-12-20T00:00:00"/>
    <d v="2024-12-31T00:00:00"/>
    <n v="55.649999999999991"/>
    <x v="2"/>
    <s v="Seguimiento Historico CGR"/>
    <n v="0.25"/>
    <s v="Las capacitacion en supervision contractual se realizo de manera exitosa es la sala situacional CITEL para todos los interesados en la entidad (Funcionarios, contratistas, supervisores)"/>
    <s v="https://dnbcgovco-my.sharepoint.com/personal/planeacion_dnbc_gov_co/_layouts/15/onedrive.aspx?id=%2Fpersonal%2Fplaneacion%5Fdnbc%5Fgov%5Fco%2FDocuments%2FDocumentos%20SIGE%2F6%2E%20Planes%2FPLAN%20DE%20MEJORA%2F2026%2F01%2E%20Seguimiento%20Primer%20Trimestre%2F15%2E%20Gesti%C3%B3n%20Contractual%2FGC%5FAC40&amp;viewid=efb70791%2Db8ab%2D49e7%2Db552%2Dd3d4cbe976b9&amp;ct=1777321740236&amp;or=OWA%2DNT%2DMail"/>
    <d v="2026-05-11T00:00:00"/>
    <s v="Se incluye información de capacitación realizada durante el primer trimestre de la vigencia"/>
    <n v="0.25"/>
    <x v="2"/>
    <d v="2026-05-15T00:00:00"/>
    <n v="0"/>
    <s v="Se evidencio que la accion formulada carece de soportes que permitan verificar el cumplimiento de la actividad, toda vez que la accion no fue ejecuta dentro del plazo establecido"/>
    <s v="VENCIDA"/>
    <s v="No aplica"/>
    <s v="No aplica"/>
    <s v="No aplica"/>
    <n v="0.25"/>
    <s v="Las capacitacion en supervision contractual se realizo de manera exitosa es la sala situacional CITEL para todos los interesados en la entidad (Funcionarios, contratistas, supervisores)"/>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información de capacitación realizada durante el primer trimestre de la vigencia"/>
    <n v="0.25"/>
    <s v="VENCIDO"/>
    <d v="2026-07-27T00:00:00"/>
    <n v="0.25"/>
    <s v="La accion evidencia acta de capacitacion para el primer tirimestre de la vigencia 2026"/>
    <x v="3"/>
    <s v="NO APLICA"/>
    <s v="NO APLICA"/>
    <x v="0"/>
    <s v="Dado que algunas de las actividades asociadas al hallazgo se encuentran vencidas, no procede realizar el análisis de efectividad hasta tanto se complete su implementación."/>
  </r>
  <r>
    <n v="705"/>
    <x v="1"/>
    <x v="8"/>
    <s v="Subdirección estrategica"/>
    <m/>
    <x v="210"/>
    <m/>
    <x v="42"/>
    <s v="HALLAZGO 6 de 2023. ATRASO EN LA ENTREGA DE LA ESTACIÓN DE BOMBEROS EN EL MUNICIPIO DE CARTAGENA DEL CHAIRÁ (CAQUETÁ) CONVENIO INTERADMINISTRATIVO NO. 188 DE 2021. ADMINISTRATIVO CON PRESUNTA INCIDENCIA DISCIPLINARIA (A-D)._x000a_Suscrito el 17 de diciembre de 2024"/>
    <s v="GESTIÓN DEL CONOCIMIENTO Y LA INNOVACIÓN"/>
    <s v="La suspensión del Contrato Interadministrativo de Gerencia de la Interventoría No. 178 de 2021, según acta No. 01 del 28 de diciembre de 2023, llevó a que el Municipio y la Unión Temporal Bomberos Cartagena 2023 prorrogaran el contrato de obra pública tres meses más, totalizando seis (6) meses y 26 días, y solicitaran una suspensión de un mes para asegurar la interventoría."/>
    <s v="La suspensión del Contrato Interadministrativo de Gerencia de la Interventoría No. 178 de 2021, según acta No. 01 del 28 de diciembre de 2023, llevó a que el Municipio y la Unión Temporal Bomberos Cartagena 2023 prorrogaran el contrato de obra pública tres meses más, totalizando seis (6) meses y 26 días, y solicitaran una suspensión de un mes para asegurar la interventoría."/>
    <s v="Fortalecer los mecanismos de planeación, supervisión y seguimiento de contratos relacionados con la construcción de estaciones de bomberos a través de la implementación de un sistema de control integral para mitigar riesgos y garantizar el cumplimiento de los tiempos de ejecución"/>
    <s v="FB_AC23"/>
    <s v="Implementar reuniones de seguimiento financiero, técnico y jurídico con periodicidad trimestral que permita identificar posibles incidencias que afecten la ejecución de los contratos o convenios relacionados con los proyectos de construcción de estaciones de bomberos suscritos por la entidad"/>
    <s v="Actas de reuniones de seguimiento trimestral"/>
    <n v="4"/>
    <d v="2025-01-02T00:00:00"/>
    <d v="2025-12-31T00:00:00"/>
    <n v="53.85"/>
    <x v="14"/>
    <s v="Seguimiento Historico CGR"/>
    <n v="0"/>
    <s v="Accion establecida en el plan de mejoramiento suscrito el 17 de diciembre de 2024, como resultado de la auditoria realizada a la vigencia 2023._x000a__x000a_La acción finalizó el 31 de diciembre de 2025._x000a__x000a_No se evidenció reporte de avance._x000a__x000a_Por lo tanto, no se ha dado cumplimiento a la acción establecida en el Plan de Mejoramiento._x000a_"/>
    <n v="0"/>
    <d v="2026-05-11T00:00:00"/>
    <s v="No se encuentran evidencias de la actividad"/>
    <n v="0"/>
    <x v="2"/>
    <d v="2026-06-08T00:00:00"/>
    <n v="0"/>
    <s v="No fue posible identificar evidencias para el presente período de análisis"/>
    <s v="VENCIDA"/>
    <s v="No aplica"/>
    <s v="No aplica"/>
    <s v="No aplica"/>
    <n v="0"/>
    <s v="Sin reporte de información por parte de la primera linea de defensa"/>
    <n v="0"/>
    <n v="46213"/>
    <s v="No se evidencia seguimiento"/>
    <n v="0"/>
    <s v="EN EJECUCIÓN"/>
    <d v="2026-07-27T00:00:00"/>
    <n v="0"/>
    <s v="No fue posible identificar evidencias para el presente período de análisis"/>
    <x v="3"/>
    <s v="NO APLICA"/>
    <s v="NO APLICA"/>
    <x v="0"/>
    <s v="Dado que algunas de las actividades asociadas al hallazgo se encuentran vencidas, no procede realizar el análisis de efectividad hasta tanto se complete su implementación."/>
  </r>
  <r>
    <n v="706"/>
    <x v="1"/>
    <x v="8"/>
    <s v="Subdirección Administrativa y Financiera"/>
    <m/>
    <x v="210"/>
    <m/>
    <x v="42"/>
    <s v="HALLAZGO 6 de 2023. ATRASO EN LA ENTREGA DE LA ESTACIÓN DE BOMBEROS EN EL MUNICIPIO DE CARTAGENA DEL CHAIRÁ (CAQUETÁ) CONVENIO INTERADMINISTRATIVO NO. 188 DE 2021. ADMINISTRATIVO CON PRESUNTA INCIDENCIA DISCIPLINARIA (A-D)._x000a_Suscrito el 17 de diciembre de 2024"/>
    <m/>
    <s v="La suspensión del Contrato Interadministrativo de Gerencia de la Interventoría No. 178 de 2021, según acta No. 01 del 28 de diciembre de 2023, llevó a que el Municipio y la Unión Temporal Bomberos Cartagena 2023 prorrogaran el contrato de obra pública tres meses más, totalizando seis (6) meses y 26 días, y solicitaran una suspensión de un mes para asegurar la interventoría."/>
    <s v="La suspensión del Contrato Interadministrativo de Gerencia de la Interventoría No. 178 de 2021, según acta No. 01 del 28 de diciembre de 2023, llevó a que el Municipio y la Unión Temporal Bomberos Cartagena 2023 prorrogaran el contrato de obra pública tres meses más, totalizando seis (6) meses y 26 días, y solicitaran una suspensión de un mes para asegurar la interventoría."/>
    <s v="Fortalecer los mecanismos de planeación, supervisión y seguimiento de contratos relacionados con la construcción de estaciones de bomberos a través de la implementación de un sistema de control integral para mitigar riesgos y garantizar el cumplimiento de los tiempos de ejecución"/>
    <s v="GC_AC48"/>
    <s v="Ajustar las minutas de los nuevos procesos contractuales con herramientas juridicas que permitan mayor control sobre la ejecución de los contratos derivados relacionados con la construcción de estaciones de bomberos"/>
    <s v="Minutas actualizadas"/>
    <n v="1"/>
    <d v="2025-01-02T00:00:00"/>
    <d v="2025-12-31T00:00:00"/>
    <n v="53.85"/>
    <x v="2"/>
    <s v="Seguimiento Historico CGR"/>
    <n v="0"/>
    <s v="Accion establecida en el plan de mejoramiento suscrito el 17 de diciembre de 2024, como resultado de la auditoria realizada a la vigencia 2023._x000a__x000a_La acción finalizó el 31 de diciembre de 2025. _x000a__x000a_No se evidenció reporte de avance._x000a__x000a_Por lo tanto, no se ha dado cumplimiento a la acción establecida en el Plan de Mejoramiento._x000a_"/>
    <n v="0"/>
    <d v="2026-05-11T00:00:00"/>
    <s v="No se evidencian soportes de la actividad"/>
    <n v="0"/>
    <x v="2"/>
    <d v="2026-06-08T00:00:00"/>
    <n v="0"/>
    <s v="No fue posible identificar evidencias para el presente período de análisis"/>
    <s v="VENCIDA"/>
    <s v="No aplica"/>
    <s v="No aplica"/>
    <s v="No aplica"/>
    <n v="0"/>
    <s v="Accion establecida en el plan de mejoramiento suscrito el 17 de diciembre de 2024, como resultado de la auditoria realizada a la vigencia 2023._x000a__x000a_La acción finalizó el 31 de diciembre de 2025. _x000a__x000a_No se evidenció reporte de avance._x000a__x000a_Por lo tanto, no se ha dado cumplimiento a la acción establecida en el Plan de Mejoramiento._x000a_"/>
    <n v="0"/>
    <s v="11/07/206"/>
    <s v="No se evidencian soportes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707"/>
    <x v="1"/>
    <x v="8"/>
    <s v="Subdirección estrategica"/>
    <m/>
    <x v="212"/>
    <m/>
    <x v="42"/>
    <s v="HALLAZGO 10 de 2023. AMPLIACIÓN DEL ACTA DE SUSPENSIÓN 2 DEL CONTRATO DE OBRA NRO. 057-SOP DE 2022 EN EL MARCO DEL CONVENIO DE COFINANCIACIÓN NRO. 167 DE 2023. ADMINISTRATIVO CON PRESUNTA INCIDENCIA DISCIPLINARIA. (A-D)._x000a_Suscrito el 17 de diciembre de 2024"/>
    <s v="GESTIÓN DEL CONOCIMIENTO Y LA INNOVACIÓN"/>
    <s v="Se identifican deficiencias en la gestión y controles de la supervisión designada por la Dirección Nacional de Bomberos de Colombia, particularmente en la vigilancia del cumplimiento del cronograma para la instalación de la red contra incendios. Además, se requiere seguimiento a los atrasos y a las solicitudes de adiciones o prórrogas presentadas por el Municipio."/>
    <s v="Se identifican deficiencias en la gestión y controles de la supervisión designada por la Dirección Nacional de Bomberos de Colombia, particularmente en la vigilancia del cumplimiento del cronograma para la instalación de la red contra incendios. Además, se requiere seguimiento a los atrasos y a las solicitudes de adiciones o prórrogas presentadas por el Municipio."/>
    <s v="Se identifican deficiencias en la gestión y controles de la supervisión designada por la Dirección Nacional de Bomberos de Colombia, particularmente en la vigilancia del cumplimiento del cronograma para la instalación de la red contra incendios. Además, se requiere seguimiento a los atrasos y a las solicitudes de adiciones o prórrogas presentadas por el Municipio."/>
    <s v="FB_AC25"/>
    <s v="Implementar reuniones de seguimiento financiero, técnico y jurídico con periodicidad trimestral que permita identificar posibles incidencias que afecten la ejecución de los contratos o convenios relacionados con los proyectos de construcción de estaciones de bomberos suscritos por la entidad"/>
    <s v="Actas de reuniones de seguimiento trimestral"/>
    <n v="4"/>
    <d v="2025-01-02T00:00:00"/>
    <d v="2025-12-31T00:00:00"/>
    <n v="53.85"/>
    <x v="14"/>
    <s v="Seguimiento Historico CGR"/>
    <n v="0"/>
    <s v="Accion establecida en el plan de mejoramiento suscrito el 17 de diciembre de 2024, como resultado de la auditoria realizada a la vigencia 2023._x000a__x000a_La acción finalizó el 31 de diciembre de 2025. _x000a__x000a_No se evidencia reporte de avance._x000a__x000a_Por lo tanto, no se ha dado cumplimiento a la acción establecida en el Plan de Mejoramiento"/>
    <n v="0"/>
    <d v="2026-05-11T00:00:00"/>
    <s v="No se encuentran evidencias de la actividad"/>
    <n v="0"/>
    <x v="2"/>
    <d v="2026-05-15T00:00:00"/>
    <n v="0"/>
    <s v="No fue posible identificar evidencias para el presente período de análisis"/>
    <s v="VENCIDA"/>
    <s v="No aplica"/>
    <s v="No aplica"/>
    <s v="No aplica"/>
    <n v="0"/>
    <s v="Sin reporte de información por parte de la primera linea de defensa"/>
    <n v="0"/>
    <n v="46213"/>
    <s v="No se evidencia seguimiento"/>
    <n v="0"/>
    <s v="EN EJECUCIÓN"/>
    <d v="2026-07-27T00:00:00"/>
    <n v="0"/>
    <s v="No fue posible identificar evidencias para el presente período de análisis"/>
    <x v="3"/>
    <s v="NO APLICA"/>
    <s v="NO APLICA"/>
    <x v="0"/>
    <s v="Dado que algunas de las actividades asociadas al hallazgo se encuentran vencidas, no procede realizar el análisis de efectividad hasta tanto se complete su implementación."/>
  </r>
  <r>
    <n v="708"/>
    <x v="1"/>
    <x v="8"/>
    <s v="Dirección General"/>
    <m/>
    <x v="212"/>
    <m/>
    <x v="42"/>
    <s v="HALLAZGO 10 de 2023. AMPLIACIÓN DEL ACTA DE SUSPENSIÓN 2 DEL CONTRATO DE OBRA NRO. 057-SOP DE 2022 EN EL MARCO DEL CONVENIO DE COFINANCIACIÓN NRO. 167 DE 2023. ADMINISTRATIVO CON PRESUNTA INCIDENCIA DISCIPLINARIA. (A-D)._x000a_Suscrito el 17 de diciembre de 2024"/>
    <m/>
    <s v="Se identifican deficiencias en la gestión y controles de la supervisión designada por la Dirección Nacional de Bomberos de Colombia, particularmente en la vigilancia del cumplimiento del cronograma para la instalación de la red contra incendios. Además, se requiere seguimiento a los atrasos y a las solicitudes de adiciones o prórrogas presentadas por el Municipio."/>
    <s v="Se identifican deficiencias en la gestión y controles de la supervisión designada por la Dirección Nacional de Bomberos de Colombia, particularmente en la vigilancia del cumplimiento del cronograma para la instalación de la red contra incendios. Además, se requiere seguimiento a los atrasos y a las solicitudes de adiciones o prórrogas presentadas por el Municipio."/>
    <s v="Se identifican deficiencias en la gestión y controles de la supervisión designada por la Dirección Nacional de Bomberos de Colombia, particularmente en la vigilancia del cumplimiento del cronograma para la instalación de la red contra incendios. Además, se requiere seguimiento a los atrasos y a las solicitudes de adiciones o prórrogas presentadas por el Municipio."/>
    <s v="GC_AC52"/>
    <s v="Actualizar el acto administrativo que conforma el comité de infraestructura de la DNBC con la finalidad de ampliar el alcance de las funciones del mismo, hacia actividades de indole juridicas, técnicas y administrativas, con la finanlidad de generar alertas ante incidencias que puedad afectar la ejecución del contrato"/>
    <s v="Acto administrativo actualizado"/>
    <n v="1"/>
    <d v="2025-01-02T00:00:00"/>
    <d v="2025-03-30T00:00:00"/>
    <n v="13.2"/>
    <x v="2"/>
    <s v="Seguimiento Historico CGR"/>
    <n v="0"/>
    <s v="Accion establecida en el plan de mejoramiento suscrito el 17 de diciembre de 2024, como resultado de la auditoria realizada a la vigencia 2023._x000a__x000a_La acción finalizó el 30 de marzo de 2025. _x000a__x000a_No se evidencia reporte de avance._x000a__x000a_No se cumplió con el plazo establecido en la acción de mejora, quedando VENCIDA._x000a__x000a__x000a_"/>
    <n v="0"/>
    <d v="2026-05-11T00:00:00"/>
    <s v="No se evidencian soportes de la actividad"/>
    <n v="0"/>
    <x v="2"/>
    <d v="2026-06-08T00:00:00"/>
    <n v="0"/>
    <s v="No fue posible identificar evidencias para el presente período de análisis"/>
    <s v="VENCIDA"/>
    <s v="No aplica"/>
    <s v="No aplica"/>
    <s v="No aplica"/>
    <n v="0"/>
    <s v="Accion establecida en el plan de mejoramiento suscrito el 17 de diciembre de 2024, como resultado de la auditoria realizada a la vigencia 2023._x000a__x000a_La acción finalizó el 30 de marzo de 2025. _x000a__x000a_No se evidencia reporte de avance._x000a__x000a_No se cumplió con el plazo establecido en la acción de mejora, quedando VENCIDA._x000a__x000a__x000a_"/>
    <n v="0"/>
    <s v="11/07/206"/>
    <s v="No se evidencian soportes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709"/>
    <x v="1"/>
    <x v="7"/>
    <s v="Subdirección Administrativa y Financiera"/>
    <m/>
    <x v="225"/>
    <m/>
    <x v="43"/>
    <s v="EJECUCIÓN RUBRO DE INVERSIÓN DNBC- PROYECTO FORTALECIMIENTO DE LA GESTIÓN DE CONOCIMIENTO, REDUCCIÓN Y RESPUESTA DE LOS CUERPOS DE BOMBEROS PARA LA PRESTACIÓN DEL SERVICIO PÚBLICO BOMBERIL EN COLOMBIA NACIONAL._x000a_ADMINISTRATIVO CON PRESUNTA INCIDENCIA DISCIPLINARIA (A, D)"/>
    <m/>
    <s v="Lo descrito, se generó por deficiencias en la gestión administrativa, planeación, seguimiento y control de los procedimientos de la Entidad, para la oportuna y eficiente ejecución de los recursos asignados al proyecto de inversión, viéndose abocada a constituir reservas presupuestales."/>
    <s v="Lo descrito, se generó por deficiencias en la gestión administrativa, planeación, seguimiento y control de los procedimientos de la Entidad, para la oportuna y eficiente ejecución de los recursos asignados al proyecto de inversión, viéndose abocada a constituir reservas presupuestales."/>
    <s v="Fortalecer las estrategias para la planeación, ejecución y seguimiento del presupuesto asignado al proyecto de inversión, con el fin de asegurar la oportuna y eficiente ejecución de los recursos."/>
    <s v="GC_AC54"/>
    <s v="Elaborar y presentar ante el Comité de contratación el estado de avance del Plan Anual de Adquisiciones, con el fin de tomar decisiones e impartir directrices."/>
    <s v="Acta de Comité y Anexos"/>
    <n v="11"/>
    <d v="2026-02-01T00:00:00"/>
    <d v="2026-12-31T00:00:00"/>
    <n v="49.5"/>
    <x v="2"/>
    <s v="Auditoria Financiera 2024"/>
    <n v="0"/>
    <s v="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_x000a_"/>
    <n v="0"/>
    <d v="2026-05-11T00:00:00"/>
    <s v="No se evidencian soportes de la actividad"/>
    <n v="0"/>
    <x v="2"/>
    <d v="2026-05-15T00:00:00"/>
    <n v="0"/>
    <s v="No fue posible identificar evidencias para el presente período de análisis"/>
    <s v="SIN INICIAR"/>
    <s v="No aplica"/>
    <s v="No aplica"/>
    <s v="No aplica"/>
    <n v="0"/>
    <s v="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_x000a_"/>
    <n v="0"/>
    <s v="11/07/206"/>
    <s v="No se evidencian soportes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710"/>
    <x v="1"/>
    <x v="7"/>
    <s v="Subdirección Administrativa y Financiera"/>
    <m/>
    <x v="227"/>
    <m/>
    <x v="43"/>
    <s v="CONSTITUCIÓN DE RESERVA PRESUPUESTAL DEL CONTRATO 222-2024 SIN CUMPLIMIENTO DE REQUISITOS._x000a_ADMINISTRATIVO, CON PRESUNTA INCIDENCIA DISCIPLINARIA. (A-D)"/>
    <m/>
    <s v="Debilidades en los procedimientos aplicados por la DNBC, en la constitución de reservas presupuestales, en cuanto no se emplean como mecanismo presupuestal excepcional, por causa de fuerza mayor o caso fortuito y/o cuando se presenten cuentas por pagar presupuestales (que se haya recibido el bien o servicio) y que no cuenten con PAC dentro de la vigencia. Debilidades en los procedimientos contractuales y presupuestales aplicados por la DNBC, al presentarse inconsistencias en la información registrada y aprobada en los formatos y los soportes respectivos. Inconsistencias en los formatos de justificación y certificaciones emitidas por la DNBC. Debilidades en el control y seguimiento a la ejecución de los compromisos en el cierre de la vigencia, así como al cumplimiento de requisitos para la constitución de las reservas presupuestales. Debilidades en la programación, planeación y ejecución presupuestal, debido a la inoportunidad, con la cual se realizó el compromiso de las apropiaciones los últimos días de la vigencia 2024. Debilidades en la planificación contractual y falencias en la programación y ejecución presupuestal, lo cual conllevó a una reserva presupuestal inducida."/>
    <s v="Debilidades en los procedimientos aplicados por la DNBC, en la constitución de reservas presupuestales, en cuanto no se emplean como mecanismo presupuestal excepcional, por causa de fuerza mayor o caso fortuito y/o cuando se presenten cuentas por pagar presupuestales (que se haya recibido el bien o servicio) y que no cuenten con PAC dentro de la vigencia. Debilidades en los procedimientos contractuales y presupuestales aplicados por la DNBC, al presentarse inconsistencias en la información registrada y aprobada en los formatos y los soportes respectivos. Inconsistencias en los formatos de justificación y certificaciones emitidas por la DNBC. Debilidades en el control y seguimiento a la ejecución de los compromisos en el cierre de la vigencia, así como al cumplimiento de requisitos para la constitución de las reservas presupuestales. Debilidades en la programación, planeación y ejecución presupuestal, debido a la inoportunidad, con la cual se realizó el compromiso de las apropiaciones los últimos días de la vigencia 2024. Debilidades en la planificación contractual y falencias en la programación y ejecución presupuestal, lo cual conllevó a una reserva presupuestal inducida."/>
    <s v="Fortalecer los mecanismos de control para a adecuada programación, planeación contractual y ejecución presupuestal, con el fin de evitar la constitución de posibles reservas inducidas"/>
    <s v="GC_AC55"/>
    <s v="Crear en el marco del sistema de gestión el formato del plan anual de adquisiciones para incluir programación contractual de la DNBC, y revisar el procedimiento Gestión Contractual"/>
    <s v="Procedimiento y Formato actualizado. Socializado"/>
    <n v="1"/>
    <d v="2026-01-01T00:00:00"/>
    <d v="2026-06-30T00:00:00"/>
    <n v="26.85"/>
    <x v="2"/>
    <s v="Auditoria Financiera 2024"/>
    <n v="0"/>
    <s v="Indicador en desarrollo; se encuentra en elaboración el formato y su articulación con el Procedimiento de Gestión Contractual."/>
    <n v="0"/>
    <d v="2026-05-11T00:00:00"/>
    <s v="No se evidencian soportes de la actividad"/>
    <n v="0"/>
    <x v="2"/>
    <d v="2026-05-15T00:00:00"/>
    <n v="0"/>
    <s v="Se evidencio que la accion formulada carece de soportes que permitan verificar el cumplimiento de la actividad, toda vez que la accion no fue ejecuta dentro del plazo establecido"/>
    <s v="SIN INICIAR"/>
    <s v="No aplica"/>
    <s v="No aplica"/>
    <s v="No aplica"/>
    <n v="0"/>
    <s v="Indicador en desarrollo; se encuentra en elaboración el formato y su articulación con el Procedimiento de Gestión Contractual."/>
    <n v="0"/>
    <s v="11/07/206"/>
    <s v="No se evidencian soportes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711"/>
    <x v="1"/>
    <x v="7"/>
    <s v="Subdirección Administrativa y Financiera"/>
    <m/>
    <x v="227"/>
    <m/>
    <x v="43"/>
    <s v="CONSTITUCIÓN DE RESERVA PRESUPUESTAL DEL CONTRATO 222-2024 SIN CUMPLIMIENTO DE REQUISITOS._x000a_ADMINISTRATIVO, CON PRESUNTA INCIDENCIA DISCIPLINARIA. (A-D)"/>
    <m/>
    <s v="Debilidades en los procedimientos aplicados por la DNBC, en la constitución de reservas presupuestales, en cuanto no se emplean como mecanismo presupuestal excepcional, por causa de fuerza mayor o caso fortuito y/o cuando se presenten cuentas por pagar presupuestales (que se haya recibido el bien o servicio) y que no cuenten con PAC dentro de la vigencia. Debilidades en los procedimientos contractuales y presupuestales aplicados por la DNBC, al presentarse inconsistencias en la información registrada y aprobada en los formatos y los soportes respectivos. Inconsistencias en los formatos de justificación y certificaciones emitidas por la DNBC. Debilidades en el control y seguimiento a la ejecución de los compromisos en el cierre de la vigencia, así como al cumplimiento de requisitos para la constitución de las reservas presupuestales. Debilidades en la programación, planeación y ejecución presupuestal, debido a la inoportunidad, con la cual se realizó el compromiso de las apropiaciones los últimos días de la vigencia 2024. Debilidades en la planificación contractual y falencias en la programación y ejecución presupuestal, lo cual conllevó a una reserva presupuestal inducida."/>
    <s v="Debilidades en los procedimientos aplicados por la DNBC, en la constitución de reservas presupuestales, en cuanto no se emplean como mecanismo presupuestal excepcional, por causa de fuerza mayor o caso fortuito y/o cuando se presenten cuentas por pagar presupuestales (que se haya recibido el bien o servicio) y que no cuenten con PAC dentro de la vigencia. Debilidades en los procedimientos contractuales y presupuestales aplicados por la DNBC, al presentarse inconsistencias en la información registrada y aprobada en los formatos y los soportes respectivos. Inconsistencias en los formatos de justificación y certificaciones emitidas por la DNBC. Debilidades en el control y seguimiento a la ejecución de los compromisos en el cierre de la vigencia, así como al cumplimiento de requisitos para la constitución de las reservas presupuestales. Debilidades en la programación, planeación y ejecución presupuestal, debido a la inoportunidad, con la cual se realizó el compromiso de las apropiaciones los últimos días de la vigencia 2024. Debilidades en la planificación contractual y falencias en la programación y ejecución presupuestal, lo cual conllevó a una reserva presupuestal inducida."/>
    <s v="Fortalecer los mecanismos de control para a adecuada programación, planeación contractual y ejecución presupuestal, con el fin de evitar la constitución de posibles reservas inducidas"/>
    <s v="GC_AC54"/>
    <s v="Elaborar y presentar ante el Comité de contratación el estado de avance del Plan Anual de Adquisiciones, con el fin de tomar decisiones e impartir directrices."/>
    <s v="Acta de Comité y Anexos"/>
    <n v="11"/>
    <d v="2026-02-01T00:00:00"/>
    <d v="2026-12-31T00:00:00"/>
    <n v="49.5"/>
    <x v="2"/>
    <s v="Auditoria Financiera 2024"/>
    <n v="0"/>
    <s v="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_x000a_"/>
    <n v="0"/>
    <d v="2026-05-11T00:00:00"/>
    <s v="No se evidencian soportes de la actividad"/>
    <n v="0"/>
    <x v="2"/>
    <d v="2026-05-15T00:00:00"/>
    <n v="0"/>
    <s v="Se evidencio que la accion formulada carece de soportes que permitan verificar el cumplimiento de la actividad, toda vez que la accion no fue ejecuta dentro del plazo establecido"/>
    <s v="SIN INICIAR"/>
    <s v="No aplica"/>
    <s v="No aplica"/>
    <s v="No aplica"/>
    <n v="0"/>
    <s v="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_x000a_"/>
    <n v="0"/>
    <s v="11/07/206"/>
    <s v="No se evidencian soportes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712"/>
    <x v="1"/>
    <x v="7"/>
    <s v="Subdirección Administrativa y Financiera"/>
    <m/>
    <x v="227"/>
    <m/>
    <x v="43"/>
    <s v="CONSTITUCIÓN DE RESERVA PRESUPUESTAL DEL CONTRATO 222-2024 SIN CUMPLIMIENTO DE REQUISITOS._x000a_ADMINISTRATIVO, CON PRESUNTA INCIDENCIA DISCIPLINARIA. (A-D)"/>
    <m/>
    <s v="Debilidades en los procedimientos aplicados por la DNBC, en la constitución de reservas presupuestales, en cuanto no se emplean como mecanismo presupuestal excepcional, por causa de fuerza mayor o caso fortuito y/o cuando se presenten cuentas por pagar presupuestales (que se haya recibido el bien o servicio) y que no cuenten con PAC dentro de la vigencia. Debilidades en los procedimientos contractuales y presupuestales aplicados por la DNBC, al presentarse inconsistencias en la información registrada y aprobada en los formatos y los soportes respectivos. Inconsistencias en los formatos de justificación y certificaciones emitidas por la DNBC. Debilidades en el control y seguimiento a la ejecución de los compromisos en el cierre de la vigencia, así como al cumplimiento de requisitos para la constitución de las reservas presupuestales. Debilidades en la programación, planeación y ejecución presupuestal, debido a la inoportunidad, con la cual se realizó el compromiso de las apropiaciones los últimos días de la vigencia 2024. Debilidades en la planificación contractual y falencias en la programación y ejecución presupuestal, lo cual conllevó a una reserva presupuestal inducida."/>
    <s v="Debilidades en los procedimientos aplicados por la DNBC, en la constitución de reservas presupuestales, en cuanto no se emplean como mecanismo presupuestal excepcional, por causa de fuerza mayor o caso fortuito y/o cuando se presenten cuentas por pagar presupuestales (que se haya recibido el bien o servicio) y que no cuenten con PAC dentro de la vigencia. Debilidades en los procedimientos contractuales y presupuestales aplicados por la DNBC, al presentarse inconsistencias en la información registrada y aprobada en los formatos y los soportes respectivos. Inconsistencias en los formatos de justificación y certificaciones emitidas por la DNBC. Debilidades en el control y seguimiento a la ejecución de los compromisos en el cierre de la vigencia, así como al cumplimiento de requisitos para la constitución de las reservas presupuestales. Debilidades en la programación, planeación y ejecución presupuestal, debido a la inoportunidad, con la cual se realizó el compromiso de las apropiaciones los últimos días de la vigencia 2024. Debilidades en la planificación contractual y falencias en la programación y ejecución presupuestal, lo cual conllevó a una reserva presupuestal inducida."/>
    <s v="Fortalecer los mecanismos de control para a adecuada programación, planeación contractual y ejecución presupuestal, con el fin de evitar la constitución de posibles reservas inducidas"/>
    <s v="GC_AC56"/>
    <s v="Actualizar Manual de Supervisión incluyendo etapa pre y pos contractual para garantiza la idoneidad del supervisor y que este tenga el conocimiento y control de todo el proceso desde la estructuración hasta la liquidación de este."/>
    <s v="Manual de Supervisión actualizado y socializado"/>
    <n v="1"/>
    <d v="2026-01-01T00:00:00"/>
    <d v="2026-06-30T00:00:00"/>
    <n v="26.85"/>
    <x v="2"/>
    <s v="Auditoria Financiera 2024"/>
    <n v="0"/>
    <s v="Actividad en desarrollo; se trabaja en el ajuste del Manual de Supervisión para incorporar las etapas pre y poscontractual, garantizando la idoneidad y trazabilidad de la gestión del supervisor._x000a__x000a__x000a_"/>
    <n v="0"/>
    <d v="2026-05-11T00:00:00"/>
    <s v="No se evidencian soportes de la actividad"/>
    <n v="0"/>
    <x v="2"/>
    <d v="2026-05-15T00:00:00"/>
    <n v="0"/>
    <s v="Se evidencio que la accion formulada carece de soportes que permitan verificar el cumplimiento de la actividad, toda vez que la accion no fue ejecuta dentro del plazo establecido"/>
    <s v="SIN INICIAR"/>
    <s v="No aplica"/>
    <s v="No aplica"/>
    <s v="No aplica"/>
    <n v="0"/>
    <s v="Actividad en desarrollo; se trabaja en el ajuste del Manual de Supervisión para incorporar las etapas pre y poscontractual, garantizando la idoneidad y trazabilidad de la gestión del supervisor._x000a__x000a__x000a_"/>
    <n v="0"/>
    <s v="11/07/206"/>
    <s v="No se evidencian soportes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713"/>
    <x v="1"/>
    <x v="7"/>
    <s v="Subdirección Administrativa y Financiera"/>
    <m/>
    <x v="397"/>
    <m/>
    <x v="43"/>
    <s v="CONSTITUCIÓN DE RESERVAS PRESUPUESTALES DEL CONVENIO 008-2024 SIN CUMPLIMIENTO DE REQUISITOS._x000a_ADMINISTRATIVO, CON PRESUNTA INCIDENCIA DISCIPLINARIA. (A-D)"/>
    <m/>
    <s v="Debilidades en la programación, planeación y ejecución presupuestal, debido a la inoportunidad, con la cual se realizó el compromiso de las apropiaciones en el último mes de la vigencia 2024. Debilidades en la gestión presupuestal y contractual, toda vez que se programó ejecutar el Convenio 008-2024, en 21 días, finalizando la vigencia fiscal, con cronogramas y tiempos ajustados, y sin tener en cuenta los riesgos (administrativos, logísticos, operativos, entre otros) en el desarrollo del convenio. Programación del compromiso al cierre de la vigencia 2024, siendo previsible el no cumplimiento del objeto del gasto."/>
    <s v="Debilidades en la programación, planeación y ejecución presupuestal, debido a la inoportunidad, con la cual se realizó el compromiso de las apropiaciones en el último mes de la vigencia 2024. Debilidades en la gestión presupuestal y contractual, toda vez que se programó ejecutar el Convenio 008-2024, en 21 días, finalizando la vigencia fiscal, con cronogramas y tiempos ajustados, y sin tener en cuenta los riesgos (administrativos, logísticos, operativos, entre otros) en el desarrollo del convenio. Programación del compromiso al cierre de la vigencia 2024, siendo previsible el no cumplimiento del objeto del gasto."/>
    <s v="Fortalecer las estrategias para la planeación, ejecución y seguimiento del presupuesto asignado al proyecto de inversión, con el fin de asegurar la oportuna y eficiente ejecución de los recursos."/>
    <s v="GC_AC54"/>
    <s v="Elaborar y presentar ante el Comité de contratación el estado de avance del Plan Anual de Adquisiciones, con el fin de tomar decisiones e impartir directrices."/>
    <s v="Acta de Comité y Anexos"/>
    <n v="11"/>
    <d v="2026-02-01T00:00:00"/>
    <d v="2026-12-31T00:00:00"/>
    <n v="49.5"/>
    <x v="2"/>
    <s v="Auditoria Financiera 2024"/>
    <n v="0"/>
    <s v="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_x000a_"/>
    <n v="0"/>
    <d v="2026-05-11T00:00:00"/>
    <s v="No se evidencian soportes de la actividad"/>
    <n v="0"/>
    <x v="2"/>
    <d v="2026-05-15T00:00:00"/>
    <n v="0"/>
    <s v="Se evidencio que la accion formulada carece de soportes que permitan verificar el cumplimiento de la actividad, toda vez que la accion no fue ejecuta dentro del plazo establecido"/>
    <s v="SIN INICIAR"/>
    <s v="No aplica"/>
    <s v="No aplica"/>
    <s v="No aplica"/>
    <n v="0"/>
    <s v="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_x000a_"/>
    <n v="0"/>
    <s v="11/07/206"/>
    <s v="No se evidencian soportes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714"/>
    <x v="1"/>
    <x v="7"/>
    <s v="Subdirección Administrativa y Financiera"/>
    <m/>
    <x v="398"/>
    <m/>
    <x v="43"/>
    <s v="CONSTITUCIÓN DE RESERVA PRESUPUESTAL DEL CONTRATO 221-2024 SIN CUMPLIMIENTO DE REQUISITOS._x000a_ADMINISTRATIVO, CON PRESUNTA INCIDENCIA DISCIPLINARIA. (A-D)"/>
    <m/>
    <s v="Debilidades en la planificación y ejecución contractual, no acorde con la ejecución presupuestal, e inoportunidad con la cual se comprometieron las apropiaciones, toda vez que los hechos o situaciones presentadas como justificación eran previsibles y no se constituyen como eventos de fuerza mayor o caso fortuito, utilizando la constitución de la reserva presupuestal como un mecanismo ordinario de ejecución presupuestal, en los últimos días de la respectiva vigencia y no como un instrumento de uso excepcional."/>
    <s v="Debilidades en la planificación y ejecución contractual, no acorde con la ejecución presupuestal, e inoportunidad con la cual se comprometieron las apropiaciones, toda vez que los hechos o situaciones presentadas como justificación eran previsibles y no se constituyen como eventos de fuerza mayor o caso fortuito, utilizando la constitución de la reserva presupuestal como un mecanismo ordinario de ejecución presupuestal, en los últimos días de la respectiva vigencia y no como un instrumento de uso excepcional."/>
    <s v="Fortalecer las estrategias para la planeación, ejecución y seguimiento del presupuesto asignado al proyecto de inversión, con el fin de asegurar la oportuna y eficiente ejecución de los recursos."/>
    <s v="GC_AC54"/>
    <s v="Elaborar y presentar ante el Comité de contratación el estado de avance del Plan Anual de Adquisiciones, con el fin de tomar decisiones e impartir directrices."/>
    <s v="Acta de Comité y Anexos"/>
    <n v="11"/>
    <d v="2026-02-01T00:00:00"/>
    <d v="2026-12-31T00:00:00"/>
    <n v="49.5"/>
    <x v="2"/>
    <s v="Auditoria Financiera 2024"/>
    <n v="0"/>
    <s v="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_x000a_"/>
    <n v="0"/>
    <d v="2026-05-11T00:00:00"/>
    <s v="No se evidencian soportes de la actividad"/>
    <n v="0"/>
    <x v="2"/>
    <d v="2026-05-15T00:00:00"/>
    <n v="0"/>
    <s v="Se evidencio que la accion formulada carece de soportes que permitan verificar el cumplimiento de la actividad, toda vez que la accion no fue ejecuta dentro del plazo establecido"/>
    <s v="SIN INICIAR"/>
    <s v="No aplica"/>
    <s v="No aplica"/>
    <s v="No aplica"/>
    <n v="0"/>
    <s v="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_x000a_"/>
    <n v="0"/>
    <s v="11/07/206"/>
    <s v="No se evidencian soportes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715"/>
    <x v="1"/>
    <x v="7"/>
    <s v="Subdirección Administrativa y Financiera"/>
    <m/>
    <x v="315"/>
    <m/>
    <x v="43"/>
    <s v="FENECIMIENTO DE LAS RESERVAS PRESUPUESTALES CONSTITUIDAS EN LA VIGENCIA 2023, PARA EL CONTRATO 178-2021 Y LOS CONVENIOS 174-2021 Y 101-2023._x000a_ADMINISTRATIVO, CON PRESUNTA INCIDENCIA DISCIPLINARIA. (A-D)"/>
    <m/>
    <s v="Lo evidenciado se produjo por deficiencias en la planeación, ejecución y cierre contractual, al establecer plazos irreales y no gestionar oportunamente la finalización de los contratos y convenios. Esto conllevó a la prolongación injustificada de su ejecución, al agotamiento de las reservas presupuestales y a la no recepción de bienes y servicios."/>
    <s v="Lo evidenciado se produjo por deficiencias en la planeación, ejecución y cierre contractual, al establecer plazos irreales y no gestionar oportunamente la finalización de los contratos y convenios. Esto conllevó a la prolongación injustificada de su ejecución, al agotamiento de las reservas presupuestales y a la no recepción de bienes y servicios."/>
    <s v="Fortalecer la planeación, el seguimiento y el cierre oportuno de contratos y convenios, garantizando que los plazos de ejecución sean coherentes con la vigencia presupuestal y que los mecanismos presupuestales se utilicen de manera excepcional y debidamente justificada."/>
    <s v="GC_AC57"/>
    <s v="Actualizar el Manual de Supervisión y Contratación para incluir lineamientos claros sobre definición de plazos contractuales, control de ejecuciones prolongadas y gestión oportuna del cierre contractual dentro de la vigencia fiscal correspondiente."/>
    <s v="Manual actualizado y socializado"/>
    <n v="1"/>
    <d v="2026-01-01T00:00:00"/>
    <d v="2026-06-30T00:00:00"/>
    <n v="26.85"/>
    <x v="2"/>
    <s v="Auditoria Financiera 2024"/>
    <n v="0"/>
    <s v="Actividad en proceso; el Manual de Supervisión y Contratación se encuentra en revisión para incluir lineamientos claros sobre plazos contractuales, control de ejecuciones prolongadas y cierre dentro de la vigencia fiscal._x000a__x000a__x000a_"/>
    <n v="0"/>
    <d v="2026-05-11T00:00:00"/>
    <s v="No se evidencian soportes de la actividad"/>
    <n v="0"/>
    <x v="2"/>
    <d v="2026-05-15T00:00:00"/>
    <n v="0"/>
    <s v="No fue posible identificar evidencias para el presente período de análisis"/>
    <s v="SIN INICIAR"/>
    <s v="No aplica"/>
    <s v="No aplica"/>
    <s v="No aplica"/>
    <n v="0"/>
    <s v="Actividad en proceso; el Manual de Supervisión y Contratación se encuentra en revisión para incluir lineamientos claros sobre plazos contractuales, control de ejecuciones prolongadas y cierre dentro de la vigencia fiscal._x000a__x000a__x000a_"/>
    <n v="0"/>
    <s v="11/07/206"/>
    <s v="No se evidencian soportes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716"/>
    <x v="1"/>
    <x v="7"/>
    <s v="Subdirección Administrativa y Financiera"/>
    <m/>
    <x v="315"/>
    <m/>
    <x v="43"/>
    <s v="FENECIMIENTO DE LAS RESERVAS PRESUPUESTALES CONSTITUIDAS EN LA VIGENCIA 2023, PARA EL CONTRATO 178-2021 Y LOS CONVENIOS 174-2021 Y 101-2023._x000a_ADMINISTRATIVO, CON PRESUNTA INCIDENCIA DISCIPLINARIA. (A-D)"/>
    <m/>
    <s v="Lo evidenciado se produjo por deficiencias en la planeación, ejecución y cierre contractual, al establecer plazos irreales y no gestionar oportunamente la finalización de los contratos y convenios. Esto conllevó a la prolongación injustificada de su ejecución, al agotamiento de las reservas presupuestales y a la no recepción de bienes y servicios."/>
    <s v="Lo evidenciado se produjo por deficiencias en la planeación, ejecución y cierre contractual, al establecer plazos irreales y no gestionar oportunamente la finalización de los contratos y convenios. Esto conllevó a la prolongación injustificada de su ejecución, al agotamiento de las reservas presupuestales y a la no recepción de bienes y servicios."/>
    <s v="Fortalecer la planeación, el seguimiento y el cierre oportuno de contratos y convenios, garantizando que los plazos de ejecución sean coherentes con la vigencia presupuestal y que los mecanismos presupuestales se utilicen de manera excepcional y debidamente justificada."/>
    <s v="GC_AC58"/>
    <s v="Incorporar dentro del procedimiento de Gestión Contractual una verificación previa del estado de ejecución y entregables contractuales, como requisito para solicitar o tramitar reservas presupuestales, dejando constancia en el expediente contractual."/>
    <s v="Procedimiento de Gestión Contractual ajustado"/>
    <n v="1"/>
    <d v="2026-01-01T00:00:00"/>
    <d v="2026-06-30T00:00:00"/>
    <n v="26.85"/>
    <x v="2"/>
    <s v="Auditoria Financiera 2024"/>
    <n v="0"/>
    <s v="Indicador no cumplido; se está estructurando su inclusión como requisito dentro del procedimiento contractual."/>
    <n v="0"/>
    <d v="2026-05-11T00:00:00"/>
    <s v="No se evidencian soportes de la actividad"/>
    <n v="0"/>
    <x v="2"/>
    <d v="2026-05-15T00:00:00"/>
    <n v="0"/>
    <s v="No fue posible identificar evidencias para el presente período de análisis"/>
    <s v="SIN INICIAR"/>
    <s v="No aplica"/>
    <s v="No aplica"/>
    <s v="No aplica"/>
    <n v="0"/>
    <s v="Indicador no cumplido; se está estructurando su inclusión como requisito dentro del procedimiento contractual."/>
    <n v="0"/>
    <s v="11/07/206"/>
    <s v="No se evidencian soportes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717"/>
    <x v="1"/>
    <x v="7"/>
    <s v="Subdirección Administrativa y Financiera"/>
    <m/>
    <x v="229"/>
    <m/>
    <x v="43"/>
    <s v="EJECUCIÓN CONTRATO 105 DE 2024 Y GESTIÓN DE LA URGENCIA MANIFIESTA. ADMINISTRATIVO (A) CON PRESUNTA INCIDENCIA DISCIPLINARIA (D)."/>
    <m/>
    <s v="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
    <s v="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
    <s v="Fortalecer los mecanismos de control para la adecuada supervisión contractual con el objetivo de garantizar la adecuada correspondencia entre la planeación la urgencia declarada y la atención efectiva"/>
    <s v="GC_AC59"/>
    <s v="Verificar que el expediente contractual No. 105-2024 cuente con la totalidad de los soportes requeridos para cada etapa contractual acorde con la normatividad vigente. Asi como su completitud de la publicación en SECOP"/>
    <s v="Expediente No. 105-2024 verificado y/o subsanado"/>
    <n v="1"/>
    <d v="2026-01-01T00:00:00"/>
    <d v="2026-02-28T00:00:00"/>
    <n v="8.5499999999999989"/>
    <x v="2"/>
    <s v="Auditoria Financiera 2024"/>
    <n v="0"/>
    <s v="La actividad no se ha ejecutado a la fecha. El expediente contractual No. 105-2024 aún no ha sido objeto de verificación integral respecto a la totalidad de los soportes requeridos en cada una de las etapas contractuales, ni se ha validado de manera completa la publicación de dichos documentos en la plataforma SECOP, conforme a la normatividad vigente. En consecuencia, el expediente se encuentra pendiente de revisión y, de ser necesario, de subsanación, actividad que será adelantada en el marco de las acciones de mejora y seguimiento institucional._x000a_"/>
    <n v="0"/>
    <d v="2026-05-11T00:00:00"/>
    <s v="No se evidencian soportes de la actividad"/>
    <n v="0"/>
    <x v="2"/>
    <d v="2026-05-15T00:00:00"/>
    <n v="0"/>
    <s v="No fue posible identificar evidencias para el presente período de análisis"/>
    <s v="VENCIDA"/>
    <s v="No aplica"/>
    <s v="No aplica"/>
    <s v="No aplica"/>
    <n v="0"/>
    <s v="La actividad no se ha ejecutado a la fecha. El expediente contractual No. 105-2024 aún no ha sido objeto de verificación integral respecto a la totalidad de los soportes requeridos en cada una de las etapas contractuales, ni se ha validado de manera completa la publicación de dichos documentos en la plataforma SECOP, conforme a la normatividad vigente. En consecuencia, el expediente se encuentra pendiente de revisión y, de ser necesario, de subsanación, actividad que será adelantada en el marco de las acciones de mejora y seguimiento institucional._x000a_"/>
    <n v="0"/>
    <s v="11/07/206"/>
    <s v="No se evidencian soportes de la actividad"/>
    <n v="0"/>
    <s v="VENCIDO"/>
    <d v="2026-07-27T00:00:00"/>
    <n v="0"/>
    <s v="La accion no registra o dispone de elementos suficientes para validar su cumplimiento."/>
    <x v="4"/>
    <s v="NO APLICA"/>
    <s v="NO APLICA"/>
    <x v="0"/>
    <s v="Dado que el hallazgo aún presenta actividades en ejecución y otras sin iniciar, no procede realizar el análisis de efectividad hasta tanto se complete la implementación de la totalidad de las acciones formuladas."/>
  </r>
  <r>
    <n v="718"/>
    <x v="1"/>
    <x v="7"/>
    <s v="Subdirección Administrativa y Financiera"/>
    <m/>
    <x v="229"/>
    <m/>
    <x v="43"/>
    <s v="EJECUCIÓN CONTRATO 105 DE 2024 Y GESTIÓN DE LA URGENCIA MANIFIESTA. ADMINISTRATIVO (A) CON PRESUNTA INCIDENCIA DISCIPLINARIA (D)."/>
    <m/>
    <s v="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
    <s v="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
    <s v="Fortalecer los mecanismos de control para la adecuada supervisión contractual con el objetivo de garantizar la adecuada correspondencia entre la planeación la urgencia declarada y la atención efectiva"/>
    <s v="GC_AC60"/>
    <s v="Verificar que la entidad reciba la totalidad de los soportes de conformidad con las obligaciones contractuales del proveedor (Manifiestos de aduana, declaraciones de importación y certificados de capacitación)"/>
    <s v="Informe de supervisión"/>
    <n v="1"/>
    <d v="2026-01-01T00:00:00"/>
    <d v="2026-12-31T00:00:00"/>
    <n v="54"/>
    <x v="2"/>
    <s v="Auditoria Financiera 2024"/>
    <n v="0"/>
    <s v="La actividad no se ha ejecutado a la fecha. No se ha realizado la verificación de que la entidad haya recibido la totalidad de los soportes asociados al cumplimiento de las obligaciones contractuales del proveedor, tales como manifiestos de aduana, declaraciones de importación y certificados de capacitación. En consecuencia, no se cuenta aún con un informe de supervisión que evidencie la revisión, validación o subsanación de dicha documentación, actividad que se encuentra pendiente de ejecución conforme a los lineamientos de supervisión contractual y normativa vigente._x000a_"/>
    <n v="0"/>
    <d v="2026-05-11T00:00:00"/>
    <s v="No se evidencian soportes de la actividad"/>
    <n v="0"/>
    <x v="2"/>
    <d v="2026-05-15T00:00:00"/>
    <n v="0"/>
    <s v="No fue posible identificar evidencias para el presente período de análisis"/>
    <s v="SIN INICIAR"/>
    <s v="No aplica"/>
    <s v="No aplica"/>
    <s v="No aplica"/>
    <n v="0"/>
    <s v="La actividad no se ha ejecutado a la fecha. No se ha realizado la verificación de que la entidad haya recibido la totalidad de los soportes asociados al cumplimiento de las obligaciones contractuales del proveedor, tales como manifiestos de aduana, declaraciones de importación y certificados de capacitación. En consecuencia, no se cuenta aún con un informe de supervisión que evidencie la revisión, validación o subsanación de dicha documentación, actividad que se encuentra pendiente de ejecución conforme a los lineamientos de supervisión contractual y normativa vigente._x000a_"/>
    <n v="0"/>
    <s v="11/07/206"/>
    <s v="No se evidencian soportes de la actividad"/>
    <n v="0"/>
    <s v="VENCIDO"/>
    <d v="2026-07-27T00:00:00"/>
    <n v="0"/>
    <s v="La accion no registra o dispone de elementos suficientes para validar su cumplimiento."/>
    <x v="4"/>
    <s v="NO APLICA"/>
    <s v="NO APLICA"/>
    <x v="0"/>
    <s v="Dado que el hallazgo aún presenta actividades en ejecución y otras sin iniciar, no procede realizar el análisis de efectividad hasta tanto se complete la implementación de la totalidad de las acciones formuladas."/>
  </r>
  <r>
    <n v="719"/>
    <x v="1"/>
    <x v="7"/>
    <s v="Subdirección Administrativa y Financiera"/>
    <m/>
    <x v="234"/>
    <m/>
    <x v="43"/>
    <s v="GESTIÓN DE GARANTÍAS SOAT, EN EL MARCO DEL CONTRATO 222 DE 2024. ADMINISTRATIVO (A) Y CON PRESUNTA INCIDENCIA DISCIPLINARIA (D)."/>
    <m/>
    <s v="Deficiente control y seguimiento por parte del supervisor del contrato 222 de 2024._x000a_La entidad no cuenta con mecanismos de contingencia que garantizaran la continuidad de las coberturas, pese a tratarse de bienes de uso operativo esencial para la atención de emergencias."/>
    <s v="Deficiente control y seguimiento por parte del supervisor del contrato 222 de 2024._x000a_La entidad no cuenta con mecanismos de contingencia que garantizaran la continuidad de las coberturas, pese a tratarse de bienes de uso operativo esencial para la atención de emergencias."/>
    <s v="Fortalecer la gestión administrativa y contractual para garantizar la continuidad de las coberturas de seguro obligatorio (SOAT), mediante una programación anticipada que mitigue el riesgo de desprotección de los bienes operativo."/>
    <s v="GC_AC54"/>
    <s v="Elaborar y presentar ante el Comité de contratación el estado de avance del Plan Anual de Adquisiciones, con el fin de tomar decisiones e impartir directrices."/>
    <s v="Acta de Comité y Anexos"/>
    <n v="11"/>
    <d v="2026-02-01T00:00:00"/>
    <d v="2026-12-31T00:00:00"/>
    <n v="49.5"/>
    <x v="2"/>
    <s v="Auditoria Financiera 2024"/>
    <n v="0"/>
    <s v="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_x000a_"/>
    <n v="0"/>
    <d v="2026-05-11T00:00:00"/>
    <s v="No se evidencian soportes de la actividad"/>
    <n v="0"/>
    <x v="2"/>
    <d v="2026-05-15T00:00:00"/>
    <n v="0"/>
    <s v="No fue posible identificar evidencias para el presente período de análisis"/>
    <s v="SIN INICIAR"/>
    <s v="No aplica"/>
    <s v="No aplica"/>
    <s v="No aplica"/>
    <n v="0"/>
    <s v="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_x000a_"/>
    <n v="0"/>
    <s v="11/07/206"/>
    <s v="No se evidencian soportes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720"/>
    <x v="1"/>
    <x v="7"/>
    <s v="Subdirección Administrativa y Financiera"/>
    <m/>
    <x v="234"/>
    <m/>
    <x v="43"/>
    <s v="GESTIÓN DE GARANTÍAS SOAT, EN EL MARCO DEL CONTRATO 222 DE 2024. ADMINISTRATIVO (A) Y CON PRESUNTA INCIDENCIA DISCIPLINARIA (D)."/>
    <m/>
    <s v="Deficiente control y seguimiento por parte del supervisor del contrato 222 de 2024._x000a_La entidad no cuenta con mecanismos de contingencia que garantizaran la continuidad de las coberturas, pese a tratarse de bienes de uso operativo esencial para la atención de emergencias."/>
    <s v="Deficiente control y seguimiento por parte del supervisor del contrato 222 de 2024._x000a_La entidad no cuenta con mecanismos de contingencia que garantizaran la continuidad de las coberturas, pese a tratarse de bienes de uso operativo esencial para la atención de emergencias."/>
    <s v="Fortalecer la gestión administrativa y contractual para garantizar la continuidad de las coberturas de seguro obligatorio (SOAT), mediante una programación anticipada que mitigue el riesgo de desprotección de los bienes operativo."/>
    <s v="GC_AC55"/>
    <s v="Crear en el marco del sistema de gestión el formato del plan anual de adquisiciones para incluir programación contractual de la DNBC; Asi como revisar el procedimiento Gestión Contractual"/>
    <s v="Procedimiento y Formato actualizado. Socializado"/>
    <n v="1"/>
    <d v="2026-01-01T00:00:00"/>
    <d v="2026-06-30T00:00:00"/>
    <n v="26.85"/>
    <x v="2"/>
    <s v="Auditoria Financiera 2024"/>
    <n v="0"/>
    <s v="Indicador en desarrollo; se encuentra en elaboración el formato y su articulación con el Procedimiento de Gestión Contractual."/>
    <n v="0"/>
    <d v="2026-05-11T00:00:00"/>
    <s v="No se evidencian soportes de la actividad"/>
    <n v="0"/>
    <x v="2"/>
    <d v="2026-05-15T00:00:00"/>
    <n v="0"/>
    <s v="No fue posible identificar evidencias para el presente período de análisis"/>
    <s v="SIN INICIAR"/>
    <s v="No aplica"/>
    <s v="No aplica"/>
    <s v="No aplica"/>
    <n v="0"/>
    <s v="Indicador en desarrollo; se encuentra en elaboración el formato y su articulación con el Procedimiento de Gestión Contractual."/>
    <n v="0"/>
    <s v="11/07/206"/>
    <s v="No se evidencian soportes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721"/>
    <x v="0"/>
    <x v="1"/>
    <s v="Subdirección Administrativa y Financiera"/>
    <m/>
    <x v="399"/>
    <n v="1"/>
    <x v="2"/>
    <s v="Se evidenció que la “Constancia de idoneidad y experiencia” en los contratós de Prestación de servicios profesionales No. 014, 022, 087 y 089 del 2018, y en el documento “Verificación de los documentos de la propuesta” de los contratós de prestación de servicios No. 006, 014, 081, 087, 088 y 089 de 2018 expedidos y suscritos por el Subdirector Administrativo y Financiero de la DNBC, registraron información que no fue fidedigna a la aportada por el contratista, situación que denota que los controles presentaron debilidades al generarse documentos oficiales con inconsistencias, incumpliendo lo establecido en el MIPG - Dimensión 3 Gestión con valores para resultados - cuando señala: “... los aspectos mínimos que una entidad debe tener en cuenta para trabajar por procesos son los siguientes: …- Documentar y formalizar los procesos para identificar el aporte que cada uno hace a la prestación del servicio y la adecuada gestión, - Definir los responsables del proceso y sus obligaciones, -Identificar los riesgos del proceso, así como establecer los controles correspondientes. - Definir los controles de medición y seguimiento correspondientes”."/>
    <s v="COMPRAS Y CONTRATACIÓN PÚBLICA"/>
    <s v="Debilidad en la ejecución de los controles para la elaboración de los documentos propios del Proceso Gestión contractual."/>
    <s v="Debilidad en la ejecución de los controles para la elaboración de los documentos propios del Proceso Gestión contractual."/>
    <s v="Acción correctiva"/>
    <s v="GC_AC2"/>
    <s v="Realizar la revisión de los documentos &quot;Constancia de idoneidad y experiencia&quot; y &quot;verificación de los documentos de la propuesta&quot; por parte de un profesional diferente al profesional que proyectó el respectivo documento a fin de verificar la consistencia de la información."/>
    <s v="N° de documentos con revisión / N° de documentos expedidos (Constancia de idoneidad y experiencia y verificación de los documentos de la propuesta)"/>
    <n v="1"/>
    <d v="2020-01-02T00:00:00"/>
    <d v="2020-06-30T00:00:00"/>
    <n v="26.700000000000003"/>
    <x v="2"/>
    <s v="En mesa de trabajo se determina que se debe es reportar seguimiento"/>
    <n v="1"/>
    <s v="La actividad se viene realizando desde la etapa precontractual. Como evidencias se adjuntan constancias de idoneidad y experiencia y documentos de verificación de propuestas con firma y/o visto bueno de un profesional distinto al proyectista, correos institucionales que evidencian la remisión y validación de los documentos, así como registros de control y trazabilidad incorporados en los expedientes contractuales._x000a__x000a_"/>
    <s v="https://dnbcgovco-my.sharepoint.com/personal/planeacion_dnbc_gov_co/_layouts/15/onedrive.aspx?id=%2Fpersonal%2Fplaneacion%5Fdnbc%5Fgov%5Fco%2FDocuments%2FDocumentos%20SIGE%2F6%2E%20Planes%2FPLAN%20DE%20MEJORA%2F2026%2F01%2E%20Seguimiento%20Primer%20Trimestre%2F15%2E%20Gesti%C3%B3n%20Contractual%2FGC%5FAC2&amp;viewid=efb70791%2Db8ab%2D49e7%2Db552%2Dd3d4cbe976b9&amp;ct=1777387045307&amp;or=OWA%2DNT%2DMail"/>
    <d v="2026-05-11T00:00:00"/>
    <s v="Se adjuntan documentos del comodato de magangue. Adicionalmente no se evidencia uso de los documentos señalados en la activdidad"/>
    <n v="0"/>
    <x v="2"/>
    <d v="2026-05-15T00:00:00"/>
    <n v="0"/>
    <s v="Se evidencio que la accion formulada carece de soportes que permitan verificar el cumplimiento de la actividad, toda vez que los documentos reportados no subsanan el hallazgo fotmulado"/>
    <s v="VENCIDA"/>
    <s v="No aplica"/>
    <s v="No aplica"/>
    <s v="No aplica"/>
    <n v="1"/>
    <s v="La actividad se viene realizando desde la etapa precontractual. Como evidencias se adjuntan constancias de idoneidad y experiencia y documentos de verificación de propuestas con firma y/o visto bueno de un profesional distinto al proyectista, correos institucionales que evidencian la remisión y validación de los documentos, así como registros de control y trazabilidad incorporados en los expedientes contractuales._x000a_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No se evidencian soportes de la actividad"/>
    <n v="0"/>
    <s v="VENCIDO"/>
    <d v="2026-07-27T00:00:00"/>
    <n v="0"/>
    <s v="Se evidencio que la accion formulada carece de soportes que permitan verificar el cumplimiento de la actividad, toda vez que los documentos reportados no subsanan el hallazgo formulado"/>
    <x v="3"/>
    <s v="NO APLICA"/>
    <s v="NO APLICA"/>
    <x v="0"/>
    <s v="Dado que algunas de las actividades asociadas al hallazgo se encuentran vencidas, no procede realizar el análisis de efectividad hasta tanto se complete su implementación."/>
  </r>
  <r>
    <n v="722"/>
    <x v="0"/>
    <x v="1"/>
    <s v="Subdirección Administrativa y Financiera"/>
    <m/>
    <x v="399"/>
    <n v="0"/>
    <x v="2"/>
    <s v="Se evidenció que la “Constancia de idoneidad y experiencia” en los contratós de Prestación de servicios profesionales No. 014, 022, 087 y 089 del 2018, y en el documento “Verificación de los documentos de la propuesta” de los contratós de prestación de servicios No. 006, 014, 081, 087, 088 y 089 de 2018 expedidos y suscritos por el Subdirector Administrativo y Financiero de la DNBC, registraron información que no fue fidedigna a la aportada por el contratista, situación que denota que los controles presentaron debilidades al generarse documentos oficiales con inconsistencias, incumpliendo lo establecido en el MIPG - Dimensión 3 Gestión con valores para resultados - cuando señala: “... los aspectos mínimos que una entidad debe tener en cuenta para trabajar por procesos son los siguientes: …- Documentar y formalizar los procesos para identificar el aporte que cada uno hace a la prestación del servicio y la adecuada gestión, - Definir los responsables del proceso y sus obligaciones, -Identificar los riesgos del proceso, así como establecer los controles correspondientes. - Definir los controles de medición y seguimiento correspondientes”."/>
    <s v="COMPRAS Y CONTRATACIÓN PÚBLICA"/>
    <s v="Debilidad en la ejecución de los controles para la elaboración de los documentos propios del Proceso Gestión contractual."/>
    <s v="Debilidad en la ejecución de los controles para la elaboración de los documentos propios del Proceso Gestión contractual."/>
    <s v="Acción correctiva"/>
    <s v="GC_AC3"/>
    <s v="Incluir en el Procedimiento Gestión Contractual el control para la revisión de los documentos &quot;Hoja de vida DAFP&quot;, &quot;Constancia de idoneidad y experiencia&quot; y &quot;verificación de los documentos de la propuesta&quot;."/>
    <s v="Procedimiento Gestión Contractual actualizado con controles para la revisión de los documentos &quot;Hoja de Vida DAFP&quot;, &quot;Constancia de idoneidad y experiencia&quot; y &quot;verificación de los documentos de la propuesta&quot;, publicados en la carpeta del SIGEC"/>
    <n v="1"/>
    <d v="2019-12-09T00:00:00"/>
    <d v="2020-03-27T00:00:00"/>
    <n v="16.2"/>
    <x v="2"/>
    <s v="En mesa de trabajo se determina que se debe es reportar seguimiento"/>
    <n v="0"/>
    <s v="El indicador no se encuentra cumplido; actualmente se adelanta la revisión y ajuste del Procedimiento de Gestión Contractual para incorporar los controles documentales requeridos."/>
    <n v="0"/>
    <d v="2026-05-11T00:00:00"/>
    <s v="Sin avance en la actividad"/>
    <n v="0"/>
    <x v="2"/>
    <d v="2026-05-15T00:00:00"/>
    <n v="1"/>
    <s v="Se evidencio pantallazo de la pagina web de la entidad en la cual se puede realizar o verificar los procdimientos de cada uno de los proceos de la DNBC"/>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El indicador no se encuentra cumplido; actualmente se adelanta la revisión y ajuste del Procedimiento de Gestión Contractual para incorporar los controles documentales requeridos."/>
    <n v="0"/>
    <s v="11/07/206"/>
    <s v="No se evidencian soportes de la actividad"/>
    <n v="0"/>
    <s v="VENCIDO"/>
    <d v="2026-07-27T00:00:00"/>
    <n v="0.1"/>
    <s v="Se evidencio que la accion formulada carece de soportes que permitan verificar el cumplimiento de la actividad.Asimismo, se evidenció que en el primer trimestre se registró erróneamente un avance físico de ejecución del 100 % y estado “Cumplido”. Para el segundo trimestre, el porcentaje se ajusta al 10 % y el estado de oportunidad se modifica a “En ejecución”."/>
    <x v="0"/>
    <s v="NO APLICA"/>
    <s v="NO APLICA"/>
    <x v="0"/>
    <s v="Dado que algunas de las actividades asociadas al hallazgo se encuentran vencidas, no procede realizar el análisis de efectividad hasta tanto se complete su implementación."/>
  </r>
  <r>
    <n v="723"/>
    <x v="0"/>
    <x v="0"/>
    <s v="Subdirección Administrativa y Financiera"/>
    <m/>
    <x v="5"/>
    <n v="1"/>
    <x v="4"/>
    <s v="De los incumplimientos evidenciados en el horario de trabajo, registro de biométrico, inconsistencia de novedades, etc, no se evidencian acciones disciplinarias que conlleven al cumplimiento de los compromisos laborales, cumplimientos de los objetivos institucionales y adecuada prestación del servicio público al que está abocada la entidad."/>
    <m/>
    <s v="Porque no existe una directriz del manejo del Biométrico y responsabilidad de cada funcionario frente a su cumplimiento."/>
    <s v="Porque no existe una directriz del manejo del Biométrico y responsabilidad de cada funcionario frente a su cumplimiento."/>
    <s v="Acción correctiva"/>
    <s v="TH_AC1"/>
    <s v="Se elaborará una directriz en la que se incluyan los horarios y las jornadas de trabajo, la trazabilidad de las novedades, manejo del Biométrico, la responsabilidad de cada funcionario frente a su cumplimiento y las acciones disciplinarias a que haya lugar."/>
    <s v="Directriz frente al horario laboral, novedades y biométrico"/>
    <n v="1"/>
    <d v="2019-01-02T00:00:00"/>
    <d v="2019-02-28T00:00:00"/>
    <n v="8.4"/>
    <x v="11"/>
    <s v="Presentar seguimiento en el rpimer trimestre"/>
    <n v="1"/>
    <s v="Se aportan registro de biometrico y permisos, en los cuales se ve reflejados los ingresos de los funcionarios."/>
    <s v="TH_AC1"/>
    <d v="2026-05-11T00:00:00"/>
    <s v="Incluyen reportes de biometricos (incompleto) y de permisos. No obstantes, no dan cuenta de la directriz planteada"/>
    <n v="0"/>
    <x v="2"/>
    <d v="2026-05-15T00:00:00"/>
    <n v="0"/>
    <s v="No fue posible identificar evidencias para el presente período de análisis"/>
    <s v="VENCIDA"/>
    <s v="No aplica"/>
    <s v="No aplica"/>
    <s v="No aplica"/>
    <n v="1"/>
    <s v="Se aportan registro de biometrico y permisos, en los cuales se ve reflejados los ingresos de los funcionario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Incluyen reportes de biometricos (incompleto) y de permisos. No obstantes, no dan cuenta de la directriz planteada"/>
    <n v="0"/>
    <s v="VENCIDO"/>
    <d v="2026-07-27T00:00:00"/>
    <n v="0"/>
    <s v="Se evidencio que la accion formulada carece de soportes que permitan verificar el cumplimiento de la actividad"/>
    <x v="3"/>
    <s v="NO APLICA"/>
    <s v="NO APLICA"/>
    <x v="0"/>
    <s v="Dado que algunas de las actividades asociadas al hallazgo se encuentran vencidas, no procede realizar el análisis de efectividad hasta tanto se complete su implementación."/>
  </r>
  <r>
    <n v="724"/>
    <x v="0"/>
    <x v="3"/>
    <s v="Subdirección Administrativa y Financiera"/>
    <m/>
    <x v="334"/>
    <n v="1"/>
    <x v="55"/>
    <s v="Se suscribieron los contratos No. 191 el 05 de mayo de 2020 a nombre de Lina María Chacón Lastro y el No. 177 el 21 de abril de 2020 a nombre de Diego Alejandro Posada Arango; pero los mismos, no fueron cancelados conforme a lo enunciado en la cláusula FORMA DE PAGO, que indica que son Pagos Mensuales, y no como fueron tramitados y cancelados, incumpliendo el compromiso contractual pactado._x000a_De igual Forma, no se dió cumplimiento a lo estipulado en el correo electrónico de fecha 07 de enero de 2020, emitido por el Coordinador del Grupo Financiero donde se dio a conocer el calendario PAC, para que los responsables de los procesos; asi como, los supervisores solicitaran los recursos de funcionamiento como de Inversión de manera Mensual y no se afectará el PAC como evidentemente ocurrió en el cuarto trimestre de 2020._x000a_De otro lado, el artículo 84 de la ley 1474 de 2011, Determina las Facultades y deberes de los supervisores y los interventores, como el “seguimiento al ejercicio del cumplimiento obligacional por la entidad contratante sobre las obligaciones a cargo del contratista”; supervisión no ejercida para estos contratos."/>
    <s v="COMPRAS Y CONTRATACIÓN PÚBLICA"/>
    <s v="1. Porque: Incumplimiento al a las Facultades y deberes de los supervisores con respecto al seguimiento de los contratos._x000a_2. Por que: No se realiza seguimiento permanente por parte de los Supervisores a los Contratos a su cargo"/>
    <s v="No se realiza seguimiento permanente por parte de los Supervisores a los Contratos a su cargo"/>
    <s v="Acción correctiva"/>
    <s v="GC_AC4"/>
    <s v="Realizar jornadas de socializacion sobre supervisión de contratos y construcción de formato de necesidades"/>
    <s v="Socializaciones realizadas"/>
    <n v="4"/>
    <d v="2026-01-01T00:00:00"/>
    <d v="2026-12-31T00:00:00"/>
    <n v="54"/>
    <x v="2"/>
    <m/>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
    <d v="2026-05-11T00:00:00"/>
    <s v="Se incluye información de capacitación realizada durante el primer trimestre de la vigencia"/>
    <n v="0.25"/>
    <x v="0"/>
    <d v="2026-05-15T00:00:00"/>
    <n v="0.25"/>
    <s v="se evidencia por medio fotografico capacitacion de supervision e interventoria de contratos estatales de fecha 17/03/2023 lo que permite verificar el cumplimiento parcial de la actividad dentro del plazo establecido"/>
    <s v="EN EJECUCIÓN"/>
    <s v="No aplica"/>
    <s v="No aplica"/>
    <s v="No aplica"/>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capacitación del segundo trimestre. "/>
    <n v="0.5"/>
    <s v="EN EJECUCIÓN"/>
    <d v="2026-07-27T00:00:00"/>
    <n v="0.5"/>
    <s v="Se evidencio soporte de capacitacion del segundo trimestre"/>
    <x v="0"/>
    <s v="NO APLICA"/>
    <s v="NO APLICA"/>
    <x v="0"/>
    <s v="Dado que algunas actividades asociadas al hallazgo se encuentran en ejecución, no procede realizar el análisis de efectividad hasta tanto se complete su implementación."/>
  </r>
  <r>
    <n v="725"/>
    <x v="1"/>
    <x v="8"/>
    <s v="Subdirección Administrativa y Financiera"/>
    <m/>
    <x v="266"/>
    <m/>
    <x v="42"/>
    <s v="HALLAZGO 7 de 2023. BAJA EJECUCIÓN DEL PRESUPUESTO DE LA DNBC. ADMINISTRATIVO. (A)._x000a_Suscrito el 17 de diciembre de 2024"/>
    <m/>
    <s v="Lo descrito, se generó por deficiencias administrativas y de seguimiento y control de los procedimientos de la Entidad para la oportuna ejecución presupuestal, así como a deficiencias en la gestión eficiente de los recursos asignados a los proyectos de inversión."/>
    <s v="Lo descrito, se generó por deficiencias administrativas y de seguimiento y control de los procedimientos de la Entidad para la oportuna ejecución presupuestal, así como a deficiencias en la gestión eficiente de los recursos asignados a los proyectos de inversión."/>
    <s v="Generar acciones de monitoreo y control que permitan gestionar oportuna, eficiente y adecuadamente los recursos asignados a la entidad,"/>
    <s v="GC_AC49"/>
    <s v="Seguimiento mensual al PAA informando el avance y cumplimiento en su ejecución, generando alertas para la toma de desiciones de la alta dirección."/>
    <s v="Acta de comité de contratación con seguimiento al PAA"/>
    <n v="12"/>
    <d v="2025-01-01T00:00:00"/>
    <d v="2025-12-31T00:00:00"/>
    <n v="54"/>
    <x v="2"/>
    <s v="Seguimiento Historico CGR"/>
    <n v="0.75"/>
    <s v="Accion establecida en el plan de mejoramiento suscrito el 17 de diciembre de 2024, como resultado de la auditoria realizada a la vigencia 2023._x000a__x000a_La acción finalizó el 31 de diciembre de 2025. _x000a__x000a_Se evidenció que se efectuó el seguimiento mensual al Plan Anual de Adquisiciones (PAA) en el marco de las reuniones del Comité de Contratación, en las cuales se informó el avance y el estado de su ejecución durante el periodo correspondiente. No se evidencian las actas del ultimo semestre._x000a__x000a_Por lo tanto, no se ha dado cumplimiento a la acción establecida en el Plan de Mejoramiento."/>
    <n v="0"/>
    <d v="2026-05-11T00:00:00"/>
    <s v="No se evidencian soportes de la actividad"/>
    <n v="0"/>
    <x v="2"/>
    <d v="2026-05-29T00:00:00"/>
    <n v="0"/>
    <s v="No fue posible identificar evidencias para el presente período de análisis"/>
    <s v="VENCIDA"/>
    <s v="No aplica"/>
    <s v="No aplica"/>
    <s v="No aplica"/>
    <n v="0.75"/>
    <s v="Accion establecida en el plan de mejoramiento suscrito el 17 de diciembre de 2024, como resultado de la auditoria realizada a la vigencia 2023._x000a__x000a_La acción finalizó el 31 de diciembre de 2025. _x000a__x000a_Se evidenció que se efectuó el seguimiento mensual al Plan Anual de Adquisiciones (PAA) en el marco de las reuniones del Comité de Contratación, en las cuales se informó el avance y el estado de su ejecución durante el periodo correspondiente. No se evidencian las actas del ultimo semestre._x000a__x000a_Por lo tanto, no se ha dado cumplimiento a la acción establecida en el Plan de Mejoramiento."/>
    <n v="0"/>
    <s v="11/07/206"/>
    <s v="No se incluyen evidencias de seguimiento"/>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726"/>
    <x v="1"/>
    <x v="8"/>
    <s v="Subdirección Administrativa y Financiera"/>
    <m/>
    <x v="211"/>
    <m/>
    <x v="42"/>
    <s v="HALLAZGO 8 de 2023. ACTUALIZACIÓN DEL PLAN ANUAL DE ADQUISICIONES CONTRATO INTERADMINISTRATIVO NO. 178 DE 2021. ADMINISTRATIVO CON PRESUNTA INCIDENCIA DISCIPLINARIA. (A-D)_x000a_Suscrito el 17 de diciembre de 2024"/>
    <m/>
    <s v="Se identifican debilidades en las gestiones de la Dirección Nacional de Bomberos, ya que no se actualizó el Plan Anual de Adquisiciones (PAA) respecto al cambio de modalidad para la selección de los 'Servicios de interventoría' que deben ejercer el seguimiento técnico, financiero y jurídico de los contratos de obra para la construcción de estaciones de bomberos."/>
    <s v="Se identifican debilidades en las gestiones de la Dirección Nacional de Bomberos, ya que no se actualizó el Plan Anual de Adquisiciones (PAA) respecto al cambio de modalidad para la selección de los 'Servicios de interventoría' que deben ejercer el seguimiento técnico, financiero y jurídico de los contratos de obra para la construcción de estaciones de bomberos."/>
    <s v="Implementar un sistema de gestión integral para la planeación y actualización del PAA que garantice la alineación entre los procesos de Planeaciónn, ejecución contractual y modificaciones necesarias, cumpliendo con la normativa vigente y evitando inconsistencias administrativas"/>
    <s v="GC_AC50"/>
    <s v="Seguimiento mensual al PAA en reunón del Comité de Contratación informando el avance y cumplimiento en su ejecución"/>
    <s v="Acta de comité de contratación con seguimiento al PAA"/>
    <n v="12"/>
    <d v="2025-01-01T00:00:00"/>
    <d v="2025-12-31T00:00:00"/>
    <n v="54"/>
    <x v="2"/>
    <s v="Seguimiento Historico CGR"/>
    <n v="0.75"/>
    <s v="Accion establecida en el plan de mejoramiento suscrito el 17 de diciembre de 2024, como resultado de la auditoria realizada a la vigencia 2023._x000a__x000a_La acción finalizó el 31 de diciembre de 2025. _x000a__x000a_Se evidenció que se efectuó el seguimiento mensual al Plan Anual de Adquisiciones (PAA) en el marco de las reuniones del Comité de Contratación, en las cuales se informó el avance y el estado de su ejecución durante el periodo correspondiente. No se evidencian las actas del ultimo semestre._x000a__x000a_Por lo tanto, no se ha dado cumplimiento a la acción establecida en el Plan de Mejoramiento."/>
    <n v="0"/>
    <d v="2026-05-11T00:00:00"/>
    <s v="No se evidencian soportes de la actividad"/>
    <n v="0"/>
    <x v="2"/>
    <d v="2026-06-08T00:00:00"/>
    <n v="0"/>
    <s v="No fue posible identificar evidencias para el presente período de análisis"/>
    <s v="VENCIDA"/>
    <s v="No aplica"/>
    <s v="No aplica"/>
    <s v="No aplica"/>
    <n v="0.75"/>
    <s v="Accion establecida en el plan de mejoramiento suscrito el 17 de diciembre de 2024, como resultado de la auditoria realizada a la vigencia 2023._x000a__x000a_La acción finalizó el 31 de diciembre de 2025. _x000a__x000a_Se evidenció que se efectuó el seguimiento mensual al Plan Anual de Adquisiciones (PAA) en el marco de las reuniones del Comité de Contratación, en las cuales se informó el avance y el estado de su ejecución durante el periodo correspondiente. No se evidencian las actas del ultimo semestre._x000a__x000a_Por lo tanto, no se ha dado cumplimiento a la acción establecida en el Plan de Mejoramiento."/>
    <n v="0"/>
    <s v="11/07/206"/>
    <s v="No se evidencian soportes de la actividad"/>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727"/>
    <x v="1"/>
    <x v="8"/>
    <s v="Subdirección Administrativa y Financiera"/>
    <m/>
    <x v="211"/>
    <m/>
    <x v="42"/>
    <s v="HALLAZGO 8 de 2023. ACTUALIZACIÓN DEL PLAN ANUAL DE ADQUISICIONES CONTRATO INTERADMINISTRATIVO NO. 178 DE 2021. ADMINISTRATIVO CON PRESUNTA INCIDENCIA DISCIPLINARIA. (A-D)_x000a_Suscrito el 17 de diciembre de 2024"/>
    <m/>
    <s v="Se identifican debilidades en las gestiones de la Dirección Nacional de Bomberos, ya que no se actualizó el Plan Anual de Adquisiciones (PAA) respecto al cambio de modalidad para la selección de los 'Servicios de interventoría' que deben ejercer el seguimiento técnico, financiero y jurídico de los contratos de obra para la construcción de estaciones de bomberos."/>
    <s v="Se identifican debilidades en las gestiones de la Dirección Nacional de Bomberos, ya que no se actualizó el Plan Anual de Adquisiciones (PAA) respecto al cambio de modalidad para la selección de los 'Servicios de interventoría' que deben ejercer el seguimiento técnico, financiero y jurídico de los contratos de obra para la construcción de estaciones de bomberos."/>
    <s v="Implementar un sistema de gestión integral para la planeación y actualización del PAA que garantice la alineación entre los procesos de Planeaciónn, ejecución contractual y modificaciones necesarias, cumpliendo con la normativa vigente y evitando inconsistencias administrativas"/>
    <s v="GC_AC51"/>
    <s v="Modificar el PAA cuando se detecte alguna justificación de cambio de modalidad de contratación o aspecto derivado que requiera su actualización"/>
    <s v="PAA modificado y cargado en SECOP"/>
    <n v="1"/>
    <d v="2025-01-01T00:00:00"/>
    <d v="2025-12-31T00:00:00"/>
    <n v="54"/>
    <x v="2"/>
    <s v="Seguimiento Historico CGR"/>
    <n v="1"/>
    <s v="Accion establecida en el plan de mejoramiento suscrito el 17 de diciembre de 2024, como resultado de la auditoria realizada a la vigencia 2023._x000a__x000a_La acción finaliza el 31 de diciembre de 2025. _x000a__x000a_Se evidenció el formato del Plan Anual de Adquisiciones (PAA), el archivo en Excel con el detalle de las adquisiciones de la vigencia y la gestión de publicación correspondiente en la plataforma SECOP._x000a__x000a_Por lo tanto, no se ha dado cumplimiento a la acción establecida en el Plan de Mejoramiento._x000a__x000a_"/>
    <n v="0"/>
    <d v="2026-05-11T00:00:00"/>
    <s v="No se evidencian soportes de la actividad"/>
    <n v="0"/>
    <x v="2"/>
    <d v="2026-05-15T00:00:00"/>
    <n v="0"/>
    <s v="No fue posible identificar evidencias para el presente período de análisis"/>
    <s v="VENCIDA"/>
    <s v="No aplica"/>
    <s v="No aplica"/>
    <s v="No aplica"/>
    <n v="1"/>
    <s v="Accion establecida en el plan de mejoramiento suscrito el 17 de diciembre de 2024, como resultado de la auditoria realizada a la vigencia 2023._x000a__x000a_La acción finaliza el 31 de diciembre de 2025. _x000a__x000a_Se evidenció el formato del Plan Anual de Adquisiciones (PAA), el archivo en Excel con el detalle de las adquisiciones de la vigencia y la gestión de publicación correspondiente en la plataforma SECOP._x000a__x000a_Por lo tanto, no se ha dado cumplimiento a la acción establecida en el Plan de Mejoramiento._x000a_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No se evidencia control de las versiones del PAA"/>
    <n v="0"/>
    <s v="VENCIDO"/>
    <d v="2026-07-27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728"/>
    <x v="0"/>
    <x v="6"/>
    <s v="Subdirección Administrativa y Financiera"/>
    <m/>
    <x v="251"/>
    <m/>
    <x v="33"/>
    <s v="Con relación al Pago de los aportes de la Planilla Integrada de Liquidación de Aportes (Pila) correspondientes a los meses de enero y marzo de 2023, los pagos fueron realizados extemporáneamente y no conforme a las fechas máximas establecidas en el aplicativo de aportes en línea generando intereses moratorios así:_x000a_Enero 2023, valor de Intereses moratorios $87.800.00_x000a_Marzo 2023, valor de Intereses moratorios $162.900.00_x000a_Lo anterior constituye una presunta falta disciplinaria debido a la omisión de los deberes de que trata el artículo 38 de la ley 1952 de 2019, constituyéndose una falta grave contemplada en el artículo 67 de la misma ley."/>
    <m/>
    <s v="1. Porque la funcionaria de gestión de Talento Humano se encontraba de vacaciones y hay actividades que solo la funcionaria puede realizar_x000a_2. Porque la liquidación se realiza de manera manual y requiere de una desarrollada curva de aprendizaje. se presenta una alta demanada de actividades de los contratistas que estan dentro del proceso_x000a_3.Porque se presenta una alta rotación y demanda de actividades de los contratistas que estan dentro del proceso y no es fácil delegar esta actividad."/>
    <s v="La funcionaria de gestión de talento humano es la única que sabe realizar la liquidación manual teniendo en cuenta su complejidad."/>
    <s v="Acción correctiva"/>
    <s v="TH_AC60"/>
    <s v="Realizar y presentar ante la alta dirección un estudio de viabilidad de reorganización de funciones entre los funcionarios de la planta global, de tal manera que se abra la posibilidad de entregar la memoria històrica de la nómina a otro funcionario de planta"/>
    <s v="Análisis realizado y presentado al comité SIGE"/>
    <n v="1"/>
    <d v="2024-01-01T00:00:00"/>
    <d v="2024-08-31T00:00:00"/>
    <n v="36"/>
    <x v="11"/>
    <m/>
    <n v="0"/>
    <n v="0"/>
    <n v="0"/>
    <d v="2026-05-11T00:00:00"/>
    <s v="No se evidencia seguimiento"/>
    <n v="0"/>
    <x v="2"/>
    <d v="2026-05-15T00:00:00"/>
    <n v="0"/>
    <s v="No fue posible identificar evidencias para el presente período de análisis"/>
    <s v="VENCIDA"/>
    <s v="No aplica"/>
    <s v="No aplica"/>
    <s v="No aplica"/>
    <n v="1"/>
    <s v="se adjunta estudio de memoria historica"/>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borrador de informe"/>
    <n v="0.2"/>
    <s v="VENCIDO"/>
    <d v="2026-08-11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729"/>
    <x v="0"/>
    <x v="5"/>
    <s v="Subdirección Administrativa y Financiera"/>
    <m/>
    <x v="400"/>
    <n v="1"/>
    <x v="63"/>
    <s v="La DNBC, no está acatando lo señalado en el artículo 4 literal (i) ítem 4 de la Resolución 027 de 2022, por cuanto la totalidad de los certificados de permanencia, de las 187 resoluciones generadas, NO tienen descrito el Objeto de la Comisión"/>
    <m/>
    <s v="1.Porque aunque el formato establecido contiene la inclusión del objeto de la comisión, las personas siguen sin diligenicar este espacio._x000a_2. Porque se se requiere fortalecer los procesos de divulgación de este formato, en el cual, se recalque la importancia de diligenicar el espacio asociado a la justificación de asustencia presencial."/>
    <s v="Porque se se requiere fortalecer los procesos de divulgación de este formato, en el cual, se recalque la importancia de diligenicar el espacio asociado al objeto de la comisión en el formato de certificado de permanencia de comisión de servicios y/o desplazamiento"/>
    <s v="Acción correctiva"/>
    <s v="TH_AC47"/>
    <s v="Realizar actividades de divulgación y capacitación acerca de comisiones"/>
    <s v="Capacitaciones realizadas"/>
    <n v="4"/>
    <d v="2026-01-01T00:00:00"/>
    <d v="2026-12-31T00:00:00"/>
    <n v="54"/>
    <x v="11"/>
    <m/>
    <n v="0"/>
    <n v="0"/>
    <n v="0"/>
    <d v="2026-05-11T00:00:00"/>
    <s v="No se evidencia seguimiento"/>
    <n v="0"/>
    <x v="0"/>
    <d v="2026-05-15T00:00:00"/>
    <n v="0"/>
    <s v="No fue posible identificar evidencias para el presente período de análisis"/>
    <s v="SIN INICIAR"/>
    <s v="No aplica"/>
    <s v="No aplica"/>
    <s v="No aplica"/>
    <n v="0"/>
    <n v="0"/>
    <n v="0"/>
    <n v="46214"/>
    <s v="No se evidencia seguimiento"/>
    <n v="0"/>
    <s v="EN EJECUCIÓN"/>
    <d v="2026-08-11T00:00:00"/>
    <n v="1"/>
    <s v="Se evidenció su cumplimiento, según seguimiento realizado con corte a 31/12/2025"/>
    <x v="2"/>
    <s v="NO APLICA"/>
    <s v="NO APLICA"/>
    <x v="0"/>
    <s v="Dado que el hallazgo aún tiene actividades vencidas y sin cumplimiento no aplica el análisis de la efectividad"/>
  </r>
  <r>
    <n v="730"/>
    <x v="1"/>
    <x v="8"/>
    <s v="Subdirección estrategica"/>
    <m/>
    <x v="401"/>
    <m/>
    <x v="42"/>
    <s v="HALLAZGO 15 de 2023. EJECUCIÓN CONTRATO N.º 268 de 2023- ADQUISICIÓN DE EQUIPOS DE RESCATE VERTICAL Y HERRAMIENTAS PARA LA ATENCIÓN DE INCENDIOS FORESTALES EN EL MARCO DEL PROYECTO DE FORTALECIMIENTO DE LOS CUERPOS DE BOMBEROS DEL PAÍS. ADMINISTRATIVO CON PRESUNTA INCIDENCIA DISCIPLINARIA Y PARA INDAGACIÓN PRELIMINAR. (A-D-IP)._x000a_Suscrito el 17 de diciembre de 2024"/>
    <s v="GESTIÓN DEL CONOCIMIENTO Y LA INNOVACIÓN"/>
    <s v="Se identifican deficiencias en el control de inventarios, como la falta de un software actualizado, incumplimiento de procedimientos de almacén e inconsistencias en actas de traslado. También hay falencias en la adquisición de equipos de rescate y herramientas (Contrato N.º 268 de 2023) sin destinación específica, con falta de gestión de la Junta Nacional de Bomberos."/>
    <s v="Se identifican deficiencias en el control de inventarios, como la falta de un software actualizado, incumplimiento de procedimientos de almacén e inconsistencias en actas de traslado. También hay falencias en la adquisición de equipos de rescate y herramientas (Contrato N.º 268 de 2023) sin destinación específica, con falta de gestión de la Junta Nacional de Bomberos."/>
    <s v="Fortalecer el Proceso de gestión para la entrega de bienes asignados a los Cuerpos de Bomberos del País con recursos del Fondo Nacional de Bomberos"/>
    <s v="FB_AC19"/>
    <s v="Formular procedimiento para la asignación y reasignación de fortalecimiento (bienes) a entregar a los Cuerpos de Bomberos del País con recursos del Fondo Nacional de Bomberos"/>
    <s v="Procedimiento formulado"/>
    <n v="1"/>
    <d v="2025-01-02T00:00:00"/>
    <d v="2025-03-30T00:00:00"/>
    <n v="13.2"/>
    <x v="14"/>
    <s v="Seguimiento Historico CGR"/>
    <n v="1"/>
    <s v="Se formuló Procedimiento de asignación y reasignación de fortalecimiento (bienes) a entregar a los Cuerpos de Bomberos del País con recursos del Fondo Nacional de Bomberos Código: PC-FB-02, Vigente Desde: 25/03/2025_x000a__x000a_"/>
    <s v="https://dnbcgovco-my.sharepoint.com/:f:/g/personal/planeacion_dnbc_gov_co/IgDXNHpy7oLsTo_k1pBYTEA_AXkQuekeDuYRfMOd3hOKrho?e=FZVMrN"/>
    <d v="2026-05-11T00:00:00"/>
    <s v="Se evidencia procedimiento formulado en la vigencia 2025"/>
    <n v="1"/>
    <x v="1"/>
    <d v="2026-05-15T00:00:00"/>
    <n v="1"/>
    <s v="Se evidenció como soporte el Procedimiento PC-FB-02 &quot;Procedimiento de asignación y reasignación de fortalecimiento (bienes) a entregar a los Cuerpos de Bomberos del País con recursos del Fondo Nacional de Bomberos&quot;, versión 01, vigente desde el 25 de marzo de 2025, el cual establece los lineamientos, actividades, responsables y registros para la asignación y reasignación de bienes. La evidencia aportada permite verificar la formulación del procedimiento, evidenciando el cumplimiento de la acción correctiva estableci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formuló Procedimiento de asignación y reasignación de fortalecimiento (bienes) a entregar a los Cuerpos de Bomberos del País con recursos del Fondo Nacional de Bomberos Código: PC-FB-02, Vigente Desde: 25/03/2025"/>
    <n v="0"/>
    <n v="46213"/>
    <s v="Acción reportada con cumplimiento en el primer trimestre"/>
    <n v="1"/>
    <s v="CUMPLIDO"/>
    <d v="2026-07-27T00:00:00"/>
    <n v="1"/>
    <s v="Se evidenció el Procedimiento PC-FB-02 para la asignación y reasignación de bienes a entregar a los Cuerpos de Bomberos del País, vigente desde el 25/03/2025, dando cumplimiento a la acción correctiva. Durante el segundo trimestre de 2026 no se presentaron nuevos soportes."/>
    <x v="2"/>
    <s v="SI"/>
    <s v="NO EFECTIVO"/>
    <x v="2"/>
    <s v="En la revisión se observó que el hallazgo 2024Fin2023H15 presenta recurrencia temática, toda vez que se identificaron situaciones similares relacionadas con entrega inoportuna, asignación y seguimiento de bienes adquiridos para el fortalecimiento bomberil. Esta situación guarda relación con el hallazgo 2025Fin2024H19, asociado al Contrato 105 de 2024. Por lo anterior, no procede declarar la efectividad ni cerrar el hallazgo, el cual debe mantenerse ABIERTO"/>
  </r>
  <r>
    <n v="731"/>
    <x v="1"/>
    <x v="8"/>
    <s v="Subdirección estrategica"/>
    <m/>
    <x v="401"/>
    <m/>
    <x v="42"/>
    <s v="HALLAZGO 15 de 2023. EJECUCIÓN CONTRATO N.º 268 de 2023- ADQUISICIÓN DE EQUIPOS DE RESCATE VERTICAL Y HERRAMIENTAS PARA LA ATENCIÓN DE INCENDIOS FORESTALES EN EL MARCO DEL PROYECTO DE FORTALECIMIENTO DE LOS CUERPOS DE BOMBEROS DEL PAÍS. ADMINISTRATIVO CON PRESUNTA INCIDENCIA DISCIPLINARIA Y PARA INDAGACIÓN PRELIMINAR. (A-D-IP)._x000a_Suscrito el 17 de diciembre de 2024"/>
    <s v="GESTIÓN DEL CONOCIMIENTO Y LA INNOVACIÓN"/>
    <s v="Se identifican deficiencias en el control de inventarios, como la falta de un software actualizado, incumplimiento de procedimientos de almacén e inconsistencias en actas de traslado. También hay falencias en la adquisición de equipos de rescate y herramientas (Contrato N.º 268 de 2023) sin destinación específica, con falta de gestión de la Junta Nacional de Bomberos."/>
    <s v="Se identifican deficiencias en el control de inventarios, como la falta de un software actualizado, incumplimiento de procedimientos de almacén e inconsistencias en actas de traslado. También hay falencias en la adquisición de equipos de rescate y herramientas (Contrato N.º 268 de 2023) sin destinación específica, con falta de gestión de la Junta Nacional de Bomberos."/>
    <s v="Fortalecer el Proceso de gestión para la entrega de bienes asignados a los Cuerpos de Bomberos del País con recursos del Fondo Nacional de Bomberos"/>
    <s v="FB_AC20"/>
    <s v="Presentar ante la Junta Nacional de Bomberos la propuesta de reasignación de bienes a los Cuerpos de Bomberos, cuando estos no cumplan los requisitos para entrega, en un termino de tiempo no superior a tres meses; autorizando al Comité Técnico de la DNBC seleccionar el nuevo beneficiario."/>
    <s v="Propuesta presentada a Junta Nacional de Bomberos"/>
    <n v="1"/>
    <d v="2025-01-02T00:00:00"/>
    <d v="2025-12-31T00:00:00"/>
    <n v="53.85"/>
    <x v="14"/>
    <s v="Seguimiento Historico CGR"/>
    <n v="1"/>
    <s v="Justificación JNBC autoriza a la DNBC la reasignación de bienes, por lo que no se configura esta acción, se adjunta evidencia en página 17, de la JNBC 003 DE 2024"/>
    <n v="0"/>
    <d v="2026-05-11T00:00:00"/>
    <s v="No se encuentran evidencias de la actividad"/>
    <n v="0"/>
    <x v="2"/>
    <d v="2026-06-08T00:00:00"/>
    <n v="1"/>
    <s v="Se recomienda realizar monitoreo periódico a la aplicación y efectividad del procedimiento implementado, con el fin de verificar que los bienes adquiridos sean asignados oportunamente a los cuerpos de bomberos beneficiarios y cumplan el propósito para el cual fueron adquiridos, evitando su permanencia prolongada en almacén y mitigando la materialización de situaciones similares a las identificadas en el hallazg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La JNBC autoriza a la DNBC la reasignación de bienes desde el año 2024 en atención a la celeridad de los procesos de entregas de fortalecimiento, por lo que no se configura esta acción, se adjunta evidencia en página 17, de la JNBC 003 DE 2024"/>
    <s v="https://dnbcgovco-my.sharepoint.com/:f:/g/personal/planeacion_dnbc_gov_co/IgArz6TXGwFjS4NjcXoG0KjRATBL6NO3DmsApI56MP8FO84?e=nbDZfg"/>
    <n v="46213"/>
    <s v="Se adjunta acta de la JNBC donde se evidencia la no configuracion de esta acción"/>
    <n v="1"/>
    <s v="CUMPLIDO"/>
    <d v="2026-07-27T00:00:00"/>
    <n v="1"/>
    <s v="Se evidenció que la Junta Nacional de Bomberos, mediante Acta No. 003 del 13/02/2024, facultó a la DNBC para realizar, junto con la UNGRD, las modificaciones en especificaciones técnicas y la regionalización de equipos y vehículos, por lo que la acción correctiva se considera cumplida. Durante el segundo trimestre de 2026 no se presentaron nuevos soportes."/>
    <x v="1"/>
    <s v="SI"/>
    <s v="NO EFECTIVO"/>
    <x v="2"/>
    <s v="En la revisión se observó que el hallazgo 2024Fin2023H15 presenta recurrencia temática, toda vez que se identificaron situaciones similares relacionadas con entrega inoportuna, asignación y seguimiento de bienes adquiridos para el fortalecimiento bomberil. Esta situación guarda relación con el hallazgo 2025Fin2024H19, asociado al Contrato 105 de 2024. Por lo anterior, no procede declarar la efectividad ni cerrar el hallazgo, el cual debe mantenerse ABIERTO"/>
  </r>
  <r>
    <n v="732"/>
    <x v="1"/>
    <x v="8"/>
    <s v="Subdirección estrategica"/>
    <m/>
    <x v="401"/>
    <m/>
    <x v="42"/>
    <s v="HALLAZGO 15 de 2023. EJECUCIÓN CONTRATO N.º 268 de 2023- ADQUISICIÓN DE EQUIPOS DE RESCATE VERTICAL Y HERRAMIENTAS PARA LA ATENCIÓN DE INCENDIOS FORESTALES EN EL MARCO DEL PROYECTO DE FORTALECIMIENTO DE LOS CUERPOS DE BOMBEROS DEL PAÍS. ADMINISTRATIVO CON PRESUNTA INCIDENCIA DISCIPLINARIA Y PARA INDAGACIÓN PRELIMINAR. (A-D-IP)._x000a_Suscrito el 17 de diciembre de 2024"/>
    <s v="GESTIÓN DEL CONOCIMIENTO Y LA INNOVACIÓN"/>
    <s v="Se identifican deficiencias en el control de inventarios, como la falta de un software actualizado, incumplimiento de procedimientos de almacén e inconsistencias en actas de traslado. También hay falencias en la adquisición de equipos de rescate y herramientas (Contrato N.º 268 de 2023) sin destinación específica, con falta de gestión de la Junta Nacional de Bomberos."/>
    <s v="Se identifican deficiencias en el control de inventarios, como la falta de un software actualizado, incumplimiento de procedimientos de almacén e inconsistencias en actas de traslado. También hay falencias en la adquisición de equipos de rescate y herramientas (Contrato N.º 268 de 2023) sin destinación específica, con falta de gestión de la Junta Nacional de Bomberos."/>
    <s v="Fortalecer el Proceso de gestión para la entrega de bienes asignados a los Cuerpos de Bomberos del País con recursos del Fondo Nacional de Bomberos"/>
    <s v="FB_AC37"/>
    <s v="Asignación y entrega inmediata de equipos de rescate vertical"/>
    <s v="Actas de entrega"/>
    <n v="3"/>
    <d v="2025-01-02T00:00:00"/>
    <d v="2025-01-31T00:00:00"/>
    <n v="4.3500000000000005"/>
    <x v="14"/>
    <s v="Seguimiento Historico CGR"/>
    <n v="1"/>
    <s v="Accion establecida en el plan de mejoramiento suscrito el 17 de diciembre de 2024, como resultado de la auditoria realizada a la vigencia 2023._x000a__x000a_La acción finalizó el 31 de enero de 2025_x000a__x000a_Se evidenció el cumplimiento mediante las actas de salida 2117 (CB La Jagua de Ibirico), 2118 (CB Puerto Concordia) y 2121 (CB San Antonio de Jamundí) (vigencia 2024)_x000a__x000a_Por lo tanto,  se dio cumplimiento a la acción establecida en el Plan de Mejoramiento._x000a_"/>
    <n v="0"/>
    <d v="2026-05-11T00:00:00"/>
    <s v="Cumplida en seguimiento diciembre 2025. Aunque son acciones antiguas, incluir los soportes"/>
    <n v="1"/>
    <x v="1"/>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on establecida en el plan de mejoramiento suscrito el 17 de diciembre de 2024, como resultado de la auditoria realizada a la vigencia 2023._x000a__x000a_La acción finalizó el 31 de enero de 2025_x000a__x000a_Se evidenció el cumplimiento mediante las actas de salida 2117 (CB La Jagua de Ibirico), 2118 (CB Puerto Concordia) y 2121 (CB San Antonio de Jamundí) (vigencia 2024)_x000a__x000a_Por lo tanto,  se dio cumplimiento a la acción establecida en el Plan de Mejoramiento."/>
    <n v="0"/>
    <n v="46213"/>
    <s v="Acción reportada con cumplimiento en el primer trimestre"/>
    <n v="1"/>
    <s v="CUMPLIDO"/>
    <d v="2026-07-27T00:00:00"/>
    <n v="1"/>
    <s v="Se evidenció el cumplimiento de la acción correctiva mediante las actas de salida Nos. 2117 y 2118 del 01/04/2025 y No. 2121 del 04/04/2025, correspondientes a la entrega de los equipos de rescate vertical a los Cuerpos de Bomberos beneficiarios. Durante el segundo trimestre de 2026 no se presentaron nuevos soportes."/>
    <x v="1"/>
    <s v="SI"/>
    <s v="NO EFECTIVO"/>
    <x v="2"/>
    <s v="En la revisión se observó que el hallazgo 2024Fin2023H15 presenta recurrencia temática, toda vez que se identificaron situaciones similares relacionadas con entrega inoportuna, asignación y seguimiento de bienes adquiridos para el fortalecimiento bomberil. Esta situación guarda relación con el hallazgo 2025Fin2024H19, asociado al Contrato 105 de 2024. Por lo anterior, no procede declarar la efectividad ni cerrar el hallazgo, el cual debe mantenerse ABIERTO"/>
  </r>
  <r>
    <n v="733"/>
    <x v="1"/>
    <x v="8"/>
    <s v="Dirección General"/>
    <m/>
    <x v="401"/>
    <m/>
    <x v="42"/>
    <s v="HALLAZGO 15 de 2023. EJECUCIÓN CONTRATO N.º 268 de 2023- ADQUISICIÓN DE EQUIPOS DE RESCATE VERTICAL Y HERRAMIENTAS PARA LA ATENCIÓN DE INCENDIOS FORESTALES EN EL MARCO DEL PROYECTO DE FORTALECIMIENTO DE LOS CUERPOS DE BOMBEROS DEL PAÍS. ADMINISTRATIVO CON PRESUNTA INCIDENCIA DISCIPLINARIA Y PARA INDAGACIÓN PRELIMINAR. (A-D-IP)._x000a_Suscrito el 17 de diciembre de 2024"/>
    <s v="INTEGRIDAD"/>
    <s v="Se identifican deficiencias en el control de inventarios, como la falta de un software actualizado, incumplimiento de procedimientos de almacén e inconsistencias en actas de traslado. También hay falencias en la adquisición de equipos de rescate y herramientas (Contrato N.º 268 de 2023) sin destinación específica, con falta de gestión de la Junta Nacional de Bomberos."/>
    <s v="Se identifican deficiencias en el control de inventarios, como la falta de un software actualizado, incumplimiento de procedimientos de almacén e inconsistencias en actas de traslado. También hay falencias en la adquisición de equipos de rescate y herramientas (Contrato N.º 268 de 2023) sin destinación específica, con falta de gestión de la Junta Nacional de Bomberos."/>
    <s v="Determinar la relevancia disciplinaria de los hallazgos remitidos al Proceso de Gestión de asuntos disciplinarios"/>
    <s v="DI_AC55"/>
    <s v="Trasladar al proceso de Gestión 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x v="4"/>
    <s v="Seguimiento Historico CGR"/>
    <n v="1"/>
    <s v="Accion establecida en el plan de mejoramiento suscrito el 17 de diciembre de 2024, como resultado de la auditoria realizada a la vigencia 2023._x000a__x000a_La acción finalizó el 31 de enero de 2025. _x000a__x000a_Se remitio el Informe de Auditoria emitido por la CGR. con el fin de  adelantar las acciones adminsitrativas y/o disciplinarias a hubiera lugar_x000a__x000a_Por lo tanto, se dio cumplimiento a la acción  establecida en el Plan de Mejoramiento._x000a__x000a_"/>
    <s v="https://dnbcgovco-my.sharepoint.com/:f:/g/personal/planeacion_dnbc_gov_co/IgANJABTKYsWRKmkHg2ofPVMAZ561kpU5V1VlbIB4beuRpA?e=frTZox"/>
    <d v="2026-05-11T00:00:00"/>
    <s v="Cumplida en seguimiento diciembre 2025"/>
    <n v="1"/>
    <x v="1"/>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ó su cumplimiento, según seguimiento realizado con corte a 31/12/2025"/>
    <x v="1"/>
    <s v="SI"/>
    <s v="NO EFECTIVO"/>
    <x v="2"/>
    <s v="En la revisión se observó que el hallazgo 2024Fin2023H15 presenta recurrencia temática, toda vez que se identificaron situaciones similares relacionadas con entrega inoportuna, asignación y seguimiento de bienes adquiridos para el fortalecimiento bomberil. Esta situación guarda relación con el hallazgo 2025Fin2024H19, asociado al Contrato 105 de 2024. Por lo anterior, no procede declarar la efectividad ni cerrar el hallazgo, el cual debe mantenerse ABIERTO"/>
  </r>
  <r>
    <n v="734"/>
    <x v="0"/>
    <x v="3"/>
    <s v="Subdirección Administrativa y Financiera"/>
    <m/>
    <x v="402"/>
    <n v="1"/>
    <x v="54"/>
    <s v="Cada una de las transacciones financieras están respaldadas con los soportes idóneos y requeridos para su registro. Sin embargo en lo que respecta a las constitución de las reservas presupuestales y las cuentas por pagar; se evidenció que en algunas la justificación técnica y juridica es insuficiente para sustentar el caso fortuito o fuerza mayor para la generación de las Reservas, adicionalmente no fueron suministrados la totalidad de los soportes documentales de la constitución de las reservas de funcionamiento que son (10), de las cuentas por pagar de inversión (7), y de las reservas de Inversión únicamente se anexaron (6) evidencias de las (12) constituidas."/>
    <s v="GESTIÓN PRESUPUESTAL Y EFICIENCIA DEL GASTO PÚBLICO"/>
    <s v="A pesar de contar con un formato que justifique la constitucion de las Reservas presupuestales, no existe una politica que establezca los parametros requeridos para el seguimiento y formulacion de Reservas en la entidad._x000a_Por falta de seguimiento y control por parte de los procesos con respecto a las directrices a tener en cuenta en el cierre presupuestal"/>
    <s v="A pesar de contar con un formato que justifique la constitucion de las Reservas presupuestales, no existe una politica que establezca los parametros requeridos para el seguimiento y formulacion de Reservas en la entidad._x000a_Por falta de seguimiento y control por parte de los procesos con respecto a las directrices a tener en cuenta en el cierre presupuestal"/>
    <s v="Acción correctiva"/>
    <s v="GF_AC4"/>
    <s v="Incorporar una política que establezca, las condiciones de la constitución del rezago presupuestal de la Entidad"/>
    <s v="Actualizacion de la Resolucion 433 de 2017"/>
    <n v="1"/>
    <d v="2021-04-01T00:00:00"/>
    <d v="2021-08-31T00:00:00"/>
    <n v="22.5"/>
    <x v="7"/>
    <m/>
    <n v="1"/>
    <s v="Como evidencia se deja Procedimiento constitucion de reservas presupuestales "/>
    <s v="https://dnbcgovco-my.sharepoint.com/:f:/g/personal/planeacion_dnbc_gov_co/IgAKPZEalRp3T7O44VwZjBLlARF86VpmllJA36VR9-2qDG8?e=W6XaGX"/>
    <d v="2026-05-11T00:00:00"/>
    <s v="Se incluye procedimiento actualizado en la vigencia 2026 "/>
    <n v="1"/>
    <x v="1"/>
    <d v="2026-05-28T00:00:00"/>
    <n v="1"/>
    <s v="Se evidencio la elaboracion del procedimiento de constitucion de reservas PC-GF-03 y formato PC-GF-03-01 con fecha 20/03/2026."/>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deja Procedimiento constitucion de reservas presupuestales "/>
    <s v="https://dnbcgovco-my.sharepoint.com/:f:/g/personal/planeacion_dnbc_gov_co/IgDlTTkE6gPMRZjTETbxch7dATaSM_TE5-agvqb3k7QgaDY?e=0V1Jx7"/>
    <s v="11/07/206"/>
    <s v="Actividad reportada con cumplimiento en el primer trimestre 2026"/>
    <n v="0.5"/>
    <s v="CUMPLIDO"/>
    <d v="2026-08-11T00:00:00"/>
    <n v="1"/>
    <s v="Se evidencio la elaboracion del procedimiento de constitucion de reservas PC-GF-03 y formato PC-GF-03-01 con fecha 20/03/2026."/>
    <x v="2"/>
    <s v="SI"/>
    <s v="NO EFECTIVO"/>
    <x v="2"/>
    <s v="Esta acción de mejora se deja abierta dado que se eleboro el formato y el procdimieto para de constitucion de reservas PC-GF-03 y formato PC-GF-03-01 con fecha 20/03/2026. no se videncio la actualizacion Actualizacion de la Resolucion 433 de 2017 como se especifica en la unidad de medida"/>
  </r>
  <r>
    <n v="735"/>
    <x v="0"/>
    <x v="3"/>
    <s v="Subdirección Administrativa y Financiera"/>
    <m/>
    <x v="402"/>
    <n v="0"/>
    <x v="54"/>
    <s v="Cada una de las transacciones financieras están respaldadas con los soportes idóneos y requeridos para su registro. Sin embargo en lo que respecta a las constitución de las reservas presupuestales y las cuentas por pagar; se evidenció que en algunas la justificación técnica y juridica es insuficiente para sustentar el caso fortuito o fuerza mayor para la generación de las Reservas, adicionalmente no fueron suministrados la totalidad de los soportes documentales de la constitución de las reservas de funcionamiento que son (10), de las cuentas por pagar de inversión (7), y de las reservas de Inversión únicamente se anexaron (6) evidencias de las (12) constituidas."/>
    <s v="GESTIÓN PRESUPUESTAL Y EFICIENCIA DEL GASTO PÚBLICO"/>
    <s v="A pesar de contar con un formato que justifique la constitucion de las Reservas presupuestales, no existe una politica que establezca los parametros requeridos para el seguimiento y formulacion de Reservas en la entidad._x000a_Por falta de seguimiento y control por parte de los procesos con respecto a las directrices a tener en cuenta en el cierre presupuestal"/>
    <s v="A pesar de contar con un formato que justifique la constitucion de las Reservas presupuestales, no existe una politica que establezca los parametros requeridos para el seguimiento y formulacion de Reservas en la entidad._x000a_Por falta de seguimiento y control por parte de los procesos con respecto a las directrices a tener en cuenta en el cierre presupuestal"/>
    <s v="Acción correctiva"/>
    <s v="GF_AC5"/>
    <s v="Modificar el formato de justificación para constituir la Reserva Presupuestal FO-GF-03-01, incorporando un acapite que establezca la razonabilidad del NO tramite de vigencias futuras."/>
    <s v="Formato actualizado de Justificación para constituir Reserva Presupuestal FO-GF-03-01."/>
    <n v="1"/>
    <d v="2021-04-01T00:00:00"/>
    <d v="2021-08-31T00:00:00"/>
    <n v="22.5"/>
    <x v="7"/>
    <m/>
    <n v="1"/>
    <s v="Como evidencia se deja el Procedimiento constitucion de reservas presupuestales "/>
    <s v="https://dnbcgovco-my.sharepoint.com/:f:/g/personal/planeacion_dnbc_gov_co/IgAKPZEalRp3T7O44VwZjBLlARF86VpmllJA36VR9-2qDG8?e=W6XaGX"/>
    <d v="2026-05-11T00:00:00"/>
    <s v="Se incluye formato con el acapite en mención"/>
    <n v="1"/>
    <x v="1"/>
    <d v="2026-05-28T00:00:00"/>
    <n v="1"/>
    <s v="Se evidencio la elaboracion del procedimiento de constitucion de reservas PC-GF-03 y formato PC-GF-03-01 con fecha 20/03/2026."/>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deja el Procedimiento constitucion de reservas presupuestales "/>
    <s v="https://dnbcgovco-my.sharepoint.com/:f:/g/personal/planeacion_dnbc_gov_co/IgDlTTkE6gPMRZjTETbxch7dATaSM_TE5-agvqb3k7QgaDY?e=0V1Jx7"/>
    <s v="11/07/206"/>
    <s v="Actividad reportada con cumplimiento en el primer trimestre 2026"/>
    <n v="1"/>
    <s v="CUMPLIDO"/>
    <d v="2026-08-11T00:00:00"/>
    <n v="1"/>
    <s v="Se evidencio la elaboracion del procedimiento de constitucion de reservas PC-GF-03 y formato PC-GF-03-01 con fecha 20/03/2026."/>
    <x v="2"/>
    <s v="SI"/>
    <s v="NO EFECTIVO"/>
    <x v="2"/>
    <s v="Esta acción de mejora sigue abierta aunque se eleboro el formato y el procedimieto para de constitucion de reservas PC-GF-03 y formato PC-GF-03-01 con fecha 20/03/2026. no se videncio la actualizacion Actualizacion de la Resolucion 433 de 2017 como se especifica en la unidad de medida"/>
  </r>
  <r>
    <n v="736"/>
    <x v="0"/>
    <x v="6"/>
    <s v="Subdirección Administrativa y Financiera"/>
    <m/>
    <x v="403"/>
    <m/>
    <x v="26"/>
    <s v="En seguimiento al link https://dnbc.gov.co/consulta-de-pqrsd, se pudo verificar el formulario de PQRSD, al cual se puede acceder; no obstante, se establecieron debilidades en cuanto a las condiciones técnicas tales: tipo de identificación, pais, departamento, municipio, tipo de población, PQRSD, no esta habilitada la lista desplegable para su diligenciamiento por lo tanto no se puede enviar la solicitud, adicionalemente, se presenta error al consultar el estado de una solicitud. Por lo tanto no se cumple con la condiciones técnicas del formulario de PQRSD, Incumpliendo lo establecido en la Resolución 1519 del 2020 anexo 2, numeral 2.4.3.3"/>
    <m/>
    <s v="Desconocimeinto de la normatividad aplicable a la Entidad"/>
    <s v="Desconocimeinto de la normatividad aplicable a la Entidad"/>
    <s v="Acción correctiva"/>
    <s v="TI_AC27"/>
    <s v="Actualizar del formulario de PQRSD en linea de acuerdo al Anexo 2 de la Resolución MinTIC 1519 del 2020."/>
    <s v="(Numero de condiciones tecnicas programadas/Numero se dolicitudes tecnicas realizadas*100)"/>
    <n v="1"/>
    <d v="2023-05-02T00:00:00"/>
    <d v="2023-12-31T00:00:00"/>
    <n v="35.85"/>
    <x v="3"/>
    <s v="Realizar seguimiento"/>
    <n v="1"/>
    <s v="Se aporta como evidencia actualización y operación del formulario electrónico PQRSD institucional, evidenciando cumplimiento de condiciones técnicas y funcionales definidas en el Anexo 2 de la Resolución MinTIC 1519 de 2020, incluyendo caracterización del ciudadano, protección de datos y canal digital de radicación y consulta."/>
    <s v="https://dnbcgovco-my.sharepoint.com/:f:/g/personal/planeacion_dnbc_gov_co/IgAtCeqwqYEQRIXhU30ZuIAEAVsnNHcEZANJN7txKIyHMSw?e=PL9djw"/>
    <d v="2026-05-11T00:00:00"/>
    <s v="Se evidencia ajustes en formulario web"/>
    <n v="1"/>
    <x v="1"/>
    <d v="2026-06-08T00:00:00"/>
    <n v="1"/>
    <s v="Se evidencia el cumplimiento de la acción correctiva consistente en la actualización e implementación del formulario electrónico institucional de PQRSD, de acuerdo con los lineamientos establecidos en el Anexo 2 de la Resolución 1519 de 2020. La evidencia presentada permite verificar la habilitación de las funcionalidades requeridas para la radicación y consulta de solicitudes, así como la incorporación de campos para la caracterización del ciudadano, información de residencia, grupos de interés, condiciones de discapacidad, grupo étnico, género y demás variables exigidas por la normatividad aplicable. Así mismo, se observa la implementación de mecanismos para la protección de datos personales y la gestión de peticiones, quejas, reclamos, sugerencias y denuncias. En consecuencia, la evidencia aportada permite validar la ejecución y cumplimiento de la acción correctiva formulada, subsanando las debilidades identificadas en el funcionamiento del formulario web de PQRSD."/>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n reporte de información por parte de la primera linea de defensa"/>
    <n v="0"/>
    <n v="46214"/>
    <s v="Actividad con cumplimiento reportado en el primer trimestre 2026"/>
    <n v="1"/>
    <s v="CUMPLIDO"/>
    <d v="2026-08-14T00:00:00"/>
    <n v="1"/>
    <s v="Se evidenció que la actividad reportó cumplimiento durante el primer trimestre de 2026, por lo que para el segundo trimestre se mantiene como cumplida."/>
    <x v="2"/>
    <s v="NO"/>
    <s v="EFECTIVO"/>
    <x v="1"/>
    <s v="No evidenció recurrencia posterior del hallazgo, por lo anterior, procede su cierre."/>
  </r>
  <r>
    <n v="737"/>
    <x v="0"/>
    <x v="5"/>
    <s v="Subdirección Administrativa y Financiera"/>
    <m/>
    <x v="404"/>
    <n v="1"/>
    <x v="47"/>
    <s v="Ambiente 1.3_x000a_Auncuando, se cuenta ademas con el manual de seguridad y privacidad de la información MN-TI-01, V2 del 30/06/2022, la DNBC debe asegurar su implementación."/>
    <m/>
    <s v="Aunque se actualizo y formalizo el manual de seguridad de la información en el mes de junio, de acuerdo al plan de trabajo aprobado por la Alta dirección se tiene programada su implementación para el segundo semestre de 2022"/>
    <s v="Aunque se actualizo y formalizo el manual de seguridad de la información en el mes de junio, de acuerdo al plan de trabajo aprobado por la Alta dirección se tiene programada su implementación para el segundo semestre de 2022"/>
    <s v="Acción correctiva"/>
    <s v="TI_AC22"/>
    <s v="Realizar seguimiento a las actividades planteadas en el componente operativo de la politica de Seguridad y Privacidad de Información"/>
    <s v="Informes de seguimiento"/>
    <n v="2"/>
    <d v="2026-07-01T00:00:00"/>
    <d v="2026-12-31T00:00:00"/>
    <n v="27"/>
    <x v="3"/>
    <m/>
    <n v="0"/>
    <n v="0"/>
    <n v="0"/>
    <d v="2026-05-11T00:00:00"/>
    <s v="No se evidencia seguimiento"/>
    <n v="0"/>
    <x v="0"/>
    <d v="2026-06-08T00:00:00"/>
    <n v="0"/>
    <s v="No fue posible identificar evidencias para el presente período de análisis"/>
    <s v="SIN INICIAR"/>
    <s v="No aplica"/>
    <s v="No aplica"/>
    <s v="No aplica"/>
    <n v="0.7"/>
    <s v="Se ha realizado el seguimiento y la aplicación operativa de los lineamientos de Seguridad y Privacidad de la Información (MSPI) a través de la estructuración de los nuevos sistemas de la entidad y los planes de control estratégico. Específicamente, se garantizó la inclusión de estos componentes normativos en las fases de diseño y planeación tecnológica. _x000a_Como evidencia del seguimiento y cumplimiento operativo, se relacionan los siguientes soportes:_x000a_•_x0009_Historias de Usuario - Sistema Misional RUE 2.0: Se documentó e integró formalmente en el diseño del sistema la obligatoriedad del cumplimiento de la Ley 1581 de 2012 (Protección de Datos Personales), parametrizando controles operativos como la aceptación explícita de políticas de privacidad en el login y alertas automatizadas para el control y vigencia de formularios internos._x000a_•_x0009_INFORME EJECUTIVO DE EMPALME - Avances PETI.docx: Documento institucional donde se realiza el seguimiento al mapa de ruta TI, validando el estado de los proyectos y asegurando que las iniciativas de infraestructura y software cumplan con las políticas de seguridad de la información de la entidad._x000a_"/>
    <s v="https://dnbcgovco-my.sharepoint.com/:f:/g/personal/planeacion_dnbc_gov_co/IgD_QWQM6hjNSIuN5Wa-D8rOAay-fVtUL7H54Dc8TtKYteA?e=q9ywW6"/>
    <n v="46214"/>
    <s v="No s eevidencia seguimiento especifico a aspectos relacionado scon Seguirdad de la informaicón en las evidencias"/>
    <n v="0"/>
    <s v="EN EJECUCIÓN"/>
    <d v="2026-08-10T00:00:00"/>
    <n v="0"/>
    <s v="No fue posible identificar evidencias para el presente período de análisis"/>
    <x v="4"/>
    <s v="NO APLICA"/>
    <s v="NO APLICA"/>
    <x v="0"/>
    <s v="Dado que algunas actividades del hallazgo se encuentran sin iniciar y/o vencidas, no procede realizar el análisis de efectividad hasta tanto se complete su implementación."/>
  </r>
  <r>
    <n v="738"/>
    <x v="1"/>
    <x v="6"/>
    <s v="Subdirección estrategica"/>
    <m/>
    <x v="405"/>
    <m/>
    <x v="64"/>
    <s v="Hallazgo No. 01 supervisión y Liquidación del Contrato de comodato 171 de 2018. Incidencia Administrativa (A) y Disciplinaria (D).Denuncia 2023-289269-80134-D / Radicado 2023ER0220799 del 20/11/2023_x000a_Se observan deficiencias en la Supervisión del Contrato de comodato 171 de 2018 que conllevaron a que no se cumpliera con las cláusulas contractuales Cuarta y Quinta relacionada con el seguimiento a través de la supervisión e informes. Adicionalmente se observó que también se incumplió con la obligación contractual estipulada en la cláusula vigésima donde se estipula el plazo para liquidar el contrato."/>
    <s v="GESTIÓN DEL CONOCIMIENTO Y LA INNOVACIÓN"/>
    <s v="•Incumplimiento de los deberes del Comodatario y Comodante._x000a_•Deficiencias en planeación y seguimiento contractual por parte del DNBC._x000a_•Deficiencias en el ejercicio supervisor del Contrato 171 de 2018, por falta de gestión del seguimiento supervisor para el cumplimiento del objeto contractual lo que constituye falta en la planeación, ejecución y finalización."/>
    <s v="•Incumplimiento de los deberes del Comodatario y Comodante._x000a_•Deficiencias en planeación y seguimiento contractual por parte del DNBC._x000a_•Deficiencias en el ejercicio supervisor del Contrato 171 de 2018, por falta de gestión del seguimiento supervisor para el cumplimiento del objeto contractual lo que constituye falta en la planeación, ejecución y finalización."/>
    <s v="Generación de mecanismos de control y seguimiento con relación a ls supervisión y liquidación de los comodatos."/>
    <s v="FB_AC10"/>
    <s v="Informar a la Alcaldía la finalización del Contrato de comodato No. 171 de 2018"/>
    <s v="Oficio firmado por el Ordenador del Gasto"/>
    <s v="100%"/>
    <d v="2024-06-18T00:00:00"/>
    <d v="2024-07-18T00:00:00"/>
    <n v="4.5"/>
    <x v="14"/>
    <s v="Seguimiento Historico CGR"/>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s v="https://dnbcgovco-my.sharepoint.com/:f:/g/personal/planeacion_dnbc_gov_co/IgDXNHpy7oLsTo_k1pBYTEA_AXkQuekeDuYRfMOd3hOKrho?e=FZVMrN"/>
    <d v="2026-05-11T00:00:00"/>
    <s v="Se incluyen evidencias de finalización de contrato "/>
    <n v="1"/>
    <x v="1"/>
    <d v="2026-06-08T00:00:00"/>
    <n v="1"/>
    <s v="Se reporta la totalidad de las evidencias correspondientes al Contrato No. 171 de 2018, relacionadas con la gestión realizada ante la Alcaldía, el inicio del proceso de investigación contractual y la liquidación del contrato. Asimismo, se evidencia que dicha investigación fue cerrada por la Dirección Nacional de Bomberos de Colombia (DNBC), mediante el radicado No. 2025EE0072181 del 1 de abril de 2025, con lo cual se acredita el cierre de las actuaciones adelantada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s v="https://dnbcgovco-my.sharepoint.com/:f:/g/personal/planeacion_dnbc_gov_co/IgB9Ce_EEUPeQKbT-vONwIYYAaBhO4971ryBokMneS8spCE?e=IxPtR4"/>
    <n v="46213"/>
    <s v="Se incluyen evidencias de finalización de contrato "/>
    <n v="1"/>
    <s v="CUMPLIDO"/>
    <d v="2026-07-27T00:00:00"/>
    <n v="1"/>
    <s v="Se evidenció el Acta de Liquidación Bilateral del Contrato de Comodato No. 171 de 2018, suscrita el 02/09/2024, la Resolución No. 299 del 17/09/2024 y el Contrato de Comodato No. 196-2024, firmado el 25/09/2024, como soportes de la finalización del contrato y del cumplimiento de la acción correctiva."/>
    <x v="2"/>
    <s v="NO"/>
    <s v="EFECTIVO"/>
    <x v="1"/>
    <s v="No evidenció recurrencia posterior del hallazgo 2023DenCom171H1 y verificó la efectividad de las acciones de mejora implementadas; por lo anterior, procede su cierre."/>
  </r>
  <r>
    <n v="739"/>
    <x v="1"/>
    <x v="6"/>
    <s v="Subdirección estrategica"/>
    <m/>
    <x v="405"/>
    <m/>
    <x v="64"/>
    <s v="Hallazgo No. 01 supervisión y Liquidación del Contrato de comodato 171 de 2018. Incidencia Administrativa (A) y Disciplinaria (D).Denuncia 2023-289269-80134-D / Radicado 2023ER0220799 del 20/11/2023_x000a_Se observan deficiencias en la Supervisión del Contrato de comodato 171 de 2018 que conllevaron a que no se cumpliera con las cláusulas contractuales Cuarta y Quinta relacionada con el seguimiento a través de la supervisión e informes. Adicionalmente se observó que también se incumplió con la obligación contractual estipulada en la cláusula vigésima donde se estipula el plazo para liquidar el contrato."/>
    <s v="GESTIÓN DEL CONOCIMIENTO Y LA INNOVACIÓN"/>
    <s v="•Incumplimiento de los deberes del Comodatario y Comodante._x000a_•Deficiencias en planeación y seguimiento contractual por parte del DNBC._x000a_•Deficiencias en el ejercicio supervisor del Contrato 171 de 2018, por falta de gestión del seguimiento supervisor para el cumplimiento del objeto contractual lo que constituye falta en la planeación, ejecución y finalización."/>
    <s v="•Incumplimiento de los deberes del Comodatario y Comodante._x000a_•Deficiencias en planeación y seguimiento contractual por parte del DNBC._x000a_•Deficiencias en el ejercicio supervisor del Contrato 171 de 2018, por falta de gestión del seguimiento supervisor para el cumplimiento del objeto contractual lo que constituye falta en la planeación, ejecución y finalización."/>
    <s v="Generación de mecanismos de control y seguimiento con relación a ls supervisión y liquidación de los comodatos."/>
    <s v="FB_AC11"/>
    <s v="Visita técnica del supervisor del contrato para la recepción del Vehículo"/>
    <s v="Visita tecnica"/>
    <s v="100%"/>
    <d v="2024-07-01T00:00:00"/>
    <d v="2024-07-30T00:00:00"/>
    <n v="4.3500000000000005"/>
    <x v="14"/>
    <s v="Seguimiento Historico CGR"/>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s v="https://dnbcgovco-my.sharepoint.com/:f:/g/personal/planeacion_dnbc_gov_co/IgDXNHpy7oLsTo_k1pBYTEA_AXkQuekeDuYRfMOd3hOKrho?e=FZVMrN"/>
    <d v="2026-05-11T00:00:00"/>
    <s v="Se incluyen evidencias de finalización de contrato. Se incluye carpeta donde se evidencia visita técnica realizada en el mes de julio y agosto de 2024"/>
    <n v="1"/>
    <x v="1"/>
    <d v="2026-06-08T00:00:00"/>
    <n v="1"/>
    <s v="Se evidencia la finalización del Contrato de Comodato No. 171 de 2018, mediante la comunicación formal remitida por la Dirección Nacional de Bomberos de Colombia a la Alcaldía de Magangué, informando el vencimiento y terminación del vínculo contractual. Así mismo, se aportan soportes asociados al proceso de cierre, entre ellos el acta de liquidación, las comunicaciones oficiales y las actuaciones administrativas adelantadas para formalizar la terminación del contrato y la suscripción de un nuevo comodato. La evidencia presentada permite verificar la ejecución de la acción correctiva formulada y el cumplimiento del compromiso establecido en el plan de mejoramient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n v="0"/>
    <n v="46213"/>
    <s v="Acción reportada con cumplimiento en el primer trimestre"/>
    <n v="1"/>
    <s v="CUMPLIDO"/>
    <d v="2026-07-27T00:00:00"/>
    <n v="1"/>
    <s v="Se verificaron los soportes correspondientes a la visita técnica para la recepción del vehículo, el acta de liquidación del Contrato de Comodato No. 171 de 2018 y las comunicaciones remitidas a la Alcaldía, con las que la dependencia reportó el cumplimiento de la acción correctiva. Para el segundo trimestre de la presente vigencia no se presentaron nuevos soportes."/>
    <x v="2"/>
    <s v="NO"/>
    <s v="EFECTIVO"/>
    <x v="1"/>
    <s v="No evidenció recurrencia posterior del hallazgo 2023DenCom171H1 y verificó la efectividad de las acciones de mejora implementadas; por lo anterior, procede su cierre."/>
  </r>
  <r>
    <n v="740"/>
    <x v="1"/>
    <x v="6"/>
    <s v="Subdirección estrategica"/>
    <m/>
    <x v="405"/>
    <m/>
    <x v="64"/>
    <s v="Hallazgo No. 01 supervisión y Liquidación del Contrato de comodato 171 de 2018. Incidencia Administrativa (A) y Disciplinaria (D).Denuncia 2023-289269-80134-D / Radicado 2023ER0220799 del 20/11/2023_x000a_Se observan deficiencias en la Supervisión del Contrato de comodato 171 de 2018 que conllevaron a que no se cumpliera con las cláusulas contractuales Cuarta y Quinta relacionada con el seguimiento a través de la supervisión e informes. Adicionalmente se observó que también se incumplió con la obligación contractual estipulada en la cláusula vigésima donde se estipula el plazo para liquidar el contrato."/>
    <s v="GESTIÓN DEL CONOCIMIENTO Y LA INNOVACIÓN"/>
    <s v="•Incumplimiento de los deberes del Comodatario y Comodante._x000a_•Deficiencias en planeación y seguimiento contractual por parte del DNBC._x000a_•Deficiencias en el ejercicio supervisor del Contrato 171 de 2018, por falta de gestión del seguimiento supervisor para el cumplimiento del objeto contractual lo que constituye falta en la planeación, ejecución y finalización."/>
    <s v="•Incumplimiento de los deberes del Comodatario y Comodante._x000a_•Deficiencias en planeación y seguimiento contractual por parte del DNBC._x000a_•Deficiencias en el ejercicio supervisor del Contrato 171 de 2018, por falta de gestión del seguimiento supervisor para el cumplimiento del objeto contractual lo que constituye falta en la planeación, ejecución y finalización."/>
    <s v="Generación de mecanismos de control y seguimiento con relación a ls supervisión y liquidación de los comodatos."/>
    <s v="FB_AC12"/>
    <s v="Realizar el acta de liquidación del Contrato de Comodato No.171 de 2018"/>
    <s v="Acta de Liquidación"/>
    <s v="100%"/>
    <d v="2024-08-01T00:00:00"/>
    <d v="2024-08-30T00:00:00"/>
    <n v="4.3500000000000005"/>
    <x v="14"/>
    <s v="Seguimiento Historico CGR"/>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s v="https://dnbcgovco-my.sharepoint.com/:f:/g/personal/planeacion_dnbc_gov_co/IgDXNHpy7oLsTo_k1pBYTEA_AXkQuekeDuYRfMOd3hOKrho?e=FZVMrN"/>
    <d v="2026-05-11T00:00:00"/>
    <s v="Se incluyen evidencias de finalización de contrato "/>
    <n v="1"/>
    <x v="1"/>
    <d v="2026-06-08T00:00:00"/>
    <n v="1"/>
    <s v="Se evidencia la realización de la visita técnica por parte del supervisor del contrato para la recepción del vehículo objeto del Contrato de Comodato No. 171 de 2018. Como soporte, se aportan las evidencias relacionadas con la finalización y liquidación del contrato, las comunicaciones remitidas a la Alcaldía de Magangué y los documentos que dan cuenta de las actividades de verificación y recepción adelantadas durante los meses de julio y agosto de 2024. La evidencia presentada permite verificar la ejecución de la acción correctiva formulada y el cumplimiento de las actividades establecidas en el plan de mejoramient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n v="0"/>
    <n v="46213"/>
    <s v="Acción reportada con cumplimiento en el primer trimestre"/>
    <n v="1"/>
    <s v="CUMPLIDO"/>
    <d v="2026-07-27T00:00:00"/>
    <n v="1"/>
    <s v="Se verificó el Acta de Liquidación del Contrato de Comodato No. 171 de 2018, evidencia con la cual la dependencia reportó el cumplimiento de la acción correctiva. Para el segundo trimestre de la presente vigencia no se presentaron nuevos soportes, toda vez que la acción fue reportada como cumplida en seguimientos anteriores."/>
    <x v="2"/>
    <s v="NO"/>
    <s v="EFECTIVO"/>
    <x v="1"/>
    <s v="No evidenció recurrencia posterior del hallazgo 2023DenCom171H1 y verificó la efectividad de las acciones de mejora implementadas; por lo anterior, procede su cierre."/>
  </r>
  <r>
    <n v="741"/>
    <x v="1"/>
    <x v="6"/>
    <s v="Subdirección estrategica"/>
    <m/>
    <x v="405"/>
    <m/>
    <x v="64"/>
    <s v="Hallazgo No. 01 supervisión y Liquidación del Contrato de comodato 171 de 2018. Incidencia Administrativa (A) y Disciplinaria (D).Denuncia 2023-289269-80134-D / Radicado 2023ER0220799 del 20/11/2023_x000a_Se observan deficiencias en la Supervisión del Contrato de comodato 171 de 2018 que conllevaron a que no se cumpliera con las cláusulas contractuales Cuarta y Quinta relacionada con el seguimiento a través de la supervisión e informes. Adicionalmente se observó que también se incumplió con la obligación contractual estipulada en la cláusula vigésima donde se estipula el plazo para liquidar el contrato."/>
    <s v="GESTIÓN DEL CONOCIMIENTO Y LA INNOVACIÓN"/>
    <s v="•Incumplimiento de los deberes del Comodatario y Comodante._x000a_•Deficiencias en planeación y seguimiento contractual por parte del DNBC._x000a_•Deficiencias en el ejercicio supervisor del Contrato 171 de 2018, por falta de gestión del seguimiento supervisor para el cumplimiento del objeto contractual lo que constituye falta en la planeación, ejecución y finalización."/>
    <s v="•Incumplimiento de los deberes del Comodatario y Comodante._x000a_•Deficiencias en planeación y seguimiento contractual por parte del DNBC._x000a_•Deficiencias en el ejercicio supervisor del Contrato 171 de 2018, por falta de gestión del seguimiento supervisor para el cumplimiento del objeto contractual lo que constituye falta en la planeación, ejecución y finalización."/>
    <s v="Generación de mecanismos de control y seguimiento con relación a ls supervisión y liquidación de los comodatos."/>
    <s v="FB_AC13"/>
    <s v="Realizar la resolución de adjudicación o comodato del carro tanque cisterna al CB de Mangangue Bolivar"/>
    <s v="Resolución de Adjudicación o Contrato de Comodato"/>
    <s v="100%"/>
    <d v="2024-09-01T00:00:00"/>
    <d v="2024-09-30T00:00:00"/>
    <n v="4.3500000000000005"/>
    <x v="17"/>
    <s v="Seguimiento Historico CGR"/>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s v="https://dnbcgovco-my.sharepoint.com/:f:/g/personal/planeacion_dnbc_gov_co/IgDXNHpy7oLsTo_k1pBYTEA_AXkQuekeDuYRfMOd3hOKrho?e=FZVMrN"/>
    <d v="2026-05-11T00:00:00"/>
    <s v="Se incluyen documentos correspondientes al comodato 196 de 2024"/>
    <n v="1"/>
    <x v="1"/>
    <d v="2026-06-08T00:00:00"/>
    <n v="1"/>
    <s v="Se evidencia la elaboración y formalización del Acta de Liquidación del Contrato de Comodato No. 171 de 2018, dando cumplimiento a la acción correctiva formulada. No obstante, de acuerdo con el seguimiento registrado, la liquidación se realizó de manera extemporánea respecto al plazo inicialmente establecido. Sin perjuicio de ello, la evidencia aportada permite validar la ejecución de la acción correctiva y el cierre de la situación identificada en el hallazg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n v="0"/>
    <n v="46213"/>
    <s v="Acción reportada con cumplimiento en el primer trimestre"/>
    <n v="1"/>
    <s v="CUMPLIDO"/>
    <d v="2026-07-27T00:00:00"/>
    <n v="1"/>
    <s v="Se evidenció la Resolución de Adjudicación o Contrato de Comodato, el acta de liquidación y las comunicaciones relacionadas con el Contrato No. 171 de 2018, soportes con los cuales la dependencia acreditó el cumplimiento de la acción correctiva. La CGR comunicó el cierre de la investigación mediante radicado No. 2025EE0072181 del 11/04/2025. En el segundo trimestre de 2026 no se presentaron nuevas evidencias."/>
    <x v="2"/>
    <s v="NO"/>
    <s v="EFECTIVO"/>
    <x v="1"/>
    <s v="No evidenció recurrencia posterior del hallazgo 2023DenCom171H1 y verificó la efectividad de las acciones de mejora implementadas; por lo anterior, procede su cierre."/>
  </r>
  <r>
    <n v="742"/>
    <x v="1"/>
    <x v="6"/>
    <s v="Subdirección estrategica"/>
    <m/>
    <x v="405"/>
    <m/>
    <x v="64"/>
    <s v="Hallazgo No. 01 supervisión y Liquidación del Contrato de comodato 171 de 2018. Incidencia Administrativa (A) y Disciplinaria (D).Denuncia 2023-289269-80134-D / Radicado 2023ER0220799 del 20/11/2023_x000a_Se observan deficiencias en la Supervisión del Contrato de comodato 171 de 2018 que conllevaron a que no se cumpliera con las cláusulas contractuales Cuarta y Quinta relacionada con el seguimiento a través de la supervisión e informes. Adicionalmente se observó que también se incumplió con la obligación contractual estipulada en la cláusula vigésima donde se estipula el plazo para liquidar el contrato."/>
    <s v="GESTIÓN DEL CONOCIMIENTO Y LA INNOVACIÓN"/>
    <s v="•Incumplimiento de los deberes del Comodatario y Comodante._x000a_•Deficiencias en planeación y seguimiento contractual por parte del DNBC._x000a_•Deficiencias en el ejercicio supervisor del Contrato 171 de 2018, por falta de gestión del seguimiento supervisor para el cumplimiento del objeto contractual lo que constituye falta en la planeación, ejecución y finalización."/>
    <s v="•Incumplimiento de los deberes del Comodatario y Comodante._x000a_•Deficiencias en planeación y seguimiento contractual por parte del DNBC._x000a_•Deficiencias en el ejercicio supervisor del Contrato 171 de 2018, por falta de gestión del seguimiento supervisor para el cumplimiento del objeto contractual lo que constituye falta en la planeación, ejecución y finalización."/>
    <s v="Generación de mecanismos de control y seguimiento con relación a ls supervisión y liquidación de los comodatos."/>
    <s v="FB_AC14"/>
    <s v="Verificar la totalidad de los comodatos para identificar el estado actual de los mismos"/>
    <s v="Verificacion de los comodatos"/>
    <s v="100%"/>
    <d v="2024-09-01T00:00:00"/>
    <d v="2024-09-30T00:00:00"/>
    <n v="4.3500000000000005"/>
    <x v="14"/>
    <s v="Seguimiento Historico CGR"/>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s v="https://dnbcgovco-my.sharepoint.com/:f:/g/personal/planeacion_dnbc_gov_co/IgDXNHpy7oLsTo_k1pBYTEA_AXkQuekeDuYRfMOd3hOKrho?e=FZVMrN"/>
    <d v="2026-05-11T00:00:00"/>
    <s v="Se incluye carpeta donde se dejan evidencias de verificación de comodatos con la alcaldia"/>
    <n v="1"/>
    <x v="1"/>
    <d v="2026-05-15T00:00:00"/>
    <n v="1"/>
    <s v="Se reporta la totalidad de las evidencias correspondientes al Contrato No. 171 de 2018, relacionadas con la gestión realizada ante la Alcaldía, el inicio del proceso de investigación contractual y la liquidación del contrato. Asimismo, se evidencia que dicha investigación fue cerrada por la Dirección Nacional de Bomberos de Colombia (DNBC), mediante el radicado No. 2025EE0072181 del 1 de abril de 2025, con lo cual se acredita el cierre de las actuaciones adelantada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n v="0"/>
    <n v="46213"/>
    <s v="Acción reportada con cumplimiento en el primer trimestre"/>
    <n v="1"/>
    <s v="CUMPLIDO"/>
    <d v="2026-07-27T00:00:00"/>
    <n v="1"/>
    <s v="Se verificaron los soportes correspondientes al Contrato de Comodato No. 171 de 2018, relacionados con su liquidación y las comunicaciones remitidas a la Alcaldía, evidencias con las que la dependencia reportó el cumplimiento de la acción correctiva. Para el segundo trimestre de la presente vigencia no se presentaron nuevos soportes."/>
    <x v="2"/>
    <s v="NO"/>
    <s v="EFECTIVO"/>
    <x v="1"/>
    <s v="No evidenció recurrencia posterior del hallazgo 2023DenCom171H1 y verificó la efectividad de las acciones de mejora implementadas; por lo anterior, procede su cierre."/>
  </r>
  <r>
    <n v="743"/>
    <x v="1"/>
    <x v="6"/>
    <s v="Subdirección estrategica"/>
    <m/>
    <x v="405"/>
    <m/>
    <x v="64"/>
    <s v="Hallazgo No. 01 supervisión y Liquidación del Contrato de comodato 171 de 2018. Incidencia Administrativa (A) y Disciplinaria (D).Denuncia 2023-289269-80134-D / Radicado 2023ER0220799 del 20/11/2023_x000a_Se observan deficiencias en la Supervisión del Contrato de comodato 171 de 2018 que conllevaron a que no se cumpliera con las cláusulas contractuales Cuarta y Quinta relacionada con el seguimiento a través de la supervisión e informes. Adicionalmente se observó que también se incumplió con la obligación contractual estipulada en la cláusula vigésima donde se estipula el plazo para liquidar el contrato."/>
    <s v="GESTIÓN DEL CONOCIMIENTO Y LA INNOVACIÓN"/>
    <s v="•Incumplimiento de los deberes del Comodatario y Comodante._x000a_•Deficiencias en planeación y seguimiento contractual por parte del DNBC._x000a_•Deficiencias en el ejercicio supervisor del Contrato 171 de 2018, por falta de gestión del seguimiento supervisor para el cumplimiento del objeto contractual lo que constituye falta en la planeación, ejecución y finalización."/>
    <s v="•Incumplimiento de los deberes del Comodatario y Comodante._x000a_•Deficiencias en planeación y seguimiento contractual por parte del DNBC._x000a_•Deficiencias en el ejercicio supervisor del Contrato 171 de 2018, por falta de gestión del seguimiento supervisor para el cumplimiento del objeto contractual lo que constituye falta en la planeación, ejecución y finalización."/>
    <s v="Generación de mecanismos de control y seguimiento con relación a ls supervisión y liquidación de los comodatos."/>
    <s v="FB_AC15"/>
    <s v="Informar al Proceso de Gestión Contractual el vencimiento de los contratos para la renovación de los mismos o generación de resoluciones de adjudicación"/>
    <s v="Informes de supervisión"/>
    <s v="100%"/>
    <d v="2024-10-01T00:00:00"/>
    <d v="2024-10-30T00:00:00"/>
    <n v="4.3500000000000005"/>
    <x v="14"/>
    <s v="Seguimiento Historico CGR"/>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s v="https://dnbcgovco-my.sharepoint.com/:f:/g/personal/planeacion_dnbc_gov_co/IgDXNHpy7oLsTo_k1pBYTEA_AXkQuekeDuYRfMOd3hOKrho?e=FZVMrN"/>
    <d v="2026-05-11T00:00:00"/>
    <s v="Se incluye carpeta donde se evidencian notificaciones de vencimiento de comodatos con el municipio de Magangue"/>
    <n v="1"/>
    <x v="1"/>
    <d v="2026-06-08T00:00:00"/>
    <n v="1"/>
    <s v="Se evidencia la verificación del estado actual de los contratos de comodato, soportada mediante la revisión documental y las actuaciones adelantadas con las entidades beneficiarias. Así mismo, se aporta carpeta con evidencias de verificación de comodatos con la Alcaldía, permitiendo validar la ejecución de la acción correctiva formulada y el fortalecimiento de las actividades de seguimiento contractual."/>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n v="0"/>
    <n v="46213"/>
    <s v="Acción reportada con cumplimiento en el primer trimestre"/>
    <n v="1"/>
    <s v="CUMPLIDO"/>
    <d v="2026-07-27T00:00:00"/>
    <n v="1"/>
    <s v="Se evidenció la carpeta con las notificaciones de vencimiento de comodatos remitidas a la Alcaldía de Magangué y la revisión documental del estado de los contratos, soportes con los que la dependencia reportó el cumplimiento de la acción correctiva. Para el segundo trimestre no se presentaron nuevos soportes."/>
    <x v="2"/>
    <s v="NO"/>
    <s v="EFECTIVO"/>
    <x v="1"/>
    <s v="No evidenció recurrencia posterior del hallazgo 2023DenCom171H1 y verificó la efectividad de las acciones de mejora implementadas; por lo anterior, procede su cierre."/>
  </r>
  <r>
    <n v="744"/>
    <x v="1"/>
    <x v="8"/>
    <s v="Subdirección Administrativa y Financiera"/>
    <m/>
    <x v="406"/>
    <m/>
    <x v="42"/>
    <s v="HALLAZGO 3 de 2023. INFORMACIÓN CUALITATIVA Y CUANTITATIVA REVELADA EN LAS NOTAS A LOS ESTADOS FINANCIEROS DE LA DNBC A 31 DE DICIEMBRE DE 2023. ADMINISTRATIVO CON PRESUNTA INCIDENCIA DISCIPLINARIA. (A-D)._x000a_Suscrito el 17 de diciembre de 2024"/>
    <m/>
    <s v="Las deficiencias en la revelación de información cualitativa y cuantitativa en las notas contables se deben al incumplimiento de los requerimientos del Marco Normativo Contable, las normas de reconocimiento, medición, revelación y presentación de hechos económicos para entidades de gobierno, la Resolución 038 de 2024 y fallas en el control interno contable al cierre de la vigencia 2023."/>
    <s v="Las deficiencias en la revelación de información cualitativa y cuantitativa en las notas contables se deben al incumplimiento de los requerimientos del Marco Normativo Contable, las normas de reconocimiento, medición, revelación y presentación de hechos económicos para entidades de gobierno, la Resolución 038 de 2024 y fallas en el control interno contable al cierre de la vigencia 2023."/>
    <s v="Fortalecer la calidad y transparencia de la información cualitativa y cuantitativa en la elaboración de las notas a los estados financieros en cumplimiento a lo establecido en el marco normativo contable."/>
    <s v="GF_AC42"/>
    <s v="Complementar la información revelada en las notas a los estados financieros ajustando la presentación y clasificación de los elementos contables, en cumplimiento a lo establecidos en la Resolución 038 de 2024 y demas lineamientos establecidos por la Contaduría General de la Nación"/>
    <s v="Notas a los estados financieros ajustados"/>
    <n v="1"/>
    <d v="2025-01-02T00:00:00"/>
    <d v="2025-03-30T00:00:00"/>
    <n v="13.2"/>
    <x v="7"/>
    <s v="Seguimiento Historico CGR"/>
    <n v="1"/>
    <s v="Accion establecida en el plan de mejoramiento suscrito el 17 de diciembre de 2024, como resultado de la auditoria realizada a la vigencia 2023._x000a__x000a_La acción finalizó el 30 de marzo de 2025. _x000a__x000a_Se registraron como evidencia los estados financieros correspondientes a las vigencias 2024 y 2023, en los cuales se ajustó la presentación y clasificación de los elementos contables._x000a__x000a_Por lo tanto,  se dio cumplimiento a la acción establecida en el Plan de Mejoramiento._x000a__x000a_"/>
    <s v="https://dnbcgovco-my.sharepoint.com/:f:/g/personal/planeacion_dnbc_gov_co/IgAKPZEalRp3T7O44VwZjBLlARF86VpmllJA36VR9-2qDG8?e=W6XaGX"/>
    <d v="2026-05-11T00:00:00"/>
    <s v="Se incluyen actas de cruce de información de inventariodel primer trimestre del avigencia 2026"/>
    <n v="1"/>
    <x v="1"/>
    <d v="2026-05-15T00:00:00"/>
    <n v="1"/>
    <s v="se evidencio la actualización de los saldos contables de la propiedad, planta y equipo, basado en la información real de inventarios físicos reportados por almacén correspondiente al I trimestre, con el objetivo de reflejar el saldo real de la PPE conforme al resultado del inventario físic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on establecida en el plan de mejoramiento suscrito el 17 de diciembre de 2024, como resultado de la auditoria realizada a la vigencia 2023._x000a__x000a_La acción finalizó el 30 de marzo de 2025. _x000a__x000a_Se registraron como evidencia los estados financieros correspondientes a las vigencias 2025 en los cuales se ajustó la presentación y clasificación de los elementos contables._x000a__x000a_Por lo tanto,  se dio cumplimiento a la acción establecida en el Plan de Mejoramiento._x000a__x000a_"/>
    <s v="https://dnbcgovco-my.sharepoint.com/:f:/g/personal/planeacion_dnbc_gov_co/IgDlTTkE6gPMRZjTETbxch7dATaSM_TE5-agvqb3k7QgaDY?e=0V1Jx7"/>
    <s v="11/07/206"/>
    <s v="Actividad reportada con cumplimiento en el primer trimestre 2026"/>
    <n v="1"/>
    <s v="CUMPLIDO"/>
    <d v="2026-07-27T00:00:00"/>
    <n v="1"/>
    <s v="Actividad reportada con cumplimeinto mediante las notas en los estados financieros en el primer trimestre"/>
    <x v="2"/>
    <s v="NO"/>
    <s v="EFECTIVO"/>
    <x v="1"/>
    <s v="No evidenció recurrencia posterior del hallazgo 2024Fin2023H3, teniendo en cuenta que las situaciones similares identificadas corresponden a hechos anteriores a la implementación integral de las acciones de mejora. Verificado su cumplimiento y efectividad, procede el cierre del hallazgo."/>
  </r>
  <r>
    <n v="745"/>
    <x v="1"/>
    <x v="8"/>
    <s v="Subdirección Administrativa y Financiera"/>
    <m/>
    <x v="406"/>
    <m/>
    <x v="42"/>
    <s v="HALLAZGO 3 de 2023. INFORMACIÓN CUALITATIVA Y CUANTITATIVA REVELADA EN LAS NOTAS A LOS ESTADOS FINANCIEROS DE LA DNBC A 31 DE DICIEMBRE DE 2023. ADMINISTRATIVO CON PRESUNTA INCIDENCIA DISCIPLINARIA. (A-D)._x000a_Suscrito el 17 de diciembre de 2024"/>
    <m/>
    <s v="Las deficiencias en la revelación de información cualitativa y cuantitativa en las notas contables se deben al incumplimiento de los requerimientos del Marco Normativo Contable, las normas de reconocimiento, medición, revelación y presentación de hechos económicos para entidades de gobierno, la Resolución 038 de 2024 y fallas en el control interno contable al cierre de la vigencia 2023."/>
    <s v="Las deficiencias en la revelación de información cualitativa y cuantitativa en las notas contables se deben al incumplimiento de los requerimientos del Marco Normativo Contable, las normas de reconocimiento, medición, revelación y presentación de hechos económicos para entidades de gobierno, la Resolución 038 de 2024 y fallas en el control interno contable al cierre de la vigencia 2023."/>
    <s v="Fortalecer la calidad y transparencia de la información cualitativa y cuantitativa en la elaboración de las notas a los estados financieros en cumplimiento a lo establecido en el marco normativo contable."/>
    <s v="GF_AC43"/>
    <s v="Revisión de las notas a los estados financieros por parte del Coordinador del grupo de trabajo de Gestión Financiera"/>
    <s v="Acta de revisión de las Notas a los estados financieros"/>
    <n v="1"/>
    <d v="2025-01-02T00:00:00"/>
    <d v="2025-03-30T00:00:00"/>
    <n v="13.2"/>
    <x v="7"/>
    <s v="Seguimiento Historico CGR"/>
    <n v="1"/>
    <s v="Accion establecida en el plan de mejoramiento suscrito el 17 de diciembre de 2024, como resultado de la auditoria realizada a la vigencia 2023._x000a__x000a_La acción finalizó el 30 de marzo de 2025. _x000a__x000a_Se anexaron los estados financieros y el Acta No. 001 del 27 de febrero de 2025, mediante la cual se realizó la revisión de las notas a los estados financieros._x000a__x000a_Por lo tanto,  se dio cumplimiento a la acción establecida en el Plan de Mejoramiento._x000a_"/>
    <s v="https://dnbcgovco-my.sharepoint.com/:f:/g/personal/planeacion_dnbc_gov_co/IgAKPZEalRp3T7O44VwZjBLlARF86VpmllJA36VR9-2qDG8?e=W6XaGX"/>
    <d v="2026-05-11T00:00:00"/>
    <s v="Se incluye lista de chequeo donde participa Coordinador Financiero"/>
    <n v="1"/>
    <x v="1"/>
    <d v="2026-05-29T00:00:00"/>
    <n v="1"/>
    <s v="se evidencia listado de chequeo con fecha de 27/02/2026, para la elaboracion de las notas en los estados financieros, asi como la revision de los hallazgos de las auditorias externas para su respectivo ajuste."/>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on establecida en el plan de mejoramiento suscrito el 17 de diciembre de 2024, como resultado de la auditoria realizada a la vigencia 2023._x000a__x000a_La acción finalizó el 30 de marzo de 2025. _x000a__x000a_Se anexaron los estados financieros y el Acta No. 001 del 27 de febrero de 2025, mediante la cual se realizó la revisión de las notas a los estados financieros._x000a__x000a_Por lo tanto,  se dio cumplimiento a la acción establecida en el Plan de Mejoramiento._x000a_"/>
    <s v="https://dnbcgovco-my.sharepoint.com/:f:/g/personal/planeacion_dnbc_gov_co/IgDlTTkE6gPMRZjTETbxch7dATaSM_TE5-agvqb3k7QgaDY?e=0V1Jx7"/>
    <s v="11/07/206"/>
    <s v="Actividad reportada con cumplimiento en el primer trimestre 2026"/>
    <n v="1"/>
    <s v="CUMPLIDO"/>
    <d v="2026-07-27T00:00:00"/>
    <n v="1"/>
    <s v="se evidencia listado de chequeo con fecha de 27/02/2026, para la elaboracion de las notas en los estados financieros, asi como la revision de los hallazgos de las auditorias externas para su respectivo ajuste."/>
    <x v="2"/>
    <s v="NO"/>
    <s v="EFECTIVO"/>
    <x v="1"/>
    <s v="No evidenció recurrencia posterior del hallazgo 2024Fin2023H3, teniendo en cuenta que las situaciones similares identificadas corresponden a hechos anteriores a la implementación integral de las acciones de mejora. Verificado su cumplimiento y efectividad, procede el cierre del hallazgo."/>
  </r>
  <r>
    <n v="746"/>
    <x v="1"/>
    <x v="8"/>
    <s v="Dirección General"/>
    <m/>
    <x v="406"/>
    <m/>
    <x v="42"/>
    <s v="HALLAZGO 3 de 2023. INFORMACIÓN CUALITATIVA Y CUANTITATIVA REVELADA EN LAS NOTAS A LOS ESTADOS FINANCIEROS DE LA DNBC A 31 DE DICIEMBRE DE 2023. ADMINISTRATIVO CON PRESUNTA INCIDENCIA DISCIPLINARIA. (A-D)._x000a_Suscrito el 17 de diciembre de 2024"/>
    <s v="INTEGRIDAD"/>
    <s v="Las deficiencias en la revelación de información cualitativa y cuantitativa en las notas contables se deben al incumplimiento de los requerimientos del Marco Normativo Contable, las normas de reconocimiento, medición, revelación y presentación de hechos económicos para entidades de gobierno, la Resolución 038 de 2024 y fallas en el control interno contable al cierre de la vigencia 2023."/>
    <s v="Las deficiencias en la revelación de información cualitativa y cuantitativa en las notas contables se deben al incumplimiento de los requerimientos del Marco Normativo Contable, las normas de reconocimiento, medición, revelación y presentación de hechos económicos para entidades de gobierno, la Resolución 038 de 2024 y fallas en el control interno contable al cierre de la vigencia 2023."/>
    <s v="Determinar la relevancia disciplinaria de los hallazgos remitidos al Proceso de Gestión de asuntos disciplinarios"/>
    <s v="DI_AC54"/>
    <s v="Trasladar al proceso de Gestión 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x v="4"/>
    <s v="Seguimiento Historico CGR"/>
    <n v="1"/>
    <s v="Accion establecida en el plan de mejoramiento suscrito el 17 de diciembre de 2024, como resultado de la auditoria realizada a la vigencia 2023._x000a__x000a_La acción finalizó el 31 de enero de 2025. _x000a__x000a_Se evidenció que, en cumplimiento de la Ley 1952 de 2019, se aperturó la Indagación Previa IP-007-2025 con fecha 12 de mayo de 2025._x000a__x000a_Por lo tanto, se dio cumplimiento a la acción establecida en el Plan de Mejoramiento._x000a__x000a_"/>
    <s v="https://dnbcgovco-my.sharepoint.com/:f:/g/personal/planeacion_dnbc_gov_co/IgAFvUd88YzsRKgNnx23RITfAQz5192a3834_j-KTkmQ3I8?e=EKWQSq"/>
    <d v="2026-05-11T00:00:00"/>
    <s v="Cumplida en seguimiento diciembre 2025"/>
    <n v="1"/>
    <x v="1"/>
    <d v="2026-05-29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ó su cumplimiento, según seguimiento realizado con corte a 31/12/2025"/>
    <x v="2"/>
    <s v="NO"/>
    <s v="EFECTIVO"/>
    <x v="1"/>
    <s v="No evidenció recurrencia posterior del hallazgo 2024Fin2023H3, teniendo en cuenta que las situaciones similares identificadas corresponden a hechos anteriores a la implementación integral de las acciones de mejora. Verificado su cumplimiento y efectividad, procede el cierre del hallazgo."/>
  </r>
  <r>
    <n v="747"/>
    <x v="1"/>
    <x v="8"/>
    <s v="Subdirección estrategica"/>
    <m/>
    <x v="407"/>
    <m/>
    <x v="42"/>
    <s v="HALLAZGO 4 de 2023. ADQUISICIÓN DE COMPRESORES DE AIRE RESPIRABLE PARA RECARGAR CILINDROS (BOTELLAS) DE EQUIPOS SCBA DE CONFORMIDAD CON LAS ESPECIFICACIONES TÉCNICAS ESTABLECIDAS POR LA DNBC, EN EL MARCO DEL PROYECTO DE “FORTALECIMIENTO DE LOS CUERPOS DE BOMBEROS DEL PAÍS”. ADMINISTRATIVO CON PRESUNTA INCIDENCIA DISCIPLINARIA Y PARA INDAGACIÒN PRELIMINAR_x000a_Suscrito el 17 de diciembre de 2024"/>
    <s v="GESTIÓN DEL CONOCIMIENTO Y LA INNOVACIÓN"/>
    <s v="Se identifican debilidades en la gestión de la Dirección Nacional de Bomberos de Colombia (DNBC) debido a demoras en la entrega y puesta en funcionamiento de los seis (6) Compresores de Aire Respirable destinados a los Cuerpos de Bomberos beneficiarios, pese a la necesidad de contratación evidenciada en el estudio previo y el análisis de necesidades realizado por la DNBC."/>
    <s v="Se identifican debilidades en la gestión de la Dirección Nacional de Bomberos de Colombia (DNBC) debido a demoras en la entrega y puesta en funcionamiento de los seis (6) Compresores de Aire Respirable destinados a los Cuerpos de Bomberos beneficiarios, pese a la necesidad de contratación evidenciada en el estudio previo y el análisis de necesidades realizado por la DNBC."/>
    <s v="Fortalecer el Proceso de gestión para la entrega de bienes asignados a los Cuerpos de Bomberos del País con recursos del Fondo Nacional de Bomberos"/>
    <s v="FB_AC19"/>
    <s v="Formular procedimiento para la asignación y reasignación de fortalecimiento (bienes) a entregar a los Cuerpos de Bomberos del País con recursos del Fondo Nacional de Bomberos"/>
    <s v="Procedimiento formulado"/>
    <n v="1"/>
    <d v="2025-01-02T00:00:00"/>
    <d v="2025-03-30T00:00:00"/>
    <n v="13.2"/>
    <x v="14"/>
    <s v="Seguimiento Historico CGR"/>
    <n v="1"/>
    <s v="Se formuló Procedimiento de asignación y reasignación de fortalecimiento (bienes) a entregar a los Cuerpos de Bomberos del País con recursos del Fondo Nacional de Bomberos Código: PC-FB-02, Vigente Desde: 25/03/2025_x000a__x000a_"/>
    <s v="https://dnbcgovco-my.sharepoint.com/:f:/g/personal/planeacion_dnbc_gov_co/IgDXNHpy7oLsTo_k1pBYTEA_AXkQuekeDuYRfMOd3hOKrho?e=FZVMrN"/>
    <d v="2026-05-11T00:00:00"/>
    <s v="Se evidencia procedimiento formulado en la vigencia 2025"/>
    <n v="1"/>
    <x v="1"/>
    <d v="2026-05-15T00:00:00"/>
    <n v="1"/>
    <s v="Se evidenció como soporte el Procedimiento PC-FB-02 &quot;Procedimiento de asignación y reasignación de fortalecimiento (bienes) a entregar a los Cuerpos de Bomberos del País con recursos del Fondo Nacional de Bomberos&quot;, versión 01, vigente desde el 25 de marzo de 2025, el cual establece los lineamientos, actividades, responsables y registros para la asignación y reasignación de bienes. La evidencia aportada permite verificar la formulación del procedimiento, evidenciando el cumplimiento de la acción correctiva estableci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formuló Procedimiento de asignación y reasignación de fortalecimiento (bienes) a entregar a los Cuerpos de Bomberos del País con recursos del Fondo Nacional de Bomberos Código: PC-FB-02, Vigente Desde: 25/03/2025"/>
    <n v="0"/>
    <n v="46213"/>
    <s v="Acción reportada con cumplimiento en el primer trimestre"/>
    <n v="1"/>
    <s v="CUMPLIDO"/>
    <d v="2026-07-27T00:00:00"/>
    <n v="1"/>
    <s v="Se evidenció el Procedimiento para la asignación y reasignación de fortalecimiento (bienes), código PC-FB-02, vigente desde el 25/03/2025, evidencia con la que la dependencia reportó el cumplimiento de la acción correctiva. Para el segundo trimestre de la presente vigencia no se presentaron nuevos soportes."/>
    <x v="2"/>
    <s v="NO"/>
    <s v="EFECTIVO"/>
    <x v="1"/>
    <s v="No evidenció recurrencia posterior del hallazgo 2024Fin2023H4. Verificado el cumplimiento de las acciones implementadas y transcurrido el período establecido para evaluar su efectividad, se considera que procede el cierre del hallazgo."/>
  </r>
  <r>
    <n v="748"/>
    <x v="1"/>
    <x v="8"/>
    <s v="Subdirección estrategica"/>
    <m/>
    <x v="407"/>
    <m/>
    <x v="42"/>
    <s v="HALLAZGO 4 de 2023. ADQUISICIÓN DE COMPRESORES DE AIRE RESPIRABLE PARA RECARGAR CILINDROS (BOTELLAS) DE EQUIPOS SCBA DE CONFORMIDAD CON LAS ESPECIFICACIONES TÉCNICAS ESTABLECIDAS POR LA DNBC, EN EL MARCO DEL PROYECTO DE “FORTALECIMIENTO DE LOS CUERPOS DE BOMBEROS DEL PAÍS”. ADMINISTRATIVO CON PRESUNTA INCIDENCIA DISCIPLINARIA Y PARA INDAGACIÒN PRELIMINAR_x000a_Suscrito el 17 de diciembre de 2024"/>
    <s v="GESTIÓN DEL CONOCIMIENTO Y LA INNOVACIÓN"/>
    <s v="Se identifican debilidades en la gestión de la Dirección Nacional de Bomberos de Colombia (DNBC) debido a demoras en la entrega y puesta en funcionamiento de los seis (6) Compresores de Aire Respirable destinados a los Cuerpos de Bomberos beneficiarios, pese a la necesidad de contratación evidenciada en el estudio previo y el análisis de necesidades realizado por la DNBC."/>
    <s v="Se identifican debilidades en la gestión de la Dirección Nacional de Bomberos de Colombia (DNBC) debido a demoras en la entrega y puesta en funcionamiento de los seis (6) Compresores de Aire Respirable destinados a los Cuerpos de Bomberos beneficiarios, pese a la necesidad de contratación evidenciada en el estudio previo y el análisis de necesidades realizado por la DNBC."/>
    <s v="Fortalecer el Proceso de gestión para la entrega de bienes asignados a los Cuerpos de Bomberos del País con recursos del Fondo Nacional de Bomberos"/>
    <s v="FB_AC20"/>
    <s v="Presentar ante la Junta Nacional de Bomberos la propuesta de reasignación de bienes a los Cuerpos de Bomberos, cuando estos no cumplan los requisitos para entrega, en un termino de tiempo no superior a tres meses; autorizando al Comité Técnico de la DNBC seleccionar el nuevo beneficiario."/>
    <s v="Propuesta presentada a Junta Nacional de Bomberos"/>
    <n v="1"/>
    <d v="2025-01-02T00:00:00"/>
    <d v="2025-12-31T00:00:00"/>
    <n v="53.85"/>
    <x v="14"/>
    <s v="Seguimiento Historico CGR"/>
    <n v="1"/>
    <s v="Justificación JNBC autoriza a la DNBC la reasignación de bienes, por lo que no se configura esta acción, se adjunta evidencia en página 17, de la JNBC 003 DE 2024"/>
    <n v="0"/>
    <d v="2026-05-11T00:00:00"/>
    <s v="No se encuentran evidencias de la actividad"/>
    <n v="0"/>
    <x v="2"/>
    <d v="2026-06-08T00:00:00"/>
    <n v="0"/>
    <s v="No fue posible identificar evidencias para el presente período de análisis"/>
    <s v="VENCIDA"/>
    <s v="No aplica"/>
    <s v="No aplica"/>
    <s v="No aplica"/>
    <n v="1"/>
    <s v="La JNBC autoriza a la DNBC la reasignación de bienes desde el año 2024 en atención a la celeridad de los procesos de entregas de fortalecimiento, por lo que no se configura esta acción, se adjunta evidencia en página 17, de la JNBC 003 DE 2024"/>
    <s v="https://dnbcgovco-my.sharepoint.com/:f:/g/personal/planeacion_dnbc_gov_co/IgArz6TXGwFjS4NjcXoG0KjRATBL6NO3DmsApI56MP8FO84?e=nbDZfg"/>
    <n v="46213"/>
    <s v="Se adjunta acta de la JNBC donde se evidencia la no configuracion de esta acción"/>
    <n v="1"/>
    <s v="CUMPLIDO"/>
    <d v="2026-07-27T00:00:00"/>
    <n v="1"/>
    <s v="Se evidenció Acta No. 003 de la Junta Nacional de Bomberos del 13/02/2024, en la que consta la aprobación para facultar a la DNBC a realizar modificaciones en las especificaciones técnicas y la regionalización de equipos y vehículos. Con esta evidencia la dependencia reportó el cumplimiento de la acción correctiva."/>
    <x v="2"/>
    <s v="NO"/>
    <s v="EFECTIVO"/>
    <x v="1"/>
    <s v="No evidenció recurrencia posterior del hallazgo 2024Fin2023H4. Verificado el cumplimiento de las acciones implementadas y transcurrido el período establecido para evaluar su efectividad, se considera que procede el cierre del hallazgo."/>
  </r>
  <r>
    <n v="749"/>
    <x v="1"/>
    <x v="8"/>
    <s v="Subdirección estrategica"/>
    <m/>
    <x v="407"/>
    <m/>
    <x v="42"/>
    <s v="HALLAZGO 4 de 2023. ADQUISICIÓN DE COMPRESORES DE AIRE RESPIRABLE PARA RECARGAR CILINDROS (BOTELLAS) DE EQUIPOS SCBA DE CONFORMIDAD CON LAS ESPECIFICACIONES TÉCNICAS ESTABLECIDAS POR LA DNBC, EN EL MARCO DEL PROYECTO DE “FORTALECIMIENTO DE LOS CUERPOS DE BOMBEROS DEL PAÍS”. ADMINISTRATIVO CON PRESUNTA INCIDENCIA DISCIPLINARIA Y PARA INDAGACIÒN PRELIMINAR_x000a_Suscrito el 17 de diciembre de 2024"/>
    <s v="GESTIÓN DEL CONOCIMIENTO Y LA INNOVACIÓN"/>
    <s v="Se identifican debilidades en la gestión de la Dirección Nacional de Bomberos de Colombia (DNBC) debido a demoras en la entrega y puesta en funcionamiento de los seis (6) Compresores de Aire Respirable destinados a los Cuerpos de Bomberos beneficiarios, pese a la necesidad de contratación evidenciada en el estudio previo y el análisis de necesidades realizado por la DNBC."/>
    <s v="Se identifican debilidades en la gestión de la Dirección Nacional de Bomberos de Colombia (DNBC) debido a demoras en la entrega y puesta en funcionamiento de los seis (6) Compresores de Aire Respirable destinados a los Cuerpos de Bomberos beneficiarios, pese a la necesidad de contratación evidenciada en el estudio previo y el análisis de necesidades realizado por la DNBC."/>
    <s v="Fortalecer el Proceso de gestión para la entrega de bienes asignados a los Cuerpos de Bomberos del País con recursos del Fondo Nacional de Bomberos"/>
    <s v="FB_AC21"/>
    <s v="Asignación y entrega inmediata de los Compresores de Aire Respirable"/>
    <s v="Actas de entrega"/>
    <n v="6"/>
    <d v="2025-01-02T00:00:00"/>
    <d v="2025-01-31T00:00:00"/>
    <n v="4.3500000000000005"/>
    <x v="14"/>
    <s v="Seguimiento Historico CGR"/>
    <n v="1"/>
    <s v="Se reportan las salidas de almacén 2055, 2056, 2062, 2085, 2097 y 2112, las cuales incluyen la firma del responsable de almacén y Cuerpo de Bomberos receptor, así como la identificación de los equipos de aire respirable objeto del hallazgo."/>
    <s v="https://dnbcgovco-my.sharepoint.com/:f:/g/personal/planeacion_dnbc_gov_co/IgDXNHpy7oLsTo_k1pBYTEA_AXkQuekeDuYRfMOd3hOKrho?e=FZVMrN"/>
    <d v="2026-05-11T00:00:00"/>
    <s v="Se incluyen informaciónd e entrega de 6 equipos"/>
    <n v="1"/>
    <x v="1"/>
    <d v="2026-06-08T00:00:00"/>
    <n v="1"/>
    <s v="Se evidenciaron como soporte seis (6) Formatos de Salida de Almacén (Actas de entrega) Nos. 2055, 2056, 2062, 2085, 2097 y 2112, de fechas 26 y 29 de noviembre de 2024, 27 de diciembre de 2024, 17 de marzo de 2025 y 26 de mayo de 2025, los cuales permiten verificar la entrega de equipos de aire respirable (Compresores de Recarga SCBA) a los Cuerpos de Bomberos beneficiarios, evidenciando el cumplimiento de la actividad de asignación y entrega inmediata de los compresores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portan las salidas de almacén 2055, 2056, 2062, 2085, 2097 y 2112, las cuales incluyen la firma del responsable de almacén y Cuerpo de Bomberos receptor, así como la identificación de los equipos de aire respirable objeto del hallazgo."/>
    <n v="0"/>
    <n v="46213"/>
    <s v="Acción reportada con cumplimiento en el primer trimestre"/>
    <n v="1"/>
    <s v="CUMPLIDO"/>
    <d v="2026-07-27T00:00:00"/>
    <n v="1"/>
    <s v="Se verificó el cumplimiento de la acción correctiva mediante las salidas de almacén Nos. 2055, 2056, 2062, 2085, 2097 y 2112, con las respectivas actas de entrega suscritas por las partes, evidenciando la asignación y entrega de los seis (6) compresores de aire respirable. En el segundo trimestre de 2026 no se reportaron nuevas evidencias."/>
    <x v="2"/>
    <s v="NO"/>
    <s v="EFECTIVO"/>
    <x v="1"/>
    <s v="No evidenció recurrencia posterior del hallazgo 2024Fin2023H4. Verificado el cumplimiento de las acciones implementadas y transcurrido el período establecido para evaluar su efectividad, se considera que procede el cierre del hallazgo."/>
  </r>
  <r>
    <n v="750"/>
    <x v="1"/>
    <x v="8"/>
    <s v="Dirección General"/>
    <m/>
    <x v="407"/>
    <m/>
    <x v="42"/>
    <s v="HALLAZGO 4 de 2023. ADQUISICIÓN DE COMPRESORES DE AIRE RESPIRABLE PARA RECARGAR CILINDROS (BOTELLAS) DE EQUIPOS SCBA DE CONFORMIDAD CON LAS ESPECIFICACIONES TÉCNICAS ESTABLECIDAS POR LA DNBC, EN EL MARCO DEL PROYECTO DE “FORTALECIMIENTO DE LOS CUERPOS DE BOMBEROS DEL PAÍS”. ADMINISTRATIVO CON PRESUNTA INCIDENCIA DISCIPLINARIA Y PARA INDAGACIÒN PRELIMINAR_x000a_Suscrito el 17 de diciembre de 2024"/>
    <s v="INTEGRIDAD"/>
    <s v="Se identifican debilidades en la gestión de la Dirección Nacional de Bomberos de Colombia (DNBC) debido a demoras en la entrega y puesta en funcionamiento de los seis (6) Compresores de Aire Respirable destinados a los Cuerpos de Bomberos beneficiarios, pese a la necesidad de contratación evidenciada en el estudio previo y el análisis de necesidades realizado por la DNBC."/>
    <s v="Se identifican debilidades en la gestión de la Dirección Nacional de Bomberos de Colombia (DNBC) debido a demoras en la entrega y puesta en funcionamiento de los seis (6) Compresores de Aire Respirable destinados a los Cuerpos de Bomberos beneficiarios, pese a la necesidad de contratación evidenciada en el estudio previo y el análisis de necesidades realizado por la DNBC."/>
    <s v="Determinar la relevancia disciplinaria de los hallazgos remitidos al Proceso de Gestión de asuntos disciplinarios"/>
    <s v="DI_AC54"/>
    <s v="Trasladar al proceso de Gestión 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x v="4"/>
    <s v="Seguimiento Historico CGR"/>
    <n v="1"/>
    <s v="Accion establecida en el plan de mejoramiento suscrito el 17 de diciembre de 2024, como resultado de la auditoria realizada a la vigencia 2023._x000a__x000a_La acción finalizó el 31 de enero de 2025. _x000a__x000a_Se evidenció que, en cumplimiento de la Ley 1952 de 2019, se aperturó la Indagación Previa IP-007-2025 con fecha 12 de mayo de 2025._x000a__x000a_Por lo tanto, se dio cumplimiento a la acción establecida en el Plan de Mejoramiento._x000a__x000a_"/>
    <s v="https://dnbcgovco-my.sharepoint.com/:f:/g/personal/planeacion_dnbc_gov_co/IgAFvUd88YzsRKgNnx23RITfAQz5192a3834_j-KTkmQ3I8?e=EKWQSq"/>
    <d v="2026-05-11T00:00:00"/>
    <s v="Cumplida en seguimiento diciembre 2025"/>
    <n v="1"/>
    <x v="1"/>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ó su cumplimiento, según seguimiento realizado con corte a 31/12/2025"/>
    <x v="2"/>
    <s v="NO"/>
    <s v="EFECTIVO"/>
    <x v="1"/>
    <s v="No evidenció recurrencia posterior del hallazgo 2024Fin2023H4. Verificado el cumplimiento de las acciones implementadas y transcurrido el período establecido para evaluar su efectividad, se considera que procede el cierre del hallazgo."/>
  </r>
  <r>
    <n v="751"/>
    <x v="0"/>
    <x v="7"/>
    <s v="Subdirección Administrativa y Financiera"/>
    <m/>
    <x v="408"/>
    <n v="1"/>
    <x v="36"/>
    <s v="Numeral 30,Numeral 30.1, Numeral 30.2, Numeral 30.3_x000a_En la vigencia 2024, no se actualizaron ni se revisaron la identificación y valoración de los riesgos del proceso de Gestión Financiera."/>
    <m/>
    <s v="- Falta de experticia en la actualización del mapa de riesgos de gestión y su matriz de controles por parte del proceso de Gestión Financiera._x000a_- Falta de personal para la orientación a las dependencias de la entidad en la identificación, prevención y actualización de los riesgos de gestión que puedan afectar el logro de sus objetivos."/>
    <s v="Falta de personal para la orientación a las dependencias de la entidad en la identificación, prevención y actualización de los riesgos de gestión que puedan afectar el logro de sus objetivos"/>
    <s v="Acción correctiva"/>
    <s v="MC_AC10"/>
    <s v="Actualizar el manual de gestión de riesgo de la entidad"/>
    <s v="Manual actualizado"/>
    <n v="1"/>
    <d v="2026-03-01T00:00:00"/>
    <d v="2026-07-31T00:00:00"/>
    <n v="22.5"/>
    <x v="6"/>
    <m/>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8-11T00:00:00"/>
    <n v="0.5"/>
    <s v="Se evidención la actualizar el manual de gestión de riesgo de la entidad"/>
    <x v="0"/>
    <s v="NO APLICA"/>
    <s v="NO APLICA"/>
    <x v="0"/>
    <s v="Dado que el hallazgo aún tiene actividades en ejecución no aplica el análisis de la efectividad"/>
  </r>
  <r>
    <n v="752"/>
    <x v="0"/>
    <x v="7"/>
    <s v="Subdirección Administrativa y Financiera"/>
    <m/>
    <x v="408"/>
    <n v="0"/>
    <x v="36"/>
    <s v="Numeral 30,Numeral 30.1, Numeral 30.2, Numeral 30.3_x000a_En la vigencia 2024, no se actualizaron ni se revisaron la identificación y valoración de los riesgos del proceso de Gestión Financiera."/>
    <m/>
    <s v="- Falta de experticia en la actualización del mapa de riesgos de gestión y su matriz de controles por parte del proceso de Gestión Financiera._x000a_- Falta de personal para la orientación a las dependencias de la entidad en la identificación, prevención y actualización de los riesgos de gestión que puedan afectar el logro de sus objetivos."/>
    <s v="Falta de personal para la orientación a las dependencias de la entidad en la identificación, prevención y actualización de los riesgos de gestión que puedan afectar el logro de sus objetivos"/>
    <s v="Acción correctiva"/>
    <s v="MC_AC6"/>
    <s v="Actualizar el mapa de riesgo de acuerdo al monitoreo que realizan los enlaces de los procesos."/>
    <s v="Mapa de Riesgos actualizado"/>
    <n v="1"/>
    <d v="2026-03-01T00:00:00"/>
    <d v="2026-07-31T00:00:00"/>
    <n v="22.5"/>
    <x v="6"/>
    <m/>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7-27T00:00:00"/>
    <n v="0.5"/>
    <s v="Se evidenció la actualización de los documentos asociados a la gestión de riesgos y la presentación de la Política de Gestión de Riesgos ante el Comité Institucional de Control Interno, encontrándose pendiente su oficialización. Asimismo, las matrices de riesgos de los procesos se encuentran en proceso de aprobación, incluyendo la definición de sus respectivos controles y planes de acción."/>
    <x v="0"/>
    <s v="NO APLICA"/>
    <s v="NO APLICA"/>
    <x v="0"/>
    <s v="Dado que el hallazgo aún tiene actividades en ejecución no aplica el análisis de la efectividad"/>
  </r>
  <r>
    <n v="753"/>
    <x v="1"/>
    <x v="7"/>
    <s v="Dirección General"/>
    <m/>
    <x v="409"/>
    <m/>
    <x v="43"/>
    <s v="REUNIONES DE LA JUNTA NACIONAL DE BOMBEROS DE COLOMBIA. ADMINISTRATIVO"/>
    <m/>
    <s v="El hallazgo se origina por deficiencias en la planeación, programación y seguimiento de las funciones asignadas a la Secretaría Técnica de la Junta Nacional de Bomberos, al no implementar mecanismos formales que aseguren la periodicidad de las sesiones ordinarias, conforme a la normativa vigente, afectando la oportunidad y continuidad en el cumplimiento de sus funciones."/>
    <s v="El hallazgo se origina por deficiencias en la planeación, programación y seguimiento de las funciones asignadas a la Secretaría Técnica de la Junta Nacional de Bomberos, al no implementar mecanismos formales que aseguren la periodicidad de las sesiones ordinarias, conforme a la normativa vigente, afectando la oportunidad y continuidad en el cumplimiento de sus funciones."/>
    <s v="Estructurar e implementar un mecanismo formal de planeación, programación y seguimiento de las funciones de la Secretaría Técnica de la Junta Nacional de Bomberos, que garantice la convocatoria y realización periódica de las sesiones ordinarias conforme a la normativa vigente, asegurando la continuidad y oportunidad en el cumplimiento de sus funciones."/>
    <s v="PE_A12"/>
    <s v="Solicitar trimestralmente al Presidente de la junta nacional de bomberos, la convocatoria en atención a lo establecido en la Artículo 6° del Decreto 352 del 04 de Marzo de 2013"/>
    <s v="Comunicación"/>
    <n v="4"/>
    <d v="2026-01-01T00:00:00"/>
    <d v="2026-12-31T00:00:00"/>
    <n v="54"/>
    <x v="10"/>
    <s v="Auditoria Financiera 2024"/>
    <n v="0.25"/>
    <s v="Se adjunta convocatoria para primer trimestre de la Junta de bomberos"/>
    <s v="https://dnbcgovco-my.sharepoint.com/:f:/g/personal/planeacion_dnbc_gov_co/IgAwRNaujcVWS71Oq-WCF_AGAfs5QChUDiIf3u_UJWQL4d4?e=4XXkdM"/>
    <d v="2026-05-11T00:00:00"/>
    <s v="Se evidencia convocatoria de primer trimestre 2026 de la junta de bomberos"/>
    <n v="0.25"/>
    <x v="0"/>
    <d v="2026-06-05T00:00:00"/>
    <n v="0.25"/>
    <s v="Se evidencia soporte de la convocatoria correspondiente al primer trimestre de 2026, lo que permite verificar la ejecución parcial de la acción correctiva. No obstante, dado que la actividad tiene una frecuencia trimestral y finaliza en diciembre de 2026, su efectividad deberá evaluarse una vez se cuente con la totalidad de las convocatorias y soportes programados para la vigencia."/>
    <s v="EN EJECUCIÓN"/>
    <s v="No aplica"/>
    <s v="No aplica"/>
    <s v="No aplica"/>
    <n v="0.25"/>
    <s v="Se adjunta convocatoria para primer trimestre de la Junta de bomberos"/>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 convocatoria de primer trimestre 2026 de la junta de bomberos"/>
    <n v="0.25"/>
    <s v="EN EJECUCIÓN"/>
    <d v="2026-07-27T00:00:00"/>
    <n v="0.25"/>
    <s v="Se evidenció comunicación remitida al Presidente de la Junta Nacional de Bomberos solicitando la convocatoria para sesión ordinaria, en cumplimiento del artículo 6 del Decreto 352 del 4 de marzo de 2013. Durante el segundo trimestre de 2026 no se presentaron nuevos soportes, por lo que se mantiene el avance reportado."/>
    <x v="0"/>
    <s v="NO APLICA"/>
    <s v="NO APLICA"/>
    <x v="0"/>
    <s v="Dado que se encuentra en ejecución no aplica el análisis de la efectividad"/>
  </r>
  <r>
    <n v="754"/>
    <x v="0"/>
    <x v="3"/>
    <s v="Subdirección Administrativa y Financiera"/>
    <m/>
    <x v="370"/>
    <n v="1"/>
    <x v="54"/>
    <s v="Pendiente"/>
    <m/>
    <s v="A pesar de realizar conciliaciones entre las Areas y Financiera, no existe una Politica Contable que establezca conciliaciones de las partidas más relevantes._x000a_Desconocimiento de la obligatoriedad de incorporar cruces de partidas relevantes."/>
    <s v="A pesar de realizar conciliaciones entre las Areas y Financiera, no existe una Politica Contable que establezca conciliaciones de las partidas más relevantes."/>
    <s v="Acción correctiva"/>
    <s v="GF_AC1"/>
    <s v="Formulación del procedimiento Conciliaciones contables donde se cruza la información de incapacidades"/>
    <s v="Procedimiento formulado"/>
    <n v="1"/>
    <d v="2026-01-01T00:00:00"/>
    <d v="2026-03-31T00:00:00"/>
    <n v="13.5"/>
    <x v="7"/>
    <m/>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x v="1"/>
    <d v="2026-05-28T00:00:00"/>
    <n v="1"/>
    <s v="Se evidencia procedimiento conciliaciones contables PC-GF-16 y formato PC-GF-16-01 vigencia 2025,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s v="CUMPLIDO"/>
    <d v="2026-08-11T00:00:00"/>
    <n v="1"/>
    <s v="Se evidencia procedimiento PC-GF-16 y formato PC-GF-16-01 de fecha 23/09/2025, lo que permite verificar el cumplimiento de la actividad dentro del plazo establecido"/>
    <x v="2"/>
    <s v="SI"/>
    <s v="NO APLICA"/>
    <x v="2"/>
    <s v="No se evidenció recurrencia del hallazgo. Asimismo, se verificó la documentación del procedimiento PC-GF-16 y del formato PC-GF-16-01, con fecha 23 de septiembre de 2025, evidenciándose el cumplimiento de la actividad asociada. No obstante, no es posible determinar la efectividad de la acción frente al hallazgo, dado que la matriz no contiene la descripción de la situación que le dio origen, lo que impide establecer si la medida implementada atendió efectivamente la causa identificada."/>
  </r>
  <r>
    <n v="755"/>
    <x v="0"/>
    <x v="5"/>
    <s v="Subdirección Administrativa y Financiera"/>
    <m/>
    <x v="404"/>
    <n v="0"/>
    <x v="47"/>
    <s v="Ambiente 1.3_x000a_Auncuando, se cuenta ademas con el manual de seguridad y privacidad de la información MN-TI-01, V2 del 30/06/2022, la DNBC debe asegurar su implementación."/>
    <m/>
    <s v="Aunque se actualizo y formalizo el manual de seguridad de la información en el mes de junio, de acuerdo al plan de trabajo aprobado por la Alta dirección se tiene programada su implementación para el segundo semestre de 2022"/>
    <s v="Aunque se actualizo y formalizo el manual de seguridad de la información en el mes de junio, de acuerdo al plan de trabajo aprobado por la Alta dirección se tiene programada su implementación para el segundo semestre de 2022"/>
    <s v="Acción correctiva"/>
    <s v="TI_AC19"/>
    <s v="Actualizar la Política General de Seguridad y privacidad de la informacion 1. Gobierno Digital. 2. detección y prevención del uso inadecuado de la información priveligiada 3. componente de infraestructura tecnologica y sus controles"/>
    <s v="Documento actualizado"/>
    <n v="1"/>
    <d v="2026-01-01T00:00:00"/>
    <d v="2026-06-30T00:00:00"/>
    <n v="26.85"/>
    <x v="3"/>
    <m/>
    <n v="0"/>
    <n v="0"/>
    <n v="0"/>
    <d v="2026-05-11T00:00:00"/>
    <s v="No se evidencia seguimiento"/>
    <n v="0"/>
    <x v="0"/>
    <d v="2026-06-08T00:00:00"/>
    <n v="0"/>
    <s v="No fue posible identificar evidencias para el presente período de análisis"/>
    <s v="SIN INICIAR"/>
    <s v="No aplica"/>
    <s v="No aplica"/>
    <s v="No aplica"/>
    <n v="0"/>
    <s v="Sin reporte de información por parte de la primera linea de defensa"/>
    <n v="0"/>
    <n v="46214"/>
    <s v="No se encuentran evidencias de seguimiento"/>
    <n v="0"/>
    <s v="EN EJECUCIÓN"/>
    <d v="2026-08-10T00:00:00"/>
    <n v="0"/>
    <s v="No fue posible identificar evidencias para el presente período de análisis"/>
    <x v="4"/>
    <s v="NO APLICA"/>
    <s v="NO APLICA"/>
    <x v="0"/>
    <s v="Dado que algunas actividades del hallazgo se encuentran sin iniciar y/o vencidas, no procede realizar el análisis de efectividad hasta tanto se complete su implementación."/>
  </r>
  <r>
    <n v="756"/>
    <x v="0"/>
    <x v="5"/>
    <s v="Dirección General"/>
    <m/>
    <x v="410"/>
    <n v="1"/>
    <x v="47"/>
    <s v="Ambiente 12.1_x000a_La OCI, evalúa la actualización de procesos, procedimientos, Políticas de operación, instructivos, manuales entre otros, en los seguimientos y auditorías realizadas durante el primer y segundo semestre de 2021. No obstante la segunda linea de defensa no realiza evaluación de la documentación del sistema, para garantizar la aplicación adecuada de las principales actividades de control"/>
    <s v="FORTALECIMIENTO ORGANIZACIONAL Y SIMPLIFICACIÓN DE PROCESOS"/>
    <s v="No se había contemplado realizar la evaluación de la documentación del sistema"/>
    <s v="No se había contemplado realizar la evaluación de la documentación del sistema"/>
    <s v="Acción correctiva"/>
    <s v="MC_AC11"/>
    <s v="Realizar informe sobre actualización de la documentación del sistema"/>
    <s v="Informe realizado"/>
    <n v="1"/>
    <d v="2026-01-01T00:00:00"/>
    <d v="2026-12-31T00:00:00"/>
    <n v="54"/>
    <x v="6"/>
    <s v="Acción Cumplida Pendiente evaluación tercera Linea"/>
    <n v="0"/>
    <s v="Actividad reformulada con periodicidad semestral"/>
    <n v="0"/>
    <d v="2026-05-11T00:00:00"/>
    <s v="Pendiente de inicio de ejecución"/>
    <n v="0"/>
    <x v="0"/>
    <d v="2026-06-04T00:00:00"/>
    <n v="0"/>
    <s v="No fue posible identificar evidencias para el presente período de análisis"/>
    <s v="SIN INICIAR"/>
    <s v="No aplica"/>
    <s v="No aplica"/>
    <s v="No aplica"/>
    <n v="1"/>
    <s v="Se realizo informe sobre documentación del sistema del primer trimestre. Se aclara que la actividad se desarrolla trimestralmente según plan de acción"/>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alizo informe sobre documentación del sistema del primer trimestre. "/>
    <n v="1"/>
    <s v="CUMPLIDO"/>
    <d v="2026-08-16T00:00:00"/>
    <n v="0"/>
    <s v="No fue posible identificar evidencias para el presente período de análisis"/>
    <x v="4"/>
    <s v="NO APLICA"/>
    <s v="NO APLICA"/>
    <x v="0"/>
    <s v="Dado que algunas actividades del hallazgo se encuentran sin iniciar y/o vencidas, no procede realizar el análisis de efectividad hasta tanto se complete su implementación."/>
  </r>
  <r>
    <n v="757"/>
    <x v="0"/>
    <x v="3"/>
    <s v="Subdirección Administrativa y Financiera"/>
    <m/>
    <x v="411"/>
    <n v="1"/>
    <x v="54"/>
    <s v="En la vigencia 2020 no se socializó el procedimiento del proceso de Gestión Administrativa PC-AD-01 Procedimiento Gestión de Bienes."/>
    <m/>
    <s v="Por contar con un sin numero de tareas no se comtemplo la realizacion de esta accion de mejora."/>
    <s v="Por contar con un sin numero de tareas no se comtemplo la realizacion de esta accion de mejora."/>
    <s v="Acción correctiva"/>
    <s v="GA_AC06"/>
    <s v="Socializar el procedimiento del proceso de Gestión Administrativa PC-AD-01 Procedimiento Gestión de Bienes."/>
    <s v="Socializacion del procedimiento Gestión de Bienes"/>
    <n v="1"/>
    <d v="2026-07-01T00:00:00"/>
    <d v="2026-09-30T00:00:00"/>
    <n v="13.350000000000001"/>
    <x v="1"/>
    <m/>
    <n v="0"/>
    <s v="Proceso de actualización"/>
    <s v="https://dnbcgovco-my.sharepoint.com/:f:/g/personal/planeacion_dnbc_gov_co/IgC2wtt6D-zSTY6U6sAF5yefASkR-EDUcnQOxPntpKqfjgU?e=GPU5XT"/>
    <d v="2026-05-11T00:00:00"/>
    <s v="No se evidencia avance para el periodo"/>
    <n v="0"/>
    <x v="0"/>
    <d v="2026-05-28T00:00:00"/>
    <n v="0"/>
    <s v="No fue posible identificar evidencias para el presente período de análisis"/>
    <s v="SIN INICIAR"/>
    <s v="No aplica"/>
    <s v="No aplica"/>
    <s v="No aplica"/>
    <n v="1"/>
    <s v="Se realizó la socialización del Procedimiento Gestión de Bienes "/>
    <s v="https://dnbcgovco-my.sharepoint.com/:f:/g/personal/planeacion_dnbc_gov_co/IgDd3XmfT25eTbxvyUt1BT7QAdImdSv6VpfjxTw8Chm1hoI?e=G7TQBK"/>
    <n v="46214"/>
    <s v="Se presenta procedimiento actualizado al 30 de junio de 2026 con su respectiva socializaicón vía correo electrónico"/>
    <n v="1"/>
    <s v="CUMPLIDO"/>
    <d v="2026-08-11T00:00:00"/>
    <n v="1"/>
    <s v="se evidencia correo electronico del 01/07/26 donde se socializa el manual y procedimiento de gestion de bienes"/>
    <x v="1"/>
    <s v="NO"/>
    <s v="EFECTIVO"/>
    <x v="1"/>
    <s v="No se evidencio recurrencia con este hallazgo en adutitorias internas para las vigencia 2020 y 2025, se dio cumplimiento a a la acción mediante la actualización del procedimiento y se realizo la respectiva socializacion a corte 01/07/2026"/>
  </r>
  <r>
    <n v="758"/>
    <x v="0"/>
    <x v="7"/>
    <s v="Subdirección Administrativa y Financiera"/>
    <m/>
    <x v="412"/>
    <n v="1"/>
    <x v="36"/>
    <s v="Numeral 24.3_x000a_No se evidencia las actas del comité directivo donde se llevan los temas financieros como insumo para la toma de decisiones."/>
    <m/>
    <s v="- Falta de directriz formal que establezca la presentación de los estados financieros en el Comité Directivo._x000a_- Los Estados Financieros se compartían en la reunión del Comité de Sostenibilidad Contable, pero no hacen parte todos los cargos del nivel directivo._x000a_- Se presenta en el Comité Directivo información financiera pero no los EEFF trimestrales."/>
    <s v="Se presenta en el Comité Directivo información financiera pero no los EEFF trimestrales."/>
    <s v="Acción correctiva"/>
    <s v="GF_AC19"/>
    <s v="Exposición en el Comité Directivo de los Estados Financieros de la Entidad de forma trimestral, posterior a la transmisión efectuada a la Contaduría General de la Nación."/>
    <s v="Acta Comité Directivo que refleje la presentación de los Estados Financieros"/>
    <n v="3"/>
    <d v="2025-04-01T00:00:00"/>
    <d v="2025-12-31T00:00:00"/>
    <n v="40.5"/>
    <x v="9"/>
    <m/>
    <n v="1"/>
    <s v="SE DEJA DE EVIDENCIA CORREO Y PRESENTACION AL COMITÉ DIRECCTIVO DE LOS ESTADOS FINANCIEROS"/>
    <s v="https://dnbcgovco-my.sharepoint.com/:f:/g/personal/planeacion_dnbc_gov_co/IgAKPZEalRp3T7O44VwZjBLlARF86VpmllJA36VR9-2qDG8?e=W6XaGX"/>
    <d v="2026-05-11T00:00:00"/>
    <s v="Se incluye información de comité directivo del mes de marzo 2026 de los estados financieros de cierre de vigencia"/>
    <n v="1"/>
    <x v="1"/>
    <d v="2026-05-29T00:00:00"/>
    <n v="0.3"/>
    <s v="se evidnecio correo electronico de fecha 26/03/206 dirigido al comite directivo sobre la presentacion de los estados finananciero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DE EVIDENCIA CORREO Y PRESENTACION AL COMITÉ DIRECCTIVO DE LOS ESTADOS FINANCIEROS"/>
    <s v="https://dnbcgovco-my.sharepoint.com/:f:/g/personal/planeacion_dnbc_gov_co/IgDlTTkE6gPMRZjTETbxch7dATaSM_TE5-agvqb3k7QgaDY?e=0V1Jx7"/>
    <s v="11/07/206"/>
    <s v="Actividad reportada con cumplimiento en el primer trimestre 2026"/>
    <n v="1"/>
    <s v="CUMPLIDO"/>
    <d v="2026-08-11T00:00:00"/>
    <n v="1"/>
    <s v="Se evidencio correo electronico de fecha 26/03/206 dirigido al comite directivo sobre la presentacion de los estados financieros."/>
    <x v="2"/>
    <s v="NO"/>
    <s v="EFECTIVO"/>
    <x v="1"/>
    <s v="No se evidenció recurrencia del hallazgo 2025_PE_H1, toda vez que en la revisión realizada no se identificaron situaciones posteriores o similares. Asimismo, se verificó el cumplimiento de la acción formulada; en consecuencia, el hallazgo se considera EFECTIVO y se encuentra CERRADO."/>
  </r>
  <r>
    <n v="759"/>
    <x v="0"/>
    <x v="6"/>
    <s v="Dirección General"/>
    <m/>
    <x v="413"/>
    <m/>
    <x v="26"/>
    <s v="Se evidenció que no se esta remitiendo a la Oficina de Asuntos Disciplinarios la totalidad de las quejas allegadas a la entidad, por cuanto las quejas interpuestas mediante radicados 20221140160892 del 06/07/2022 se presentó una queja por presunto acto de corrupción frente al proceso de Educación Nacional para Bomberos, y 20221140163672 del 18/07/2022 por reiteración de una PETICIÓN frente a los uniformes de los Bomberos, no se les dío traslado a la Oficina de Asuntos Disciplinarios, para lo pertinente._x000a_Incumpliendo lo establecido Procedimiento Asuntos Disciplinarios PC-DI-01 Actividad 1.Recepción de la Queja"/>
    <s v="INTEGRIDAD"/>
    <s v="Desactualizacion del procedimiento de asuntos disciplinarios"/>
    <s v="Desactualizacion del procedimiento de asuntos disciplinarios"/>
    <s v="Acción correctiva"/>
    <s v="DI_AC16"/>
    <s v="Realizar la actualizacion del procedimiento de asuntos disciplinarios en el cual se establezca la obligatoriedad de remiitr al proceso el incumplimiento en los terminos de las PQRSD y realizar la socializacion del mismo"/>
    <s v="Actualizacion del procedimiento de asuntos disciplinarios"/>
    <n v="1"/>
    <d v="2023-05-02T00:00:00"/>
    <d v="2023-05-31T00:00:00"/>
    <n v="4.3500000000000005"/>
    <x v="4"/>
    <m/>
    <n v="1"/>
    <s v="La acción no da respuesta al hallazgo encontrado, por cuanto el problema identificado se encuentra en la remisión de las quejas al proceso de asuntos disciplinarios, esa remisión surge del proceso de atención al usuario, es allí donde debe generarse el cambio sugerido, este proceso no es remisor de documentos, es receptor, por tanto, no puede adelantar la acción requerida, sin embargo se informa que el procedimiento de asuntos disciplinarios fue actualizado en 2025"/>
    <s v="https://dnbcgovco-my.sharepoint.com/:f:/g/personal/planeacion_dnbc_gov_co/IgDT_9qmozhcRJ9iDqVidnduATLUW_UWo2erFyYYsVboT0Q?e=0Pv3Qu"/>
    <d v="2026-05-11T00:00:00"/>
    <s v="Se encuentra procedimiento actualizado y socializado con los requerimientos establecidos en la actividad"/>
    <n v="1"/>
    <x v="1"/>
    <d v="2026-05-15T00:00:00"/>
    <n v="1"/>
    <s v="Se evidenció como soporte el Procedimiento PC-DI-01 &quot;Asuntos Disciplinarios&quot;, versión 03, actualizado y vigente desde el 11 de diciembre de 2025, así como el correo de formalización y socialización remitido por Planeación Estratégica en la misma fecha, mediante el cual se informa su entrada en vigencia y se solicita su socialización institucional. Los soportes aportados permiten verificar la actualización y formalización del procedimiento dentro del plazo establecido para la ejecución de la actividad. No obstante, se observa que el propio proceso documentó que la acción formulada no atiende de manera directa la causa del hallazgo, dado que la remisión de incumplimientos de PQRSD corresponde al proceso de Gestión de Atención al Usuario y no al proceso de Gestión de Asuntos Disciplinarios, el cual actúa como receptor de dichas actuacione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x v="2"/>
    <s v="NO"/>
    <s v="EFECTIVO"/>
    <x v="1"/>
    <s v="No se evidenció recurrencia posterior al cumplimeinto de la acción del hallazgo 2023_DI_H3; por lo anterior, el hallazgo se considera CERRADO."/>
  </r>
  <r>
    <n v="760"/>
    <x v="1"/>
    <x v="0"/>
    <s v="Subdirección Administrativa y Financiera"/>
    <m/>
    <x v="198"/>
    <m/>
    <x v="40"/>
    <s v="Hallazgo No 1 de 2018 Supervisión Contratos de Comodato Una vez evaluados los informes de visitas en las que se verificó la existencia de los bienes, la documentación disponible en la DNBC y en los cuerpos de bomberos, así como la desplegada en el RUNT, se evidencia incumplimiento de las labores de supervisión en cabeza de la DNBC_x000a_Acción reformulada en el Plan de Mejoramiento suscrito el 26 de Diciembre de 2022; por cuanto, no fue Cerrado el Hallazgo por parte de la CGR en la Auditoría Financiera realizada a la vigencia 2021."/>
    <m/>
    <s v="Deficiencias en la identificación, supervisión y control de los bienes asignados a los comodatarios de acuerdo las obligaciones ordenadas en la ley, el manual interno de la entidad y lo pactado contractualmente."/>
    <s v="Deficiencias en la identificación, supervisión y control de los bienes asignados a los comodatarios de acuerdo las obligaciones ordenadas en la ley, el manual interno de la entidad y lo pactado contractualmente."/>
    <s v="Implementar acciones de supervisión y control de los bienes entregados en comodato."/>
    <s v="GA_AC29"/>
    <s v="Identificación de los bienes y/o elementos entregados a los Cuerpos de Bomberos"/>
    <s v="Identificación de bienes y/o elementos"/>
    <n v="1"/>
    <d v="2023-01-01T00:00:00"/>
    <d v="2023-12-31T00:00:00"/>
    <n v="54"/>
    <x v="24"/>
    <s v="Seguimiento Historico CGR"/>
    <n v="1"/>
    <s v="Se generaron las actas de entrada de almacén con las facturas de los proveedores teniendo entradas en el mes de Abril "/>
    <s v="https://dnbcgovco-my.sharepoint.com/:f:/g/personal/planeacion_dnbc_gov_co/IgAon2OWoyMPS6C-viXLOv3qAW_jPQ_SHklbTuv3BA_mqyk?e=zos6EK"/>
    <d v="2026-05-11T00:00:00"/>
    <s v="Se adjuntan 4 actas de entrega de bienes identificados para posterior entrega a los cuerpos de bomberos"/>
    <n v="1"/>
    <x v="1"/>
    <d v="2026-05-29T00:00:00"/>
    <n v="1"/>
    <m/>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generaron actas de  entrada en abril, mayo y junio "/>
    <s v="https://dnbcgovco-my.sharepoint.com/:f:/g/personal/planeacion_dnbc_gov_co/IgA3ymnaqM7_QqChPewYGtrnAZTGZDRlPkn2sMgjVpSzOJA?e=frnvje"/>
    <n v="46214"/>
    <s v="El proceso continua reportando actas de salida de los bienes acorde con los procedimientos establecidos"/>
    <n v="1"/>
    <s v="CUMPLIDO"/>
    <d v="2026-07-27T00:00:00"/>
    <n v="1"/>
    <s v="se evidenciaron 14 actas de entrada de almacen para el segundo trimestre de la vigencia 2026"/>
    <x v="2"/>
    <s v="NO"/>
    <s v="EFECTIVO"/>
    <x v="1"/>
    <s v="No se evidenció recurrencia posterior del hallazgo 2018DenCon9677H1. Asimismo, se verificó el cumplimiento de la acción formulada, con los seguimientos a las actas de entrada de almacen . En consecuencia, la acción se considera EFECTIVA y procede el cierre del hallazgo."/>
  </r>
  <r>
    <n v="761"/>
    <x v="1"/>
    <x v="0"/>
    <s v="Subdirección Administrativa y Financiera"/>
    <m/>
    <x v="198"/>
    <m/>
    <x v="40"/>
    <s v="Hallazgo No 1 de 2018 Supervisión Contratos de Comodato Una vez evaluados los informes de visitas en las que se verificó la existencia de los bienes, la documentación disponible en la DNBC y en los cuerpos de bomberos, así como la desplegada en el RUNT, se evidencia incumplimiento de las labores de supervisión en cabeza de la DNBC_x000a_Acción reformulada en el Plan de Mejoramiento suscrito el 26 de Diciembre de 2022; por cuanto, no fue Cerrado el Hallazgo por parte de la CGR en la Auditoría Financiera realizada a la vigencia 2021."/>
    <m/>
    <s v="Deficiencias en la identificación, supervisión y control de los bienes asignados a los comodatarios de acuerdo las obligaciones ordenadas en la ley, el manual interno de la entidad y lo pactado contractualmente."/>
    <s v="Deficiencias en la identificación, supervisión y control de los bienes asignados a los comodatarios de acuerdo las obligaciones ordenadas en la ley, el manual interno de la entidad y lo pactado contractualmente."/>
    <s v="Implementar acciones de supervisión y control de los bienes entregados en comodato."/>
    <s v="GA_AC28"/>
    <s v="Realizar la salida de almacén de cada uno de los bienes entregados a los Cuerpos de bomberos, detallando las características del bien, asi como la identificación interna del mismo establecida por la DNBC"/>
    <s v="Salidas de Almacén"/>
    <n v="1"/>
    <d v="2023-01-01T00:00:00"/>
    <d v="2023-12-31T00:00:00"/>
    <n v="54"/>
    <x v="24"/>
    <s v="Seguimiento Historico CGR"/>
    <n v="1"/>
    <s v="Se estan realizando las actas de salida de almacén de cada uno de los bienes entregados teniendo así salidas en el mes de Febrero y Marzo "/>
    <s v="https://dnbcgovco-my.sharepoint.com/:f:/g/personal/planeacion_dnbc_gov_co/IgDcN4m-CRspQ6coLbhb637MAcqIoQ2fbpGXE2VgGXYCtlY?e=c6rzrW"/>
    <d v="2026-05-11T00:00:00"/>
    <s v="Se adjuntan actas de salida de los meses de febrero y marzo"/>
    <n v="1"/>
    <x v="1"/>
    <d v="2026-05-15T00:00:00"/>
    <n v="0.25"/>
    <s v="se evidencio 4 acta de salidaS de almacen mediantes formatos FO-AD-PGD-01-02 con su respectiva descripciones con fecha 4 y 20 de febrero y 2 y 4 de marzo de 2026"/>
    <s v="C. EXTRATEMPORANEAMENTE"/>
    <s v="No aplica"/>
    <s v="No aplica"/>
    <s v="No aplica"/>
    <n v="1"/>
    <s v="Se generaron actas de salidas en Junio "/>
    <s v="https://dnbcgovco-my.sharepoint.com/:f:/g/personal/planeacion_dnbc_gov_co/IgAgxrgkKGSNS7C3AFkzku_9Afkx94e0Tk9t_3nYZ93iljs?e=ZDmm9R"/>
    <n v="46214"/>
    <s v="El proceso continua reportando actas de salida de los bienes acorde con los procedimientos establecidos"/>
    <n v="1"/>
    <s v="CUMPLIDO"/>
    <d v="2026-07-27T00:00:00"/>
    <n v="1"/>
    <s v="se evidenciaron 7 actas de salida de almacen de fecha 22/06/2026"/>
    <x v="2"/>
    <s v="NO"/>
    <s v="EFECTIVO"/>
    <x v="1"/>
    <s v="No se evidenció recurrencia posterior del hallazgo 2018DenCon9677H1. Asimismo, se verificó el cumplimiento de la acción formulada, con los seguimientos a las actas de salidas de almacen . En consecuencia, la acción se considera EFECTIVA y procede el cierre del hallazgo."/>
  </r>
  <r>
    <n v="762"/>
    <x v="1"/>
    <x v="0"/>
    <s v="Subdirección Administrativa y Financiera"/>
    <m/>
    <x v="198"/>
    <m/>
    <x v="40"/>
    <s v="Hallazgo No 1 de 2018 Supervisión Contratos de Comodato Una vez evaluados los informes de visitas en las que se verificó la existencia de los bienes, la documentación disponible en la DNBC y en los cuerpos de bomberos, así como la desplegada en el RUNT, se evidencia incumplimiento de las labores de supervisión en cabeza de la DNBC_x000a_Acción reformulada en el Plan de Mejoramiento suscrito el 26 de Diciembre de 2022; por cuanto, no fue Cerrado el Hallazgo por parte de la CGR en la Auditoría Financiera realizada a la vigencia 2021."/>
    <m/>
    <s v="Deficiencias en la identificación, supervisión y control de los bienes asignados a los comodatarios de acuerdo las obligaciones ordenadas en la ley, el manual interno de la entidad y lo pactado contractualmente."/>
    <s v="Deficiencias en la identificación, supervisión y control de los bienes asignados a los comodatarios de acuerdo las obligaciones ordenadas en la ley, el manual interno de la entidad y lo pactado contractualmente."/>
    <s v="Implementar acciones de supervisión y control de los bienes entregados en comodato."/>
    <s v="GA_AC30"/>
    <s v="Seguimiento mensual informando, los vencimientos de los SOAT, a la Subdirección Administrativa y Financiera , Gestión Contractual y al proceso de Fortalecimiento Bomberil, con base en la información registrada en el RUNT, de los vehículos que son entregados a los Cuerpos de Bomberos en comodato."/>
    <s v="Correos mensuales"/>
    <n v="12"/>
    <d v="2023-01-01T00:00:00"/>
    <d v="2023-12-31T00:00:00"/>
    <n v="54"/>
    <x v="1"/>
    <s v="Seguimiento Historico CGR"/>
    <n v="1"/>
    <s v="Los SOAT se encuentran vigentes por tanto no se han realizado  seguimiento de correos para soat vencidos"/>
    <s v="https://dnbcgovco-my.sharepoint.com/:f:/g/personal/planeacion_dnbc_gov_co/IgDMimyWvtAXQL6Sk3sPQ2mJAaaHhuPms--lAEigD9dNY4A?e=URBEjk"/>
    <d v="2026-05-11T00:00:00"/>
    <s v="Aunque se encuentra la base, se sugiere su socialización al lider de proceso para evidenciar su seguimiento"/>
    <n v="0.1"/>
    <x v="0"/>
    <d v="2026-05-29T00:00:00"/>
    <n v="0.1"/>
    <s v="Se evidencia una base de datos como una herramienta de seguimiento para la administración del parque automotor de la Dirección Nacional de Bomberos de Colombia, que consolida información relacionada con la titularidad de los vehículos, contratos de adquisición y comodato, estado del SOAT, revisión técnico-mecánica, registros en el RUNT y RUE, e inconsistencias administrativas y jurídicas. Se evidencia la existencia de vehículos asignados a cuerpos de bomberos con personería jurídica inactiva o con situaciones administrativas pendientes, lo que genera riesgos para la adecuada gestión de los bienes públicos y hace necesario adelantar acciones de regularización, restitución o reasignación, así como fortalecer los mecanismos de seguimiento, actualización de la información y control para garantizar la protección del patrimonio público y el cumplimiento de las obligaciones contractuales. Sin embargo no se evidencias los correos mensuales."/>
    <s v="VENCIDA"/>
    <s v="No aplica"/>
    <s v="No aplica"/>
    <s v="No aplica"/>
    <n v="1"/>
    <s v="Se envian correos mensuales del seguimiento de  SOAT, tecnomecánica, multas en los cuales se observa que no hay soat vencidos "/>
    <s v="https://dnbcgovco-my.sharepoint.com/:f:/g/personal/planeacion_dnbc_gov_co/IgBLPo2Uz4lgTaDTgFIyoLzaAY0Ry3FOv3B1OTAw8f8cGSs?e=Dlg4MQ"/>
    <n v="46214"/>
    <s v="Se incluyen correos de seguimiento del primer semestre de la vigencia 2026"/>
    <n v="1"/>
    <s v="EN EJECUCIÓN"/>
    <d v="2026-07-27T00:00:00"/>
    <n v="1"/>
    <s v="Se evidencia base de datos de seguimiento del parque automotor de la Dirección Nacional de Bomberos de Colombia, que consolida información relacionada con la titularidad de los vehículos, contratos de adquisición y comodato, estado del SOAT, revisión técnico-mecánica, registros en el RUNT y RUE, e inconsistencias administrativas y jurídicas. Se evidencia la existencia de vehículos asignados a cuerpos de bomberos con personería jurídica inactiva o con situaciones administrativas pendientes, lo que genera riesgos para la adecuada gestión de los bienes públicos y hace necesario adelantar acciones de regularización, restitución o reasignación, así como fortalecer los mecanismos de seguimiento, actualización de la información y control para garantizar la protección del patrimonio público y el cumplimiento de las obligaciones contractuales."/>
    <x v="2"/>
    <s v="NO"/>
    <s v="EFECTIVO"/>
    <x v="1"/>
    <s v="No se evidenció recurrencia posterior del hallazgo 2018DenCon9677H1. Asimismo, se verificó el cumplimiento de la acción formulada, con los seguimientos por medio de correos electonicos . En consecuencia, la acción se considera EFECTIVA y procede el cierre del hallazgo."/>
  </r>
  <r>
    <n v="763"/>
    <x v="0"/>
    <x v="6"/>
    <s v="Subdirección Administrativa y Financiera"/>
    <m/>
    <x v="105"/>
    <m/>
    <x v="26"/>
    <s v="Se evidenció para el segundo semestre de 2022 de la matriz consolidada de PQRSD, se tienen 75 de los 656 radicados vencidos, sin que se les haya dado el correspondiente trámite, dentro del término legal ni por fuera de él, lo que evidencia debilidades en los controles de los servidores y/o contratistas responsables de dar respuesta. Adicionalmente, al verificar el cuadro de control del proceso, se encontró que 7 de estas peticiones cuentan con respuesta, por lo cual, estan clasificados de forma erronea._x000a_Incumpliendo lo establecido en el Artículo 23 de la Constitución Política, los términos señalado en el artículo 14 de la Ley 1755 de 2015, el Numeral 5.7 del Procedimiento de Recepción, Distribución, Seguimiento y Salida de Peticiones, Quejas, Reclamos, Sugerencias y Denuncias."/>
    <s v="SERVICIO AL CIUDADANO"/>
    <s v="Debilidad en la definicion de controles en el desarrollo del procedimiento de PQRSD"/>
    <s v="Debilidad en la definicion de controles en el desarrollo del procedimiento de PQRSD"/>
    <s v="Acción correctiva"/>
    <s v="AU_AC5"/>
    <s v="Actualizar el procedimiento Procedimiento de Recepción, Distribución, Seguimiento y Salida de Peticiones, Quejas, Reclamos, Sugerencias y Denuncias._x000a_Incluir una politica de operación que establezca una reunión con el jefe de la unidad de control interno y con el jefe de la unidad de planeación, para el mejoramiento continuo de la gestión de la entidad semestralmente con base al informe semestral._x000a_En la acctiviad 11 cambiando los responsbales (funcionario y/o contratista)"/>
    <s v="Procedimiento actualizado"/>
    <n v="1"/>
    <d v="2026-01-01T00:00:00"/>
    <d v="2026-12-31T00:00:00"/>
    <n v="54"/>
    <x v="13"/>
    <m/>
    <n v="1"/>
    <s v="El procedimiento mencionado se actualizó en la vigencia 2025"/>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Procedimiento se encuentra actualizado y socializado con los requerimientos establecidos en la descripción del hallazgo. Se identifica la politica 5,64"/>
    <n v="1"/>
    <x v="1"/>
    <d v="2026-05-15T00:00:00"/>
    <n v="1"/>
    <s v="se evidencia procedimiento actualizado de peticiones, quejas, reclamos, sugerencias y denuncias PC-AU-01 de 20/08/2025, lo que permite que la evidencia obtenida subsane el hallazgo formula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l procedimiento mencionado se actualizó en la vigencia 2025"/>
    <n v="0"/>
    <n v="46214"/>
    <s v="Accion con cumplimiento reportado"/>
    <n v="1"/>
    <s v="CUMPLIDO"/>
    <d v="2026-07-27T00:00:00"/>
    <n v="1"/>
    <s v="Se evidencio que la actividad reportada se encuentra cumplida en el primer trimestre"/>
    <x v="1"/>
    <s v="NO"/>
    <s v="EFECTIVO"/>
    <x v="1"/>
    <s v="No se evidenció recurrencia posterior del hallazgo 2023_TI_H1 y verificó el cumplimiento y efectividad de la acción de mejora asociada; por lo anterior, el hallazgo se considera CERRADO."/>
  </r>
  <r>
    <n v="764"/>
    <x v="0"/>
    <x v="7"/>
    <s v="Subdirección Administrativa y Financiera"/>
    <m/>
    <x v="414"/>
    <n v="1"/>
    <x v="36"/>
    <s v="Numeral 29_x000a_En el seguimiento realizado a los riesgos de gestión del tercer trimestre de 2024, se evidenciaron 7 controles de los riesgos de gestión que se encontraron NO EFECTIVOS"/>
    <s v="FORTALECIMIENTO ORGANIZACIONAL Y SIMPLIFICACIÓN DE PROCESOS"/>
    <s v="- Falta de experticia en la actualización del mapa de riesgos de gestión y su matriz de controles por parte del proceso de Gestión Financiera._x000a_- Falta de personal para la orientación a las dependencias de la entidad en la identificación, prevención y actualización de los riesgos de gestión que puedan afectar el logro de sus objetivos."/>
    <s v="Falta de personal para la orientación a las dependencias de la entidad en la identificación, prevención y actualización de los riesgos de gestión que puedan afectar el logro de sus objetivos"/>
    <s v="Acción correctiva"/>
    <s v="MC_AC10"/>
    <s v="Actualizar el manual de gestión de riesgo de la entidad"/>
    <s v="Manual actualizado"/>
    <n v="1"/>
    <d v="2026-03-01T00:00:00"/>
    <d v="2026-07-31T00:00:00"/>
    <n v="22.5"/>
    <x v="6"/>
    <m/>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8-11T00:00:00"/>
    <n v="1"/>
    <s v="Se evidencia procedimiento, manual y socializacion de gestion del riesgo de la DNBC para el segundo trimestre."/>
    <x v="1"/>
    <s v="NO APLICA"/>
    <s v="NO APLICA"/>
    <x v="0"/>
    <s v="Dado que el hallazgo aún tiene actividades en ejecución no aplica el análisis de la efectividad"/>
  </r>
  <r>
    <n v="765"/>
    <x v="0"/>
    <x v="7"/>
    <s v="Subdirección Administrativa y Financiera"/>
    <m/>
    <x v="414"/>
    <n v="0"/>
    <x v="36"/>
    <s v="Numeral 29_x000a_En el seguimiento realizado a los riesgos de gestión del tercer trimestre de 2024, se evidenciaron 7 controles de los riesgos de gestión que se encontraron NO EFECTIVOS"/>
    <m/>
    <s v="- Falta de experticia en la actualización del mapa de riesgos de gestión y su matriz de controles por parte del proceso de Gestión Financiera._x000a_- Falta de personal para la orientación a las dependencias de la entidad en la identificación, prevención y actualización de los riesgos de gestión que puedan afectar el logro de sus objetivos."/>
    <s v="Falta de personal para la orientación a las dependencias de la entidad en la identificación, prevención y actualización de los riesgos de gestión que puedan afectar el logro de sus objetivos"/>
    <s v="Acción correctiva"/>
    <s v="MC_AC6"/>
    <s v="Actualizar el mapa de riesgo de acuerdo al monitoreo que realizan los enlaces de los procesos."/>
    <s v="Mapa de Riesgos actualizado"/>
    <n v="1"/>
    <d v="2026-03-01T00:00:00"/>
    <d v="2026-07-31T00:00:00"/>
    <n v="22.5"/>
    <x v="6"/>
    <m/>
    <n v="0"/>
    <s v="Actividad planteada para el segundo trimestre de la vigencia 2026"/>
    <n v="0"/>
    <d v="2026-05-11T00:00:00"/>
    <s v="Sin evidencia de inicio de la actividad"/>
    <n v="0"/>
    <x v="0"/>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s v="EN EJECUCIÓN"/>
    <d v="2026-08-11T00:00:00"/>
    <n v="0.5"/>
    <s v="Se evidenció la actualización de los documentos asociados a la gestión de riesgos y la presentación de la Política de Gestión de Riesgos ante el Comité Institucional de Control Interno, encontrándose pendiente su oficialización. Asimismo, las matrices de riesgos de los procesos se encuentran en proceso de aprobación, incluyendo la definición de sus respectivos controles y planes de acción."/>
    <x v="0"/>
    <s v="NO APLICA"/>
    <s v="NO APLICA"/>
    <x v="0"/>
    <s v="Dado que el hallazgo aún tiene actividades en ejecución no aplica el análisis de la efectividad"/>
  </r>
  <r>
    <n v="766"/>
    <x v="1"/>
    <x v="0"/>
    <s v="Subdirección Administrativa y Financiera"/>
    <m/>
    <x v="198"/>
    <m/>
    <x v="40"/>
    <s v="Hallazgo No 1 de 2018 Supervisión Contratos de Comodato Una vez evaluados los informes de visitas en las que se verificó la existencia de los bienes, la documentación disponible en la DNBC y en los cuerpos de bomberos, así como la desplegada en el RUNT, se evidencia incumplimiento de las labores de supervisión en cabeza de la DNBC_x000a_Acción reformulada en el Plan de Mejoramiento suscrito el 26 de Diciembre de 2022; por cuanto, no fue Cerrado el Hallazgo por parte de la CGR en la Auditoría Financiera realizada a la vigencia 2021."/>
    <m/>
    <s v="Deficiencias en la identificación, supervisión y control de los bienes asignados a los comodatarios de acuerdo las obligaciones ordenadas en la ley, el manual interno de la entidad y lo pactado contractualmente."/>
    <s v="Deficiencias en la identificación, supervisión y control de los bienes asignados a los comodatarios de acuerdo las obligaciones ordenadas en la ley, el manual interno de la entidad y lo pactado contractualmente."/>
    <s v="Implementar acciones de supervisión y control de los bienes entregados en comodato."/>
    <s v="GA_AC31"/>
    <s v="Realizar la liquidación de los impuestos de los vehículos de la DNBC, con el fin que los mismos sean cancelados conforme a los plazos establecidos por el Gobierno Nacional"/>
    <s v="Liquidación de Impuestos"/>
    <n v="1"/>
    <d v="2022-12-02T00:00:00"/>
    <d v="2023-12-31T00:00:00"/>
    <n v="58.349999999999994"/>
    <x v="1"/>
    <s v="Seguimiento Historico CGR"/>
    <n v="0.5"/>
    <s v="Se descargo la liqidación de impustos y esta en proceso de CDP Y RP"/>
    <s v="https://dnbcgovco-my.sharepoint.com/:f:/g/personal/planeacion_dnbc_gov_co/IgDINronIjkOQ7jVIPnzTiYFAU9tsvhRa7YYwJpipmQFX6g?e=AuX2Vo"/>
    <d v="2026-05-11T00:00:00"/>
    <s v="Se adjuntan las liquidaciones de 64 vehiculos de la vigencia 2026"/>
    <n v="0.5"/>
    <x v="0"/>
    <s v="29/058/2026%"/>
    <n v="0.5"/>
    <s v="se evidencia una base de datos con toda la informacion requerida del parque automotor, mas no el seguimiento y las unidades de medida"/>
    <s v="EN EJECUCIÓN"/>
    <s v="No aplica"/>
    <s v="No aplica"/>
    <s v="No aplica"/>
    <n v="1"/>
    <s v="Se adjunta pago de los impuestos de los vehículos pagados en el plazo correspondientes "/>
    <s v="https://dnbcgovco-my.sharepoint.com/:f:/g/personal/planeacion_dnbc_gov_co/IgANyJF4AJtgTbCY6g58VKaQATjAHHzOlIycQ_FWAC1CB4c?e=xCAtFx"/>
    <n v="46214"/>
    <s v="Se adjuntan las liquidaciones de 64 vehiculos de la vigencia 2026 y evidencias de pago"/>
    <n v="1"/>
    <s v="CUMPLIDO"/>
    <d v="2026-07-27T00:00:00"/>
    <n v="1"/>
    <s v="se evidencia relacion de liquidacion y pagos de los impuesto del parque automotor de la DNBC"/>
    <x v="2"/>
    <s v="NO"/>
    <s v="EFECTIVO"/>
    <x v="1"/>
    <s v="No se evidenció recurrencia posterior del hallazgo 2025Fin2024H10. Asimismo, se verificó el cumplimiento de la acción formulada, en la liquidacion de los impuestos del parque automotor . En consecuencia, la acción se considera EFECTIVA y procede el cierre del hallazgo."/>
  </r>
  <r>
    <n v="767"/>
    <x v="1"/>
    <x v="7"/>
    <s v="Dirección General"/>
    <m/>
    <x v="415"/>
    <m/>
    <x v="43"/>
    <s v="REMISIÓN DE ANTEPROYECTO DE PRESUPUESTO._x000a_ADMINISTRATIVO (A)."/>
    <m/>
    <s v="Debilidades en la gestión administrativa de la Dirección Nacional de Bomberos de Colombia - DNBC, y en los mecanismos de control interno implementados por la Entidad para dar cumplimiento a los plazos establecidos para la presentación del anteproyecto de presupuesto conforme con lo dispuesto en el artículo 2.8.1.3.1 del Decreto 1068 de 2015 y criterios establecidos en la Circular 010 del 23 de febrero de 2023, expedida por el Ministerio de Hacienda y Crédito Público."/>
    <s v="Debilidades en la gestión administrativa de la Dirección Nacional de Bomberos de Colombia - DNBC, y en los mecanismos de control interno implementados por la Entidad para dar cumplimiento a los plazos establecidos para la presentación del anteproyecto de presupuesto conforme con lo dispuesto en el artículo 2.8.1.3.1 del Decreto 1068 de 2015 y criterios establecidos en la Circular 010 del 23 de febrero de 2023, expedida por el Ministerio de Hacienda y Crédito Público."/>
    <s v="Fortalecer mecanismos de control para dar cumplimiento a los plazos establecidos para la presentación del anteproyecto de presupuesto conforme con lo dispuesto en el artículo 2.8.1.3.1 del Decreto 1068 de 2015 y criterios establecidos en la Circular 010 del 23 de febrero de 2023, expedida por el Ministerio de Hacienda y Crédito Público."/>
    <s v="GF_AC50"/>
    <s v="Elaborar y socializar un procedimiento para la programación presupuestal de la DNBC, en donde se establezca actividades, tiempos y responsables, para garantizar la inclusión de controles que permitan verificar la integridad de la planeación para la solicitud en la asignación de los recursos."/>
    <s v="Procedimiento aprobado y socializado"/>
    <n v="1"/>
    <d v="2026-01-31T00:00:00"/>
    <d v="2026-02-28T00:00:00"/>
    <n v="4.2"/>
    <x v="7"/>
    <s v="Auditoria Financiera 2024"/>
    <n v="1"/>
    <s v=" se deja en evidencia el procedimiento PC-PE-05 Programación y seguimiento presupuestal V1 "/>
    <s v="https://dnbcgovco-my.sharepoint.com/:f:/g/personal/planeacion_dnbc_gov_co/IgAKPZEalRp3T7O44VwZjBLlARF86VpmllJA36VR9-2qDG8?e=W6XaGX"/>
    <d v="2026-05-11T00:00:00"/>
    <s v="Se formuló durante el primer trimestre el procedimiento PC-PE-05 Programación y seguimiento presupuestal V1"/>
    <n v="1"/>
    <x v="1"/>
    <d v="2026-05-29T00:00:00"/>
    <n v="1"/>
    <s v="se evidencia elaboracion de procedimiento de programacion y segumiento presupuestal PC-FE-05 de fecha vigente 24/02/2026"/>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 se deja en evidencia el procedimiento PC-PE-05 Programación y seguimiento presupuestal V1 "/>
    <s v="https://dnbcgovco-my.sharepoint.com/:f:/g/personal/planeacion_dnbc_gov_co/IgDlTTkE6gPMRZjTETbxch7dATaSM_TE5-agvqb3k7QgaDY?e=0V1Jx7"/>
    <s v="11/07/206"/>
    <s v="Actividad reportada con cumplimiento en el primer trimestre 2026"/>
    <n v="1"/>
    <s v="CUMPLIDO"/>
    <d v="2026-07-27T00:00:00"/>
    <n v="1"/>
    <s v="Se evidencia la elaboracion del procedimiento de la programacion y seguimiento presupuestal PC-PE-05 de fecha 24/02/2026, lo que permite verificar el cumplimiento de la actividad dentro del plazo establecido"/>
    <x v="1"/>
    <s v="NO"/>
    <s v="EFECTIVO"/>
    <x v="1"/>
    <s v="No se evidenció recurrencia posterior del hallazgo 2025Fin2024H10. Asimismo, se verificó el cumplimiento de la acción formulada, orientada a fortalecer los controles para la presentación oportuna del anteproyecto de presupuesto. En consecuencia, la acción se considera EFECTIVA y procede el cierre del hallazgo."/>
  </r>
  <r>
    <n v="768"/>
    <x v="1"/>
    <x v="7"/>
    <s v="Dirección General"/>
    <m/>
    <x v="415"/>
    <m/>
    <x v="43"/>
    <s v="REMISIÓN DE ANTEPROYECTO DE PRESUPUESTO._x000a_ADMINISTRATIVO (A)."/>
    <m/>
    <s v="Debilidades en la gestión administrativa de la Dirección Nacional de Bomberos de Colombia - DNBC, y en los mecanismos de control interno implementados por la Entidad para dar cumplimiento a los plazos establecidos para la presentación del anteproyecto de presupuesto conforme con lo dispuesto en el artículo 2.8.1.3.1 del Decreto 1068 de 2015 y criterios establecidos en la Circular 010 del 23 de febrero de 2023, expedida por el Ministerio de Hacienda y Crédito Público."/>
    <s v="Debilidades en la gestión administrativa de la Dirección Nacional de Bomberos de Colombia - DNBC, y en los mecanismos de control interno implementados por la Entidad para dar cumplimiento a los plazos establecidos para la presentación del anteproyecto de presupuesto conforme con lo dispuesto en el artículo 2.8.1.3.1 del Decreto 1068 de 2015 y criterios establecidos en la Circular 010 del 23 de febrero de 2023, expedida por el Ministerio de Hacienda y Crédito Público."/>
    <s v="Fortalecer mecanismos de control para dar cumplimiento a los plazos establecidos para la presentación del anteproyecto de presupuesto conforme con lo dispuesto en el artículo 2.8.1.3.1 del Decreto 1068 de 2015 y criterios establecidos en la Circular 010 del 23 de febrero de 2023, expedida por el Ministerio de Hacienda y Crédito Público."/>
    <s v="PE_A13"/>
    <s v="Automatizar el recordatorio de fecha de presentación y envio de Anteproyecto"/>
    <s v="Correo electronico que incluye fechas"/>
    <n v="1"/>
    <d v="2026-03-16T00:00:00"/>
    <d v="2026-03-27T00:00:00"/>
    <n v="1.65"/>
    <x v="10"/>
    <s v="Auditoria Financiera 2024"/>
    <n v="1"/>
    <s v="Se incluye en procedimiento fechas establecidas para la presentación del anteproyecto de presupuesto"/>
    <s v="https://dnbcgovco-my.sharepoint.com/:f:/g/personal/planeacion_dnbc_gov_co/IgAwRNaujcVWS71Oq-WCF_AGAfs5QChUDiIf3u_UJWQL4d4?e=4XXkdM"/>
    <d v="2026-05-11T00:00:00"/>
    <s v="Se evidencia tiempos en el procedimiento de programación presupuestal"/>
    <n v="1"/>
    <x v="1"/>
    <d v="2026-06-05T00:00:00"/>
    <n v="1"/>
    <s v="Se evidencia la inclusión de controles relacionados con la programación y seguimiento de las actividades presupuestales dentro del procedimiento institucional; sin embargo, no se aportan soportes que permitan verificar la implementación de un mecanismo automatizado para el recordatorio de las fechas de presentación y envío del anteproyecto de presupuesto, conforme a la acción correctiva formulada."/>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incluye en procedimiento fechas establecidas para la presentación del anteproyecto de presupuesto"/>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 tiempos en el procedimiento de programación presupuestal"/>
    <n v="1"/>
    <s v="CUMPLIDO"/>
    <d v="2026-07-27T00:00:00"/>
    <n v="1"/>
    <s v="Se evidenció la actualización del procedimiento PC-PE-05 Programación y seguimiento presupuestal, vigente desde el 24/02/2026, incorporando plazos para la solicitud de necesidades en febrero, remisión en la segunda semana de marzo y registro del anteproyecto antes del 31 de marzo, fortaleciendo el control sobre su presentación oportuna."/>
    <x v="1"/>
    <s v="NO"/>
    <s v="EFECTIVO"/>
    <x v="1"/>
    <s v="No se evidenció recurrencia posterior del hallazgo 2025Fin2024H10. Asimismo, se verificó el cumplimiento de la acción formulada, orientada a fortalecer los controles para la presentación oportuna del anteproyecto de presupuesto. En consecuencia, la acción se considera EFECTIVA y procede el cierre del hallazgo."/>
  </r>
  <r>
    <n v="769"/>
    <x v="0"/>
    <x v="5"/>
    <s v="Dirección General"/>
    <m/>
    <x v="312"/>
    <n v="1"/>
    <x v="47"/>
    <s v="Ambiente 17.7_x000a_Actualmente la DNBC, no posee Planes de Mejoramiento producto de las autoevaluaciones realizadas por la segunda línea de defensa . Por lo tanto no se cuenta con la verificación y avance del cumplimiento"/>
    <s v="FORTALECIMIENTO ORGANIZACIONAL Y SIMPLIFICACIÓN DE PROCESOS"/>
    <s v="Desconocimiento por parte de los procesos de la generación de autoevaluaciones"/>
    <s v="Desconocimiento por parte de los procesos de la generación de autoevaluaciones"/>
    <s v="Acción correctiva"/>
    <s v="MC_AC3"/>
    <s v="Presentar informess de autoevaluación semestrales acotrde con Plan de acción"/>
    <s v="Informe semestral"/>
    <n v="2"/>
    <d v="2026-01-01T00:00:00"/>
    <d v="2026-12-31T00:00:00"/>
    <n v="54"/>
    <x v="6"/>
    <s v="Acción Cumplida Pendiente evaluación tercera Linea"/>
    <n v="0"/>
    <s v="Actividad reformulada con periodicidad semestral"/>
    <n v="0"/>
    <d v="2026-05-11T00:00:00"/>
    <s v="Pendiente de inicio de ejecución"/>
    <n v="0"/>
    <x v="0"/>
    <d v="2026-06-04T00:00:00"/>
    <n v="0.25"/>
    <s v="No fue posible identificar evidencias para el presente período de análisis"/>
    <s v="SIN INICIAR"/>
    <s v="No aplica"/>
    <s v="No aplica"/>
    <s v="No aplica"/>
    <n v="0"/>
    <s v="Actividad reformulada con periodicidad semestral. Primer seguimiento se realiza en el mes de julio"/>
    <n v="0"/>
    <n v="46213"/>
    <s v="Pendiente de inicio de ejecución"/>
    <n v="0"/>
    <s v="EN EJECUCIÓN"/>
    <d v="2026-08-10T00:00:00"/>
    <n v="0.25"/>
    <s v="No fue posible identificar evidencias para el presente período de análisis"/>
    <x v="0"/>
    <s v="NO APLICA"/>
    <s v="NO APLICA"/>
    <x v="0"/>
    <s v="Dado que algunas actividades del hallazgo se encuentran sin iniciar y/o vencidas, no procede realizar el análisis de efectividad hasta tanto se complete su implementación."/>
  </r>
  <r>
    <n v="770"/>
    <x v="0"/>
    <x v="5"/>
    <s v="Subdirección estrategica"/>
    <m/>
    <x v="416"/>
    <n v="1"/>
    <x v="59"/>
    <s v="Se evidenció en el ejercicio de la auditoria que se otorgaron registros 157-2021, 156-2021, 023-2022, 257-2022 y 130-2022, los cuales se autorizaron con cupo superior al establecido en la normativa, incumpliendo lo establecido en el parágrafo 1 del artículo 31, de la resolución 1127 de 2018, el cual establece “Verificada la totalidad de los requisitos enunciados, la DNBC enviará al solicitante, a través de correo electrónico, el número y la fecha de registro aprobado, para dar inicio al curso respectivo. El número de registro será para un cupo de máximo de treinta (30) participantes.”"/>
    <s v="GESTIÓN DEL CONOCIMIENTO Y LA INNOVACIÓN"/>
    <s v="Desconocimiento del requisito en busca de un bien superior por parte del PENB en beneficio de los cuerpos de bomberos en los territorios."/>
    <s v="Desconocimiento del requisito en busca de un bien superior por parte del PENB en beneficio de los cuerpos de bomberos en los territorios."/>
    <s v="Acción correctiva"/>
    <s v="EN_AC5"/>
    <s v="Procedimiento de Gestión de Registro cursos formulado, con actividad de control sobre la cantidad de participantes acorde a la norma"/>
    <s v="Procedimiento formulado"/>
    <n v="1"/>
    <d v="2026-04-01T00:00:00"/>
    <d v="2026-06-30T00:00:00"/>
    <n v="13.350000000000001"/>
    <x v="34"/>
    <m/>
    <n v="0"/>
    <n v="0"/>
    <n v="0"/>
    <d v="2026-05-11T00:00:00"/>
    <s v="Sin seguimiento "/>
    <n v="0"/>
    <x v="0"/>
    <d v="2026-06-08T00:00:00"/>
    <n v="0"/>
    <s v="Se evidencia ausencia de monitoreo por parte de la primera y segunda línea de defensa, así como falta de soportes documentales que permitan verificar la ejecución de la acción correctiva. En consecuencia, desde la tercera línea de defensa no es posible determinar el estado real de avance de la acción formulada. Se recomienda fortalecer los mecanismos de monitoreo, seguimiento y reporte, garantizando la generación y conservación de evidencias que respalden el cumplimiento de los compromisos establecidos en el plan de mejoramiento."/>
    <s v="SIN INICIAR"/>
    <s v="No aplica"/>
    <s v="No aplica"/>
    <s v="No aplica"/>
    <n v="0"/>
    <s v="Sin reporte de información por parte de la primera linea de defensa"/>
    <n v="0"/>
    <n v="46213"/>
    <s v="No se evidencia seguimiento"/>
    <n v="0"/>
    <s v="EN EJECUCIÓN"/>
    <d v="2026-08-12T00:00:00"/>
    <n v="0"/>
    <s v="No fue posible identificar evidencias para el presente período de análisis"/>
    <x v="4"/>
    <s v="NO APLICA"/>
    <s v="NO APLICA"/>
    <x v="0"/>
    <s v="Dado que algunas actividades del hallazgo se encuentran sin iniciar y/o vencidas, no procede realizar el análisis de efectividad hasta tanto se complete su implementación."/>
  </r>
  <r>
    <n v="771"/>
    <x v="0"/>
    <x v="5"/>
    <s v="Subdirección Administrativa y Financiera"/>
    <m/>
    <x v="417"/>
    <n v="1"/>
    <x v="63"/>
    <s v="No se está dando cumplimiento a lo establecido en el Decreto 397 de 2022 artículo 6; Directiva Presidencial 08 de 2022 numeral 2.2 comisiones y viáticos, ya que Ninguno de los soportes adjuntos de las 187 resoluciones otorgadas durante el cuarto trimestre, posee la justificación que haga referencia a que las actividades que se desarrollaron en la respectivas comisiones “Requerían el Desplazamiento Físico al Sitio y no podrían haberse llevado a cabo de manera virtual” por parte del contratista y/o funcionario"/>
    <m/>
    <s v="1.Porque aunque el formato establecido ya contiene la justificación de asistencia presencial frente a virtual las personas siguen sin diligenciarlo._x000a_2. Porque se se requiere fortalecer los procesos de divulgación de este formato, en el cual, se recalque la importancia de diligenicar el espacio asociado a la justificación de asustencia presencial."/>
    <s v="Porque se se requiere fortalecer los procesos de divulgación de este formato, en el cual, se recalque la importancia de diligenicar el espacio asociado a la justificación de asustencia presencial."/>
    <s v="Acción correctiva"/>
    <s v="TH_AC47"/>
    <s v="Realizar actividades de divulgación y capacitación acerca de comisiones"/>
    <s v="Capacitaciones realizadas"/>
    <n v="4"/>
    <d v="2026-01-01T00:00:00"/>
    <d v="2026-12-31T00:00:00"/>
    <n v="54"/>
    <x v="11"/>
    <m/>
    <n v="0"/>
    <n v="0"/>
    <n v="0"/>
    <d v="2026-05-11T00:00:00"/>
    <s v="No se evidencia seguimiento"/>
    <n v="0"/>
    <x v="0"/>
    <d v="2026-05-15T00:00:00"/>
    <n v="0"/>
    <s v="No fue posible identificar evidencias para el presente período de análisis"/>
    <s v="SIN INICIAR"/>
    <s v="No aplica"/>
    <s v="No aplica"/>
    <s v="No aplica"/>
    <n v="0"/>
    <n v="0"/>
    <n v="0"/>
    <n v="46214"/>
    <s v="No se evidencia seguimiento"/>
    <n v="0"/>
    <s v="EN EJECUCIÓN"/>
    <d v="2026-08-11T00:00:00"/>
    <n v="0.1"/>
    <s v="se evidencio mediante correo electronico de 06/07/0206 la solicitud de dar de baja al software HAS-SQL, mas no"/>
    <x v="4"/>
    <s v="NO APLICA"/>
    <s v="NO APLICA"/>
    <x v="0"/>
    <s v="Dado que algunas actividades del hallazgo se encuentran sin iniciar y/o vencidas, no procede realizar el análisis de efectividad hasta tanto se complete su implementación."/>
  </r>
  <r>
    <n v="772"/>
    <x v="1"/>
    <x v="7"/>
    <s v="Subdirección Administrativa y Financiera"/>
    <m/>
    <x v="418"/>
    <m/>
    <x v="43"/>
    <s v="SOBREESTIMACIÓN DEL GRUPO 51 GASTOS ADMINISTRATIVOS._x000a_ADMINISTRATIVO (A) CON PRESUNTA INCIDENCIA DISCIPLINARIA (D)."/>
    <m/>
    <s v="La situación descrita se presenta por deficiencias de control interno contable en el registro de los ajustes entre cuentas y por tercero en la DNBC, al no identificar claramente el tercero y su movimiento antes de realizar el registro contable del ajuste en cada comprobante contable."/>
    <s v="La situación descrita se presenta por deficiencias de control interno contable en el registro de los ajustes entre cuentas y por tercero en la DNBC, al no identificar claramente el tercero y su movimiento antes de realizar el registro contable del ajuste en cada comprobante contable."/>
    <s v="Fortalecer los mecanismos del Control Interno Contable de la DNBC, mediante la validación, verificación para el registro y el ajuste contable, con el fin de garantizar de que la información financiera permita la toma de decisiones en el marco de la normatividad vigente aplicable."/>
    <s v="GF_AC47"/>
    <s v="Efectuar ajuste contable previa autorización de la Contaduría General de la Nación"/>
    <s v="Ajuste al Registro Contable"/>
    <n v="1"/>
    <d v="2026-01-01T00:00:00"/>
    <d v="2026-06-30T00:00:00"/>
    <n v="26.85"/>
    <x v="7"/>
    <s v="Auditoria Financiera 2024"/>
    <n v="1"/>
    <s v="Se deja en evidencia ajuste contable previa autorización de la Contaduría General de la Nación"/>
    <s v="https://dnbcgovco-my.sharepoint.com/:f:/g/personal/planeacion_dnbc_gov_co/IgAKPZEalRp3T7O44VwZjBLlARF86VpmllJA36VR9-2qDG8?e=W6XaGX"/>
    <d v="2026-05-11T00:00:00"/>
    <s v="Se remiten reportes de ajustes contables"/>
    <n v="1"/>
    <x v="1"/>
    <d v="2026-05-29T00:00:00"/>
    <n v="1"/>
    <s v="se evidencia ajustes contables directamente del modulo de SIIF nacion"/>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ajuste contable previa autorización de la Contaduría General de la Nación"/>
    <s v="https://dnbcgovco-my.sharepoint.com/:f:/g/personal/planeacion_dnbc_gov_co/IgDlTTkE6gPMRZjTETbxch7dATaSM_TE5-agvqb3k7QgaDY?e=0V1Jx7"/>
    <s v="11/07/206"/>
    <s v="Actividad reportada con cumplimiento en el primer trimestre 2026"/>
    <n v="1"/>
    <s v="CUMPLIDO"/>
    <d v="2026-07-27T00:00:00"/>
    <n v="1"/>
    <s v="se evidencia ajustes contables directamente del modulo de SIIF nacion"/>
    <x v="1"/>
    <s v="NO"/>
    <s v="EFECTIVO"/>
    <x v="1"/>
    <s v="Se evidencian ajustes contables realizados directamente desde el módulo de SIIF Nación. Una vez verificada la información disponible, no se identifica recurrencia del hallazgo; por lo tanto, se considera procedente su cierre."/>
  </r>
  <r>
    <n v="773"/>
    <x v="0"/>
    <x v="4"/>
    <s v="Subdirección Administrativa y Financiera"/>
    <m/>
    <x v="419"/>
    <n v="1"/>
    <x v="11"/>
    <s v="El proceso de Gestión Documental cuenta con dos indicadores que aunque los tiene clasificados como de efectividad, son de eficacia con reporte hasta el mes de marzo de 2021, y no cuenta con indicadores de Efectividad y Eficiencia, impidiendo evaluar el logro de los resultados, conforme a lo indicado en el Modelo Integrado de Planeación y Gestión (MIPG) Dimensión Direccionamiento Estratégico y planeación (Formulación de Indicadores), en el numeral 4.2.1 Seguimiento y evaluación del desempeño institucional que indica: “(…) se debe aplicar los indicadores definidos de acuerdo con las decisiones que la entidad haya asumido y las disposiciones establecidas en las normas y lineamientos de política frente a las maneras, plazos y poblaciones a quienes decide entregar la información del seguimiento y evaluación.”, y en el numeral 2.2.1 Política de Planeación institucional, en el quinto lineamiento general establece que se deben atender las recomendaciones para la formulación de los indicadores y allí mismo señala que los “(…) es recomendable contar con un grupo de indicadores que permita conocer el estado real de la ejecución de las actividades, el logro de metas, objetivos o resultados y sus efectos en la ciudadanía (…) De acuerdo con el manual “Planificación estratégica e indicadores de desempeño en el sector público” (CEPAL, 2011: 59)” (…) Los indicadores de desempeño más utilizados son de a) eficiencia …; b) eficacia …; c) efectividad; d) aquellos relacionados con la calidad en la prestación de los servicios.”"/>
    <s v="GESTIÓN DOCUMENTAL"/>
    <s v="1er Por qué: Porque la caracterización del proceso no estaba actualizada_x000a_2do Por qué: Por falta de acompañamiento metodológico para la identificación de los indicadores del proceso._x000a_3 ir Por qué: Por falta de conocimiento para la identificación de los indicadores"/>
    <s v="3 ir Por qué: Por falta de conocimiento para la identificación de los indicadores"/>
    <s v="Acción correctiva"/>
    <s v="GD_AC3"/>
    <s v="Realizar la actualización de los indicadores del proceso de Gestión Documental conforme a lo indicado en el Modelo Integrado de Planeación y Gestión"/>
    <s v="No de fichas técnicas de indicadores realizadas/Numero total de indicadores del proceso de Gestión Documental *100"/>
    <n v="3"/>
    <d v="2021-10-08T00:00:00"/>
    <d v="2021-11-30T00:00:00"/>
    <n v="7.7999999999999989"/>
    <x v="5"/>
    <m/>
    <n v="0"/>
    <n v="0"/>
    <n v="0"/>
    <d v="2026-05-11T00:00:00"/>
    <s v="Se recibió información antigua por parte del proceso y no se evidencian soportes en la carpeta compartida por planeación"/>
    <n v="0"/>
    <x v="0"/>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VENCIDA"/>
    <s v="No aplica"/>
    <s v="No aplica"/>
    <s v="No aplica"/>
    <n v="1"/>
    <s v="Se realizó la actualización de los indicadores del proceso de Gestión Documental, consolidados en el Excel de indicadores de la Entidad. El documento actualizado se encuentra cargado en la carpeta SIGE del proceso.&quot;"/>
    <s v="https://dnbcgovco-my.sharepoint.com/my?id=%2Fpersonal%2Fplaneacion%5Fdnbc%5Fgov%5Fco%2FDocuments%2FDocumentos%20SIGE%2F6%2E%20Planes%2FPLAN%20DE%20MEJORA%2F2026%2F02%2E%20Seguimiento%20Segundo%20Trimestre%2F17%2E%20Gesti%C3%B3n%20Documental&amp;ga=1"/>
    <n v="46214"/>
    <s v="Se presenta tablero de indicadores SIGE del proceso actualizado"/>
    <n v="1"/>
    <s v="CUMPLIDO"/>
    <d v="2026-08-16T00:00:00"/>
    <n v="1"/>
    <s v="Se evidenció el cumplimiento de la acción correctiva mediante la actualización y consolidación de los indicadores del proceso de Gestión Documental en el tablero de indicadores 2026, disponible en la carpeta SIGE del proceso."/>
    <x v="2"/>
    <s v="SI"/>
    <s v="NO EFECTIVO"/>
    <x v="2"/>
    <s v="Se evidenció avance en el cumplimiento de la acción GD_AC3, asociada al hallazgo 2021_GD_H1, mediante la actualización del Tablero de Indicadores 2026 del proceso de Gestión Documental. En dicho instrumento se identifican los indicadores “Tasa de Digitalización”, clasificado como eficacia, y “Respuesta a solicitudes de documentos”, clasificado como eficiencia. No obstante, no se evidencia la formulación de un indicador de efectividad, condición expresamente señalada en el hallazgo, por lo que la acción no subsana integralmente la situación identificada."/>
  </r>
  <r>
    <n v="774"/>
    <x v="1"/>
    <x v="7"/>
    <s v="Subdirección Administrativa y Financiera"/>
    <m/>
    <x v="222"/>
    <m/>
    <x v="43"/>
    <s v="DONACIÓN CAMIÓN MARCA VOLKSWAGEN LÍNEA DELIVERY 11.180 4X4. ADMINISTRATIVO (A) CON PRESUNTA INCIDENCIA DISCIPLINARIA (D)."/>
    <m/>
    <s v="La situación descrita se presenta por deficiencias de control interno y de falta de conciliación entre las diferentes áreas que surten información al área de gestión financiera."/>
    <s v="La situación descrita se presenta por deficiencias de control interno y de falta de conciliación entre las diferentes áreas que surten información al área de gestión financiera."/>
    <s v="Establecer mecanismo de control para la aceptación y registró de las donaciones recibidas por la DNBC, de conformidad con el marco normativo aplicable."/>
    <s v="GF_AC53"/>
    <s v="Efectuar ajuste contable"/>
    <s v="Ajuste al Registro Contable"/>
    <n v="1"/>
    <d v="2026-01-01T00:00:00"/>
    <d v="2026-06-30T00:00:00"/>
    <n v="26.85"/>
    <x v="7"/>
    <s v="Auditoria Financiera 2024"/>
    <n v="1"/>
    <s v="Se deja comoevidencia  ajustes contables"/>
    <s v="https://dnbcgovco-my.sharepoint.com/:f:/g/personal/planeacion_dnbc_gov_co/IgAKPZEalRp3T7O44VwZjBLlARF86VpmllJA36VR9-2qDG8?e=W6XaGX"/>
    <d v="2026-05-11T00:00:00"/>
    <s v="Se remiten reportes de ajustes contables"/>
    <n v="1"/>
    <x v="1"/>
    <d v="2026-05-29T00:00:00"/>
    <n v="1"/>
    <s v="se evidencia matriz de ajustes contables correspondiente a los meses de enero, febrero y marzo de la vigencia 2026"/>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comoevidencia  ajustes contables"/>
    <s v="https://dnbcgovco-my.sharepoint.com/:f:/g/personal/planeacion_dnbc_gov_co/IgDlTTkE6gPMRZjTETbxch7dATaSM_TE5-agvqb3k7QgaDY?e=0V1Jx7"/>
    <s v="11/07/206"/>
    <s v="Actividad reportada con cumplimiento en el primer trimestre 2026"/>
    <n v="1"/>
    <s v="CUMPLIDO"/>
    <d v="2026-07-27T00:00:00"/>
    <n v="1"/>
    <s v="se evidencia ajustes contables directamente del modulo de SIIF nacion"/>
    <x v="1"/>
    <s v="NO"/>
    <s v="EFECTIVO"/>
    <x v="1"/>
    <s v="Se evidenció el cumplimiento de la acción GF_AC53 asociada al hallazgo 2025Fin2024H6. No se evidenció recurrencia y por lo tanto el hallazgo se da por CERRADO ."/>
  </r>
  <r>
    <n v="775"/>
    <x v="1"/>
    <x v="7"/>
    <s v="Subdirección Administrativa y Financiera"/>
    <m/>
    <x v="222"/>
    <m/>
    <x v="43"/>
    <s v="DONACIÓN CAMIÓN MARCA VOLKSWAGEN LÍNEA DELIVERY 11.180 4X4. ADMINISTRATIVO (A) CON PRESUNTA INCIDENCIA DISCIPLINARIA (D)."/>
    <m/>
    <s v="La situación descrita se presenta por deficiencias de control interno y de falta de conciliación entre las diferentes áreas que surten información al área de gestión financiera."/>
    <s v="La situación descrita se presenta por deficiencias de control interno y de falta de conciliación entre las diferentes áreas que surten información al área de gestión financiera."/>
    <s v="Establecer mecanismo de control para la aceptación y registró de las donaciones recibidas por la DNBC, de conformidad con el marco normativo aplicable."/>
    <s v="GF_AC1"/>
    <s v="Elaborar e implementar procedimiento de Conciliación con las diferentes areas"/>
    <s v="Procedimiento aprobado y socializado"/>
    <n v="1"/>
    <d v="2026-01-01T00:00:00"/>
    <d v="2026-03-31T00:00:00"/>
    <n v="13.5"/>
    <x v="7"/>
    <s v="Auditoria Financiera 2024"/>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x v="1"/>
    <d v="2026-05-29T00:00:00"/>
    <n v="1"/>
    <s v="Se evidencia procedimiento conciliaciones contables PC-GF-16 y formato PC-GF-16-01 vigencia 2025,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s v="CUMPLIDO"/>
    <d v="2026-07-27T00:00:00"/>
    <n v="1"/>
    <s v="Se evidencia procedimiento conciliaciones contables PC-GF-16 y formato PC-GF-16-01 de fecha 23/09/2025 version 1 vigencia 2025, lo que permite verificar el cumplimiento de la actividad dentro del plazo establecido"/>
    <x v="1"/>
    <s v="NO"/>
    <s v="EFECTIVO"/>
    <x v="1"/>
    <s v="Se evidenció el cumplimiento de la acción GF_AC1 asociada al hallazgo 2025Fin2024H6. No se evidenció recurrencia y por lo tanto el hallazgo se da por CERRADO ."/>
  </r>
  <r>
    <n v="776"/>
    <x v="0"/>
    <x v="4"/>
    <s v="Subdirección Administrativa y Financiera"/>
    <m/>
    <x v="420"/>
    <n v="1"/>
    <x v="65"/>
    <s v="PQRSD vencidas_x000a_Revisados los radicados: 20213800081042; 20213800081902; 20213800060362; 20213800063402; 20213800063432; 20213800066242; 20213800068632, que desde GAU se reportan en el informe semestral como vencidos, al verificar en ORFEO aparecen con respuesta sin que se pueda verificar su entrega toda vez que desde el área responsable no se descargó y archivo, apareciendo todavía como usuario actual el funcionario o contratista responsable de la respuesta lo cual genera incertidumbre del trámite y así mismo de la información en el informe semestral de PQRSD. con ello incumpliéndose lo establecido en el Artículo 23 de la Constitución Política, los términos señalado en el artículo 14 de la Ley 1755 de 2015, el Numeral 5.7 del Procedimiento de Recepción, Distribución, Seguimiento y Salida de Peticiones, Quejas, Reclamos, Sugerencias y Denuncias"/>
    <s v="SERVICIO AL CIUDADANO"/>
    <s v="Falta de aplicacion de los controles establecidos por el proceso de GAU para realizar el seguimiento de las entradas y salidas de PQRSD."/>
    <s v="Falta de aplicacion de los controles establecidos por el proceso de GAU para realizar el seguimiento de las entradas y salidas de PQRSD"/>
    <s v="Acción correctiva"/>
    <s v="AU_AC3"/>
    <s v="Gestiónar formalmente con el proceso de Gestión de T.I. la parametrización del sistema ORFEO, identificando técnicamente las necesidades funcionales del sistema que permitan contar con herramientas de prevención en el vencimiento de términos para dar respuesta oportuna a las PQRSD. (GAU)."/>
    <s v="Nº Requeriemintos ejecutados/ Nª de requerimientos requeridos * 100"/>
    <n v="1"/>
    <d v="2021-09-20T00:00:00"/>
    <d v="2021-12-31T00:00:00"/>
    <n v="15.15"/>
    <x v="13"/>
    <m/>
    <n v="1"/>
    <s v="Esta acción registrada en el año 2021, se ejecutó en la vigencia 2025, parametrizando en el Sistema de gestión documental ORFEO el tipo de documento que ingresa, así como el tipo de PQRSD y sus tiempos de respuesta. "/>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ORFEO ya se encuentra parametrizado"/>
    <n v="1"/>
    <x v="1"/>
    <d v="2026-05-15T00:00:00"/>
    <n v="1"/>
    <s v="Se presenta como evidencia el documento de parametrización del Sistema de Gestión Documental ORFEO para la clasificación de PQRSD, en el cual se observa la configuración del tipo documental y la clasificación de las diferentes tipologías de PQRSD, con fecha de registro del 23 de abril de 2026. La evidencia aportada permite verificar la ejecución de la actividad formulada dentro del plazo establecido y el cumplimiento de la acción correctiv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sta acción registrada en el año 2021, se ejecutó en la vigencia 2025, parametrizando en el Sistema de gestión documental ORFEO el tipo de documento que ingresa, así como el tipo de PQRSD y sus tiempos de respuesta. "/>
    <n v="0"/>
    <n v="46214"/>
    <s v="Accion con cumplimiento reportado"/>
    <n v="1"/>
    <s v="CUMPLIDO"/>
    <d v="2026-07-27T00:00:00"/>
    <n v="1"/>
    <s v="Se evidencio que el soporte cumple con la accion formulada"/>
    <x v="2"/>
    <s v="SI"/>
    <s v="NO EFECTIVO"/>
    <x v="2"/>
    <s v="Se evidenció el cumplimiento de la acción AU_AC3 asociada al hallazgo 2021_AU_H1, mediante acción registrada en el año 2021, se ejecutó en la vigencia 2025, parametrizando en el Sistema de gestión documental ORFEO el tipo de documento que ingresa, así como el tipo de PQRSD y sus tiempos de respuesta. Sin embargo acorde con los informes de ley seguimeinto a PQRSD VIGENCIAS 2025 Y 2026, se evidencia que existe recurrencia en el trámite y cierre formal de PQRSD, por lo tanto el hallazgo se mantiene ABIERTO."/>
  </r>
  <r>
    <n v="777"/>
    <x v="0"/>
    <x v="5"/>
    <s v="Subdirección Administrativa y Financiera"/>
    <m/>
    <x v="389"/>
    <n v="1"/>
    <x v="63"/>
    <s v="Al 31 de diciembre de 2022, al vehículo de placas IXX-308, NO se le realizó el respectivo mantenimiento conforme al numeral 5.2 Política de Seguridad y salud en el Trabajo numeral 5.2.1 POLÍTICA DE SEGURIDAD VIAL que indica que “La DIRECCIÓN NACIONAL DE BOMBEROS DE COLOMBIA DNBC, consciente de la importancia de implementar actividades de promoción y prevención de accidentes de tránsito en áreas operativas y en las vías públicas en todo el territorio nacional se compromete con: ...•Vigilar permanentemente las responsabilidades propias en cuanto a mantenimiento preventivo y correctivo a fin de mantener en óptimas condiciones de operación los vehículos y equipos.(negrilla y subrayado fuera de Texto."/>
    <m/>
    <s v="1. Porque el vehículo se encontraba en préstamo en bomberos Bogota._x000a_2. No existia plan de mantenimiento preventivo y correctivo para el vehículo._x000a_3. No se tenía conocimiento del estado del vehículo IXX308."/>
    <s v="No se tenía conocimiento del estado del vehículo IXX308."/>
    <s v="Acción correctiva"/>
    <s v="GA_AC24"/>
    <s v="Emitir y radicar un informe técnico concluyente que permita solicitar a la aseguradora el reconocimiento de los daños y/o pérdidas del vehículo"/>
    <s v="Diagnóstico del vehículo IXX308 realizado"/>
    <n v="1"/>
    <d v="2026-05-01T00:00:00"/>
    <d v="2026-07-31T00:00:00"/>
    <n v="13.5"/>
    <x v="1"/>
    <m/>
    <n v="0"/>
    <s v="En proceso de recolectar información del vehículo "/>
    <s v="https://dnbcgovco-my.sharepoint.com/:f:/g/personal/planeacion_dnbc_gov_co/IgCPk7BdIX7fRKOFC5bbAo6-AUwAXN2ynxK-LsVKdFpE5E8?e=BlOAsy"/>
    <d v="2026-05-11T00:00:00"/>
    <s v="No se evidencia avance para el periodo"/>
    <n v="0"/>
    <x v="0"/>
    <d v="2026-05-29T00:00:00"/>
    <n v="0"/>
    <s v="No fue posible identificar evidencias para el presente período de análisis"/>
    <s v="SIN INICIAR"/>
    <s v="No aplica"/>
    <s v="No aplica"/>
    <s v="No aplica"/>
    <n v="0"/>
    <s v="En proceso de recolectar información del vehículo "/>
    <s v="https://dnbcgovco-my.sharepoint.com/:f:/g/personal/planeacion_dnbc_gov_co/IgC5zmTonF3XS7eSRpJnyixlARBH6YS_0EgGYQtaDGJhGPk?e=dHMeSw"/>
    <n v="46214"/>
    <s v="No se evidencia avance para el periodo"/>
    <n v="0"/>
    <s v="EN EJECUCIÓN"/>
    <d v="2026-08-11T00:00:00"/>
    <n v="0"/>
    <s v="no se evidencia avances para el periodo"/>
    <x v="4"/>
    <s v="NO APLICA"/>
    <s v="NO APLICA"/>
    <x v="0"/>
    <s v="Dado que algunas actividades del hallazgo se encuentran sin iniciar y/o vencidas, no procede realizar el análisis de efectividad hasta tanto se complete su implementación."/>
  </r>
  <r>
    <n v="778"/>
    <x v="0"/>
    <x v="5"/>
    <s v="Subdirección Administrativa y Financiera"/>
    <m/>
    <x v="421"/>
    <n v="1"/>
    <x v="63"/>
    <s v="Se evidenció que el vehículo de placas IXX 308, posee el seguro obligatorio VENCIDO, incumpliendo lo establecido en la Ley 1229 de 2019 por medio de la cual se expide el Código General Disciplinario, se derogan la Ley 734 de 2002 y algunas disposiciones de la Ley 1474 de 2011, relacionadas con el derecho disciplinario, Articulo 38 Numeral 22, que estipula:_x000a_“22.Vigilar y salvaguardar los bienes y valores que le han sido encomen¬dados y cuidar que sean utilizados debida y racionalmente, de conformidad con los fines a que han sido destinados.”"/>
    <m/>
    <s v="1. Porque el vehículo se encontraba en préstamo en bomberos Bogota._x000a_2. No existia plan de mantenimiento preventivo y correctivo para el vehículo._x000a_3. No se tenía conocimiento del estado del vehículo IXX308."/>
    <s v="No se tenía conocimiento del estado del vehículo IXX308."/>
    <s v="Acción correctiva"/>
    <s v="GA_AC24"/>
    <s v="Emitir y radicar un informe técnico concluyente que permita solicitar a la aseguradora el reconocimiento de los daños y/o pérdidas del vehículo"/>
    <s v="Diagnóstico del vehículo IXX308 realizado"/>
    <n v="1"/>
    <d v="2026-05-01T00:00:00"/>
    <d v="2026-07-31T00:00:00"/>
    <n v="13.5"/>
    <x v="1"/>
    <m/>
    <n v="0"/>
    <s v="En proceso de recolectar información del vehículo "/>
    <s v="https://dnbcgovco-my.sharepoint.com/:f:/g/personal/planeacion_dnbc_gov_co/IgCPk7BdIX7fRKOFC5bbAo6-AUwAXN2ynxK-LsVKdFpE5E8?e=BlOAsy"/>
    <d v="2026-05-11T00:00:00"/>
    <s v="No se evidencia avance para el periodo"/>
    <n v="0"/>
    <x v="0"/>
    <d v="2026-05-29T00:00:00"/>
    <n v="0"/>
    <s v="No fue posible identificar evidencias para el presente período de análisis"/>
    <s v="SIN INICIAR"/>
    <s v="No aplica"/>
    <s v="No aplica"/>
    <s v="No aplica"/>
    <n v="0"/>
    <s v="En proceso de recolectar información del vehículo "/>
    <s v="https://dnbcgovco-my.sharepoint.com/:f:/g/personal/planeacion_dnbc_gov_co/IgC5zmTonF3XS7eSRpJnyixlARBH6YS_0EgGYQtaDGJhGPk?e=dHMeSw"/>
    <n v="46214"/>
    <s v="No se evidencia avance para el periodo"/>
    <n v="0"/>
    <s v="EN EJECUCIÓN"/>
    <d v="2026-08-11T00:00:00"/>
    <n v="0"/>
    <s v="no se evidencia avances para el periodo"/>
    <x v="4"/>
    <s v="NO APLICA"/>
    <s v="NO APLICA"/>
    <x v="0"/>
    <s v="Dado que algunas actividades del hallazgo se encuentran sin iniciar y/o vencidas, no procede realizar el análisis de efectividad hasta tanto se complete su implementación."/>
  </r>
  <r>
    <n v="779"/>
    <x v="0"/>
    <x v="5"/>
    <s v="Subdirección Administrativa y Financiera"/>
    <m/>
    <x v="422"/>
    <n v="1"/>
    <x v="39"/>
    <s v="Radicación respuesta en el aplicativo ORFEO, Numeral 8 del Procedimiento de recepción, distribución, seguimiento y salida de PQRSD_x000a_En los radicados: 20221140123872*20221140125432*20221000126742*20221140127522*20221140128212*20221140128372*20221140128602*20229000128932*20221140129192*20221140129912*20221140129962*20221140130592*20229000130612*20221140130752*20221140130892*20221000131532*20221000132232*20221140132972*20221140133662*20221140134732*20221140137652*20221140139462*20221140140342*20221140140502*20221140142212*20221140143112*20221140148072*20221140150132*20221140150832*20221140151382*20221140151692*20221140151722*20221140152712*20221140154142*20221140154402_x000a_20221140154652*20221140154662*20221140155682*20221140157302*20221140159032_x000a_20221140159522; no se dejó evidencia de imagen de respuesta para determinar si hubo una pronta resolución, y si esta fue completa y de fondo, ya que en algunos casos se pudo determinar que los funcionarios encargados remiten la respuesta desde su correo, en otros sacan un radicado de salida, pero no se deja evidencia de imagen de respuesta, ni constancia de entrega al interesado, no se cierra la PQRSD y ni se procede a su archivo físico y digital."/>
    <s v="SERVICIO AL CIUDADANO"/>
    <s v="Desconocimiento de la aplicabilidad de la poltica de operación 5,5 de del procedimeinto de PQRSD."/>
    <s v="Desconocimiento de la aplicabilidad de la poltica de operación 5,5 de del procedimeinto de PQRSD."/>
    <s v="Acción correctiva"/>
    <s v="Pendiente"/>
    <s v="Evaluar a los responsables de dar respuesta a las PQRSD, sobre la aplicablidad de las poltica de opercaion 5,5 del proceddeiminto de PQRSD"/>
    <s v="Numero de responsables evaluados/ Numero de responsables de dar respuesta a PQRSD *100"/>
    <n v="1"/>
    <d v="2022-09-30T00:00:00"/>
    <d v="2022-12-31T00:00:00"/>
    <n v="13.5"/>
    <x v="13"/>
    <m/>
    <n v="0"/>
    <s v="REPETIDO CON EL ÍTEM ANTERIOR"/>
    <n v="0"/>
    <d v="2026-05-11T00:00:00"/>
    <s v="Sin información"/>
    <n v="0"/>
    <x v="2"/>
    <d v="2026-05-15T00:00:00"/>
    <n v="0"/>
    <s v="Se evidencio que la accion formulada carece de soportes que permitan verificar el cumplimiento de la actividad, toda vez que la accion no fue ejecuta dentro del plazo establecido"/>
    <s v="VENCIDA"/>
    <s v="No aplica"/>
    <s v="No aplica"/>
    <s v="No aplica"/>
    <s v="REVISAR"/>
    <s v="PENDIENTE. Este hallazgo es muy antiguo y el proceso de gestión al usuario no tiene nisiquiera la información de la política que se refiere. En la reunión inicial con Planeación y Control Interno se quedó de revisar este ítem para que no perjudique la gestión del área."/>
    <s v="EVIDENCIAS SEGUNDO TRIMESTRE 2026 PLAN MEJORA"/>
    <n v="46214"/>
    <s v="Sin información del hallazgo "/>
    <n v="0"/>
    <s v="VENCIDO"/>
    <d v="2026-07-27T00:00:00"/>
    <n v="0"/>
    <s v="Se evidencio que la accion formulada carece de soportes que permitan verificar el cumplimiento de la actividad"/>
    <x v="3"/>
    <s v="NO APLICA"/>
    <s v="NO APLICA"/>
    <x v="0"/>
    <s v="Dado que algunas de las actividades asociadas al hallazgo se encuentran vencidas, no procede realizar el análisis de efectividad hasta tanto se complete su implementación."/>
  </r>
  <r>
    <n v="780"/>
    <x v="0"/>
    <x v="3"/>
    <s v="Subdirección Administrativa y Financiera"/>
    <m/>
    <x v="332"/>
    <n v="0"/>
    <x v="54"/>
    <s v="Al verificar el Inventario final al 31-12-2020, se evidencia un listado de bienes pero el mismo no está totalizado por cada una de las cuentas de la Propiedad, Planta y Equipo, al igual no cuenta con la respectiva firma del Almacenista ni el Subdirector Administrativo y Financiero. Con respecto a las cuentas del Pasivo, no se están conciliando los saldos con las diferentes areas al interior de la entidad, al igual que No existen procedimientos ni lineamientos para estos cruces de Información."/>
    <m/>
    <s v="A pesar que el Área de Almacén realiza semestralmente el inventario físico de los bienes de la entidad, este no está totalizado por cada Grupo que componen los bienes de P. P. y E._x000a_Desconocimientos de las directrices establecidas por la CGN"/>
    <s v="El Área de Almacén realiza semestralmente el inventario físico de los bienes de la entidad, este no está totalizado por cada Grupo que componen los bienes de P. P. y E._x000a_Desconocimientos de las directrices establecidas por la CGN"/>
    <s v="Acción correctiva"/>
    <s v="GF_AC1"/>
    <s v="Formulación del procedimiento Conciliaciones contables donde se cruza la información"/>
    <s v="Procedimiento formulado"/>
    <n v="1"/>
    <d v="2026-01-01T00:00:00"/>
    <d v="2026-03-31T00:00:00"/>
    <n v="13.5"/>
    <x v="7"/>
    <m/>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x v="1"/>
    <d v="2026-05-28T00:00:00"/>
    <n v="1"/>
    <s v="Se evidencia procedimiento conciliaciones contables PC-GF-16 y formato PC-GF-16-01 vigencia 2025,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s v="CUMPLIDO"/>
    <d v="2026-08-11T00:00:00"/>
    <n v="1"/>
    <s v="Se evidencia procedimiento PC-GF-16 y formato PC-GF-16-01 de fecha 23/09/2025, lo que permite verificar el cumplimiento de la actividad dentro del plazo establecido"/>
    <x v="1"/>
    <s v="NO"/>
    <s v="EFECTIVO"/>
    <x v="1"/>
    <s v="Se evidenció el cumplimiento de la acción GA_AC1 asociada al hallazgo 2020_AD_H1, mediante la existencia del manual de procedimiento PC-GF-16 y formato PC-GF-16-01 de fecha 23/09/2025, lo que permite verificar el cumplimiento de la actividad dentro del plazo . En consecuencia, el hallazgo se da por CERRADO."/>
  </r>
  <r>
    <n v="781"/>
    <x v="1"/>
    <x v="8"/>
    <s v="Subdirección Administrativa y Financiera"/>
    <m/>
    <x v="423"/>
    <m/>
    <x v="42"/>
    <s v="Hallazgo No. 10 de 2020. Administración y entrega de bienes Contrato 218 de 2020. Administrativo._x000a_La Dirección Nacional de Bomberos de Colombia no ejerció un adecuado control en la salida de almacén y entrega final a los cuerpos de bomberos del país de los elementos contratados conforme se establece en el “Procedimiento PC-AD-01 Gestión de Bienes”._x000a_Acción reemplanteada CGR, visita realizada en la vigencia 2024 a la vigencia 2023. Acción incorporada en el nuevo plan de mejoramiento suscrito 17 de diciembre de 2024"/>
    <m/>
    <s v="Deficiencias en la aplicación de controles para la administración y entrega de los bienes adquiridos en el Contrato 218 de 2020, con destino a los cuerpos de bomberos del país._x000a_Falencias pueden ser producto de llevar un inventario manual en la Entidad, por cuanto este no se encuentra sistematizado y se lleva solo en hojas de Excel."/>
    <s v="Deficiencias en la aplicación de controles para la administración y entrega de los bienes adquiridos en el Contrato 218 de 2020, con destino a los cuerpos de bomberos del país._x000a_Falencias pueden ser producto de llevar un inventario manual en la Entidad, por cuanto este no se encuentra sistematizado y se lleva solo en hojas de Excel."/>
    <s v="Fortalecimiento de controles y procedimientos en el manejo de la propiedad planta y equipo de la entidad por parte del proceso de Gestión administrativa para registrar en los estados financieros la realidad de los hechos económicos"/>
    <s v="GA_AC41"/>
    <s v="Implementación de una base de datos para el registro y control de la propiedad planta y equipo, que contenga toda la información necesaria (nombre, codigo, ubicación, registro, costo historico, depreciacion entre otros)"/>
    <s v="Base de datos implementada"/>
    <n v="1"/>
    <d v="2025-02-01T00:00:00"/>
    <d v="2025-03-30T00:00:00"/>
    <n v="8.85"/>
    <x v="1"/>
    <s v="Seguimiento Historico CGR"/>
    <n v="1"/>
    <s v="Se esta llevando una base de datos donde se lleva el registro y control de la propiedad planta y equipo de la bodega "/>
    <s v="https://dnbcgovco-my.sharepoint.com/:f:/g/personal/planeacion_dnbc_gov_co/IgAVc3cuzD-0RpxDeQ-u5zKbAeUi-pUzxaB8XwkjTIrrd-U?e=0wMsM9"/>
    <d v="2026-05-11T00:00:00"/>
    <s v="Se adjuntan bases actualizadas de los meses de enero a marzo. Se sugiere su socialización (correo electronico) al lider del proceso"/>
    <n v="1"/>
    <x v="1"/>
    <d v="2026-05-15T00:00:00"/>
    <n v="1"/>
    <s v="se evidencio formatos inventarios correspondiente a los meses de enero, febrero y marzo de 2026, lo que permite reflejar el saldo real de la propiedad, planta y equip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esta llevando una base de datos donde se lleva el registro y control de la propiedad planta y equipo de la bodega"/>
    <s v="https://dnbcgovco-my.sharepoint.com/:f:/g/personal/planeacion_dnbc_gov_co/IgDOtLQD4Q5VTal0nGlIMsOUAdMtkmoABRbd0Av0Z1G07Mo?e=1ysQKk"/>
    <n v="46214"/>
    <s v="Se esta llevando una base de datos donde se lleva el registro y control de la propiedad planta y equipo de la bodega"/>
    <n v="1"/>
    <s v="CUMPLIDO"/>
    <d v="2026-07-27T00:00:00"/>
    <n v="1"/>
    <s v="se evidencio formatos inventarios correspondiente a los meses de abril, mayo y junio de 2026, lo que permite reflejar el saldo real de la propiedad, planta y equipo"/>
    <x v="2"/>
    <s v="SI"/>
    <s v="NO EFECTIVO"/>
    <x v="2"/>
    <s v="Se evidenció el cumplimiento de la acción GA_AC41 asociada al hallazgo 2024Fin2023HR1, mediante formatos inventarios correspondiente a los meses de abril, mayo y junio de 2026, lo que permite reflejar el saldo real de la propiedad, planta y equipo. . En consecuencia, el hallazgo sigue ABIERTO ."/>
  </r>
  <r>
    <n v="782"/>
    <x v="1"/>
    <x v="8"/>
    <s v="Subdirección Administrativa y Financiera"/>
    <m/>
    <x v="423"/>
    <m/>
    <x v="42"/>
    <s v="Hallazgo No. 10 de 2020. Administración y entrega de bienes Contrato 218 de 2020. Administrativo._x000a_La Dirección Nacional de Bomberos de Colombia no ejerció un adecuado control en la salida de almacén y entrega final a los cuerpos de bomberos del país de los elementos contratados conforme se establece en el “Procedimiento PC-AD-01 Gestión de Bienes”._x000a_Acción reemplanteada CGR, visita realizada en la vigencia 2024 a la vigencia 2023. Acción incorporada en el nuevo plan de mejoramiento suscrito 17 de diciembre de 2024"/>
    <m/>
    <s v="Deficiencias en la aplicación de controles para la administración y entrega de los bienes adquiridos en el Contrato 218 de 2020, con destino a los cuerpos de bomberos del país._x000a_Falencias pueden ser producto de llevar un inventario manual en la Entidad, por cuanto este no se encuentra sistematizado y se lleva solo en hojas de Excel."/>
    <s v="Deficiencias en la aplicación de controles para la administración y entrega de los bienes adquiridos en el Contrato 218 de 2020, con destino a los cuerpos de bomberos del país._x000a_Falencias pueden ser producto de llevar un inventario manual en la Entidad, por cuanto este no se encuentra sistematizado y se lleva solo en hojas de Excel."/>
    <s v="Fortalecimiento de controles y procedimientos en el manejo de la propiedad planta y equipo de la entidad por parte del proceso de Gestión administrativa para registrar en los estados financieros la realidad de los hechos económicos"/>
    <s v="GA_AC45"/>
    <s v="Seguimiento y actualización de la base de datos de registro y control de la propiedad planta y equipo ."/>
    <s v="Informes de seguimiento mensual"/>
    <n v="12"/>
    <d v="2025-01-02T00:00:00"/>
    <d v="2025-12-31T00:00:00"/>
    <n v="53.85"/>
    <x v="1"/>
    <s v="Seguimiento Historico CGR"/>
    <n v="1"/>
    <s v="Se hace una actualización mensual a la base de datos donde se lleva el registro y control de la propiedad planta y equipo de la bodega "/>
    <s v="https://dnbcgovco-my.sharepoint.com/:f:/g/personal/planeacion_dnbc_gov_co/IgAogVgVjPbfSoDq4bpiw92KAU3f0vfvJLBLGqqhhjy2OCw?e=Szkhne"/>
    <d v="2026-05-11T00:00:00"/>
    <s v="Se adjuntan bases actualizadas de los meses de enero a marzo. Se sugiere su socialización (correo electronico) al lider del proceso"/>
    <n v="1"/>
    <x v="1"/>
    <d v="2026-05-29T00:00:00"/>
    <n v="1"/>
    <s v="se evidencio formatos inventarios correspondiente a los meses de enero, febrero y marzo de 2026, lo que permite reflejar el saldo real de la propiedad, planta y equip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hace una actualización mensual a la base de datos donde se lleva el registro y control de la propiedad planta y equipo de la bodega"/>
    <s v="https://dnbcgovco-my.sharepoint.com/:f:/g/personal/planeacion_dnbc_gov_co/IgDN77Gg7zpYQYA8LHU10ZBXAdXVGq9OPUpXHLKenzdYDXY?e=MjXehs"/>
    <n v="46214"/>
    <s v="El proceso continua con la actualización mensual a la base de datos donde se lleva el registro y control de la propiedad planta y equipo de la bodega"/>
    <n v="1"/>
    <s v="CUMPLIDO"/>
    <d v="2026-07-27T00:00:00"/>
    <n v="1"/>
    <s v="se evidencio formatos inventarios correspondiente a los meses de abril, mayo y junio de 2026, lo que permite reflejar el saldo real de la propiedad, planta y equipo"/>
    <x v="2"/>
    <s v="SI"/>
    <s v="NO EFECTIVO"/>
    <x v="2"/>
    <s v="Se evidenció el cumplimiento de la acción GA_AC45 asociada al hallazgo 2024Fin2023HR1, mediante formatos inventarios correspondiente a los meses de abril, mayo y junio de 2026, lo que permite reflejar el saldo real de la propiedad, planta y equipo. En consecuencia, el hallazgo sigue ABIERTO ."/>
  </r>
  <r>
    <n v="783"/>
    <x v="1"/>
    <x v="7"/>
    <s v="Subdirección Administrativa y Financiera"/>
    <m/>
    <x v="418"/>
    <m/>
    <x v="43"/>
    <s v="SOBREESTIMACIÓN DEL GRUPO 51 GASTOS ADMINISTRATIVOS._x000a_ADMINISTRATIVO (A) CON PRESUNTA INCIDENCIA DISCIPLINARIA (D)."/>
    <m/>
    <s v="La situación descrita se presenta por deficiencias de control interno contable en el registro de los ajustes entre cuentas y por tercero en la DNBC, al no identificar claramente el tercero y su movimiento antes de realizar el registro contable del ajuste en cada comprobante contable."/>
    <s v="La situación descrita se presenta por deficiencias de control interno contable en el registro de los ajustes entre cuentas y por tercero en la DNBC, al no identificar claramente el tercero y su movimiento antes de realizar el registro contable del ajuste en cada comprobante contable."/>
    <s v="Fortalecer los mecanismos del Control Interno Contable de la DNBC, mediante la validación, verificación para el registro y el ajuste contable, con el fin de garantizar de que la información financiera permita la toma de decisiones en el marco de la normatividad vigente aplicable."/>
    <s v="GA_AC48"/>
    <s v="Designar a un responsable para realizar la conciliaciones mensuales de la cuenta de activos entre Gestión Financiera y Gestión Administrativa (Almacén)."/>
    <s v="Conciliación Mensual"/>
    <n v="12"/>
    <d v="2026-01-01T00:00:00"/>
    <d v="2026-12-31T00:00:00"/>
    <n v="54"/>
    <x v="0"/>
    <s v="Auditoria Financiera 2024"/>
    <n v="1"/>
    <s v="Ya se tiene una persona designada de Gestión Administrativa para realizar esa concilaición de inventarios con Gestión Financiera"/>
    <s v="https://dnbcgovco-my.sharepoint.com/:f:/g/personal/planeacion_dnbc_gov_co/IgDZjJwwJRbeTrQFJWZOXmcEAS2toMEcCgnUOb1dSb1hkvg?e=jrkdVB"/>
    <d v="2026-05-11T00:00:00"/>
    <s v="Se incluye clausulado de contratista designado para la conciliación "/>
    <n v="1"/>
    <x v="1"/>
    <d v="2026-05-29T00:00:00"/>
    <n v="1"/>
    <s v="se evidencia clausalado a la contratista Erika Cantor, quien sera la encargada de la conciliaciones mensuales entre gestion financiera y almacen del inventario de la DNBC"/>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Ya se tiene una persona designada de gestión administrativa para realizar la conciliación de inventarios con gestión financiera"/>
    <s v="https://dnbcgovco-my.sharepoint.com/:f:/g/personal/planeacion_dnbc_gov_co/IgDFawMoSPqRTK_b-axOwyDgASrt1hvCJPNS-vHisWD7FyE?e=8sahVG"/>
    <n v="46214"/>
    <s v="Se incluye clausulado de contratista designado para la conciliación "/>
    <n v="1"/>
    <s v="CUMPLIDO"/>
    <d v="2026-07-27T00:00:00"/>
    <n v="1"/>
    <s v="se evidencia clausalado a la contratista Erika Cantor, quien sera la encargada de la conciliaciones mensuales entre gestion financiera y almacen del inventario de la DNBC"/>
    <x v="1"/>
    <s v="NO"/>
    <s v="EFECTIVO"/>
    <x v="1"/>
    <s v="Se evidenció el cumplimiento de la acción GA_AC48 asociada al hallazgo 2025Fin2024H4, mediante clausalado a la contratista Erika Cantor, quien sera la encargada de la conciliaciones mensuales entre gestion financiera y almacen del inventario de la DNBC. . En consecuencia, el hallazgo se da por CERRADO ."/>
  </r>
  <r>
    <n v="784"/>
    <x v="0"/>
    <x v="3"/>
    <s v="Subdirección Administrativa y Financiera"/>
    <m/>
    <x v="332"/>
    <n v="1"/>
    <x v="54"/>
    <s v="Al verificar el Inventario final al 31-12-2020, se evidencia un listado de bienes pero el mismo no está totalizado por cada una de las cuentas de la Propiedad, Planta y Equipo, al igual no cuenta con la respectiva firma del Almacenista ni el Subdirector Administrativo y Financiero. Con respecto a las cuentas del Pasivo, no se están conciliando los saldos con las diferentes areas al interior de la entidad, al igual que No existen procedimientos ni lineamientos para estos cruces de Información."/>
    <m/>
    <s v="A pesar que el Área de Almacén realiza semestralmente el inventario físico de los bienes de la entidad, este no está totalizado por cada Grupo que componen los bienes de P. P. y E._x000a_Desconocimientos de las directrices establecidas por la CGN"/>
    <s v="El Área de Almacén realiza semestralmente el inventario físico de los bienes de la entidad, este no está totalizado por cada Grupo que componen los bienes de P. P. y E._x000a_Desconocimientos de las directrices establecidas por la CGN"/>
    <s v="Acción correctiva"/>
    <s v="GA_AC7"/>
    <s v="Actualizar el procedimiento para la realización del inventario físico de los bienes de la entidad, incluyendo el responsable de la elaboración, verificación y aprobación."/>
    <s v="Actualizacion del procedimiento para la realizacion del inventario de los bienes de la entidad."/>
    <n v="1"/>
    <d v="2026-05-01T00:00:00"/>
    <d v="2026-09-30T00:00:00"/>
    <n v="22.349999999999998"/>
    <x v="1"/>
    <m/>
    <n v="0"/>
    <s v="Proceso de actualización"/>
    <s v="https://dnbcgovco-my.sharepoint.com/:f:/g/personal/planeacion_dnbc_gov_co/IgDm4DHyXDA5Q5WGTU7tDkFLAc2M2mTSoezfwLKe_RnYYZ0?e=uJfhoo"/>
    <d v="2026-05-11T00:00:00"/>
    <s v="No se evidencia avance para el periodo"/>
    <n v="0"/>
    <x v="0"/>
    <d v="2026-05-28T00:00:00"/>
    <n v="0"/>
    <s v="No fue posible identificar evidencias para el presente período de análisis"/>
    <s v="SIN INICIAR"/>
    <s v="No aplica"/>
    <s v="No aplica"/>
    <s v="No aplica"/>
    <n v="1"/>
    <s v="Ya se realizó la actualización del procedimiento de Gestión de Bienes"/>
    <s v="https://dnbcgovco-my.sharepoint.com/:f:/g/personal/planeacion_dnbc_gov_co/IgCaL3Okdj61R7b6VgL2_FeRAawkcJXFNhAjxCv_oVRi-uk?e=fTA1fT"/>
    <n v="46214"/>
    <s v="Se presenta procedimiento actualizado al 30 de junio de 2026 con su respectiva socializaicón vía correo electrónico"/>
    <n v="1"/>
    <s v="CUMPLIDO"/>
    <d v="2026-08-11T00:00:00"/>
    <n v="1"/>
    <s v="se evidencia correo electronico del 01/07/26 donde se socializa el manual y procedimiento de gestion de bienes"/>
    <x v="1"/>
    <s v="NO"/>
    <s v="EFECTIVO"/>
    <x v="1"/>
    <s v="Se evidenció el cumplimiento de la acción GA_AC7 asociada al hallazgo 2020_AD_H1, mediante la socializacion del manual de procedimiento de gestion de bienes por medio de correo electronico . No se evidencia recurrencia, el hallazgo se da por CERRADO ."/>
  </r>
  <r>
    <n v="785"/>
    <x v="0"/>
    <x v="3"/>
    <s v="Subdirección Administrativa y Financiera"/>
    <m/>
    <x v="424"/>
    <n v="1"/>
    <x v="7"/>
    <s v="Incumplimiento a lo señalado en el parágrafo 3° del Art. 2° de la Ley 901 de 2004, numeral 5° del Art. 2° de la Ley 1066 de 2006 y la Resolución 037 del 5 de Febrero de 2018 de la Contaduría General de la Nación - CGN; con respecto a la transmisión del Boletín de Deudores Morosos del Estado - BDME a través del CHIP , en relación a las deudas de las Personas Naturales y Jurídicas a favor de la DNBC superiores a 5 SMMLV ($4.388.515 para el año 2020) y más de 6 meses de mora, conforme a lo enunciado por el Proceso de Gestión del Talento Humano, sin que al 30 de junio, hayan sido conciliadas ni reportadas en el Boletín de Deudores Morosos así:_x000a_ARL POSITIVA $4.921.280 SANITAS $21.629.404"/>
    <m/>
    <s v="1. Porque; No se tiene actualizada las cifras de manera mensual por parte del proceso de Gestion de talento humano_x000a_2. Porque; No se tenia la persona idonea del proceso para realizar el seguimiento de las novedades de incapacidades y el cobro de las mismas_x000a_3. Porque; la informacion que actualmente tiene el area financiera con respecto a las novedades de incapacidades no están conciliadas."/>
    <s v="No se tenia la persona idonea del proceso para realizar el seguimiento de las novedades de incapacidades y el cobro de las mismas"/>
    <s v="Acción correctiva"/>
    <s v="GF_AC1"/>
    <s v="Formulación del procedimiento Conciliaciones contables donde se cruza la información de incapacidades"/>
    <s v="Procedimiento formulado"/>
    <n v="1"/>
    <d v="2026-01-01T00:00:00"/>
    <d v="2026-03-31T00:00:00"/>
    <n v="13.5"/>
    <x v="7"/>
    <m/>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x v="1"/>
    <d v="2026-05-28T00:00:00"/>
    <n v="1"/>
    <s v="Se evidencia procedimiento conciliaciones contables PC-GF-16 y formato PC-GF-16-01 vigencia 2025,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s v="CUMPLIDO"/>
    <d v="2026-08-11T00:00:00"/>
    <n v="1"/>
    <s v="Se evidencia procedimiento PC-GF-16 y formato PC-GF-16-01 de fecha 23/09/2025, lo que permite verificar el cumplimiento de la actividad dentro del plazo establecido"/>
    <x v="1"/>
    <s v="NO"/>
    <s v="EFECTIVO"/>
    <x v="1"/>
    <s v="Se evidenció el cumplimiento de la acción GF_AC1 asociada al hallazgo 2020_GF_H5, mediente procedimiento PC-GF-16 y formato PC-GF-16-01 de fecha 23/09/2025, lo que permitio verificar el cumplimiento de la actividad dentro del plazo establecido y sin evidencia de recurrencia. En consecuencia, el hallazgo se da por CERRADO ."/>
  </r>
  <r>
    <n v="786"/>
    <x v="0"/>
    <x v="3"/>
    <s v="Subdirección Administrativa y Financiera"/>
    <m/>
    <x v="425"/>
    <n v="1"/>
    <x v="54"/>
    <s v="Las cuentas del Pasivo, no están siendo conciliadas con las diferentes areas al interior de la entidad, al igual que No existen procedimientos ni lineamientos para estos cruces de Información. De igual forma, requiere de socialización."/>
    <m/>
    <s v="A pesar de realizar conciliaciones entre las Areas y Financiera, no existe en las Politicas Contables de la entidad un Capitulo sobre los cruces de informacion de las Cuentas por Pagar por parte de los Supervisores de los Contratos._x000a_Desconocimiento de la obligatoriedad de incorporar conciliaciones en las cuentas del pasivo"/>
    <s v="No existe en las Politicas Contables de la entidad un Capitulo sobre los cruces de informacion de las Cuentas por Pagar_x000a_Desconocimiento de la obligatoriedad de incorporar cruces en las cuentas del pasivo"/>
    <s v="Acción correctiva"/>
    <s v="GF_AC1"/>
    <s v="Formulación del procedimiento Conciliaciones contables donde se cruza la información de incapacidades"/>
    <s v="Procedimiento formulado"/>
    <n v="1"/>
    <d v="2026-01-01T00:00:00"/>
    <d v="2026-03-31T00:00:00"/>
    <n v="13.5"/>
    <x v="7"/>
    <m/>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x v="1"/>
    <d v="2026-05-28T00:00:00"/>
    <n v="1"/>
    <s v="Se evidencia procedimiento conciliaciones contables PC-GF-16 y formato PC-GF-16-01 vigencia 2025,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s v="CUMPLIDO"/>
    <d v="2026-08-11T00:00:00"/>
    <n v="1"/>
    <s v="Se evidencia procedimiento PC-GF-16 y formato PC-GF-16-01 de fecha 23/09/2025, lo que permite verificar el cumplimiento de la actividad dentro del plazo establecido"/>
    <x v="1"/>
    <s v="NO"/>
    <s v="EFECTIVO"/>
    <x v="1"/>
    <s v="Se evidenció el cumplimiento de la acción GF_AC1 asociada al hallazgo 2020_GF_H6, mediente procedimiento PC-GF-16 y formato PC-GF-16-01 de fecha 23/09/2025 , lo que permitio verificar el cumplimiento de la actividad dentro del plazo establecido y sin evidencia de recurrencia. En consecuencia, el hallazgo se da por CERRADO ."/>
  </r>
  <r>
    <n v="787"/>
    <x v="0"/>
    <x v="4"/>
    <s v="Subdirección Administrativa y Financiera"/>
    <m/>
    <x v="426"/>
    <n v="1"/>
    <x v="16"/>
    <s v="Se evidenció incumpliendo a lo establecido en el Procedimiento de Control Interno Contable emitido por la Contaduría General de la Nación numeral 2.2.1 Reconocimiento,debido a que no se está incorporando la totalidad de la información financiera, económica y social de la entidad, por cuanto, no se registró en los Estados Contables las incapacidades de los funcionarios, quedando el mismo saldo del 30 de Junio de 2021._x000a_De igual forma, al verificar la aplicación de las Políticas de Operación en los cruces de información se evidencia la carencia de procedimientos para realizar las conciliaciones, cruces de información ya que desde el mes de Julio de 2021, no se realizan conciliaciones del rubro Cuentas por Cobrar Incapacidades."/>
    <m/>
    <s v="1. Porque; El proceso de Gestión de talento humano no reporta a tiempo las novedades de incapacidad al área de Gestión Financiera de manera oportuna._x000a_2. Porque; No se realizó las conciliaciones entre talento humano y financiera en las licencias de incapacidades._x000a_3. Porque; Falta de seguimiento y control por parte de la Gestión de talento humano y financiera"/>
    <s v="Falta de seguimiento y control por parte de la Gestión de talento humano y financiera"/>
    <s v="Acción correctiva"/>
    <s v="GF_AC1"/>
    <s v="Formulación del procedimiento Conciliaciones contables donde se cruza la información de incapacidades"/>
    <s v="Procedimiento formulado"/>
    <n v="1"/>
    <d v="2026-01-01T00:00:00"/>
    <d v="2026-03-31T00:00:00"/>
    <n v="13.5"/>
    <x v="7"/>
    <m/>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x v="1"/>
    <d v="2026-05-28T00:00:00"/>
    <n v="1"/>
    <s v="Se evidencia procedimiento conciliaciones contables PC-GF-16 y formato PC-GF-16-01 vigencia 2025, lo que permite verificar el cumplimiento de la actividad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s v="CUMPLIDO"/>
    <d v="2026-08-11T00:00:00"/>
    <n v="1"/>
    <s v="Se evidencia procedimiento PC-GF-16 y formato PC-GF-16-01 de fecha 23/09/2025, lo que permite verificar el cumplimiento de la actividad dentro del plazo establecido"/>
    <x v="1"/>
    <s v="NO"/>
    <s v="EFECTIVO"/>
    <x v="1"/>
    <s v="Se evidenció el cumplimiento de la acción GF_AC1 asociada al hallazgo 2021_GF_H5, mediante la exisytencia de manual de procedimiento PC-GF-16 y formato PC-GF-16-01 de fecha 23/09/2025. No se evidencia recurrencia, el hallazgo se da por CERRADO ."/>
  </r>
  <r>
    <n v="788"/>
    <x v="0"/>
    <x v="5"/>
    <s v="Subdirección Administrativa y Financiera"/>
    <m/>
    <x v="427"/>
    <n v="1"/>
    <x v="39"/>
    <s v="Ley 1721 de 2014 Artículo 26. Respuesta a solicitud de acceso a información. Es aquel acto escrito mediante el cual, de forma oportuna, veraz, completa, motivada y actualizada, todo sujeto obligado responde materialmente a cualquier persona que presente una solicitud de acceso a información pública. Su respuesta se dará en los términos establecidos._x000a_La respuesta a la solicitud deberá ser gratuita o sujeta a un costo que no supere el valor de la reproducción y envío de la misma al solicitante. Se preferirá, cuando sea posible, según los sujetos pasivo y activo, la respuesta por vía electrónica, con el consentimiento del solicitante._x000a_En los radicados: 20221140123852* 20221140126582* 20221140148462* y 20221140150942, la Entidad deja constancia que el trámite a la solicitud fue a través de comunicación telefónica, de la cual además no se dejó constancia, siendo este incumplimiento otro motivo por el cual en el presente seguimiento no se pueda hacer seguimiento a la respuesta"/>
    <s v="SERVICIO AL CIUDADANO"/>
    <s v="Desconocimiento de la aplicabilidad de la poltica de operación 5,5 de del procedimeinto de PQRSD."/>
    <s v="Desconocimiento de la aplicabilidad de la poltica de operación 5,5 de del procedimeinto de PQRSD."/>
    <s v="Acción correctiva"/>
    <s v="Pendiente"/>
    <s v="Evaluar a los responsables de dar respuesta a las PQRSD, sobre la aplicablidad de las poltica de opercaion 5,5 del proceddeiminto de PQRSD"/>
    <s v="Nuemero de responsables evaluados/ Numero de responsables de dar respuesta a PQRSD *100"/>
    <n v="1"/>
    <d v="2022-09-30T00:00:00"/>
    <d v="2022-12-31T00:00:00"/>
    <n v="13.5"/>
    <x v="13"/>
    <m/>
    <n v="0"/>
    <d v="1899-12-30T00:00:00"/>
    <n v="0"/>
    <d v="2026-05-11T00:00:00"/>
    <s v="Se recibió información antigua por parte del proceso y no se evidencian soportes en la carpeta compartida por planeación"/>
    <n v="0"/>
    <x v="0"/>
    <d v="2026-05-15T00:00:00"/>
    <n v="0"/>
    <s v="Se evidencio que la accion formulada carece de soportes que permitan verificar el cumplimiento de la actividad, toda vez que la accion no fue ejecuta dentro del plazo establecido"/>
    <s v="VENCIDA"/>
    <s v="No aplica"/>
    <s v="No aplica"/>
    <s v="No aplica"/>
    <s v="REVISAR"/>
    <s v="PENDIENTE. Este hallazgo es muy antiguo y el proceso de gestión al usuario no tiene nisiquiera la información de la política que se refiere. En la reunión inicial con Planeación y Control Interno se quedó de revisar este ítem para que no perjudique la gestión del área."/>
    <s v="EVIDENCIAS SEGUNDO TRIMESTRE 2026 PLAN MEJORA"/>
    <n v="46214"/>
    <s v="Sin información del hallazgo "/>
    <n v="0"/>
    <s v="VENCIDO"/>
    <d v="2026-07-27T00:00:00"/>
    <n v="0"/>
    <s v="Se evidencio que la accion formulada carece de soportes que permitan verificar el cumplimiento de la actividad"/>
    <x v="3"/>
    <s v="NO APLICA"/>
    <s v="NO APLICA"/>
    <x v="0"/>
    <s v="Dado que algunas de las actividades asociadas al hallazgo se encuentran vencidas, no procede realizar el análisis de efectividad hasta tanto se complete su implementación."/>
  </r>
  <r>
    <n v="789"/>
    <x v="0"/>
    <x v="5"/>
    <s v="Subdirección estrategica"/>
    <m/>
    <x v="428"/>
    <n v="1"/>
    <x v="59"/>
    <s v="Documentación: En revisión de la documentación del proceso se encontró que la actividad 7 de la Caracterización “Realizar acciones de asesoría por medio del Comité Académico (…)” se encuentra clasificada como una actividad de “verificar”, sin embargo, de acuerdo con su naturaleza, realmente corresponde al “hacer” ya que es una acción de la misionalidad del proceso. Así mismo, Procedimiento para Registro de Capacitación Bomberil y Firma de Certificados, en las definiciones la actividad de control la señalan con Símbolo (©) y en la matriz de actividades la representan con (ACC), Así mismo, se aprecia que en los diagramas de flujo hay un conector A, que no tiene destino._x000a_Adicionalmente, se observó, que no hay estandarización en la denominación del servicio el “Aval y Reconocimiento de Instructores” por cuanto en el Manual, procedimiento y OPA tienen denominaciones diferentes lo cual genera confusión a las partes interesadas._x000a_Lo cual podría incumplir lo establecido en el MIPG Dimensión: Gestión con valores para resultados el cual señala “Definir la secuencia de cada una de las diferentes actividades del proceso, desagregándolo en procedimientos o tareas”"/>
    <s v="GESTIÓN DEL CONOCIMIENTO Y LA INNOVACIÓN"/>
    <s v="Falencias en el diligenciamiento del formato de caracterizacion del proceso."/>
    <s v="Falencias en el diligenciamiento del formato de caracterizacion del proceso."/>
    <s v="Acción correctiva"/>
    <s v="EN_AC1"/>
    <s v="Actualizar la Caracterización del Proceso, en los campos del Hacer y Verificar, asi mismo en las actividades críticas de control"/>
    <s v="Documento caracterización del proceso de Educación Nacional para Bomberos, actualizado"/>
    <n v="1"/>
    <d v="2022-11-15T00:00:00"/>
    <d v="2023-06-30T00:00:00"/>
    <n v="33.75"/>
    <x v="34"/>
    <m/>
    <n v="0"/>
    <n v="0"/>
    <n v="0"/>
    <d v="2026-05-11T00:00:00"/>
    <s v="Sin seguimiento "/>
    <n v="0"/>
    <x v="2"/>
    <d v="2026-06-08T00:00:00"/>
    <n v="0"/>
    <s v="Se evidencia ausencia de monitoreo por parte de la primera y segunda línea de defensa, así como falta de soportes documentales que permitan verificar la ejecución de la acción correctiva. En consecuencia, desde la tercera línea de defensa no es posible determinar el estado real de avance de la acción formulada. Se recomienda fortalecer los mecanismos de monitoreo, seguimiento y reporte, garantizando la generación y conservación de evidencias que respalden el cumplimiento de los compromisos establecidos en el plan de mejoramiento."/>
    <s v="VENCIDA"/>
    <s v="No aplica"/>
    <s v="No aplica"/>
    <s v="No aplica"/>
    <n v="0"/>
    <s v="Sin reporte de información por parte de la primera linea de defensa"/>
    <n v="0"/>
    <n v="46213"/>
    <s v="No se evidencia seguimiento"/>
    <n v="0"/>
    <s v="VENCIDO"/>
    <d v="2026-08-12T00:00:00"/>
    <n v="0"/>
    <s v="No fue posible identificar evidencias para el presente período de análisis"/>
    <x v="3"/>
    <s v="NO APLICA"/>
    <s v="NO APLICA"/>
    <x v="0"/>
    <s v="Dado que algunas de las actividades asociadas al hallazgo se encuentran vencidas, no procede realizar el análisis de efectividad hasta tanto se complete su implementación."/>
  </r>
  <r>
    <n v="790"/>
    <x v="0"/>
    <x v="7"/>
    <s v="Subdirección Administrativa y Financiera"/>
    <m/>
    <x v="429"/>
    <n v="1"/>
    <x v="36"/>
    <s v="Numeral 23.2_x000a_Si bien es cierto, la entidad generó la necesidad de actualizar las politicas contables, con base en las acciones de mejora establecidas en el Plan de Mejoramiento Institucional, con el fin de subsanar los Hallazgos 1 y 2 de 2024 Administrativo (A) con Presunta Incidencia Disciplinaria (D), de la denuncia 2024-298024-82111, al 31 de diciembre de 2024, estas acciones quedaron vencidas."/>
    <m/>
    <s v="*Las acciones establecidas en el Plan de Mejoramiento Institucional quedaron consolidadas._x000a_*En la acción de mejoramiento generada en el Plan de Mejoramiento Instucional no se individualizó el responsable del cumplimiento de la acción de mejoramiento."/>
    <s v="En la acción de mejoramiento generada en el Plan de Mejoramiento Instucional no se individualizó el responsable del cumplimiento de la acción de mejoramiento."/>
    <s v="Acción correctiva"/>
    <s v="GF_AC12"/>
    <s v="Actualización de las políticas contables de la Resolución 253 de 2023"/>
    <s v="Resolución Políticas contables actualizada"/>
    <n v="1"/>
    <d v="2025-04-01T00:00:00"/>
    <d v="2025-06-30T00:00:00"/>
    <n v="13.350000000000001"/>
    <x v="7"/>
    <m/>
    <n v="1"/>
    <s v="Actualización de las políticas contables de la Resolución 253 de 2023"/>
    <s v="https://dnbcgovco-my.sharepoint.com/:f:/g/personal/planeacion_dnbc_gov_co/IgAKPZEalRp3T7O44VwZjBLlARF86VpmllJA36VR9-2qDG8?e=W6XaGX"/>
    <d v="2026-05-11T00:00:00"/>
    <s v="Se incluye manual de políticas contables actualizado en la vigencia 2025"/>
    <n v="1"/>
    <x v="1"/>
    <d v="2026-05-29T00:00:00"/>
    <n v="1"/>
    <s v="se evidencia manual de politicas contables actualizado MN-GF-01 de fecha 26/06/2025 de la DNBC"/>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tualización de las políticas contables de la Resolución 253 de 2023"/>
    <s v="https://dnbcgovco-my.sharepoint.com/:f:/g/personal/planeacion_dnbc_gov_co/IgDlTTkE6gPMRZjTETbxch7dATaSM_TE5-agvqb3k7QgaDY?e=0V1Jx7"/>
    <s v="11/07/206"/>
    <s v="Actividad reportada con cumplimiento en el primer trimestre 2026"/>
    <n v="1"/>
    <s v="CUMPLIDO"/>
    <d v="2026-08-11T00:00:00"/>
    <n v="1"/>
    <s v="Se evidencia manual de politicas contables actualizado MN-GF-01 de fecha 26/06/2025 de la DNBC,"/>
    <x v="1"/>
    <s v="NO"/>
    <s v="EFECTIVO"/>
    <x v="1"/>
    <s v="Se evidenció el cumplimiento de la acción GF_AC12 asociada al hallazgo 2025_GF_H3, mediante manual de politicas contables actualizado MN-GF-01 de fecha 26/06/2025 de la DNBC. No se evidenció recurrencia y por lo tanto el hallazgo se considera CERRADO."/>
  </r>
  <r>
    <n v="791"/>
    <x v="0"/>
    <x v="7"/>
    <s v="Subdirección Administrativa y Financiera"/>
    <m/>
    <x v="430"/>
    <n v="1"/>
    <x v="36"/>
    <s v="Numeral 3, Numeral 3.3_x000a_Mediante la resolución 253 de 2023, se actualizaron las políticas contables, creando los capítulos de Manejo de Prendas de Vestir y Flujos de información; no obstante, en la parte resolutiva de esta resolución únicamente se hace alusión al capitulo de prendas de vestir, quedando sin lineamiento la política para Flujos de Información"/>
    <m/>
    <s v="- La alta carga de trabajo pudo generar descuidos o falta de tiempo para una revisión exhaustiva del documento._x000a_- La ausencia de verificación jurídica permitió que el documento final quedara incompleto y sin los lineamientos adecuados._x000a_- No se garantizó un mecanismo de control que validara que todos los capítulos actualizados estuvieran incluidos en la parte resolutiva de la norma."/>
    <s v="No se garantizó un mecanismo de control que validara que todos los capítulos actualizados estuvieran incluidos en la parte resolutiva de la norma."/>
    <s v="Acción correctiva"/>
    <s v="GF_AC12"/>
    <s v="Actualización de las políticas contables de la Resolución 253 de 2023"/>
    <s v="Resolución Políticas contables actualizada"/>
    <n v="1"/>
    <d v="2025-04-01T00:00:00"/>
    <d v="2025-06-30T00:00:00"/>
    <n v="13.350000000000001"/>
    <x v="7"/>
    <m/>
    <n v="1"/>
    <s v="Actualización de las políticas contables de la Resolución 253 de 2023"/>
    <s v="https://dnbcgovco-my.sharepoint.com/:f:/g/personal/planeacion_dnbc_gov_co/IgAKPZEalRp3T7O44VwZjBLlARF86VpmllJA36VR9-2qDG8?e=W6XaGX"/>
    <d v="2026-05-11T00:00:00"/>
    <s v="Se incluye manual de políticas contables actualizado en la vigencia 2025"/>
    <n v="1"/>
    <x v="1"/>
    <d v="2026-05-29T00:00:00"/>
    <n v="1"/>
    <s v="se evidencia manual de politicas contables actualizado MN-GF-01 de fecha 26/06/2025 de la DNBC"/>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tualización de las políticas contables de la Resolución 253 de 2023"/>
    <s v="https://dnbcgovco-my.sharepoint.com/:f:/g/personal/planeacion_dnbc_gov_co/IgDlTTkE6gPMRZjTETbxch7dATaSM_TE5-agvqb3k7QgaDY?e=0V1Jx7"/>
    <s v="11/07/206"/>
    <s v="Actividad reportada con cumplimiento en el primer trimestre 2026"/>
    <n v="1"/>
    <s v="CUMPLIDO"/>
    <d v="2026-08-11T00:00:00"/>
    <n v="1"/>
    <s v="se evidencia manual de politicas contables actualizado MN-GF-01 de fecha 26/06/2025 de la DNBC,"/>
    <x v="1"/>
    <s v="NO"/>
    <s v="EFECTIVO"/>
    <x v="1"/>
    <s v="Se evidenció el cumplimiento de la acción GF_AC12 asociada al hallazgo 2025_GF_H5, mediante manual de politicas contables actualizado MN-GF-01 de fecha 26/06/2025 de la DNBC. No se evidenció recurrencia y por lo tanto el hallazgo se considera CERRADO."/>
  </r>
  <r>
    <n v="792"/>
    <x v="0"/>
    <x v="7"/>
    <s v="Subdirección Administrativa y Financiera"/>
    <m/>
    <x v="431"/>
    <n v="1"/>
    <x v="36"/>
    <s v="Numeral 3.2_x000a_En la resolución 253 de 2023 no se indicó los documentos idóneos por medio de los cuales se informa al área contable los hechos económicos tendientes a facilitar el flujo de información de la entidad."/>
    <m/>
    <s v="- La alta carga de trabajo pudo generar descuidos o falta de tiempo para una revisión exhaustiva del documento._x000a_- La ausencia de verificación jurídica permitió que el documento final quedara incompleto y sin los lineamientos adecuados._x000a_- No se garantizó un mecanismo de control que validara que todos los capítulos actualizados estuvieran incluidos en la parte resolutiva de la norma."/>
    <s v="No se garantizó un mecanismo de control que validara que todos los capítulos actualizados estuvieran incluidos en la parte resolutiva de la norma."/>
    <s v="Acción correctiva"/>
    <s v="GF_AC12"/>
    <s v="Actualización de las políticas contables de la Resolución 253 de 2023"/>
    <s v="Resolución Políticas contables actualizada"/>
    <n v="1"/>
    <d v="2025-04-01T00:00:00"/>
    <d v="2025-06-30T00:00:00"/>
    <n v="13.350000000000001"/>
    <x v="7"/>
    <m/>
    <n v="1"/>
    <s v="Actualización de las políticas contables de la Resolución 253 de 2023"/>
    <s v="https://dnbcgovco-my.sharepoint.com/:f:/g/personal/planeacion_dnbc_gov_co/IgAKPZEalRp3T7O44VwZjBLlARF86VpmllJA36VR9-2qDG8?e=W6XaGX"/>
    <d v="2026-05-11T00:00:00"/>
    <s v="Se incluye manual de políticas contables actualizado en la vigencia 2025"/>
    <n v="1"/>
    <x v="1"/>
    <d v="2026-05-29T00:00:00"/>
    <n v="1"/>
    <s v="se evidencia manual de politicas contables actualizado MN-GF-01 de fecha 26/06/2025 de la DNBC"/>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tualización de las políticas contables de la Resolución 253 de 2023"/>
    <s v="https://dnbcgovco-my.sharepoint.com/:f:/g/personal/planeacion_dnbc_gov_co/IgDlTTkE6gPMRZjTETbxch7dATaSM_TE5-agvqb3k7QgaDY?e=0V1Jx7"/>
    <s v="11/07/206"/>
    <s v="Actividad reportada con cumplimiento en el primer trimestre 2026"/>
    <n v="1"/>
    <s v="CUMPLIDO"/>
    <d v="2026-08-11T00:00:00"/>
    <n v="1"/>
    <s v="se evidencia manual de politicas contables actualizado MN-GF-01 de fecha 26/06/2025 de la DNBC,"/>
    <x v="1"/>
    <s v="NO"/>
    <s v="EFECTIVO"/>
    <x v="1"/>
    <s v="Se evidenció el cumplimiento de la acción GF_AC12 asociada al hallazgo 2025_GF_H7, mediante manual de politicas contables actualizado MN-GF-01 de fecha 26/06/2025 de la DNBC. No se evidenció recurrencia y por lo tanto el hallazgo se considera CERRADO."/>
  </r>
  <r>
    <n v="793"/>
    <x v="0"/>
    <x v="7"/>
    <s v="Subdirección Administrativa y Financiera"/>
    <m/>
    <x v="432"/>
    <n v="1"/>
    <x v="36"/>
    <s v="Numeral 3.1_x000a_Debido a que en la resolución 253 de 2023, no incorporó la politica que Facilite el Flujo de información de los hechos económicos entre los procesos, no se ha socializado la misma"/>
    <m/>
    <s v="- No se estableció un mecanismo formal para la socialización de cambios en las políticas contables, lo que generó desconocimiento dentro de la entidad._x000a_- No se implementaron herramientas o canales efectivos (capacitaciones, comunicados, reuniones) para garantizar que los procesos conozcan la nueva política._x000a_- La falta de lineamientos claros dentro de la norma (Omisión de incluir el capitulo de Flujos de Información) impidió que la política pudiera ser socializada adecuadamente."/>
    <s v="La falta de lineamientos claros dentro de la norma (Omisión de incluir el capitulo de Flujos de Información) impidió que la política pudiera ser socializada adecuadamente."/>
    <s v="Acción correctiva"/>
    <s v="GF_AC13"/>
    <s v="Socialización de las políticas contables"/>
    <s v="Socialización realizada"/>
    <n v="1"/>
    <d v="2025-04-01T00:00:00"/>
    <d v="2025-06-30T00:00:00"/>
    <n v="13.350000000000001"/>
    <x v="7"/>
    <m/>
    <n v="1"/>
    <s v="Socialización de las políticas contables"/>
    <s v="https://dnbcgovco-my.sharepoint.com/:f:/g/personal/planeacion_dnbc_gov_co/IgAKPZEalRp3T7O44VwZjBLlARF86VpmllJA36VR9-2qDG8?e=W6XaGX"/>
    <d v="2026-05-11T00:00:00"/>
    <s v="Se incluye socialización del mes de junio de 2025"/>
    <n v="1"/>
    <x v="1"/>
    <d v="2026-05-29T00:00:00"/>
    <n v="1"/>
    <s v="se evidencia acta N° 003-2025 de comite de sostenibilidad contable donde se actualiza el manual de politicas contables y la socializacion de fecha 25/06/2025"/>
    <s v="C.OPORTUNE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ocialización de las políticas contables"/>
    <s v="https://dnbcgovco-my.sharepoint.com/:f:/g/personal/planeacion_dnbc_gov_co/IgDlTTkE6gPMRZjTETbxch7dATaSM_TE5-agvqb3k7QgaDY?e=0V1Jx7"/>
    <s v="11/07/206"/>
    <s v="Actividad reportada con cumplimiento en el primer trimestre 2026"/>
    <n v="1"/>
    <s v="CUMPLIDO"/>
    <d v="2026-08-11T00:00:00"/>
    <n v="1"/>
    <s v="se evidencia acta N° 003-2025 de comite de sostenibilidad contable donde se actualiza el manual de politicas contables y la socializacion de fecha 25/06/2025"/>
    <x v="1"/>
    <s v="NO"/>
    <s v="EFECTIVO"/>
    <x v="1"/>
    <s v="Se evidenció el cumplimiento de la acción GF_AC13 asociada al hallazgo 2025_GF_H6, mediante acta N° 003-2025 de comite de sostenibilidad contable donde se actualiza el manual de politicas contables y la socializacion de fecha 25/06/2025 . No se evidenció recurrencia y por lo tanto el hallazgo se considera CERRADO."/>
  </r>
  <r>
    <n v="794"/>
    <x v="0"/>
    <x v="7"/>
    <s v="Subdirección Administrativa y Financiera"/>
    <m/>
    <x v="433"/>
    <n v="1"/>
    <x v="36"/>
    <s v="Numeral 10, Numeral 10.1_x000a_No se evidenció el acta el comité de sostenibilidad contable correspondiente el cuarto trimestre de 2024 ni su respectiva socialización con los responsables del proceso contable"/>
    <m/>
    <s v="- Se priorizó la realización de los Estados Financieros y sus notas de toda la vigencia anterior para cumplir con la transmisión oportuna en el CHIP ante el CGN._x000a_- Simultaneidad de actividades del área contable._x000a_- Exceso de tareas operativas que impidió la elaboración del acta y su socialización."/>
    <s v="Exceso de tareas operativas que impidió la elaboración del acta y su socialización."/>
    <s v="Acción correctiva"/>
    <s v="GF_AC16"/>
    <s v="Suscribir el acta del periodo correspondiente a Octubre - Diciembre de 2024"/>
    <s v="Acta 01 de 2025 correspondiente al periodo Octubre - Diciembre de 2024"/>
    <n v="1"/>
    <d v="2025-04-01T00:00:00"/>
    <d v="2025-05-30T00:00:00"/>
    <n v="8.85"/>
    <x v="7"/>
    <m/>
    <n v="1"/>
    <s v="se deja como evidencia Acta 01 de 2025 correspondiente al periodo Octubre - Diciembre de 2024"/>
    <s v="https://dnbcgovco-my.sharepoint.com/:f:/g/personal/planeacion_dnbc_gov_co/IgAKPZEalRp3T7O44VwZjBLlARF86VpmllJA36VR9-2qDG8?e=W6XaGX"/>
    <d v="2026-05-11T00:00:00"/>
    <s v="Se incluye acta de comité 2025 con información del ultimo trimestre 2024"/>
    <n v="1"/>
    <x v="1"/>
    <d v="2026-05-29T00:00:00"/>
    <n v="1"/>
    <s v="se evidencia acta N° 001de 2025 de comite de sostenibilidad contables correspondiente al ultimo trimestre de 2024 y los temas contables tratados."/>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como evidencia Acta 01 de 2025 correspondiente al periodo Octubre - Diciembre de 2024"/>
    <s v="https://dnbcgovco-my.sharepoint.com/:f:/g/personal/planeacion_dnbc_gov_co/IgDlTTkE6gPMRZjTETbxch7dATaSM_TE5-agvqb3k7QgaDY?e=0V1Jx7"/>
    <s v="11/07/206"/>
    <s v="Actividad reportada con cumplimiento en el primer trimestre 2026"/>
    <n v="1"/>
    <s v="CUMPLIDO"/>
    <d v="2026-08-11T00:00:00"/>
    <n v="1"/>
    <s v="se evidencia acta N° 001de 2025 de comite de sostenibilidad contables correspondiente al ultimo trimestre de 2024 y los temas contables tratados."/>
    <x v="1"/>
    <s v="NO"/>
    <s v="EFECTIVO"/>
    <x v="1"/>
    <s v="Se evidenció el cumplimiento de la acción GF_AC16 asociada al hallazgo 2025_GF_H1, mediante acta N° 001de 2025 de comite de sostenibilidad contables correspondiente al ultimo trimestre de 2024 y los temas contables tratados. No se evidenció recurrencia y por lo tanto el hallazgo se considera CERRADO."/>
  </r>
  <r>
    <n v="795"/>
    <x v="0"/>
    <x v="7"/>
    <s v="Subdirección Administrativa y Financiera"/>
    <m/>
    <x v="433"/>
    <n v="0"/>
    <x v="36"/>
    <s v="Numeral 10, Numeral 10.1_x000a_No se evidenció el acta el comité de sostenibilidad contable correspondiente el cuarto trimestre de 2024 ni su respectiva socialización con los responsables del proceso contable"/>
    <m/>
    <s v="- Exceso de tareas operativas que impidió la elaboración del acta y su socialización._x000a_- Simultaneidad de actividades del área contable._x000a_- No hay una directriz que establezca un tiempo para la elaboración y socialización oportuna del acta."/>
    <s v="No hay una directriz que establezca un tiempo para la elaboración y socialización oportuna del acta."/>
    <s v="Acción correctiva"/>
    <s v="GF_AC17"/>
    <s v="Modificar y/o Actualizar el acto administrativo que creó el Comité de Sostenibilidad Contable estableciendo un plazo razonable para elaborar las actas de las reuniones."/>
    <s v="Actualización del acto administrativo de creación del Comité de Sostenibilidad Contable"/>
    <n v="1"/>
    <d v="2025-04-01T00:00:00"/>
    <d v="2025-05-30T00:00:00"/>
    <n v="8.85"/>
    <x v="7"/>
    <m/>
    <n v="1"/>
    <s v="Se dejaen evidencia la resolucion de sostenibilidad contable "/>
    <s v="https://dnbcgovco-my.sharepoint.com/:f:/g/personal/planeacion_dnbc_gov_co/IgAKPZEalRp3T7O44VwZjBLlARF86VpmllJA36VR9-2qDG8?e=W6XaGX"/>
    <d v="2026-05-11T00:00:00"/>
    <s v="Se incluye resolución 095 de 2025 donde se ajusta comité de sostenibilidad contable"/>
    <n v="1"/>
    <x v="1"/>
    <d v="2026-05-29T00:00:00"/>
    <n v="1"/>
    <s v="se evidencia la resolucion N° 095 de 2025 por la cual se actualiza el comite de sostenibilidad contable con fecha 29/04/2025"/>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en evidencia la resolucion de sostenibilidad contable "/>
    <s v="https://dnbcgovco-my.sharepoint.com/:f:/g/personal/planeacion_dnbc_gov_co/IgDlTTkE6gPMRZjTETbxch7dATaSM_TE5-agvqb3k7QgaDY?e=0V1Jx7"/>
    <s v="11/07/206"/>
    <s v="Actividad reportada con cumplimiento en el primer trimestre 2026"/>
    <n v="1"/>
    <s v="CUMPLIDO"/>
    <d v="2026-08-11T00:00:00"/>
    <n v="1"/>
    <s v="se evidencia la resolucion N° 095 de 2025 por la cual se actualiza el comite de sostenibilidad contable con fecha 29/04/2025"/>
    <x v="1"/>
    <s v="NO"/>
    <s v="EFECTIVO"/>
    <x v="1"/>
    <s v="Se evidenció el cumplimiento de la acción GF_AC17 asociada al hallazgo 2025_GF_H1 , mediante resolucion N° 095 de 2025 por la cual se actualiza el comite de sostenibilidad contable con fecha 29/04/2025. No se evidenció recurrencia y por lo tanto el hallazgo se considera CERRADO."/>
  </r>
  <r>
    <n v="796"/>
    <x v="1"/>
    <x v="8"/>
    <s v="Subdirección Administrativa y Financiera"/>
    <m/>
    <x v="209"/>
    <m/>
    <x v="42"/>
    <s v="HALLAZGO 1 de 2023. REGISTRO CONTABLE RESERVAS PRESUPUESTALES INDUCIDAS POR FALTA DE PAC. ADMINISTRATIVO CON PRESUNTA INCIDENCIA DISCIPLINARIA. (A-D)._x000a_Suscrito el 17 de diciembre de 2024"/>
    <m/>
    <s v="Las incorrecciones evidenciadas se generan por deficiencias en los controles establecidos para el reconocimiento de los hechos económicos generados por la DNBC, procedimientos desactualizados y/o mal estructurados en el Sistema de Gestión de la Calidad, por el desconocimiento de los principios contables y de la normatividad establecida por la Contaduría General de la Nación."/>
    <s v="Las incorrecciones evidenciadas se generan por deficiencias en los controles establecidos para el reconocimiento de los hechos económicos generados por la DNBC, procedimientos desactualizados y/o mal estructurados en el Sistema de Gestión de la Calidad, por el desconocimiento de los principios contables y de la normatividad establecida por la Contaduría General de la Nación."/>
    <s v="Fortalecimiento de cotroles en la contabilización de los hechos económicos, producto de las reservas presupuestales constituidas."/>
    <s v="GF_AC18"/>
    <s v="Actualizar el formato FO-GF-03-01 Justificacion para constituir Reservas Presupuestales incluyendo casillas que indiquen Faltante de PAC y Caso fortuito o fuerza mayor"/>
    <s v="Formato FO-GF-03-01 Actualizado"/>
    <n v="1"/>
    <d v="2025-01-21T00:00:00"/>
    <d v="2025-12-30T00:00:00"/>
    <n v="50.85"/>
    <x v="7"/>
    <s v="Seguimiento Historico CGR"/>
    <n v="1"/>
    <s v="como evidencia queda el proceso de reservas presupuestalees"/>
    <s v="https://dnbcgovco-my.sharepoint.com/:f:/g/personal/planeacion_dnbc_gov_co/IgAKPZEalRp3T7O44VwZjBLlARF86VpmllJA36VR9-2qDG8?e=W6XaGX"/>
    <d v="2026-05-11T00:00:00"/>
    <s v="Se cinluye formato FO-GF-03-01 con última actualización en el 2026"/>
    <n v="1"/>
    <x v="1"/>
    <d v="2026-05-29T00:00:00"/>
    <n v="1"/>
    <s v="Se evidencio la actualizacion del formato PC-GF-03-01 con fecha 20/03/2026."/>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queda el proceso de reservas presupuestalees"/>
    <s v="https://dnbcgovco-my.sharepoint.com/:f:/g/personal/planeacion_dnbc_gov_co/IgDlTTkE6gPMRZjTETbxch7dATaSM_TE5-agvqb3k7QgaDY?e=0V1Jx7"/>
    <s v="11/07/206"/>
    <s v="Actividad reportada con cumplimiento en el primer trimestre 2026"/>
    <n v="1"/>
    <s v="CUMPLIDO"/>
    <d v="2026-07-27T00:00:00"/>
    <n v="1"/>
    <s v="Se evidencio la actualizacion del formato PC-GF-03-01 con fecha 20/03/2026."/>
    <x v="1"/>
    <s v="NO"/>
    <s v="EFECTIVO"/>
    <x v="1"/>
    <s v="Se evidenció el cumplimiento de la acción GF_AC18 asociada al hallazgo 2024Fin2023H1, mediante video de 03/07/26 donde de socializa el procedimiento de los cruces de información entre las areas y el proceso de Gestión Financiera para las cuentas del pasivo. No se evidenció recurrencia, por lo tanto el hallazgo se da por CERRADO ."/>
  </r>
  <r>
    <n v="797"/>
    <x v="0"/>
    <x v="7"/>
    <s v="Subdirección Administrativa y Financiera"/>
    <m/>
    <x v="434"/>
    <n v="1"/>
    <x v="36"/>
    <s v="Numeral 17_x000a_Los soportes documentales de algunas reservas presupuestales carecen de la justificación del caso fortuito y la fuerza mayor. De igual forma, no se evidenció el acto administrativo de constitución del rezago presupuestal de la vigencia 2024, como se ha venido elaborando en anteriores vigencias"/>
    <m/>
    <s v="*Algunos supervisores de contratos no realizan un seguimiento constante y permanente a los contratos que tienen a su cargo._x000a_*Los supervisores no establecieron en el formato de justificación de reservas presuestales (RP) las razones claras del por qué de la generación de la Reserva Presupuestal_x000a_* Falta de seguimiento y control por parte de los supervisores de los contratos"/>
    <s v="Falta de seguimiento y control por parte de los supervisores de los contratos"/>
    <s v="Acción correctiva"/>
    <s v="GF_AC18"/>
    <s v="Actualizar el formato FO-GF-03-01 Justificacion para constituir Reservas Presupuestales incluyendo casillas que indiquen Faltante de PAC y Caso fortuito o fuerza mayor"/>
    <s v="Formato actualizado"/>
    <n v="1"/>
    <d v="2026-01-01T00:00:00"/>
    <d v="2026-04-30T00:00:00"/>
    <n v="17.849999999999998"/>
    <x v="7"/>
    <m/>
    <n v="1"/>
    <s v="como evidencia queda el proceso de reservas presupuestalees"/>
    <s v="https://dnbcgovco-my.sharepoint.com/:f:/g/personal/planeacion_dnbc_gov_co/IgAKPZEalRp3T7O44VwZjBLlARF86VpmllJA36VR9-2qDG8?e=W6XaGX"/>
    <d v="2026-05-11T00:00:00"/>
    <s v="Se cinluye formato FO-GF-03-01 con última actualización en el 2026"/>
    <n v="1"/>
    <x v="1"/>
    <d v="2026-05-29T00:00:00"/>
    <n v="1"/>
    <s v="Se evidencio la actualizacion del formato PC-GF-03-01 con fecha 20/03/2026."/>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queda el proceso de reservas presupuestalees"/>
    <s v="https://dnbcgovco-my.sharepoint.com/:f:/g/personal/planeacion_dnbc_gov_co/IgDlTTkE6gPMRZjTETbxch7dATaSM_TE5-agvqb3k7QgaDY?e=0V1Jx7"/>
    <s v="11/07/206"/>
    <s v="Actividad reportada con cumplimiento en el primer trimestre 2026"/>
    <n v="1"/>
    <s v="CUMPLIDO"/>
    <d v="2026-08-11T00:00:00"/>
    <n v="1"/>
    <s v="Se evidencio la actualizacion del formato PC-GF-03-01 con fecha 20/03/2026."/>
    <x v="1"/>
    <s v="NO"/>
    <s v="EFECTIVO"/>
    <x v="1"/>
    <s v="Se evidenció el cumplimiento de la acción GF_AC18 asociada al hallazgo 2025_GF_H2, mediante ctualizacion del formato PC-GF-03-01 con fecha 20/03/2026. No se evidenció recurrencia y por lo tanto el hallazgo se considera CERRADO."/>
  </r>
  <r>
    <n v="798"/>
    <x v="1"/>
    <x v="7"/>
    <s v="Subdirección Administrativa y Financiera"/>
    <m/>
    <x v="435"/>
    <m/>
    <x v="43"/>
    <s v="SUBESTIMACIÓN DEL GRUPO 24, CUENTA DEL PASIVO 240102 CUENTAS POR PAGAR._x000a_ADMINISTRATIVO (A) CON PRESUNTA INCIDENCIA DISCIPLINARIA (D)."/>
    <m/>
    <s v="La incorrección evidenciada se generan por deficiencias en los controles establecidos para el reconocimiento de los hechos económicos generados por la DNBC, falta de conciliación entre las diferentes áreas que surten información al área Contable, por el desconocimiento de los principios contables y de la normatividad establecida por la Contaduría General de la Nación y en particular lo establecido en el Instructivo No. 01 de 2024, en el cual se dictan distintos lineamientos relacionados con el cierre y cambio del periodo contable; entre los aspectos a tener en cuenta se encuentra el subnumeral 19 del numeral 4.1 Aspectos previos al cierre del periodo contable de 2024, donde se establece el reconocimiento en cumplimiento del principio contable de “Devengo” de “hechos económicos en los cuales se haya materializado la recepción de bienes o la prestación de servicios, con independencia de que esto configure o no cuentas por pagar presupuestales y se tenga o no la disponibilidad del PAC(…)”. Adicionalmente, la DNBC desconoció que el reconocimiento de esta reserva obedece a principios contables y no presupuestales, se enmarca en el Principio Contable de Devengo establecido por el Marco Conceptual para Entidades de Gobierno, es decir cuando surge el derecho y/u obligación, o cuando la transacción originada por el hecho incide en el resultado del periodo; asimismo omitió el hecho de que para ello el sistema de información SIIF, cuenta con parametrización para realizar estas operaciones mediante el Atributo Contable “40-Bienes, Servicios, Impuestos y Transferencias Causados”"/>
    <s v="La incorrección evidenciada se generan por deficiencias en los controles establecidos para el reconocimiento de los hechos económicos generados por la DNBC, falta de conciliación entre las diferentes áreas que surten información al área Contable, por el desconocimiento de los principios contables y de la normatividad establecida por la Contaduría General de la Nación y en particular lo establecido en el Instructivo No. 01 de 2024, en el cual se dictan distintos lineamientos relacionados con el cierre y cambio del periodo contable; entre los aspectos a tener en cuenta se encuentra el subnumeral 19 del numeral 4.1 Aspectos previos al cierre del periodo contable de 2024, donde se establece el reconocimiento en cumplimiento del principio contable de “Devengo” de “hechos económicos en los cuales se haya materializado la recepción de bienes o la prestación de servicios, con independencia de que esto configure o no cuentas por pagar presupuestales y se tenga o no la disponibilidad del PAC(…)”. Adicionalmente, la DNBC desconoció que el reconocimiento de esta reserva obedece a principios contables y no presupuestales, se enmarca en el Principio Contable de Devengo establecido por el Marco Conceptual para Entidades de Gobierno, es decir cuando surge el derecho y/u obligación, o cuando la transacción originada por el hecho incide en el resultado del periodo; asimismo omitió el hecho de que para ello el sistema de información SIIF, cuenta con parametrización para realizar estas operaciones mediante el Atributo Contable “40-Bienes, Servicios, Impuestos y Transferencias Causados”"/>
    <s v="Fortalecer los mecanismos del Control Interno Contable de la DNBC, mediante la validación, verificación para el registro y el ajuste contable, con el fin de garantizar de que la información financiera permita la toma de decisiones en el marco de la normatividad vigente aplicable."/>
    <s v="GF_AC18"/>
    <s v="Actualizar el formato justificación para constituir reserva presupuestal (FO-GF-03-01) incluyendo campos de clasificación contable"/>
    <s v="Formato actualizado y socializado"/>
    <n v="1"/>
    <d v="2026-01-01T00:00:00"/>
    <d v="2026-03-31T00:00:00"/>
    <n v="13.5"/>
    <x v="7"/>
    <s v="Auditoria Financiera 2024"/>
    <n v="1"/>
    <s v="como evidencia queda el proceso de reservas presupuestalees"/>
    <s v="https://dnbcgovco-my.sharepoint.com/:f:/g/personal/planeacion_dnbc_gov_co/IgAKPZEalRp3T7O44VwZjBLlARF86VpmllJA36VR9-2qDG8?e=W6XaGX"/>
    <d v="2026-05-11T00:00:00"/>
    <s v="Se cinluye formato FO-GF-03-01 con última actualización en el 2026"/>
    <n v="1"/>
    <x v="1"/>
    <d v="2026-05-29T00:00:00"/>
    <n v="1"/>
    <s v="Se evidencio la actualizacion del formato PC-GF-03-01 con fecha 20/03/2026."/>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queda el proceso de reservas presupuestalees"/>
    <s v="https://dnbcgovco-my.sharepoint.com/:f:/g/personal/planeacion_dnbc_gov_co/IgDlTTkE6gPMRZjTETbxch7dATaSM_TE5-agvqb3k7QgaDY?e=0V1Jx7"/>
    <s v="11/07/206"/>
    <s v="Actividad reportada con cumplimiento en el primer trimestre 2026"/>
    <n v="1"/>
    <s v="CUMPLIDO"/>
    <d v="2026-07-27T00:00:00"/>
    <n v="1"/>
    <s v="Se evidencio la actualizacion del formato PC-GF-03-01 con fecha 20/03/2026."/>
    <x v="1"/>
    <s v="NO"/>
    <s v="EFECTIVO"/>
    <x v="1"/>
    <s v="Se evidenció el cumplimiento de la acción GF_AC18 asociada al hallazgo 2025Fin2024H5, mediante la actualizacion del formato PC-GF-03-01 con fecha 20/03/2026. . En consecuencia, el hallazgo se da por CERRADO ."/>
  </r>
  <r>
    <n v="799"/>
    <x v="0"/>
    <x v="3"/>
    <s v="Subdirección Administrativa y Financiera"/>
    <m/>
    <x v="424"/>
    <n v="0"/>
    <x v="7"/>
    <s v="Incumplimiento a lo señalado en el parágrafo 3° del Art. 2° de la Ley 901 de 2004, numeral 5° del Art. 2° de la Ley 1066 de 2006 y la Resolución 037 del 5 de Febrero de 2018 de la Contaduría General de la Nación - CGN; con respecto a la transmisión del Boletín de Deudores Morosos del Estado - BDME a través del CHIP , en relación a las deudas de las Personas Naturales y Jurídicas a favor de la DNBC superiores a 5 SMMLV ($4.388.515 para el año 2020) y más de 6 meses de mora, conforme a lo enunciado por el Proceso de Gestión del Talento Humano, sin que al 30 de junio, hayan sido conciliadas ni reportadas en el Boletín de Deudores Morosos así:_x000a_ARL POSITIVA $4.921.280 SANITAS $21.629.404"/>
    <m/>
    <s v="1. Porque; No se tiene actualizada las cifras de manera mensual por parte del proceso de Gestion de talento humano_x000a_2. Porque; No se tenia la persona idonea del proceso para realizar el seguimiento de las novedades de incapacidades y el cobro de las mismas_x000a_3. Porque; la informacion que actualmente tiene el area financiera con respecto a las novedades de incapacidades no están conciliadas."/>
    <s v="No se tenia la persona idonea del proceso para realizar el seguimiento de las novedades de incapacidades y el cobro de las mismas"/>
    <s v="Acción correctiva"/>
    <s v="GF_AC2"/>
    <s v="Reportar En el Boletín de Deudores Morosos, los saldos por Cobrar por concepto de Incapacidades dentro de los plazos establecidos por la CGN"/>
    <s v="Boletín de Deudores morosos"/>
    <n v="1"/>
    <d v="2026-01-01T00:00:00"/>
    <d v="2026-03-31T00:00:00"/>
    <n v="13.5"/>
    <x v="7"/>
    <m/>
    <n v="1"/>
    <s v="Se deja en evidencia e boletinde deudores morosos del mes de noviembre de 2025"/>
    <s v="https://dnbcgovco-my.sharepoint.com/:f:/g/personal/planeacion_dnbc_gov_co/IgAKPZEalRp3T7O44VwZjBLlARF86VpmllJA36VR9-2qDG8?e=W6XaGX"/>
    <d v="2026-05-11T00:00:00"/>
    <s v="Se incluye información de deudores morosos del mes de noviembre de 2025. El proximo reporte se realiza en el mes de junio"/>
    <n v="1"/>
    <x v="1"/>
    <d v="2026-05-28T00:00:00"/>
    <n v="1"/>
    <s v="Se evidencia correo electronico de fecha 04/012/2025 en el cual se hace el reporte de deudores morosos y el envio del informe a trev es del CHIP correspondiente la mes de Noviembre 2025"/>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 boletinde deudores morosos sin embargo a mayo no se reportopor que no habia saldos a reportar, pero se hizouna actualizacion a ese boletinpor requerimiento de un proveedor sancionado"/>
    <s v="https://dnbcgovco-my.sharepoint.com/:f:/g/personal/planeacion_dnbc_gov_co/IgDlTTkE6gPMRZjTETbxch7dATaSM_TE5-agvqb3k7QgaDY?e=0V1Jx7"/>
    <s v="11/07/206"/>
    <s v="Se incluye información de deudores morosos del mes de noviembre de 2025. El proximo reporte se realiza en el mes de junio"/>
    <n v="1"/>
    <s v="CUMPLIDO"/>
    <d v="2026-08-11T00:00:00"/>
    <n v="1"/>
    <s v="Se evidencia correo electronico de fecha 04/012/2025 en el cual se hace el reporte de deudores morosos y el envio del informe a trev es del CHIP correspondiente la mes de Noviembre 2025"/>
    <x v="1"/>
    <s v="NO"/>
    <s v="EFECTIVO"/>
    <x v="1"/>
    <s v="Se evidenció el cumplimiento de la acción GF_AC2 asociada al hallazgo 2020_GF_H5, mediante correo electronico de fecha 04/012/2025 en el cual se hace el reporte de deudores morosos y el envio del informe a trev es del CHIP correspondiente la mes de Noviembre 2025 y sin evidencia de recurrencia. En consecuencia, el hallazgo se da por CERRADO ."/>
  </r>
  <r>
    <n v="800"/>
    <x v="0"/>
    <x v="7"/>
    <s v="Subdirección Administrativa y Financiera"/>
    <m/>
    <x v="436"/>
    <n v="1"/>
    <x v="36"/>
    <s v="Numeral 27.1_x000a_Las notas contables 26, 24 y 48, no detallan claramente las acciones de mejora generadas en el Plan de Mejoramiento Institucional correspondientes a los hallazgos 1 y 3 de 2023 y Hallazgo 8 de 2022, respectivamente."/>
    <m/>
    <s v="-No se reveló en la Nota 28 de Ingresos del Grupo 48, los rendimientos financieros percibidos en el año 2024_x000a_-Error de digitación en el Plan de Mejoramiento, pues la actividad de mejora debe ser del año 2024._x000a_- Aunque se validó que las notas estuvieran acordes con lo solicitado en la Resolución 038 de 2024 de la CGN, se omitió validar que incluyeran la totalidad de las acciones de planes de mejoramiento vigente relacionadas con la presentación de Estados Financieros._x000a_- Falta de un mecanismo de doble validación para asegurar que las notas contables reflejen las acciones de mejora exigidas por la CGN."/>
    <s v="Falta de un mecanismo de doble validación para asegurar que las notas contables reflejen las acciones de mejora exigidas por la CGN"/>
    <s v="Acción correctiva"/>
    <s v="GF_AC20"/>
    <s v="Implementar un mecanismo de doble validación en la revisión de notas a los estados financieros, a cargo del Coordinador del Grupo de Gestión Financiera, asegurando que incluyan las acciones de los Planes de Mejoramiento vigente y se ajusten a lo requerido por la CGN."/>
    <s v="Acta de revisión de las Notas a los estados financieros"/>
    <n v="1"/>
    <d v="2025-04-01T00:00:00"/>
    <d v="2026-03-31T00:00:00"/>
    <n v="54"/>
    <x v="7"/>
    <m/>
    <n v="1"/>
    <s v="se deja en evidencia Acta de revisión de  las Notas a los estados financieros"/>
    <s v="https://dnbcgovco-my.sharepoint.com/:f:/g/personal/planeacion_dnbc_gov_co/IgAKPZEalRp3T7O44VwZjBLlARF86VpmllJA36VR9-2qDG8?e=W6XaGX"/>
    <d v="2026-05-11T00:00:00"/>
    <s v="Se incluye lista de verificación de la nota de los estados financieros entre contadora y Coordinador Financiero"/>
    <n v="1"/>
    <x v="1"/>
    <d v="2026-05-29T00:00:00"/>
    <n v="1"/>
    <s v="se evidencia listado de chequeo con fecha de 27/02/2026, para la elaboracion de las notas en los estados financieros, asi como la revision de los hallazgos de las auditorias externas para su respectivo ajuste."/>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Acta de revisión de  las Notas a los estados financieros"/>
    <s v="https://dnbcgovco-my.sharepoint.com/:f:/g/personal/planeacion_dnbc_gov_co/IgDlTTkE6gPMRZjTETbxch7dATaSM_TE5-agvqb3k7QgaDY?e=0V1Jx7"/>
    <s v="11/07/206"/>
    <s v="Actividad reportada con cumplimiento en el primer trimestre 2026"/>
    <n v="1"/>
    <s v="CUMPLIDO"/>
    <d v="2026-08-11T00:00:00"/>
    <n v="1"/>
    <s v="Se evidencia lista de chequeo con fecha de 27/02/2026, para la elaboracion de las notas en los estados financieros, asi como la revision de los hallazgos de las auditorias externas para su respectivo ajuste."/>
    <x v="1"/>
    <s v="NO"/>
    <s v="EFECTIVO"/>
    <x v="1"/>
    <s v="Se evidenció el cumplimiento de la acción GF_AC20 asociada al hallazgo 2025_GF_H4, mediante listado de chequeo con fecha de 27/02/2026, para la elaboracion de las notas en los estados financieros, asi como la revision de los hallazgos de las auditorias externas para su respectivo ajuste. En consecuencia, el hallazgo se da por CERRADO ."/>
  </r>
  <r>
    <n v="801"/>
    <x v="0"/>
    <x v="5"/>
    <s v="Subdirección estrategica"/>
    <m/>
    <x v="428"/>
    <n v="0"/>
    <x v="59"/>
    <s v="Documentación: En revisión de la documentación del proceso se encontró que la actividad 7 de la Caracterización “Realizar acciones de asesoría por medio del Comité Académico (…)” se encuentra clasificada como una actividad de “verificar”, sin embargo, de acuerdo con su naturaleza, realmente corresponde al “hacer” ya que es una acción de la misionalidad del proceso. Así mismo, Procedimiento para Registro de Capacitación Bomberil y Firma de Certificados, en las definiciones la actividad de control la señalan con Símbolo (©) y en la matriz de actividades la representan con (ACC), Así mismo, se aprecia que en los diagramas de flujo hay un conector A, que no tiene destino._x000a_Adicionalmente, se observó, que no hay estandarización en la denominación del servicio el “Aval y Reconocimiento de Instructores” por cuanto en el Manual, procedimiento y OPA tienen denominaciones diferentes lo cual genera confusión a las partes interesadas._x000a_Lo cual podría incumplir lo establecido en el MIPG Dimensión: Gestión con valores para resultados el cual señala “Definir la secuencia de cada una de las diferentes actividades del proceso, desagregándolo en procedimientos o tareas”"/>
    <s v="GESTIÓN DEL CONOCIMIENTO Y LA INNOVACIÓN"/>
    <s v="Falta Estandarizar la denominacion del tramite &quot;AVAL Y RECONOCIMIENTO DE INSTRUCTORES"/>
    <s v="Falta Estandarizar la denominacion del tramite &quot;AVAL Y RECONOCIMIENTO DE INSTRUCTORES"/>
    <s v="Acción correctiva"/>
    <s v="EN_AC2"/>
    <s v="Estandarizar la denominacion del tramite &quot;AVAL Y RECONOCIMIENTO DE INSTRUCTORES, en los siguientes documentos: Manual de Educacion y Formacion para bomberos , en el procedimiento para la solicitud de aval y reconocimeinto de instructores y en el OPA"/>
    <s v="Numero de documentos programados para actualizar/ Numero de documentos actualizados"/>
    <n v="3"/>
    <d v="2022-11-15T00:00:00"/>
    <d v="2023-06-30T00:00:00"/>
    <n v="33.75"/>
    <x v="34"/>
    <m/>
    <n v="1"/>
    <s v="Se actualizaron los documentos del SIGE"/>
    <s v="https://dnbcgovco-my.sharepoint.com/:f:/g/personal/planeacion_dnbc_gov_co/IgC5kXqR4V0nTaHvwiZWXltvAYv7nqk-yTXwtoINqpfBzlc?e=Xqggcp"/>
    <d v="2026-05-11T00:00:00"/>
    <s v="Sin seguimiento actualizado. Se toma último seguimiento_x000a_Seguimiento 2024: Se evidencia que cumple con los criterios solicitados ya que  se estandarizada a denominacion del tramite &quot;AVAL Y RECONOCIMIENTO DE INSTRUCTORES,  ya que adjunta Manual de Educacion y Formacion para bomberos , en el  procedimiento para la solicitud de aval y reconocimeinto de instructores y en  el OPA   donde se Estandariza la denominacion del tramite &quot;AVAL Y RECONOCIMIENTO DE INSTRUCTORES"/>
    <n v="1"/>
    <x v="1"/>
    <d v="2026-06-08T00:00:00"/>
    <n v="0"/>
    <s v="Se evidencia ausencia de monitoreo por parte de la primera y segunda línea de defensa, así como falta de soportes documentales que permitan verificar la ejecución de la acción correctiva. En consecuencia, desde la tercera línea de defensa no es posible determinar el estado real de avance de la acción formulada. Se recomienda fortalecer los mecanismos de monitoreo, seguimiento y reporte, garantizando la generación y conservación de evidencias que respalden el cumplimiento de los compromisos establecidos en el plan de mejoramiento."/>
    <s v="VENCIDA"/>
    <s v="No aplica"/>
    <s v="No aplica"/>
    <s v="No aplica"/>
    <n v="0"/>
    <s v="Sin reporte de información por parte de la primera linea de defensa"/>
    <n v="0"/>
    <n v="46213"/>
    <s v="No se evidencia seguimiento. Se toma último seguimiento_x000a_Seguimiento 2024: Se evidencia que cumple con los criterios solicitados ya que  se estandarizada a denominacion del tramite &quot;AVAL Y RECONOCIMIENTO DE INSTRUCTORES,  ya que adjunta Manual de Educacion y Formacion para bomberos , en el  procedimiento para la solicitud de aval y reconocimeinto de instructores y en  el OPA   donde se Estandariza la denominacion del tramite &quot;AVAL Y RECONOCIMIENTO DE INSTRUCTORES_x000a_Link SIGE https://dnbcgovco-my.sharepoint.com/my?id=%2Fpersonal%2Fplaneacion%5Fdnbc%5Fgov%5Fco%2FDocuments%2FDocumentos%20SIGE%2F2%2E%20Procesos%2F2%2E%20Procesos%20Misionales%2F10%2E%20Educaci%C3%B3n%20Nacional%20para%20Bomberos&amp;viewid=efb70791%2Db8ab%2D49e7%2Db552%2Dd3d4cbe976b9"/>
    <n v="1"/>
    <s v="CUMPLIDO"/>
    <d v="2026-08-12T00:00:00"/>
    <n v="0"/>
    <s v="No fue posible identificar evidencias correspondientes al período objeto de análisis. No obstante, se presentó evidencia el 18 de agosto de la presente anualidad y se ajustó el reporte de evidencias de la Primera Línea de Defensa. Sin embargo, estas fueron remitidas extemporáneamente. Por lo anterior, se solicita remitir oportunamente las evidencias correspondientes al seguimiento del tercer trimestre de la presente anualidad."/>
    <x v="3"/>
    <s v="NO APLICA"/>
    <s v="NO APLICA"/>
    <x v="0"/>
    <s v="Dado que algunas de las actividades asociadas al hallazgo se encuentran vencidas, no procede realizar el análisis de efectividad hasta tanto se complete su implementación."/>
  </r>
  <r>
    <n v="802"/>
    <x v="0"/>
    <x v="3"/>
    <s v="Subdirección Administrativa y Financiera"/>
    <m/>
    <x v="425"/>
    <n v="0"/>
    <x v="54"/>
    <s v="Las cuentas del Pasivo, no están siendo conciliadas con las diferentes areas al interior de la entidad, al igual que No existen procedimientos ni lineamientos para estos cruces de Información. De igual forma, requiere de socialización."/>
    <m/>
    <s v="A pesar de realizar conciliaciones entre las Areas y Financiera, no existe en las Politicas Contables de la entidad un Capitulo sobre los cruces de informacion de las Cuentas por Pagar por parte de los Supervisores de los Contratos._x000a_Desconocimiento de la obligatoriedad de incorporar conciliaciones en las cuentas del pasivo"/>
    <s v="No existe en las Politicas Contables de la entidad un Capitulo sobre los cruces de informacion de las Cuentas por Pagar"/>
    <s v="Acción correctiva"/>
    <s v="GF_AC3"/>
    <s v="Socializar el procedimiento de los cruces de información entre las areas y el proceso de Gestión Financiera para las cuentas del pasivo."/>
    <s v="Socializacion de los procedimientos y documentos de Gestion Financiera."/>
    <n v="1"/>
    <d v="2026-04-01T00:00:00"/>
    <d v="2026-06-30T00:00:00"/>
    <n v="13.350000000000001"/>
    <x v="7"/>
    <m/>
    <n v="1"/>
    <s v="Como evidencia dejamos donde se socializo el procedimiento de los cruces de información  entre las areas y el proceso de Gestión Financiera para las cuentas del pasivo."/>
    <s v="https://dnbcgovco-my.sharepoint.com/:f:/g/personal/planeacion_dnbc_gov_co/IgAKPZEalRp3T7O44VwZjBLlARF86VpmllJA36VR9-2qDG8?e=W6XaGX"/>
    <d v="2026-05-11T00:00:00"/>
    <s v="Se incluye grabación de socialización de políticas contables"/>
    <n v="1"/>
    <x v="1"/>
    <d v="2026-05-28T00:00:00"/>
    <n v="1"/>
    <s v="Mediante video de fecha 25/06/2025, se evidencia la socialización de la actualizacion de las politicas contables,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dejamos donde se socializo el procedimiento de los cruces de información  entre las areas y el proceso de Gestión Financiera para las cuentas del pasivo."/>
    <s v="https://dnbcgovco-my.sharepoint.com/:f:/g/personal/planeacion_dnbc_gov_co/IgDlTTkE6gPMRZjTETbxch7dATaSM_TE5-agvqb3k7QgaDY?e=0V1Jx7"/>
    <s v="11/07/206"/>
    <s v="Actividad reportada con cumplimiento en el primer trimestre 2026"/>
    <n v="1"/>
    <s v="CUMPLIDO"/>
    <d v="2026-08-11T00:00:00"/>
    <n v="1"/>
    <s v="se evidencia videos de 03/07/26 donde de socializa el procedimiento de los cruces de información entre las areas y el proceso de Gestión Financiera para las cuentas del pasivo."/>
    <x v="1"/>
    <s v="NO"/>
    <s v="EFECTIVO"/>
    <x v="1"/>
    <s v="Se evidenció el cumplimiento de la acción GF_AC3 asociada al hallazgo 2020_GF_H6, mediante video de 03/07/26 donde se socializa el procedimiento de los cruces de información entre las areas y el proceso de Gestión Financiera para las cuentas del pasivo, sin observar recurrencia. En consecuencia, el hallazgo se da por CERRADO ."/>
  </r>
  <r>
    <n v="803"/>
    <x v="0"/>
    <x v="6"/>
    <s v="Subdirección Administrativa y Financiera"/>
    <m/>
    <x v="437"/>
    <m/>
    <x v="33"/>
    <s v="Se encontró que la DNBC, no realizó La provisión contable de las vacaciones, Prima de Vacaciones y Bonificación especial de recreación, ni se encuentran contabilizadas en los Estados Contables; por cuanto, la misma, no fue reportada por parte del Proceso de Gestión del Talento Humano al Proceso de Gestión Financiera, incumpliendo lo establecido en el Plan General de Contabilidad Pública, articulo 64."/>
    <m/>
    <s v="1. La informacion se comparte de manera verbal en algunas ocasiones_x000a_2. Se ha presentado un alta demanda de actividades lo cual en ocasiones no permitiò que se envié la informacion a tiempo."/>
    <s v="Se ha presentado un alta demanda de actividades lo cual en ocacioneas no permitiò que se envié la informacion a tiempo."/>
    <s v="Acción correctiva"/>
    <s v="GF_AC3"/>
    <s v="Socializar el procedimiento de los cruces de información entre las areas y el proceso de Gestión Financiera para las cuentas del pasivo."/>
    <s v="Socializacion de los procedimientos y documentos de Gestion Financiera."/>
    <n v="1"/>
    <d v="2026-04-01T00:00:00"/>
    <d v="2026-06-30T00:00:00"/>
    <n v="13.350000000000001"/>
    <x v="7"/>
    <m/>
    <n v="1"/>
    <s v="Como evidencia dejamos donde se socializo el procedimiento de los cruces de información  entre las areas y el proceso de Gestión Financiera para las cuentas del pasivo."/>
    <s v="https://dnbcgovco-my.sharepoint.com/:f:/g/personal/planeacion_dnbc_gov_co/IgAKPZEalRp3T7O44VwZjBLlARF86VpmllJA36VR9-2qDG8?e=W6XaGX"/>
    <d v="2026-05-11T00:00:00"/>
    <s v="Se incluye grabación de socialización de políticas contables"/>
    <n v="1"/>
    <x v="1"/>
    <d v="2026-05-29T00:00:00"/>
    <n v="1"/>
    <s v="Mediante video de fecha 25/06/2025, se evidencia la socialización de la actualizacion de las politicas contables,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dejamos donde se socializo el procedimiento de los cruces de información  entre las areas y el proceso de Gestión Financiera para las cuentas del pasivo."/>
    <s v="https://dnbcgovco-my.sharepoint.com/:f:/g/personal/planeacion_dnbc_gov_co/IgDlTTkE6gPMRZjTETbxch7dATaSM_TE5-agvqb3k7QgaDY?e=0V1Jx7"/>
    <s v="11/07/206"/>
    <s v="Actividad reportada con cumplimiento en el primer trimestre 2026"/>
    <n v="1"/>
    <s v="CUMPLIDO"/>
    <d v="2026-08-11T00:00:00"/>
    <n v="1"/>
    <s v="Mediante video de fecha 25/06/2025, se evidencia la socialización de la actualizacion de las politicas contables, lo que permite verificar el cumplimiento de la actividad dentro del plazo establecido"/>
    <x v="1"/>
    <s v="NO"/>
    <s v="EFECTIVO"/>
    <x v="1"/>
    <s v="Se evidenció el cumplimiento de la acción GF_AC3 asociada al hallazgo 2023_GF_H10, mediante video de fecha 25/06/2025, se evidencia la socialización de la actualizacion de las politicas contables. No se evidenció recurrencia y por lo tanto el hallazgo se considera CERRADO."/>
  </r>
  <r>
    <n v="804"/>
    <x v="1"/>
    <x v="8"/>
    <s v="Subdirección Administrativa y Financiera"/>
    <m/>
    <x v="209"/>
    <m/>
    <x v="42"/>
    <s v="HALLAZGO 1 de 2023. REGISTRO CONTABLE RESERVAS PRESUPUESTALES INDUCIDAS POR FALTA DE PAC. ADMINISTRATIVO CON PRESUNTA INCIDENCIA DISCIPLINARIA. (A-D)._x000a_Suscrito el 17 de diciembre de 2024"/>
    <m/>
    <s v="Las incorrecciones evidenciadas se generan por deficiencias en los controles establecidos para el reconocimiento de los hechos económicos generados por la DNBC, procedimientos desactualizados y/o mal estructurados en el Sistema de Gestión de la Calidad, por el desconocimiento de los principios contables y de la normatividad establecida por la Contaduría General de la Nación."/>
    <s v="Las incorrecciones evidenciadas se generan por deficiencias en los controles establecidos para el reconocimiento de los hechos económicos generados por la DNBC, procedimientos desactualizados y/o mal estructurados en el Sistema de Gestión de la Calidad, por el desconocimiento de los principios contables y de la normatividad establecida por la Contaduría General de la Nación."/>
    <s v="Actualizar la Politica Contable en el Capitulo de CONSTITUCION DE RESERVAS PRESUPUESTALES."/>
    <s v="GF_AC37"/>
    <s v="Incorporar en las Politicas Contables los procedimientos establecidos en el instructivo 001 de 2023 emitido por la CGN."/>
    <s v="Política contable actualizada"/>
    <n v="1"/>
    <d v="2025-01-02T00:00:00"/>
    <d v="2025-06-30T00:00:00"/>
    <n v="26.700000000000003"/>
    <x v="7"/>
    <s v="Seguimiento Historico CGR"/>
    <n v="1"/>
    <s v="Accion establecida en el plan de mejoramiento suscrito el 17 de diciembre de 2024, como resultado de la auditoria realizada a la vigencia 2023._x000a__x000a_La acción finalizó el 30 de junio de 2025.  _x000a_                                _x000a_Se evidenció el cargue del Manual de Políticas Contables actualizado, adoptado mediante la Resolución No. 148 de 2025 del 26 de junio de 2025._x000a__x000a_Por lo tanto,  la acción de mejora se encuentra cumplida."/>
    <s v="https://dnbcgovco-my.sharepoint.com/:f:/g/personal/planeacion_dnbc_gov_co/IgAKPZEalRp3T7O44VwZjBLlARF86VpmllJA36VR9-2qDG8?e=W6XaGX"/>
    <d v="2026-05-11T00:00:00"/>
    <s v="Se remite manual de políticas contables actualizado de la vigencia 2025"/>
    <n v="1"/>
    <x v="1"/>
    <d v="2026-05-15T00:00:00"/>
    <n v="1"/>
    <s v="se evidencio el manual de politicas contables actualizado de acuerdo a los procedimientos establecidos en el instructivo 001 de 2023 emitido por la CGN."/>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on establecida en el plan de mejoramiento suscrito el 17 de diciembre de 2024, como resultado de la auditoria realizada a la vigencia 2023._x000a__x000a_La acción finalizó el 30 de junio de 2025.  _x000a_                                _x000a_Se evidenció el cargue del Manual de Políticas Contables actualizado, adoptado mediante la Resolución No. 148 de 2025 del 26 de junio de 2025._x000a__x000a_Por lo tanto,  la acción de mejora se encuentra cumplida."/>
    <s v="https://dnbcgovco-my.sharepoint.com/:f:/g/personal/planeacion_dnbc_gov_co/IgDlTTkE6gPMRZjTETbxch7dATaSM_TE5-agvqb3k7QgaDY?e=0V1Jx7"/>
    <s v="11/07/206"/>
    <s v="Actividad reportada con cumplimiento en el primer trimestre 2026"/>
    <n v="1"/>
    <s v="CUMPLIDO"/>
    <d v="2026-07-27T00:00:00"/>
    <n v="1"/>
    <s v="se evidencio el manual de politicas contables actualizado de acuerdo a los procedimientos establecidos en el instructivo 001 de 2023 emitido por la CGN."/>
    <x v="1"/>
    <s v="NO"/>
    <s v="EFECTIVO"/>
    <x v="1"/>
    <s v="Se evidenció el cumplimiento de la acción GF_AC37 asociada al hallazgo 2024Fin2023H1, mediante video de 03/07/26 donde de socializa el procedimiento de los cruces de información entre las areas y el proceso de Gestión Financiera para las cuentas del pasivo. No se evidenció recurrencia, por lo tanto el hallazgo se da por CERRADO ."/>
  </r>
  <r>
    <n v="805"/>
    <x v="1"/>
    <x v="8"/>
    <s v="Subdirección Administrativa y Financiera"/>
    <m/>
    <x v="209"/>
    <m/>
    <x v="42"/>
    <s v="HALLAZGO 1 de 2023. REGISTRO CONTABLE RESERVAS PRESUPUESTALES INDUCIDAS POR FALTA DE PAC. ADMINISTRATIVO CON PRESUNTA INCIDENCIA DISCIPLINARIA. (A-D)._x000a_Suscrito el 17 de diciembre de 2024"/>
    <m/>
    <s v="Las incorrecciones evidenciadas se generan por deficiencias en los controles establecidos para el reconocimiento de los hechos económicos generados por la DNBC, procedimientos desactualizados y/o mal estructurados en el Sistema de Gestión de la Calidad, por el desconocimiento de los principios contables y de la normatividad establecida por la Contaduría General de la Nación."/>
    <s v="Las incorrecciones evidenciadas se generan por deficiencias en los controles establecidos para el reconocimiento de los hechos económicos generados por la DNBC, procedimientos desactualizados y/o mal estructurados en el Sistema de Gestión de la Calidad, por el desconocimiento de los principios contables y de la normatividad establecida por la Contaduría General de la Nación."/>
    <s v="Actualizar la Politica Contable en el Capitulo de CONSTITUCION DE RESERVAS PRESUPUESTALES."/>
    <s v="GF_AC38"/>
    <s v="Revelar en las Notas a los EstadosFinancieros, las Reservas Presupuestales constituidas por PAC, informado las razones de no afectacion del gasto en el 2023."/>
    <s v="Revelación en notas a los estados financieros"/>
    <n v="1"/>
    <d v="2025-01-02T00:00:00"/>
    <d v="2025-03-30T00:00:00"/>
    <n v="13.2"/>
    <x v="7"/>
    <s v="Seguimiento Historico CGR"/>
    <n v="1"/>
    <s v="Accion establecida en el plan de mejoramiento suscrito el 17 de diciembre de 2024, como resultado de la auditoria realizada a la vigencia 2023._x000a__x000a_La acción finalizó el 30 de marzo de 2025                                     _x000a__x000a_Se evidenció que las notas a los estados financieros se elaboran únicamente en el primer semestre de cada vigencia. Así mismo, en las últimas notas presentadas se revelaron las Reservas Presupuestales constituidas por PAC, para lo cual se anexan las notas a los Estados Financieros correspondientes a la vigencia 2024._x000a__x000a_Por lo tanto,  la acción de mejora se encuentra cumplida._x000a_"/>
    <s v="https://dnbcgovco-my.sharepoint.com/:f:/g/personal/planeacion_dnbc_gov_co/IgAKPZEalRp3T7O44VwZjBLlARF86VpmllJA36VR9-2qDG8?e=W6XaGX"/>
    <d v="2026-05-11T00:00:00"/>
    <s v="Se incluyen notas de los estados financieros 2025 con información en apartados, como adquisición de bienes y servicios, de las reservas presupuestales constituidas durante la vigencia"/>
    <n v="1"/>
    <x v="1"/>
    <d v="2026-05-29T00:00:00"/>
    <n v="1"/>
    <s v="se evidencio la presentacion de los estados financieros correpondiente a la vigencia 2025 con sus respectivas notas explicativa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on establecida en el plan de mejoramiento suscrito el 17 de diciembre de 2024, como resultado de la auditoria realizada a la vigencia 2023._x000a__x000a_La acción finalizó el 30 de marzo de 2025                                     _x000a__x000a_Se evidenció que las notas a los estados financieros se elaboran únicamente en el primer semestre de cada vigencia. Así mismo, en las últimas notas presentadas se revelaron las Reservas Presupuestales constituidas por PAC, para lo cual se anexan las notas a los Estados Financieros correspondientes a la vigencia 2025_x000a__x000a_Por lo tanto,  la acción de mejora se encuentra cumplida._x000a_"/>
    <s v="https://dnbcgovco-my.sharepoint.com/:f:/g/personal/planeacion_dnbc_gov_co/IgDlTTkE6gPMRZjTETbxch7dATaSM_TE5-agvqb3k7QgaDY?e=0V1Jx7"/>
    <s v="11/07/206"/>
    <s v="Actividad reportada con cumplimiento en el primer trimestre 2026"/>
    <n v="1"/>
    <s v="CUMPLIDO"/>
    <d v="2026-07-27T00:00:00"/>
    <n v="1"/>
    <s v="se evidencio la presentacion de los estados financieros correpondiente a la vigencia 2025 con sus respectivas notas explicativas"/>
    <x v="1"/>
    <s v="NO"/>
    <s v="EFECTIVO"/>
    <x v="1"/>
    <s v="Se evidenció el cumplimiento de la acción GF_AC38 asociada al hallazgo 2024Fin2023H1, mediante video de 03/07/26 donde de socializa el procedimiento de los cruces de información entre las areas y el proceso de Gestión Financiera para las cuentas del pasivo. No se evidenció recurrencia, por lo tanto el hallazgo se da por CERRADO ."/>
  </r>
  <r>
    <n v="806"/>
    <x v="1"/>
    <x v="8"/>
    <s v="Subdirección Administrativa y Financiera"/>
    <m/>
    <x v="438"/>
    <m/>
    <x v="42"/>
    <s v="Hallazgo 01 de 2021 Uniformidad en los registros contables Administrativo_x000a_Los Contratos 282 2020 y 195 2021 fueron contabilizados en cuentas diferentes 510804001 Dotación y suministro a trabajadores y 152030001 Inventarios Prendas de vestir y calzado a pesar de que corresponden al mismo objeto contractual no existe uniformidad en los registros contables_x000a_Acción reemplanteada CGR, visita realizada en la vigencia 2024 a la vigencia 2023. Acción incorporada en el nuevo plan de mejoramiento suscrito 17 de diciembre de 2024"/>
    <m/>
    <s v="Ausencia de una política contable para el tratamiento de la cuenta de Inventarios, así mismo, por la falta de lineamientos en el reconocimiento de la adquisición de elementos de identificación institucional para los Cuerpos de Bomberos del país"/>
    <s v="Ausencia de una política contable para el tratamiento de la cuenta de Inventarios, así mismo, por la falta de lineamientos en el reconocimiento de la adquisición de elementos de identificación institucional para los Cuerpos de Bomberos del país"/>
    <s v="Fortalecimiento de controles y procedimientos en el manejo de la propiedad planta y equipo de la entidad por parte del proceso de Gestión administrativa para registrar en los estados financieros la realidad de los hechos económicos"/>
    <s v="GA_AC39"/>
    <s v="Actualización y socialización del Manual de Gestión de Bienes de la entidad Resolución 0381 de 2015 , Procedimiento Gestión de Bienes PC-AD-PGD-01-UV5 y formatos asociados"/>
    <s v="Documentos actualizados y socializados"/>
    <n v="1"/>
    <d v="2025-01-02T00:00:00"/>
    <d v="2025-06-30T00:00:00"/>
    <n v="26.700000000000003"/>
    <x v="1"/>
    <s v="Seguimiento Historico CGR"/>
    <n v="0"/>
    <s v="En proceso de actualización"/>
    <s v="https://dnbcgovco-my.sharepoint.com/:f:/g/personal/planeacion_dnbc_gov_co/IgCMMWenExEVSrJDg7g7OVoeAUSpAZPWObv9Sy1QzhSATZo?e=fpCZe0"/>
    <d v="2026-05-11T00:00:00"/>
    <s v="No se evidencia avance para el periodo"/>
    <n v="0"/>
    <x v="2"/>
    <d v="2026-05-29T00:00:00"/>
    <n v="0"/>
    <s v="No fue posible identificar evidencias para el presente período de análisis"/>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actualizo y socializo el manual y procedimiento de Gestión de bienes "/>
    <s v="https://dnbcgovco-my.sharepoint.com/:f:/g/personal/planeacion_dnbc_gov_co/IgDshXjsc8LZQZjqdqa4EMsZAWpmZqV686eTXio40garkCs?e=KEiQRq"/>
    <n v="46214"/>
    <s v="Se presenta procedimiento actualizado al 30 de junio de 2026 con su respectiva socializaicón vía correo electrónico"/>
    <n v="1"/>
    <s v="CUMPLIDO"/>
    <d v="2026-07-27T00:00:00"/>
    <n v="1"/>
    <s v="se evidencia procedimiento, manual y socializacion de gestion de bienes de la DNBC para el segundo trimestre"/>
    <x v="2"/>
    <s v="NO"/>
    <s v="EFECTIVO"/>
    <x v="1"/>
    <s v="Se evidenció el cumplimiento de la acción GF_AC39 asociada al hallazgo 2024Fin2023HR2, mediante formatos conteo de inventarios FO-AD-01-07 correspondiente a los meses de abril, mayo y junio de 2026, lo que permite reflejar el saldo real de la propiedad, planta y equipo. . En consecuencia, el hallazgo se da por CERRADO ."/>
  </r>
  <r>
    <n v="807"/>
    <x v="1"/>
    <x v="8"/>
    <s v="Subdirección Administrativa y Financiera"/>
    <m/>
    <x v="209"/>
    <m/>
    <x v="42"/>
    <s v="HALLAZGO 1 de 2023. REGISTRO CONTABLE RESERVAS PRESUPUESTALES INDUCIDAS POR FALTA DE PAC. ADMINISTRATIVO CON PRESUNTA INCIDENCIA DISCIPLINARIA. (A-D)._x000a_Suscrito el 17 de diciembre de 2024"/>
    <m/>
    <s v="Las incorrecciones evidenciadas se generan por deficiencias en los controles establecidos para el reconocimiento de los hechos económicos generados por la DNBC, procedimientos desactualizados y/o mal estructurados en el Sistema de Gestión de la Calidad, por el desconocimiento de los principios contables y de la normatividad establecida por la Contaduría General de la Nación."/>
    <s v="Las incorrecciones evidenciadas se generan por deficiencias en los controles establecidos para el reconocimiento de los hechos económicos generados por la DNBC, procedimientos desactualizados y/o mal estructurados en el Sistema de Gestión de la Calidad, por el desconocimiento de los principios contables y de la normatividad establecida por la Contaduría General de la Nación."/>
    <s v="Actualizar la Politica Contable en el Capitulo de CONSTITUCION DE RESERVAS PRESUPUESTALES."/>
    <s v="GF_AC39"/>
    <s v="Revelar en las Notas a los EstadosFinancieros, el rezago presupuestal constituido para cada vigencia detallando la justificación del mismo"/>
    <s v="Revelación en notas a los estados financieros"/>
    <n v="1"/>
    <d v="2025-01-02T00:00:00"/>
    <d v="2025-03-30T00:00:00"/>
    <n v="13.2"/>
    <x v="7"/>
    <s v="Seguimiento Historico CGR"/>
    <n v="1"/>
    <s v="Accion establecida en el plan de mejoramiento suscrito el 17 de diciembre de 2024, como resultado de la auditoria realizada a la vigencia 2023._x000a__x000a_La acción finalizó el 30 de marzo de 2025_x000a__x000a_Se evidenció que las notas a los estados financieros se elaboran únicamente en el primer semestre de cada vigencia y que, en las últimas notas presentadas, se incluyeron las revelaciones correspondientes al rezago presupuestal._x000a__x000a_Por lo tanto,  se dio cumplimiento a la acción establecida en el Plan de Mejoramiento._x000a_"/>
    <s v="https://dnbcgovco-my.sharepoint.com/:f:/g/personal/planeacion_dnbc_gov_co/IgAKPZEalRp3T7O44VwZjBLlARF86VpmllJA36VR9-2qDG8?e=W6XaGX"/>
    <d v="2026-05-11T00:00:00"/>
    <s v="Se incluyen notas de los estados financieros 2025 con información en apartados, como adquisición de bienes y servicios, de las reservas presupuestales constituidas durante la vigencia"/>
    <n v="1"/>
    <x v="1"/>
    <d v="2026-05-29T00:00:00"/>
    <n v="1"/>
    <s v="se evidencio la presentacion de los estados financieros correpondiente a la vigencia 2025 con sus respectivas notas explicativa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on establecida en el plan de mejoramiento suscrito el 17 de diciembre de 2024, como resultado de la auditoria realizada a la vigencia 2023._x000a__x000a_La acción finalizó el 30 de marzo de 2025_x000a__x000a_Se evidenció que las notas a los estados financieros se elaboran únicamente en el primer semestre de cada vigencia y que, en las últimas notas presentadas, se incluyeron las revelaciones correspondientes al rezago presupuestal._x000a__x000a_Por lo tanto,  se dio cumplimiento a la acción establecida en el Plan de Mejoramiento._x000a_"/>
    <s v="https://dnbcgovco-my.sharepoint.com/:f:/g/personal/planeacion_dnbc_gov_co/IgDlTTkE6gPMRZjTETbxch7dATaSM_TE5-agvqb3k7QgaDY?e=0V1Jx7"/>
    <s v="11/07/206"/>
    <s v="Actividad reportada con cumplimiento en el primer trimestre 2026"/>
    <n v="1"/>
    <s v="CUMPLIDO"/>
    <d v="2026-07-27T00:00:00"/>
    <n v="1"/>
    <s v="se evidencio la presentacion de los estados financieros correpondiente a la vigencia 2025 con sus respectivas notas explicativas"/>
    <x v="1"/>
    <s v="NO"/>
    <s v="EFECTIVO"/>
    <x v="1"/>
    <s v="Se evidenció el cumplimiento de la acción GF_AC39 asociada al hallazo 2024Fin2023H1, mediante video de 03/07/26 donde de socializa el procedimiento de los cruces de información entre las areas y el proceso de Gestión Financiera para las cuentas del pasivo. No se evidenció recurrencia, por lo tanto el hallazgo se da por CERRADO ."/>
  </r>
  <r>
    <n v="808"/>
    <x v="1"/>
    <x v="8"/>
    <s v="Subdirección Administrativa y Financiera"/>
    <m/>
    <x v="438"/>
    <m/>
    <x v="42"/>
    <s v="Hallazgo 01 de 2021 Uniformidad en los registros contables Administrativo_x000a_Los Contratos 282 2020 y 195 2021 fueron contabilizados en cuentas diferentes 510804001 Dotación y suministro a trabajadores y 152030001 Inventarios Prendas de vestir y calzado a pesar de que corresponden al mismo objeto contractual no existe uniformidad en los registros contables_x000a_Acción reemplanteada CGR, visita realizada en la vigencia 2024 a la vigencia 2023. Acción incorporada en el nuevo plan de mejoramiento suscrito 17 de diciembre de 2024"/>
    <m/>
    <s v="Ausencia de una política contable para el tratamiento de la cuenta de Inventarios, así mismo, por la falta de lineamientos en el reconocimiento de la adquisición de elementos de identificación institucional para los Cuerpos de Bomberos del país"/>
    <s v="Ausencia de una política contable para el tratamiento de la cuenta de Inventarios, así mismo, por la falta de lineamientos en el reconocimiento de la adquisición de elementos de identificación institucional para los Cuerpos de Bomberos del país"/>
    <s v="Fortalecimiento de controles y procedimientos en el manejo de la propiedad planta y equipo de la entidad por parte del proceso de Gestión administrativa para registrar en los estados financieros la realidad de los hechos económicos"/>
    <s v="GF_AC40"/>
    <s v="Actualización de los saldos contables de la propiedad, planta y equipo mediante un 'ajuste por situación financiera', basado en los inventarios físicos (ingresos y salidas) reportados por almacén y presentados al Comité de manejo de bienes y sostenibilidad contable, para reflejar el saldo real de la PPE conforme al resultado del inventario físico."/>
    <s v="Actualización saldos contables de propiedad planta y equipos"/>
    <n v="1"/>
    <d v="2025-01-02T00:00:00"/>
    <d v="2025-03-30T00:00:00"/>
    <n v="13.2"/>
    <x v="7"/>
    <s v="Seguimiento Historico CGR"/>
    <n v="1"/>
    <s v="Accion establecida en el plan de mejoramiento suscrito el 17 de diciembre de 2024, como resultado de la auditoria realizada a la vigencia 2023._x000a__x000a_La acción finalizó el 30 de marzo de 2025.                        _x000a__x000a_Se evidenció el Acta No. 001 de 2025, los estados financieros de las vigencias 2024 y 2023, el archivo en Excel con el detalle del inventario de la bodega de la DNBC, el correo electrónico relacionado con el conteo de inventarios y el inventario con corte al 30 de diciembre de 2024, los cuales se constituyen en soporte para la actualización de los saldos contables de propiedad, planta y equipo._x000a__x000a_Por lo tanto,  se dio cumplimiento a la acción establecida en el Plan de Mejoramiento._x000a__x000a_"/>
    <s v="https://dnbcgovco-my.sharepoint.com/:f:/g/personal/planeacion_dnbc_gov_co/IgAKPZEalRp3T7O44VwZjBLlARF86VpmllJA36VR9-2qDG8?e=W6XaGX"/>
    <d v="2026-05-11T00:00:00"/>
    <s v="Se incluyen actas de cruce de información de inventariodel primer trimestre del avigencia 2026"/>
    <n v="1"/>
    <x v="1"/>
    <d v="2026-05-29T00:00:00"/>
    <n v="1"/>
    <s v="se evidencio la actualización de los saldos contables de la propiedad, planta y equipo, basado en la información real de inventarios físicos reportados por almacén correspondiente al I trimestre, con el objetivo de reflejar el saldo real de la PPE conforme al resultado del inventario físic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on establecida en el plan de mejoramiento suscrito el 17 de diciembre de 2024, como resultado de la auditoria realizada a la vigencia 2023._x000a__x000a_La acción finalizó el 30 de marzo de 2025.                        _x000a__x000a_Se evidenció el Acta No. 001 de 2025, los estados financieros de las vigencias 2024 y 2023, el archivo en Excel con el detalle del inventario de la bodega de la DNBC, el correo electrónico relacionado con el conteo de inventarios y el inventario con corte al 30 de diciembre de 2024, los cuales se constituyen en soporte para la actualización de los saldos contables de propiedad, planta y equipo._x000a__x000a_Por lo tanto,  se dio cumplimiento a la acción establecida en el Plan de Mejoramiento._x000a__x000a_"/>
    <s v="https://dnbcgovco-my.sharepoint.com/:f:/g/personal/planeacion_dnbc_gov_co/IgDlTTkE6gPMRZjTETbxch7dATaSM_TE5-agvqb3k7QgaDY?e=0V1Jx7"/>
    <s v="11/07/206"/>
    <s v="Actividad reportada con cumplimiento en el primer trimestre 2026"/>
    <n v="1"/>
    <s v="CUMPLIDO"/>
    <d v="2026-07-27T00:00:00"/>
    <n v="1"/>
    <s v="se evidencio formatos conteo de inventarios FO-AD-01-07 correspondiente a los meses de abril, mayo y junio de 2026, lo que permite reflejar el saldo real de la propiedad, planta y equipo"/>
    <x v="2"/>
    <s v="NO"/>
    <s v="EFECTIVO"/>
    <x v="1"/>
    <s v="Se evidenció el cumplimiento de la acción GF_AC40 asociada al hallazgo 2024Fin2023HR2, mediante formatos conteo de inventarios FO-AD-01-07 correspondiente a los meses de abril, mayo y junio de 2026, lo que permite reflejar el saldo real de la propiedad, planta y equipo . . En consecuencia, el hallazgo se da por CERRADO ."/>
  </r>
  <r>
    <n v="809"/>
    <x v="1"/>
    <x v="8"/>
    <s v="Subdirección Administrativa y Financiera"/>
    <m/>
    <x v="439"/>
    <m/>
    <x v="42"/>
    <s v="Hallazgo 04 de 2021 Política Contable de Inventarios Administrativa con posible incidencia disciplinaria La entidad uso en la vigencia 2021 la cuenta de inventarios 152030001 Prendas de Vestir y Calzado y no incluyó una política contable para el uso y manejo de ésta_x000a_Acción reemplanteada CGR, visita realizada en la vigencia 2024 a la vigencia 2023. Acción incorporada en el nuevo plan de mejoramiento suscrito 17 de diciembre de 2024"/>
    <m/>
    <s v="Falta de previsión del área contable sobre el uso de las cuentas que la entidad va a requeriri en sus operaciones y formular, antes de usar la cuenta una política contable que indique el reconocimiento de los hechos en ella."/>
    <s v="Falta de previsión del área contable sobre el uso de las cuentas que la entidad va a requeriri en sus operaciones y formular, antes de usar la cuenta una política contable que indique el reconocimiento de los hechos en ella."/>
    <s v="Fortalecimiento de controles y procedimientos en el manejo de la propiedad planta y equipo de la entidad por parte del proceso de Gestión administrativa para registrar en los estados financieros la realidad de los hechos económicos"/>
    <s v="GF_AC40"/>
    <s v="Actualización de los saldos contables de la propiedad, planta y equipo mediante un 'ajuste por situación financiera', basado en los inventarios físicos (ingresos y salidas) reportados por almacén y presentados al Comité de manejo de bienes y sostenibilidad contable, para reflejar el saldo real de la PPE conforme al resultado del inventario físico."/>
    <s v="Actualización saldos contables de propiedad planta y equipos"/>
    <n v="1"/>
    <d v="2025-01-02T00:00:00"/>
    <d v="2025-03-30T00:00:00"/>
    <n v="13.2"/>
    <x v="7"/>
    <s v="Seguimiento Historico CGR"/>
    <n v="1"/>
    <s v="Accion establecida en el plan de mejoramiento suscrito el 17 de diciembre de 2024, como resultado de la auditoria realizada a la vigencia 2023._x000a__x000a_La acción finalizó el 30 de marzo de 2025.                        _x000a__x000a_Se evidenció el Acta No. 001 de 2025, los estados financieros de las vigencias 2024 y 2023, el archivo en Excel con el detalle del inventario de la bodega de la DNBC, el correo electrónico relacionado con el conteo de inventarios y el inventario con corte al 30 de diciembre de 2024, los cuales se constituyen en soporte para la actualización de los saldos contables de propiedad, planta y equipo._x000a__x000a_Por lo tanto,  se dio cumplimiento a la acción establecida en el Plan de Mejoramiento._x000a__x000a_"/>
    <s v="https://dnbcgovco-my.sharepoint.com/:f:/g/personal/planeacion_dnbc_gov_co/IgAKPZEalRp3T7O44VwZjBLlARF86VpmllJA36VR9-2qDG8?e=W6XaGX"/>
    <d v="2026-05-11T00:00:00"/>
    <s v="Se incluyen actas de cruce de información de inventariodel primer trimestre del avigencia 2026"/>
    <n v="1"/>
    <x v="1"/>
    <d v="2026-05-29T00:00:00"/>
    <n v="1"/>
    <s v="se evidencio la actualización de los saldos contables de la propiedad, planta y equipo, basado en la información real de inventarios físicos reportados por almacén correspondiente al I trimestre, con el objetivo de reflejar el saldo real de la PPE conforme al resultado del inventario físic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on establecida en el plan de mejoramiento suscrito el 17 de diciembre de 2024, como resultado de la auditoria realizada a la vigencia 2023._x000a__x000a_La acción finalizó el 30 de marzo de 2025.                        _x000a__x000a_Se evidenció el Acta No. 001 de 2025, los estados financieros de las vigencias 2024 y 2023, el archivo en Excel con el detalle del inventario de la bodega de la DNBC, el correo electrónico relacionado con el conteo de inventarios y el inventario con corte al 30 de diciembre de 2024, los cuales se constituyen en soporte para la actualización de los saldos contables de propiedad, planta y equipo._x000a__x000a_Por lo tanto,  se dio cumplimiento a la acción establecida en el Plan de Mejoramiento._x000a__x000a_"/>
    <s v="https://dnbcgovco-my.sharepoint.com/:f:/g/personal/planeacion_dnbc_gov_co/IgDlTTkE6gPMRZjTETbxch7dATaSM_TE5-agvqb3k7QgaDY?e=0V1Jx7"/>
    <s v="11/07/206"/>
    <s v="Actividad reportada con cumplimiento en el primer trimestre 2026"/>
    <n v="1"/>
    <s v="CUMPLIDO"/>
    <d v="2026-07-27T00:00:00"/>
    <n v="1"/>
    <s v="se evidencio formatos conteo de inventarios FO-AD-01-07 correspondiente a los meses de abril, mayo y junio de 2026, lo que permite reflejar el saldo real de la propiedad, planta y equipo"/>
    <x v="2"/>
    <s v="NO"/>
    <s v="EFECTIVO"/>
    <x v="1"/>
    <s v="Se evidenció el cumplimiento de la acción GF_AC40 asociada al hallazgo 2024Fin2023HR3, mediante formatos conteo de inventarios FO-AD-01-07 correspondiente a los meses de abril, mayo y junio de 2026, lo que permite reflejar el saldo real de la propiedad, planta y equipo . En consecuencia, el hallazgo se da por CERRADO ."/>
  </r>
  <r>
    <n v="810"/>
    <x v="1"/>
    <x v="7"/>
    <s v="Subdirección Administrativa y Financiera"/>
    <m/>
    <x v="435"/>
    <m/>
    <x v="43"/>
    <s v="SUBESTIMACIÓN DEL GRUPO 24, CUENTA DEL PASIVO 240102 CUENTAS POR PAGAR._x000a_ADMINISTRATIVO (A) CON PRESUNTA INCIDENCIA DISCIPLINARIA (D)."/>
    <m/>
    <s v="La incorrección evidenciada se generan por deficiencias en los controles establecidos para el reconocimiento de los hechos económicos generados por la DNBC, falta de conciliación entre las diferentes áreas que surten información al área Contable, por el desconocimiento de los principios contables y de la normatividad establecida por la Contaduría General de la Nación y en particular lo establecido en el Instructivo No. 01 de 2024, en el cual se dictan distintos lineamientos relacionados con el cierre y cambio del periodo contable; entre los aspectos a tener en cuenta se encuentra el subnumeral 19 del numeral 4.1 Aspectos previos al cierre del periodo contable de 2024, donde se establece el reconocimiento en cumplimiento del principio contable de “Devengo” de “hechos económicos en los cuales se haya materializado la recepción de bienes o la prestación de servicios, con independencia de que esto configure o no cuentas por pagar presupuestales y se tenga o no la disponibilidad del PAC(…)”. Adicionalmente, la DNBC desconoció que el reconocimiento de esta reserva obedece a principios contables y no presupuestales, se enmarca en el Principio Contable de Devengo establecido por el Marco Conceptual para Entidades de Gobierno, es decir cuando surge el derecho y/u obligación, o cuando la transacción originada por el hecho incide en el resultado del periodo; asimismo omitió el hecho de que para ello el sistema de información SIIF, cuenta con parametrización para realizar estas operaciones mediante el Atributo Contable “40-Bienes, Servicios, Impuestos y Transferencias Causados”"/>
    <s v="La incorrección evidenciada se generan por deficiencias en los controles establecidos para el reconocimiento de los hechos económicos generados por la DNBC, falta de conciliación entre las diferentes áreas que surten información al área Contable, por el desconocimiento de los principios contables y de la normatividad establecida por la Contaduría General de la Nación y en particular lo establecido en el Instructivo No. 01 de 2024, en el cual se dictan distintos lineamientos relacionados con el cierre y cambio del periodo contable; entre los aspectos a tener en cuenta se encuentra el subnumeral 19 del numeral 4.1 Aspectos previos al cierre del periodo contable de 2024, donde se establece el reconocimiento en cumplimiento del principio contable de “Devengo” de “hechos económicos en los cuales se haya materializado la recepción de bienes o la prestación de servicios, con independencia de que esto configure o no cuentas por pagar presupuestales y se tenga o no la disponibilidad del PAC(…)”. Adicionalmente, la DNBC desconoció que el reconocimiento de esta reserva obedece a principios contables y no presupuestales, se enmarca en el Principio Contable de Devengo establecido por el Marco Conceptual para Entidades de Gobierno, es decir cuando surge el derecho y/u obligación, o cuando la transacción originada por el hecho incide en el resultado del periodo; asimismo omitió el hecho de que para ello el sistema de información SIIF, cuenta con parametrización para realizar estas operaciones mediante el Atributo Contable “40-Bienes, Servicios, Impuestos y Transferencias Causados”"/>
    <s v="Fortalecer los mecanismos del Control Interno Contable de la DNBC, mediante la validación, verificación para el registro y el ajuste contable, con el fin de garantizar de que la información financiera permita la toma de decisiones en el marco de la normatividad vigente aplicable."/>
    <s v="GF_AC47"/>
    <s v="Efectuar ajuste contable"/>
    <s v="Ajuste al Registro Contable"/>
    <n v="1"/>
    <d v="2026-01-01T00:00:00"/>
    <d v="2026-06-30T00:00:00"/>
    <n v="26.85"/>
    <x v="7"/>
    <s v="Auditoria Financiera 2024"/>
    <n v="1"/>
    <s v="Se deja en evidencia ajuste contable previa autorización de la Contaduría General de la Nación"/>
    <s v="https://dnbcgovco-my.sharepoint.com/:f:/g/personal/planeacion_dnbc_gov_co/IgAKPZEalRp3T7O44VwZjBLlARF86VpmllJA36VR9-2qDG8?e=W6XaGX"/>
    <d v="2026-05-11T00:00:00"/>
    <s v="Se remiten reportes de ajustes contables"/>
    <n v="1"/>
    <x v="1"/>
    <d v="2026-05-29T00:00:00"/>
    <n v="1"/>
    <s v="se evidencia ajustes contables directamente del modulo de SIIF nacion"/>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ajuste contable previa autorización de la Contaduría General de la Nación"/>
    <s v="https://dnbcgovco-my.sharepoint.com/:f:/g/personal/planeacion_dnbc_gov_co/IgDlTTkE6gPMRZjTETbxch7dATaSM_TE5-agvqb3k7QgaDY?e=0V1Jx7"/>
    <s v="11/07/206"/>
    <s v="Actividad reportada con cumplimiento en el primer trimestre 2026"/>
    <n v="1"/>
    <s v="CUMPLIDO"/>
    <d v="2026-07-27T00:00:00"/>
    <n v="1"/>
    <s v="se evidencia ajustes contables directamente del modulo de SIIF nacion"/>
    <x v="1"/>
    <s v="NO"/>
    <s v="EFECTIVO"/>
    <x v="1"/>
    <s v="Se evidenció el cumplimiento de la acción GF_AC47 asociada al hallazgo 2025Fin2024H5, mediante ajustes contables directamente del modulo de SIIF nacion . . En consecuencia, el hallazgo se da por CERRADO ."/>
  </r>
  <r>
    <n v="811"/>
    <x v="0"/>
    <x v="4"/>
    <s v="Subdirección Administrativa y Financiera"/>
    <m/>
    <x v="440"/>
    <n v="1"/>
    <x v="8"/>
    <s v="Al realizar la verificación de la Constitución del Rezago Presupuestal se evidenció que hacía falta en su gran mayoría las evidencias que soportaban su respectiva constitución; o en su defecto presentaban inconsistencias en la coherencia de fechas, redacción, cantidades, entre otros aspectos, soportes documentales que fueron allegados de forma posterior para ser evaluados por parte de la OCI, incumpliendo lo enunciado en el artículo 151 del decreto 403 de 2020, que establece El Deber de entrega de información para el ejercicio de las funciones de la unidad u oficina de control interno._x000a_De igual forma, tampoco se acató lo indicado en la ley 1712 de 2014 articulo 3 Principio de la calidad de la información,"/>
    <s v="GESTIÓN PRESUPUESTAL Y EFICIENCIA DEL GASTO PÚBLICO"/>
    <s v="Porque los Supervisores de los contratos no efectuaron un seguimiento permanente a la ejecucion de los mismos._x000a_Porque no hubo un adecuado principio de Planeación._x000a_Desconocimiento de las responsabilidades por parte de los Supervisores de los Contratos._x000a_Debilidad al justificar tecnica y juridicamente la constitucion de las Reservas."/>
    <s v="Debilidad al justificar tecnica y juridicamente la constitucion de las Reservas."/>
    <s v="Acción correctiva"/>
    <s v="GF_AC8"/>
    <s v="Elaboración de un procedimiento para la constitución de reservas presupuestales"/>
    <s v="Procedimiento elaborado"/>
    <n v="1"/>
    <d v="2021-08-01T00:00:00"/>
    <d v="2021-09-30T00:00:00"/>
    <n v="8.85"/>
    <x v="7"/>
    <m/>
    <n v="1"/>
    <s v="Se deja en evidencia el procedimiento de resrvas presupuestales "/>
    <s v="https://dnbcgovco-my.sharepoint.com/:f:/g/personal/planeacion_dnbc_gov_co/IgAKPZEalRp3T7O44VwZjBLlARF86VpmllJA36VR9-2qDG8?e=W6XaGX"/>
    <d v="2026-05-11T00:00:00"/>
    <s v="Se formulo el procedimiento PC-GF-03 Constitución Reservas Presupuestales y ya se encuentra en su versión 3"/>
    <n v="1"/>
    <x v="1"/>
    <d v="2026-05-28T00:00:00"/>
    <n v="1"/>
    <s v="Se evidencio la elaboracion del procedimiento de constitucion de reservas PC-GF-03 y formato PC-GF-03-01 con fecha 20/03/2026."/>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resrvas presupuestales "/>
    <s v="https://dnbcgovco-my.sharepoint.com/:f:/g/personal/planeacion_dnbc_gov_co/IgDlTTkE6gPMRZjTETbxch7dATaSM_TE5-agvqb3k7QgaDY?e=0V1Jx7"/>
    <s v="11/07/206"/>
    <s v="Actividad reportada con cumplimiento en el primer trimestre 2026"/>
    <n v="1"/>
    <s v="CUMPLIDO"/>
    <d v="2026-08-11T00:00:00"/>
    <n v="1"/>
    <s v="Se evidencio la elaboracion del procedimiento de constitucion de reservas PC-GF-03 y formato PC-GF-03-01 con fecha 20/03/2026."/>
    <x v="1"/>
    <s v="NO"/>
    <s v="EFECTIVO"/>
    <x v="1"/>
    <s v="Se evidenció el cumplimiento de la acción GF_AC5 asociada al hallazgo 2021_GF_H1, la elaboracion del procedimiento de constitucion de reservas PC-GF-03 y formato PC-GF-03-01 con fecha 20/03/2026. No se evidencia recurrencia, por lo cual el hallazgo se da por CERRADO ."/>
  </r>
  <r>
    <n v="812"/>
    <x v="0"/>
    <x v="4"/>
    <s v="Subdirección Administrativa y Financiera"/>
    <m/>
    <x v="440"/>
    <n v="0"/>
    <x v="8"/>
    <s v="Al realizar la verificación de la Constitución del Rezago Presupuestal se evidenció que hacía falta en su gran mayoría las evidencias que soportaban su respectiva constitución; o en su defecto presentaban inconsistencias en la coherencia de fechas, redacción, cantidades, entre otros aspectos, soportes documentales que fueron allegados de forma posterior para ser evaluados por parte de la OCI, incumpliendo lo enunciado en el artículo 151 del decreto 403 de 2020, que establece El Deber de entrega de información para el ejercicio de las funciones de la unidad u oficina de control interno._x000a_De igual forma, tampoco se acató lo indicado en la ley 1712 de 2014 articulo 3 Principio de la calidad de la información,"/>
    <s v="GESTIÓN PRESUPUESTAL Y EFICIENCIA DEL GASTO PÚBLICO"/>
    <s v="Porque los Supervisores de los contratos no efectuaron un seguimiento permanente a la ejecucion de los mismos._x000a_Porque no hubo un adecuado principio de Planeación._x000a_Desconocimiento de las responsabilidades por parte de los Supervisores de los Contratos._x000a_Debilidad al justificar tecnica y juridicamente la constitucion de las Reservas."/>
    <s v="Debilidad al justificar tecnica y juridicamente la constitucion de las Reservas."/>
    <s v="Acción correctiva"/>
    <s v="GF_AC5"/>
    <s v="Modificar el formato de justificación para constituir la Reserva Presupuestal FO-GF-03-01, incorporando un acapite que establezca la razonabilidad del NO tramite de vigencias futuras."/>
    <s v="Formato actualizado de Justificación para constituir Reserva Presupuestal FO-GF-03-01."/>
    <n v="1"/>
    <d v="2021-08-01T00:00:00"/>
    <d v="2021-08-31T00:00:00"/>
    <n v="4.5"/>
    <x v="7"/>
    <m/>
    <n v="1"/>
    <s v="Como evidencia se deja el Procedimiento constitucion de reservas presupuestales "/>
    <s v="https://dnbcgovco-my.sharepoint.com/:f:/g/personal/planeacion_dnbc_gov_co/IgAKPZEalRp3T7O44VwZjBLlARF86VpmllJA36VR9-2qDG8?e=W6XaGX"/>
    <d v="2026-05-11T00:00:00"/>
    <s v="Se incluye formato con el acapite en mención"/>
    <n v="1"/>
    <x v="1"/>
    <d v="2026-05-28T00:00:00"/>
    <n v="1"/>
    <s v="Se evidencio la elaboracion del procedimiento de constitucion de reservas PC-GF-03 y formato PC-GF-03-01 con fecha 20/03/2026."/>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deja el Procedimiento constitucion de reservas presupuestales "/>
    <s v="https://dnbcgovco-my.sharepoint.com/:f:/g/personal/planeacion_dnbc_gov_co/IgDlTTkE6gPMRZjTETbxch7dATaSM_TE5-agvqb3k7QgaDY?e=0V1Jx7"/>
    <s v="11/07/206"/>
    <s v="Actividad reportada con cumplimiento en el primer trimestre 2026"/>
    <n v="1"/>
    <s v="CUMPLIDO"/>
    <d v="2026-08-11T00:00:00"/>
    <n v="1"/>
    <s v="Se evidencio la elaboracion del procedimiento de constitucion de reservas PC-GF-03 y formato PC-GF-03-01 con fecha 20/03/2026."/>
    <x v="1"/>
    <s v="NO"/>
    <s v="EFECTIVO"/>
    <x v="1"/>
    <s v="Se evidenció el cumplimiento de la acción GF_AC5 asociada al hallazgo 2021_GF_H1, la elaboracion del procedimiento de constitucion de reservas PC-GF-03 y formato PC-GF-03-01 con fecha 20/03/2026. No se evidencia recurrencia, por lo cual el hallazgo se da por CERRADO ."/>
  </r>
  <r>
    <n v="813"/>
    <x v="1"/>
    <x v="7"/>
    <s v="Dirección General"/>
    <m/>
    <x v="441"/>
    <m/>
    <x v="43"/>
    <s v="GESTIÓN DE CONTROL Y SEGUIMIENTO SOBRE LOS RECURSOS QUE DEBEN SER APORTADOS AL FONDO NACIONAL DE BOMBEROS, ARTÍCULO 35 DE LA LEY 1575 DE 2012._x000a_ADMINISTRATIVO (A)"/>
    <m/>
    <s v="Debilidades en la documentación y seguimiento a la implementación del control que garantice la inclusión de la solicitud de los recursos definidos como fuente de ingresos para el Fondo Nacional de Bomberos, en el Art. 35 Ley 1575 de 2012"/>
    <s v="Debilidades en la documentación y seguimiento a la implementación del control que garantice la inclusión de la solicitud de los recursos definidos como fuente de ingresos para el Fondo Nacional de Bomberos, en el Art. 35 Ley 1575 de 2012"/>
    <s v="Fortalecer los mecanismos de gestión de control y seguimiento sobre los recursos que deben ser aportados al Fondo Nacional de Bomberos, artículo 35 de la ley 1575 de 2012."/>
    <s v="GF_AC50"/>
    <s v="Elaborar y socializar un procedimiento para la programación presupuestal de la DNBC, en donde se establezca actividades, tiempos y responsables, para garantizar la inclusión de controles que permitan verificar la integridad de la planeación para la solicitud en la asignación de los recursos."/>
    <s v="Procedimiento aprobado y socializado"/>
    <n v="1"/>
    <d v="2026-01-31T00:00:00"/>
    <d v="2026-02-28T00:00:00"/>
    <n v="4.2"/>
    <x v="9"/>
    <s v="Auditoria Financiera 2024"/>
    <n v="1"/>
    <s v=" se deja en evidencia el procedimiento PC-PE-05 Programación y seguimiento presupuestal V1 "/>
    <s v="https://dnbcgovco-my.sharepoint.com/:f:/g/personal/planeacion_dnbc_gov_co/IgAKPZEalRp3T7O44VwZjBLlARF86VpmllJA36VR9-2qDG8?e=W6XaGX"/>
    <d v="2026-05-11T00:00:00"/>
    <s v="Se formuló durante el primer trimestre el procedimiento PC-PE-05 Programación y seguimiento presupuestal V1"/>
    <n v="1"/>
    <x v="1"/>
    <d v="2026-05-29T00:00:00"/>
    <n v="1"/>
    <s v="Se evidencia la elaboracion del procedimiento de la programacion y seguimiento presupuestal PC-PE-05 de fecha 24/02/2026,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 se deja en evidencia el procedimiento PC-PE-05 Programación y seguimiento presupuestal V1 "/>
    <s v="https://dnbcgovco-my.sharepoint.com/:f:/g/personal/planeacion_dnbc_gov_co/IgDlTTkE6gPMRZjTETbxch7dATaSM_TE5-agvqb3k7QgaDY?e=0V1Jx7"/>
    <s v="11/07/206"/>
    <s v="Actividad reportada con cumplimiento en el primer trimestre 2026"/>
    <n v="1"/>
    <s v="CUMPLIDO"/>
    <d v="2026-07-27T00:00:00"/>
    <n v="1"/>
    <s v="Se evidencia la elaboracion del procedimiento de la programacion y seguimiento presupuestal PC-PE-05 de fecha 24/02/2026, lo que permite verificar el cumplimiento de la actividad dentro del plazo establecido"/>
    <x v="1"/>
    <s v="NO"/>
    <s v="EFECTIVO"/>
    <x v="1"/>
    <s v="Se evidenció el cumplimiento de la acción GF_AC50 asociada al hallazgo 2025Fin2024H8, mediante procedimiento de la programacion y seguimiento presupuestal PC-PE-05 de fecha 24/02/2026 . . En consecuencia, el hallazgo se da por CERRADO ."/>
  </r>
  <r>
    <n v="814"/>
    <x v="0"/>
    <x v="4"/>
    <s v="Subdirección Administrativa y Financiera"/>
    <m/>
    <x v="442"/>
    <n v="1"/>
    <x v="12"/>
    <s v="En la revisión realizada a los usos presupuestales se evidenció, que no se registraron los usos conforme al Manual de Clasificación Presupuestal, Anexo Técnico para el Aplicativo de medición de la Austeridad en el Gasto, y Proyecto, asi como al Catálogo Presupuestal del Gasto emitido por Ministerio de Hacienda y Crédito Público, así:_x000a_-Se registró la suma de $839.491, en el uso Presupuestal A-01-01-03-001-001 SUELDO DE VACACIONES correspondiendo al Uso A-01-01-03-001-02 INDEMNIZACION DE VACACIONES, ya que hace referencia es al pago de las vaciones indemnizadas en la liquidación de prestaciones sociales del ex funcionario Jorge Sierra_x000a_-Se afectó la suma de $11.000.000 del contrato 108 de 2021 a nombre de Juan Paredes SAS en el uso Presupuestal A-02-02-02-008-002-01 SERVICIOS JURIDICOS, correspondiente al Uso A-02-02-02-008-003-09 OTROS SERVICIOS PROFESIONALES Y TÉCNICOS N.C.P"/>
    <s v="GESTIÓN PRESUPUESTAL Y EFICIENCIA DEL GASTO PÚBLICO"/>
    <s v="1. Porque; Existió un error humano en el desarrollo del ejercicio del proceso_x000a_2. Porque; Error en el momento de realizar el compromiso por lo tanto se tomó de manera incorrecta el uso presupuestal._x000a_3. Porque; Cuando se tomaron los controles ya se había registrado los usos presupuestales en el primer trimestre de 2021."/>
    <s v="Error en el momento de realizar el compromiso por lo tanto se tomó de manera incorrecta el uso presupuestal"/>
    <s v="Acción correctiva"/>
    <s v="GF_AC6"/>
    <s v="Actualizar procedimiento de Gestión de Pagos incluyendo control de verificación de usos presupuestales y gestión de PAC"/>
    <s v="Procedimiento actualizados"/>
    <n v="1"/>
    <d v="2026-04-01T00:00:00"/>
    <d v="2026-06-30T00:00:00"/>
    <n v="13.350000000000001"/>
    <x v="7"/>
    <m/>
    <n v="1"/>
    <s v="Se deja en evidencia el procedimiento de gestion de pagos "/>
    <s v="https://dnbcgovco-my.sharepoint.com/:f:/g/personal/planeacion_dnbc_gov_co/IgAKPZEalRp3T7O44VwZjBLlARF86VpmllJA36VR9-2qDG8?e=W6XaGX"/>
    <d v="2026-05-11T00:00:00"/>
    <s v="Se incluye actualización de procedimiento junto a formatos del mismo"/>
    <n v="1"/>
    <x v="1"/>
    <d v="2026-05-28T00:00:00"/>
    <n v="1"/>
    <s v="se evidencia formatos de procedimientos actualizados para la gestion de pagos PC-GF-17, FO-GF-17-01, FO-GF-02, FO-GF-03, FO-GF-04, FO-GF-05, FO-GF-06, FO-GF-07, con fecha 27/03/2026.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gestion de pagos "/>
    <s v="https://dnbcgovco-my.sharepoint.com/:f:/g/personal/planeacion_dnbc_gov_co/IgDlTTkE6gPMRZjTETbxch7dATaSM_TE5-agvqb3k7QgaDY?e=0V1Jx7"/>
    <s v="11/07/206"/>
    <s v="Actividad reportada con cumplimiento en el primer trimestre 2026"/>
    <n v="1"/>
    <s v="CUMPLIDO"/>
    <d v="2026-08-11T00:00:00"/>
    <n v="1"/>
    <s v="se evidencia formatos de procedimientos actualizados para la gestion de pagos PC-GF-17, FO-GF-17-01, FO-GF-02, FO-GF-03, FO-GF-04, FO-GF-05, FO-GF-06, FO-GF-07, con fecha 27/03/2026. lo que permite verificar el cumplimiento de la actividad dentro del plazo establecido"/>
    <x v="1"/>
    <s v="NO"/>
    <s v="EFECTIVO"/>
    <x v="1"/>
    <s v="Se evidenció el cumplimiento de la acción GF_AC6 asociada al hallazgo 2021_GF_H2, mediante los procedimientos actualizados para la gestion de pagos PC-GF-17, FO-GF-17-01, FO-GF-02, FO-GF-03, FO-GF-04, FO-GF-05, FO-GF-06, FO-GF-07, con fecha 27/03/2026. No se evidencia recurrencia, por lo tanto el hallazgo se da por CERRADO ."/>
  </r>
  <r>
    <n v="815"/>
    <x v="0"/>
    <x v="4"/>
    <s v="Subdirección Administrativa y Financiera"/>
    <m/>
    <x v="443"/>
    <n v="1"/>
    <x v="16"/>
    <s v="En la revisión realizada a los usos presupuestales se evidenció, que no se registraron los usos conforme al Manual de Clasificación Presupuestal, Anexo Técnico para el Aplicativo de medición de la Austeridad en el Gasto, y Proyecto, asi como al Catálogo Presupuestal del Gasto emitido por Ministerio de Hacienda y Crédito Público, así:_x000a_•_x0009_El 01 de Julio de 2021, se registro la suma de $11.000.000 del contrato 108 de 2021 a nombre de Juan Paredes SAS en el uso Presupuestal A-02-02-02-008-003-01-01 SERVICIOS DE CONSULTORIA EN ADMINISTRACION Y SERVICIOS DE GESTION , correspondiente al Uso A-02-02-02-008-003-09 OTROS SERVICIOS PROFESIONALES Y TÉCNICOS N.C.P._x000a_•_x0009_El día 28 de septiembre de 2021, se registro en el uso presupuestal A-02-02-02-008-003-09 OTROS SERVICIOS PROFESIONALES Y TECNICOS NCP el convenio de asociación No. 146-2021 a nombre de BENEMERITO CUERPO DE BOMBEROS DE CALI por la suma de $240.000.000; cuando la cuenta del gasto que se afectó fue la 5.1.11.06.001 ESTUDIOS Y PROYECTOS"/>
    <s v="GESTIÓN PRESUPUESTAL Y EFICIENCIA DEL GASTO PÚBLICO"/>
    <s v="1. Porque; Existió un error humano en el desarrollo del ejercicio del proceso_x000a_2. Porque; Error en el momento de realizar el compromiso por lo tanto se tomó de manera incorrecta el uso presupuestal._x000a_3. Porque; Cuando se tomaron los controles ya se había registrado los usos presupuestales en el primer trimestre de 2021."/>
    <s v="Error en el momento de realizar el compromiso por lo tanto se tomó de manera incorrecta el uso presupuestal"/>
    <s v="Acción correctiva"/>
    <s v="GF_AC6"/>
    <s v="Actualizar procedimiento de Gestión de Pagos incluyendo control de verificación de usos presupuestales y gestión de PAC"/>
    <s v="Procedimiento actualizados"/>
    <n v="1"/>
    <d v="2026-04-01T00:00:00"/>
    <d v="2026-06-30T00:00:00"/>
    <n v="13.350000000000001"/>
    <x v="7"/>
    <m/>
    <n v="1"/>
    <s v="Se deja en evidencia el procedimiento de gestion de pagos "/>
    <s v="https://dnbcgovco-my.sharepoint.com/:f:/g/personal/planeacion_dnbc_gov_co/IgAKPZEalRp3T7O44VwZjBLlARF86VpmllJA36VR9-2qDG8?e=W6XaGX"/>
    <d v="2026-05-11T00:00:00"/>
    <s v="Se incluye actualización de procedimiento junto a formatos del mismo"/>
    <n v="1"/>
    <x v="1"/>
    <d v="2026-05-28T00:00:00"/>
    <n v="1"/>
    <s v="se evidencia formatos de procedimientos actualizados para la gestion de pagos PC-GF-17, FO-GF-17-01, FO-GF-02, FO-GF-03, FO-GF-04, FO-GF-05, FO-GF-06, FO-GF-07, con fecha 27/03/2026.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gestion de pagos "/>
    <s v="https://dnbcgovco-my.sharepoint.com/:f:/g/personal/planeacion_dnbc_gov_co/IgDlTTkE6gPMRZjTETbxch7dATaSM_TE5-agvqb3k7QgaDY?e=0V1Jx7"/>
    <s v="11/07/206"/>
    <s v="Actividad reportada con cumplimiento en el primer trimestre 2026"/>
    <n v="1"/>
    <s v="CUMPLIDO"/>
    <d v="2026-08-11T00:00:00"/>
    <n v="1"/>
    <s v="se evidencia formatos de procedimientos actualizados para la gestion de pagos PC-GF-17, FO-GF-17-01, FO-GF-02, FO-GF-03, FO-GF-04, FO-GF-05, FO-GF-06, FO-GF-07, con fecha 27/03/2026. lo que permite verificar el cumplimiento de la actividad dentro del plazo establecido"/>
    <x v="1"/>
    <s v="NO"/>
    <s v="EFECTIVO"/>
    <x v="1"/>
    <s v="Se evidenció el cumplimiento de la acción GF_AC6 asociada al hallazgo 2021_GF_H3, mediante procedimientos actualizados para la gestion de pagos PC-GF-17, FO-GF-17-01, FO-GF-02, FO-GF-03, FO-GF-04, FO-GF-05, FO-GF-06, FO-GF-07, con fecha 27/03/2026 . No se evidencia recurrencia, el hallazgo se da por CERRADO ."/>
  </r>
  <r>
    <n v="816"/>
    <x v="0"/>
    <x v="5"/>
    <s v="Subdirección Administrativa y Financiera"/>
    <m/>
    <x v="393"/>
    <n v="0"/>
    <x v="59"/>
    <s v="Aplicativo ORFEO_x000a_Se realizó cruce de la información generada en el proceso frente a la registrada en el aplicativo ORFEO, con lo cual se evidenciaron las siguientes debilidades del aplicativo, así:_x000a__x0009_No arroja un reporte con las variables necesarias para realizar un cruce efectivo para un periodo que contenga dos vigencias_x000a__x0009_En el campo “dependencia actual” se diligencia generalmente como “Dependencia de Salida”, lo cual no permite identificar todos los registros asociados a una dependencia de la DNBC._x000a__x0009_Al exportar la información a Excel, el aplicativo agrega dos (2) espacios en el campo “Radicado” de cada uno de los registros, lo cual dificultó el cruce con las bases de datos del proceso_x000a_Lo anterior incumple lo establecido en la 5 Dimensión Información y Comunicación del MIPG “Identificar y gestionar la información y comunicación interna” el cual señala “(…) Se debe garantizar su registro y divulgación oportuna, exacta y confiable, en procura de la realización efectiva y eficiente de las operaciones, soportar la toma de decisiones y permitir a los servidores un conocimiento más preciso y exacto de la entidad”."/>
    <m/>
    <s v="Desconocimiento del procedimiento de generación de informes estadisticos del aplicativo ORFEO_x000a_No existe un diagnostico de necesidades de parametrización por proceso, frente a niveles de usuario, reportes y generacion de informes estadisticos."/>
    <s v="No existe un diagnostico de necesidades de parametrización por proceso, frente a niveles de usuario, reportes y generacion de informes estadisticos."/>
    <s v="Acción correctiva"/>
    <s v="TI_AC25"/>
    <s v="Implementar las acciones de mejora identificadas en el diagnostico."/>
    <s v="Acciones de mejora implemnetadas, respecto a los niveles de usuario, reportes y generacion de informes estadisticos."/>
    <n v="1"/>
    <d v="2023-07-01T00:00:00"/>
    <d v="2023-09-30T00:00:00"/>
    <n v="13.350000000000001"/>
    <x v="3"/>
    <s v="Realizar seguimiento"/>
    <n v="1"/>
    <s v="Se adjuntan soportes de implementación de acciones de mejora identificadas en el diagnóstico del Sistema de Información RUE, evidenciando priorización e incorporación de ajustes funcionales, de parametrización y generación de reportes."/>
    <s v="https://dnbcgovco-my.sharepoint.com/:f:/g/personal/planeacion_dnbc_gov_co/IgA1WVB7uTW2QLTZOFjiTgNNAQxQwmPr2UXQhBrvADIwGzQ?e=aCtqVh"/>
    <d v="2026-05-11T00:00:00"/>
    <s v="Se aporta formato de necesidad de RUE 2.0. No se tienen evidencias de su implementación."/>
    <n v="0.5"/>
    <x v="2"/>
    <d v="2026-06-08T00:00:00"/>
    <n v="0"/>
    <s v="No fue posible identificar evidencias para el presente período de análisis"/>
    <s v="VENCIDA"/>
    <s v="No aplica"/>
    <s v="No aplica"/>
    <s v="No aplica"/>
    <n v="0"/>
    <s v="Sin reporte de información por parte de la primera linea de defensa"/>
    <n v="0"/>
    <n v="46214"/>
    <s v="En el primer trimestre se adjuntó formato de necesidad de RUE 2.0. Segundo trimestre no se reporta información"/>
    <n v="0.5"/>
    <s v="VENCIDO"/>
    <d v="2026-08-12T00:00:00"/>
    <n v="0"/>
    <s v="No fue posible identificar evidencias para el presente período de análisis"/>
    <x v="3"/>
    <s v="NO APLICA"/>
    <s v="NO APLICA"/>
    <x v="0"/>
    <s v="Dado que algunas de las actividades asociadas al hallazgo se encuentran vencidas, no procede realizar el análisis de efectividad hasta tanto se complete su implementación."/>
  </r>
  <r>
    <n v="817"/>
    <x v="0"/>
    <x v="5"/>
    <s v="Subdirección Administrativa y Financiera"/>
    <m/>
    <x v="393"/>
    <n v="0"/>
    <x v="59"/>
    <s v="Aplicativo ORFEO_x000a_Se realizó cruce de la información generada en el proceso frente a la registrada en el aplicativo ORFEO, con lo cual se evidenciaron las siguientes debilidades del aplicativo, así:_x000a__x0009_No arroja un reporte con las variables necesarias para realizar un cruce efectivo para un periodo que contenga dos vigencias_x000a__x0009_En el campo “dependencia actual” se diligencia generalmente como “Dependencia de Salida”, lo cual no permite identificar todos los registros asociados a una dependencia de la DNBC._x000a__x0009_Al exportar la información a Excel, el aplicativo agrega dos (2) espacios en el campo “Radicado” de cada uno de los registros, lo cual dificultó el cruce con las bases de datos del proceso_x000a_Lo anterior incumple lo establecido en la 5 Dimensión Información y Comunicación del MIPG “Identificar y gestionar la información y comunicación interna” el cual señala “(…) Se debe garantizar su registro y divulgación oportuna, exacta y confiable, en procura de la realización efectiva y eficiente de las operaciones, soportar la toma de decisiones y permitir a los servidores un conocimiento más preciso y exacto de la entidad”."/>
    <s v="GESTIÓN DOCUMENTAL"/>
    <s v="Falta de diligencia en el registro de la información ORFEO ."/>
    <s v="Falta de diligencia en el registro de la información ORFEO ."/>
    <s v="Acción correctiva"/>
    <s v="Pendiente"/>
    <s v="Realizar un taller de como registrar en ORFEO la información según la denominación de los campos del aplicativo"/>
    <s v="Listado de asistencia del taller"/>
    <n v="1"/>
    <d v="2022-11-15T00:00:00"/>
    <d v="2023-06-30T00:00:00"/>
    <n v="33.75"/>
    <x v="5"/>
    <m/>
    <n v="0"/>
    <d v="1899-12-30T00:00:00"/>
    <n v="0"/>
    <d v="2026-05-11T00:00:00"/>
    <s v="Se recibió información antigua por parte del proceso y no se evidencian soportes en la carpeta compartida por planeación"/>
    <n v="0"/>
    <x v="0"/>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VENCIDA"/>
    <s v="No aplica"/>
    <s v="No aplica"/>
    <s v="No aplica"/>
    <s v="REVISAR"/>
    <s v="PENDIENTE. Este hallazgo es muy antiguo y el proceso de gestión al usuario no tiene nisiquiera la información de la política que se refiere. En la reunión inicial con Planeación y Control Interno se quedó de revisar este ítem para que no perjudique la gestión del área."/>
    <s v="EVIDENCIAS SEGUNDO TRIMESTRE 2026 PLAN MEJORA"/>
    <n v="46214"/>
    <s v="Sin información del hallazgo "/>
    <n v="0"/>
    <s v="VENCIDO"/>
    <d v="2026-08-12T00:00:00"/>
    <n v="0"/>
    <s v="No fue posible identificar evidencias para el presente período de análisis"/>
    <x v="3"/>
    <s v="NO APLICA"/>
    <s v="NO APLICA"/>
    <x v="0"/>
    <s v="Dado que algunas de las actividades asociadas al hallazgo se encuentran vencidas, no procede realizar el análisis de efectividad hasta tanto se complete su implementación."/>
  </r>
  <r>
    <n v="818"/>
    <x v="0"/>
    <x v="6"/>
    <s v="Subdirección Administrativa y Financiera"/>
    <m/>
    <x v="444"/>
    <m/>
    <x v="33"/>
    <s v="En la revisión realizada a los usos presupuestales se evidenció, que un (1) uso presupuestal no se registró conforme al Manual de Clasificación Presupuestal, Anexo Técnico para el Aplicativo de medición de la Austeridad en el Gasto 2021, así como al Catálogo Presupuestal del Gasto emitido por Ministerio de Hacienda y Crédito Público, así:_x000a_Se registro en el Uso Presupuestal a-02-02-02-006-004 Servicios de Transporte de Pasajeros la suma de $ 100.000, por concepto de cancelación de Comisiones a un contratista, cuando el uso presupuestal hace referencia al A-02-02-02-006-003-01 Alojamiento para estancias Cortas."/>
    <s v="GESTIÓN PRESUPUESTAL Y EFICIENCIA DEL GASTO PÚBLICO"/>
    <s v="1. Porque; Existió un error humano en el desarrollo del ejercicio del proceso_x000a_2. Porque; En ese momento se tenía que pagar de manera inmediata el recibo público y no se identificó el error_x000a_3. Porque; No se anticipan los gastos a ser registrados con suficiente tiempo por lo que se generan errores en el momento de realizar el compromiso y se toma de manera incorrecta el uso presupuestal"/>
    <s v="No se anticipan los gastos a ser registrados con suficiente tiempo por lo que se generan errores en el momento de realizar el compromiso y se toma de manera incorrecta el uso presupuestal"/>
    <s v="Acción correctiva"/>
    <s v="GF_AC6"/>
    <s v="Actualizar procedimiento de Gestión de Pagos incluyendo control de verificación de usos presupuestales y gestión de PAC"/>
    <s v="Procedimiento actualizados"/>
    <n v="1"/>
    <d v="2026-04-01T00:00:00"/>
    <d v="2026-06-30T00:00:00"/>
    <n v="13.350000000000001"/>
    <x v="7"/>
    <m/>
    <n v="1"/>
    <s v="Se deja en evidencia el procedimiento de gestion de pagos "/>
    <s v="https://dnbcgovco-my.sharepoint.com/:f:/g/personal/planeacion_dnbc_gov_co/IgAKPZEalRp3T7O44VwZjBLlARF86VpmllJA36VR9-2qDG8?e=W6XaGX"/>
    <d v="2026-05-11T00:00:00"/>
    <s v="Se incluye actualización de procedimiento junto a formatos del mismo"/>
    <n v="1"/>
    <x v="1"/>
    <d v="2026-05-29T00:00:00"/>
    <n v="1"/>
    <s v="se evidencia formatos de procedimientos actualizados para la gestion de pagos PC-GF-17, FO-GF-17-01, FO-GF-02, FO-GF-03, FO-GF-04, FO-GF-05, FO-GF-06, FO-GF-07, con fecha 27/03/2026.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gestion de pagos "/>
    <s v="https://dnbcgovco-my.sharepoint.com/:f:/g/personal/planeacion_dnbc_gov_co/IgDlTTkE6gPMRZjTETbxch7dATaSM_TE5-agvqb3k7QgaDY?e=0V1Jx7"/>
    <s v="11/07/206"/>
    <s v="Actividad reportada con cumplimiento en el primer trimestre 2026"/>
    <n v="1"/>
    <s v="CUMPLIDO"/>
    <d v="2026-08-11T00:00:00"/>
    <n v="1"/>
    <s v="se evidencia formatos de procedimientos actualizados para la gestion de pagos PC-GF-17, FO-GF-17-01, FO-GF-02, FO-GF-03, FO-GF-04, FO-GF-05, FO-GF-06, FO-GF-07, con fecha 27/03/2026. lo que permite verificar el cumplimiento de la actividad dentro del plazo establecido"/>
    <x v="1"/>
    <s v="NO"/>
    <s v="EFECTIVO"/>
    <x v="1"/>
    <s v="Se evidenció el cumplimiento de la acción GF_AC6 asociada al hallazgo 2023_GF_H4, mediante formatos de procedimientos actualizados para la gestion de pagos PC-GF-17, FO-GF-17-01, FO-GF-02, FO-GF-03, FO-GF-04, FO-GF-05, FO-GF-06, FO-GF-07, con fecha 27/03/2026. No se evidenció recurrencia y por lo tanto el hallazgo se considera CERRADO."/>
  </r>
  <r>
    <n v="819"/>
    <x v="0"/>
    <x v="5"/>
    <s v="Subdirección estrategica"/>
    <m/>
    <x v="445"/>
    <n v="1"/>
    <x v="59"/>
    <s v="Indicadores_x000a_Se evidenció que no se han formulado indicadores para medir el cumplimiento de las actividades establecidas en la caracterización del proceso tales como reconocimiento de centros de entrenamiento de brigadas contraincendio y reconocimiento de escuelas de formación para Bomberos, actividades relacionadas intrínsecamente con el objetivo del proceso, lo cual incumple lo establecido en dimensión 1 Direccionamiento Estratégico y Planeación del MIPG “(…) Definir los indicadores a utilizar y el método de construcción que más se adapte a la propia dinámica y cultura organizacional”."/>
    <s v="GESTIÓN DEL CONOCIMIENTO Y LA INNOVACIÓN"/>
    <s v="Desconocimiento del procedimiento de formulacion de indicadores para la medicion de la gestion del proceso."/>
    <s v="Desconocimiento del procedimiento de formulacion de indicadores para la medicion de la gestion del proceso."/>
    <s v="Acción correctiva"/>
    <s v="EN_AC3"/>
    <s v="Formular los indicadores para medir el cumplimiento de las actividades establecidas en la caracterización del proceso."/>
    <s v="Fichas de indicadores del proceso"/>
    <n v="1"/>
    <d v="2022-11-15T00:00:00"/>
    <d v="2023-06-30T00:00:00"/>
    <n v="33.75"/>
    <x v="34"/>
    <m/>
    <n v="1"/>
    <s v="Se adjunta tablero de indicadores "/>
    <n v="0"/>
    <d v="2026-05-11T00:00:00"/>
    <s v="Sin seguimiento actualizado. Se toma último seguimiento_x000a_Se evidencia que cumple con los criterios solicitados dado que Formularon los indicadores para medir el cumplimiento de las actividades establecidas en la caracterización del proceso. Dado que adjunta el tablero de indicadores del proceso actualizado_x000a_Se sugiere la eliminación de este hallazgo dado que ya se formularon los indicadores en bse a la caracterización del proceso actualizado "/>
    <s v="Si"/>
    <x v="1"/>
    <d v="2026-05-15T00:00:00"/>
    <n v="0"/>
    <s v="No fue posible identificar evidencias para el presente período de análisis"/>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n reporte de información por parte de la primera linea de defensa"/>
    <n v="0"/>
    <n v="46213"/>
    <s v="No se evidencia seguimiento. Se toma último seguimiento_x000a_Se evidencia que cumple con los criterios solicitados dado que Formularon los indicadores para medir el cumplimiento de las actividades establecidas en la caracterización del proceso. Dado que adjunta el tablero de indicadores del proceso actualizado_x000a_Se sugiere la eliminación de este hallazgo dado que ya se formularon los indicadores en bse a la caracterización del proceso actualizado "/>
    <n v="1"/>
    <s v="CUMPLIDO"/>
    <d v="2026-08-12T00:00:00"/>
    <n v="0"/>
    <s v="No fue posible identificar evidencias correspondientes al período objeto de análisis. No obstante, se presentó evidencia el 18 de agosto de la presente anualidad y se ajustó el reporte de evidencias de la Primera Línea de Defensa. Sin embargo, estas fueron remitidas extemporáneamente. Por lo anterior, se solicita remitir oportunamente las evidencias correspondientes al seguimiento del tercer trimestre de la presente anualidad."/>
    <x v="3"/>
    <s v="NO APLICA"/>
    <s v="NO APLICA"/>
    <x v="0"/>
    <s v="Dado que algunas de las actividades asociadas al hallazgo se encuentran vencidas, no procede realizar el análisis de efectividad hasta tanto se complete su implementación."/>
  </r>
  <r>
    <n v="820"/>
    <x v="0"/>
    <x v="4"/>
    <s v="Subdirección Administrativa y Financiera"/>
    <m/>
    <x v="446"/>
    <n v="1"/>
    <x v="8"/>
    <s v="No se dio cumplimiento a lo establecido en el Articulo 14 y 89 del Decreto 111 de 1996, asi como lo enunciado en la circular 031 de 2011 emitidad por la Procuraduría General de la Nación, ya que se constituyeron Reservas Presupuestales sin Justificar técnica y jurídicamente el Hecho de fuerza mayor que la Generó así:_x000a_Orden de Compra 56640 Alfapeople_x000a_Orden de Compra 62662 Ghruo Empresarial Crear de Colombia_x000a_Orden de Compra 5911 UT Nimbit_x000a_Orden de Compra 56818 UT Nube Pública_x000a_Convenio 291 de 2020 CBV de el Retorno_x000a_Contrato 280 de 2020 Rayco ltda_x000a_Contrato 290 de 2020 UT SFL-KPN"/>
    <s v="GESTIÓN PRESUPUESTAL Y EFICIENCIA DEL GASTO PÚBLICO"/>
    <s v="Porque los Supervisores de los contratos no efectuaron un seguimiento permanente a la ejecucion de los mismos._x000a_Porque no hubo un adecuado principio de Planeación._x000a_Desconocimiento de las responsabilidades por parte de los Supervisores de los Contratos._x000a_Desconocimiento de la norma"/>
    <s v="Desconocimiento de la norma"/>
    <s v="Acción correctiva"/>
    <s v="GF_AC8"/>
    <s v="Elaboración de un procedimiento para la constitución de reservas presupuestales"/>
    <s v="Procedimiento elaborado"/>
    <n v="1"/>
    <d v="2021-08-01T00:00:00"/>
    <d v="2021-09-30T00:00:00"/>
    <n v="8.85"/>
    <x v="7"/>
    <m/>
    <n v="1"/>
    <s v="Se deja en evidencia el procedimiento de resrvas presupuestales "/>
    <s v="https://dnbcgovco-my.sharepoint.com/:f:/g/personal/planeacion_dnbc_gov_co/IgAKPZEalRp3T7O44VwZjBLlARF86VpmllJA36VR9-2qDG8?e=W6XaGX"/>
    <d v="2026-05-11T00:00:00"/>
    <s v="Se formulo el procedimiento PC-GF-03 Constitución Reservas Presupuestales y ya se encuentra en su versión 3"/>
    <n v="1"/>
    <x v="1"/>
    <d v="2026-05-28T00:00:00"/>
    <n v="1"/>
    <s v="Se evidencio la elaboracion del procedimiento de constitucion de reservas PC-GF-03 y formato PC-GF-03-01 con fecha 20/03/2026."/>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resrvas presupuestales "/>
    <s v="https://dnbcgovco-my.sharepoint.com/:f:/g/personal/planeacion_dnbc_gov_co/IgDlTTkE6gPMRZjTETbxch7dATaSM_TE5-agvqb3k7QgaDY?e=0V1Jx7"/>
    <s v="11/07/206"/>
    <s v="Actividad reportada con cumplimiento en el primer trimestre 2026"/>
    <n v="1"/>
    <s v="CUMPLIDO"/>
    <d v="2026-08-11T00:00:00"/>
    <n v="1"/>
    <s v="Se evidencio la elaboracion del procedimiento de constitucion de reservas PC-GF-03 y formato PC-GF-03-01 con fecha 20/03/2026."/>
    <x v="1"/>
    <s v="NO"/>
    <s v="EFECTIVO"/>
    <x v="1"/>
    <s v="Se evidenció el cumplimiento de la acción GF_AC8 asociada al hallazgo 2021_GF_H4, la elaboracion del procedimiento de constitucion de reservas PC-GF-03 y formato PC-GF-03-01 con fecha 20/03/2026. No se evidencia recurrencia, por lo cual el hallazgo se da por CERRADO ."/>
  </r>
  <r>
    <n v="821"/>
    <x v="0"/>
    <x v="4"/>
    <s v="Subdirección Administrativa y Financiera"/>
    <m/>
    <x v="447"/>
    <n v="1"/>
    <x v="11"/>
    <s v="Se evidencio que a la fecha la Entidad no cuenta con espacio adecuado para la conservación y custodia del acervo documental, incumplimiento el art.3 del Acuerdo 008 de 2014 del AGN conforme lo estipula el Art.46 de la Ley 594 de 2000 y el_x000a_Art. 1 Acuerdo número 049 de 2000 del AGN._x000a_“Los archivos de la Administración Pública deberán implementar un sistema integrado de conservación en cada una de las fases del ciclo vital de los documentos”"/>
    <m/>
    <s v="1er Por qué: Por falta de recursos para la adecuación de un espacio_x000a_2do Por qué:Porque no se ha realizado un diagnóstico que determine las condiciones adecuadas para la conservación y custodia del acervo documental de la DNBC"/>
    <s v="2do Por qué:Porque no se ha realizado un diagnóstico que determine las condiciones adecuadas para la conservación y custodia del acervo documental de la DNBC"/>
    <s v="Acción correctiva"/>
    <s v="GA_AC9"/>
    <s v="Contar con un espacio adecuado para la conservación y custodia del acervo documental de la DNBC"/>
    <s v="Espacio adecuado para para la conservación y custodia del acervo documental de la DNBC"/>
    <n v="1"/>
    <d v="2026-05-01T00:00:00"/>
    <d v="2026-12-31T00:00:00"/>
    <n v="36"/>
    <x v="36"/>
    <m/>
    <n v="0"/>
    <s v="En proceso de autorización de espacio "/>
    <s v="https://dnbcgovco-my.sharepoint.com/:f:/g/personal/planeacion_dnbc_gov_co/IgBNCQFqI1L_TKrLQDIGiy7lAY8q51gtOs_K7D5VQJijXpk?e=7eTYoW"/>
    <d v="2026-05-11T00:00:00"/>
    <s v="Se recibió información antigua por parte del proceso y no se evidencian soportes en la carpeta compartida por planeación"/>
    <n v="0"/>
    <x v="0"/>
    <d v="2026-05-28T00:00:00"/>
    <n v="0"/>
    <s v="No fue posible identificar evidencias para el presente período de análisis"/>
    <s v="SIN INICIAR"/>
    <s v="No aplica"/>
    <s v="No aplica"/>
    <s v="No aplica"/>
    <n v="1"/>
    <s v="Se cuenta con espacios para el acervo documental de la DNBC"/>
    <s v="https://dnbcgovco-my.sharepoint.com/:f:/g/personal/planeacion_dnbc_gov_co/IgDydYR2IkpIRI6N2VRik0fxAemY8ukkRKq-dLLZV2wNe3I?e=7HJc9p"/>
    <n v="46214"/>
    <s v="Se remite informe donde con evidencias fotográficas se da cuenta del espacio disponible para la documentación de la entidad"/>
    <n v="1"/>
    <s v="CUMPLIDO"/>
    <d v="2026-08-14T00:00:00"/>
    <n v="1"/>
    <s v="Se evidenció la presentación de un informe con registro fotográfico de los espacios destinados a la conservación y custodia del acervo documental de la DNBC, correspondientes a la Bodega de Archivo Documental, el Archivo de Gestión Contractual y el Archivo Documental, verificándose la disponibilidad de infraestructura y sistemas de almacenamiento para la organización y conservación de la documentación."/>
    <x v="1"/>
    <s v="NO"/>
    <s v="EFECTIVO"/>
    <x v="1"/>
    <s v="Se evidenció el cumplimiento de la acción GF_AC9 asociada al hallazgo 2021_AD_H8, mediante informe donde se evidencias registros fotográficos donde se cuenta con espacio disponible para la documentación de la entidad . No se evidencia recurrencia, por lo cual el hallazgo se da por CERRADO ."/>
  </r>
  <r>
    <n v="822"/>
    <x v="1"/>
    <x v="7"/>
    <s v="Dirección General"/>
    <m/>
    <x v="441"/>
    <m/>
    <x v="43"/>
    <s v="GESTIÓN DE CONTROL Y SEGUIMIENTO SOBRE LOS RECURSOS QUE DEBEN SER APORTADOS AL FONDO NACIONAL DE BOMBEROS, ARTÍCULO 35 DE LA LEY 1575 DE 2012._x000a_ADMINISTRATIVO (A)"/>
    <m/>
    <s v="Debilidades en la documentación y seguimiento a la implementación del control que garantice la inclusión de la solicitud de los recursos definidos como fuente de ingresos para el Fondo Nacional de Bomberos, en el Art. 35 Ley 1575 de 2012"/>
    <s v="Debilidades en la documentación y seguimiento a la implementación del control que garantice la inclusión de la solicitud de los recursos definidos como fuente de ingresos para el Fondo Nacional de Bomberos, en el Art. 35 Ley 1575 de 2012"/>
    <s v="Fortalecer los mecanismos de gestión de control y seguimiento sobre los recursos que deben ser aportados al Fondo Nacional de Bomberos, artículo 35 de la ley 1575 de 2012."/>
    <s v="PE_A11"/>
    <s v="Presentar para consideración y aprobación el anteproyecto de presupuesto al Comité Directivo, previo a las fechas establecidas por MHCP"/>
    <s v="Acta Comité directivo"/>
    <n v="1"/>
    <d v="2026-03-01T00:00:00"/>
    <d v="2026-03-25T00:00:00"/>
    <n v="3.6"/>
    <x v="10"/>
    <s v="Auditoria Financiera 2024"/>
    <n v="1"/>
    <s v="En comité del 26 de marzo de 2026, se presentó anteproyecto de presupuesto para validación del comité directivo"/>
    <s v="https://dnbcgovco-my.sharepoint.com/:f:/g/personal/planeacion_dnbc_gov_co/IgAwRNaujcVWS71Oq-WCF_AGAfs5QChUDiIf3u_UJWQL4d4?e=4XXkdM"/>
    <d v="2026-05-11T00:00:00"/>
    <s v="Se evidencia acta de comité directivo"/>
    <n v="1"/>
    <x v="1"/>
    <d v="2026-06-05T00:00:00"/>
    <n v="1"/>
    <s v="Se evidencia que, en el Acta del Comité Institucional de Gestión y Desempeño del 26 de marzo de 2026, se presentó el anteproyecto de presupuesto para su revisión y validación. Por lo anterior, desde la tercera línea de defensa se valida el cumplimiento de la acción correctiva, al encontrarse evidencia acorde con la actividad formulada."/>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n comité del 26 de marzo de 2026, se presentó anteproyecto de presupuesto para validación del comité directivo"/>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 acta de comité directivo"/>
    <n v="1"/>
    <s v="CUMPLIDO"/>
    <d v="2026-07-27T00:00:00"/>
    <n v="1"/>
    <s v="Se evidenció el Acta No. 02-2026 del Comité de Gestión y Desempeño, realizada el 26 de marzo de 2026, en la cual se presentó y aprobó el anteproyecto de presupuesto 2027 para validación del Comité Directivo, dando cumplimiento a la acción correctiva. Durante el segundo trimestre de 2026 no se presentaron nuevos soportes, por lo que se mantiene el avance reportado."/>
    <x v="1"/>
    <s v="NO"/>
    <s v="EFECTIVO"/>
    <x v="1"/>
    <s v="Se evidenció el cumplimiento de la acción PA_AC11 asociada al hallazgo 2025Fin2024H8, mediante Acta No. 02-2026 del Comité de Gestión y Desempeño, realizada el 26 de marzo de 2026, en la cual se presentó y aprobó el anteproyecto de presupuesto 2027 para validación del Comité Directivo . En consecuencia, el hallazgo se da por CERRADO ."/>
  </r>
  <r>
    <n v="823"/>
    <x v="0"/>
    <x v="5"/>
    <s v="Subdirección estrategica"/>
    <m/>
    <x v="448"/>
    <n v="1"/>
    <x v="59"/>
    <s v="Se evidencia debilidad en los controles implementados por el Proceso por cuanto, se encontraron los consecutivos 330, 333 y 334 de la vigencia 2022 sin número de radicado de entrada en la base de datos de Registros de cursos de formación bomberil, y con los cuales se otorgaron cuatro (4) registros._x000a_Así mismo, en la base de datos de firma de certificados se encontraron 12 registros sin el radicado de entrada y de los cuales solo uno (1) tiene radicado de salida._x000a_Lo anterior incumple lo establecido en la actividad 1 de “Asignación registro de cursos de formación bomberil” y de “Firma de Certificados de Cursos de Formación Bomberil” del Procedimiento para Registro de Capacitación Bomberil y Firma de Certificados, que establecen “Recibir los documentos de solicitud de registro de cursos de formación bomberil / de firma de certificados”, por parte de los Cuerpos de Bomberos de Colombia, en la oficina de atención al usuario de la DNBC o en la cuenta de correo: atencionciudadano@dnbc.gov.co”._x000a_Así como, la actividad 4 de “Firma de Certificados de Cursos de Formación Bomberil” “Ingresar los datos de los certificados del curso de formación bomberil, en la base de datos de Excel, para seguimiento y trazabilidad en la nube (ACC).”"/>
    <s v="GESTIÓN DEL CONOCIMIENTO Y LA INNOVACIÓN"/>
    <s v="Debilidad de los controles establecidos en el procedimiento de trámite de registros y firma de certificados."/>
    <s v="Debilidad de los controles establecidos en el procedimiento de trámite de registros y firma de certificados."/>
    <s v="Acción correctiva"/>
    <s v="EN_AC4"/>
    <s v="Validación de los trámites de firmas de certificados por parte del gestor del proceso."/>
    <s v="Validaciones registradas en el FORMATO_x000a_BASE DE DATOS CERTIFICADOS TRAMITADOS FO-EN-01-01"/>
    <n v="1"/>
    <d v="2022-11-15T00:00:00"/>
    <d v="2023-06-30T00:00:00"/>
    <n v="33.75"/>
    <x v="34"/>
    <m/>
    <n v="1"/>
    <s v="Se adjunta matriz de base de datos de certificados"/>
    <s v="https://dnbcgovco-my.sharepoint.com/:f:/g/personal/planeacion_dnbc_gov_co/IgC5kXqR4V0nTaHvwiZWXltvAYv7nqk-yTXwtoINqpfBzlc?e=Xqggcp"/>
    <d v="2026-05-11T00:00:00"/>
    <s v="Sin seguimiento actualizado. Se toma último seguimiento_x000a_Se evidencia que cumple con los criterios solicitados ya que adjunta Validaciones registradas en el FORMATO BASE DE DATOS CERTIFICADOS TRAMITADOS FO-EN-01-01"/>
    <s v="Si"/>
    <x v="1"/>
    <d v="2026-06-08T00:00:00"/>
    <n v="0"/>
    <s v="Se evidencia ausencia de monitoreo por parte de la primera y segunda línea de defensa, así como falta de soportes documentales que permitan verificar la ejecución de la acción correctiva. En consecuencia, desde la tercera línea de defensa no es posible determinar el estado real de avance de la acción formulada. Se recomienda fortalecer los mecanismos de monitoreo, seguimiento y reporte, garantizando la generación y conservación de evidencias que respalden el cumplimiento de los compromisos establecidos en el plan de mejoramiento."/>
    <s v="VENCIDA"/>
    <s v="No aplica"/>
    <s v="No aplica"/>
    <s v="No aplica"/>
    <n v="0"/>
    <s v="Sin reporte de información por parte de la primera linea de defensa"/>
    <n v="0"/>
    <n v="46213"/>
    <s v="No se evidencia seguimiento. Se toma último seguimiento_x000a_Se evidencia que cumple con los criterios solicitados ya que adjunta Validaciones registradas en el FORMATO BASE DE DATOS CERTIFICADOS TRAMITADOS FO-EN-01-01_x000a_Link SIGE https://dnbcgovco-my.sharepoint.com/my?id=%2Fpersonal%2Fplaneacion%5Fdnbc%5Fgov%5Fco%2FDocuments%2FDocumentos%20SIGE%2F2%2E%20Procesos%2F2%2E%20Procesos%20Misionales%2F10%2E%20Educaci%C3%B3n%20Nacional%20para%20Bomberos&amp;viewid=efb70791%2Db8ab%2D49e7%2Db552%2Dd3d4cbe976b9"/>
    <n v="1"/>
    <s v="CUMPLIDO"/>
    <d v="2026-08-12T00:00:00"/>
    <n v="0"/>
    <s v="No fue posible identificar evidencias correspondientes al período objeto de análisis. No obstante, se presentó evidencia el 18 de agosto de la presente anualidad y se ajustó el reporte de evidencias de la Primera Línea de Defensa. Sin embargo, estas fueron remitidas extemporáneamente. Por lo anterior, se solicita remitir oportunamente las evidencias correspondientes al seguimiento del tercer trimestre de la presente anualidad."/>
    <x v="3"/>
    <s v="NO APLICA"/>
    <s v="NO APLICA"/>
    <x v="0"/>
    <s v="Dado que algunas de las actividades asociadas al hallazgo se encuentran vencidas, no procede realizar el análisis de efectividad hasta tanto se complete su implementación."/>
  </r>
  <r>
    <n v="824"/>
    <x v="0"/>
    <x v="5"/>
    <s v="Subdirección estrategica"/>
    <m/>
    <x v="449"/>
    <n v="1"/>
    <x v="59"/>
    <s v="Aval y reconocimiento de instructores_x000a_Se evidenció que no se ha definido con claridad el método/soporte válido para acreditar la antigüedad como bombero de mínimo 5 años, ya que las unidades bomberiles están aportando para este requisito la Hoja de vida en formato común, en otros casos la hoja de vida Bomberil, sin la firma de comandante de su CB, inclusive se adjunta un formato de hoja de vida en idioma inglés, además no legible, incumpliendo lo establecido en el artículo 39 “Requisitos para ser instructor” de la resolución 1127 de 2018"/>
    <s v="GESTIÓN DEL CONOCIMIENTO Y LA INNOVACIÓN"/>
    <s v="Falta de definición en el marco normativo que regula el tema"/>
    <s v="Falta de definición en el marco normativo que regula el tema"/>
    <s v="Acción correctiva"/>
    <s v="EN_AC7"/>
    <s v="Actualización Manual de lineamientos proceso de educación"/>
    <s v="Manual Actualizado"/>
    <n v="1"/>
    <d v="2022-11-15T00:00:00"/>
    <d v="2023-06-30T00:00:00"/>
    <n v="33.75"/>
    <x v="34"/>
    <m/>
    <n v="1"/>
    <s v="Se adjunta manual de lineamientos del proceso"/>
    <s v="https://dnbcgovco-my.sharepoint.com/:f:/g/personal/planeacion_dnbc_gov_co/IgC5kXqR4V0nTaHvwiZWXltvAYv7nqk-yTXwtoINqpfBzlc?e=Xqggcp"/>
    <d v="2026-05-11T00:00:00"/>
    <s v="Sin seguimiento actualizado. Se toma último seguimiento_x000a__x000a_Se evidencia que cumple con criterios ya que adjuntan laActualización Manual de lineamientos proceso de educación_x000a_Se sugiere la eliminación de este hallazgo ya que cuenta con la actualización del manual "/>
    <s v="Si"/>
    <x v="1"/>
    <d v="2026-06-08T00:00:00"/>
    <n v="0"/>
    <s v="Se evidencia ausencia de monitoreo por parte de la primera y segunda línea de defensa, así como falta de soportes documentales que permitan verificar la ejecución de la acción correctiva. En consecuencia, desde la tercera línea de defensa no es posible determinar el estado real de avance de la acción formulada. Se recomienda fortalecer los mecanismos de monitoreo, seguimiento y reporte, garantizando la generación y conservación de evidencias que respalden el cumplimiento de los compromisos establecidos en el plan de mejoramiento."/>
    <s v="VENCIDA"/>
    <s v="No aplica"/>
    <s v="No aplica"/>
    <s v="No aplica"/>
    <n v="0"/>
    <s v="Sin reporte de información por parte de la primera linea de defensa"/>
    <n v="0"/>
    <n v="46213"/>
    <s v="No se evidencia seguimiento. Se toma último seguimiento_x000a__x000a_Se evidencia que cumple con criterios ya que adjuntan laActualización Manual de lineamientos proceso de educación_x000a_Se sugiere la eliminación de este hallazgo ya que cuenta con la actualización del manual _x000a_Link SIGE https://dnbcgovco-my.sharepoint.com/my?id=%2Fpersonal%2Fplaneacion%5Fdnbc%5Fgov%5Fco%2FDocuments%2FDocumentos%20SIGE%2F2%2E%20Procesos%2F2%2E%20Procesos%20Misionales%2F10%2E%20Educaci%C3%B3n%20Nacional%20para%20Bomberos&amp;viewid=efb70791%2Db8ab%2D49e7%2Db552%2Dd3d4cbe976b9"/>
    <n v="1"/>
    <s v="CUMPLIDO"/>
    <d v="2026-08-12T00:00:00"/>
    <n v="0"/>
    <s v="No fue posible identificar evidencias correspondientes al período objeto de análisis. No obstante, se presentó evidencia el 18 de agosto de la presente anualidad y se ajustó el reporte de evidencias de la Primera Línea de Defensa. Sin embargo, estas fueron remitidas extemporáneamente. Por lo anterior, se solicita remitir oportunamente las evidencias correspondientes al seguimiento del tercer trimestre de la presente anualidad."/>
    <x v="3"/>
    <s v="NO APLICA"/>
    <s v="NO APLICA"/>
    <x v="0"/>
    <s v="Dado que algunas de las actividades asociadas al hallazgo se encuentran vencidas, no procede realizar el análisis de efectividad hasta tanto se complete su implementación."/>
  </r>
  <r>
    <n v="825"/>
    <x v="0"/>
    <x v="4"/>
    <s v="Subdirección Administrativa y Financiera"/>
    <m/>
    <x v="450"/>
    <n v="1"/>
    <x v="58"/>
    <s v="Se encontró que no todos los desarrollos recientes del aplicativo RUE, cuentan con un análisis actualizado de las solicitudes de los Usuarios, así mismo no se cuenta con el documento soporte (diagnóstico) de las necesidades de información de la Entidad, para la actualización (desarrollo) del Sistema de Información RUE, situación que genera inobservancia con lo dispuesto en el Manual de Gobierno digital, implementación de la política de Gobierno Digital, Decreto 1008 de 2018, Numeral 3.2. Lineamientos TIC para el Estado y TIC para la Sociedad...&quot;La entidad debe garantizar que el proyecto o iniciativa que haga uso de TIC cuente con un conjunto de acciones que permitan una adecuada ejecución, seguimiento y realimentación, de manera que se cumpla con lo planeado y que se satisfagan las necesidades y problemáticas identificadas desde el inicio.&quot;"/>
    <m/>
    <s v="Porque el proceso de Coordinación Operativa no es el encargado de establecer los lineamientos de la política de Gobierno Digital y Planes de Manteniemiento como lo establece MINTIC._x000a_Porqre la entidad no cuenta con el personal de Apoyo competente e idoneo para diseñar e implementar la Política de Gobierno Digital, especificamente en su diagnostico de necesidades de informacion de la Entidad como en su desarrollo."/>
    <s v="Porque la entidad no cuenta con el personal de Apoyo competente e idoneo para diseñar e implementar la Política de Gobierno Digital, especificamente en su diagnostico de necesidades de informacion de la Entidad como en su desarrollo."/>
    <s v="Acción correctiva"/>
    <s v="TI_AC15"/>
    <s v="Generar Documento soporte (diagnóstico) de las necesidades de información de la Entidad, para la actualización (desarrollo) del Sistema de Información RUE."/>
    <s v="Docuemento de Diagnostico RUE"/>
    <n v="1"/>
    <d v="2026-01-01T00:00:00"/>
    <d v="2026-05-31T00:00:00"/>
    <n v="22.5"/>
    <x v="3"/>
    <m/>
    <n v="1"/>
    <s v="Se aporta como evidencia formato de necesidad y diagnóstico funcional del proyecto RUE 2.0, en el que se documentan las necesidades de información institucional, requerimientos por módulos, arquitectura funcional, interoperabilidad y criterios técnicos para la actualización del sistema."/>
    <s v="https://dnbcgovco-my.sharepoint.com/:f:/g/personal/planeacion_dnbc_gov_co/IgDPgT4NJ4SAS7wh-FIhINwWAfHEn8Nkvw5wZ9iOQqb9PVM?e=sUmTmO"/>
    <d v="2026-05-11T00:00:00"/>
    <s v="Se aporta formato de necesidad de RUE 2.0 "/>
    <n v="1"/>
    <x v="1"/>
    <d v="2026-06-08T00:00:00"/>
    <n v="1"/>
    <s v="Se evidencia que la entidad aportó como soporte el formato de necesidad y diagnóstico funcional del proyecto RUE 2.0, documento en el que se identifican y documentan las necesidades de información institucional, los requerimientos funcionales por módulos, las reglas de negocio, criterios de interoperabilidad, arquitectura funcional, lineamientos de seguridad y condiciones técnicas para la actualización y modernización del Sistema de Información RUE. La evidencia presentada permite verificar la elaboración del diagnóstico requerido y la definición de los requerimientos necesarios para el desarrollo de la nueva versión del sistema, dando cumplimiento a la acción correctiva formula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n reporte de información por parte de la primera linea de defensa"/>
    <n v="0"/>
    <n v="46214"/>
    <s v="Actividad con cumplimiento reportado en el primer trimestre 2026"/>
    <n v="1"/>
    <s v="CUMPLIDO"/>
    <d v="2026-08-14T00:00:00"/>
    <n v="1"/>
    <s v="Se evidencio un diagnóstico de necesidades de información haya sido implementado en el RUE 2.0 y que los controles aplicados garanticen la calidad, validación y actualización de la información, sin recurrencia de la situación identificada."/>
    <x v="1"/>
    <s v="NO"/>
    <s v="EFECTIVO"/>
    <x v="1"/>
    <s v="Se verificó el cumplimiento de la acción TI_AC15 mediante la elaboración del diagnóstico de necesidades de información para el desarrollo del RUE 2.0. Asimismo, no se evidenció recurrencia posterior a su implementación; los hallazgos relacionados identificados corresponden a situaciones anteriores al cumplimiento de la acción, por lo que no afectan su evaluación de efectividad. En consecuencia, se da CIERRE."/>
  </r>
  <r>
    <n v="826"/>
    <x v="0"/>
    <x v="1"/>
    <s v="Subdirección Administrativa y Financiera"/>
    <m/>
    <x v="451"/>
    <n v="1"/>
    <x v="3"/>
    <s v="Se evidencia debilidad en la documentación (Caracterización del proceso) y ejecución del proceso por cuanto no se han implementado los procedimientos requeridos para ejecutar de manera estandarizada y soportada las actividades propias de proceso, incumpliendo lo establecido en el MIPG, 3.2.1.1 Política de Fortalecimiento organizacional y simplificación de procesos."/>
    <m/>
    <s v="1. Por qué; El grupo de gestión tecnológica no cuenta con el personal suficiente que permita realizar verificación o actualización de los procesos de la Gestión de TI_x000a_2. Por qué: El área de Gestión Tecnológica no tiene metodologías definidas para atender los requerimientos e incidentes por lo irregular de los elementos que componen de la red corporativa de la entidad._x000a_3. Por que; No se tienen claramente identificados los factores críticos o de éxito del proceso."/>
    <s v="No se tienen claramente identificados los factores críticos o de éxito del proceso."/>
    <s v="Acción correctiva"/>
    <s v="TI_AC3"/>
    <s v="Realizar la caracterización del proceso definiendo los factores críticos y de exitico del proceso."/>
    <s v="Metodologias definidas en el proceso de Gestión de Tecnología"/>
    <n v="1"/>
    <d v="2026-01-01T00:00:00"/>
    <d v="2026-04-30T00:00:00"/>
    <n v="17.849999999999998"/>
    <x v="3"/>
    <s v="Reportar seguimiento"/>
    <n v="1"/>
    <s v="Se aporta como evidencia la Caracterización CT-TI versión 04 aprobada, que contiene la definición de factores críticos y de éxito del proceso."/>
    <s v="https://dnbcgovco-my.sharepoint.com/:f:/g/personal/planeacion_dnbc_gov_co/IgB5ud7b1mvzR6LEuE_muVtIAXnMfndxc-qfhTxTextcGU4?e=aHpPFN"/>
    <d v="2026-05-11T00:00:00"/>
    <s v="Se adjunta caracterizaicón del proceso en su versión 4 disponible desde marzo 2026"/>
    <n v="1"/>
    <x v="1"/>
    <d v="2026-06-08T00:00:00"/>
    <n v="1"/>
    <s v="Se evidencia la actualización y aprobación de la Caracterización del Proceso Gestión de Tecnología e Informática, versión 04, vigente desde el 31 de marzo de 2026, documento mediante el cual se fortalecen el objetivo, alcance, actividades, riesgos, indicadores y demás elementos del proceso, en concordancia con los lineamientos institucionales y el MIPG. En consecuencia, la evidencia permite validar la ejecución y cumplimiento de la acción correctiva formulada para subsanar el hallazgo identifica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n reporte de información por parte de la primera linea de defensa"/>
    <n v="0"/>
    <n v="46214"/>
    <s v="Actividad con cumplimiento reportado en el primer trimestre 2026"/>
    <n v="1"/>
    <s v="CUMPLIDO"/>
    <d v="2026-08-14T00:00:00"/>
    <n v="1"/>
    <s v="Se evidenció que la actividad reportó cumplimiento durante el primer trimestre de 2026, por lo que para el segundo trimestre se mantiene como cumplida."/>
    <x v="1"/>
    <s v="NO"/>
    <s v="EFECTIVO"/>
    <x v="1"/>
    <s v="Se evidenció el cumplimiento de la acción TI_AC3 asociada al hallazgo 2019_TI_H4, en cuanto a la actualización de la caracterización del proceso con fecha 31 de marzo de 2026, evidenciándose la atención del componente documental asociado a la acción formulada. No se evidencia recurrencia, por lo anterior el halalzgo se considera CERRADO"/>
  </r>
  <r>
    <n v="827"/>
    <x v="0"/>
    <x v="8"/>
    <s v="Subdirección Administrativa y Financiera"/>
    <m/>
    <x v="194"/>
    <n v="1"/>
    <x v="37"/>
    <s v="Al descargar el reporte Caracterización Discapacidad SP y Contratista del SIGEP II, se obtiene un mensaje “sin registros”, es decir que no se registró la información en el aplicativo SIGEP II, incumpliendo lo establecido en el MIPG dimensión 5 “Información y Comunicación”."/>
    <m/>
    <s v="1. Falta de monitoreo de la calidad de los datos registrados en el sistema SIGEP II._x000a_2. Por falta de capacitación al servidor público y/o contratista encargado del registro en el SIGEP II_x000a_3. Debilidad en la aplicación de controles por parte del proceso de talento humano"/>
    <s v="Debilidad en la identificación de controles respecto de la información registrada en el SIGEP II"/>
    <s v="Acción correctiva"/>
    <s v="TH_AC28"/>
    <s v="Solictar diligenciamiento de encuesta de Perfil Sociodemografico"/>
    <s v="Solicitudes de Información realizada"/>
    <n v="2"/>
    <d v="2026-03-01T00:00:00"/>
    <d v="2026-12-31T00:00:00"/>
    <n v="45"/>
    <x v="11"/>
    <m/>
    <n v="0"/>
    <n v="0"/>
    <n v="0"/>
    <d v="2026-05-11T00:00:00"/>
    <s v="No se evidencia seguimiento"/>
    <n v="0"/>
    <x v="0"/>
    <d v="2026-05-15T00:00:00"/>
    <n v="0"/>
    <s v="No fue posible identificar evidencias para el presente período de análisis"/>
    <s v="SIN INICIAR"/>
    <s v="No aplica"/>
    <s v="No aplica"/>
    <s v="No aplica"/>
    <n v="1"/>
    <s v="se adjunta reporte de encuesta"/>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información sobre la encuesta sociodemografica realizada en el 2026. Información primer semestre"/>
    <n v="0.5"/>
    <s v="EN EJECUCIÓN"/>
    <d v="2026-07-27T00:00:00"/>
    <n v="1"/>
    <s v="Se evidenció su cumplimiento sobre aplicación de encuesta sociodemográfica vigencia 2026, según seguimiento realizado con corte a 31/12/2025"/>
    <x v="1"/>
    <s v="NO"/>
    <s v="EFECTIVO"/>
    <x v="1"/>
    <s v="Se evidenció el cumplimiento de la acción. No se evidenció recurrencia y por lo tanto el hallazgo se considera CERRADO."/>
  </r>
  <r>
    <n v="828"/>
    <x v="0"/>
    <x v="7"/>
    <s v="Dirección General"/>
    <m/>
    <x v="452"/>
    <n v="1"/>
    <x v="38"/>
    <s v="En la Resolución 199 de 2024 no se estableció artículos que hagan alusión a Indicador de Gestión, Apoderados y Asesoría, lo cual va en contra de lo estipulado en el artículo 115 de la Ley 2220 de 2022, que establece que “las normas sobre los Comités de Conciliación son de obligatorio cumplimiento para las entidades de derecho público, los organismos públicos del orden nacional, departamental, distrital, los municipios que sean capital de departamento y los entes descentralizados de estos niveles”. Es necesario que en la resolución se definan claramente estos indicadores, conforme a la normativa_x000a_vigente._x000a_Si bien la normativa exige la adecuación del funcionamiento de los Comités de Conciliación conforme a sus disposiciones, resulta imperativo que estos elementos sean definidos con claridad en la normativa interna. Esto garantizará un adecuado cumplimiento de los lineamientos legales, fortalecerá la transparencia en la gestión y_x000a_permitirá una adecuada supervisión de los procesos conciliatorios dentro de la entidad._x000a_Es importante mencionar, que si bien esta No conformidad es reiterativa del Informe del Segundo semestre de 2024, a la fecha, la acción correctiva está prevista en el Plan de Mejoramiento para ejecutarse a más tardar el 31 de diciembre de 2025."/>
    <s v="INTEGRIDAD"/>
    <s v="1. Resolución 199 de 2024 no incorporó los artículos normativos relacionados con indicadores, apoderados y asesoría, pese a que existen prácticas internas y métricas implementadas._x000a_2. Falta de revisión integral de coherencia normativa antes de su expedición, lo que generó omisiones en la formalización de aspectos técnicos que ya operaban en la entidad._x000a_3. Deficiencia en el proceso de elaboración y revisión normativa dentro de la Oficina Jurídica, que no garantizó la armonización de la Resolución 199 de 2024 con los requisitos legales aplicables a los Comités de Conciliación."/>
    <s v="Resolución 199 de 2024 no incorporó los artículos normativos relacionados con indicadores, apoderados y asesoría, pese a que existen prácticas internas y métricas implementadas."/>
    <s v="Acción correctiva"/>
    <s v="DI_AC34"/>
    <s v="Modificar la Resolución 199 de 2024 para incorporar formalmente los indicadores de gestión existentes, las funciones de los apoderados y las directrices de asesoría jurídica del Comité de Conciliación, conforme al artículo 115 de la Ley 2220 de 2022."/>
    <s v="Resolución actualizada con los criterios establecidos"/>
    <n v="1"/>
    <d v="2025-11-20T00:00:00"/>
    <d v="2025-12-31T00:00:00"/>
    <n v="6.1499999999999995"/>
    <x v="4"/>
    <m/>
    <n v="1"/>
    <s v="Mediante Resolución 363 de 2025. se actualizó la resolución 199 de 2024 y se incluyó lo solicitado por control interno. Se anexa la resolción."/>
    <s v="https://dnbcgovco-my.sharepoint.com/:f:/g/personal/planeacion_dnbc_gov_co/IgCWMU3_E-UpTLfbQMbAUzJWAbf6VNNUAktPLT5yhv1d360?e=TAwypS"/>
    <d v="2026-05-11T00:00:00"/>
    <s v="Se adjunta evidencia de incorporación de  requerimientos establecidos en la actividad"/>
    <n v="1"/>
    <x v="1"/>
    <d v="2026-05-15T00:00:00"/>
    <n v="1"/>
    <s v="Se evidenció como soporte la Resolución No. 363 del 10 de diciembre de 2025, mediante la cual se adopta el Reglamento del Comité de Conciliación de la Dirección Nacional de Bomberos de Colombia, derogando y actualizando la reglamentación anterior. Durante la revisión se verificó la incorporación de disposiciones relacionadas con los indicadores de gestión, las responsabilidades de los apoderados y las directrices de asesoría jurídica, en concordancia con lo establecido en los artículos 115 y siguientes de la Ley 2220 de 2022. Se evidencio que el soporte aportado permite verificar la ejecucion de la actividad formulada dentro de los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ó la Resolución No. 363 de 2025, mediante la cual se adopta el Reglamento del Comité de Conciliación de la Dirección Nacional de Bomberos de Colombia, expedida el 10 de diciembre de 2025."/>
    <x v="1"/>
    <s v="NO"/>
    <s v="EFECTIVO"/>
    <x v="1"/>
    <s v="Se evidenció el cumplimiento de la acción. No se evidenció recurrencia y por lo tanto el hallazgo se considera CERRADO."/>
  </r>
  <r>
    <n v="829"/>
    <x v="0"/>
    <x v="7"/>
    <s v="Dirección General"/>
    <m/>
    <x v="453"/>
    <n v="1"/>
    <x v="38"/>
    <s v="La resolución 199 de 2024, que trata del Reglamento Interno del Comité de Conciliación de la Dirección Nacional de Bomberos de Colombia, fue adoptada conforme lo indica el artículo 115 de la ley 2220 de 2022, sin embargo, no se encuentra actualizada con las directrices emitidas en el Decreto 104 de enero 28 de 2025"/>
    <s v="INTEGRIDAD"/>
    <s v="1. Desfase normativo natural generado por la expedición de una nueva norma (Decreto 104 de 2025) posterior a la Resolución 199 de 2024._x000a_2. Falta de un mecanismo de monitoreo normativo continuo que permita identificar, evaluar y ajustar oportunamente los cambios legales que impactan la reglamentación interna._x000a_3. Ausencia de una práctica institucional sistemática de revisión y actualización normativa periódica del marco legal que regula los Comités de Conciliación, lo que genera lapsos temporales sin alineación inmediata con nuevas disposiciones nacionales"/>
    <s v="Ausencia de una práctica institucional sistemática de revisión y actualización normativa periódica del marco legal que regula los Comités de Conciliación, lo que genera lapsos temporales sin alineación inmediata con nuevas disposiciones nacionales"/>
    <s v="Acción correctiva"/>
    <s v="DI_AC36"/>
    <s v="Modificación y actualización de la resolución 199 de 2024 de conformidad con el decreto 104 de 2025"/>
    <s v="Resolución actualizada con los criterios establecidos"/>
    <n v="1"/>
    <d v="2025-11-20T00:00:00"/>
    <d v="2025-12-31T00:00:00"/>
    <n v="6.1499999999999995"/>
    <x v="4"/>
    <m/>
    <n v="1"/>
    <s v="Mediante Resolución 363 de 2025, se actualizó la resolución 199 de 2024. Se anexa la resolción."/>
    <s v="https://dnbcgovco-my.sharepoint.com/:f:/g/personal/planeacion_dnbc_gov_co/IgC7tp_fdzBkTbS6uCHe_s4EAcZfd2NOrO8efEfcT_pvH7I?e=zpGc7M"/>
    <d v="2026-05-11T00:00:00"/>
    <s v="Resolución se encuentra actualizada y aprobada"/>
    <n v="1"/>
    <x v="1"/>
    <d v="2026-05-15T00:00:00"/>
    <n v="1"/>
    <s v="Se evidenció como soporte la Resolución No. 363 del 10 de diciembre de 2025, mediante la cual se adopta el Reglamento del Comité de Conciliación de la Dirección Nacional de Bomberos de Colombia, derogando y actualizando la reglamentación anterior. Durante la revisión se verificó la incorporación de disposiciones relacionadas con los indicadores de gestión, las responsabilidades de los apoderados y las directrices de asesoría jurídica, en concordancia con lo establecido en los artículos 115 y siguientes de la Ley 2220 de 2022. Se evidencio que el soporte aportado permite verificar la ejecucion de la actividad formulada dentro de los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ó su cumplimiento, según seguimiento realizado con corte a 31/12/2025"/>
    <x v="1"/>
    <s v="NO"/>
    <s v="EFECTIVO"/>
    <x v="1"/>
    <s v="Se evidenció el cumplimiento de la acción. No se evidenció recurrencia y por lo tanto el hallazgo se considera CERRADO."/>
  </r>
  <r>
    <n v="830"/>
    <x v="0"/>
    <x v="5"/>
    <s v="Subdirección estrategica"/>
    <m/>
    <x v="454"/>
    <n v="1"/>
    <x v="59"/>
    <s v="Se encontró debilidad en el control para verificar los soportes aportados por las unidades bomberiles para optar por el aval como instructor, por cuanto se evidenció que se otorgaron avales sin que se hayan cargado los soportes correspondientes en el aplicativo ORFEO como es el caso de las solicitudes con radicados 20211140118912 y 20221140135982, incumpliendo lo establecido en el artículo 39 “Requisitos para ser instructor” de la resolución 1127 de 2018."/>
    <s v="GESTIÓN DEL CONOCIMIENTO Y LA INNOVACIÓN"/>
    <s v="Falta de detalle en la ejecución de la revisión de los documentos tramitados._x000a_Falta de rigor en la radicacion de solicitudes y complementos a los trámites."/>
    <s v="Falta de detalle en la ejecución de la revisión de los documentos tramitados"/>
    <s v="Acción correctiva"/>
    <s v="EN_AC8"/>
    <s v="Actualización del procedimiento de aval de instructores. Incluyendo acción en la política de operación, indicando que: &quot;…Toda la documentacion tramitada debe contar con radicado DNBC en el sistema de gestion documental ORFEO…&quot;"/>
    <s v="Procedimiento actualizado"/>
    <n v="1"/>
    <d v="2022-11-15T00:00:00"/>
    <d v="2023-06-30T00:00:00"/>
    <n v="33.75"/>
    <x v="34"/>
    <m/>
    <n v="1"/>
    <s v="se adjunta pdf de actualización de procedimiento"/>
    <s v="https://dnbcgovco-my.sharepoint.com/:f:/g/personal/planeacion_dnbc_gov_co/IgC5kXqR4V0nTaHvwiZWXltvAYv7nqk-yTXwtoINqpfBzlc?e=Xqggcp"/>
    <d v="2026-05-11T00:00:00"/>
    <s v="Sin seguimiento actualizado. Se toma último seguimiento_x000a__x000a_Se evidencia que Cumple con criterios ya que adjunta la actualización  del procedimiento de aval de instructores. Incluyendo acción en la política de operación, indicando que: &quot;…Toda la documentacion tramitada debe contar con radicado DNBC en el sistema de gestion documental ORFEO…&quot;_x000a_Se sugiere la eliminación de este hallazgo dado que ya cuenta con la actualización requerida"/>
    <s v="Si"/>
    <x v="1"/>
    <d v="2026-06-08T00:00:00"/>
    <n v="0"/>
    <s v="Se evidencia ausencia de monitoreo por parte de la primera y segunda línea de defensa, así como falta de soportes documentales que permitan verificar la ejecución de la acción correctiva. En consecuencia, desde la tercera línea de defensa no es posible determinar el estado real de avance de la acción formulada. Se recomienda fortalecer los mecanismos de monitoreo, seguimiento y reporte, garantizando la generación y conservación de evidencias que respalden el cumplimiento de los compromisos establecidos en el plan de mejoramiento."/>
    <s v="VENCIDA"/>
    <s v="No aplica"/>
    <s v="No aplica"/>
    <s v="No aplica"/>
    <n v="0"/>
    <s v="Sin reporte de información por parte de la primera linea de defensa"/>
    <n v="0"/>
    <n v="46213"/>
    <s v="No se evidencia seguimiento. Se toma último seguimiento_x000a__x000a_Se evidencia que Cumple con criterios ya que adjunta la actualización  del procedimiento de aval de instructores. Incluyendo acción en la política de operación, indicando que: &quot;…Toda la documentacion tramitada debe contar con radicado DNBC en el sistema de gestion documental ORFEO…&quot;_x000a_Se sugiere la eliminación de este hallazgo dado que ya cuenta con la actualización requerida_x000a_Link SIGE https://dnbcgovco-my.sharepoint.com/my?id=%2Fpersonal%2Fplaneacion%5Fdnbc%5Fgov%5Fco%2FDocuments%2FDocumentos%20SIGE%2F2%2E%20Procesos%2F2%2E%20Procesos%20Misionales%2F10%2E%20Educaci%C3%B3n%20Nacional%20para%20Bomberos&amp;viewid=efb70791%2Db8ab%2D49e7%2Db552%2Dd3d4cbe976b9"/>
    <n v="1"/>
    <s v="CUMPLIDO"/>
    <d v="2026-08-12T00:00:00"/>
    <n v="0"/>
    <s v="No fue posible identificar evidencias correspondientes al período objeto de análisis. No obstante, se presentó evidencia el 18 de agosto de la presente anualidad y se ajustó el reporte de evidencias de la Primera Línea de Defensa. Sin embargo, estas fueron remitidas extemporáneamente. Por lo anterior, se solicita remitir oportunamente las evidencias correspondientes al seguimiento del tercer trimestre de la presente anualidad."/>
    <x v="3"/>
    <s v="NO APLICA"/>
    <s v="NO APLICA"/>
    <x v="0"/>
    <s v="Dado que algunas de las actividades asociadas al hallazgo se encuentran vencidas, no procede realizar el análisis de efectividad hasta tanto se complete su implementación."/>
  </r>
  <r>
    <n v="831"/>
    <x v="0"/>
    <x v="5"/>
    <s v="Subdirección estrategica"/>
    <m/>
    <x v="455"/>
    <n v="1"/>
    <x v="59"/>
    <s v="Se evidenció demora en la respuesta de solicitudes de aval de instructores, por cuanto El CBV Alcalá solicitó ratificar el aval como instructor de Christian Ramírez mediante radicado 20221140152592 del 24/05/2022 al cual a la fecha no se le ha dado respuesta, incumpliendo el plazo para otorgar el aval y reconocimiento de instructores de bomberos, que es de 15 días hábiles establecido en el aplicativo SUIT del DAFP."/>
    <s v="GESTIÓN DEL CONOCIMIENTO Y LA INNOVACIÓN"/>
    <s v="Generación de respuestas parciales a las solicitudes tramitadas._x000a_Solicitudes incompletas tramitadas con anterioridad por parte de los cuerpos de bomberos, sin conexión de trámites."/>
    <s v="Generación de respuestas parciales a las solicitudes tramitadas"/>
    <s v="Acción correctiva"/>
    <s v="EN_AC9"/>
    <s v="Actualización del procedimiento de aval de instructores. Incluyendo una accion en las politicas de operación que diga: &quot;…Para la verificación de los documentos de respuesta se deben incluir los soportes, la matriz de análisis y la respuesta en un solo correo electrónico dirigido al responsable de la revisión final...&quot;"/>
    <s v="Procedimiento actualizado"/>
    <n v="1"/>
    <d v="2022-11-15T00:00:00"/>
    <d v="2023-06-30T00:00:00"/>
    <n v="33.75"/>
    <x v="34"/>
    <m/>
    <n v="1"/>
    <s v="se adjunta pdf de actualización de procedimiento"/>
    <s v="https://dnbcgovco-my.sharepoint.com/:f:/g/personal/planeacion_dnbc_gov_co/IgC5kXqR4V0nTaHvwiZWXltvAYv7nqk-yTXwtoINqpfBzlc?e=Xqggcp"/>
    <d v="2026-05-11T00:00:00"/>
    <s v="Sin seguimiento actualizado. Se toma último seguimiento_x000a__x000a_Se evidencia que Cumple con criterios ya que adjunta la actualización  ddel procedimiento de aval de instructores. Incluyendo una accion en las politicas de operación que diga: &quot;…Para la verificación de los documentos de respuesta se deben incluir los soportes, la matriz  de análisis y la respuesta en un solo correo electrónico dirigido al responsable de la revisión final...&quot;_x000a_Se sugiere la eliminación de este hallazgo dado que ya cuenta con la actualización requerida"/>
    <s v="Si"/>
    <x v="1"/>
    <d v="2026-06-08T00:00:00"/>
    <n v="0"/>
    <s v="Se evidencia ausencia de monitoreo por parte de la primera y segunda línea de defensa, así como falta de soportes documentales que permitan verificar la ejecución de la acción correctiva. En consecuencia, desde la tercera línea de defensa no es posible determinar el estado real de avance de la acción formulada. Se recomienda fortalecer los mecanismos de monitoreo, seguimiento y reporte, garantizando la generación y conservación de evidencias que respalden el cumplimiento de los compromisos establecidos en el plan de mejoramiento."/>
    <s v="VENCIDA"/>
    <s v="No aplica"/>
    <s v="No aplica"/>
    <s v="No aplica"/>
    <n v="0"/>
    <s v="Sin reporte de información por parte de la primera linea de defensa"/>
    <n v="0"/>
    <n v="46213"/>
    <s v="No se evidencia seguimiento. Se toma último seguimiento_x000a__x000a_Se evidencia que Cumple con criterios ya que adjunta la actualización  ddel procedimiento de aval de instructores. Incluyendo una accion en las politicas de operación que diga: &quot;…Para la verificación de los documentos de respuesta se deben incluir los soportes, la matriz  de análisis y la respuesta en un solo correo electrónico dirigido al responsable de la revisión final...&quot;_x000a_Se sugiere la eliminación de este hallazgo dado que ya cuenta con la actualización requerida_x000a_Link SIGE https://dnbcgovco-my.sharepoint.com/my?id=%2Fpersonal%2Fplaneacion%5Fdnbc%5Fgov%5Fco%2FDocuments%2FDocumentos%20SIGE%2F2%2E%20Procesos%2F2%2E%20Procesos%20Misionales%2F10%2E%20Educaci%C3%B3n%20Nacional%20para%20Bomberos&amp;viewid=efb70791%2Db8ab%2D49e7%2Db552%2Dd3d4cbe976b9"/>
    <n v="1"/>
    <s v="CUMPLIDO"/>
    <d v="2026-08-17T00:00:00"/>
    <n v="0"/>
    <s v="No fue posible identificar evidencias correspondientes al período objeto de análisis. No obstante, se presentó evidencia el 18 de agosto de la presente anualidad y se ajustó el reporte de evidencias de la Primera Línea de Defensa. Sin embargo, estas fueron remitidas extemporáneamente. Por lo anterior, se solicita remitir oportunamente las evidencias correspondientes al seguimiento del tercer trimestre de la presente anualidad."/>
    <x v="3"/>
    <s v="NO APLICA"/>
    <s v="NO APLICA"/>
    <x v="0"/>
    <s v="Dado que algunas de las actividades asociadas al hallazgo se encuentran vencidas, no procede realizar el análisis de efectividad hasta tanto se complete su implementación."/>
  </r>
  <r>
    <n v="832"/>
    <x v="0"/>
    <x v="5"/>
    <s v="Subdirección estrategica"/>
    <m/>
    <x v="456"/>
    <n v="1"/>
    <x v="59"/>
    <s v="Se evidenció que en la página web de la entidad, así como en la documentación del proceso no se han publicado los requisitos para el Reconocimiento de Centros de Entrenamiento de Brigadas Contra Incendios plasmados en la resolución 256 de 2014, con lo cual no se tiene claridad frente a los criterios para que los Cuerpos de Bomberos puedan optar por dicho reconocimiento para su Institución, incumpliendo lo establecido en la Ley 1712 de 2014 articulo 7 “Disponibilidad de la Información.” y la Dimensión 6. Información y Comunicación de MIPG, la cual señala “Tenga en cuenta que, respecto a la publicación de información de manera proactiva, el derecho de acceso a la información no radica únicamente en la obligación de dar respuesta a las peticiones, sino también en el deber de publicar y divulgar documentos y archivos de valor para el ciudadano y que constituyen un aporte en la construcción de una cultura de transparencia”."/>
    <s v="GESTIÓN DEL CONOCIMIENTO Y LA INNOVACIÓN"/>
    <s v="Desconocimiento de la aplicabilidad de la normativa y los lineamientos emitidos por MINTIC"/>
    <s v="Desconocimiento de la aplicabilidad de la normativa y los lineamientos emitidos por MINTIC"/>
    <s v="Acción correctiva"/>
    <s v="EN_AC10"/>
    <s v="Publicación de los requisitos para el Reconocimiento de Centros de Entrenamiento de Brigadas Contra Incendios plasmados en la resolución 256 de 2014"/>
    <s v="Publicaciones realizadas"/>
    <n v="1"/>
    <d v="2022-11-15T00:00:00"/>
    <d v="2023-06-30T00:00:00"/>
    <n v="33.75"/>
    <x v="34"/>
    <m/>
    <n v="0"/>
    <n v="0"/>
    <n v="0"/>
    <d v="2026-05-11T00:00:00"/>
    <s v="Sin seguimiento "/>
    <n v="0"/>
    <x v="2"/>
    <d v="2026-06-08T00:00:00"/>
    <n v="0"/>
    <s v="Se evidencia ausencia de monitoreo por parte de la primera y segunda línea de defensa, así como falta de soportes documentales que permitan verificar la ejecución de la acción correctiva. En consecuencia, desde la tercera línea de defensa no es posible determinar el estado real de avance de la acción formulada. Se recomienda fortalecer los mecanismos de monitoreo, seguimiento y reporte, garantizando la generación y conservación de evidencias que respalden el cumplimiento de los compromisos establecidos en el plan de mejoramiento."/>
    <s v="VENCIDA"/>
    <s v="No aplica"/>
    <s v="No aplica"/>
    <s v="No aplica"/>
    <n v="0"/>
    <s v="Sin reporte de información por parte de la primera linea de defensa"/>
    <n v="0"/>
    <n v="46213"/>
    <s v="No se evidencia seguimiento"/>
    <n v="0"/>
    <s v="VENCIDO"/>
    <d v="2026-08-12T00:00:00"/>
    <n v="0"/>
    <s v="No fue posible identificar evidencias para el presente período de análisis"/>
    <x v="3"/>
    <s v="NO APLICA"/>
    <s v="NO APLICA"/>
    <x v="0"/>
    <s v="Dado que algunas de las actividades asociadas al hallazgo se encuentran vencidas, no procede realizar el análisis de efectividad hasta tanto se complete su implementación."/>
  </r>
  <r>
    <n v="833"/>
    <x v="0"/>
    <x v="5"/>
    <s v="Subdirección Administrativa y Financiera"/>
    <m/>
    <x v="457"/>
    <n v="1"/>
    <x v="60"/>
    <s v="La entidad estableció el Manual de Contratación Código: MN-CO-01, Versión: 2, vigente desde el 13/06/2022, en el numeral 1.1.9, sin embargo, Se evidenció a través del contrato de exámenes ocupacionales realizado en la vigencia 2021, que en el estudio previo no se estableció la totalidad de los requisitos en seguridad y salud en el trabajo para exigir al contratista su cumplimiento, es de anotar que al verificar los requisitos el responsable de SST contaba con la totalidad de los soportes, lo cual podría incumplir lo establecido en el artículo 2.2.4.6.27, Decreto 1072 de 2015."/>
    <m/>
    <s v="No se verificó la inclusión de la totalidad de los requisitos exigibles en materia de SST"/>
    <s v="No se verificó la inclusión de la totalidad de los requisitos exigibles en materia de SST"/>
    <s v="Acción correctiva"/>
    <s v="GC_AC9"/>
    <s v="Incluir en el Manual de supervisión la definición de una responsabilidad del supervisor la cual quedaría así: Verificar que el contratista realice la inducción en sst antes de iniciar con la ejecución del contrato"/>
    <s v="Manual de supervisión actualizado"/>
    <n v="1"/>
    <d v="2023-02-02T00:00:00"/>
    <d v="2023-06-30T00:00:00"/>
    <n v="22.2"/>
    <x v="2"/>
    <s v="Trasnferido desde Talento humano"/>
    <n v="0"/>
    <s v="La actividad se encuentra en proceso de construcción; actualmente se trabaja en la actualización del Manual de Supervisión para incluir como responsabilidad del supervisor la verificación de la inducción en SST previa al inicio de la ejecución contractual._x000a__x000a__x000a_"/>
    <n v="0"/>
    <d v="2026-05-11T00:00:00"/>
    <s v="Sin avance en la actividad"/>
    <n v="0"/>
    <x v="2"/>
    <d v="2026-05-15T00:00:00"/>
    <n v="0"/>
    <s v="No fue posible identificar evidencias para el presente período de análisis"/>
    <s v="VENCIDA"/>
    <s v="No aplica"/>
    <s v="No aplica"/>
    <s v="No aplica"/>
    <n v="0"/>
    <s v="La actividad se encuentra en proceso de construcción; actualmente se trabaja en la actualización del Manual de Supervisión para incluir como responsabilidad del supervisor la verificación de la inducción en SST previa al inicio de la ejecución contractual._x000a__x000a__x000a_"/>
    <n v="0"/>
    <s v="11/07/206"/>
    <s v="No se evidencian soportes de la actividad"/>
    <n v="0"/>
    <s v="VENCIDO"/>
    <d v="2026-07-27T00:00:00"/>
    <n v="0"/>
    <s v="Se evidencio que la accion formulada carece de soportes que permitan verificar el cumplimiento de la actividad"/>
    <x v="3"/>
    <s v="NO APLICA"/>
    <s v="NO APLICA"/>
    <x v="0"/>
    <s v="Dado que algunas de las actividades asociadas al hallazgo se encuentran vencidas, no procede realizar el análisis de efectividad hasta tanto se complete su implementación."/>
  </r>
  <r>
    <n v="834"/>
    <x v="0"/>
    <x v="5"/>
    <s v="Subdirección Administrativa y Financiera"/>
    <m/>
    <x v="458"/>
    <n v="1"/>
    <x v="60"/>
    <s v="Aunque el Equipo de Seguridad y Salud en el trabajo ha realizado inducción en SST al personal del Aseo y Cafetería, al igual que al personal que realizó la adecuación de la pantalla de la sala situacional, se evidenció que no se realizó la capacitación en SST antes de iniciar labores a todo el personal de prestación de servicios vinculado a la entidad, incumpliendo lo establecido en el parágrafo 2 del artículo 2.2.4.6.11 del decreto 1072 de 2015."/>
    <m/>
    <s v="1. No se tiene la comunicación oportuna con el proceso de gestión contractual, para el manejo de información de los contratistas nuevos._x000a_2. No se encuentra definida una responsabilidad de envió de información (contratistas vinculados) en el manual de contratación al equipo de SST de la entidad de manera oportuna."/>
    <s v="No se encuentra definida una responsabilidad de envió de información (contratistas vinculados) en el manual de contratación al equipo de SST de la entidad de manera oportuna."/>
    <s v="Acción correctiva"/>
    <s v="GC_AC9"/>
    <s v="Incluir en el Manual de supervisión la definición de una responsabilidad del supervisor la cual quedaría así: Verificar que el contratista realice la inducción en sst antes de iniciar con la ejecución del contrato"/>
    <s v="Manual de supervisión actualizado"/>
    <n v="1"/>
    <d v="2023-02-02T00:00:00"/>
    <d v="2023-06-30T00:00:00"/>
    <n v="22.2"/>
    <x v="2"/>
    <s v="En mesa de trabajo se determina que se debe es reportar seguimiento"/>
    <n v="0"/>
    <s v="La actividad se encuentra en proceso de construcción; actualmente se trabaja en la actualización del Manual de Supervisión para incluir como responsabilidad del supervisor la verificación de la inducción en SST previa al inicio de la ejecución contractual._x000a__x000a__x000a_"/>
    <n v="0"/>
    <d v="2026-05-11T00:00:00"/>
    <s v="Sin avance en la actividad"/>
    <n v="0"/>
    <x v="2"/>
    <d v="2026-05-15T00:00:00"/>
    <n v="0"/>
    <s v="No fue posible identificar evidencias para el presente período de análisis"/>
    <s v="VENCIDA"/>
    <s v="No aplica"/>
    <s v="No aplica"/>
    <s v="No aplica"/>
    <n v="0"/>
    <s v="La actividad se encuentra en proceso de construcción; actualmente se trabaja en la actualización del Manual de Supervisión para incluir como responsabilidad del supervisor la verificación de la inducción en SST previa al inicio de la ejecución contractual._x000a__x000a__x000a_"/>
    <n v="0"/>
    <s v="11/07/206"/>
    <s v="No se evidencian soportes de la actividad"/>
    <n v="0"/>
    <s v="VENCIDO"/>
    <d v="2026-07-27T00:00:00"/>
    <n v="0"/>
    <s v="Se evidencio que la accion formulada carece de soportes que permitan verificar el cumplimiento de la actividad"/>
    <x v="3"/>
    <s v="NO APLICA"/>
    <s v="NO APLICA"/>
    <x v="0"/>
    <s v="Dado que algunas de las actividades asociadas al hallazgo se encuentran vencidas, no procede realizar el análisis de efectividad hasta tanto se complete su implementación."/>
  </r>
  <r>
    <n v="835"/>
    <x v="0"/>
    <x v="5"/>
    <s v="Subdirección Administrativa y Financiera"/>
    <m/>
    <x v="394"/>
    <n v="1"/>
    <x v="63"/>
    <s v="Se evidencia la acumulación de dos periodos de vacaciones para el funcionario Jeison López, sin que se evidencie el acto administrativo que establezca que las mismas se acumularon por necesidades del servicio, incumpliendo los artículos 12 y 13 del Decreto 1045 de 1978._x000a_Con relación al funcionario Norbert Faubricio Sánchez, posee días pendientes de disfrute (09 días) los cuales hacen referencia al periodo de la vigencia 2021, y a la fecha ya se le acumuló el periodo de la vigencia 2022._x000a_Asimismo, se está incumpliendo lo establecido en la directiva Presidencial 08 de 2022, que establece en el numeral 2.1 “Que los jefes de talento humano se encargarán de la planeación de los periodos de disfrute de vacaciones de todo el personal de planta desde el inicio de cada anualidad y propenderán por el cumplimiento del plan anual de vacaciones.”, ya que hay personal con días pendientes de disfrutar."/>
    <m/>
    <s v="1. Los servidores públicos no programan las vacaciones, pese a solicitud de TH._x000a_2. Por necesidad del servicio consideran importante continuar ejerciendo labor._x000a_3. El procedimiento no está actualizado con la actividad que especifique la necesidad de expedir un acto administrativo de las vacaciones de aquellos funcionarios con mas de un periodo acumulado y su respectiva justificación"/>
    <s v="El procedimiento no está actualizado con la actividad que especifique la necesidad de expedir un acto administrativo de las vacaciones de aquellos funcionarios con mas de un periodo acumulado y su respectiva justificaciòn"/>
    <s v="Acción correctiva"/>
    <s v="TH_AC46"/>
    <s v="Actualizar procedimiento de situaciones administrativas incluyendo actividad de expedición acto administrativo vacaciones para servidores públicos que tengan más de 1 período acumulado."/>
    <s v="Procedimiento de situaciones administrativas actualizado"/>
    <n v="1"/>
    <d v="2026-03-01T00:00:00"/>
    <d v="2026-06-30T00:00:00"/>
    <n v="17.849999999999998"/>
    <x v="11"/>
    <m/>
    <n v="0"/>
    <n v="0"/>
    <n v="0"/>
    <d v="2026-05-11T00:00:00"/>
    <s v="No se evidencia seguimiento"/>
    <n v="0"/>
    <x v="0"/>
    <d v="2026-05-15T00:00:00"/>
    <n v="0"/>
    <s v="No fue posible identificar evidencias para el presente período de análisis"/>
    <s v="SIN INICIAR"/>
    <s v="No aplica"/>
    <s v="No aplica"/>
    <s v="No aplica"/>
    <n v="0.5"/>
    <s v="se adjunta procedimiento, se encuentra en estudio para actualizar"/>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No se evidencia actualización del procedimiento"/>
    <n v="0"/>
    <s v="VENCIDO"/>
    <d v="2026-08-11T00:00:00"/>
    <n v="0"/>
    <s v="La accion no registra o dispone de elementos suficientes para validar su cumplimiento."/>
    <x v="3"/>
    <s v="NO APLICA"/>
    <s v="NO APLICA"/>
    <x v="0"/>
    <s v="Dado que algunas de las actividades asociadas al hallazgo se encuentran vencidas, no procede realizar el análisis de efectividad hasta tanto se complete su implementación."/>
  </r>
  <r>
    <n v="836"/>
    <x v="0"/>
    <x v="5"/>
    <s v="Subdirección Administrativa y Financiera"/>
    <m/>
    <x v="348"/>
    <n v="0"/>
    <x v="60"/>
    <s v="En recorrido por el centro logístico se encontró que no se cuenta con los adecuados controles para el aseguramiento de las actividades propias del bodegaje, tales como ayudas mecánicas para manipulación de cargas, hojas de seguridad de los productos químicos y matriz de compatibilidad, adecuada señalización de emergencias, doble pasamanos en la escalera, mecanismos suficientes para extinción de incendios ni personal capacitado como brigadista._x000a_Adicionalmente no se cuenta con los soportes de vacunación del personal que realiza actividades en el nivel territorial._x000a_Incumpliendo lo establecido en el Decreto 1072 de 2015, artículo 2.2.4.6.24 Medidas de prevención y control."/>
    <m/>
    <s v="No se ha implementado los controles adecuados en materia de seguridad y salud en el trabajo"/>
    <s v="No se ha implementado los controles adecuados en materia de seguridad y salud en el trabajo"/>
    <s v="Acción correctiva"/>
    <s v="TH_AC14"/>
    <s v="Aplicar los controles establecidos en la matriz IPEVR en la bodega"/>
    <s v="Controles implementados / controles identificados en la matriz * 100"/>
    <s v="100%"/>
    <d v="2023-02-02T00:00:00"/>
    <d v="2023-03-31T00:00:00"/>
    <n v="8.85"/>
    <x v="11"/>
    <s v="Hacer seguimiento"/>
    <n v="1"/>
    <s v="mantenimiento preventivo de la bodega"/>
    <s v="TH_AC14.pdf"/>
    <d v="2026-05-11T00:00:00"/>
    <s v="La descripción de la evidencia no es clara. Se evidencian 3 actas de reunión sobre visitas al estado de la bodega, no obstante no es claro de que manera se están aplicando los controles más allá del diagnostico "/>
    <n v="0.5"/>
    <x v="2"/>
    <d v="2026-05-15T00:00:00"/>
    <n v="0.5"/>
    <s v="Se evidencio que cuenta con un avance pero no cumple con la totalidad de las propuestas dentro del plazo establecido"/>
    <s v="VENCIDA"/>
    <s v="No aplica"/>
    <s v="No aplica"/>
    <s v="No aplica"/>
    <n v="1"/>
    <s v="mantenimiento preventivo de la bodega_x000a_"/>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incluye informe de seguimiento (no se evidencia envio a lider de proceso) y actas de reunión. No se evidencia controles"/>
    <n v="0.5"/>
    <s v="VENCIDO"/>
    <d v="2026-07-27T00:00:00"/>
    <n v="0.5"/>
    <s v="Se evidenció que la matriz IPEVR del Centro Logístico contempla 43 medidas de intervención. De acuerdo con los soportes aportados, fue posible verificar la implementación de 2 de estas medidas, correspondientes a la inspección de seguridad del riesgo eléctrico en las instalaciones y a la demarcación y señalización. Para las demás medidas se aportaron evidencias relacionadas con visitas, diagnósticos, programación y gestión de mantenimiento; sin embargo, estas no permiten acreditar su implementación."/>
    <x v="0"/>
    <s v="NO APLICA"/>
    <s v="NO APLICA"/>
    <x v="0"/>
    <s v="Dado que algunas de las actividades asociadas al hallazgo se encuentran vencidas, no procede realizar el análisis de efectividad hasta tanto se complete su implementación."/>
  </r>
  <r>
    <n v="837"/>
    <x v="0"/>
    <x v="5"/>
    <s v="Subdirección Administrativa y Financiera"/>
    <m/>
    <x v="459"/>
    <n v="1"/>
    <x v="59"/>
    <s v="Reconocimiento de Centros de Entrenamiento de Brigadas Contra Incendios_x000a_Se evidenció documentos en el aplicativo ORFEO con restricciones, por lo que no se pueden consultar como es el caso de la respuesta al radicado 20213800102572, incumpliendo lo establecido en la Ley 1712 de 2014, Por medio de la cual se crea la Ley de Transparencia y del Derecho de Acceso a la Información Pública Nacional y se dictan otras disposiciones."/>
    <m/>
    <s v="Configuracion De Niveles De Seguridad De La Informacion En Los Usuarios_x000a_Falta Criterios De Parametrizacion De Los Niveles De Acceso Por Usuario"/>
    <s v="Falta Criterios De Parametrizacion De Los Niveles De Acceso Por Usuario"/>
    <s v="Acción correctiva"/>
    <s v="TI_AC26"/>
    <s v="Construcción De Tabla De Niveles De Acceso A La Información En ORFEO Por Nivel De Usuario."/>
    <s v="TABLA DE NIVELES DE ACCESO ALA INFORMACION POR NIVEL DE USUARIO EN ORFEO"/>
    <n v="1"/>
    <d v="2022-11-15T00:00:00"/>
    <d v="2023-06-30T00:00:00"/>
    <n v="33.75"/>
    <x v="3"/>
    <s v="Realizar seguimiento"/>
    <n v="1"/>
    <s v="Se aporta como evidencia tabla de niveles de acceso a la información en ORFEO NG soportada en los perfiles institucionales configurados y en el Manual de Gestión de Usuarios – Administrar Perfiles, documentando roles, permisos, tipos de radicado, tipos documentales y controles de acceso por nivel de usuario."/>
    <s v="https://dnbcgovco-my.sharepoint.com/:f:/g/personal/planeacion_dnbc_gov_co/IgB1QMzvYiM7T5Z1lVGEpGUBAfoO-PzjS-O2nmKgLlfZ7C4?e=PsKfsW"/>
    <d v="2026-05-11T00:00:00"/>
    <s v="Se incluye tabla de información orfeo"/>
    <n v="1"/>
    <x v="1"/>
    <d v="2026-06-08T00:00:00"/>
    <n v="1"/>
    <s v="Se evidencia la elaboración e implementación de la Tabla de Niveles de Acceso a la Información en ORFEO NG por perfil de usuario, documentando perfiles, permisos, restricciones y controles de acceso conforme a los principios de segregación de funciones y control basado en roles. La evidencia permite validar el cumplimiento de la acción correctiva y la atención de la causa relacionada con la falta de criterios de parametrización de los niveles de acceso por usuari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n reporte de información por parte de la primera linea de defensa"/>
    <n v="0"/>
    <n v="46214"/>
    <s v="Actividad con cumplimiento reportado en el primer trimestre 2026"/>
    <n v="1"/>
    <s v="CUMPLIDO"/>
    <d v="2026-08-14T00:00:00"/>
    <n v="1"/>
    <s v="Se evidenció que la actividad reportó cumplimiento durante el primer trimestre de 2026, por lo que para el segundo trimestre se mantiene como cumplida."/>
    <x v="2"/>
    <s v="NO"/>
    <s v="EFECTIVO"/>
    <x v="1"/>
    <s v="No evidenció recurrencia posterior del hallazgo 2022_TI_H8. Si bien la acción TI_AC26 se encuentra cumplida y se evidenció la implementación de controles de acceso en ORFEO. por lo anterior, procede su cierre."/>
  </r>
  <r>
    <n v="838"/>
    <x v="0"/>
    <x v="5"/>
    <s v="Subdirección Administrativa y Financiera"/>
    <m/>
    <x v="460"/>
    <n v="1"/>
    <x v="39"/>
    <s v="Anexo 2 de la Resolución MinTIC 1519 del 2020 Estándares de publicación y divulgación información. 2.4.3 Atención y Servicios a la Ciudadanía. Formulario PQRSD_x000a_En seguimiento al link https://dnbc.gov.co/atencion-al-ciudadano/peticiones-quejas-reclamos-sugerencias-y-denuncias, se pudo verificar el formulario de PQRSD, al cual se puede acceder de forma autónoma e independiente; no obstante_x000a_ello, se establecieron debilidades en cuanto a condiciones técnicas como: El sistema no genera un mensaje de confirmación de recibido indicando fecha y hora de recepción, no obstante si informar el número de radicado; así mismo, el formulario no cuenta con la validación de datos que le permita al ciudadano visibilizar si existe errores en el diligenciamiento, o si le falta incluir alguna información, toda vez que este aviso de error debe ser visible y accesible para todos los usuarios; tampoco se observa el mensaje de falla en el sistema que indique el motivo y la opción con la que cuenta el usuario para hacer nuevamente su solicitud._x000a_Así mismo, se debe facilitar al ciudadano las condiciones de acceso a la información, por lo cual la Entidad en el tema que nos ocupa debe publicar los procedimientos o lineamientos para la recepción, radicación, trámite y remisión de respuesta, mecanismos de consulta del estado de las PQRSD"/>
    <s v="SERVICIO AL CIUDADANO"/>
    <s v="Desconocimeinto de la normatividad aplicable a la Entidad"/>
    <s v="Desconocimeinto de la normatividad aplicable a la Entidad"/>
    <s v="Acción correctiva"/>
    <s v="AU_AC8"/>
    <s v="Solicitar al propceso de TIC, la Actualizacion del formulario de PQRSD en linea de acuerdo al Anexo 2 de la Resolución MinTIC 1519 del 2020."/>
    <s v="Documento con la solicitud de actualizacion del Formulario de PQRSD actualizado"/>
    <n v="1"/>
    <d v="2022-09-16T00:00:00"/>
    <d v="2022-09-30T00:00:00"/>
    <n v="2.1"/>
    <x v="13"/>
    <m/>
    <n v="1"/>
    <s v="En la vigencia 2025 se realizó la actualización del formulario PQRSD, el cual se encuentra en la página web: https://dnbc.gov.co/"/>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incluye pantallazo de la actualización del formulario PQRSD"/>
    <n v="1"/>
    <x v="1"/>
    <d v="2026-05-15T00:00:00"/>
    <n v="1"/>
    <s v="se evidencia pantallazo de actualizacion de formulario de PQRSD en linea de fecha 13/09/2024"/>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n la vigencia 2025 se realizó la actualización del formulario PQRSD, el cual se encuentra en la página web: https://dnbc.gov.co/"/>
    <n v="0"/>
    <n v="46214"/>
    <s v="Accion con cumplimiento reportado"/>
    <n v="1"/>
    <s v="CUMPLIDO"/>
    <d v="2026-07-27T00:00:00"/>
    <n v="1"/>
    <s v="Se evidencio que la actividad reportada se encuentra cumplida en el primer trimestre"/>
    <x v="1"/>
    <s v="NO"/>
    <s v="EFECTIVO"/>
    <x v="1"/>
    <s v="No se evidencia recurrencia de la situación identificada en el hallazgo 2022_TI_H6, toda vez que en la revisión realizada no se observaron nuevas situaciones relacionadas con las debilidades técnicas del formulario PQRSD frente a los requisitos establecidos en la Resolución MinTIC 1519 de 2020, por lo tanto se considera el hallazgo CERRADO. No obstante, se recomienda mantener el seguimiento a la funcionalidad, accesibilidad y operación del formulario, con el fin de asegurar la sostenibilidad de las mejoras implementadas."/>
  </r>
  <r>
    <n v="839"/>
    <x v="0"/>
    <x v="5"/>
    <s v="Subdirección Administrativa y Financiera"/>
    <m/>
    <x v="460"/>
    <n v="0"/>
    <x v="39"/>
    <s v="Anexo 2 de la Resolución MinTIC 1519 del 2020 Estándares de publicación y divulgación información. 2.4.3 Atención y Servicios a la Ciudadanía. Formulario PQRSD_x000a_En seguimiento al link https://dnbc.gov.co/atencion-al-ciudadano/peticiones-quejas-reclamos-sugerencias-y-denuncias, se pudo verificar el formulario de PQRSD, al cual se puede acceder de forma autónoma e independiente; no obstante_x000a_ello, se establecieron debilidades en cuanto a condiciones técnicas como: El sistema no genera un mensaje de confirmación de recibido indicando fecha y hora de recepción, no obstante si informar el número de radicado; así mismo, el formulario no cuenta con la validación de datos que le permita al ciudadano visibilizar si existe errores en el diligenciamiento, o si le falta incluir alguna información, toda vez que este aviso de error debe ser visible y accesible para todos los usuarios; tampoco se observa el mensaje de falla en el sistema que indique el motivo y la opción con la que cuenta el usuario para hacer nuevamente su solicitud._x000a_Así mismo, se debe facilitar al ciudadano las condiciones de acceso a la información, por lo cual la Entidad en el tema que nos ocupa debe publicar los procedimientos o lineamientos para la recepción, radicación, trámite y remisión de respuesta, mecanismos de consulta del estado de las PQRSD"/>
    <m/>
    <s v="Desconocimeinto de la normatividad aplicable a la Entidad"/>
    <s v="Desconocimeinto de la normatividad aplicable a la Entidad"/>
    <s v="Acción correctiva"/>
    <s v="TI_AC21"/>
    <s v="Actualizar del formulario de PQRSD en linea de acuerdo al Anexo 2 de la Resolución MinTIC 1519 del 2020."/>
    <s v="Numero de condiciones tecnicas programadas/Numero se dolicitudes tecnicas realizadas*100"/>
    <n v="1"/>
    <d v="2026-01-01T00:00:00"/>
    <d v="2026-05-31T00:00:00"/>
    <n v="22.5"/>
    <x v="3"/>
    <s v="Realizar seguimiento"/>
    <n v="1"/>
    <s v="Se aporta como evidencia el formulario electrónico PQRSD institucional actualizado y operativo, con incorporación de validaciones, caracterización del ciudadano, tratamiento de datos personales y mecanismos de radicación y consulta en línea, en alineación con los lineamientos del Anexo 2 de la Resolución 1519 de 2020."/>
    <s v="https://dnbcgovco-my.sharepoint.com/:f:/g/personal/planeacion_dnbc_gov_co/IgDlb5XVpxIKQb9rhhKt_5DuAUyINH0bab5kKjslSxoN9lU?e=8Qefwv"/>
    <d v="2026-05-11T00:00:00"/>
    <s v="Se evidencia ajustes en formulario web"/>
    <n v="1"/>
    <x v="1"/>
    <d v="2026-06-08T00:00:00"/>
    <n v="1"/>
    <s v="Se evidencia que la Entidad actualizó y puso en operación el formulario electrónico de PQRSD, incorporando elementos de accesibilidad, caracterización de usuarios, tratamiento de datos personales, mecanismos de radicación y consulta en línea, en concordancia con los requisitos establecidos en el Anexo 2 de la Resolución 1519 de 2020. La evidencia aportada permite verificar que fueron atendidas las debilidades identificadas respecto al funcionamiento y disponibilidad del formulario, por lo que se considera que la acción correctiva fue implementada de manera satisfactori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n reporte de información por parte de la primera linea de defensa"/>
    <n v="0"/>
    <n v="46214"/>
    <s v="Actividad con cumplimiento reportado en el primer trimestre 2026"/>
    <n v="1"/>
    <s v="CUMPLIDO"/>
    <d v="2026-08-14T00:00:00"/>
    <n v="1"/>
    <s v="Se evidenció que la actividad reportó cumplimiento durante el primer trimestre de 2026, por lo que para el segundo trimestre se mantiene como cumplida."/>
    <x v="1"/>
    <s v="NO"/>
    <s v="EFECTIVO"/>
    <x v="1"/>
    <s v="No se evidencia recurrencia de la situación identificada en el hallazgo 2022_TI_H6, toda vez que en la revisión realizada no se observaron nuevas situaciones relacionadas con las debilidades técnicas del formulario PQRSD frente a los requisitos establecidos en la Resolución MinTIC 1519 de 2020, por lo tanto se considera el hallazgo CERRADO. No obstante, se recomienda mantener el seguimiento a la funcionalidad, accesibilidad y operación del formulario, con el fin de asegurar la sostenibilidad de las mejoras implementadas."/>
  </r>
  <r>
    <n v="840"/>
    <x v="0"/>
    <x v="5"/>
    <s v="Subdirección Administrativa y Financiera"/>
    <m/>
    <x v="461"/>
    <n v="1"/>
    <x v="24"/>
    <s v="No se evidencia la recuperación de cartera en el saldo adeudado por concepto de Cuentas por cobrar Incapacidades”; por parte de las EPS y ARL ya que los valores adeudados por la ARL Positiva, EPS Sanitas y EPS Coomeva al 30 de junio de 2022 continúan sin variación._x000a_Lo anterior, debido a que no se ha adelantado por parte de la entidad el cobro coactivo de estas partidas, desconociéndose que debe existir una gestión permanente al cobro y recobro de los saldos por concepto de incapacidades, incumpliendo lo establecido en el artículo 1 de la Ley 1066 de 2006."/>
    <m/>
    <s v="1. Porque las diferentes EPS Y ARL no reintegran los valores adeudados por incapacidades_x000a_2. Porque a pesar de enviarle a gestión jurídica los documentos para realizar el cobro coactivo no han adelantado ninguna gestión."/>
    <s v="Porque las diferentes EPS Y ARL no reintegran los valores adeudados por incapacidades"/>
    <s v="Acción correctiva"/>
    <s v="TH_AC6"/>
    <s v="Informe de los estados de cobro de incapacidades realizado"/>
    <s v="Informe realizado"/>
    <n v="1"/>
    <d v="2026-03-01T00:00:00"/>
    <d v="2026-05-31T00:00:00"/>
    <n v="13.5"/>
    <x v="11"/>
    <s v="Nómia"/>
    <n v="0"/>
    <n v="0"/>
    <n v="0"/>
    <d v="2026-05-11T00:00:00"/>
    <s v="No se evidencia seguimiento"/>
    <n v="0"/>
    <x v="0"/>
    <d v="2026-05-15T00:00:00"/>
    <n v="0"/>
    <s v="No fue posible identificar evidencias para el presente período de análisis"/>
    <s v="SIN INICIAR"/>
    <s v="No aplica"/>
    <s v="No aplica"/>
    <s v="No aplica"/>
    <n v="1"/>
    <s v="=+SI.ERROR(BUSCARV($N249;ACTIVIDADES!$B$9:$T$494;18;0);&quot;&quot;)"/>
    <s v="=+SI.ERROR(BUSCARV($N249;ACTIVIDADES!$B$9:$T$494;19;0);&quot;&quot;)"/>
    <n v="46214"/>
    <s v="Se evidencia informe de seguimiento a las incapacidades de la DNBC en el periodo en mención. Se sugiere incluir en evidencias correo de socialización con lider de proceso"/>
    <n v="1"/>
    <s v="CUMPLIDO"/>
    <d v="2026-07-27T00:00:00"/>
    <n v="1"/>
    <s v="Se evidencio que la actividad reportada se encuentra cumplida en el primer trimestre"/>
    <x v="1"/>
    <s v="NO"/>
    <s v="EFECTIVO"/>
    <x v="1"/>
    <s v="No se evidenció recurrencia posterior del hallazgo, por lo tanto el hallazgo se considera CERRADO"/>
  </r>
  <r>
    <n v="841"/>
    <x v="0"/>
    <x v="5"/>
    <s v="Subdirección Administrativa y Financiera"/>
    <m/>
    <x v="101"/>
    <n v="0"/>
    <x v="25"/>
    <s v="Al realizar el análisis de las variaciones y al comparar los saldos al 31 de marzo de 2021 frente al mes de marzo de 2022, no se evidencia la recuperación en el saldo adeudado por concepto de Cuentas por Cobrar Incapacidades”; por parte de las EPS y ARL ya que el valor al 2021 era de $28.946.919 y al 2022 es de $29.458.339. Lo anterior, debido a que no se ha adelantado por parte de la entidad el cobro coactivo de estas partidas, desconociéndose que debe existir una gestión permanente al cobro y recobro de los saldos por concepto de incapacidades, incumpliendo lo establecido en la Ley 1066 de 2006 del 29 de Julio Artículo 1, que indica, Gestión del recaudo de cartera pública. Conforme a los principios que regulan la Administración Pública contenidos en el artículo 209 de la Constitución Política, los servidores públicos que tengan a su cargo el recaudo de obligaciones a favor del Tesoro Público deberán realizar su gestión de manera ágil, eficaz, eficiente y oportuna, con el fin de obtener liquidez para el Tesoro Público."/>
    <m/>
    <s v="No se realizan los cruce de información dentro del proceso de Proceso de Gestión Financiera así como con el Proceso de Gestión del Talento, para saber el valor real d elos rientegors que deben de hacer las EPS."/>
    <s v="No se realizan los cruce de información dentro del proceso de Proceso de Gestión Financiera así como con el Proceso de Gestión del Talento, para saber el valor real d elos rientegors que deben de hacer las EPS"/>
    <s v="Acción correctiva"/>
    <s v="TH_AC6"/>
    <s v="Informe de los estados de cobro de incapacidades realizado"/>
    <s v="Informe realizado"/>
    <n v="1"/>
    <d v="2026-03-01T00:00:00"/>
    <d v="2026-05-31T00:00:00"/>
    <n v="13.5"/>
    <x v="11"/>
    <s v="Nómia"/>
    <n v="0"/>
    <n v="0"/>
    <n v="0"/>
    <d v="2026-05-11T00:00:00"/>
    <s v="No se evidencia seguimiento"/>
    <n v="0"/>
    <x v="0"/>
    <d v="2026-05-15T00:00:00"/>
    <n v="0"/>
    <s v="No fue posible identificar evidencias para el presente período de análisis"/>
    <s v="SIN INICIAR"/>
    <s v="No aplica"/>
    <s v="No aplica"/>
    <s v="No aplica"/>
    <n v="1"/>
    <s v="se aporta nomina -del 1 de marzo a 31 de may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evidencia informe de seguimiento a las incapacidades de la DNBC en el periodo en mención. Se sugiere incluir en evidencias correo de socialización con lider de proceso"/>
    <n v="1"/>
    <s v="CUMPLIDO"/>
    <d v="2026-07-27T00:00:00"/>
    <n v="1"/>
    <s v="Se evidenció la elaboración del informe sobre el estado de las incapacidades laborales correspondiente al periodo comprendido entre el 1 de enero y el 17 de junio de 2026, en el cual se identificaron cinco (5) incapacidades, todas con una duración de dos (2) días. De acuerdo con el análisis realizado, estas prestaciones económicas fueron asumidas por la DNBC y no generaron cuentas por cobrar ni obligación de recobro ante EPS o ARL."/>
    <x v="1"/>
    <s v="NO"/>
    <s v="EFECTIVO"/>
    <x v="1"/>
    <s v="Se evidencia que el informe cumple con lo requerido en la ccion, por lo tanto la accion de mejora fue ejecutada de manera satisfactoria. No se evidencia recurrencia por lo tanto, el hallazgo se da por CERRADO ."/>
  </r>
  <r>
    <n v="842"/>
    <x v="0"/>
    <x v="5"/>
    <s v="Subdirección Administrativa y Financiera"/>
    <m/>
    <x v="257"/>
    <n v="0"/>
    <x v="24"/>
    <s v="Al comparar los saldos de las cuentas por cobrar de las Incapacidades del 30 de marzo de 2022 de la EPS Compensar con relación al 30 de junio de 2022, se evidencia una diferencia de $637.934, pero al verificar la sumatoria de las incapacidades incorporadas en el segundo trimestre de 2022, el valor es de $2.035.929, existiendo una discrepancia en la información._x000a_De igual forma, se verificaron las actas de conciliación entre el proceso de Gestión de Talento Humano y Gestión Financiera No.003 del 04 de mayo, No. 004 del 08 junio de 2022 y No.005 del 07 de Julio de 2022, y el valor que arrastra de saldo de incapacidades es $2.035.929 y en ninguna parte de sus contenidos indica; justificación alguna que pueda evidenciar la diferencia de $637.934._x000a_Lo anterior evidencia que las conciliaciones realizadas que soportan el saldo de la Cuenta por Cobrar por la administración de la seguridad social en salud incumplen lo establecido en el Régimen de Contabilidad Pública numeral 7 CARACTERÍSTICAS CUALITATIVAS DE LA INFORMACIÓN CONTABLE PÚBLICA numerales 103, 104, 105 y 106 (confiabilidad, razonabilidad, Objetividad y verificabilidad)."/>
    <m/>
    <s v="1. Porque; El proceso de Gestión de talento humano no reporta a tiempo las novedades de incapacidad al área de Gestión Financiera de manera oportuna._x000a_2. Porque; No se realizó las conciliaciones entre talento humano y financiera en las licencias de incapacidades._x000a_3. Porque; Falta de la definición de controles y lineamientos para el cobro de incapacidades."/>
    <s v="3. Porque; Falta de la definición de controles y lineamientos para el cobro de incapacidades."/>
    <s v="Acción correctiva"/>
    <s v="GF_AC1"/>
    <s v="Formulación del procedimiento Conciliaciones contables donde se cruza la información de incapacidades"/>
    <s v="Procedimiento formulado"/>
    <n v="1"/>
    <d v="2026-01-01T00:00:00"/>
    <d v="2026-03-31T00:00:00"/>
    <n v="13.5"/>
    <x v="7"/>
    <s v="Nómina"/>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x v="1"/>
    <d v="2026-05-29T00:00:00"/>
    <n v="1"/>
    <s v="Se evidencia procedimiento conciliaciones contables PC-GF-16 y formato PC-GF-16-01 vigencia 2025, lo que permite verificar el cumplimiento de la actividad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s v="CUMPLIDO"/>
    <d v="2026-08-11T00:00:00"/>
    <n v="1"/>
    <s v="Se evidencia procedimiento PC-GF-16 y formato PC-GF-16-01 de fecha 23/09/2025, lo que permite verificar el cumplimiento de la actividad dentro del plazo establecido"/>
    <x v="1"/>
    <s v="NO"/>
    <s v="EFECTIVO"/>
    <x v="1"/>
    <s v="Se evidenció el cumplimiento de la acción GF_AC1 asociada al hallazgo 2022_GF_H1, mediante existencia de manual de procedimiento PC-GF-16 y formato PC-GF-16-01 de fecha 23/09/2025. No se evidenció recurrencia y por lo tanto el hallazgo se considera CERRADO. ."/>
  </r>
  <r>
    <n v="843"/>
    <x v="0"/>
    <x v="5"/>
    <s v="Subdirección Administrativa y Financiera"/>
    <m/>
    <x v="462"/>
    <n v="1"/>
    <x v="61"/>
    <s v="Al comparar los saldos de las cuentas por cobrar de las Incapacidades al 30 de septiembre de 2022 de la EPS Compensar, se evidencia una diferencia de $46.968, que hace referencia a la incapacidad No- 3348147 emitida en septiembre de 2022, la cual no fue reportada al Proceso Financiero, para ser registrada en la cuenta por cobrar de la respectiva EPS_x000a_De igual forma, no se evidenció la conciliación entre el proceso de Gestión Financiera y Gestión del Talento Humano del mes de septiembre de 2022._x000a_Lo anterior incumple lo establecido en el Régimen de Contabilidad Pública numeral 7 CARACTERÍSTICAS CUALITATIVAS DE LA INFORMACIÓN CONTABLE PÚBLICA numerales 103, 104, 105 y 106 (confiabilidad, razonabilidad, Objetividad y verificabilidad)."/>
    <m/>
    <s v="El proceso de Gestión de talento humano no reporta a tiempo las novedades de incapacidad al área de Gestión Financiera de manera oportuna. No se realizó las conciliaciones entre talento humano y financiera en las licencias de incapacidades._x000a_Falta de seguimiento y control por parte de la Gestión de talento humano y financiera"/>
    <s v="Falta de seguimiento y control por parte de la Gestión de talento humano y financiera"/>
    <s v="Acción correctiva"/>
    <s v="GF_AC1"/>
    <s v="Formulación del procedimiento Conciliaciones contables donde se cruza la información de incapacidades"/>
    <s v="Procedimiento formulado"/>
    <n v="1"/>
    <d v="2026-01-01T00:00:00"/>
    <d v="2026-03-31T00:00:00"/>
    <n v="13.5"/>
    <x v="7"/>
    <m/>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x v="1"/>
    <d v="2026-05-29T00:00:00"/>
    <n v="1"/>
    <s v="Se evidencia procedimiento conciliaciones contables PC-GF-16 y formato PC-GF-16-01 vigencia 2025, lo que permite verificar el cumplimiento de la actividad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s v="CUMPLIDO"/>
    <d v="2026-08-11T00:00:00"/>
    <n v="1"/>
    <s v="Se evidencia procedimiento PC-GF-16 y formato PC-GF-16-01 de fecha 23/09/2025, lo que permite verificar el cumplimiento de la actividad dentro del plazo establecido"/>
    <x v="1"/>
    <s v="NO"/>
    <s v="EFECTIVO"/>
    <x v="1"/>
    <s v="Se evidenció el cumplimiento de la acción GF_AC1 asociada al hallazgo 2022_GF_H5, mediante procedimiento PC-GF-16 y formato PC-GF-16-01 de fecha 23/09/2025. No se evidenció recurrencia y por lo tanto el hallazgo se considera CERRADO."/>
  </r>
  <r>
    <n v="844"/>
    <x v="0"/>
    <x v="5"/>
    <s v="Subdirección Administrativa y Financiera"/>
    <m/>
    <x v="463"/>
    <n v="1"/>
    <x v="25"/>
    <s v="En la revisión realizada a los usos presupuestales se evidenció, que no se registraron los usos conforme al Manual de Clasificación Presupuestal, Anexo Técnico para el Aplicativo de medición de la Austeridad en el Gasto, y Proyecto, asi como al Catálogo Presupuestal del Gasto emitido por Ministerio de Hacienda y Crédito Público, así:_x000a_•_x0009_El 22 de febrero de 2022, se registró la suma de $11.615.999.36 a nombre de COMJURIDICA en el uso presupuestal SERVICIOS DE CONSULTORIA EN ADMINISTRACION Y SERVICIOS DE GESTION A-02-02-02-008-003-01-1 y corresponde a SERVICIOS JURIDICOS A-02-02-02-008-002-01_x000a_• Se registró en el Uso Presupuestal A-02-02-02-008-003-09 OTROS SERVICIOS PROFESIONALES Y TÉCNICOS N.C.P, la suma de $2.410.550; cuando los mismos hacen referencia al uso A-02-02-02-006-003- Gastos de desplazamiento así:_x000a_MANOSALVA PEDRO ANDRES $740.283_x000a_ANDRADE VIVIANA $684.842_x000a_VERGARA JHON $846.108_x000a_MURILLO ORLANDO $139.317"/>
    <s v="GESTIÓN PRESUPUESTAL Y EFICIENCIA DEL GASTO PÚBLICO"/>
    <s v="1. Porque; Existió un error humano en el desarrollo del ejercicio del proceso_x000a_2. Porque; Error en el momento de realizar el compromiso por lo tanto se tomó de manera incorrecta el uso presupuestal._x000a_3. Porque; Cuando se tomaron los controles ya se había registrado los usos presupuestales en el primer trimestre de 2021."/>
    <s v="Error en el momento de realizar el compromiso por lo tanto se tomó de manera incorrecta el uso presupuestal"/>
    <s v="Acción correctiva"/>
    <s v="GF_AC6"/>
    <s v="Actualizar procedimiento de Gestión de Pagos incluyendo control de verificación de usos presupuestales y gestión de PAC"/>
    <s v="Procedimiento actualizados"/>
    <n v="1"/>
    <d v="2026-04-01T00:00:00"/>
    <d v="2026-06-30T00:00:00"/>
    <n v="13.350000000000001"/>
    <x v="7"/>
    <m/>
    <n v="1"/>
    <s v="Se deja en evidencia el procedimiento de gestion de pagos "/>
    <s v="https://dnbcgovco-my.sharepoint.com/:f:/g/personal/planeacion_dnbc_gov_co/IgAKPZEalRp3T7O44VwZjBLlARF86VpmllJA36VR9-2qDG8?e=W6XaGX"/>
    <d v="2026-05-11T00:00:00"/>
    <s v="Se incluye actualización de procedimiento junto a formatos del mismo"/>
    <n v="1"/>
    <x v="1"/>
    <d v="2026-05-29T00:00:00"/>
    <n v="1"/>
    <s v="se evidencia formatos de procedimientos actualizados para la gestion de pagos PC-GF-17, FO-GF-17-01, FO-GF-02, FO-GF-03, FO-GF-04, FO-GF-05, FO-GF-06, FO-GF-07, con fecha 27/03/2026.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gestion de pagos "/>
    <s v="https://dnbcgovco-my.sharepoint.com/:f:/g/personal/planeacion_dnbc_gov_co/IgDlTTkE6gPMRZjTETbxch7dATaSM_TE5-agvqb3k7QgaDY?e=0V1Jx7"/>
    <s v="11/07/206"/>
    <s v="Actividad reportada con cumplimiento en el primer trimestre 2026"/>
    <n v="1"/>
    <s v="CUMPLIDO"/>
    <d v="2026-08-11T00:00:00"/>
    <n v="1"/>
    <s v="se evidencia formatos de procedimientos actualizados para la gestion de pagos PC-GF-17, FO-GF-17-01, FO-GF-02, FO-GF-03, FO-GF-04, FO-GF-05, FO-GF-06, FO-GF-07, con fecha 27/03/2026. lo que permite verificar el cumplimiento de la actividad dentro del plazo establecido"/>
    <x v="1"/>
    <s v="NO"/>
    <s v="EFECTIVO"/>
    <x v="1"/>
    <s v="Se evidenció el cumplimiento de la acción GF_AC6 asociada al hallazgo 2020_GF_H4, mediante video de 03/07/26 donde de socializa el procedimiento de los cruces de información entre las areas y el proceso de Gestión Financiera para las cuentas del pasivo. No se evidencia recurrencia por lo tanto, el hallazgo se da por CERRADO ."/>
  </r>
  <r>
    <n v="845"/>
    <x v="0"/>
    <x v="4"/>
    <s v="Subdirección Administrativa y Financiera"/>
    <m/>
    <x v="464"/>
    <n v="1"/>
    <x v="65"/>
    <s v="Procesos disciplinarios_x000a_Se evidenció que la Oficina de Control Interno Disciplinario no ha dado cumplimiento a lo establecido en la Guía Estrategias para la Construcción del PAAC en cuanto a “adelantar las investigaciones en caso de: (i) incumplimiento a la Respuesta de peticiones, quejas, sugerencias y reclamos en los términos contemplados en la ley y (ii) quejas contra los servidores públicos de la entidad.” Generadas durante el II semestre de 2020"/>
    <s v="SERVICIO AL CIUDADANO"/>
    <s v="No se establecio la periocidad ni el mecanismo del envio del informe de PQRSD al lider del proceso de Control Interno Disciplinario para los fines petienentes."/>
    <s v="No se establecio la periocidad ni el mecanismo del envio del informe de PQRSD al lider del proceso de Control Interno Disciplinario para los fines petienentes."/>
    <s v="Acción correctiva"/>
    <s v="AU_AC19"/>
    <s v="Enviar semestralmente a traves de memorando el informe de PQRSD (extemporaneos y vencidos) al lider del proceso de Control Interno Disciplinario para los fines pertinentes"/>
    <s v="informes enviados"/>
    <n v="2"/>
    <d v="2021-10-01T00:00:00"/>
    <d v="2021-12-31T00:00:00"/>
    <n v="13.5"/>
    <x v="13"/>
    <m/>
    <n v="0"/>
    <s v="Actualmente se envían los informes semestrales a la Oficina de Control Interno"/>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incluye borrador de informe. No obstante, no se evidencia su suscripción por parte del lider de proceso, ni evidencia de remisión a la oficina de control interno"/>
    <n v="0"/>
    <x v="2"/>
    <d v="2026-05-15T00:00:00"/>
    <n v="0"/>
    <s v="No fue posible identificar evidencias para el presente período de análisis"/>
    <s v="VENCIDA"/>
    <s v="No aplica"/>
    <s v="No aplica"/>
    <s v="No aplica"/>
    <n v="1"/>
    <s v="Se adjunta el informe del segundo semestre 2025 y la evidencia del correo."/>
    <s v="EVIDENCIAS SEGUNDO TRIMESTRE 2026 PLAN MEJORA"/>
    <n v="46214"/>
    <s v="Actividad con fecha de finalización 2021. Se incluye ultimo reporte del segundo semestre 2025 con el fin de evidenciar la continuidad de la actividad"/>
    <n v="1"/>
    <s v="CUMPLIDO"/>
    <d v="2026-07-27T00:00:00"/>
    <n v="1"/>
    <s v="Se evidencio que la actividad reportada se encuentra cumplida en el segundo trimestre"/>
    <x v="2"/>
    <s v="NO"/>
    <s v="EFECTIVO"/>
    <x v="1"/>
    <s v="Se evidenció el cumplimiento de la acción; AU_AC19 asociada al hallazgo2021_AU_H8. No se evidencia recurrencia, por lo cual elhallazgo se da por CERRADO"/>
  </r>
  <r>
    <n v="846"/>
    <x v="0"/>
    <x v="4"/>
    <s v="Subdirección Administrativa y Financiera"/>
    <m/>
    <x v="465"/>
    <n v="1"/>
    <x v="13"/>
    <s v="Indicadores de Gestión_x000a_El proceso de GESTION CONTRACTUAL no cuenta con indicadores de EFICIENCIA y EFECTIVIDAD, impidiendo evaluar el logro de los resultados, conforme a lo indicado en el Modelo Integrado de Planeación y Gestión (MIPG) Dimensión “Direccionamiento Estratégico y planeación” (Formulación de Indicadores), que trata de la Definir los indicadores a utilizar y el método de construcción que más se adapte a la propia dinámica y cultura organizacional. De acuerdo con el manual “Planificación estratégica e indicadores de desempeño en el sector público” (CEPAL, 2011: 59) se pueden diferenciar varios tipos de indicadores de producto o resultados, de Insumos de proceso, procesos o actividades, o de desempeño de dichas actuaciones en las dimensiones de eficiencia, eficacia, calidad y economía, así como la Dimensión “Evaluación de resultados” numeral 4.2.1 Seguimiento y evaluación del desempeño institucional que indica: … se debe aplicar los indicadores definidos de acuerdo con las decisiones que la entidad haya asumido y las disposiciones establecidas en las normas y lineamientos de política frente a las maneras, plazos y poblaciones a quienes decide entregar la información del seguimiento y evaluación."/>
    <m/>
    <s v="Porque: Desconocimiento técnico en la elaboración y actualización oportuna de los indicadores"/>
    <s v="Desconocimiento técnico en la elaboración y actualización oportuna de los indicadores"/>
    <s v="Acción correctiva"/>
    <s v="GC_AC6"/>
    <s v="Revisar, diseñar y actualizar los indicadores del Proceso de Gestión Contractual, incluyendo indicadores de eficiencia, efectividad y de eficacia."/>
    <s v="Tablero de Indicadores actualizado"/>
    <n v="1"/>
    <d v="2021-10-01T00:00:00"/>
    <d v="2022-06-30T00:00:00"/>
    <n v="40.35"/>
    <x v="2"/>
    <m/>
    <n v="1"/>
    <s v="Se realizó la revisión, diseño y actualización de los indicadores del Proceso de Gestión Contractual, incorporando indicadores de eficiencia, eficacia y efectividad. Como evidencia se presenta el Tablero de Indicadores actualizado, el cual consolida los ajustes realizados para el adecuado seguimiento y control del proceso._x000a_"/>
    <s v="https://dnbcgovco-my.sharepoint.com/personal/planeacion_dnbc_gov_co/_layouts/15/onedrive.aspx?id=%2Fpersonal%2Fplaneacion%5Fdnbc%5Fgov%5Fco%2FDocuments%2FDocumentos%20SIGE%2F6%2E%20Planes%2FPLAN%20DE%20MEJORA%2F2026%2F01%2E%20Seguimiento%20Primer%20Trimestre%2F15%2E%20Gesti%C3%B3n%20Contractual%2FGC%5FAC6&amp;viewid=efb70791%2Db8ab%2D49e7%2Db552%2Dd3d4cbe976b9&amp;ct=1777321740236&amp;or=OWA%2DNT%2DMail"/>
    <d v="2026-05-11T00:00:00"/>
    <s v="Se incluye tablero de indicadores el proceso"/>
    <n v="1"/>
    <x v="1"/>
    <d v="2026-05-15T00:00:00"/>
    <n v="1"/>
    <s v="se evidencia formato de tablero de indicadores acualizado FO-MC-05-01 de fecha 24/09/2024, La evidencia aportada permite verificar la ejecución de la acción correctiva estableci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ó la revisión, diseño y actualización de los indicadores del Proceso de Gestión Contractual, incorporando indicadores de eficiencia, eficacia y efectividad. Como evidencia se presenta el Tablero de Indicadores actualizado, el cual consolida los ajustes realizados para el adecuado seguimiento y control del proceso.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Actividad con cumplimiento reportado en el primer trimestre 2026"/>
    <n v="1"/>
    <s v="CUMPLIDO"/>
    <d v="2026-07-27T00:00:00"/>
    <n v="1"/>
    <s v="Se evidencio que la actividad reportada se encuentra cumplida en el primer trimestre"/>
    <x v="2"/>
    <s v="NO"/>
    <s v="EFECTIVO"/>
    <x v="1"/>
    <s v="Se evidenció el cumplimiento de la acción; AU_AC3 asociada al hallazgo 2021_AU_H6. No se evidencia recurrencia, por lo cual el hallazgo se da por CERRADO"/>
  </r>
  <r>
    <n v="847"/>
    <x v="0"/>
    <x v="4"/>
    <s v="Subdirección Administrativa y Financiera"/>
    <m/>
    <x v="466"/>
    <n v="1"/>
    <x v="65"/>
    <s v="PQRSD vencidas_x000a_Revisados los radicados: 20213800081042; 20213800081902; 20213800060362; 20213800063402; 20213800063432; 20213800066242; 20213800068632, que desde GAU se reportan en el informe semestral como vencidos, al verificar en ORFEO aparecen con respuesta sin que se pueda verificar su entrega toda vez que desde el área responsable no se descargó y archivo, apareciendo todavía como usuario actual el funcionario o contratista responsable de la respuesta lo cual genera incertidumbre del trámite y así mismo de la información en el informe semestral de PQRSD. con ello incumpliéndose lo establecido en el Artículo 23 de la Constitución Política, los términos señalado en el artículo 14 de la Ley 1755 de 2015, el Numeral 5.7 del Procedimiento de Recepción, Distribución, Seguimiento y Salida de Peticiones, Quejas, Reclamos, Sugerencias y Denuncias"/>
    <s v="SERVICIO AL CIUDADANO"/>
    <s v="Falta de verificacion de los datos para la realizacion de los informes de PQRSD"/>
    <s v="Falta de verificacion de los datos para la realizacion de los informes de PQRSD"/>
    <s v="Acción correctiva"/>
    <s v="AU_AC4"/>
    <s v="Verificar e informar mensualmente el estado de las PQRSD vencidas"/>
    <s v="Numero de revisiones realizadas / Numero de informes presentados * 100"/>
    <n v="1"/>
    <d v="2021-10-01T00:00:00"/>
    <d v="2022-01-31T00:00:00"/>
    <n v="18"/>
    <x v="13"/>
    <m/>
    <n v="1"/>
    <s v="Se informaron alertas e informes mensuales a través de correo electrónico a los líderes de procesos indicando el estado de las PQRSD"/>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1"/>
    <x v="1"/>
    <d v="2026-05-15T00:00:00"/>
    <n v="1"/>
    <s v="Se evidencian informes de PQRSD de enero, febrero y marzo, como tambien soportes de correos de alertas por parte de atencion al ciudadano con fecha 24/02/2026, 13/03/2026 y 09/04/2026"/>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informaron alertas e informes mensuales a través de correo electrónico a los líderes de procesos indicando el estado de las PQRSD"/>
    <n v="0"/>
    <n v="46214"/>
    <s v="Actividad con cumplimiento reportado. Dado que se vencio la actividad en 2022, en el primer trimestre se dejaron evidencias de que se continuaba con el monitoreo"/>
    <n v="1"/>
    <s v="CUMPLIDO"/>
    <d v="2026-07-27T00:00:00"/>
    <n v="1"/>
    <s v="Se evidencio que el soporte cumple con la accion formulada"/>
    <x v="1"/>
    <s v="SI"/>
    <s v="NO EFECTIVO"/>
    <x v="2"/>
    <s v="Se evidenció el cumplimiento de la acción; AU_AC4 asociada al hallazgo 2021_AU_H7. Sin embargo acorde con los informes de ley seguimeinto a PQRSD VIGENCIAS 2025 Y 2026, se evidencia que existe recurrencia en el trámite y cierre formal de PQRSD, por lo tanto el hallazgo se mantiene ABIERTO."/>
  </r>
  <r>
    <n v="848"/>
    <x v="0"/>
    <x v="5"/>
    <s v="Subdirección Administrativa y Financiera"/>
    <m/>
    <x v="467"/>
    <n v="1"/>
    <x v="24"/>
    <s v="En la revisión realizada a los usos presupuestales se evidenció, que no se registraron los usos conforme al Manual de Clasificación Presupuestal, Anexo Técnico para el Aplicativo de medición de la Austeridad en el Gasto, y Proyecto, asi como al Catálogo Presupuestal del Gasto emitido por Ministerio de Hacienda y Crédito Público, así:_x000a_• Se registró el día 06 de en el Uso Presupuestal A-02-02-02-008-003-09 OTROS SERVICIOS PROFESIONALES Y TÉCNICOS N.C.P, la suma de $734.562; cuando los mismos hacen referencia al uso A-02-02-02-010 VIATICOS FUNCIONARIOS así:_x000a_LOPEZ BARRERA CARLOS ARMANDO RESOLUCIÓN 319_x000a_•_x0009_Se utilizó el Uso Presupuestal A-02-02-01-003-005-01 PINTURAS Y BARNICES Y PRODUCTOS RELACIONADOS; COLORES PARA LA PINTURA ARTÍSTICA; TINTAS y no el A-02-02-01-004-004-09, que corresponde a OTRA MAQUINARIA PARA USOS ESPECIALES Y SUS PARTES Y PIEZAS, en la adquisición de los TONNER por valor de $34.757.144.72 a la empresa KEY MARKET SAS EN REORGANIZACIÓN."/>
    <s v="GESTIÓN PRESUPUESTAL Y EFICIENCIA DEL GASTO PÚBLICO"/>
    <s v="1. Porque; Existió un error humano en el desarrollo del ejercicio del proceso_x000a_2. Porque; Error en el momento de realizar el compromiso por lo tanto se tomó de manera incorrecta el uso presupuestal._x000a_3. Porque; Cuando se tomaron los controles ya se había registrado los usos presupuestales en el primer trimestre de 2022."/>
    <s v="Error en el momento de realizar el compromiso por lo tanto se tomó de manera incorrecta el uso presupuestal"/>
    <s v="Acción correctiva"/>
    <s v="GF_AC6"/>
    <s v="Actualizar procedimiento de Gestión de Pagos incluyendo control de verificación de usos presupuestales y gestión de PAC"/>
    <s v="Procedimiento actualizados"/>
    <n v="1"/>
    <d v="2026-04-01T00:00:00"/>
    <d v="2026-06-30T00:00:00"/>
    <n v="13.350000000000001"/>
    <x v="7"/>
    <m/>
    <n v="1"/>
    <s v="Se deja en evidencia el procedimiento de gestion de pagos "/>
    <s v="https://dnbcgovco-my.sharepoint.com/:f:/g/personal/planeacion_dnbc_gov_co/IgAKPZEalRp3T7O44VwZjBLlARF86VpmllJA36VR9-2qDG8?e=W6XaGX"/>
    <d v="2026-05-11T00:00:00"/>
    <s v="Se incluye actualización de procedimiento junto a formatos del mismo"/>
    <n v="1"/>
    <x v="1"/>
    <d v="2026-05-29T00:00:00"/>
    <n v="1"/>
    <s v="se evidencia formatos de procedimientos actualizados para la gestion de pagos PC-GF-17, FO-GF-17-01, FO-GF-02, FO-GF-03, FO-GF-04, FO-GF-05, FO-GF-06, FO-GF-07, con fecha 27/03/2026.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gestion de pagos "/>
    <s v="https://dnbcgovco-my.sharepoint.com/:f:/g/personal/planeacion_dnbc_gov_co/IgDlTTkE6gPMRZjTETbxch7dATaSM_TE5-agvqb3k7QgaDY?e=0V1Jx7"/>
    <s v="11/07/206"/>
    <s v="Actividad reportada con cumplimiento en el primer trimestre 2026"/>
    <n v="1"/>
    <s v="CUMPLIDO"/>
    <d v="2026-08-11T00:00:00"/>
    <n v="1"/>
    <s v="se evidencia formatos de procedimientos actualizados para la gestion de pagos PC-GF-17, FO-GF-17-01, FO-GF-02, FO-GF-03, FO-GF-04, FO-GF-05, FO-GF-06, FO-GF-07, con fecha 27/03/2026. lo que permite verificar el cumplimiento de la actividad dentro del plazo establecido"/>
    <x v="1"/>
    <s v="NO"/>
    <s v="EFECTIVO"/>
    <x v="1"/>
    <s v="Se evidenció el cumplimiento de la acción GF_AC6 asociada al hallazgo 2022_GF_H6, mediante formatos de procedimientos actualizados para la gestion de pagos PC-GF-17, FO-GF-17-01, FO-GF-02, FO-GF-03, FO-GF-04, FO-GF-05, FO-GF-06, FO-GF-07, con fecha 27/03/2026. No se evidenció recurrencia y por lo tanto el hallazgo se considera CERRADO."/>
  </r>
  <r>
    <n v="849"/>
    <x v="0"/>
    <x v="4"/>
    <s v="Dirección General"/>
    <m/>
    <x v="16"/>
    <n v="0"/>
    <x v="8"/>
    <s v="Se evidenciaron falencias en lo que respecta a las solicitudes de PAC e informes mensuales, incumpliendo con las Directrices establecidas en el Correo Electrónico del 07 de enero emitido por el Proceso de Gestión Financiera, así como con lo indicado en el artículo 72 de la ley 38 de 1989 y con el decreto 359 de 1995; por cuanto:_x000a_*Los Supervisores y responsables de las Áreas no solicitaron de manera mensual el PAC requerido para la cancelación de las obligaciones a su cargo de ninguno de los contratos que se constituyeron en el rezago Presupuestal_x000a_*No se evidenciaron los Informes mensuales del PAC solicitado por la DNBC y el PAC aprobado por el MINHACIENDA, de ninguno de los contratos que se constituyeron en el rezago Presupuestal_x000a_* En relación al PAC del Rezago Presupuestal, no fue actualizado contemplando los Otros Si modificatorios, ni los pagos que efectivamente se realizarían durante el cuarto trimestre de 2020, ya que fue remitida al Minhacienda una proyección del PAC de las Reservas a comienzos del mes de septiembre de 2020, es decir, no estaba ajustada a la Realidad de los compromisos a cancelar asi: contratos 260, 266, 282, 289, 290 de 2020 y orden de compra 56640 de 2020."/>
    <s v="INTEGRIDAD"/>
    <s v="Porque los Supervisores de los contratos no efectuaron un seguimiento permanente a la ejecucion de los mismos._x000a_Porque no hubo un adecuado principio de Planeación._x000a_Desconocimiento de las responsabilidades por parte de los Supervisores de los Contratos."/>
    <s v="Desconocimiento de las responsabilidades por parte de los Supervisores de los Contratos"/>
    <s v="Acción correctiva"/>
    <s v="DI_AC2"/>
    <s v="Iniciar las acciones legales a que haya lugar por el incumplimiento de las responsabilidades como supervisores."/>
    <s v="Acciones Legales adelantadas"/>
    <n v="1"/>
    <d v="2021-08-02T00:00:00"/>
    <d v="2022-06-30T00:00:00"/>
    <n v="49.199999999999996"/>
    <x v="4"/>
    <m/>
    <n v="1"/>
    <s v="Revisadas las carpetas existentes en el proceso de gestión de asuntos disciplinarios, se encontró que mediante Auto 034 de 15 de febrero de 2022,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
    <s v="https://dnbcgovco-my.sharepoint.com/:f:/g/personal/planeacion_dnbc_gov_co/IgA7QiROYUOMSJz5M_1IDBWMAVI_H2-NSwl3INK_1EQvk6w?e=fqZhv3"/>
    <d v="2026-05-11T00:00:00"/>
    <s v="Se presenta un auto inhibitorio AUTO N 34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x v="1"/>
    <d v="2026-05-15T00:00:00"/>
    <n v="1"/>
    <s v="Se presenta como evidencia el Auto Inhibitorio N.° 34, de fecha 15 de febrero de 2022, mediante el cual se ordena el archivo de las actuaciones relacionadas con el hallazgo. El documento establece que no procede una investigación adicional, al evidenciarse la inexistencia de normas vigentes que sustenten el inicio del procedimiento. Por lo tanto, se considera la evidencia soporta el cumplimiento de acción correctiva establecida."/>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x v="1"/>
    <s v="NO"/>
    <s v="EFECTIVO"/>
    <x v="1"/>
    <s v="Se evidenció el cumplimiento de la acción; DI_AC2 asociada al hallazgo 2021_DI_H2, sin evidencia de recurrencia . En consecuencia, el hallazgo se da por CERRADO"/>
  </r>
  <r>
    <n v="850"/>
    <x v="0"/>
    <x v="4"/>
    <s v="Subdirección Administrativa y Financiera"/>
    <m/>
    <x v="468"/>
    <n v="1"/>
    <x v="8"/>
    <s v="Soportes documentales_x000a_Se evidenció el Incumplimiento a la resolución 193 de 2016, emitida por la Contaduría General de la Nación numeral 3.2.3.1, por cuanto, se presentaron falencias en los documentos que soportan la constitución de las Reservas así:_x000a_Se realizaron todos los pagos correspondientes al contrato 260 de 2020 a nombre de Impleseg Ltda, y no se evidenció el Ingreso de Almacén de los KITS DE RESCATE VEHICULAR. De igual forma en la Lista de chequeo de estos pagos se indicó que el comprobante de Entrada de Almacén N/A (No aplica)_x000a_En la lista de Chequeo del contrato 289 de 2020 a nombre de UT Incoldex, se señaló que el comprobante de Entrada de Almacén N/A (No aplica), cuando en los soportes documentales se evidenció el Ingreso de Almacén No. 0110 del 09 de febrero de 2021._x000a_Se realizó el pago el 05 de marzo de 2021, sin dar cumplimiento a lo establecido en el convenio de cofinanciación, numeral 6) Compromisos de los cooperantes, numeral 2, ya que la certificación del 22 de septiembre de 2020, solo establece que se posee la cuenta de ahorros activa a nombre del Cuerpo de Bomberos Voluntarios de El Retorno, más no señala que la misma posea los $70 millones._x000a_En el formato de informe mensual de la DNBC, se señaló el valor del pago por $200 mil pesos cuando el valor real es $200 millones"/>
    <s v="GESTIÓN PRESUPUESTAL Y EFICIENCIA DEL GASTO PÚBLICO"/>
    <s v="Porque los Supervisores no realizan el seguimiento Administrativo, Financiero y Contable de los contratos a su cargo_x000a_Desconocimiento de las responsabilidades por parte de los Supervisores de los Contratos._x000a_Debilidad al diligenciamiento de los formatos soportes del pago._x000a_Falta de control ."/>
    <s v="Debilidad al diligenciamiento de los formatos soportes del pago.. Falta de control"/>
    <s v="Acción correctiva"/>
    <s v="GF_AC9"/>
    <s v="Socialización de la actualización del procedimiento de Gestión de pagos"/>
    <s v="Socialización realizada"/>
    <n v="1"/>
    <d v="2026-04-01T00:00:00"/>
    <d v="2026-06-30T00:00:00"/>
    <n v="13.350000000000001"/>
    <x v="7"/>
    <m/>
    <n v="1"/>
    <s v="Socialización de la actualización del procedimiento de Gestión de pagos"/>
    <s v="https://dnbcgovco-my.sharepoint.com/:f:/g/personal/planeacion_dnbc_gov_co/IgAKPZEalRp3T7O44VwZjBLlARF86VpmllJA36VR9-2qDG8?e=W6XaGX"/>
    <d v="2026-05-11T00:00:00"/>
    <s v="El proceso ha venido realizando socializaciones del procedimiento en mención"/>
    <n v="1"/>
    <x v="1"/>
    <d v="2026-05-28T00:00:00"/>
    <n v="1"/>
    <s v="Se evidencia socializacion para el procedimiento de gestion de pago con fecha 24/04/2026, lo que permite verificar la ejecucion de la actividad formulada dentro de los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ocialización de la actualización del procedimiento de Gestión de pagos"/>
    <s v="https://dnbcgovco-my.sharepoint.com/:f:/g/personal/planeacion_dnbc_gov_co/IgDlTTkE6gPMRZjTETbxch7dATaSM_TE5-agvqb3k7QgaDY?e=0V1Jx7"/>
    <s v="11/07/206"/>
    <s v="Actividad reportada con cumplimiento en el primer trimestre 2026"/>
    <n v="1"/>
    <s v="CUMPLIDO"/>
    <d v="2026-08-11T00:00:00"/>
    <n v="1"/>
    <s v="Se evidencia socializacion para el procedimiento de gestion de pago con fecha 24/04/2026, lo que permite verificar la ejecucion de la actividad formulada dentro de los plazo establecido"/>
    <x v="1"/>
    <s v="NO"/>
    <s v="EFECTIVO"/>
    <x v="1"/>
    <s v="Se evidenció el cumplimiento de la acción; DI_AC2 asociada al hallazgo 2021_GF_H6. No se evidencia recurrencia, por lo cual el hallazgo se da por CERRADO"/>
  </r>
  <r>
    <n v="851"/>
    <x v="0"/>
    <x v="4"/>
    <s v="Dirección General"/>
    <m/>
    <x v="468"/>
    <n v="0"/>
    <x v="8"/>
    <s v="Soportes documentales_x000a_Se evidenció el Incumplimiento a la resolución 193 de 2016, emitida por la Contaduría General de la Nación numeral 3.2.3.1, por cuanto, se presentaron falencias en los documentos que soportan la constitución de las Reservas así:_x000a_Se realizaron todos los pagos correspondientes al contrato 260 de 2020 a nombre de Impleseg Ltda, y no se evidenció el Ingreso de Almacén de los KITS DE RESCATE VEHICULAR. De igual forma en la Lista de chequeo de estos pagos se indicó que el comprobante de Entrada de Almacén N/A (No aplica)_x000a_En la lista de Chequeo del contrato 289 de 2020 a nombre de UT Incoldex, se señaló que el comprobante de Entrada de Almacén N/A (No aplica), cuando en los soportes documentales se evidenció el Ingreso de Almacén No. 0110 del 09 de febrero de 2021._x000a_Se realizó el pago el 05 de marzo de 2021, sin dar cumplimiento a lo establecido en el convenio de cofinanciación, numeral 6) Compromisos de los cooperantes, numeral 2, ya que la certificación del 22 de septiembre de 2020, solo establece que se posee la cuenta de ahorros activa a nombre del Cuerpo de Bomberos Voluntarios de El Retorno, más no señala que la misma posea los $70 millones._x000a_En el formato de informe mensual de la DNBC, se señaló el valor del pago por $200 mil pesos cuando el valor real es $200 millones"/>
    <s v="INTEGRIDAD"/>
    <s v="Porque los Supervisores no realizan el seguimiento Administrativo, Financiero y Contable de los contratos a su cargo_x000a_Desconocimiento de las responsabilidades por parte de los Supervisores de los Contratos._x000a_Debilidad al diligenciamiento de los formatos soportes del pago._x000a_Falta de control ."/>
    <s v="Debilidad al diligenciamiento de los formatos soportes del pago.. Falta de control"/>
    <s v="Acción correctiva"/>
    <s v="DI_AC2"/>
    <s v="Iniciar las acciones legales a que haya lugar por el incumplimiento de las responsabilidades como supervisores"/>
    <s v="Acciones Legales adelantadas"/>
    <n v="1"/>
    <d v="2021-08-02T00:00:00"/>
    <d v="2022-06-30T00:00:00"/>
    <n v="49.199999999999996"/>
    <x v="4"/>
    <m/>
    <n v="1"/>
    <s v="Revisadas las carpetas existentes en el proceso de gestión de asuntos disciplinarios, se encontró que mediante Auto 034 de 15 de febrero de 2022,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
    <s v="https://dnbcgovco-my.sharepoint.com/:f:/g/personal/planeacion_dnbc_gov_co/IgA7QiROYUOMSJz5M_1IDBWMAVI_H2-NSwl3INK_1EQvk6w?e=fqZhv3"/>
    <d v="2026-05-11T00:00:00"/>
    <s v="Se presenta un auto inhibitorio AUTO N 34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x v="1"/>
    <d v="2026-05-15T00:00:00"/>
    <n v="1"/>
    <s v="Se presenta como evidencia el Auto Inhibitorio N.° 34, de fecha 15 de febrero de 2022, mediante el cual se ordena el archivo de las actuaciones relacionadas con el hallazgo. El documento establece que no procede una investigación adicional, al evidenciarse la inexistencia de normas vigentes que sustenten el inicio del procedimiento. Por lo tanto, se considera la evidencia soporta el cumplimiento de acción correctiva establecida."/>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x v="1"/>
    <s v="NO"/>
    <s v="EFECTIVO"/>
    <x v="1"/>
    <s v="Se evidenció el cumplimiento de la acción; DI_AC2 asociada al hallazgo 2021_GF_H6. No se evidencia recurrencia, por lo cual, el hallazgo se da por CERRADO"/>
  </r>
  <r>
    <n v="852"/>
    <x v="0"/>
    <x v="4"/>
    <s v="Subdirección Administrativa y Financiera"/>
    <m/>
    <x v="469"/>
    <n v="1"/>
    <x v="8"/>
    <s v="Obligaciones y/o Funciones de los Supervisores_x000a_Al realizar la revisión de los Soportes Documentales, se evidenció el incumplimiento a lo indicado en la Guía para el ejercicio de las funciones de Supervisión e Interventoría de los contratos del Estado emitida por Colombia Compra Eficiente literal D. Vigilancia financiera y contable; por cuanto:_x000a_Orden de Compra 56640 Alfapeople:_x000a_• Se adjuntó la Justificación Técnica de fecha 23 de diciembre de 2020 que hace referencia únicamente a una prórroga en Tiempo del contrato hasta el 20 de febrero de 2021; pero no se enuncia en la misma, la Adición por valor de $95,986,000 en Soporte Técnico y $18,237,340 en IVA, como efectivamente si se realizó en el Contrato Modificatorio._x000a_• Al verificar la adición se evidencia que la misma en su justificación establece que se Procede a prorrogar la Orden de Compra por cuatro meses más de acuerdo con la solicitud realizada por el Supervisor; pero la justificación únicamente indica prórroga de tiempo hasta el 20 de febrero de 2021 y no por cuatro meses._x000a_• No se evidencia por parte del contratista la cotización y/o autorización de la Adición y Prórroga de la Orden de Compra 56640._x000a_Contrato 291 de 2020 CBV de El Retorno Guaviare:_x000a_• La solicitud de la Prórroga por parte del CBV ni del Supervisor se generó ya que el convenio finalizaba el 31 de diciembre de 2020._x000a_• El otro si modificatorio de prórroga no se realizó, ya que el mismo debió suscribirse para dejar constituida la Reserva Presupuestal y realizar el Pago en la vigencia 2021._x000a_Orden de Compra 59114 de 2020 UT Nimbit:_x000a_• No se evidencia por parte del contratista la cotización y/o autorización de la Adición y Prórroga de la Orden de Compra 59114._x000a_Orden de Compra 56818 de 2020 UT Nube Pública:_x000a_• No se evidencia por parte del contratista la cotización y/o autorización de la Adición y Prórroga de la Orden de Compra 56818._x000a_Contrato 289 de 2020 UT Nube Pública:_x000a_• La solicitud del supervisor y contratista para la realización del Otro Si modificatorio no se evidencian."/>
    <s v="GESTIÓN PRESUPUESTAL Y EFICIENCIA DEL GASTO PÚBLICO"/>
    <s v="Porque los Supervisores no realizan el seguimiento Administrativo, Financiero y Contable de los contratos a su cargo_x000a_Desconocimiento de las responsabilidades por parte de los Supervisores de los Contratos._x000a_Debilidad al diligenciamiento de los formatos soportes del pago._x000a_Falta de control ."/>
    <s v="Debilidad al diligenciamiento de los formatos soportes del pago y falta de control"/>
    <s v="Acción correctiva"/>
    <s v="GF_AC9"/>
    <s v="Socialización de la actualización del procedimiento de Gestión de pagos"/>
    <s v="Socialización realizada"/>
    <n v="1"/>
    <d v="2026-04-01T00:00:00"/>
    <d v="2026-06-30T00:00:00"/>
    <n v="13.350000000000001"/>
    <x v="7"/>
    <m/>
    <n v="1"/>
    <s v="Socialización de la actualización del procedimiento de Gestión de pagos"/>
    <s v="https://dnbcgovco-my.sharepoint.com/:f:/g/personal/planeacion_dnbc_gov_co/IgAKPZEalRp3T7O44VwZjBLlARF86VpmllJA36VR9-2qDG8?e=W6XaGX"/>
    <d v="2026-05-11T00:00:00"/>
    <s v="El proceso ha venido realizando socializaciones del procedimiento en mención"/>
    <n v="1"/>
    <x v="1"/>
    <d v="2026-05-28T00:00:00"/>
    <n v="1"/>
    <s v="Se evidencia socializacion para el procedimiento de gestion de pago con fecha 24/04/2026, lo que permite verificar la ejecucion de la actividad formulada dentro de los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ocialización de la actualización del procedimiento de Gestión de pagos"/>
    <s v="https://dnbcgovco-my.sharepoint.com/:f:/g/personal/planeacion_dnbc_gov_co/IgDlTTkE6gPMRZjTETbxch7dATaSM_TE5-agvqb3k7QgaDY?e=0V1Jx7"/>
    <s v="11/07/206"/>
    <s v="Actividad reportada con cumplimiento en el primer trimestre 2026"/>
    <n v="1"/>
    <s v="CUMPLIDO"/>
    <d v="2026-08-11T00:00:00"/>
    <n v="1"/>
    <s v="Se evidencia socializacion para el procedimiento de gestion de pago con fecha 24/04/2026, lo que permite verificar la ejecucion de la actividad formulada dentro de los plazo establecido"/>
    <x v="1"/>
    <s v="NO"/>
    <s v="EFECTIVO"/>
    <x v="1"/>
    <s v="Se evidenció el cumplimiento de la acción; DI_AC3 asociada al hallazgo 2021_CO_H4. No se evidencia recurrencia, por lo cual, el hallazgo se da por CERRADO"/>
  </r>
  <r>
    <n v="853"/>
    <x v="0"/>
    <x v="4"/>
    <s v="Dirección General"/>
    <m/>
    <x v="469"/>
    <n v="0"/>
    <x v="8"/>
    <s v="Obligaciones y/o Funciones de los Supervisores_x000a_Al realizar la revisión de los Soportes Documentales, se evidenció el incumplimiento a lo indicado en la Guía para el ejercicio de las funciones de Supervisión e Interventoría de los contratos del Estado emitida por Colombia Compra Eficiente literal D. Vigilancia financiera y contable; por cuanto:_x000a_Orden de Compra 56640 Alfapeople:_x000a_• Se adjuntó la Justificación Técnica de fecha 23 de diciembre de 2020 que hace referencia únicamente a una prórroga en Tiempo del contrato hasta el 20 de febrero de 2021; pero no se enuncia en la misma, la Adición por valor de $95,986,000 en Soporte Técnico y $18,237,340 en IVA, como efectivamente si se realizó en el Contrato Modificatorio._x000a_• Al verificar la adición se evidencia que la misma en su justificación establece que se Procede a prorrogar la Orden de Compra por cuatro meses más de acuerdo con la solicitud realizada por el Supervisor; pero la justificación únicamente indica prórroga de tiempo hasta el 20 de febrero de 2021 y no por cuatro meses._x000a_• No se evidencia por parte del contratista la cotización y/o autorización de la Adición y Prórroga de la Orden de Compra 56640._x000a_Contrato 291 de 2020 CBV de El Retorno Guaviare:_x000a_• La solicitud de la Prórroga por parte del CBV ni del Supervisor se generó ya que el convenio finalizaba el 31 de diciembre de 2020._x000a_• El otro si modificatorio de prórroga no se realizó, ya que el mismo debió suscribirse para dejar constituida la Reserva Presupuestal y realizar el Pago en la vigencia 2021._x000a_Orden de Compra 59114 de 2020 UT Nimbit:_x000a_• No se evidencia por parte del contratista la cotización y/o autorización de la Adición y Prórroga de la Orden de Compra 59114._x000a_Orden de Compra 56818 de 2020 UT Nube Pública:_x000a_• No se evidencia por parte del contratista la cotización y/o autorización de la Adición y Prórroga de la Orden de Compra 56818._x000a_Contrato 289 de 2020 UT Nube Pública:_x000a_• La solicitud del supervisor y contratista para la realización del Otro Si modificatorio no se evidencian."/>
    <s v="INTEGRIDAD"/>
    <s v="Porque los Supervisores no realizan el seguimiento Administrativo, Financiero y Contable de los contratos a su cargo_x000a_Desconocimiento de las responsabilidades por parte de los Supervisores de los Contratos._x000a_Debilidad al diligenciamiento de los formatos soportes del pago._x000a_Falta de control ."/>
    <s v="Debilidad al diligenciamiento de los formatos soportes del pago y falta de control"/>
    <s v="Acción correctiva"/>
    <s v="DI_AC3"/>
    <s v="Iniciar las acciones legales a que haya lugar por el incumplimiento de las responsabilidades como supervisores en el mal diligenciamiento de los formatos"/>
    <s v="Acciones Legales adelantadas"/>
    <n v="1"/>
    <d v="2021-08-02T00:00:00"/>
    <d v="2022-06-30T00:00:00"/>
    <n v="49.199999999999996"/>
    <x v="4"/>
    <m/>
    <n v="1"/>
    <s v="Revisadas las carpetas existentes en el proceso de gestión de asuntos disciplinarios, se encontró que mediante Auto 03 de 8 de noviembre de 2023,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
    <s v="https://dnbcgovco-my.sharepoint.com/:f:/g/personal/planeacion_dnbc_gov_co/IgAhFB1ofYj6Sa-NiDvFRHiNAempg58Ovxe_AdaVPuhCZWE?e=fC3JEp"/>
    <d v="2026-05-11T00:00:00"/>
    <s v="Se presenta un auto inhibitorio AUTO N 03-2023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x v="1"/>
    <d v="2026-05-15T00:00:00"/>
    <n v="1"/>
    <s v="Se presenta como evidencia el Auto Inhibitorio N.° 34, de fecha 15 de febrero de 2022, mediante el cual se ordena el archivo de las actuaciones relacionadas con el hallazgo. Con base en la evidencia aportada, se verifica el cumplimiento de la acción correctiva establecida propuestas."/>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x v="1"/>
    <s v="NO"/>
    <s v="EFECTIVO"/>
    <x v="1"/>
    <s v="Se evidenció el cumplimiento de la acción; DI_AC3 asociada al hallazgo 2021_CO_H4. No se evidencia recurrencia, por lo cual el hallazgo se da por CERRADO"/>
  </r>
  <r>
    <n v="854"/>
    <x v="0"/>
    <x v="5"/>
    <s v="Subdirección Administrativa y Financiera"/>
    <m/>
    <x v="470"/>
    <n v="1"/>
    <x v="61"/>
    <s v="En la revisión realizada a los usos presupuestales se evidenció, que no se registraron los usos conforme al Manual de Clasificación Presupuestal, Anexo Técnico para el Aplicativo de medición de la Austeridad en el Gasto 2021,asi como al Catálogo Presupuestal del Gasto emitido por Ministerio de Hacienda y Crédito Público, así:_x000a_• Se registró el día 29 de agosto de 2022 en el Uso Presupuestal A-02-02-02-008-003-09 OTROS SERVICIOS PROFESIONALES Y TÉCNICOS N.C.P, la resolución No.515 a nombre de Galvis Hincapie Angie Juliette, la suma de $747.158; cuando la misma hace referencia a una Comisión otorgada a un Contratista y conforme al manual de clasificación debe registrarse en el uso A-02-02-02-006-003-01 SERVICIOS DE ALOJAMIENTO PARA ESTANCIAS CORTAS ."/>
    <s v="GESTIÓN PRESUPUESTAL Y EFICIENCIA DEL GASTO PÚBLICO"/>
    <s v="Porque; Al momento de realizar el compromiso, hubo un error humano al tomar de manera incorrecta el uso presupuestal."/>
    <s v="Error en el momento de realizar el compromiso por lo tanto se tomó de manera incorrecta el uso presupuestal"/>
    <s v="Acción correctiva"/>
    <s v="GF_AC6"/>
    <s v="Actualizar procedimiento de Gestión de Pagos incluyendo control de verificación de usos presupuestales y gestión de PAC"/>
    <s v="Procedimiento actualizados"/>
    <n v="1"/>
    <d v="2026-04-01T00:00:00"/>
    <d v="2026-06-30T00:00:00"/>
    <n v="13.350000000000001"/>
    <x v="7"/>
    <m/>
    <n v="1"/>
    <s v="Se deja en evidencia el procedimiento de gestion de pagos "/>
    <s v="https://dnbcgovco-my.sharepoint.com/:f:/g/personal/planeacion_dnbc_gov_co/IgAKPZEalRp3T7O44VwZjBLlARF86VpmllJA36VR9-2qDG8?e=W6XaGX"/>
    <d v="2026-05-11T00:00:00"/>
    <s v="Se incluye actualización de procedimiento junto a formatos del mismo"/>
    <n v="1"/>
    <x v="1"/>
    <d v="2026-05-29T00:00:00"/>
    <n v="1"/>
    <s v="se evidencia formatos de procedimientos actualizados para la gestion de pagos PC-GF-17, FO-GF-17-01, FO-GF-02, FO-GF-03, FO-GF-04, FO-GF-05, FO-GF-06, FO-GF-07, con fecha 27/03/2026.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gestion de pagos "/>
    <s v="https://dnbcgovco-my.sharepoint.com/:f:/g/personal/planeacion_dnbc_gov_co/IgDlTTkE6gPMRZjTETbxch7dATaSM_TE5-agvqb3k7QgaDY?e=0V1Jx7"/>
    <s v="11/07/206"/>
    <s v="Actividad reportada con cumplimiento en el primer trimestre 2026"/>
    <n v="1"/>
    <s v="CUMPLIDO"/>
    <d v="2026-08-11T00:00:00"/>
    <n v="1"/>
    <s v="se evidencia formatos de procedimientos actualizados para la gestion de pagos PC-GF-17, FO-GF-17-01, FO-GF-02, FO-GF-03, FO-GF-04, FO-GF-05, FO-GF-06, FO-GF-07, con fecha 27/03/2026. lo que permite verificar el cumplimiento de la actividad dentro del plazo establecido"/>
    <x v="1"/>
    <s v="NO"/>
    <s v="EFECTIVO"/>
    <x v="1"/>
    <s v="Se evidenció el cumplimiento de la acción GF_AC6 asociada al hallazgo 2022_GF_H7, mediante formatos de procedimientos actualizados para la gestion de pagos PC-GF-17, FO-GF-17-01, FO-GF-02, FO-GF-03, FO-GF-04, FO-GF-05, FO-GF-06, FO-GF-07, con fecha 27/03/2026 . No se evidencia recurrencia, el hallazgo se da por CERRADO ."/>
  </r>
  <r>
    <n v="855"/>
    <x v="0"/>
    <x v="5"/>
    <s v="Subdirección Administrativa y Financiera"/>
    <m/>
    <x v="471"/>
    <n v="1"/>
    <x v="63"/>
    <s v="En la revisión realizada a los usos presupuestales se evidenció, que dos (2) usos no se registraron conforme al Manual de Clasificación Presupuestal, Anexo Técnico para el Aplicativo de medición de la Austeridad en el Gasto 2021, así como al Catálogo Presupuestal del Gasto emitido por Ministerio de Hacienda y Crédito Público, así:_x000a_•_x0009_Se registró en el Uso Presupuestal A-02-02-02-008-003-09 OTROS SERVICIOS PROFESIONALES Y TÉCNICOS N.C.P, la resolución No.852 a nombre de Restrepo Sanguino Jorge Enrique, por la suma de $1.344.884; cuando la misma hace referencia a una Comisión otorgada al Contratista y conforme al manual de clasificación debe registrarse en el uso A-02-02-02-006-003-01 SERVICIOS DE ALOJAMIENTO PARA ESTANCIAS CORTAS, conforme lo establece el artículo 8. Reconocimiento de viáticos del anexo técnico para el aplicativo de medición de la austeridad en el gasto público 2021._x000a_•_x0009_Se registro el sexto pago del contrato 075 de 2022 por valor de $54.973.296 por el Uso Presupuestal A-02-02-02-006-004 SERVICIOS DE TRANSPORTE DE PASAJEROS; y el mismo hace referencia es al transporte aéreo y conforme lo establece anexo técnico para el aplicativo de medición de la austeridad en el gasto público 2021 el uso es A-02-02-02-006-005-03 SERVICIOS DE TRANSPORTE DE CARGA POR VIA AEREA O ESPACIAL"/>
    <s v="GESTIÓN PRESUPUESTAL Y EFICIENCIA DEL GASTO PÚBLICO"/>
    <s v="1. Porque; Existió un error humano en el desarrollo del ejercicio del proceso_x000a_2. Porque; En ese momento se tenía que pagar de manera inmediata el recibo público y no se identificó el error_x000a_3. Porque; No se anticipan los gastos a ser registrados con suficiente tiempo por lo que se generan errores en el momento de realizar el compromiso y se toma de manera incorrecta el uso presupuestal"/>
    <s v="No se anticipan los gastos a ser registrados con suficiente tiempo por lo que se generan errores en el momento de realizar el compromiso y se toma de manera incorrecta el uso presupuestal"/>
    <s v="Acción correctiva"/>
    <s v="GF_AC6"/>
    <s v="Actualizar procedimiento de Gestión de Pagos incluyendo control de verificación de usos presupuestales y gestión de PAC"/>
    <s v="Procedimiento actualizados"/>
    <n v="1"/>
    <d v="2026-04-01T00:00:00"/>
    <d v="2026-06-30T00:00:00"/>
    <n v="13.350000000000001"/>
    <x v="7"/>
    <m/>
    <n v="1"/>
    <s v="Se deja en evidencia el procedimiento de gestion de pagos "/>
    <s v="https://dnbcgovco-my.sharepoint.com/:f:/g/personal/planeacion_dnbc_gov_co/IgAKPZEalRp3T7O44VwZjBLlARF86VpmllJA36VR9-2qDG8?e=W6XaGX"/>
    <d v="2026-05-11T00:00:00"/>
    <s v="Se incluye actualización de procedimiento junto a formatos del mismo"/>
    <n v="1"/>
    <x v="1"/>
    <d v="2026-05-29T00:00:00"/>
    <n v="1"/>
    <s v="se evidencia formatos de procedimientos actualizados para la gestion de pagos PC-GF-17, FO-GF-17-01, FO-GF-02, FO-GF-03, FO-GF-04, FO-GF-05, FO-GF-06, FO-GF-07, con fecha 27/03/2026.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gestion de pagos "/>
    <s v="https://dnbcgovco-my.sharepoint.com/:f:/g/personal/planeacion_dnbc_gov_co/IgDlTTkE6gPMRZjTETbxch7dATaSM_TE5-agvqb3k7QgaDY?e=0V1Jx7"/>
    <s v="11/07/206"/>
    <s v="Actividad reportada con cumplimiento en el primer trimestre 2026"/>
    <n v="1"/>
    <s v="CUMPLIDO"/>
    <d v="2026-08-11T00:00:00"/>
    <n v="1"/>
    <s v="se evidencia formatos de procedimientos actualizados para la gestion de pagos PC-GF-17, FO-GF-17-01, FO-GF-02, FO-GF-03, FO-GF-04, FO-GF-05, FO-GF-06, FO-GF-07, con fecha 27/03/2026. lo que permite verificar el cumplimiento de la actividad dentro del plazo establecido"/>
    <x v="1"/>
    <s v="NO"/>
    <s v="EFECTIVO"/>
    <x v="1"/>
    <s v="Se evidenció el cumplimiento de la acción GF_AC6 asociada al hallazgo2022_GF_H8, mediante formatos de procedimientos actualizados para la gestion de pagos PC-GF-17, FO-GF-17-01, FO-GF-02, FO-GF-03, FO-GF-04, FO-GF-05, FO-GF-06, FO-GF-07, con fecha 27/03/2026. No se evidenció recurrencia y por lo tanto el hallazgo se considera CERRADO."/>
  </r>
  <r>
    <n v="856"/>
    <x v="0"/>
    <x v="5"/>
    <s v="Dirección General"/>
    <m/>
    <x v="472"/>
    <n v="1"/>
    <x v="47"/>
    <s v="Ambiente 10.2_x000a_No se ha socializado la matriz de segregación de roles y usuarios a los funcionarios y contratistas."/>
    <s v="FORTALECIMIENTO ORGANIZACIONAL Y SIMPLIFICACIÓN DE PROCESOS"/>
    <s v="No se había contemplado realizar la socialización de la matriz de roles y usuarios a los funcionarios y contratistas"/>
    <s v="No se había contemplado realizar la socialización de la matriz de roles y usuarios a los funcionarios y contratistas"/>
    <s v="Acción correctiva"/>
    <s v="PE_A5"/>
    <s v="Socializar a los funcionarios y contratistas la matriz de roles y usuarios"/>
    <s v="Socialización de la matriz de roles y usuarios"/>
    <n v="1"/>
    <d v="2022-11-01T00:00:00"/>
    <d v="2023-01-31T00:00:00"/>
    <n v="13.5"/>
    <x v="10"/>
    <m/>
    <n v="0"/>
    <s v="Se realiza actualización de la SEGREGACION DE ROLES, compartida con el comité directivo y socailziada a travez de correo electrónico con los procesos (personal de planta y contratistas). Vigencia 2024"/>
    <n v="0"/>
    <d v="2026-05-11T00:00:00"/>
    <s v="No se registra seguimiento"/>
    <n v="0"/>
    <x v="0"/>
    <d v="2026-06-05T00:00:00"/>
    <n v="0"/>
    <s v="No fue posible identificar evidencias para el presente período de análisis"/>
    <s v="VENCIDA"/>
    <s v="No aplica"/>
    <s v="No aplica"/>
    <s v="No aplica"/>
    <n v="1"/>
    <s v="Se realiza actualización de la SEGREGACION DE ROLES, compartida con el comité directivo y socailziada a travez de correo electrónico con los procesos (personal de planta y contratistas). Vigencia 2024"/>
    <s v="https://dnbcgovco-my.sharepoint.com/my?id=%2Fpersonal%2Fplaneacion%5Fdnbc%5Fgov%5Fco%2FDocuments%2FDocumentos%20SIGE%2F6%2E%20Planes%2FPLAN%20DE%20MEJORA%2F2026%2F02%2E%20Seguimiento%20Segundo%20Trimestre%2F01%2E%20Planeaci%C3%B3n%20Estrat%C3%A9gica&amp;viewid=efb70791%2Db8ab%2D49e7%2Db552%2Dd3d4cbe976b9"/>
    <n v="46213"/>
    <s v="Acción cumplida en 2024"/>
    <n v="1"/>
    <s v="CUMPLIDO"/>
    <d v="2026-08-10T00:00:00"/>
    <n v="0.5"/>
    <s v="Se evidenció que la acción reporta la actualización de la Segregación de Roles en 2024; sin embargo, la evidencia aportada corresponde a la Matriz de Roles y Usuarios – DNBC 2022, fechada el 31 de octubre de 2022."/>
    <x v="1"/>
    <s v="NO"/>
    <s v="EFECTIVO"/>
    <x v="1"/>
    <s v="Se evidenció el cumplimiento de la acción PE_A5 asociada al hallazgo 2022_PE_H1. En la revisión del Plan de Mejoramiento se identificaron antecedentes relacionados con la segregación de roles y usuarios, correspondientes a los hallazgos 2020_TI_H3 y 2022_TI_H8. No se evidenció recurrencia y por lo tanto el hallazgo se considera CERRADO."/>
  </r>
  <r>
    <n v="857"/>
    <x v="0"/>
    <x v="5"/>
    <s v="Subdirección Administrativa y Financiera"/>
    <m/>
    <x v="257"/>
    <n v="0"/>
    <x v="24"/>
    <s v="Al comparar los saldos de las cuentas por cobrar de las Incapacidades del 30 de marzo de 2022 de la EPS Compensar con relación al 30 de junio de 2022, se evidencia una diferencia de $637.934, pero al verificar la sumatoria de las incapacidades incorporadas en el segundo trimestre de 2022, el valor es de $2.035.929, existiendo una discrepancia en la información._x000a_De igual forma, se verificaron las actas de conciliación entre el proceso de Gestión de Talento Humano y Gestión Financiera No.003 del 04 de mayo, No. 004 del 08 junio de 2022 y No.005 del 07 de Julio de 2022, y el valor que arrastra de saldo de incapacidades es $2.035.929 y en ninguna parte de sus contenidos indica; justificación alguna que pueda evidenciar la diferencia de $637.934._x000a_Lo anterior evidencia que las conciliaciones realizadas que soportan el saldo de la Cuenta por Cobrar por la administración de la seguridad social en salud incumplen lo establecido en el Régimen de Contabilidad Pública numeral 7 CARACTERÍSTICAS CUALITATIVAS DE LA INFORMACIÓN CONTABLE PÚBLICA numerales 103, 104, 105 y 106 (confiabilidad, razonabilidad, Objetividad y verificabilidad)."/>
    <m/>
    <s v="1. Porque; El proceso de Gestión de talento humano no reporta a tiempo las novedades de incapacidad al área de Gestión Financiera de manera oportuna._x000a_2. Porque; No se realizó las conciliaciones entre talento humano y financiera en las licencias de incapacidades._x000a_3. Porque; Falta de seguimiento y control por parte de la Gestión de talento humano y financiera"/>
    <s v="3. Porque; Falta de seguimiento y control por parte de la Gestión de talento humano y financiera"/>
    <s v="Acción correctiva"/>
    <s v="TH_AC6"/>
    <s v="Informe de los estados de cobro de incapacidades realizado"/>
    <s v="Informe realizado"/>
    <n v="1"/>
    <d v="2026-03-01T00:00:00"/>
    <d v="2026-05-31T00:00:00"/>
    <n v="13.5"/>
    <x v="11"/>
    <s v="Nómia"/>
    <n v="0"/>
    <n v="0"/>
    <n v="0"/>
    <d v="2026-05-11T00:00:00"/>
    <s v="No se evidencia seguimiento"/>
    <n v="0"/>
    <x v="0"/>
    <d v="2026-05-15T00:00:00"/>
    <n v="0"/>
    <s v="No fue posible identificar evidencias para el presente período de análisis"/>
    <s v="SIN INICIAR"/>
    <s v="No aplica"/>
    <s v="No aplica"/>
    <s v="No aplica"/>
    <n v="1"/>
    <s v="se aporta nomina -del 1 de marzo a 31 de may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evidencia informe de seguimiento a las incapacidades de la DNBC en el periodo en mención. Se sugiere incluir en evidencias correo de socialización con lider de proceso"/>
    <n v="1"/>
    <s v="CUMPLIDO"/>
    <d v="2026-07-27T00:00:00"/>
    <n v="1"/>
    <s v="Se evidencio que la actividad reportada se encuentra cumplida en el primer trimestre"/>
    <x v="1"/>
    <s v="NO"/>
    <s v="EFECTIVO"/>
    <x v="1"/>
    <s v="Se evidenció el cumplimiento de la acción TH_AC6 asociada al hallazgo 2022_GF_H1, mediante seguimientos por correos electronicos cumplida en el primer trimestre, se recomeinda implementarlo como unc ontrol permanente en el proceso. No se evidenció recurrencia y por lo tanto el hallazgo se considera CERRADO."/>
  </r>
  <r>
    <n v="858"/>
    <x v="0"/>
    <x v="3"/>
    <s v="Subdirección Administrativa y Financiera"/>
    <m/>
    <x v="473"/>
    <n v="1"/>
    <x v="54"/>
    <s v="Como resultado del seguimiento al Control Interno Contable, realizado por la Asesora de Control Interno de la DNBC, se generaron hechos económicos de actualización, los cuales no fueron tenidos en cuenta, como fue el caso de la política para la conciliación de saldos, Política para los flujos de información, ni un lineamiento sobre la identificación de los bienes fisicos en forma individualizada entre otros."/>
    <m/>
    <s v="Por contar con un sin numero de tareas no se comtemplo la realizacion de esta accion de mejora."/>
    <s v="Por contar con un sin numero de tareas no se comtemplo la realizacion de esta accion de mejora."/>
    <s v="Acción correctiva"/>
    <s v="GF_AC1"/>
    <s v="Formulación del procedimiento Conciliaciones contables donde se cruza la información de incapacidades"/>
    <s v="Procedimiento formulado"/>
    <n v="1"/>
    <d v="2026-01-01T00:00:00"/>
    <d v="2026-03-31T00:00:00"/>
    <n v="13.5"/>
    <x v="7"/>
    <m/>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x v="1"/>
    <d v="2026-05-28T00:00:00"/>
    <n v="1"/>
    <s v="Se evidencia procedimiento PC-GF-16 y formato PC-GF-16-01 vigencia 2025,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s v="CUMPLIDO"/>
    <d v="2026-08-11T00:00:00"/>
    <n v="1"/>
    <s v="Se evidencia procedimiento PC-GF-16 y formato PC-GF-16-01 de fecha 23/09/2025, lo que permite verificar el cumplimiento de la actividad dentro del plazo establecido"/>
    <x v="1"/>
    <s v="NO"/>
    <s v="EFECTIVO"/>
    <x v="1"/>
    <s v="Se evidencio que la acción de cumplimiento subsana el hallazgo en el tiempo oportuno y no existe evidencia de recurrencia. por lo cual se deja como cerrado el hallazgo."/>
  </r>
  <r>
    <n v="859"/>
    <x v="0"/>
    <x v="3"/>
    <s v="Subdirección Administrativa y Financiera"/>
    <m/>
    <x v="474"/>
    <n v="1"/>
    <x v="66"/>
    <s v="En la revisión realizada a los usos presupuestales se evidenció, que no se tomaron los usos adecuados conforme al Manual de Clasificación Presupuestal, Anexo Técnico para el Aplicativo de medición de la Austeridad en el Gasto, y Proyecto PFM 2018, asi como al Catálogo Presupuestal del Gasto emitido por Ministerio de Hacienda y Crédito Público, con respecto al registro de los usos presupuestales; ya que se utilizaron Usos Presupuestales inadecuados así:_x000a_- Se utilizó el Uso Presupuestal A-02-02-01-003-005-01 Pinturas y Barnices y Productos Relacionados; Colores Para La Pintura Artística; Tintas y no el A-02-02-01-004-004-09 Otras Maquinaria para usos especiales y sus partes y piezas el cual incluye…tinta, toner o cartuchos para impresoras, en la adquisición de los toner a la empresa SUMIMAS SAS por la suma de $21.244.156 en el mes de septiembre de 2020._x000a_-Se registró la suma de $281.300, en el uso Presupuestal A-02-02-02-006-009 SERVICIOS DE DISTRIBUCIÓN DE ELECTRICIDAD correspondiendo al Uso A-02-02-02-009-04 SERVICIOS DE ALCANTARILLADO en el mes de agosto de 2020._x000a_-Se utilizó el uso A-02-01-01-004-004-02 MÁQUINAS HERRAMIENTAS Y SUS PARTES, PIEZAS Y ACCESORIOS, en el contrato 219 cuyo objeto contractual era la Adquisicion elementos que conforman el Kit de Bioseguridad. Anexo 1 Registro de Usos Presupuestales"/>
    <s v="GESTIÓN PRESUPUESTAL Y EFICIENCIA DEL GASTO PÚBLICO"/>
    <s v="1. Porque; Existió un error humano en el desarrollo del ejercicio del proceso_x000a_2. Porque; Error en el momento de realizar el compromiso por lo tanto se tomó de manera incorrecta el uso presupuestal._x000a_3. Porque; Cuando se tomaron los controles ya se había registrado los usos presupuestales en el tercer trimestre de 2020."/>
    <s v="Error en el momento de realizar el compromiso por lo tanto se tomó de manera incorrecta el uso presupuestal"/>
    <s v="Acción correctiva"/>
    <s v="GF_AC6"/>
    <s v="Actualizar procedimiento de Gestión de Pagos incluyendo control de verificación de usos presupuestales y gestión de PAC"/>
    <s v="Procedimiento actualizados"/>
    <n v="1"/>
    <d v="2026-04-01T00:00:00"/>
    <d v="2026-06-30T00:00:00"/>
    <n v="13.350000000000001"/>
    <x v="7"/>
    <m/>
    <n v="1"/>
    <s v="Se deja en evidencia el procedimiento de gestion de pagos "/>
    <s v="https://dnbcgovco-my.sharepoint.com/:f:/g/personal/planeacion_dnbc_gov_co/IgAKPZEalRp3T7O44VwZjBLlARF86VpmllJA36VR9-2qDG8?e=W6XaGX"/>
    <d v="2026-05-11T00:00:00"/>
    <s v="Se incluye actualización de procedimiento junto a formatos del mismo"/>
    <n v="1"/>
    <x v="1"/>
    <d v="2026-05-28T00:00:00"/>
    <n v="1"/>
    <s v="se evidencia formatos de procedimientos actualizados para la gestion de pagos PC-GF-17, FO-GF-17-01, FO-GF-02, FO-GF-03, FO-GF-04, FO-GF-05, FO-GF-06, FO-GF-07, con fecha 27/03/2026.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gestion de pagos "/>
    <s v="https://dnbcgovco-my.sharepoint.com/:f:/g/personal/planeacion_dnbc_gov_co/IgDlTTkE6gPMRZjTETbxch7dATaSM_TE5-agvqb3k7QgaDY?e=0V1Jx7"/>
    <s v="11/07/206"/>
    <s v="Actividad reportada con cumplimiento en el primer trimestre 2026"/>
    <n v="1"/>
    <s v="CUMPLIDO"/>
    <d v="2026-08-11T00:00:00"/>
    <n v="1"/>
    <s v="se evidencia formatos de procedimientos actualizados para la gestion de pagos PC-GF-17, FO-GF-17-01, FO-GF-02, FO-GF-03, FO-GF-04, FO-GF-05, FO-GF-06, FO-GF-07, con fecha 27/03/2026. lo que permite verificar el cumplimiento de la actividad dentro del plazo establecido"/>
    <x v="1"/>
    <s v="NO"/>
    <s v="EFECTIVO"/>
    <x v="1"/>
    <s v="Se evidencio que la acción de cumplimiento subsana el hallazgo en el tiempo oportuno y no existe evidencia de recurrencia. por lo cual se deja como cerrado el hallazgo."/>
  </r>
  <r>
    <n v="860"/>
    <x v="0"/>
    <x v="6"/>
    <s v="Subdirección Administrativa y Financiera"/>
    <m/>
    <x v="475"/>
    <m/>
    <x v="26"/>
    <s v="Al verificar los aspectos relacionados con las actividades del Jefe de la Oficina de Atención al Usuario no hay evidencia de coordinación de actividades entre el jefe de la unidad, el de control interno y con el jefe de la unidad de planeación, que permita el mejoramiento de la gestión. Así mismo, no se tiene soporte de coordinación de actividades con los jefes de las demás unidades de quejas y reclamos del sector._x000a_Incumpliendo lo establecido en el Decreto 2232 de 1995, articulo 9."/>
    <s v="SERVICIO AL CIUDADANO"/>
    <s v="Por desconocimiento del Artículo 9 del Decreto 2232 de 1995."/>
    <s v="Por desconocimiento del Artículo 9 del Decreto 2232 de 1995."/>
    <s v="Acción correctiva"/>
    <s v="AU_AC5"/>
    <s v="Actualizar el procedimiento Procedimiento de Recepción, Distribución, Seguimiento y Salida de Peticiones, Quejas, Reclamos, Sugerencias y Denuncias._x000a_Incluir una politica de operación que establezca una reunión con el jefe de la unidad de control interno y con el jefe de la unidad de planeación, para el mejoramiento continuo de la gestión de la entidad semestralmente con base al informe semestral._x000a_En la acctiviad 11 cambiando los responsbales (funcionario y/o contratista)"/>
    <s v="Procedimiento actualizado"/>
    <n v="1"/>
    <d v="2026-01-01T00:00:00"/>
    <d v="2026-12-31T00:00:00"/>
    <n v="54"/>
    <x v="13"/>
    <m/>
    <n v="1"/>
    <s v="El procedimiento mencionado se actualizó en la vigencia 2025"/>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Procedimiento se encuentra actualizado y socializado con los requerimientos establecidos en la descripción del hallazgo. Se identifica la politica 5,64"/>
    <n v="1"/>
    <x v="1"/>
    <d v="2026-05-15T00:00:00"/>
    <n v="1"/>
    <s v="se evidencia procedimiento actualizado de peticiones, quejas, reclamos, sugerencias y denuncias PC-AU-01 de 20/08/2025, lo que permite que la evidencia obtenida subsane el hallazgo formula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l procedimiento mencionado se actualizó en la vigencia 2025"/>
    <n v="0"/>
    <n v="46214"/>
    <s v="Accion con cumplimiento reportado"/>
    <n v="1"/>
    <s v="CUMPLIDO"/>
    <d v="2026-07-27T00:00:00"/>
    <n v="1"/>
    <s v="Se evidencio que la actividad reportada se encuentra cumplida en el primer trimestre"/>
    <x v="1"/>
    <s v="NO"/>
    <s v="EFECTIVO"/>
    <x v="1"/>
    <s v="Se evidenció que la acción de mejora da por subsando el hallazgo el termino establecido. No se evidenció recurrencia y por lo tanto el hallazgo se considera CERRADO."/>
  </r>
  <r>
    <n v="861"/>
    <x v="0"/>
    <x v="6"/>
    <s v="Subdirección Administrativa y Financiera"/>
    <m/>
    <x v="476"/>
    <m/>
    <x v="29"/>
    <s v="Se evidencio debilidad en la aplicación de controles en la gestión de las PQRSD al interior de la entidad, por cuanto:_x000a_ Se encontró desactualizado el cuadro de control a cargo del proceso Gestión de Atención al Usuario._x000a_ Estado de los Radicados clasificado de forma inadecuada_x000a_ Estado de los Radicados de la muestra vencidos_x000a_ Radicados sin respuesta de fondo o sin respuesta puntual_x000a_ Radicados sin evidencia de notificación y/o envio de respuesta_x000a_ Radicados con documento en word y sin firma cargada en Orfeo_x000a_ Radicados con fecha inexacta en la respuesta_x000a_ Radicados sin documento de derecho de peticion cargado en Orfeo_x000a_Incumpliendo lo establecido en MIPG dimensión 7, asi como en el Procedimiento de recepción, distribución, seguimiento y salida de PQRSD."/>
    <s v="SERVICIO AL CIUDADANO"/>
    <s v="Análisis 3 por qué:_x000a_1.Porque no existe seguimiento y control por parte de los supervisores de los funcionarios y contratistas responsables de dar respuesta a las PQRS._x000a_2. Porque habia desconocimiento por parte de los supervisores, funcionarios y contratistas del procedimiento interno de PQRS y del aplicativo de gestion documental ORFEO._x000a_3. Porque la oficina de Gestión Atención al Ciudadano no realizó acompañamiento a los responsables de dar respuesta a las PQRSD del procedimiento interno de tramites de las mismas."/>
    <s v="La oficina de Gestión Atención al Ciudadano no brindó capacitación a los responsables de dar respuesta a las PQRSD sobre el procedimiento interno de tramite de las mismas y sobre el sistema aplicativo de ORFEO."/>
    <s v="Acción correctiva"/>
    <s v="AU_AC13"/>
    <s v="Diseñar y socializar un documento interno (ABC) que contenga información relevante de la Ley 1755 de 2015 y generalidad del procedimiento Recepción,Distribución, Seguimiento y Salida de Peticiones, Quejas, Reclamos, Sugerencias y Denuncias."/>
    <s v="ABC diseñado, aprobado por el proceso de mejora continua y socializado a traves de una campaña informativa a los gestores funcionarios y contratistas de los 19 procesos de la Entidad. Este procedimiento se socializara junto al procedimiento Recepción,Distribución, Seguimiento y Salida de Peticiones, Quejas, Reclamos, Sugerencias y Denuncias."/>
    <n v="1"/>
    <d v="2023-09-01T00:00:00"/>
    <d v="2023-12-31T00:00:00"/>
    <n v="18"/>
    <x v="13"/>
    <m/>
    <n v="1"/>
    <s v="Se realizó el documento y se socializa de forma mensual"/>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 documento y su socialización"/>
    <n v="1"/>
    <x v="1"/>
    <d v="2026-05-15T00:00:00"/>
    <n v="1"/>
    <s v="CSe evidencian como soportes el documento interno (ABC) sobre la Ley 1755 de 2015 y el procedimiento de Recepción, Distribución, Seguimiento y Salida de PQRSD, así como las evidencias de su socialización mediante campañas informativas dirigidas a funcionarios, contratistas y gestores de los procesos de la Entidad, realizadas durante la vigencia 2026. Los soportes permiten verificar el diseño del documento y el inicio de las actividades de divulgación, evidenciando una ejecución parcial de la acción correctiva."/>
    <s v="C. EXTRATEMPORANEAMENTE"/>
    <s v="No aplica"/>
    <s v="No aplica"/>
    <s v="No aplica"/>
    <n v="1"/>
    <s v="Se realizó el documento y se socializa de forma mensual"/>
    <n v="0"/>
    <n v="46214"/>
    <s v="Accion con cumplimiento reportado"/>
    <n v="1"/>
    <s v="CUMPLIDO"/>
    <d v="2026-07-27T00:00:00"/>
    <n v="1"/>
    <s v="Se evidencian como soportes el documento interno (ABC) sobre la Ley 1755 de 2015 y el procedimiento de Recepción, Distribución, Seguimiento y Salida de PQRSD, así como las evidencias de su socialización mediante campañas informativas dirigidas a funcionarios, contratistas y gestores de los procesos de la Entidad, realizadas durante la vigencia 2026. Los soportes permiten verificar el diseño del documento y el inicio de las actividades de divulgación, evidenciando una ejecución parcial de la acción correctiva."/>
    <x v="1"/>
    <s v="NO"/>
    <s v="EFECTIVO"/>
    <x v="1"/>
    <s v="Se evidenció que la acción de mejora da por subsando el hallazgo el termino establecido. No se evidenció recurrencia y por lo tanto el hallazgo se considera CERRADO."/>
  </r>
  <r>
    <n v="862"/>
    <x v="0"/>
    <x v="6"/>
    <s v="Subdirección Administrativa y Financiera"/>
    <m/>
    <x v="477"/>
    <m/>
    <x v="31"/>
    <s v="Por medio de los Cruces de inventarios, Legalizaciones de Viáticos, diferencias en nómina, Nóminas mensuales, actas entre otros, se informa al área contable las transacciones y movimientos realizados por los diferentes procesos; sin embargo, la resolución 253 de 2023 no indicó los documentos idóneos por medio de los cuales se informa al área contable"/>
    <m/>
    <s v="1. Porque se presentó un error por parte de gestión financiera al formular el contenido de la resolución._x000a_2. Porque esta resolución se realizó con mucha premura y no tuvo una revisión posterior_x000a_3. Porque no existe una guía que oriente su formulación ni se han realizado procesos de capacitación respecto a la proyección de actos administrativos en las diferentes áreas"/>
    <s v="3. Porque no existe una guía que oriente su formulación ni se han realizado procesos de capacitación respecto a la proyección de actos administrativos en las diferentes áreas"/>
    <s v="Acción correctiva"/>
    <s v="GF_AC12"/>
    <s v="Actualización de las políticas contables de la Resolución 253 de 2023"/>
    <s v="Resolución Políticas contables actualizada"/>
    <n v="1"/>
    <d v="2024-04-22T00:00:00"/>
    <d v="2024-06-30T00:00:00"/>
    <n v="10.199999999999999"/>
    <x v="7"/>
    <m/>
    <n v="1"/>
    <s v="Actualización de las políticas contables de la Resolución 253 de 2023"/>
    <s v="https://dnbcgovco-my.sharepoint.com/:f:/g/personal/planeacion_dnbc_gov_co/IgAKPZEalRp3T7O44VwZjBLlARF86VpmllJA36VR9-2qDG8?e=W6XaGX"/>
    <d v="2026-05-11T00:00:00"/>
    <s v="Se incluye manual de políticas contables actualizado en la vigencia 2025"/>
    <n v="1"/>
    <x v="1"/>
    <d v="2026-05-29T00:00:00"/>
    <n v="1"/>
    <s v="se evidencia manual de politicas contables actualizado MN-GF-01 de fecha 26/06/2025 de la DNBC,"/>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tualización de las políticas contables de la Resolución 253 de 2023"/>
    <s v="https://dnbcgovco-my.sharepoint.com/:f:/g/personal/planeacion_dnbc_gov_co/IgDlTTkE6gPMRZjTETbxch7dATaSM_TE5-agvqb3k7QgaDY?e=0V1Jx7"/>
    <s v="11/07/206"/>
    <s v="Actividad reportada con cumplimiento en el primer trimestre 2026"/>
    <n v="1"/>
    <s v="CUMPLIDO"/>
    <d v="2026-08-11T00:00:00"/>
    <n v="1"/>
    <s v="se evidencia manual de politicas contables actualizado MN-GF-01 de fecha 26/06/2025 de la DNBC,"/>
    <x v="1"/>
    <s v="NO"/>
    <s v="EFECTIVO"/>
    <x v="1"/>
    <s v="Se evidenció que la acción de mejora da por subsando el hallazgo el termino establecido. No se evidenció recurrencia y por lo tanto el hallazgo se considera CERRADO."/>
  </r>
  <r>
    <n v="863"/>
    <x v="0"/>
    <x v="6"/>
    <s v="Dirección General"/>
    <m/>
    <x v="478"/>
    <m/>
    <x v="31"/>
    <s v="Aunque existen lineamientos específicos para la realización de los cruces de información y periódicamente realizar los inventarios, al 31 de diciembre de 2023, no se realizó el Inventario Físico de los Bienes y la conciliación de las provisiones no se realizó de manera mensual sino se consolidaron cuatro (4) meses."/>
    <s v="INTEGRIDAD"/>
    <s v="1. Porque a pesar de que la resolución 253 de 2023 no incluyó la descripción de la necesidad de información de los diferentes procesos para realizar las conciliaciones, gestión financiera envía mensualmente un correo electrónico con esta solicitud que no ha sido atendida._x000a_2.Porque no hay suficiente seguimiento por parte de los supervisores de los encargados de realizar esta actividad en cada proceso involucrado._x000a_3. Porque no se han iniciado acciones disciplinarias relacionadas con el no envío de información."/>
    <s v="3. Porque no se han iniciado acciones disciplinarias relacionadas con el no envío de información."/>
    <s v="Acción correctiva"/>
    <s v="DI_AC20"/>
    <s v="Iniciar las acciones administrativas y/o disciplinarias a que haya lugar por el incumplimiento por parte del Almacenista General con respecto al cumplimiento de sus funciones"/>
    <s v="Acciones administrativas y/o disciplinarias adelantadas"/>
    <n v="1"/>
    <d v="2024-04-22T00:00:00"/>
    <d v="2024-08-31T00:00:00"/>
    <n v="19.350000000000001"/>
    <x v="4"/>
    <m/>
    <n v="1"/>
    <s v="Sobre la IP 024 de 2024, se adoptó decisión de archivo de conformidad con lo establecido en la decisión adoptada el 25 de abril de 2025. Se desplegó la acción disciplinaria requerida. Se anexa evidencia de la apertura y del archivo."/>
    <s v="https://dnbcgovco-my.sharepoint.com/:f:/g/personal/planeacion_dnbc_gov_co/IgB7vkAkxjUYSKAUrDh35OEDASE3IAIVJxDDOh-9_QIinac?e=OswDJi"/>
    <d v="2026-05-11T00:00:00"/>
    <s v="Se evidencia en el respectivo hallazgo, que se realizó la apertura de la acción disciplinaria IP 024-2024, relacionado con el   incumplimiento por parte del Almacenista General con respecto al cumplimiento de sus funciones. Por lo tanto cumple con el indicador relacionado a este hallazgo."/>
    <n v="1"/>
    <x v="1"/>
    <d v="2026-05-15T00:00:00"/>
    <n v="1"/>
    <s v="Se presentan como evidencias el Auto de Apertura de Indagación Previa No. 024 de 2024, de fecha 17 de septiembre de 2024, y el Auto de Archivo de la Indagación Previa, de fecha 25 de abril de 2025, mediante los cuales se adelantó la actuación disciplinaria relacionada con el presunto incumplimiento de las funciones por parte del Almacenista General y se adoptó la decisión de archivo. Los soportes aportados permiten verificar la ejecución de la actividad formulada dentro del plazo establecido y el cumplimiento de la acción correctiv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x v="1"/>
    <s v="NO"/>
    <s v="EFECTIVO"/>
    <x v="1"/>
    <s v="Se evidenció que la acción de mejora da por subsando el hallazgo el termino establecido. No se evidenció recurrencia y por lo tanto el hallazgo se considera CERRADO."/>
  </r>
  <r>
    <n v="864"/>
    <x v="0"/>
    <x v="6"/>
    <s v="Subdirección Administrativa y Financiera"/>
    <m/>
    <x v="479"/>
    <m/>
    <x v="31"/>
    <s v="Con relación a la Constitución de las Reservas Presupuestales y Cuentas por pagar no se evidencia el acto administrativo de constitución del Rezago Presupuestal. Con base en los listados emitidos por el SIIF se evidencia: 28 cuentas por pagar $142.044.420.71, las cuales están justificadas y poseen soportes 32 Reservas de Inversión $25.127.071.269 de las cuales 14 tienen justificaciones y soportes que coinciden con el valor de la constitución y 18 presentan diferencia entre el valor escrito en la justificación y lo establecido en el libro o listado.15 Reservas de Funcionamiento $301.518.533.57de las cuales 8 tienen justificaciones y soportes que coinciden con el valor de la constitución y 7 presentan diferencia entre el valor escrito en la justificación y lo establecido en el libro o listado."/>
    <s v="GESTIÓN PRESUPUESTAL Y EFICIENCIA DEL GASTO PÚBLICO"/>
    <s v="1. Porque se presentan errores en los formatos establecidos por financiera por parte de los supervisores_x000a_2. Porque los supervisores olvidan algunos conceptos que es necesario refrescar_x000a_3. Porque no se realizan procesos continuos de capacitación y concientización de la labor de supervisión"/>
    <s v="3. Porque no se realizan procesos continuos de capacitación y concientización de la labor de supervisión"/>
    <s v="Acción correctiva"/>
    <s v="GF_AC8"/>
    <s v="Elaboración de un procedimiento para la constitución de reservas presupuestales"/>
    <s v="Procedimiento elaborado"/>
    <n v="1"/>
    <d v="2024-05-01T00:00:00"/>
    <d v="2024-08-31T00:00:00"/>
    <n v="18"/>
    <x v="7"/>
    <m/>
    <n v="1"/>
    <s v="Se deja en evidencia el procedimiento de resrvas presupuestales "/>
    <s v="https://dnbcgovco-my.sharepoint.com/:f:/g/personal/planeacion_dnbc_gov_co/IgAKPZEalRp3T7O44VwZjBLlARF86VpmllJA36VR9-2qDG8?e=W6XaGX"/>
    <d v="2026-05-11T00:00:00"/>
    <s v="Se formulo el procedimiento PC-GF-03 Constitución Reservas Presupuestales y ya se encuentra en su versión 3"/>
    <n v="1"/>
    <x v="1"/>
    <d v="2026-05-29T00:00:00"/>
    <n v="1"/>
    <s v="Se evidencio la elaboracion del procedimiento de constitucion de reservas PC-GF-03 y formato PC-GF-03-01 con fecha 20/03/2026."/>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resrvas presupuestales "/>
    <s v="https://dnbcgovco-my.sharepoint.com/:f:/g/personal/planeacion_dnbc_gov_co/IgDlTTkE6gPMRZjTETbxch7dATaSM_TE5-agvqb3k7QgaDY?e=0V1Jx7"/>
    <s v="11/07/206"/>
    <s v="Actividad reportada con cumplimiento en el primer trimestre 2026"/>
    <n v="1"/>
    <s v="CUMPLIDO"/>
    <d v="2026-08-11T00:00:00"/>
    <n v="1"/>
    <s v="Se evidencio la elaboracion del procedimiento de constitucion de reservas PC-GF-03 y formato PC-GF-03-01 con fecha 20/03/2026."/>
    <x v="1"/>
    <s v="NO"/>
    <s v="EFECTIVO"/>
    <x v="1"/>
    <s v="Se evidenció que la acción de mejora da por subsando el hallazgo el termino establecido. No se evidenció recurrencia y por lo tanto el hallazgo se considera CERRADO."/>
  </r>
  <r>
    <n v="865"/>
    <x v="2"/>
    <x v="6"/>
    <s v="Subdirección Administrativa y Financiera"/>
    <m/>
    <x v="480"/>
    <m/>
    <x v="31"/>
    <s v="Informes trimestrales CONVILAB_x000a_No se evidenció los informes trimestrales presentados a la alta dirección, sobre la gestión adelantada por el comité de convivencia laboral, de acuerdo con el artículo 6 del numeral 10 de la resolución 652 de 2012, que señala (…)”10. Elaborar informes trimestrales sobre la gestión del Comité que incluya estadísticas de las quejas, seguimiento de los casos y recomendaciones, los cuales serán presentados a la alta dirección de la entidad pública o empresa privada”"/>
    <m/>
    <s v="1- Porque la custodia de la carpeta de las actas de reunión del CONVILAB, esta a cargo del secretario del comité, sin embargo en los días de realización de la auditoria la carpeta se desapareció, sin tener trazabilidad de la seguridad de esta información._x000a_2. Porque no se están aplicando las medidas de seguridad de la información necesarias para almacenar de manera segura el archivo relacionado con el comité_x000a_3. Porque no se cuenta con un gabinete donde pueda almacenarse de manera segura la documentación física del comité."/>
    <s v="Porque no se cuenta con un gabinete donde pueda almacenarse de manera segura la documentación física del comité."/>
    <s v="Acción correctiva"/>
    <s v="TH_AC41"/>
    <s v="Informes elaborados y presentados a la alta dirección sobre comité de convencia laboral - Trimestral"/>
    <s v="Informe elaborado"/>
    <n v="1"/>
    <d v="2026-03-01T00:00:00"/>
    <d v="2026-04-30T00:00:00"/>
    <n v="8.85"/>
    <x v="11"/>
    <m/>
    <n v="0"/>
    <n v="0"/>
    <n v="0"/>
    <d v="2026-05-11T00:00:00"/>
    <s v="No se evidencia seguimiento"/>
    <n v="0"/>
    <x v="0"/>
    <d v="2026-05-15T00:00:00"/>
    <n v="0"/>
    <s v="No fue posible identificar evidencias para el presente período de análisis"/>
    <s v="SIN INICIAR"/>
    <s v="No aplica"/>
    <s v="No aplica"/>
    <s v="No aplica"/>
    <n v="1"/>
    <s v="se adjunta informe"/>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remite informe del primer trimestre de la vigencia 2026"/>
    <n v="1"/>
    <s v="CUMPLIDO"/>
    <d v="2026-07-27T00:00:00"/>
    <n v="1"/>
    <s v="Se evidenció informe realizado durante el primer trimestre del 2026"/>
    <x v="1"/>
    <s v="NO"/>
    <s v="EFECTIVO"/>
    <x v="1"/>
    <s v="Se evidenció que la acción de mejora da por subsando el hallazgo el termino establecido. No se evidenció recurrencia y por lo tanto el hallazgo se considera CERRADO."/>
  </r>
  <r>
    <n v="866"/>
    <x v="2"/>
    <x v="6"/>
    <s v="Dirección General"/>
    <m/>
    <x v="480"/>
    <m/>
    <x v="31"/>
    <s v="Informes trimestrales CONVILAB_x000a_No se evidenció los informes trimestrales presentados a la alta dirección, sobre la gestión adelantada por el comité de convivencia laboral, de acuerdo con el artículo 6 del numeral 10 de la resolución 652 de 2012, que señala (…)”10. Elaborar informes trimestrales sobre la gestión del Comité que incluya estadísticas de las quejas, seguimiento de los casos y recomendaciones, los cuales serán presentados a la alta dirección de la entidad pública o empresa privada”"/>
    <s v="INTEGRIDAD"/>
    <s v="1- Porque la custodia de la carpeta de las actas de reunión del CONVILAB, esta a cargo del secretario del comité, sin embargo en los días de realización de la auditoria la carpeta se desapareció, sin tener trazabilidad de la seguridad de esta información._x000a_2. Porque no se están aplicando las medidas de seguridad de la información necesarias para almacenar de manera segura el archivo relacionado con el comité_x000a_3. Porque no se cuenta con un gabinete donde pueda almacenarse de manera segura la documentación física del comité."/>
    <s v="Porque no se cuenta con un gabinete donde pueda almacenarse de manera segura la documentación física del comité."/>
    <s v="Acción correctiva"/>
    <s v="DI_AC22"/>
    <s v="Iniciar las acciones administrativas y disciplinarias por la pérdida de la documentación del CONVILAB"/>
    <s v="% Acciones administrativas y/o disciplinarias iniciadas"/>
    <n v="1"/>
    <d v="2024-01-01T00:00:00"/>
    <d v="2024-10-31T00:00:00"/>
    <n v="45"/>
    <x v="4"/>
    <m/>
    <n v="1"/>
    <s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
    <s v="https://dnbcgovco-my.sharepoint.com/:f:/g/personal/planeacion_dnbc_gov_co/IgA-NiisLHR2QKlPBHO-9QCRAW06VKM6HHdsIOTeUhIMlyA?e=kWtbwl"/>
    <d v="2026-05-11T00:00:00"/>
    <s v="Se presenta un auto inhibitorio N 003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x v="1"/>
    <d v="2026-05-15T00:00:00"/>
    <n v="0.8"/>
    <s v="Se presenta como evidencia el Auto Inhibitorio No. 002, de fecha 12 de septiembre de 2024. No obstante, el documento aportado no permite establecer su relación con la acción correctiva formulada respecto a la pérdida de la documentación del CONVILAB, por lo que no es posible verificar el cumplimiento de la actividad con la evidencia presentada."/>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ó su cumplimiento, según seguimiento realizado con corte a 31/12/2025"/>
    <x v="1"/>
    <s v="NO"/>
    <s v="EFECTIVO"/>
    <x v="1"/>
    <s v="Se evidenció que la acción de mejora da por subsando el hallazgo el termino establecido. No se evidenció recurrencia y por lo tanto el hallazgo se considera CERRADO."/>
  </r>
  <r>
    <n v="867"/>
    <x v="0"/>
    <x v="6"/>
    <s v="Subdirección Administrativa y Financiera"/>
    <m/>
    <x v="481"/>
    <m/>
    <x v="32"/>
    <s v="En el segundo semestre de 2023 de la matriz consolidada de PQRSD, se dío respuesta extemporanea a 111 radicados, de los cuales se tomó una muestra de 11 donde se evidenció que a ninguno de ellos la Entidad notificó al interesado las circunstancias por las cuales no se le dio trámite oportuno y le señaló el plazo razonable en que se resolverá o daría respuesta, el cual no puede exceder del doble inicialmente previsto, incumpliendo lo establecido en la Ley 1755 de 2015, artículo 14."/>
    <s v="SERVICIO AL CIUDADANO"/>
    <s v="1.Porque no existe seguimiento y control por parte de los supervisores de los funcionarios y contratistas responsables de dar respuesta a las PQRS._x000a_2. Porque habia desconocimiento por parte de los supervisores, funcionarios y contratistas del procedimiento interno de PQRS en concordancia al articulo 14 de la ley 1755 de 2015._x000a_3. Porque la oficina de Gestión Atención al Ciudadano no realizó acompañamiento a los responsables de dar respuesta a las PQRSD del procedimiento interno de tramites de las mismas."/>
    <s v="La oficina de Gestión Atención al Ciudadano no realizó acompañamiento a los responsables de dar respuesta a las PQRSD del procedimiento interno de tramite de las mismas."/>
    <s v="Acción correctiva"/>
    <s v="AU_AC13"/>
    <s v="Diseñar y socializar un documento interno (ABC) que contenga información relevante de la Ley 1755 de 2015 y generalidad del procedimiento Recepción,Distribución, Seguimiento y Salida de Peticiones, Quejas, Reclamos, Sugerencias y Denuncias."/>
    <s v="ABC diseñado, aprobado por el proceso de mejora continua y socializado a traves de una campaña informativa a los gestores funcionarios y contratistas de los 19 procesos de la Entidad. Este procedimiento se socializara junto al procedimiento Recepción,Distribución, Seguimiento y Salida de Peticiones, Quejas, Reclamos, Sugerencias y Denuncias."/>
    <n v="1"/>
    <d v="2023-09-01T00:00:00"/>
    <d v="2023-12-31T00:00:00"/>
    <n v="18"/>
    <x v="13"/>
    <m/>
    <n v="1"/>
    <s v="Se realizó el documento y se socializa de forma mensual"/>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 documento y su socialización"/>
    <n v="1"/>
    <x v="1"/>
    <d v="2026-05-15T00:00:00"/>
    <n v="1"/>
    <s v="CSe evidencian como soportes el documento interno (ABC) sobre la Ley 1755 de 2015 y el procedimiento de Recepción, Distribución, Seguimiento y Salida de PQRSD, así como las evidencias de su socialización mediante campañas informativas dirigidas a funcionarios, contratistas y gestores de los procesos de la Entidad, realizadas durante la vigencia 2026. Los soportes permiten verificar el diseño del documento y el inicio de las actividades de divulgación, evidenciando una ejecución parcial de la acción correctiv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ó el documento y se socializa de forma mensual"/>
    <n v="0"/>
    <n v="46214"/>
    <s v="Accion con cumplimiento reportado"/>
    <n v="1"/>
    <s v="CUMPLIDO"/>
    <d v="2026-08-11T00:00:00"/>
    <n v="1"/>
    <s v="Se evidencian como soportes el documento interno (ABC) sobre la Ley 1755 de 2015 y el procedimiento de Recepción, Distribución, Seguimiento y Salida de PQRSD, así como las evidencias de su socialización mediante campañas informativas dirigidas a funcionarios, contratistas y gestores de los procesos de la Entidad, realizadas durante la vigencia 2026. Los soportes permiten verificar el diseño del documento y el inicio de las actividades de divulgación, evidenciando una ejecución parcial de la acción correctiva."/>
    <x v="1"/>
    <s v="NO"/>
    <s v="EFECTIVO"/>
    <x v="1"/>
    <s v="Se evidenció que la acción de mejora da por subsando el hallazgo el termino establecido. No se evidenció recurrencia y por lo tanto el hallazgo se considera CERRADO."/>
  </r>
  <r>
    <n v="868"/>
    <x v="0"/>
    <x v="3"/>
    <s v="Subdirección Administrativa y Financiera"/>
    <m/>
    <x v="332"/>
    <n v="0"/>
    <x v="54"/>
    <s v="Al verificar el Inventario final al 31-12-2020, se evidencia un listado de bienes pero el mismo no está totalizado por cada una de las cuentas de la Propiedad, Planta y Equipo, al igual no cuenta con la respectiva firma del Almacenista ni el Subdirector Administrativo y Financiero. Con respecto a las cuentas del Pasivo, no se están conciliando los saldos con las diferentes areas al interior de la entidad, al igual que No existen procedimientos ni lineamientos para estos cruces de Información."/>
    <m/>
    <s v="A pesar que el Área de Almacén realiza semestralmente el inventario físico de los bienes de la entidad, este no está totalizado por cada Grupo que componen los bienes de P. P. y E._x000a_Desconocimientos de las directrices establecidas por la CGN"/>
    <s v="El Área de Almacén realiza semestralmente el inventario físico de los bienes de la entidad, este no está totalizado por cada Grupo que componen los bienes de P. P. y E._x000a_Desconocimientos de las directrices establecidas por la CGN"/>
    <s v="Acción correctiva"/>
    <s v="GA_AC06"/>
    <s v="Socializar el procedimiento del proceso de Gestión Administrativa PC-AD-01 Procedimiento Gestión de Bienes."/>
    <s v="Socializacion del procedimiento Gestión de Bienes"/>
    <n v="1"/>
    <d v="2026-07-01T00:00:00"/>
    <d v="2026-09-30T00:00:00"/>
    <n v="13.350000000000001"/>
    <x v="1"/>
    <m/>
    <n v="0"/>
    <s v="Proceso de actualización"/>
    <s v="https://dnbcgovco-my.sharepoint.com/:f:/g/personal/planeacion_dnbc_gov_co/IgC2wtt6D-zSTY6U6sAF5yefASkR-EDUcnQOxPntpKqfjgU?e=GPU5XT"/>
    <d v="2026-05-11T00:00:00"/>
    <s v="No se evidencia avance para el periodo"/>
    <n v="0"/>
    <x v="0"/>
    <d v="2026-05-28T00:00:00"/>
    <n v="0"/>
    <s v="No fue posible identificar evidencias para el presente período de análisis"/>
    <s v="SIN INICIAR"/>
    <s v="No aplica"/>
    <s v="No aplica"/>
    <s v="No aplica"/>
    <n v="1"/>
    <s v="Se realizó la socialización del Procedimiento Gestión de Bienes "/>
    <s v="https://dnbcgovco-my.sharepoint.com/:f:/g/personal/planeacion_dnbc_gov_co/IgDd3XmfT25eTbxvyUt1BT7QAdImdSv6VpfjxTw8Chm1hoI?e=G7TQBK"/>
    <n v="46214"/>
    <s v="Se presenta procedimiento actualizado al 30 de junio de 2026 con su respectiva socializaicón vía correo electrónico"/>
    <n v="1"/>
    <s v="CUMPLIDO"/>
    <d v="2026-08-11T00:00:00"/>
    <n v="1"/>
    <s v="se evidencia correo electronico del 01/07/26 donde se socializa el manual y procedimiento de gestion de bienes"/>
    <x v="1"/>
    <s v="SI"/>
    <s v="NO EFECTIVO"/>
    <x v="2"/>
    <s v="Se evidencio recurrencia con este hallazgo en audtitorias internas para las vigencia 2020 y 2025, con los codigos de hallazgos 2020_AD_H2, 2020_AD_H1 y 2020_AD_H3, se evidenció como avance que se actualizo el procedimiento y se realizo la respectiva socializacion a corte 01/07/2026, sin embargo el hallazgo se mantiene ABIERTO."/>
  </r>
  <r>
    <n v="869"/>
    <x v="0"/>
    <x v="5"/>
    <s v="Subdirección Administrativa y Financiera"/>
    <m/>
    <x v="482"/>
    <n v="1"/>
    <x v="59"/>
    <s v="Se evidencia que los soportes de los radicados en Orfeo, no se están digitalizando de manera consecutiva, como lo observado en el aval de instructores del 03-10-2021, del curso Inspector de seguridad autorizado al Cuerpo de Bomberos Voluntarios La Mesa, mediante registro 017-2022 que consta de dos (2) hojas, del cual aparece la primera hoja al inicio de los documentos y la segunda hoja, es decir en donde se encuentra la firma del aval se encuentra en la parte final de todos los documentos escaneados generando confusión en cuanto a la consistencia de los soportes, incumpliendo el artículo 11. obligatoriedad de la conformación de los archivos públicos de la Ley 594 de 2000 que señala “El Estado está obligado a la creación, organización, preservación y control de los archivos, teniendo en cuenta los principios de procedencia y orden original, el ciclo vital de los documentos y la normatividad archivística” el subrayado es nuestro."/>
    <s v="SERVICIO AL CIUDADANO"/>
    <s v="Debilidad en los controles dentro de la gestión del proceso."/>
    <s v="Debilidad en los controles dentro de la gestión del proceso."/>
    <s v="Acción correctiva"/>
    <s v="AU_AC9"/>
    <s v="Generar un Control de documentos en el procedimiento de radicación para la verificación de orden y secuencia elemental."/>
    <s v="Verificaciones realizadas de los documentos radicados/ total de documentos radicados *100"/>
    <n v="1"/>
    <d v="2022-11-15T00:00:00"/>
    <d v="2023-06-30T00:00:00"/>
    <n v="33.75"/>
    <x v="13"/>
    <m/>
    <n v="1"/>
    <s v="Actualmente se utiliza un sistema de gestión por etiquetas para organizar la revisión y trámite de las solicitudes que ingresan a la DNBC."/>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utiliza herramienta outlook para la organización de correos. No obstante, se debe revisar su parametrización y documentación"/>
    <n v="1"/>
    <x v="1"/>
    <d v="2026-05-15T00:00:00"/>
    <n v="1"/>
    <s v="Se presenta como evidencia una captura de pantalla del sistema Outlook, en la que se observa la utilización de categorías o etiquetas para la clasificación y organización de los correos electrónicos relacionados con las solicitudes que ingresan a la Entidad. El soporte permite evidenciar la implementación de un mecanismo de organización para la gestión de los correos recibidos."/>
    <s v="C. EXTRATEMPORANEAMENTE"/>
    <s v="No aplica"/>
    <s v="No aplica"/>
    <s v="No aplica"/>
    <n v="1"/>
    <s v="Actualmente se utiliza un sistema de gestión por etiquetas para organizar la revisión y trámite de las solicitudes que ingresan a la DNBC."/>
    <n v="0"/>
    <n v="46214"/>
    <s v="Se utiliza herramienta outlook para la organización de correos. No obstante, se debe revisar su parametrización y documentación"/>
    <n v="1"/>
    <s v="CUMPLIDO"/>
    <d v="2026-07-27T00:00:00"/>
    <n v="1"/>
    <s v="Se evidencio que se soporta de trazabilidad de correos de las solicitudes ingresadas a la entidad"/>
    <x v="1"/>
    <s v="NO"/>
    <s v="EFECTIVO"/>
    <x v="1"/>
    <s v="Se evidenció el cumplimiento de la acción; AU_AC9 asociada al hallazgo 2022_AU_H8. No se evidenció recurrencia y por lo tanto el hallazgo se considera CERRADO."/>
  </r>
  <r>
    <n v="870"/>
    <x v="0"/>
    <x v="5"/>
    <s v="Dirección General"/>
    <m/>
    <x v="483"/>
    <n v="1"/>
    <x v="39"/>
    <s v="“LINEAMIENTOS GENERALES PARA LA ATENCIÓN DE PETICIONES, QUEJAS, RECLAMOS, SUGERENCIAS Y DENUNCIAS” en el ítem Controles que establece: • “Oficina de Control Disciplinario Interno: Las entidades deben organizar una oficina, que se encargue de adelantar los procesos disciplinarios en contra de sus servidores públicos._x0009_Se evidenció que la Oficina de Control Interno Disciplinario no ha dado cumplimiento a lo establecido en la Guía Estrategias para la Construcción del PAAC en cuanto a “adelantar las investigaciones en caso de: (i) incumplimiento a la Respuesta de peticiones, quejas, sugerencias y reclamos en los términos contemplados en la ley y (ii) quejas contra los servidores públicos de la entidad.” Generadas durante el I semestre de 2022"/>
    <s v="INTEGRIDAD"/>
    <s v="Falta de implmentacion de la nueva normatividad"/>
    <s v="Falta de implmentacion de la nueva normatividad"/>
    <s v="Acción correctiva"/>
    <s v="DI_AC8"/>
    <s v="Adelantar las investigaciones por incumplimiento a la Respuesta de PQRSD en los términos contemplados en la ley ."/>
    <s v="(Investigaciones realizadas/ Investigaciones programadas)*100"/>
    <n v="100"/>
    <d v="2022-09-16T00:00:00"/>
    <d v="2022-12-31T00:00:00"/>
    <n v="15.750000000000002"/>
    <x v="4"/>
    <m/>
    <n v="1"/>
    <s v="Revisadas las carpetas existentes en el proceso de gestión de asuntos disciplinarios, se encontró que mediante Auto de 6 de junio de 2023, el auto de apertura es de 1 de agosto de 2022, la Profesional adscrita al proceso tomo decisión de archivo de investigación disciplinaria 001 de 2022, por no configurarse una conducta antijurídica de los servidores públicos, haciéndose tránsito a cosa juzgada; decisión que implica que se tomo de conformidad con lo establecido en la Ley 1952 de 2019. artículo 224, que establece: ARCHIVO DEFINITIVO: En los casos de terminación del proceso disciplinario, previstos en el artículo 90 y en el evento consagrado en el artículo 213 de este código, procederá el archivo definitivo de la investigación. Tal decisión hará tránsito a cosa juzgada. Situación por la cual se considera ejecutada la acción requerida. Se anexa como evidencia el citado auto."/>
    <s v="https://dnbcgovco-my.sharepoint.com/:f:/g/personal/planeacion_dnbc_gov_co/IgCjek9zNeJJRZSp_jNGDTiHAa31IBuGCECcAl2_5dBH0dc?e=hbpveZ"/>
    <d v="2026-05-11T00:00:00"/>
    <s v="Se evidencia en el respectivo hallazgo, que se realizó la apertura de la acción disciplinaria AUTO 01/08/2022, relacionado con el incumplimiento de PQRSD en los terminos contemplados en la ley  Por lo tanto cumple con el indicador relacionado a este hallazgo"/>
    <n v="1"/>
    <x v="1"/>
    <d v="2026-05-15T00:00:00"/>
    <n v="1"/>
    <s v="Se presenta como evidencia el Auto de Archivo de la investigación del 6 de junio de 2023 que corresponde al radicado 01 de agosto de 2022, mediante el cual se ordena el archivo de la actuación disciplinaria por el cumplimiento de los términos establecidos en la Ley para la atención de las PQRSD. En consecuencia, la evidencia aportada permite verificar el cumplimiento de la acción correctiva formula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x v="2"/>
    <s v="NO"/>
    <s v="EFECTIVO"/>
    <x v="1"/>
    <s v="Se evidenció el cumplimiento de la acción; DI_AC8 asociada al hallazgo 2022_DI_H1. En consecuencia, el hallazgo se da por CERRADO"/>
  </r>
  <r>
    <n v="871"/>
    <x v="1"/>
    <x v="6"/>
    <s v="Subdirección estratégica"/>
    <m/>
    <x v="484"/>
    <m/>
    <x v="64"/>
    <s v="Hallazgo No. 02 Ejecución y Finalización del Contrato 171 de 2018. Administrativa (A) con incidencia Fiscal (F) y presunta incidencia Disciplinaria (D) y Penal (P).Denuncia 2023-289269-80134-D / Radicado 2023ER0220799 del 20/11/2023_x000a_Se establecieron deficiencias en el control a la ejecución del contrato de comodato 171 de 2018, producto de las cuales se evidenció el incumplimiento de obligaciones a cargo de las partes suscribientes del contrato de comodato. En este sentido, se tiene que el contrato culminó desde el 12-12-2021 y a marzo de 2024 no se ha realizado la devolución de la máquina cisterna entregada en comodato, por lo cual se establece un detrimento patrimonial de $369.500.000 correspondiente al valor del equipo registrado en el contrato."/>
    <s v="GESTIÓN DEL CONOCIMIENTO Y LA INNOVACIÓN"/>
    <s v="*Deficiente ejecución contractual del Contrato 171 de 2018_x000a_•Deficiencias en la ejecución contractual y seguimiento por parte del DNBC_x000a_•Fallas de supervisión."/>
    <s v="*Deficiente ejecución contractual del Contrato 171 de 2018_x000a_•Deficiencias en la ejecución contractual y seguimiento por parte del DNBC_x000a_•Fallas de supervisión."/>
    <s v="Generación de mecanismos de control y seguimiento con relación a las supervisión y liquidación de los comodatos."/>
    <s v="FB_AC16"/>
    <s v="Realizar el acta de liquidación del Contrato de Comodato No.171 de 2018"/>
    <s v="Acta de Liquidación"/>
    <s v="100%"/>
    <d v="2024-08-01T00:00:00"/>
    <d v="2024-08-30T00:00:00"/>
    <n v="4.3500000000000005"/>
    <x v="14"/>
    <s v="Seguimiento Histórico CGR"/>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s v="https://dnbcgovco-my.sharepoint.com/:f:/g/personal/planeacion_dnbc_gov_co/IgDXNHpy7oLsTo_k1pBYTEA_AXkQuekeDuYRfMOd3hOKrho?e=FZVMrN"/>
    <d v="2026-05-11T00:00:00"/>
    <s v="Se incluyen evidencias de finalización de contrato "/>
    <n v="1"/>
    <x v="1"/>
    <d v="2026-06-08T00:00:00"/>
    <n v="1"/>
    <s v="Se evidencia la notificación del vencimiento del Contrato de Comodato No. 171 de 2018 al Proceso de Gestión Contractual y las actuaciones administrativas adelantadas para su terminación y renovación. La evidencia aportada permite validar el cumplimiento de la acción correctiva formulada y el fortalecimiento del control sobre los vencimientos contractuale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n v="0"/>
    <n v="46213"/>
    <s v="Acción reportada con cumplimiento en el primer trimestre"/>
    <n v="1"/>
    <s v="CUMPLIDO"/>
    <d v="2026-07-27T00:00:00"/>
    <n v="1"/>
    <s v="Se evidenció el Acta de Liquidación del Contrato de Comodato No. 171 de 2018, evidencia con la cual la dependencia reportó el cumplimiento de la acción correctiva. Para el segundo trimestre de la presente vigencia no se presentaron nuevos soportes, toda vez que la acción fue reportada como cumplida en seguimientos anteriores."/>
    <x v="2"/>
    <s v="SI"/>
    <s v="NO EFECTIVO"/>
    <x v="2"/>
    <s v="Se evidenció recurrencia del hallazgo 2023DenCom171H2, teniendo en cuenta que en hallazgos posteriores se identificaron nuevamente debilidades en el seguimiento y supervisión de contratos de comodato. En consecuencia, las acciones implementadas no demostraron eliminar de manera efectiva la causa que originó el hallazgo, Por tanto, se mantiene ABIERTO"/>
  </r>
  <r>
    <n v="872"/>
    <x v="1"/>
    <x v="6"/>
    <s v="Subdirección estratégica"/>
    <m/>
    <x v="484"/>
    <m/>
    <x v="64"/>
    <s v="Hallazgo No. 02 Ejecución y Finalización del Contrato 171 de 2018. Administrativa (A) con incidencia Fiscal (F) y presunta incidencia Disciplinaria (D) y Penal (P).Denuncia 2023-289269-80134-D / Radicado 2023ER0220799 del 20/11/2023_x000a_Se establecieron deficiencias en el control a la ejecución del contrato de comodato 171 de 2018, producto de las cuales se evidenció el incumplimiento de obligaciones a cargo de las partes suscribientes del contrato de comodato. En este sentido, se tiene que el contrato culminó desde el 12-12-2021 y a marzo de 2024 no se ha realizado la devolución de la máquina cisterna entregada en comodato, por lo cual se establece un detrimento patrimonial de $369.500.000 correspondiente al valor del equipo registrado en el contrato."/>
    <s v="GESTIÓN DEL CONOCIMIENTO Y LA INNOVACIÓN"/>
    <s v="*Deficiente ejecución contractual del Contrato 171 de 2018_x000a_•Deficiencias en la ejecución contractual y seguimiento por parte del DNBC_x000a_•Fallas de supervisión."/>
    <s v="*Deficiente ejecución contractual del Contrato 171 de 2018_x000a_•Deficiencias en la ejecución contractual y seguimiento por parte del DNBC_x000a_•Fallas de supervisión."/>
    <s v="Generación de mecanismos de control y seguimiento con relación a las supervisión y liquidación de los comodatos."/>
    <s v="FB_AC17"/>
    <s v="Reintegro del Vehículo a la DNBC."/>
    <s v="Acta de entrada de almacén"/>
    <s v="100%"/>
    <d v="2024-08-01T00:00:00"/>
    <d v="2024-08-30T00:00:00"/>
    <n v="4.3500000000000005"/>
    <x v="14"/>
    <s v="Seguimiento Histórico CGR"/>
    <n v="1"/>
    <s v="ESe reporta la totalidad de las evidencias correspondientes Contrato No. 171 de 2018, el vehículo se recibe y se entrega al CBV del mimso municipio, por lo que no se configura documento de entrada a almacén DNBC, solo entrega en territorio, adicionalemente se anexan documentos tales como el acta de liquidación, las comunicaciones remitidas a la alcaldía, el vencimiento contractual y la liquidación del contrato, precisando que esta investigación ya fue cerrada por la CGR notificando a la DNBC a través del radicado 2025EE0072181 con fecha 11/04/2025"/>
    <s v="https://dnbcgovco-my.sharepoint.com/:f:/g/personal/planeacion_dnbc_gov_co/IgDXNHpy7oLsTo_k1pBYTEA_AXkQuekeDuYRfMOd3hOKrho?e=FZVMrN"/>
    <d v="2026-05-11T00:00:00"/>
    <s v="Se incluyen documentos correspondientes al comodato 196 de 2024"/>
    <n v="1"/>
    <x v="1"/>
    <d v="2026-06-08T00:00:00"/>
    <n v="1"/>
    <s v="Se evidencia la elaboración y formalización del Acta de Liquidación del Contrato de Comodato No. 171 de 2018, así como las actuaciones administrativas relacionadas con su terminación y cierre contractual. Como soporte, se aportan las comunicaciones remitidas a la Alcaldía de Magangué, los documentos de vencimiento contractual y la respectiva liquidación del contrato. La evidencia presentada permite verificar la ejecución de la acción correctiva formulada y el cumplimiento de las actividades definidas en el plan de mejoramiento para subsanar las deficiencias identificadas en la ejecución y finalización del contrat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Se reporta la totalidad de las evidencias correspondientes Contrato No. 171 de 2018, el vehículo se recibe y se entrega al CBV del mimso municipio, por lo que no se configura documento de entrada a almacén DNBC, solo entrega en territorio, adicionalemente se anexan documentos tales como el acta de liquidación, las comunicaciones remitidas a la alcaldía, el vencimiento contractual y la liquidación del contrato, precisando que esta investigación ya fue cerrada por la CGR notificando a la DNBC a través del radicado 2025EE0072181 con fecha 11/04/2025"/>
    <n v="0"/>
    <n v="46213"/>
    <s v="Acción reportada con cumplimiento en el primer trimestre"/>
    <n v="1"/>
    <s v="CUMPLIDO"/>
    <d v="2026-07-27T00:00:00"/>
    <n v="1"/>
    <s v="Se evidenció que el vehículo fue recibido y entregado directamente al Cuerpo de Bomberos Voluntarios del mismo municipio, razón por la cual la dependencia informó que no se generó acta de entrada a almacén de la DNBC. Se aportaron como soporte el Acta de Liquidación del 02/09/2024 y las comunicaciones relacionadas con la acción correctiva."/>
    <x v="2"/>
    <s v="SI"/>
    <s v="NO EFECTIVO"/>
    <x v="2"/>
    <s v="Se evidenció recurrencia del hallazgo 2023DenCom171H2, teniendo en cuenta que en hallazgos posteriores se identificaron nuevamente debilidades en el seguimiento y supervisión de contratos de comodato. En consecuencia, las acciones implementadas no demostraron eliminar de manera efectiva la causa que originó el hallazgo. Por tanto, se mantiene ABIERTO"/>
  </r>
  <r>
    <n v="873"/>
    <x v="1"/>
    <x v="6"/>
    <s v="Subdirección estratégica"/>
    <m/>
    <x v="484"/>
    <m/>
    <x v="64"/>
    <s v="Hallazgo No. 02 Ejecución y Finalización del Contrato 171 de 2018. Administrativa (A) con incidencia Fiscal (F) y presunta incidencia Disciplinaria (D) y Penal (P).Denuncia 2023-289269-80134-D / Radicado 2023ER0220799 del 20/11/2023_x000a_Se establecieron deficiencias en el control a la ejecución del contrato de comodato 171 de 2018, producto de las cuales se evidenció el incumplimiento de obligaciones a cargo de las partes suscribientes del contrato de comodato. En este sentido, se tiene que el contrato culminó desde el 12-12-2021 y a marzo de 2024 no se ha realizado la devolución de la máquina cisterna entregada en comodato, por lo cual se establece un detrimento patrimonial de $369.500.000 correspondiente al valor del equipo registrado en el contrato."/>
    <s v="GESTIÓN DEL CONOCIMIENTO Y LA INNOVACIÓN"/>
    <s v="*Deficiente ejecución contractual del Contrato 171 de 2018_x000a_•Deficiencias en la ejecución contractual y seguimiento por parte del DNBC_x000a_•Fallas de supervisión."/>
    <s v="*Deficiente ejecución contractual del Contrato 171 de 2018_x000a_•Deficiencias en la ejecución contractual y seguimiento por parte del DNBC_x000a_•Fallas de supervisión."/>
    <s v="Generación de mecanismos de control y seguimiento con relación a las supervisión y liquidación de los comodatos."/>
    <s v="FB_AC18"/>
    <s v="Realizar la resolución de adjudicación o comodato del carro tanque cisterna al CB de Magangué Bolívar"/>
    <s v="Resolución de Adjudicación o Contrato de Comodato"/>
    <s v="100%"/>
    <d v="2024-09-01T00:00:00"/>
    <d v="2024-09-30T00:00:00"/>
    <n v="4.3500000000000005"/>
    <x v="17"/>
    <s v="Seguimiento Histórico CGR"/>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s v="https://dnbcgovco-my.sharepoint.com/:f:/g/personal/planeacion_dnbc_gov_co/IgDXNHpy7oLsTo_k1pBYTEA_AXkQuekeDuYRfMOd3hOKrho?e=FZVMrN"/>
    <d v="2026-05-11T00:00:00"/>
    <s v="Se incluyen documentos correspondientes al comodato 196 de 2024"/>
    <n v="1"/>
    <x v="1"/>
    <d v="2026-06-08T00:00:00"/>
    <n v="1"/>
    <s v="Se evidencia la recuperación del vehículo asociado al Contrato de Comodato No. 171 de 2018 y su posterior entrega mediante el Contrato de Comodato No. 196 de 2024. Aunque no se generó acta de entrada a almacén por no haber ingresado físicamente a la DNBC, los soportes aportados permiten verificar la recuperación del bien y el cumplimiento de la acción correctiva formula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n v="0"/>
    <n v="46213"/>
    <s v="Acción reportada con cumplimiento en el primer trimestre"/>
    <n v="1"/>
    <s v="CUMPLIDO"/>
    <d v="2026-07-27T00:00:00"/>
    <n v="1"/>
    <s v="Se evidenció la suscripción del Contrato de Comodato No. 196 de 2024, su publicación en SECOP II y las actas de entrega del vehículo al Cuerpo de Bomberos Voluntarios de Magangué, dando cumplimiento a la acción correctiva. Asimismo, se verificó la comunicación de cierre y archivo de la indagación preliminar emitida por la Contraloría General de la República"/>
    <x v="2"/>
    <s v="SI"/>
    <s v="NO EFECTIVO"/>
    <x v="2"/>
    <s v="Se evidenció recurrencia del hallazgo 2023DenCom171H2, teniendo en cuenta que en hallazgos posteriores se identificaron nuevamente debilidades en el seguimiento y supervisión de contratos de comodato. En consecuencia, las acciones implementadas no demostraron eliminar de manera efectiva la causa que originó el hallazgo. Por tanto, se mantiene ABIERTO"/>
  </r>
  <r>
    <n v="874"/>
    <x v="1"/>
    <x v="8"/>
    <s v="Subdirección Administrativa y Financiera"/>
    <m/>
    <x v="485"/>
    <m/>
    <x v="42"/>
    <s v="HALLAZGO 2 de 2023. SALDOS CONTABLES DE LA PROPIEDAD PLANTA Y EQUIPO. ADMINISTRATIVO CON PRESUNTA INCIDENCIA DISCIPLINARIA. (A-D)._x000a_Suscrito el 17 de diciembre de 2024"/>
    <m/>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Fortalecimiento de controles y procedimientos en el manejo de la propiedad planta y equipo de la entidad por parte del proceso de Gestión administrativa para registrar en los estados financieros la realidad de los hechos económicos"/>
    <s v="GA_AC39"/>
    <s v="Actualización y socialización del Manual de Gestión de Bienes de la entidad Resolución 0381 de 2015 , Procedimiento Gestión de Bienes PC-AD-PGD-01-UV5 y formatos asociados"/>
    <s v="Documentos actualizados y socializados"/>
    <n v="1"/>
    <d v="2025-01-02T00:00:00"/>
    <d v="2025-06-30T00:00:00"/>
    <n v="26.700000000000003"/>
    <x v="1"/>
    <s v="Seguimiento Histórico CGR"/>
    <n v="0"/>
    <s v="En proceso de actualización"/>
    <s v="https://dnbcgovco-my.sharepoint.com/:f:/g/personal/planeacion_dnbc_gov_co/IgCMMWenExEVSrJDg7g7OVoeAUSpAZPWObv9Sy1QzhSATZo?e=fpCZe0"/>
    <d v="2026-05-11T00:00:00"/>
    <s v="No se evidencia avance para el periodo"/>
    <n v="0"/>
    <x v="2"/>
    <d v="2026-05-15T00:00:00"/>
    <n v="0"/>
    <s v="No fue posible identificar evidencias para el presente período de análisis"/>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actualizo y socializo el manual y procedimiento de Gestión de bienes "/>
    <s v="https://dnbcgovco-my.sharepoint.com/:f:/g/personal/planeacion_dnbc_gov_co/IgDshXjsc8LZQZjqdqa4EMsZAWpmZqV686eTXio40garkCs?e=KEiQRq"/>
    <n v="46214"/>
    <s v="Se presenta procedimiento actualizado al 30 de junio de 2026 con su respectiva socializaicón vía correo electrónico"/>
    <n v="1"/>
    <s v="CUMPLIDO"/>
    <d v="2026-07-27T00:00:00"/>
    <n v="1"/>
    <s v="se evidencia procedimiento, manual y socialización de gestión de bienes de la DNBC para el segundo trimestre"/>
    <x v="2"/>
    <s v="SI"/>
    <s v="NO EFECTIVO"/>
    <x v="2"/>
    <s v="Se evidenció recurrencia del hallazgo 2023DenCom171H2, teniendo en cuenta que en hallazgos posteriores se identificaron nuevamente debilidades en el seguimiento y supervisión de contratos de comodato. Por tanto, no procede su efectividad ni cierre, y debe mantenerse ABIERTO"/>
  </r>
  <r>
    <n v="875"/>
    <x v="1"/>
    <x v="8"/>
    <s v="Subdirección Administrativa y Financiera"/>
    <m/>
    <x v="485"/>
    <m/>
    <x v="42"/>
    <s v="HALLAZGO 2 de 2023. SALDOS CONTABLES DE LA PROPIEDAD PLANTA Y EQUIPO. ADMINISTRATIVO CON PRESUNTA INCIDENCIA DISCIPLINARIA. (A-D)._x000a_Suscrito el 17 de diciembre de 2024"/>
    <m/>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Fortalecimiento de controles y procedimientos en el manejo de la propiedad planta y equipo de la entidad por parte del proceso de Gestión administrativa para registrar en los estados financieros la realidad de los hechos económicos"/>
    <s v="GF_AC40"/>
    <s v="Actualización de los saldos contables de la propiedad, planta y equipo (PPE) mediante un 'ajuste por situación financiera', basado en la información real de inventarios físicos (ingresos y salidas) reportados por almacén y presentados al Comité de Manejo de Bienes y Sostenibilidad Contable, con el objetivo de reflejar el saldo real de la PPE conforme al resultado del inventario físico"/>
    <s v="Actualización saldos contables de propiedad planta y equipos"/>
    <n v="1"/>
    <d v="2025-01-02T00:00:00"/>
    <d v="2025-03-30T00:00:00"/>
    <n v="13.2"/>
    <x v="7"/>
    <s v="Seguimiento Histórico CGR"/>
    <n v="1"/>
    <s v="Accion establecida en el plan de mejoramiento suscrito el 17 de diciembre de 2024, como resultado de la auditoria realizada a la vigencia 2023._x000a__x000a_La acción finalizó el 30 de marzo de 2025.                        _x000a__x000a_Se evidenció el Acta No. 001 de 2025, los estados financieros de las vigencias 2024 y 2023, el archivo en Excel con el detalle del inventario de la bodega de la DNBC, el correo electrónico relacionado con el conteo de inventarios y el inventario con corte al 30 de diciembre de 2024, los cuales se constituyen en soporte para la actualización de los saldos contables de propiedad, planta y equipo._x000a__x000a_Por lo tanto,  se dio cumplimiento a la acción establecida en el Plan de Mejoramiento._x000a__x000a_"/>
    <s v="https://dnbcgovco-my.sharepoint.com/:f:/g/personal/planeacion_dnbc_gov_co/IgAKPZEalRp3T7O44VwZjBLlARF86VpmllJA36VR9-2qDG8?e=W6XaGX"/>
    <d v="2026-05-11T00:00:00"/>
    <s v="Se incluyen actas de cruce de información de inventariodel primer trimestre del avigencia 2026"/>
    <n v="1"/>
    <x v="1"/>
    <d v="2025-05-29T00:00:00"/>
    <n v="1"/>
    <s v="se evidencio la actualización de los saldos contables de la propiedad, planta y equipo, basado en la información real de inventarios físicos reportados por almacén correspondiente al I trimestre, con el objetivo de reflejar el saldo real de la PPE conforme al resultado del inventario físic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on establecida en el plan de mejoramiento suscrito el 17 de diciembre de 2024, como resultado de la auditoria realizada a la vigencia 2023._x000a__x000a_La acción finalizó el 30 de marzo de 2025.                        _x000a__x000a_Se evidenció el Acta No. 001 de 2025, los estados financieros de las vigencias 2024 y 2023, el archivo en Excel con el detalle del inventario de la bodega de la DNBC, el correo electrónico relacionado con el conteo de inventarios y el inventario con corte al 30 de diciembre de 2024, los cuales se constituyen en soporte para la actualización de los saldos contables de propiedad, planta y equipo._x000a__x000a_Por lo tanto,  se dio cumplimiento a la acción establecida en el Plan de Mejoramiento._x000a__x000a_"/>
    <s v="https://dnbcgovco-my.sharepoint.com/:f:/g/personal/planeacion_dnbc_gov_co/IgDlTTkE6gPMRZjTETbxch7dATaSM_TE5-agvqb3k7QgaDY?e=0V1Jx7"/>
    <s v="11/07/206"/>
    <s v="Actividad reportada con cumplimiento en el primer trimestre 2026"/>
    <n v="1"/>
    <s v="CUMPLIDO"/>
    <d v="2026-07-27T00:00:00"/>
    <n v="1"/>
    <s v="se evidencio la actualización de los saldos contables de la propiedad, planta y equipo, basado en la información real de inventarios físicos reportados por almacén correspondiente al I trimestre, con el objetivo de reflejar el saldo real de la PPE conforme al resultado del inventario físico para el mes de Abril"/>
    <x v="2"/>
    <s v="SI"/>
    <s v="NO EFECTIVO"/>
    <x v="2"/>
    <s v="Se evidenció recurrencia del hallazgo 2023DenCom171H2, teniendo en cuenta que en hallazgos posteriores se identificaron nuevamente debilidades en el seguimiento y supervisión de contratos de comodato. Por tanto, no procede su efectividad ni cierre, y debe mantenerse ABIERTO"/>
  </r>
  <r>
    <n v="876"/>
    <x v="1"/>
    <x v="8"/>
    <s v="Subdirección Administrativa y Financiera"/>
    <m/>
    <x v="485"/>
    <m/>
    <x v="42"/>
    <s v="HALLAZGO 2 de 2023. SALDOS CONTABLES DE LA PROPIEDAD PLANTA Y EQUIPO. ADMINISTRATIVO CON PRESUNTA INCIDENCIA DISCIPLINARIA. (A-D)._x000a_Suscrito el 17 de diciembre de 2024"/>
    <m/>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Fortalecimiento de controles y procedimientos en el manejo de la propiedad planta y equipo de la entidad por parte del proceso de Gestión administrativa para registrar en los estados financieros la realidad de los hechos económicos"/>
    <s v="GF_AC41"/>
    <s v="Realizar un inventario físico, registrando los ingresos y salidas de los bienes, el cual será reportado al Proceso de Gestión Financiera para la generación del Ajuste por Situación Financiera"/>
    <s v="Actualización saldos contables de propiedad planta y equipos"/>
    <n v="1"/>
    <d v="2025-01-02T00:00:00"/>
    <d v="2025-03-30T00:00:00"/>
    <n v="13.2"/>
    <x v="7"/>
    <s v="Seguimiento Histórico CGR"/>
    <n v="1"/>
    <s v="Accion establecida en el plan de mejoramiento suscrito el 17 de diciembre de 2024, como resultado de la auditoria realizada a la vigencia 2023._x000a__x000a_La acción finalizó el 30 de marzo de 2025.                        _x000a__x000a_Se realizó la actualización de los saldos contables del componente de Propiedad, Planta y Equipo (PPE) mediante un ajuste por situación financiera con base en inventarios físicos valorizados reportados por Almacén. Dichos ajustes fueron aprobados por el Comité de Manejo de Bienes (acta del 23 de enero de 2025), presentados y respaldados en el Comité de Sostenibilidad Contable (acta 001-2025), y reflejados en los estados financieros con corte a 31 de diciembre de 2024. _x000a__x000a_Por lo tanto,  se dio cumplimiento a la acción establecida en el Plan de Mejoramiento._x000a_"/>
    <s v="https://dnbcgovco-my.sharepoint.com/:f:/g/personal/planeacion_dnbc_gov_co/IgAKPZEalRp3T7O44VwZjBLlARF86VpmllJA36VR9-2qDG8?e=W6XaGX"/>
    <d v="2026-05-11T00:00:00"/>
    <s v="Se incluyen actas de cruce de información de inventariodel primer trimestre del avigencia 2026"/>
    <n v="1"/>
    <x v="1"/>
    <d v="2026-05-29T00:00:00"/>
    <n v="1"/>
    <s v="se evidencio la actualización de los saldos contables de la propiedad, planta y equipo, basado en la información real de inventarios físicos reportados por almacén correspondiente al I trimestre, con el objetivo de reflejar el saldo real de la PPE conforme al resultado del inventario físic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on establecida en el plan de mejoramiento suscrito el 17 de diciembre de 2024, como resultado de la auditoria realizada a la vigencia 2023._x000a__x000a_La acción finalizó el 30 de marzo de 2025.                        _x000a__x000a_Se realizó la actualización de los saldos contables del componente de Propiedad, Planta y Equipo (PPE) mediante un ajuste por situación financiera con base en inventarios físicos valorizados reportados por Almacén. Dichos ajustes fueron aprobados por el Comité de Manejo de Bienes (acta del 23 de enero de 2025), presentados y respaldados en el Comité de Sostenibilidad Contable (acta 001-2025), y reflejados en los estados financieros con corte a 31 de diciembre de 2024. junio esta en construccion_x000a__x000a_Por lo tanto,  se dio cumplimiento a la acción establecida en el Plan de Mejoramiento._x000a_"/>
    <s v="https://dnbcgovco-my.sharepoint.com/:f:/g/personal/planeacion_dnbc_gov_co/IgDlTTkE6gPMRZjTETbxch7dATaSM_TE5-agvqb3k7QgaDY?e=0V1Jx7"/>
    <s v="11/07/206"/>
    <s v="Actividad reportada con cumplimiento en el primer trimestre 2026"/>
    <n v="1"/>
    <s v="CUMPLIDO"/>
    <d v="2026-07-27T00:00:00"/>
    <n v="1"/>
    <s v="se evidencio la actualización de los saldos contables de la propiedad, planta y equipo, basado en la información real de inventarios físicos reportados por almacén correspondiente al I trimestre, con el objetivo de reflejar el saldo real de la PPE conforme al resultado del inventario físico para los meses de abril y mayo."/>
    <x v="2"/>
    <s v="SI"/>
    <s v="NO EFECTIVO"/>
    <x v="2"/>
    <s v="Se evidenció recurrencia del hallazgo 2023DenCom171H2, teniendo en cuenta que en hallazgos posteriores se identificaron nuevamente debilidades en el seguimiento y supervisión de contratos de comodato. Por tanto, no procede su efectividad ni cierre, y debe mantenerse ABIERTO"/>
  </r>
  <r>
    <n v="877"/>
    <x v="1"/>
    <x v="8"/>
    <s v="Subdirección Administrativa y Financiera"/>
    <m/>
    <x v="485"/>
    <m/>
    <x v="42"/>
    <s v="HALLAZGO 2 de 2023. SALDOS CONTABLES DE LA PROPIEDAD PLANTA Y EQUIPO. ADMINISTRATIVO CON PRESUNTA INCIDENCIA DISCIPLINARIA. (A-D)._x000a_Suscrito el 17 de diciembre de 2024"/>
    <m/>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Fortalecimiento de controles y procedimientos en el manejo de la propiedad planta y equipo de la entidad por parte del proceso de Gestión administrativa para registrar en los estados financieros la realidad de los hechos económicos"/>
    <s v="GA_AC40"/>
    <s v="Actualización trimestral del inventario de bienes en servicio y en bodega previo a la transmisión de los EEFF a la Contaduría"/>
    <s v="Inventario actualizado de bienes en servicio y en bodega"/>
    <n v="4"/>
    <d v="2025-01-02T00:00:00"/>
    <d v="2025-12-31T00:00:00"/>
    <n v="53.85"/>
    <x v="1"/>
    <s v="Seguimiento Histórico CGR"/>
    <n v="1"/>
    <s v="Se realiza una actualización mensual de inventario de bodega "/>
    <s v="https://dnbcgovco-my.sharepoint.com/:f:/g/personal/planeacion_dnbc_gov_co/IgDhuhyoUVycTqlI2nLTifkMAcY4FyEzGF1WEqFbkKDeh_4?e=Nexnad"/>
    <d v="2026-05-11T00:00:00"/>
    <s v="Se adjuntan bases actualizadas de los meses de enero a marzo. Se sugiere su socialización (correo electronico) al lider del proceso"/>
    <n v="1"/>
    <x v="1"/>
    <d v="2026-05-29T00:00:00"/>
    <n v="1"/>
    <s v="se evidencio formatos conteo de inventarios FO-AD-01-07 correspondiente a los meses de enero, febrero y marzo de 2026, lo que permite reflejar el saldo real de la propiedad, planta y equip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a una actualización mensual de inventario de bodega"/>
    <s v="https://dnbcgovco-my.sharepoint.com/:f:/g/personal/planeacion_dnbc_gov_co/IgDNnZMlHgpDSqqnaNuGX2wHAektQNwFaVwCJyBIJCH5Pug?e=0vwgck"/>
    <n v="46214"/>
    <s v="El proceso continua con el conteo mensual de los bienes disponibles en bodega"/>
    <n v="1"/>
    <s v="CUMPLIDO"/>
    <d v="2026-07-27T00:00:00"/>
    <n v="1"/>
    <s v="se evidencio formatos conteo de inventarios FO-AD-01-07 correspondiente a los meses de abril, mayo y junio de 2026, lo que permite reflejar el saldo real de la propiedad, planta y equipo"/>
    <x v="2"/>
    <s v="SI"/>
    <s v="NO EFECTIVO"/>
    <x v="2"/>
    <s v="Se evidenció recurrencia del hallazgo 2023DenCom171H2, teniendo en cuenta que en hallazgos posteriores se identificaron nuevamente debilidades en el seguimiento y supervisión de contratos de comodato. Por tanto, no procede su efectividad ni cierre, y debe mantenerse ABIERTO"/>
  </r>
  <r>
    <n v="878"/>
    <x v="1"/>
    <x v="8"/>
    <s v="Subdirección Administrativa y Financiera"/>
    <m/>
    <x v="485"/>
    <m/>
    <x v="42"/>
    <s v="HALLAZGO 2 de 2023. SALDOS CONTABLES DE LA PROPIEDAD PLANTA Y EQUIPO. ADMINISTRATIVO CON PRESUNTA INCIDENCIA DISCIPLINARIA. (A-D)._x000a_Suscrito el 17 de diciembre de 2024"/>
    <m/>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Fortalecimiento de controles y procedimientos en el manejo de la propiedad planta y equipo de la entidad por parte del proceso de Gestión administrativa para registrar en los estados financieros la realidad de los hechos económicos"/>
    <s v="GA_AC41"/>
    <s v="Implementación de una base de datos para el registro y control de la propiedad planta y equipo, que contenga toda la información necesaria (nombre, código, ubicación, registro, costo histórico, depreciación entre otros)"/>
    <s v="Base de datos implementada"/>
    <n v="1"/>
    <d v="2025-02-01T00:00:00"/>
    <d v="2025-12-31T00:00:00"/>
    <n v="49.5"/>
    <x v="1"/>
    <s v="Seguimiento Histórico CGR"/>
    <n v="1"/>
    <s v="Se esta llevando una base de datos donde se lleva el registro y control de la propiedad planta y equipo de la bodega "/>
    <s v="https://dnbcgovco-my.sharepoint.com/:f:/g/personal/planeacion_dnbc_gov_co/IgAVc3cuzD-0RpxDeQ-u5zKbAeUi-pUzxaB8XwkjTIrrd-U?e=0wMsM9"/>
    <d v="2026-05-11T00:00:00"/>
    <s v="Se adjuntan bases actualizadas de los meses de enero a marzo. Se sugiere su socialización (correo electronico) al lider del proceso"/>
    <n v="1"/>
    <x v="1"/>
    <d v="2026-05-29T00:00:00"/>
    <n v="1"/>
    <s v="se evidencio formatos inventarios correspondiente a los meses de enero, febrero y marzo de 2026, lo que permite reflejar el saldo real de la propiedad, planta y equip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esta llevando una base de datos donde se lleva el registro y control de la propiedad planta y equipo de la bodega"/>
    <s v="https://dnbcgovco-my.sharepoint.com/:f:/g/personal/planeacion_dnbc_gov_co/IgDOtLQD4Q5VTal0nGlIMsOUAdMtkmoABRbd0Av0Z1G07Mo?e=1ysQKk"/>
    <n v="46214"/>
    <s v="Se esta llevando una base de datos donde se lleva el registro y control de la propiedad planta y equipo de la bodega"/>
    <n v="1"/>
    <s v="CUMPLIDO"/>
    <d v="2026-07-27T00:00:00"/>
    <n v="1"/>
    <s v="se evidencio formatos inventarios correspondiente a los meses de abril, mayo y junio de 2026, lo que permite reflejar el saldo real de la propiedad, planta y equipo"/>
    <x v="2"/>
    <s v="SI"/>
    <s v="NO EFECTIVO"/>
    <x v="2"/>
    <s v="Se evidenció recurrencia del hallazgo 2023DenCom171H2, teniendo en cuenta que en hallazgos posteriores se identificaron nuevamente debilidades en el seguimiento y supervisión de contratos de comodato. Por tanto, no procede su efectividad ni cierre, y debe mantenerse ABIERTO"/>
  </r>
  <r>
    <n v="879"/>
    <x v="1"/>
    <x v="8"/>
    <s v="Subdirección Administrativa y Financiera"/>
    <m/>
    <x v="485"/>
    <m/>
    <x v="42"/>
    <s v="HALLAZGO 2 de 2023. SALDOS CONTABLES DE LA PROPIEDAD PLANTA Y EQUIPO. ADMINISTRATIVO CON PRESUNTA INCIDENCIA DISCIPLINARIA. (A-D)._x000a_Suscrito el 17 de diciembre de 2024"/>
    <m/>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Fortalecimiento de controles y procedimientos en el manejo de la propiedad planta y equipo de la entidad por parte del proceso de Gestión administrativa para registrar en los estados financieros la realidad de los hechos económicos"/>
    <s v="GA_AC42"/>
    <s v="Seguimiento y actualización de la base de datos de registro y control de la propiedad planta y equipo ."/>
    <s v="Informes de seguimiento mensual"/>
    <n v="12"/>
    <d v="2025-01-02T00:00:00"/>
    <d v="2025-12-31T00:00:00"/>
    <n v="53.85"/>
    <x v="1"/>
    <s v="Seguimiento Histórico CGR"/>
    <n v="1"/>
    <s v="Se hace una actualización mensual a la base de datos donde se lleva el registro y control de la propiedad planta y equipo de la bodega "/>
    <s v="https://dnbcgovco-my.sharepoint.com/:f:/g/personal/planeacion_dnbc_gov_co/IgBoJjrNms7UQrdDStFTnQ8rAWObIeCH6k6fopQiryplmTo?e=F1NnEv"/>
    <d v="2026-05-11T00:00:00"/>
    <s v="Se adjuntan bases actualizadas de los meses de enero a marzo. Se sugiere su socialización (correo electronico) al lider del proceso"/>
    <n v="1"/>
    <x v="1"/>
    <d v="2026-05-29T00:00:00"/>
    <n v="1"/>
    <s v="se evidencio formatos inventarios correspondiente a los meses de enero, febrero y marzo de 2026, lo que permite reflejar el saldo real de la propiedad, planta y equip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hace una actualización mensual a la base de datos donde se lleva el registro y control de la propiedad planta y equipo de la bodega"/>
    <s v="https://dnbcgovco-my.sharepoint.com/:f:/g/personal/planeacion_dnbc_gov_co/IgC1B34KsT8MT4cwBolnrGZ5Ae7dfxKFSKoBM080-UNlQKQ?e=AyiMkp"/>
    <n v="46214"/>
    <s v="Se adjuntan bases actualizadas del primer semestre de la vigencia 2026. Se sugiere su socialización (correo electronico) al lider del proceso"/>
    <n v="1"/>
    <s v="CUMPLIDO"/>
    <d v="2026-07-27T00:00:00"/>
    <n v="1"/>
    <s v="se evidencio formatos de inventarios correspondiente a los meses de abril, mayo y junio de 2026, lo que permite reflejar el saldo real de la propiedad, planta y equipo"/>
    <x v="2"/>
    <s v="SI"/>
    <s v="NO EFECTIVO"/>
    <x v="2"/>
    <s v="Se evidenció recurrencia del hallazgo 2023DenCom171H2, teniendo en cuenta que en hallazgos posteriores se identificaron nuevamente debilidades en el seguimiento y supervisión de contratos de comodato. Por tanto, no procede su efectividad ni cierre, y debe mantenerse ABIERTO"/>
  </r>
  <r>
    <n v="880"/>
    <x v="1"/>
    <x v="8"/>
    <s v="Dirección General"/>
    <m/>
    <x v="485"/>
    <m/>
    <x v="42"/>
    <s v="HALLAZGO 2 de 2023. SALDOS CONTABLES DE LA PROPIEDAD PLANTA Y EQUIPO. ADMINISTRATIVO CON PRESUNTA INCIDENCIA DISCIPLINARIA. (A-D)._x000a_Suscrito el 17 de diciembre de 2024"/>
    <s v="INTEGRIDAD"/>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Determinar la relevancia disciplinaria de los hallazgos remitidos al Proceso de Gestión de asuntos disciplinarios"/>
    <s v="DI_AC54"/>
    <s v="Trasladar al proceso de Gestión 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x v="4"/>
    <s v="Seguimiento Histórico CGR"/>
    <n v="1"/>
    <s v="Accion establecida en el plan de mejoramiento suscrito el 17 de diciembre de 2024, como resultado de la auditoria realizada a la vigencia 2023._x000a__x000a_La acción finalizó el 31 de enero de 2025. _x000a__x000a_Se evidenció que, en cumplimiento de la Ley 1952 de 2019, se aperturó la Indagación Previa IP-007-2025 con fecha 12 de mayo de 2025._x000a__x000a_Por lo tanto, se dio cumplimiento a la acción establecida en el Plan de Mejoramiento._x000a__x000a_"/>
    <s v="https://dnbcgovco-my.sharepoint.com/:f:/g/personal/planeacion_dnbc_gov_co/IgAFvUd88YzsRKgNnx23RITfAQz5192a3834_j-KTkmQ3I8?e=EKWQSq"/>
    <d v="2026-05-11T00:00:00"/>
    <s v="Cumplida en seguimiento diciembre 2025"/>
    <n v="1"/>
    <x v="1"/>
    <d v="2026-05-29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ó su cumplimiento, según seguimiento realizado con corte a 31/12/2025"/>
    <x v="2"/>
    <s v="SI"/>
    <s v="NO EFECTIVO"/>
    <x v="2"/>
    <s v="Se evidenció recurrencia del hallazgo 2023DenCom171H2, teniendo en cuenta que en hallazgos posteriores se identificaron nuevamente debilidades en el seguimiento y supervisión de contratos de comodato. Por tanto, no procede su efectividad ni cierre, y debe mantenerse ABIERTO"/>
  </r>
  <r>
    <n v="881"/>
    <x v="0"/>
    <x v="4"/>
    <s v="Dirección General"/>
    <s v="PC-PE-FSP-01- Formulación Seguimiento Plan Anual Adquisiciones"/>
    <x v="17"/>
    <n v="1"/>
    <x v="8"/>
    <s v="No se evidencia articulación entre el plan de adquisiciones, la ley anual de presupuesto, el decreto de liquidación, el Plan de Compras y el Plan de Acción, lo cual no permitió que los compromisos contractuales fueran atendidos durante la respectiva vigencia fiscal, conforme lo señala el MIPG V4, Dimensión 2 Direccionamiento Estratégico y Planeación, que indica que: Para la formulación de los planes de acción institucional, las entidades deben tomar en cuenta lo previsto en la Ley 152 de 1994, y en el artículo 74 de la Ley 1474 de 2011, en el que se establece que debe especificar en él los objetivos, las estrategias, los proyectos, las metas, los responsables, los planes generales de compras y la distribución presupuestal de sus proyectos de inversión; así mismo, deber incluir tanto los aspectos relacionados con el componente misional como con los relacionados con los planes de que trata el Decreto 612 de 2018,ya que no se coordina la ejecución del Plan de Compras con la Oficina Asesora de Planeación"/>
    <s v="GESTIÓN PRESUPUESTAL Y EFICIENCIA DEL GASTO PÚBLICO"/>
    <s v="No se cuenta con una instancia articuladora_x000a_No se realizaron los cruces de información por las áreas responsables para la toma de decisiones por parte de la Ata Direccionara la ejecución contractual de la vigencia."/>
    <s v="No se realizaron los cruces de información por las áreas responsables para la toma de decisiones por parte de la Ata Direccion,para la ejecucion contracual de la vigencia."/>
    <s v="Acción correctiva"/>
    <s v="PE_A1"/>
    <s v="Realizar el Procedimiento para la generación del PAA"/>
    <s v="Procedimiento Generado."/>
    <n v="1"/>
    <d v="2021-08-01T00:00:00"/>
    <d v="2021-08-30T00:00:00"/>
    <n v="4.3500000000000005"/>
    <x v="10"/>
    <s v="Acción Cumplida Pendiente evaluación tercera Linea"/>
    <n v="1"/>
    <s v="Se generó por parte del Planeación Estratégica, el  procedimiento denominado Formulacion y seguimiento Plan Anual de Adquisiones, codigo: PC-PE-01 Version 1. El procedimiento Actualmente se encuentra en V3."/>
    <s v="https://dnbcgovco-my.sharepoint.com/:b:/g/personal/planeacion_dnbc_gov_co/IQDNdvWv1y91Tp4Dh16MArLvAdjffmzNDv9k9_c3is0NPQs?e=nxlmmL"/>
    <d v="2026-05-11T00:00:00"/>
    <s v="Se evidencia creación de procedimiento PC-PE-FSP-01 Formulación Seguimiento Plan Anual Adquisiciones y posteriores actualizaciones. "/>
    <n v="1"/>
    <x v="1"/>
    <d v="2026-06-05T00:00:00"/>
    <n v="1"/>
    <s v="Se evidencia que se presenta como evidencia el Procedimiento de Formulación y Seguimiento del Plan Anual de Adquisiciones (PAA), código PC-PE-FSP-01-V3, contempla actividades de validación de la coherencia entre las necesidades contractuales, el presupuesto asignado, la cadena de valor, los proyectos de inversión y las actividades registradas en el Plan de Acción Institucional, así como la realización de seguimientos mensuales al PAA. No obstante, desde la tercera línea de defensa se identifica como oportunidad de mejora fortalecer los mecanismos de articulación y seguimiento entre el Plan Anual de Adquisiciones, el presupuesto institucional, el Plan de Acción y la ejecución contractual, mediante la definición de instancias formales de análisis y la generación de reportes integrados que faciliten el cruce de información entre las áreas responsables y la toma oportuna de decisiones por parte de la Alta Dirección, con el fin de prevenir rezagos en la ejecución contractual y presupuestal."/>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generó por parte del Planeación Estratégica, el  procedimiento denominado Formulacion y seguimiento Plan Anual de Adquisiones, codigo: PC-PE-01 Version 1. El procedimiento Actualmente se encuentra en V3."/>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 creación de procedimiento PC-PE-FSP-01 Formulación Seguimiento Plan Anual Adquisiciones y posteriores actualizaciones. "/>
    <n v="1"/>
    <s v="CUMPLIDO"/>
    <d v="2026-08-10T00:00:00"/>
    <n v="1"/>
    <s v="Se evidenció el cumplimiento de la acción correctiva propuesta, mediante la implementación del Procedimiento de Formulación y Seguimiento del Plan Anual de Adquisiciones (PAA), código PC-PE-FSP-01-V3, y el fortalecimiento del seguimiento a su ejecución mediante alertas tempranas y acciones oportunas frente a posibles desviaciones."/>
    <x v="2"/>
    <s v="NO APLICA"/>
    <s v="NO APLICA"/>
    <x v="0"/>
    <s v="Dado que el hallazgo aún tiene actividades en ejecución no aplica el análisis de la efectividad"/>
  </r>
  <r>
    <n v="882"/>
    <x v="0"/>
    <x v="4"/>
    <s v="Dirección General"/>
    <s v="PC-PE-FSP-01- Formulación Seguimiento Plan Anual Adquisiciones"/>
    <x v="17"/>
    <n v="0"/>
    <x v="8"/>
    <s v="No se evidencia articulación entre el plan de adquisiciones, la ley anual de presupuesto, el decreto de liquidación, el Plan de Compras y el Plan de Acción, lo cual no permitió que los compromisos contractuales fueran atendidos durante la respectiva vigencia fiscal, conforme lo señala el MIPG V4, Dimensión 2 Direccionamiento Estratégico y Planeación, que indica que: Para la formulación de los planes de acción institucional, las entidades deben tomar en cuenta lo previsto en la Ley 152 de 1994, y en el artículo 74 de la Ley 1474 de 2011, en el que se establece que debe especificar en él los objetivos, las estrategias, los proyectos, las metas, los responsables, los planes generales de compras y la distribución presupuestal de sus proyectos de inversión; así mismo, deber incluir tanto los aspectos relacionados con el componente misional como con los relacionados con los planes de que trata el Decreto 612 de 2018,ya que no se coordina la ejecución del Plan de Compras con la Oficina Asesora de Planeación"/>
    <s v="GESTIÓN PRESUPUESTAL Y EFICIENCIA DEL GASTO PÚBLICO"/>
    <s v="No se cuenta con una instancia articuladora_x000a_No se realizaron los cruces de informacion por las areas responsables para la toma de desiciones por parte de la Ata Direccion,para la ejecucion contracual de la vigencia."/>
    <s v="No se realizaron los cruces de informacion por las areas responsables para la toma de desiciones por parte de la Ata Direccion,para la ejecucion contracual de la vigencia."/>
    <s v="Acción correctiva"/>
    <s v="PE_A2"/>
    <s v="Generar el PAA conforme a los lineamientos establecidos por Colombia Compra Eficiente, indicando los procesos que se adelantaran, responsables, fechas de inicio y finalización, cuantia, tipo de proceso, reponsables de generar estudios entre otros."/>
    <s v="PAA constituido"/>
    <n v="1"/>
    <d v="2021-08-01T00:00:00"/>
    <d v="2022-06-30T00:00:00"/>
    <n v="49.35"/>
    <x v="10"/>
    <s v="Acción Cumplida Pendiente evaluación tercera Linea"/>
    <n v="1"/>
    <s v="Durante la vigencia 2022 se realizaron ejercicios para la construcción de formatos que capturaran información acorde a lineamientos de CCE. En PAA 2026 fue publicado acorde con el formato construido "/>
    <s v="https://dnbc.gov.co/plan-anual-de-adquisiciones/"/>
    <d v="2026-05-11T00:00:00"/>
    <s v="Se evidencia publicación reciente de PAA"/>
    <n v="1"/>
    <x v="1"/>
    <d v="2026-06-05T00:00:00"/>
    <n v="1"/>
    <s v="Se evidencia la publicación anual del Plan Anual de Adquisiciones (PAA) en la página web institucional de la Dirección Nacional de Bomberos de Colombia (DNBC). Asimismo, se verificó que el formato institucional FO-PE-FSP-01-01-V2 utilizado para su formulación se encuentra alineado, en términos generales, con los lineamientos establecidos por Colombia Compra Eficiente, incorporando la información mínima requerida para la identificación de necesidades, la clasificación de bienes y servicios, la estimación de recursos, la modalidad de selección y la programación de los procesos contractuales. No obstante, desde la tercera línea de defensa, se identifica la oportunidad de fortalecer los mecanismos de seguimiento y articulación del PAA con los instrumentos de planeación institucional, presupuestal y contractual, con el fin de contribuir a una ejecución más efectiva de las adquisiciones programadas durante la vigenci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Durante la vigencia 2022 se realizaron ejercicios para la construcción de formatos que capturaran información acorde a lineamientos de CCE. En PAA 2026 fue publicado acorde con el formato construido "/>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 publicación reciente de PAA"/>
    <n v="1"/>
    <s v="CUMPLIDO"/>
    <d v="2026-08-10T00:00:00"/>
    <n v="1"/>
    <s v="Se evidenció la publicación del Plan Anual de Adquisiciones (PAA) 2026 en el sitio web institucional de la Dirección Nacional de Bomberos de Colombia, en el apartado destinado al Plan Anual de Adquisiciones"/>
    <x v="2"/>
    <s v="NO APLICA"/>
    <s v="NO APLICA"/>
    <x v="0"/>
    <s v="Dado que el hallazgo aún tiene actividades en ejecución no aplica el análisis de la efectividad"/>
  </r>
  <r>
    <n v="883"/>
    <x v="1"/>
    <x v="8"/>
    <s v="Subdirección estrategica"/>
    <m/>
    <x v="486"/>
    <m/>
    <x v="42"/>
    <s v="HALLAZGO 5 de 2023. ADQUISICIÓN DE HERRAMIENTAS ESPECIALIZADAS DE RESCATE VEHICULAR EN EL MARCO DEL PROYECTO DE “FORTALECIMIENTO DE LOS CUERPOS DE BOMBEROS DEL PAÍS”. ADMINISTRATIVO CON PRESUNTA INCIDENCIA DISCIPLINARIA Y PARA INDAGACIÒN PRELIMINAR (A-D-IP)._x000a_Suscrito el 17 de diciembre de 2024"/>
    <s v="GESTIÓN DEL CONOCIMIENTO Y LA INNOVACIÓN"/>
    <s v="Se identifican debilidades en la gestión de la Dirección Nacional de Bomberos de Colombia (DNBC) debido a demoras en la entrega y puesta en funcionamiento de los tres (3) kits de rescate vehicular destinados a los Cuerpos de Bomberos beneficiarios, pese a la necesidad de contratación evidenciada en el estudio previo y el análisis de necesidades realizado por la DNBC."/>
    <s v="Se identifican debilidades en la gestión de la Dirección Nacional de Bomberos de Colombia (DNBC) debido a demoras en la entrega y puesta en funcionamiento de los tres (3) kits de rescate vehicular destinados a los Cuerpos de Bomberos beneficiarios, pese a la necesidad de contratación evidenciada en el estudio previo y el análisis de necesidades realizado por la DNBC."/>
    <s v="Fortalecer el Proceso de gestión para la entrega de bienes asignados a los Cuerpos de Bomberos del País con recursos del Fondo Nacional de Bomberos"/>
    <s v="FB_AC19"/>
    <s v="Formular procedimiento para la asignación y reasignación de fortalecimiento (bienes) a entregar a los Cuerpos de Bomberos del País con recursos del Fondo Nacional de Bomberos"/>
    <s v="Procedimiento formulado"/>
    <n v="1"/>
    <d v="2025-01-02T00:00:00"/>
    <d v="2025-03-30T00:00:00"/>
    <n v="13.2"/>
    <x v="14"/>
    <s v="Seguimiento Historico CGR"/>
    <n v="1"/>
    <s v="Se formuló Procedimiento de asignación y reasignación de fortalecimiento (bienes) a entregar a los Cuerpos de Bomberos del País con recursos del Fondo Nacional de Bomberos Código: PC-FB-02, Vigente Desde: 25/03/2025_x000a__x000a_"/>
    <s v="https://dnbcgovco-my.sharepoint.com/:f:/g/personal/planeacion_dnbc_gov_co/IgDXNHpy7oLsTo_k1pBYTEA_AXkQuekeDuYRfMOd3hOKrho?e=FZVMrN"/>
    <d v="2026-05-11T00:00:00"/>
    <s v="Se evidencia procedimiento formulado en la vigencia 2025"/>
    <n v="1"/>
    <x v="1"/>
    <d v="2026-05-15T00:00:00"/>
    <n v="1"/>
    <s v="Se evidenció como soporte el Procedimiento PC-FB-02 &quot;Procedimiento de asignación y reasignación de fortalecimiento (bienes) a entregar a los Cuerpos de Bomberos del País con recursos del Fondo Nacional de Bomberos&quot;, versión 01, vigente desde el 25 de marzo de 2025, el cual establece los lineamientos, actividades, responsables y registros para la asignación y reasignación de bienes. La evidencia aportada permite verificar la formulación del procedimiento, evidenciando el cumplimiento de la acción correctiva estableci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formuló Procedimiento de asignación y reasignación de fortalecimiento (bienes) a entregar a los Cuerpos de Bomberos del País con recursos del Fondo Nacional de Bomberos Código: PC-FB-02, Vigente Desde: 25/03/2025"/>
    <n v="0"/>
    <n v="46213"/>
    <s v="Acción reportada con cumplimiento en el primer trimestre"/>
    <n v="1"/>
    <s v="CUMPLIDO"/>
    <d v="2026-07-27T00:00:00"/>
    <n v="1"/>
    <s v="Se evidenció el Procedimiento para la asignación y reasignación de fortalecimiento (bienes), código PC-FB-02, vigente desde el 25/03/2025, presentado por la dependencia como soporte del cumplimiento de la acción correctiva."/>
    <x v="2"/>
    <s v="SI"/>
    <s v="NO EFECTIVO"/>
    <x v="2"/>
    <s v="Se evidenció recurrencia temática del hallazgo 2024Fin2023H15, por situaciones similares en la entrega, asignación y seguimiento de bienes para el fortalecimiento bomberil, relacionadas con el hallazgo 2025Fin2024H19. Por tanto, no procede su efectividad ni cierre, y debe mantenerse ABIERTO"/>
  </r>
  <r>
    <n v="884"/>
    <x v="1"/>
    <x v="8"/>
    <s v="Subdirección estrategica"/>
    <m/>
    <x v="486"/>
    <m/>
    <x v="42"/>
    <s v="HALLAZGO 5 de 2023. ADQUISICIÓN DE HERRAMIENTAS ESPECIALIZADAS DE RESCATE VEHICULAR EN EL MARCO DEL PROYECTO DE “FORTALECIMIENTO DE LOS CUERPOS DE BOMBEROS DEL PAÍS”. ADMINISTRATIVO CON PRESUNTA INCIDENCIA DISCIPLINARIA Y PARA INDAGACIÒN PRELIMINAR (A-D-IP)._x000a_Suscrito el 17 de diciembre de 2024"/>
    <s v="GESTIÓN DEL CONOCIMIENTO Y LA INNOVACIÓN"/>
    <s v="Se identifican debilidades en la gestión de la Dirección Nacional de Bomberos de Colombia (DNBC) debido a demoras en la entrega y puesta en funcionamiento de los tres (3) kits de rescate vehicular destinados a los Cuerpos de Bomberos beneficiarios, pese a la necesidad de contratación evidenciada en el estudio previo y el análisis de necesidades realizado por la DNBC."/>
    <s v="Se identifican debilidades en la gestión de la Dirección Nacional de Bomberos de Colombia (DNBC) debido a demoras en la entrega y puesta en funcionamiento de los tres (3) kits de rescate vehicular destinados a los Cuerpos de Bomberos beneficiarios, pese a la necesidad de contratación evidenciada en el estudio previo y el análisis de necesidades realizado por la DNBC."/>
    <s v="Fortalecer el Proceso de gestión para la entrega de bienes asignados a los Cuerpos de Bomberos del País con recursos del Fondo Nacional de Bomberos"/>
    <s v="FB_AC20"/>
    <s v="Presentar ante la Junta Nacional de Bomberos la propuesta de reasignación de bienes a los Cuerpos de Bomberos, cuando estos no cumplan los requisitos para entrega, en un termino de tiempo no superior a tres meses; autorizando al Comité Técnico de la DNBC seleccionar el nuevo beneficiario."/>
    <s v="Propuesta presentada a Junta Nacional de Bomberos"/>
    <n v="1"/>
    <d v="2025-01-02T00:00:00"/>
    <d v="2025-12-31T00:00:00"/>
    <n v="53.85"/>
    <x v="14"/>
    <s v="Seguimiento Historico CGR"/>
    <n v="1"/>
    <s v="Justificación JNBC autoriza a la DNBC la reasignación de bienes, por lo que no se configura esta acción, se adjunta evidencia en página 17, de la JNBC 003 DE 2024"/>
    <n v="0"/>
    <d v="2026-05-11T00:00:00"/>
    <s v="No se encuentran evidencias de la actividad"/>
    <n v="0"/>
    <x v="2"/>
    <d v="2026-06-08T00:00:00"/>
    <n v="0"/>
    <s v="No fue posible identificar evidencias para el presente período de análisis"/>
    <s v="VENCIDA"/>
    <s v="No aplica"/>
    <s v="No aplica"/>
    <s v="No aplica"/>
    <n v="1"/>
    <s v="La JNBC autoriza a la DNBC la reasignación de bienes desde el año 2024 en atención a la celeridad de los procesos de entregas de fortalecimiento, por lo que no se configura esta acción, se adjunta evidencia en página 17, de la JNBC 003 DE 2024"/>
    <s v="https://dnbcgovco-my.sharepoint.com/:f:/g/personal/planeacion_dnbc_gov_co/IgArz6TXGwFjS4NjcXoG0KjRATBL6NO3DmsApI56MP8FO84?e=nbDZfg"/>
    <n v="46213"/>
    <s v="Se adjunta acta de la JNBC donde se evidencia la no configuracion de esta acción"/>
    <n v="1"/>
    <s v="CUMPLIDO"/>
    <d v="2026-07-27T00:00:00"/>
    <n v="1"/>
    <s v="Se evidenció el Acta No. 003 de la Junta Nacional de Bomberos del 13/02/2024, en la cual se aprobó por unanimidad facultar a la DNBC para realizar, en mesa técnica con la UNGRD, las modificaciones de especificaciones técnicas y regionalización de equipos y vehículos, dando cumplimiento a la acción correctiva. Durante el segundo trimestre de 2026 no se presentaron nuevos soportes."/>
    <x v="1"/>
    <s v="SI"/>
    <s v="NO EFECTIVO"/>
    <x v="2"/>
    <s v="Se evidenció recurrencia temática del hallazgo 2024Fin2023H15, por situaciones similares en la entrega, asignación y seguimiento de bienes para el fortalecimiento bomberil, relacionadas con el hallazgo 2025Fin2024H19. Por tanto, no procede su efectividad ni cierre, y debe mantenerse ABIERTO"/>
  </r>
  <r>
    <n v="885"/>
    <x v="1"/>
    <x v="8"/>
    <s v="Subdirección estrategica"/>
    <m/>
    <x v="486"/>
    <m/>
    <x v="42"/>
    <s v="HALLAZGO 5 de 2023. ADQUISICIÓN DE HERRAMIENTAS ESPECIALIZADAS DE RESCATE VEHICULAR EN EL MARCO DEL PROYECTO DE “FORTALECIMIENTO DE LOS CUERPOS DE BOMBEROS DEL PAÍS”. ADMINISTRATIVO CON PRESUNTA INCIDENCIA DISCIPLINARIA Y PARA INDAGACIÒN PRELIMINAR (A-D-IP)._x000a_Suscrito el 17 de diciembre de 2024"/>
    <s v="GESTIÓN DEL CONOCIMIENTO Y LA INNOVACIÓN"/>
    <s v="Se identifican debilidades en la gestión de la Dirección Nacional de Bomberos de Colombia (DNBC) debido a demoras en la entrega y puesta en funcionamiento de los tres (3) kits de rescate vehicular destinados a los Cuerpos de Bomberos beneficiarios, pese a la necesidad de contratación evidenciada en el estudio previo y el análisis de necesidades realizado por la DNBC."/>
    <s v="Se identifican debilidades en la gestión de la Dirección Nacional de Bomberos de Colombia (DNBC) debido a demoras en la entrega y puesta en funcionamiento de los tres (3) kits de rescate vehicular destinados a los Cuerpos de Bomberos beneficiarios, pese a la necesidad de contratación evidenciada en el estudio previo y el análisis de necesidades realizado por la DNBC."/>
    <s v="Fortalecer el Proceso de gestión para la entrega de bienes asignados a los Cuerpos de Bomberos del País con recursos del Fondo Nacional de Bomberos"/>
    <s v="FB_AC24"/>
    <s v="Asignación y entrega inmediata de los kits de Rescate Vehicular"/>
    <s v="Actas de entrega"/>
    <n v="3"/>
    <d v="2025-01-02T00:00:00"/>
    <d v="2025-01-31T00:00:00"/>
    <n v="4.3500000000000005"/>
    <x v="14"/>
    <s v="Seguimiento Historico CGR"/>
    <n v="1"/>
    <s v="Se adjuntan archivo pdf con 3 actas de salida del contrato 116 del 2023._x000a__x000a_Cuerpo de bomberos voluntarios Cienaga acta de salida 1576_x000a_Cuepro de bomberos volunatrios Tierra alta acta de salida 2119_x000a_Cuerpo de bomberos voluntarios Tolu Viejo acta de salida 2120"/>
    <s v="https://dnbcgovco-my.sharepoint.com/:f:/g/personal/planeacion_dnbc_gov_co/IgDXNHpy7oLsTo_k1pBYTEA_AXkQuekeDuYRfMOd3hOKrho?e=FZVMrN"/>
    <d v="2026-05-11T00:00:00"/>
    <s v="Se evidencian formatos de salida de Cienaga Magdalena, Tierra Alta Cordoba, y Tolú Viejo Sucre"/>
    <n v="1"/>
    <x v="1"/>
    <d v="2026-06-08T00:00:00"/>
    <n v="1"/>
    <s v="No fue posible identificar evidencias para el presente período de análisis"/>
    <s v="VENCIDA"/>
    <s v="No aplica"/>
    <s v="No aplica"/>
    <s v="No aplica"/>
    <n v="1"/>
    <s v="Se adjuntan archivo pdf con 3 actas de salida del contrato 116 del 2023."/>
    <s v="https://dnbcgovco-my.sharepoint.com/:f:/g/personal/planeacion_dnbc_gov_co/IgAOc2BWi5hnT6S5FTA2h5QCAS0BTUXm729OxNjbcN9d9pc?e=XDNxpy"/>
    <n v="46213"/>
    <s v="Acción reportada con cumplimiento en el primer trimestre"/>
    <n v="1"/>
    <s v="CUMPLIDO"/>
    <d v="2026-07-27T00:00:00"/>
    <n v="1"/>
    <s v="Se evidenciaron las actas de salida de almacén del 13/03/2024 y 04/04/2025, correspondientes al Contrato 116 de 2023, que soportan la entrega de los kits de rescate vehicular a los Cuerpos de Bomberos beneficiarios. La acción correctiva se encuentra cumplida; para el segundo trimestre de 2026 no se presentaron nuevas evidencias."/>
    <x v="2"/>
    <s v="SI"/>
    <s v="NO EFECTIVO"/>
    <x v="2"/>
    <s v="Se evidenció recurrencia temática del hallazgo 2024Fin2023H15, por situaciones similares en la entrega, asignación y seguimiento de bienes para el fortalecimiento bomberil, relacionadas con el hallazgo 2025Fin2024H19. Por tanto, no procede su efectividad ni cierre, y debe mantenerse ABIERTO"/>
  </r>
  <r>
    <n v="886"/>
    <x v="1"/>
    <x v="8"/>
    <s v="Dirección General"/>
    <m/>
    <x v="486"/>
    <m/>
    <x v="42"/>
    <s v="HALLAZGO 5 de 2023. ADQUISICIÓN DE HERRAMIENTAS ESPECIALIZADAS DE RESCATE VEHICULAR EN EL MARCO DEL PROYECTO DE “FORTALECIMIENTO DE LOS CUERPOS DE BOMBEROS DEL PAÍS”. ADMINISTRATIVO CON PRESUNTA INCIDENCIA DISCIPLINARIA Y PARA INDAGACIÒN PRELIMINAR (A-D-IP)._x000a_Suscrito el 17 de diciembre de 2024"/>
    <s v="INTEGRIDAD"/>
    <s v="Se identifican debilidades en la gestión de la Dirección Nacional de Bomberos de Colombia (DNBC) debido a demoras en la entrega y puesta en funcionamiento de los tres (3) kits de rescate vehicular destinados a los Cuerpos de Bomberos beneficiarios, pese a la necesidad de contratación evidenciada en el estudio previo y el análisis de necesidades realizado por la DNBC."/>
    <s v="Se identifican debilidades en la gestión de la Dirección Nacional de Bomberos de Colombia (DNBC) debido a demoras en la entrega y puesta en funcionamiento de los tres (3) kits de rescate vehicular destinados a los Cuerpos de Bomberos beneficiarios, pese a la necesidad de contratación evidenciada en el estudio previo y el análisis de necesidades realizado por la DNBC."/>
    <s v="Determinar la relevancia disciplinaria de los hallazgos remitidos al Proceso de Gestión de asuntos disciplinarios"/>
    <s v="DI_AC54"/>
    <s v="Trasladar al proceso de Gestión 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x v="4"/>
    <s v="Seguimiento Historico CGR"/>
    <n v="1"/>
    <s v="Accion establecida en el plan de mejoramiento suscrito el 17 de diciembre de 2024, como resultado de la auditoria realizada a la vigencia 2023._x000a__x000a_La acción finalizó el 31 de enero de 2025. _x000a__x000a_Se evidenció que, en cumplimiento de la Ley 1952 de 2019, se aperturó la Indagación Previa IP-007-2025 con fecha 12 de mayo de 2025._x000a__x000a_Por lo tanto, se dio cumplimiento a la acción establecida en el Plan de Mejoramiento._x000a__x000a_"/>
    <s v="https://dnbcgovco-my.sharepoint.com/:f:/g/personal/planeacion_dnbc_gov_co/IgAFvUd88YzsRKgNnx23RITfAQz5192a3834_j-KTkmQ3I8?e=EKWQSq"/>
    <d v="2026-05-11T00:00:00"/>
    <s v="Cumplida en seguimiento diciembre 2025"/>
    <n v="1"/>
    <x v="1"/>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ó su cumplimiento, según seguimiento realizado con corte a 31/12/2025"/>
    <x v="2"/>
    <s v="SI"/>
    <s v="NO EFECTIVO"/>
    <x v="2"/>
    <s v="Se evidenció recurrencia temática del hallazgo 2024Fin2023H15, por situaciones similares en la entrega, asignación y seguimiento de bienes para el fortalecimiento bomberil, relacionadas con el hallazgo 2025Fin2024H19. Por tanto, no procede su efectividad ni cierre, y debe mantenerse ABIERTO"/>
  </r>
  <r>
    <n v="887"/>
    <x v="1"/>
    <x v="8"/>
    <s v="Subdirección estrategica"/>
    <m/>
    <x v="487"/>
    <m/>
    <x v="42"/>
    <s v="HALLAZGO 9 de 2023. ADQUISICIÓN DE EQUIPOS CONSISTENTES EN BOMBAS DE INCENDIOS MARK 3 CON TANQUE DE COMBUSTIBLE Y DEMÁS ACCESORIOS PARA LA EXTINCIÓN DE INCENDIOS FORESTALES._x000a_ADMINISTRATIVO CON PRESUNTA INCIDENCIA DISCIPLINARIA Y PARA INDAGACIÓN PRELIMINAR (A-D-IP)._x000a_Suscrito el 17 de diciembre de 2024"/>
    <s v="GESTIÓN DEL CONOCIMIENTO Y LA INNOVACIÓN"/>
    <s v="De acuerdo con la situación antes descrita, se identifican debilidades por parte de la Dirección Nacional de Bomberos de Colombia – DNBC con relación a la falta de gestión por demoras para la entrega y puesta en funcionamiento de los tres (3) Kits contra incendios a los cuerpos de bomberos beneficiarios, teniendo en cuenta la necesidad de contratación de estos elementos."/>
    <s v="De acuerdo con la situación antes descrita, se identifican debilidades por parte de la Dirección Nacional de Bomberos de Colombia – DNBC con relación a la falta de gestión por demoras para la entrega y puesta en funcionamiento de los tres (3) Kits contra incendios a los cuerpos de bomberos beneficiarios, teniendo en cuenta la necesidad de contratación de estos elementos."/>
    <s v="Fortalecer el Proceso de gestión para la entrega de bienes asignados a los Cuerpos de Bomberos del País con recursos del Fondo Nacional de Bomberos"/>
    <s v="FB_AC19"/>
    <s v="Formular procedimiento para la asignación y reasignación de fortalecimiento (bienes) a entregar a los Cuerpos de Bomberos del País con recursos del Fondo Nacional de Bomberos"/>
    <s v="Procedimiento formulado"/>
    <n v="1"/>
    <d v="2025-01-02T00:00:00"/>
    <d v="2025-03-30T00:00:00"/>
    <n v="13.2"/>
    <x v="14"/>
    <s v="Seguimiento Historico CGR"/>
    <n v="1"/>
    <s v="Se formuló Procedimiento de asignación y reasignación de fortalecimiento (bienes) a entregar a los Cuerpos de Bomberos del País con recursos del Fondo Nacional de Bomberos Código: PC-FB-02, Vigente Desde: 25/03/2025_x000a__x000a_"/>
    <s v="https://dnbcgovco-my.sharepoint.com/:f:/g/personal/planeacion_dnbc_gov_co/IgDXNHpy7oLsTo_k1pBYTEA_AXkQuekeDuYRfMOd3hOKrho?e=FZVMrN"/>
    <d v="2026-05-11T00:00:00"/>
    <s v="Se evidencia procedimiento formulado en la vigencia 2025"/>
    <n v="1"/>
    <x v="1"/>
    <d v="2026-05-15T00:00:00"/>
    <n v="1"/>
    <s v="Se evidenció como soporte el Procedimiento PC-FB-02 &quot;Procedimiento de asignación y reasignación de fortalecimiento (bienes) a entregar a los Cuerpos de Bomberos del País con recursos del Fondo Nacional de Bomberos&quot;, versión 01, vigente desde el 25 de marzo de 2025, el cual establece los lineamientos, actividades, responsables y registros para la asignación y reasignación de bienes. La evidencia aportada permite verificar la formulación del procedimiento, evidenciando el cumplimiento de la acción correctiva estableci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formuló Procedimiento de asignación y reasignación de fortalecimiento (bienes) a entregar a los Cuerpos de Bomberos del País con recursos del Fondo Nacional de Bomberos Código: PC-FB-02, Vigente Desde: 25/03/2025"/>
    <n v="0"/>
    <n v="46213"/>
    <s v="Acción reportada con cumplimiento en el primer trimestre"/>
    <n v="1"/>
    <s v="CUMPLIDO"/>
    <d v="2026-07-27T00:00:00"/>
    <n v="1"/>
    <s v="Se evidenció el Procedimiento de asignación y reasignación de fortalecimiento (bienes) a entregar a los Cuerpos de Bomberos del País, código PC-FB-02, versión 01, vigente desde el 25/03/2025, el cual define las actividades, responsables y controles para la asignación y reasignación de bienes. La acción se encuentra cumplida."/>
    <x v="1"/>
    <s v="SI"/>
    <s v="NO EFECTIVO"/>
    <x v="2"/>
    <s v="Se observó recurrencia temática del hallazgo 2024Fin2023H9, teniendo en cuenta que la CGR identificó situaciones similares frente a la entrega tardía de bienes adquiridos para la atención de incendios forestales. Esta situación guarda relación con el hallazgo 2025Fin2024H21, asociado al Contrato 107 de 2024. Por tanto, no procede declarar la efectividad ni cerrar el hallazgo, el cual debe mantenerse ABIERTO."/>
  </r>
  <r>
    <n v="888"/>
    <x v="1"/>
    <x v="8"/>
    <s v="Subdirección estrategica"/>
    <m/>
    <x v="487"/>
    <m/>
    <x v="42"/>
    <s v="HALLAZGO 9 de 2023. ADQUISICIÓN DE EQUIPOS CONSISTENTES EN BOMBAS DE INCENDIOS MARK 3 CON TANQUE DE COMBUSTIBLE Y DEMÁS ACCESORIOS PARA LA EXTINCIÓN DE INCENDIOS FORESTALES._x000a_ADMINISTRATIVO CON PRESUNTA INCIDENCIA DISCIPLINARIA Y PARA INDAGACIÓN PRELIMINAR (A-D-IP)._x000a_Suscrito el 17 de diciembre de 2024"/>
    <s v="GESTIÓN DEL CONOCIMIENTO Y LA INNOVACIÓN"/>
    <s v="De acuerdo con la situación antes descrita, se identifican debilidades por parte de la Dirección Nacional de Bomberos de Colombia – DNBC con relación a la falta de gestión por demoras para la entrega y puesta en funcionamiento de los tres (3) Kits contra incendios a los cuerpos de bomberos beneficiarios, teniendo en cuenta la necesidad de contratación de estos elementos."/>
    <s v="De acuerdo con la situación antes descrita, se identifican debilidades por parte de la Dirección Nacional de Bomberos de Colombia – DNBC con relación a la falta de gestión por demoras para la entrega y puesta en funcionamiento de los tres (3) Kits contra incendios a los cuerpos de bomberos beneficiarios, teniendo en cuenta la necesidad de contratación de estos elementos."/>
    <s v="Fortalecer el Proceso de gestión para la entrega de bienes asignados a los Cuerpos de Bomberos del País con recursos del Fondo Nacional de Bomberos"/>
    <s v="FB_AC20"/>
    <s v="Presentar ante la Junta Nacional de Bomberos la propuesta de reasignación de bienes a los Cuerpos de Bomberos, cuando estos no cumplan los requisitos para entrega, en un termino de tiempo no superior a tres meses; autorizando al Comité Técnico de la DNBC seleccionar el nuevo beneficiario."/>
    <s v="Propuesta presentada a Junta Nacional de Bomberos"/>
    <n v="1"/>
    <d v="2025-01-02T00:00:00"/>
    <d v="2025-12-31T00:00:00"/>
    <n v="53.85"/>
    <x v="14"/>
    <s v="Seguimiento Historico CGR"/>
    <n v="1"/>
    <s v="Justificación JNBC autoriza a la DNBC la reasignación de bienes, por lo que no se configura esta acción, se adjunta evidencia en página 17, de la JNBC 003 DE 2024"/>
    <n v="0"/>
    <d v="2026-05-11T00:00:00"/>
    <s v="No se encuentran evidencias de la actividad"/>
    <n v="0"/>
    <x v="2"/>
    <d v="2026-06-08T00:00:00"/>
    <n v="0"/>
    <s v="No fue posible identificar evidencias para el presente período de análisis"/>
    <s v="VENCIDA"/>
    <s v="No aplica"/>
    <s v="No aplica"/>
    <s v="No aplica"/>
    <n v="1"/>
    <s v="La JNBC autoriza a la DNBC la reasignación de bienes desde el año 2024 en atención a la celeridad de los procesos de entregas de fortalecimiento, por lo que no se configura esta acción, se adjunta evidencia en página 17, de la JNBC 003 DE 2024"/>
    <s v="https://dnbcgovco-my.sharepoint.com/:f:/g/personal/planeacion_dnbc_gov_co/IgArz6TXGwFjS4NjcXoG0KjRATBL6NO3DmsApI56MP8FO84?e=nbDZfg"/>
    <n v="46213"/>
    <s v="Se adjunta acta de la JNBC donde se evidencia la no configuracion de esta acción"/>
    <n v="1"/>
    <s v="CUMPLIDO"/>
    <d v="2026-07-27T00:00:00"/>
    <n v="1"/>
    <s v="Se evidenció en el Acta No. 003 de la Junta Nacional de Bomberos del 13 de febrero de 2024 la presentación de la propuesta de reasignación de bienes a los Cuerpos de Bomberos, la cual fue aprobada por la JNBC, dando cumplimiento a la acción correctiva."/>
    <x v="1"/>
    <s v="SI"/>
    <s v="NO EFECTIVO"/>
    <x v="2"/>
    <s v="Se observó recurrencia temática del hallazgo 2024Fin2023H9, teniendo en cuenta que la CGR identificó situaciones similares frente a la entrega tardía de bienes adquiridos para la atención de incendios forestales. Esta situación guarda relación con el hallazgo 2025Fin2024H21, asociado al Contrato 107 de 2024. Por tanto, no procede declarar la efectividad ni cerrar el hallazgo, el cual debe mantenerse ABIERTO."/>
  </r>
  <r>
    <n v="889"/>
    <x v="1"/>
    <x v="8"/>
    <s v="Subdirección estrategica"/>
    <m/>
    <x v="487"/>
    <m/>
    <x v="42"/>
    <s v="HALLAZGO 9 de 2023. ADQUISICIÓN DE EQUIPOS CONSISTENTES EN BOMBAS DE INCENDIOS MARK 3 CON TANQUE DE COMBUSTIBLE Y DEMÁS ACCESORIOS PARA LA EXTINCIÓN DE INCENDIOS FORESTALES._x000a_ADMINISTRATIVO CON PRESUNTA INCIDENCIA DISCIPLINARIA Y PARA INDAGACIÓN PRELIMINAR (A-D-IP)._x000a_Suscrito el 17 de diciembre de 2024"/>
    <s v="GESTIÓN DEL CONOCIMIENTO Y LA INNOVACIÓN"/>
    <s v="De acuerdo con la situación antes descrita, se identifican debilidades por parte de la Dirección Nacional de Bomberos de Colombia – DNBC con relación a la falta de gestión por demoras para la entrega y puesta en funcionamiento de los tres (3) Kits contra incendios a los cuerpos de bomberos beneficiarios, teniendo en cuenta la necesidad de contratación de estos elementos."/>
    <s v="De acuerdo con la situación antes descrita, se identifican debilidades por parte de la Dirección Nacional de Bomberos de Colombia – DNBC con relación a la falta de gestión por demoras para la entrega y puesta en funcionamiento de los tres (3) Kits contra incendios a los cuerpos de bomberos beneficiarios, teniendo en cuenta la necesidad de contratación de estos elementos."/>
    <s v="Fortalecer el Proceso de gestión para la entrega de bienes asignados a los Cuerpos de Bomberos del País con recursos del Fondo Nacional de Bomberos"/>
    <s v="FB_AC28"/>
    <s v="Asignación y entrega inmediata de Kits contra incendios"/>
    <s v="Actas de entrega"/>
    <n v="3"/>
    <d v="2025-01-02T00:00:00"/>
    <d v="2025-01-31T00:00:00"/>
    <n v="4.3500000000000005"/>
    <x v="14"/>
    <s v="Seguimiento Historico CGR"/>
    <n v="1"/>
    <s v="Se adjunta actas de salida correspondientes al contrato 268 de 2023, Cuepro de bomberos la Jagua de Ibirico, acta de salida, de 2117, Cuepo de bomberos Puerto Concordia, acta de salida  2118, cuerpo de bomberos San Antonio de Jamundi, acta de salida 2121."/>
    <s v="https://dnbcgovco-my.sharepoint.com/:f:/g/personal/planeacion_dnbc_gov_co/IgDXNHpy7oLsTo_k1pBYTEA_AXkQuekeDuYRfMOd3hOKrho?e=FZVMrN"/>
    <d v="2026-05-11T00:00:00"/>
    <s v="Se evidencian tres actas de entrega"/>
    <n v="1"/>
    <x v="1"/>
    <d v="2026-06-08T00:00:00"/>
    <n v="1"/>
    <s v="No fue posible identificar evidencias para el presente período de análisis"/>
    <s v="VENCIDA"/>
    <s v="No aplica"/>
    <s v="No aplica"/>
    <s v="No aplica"/>
    <n v="1"/>
    <s v="Se adjunta actas de salida correspondientes al contrato 268 de 2023, Cuepro de bomberos la Jagua de Ibirico, acta de salida, de 2117, Cuepo de bomberos Puerto Concordia, acta de salida  2118, cuerpo de bomberos San Antonio de Jamundi, acta de salida 2121."/>
    <s v="https://dnbcgovco-my.sharepoint.com/:f:/g/personal/planeacion_dnbc_gov_co/IgD_77dqEpUlT6iFca5c4tN-AWI9g9teaoF6zjmuQ7qeJEI?e=B78lhq"/>
    <n v="46213"/>
    <s v="Acción reportada con cumplimiento en el primer trimestre"/>
    <n v="1"/>
    <s v="CUMPLIDO"/>
    <d v="2026-07-27T00:00:00"/>
    <n v="1"/>
    <s v="Se evidenció que la acción fue cumplida mediante las actas de salida de almacén Nos. 2117 y 2118 del 01/04/2025 y No. 2121 del 04/04/2025, correspondientes al Contrato 268 de 2023. Para el segundo trimestre de 2026 no se presentaron nuevas evidencias, al encontrarse la acción reportada como cumplida"/>
    <x v="1"/>
    <s v="SI"/>
    <s v="NO EFECTIVO"/>
    <x v="2"/>
    <s v="Se observó recurrencia temática del hallazgo 2024Fin2023H9, teniendo en cuenta que la CGR identificó situaciones similares frente a la entrega tardía de bienes adquiridos para la atención de incendios forestales. Esta situación guarda relación con el hallazgo 2025Fin2024H21, asociado al Contrato 107 de 2024. Por tanto, no procede declarar la efectividad ni cerrar el hallazgo, el cual debe mantenerse ABIERTO."/>
  </r>
  <r>
    <n v="890"/>
    <x v="1"/>
    <x v="8"/>
    <s v="Dirección General"/>
    <m/>
    <x v="487"/>
    <m/>
    <x v="42"/>
    <s v="HALLAZGO 9 de 2023. ADQUISICIÓN DE EQUIPOS CONSISTENTES EN BOMBAS DE INCENDIOS MARK 3 CON TANQUE DE COMBUSTIBLE Y DEMÁS ACCESORIOS PARA LA EXTINCIÓN DE INCENDIOS FORESTALES._x000a_ADMINISTRATIVO CON PRESUNTA INCIDENCIA DISCIPLINARIA Y PARA INDAGACIÓN PRELIMINAR (A-D-IP)._x000a_Suscrito el 17 de diciembre de 2024"/>
    <s v="INTEGRIDAD"/>
    <s v="De acuerdo con la situación antes descrita, se identifican debilidades por parte de la Dirección Nacional de Bomberos de Colombia – DNBC con relación a la falta de gestión por demoras para la entrega y puesta en funcionamiento de los tres (3) Kits contra incendios a los cuerpos de bomberos beneficiarios, teniendo en cuenta la necesidad de contratación de estos elementos."/>
    <s v="De acuerdo con la situación antes descrita, se identifican debilidades por parte de la Dirección Nacional de Bomberos de Colombia – DNBC con relación a la falta de gestión por demoras para la entrega y puesta en funcionamiento de los tres (3) Kits contra incendios a los cuerpos de bomberos beneficiarios, teniendo en cuenta la necesidad de contratación de estos elementos."/>
    <s v="Determinar la relevancia disciplinaria de los hallazgos remitidos al Proceso de Gestión de asuntos disciplinarios"/>
    <s v="DI_AC54"/>
    <s v="Trasladar al proceso de Gestión 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x v="4"/>
    <s v="Seguimiento Historico CGR"/>
    <n v="1"/>
    <s v="Accion establecida en el plan de mejoramiento suscrito el 17 de diciembre de 2024, como resultado de la auditoria realizada a la vigencia 2023._x000a__x000a_La acción finalizó el 31 de enero de 2025. _x000a__x000a_Se evidenció que, en cumplimiento de la Ley 1952 de 2019, se aperturó la Indagación Previa IP-007-2025 con fecha 12 de mayo de 2025._x000a__x000a_Por lo tanto, se dio cumplimiento a la acción establecida en el Plan de Mejoramiento._x000a__x000a_"/>
    <s v="https://dnbcgovco-my.sharepoint.com/:f:/g/personal/planeacion_dnbc_gov_co/IgAFvUd88YzsRKgNnx23RITfAQz5192a3834_j-KTkmQ3I8?e=EKWQSq"/>
    <d v="2026-05-11T00:00:00"/>
    <s v="Cumplida en seguimiento diciembre 2025"/>
    <n v="1"/>
    <x v="1"/>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ó su cumplimiento, según seguimiento realizado con corte a 31/12/2025"/>
    <x v="2"/>
    <s v="SI"/>
    <s v="NO EFECTIVO"/>
    <x v="2"/>
    <s v="Se observó recurrencia temática del hallazgo 2024Fin2023H9, teniendo en cuenta que la CGR identificó situaciones similares frente a la entrega tardía de bienes adquiridos para la atención de incendios forestales. Esta situación guarda relación con el hallazgo 2025Fin2024H21, asociado al Contrato 107 de 2024. Por tanto, no procede declarar la efectividad ni cerrar el hallazgo, el cual debe mantenerse ABIERTO."/>
  </r>
  <r>
    <n v="891"/>
    <x v="0"/>
    <x v="5"/>
    <s v="Subdirección Administrativa y Financiera"/>
    <m/>
    <x v="488"/>
    <n v="1"/>
    <x v="24"/>
    <s v="Se evidenció que a la funcionaria Nelly Ciprian se le pago la suma de $324.041, por concepto de sueldos correspondientes al mes de agosto de 2022 quien fue nombrada mediante resolución No. 576 de 2022 el día 17 de agosto de 2022, es decir se pagaron 19 días cuando efectivamente laboró 14 días, incumpliendo lo establecido en el artículo 38 Deberes de la Ley 1952, evidenciando la falta de revisión y control de los responsables del proceso, afectando la adecuada utilización de recursos institucionales"/>
    <m/>
    <s v="1. Falta de revisión y control de los responsables del proceso y pago de nomina_x000a_2, No hay controles establecidos, ni documentados para el manejo de las novedades administrativas."/>
    <s v="No hay controles establecidos, ni documentados para el manejo de las novedades administrativas."/>
    <s v="Acción correctiva"/>
    <s v="TH_AC12"/>
    <s v="Formular el procedimiento de liquidación de nomina, estableciendo los controles para el manejo y reporte de las novedades."/>
    <s v="Procedimiento formulado"/>
    <n v="1"/>
    <d v="2026-04-01T00:00:00"/>
    <d v="2026-06-30T00:00:00"/>
    <n v="13.350000000000001"/>
    <x v="11"/>
    <s v="Nómina"/>
    <n v="0"/>
    <n v="0"/>
    <n v="0"/>
    <d v="2026-05-11T00:00:00"/>
    <s v="No se evidencia seguimiento"/>
    <n v="0"/>
    <x v="0"/>
    <d v="2026-05-15T00:00:00"/>
    <n v="0"/>
    <s v="No fue posible identificar evidencias para el presente período de análisis"/>
    <s v="SIN INICIAR"/>
    <s v="No aplica"/>
    <s v="No aplica"/>
    <s v="No aplica"/>
    <n v="1"/>
    <s v="se adjunta documentos transversal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procedimiento PC-TH-19 aprobado e incluido en el SIGE"/>
    <n v="1"/>
    <s v="CUMPLIDO"/>
    <d v="2026-07-27T00:00:00"/>
    <n v="1"/>
    <s v="Se evidencio que la actividad reportada cumple con la accion formulada"/>
    <x v="1"/>
    <s v="NO"/>
    <s v="EFECTIVO"/>
    <x v="1"/>
    <s v="Una vez verificada la evidencia aportada, se constato que la accion de mejora establecida para atender el hallazgo fue ejecutada de manera satisfactoria. No se evidenció recurrencia y por lo tanto el hallazgo se considera CERRADO."/>
  </r>
  <r>
    <n v="892"/>
    <x v="0"/>
    <x v="5"/>
    <s v="Dirección General"/>
    <m/>
    <x v="488"/>
    <n v="0"/>
    <x v="24"/>
    <s v="Se evidenció que a la funcionaria Nelly Ciprian se le pago la suma de $324.041, por concepto de sueldos correspondientes al mes de agosto de 2022 quien fue nombrada mediante resolución No. 576 de 2022 el día 17 de agosto de 2022, es decir se pagaron 19 días cuando efectivamente laboró 14 días, incumpliendo lo establecido en el artículo 38 Deberes de la Ley 1952, evidenciando la falta de revisión y control de los responsables del proceso, afectando la adecuada utilización de recursos institucionales"/>
    <s v="INTEGRIDAD"/>
    <s v="1. Falta de revisión y control de los responsables del proceso y pago de nomina_x000a_2, No hay controles establecidos, ni documentados para el manejo de las novedades administrativas."/>
    <s v="No hay controles establecidos, ni documentados para el manejo de las novedades administrativas."/>
    <s v="Acción correctiva"/>
    <s v="DI_AC10"/>
    <s v="Adelantar las acciones administrativas a que haya lugar por el incumplimiento de las obligaciones."/>
    <s v="Acciones Disciplinarias"/>
    <n v="1"/>
    <d v="2022-10-06T00:00:00"/>
    <d v="2022-12-31T00:00:00"/>
    <n v="12.75"/>
    <x v="4"/>
    <m/>
    <n v="1"/>
    <s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
    <s v="https://dnbcgovco-my.sharepoint.com/:f:/g/personal/planeacion_dnbc_gov_co/IgBf0NNC0oa5Sr4khDCzbZzOAbipnH-jj-9yE4-FNUMUY_U?e=n4jtPb"/>
    <d v="2026-05-11T00:00:00"/>
    <s v="Se presenta un auto inhibitorio N 00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x v="1"/>
    <d v="2026-05-15T00:00:00"/>
    <n v="1"/>
    <s v="Se evidencia como soporte el Auto Inhibitorio No. 003-2024, de fecha 12 de septiembre de 2024. No obstante, se identificó una inconsistencia entre la información reportada por la segunda línea de defensa y la evidencia aportada, toda vez que en el seguimiento se hace referencia al Auto Inhibitorio No. 002, mientras que el documento presentado corresponde al Auto Inhibitorio No. 003-2024. En consecuencia, se recomienda ajustar la información reportada para garantizar la consistencia entre el registro del seguimiento y los soportes documentale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x v="1"/>
    <s v="NO"/>
    <s v="EFECTIVO"/>
    <x v="1"/>
    <s v="Una vez verificada la evidencia aportada, se constato que la accion de mejora establecida para atender el hallazgo fue ejecutada de manera satisfactoria. No se evidenció recurrencia y por lo tanto el hallazgo se considera CERRADO."/>
  </r>
  <r>
    <n v="893"/>
    <x v="0"/>
    <x v="5"/>
    <s v="Subdirección Administrativa y Financiera"/>
    <m/>
    <x v="489"/>
    <n v="1"/>
    <x v="24"/>
    <s v="Se evidenció que a los funcionarios Estrella Murcia, John Warner Paz y Omar Enrique Moreno, no se les canceló en el primer semestre de 2022, lo concerniente al Subsidio de Transporte, incumpliendo lo establecido en el decreto 1725 de 2021, artículo 1 Auxilio de Transporte para 2022."/>
    <m/>
    <s v="1, Desconocimiento de la normatividad aplicable, en la liquidación de factores salariales._x000a_2. Falta de revisión y control de los responsables del proceso y pago de nomina_x000a_3, No hay controles establecidos, ni documentados para el manejo de las novedades administrativas."/>
    <s v="3, No hay controles establecidos, ni documentados para el manejo de las novedades administrativas."/>
    <s v="Acción correctiva"/>
    <s v="TH_AC12"/>
    <s v="Formular el procedimiento de liquidación de nomina, estableciendo los controles para el manejo y reporte de las novedades."/>
    <s v="Procedimiento formulado"/>
    <n v="1"/>
    <d v="2026-04-01T00:00:00"/>
    <d v="2026-06-30T00:00:00"/>
    <n v="13.350000000000001"/>
    <x v="11"/>
    <s v="Nómina"/>
    <n v="0"/>
    <n v="0"/>
    <n v="0"/>
    <d v="2026-05-11T00:00:00"/>
    <s v="No se evidencia seguimiento"/>
    <n v="0"/>
    <x v="0"/>
    <d v="2026-05-15T00:00:00"/>
    <n v="0"/>
    <s v="No fue posible identificar evidencias para el presente período de análisis"/>
    <s v="SIN INICIAR"/>
    <s v="No aplica"/>
    <s v="No aplica"/>
    <s v="No aplica"/>
    <n v="1"/>
    <s v="se adjunta documentos transversal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procedimiento PC-TH-19 aprobado e incluido en el SIGE"/>
    <n v="1"/>
    <s v="CUMPLIDO"/>
    <d v="2026-07-27T00:00:00"/>
    <n v="1"/>
    <s v="Se evidencio que la actividad reportada cumple con la accion formulada"/>
    <x v="1"/>
    <s v="NO"/>
    <s v="EFECTIVO"/>
    <x v="1"/>
    <s v="Una vez verificada la evidencia aportada, se constato que la accion de mejora establecida para atender el hallazgo fue ejecutada de manera satisfactoria. No se evidenció recurrencia y por lo tanto el hallazgo se considera CERRADO."/>
  </r>
  <r>
    <n v="894"/>
    <x v="0"/>
    <x v="5"/>
    <s v="Dirección General"/>
    <m/>
    <x v="489"/>
    <n v="0"/>
    <x v="24"/>
    <s v="Se evidenció que a los funcionarios Estrella Murcia, John Warner Paz y Omar Enrique Moreno, no se les canceló en el primer semestre de 2022, lo concerniente al Subsidio de Transporte, incumpliendo lo establecido en el decreto 1725 de 2021, artículo 1 Auxilio de Transporte para 2022."/>
    <s v="INTEGRIDAD"/>
    <s v="1, Desconocimiento de la normatividad aplicable, en la liquidación de factores salariales._x000a_2. Falta de revisión y control de los responsables del proceso y pago de nomina_x000a_3, No hay controles establecidos, ni documentados para el manejo de las novedades administrativas."/>
    <s v="3, No hay controles establecidos, ni documentados para el manejo de las novedades administrativas."/>
    <s v="Acción correctiva"/>
    <s v="DI_AC11"/>
    <s v="Adelantar las acciones administrativas a que haya lugar por el incumplimiento de las obligaciones."/>
    <s v="Acciones Disciplinarias"/>
    <n v="1"/>
    <d v="2022-10-06T00:00:00"/>
    <d v="2022-12-31T00:00:00"/>
    <n v="12.75"/>
    <x v="4"/>
    <m/>
    <n v="1"/>
    <s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
    <s v="https://dnbcgovco-my.sharepoint.com/:f:/g/personal/planeacion_dnbc_gov_co/IgDw2WkGrtzyTJw67AMDLuQcAaLybWPuF0N2ZiTqF2eufB4?e=aWLrQN"/>
    <d v="2026-05-11T00:00:00"/>
    <s v="Se presenta un auto inhibitorio N 00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x v="1"/>
    <d v="2026-05-15T00:00:00"/>
    <n v="1"/>
    <s v="Se evidencia como soporte el Auto Inhibitorio No. 003-2024, de fecha 12 de septiembre de 2024. No obstante, se identificó una inconsistencia entre la información reportada por la segunda línea de defensa y la evidencia aportada, toda vez que en el seguimiento se hace referencia al Auto Inhibitorio No. 002, mientras que el documento presentado corresponde al Auto Inhibitorio No. 003-2024. En consecuencia, se recomienda ajustar la información reportada para garantizar la consistencia entre el registro del seguimiento y los soportes documentale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x v="1"/>
    <s v="NO"/>
    <s v="EFECTIVO"/>
    <x v="1"/>
    <s v="Una vez verificada la evidencia aportada, se constato que la accion de mejora establecida para atender el hallazgo fue ejecutada de manera satisfactoria. No se evidenció recurrencia y por lo tanto el hallazgo se considera CERRADO."/>
  </r>
  <r>
    <n v="895"/>
    <x v="0"/>
    <x v="5"/>
    <s v="Dirección General"/>
    <m/>
    <x v="490"/>
    <n v="1"/>
    <x v="24"/>
    <s v="Se evidenció que a los funcionarios Estrella Murcia, John Warner Paz y Omar Enrique Moreno, no se les reconoció el pago de intereses moratorios por no recibir puntualmente el auxilio de transporte durante el primer semestre de 2022, conforme lo indica el numeral 1 del artículo 37 de la ley 1952 de 2019, sentencia T-418 de 1996 y concepto 474801 de 2020 emitido por el DAFP."/>
    <s v="INTEGRIDAD"/>
    <s v="1, Desconocimiento de la normatividad aplicable, en la liquidación de factores salariales._x000a_2. Falta de revisión y control de los responsables del proceso y pago de nomina_x000a_3, No hay controles establecidos, ni documentados para el manejo de las novedades administrativas."/>
    <s v="3, No hay controles establecidos, ni documentados para el manejo de las novedades administrativas."/>
    <s v="Acción correctiva"/>
    <s v="DI_AC12"/>
    <s v="Adelantar las acciones administrativas a que haya lugar por el incumplimiento de las obligaciones."/>
    <s v="Acciones Disciplinarias"/>
    <n v="1"/>
    <d v="2022-10-06T00:00:00"/>
    <d v="2022-12-31T00:00:00"/>
    <n v="12.75"/>
    <x v="4"/>
    <m/>
    <n v="1"/>
    <s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
    <s v="https://dnbcgovco-my.sharepoint.com/:f:/g/personal/planeacion_dnbc_gov_co/IgDCAS6FJz35S76V94LeqrlDAb2_Q1we4JC5x6PO02C05RA?e=O9u8bB"/>
    <d v="2026-05-11T00:00:00"/>
    <s v="Se presenta un auto inhibitorio N 00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x v="1"/>
    <d v="2026-05-15T00:00:00"/>
    <n v="1"/>
    <s v="Se evidencia como soporte el Auto Inhibitorio No. 003-2024, de fecha 12 de septiembre de 2024. No obstante, se identificó una inconsistencia entre la información reportada por la segunda línea de defensa y la evidencia aportada, toda vez que en el seguimiento se hace referencia al Auto Inhibitorio No. 002, mientras que el documento presentado corresponde al Auto Inhibitorio No. 003-2024. En consecuencia, se recomienda ajustar la información reportada para garantizar la consistencia entre el registro del seguimiento y los soportes documentale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x v="1"/>
    <s v="NO"/>
    <s v="EFECTIVO"/>
    <x v="1"/>
    <s v="Una vez verificada la evidencia aportada, se constato que la accion de mejora establecida para atender el hallazgo fue ejecutada de manera satisfactoria. No se evidenció recurrencia y por lo tanto el hallazgo se considera CERRADO."/>
  </r>
  <r>
    <n v="896"/>
    <x v="0"/>
    <x v="5"/>
    <s v="Subdirección Administrativa y Financiera"/>
    <m/>
    <x v="491"/>
    <n v="1"/>
    <x v="24"/>
    <s v="No se dio cumplimiento al artículo 59 del decreto 1042 de 1978; por cuanto, la prima de servicios cancelada a los funcionarios Estrella Murcia, John Warner Paz y Omar Enrique Moreno, no se contempló el auxilio de transporte como factor salarial."/>
    <m/>
    <s v="1. Se generan pagos en su totalidad, en vez de realizar pagos proporcionales a los días laborados_x000a_2. Desconocimiento de la normatividad aplicable, en la liquidación de factores salariales._x000a_3. Falta de revisión y control de los responsables del proceso y pago de nomina_x000a_4. No hay controles establecidos, ni documentados para el manejo de las novedades administrativas."/>
    <s v="4. No hay controles establecidos, ni documentados para el manejo de las novedades administrativas."/>
    <s v="Acción correctiva"/>
    <s v="TH_AC12"/>
    <s v="Formular el procedimiento de liquidación de nomina, estableciendo los controles para el manejo y reporte de las novedades."/>
    <s v="Procedimiento formulado"/>
    <n v="1"/>
    <d v="2026-04-01T00:00:00"/>
    <d v="2026-06-30T00:00:00"/>
    <n v="13.350000000000001"/>
    <x v="11"/>
    <s v="Nómina"/>
    <n v="0"/>
    <n v="0"/>
    <n v="0"/>
    <d v="2026-05-11T00:00:00"/>
    <s v="No se evidencia seguimiento"/>
    <n v="0"/>
    <x v="0"/>
    <d v="2026-05-15T00:00:00"/>
    <n v="0"/>
    <s v="No fue posible identificar evidencias para el presente período de análisis"/>
    <s v="SIN INICIAR"/>
    <s v="No aplica"/>
    <s v="No aplica"/>
    <s v="No aplica"/>
    <n v="1"/>
    <s v="se adjunta documentos transversal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procedimiento PC-TH-19 aprobado e incluido en el SIGE"/>
    <n v="1"/>
    <s v="CUMPLIDO"/>
    <d v="2026-07-27T00:00:00"/>
    <n v="1"/>
    <s v="Se evidencio que la actividad reportada cumple con la accion formulada"/>
    <x v="1"/>
    <s v="NO"/>
    <s v="EFECTIVO"/>
    <x v="1"/>
    <s v="Una vez verificada la evidencia aportada, se constato que la accion de mejora establecida para atender el hallazgo fue ejecutada de manera satisfactoria. No se evidenció recurrencia y por lo tanto el hallazgo se considera CERRADO."/>
  </r>
  <r>
    <n v="897"/>
    <x v="0"/>
    <x v="5"/>
    <s v="Dirección General"/>
    <m/>
    <x v="491"/>
    <n v="0"/>
    <x v="24"/>
    <s v="No se dio cumplimiento al artículo 59 del decreto 1042 de 1978; por cuanto, la prima de servicios cancelada a los funcionarios Estrella Murcia, John Warner Paz y Omar Enrique Moreno, no se contempló el auxilio de transporte como factor salarial."/>
    <s v="INTEGRIDAD"/>
    <s v="1. Se generan pagos en su totalidad, en vez de realizar pagos proporcionales a los días laborados_x000a_2. Desconocimiento de la normatividad aplicable, en la liquidación de factores salariales._x000a_3. Falta de revisión y control de los responsables del proceso y pago de nomina_x000a_4. No hay controles establecidos, ni documentados para el manejo de las novedades administrativas."/>
    <s v="4. No hay controles establecidos, ni documentados para el manejo de las novedades administrativas."/>
    <s v="Acción correctiva"/>
    <s v="DI_AC13"/>
    <s v="Adelantar las acciones administrativas a que haya lugar por el incumplimiento de las obligaciones."/>
    <s v="Acciones Disciplinarias"/>
    <n v="1"/>
    <d v="2022-10-06T00:00:00"/>
    <d v="2022-12-31T00:00:00"/>
    <n v="12.75"/>
    <x v="4"/>
    <m/>
    <n v="1"/>
    <s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
    <s v="https://dnbcgovco-my.sharepoint.com/:f:/g/personal/planeacion_dnbc_gov_co/IgApjp0wSIwhQKQKuUWJyov3AdmsKu8yYfFjQ2LWtrx9xQU?e=2ebdo4"/>
    <d v="2026-05-11T00:00:00"/>
    <s v="No se presentaron evidencias referentes a acciones adelantadas con respecto al incumplimiento de las obligaciones"/>
    <n v="1"/>
    <x v="1"/>
    <d v="2026-05-15T00:00:00"/>
    <n v="1"/>
    <s v="Se evidencia que la segunda línea de defensa, en el monitoreo realizado, indicó que no se presentó evidencia para sustentar el cumplimiento de la acción correctiva. No obstante, durante la verificación efectuada por la tercera línea de defensa se constató que sí fue aportado como soporte el Auto Inhibitorio No. 003-2024, de fecha 12 de septiembre de 2024. En consecuencia, se identifica una inconsistencia entre el monitoreo reportado y la evidencia disponible, por lo que se recomienda fortalecer los controles de revisión para garantizar la coherencia entre la información registrada y los soportes documentales aportado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x v="1"/>
    <s v="NO"/>
    <s v="EFECTIVO"/>
    <x v="1"/>
    <s v="Una vez verificada la evidencia aportada, se constato que la accion de mejora establecida para atender el hallazgo fue ejecutada de manera satisfactoria. No se evidenció recurrencia y por lo tanto el hallazgo se considera CERRADO."/>
  </r>
  <r>
    <n v="898"/>
    <x v="0"/>
    <x v="5"/>
    <s v="Subdirección Administrativa y Financiera"/>
    <m/>
    <x v="492"/>
    <n v="1"/>
    <x v="24"/>
    <s v="Al verificar las nóminas de la vigencia 2022, se evidenció que carecen de los respectivos soportes que acreditan la liquidación, tales como son las horas extras, vacaciones, prima de servicios, incapacidades entre otros, desconociendo lo indicado en Plan General de las Contabilidad Pública numeral 9.2 NORMAS TÉCNICAS RELATIVAS A LOS SOPORTES, COMPROBANTES Y LIBROS DE CONTABILIDAD numeral 335 y 336"/>
    <m/>
    <s v="1.En los tiempos estipulados para la recepción de las novedades administrativas, no se generan los actos administrativos que soportan la liquidación de la nomina._x000a_2.No existen los lineamientos estipulados para el manejo de los soportes y comprobantes de la nomina."/>
    <s v="2.No existen los lineamientos estipulados para el manejo de los soportes, comprobantes de la nomina"/>
    <s v="Acción correctiva"/>
    <s v="TH_AC12"/>
    <s v="Formular el procedimiento de liquidación de nomina, estableciendo los controles para el manejo y reporte de las novedades."/>
    <s v="Procedimiento formulado"/>
    <n v="1"/>
    <d v="2026-04-01T00:00:00"/>
    <d v="2026-06-30T00:00:00"/>
    <n v="13.350000000000001"/>
    <x v="11"/>
    <s v="Nómina"/>
    <n v="0"/>
    <n v="0"/>
    <n v="0"/>
    <d v="2026-05-11T00:00:00"/>
    <s v="No se evidencia seguimiento"/>
    <n v="0"/>
    <x v="0"/>
    <d v="2026-05-15T00:00:00"/>
    <n v="0"/>
    <s v="No fue posible identificar evidencias para el presente período de análisis"/>
    <s v="SIN INICIAR"/>
    <s v="No aplica"/>
    <s v="No aplica"/>
    <s v="No aplica"/>
    <m/>
    <s v="se adjunta documentos transversales"/>
    <s v="=+SI.ERROR(AL23($N238;ACTIVIDADES!$B$9:$T$494;19;0);&quot;&quot;)"/>
    <n v="46214"/>
    <s v="Se adjunta procedimiento PC-TH-19 aprobado e incluido en el SIGE"/>
    <n v="1"/>
    <s v="CUMPLIDO"/>
    <d v="2026-07-27T00:00:00"/>
    <n v="1"/>
    <s v="Se evidencio que la actividad reportada cumple con la accion formulada"/>
    <x v="1"/>
    <s v="NO"/>
    <s v="EFECTIVO"/>
    <x v="1"/>
    <s v="Una vez verificada la evidencia aportada, se constato que la accion de mejora establecida para atender el hallazgo fue ejecutada de manera satisfactoria. No se evidenció recurrencia y por lo tanto el hallazgo se considera CERRADO."/>
  </r>
  <r>
    <n v="899"/>
    <x v="0"/>
    <x v="5"/>
    <s v="Subdirección Administrativa y Financiera"/>
    <m/>
    <x v="493"/>
    <n v="1"/>
    <x v="24"/>
    <s v="Con relación al Pago de los aportes de la Planilla Integrada de Liquidación de Aportes (Pila) correspondientes al mes de Julio de 2022, los pagos fueron realizados hasta el día 22 de agosto de 2022 y no el 08 de agosto de 2022 (fecha máxima establecida en el aplicativo aportes en linea) generando los intereses moratorios por la suma de $965.300, los cuales fueron cancelados por la DNBC._x000a_Planilla_x0009_Dias de Mora_x0009_Valor Intereses_x000a_ARL contratistas_x0009_14_x0009_28.300.00_x000a_Pila mes de Julio 2022_x0009_14_x0009_937.000.00_x000a_Total_x0009_965.300.00_x000a_Lo anterior constituye una presunta falta disciplinaria debido a la omisión de los deberes de que trata el articulo 38 de la ley 1952 de 2019, constituyendose una falta grave contemplada en el articulo 67 de la misma ley."/>
    <m/>
    <s v="1, Falencias en la aplicabilidad del principio de planeación, en el momento de la programación de las vacaciones para los funcionarios._x000a_2,No se dio cumplimiento a las fechas establecidas por cuanto el funcionario encargado de la liquidación se encontraba en vavaciones"/>
    <s v="2,No se dio cumplimiento a las fechas establecidas por cuanto el funcionario encargado de la liquidación se encontraba en vavaciones"/>
    <s v="Acción correctiva"/>
    <s v="TH_AC12"/>
    <s v="Formular el procedimiento de liquidación de nomina, estableciendo los controles para el manejo y reporte de las novedades."/>
    <s v="Procedimiento formulado"/>
    <n v="1"/>
    <d v="2026-04-01T00:00:00"/>
    <d v="2026-06-30T00:00:00"/>
    <n v="13.350000000000001"/>
    <x v="11"/>
    <s v="Nómina"/>
    <n v="0"/>
    <n v="0"/>
    <n v="0"/>
    <d v="2026-05-11T00:00:00"/>
    <s v="No se evidencia seguimiento"/>
    <n v="0"/>
    <x v="0"/>
    <d v="2026-05-15T00:00:00"/>
    <n v="0"/>
    <s v="No fue posible identificar evidencias para el presente período de análisis"/>
    <s v="SIN INICIAR"/>
    <s v="No aplica"/>
    <s v="No aplica"/>
    <s v="No aplica"/>
    <n v="1"/>
    <s v="se adjunta documentos transversal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procedimiento PC-TH-19 aprobado e incluido en el SIGE"/>
    <n v="1"/>
    <s v="CUMPLIDO"/>
    <d v="2026-07-27T00:00:00"/>
    <n v="1"/>
    <s v="Se evidencio que la actividad reportada cumple con la accion formulada"/>
    <x v="1"/>
    <s v="NO"/>
    <s v="EFECTIVO"/>
    <x v="1"/>
    <s v="Una vez verificada la evidencia aportada, se constato que la accion de mejora establecida para atender el hallazgo fue ejecutada de manera satisfactoria. No se evidenció recurrencia y por lo tanto el hallazgo se considera CERRADO."/>
  </r>
  <r>
    <n v="900"/>
    <x v="0"/>
    <x v="5"/>
    <s v="Dirección General"/>
    <m/>
    <x v="493"/>
    <n v="0"/>
    <x v="24"/>
    <s v="Con relación al Pago de los aportes de la Planilla Integrada de Liquidación de Aportes (Pila) correspondientes al mes de Julio de 2022, los pagos fueron realizados hasta el día 22 de agosto de 2022 y no el 08 de agosto de 2022 (fecha máxima establecida en el aplicativo aportes en linea) generando los intereses moratorios por la suma de $965.300, los cuales fueron cancelados por la DNBC._x000a_Planilla_x0009_Dias de Mora_x0009_Valor Intereses_x000a_ARL contratistas_x0009_14_x0009_28.300.00_x000a_Pila mes de Julio 2022_x0009_14_x0009_937.000.00_x000a_Total_x0009_965.300.00_x000a_Lo anterior constituye una presunta falta disciplinaria debido a la omisión de los deberes de que trata el articulo 38 de la ley 1952 de 2019, constituyendose una falta grave contemplada en el articulo 67 de la misma ley."/>
    <s v="INTEGRIDAD"/>
    <s v="1, Falencias en la aplicabilidad del principio de planeación, en el momento de la programación de las vacaciones para los funcionarios._x000a_2,No se dio cumplimiento a las fechas establecidas por cuanto el funcionario encargado de la liquidación se encontraba en vavaciones"/>
    <s v="2,No se dio cumplimiento a las fechas establecidas por cuanto el funcionario encargado de la liquidación se encontraba en vavaciones"/>
    <s v="Acción correctiva"/>
    <s v="DI_AC14"/>
    <s v="Adelantar las acciones administrativas a que haya lugar por el incumplimiento de las obligaciones."/>
    <s v="Acciones Disciplinarias"/>
    <n v="1"/>
    <d v="2022-10-06T00:00:00"/>
    <d v="2022-12-31T00:00:00"/>
    <n v="12.75"/>
    <x v="4"/>
    <m/>
    <n v="1"/>
    <s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
    <s v="https://dnbcgovco-my.sharepoint.com/:f:/g/personal/planeacion_dnbc_gov_co/IgCLzKZ-GgxQSZPX1ta1hCjbAZL-puHMabJFzToEnTDE4xQ?e=lv1H3f"/>
    <d v="2026-05-11T00:00:00"/>
    <s v="Se presenta un auto inhibitorio N 00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x v="1"/>
    <d v="2026-05-15T00:00:00"/>
    <n v="1"/>
    <s v="Se evidencia como soporte el Auto Inhibitorio No. 003-2024, de fecha 12 de septiembre de 2024. No obstante, se identificó una inconsistencia entre la información reportada por la segunda línea de defensa y la evidencia aportada, toda vez que en el seguimiento se hace referencia al Auto Inhibitorio No. 002, mientras que el documento presentado corresponde al Auto Inhibitorio No. 003-2024. En consecuencia, se recomienda ajustar la información reportada para garantizar la consistencia entre el registro del seguimiento y los soportes documentale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s v="CUMPLIDO"/>
    <d v="2026-07-27T00:00:00"/>
    <n v="1"/>
    <s v="Se evidencio que la actividad reportada se encuentra cumplida en el primer trimestre"/>
    <x v="1"/>
    <s v="NO"/>
    <s v="EFECTIVO"/>
    <x v="1"/>
    <s v="Una vez verificada la evidencia aportada, se constato que la accion de mejora establecida para atender el hallazgo fue ejecutada de manera satisfactoria. No se evidenció recurrencia y por lo tanto el hallazgo se considera CERRADO."/>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95">
  <r>
    <x v="0"/>
    <s v="2016_GD_H1"/>
    <m/>
    <m/>
    <n v="1"/>
    <m/>
    <m/>
    <n v="1"/>
    <x v="0"/>
  </r>
  <r>
    <x v="0"/>
    <s v="2016_GD_H2"/>
    <m/>
    <m/>
    <m/>
    <m/>
    <n v="1"/>
    <n v="1"/>
    <x v="0"/>
  </r>
  <r>
    <x v="1"/>
    <s v="2018_AD_H1"/>
    <m/>
    <m/>
    <n v="2"/>
    <m/>
    <m/>
    <n v="2"/>
    <x v="0"/>
  </r>
  <r>
    <x v="1"/>
    <s v="2018_GA_H1"/>
    <m/>
    <m/>
    <n v="1"/>
    <m/>
    <m/>
    <n v="1"/>
    <x v="0"/>
  </r>
  <r>
    <x v="1"/>
    <s v="2018_TH_H1"/>
    <m/>
    <n v="1"/>
    <m/>
    <n v="1"/>
    <n v="1"/>
    <n v="3"/>
    <x v="0"/>
  </r>
  <r>
    <x v="1"/>
    <s v="2018DenCon9677H1"/>
    <n v="5"/>
    <m/>
    <n v="3"/>
    <m/>
    <m/>
    <n v="8"/>
    <x v="0"/>
  </r>
  <r>
    <x v="1"/>
    <s v="2018DenCon9677H4"/>
    <m/>
    <m/>
    <n v="1"/>
    <m/>
    <n v="2"/>
    <n v="3"/>
    <x v="0"/>
  </r>
  <r>
    <x v="2"/>
    <s v="2019_AD_H1"/>
    <m/>
    <m/>
    <n v="2"/>
    <m/>
    <m/>
    <n v="2"/>
    <x v="0"/>
  </r>
  <r>
    <x v="2"/>
    <s v="2019_CO_H1"/>
    <m/>
    <m/>
    <n v="1"/>
    <m/>
    <m/>
    <n v="1"/>
    <x v="0"/>
  </r>
  <r>
    <x v="2"/>
    <s v="2019_CO_H2"/>
    <m/>
    <m/>
    <n v="1"/>
    <m/>
    <n v="1"/>
    <n v="2"/>
    <x v="0"/>
  </r>
  <r>
    <x v="2"/>
    <s v="2019_TI_H1"/>
    <m/>
    <m/>
    <n v="2"/>
    <m/>
    <m/>
    <n v="2"/>
    <x v="0"/>
  </r>
  <r>
    <x v="2"/>
    <s v="2019_TI_H2"/>
    <m/>
    <m/>
    <n v="1"/>
    <m/>
    <m/>
    <n v="1"/>
    <x v="0"/>
  </r>
  <r>
    <x v="2"/>
    <s v="2019_TI_H3"/>
    <m/>
    <n v="1"/>
    <n v="2"/>
    <m/>
    <m/>
    <n v="3"/>
    <x v="0"/>
  </r>
  <r>
    <x v="2"/>
    <s v="2019_TI_H4"/>
    <m/>
    <n v="1"/>
    <m/>
    <m/>
    <m/>
    <n v="1"/>
    <x v="1"/>
  </r>
  <r>
    <x v="2"/>
    <s v="2019_TI_H5"/>
    <m/>
    <m/>
    <n v="1"/>
    <n v="1"/>
    <m/>
    <n v="2"/>
    <x v="0"/>
  </r>
  <r>
    <x v="2"/>
    <s v="2019_TI_H6"/>
    <m/>
    <m/>
    <n v="1"/>
    <m/>
    <m/>
    <n v="1"/>
    <x v="0"/>
  </r>
  <r>
    <x v="3"/>
    <s v="2020_AD_H1"/>
    <m/>
    <n v="3"/>
    <n v="1"/>
    <m/>
    <m/>
    <n v="4"/>
    <x v="0"/>
  </r>
  <r>
    <x v="3"/>
    <s v="2020_AD_H2"/>
    <m/>
    <n v="1"/>
    <m/>
    <m/>
    <m/>
    <n v="1"/>
    <x v="1"/>
  </r>
  <r>
    <x v="3"/>
    <s v="2020_AD_H3"/>
    <m/>
    <m/>
    <n v="2"/>
    <m/>
    <m/>
    <n v="2"/>
    <x v="0"/>
  </r>
  <r>
    <x v="3"/>
    <s v="2020_AU_H1"/>
    <m/>
    <m/>
    <n v="2"/>
    <m/>
    <m/>
    <n v="2"/>
    <x v="0"/>
  </r>
  <r>
    <x v="3"/>
    <s v="2020_CO_H1"/>
    <m/>
    <m/>
    <m/>
    <n v="1"/>
    <m/>
    <n v="1"/>
    <x v="0"/>
  </r>
  <r>
    <x v="3"/>
    <s v="2020_CO_H2"/>
    <m/>
    <m/>
    <m/>
    <n v="1"/>
    <m/>
    <n v="1"/>
    <x v="0"/>
  </r>
  <r>
    <x v="3"/>
    <s v="2020_CO_H3"/>
    <m/>
    <n v="1"/>
    <n v="1"/>
    <m/>
    <m/>
    <n v="2"/>
    <x v="0"/>
  </r>
  <r>
    <x v="3"/>
    <s v="2020_GF_H1"/>
    <n v="2"/>
    <m/>
    <m/>
    <m/>
    <m/>
    <n v="2"/>
    <x v="1"/>
  </r>
  <r>
    <x v="3"/>
    <s v="2020_GF_H2"/>
    <m/>
    <n v="1"/>
    <m/>
    <m/>
    <m/>
    <n v="1"/>
    <x v="1"/>
  </r>
  <r>
    <x v="3"/>
    <s v="2020_GF_H3"/>
    <m/>
    <n v="1"/>
    <m/>
    <m/>
    <m/>
    <n v="1"/>
    <x v="1"/>
  </r>
  <r>
    <x v="3"/>
    <s v="2020_GF_H4"/>
    <m/>
    <n v="1"/>
    <m/>
    <m/>
    <m/>
    <n v="1"/>
    <x v="1"/>
  </r>
  <r>
    <x v="3"/>
    <s v="2020_GF_H5"/>
    <m/>
    <n v="2"/>
    <m/>
    <m/>
    <m/>
    <n v="2"/>
    <x v="1"/>
  </r>
  <r>
    <x v="3"/>
    <s v="2020_GF_H6"/>
    <m/>
    <n v="2"/>
    <m/>
    <m/>
    <m/>
    <n v="2"/>
    <x v="1"/>
  </r>
  <r>
    <x v="3"/>
    <s v="2020_MC_H1"/>
    <m/>
    <m/>
    <n v="1"/>
    <m/>
    <m/>
    <n v="1"/>
    <x v="0"/>
  </r>
  <r>
    <x v="3"/>
    <s v="2020_MC_H2"/>
    <m/>
    <n v="1"/>
    <m/>
    <n v="1"/>
    <m/>
    <n v="2"/>
    <x v="0"/>
  </r>
  <r>
    <x v="3"/>
    <s v="2020_MC_H3"/>
    <m/>
    <n v="1"/>
    <m/>
    <n v="1"/>
    <m/>
    <n v="2"/>
    <x v="0"/>
  </r>
  <r>
    <x v="3"/>
    <s v="2020_MC_H4"/>
    <m/>
    <m/>
    <m/>
    <n v="1"/>
    <m/>
    <n v="1"/>
    <x v="0"/>
  </r>
  <r>
    <x v="3"/>
    <s v="2020_MC_H5"/>
    <m/>
    <m/>
    <m/>
    <n v="1"/>
    <m/>
    <n v="1"/>
    <x v="0"/>
  </r>
  <r>
    <x v="3"/>
    <s v="2020_MC_H6"/>
    <m/>
    <m/>
    <n v="1"/>
    <m/>
    <m/>
    <n v="1"/>
    <x v="0"/>
  </r>
  <r>
    <x v="3"/>
    <s v="2020_TH_H1"/>
    <m/>
    <m/>
    <m/>
    <n v="1"/>
    <m/>
    <n v="1"/>
    <x v="0"/>
  </r>
  <r>
    <x v="3"/>
    <s v="2020_TH_H2"/>
    <m/>
    <m/>
    <m/>
    <n v="2"/>
    <m/>
    <n v="2"/>
    <x v="0"/>
  </r>
  <r>
    <x v="3"/>
    <s v="2020_TI_H1"/>
    <m/>
    <m/>
    <n v="1"/>
    <m/>
    <m/>
    <n v="1"/>
    <x v="0"/>
  </r>
  <r>
    <x v="3"/>
    <s v="2020_TI_H2"/>
    <m/>
    <m/>
    <n v="1"/>
    <m/>
    <m/>
    <n v="1"/>
    <x v="0"/>
  </r>
  <r>
    <x v="3"/>
    <s v="2020_TI_H3"/>
    <m/>
    <m/>
    <n v="1"/>
    <m/>
    <m/>
    <n v="1"/>
    <x v="0"/>
  </r>
  <r>
    <x v="3"/>
    <s v="2020_TI_H4"/>
    <m/>
    <m/>
    <n v="1"/>
    <m/>
    <m/>
    <n v="1"/>
    <x v="0"/>
  </r>
  <r>
    <x v="3"/>
    <s v="Pendiente"/>
    <n v="1"/>
    <m/>
    <m/>
    <m/>
    <m/>
    <n v="1"/>
    <x v="1"/>
  </r>
  <r>
    <x v="4"/>
    <s v="2021_AD_H1"/>
    <m/>
    <m/>
    <n v="1"/>
    <m/>
    <m/>
    <n v="1"/>
    <x v="0"/>
  </r>
  <r>
    <x v="4"/>
    <s v="2021_AD_H10"/>
    <n v="1"/>
    <m/>
    <n v="2"/>
    <m/>
    <m/>
    <n v="3"/>
    <x v="0"/>
  </r>
  <r>
    <x v="4"/>
    <s v="2021_AD_H11"/>
    <m/>
    <m/>
    <n v="1"/>
    <m/>
    <m/>
    <n v="1"/>
    <x v="0"/>
  </r>
  <r>
    <x v="4"/>
    <s v="2021_AD_H13"/>
    <m/>
    <n v="1"/>
    <n v="2"/>
    <m/>
    <m/>
    <n v="3"/>
    <x v="0"/>
  </r>
  <r>
    <x v="4"/>
    <s v="2021_AD_H2"/>
    <m/>
    <m/>
    <n v="1"/>
    <m/>
    <m/>
    <n v="1"/>
    <x v="0"/>
  </r>
  <r>
    <x v="4"/>
    <s v="2021_AD_H3"/>
    <m/>
    <m/>
    <n v="1"/>
    <m/>
    <m/>
    <n v="1"/>
    <x v="0"/>
  </r>
  <r>
    <x v="4"/>
    <s v="2021_AD_H4"/>
    <m/>
    <m/>
    <n v="1"/>
    <m/>
    <m/>
    <n v="1"/>
    <x v="0"/>
  </r>
  <r>
    <x v="4"/>
    <s v="2021_AD_H5"/>
    <m/>
    <m/>
    <n v="1"/>
    <m/>
    <m/>
    <n v="1"/>
    <x v="0"/>
  </r>
  <r>
    <x v="4"/>
    <s v="2021_AD_H6"/>
    <m/>
    <m/>
    <n v="1"/>
    <m/>
    <m/>
    <n v="1"/>
    <x v="0"/>
  </r>
  <r>
    <x v="4"/>
    <s v="2021_AD_H7"/>
    <m/>
    <m/>
    <n v="1"/>
    <m/>
    <m/>
    <n v="1"/>
    <x v="0"/>
  </r>
  <r>
    <x v="4"/>
    <s v="2021_AD_H8"/>
    <m/>
    <n v="1"/>
    <m/>
    <m/>
    <m/>
    <n v="1"/>
    <x v="1"/>
  </r>
  <r>
    <x v="4"/>
    <s v="2021_AD_H9"/>
    <m/>
    <m/>
    <n v="2"/>
    <m/>
    <m/>
    <n v="2"/>
    <x v="0"/>
  </r>
  <r>
    <x v="4"/>
    <s v="2021_AU_H1"/>
    <n v="1"/>
    <m/>
    <m/>
    <m/>
    <m/>
    <n v="1"/>
    <x v="1"/>
  </r>
  <r>
    <x v="4"/>
    <s v="2021_AU_H2"/>
    <m/>
    <m/>
    <n v="1"/>
    <m/>
    <m/>
    <n v="1"/>
    <x v="0"/>
  </r>
  <r>
    <x v="4"/>
    <s v="2021_AU_H3"/>
    <m/>
    <m/>
    <n v="1"/>
    <m/>
    <m/>
    <n v="1"/>
    <x v="0"/>
  </r>
  <r>
    <x v="4"/>
    <s v="2021_AU_H4"/>
    <m/>
    <n v="1"/>
    <m/>
    <m/>
    <m/>
    <n v="1"/>
    <x v="1"/>
  </r>
  <r>
    <x v="4"/>
    <s v="2021_AU_H5"/>
    <m/>
    <m/>
    <n v="1"/>
    <m/>
    <m/>
    <n v="1"/>
    <x v="0"/>
  </r>
  <r>
    <x v="4"/>
    <s v="2021_AU_H6"/>
    <m/>
    <m/>
    <n v="1"/>
    <m/>
    <m/>
    <n v="1"/>
    <x v="0"/>
  </r>
  <r>
    <x v="4"/>
    <s v="2021_AU_H7"/>
    <m/>
    <n v="1"/>
    <m/>
    <m/>
    <m/>
    <n v="1"/>
    <x v="1"/>
  </r>
  <r>
    <x v="4"/>
    <s v="2021_AU_H8"/>
    <n v="1"/>
    <m/>
    <m/>
    <m/>
    <m/>
    <n v="1"/>
    <x v="1"/>
  </r>
  <r>
    <x v="4"/>
    <s v="2021_CJ_H1"/>
    <m/>
    <m/>
    <n v="1"/>
    <n v="1"/>
    <m/>
    <n v="2"/>
    <x v="0"/>
  </r>
  <r>
    <x v="4"/>
    <s v="2021_CO_H1"/>
    <m/>
    <m/>
    <m/>
    <n v="1"/>
    <m/>
    <n v="1"/>
    <x v="0"/>
  </r>
  <r>
    <x v="4"/>
    <s v="2021_CO_H2"/>
    <m/>
    <m/>
    <m/>
    <n v="2"/>
    <m/>
    <n v="2"/>
    <x v="0"/>
  </r>
  <r>
    <x v="4"/>
    <s v="2021_CO_H3"/>
    <n v="1"/>
    <m/>
    <m/>
    <m/>
    <m/>
    <n v="1"/>
    <x v="1"/>
  </r>
  <r>
    <x v="4"/>
    <s v="2021_CO_H4"/>
    <m/>
    <n v="2"/>
    <m/>
    <m/>
    <m/>
    <n v="2"/>
    <x v="1"/>
  </r>
  <r>
    <x v="4"/>
    <s v="2021_CO_H5"/>
    <m/>
    <m/>
    <m/>
    <n v="1"/>
    <m/>
    <n v="1"/>
    <x v="0"/>
  </r>
  <r>
    <x v="4"/>
    <s v="2021_CO_H6"/>
    <n v="3"/>
    <n v="2"/>
    <n v="1"/>
    <m/>
    <m/>
    <n v="6"/>
    <x v="0"/>
  </r>
  <r>
    <x v="4"/>
    <s v="2021_CO_H7"/>
    <m/>
    <n v="1"/>
    <m/>
    <m/>
    <m/>
    <n v="1"/>
    <x v="1"/>
  </r>
  <r>
    <x v="4"/>
    <s v="2021_CO_H8"/>
    <m/>
    <m/>
    <m/>
    <m/>
    <n v="1"/>
    <n v="1"/>
    <x v="0"/>
  </r>
  <r>
    <x v="4"/>
    <s v="2021_DI_H1"/>
    <m/>
    <n v="1"/>
    <m/>
    <m/>
    <m/>
    <n v="1"/>
    <x v="1"/>
  </r>
  <r>
    <x v="4"/>
    <s v="2021_DI_H2"/>
    <m/>
    <n v="2"/>
    <m/>
    <m/>
    <m/>
    <n v="2"/>
    <x v="1"/>
  </r>
  <r>
    <x v="4"/>
    <s v="2021_DI_H3"/>
    <m/>
    <n v="1"/>
    <m/>
    <m/>
    <m/>
    <n v="1"/>
    <x v="1"/>
  </r>
  <r>
    <x v="4"/>
    <s v="2021_GC_H1"/>
    <m/>
    <m/>
    <n v="2"/>
    <m/>
    <m/>
    <n v="2"/>
    <x v="0"/>
  </r>
  <r>
    <x v="4"/>
    <s v="2021_GD_H1"/>
    <n v="1"/>
    <m/>
    <m/>
    <m/>
    <m/>
    <n v="1"/>
    <x v="1"/>
  </r>
  <r>
    <x v="4"/>
    <s v="2021_GD_H10"/>
    <m/>
    <m/>
    <n v="1"/>
    <m/>
    <m/>
    <n v="1"/>
    <x v="0"/>
  </r>
  <r>
    <x v="4"/>
    <s v="2021_GD_H11"/>
    <m/>
    <m/>
    <m/>
    <n v="1"/>
    <m/>
    <n v="1"/>
    <x v="0"/>
  </r>
  <r>
    <x v="4"/>
    <s v="2021_GD_H2"/>
    <m/>
    <m/>
    <m/>
    <n v="1"/>
    <m/>
    <n v="1"/>
    <x v="0"/>
  </r>
  <r>
    <x v="4"/>
    <s v="2021_GD_H3"/>
    <m/>
    <m/>
    <n v="1"/>
    <m/>
    <m/>
    <n v="1"/>
    <x v="0"/>
  </r>
  <r>
    <x v="4"/>
    <s v="2021_GD_H4"/>
    <m/>
    <m/>
    <m/>
    <n v="1"/>
    <m/>
    <n v="1"/>
    <x v="0"/>
  </r>
  <r>
    <x v="4"/>
    <s v="2021_GD_H5"/>
    <m/>
    <m/>
    <m/>
    <m/>
    <n v="1"/>
    <n v="1"/>
    <x v="0"/>
  </r>
  <r>
    <x v="4"/>
    <s v="2021_GD_H6"/>
    <m/>
    <m/>
    <n v="1"/>
    <m/>
    <m/>
    <n v="1"/>
    <x v="0"/>
  </r>
  <r>
    <x v="4"/>
    <s v="2021_GD_H7"/>
    <m/>
    <m/>
    <n v="1"/>
    <m/>
    <m/>
    <n v="1"/>
    <x v="0"/>
  </r>
  <r>
    <x v="4"/>
    <s v="2021_GD_H8"/>
    <m/>
    <m/>
    <n v="1"/>
    <m/>
    <m/>
    <n v="1"/>
    <x v="0"/>
  </r>
  <r>
    <x v="4"/>
    <s v="2021_GD_H9"/>
    <m/>
    <m/>
    <n v="1"/>
    <m/>
    <m/>
    <n v="1"/>
    <x v="0"/>
  </r>
  <r>
    <x v="4"/>
    <s v="2021_GF_H1"/>
    <m/>
    <n v="2"/>
    <m/>
    <m/>
    <m/>
    <n v="2"/>
    <x v="1"/>
  </r>
  <r>
    <x v="4"/>
    <s v="2021_GF_H2"/>
    <m/>
    <n v="1"/>
    <m/>
    <m/>
    <m/>
    <n v="1"/>
    <x v="1"/>
  </r>
  <r>
    <x v="4"/>
    <s v="2021_GF_H3"/>
    <m/>
    <n v="1"/>
    <m/>
    <m/>
    <m/>
    <n v="1"/>
    <x v="1"/>
  </r>
  <r>
    <x v="4"/>
    <s v="2021_GF_H4"/>
    <m/>
    <n v="1"/>
    <m/>
    <m/>
    <m/>
    <n v="1"/>
    <x v="1"/>
  </r>
  <r>
    <x v="4"/>
    <s v="2021_GF_H5"/>
    <m/>
    <n v="1"/>
    <m/>
    <m/>
    <m/>
    <n v="1"/>
    <x v="1"/>
  </r>
  <r>
    <x v="4"/>
    <s v="2021_GF_H6"/>
    <m/>
    <n v="2"/>
    <m/>
    <m/>
    <m/>
    <n v="2"/>
    <x v="1"/>
  </r>
  <r>
    <x v="4"/>
    <s v="2021_MC_H1"/>
    <m/>
    <n v="2"/>
    <n v="2"/>
    <m/>
    <m/>
    <n v="4"/>
    <x v="0"/>
  </r>
  <r>
    <x v="4"/>
    <s v="2021_MC_H11"/>
    <m/>
    <m/>
    <n v="1"/>
    <m/>
    <m/>
    <n v="1"/>
    <x v="0"/>
  </r>
  <r>
    <x v="4"/>
    <s v="2021_MC_H12"/>
    <m/>
    <n v="2"/>
    <n v="1"/>
    <m/>
    <m/>
    <n v="3"/>
    <x v="0"/>
  </r>
  <r>
    <x v="4"/>
    <s v="2021_MC_H13"/>
    <m/>
    <m/>
    <n v="1"/>
    <m/>
    <m/>
    <n v="1"/>
    <x v="0"/>
  </r>
  <r>
    <x v="4"/>
    <s v="2021_MC_H14"/>
    <m/>
    <m/>
    <n v="1"/>
    <m/>
    <m/>
    <n v="1"/>
    <x v="0"/>
  </r>
  <r>
    <x v="4"/>
    <s v="2021_MC_H15"/>
    <m/>
    <m/>
    <n v="1"/>
    <m/>
    <m/>
    <n v="1"/>
    <x v="0"/>
  </r>
  <r>
    <x v="4"/>
    <s v="2021_MC_H16"/>
    <m/>
    <n v="1"/>
    <n v="1"/>
    <m/>
    <m/>
    <n v="2"/>
    <x v="0"/>
  </r>
  <r>
    <x v="4"/>
    <s v="2021_MC_H2"/>
    <m/>
    <m/>
    <n v="1"/>
    <m/>
    <m/>
    <n v="1"/>
    <x v="0"/>
  </r>
  <r>
    <x v="4"/>
    <s v="2021_MC_H3"/>
    <m/>
    <m/>
    <n v="1"/>
    <n v="3"/>
    <m/>
    <n v="4"/>
    <x v="0"/>
  </r>
  <r>
    <x v="4"/>
    <s v="2021_MC_H5"/>
    <m/>
    <m/>
    <m/>
    <n v="1"/>
    <m/>
    <n v="1"/>
    <x v="0"/>
  </r>
  <r>
    <x v="4"/>
    <s v="2021_MC_H6"/>
    <m/>
    <m/>
    <n v="1"/>
    <n v="1"/>
    <m/>
    <n v="2"/>
    <x v="0"/>
  </r>
  <r>
    <x v="4"/>
    <s v="2021_MC_H7"/>
    <m/>
    <n v="1"/>
    <m/>
    <n v="1"/>
    <m/>
    <n v="2"/>
    <x v="0"/>
  </r>
  <r>
    <x v="4"/>
    <s v="2021_MC_H8"/>
    <m/>
    <m/>
    <n v="1"/>
    <m/>
    <m/>
    <n v="1"/>
    <x v="0"/>
  </r>
  <r>
    <x v="4"/>
    <s v="2021_MC_H9"/>
    <m/>
    <m/>
    <n v="3"/>
    <m/>
    <m/>
    <n v="3"/>
    <x v="0"/>
  </r>
  <r>
    <x v="4"/>
    <s v="2021_PE_H1"/>
    <n v="2"/>
    <m/>
    <n v="1"/>
    <m/>
    <m/>
    <n v="3"/>
    <x v="0"/>
  </r>
  <r>
    <x v="4"/>
    <s v="2021_TH_H1"/>
    <m/>
    <m/>
    <n v="1"/>
    <m/>
    <m/>
    <n v="1"/>
    <x v="0"/>
  </r>
  <r>
    <x v="4"/>
    <s v="2021_TH_H10"/>
    <m/>
    <m/>
    <m/>
    <n v="1"/>
    <n v="2"/>
    <n v="3"/>
    <x v="0"/>
  </r>
  <r>
    <x v="4"/>
    <s v="2021_TH_H3"/>
    <m/>
    <n v="1"/>
    <m/>
    <m/>
    <m/>
    <n v="1"/>
    <x v="1"/>
  </r>
  <r>
    <x v="4"/>
    <s v="2021_TH_H4"/>
    <m/>
    <n v="1"/>
    <m/>
    <n v="1"/>
    <m/>
    <n v="2"/>
    <x v="0"/>
  </r>
  <r>
    <x v="4"/>
    <s v="2021_TH_H5"/>
    <m/>
    <n v="3"/>
    <m/>
    <n v="2"/>
    <m/>
    <n v="5"/>
    <x v="0"/>
  </r>
  <r>
    <x v="4"/>
    <s v="2021_TH_H6"/>
    <m/>
    <n v="2"/>
    <n v="1"/>
    <m/>
    <m/>
    <n v="3"/>
    <x v="0"/>
  </r>
  <r>
    <x v="4"/>
    <s v="2021_TH_H7"/>
    <m/>
    <n v="1"/>
    <m/>
    <m/>
    <m/>
    <n v="1"/>
    <x v="1"/>
  </r>
  <r>
    <x v="4"/>
    <s v="2021_TH_H8"/>
    <m/>
    <m/>
    <m/>
    <m/>
    <n v="1"/>
    <n v="1"/>
    <x v="0"/>
  </r>
  <r>
    <x v="4"/>
    <s v="2021_TH_H9"/>
    <m/>
    <m/>
    <m/>
    <n v="1"/>
    <m/>
    <n v="1"/>
    <x v="0"/>
  </r>
  <r>
    <x v="4"/>
    <s v="2021_TI_H1"/>
    <m/>
    <m/>
    <m/>
    <n v="1"/>
    <m/>
    <n v="1"/>
    <x v="0"/>
  </r>
  <r>
    <x v="4"/>
    <s v="2021_TI_H10"/>
    <m/>
    <n v="1"/>
    <m/>
    <m/>
    <m/>
    <n v="1"/>
    <x v="1"/>
  </r>
  <r>
    <x v="4"/>
    <s v="2021_TI_H11"/>
    <m/>
    <m/>
    <m/>
    <n v="1"/>
    <m/>
    <n v="1"/>
    <x v="0"/>
  </r>
  <r>
    <x v="4"/>
    <s v="2021_TI_H12"/>
    <m/>
    <m/>
    <m/>
    <n v="1"/>
    <m/>
    <n v="1"/>
    <x v="0"/>
  </r>
  <r>
    <x v="4"/>
    <s v="2021_TI_H2"/>
    <m/>
    <m/>
    <n v="1"/>
    <n v="1"/>
    <m/>
    <n v="2"/>
    <x v="0"/>
  </r>
  <r>
    <x v="4"/>
    <s v="2021_TI_H3"/>
    <m/>
    <m/>
    <n v="1"/>
    <m/>
    <m/>
    <n v="1"/>
    <x v="0"/>
  </r>
  <r>
    <x v="4"/>
    <s v="2021_TI_H4"/>
    <m/>
    <m/>
    <n v="1"/>
    <m/>
    <m/>
    <n v="1"/>
    <x v="0"/>
  </r>
  <r>
    <x v="4"/>
    <s v="2021_TI_H5"/>
    <m/>
    <m/>
    <n v="1"/>
    <m/>
    <m/>
    <n v="1"/>
    <x v="0"/>
  </r>
  <r>
    <x v="4"/>
    <s v="2021_TI_H6"/>
    <m/>
    <m/>
    <n v="2"/>
    <m/>
    <m/>
    <n v="2"/>
    <x v="0"/>
  </r>
  <r>
    <x v="4"/>
    <s v="2021_TI_H7"/>
    <m/>
    <m/>
    <m/>
    <n v="1"/>
    <m/>
    <n v="1"/>
    <x v="0"/>
  </r>
  <r>
    <x v="4"/>
    <s v="2021_TI_H8"/>
    <m/>
    <m/>
    <n v="1"/>
    <m/>
    <m/>
    <n v="1"/>
    <x v="0"/>
  </r>
  <r>
    <x v="4"/>
    <s v="2021_TI_H9"/>
    <m/>
    <m/>
    <m/>
    <n v="1"/>
    <m/>
    <n v="1"/>
    <x v="0"/>
  </r>
  <r>
    <x v="4"/>
    <s v="2021DenIPVH1"/>
    <m/>
    <m/>
    <m/>
    <m/>
    <n v="1"/>
    <n v="1"/>
    <x v="0"/>
  </r>
  <r>
    <x v="4"/>
    <s v="2021DenOrfH1"/>
    <n v="1"/>
    <m/>
    <m/>
    <m/>
    <n v="1"/>
    <n v="2"/>
    <x v="0"/>
  </r>
  <r>
    <x v="4"/>
    <s v="2021DenSIPRH11"/>
    <n v="4"/>
    <m/>
    <n v="2"/>
    <m/>
    <n v="2"/>
    <n v="8"/>
    <x v="0"/>
  </r>
  <r>
    <x v="4"/>
    <s v="2021Fin2020H1"/>
    <n v="3"/>
    <m/>
    <m/>
    <m/>
    <n v="1"/>
    <n v="4"/>
    <x v="0"/>
  </r>
  <r>
    <x v="4"/>
    <s v="2021Fin2020H2"/>
    <m/>
    <m/>
    <n v="1"/>
    <m/>
    <n v="3"/>
    <n v="4"/>
    <x v="0"/>
  </r>
  <r>
    <x v="4"/>
    <s v="2021Fin2020H3"/>
    <n v="1"/>
    <m/>
    <n v="1"/>
    <m/>
    <n v="3"/>
    <n v="5"/>
    <x v="0"/>
  </r>
  <r>
    <x v="4"/>
    <s v="2021Fin2020H6"/>
    <m/>
    <m/>
    <m/>
    <m/>
    <n v="1"/>
    <n v="1"/>
    <x v="0"/>
  </r>
  <r>
    <x v="4"/>
    <s v="2021Fin2020H7"/>
    <m/>
    <m/>
    <m/>
    <m/>
    <n v="1"/>
    <n v="1"/>
    <x v="0"/>
  </r>
  <r>
    <x v="5"/>
    <s v="2022_AD_H1"/>
    <m/>
    <m/>
    <n v="1"/>
    <m/>
    <m/>
    <n v="1"/>
    <x v="0"/>
  </r>
  <r>
    <x v="5"/>
    <s v="2022_AD_H10"/>
    <m/>
    <n v="1"/>
    <n v="2"/>
    <m/>
    <m/>
    <n v="3"/>
    <x v="0"/>
  </r>
  <r>
    <x v="5"/>
    <s v="2022_AD_H11"/>
    <m/>
    <m/>
    <n v="1"/>
    <m/>
    <m/>
    <n v="1"/>
    <x v="0"/>
  </r>
  <r>
    <x v="5"/>
    <s v="2022_AD_H12"/>
    <m/>
    <m/>
    <n v="1"/>
    <m/>
    <m/>
    <n v="1"/>
    <x v="0"/>
  </r>
  <r>
    <x v="5"/>
    <s v="2022_AD_H13"/>
    <m/>
    <m/>
    <n v="2"/>
    <m/>
    <m/>
    <n v="2"/>
    <x v="0"/>
  </r>
  <r>
    <x v="5"/>
    <s v="2022_AD_H14"/>
    <m/>
    <m/>
    <m/>
    <n v="1"/>
    <m/>
    <n v="1"/>
    <x v="0"/>
  </r>
  <r>
    <x v="5"/>
    <s v="2022_AD_H15"/>
    <m/>
    <m/>
    <n v="1"/>
    <m/>
    <m/>
    <n v="1"/>
    <x v="0"/>
  </r>
  <r>
    <x v="5"/>
    <s v="2022_AD_H16"/>
    <m/>
    <m/>
    <n v="3"/>
    <m/>
    <m/>
    <n v="3"/>
    <x v="0"/>
  </r>
  <r>
    <x v="5"/>
    <s v="2022_AD_H17"/>
    <m/>
    <m/>
    <n v="2"/>
    <m/>
    <m/>
    <n v="2"/>
    <x v="0"/>
  </r>
  <r>
    <x v="5"/>
    <s v="2022_AD_H18"/>
    <m/>
    <m/>
    <n v="2"/>
    <m/>
    <m/>
    <n v="2"/>
    <x v="0"/>
  </r>
  <r>
    <x v="5"/>
    <s v="2022_AD_H2"/>
    <m/>
    <m/>
    <n v="1"/>
    <n v="1"/>
    <m/>
    <n v="2"/>
    <x v="0"/>
  </r>
  <r>
    <x v="5"/>
    <s v="2022_AD_H3"/>
    <m/>
    <m/>
    <n v="4"/>
    <m/>
    <m/>
    <n v="4"/>
    <x v="0"/>
  </r>
  <r>
    <x v="5"/>
    <s v="2022_AD_H4"/>
    <m/>
    <m/>
    <n v="2"/>
    <m/>
    <m/>
    <n v="2"/>
    <x v="0"/>
  </r>
  <r>
    <x v="5"/>
    <s v="2022_AD_H6"/>
    <n v="1"/>
    <m/>
    <n v="2"/>
    <m/>
    <m/>
    <n v="3"/>
    <x v="0"/>
  </r>
  <r>
    <x v="5"/>
    <s v="2022_AD_H7"/>
    <m/>
    <m/>
    <n v="4"/>
    <m/>
    <m/>
    <n v="4"/>
    <x v="0"/>
  </r>
  <r>
    <x v="5"/>
    <s v="2022_AD_H8"/>
    <m/>
    <m/>
    <n v="1"/>
    <m/>
    <m/>
    <n v="1"/>
    <x v="0"/>
  </r>
  <r>
    <x v="5"/>
    <s v="2022_AD_H9"/>
    <m/>
    <n v="1"/>
    <n v="2"/>
    <m/>
    <m/>
    <n v="3"/>
    <x v="0"/>
  </r>
  <r>
    <x v="5"/>
    <s v="2022_AU_H1"/>
    <m/>
    <m/>
    <n v="1"/>
    <m/>
    <m/>
    <n v="1"/>
    <x v="0"/>
  </r>
  <r>
    <x v="5"/>
    <s v="2022_AU_H10"/>
    <m/>
    <m/>
    <n v="1"/>
    <m/>
    <m/>
    <n v="1"/>
    <x v="0"/>
  </r>
  <r>
    <x v="5"/>
    <s v="2022_AU_H2"/>
    <m/>
    <n v="1"/>
    <n v="1"/>
    <m/>
    <m/>
    <n v="2"/>
    <x v="0"/>
  </r>
  <r>
    <x v="5"/>
    <s v="2022_AU_H3"/>
    <m/>
    <m/>
    <n v="1"/>
    <m/>
    <m/>
    <n v="1"/>
    <x v="0"/>
  </r>
  <r>
    <x v="5"/>
    <s v="2022_AU_H4"/>
    <m/>
    <m/>
    <n v="1"/>
    <m/>
    <m/>
    <n v="1"/>
    <x v="0"/>
  </r>
  <r>
    <x v="5"/>
    <s v="2022_AU_H5"/>
    <m/>
    <m/>
    <n v="1"/>
    <m/>
    <m/>
    <n v="1"/>
    <x v="0"/>
  </r>
  <r>
    <x v="5"/>
    <s v="2022_AU_H6"/>
    <m/>
    <m/>
    <m/>
    <m/>
    <n v="1"/>
    <n v="1"/>
    <x v="0"/>
  </r>
  <r>
    <x v="5"/>
    <s v="2022_AU_H7"/>
    <m/>
    <m/>
    <m/>
    <m/>
    <n v="1"/>
    <n v="1"/>
    <x v="0"/>
  </r>
  <r>
    <x v="5"/>
    <s v="2022_AU_H8"/>
    <m/>
    <n v="1"/>
    <m/>
    <m/>
    <m/>
    <n v="1"/>
    <x v="1"/>
  </r>
  <r>
    <x v="5"/>
    <s v="2022_AU_H9"/>
    <m/>
    <m/>
    <n v="1"/>
    <m/>
    <m/>
    <n v="1"/>
    <x v="0"/>
  </r>
  <r>
    <x v="5"/>
    <s v="2022_CO_H1"/>
    <m/>
    <m/>
    <m/>
    <m/>
    <n v="1"/>
    <n v="1"/>
    <x v="0"/>
  </r>
  <r>
    <x v="5"/>
    <s v="2022_CO_H2"/>
    <m/>
    <m/>
    <m/>
    <m/>
    <n v="1"/>
    <n v="1"/>
    <x v="0"/>
  </r>
  <r>
    <x v="5"/>
    <s v="2022_CO_H3"/>
    <m/>
    <m/>
    <n v="1"/>
    <m/>
    <m/>
    <n v="1"/>
    <x v="0"/>
  </r>
  <r>
    <x v="5"/>
    <s v="2022_DI_H1"/>
    <n v="1"/>
    <m/>
    <m/>
    <m/>
    <m/>
    <n v="1"/>
    <x v="1"/>
  </r>
  <r>
    <x v="5"/>
    <s v="2022_EN_H1"/>
    <m/>
    <m/>
    <m/>
    <m/>
    <n v="1"/>
    <n v="1"/>
    <x v="0"/>
  </r>
  <r>
    <x v="5"/>
    <s v="2022_EN_H2"/>
    <m/>
    <m/>
    <m/>
    <m/>
    <n v="2"/>
    <n v="2"/>
    <x v="0"/>
  </r>
  <r>
    <x v="5"/>
    <s v="2022_EN_H3"/>
    <m/>
    <m/>
    <m/>
    <m/>
    <n v="1"/>
    <n v="1"/>
    <x v="0"/>
  </r>
  <r>
    <x v="5"/>
    <s v="2022_EN_H4"/>
    <m/>
    <m/>
    <m/>
    <m/>
    <n v="1"/>
    <n v="1"/>
    <x v="0"/>
  </r>
  <r>
    <x v="5"/>
    <s v="2022_EN_H5"/>
    <m/>
    <m/>
    <m/>
    <m/>
    <n v="1"/>
    <n v="1"/>
    <x v="0"/>
  </r>
  <r>
    <x v="5"/>
    <s v="2022_EN_H6"/>
    <m/>
    <m/>
    <m/>
    <m/>
    <n v="1"/>
    <n v="1"/>
    <x v="0"/>
  </r>
  <r>
    <x v="5"/>
    <s v="2022_EN_H7"/>
    <m/>
    <m/>
    <m/>
    <n v="1"/>
    <m/>
    <n v="1"/>
    <x v="0"/>
  </r>
  <r>
    <x v="5"/>
    <s v="2022_EN_H8"/>
    <m/>
    <m/>
    <m/>
    <m/>
    <n v="1"/>
    <n v="1"/>
    <x v="0"/>
  </r>
  <r>
    <x v="5"/>
    <s v="2022_EN_H9"/>
    <m/>
    <m/>
    <n v="1"/>
    <m/>
    <m/>
    <n v="1"/>
    <x v="0"/>
  </r>
  <r>
    <x v="5"/>
    <s v="2022_FB_H1"/>
    <m/>
    <m/>
    <n v="6"/>
    <m/>
    <m/>
    <n v="6"/>
    <x v="0"/>
  </r>
  <r>
    <x v="5"/>
    <s v="2022_GC_H1"/>
    <m/>
    <m/>
    <n v="1"/>
    <m/>
    <m/>
    <n v="1"/>
    <x v="0"/>
  </r>
  <r>
    <x v="5"/>
    <s v="2022_GF_H1"/>
    <m/>
    <n v="4"/>
    <m/>
    <m/>
    <m/>
    <n v="4"/>
    <x v="1"/>
  </r>
  <r>
    <x v="5"/>
    <s v="2022_GF_H2"/>
    <m/>
    <n v="1"/>
    <m/>
    <m/>
    <m/>
    <n v="1"/>
    <x v="1"/>
  </r>
  <r>
    <x v="5"/>
    <s v="2022_GF_H4"/>
    <m/>
    <n v="1"/>
    <m/>
    <m/>
    <m/>
    <n v="1"/>
    <x v="1"/>
  </r>
  <r>
    <x v="5"/>
    <s v="2022_GF_H5"/>
    <m/>
    <n v="1"/>
    <m/>
    <m/>
    <m/>
    <n v="1"/>
    <x v="1"/>
  </r>
  <r>
    <x v="5"/>
    <s v="2022_GF_H6"/>
    <m/>
    <n v="1"/>
    <m/>
    <m/>
    <m/>
    <n v="1"/>
    <x v="1"/>
  </r>
  <r>
    <x v="5"/>
    <s v="2022_GF_H7"/>
    <m/>
    <n v="1"/>
    <m/>
    <m/>
    <m/>
    <n v="1"/>
    <x v="1"/>
  </r>
  <r>
    <x v="5"/>
    <s v="2022_GF_H8"/>
    <m/>
    <n v="1"/>
    <m/>
    <m/>
    <m/>
    <n v="1"/>
    <x v="1"/>
  </r>
  <r>
    <x v="5"/>
    <s v="2022_MC_H1"/>
    <m/>
    <n v="1"/>
    <n v="1"/>
    <m/>
    <m/>
    <n v="2"/>
    <x v="0"/>
  </r>
  <r>
    <x v="5"/>
    <s v="2022_MC_H10"/>
    <m/>
    <m/>
    <n v="1"/>
    <m/>
    <m/>
    <n v="1"/>
    <x v="0"/>
  </r>
  <r>
    <x v="5"/>
    <s v="2022_MC_H11"/>
    <m/>
    <m/>
    <n v="4"/>
    <m/>
    <m/>
    <n v="4"/>
    <x v="0"/>
  </r>
  <r>
    <x v="5"/>
    <s v="2022_MC_H2"/>
    <m/>
    <m/>
    <n v="1"/>
    <m/>
    <m/>
    <n v="1"/>
    <x v="0"/>
  </r>
  <r>
    <x v="5"/>
    <s v="2022_MC_H3"/>
    <m/>
    <m/>
    <n v="2"/>
    <m/>
    <m/>
    <n v="2"/>
    <x v="0"/>
  </r>
  <r>
    <x v="5"/>
    <s v="2022_MC_H4"/>
    <m/>
    <m/>
    <m/>
    <n v="1"/>
    <m/>
    <n v="1"/>
    <x v="0"/>
  </r>
  <r>
    <x v="5"/>
    <s v="2022_MC_H5"/>
    <n v="1"/>
    <m/>
    <m/>
    <m/>
    <m/>
    <n v="1"/>
    <x v="1"/>
  </r>
  <r>
    <x v="5"/>
    <s v="2022_MC_H6"/>
    <m/>
    <m/>
    <n v="1"/>
    <m/>
    <m/>
    <n v="1"/>
    <x v="0"/>
  </r>
  <r>
    <x v="5"/>
    <s v="2022_MC_H7"/>
    <m/>
    <m/>
    <n v="1"/>
    <m/>
    <m/>
    <n v="1"/>
    <x v="0"/>
  </r>
  <r>
    <x v="5"/>
    <s v="2022_MC_H8"/>
    <m/>
    <m/>
    <n v="1"/>
    <m/>
    <m/>
    <n v="1"/>
    <x v="0"/>
  </r>
  <r>
    <x v="5"/>
    <s v="2022_MC_H9"/>
    <m/>
    <m/>
    <n v="1"/>
    <m/>
    <m/>
    <n v="1"/>
    <x v="0"/>
  </r>
  <r>
    <x v="5"/>
    <s v="2022_PE_H1"/>
    <m/>
    <n v="1"/>
    <m/>
    <m/>
    <m/>
    <n v="1"/>
    <x v="1"/>
  </r>
  <r>
    <x v="5"/>
    <s v="2022_TH_H10"/>
    <m/>
    <n v="1"/>
    <m/>
    <m/>
    <m/>
    <n v="1"/>
    <x v="1"/>
  </r>
  <r>
    <x v="5"/>
    <s v="2022_TH_H11"/>
    <m/>
    <n v="2"/>
    <m/>
    <m/>
    <m/>
    <n v="2"/>
    <x v="1"/>
  </r>
  <r>
    <x v="5"/>
    <s v="2022_TH_H12"/>
    <m/>
    <n v="2"/>
    <m/>
    <m/>
    <m/>
    <n v="2"/>
    <x v="1"/>
  </r>
  <r>
    <x v="5"/>
    <s v="2022_TH_H14"/>
    <m/>
    <n v="1"/>
    <m/>
    <m/>
    <m/>
    <n v="1"/>
    <x v="1"/>
  </r>
  <r>
    <x v="5"/>
    <s v="2022_TH_H15"/>
    <n v="1"/>
    <m/>
    <m/>
    <m/>
    <n v="1"/>
    <n v="2"/>
    <x v="0"/>
  </r>
  <r>
    <x v="5"/>
    <s v="2022_TH_H16"/>
    <m/>
    <n v="1"/>
    <m/>
    <m/>
    <m/>
    <n v="1"/>
    <x v="1"/>
  </r>
  <r>
    <x v="5"/>
    <s v="2022_TH_H2"/>
    <m/>
    <n v="3"/>
    <m/>
    <m/>
    <m/>
    <n v="3"/>
    <x v="1"/>
  </r>
  <r>
    <x v="5"/>
    <s v="2022_TH_H3"/>
    <m/>
    <n v="1"/>
    <m/>
    <m/>
    <m/>
    <n v="1"/>
    <x v="1"/>
  </r>
  <r>
    <x v="5"/>
    <s v="2022_TH_H4"/>
    <m/>
    <n v="2"/>
    <m/>
    <m/>
    <m/>
    <n v="2"/>
    <x v="1"/>
  </r>
  <r>
    <x v="5"/>
    <s v="2022_TH_H5"/>
    <m/>
    <n v="2"/>
    <n v="2"/>
    <m/>
    <m/>
    <n v="4"/>
    <x v="0"/>
  </r>
  <r>
    <x v="5"/>
    <s v="2022_TH_H6"/>
    <m/>
    <n v="1"/>
    <n v="1"/>
    <m/>
    <m/>
    <n v="2"/>
    <x v="0"/>
  </r>
  <r>
    <x v="5"/>
    <s v="2022_TH_H7"/>
    <n v="1"/>
    <m/>
    <m/>
    <m/>
    <m/>
    <n v="1"/>
    <x v="1"/>
  </r>
  <r>
    <x v="5"/>
    <s v="2022_TH_H8"/>
    <m/>
    <n v="2"/>
    <m/>
    <m/>
    <m/>
    <n v="2"/>
    <x v="1"/>
  </r>
  <r>
    <x v="5"/>
    <s v="2022_TH_H9"/>
    <m/>
    <m/>
    <m/>
    <n v="1"/>
    <m/>
    <n v="1"/>
    <x v="0"/>
  </r>
  <r>
    <x v="5"/>
    <s v="2022_TI_H1"/>
    <m/>
    <m/>
    <m/>
    <n v="2"/>
    <m/>
    <n v="2"/>
    <x v="0"/>
  </r>
  <r>
    <x v="5"/>
    <s v="2022_TI_H2"/>
    <m/>
    <m/>
    <n v="1"/>
    <m/>
    <m/>
    <n v="1"/>
    <x v="0"/>
  </r>
  <r>
    <x v="5"/>
    <s v="2022_TI_H3"/>
    <m/>
    <m/>
    <n v="1"/>
    <m/>
    <m/>
    <n v="1"/>
    <x v="0"/>
  </r>
  <r>
    <x v="5"/>
    <s v="2022_TI_H4"/>
    <m/>
    <m/>
    <n v="1"/>
    <m/>
    <m/>
    <n v="1"/>
    <x v="0"/>
  </r>
  <r>
    <x v="5"/>
    <s v="2022_TI_H5"/>
    <m/>
    <m/>
    <n v="1"/>
    <m/>
    <m/>
    <n v="1"/>
    <x v="0"/>
  </r>
  <r>
    <x v="5"/>
    <s v="2022_TI_H6"/>
    <m/>
    <n v="2"/>
    <m/>
    <m/>
    <m/>
    <n v="2"/>
    <x v="1"/>
  </r>
  <r>
    <x v="5"/>
    <s v="2022_TI_H7"/>
    <n v="1"/>
    <m/>
    <m/>
    <m/>
    <n v="2"/>
    <n v="3"/>
    <x v="0"/>
  </r>
  <r>
    <x v="5"/>
    <s v="2022_TI_H8"/>
    <n v="1"/>
    <m/>
    <m/>
    <m/>
    <m/>
    <n v="1"/>
    <x v="1"/>
  </r>
  <r>
    <x v="5"/>
    <s v="2022AFin2021H2"/>
    <n v="3"/>
    <n v="1"/>
    <m/>
    <m/>
    <m/>
    <n v="4"/>
    <x v="1"/>
  </r>
  <r>
    <x v="5"/>
    <s v="2022AFin2021H3"/>
    <n v="1"/>
    <m/>
    <m/>
    <m/>
    <m/>
    <n v="1"/>
    <x v="1"/>
  </r>
  <r>
    <x v="5"/>
    <s v="2022AFin2021H7"/>
    <m/>
    <n v="1"/>
    <m/>
    <m/>
    <n v="1"/>
    <n v="2"/>
    <x v="0"/>
  </r>
  <r>
    <x v="5"/>
    <s v="2022AFin2021H9"/>
    <m/>
    <n v="1"/>
    <n v="1"/>
    <m/>
    <n v="1"/>
    <n v="3"/>
    <x v="0"/>
  </r>
  <r>
    <x v="5"/>
    <s v="2022DenC254H1"/>
    <n v="1"/>
    <n v="1"/>
    <m/>
    <m/>
    <n v="2"/>
    <n v="4"/>
    <x v="0"/>
  </r>
  <r>
    <x v="5"/>
    <s v="2022DenC254H2"/>
    <n v="2"/>
    <n v="1"/>
    <n v="1"/>
    <m/>
    <m/>
    <n v="4"/>
    <x v="0"/>
  </r>
  <r>
    <x v="5"/>
    <s v="2022DenC254H3"/>
    <m/>
    <n v="2"/>
    <n v="1"/>
    <m/>
    <m/>
    <n v="3"/>
    <x v="0"/>
  </r>
  <r>
    <x v="5"/>
    <s v="2022DenC254H4"/>
    <m/>
    <n v="1"/>
    <n v="1"/>
    <m/>
    <m/>
    <n v="2"/>
    <x v="0"/>
  </r>
  <r>
    <x v="5"/>
    <s v="2022DenC254H5"/>
    <n v="1"/>
    <m/>
    <n v="1"/>
    <m/>
    <n v="1"/>
    <n v="3"/>
    <x v="0"/>
  </r>
  <r>
    <x v="5"/>
    <s v="2022DenC254H6"/>
    <m/>
    <n v="2"/>
    <m/>
    <m/>
    <m/>
    <n v="2"/>
    <x v="1"/>
  </r>
  <r>
    <x v="5"/>
    <s v="2022DenOC56640H1"/>
    <m/>
    <m/>
    <n v="2"/>
    <m/>
    <n v="3"/>
    <n v="5"/>
    <x v="0"/>
  </r>
  <r>
    <x v="5"/>
    <s v="2022Fin2022H1"/>
    <n v="1"/>
    <m/>
    <m/>
    <m/>
    <m/>
    <n v="1"/>
    <x v="1"/>
  </r>
  <r>
    <x v="5"/>
    <s v="2022Fin2022H10"/>
    <n v="2"/>
    <m/>
    <m/>
    <m/>
    <m/>
    <n v="2"/>
    <x v="1"/>
  </r>
  <r>
    <x v="5"/>
    <s v="2022Fin2022H11"/>
    <n v="1"/>
    <m/>
    <m/>
    <m/>
    <m/>
    <n v="1"/>
    <x v="1"/>
  </r>
  <r>
    <x v="5"/>
    <s v="2022Fin2022H12"/>
    <n v="1"/>
    <m/>
    <m/>
    <m/>
    <m/>
    <n v="1"/>
    <x v="1"/>
  </r>
  <r>
    <x v="5"/>
    <s v="2022Fin2022H13"/>
    <n v="2"/>
    <m/>
    <m/>
    <m/>
    <m/>
    <n v="2"/>
    <x v="1"/>
  </r>
  <r>
    <x v="5"/>
    <s v="2022Fin2022H14"/>
    <n v="3"/>
    <m/>
    <m/>
    <m/>
    <n v="1"/>
    <n v="4"/>
    <x v="0"/>
  </r>
  <r>
    <x v="5"/>
    <s v="2022Fin2022H15"/>
    <n v="2"/>
    <m/>
    <m/>
    <m/>
    <m/>
    <n v="2"/>
    <x v="1"/>
  </r>
  <r>
    <x v="5"/>
    <s v="2022Fin2022H16"/>
    <n v="2"/>
    <m/>
    <m/>
    <m/>
    <m/>
    <n v="2"/>
    <x v="1"/>
  </r>
  <r>
    <x v="5"/>
    <s v="2022Fin2022H17"/>
    <n v="2"/>
    <m/>
    <m/>
    <m/>
    <m/>
    <n v="2"/>
    <x v="1"/>
  </r>
  <r>
    <x v="5"/>
    <s v="2022Fin2022H18"/>
    <n v="2"/>
    <m/>
    <m/>
    <m/>
    <m/>
    <n v="2"/>
    <x v="1"/>
  </r>
  <r>
    <x v="5"/>
    <s v="2022Fin2022H19"/>
    <n v="2"/>
    <m/>
    <m/>
    <m/>
    <m/>
    <n v="2"/>
    <x v="1"/>
  </r>
  <r>
    <x v="5"/>
    <s v="2022Fin2022H2"/>
    <n v="1"/>
    <m/>
    <m/>
    <m/>
    <m/>
    <n v="1"/>
    <x v="1"/>
  </r>
  <r>
    <x v="5"/>
    <s v="2022Fin2022H20"/>
    <n v="1"/>
    <m/>
    <n v="1"/>
    <m/>
    <m/>
    <n v="2"/>
    <x v="0"/>
  </r>
  <r>
    <x v="5"/>
    <s v="2022Fin2022H3"/>
    <n v="2"/>
    <m/>
    <m/>
    <m/>
    <m/>
    <n v="2"/>
    <x v="1"/>
  </r>
  <r>
    <x v="5"/>
    <s v="2022Fin2022H4"/>
    <m/>
    <m/>
    <n v="1"/>
    <m/>
    <m/>
    <n v="1"/>
    <x v="0"/>
  </r>
  <r>
    <x v="5"/>
    <s v="2022Fin2022H5"/>
    <m/>
    <m/>
    <m/>
    <m/>
    <n v="2"/>
    <n v="2"/>
    <x v="0"/>
  </r>
  <r>
    <x v="5"/>
    <s v="2022Fin2022H6"/>
    <n v="1"/>
    <m/>
    <m/>
    <m/>
    <m/>
    <n v="1"/>
    <x v="1"/>
  </r>
  <r>
    <x v="5"/>
    <s v="2022Fin2022H7"/>
    <m/>
    <m/>
    <m/>
    <n v="1"/>
    <m/>
    <n v="1"/>
    <x v="0"/>
  </r>
  <r>
    <x v="5"/>
    <s v="2022Fin2022H8"/>
    <n v="1"/>
    <m/>
    <m/>
    <m/>
    <m/>
    <n v="1"/>
    <x v="1"/>
  </r>
  <r>
    <x v="5"/>
    <s v="2022Fin2022H9"/>
    <m/>
    <n v="2"/>
    <n v="1"/>
    <m/>
    <m/>
    <n v="3"/>
    <x v="0"/>
  </r>
  <r>
    <x v="6"/>
    <s v="2023_AD_H1"/>
    <m/>
    <m/>
    <n v="1"/>
    <m/>
    <m/>
    <n v="1"/>
    <x v="0"/>
  </r>
  <r>
    <x v="6"/>
    <s v="2023_AD_H10"/>
    <m/>
    <n v="2"/>
    <n v="2"/>
    <m/>
    <m/>
    <n v="4"/>
    <x v="0"/>
  </r>
  <r>
    <x v="6"/>
    <s v="2023_AD_H11"/>
    <m/>
    <n v="2"/>
    <n v="2"/>
    <m/>
    <m/>
    <n v="4"/>
    <x v="0"/>
  </r>
  <r>
    <x v="6"/>
    <s v="2023_AD_H12"/>
    <m/>
    <n v="2"/>
    <n v="2"/>
    <m/>
    <m/>
    <n v="4"/>
    <x v="0"/>
  </r>
  <r>
    <x v="6"/>
    <s v="2023_AD_H13"/>
    <m/>
    <n v="2"/>
    <n v="2"/>
    <m/>
    <m/>
    <n v="4"/>
    <x v="0"/>
  </r>
  <r>
    <x v="6"/>
    <s v="2023_AD_H14"/>
    <m/>
    <m/>
    <n v="1"/>
    <m/>
    <m/>
    <n v="1"/>
    <x v="0"/>
  </r>
  <r>
    <x v="6"/>
    <s v="2023_AD_H15"/>
    <m/>
    <m/>
    <n v="1"/>
    <n v="1"/>
    <m/>
    <n v="2"/>
    <x v="0"/>
  </r>
  <r>
    <x v="6"/>
    <s v="2023_AD_H16"/>
    <m/>
    <n v="2"/>
    <n v="3"/>
    <m/>
    <m/>
    <n v="5"/>
    <x v="0"/>
  </r>
  <r>
    <x v="6"/>
    <s v="2023_AD_H2"/>
    <m/>
    <m/>
    <n v="1"/>
    <n v="1"/>
    <m/>
    <n v="2"/>
    <x v="0"/>
  </r>
  <r>
    <x v="6"/>
    <s v="2023_AD_H3"/>
    <m/>
    <m/>
    <n v="2"/>
    <m/>
    <m/>
    <n v="2"/>
    <x v="0"/>
  </r>
  <r>
    <x v="6"/>
    <s v="2023_AD_H4"/>
    <m/>
    <n v="2"/>
    <n v="2"/>
    <m/>
    <m/>
    <n v="4"/>
    <x v="0"/>
  </r>
  <r>
    <x v="6"/>
    <s v="2023_AD_H5"/>
    <m/>
    <m/>
    <n v="2"/>
    <m/>
    <m/>
    <n v="2"/>
    <x v="0"/>
  </r>
  <r>
    <x v="6"/>
    <s v="2023_AD_H6"/>
    <m/>
    <n v="1"/>
    <n v="2"/>
    <m/>
    <n v="1"/>
    <n v="4"/>
    <x v="0"/>
  </r>
  <r>
    <x v="6"/>
    <s v="2023_AD_H7"/>
    <m/>
    <m/>
    <n v="1"/>
    <m/>
    <m/>
    <n v="1"/>
    <x v="0"/>
  </r>
  <r>
    <x v="6"/>
    <s v="2023_AD_H8"/>
    <m/>
    <m/>
    <n v="2"/>
    <m/>
    <m/>
    <n v="2"/>
    <x v="0"/>
  </r>
  <r>
    <x v="6"/>
    <s v="2023_AD_H9"/>
    <m/>
    <m/>
    <n v="2"/>
    <m/>
    <m/>
    <n v="2"/>
    <x v="0"/>
  </r>
  <r>
    <x v="6"/>
    <s v="2023_AU_H1"/>
    <n v="1"/>
    <m/>
    <n v="1"/>
    <m/>
    <m/>
    <n v="2"/>
    <x v="0"/>
  </r>
  <r>
    <x v="6"/>
    <s v="2023_AU_H10"/>
    <m/>
    <m/>
    <n v="1"/>
    <m/>
    <m/>
    <n v="1"/>
    <x v="0"/>
  </r>
  <r>
    <x v="6"/>
    <s v="2023_AU_H11"/>
    <m/>
    <m/>
    <n v="1"/>
    <m/>
    <m/>
    <n v="1"/>
    <x v="0"/>
  </r>
  <r>
    <x v="6"/>
    <s v="2023_AU_H12"/>
    <n v="1"/>
    <m/>
    <m/>
    <m/>
    <m/>
    <n v="1"/>
    <x v="1"/>
  </r>
  <r>
    <x v="6"/>
    <s v="2023_AU_H13"/>
    <m/>
    <n v="1"/>
    <n v="2"/>
    <m/>
    <m/>
    <n v="3"/>
    <x v="0"/>
  </r>
  <r>
    <x v="6"/>
    <s v="2023_AU_H14"/>
    <m/>
    <n v="1"/>
    <m/>
    <m/>
    <m/>
    <n v="1"/>
    <x v="1"/>
  </r>
  <r>
    <x v="6"/>
    <s v="2023_AU_H15"/>
    <m/>
    <n v="1"/>
    <n v="1"/>
    <m/>
    <m/>
    <n v="2"/>
    <x v="0"/>
  </r>
  <r>
    <x v="6"/>
    <s v="2023_AU_H16"/>
    <m/>
    <n v="1"/>
    <m/>
    <m/>
    <m/>
    <n v="1"/>
    <x v="1"/>
  </r>
  <r>
    <x v="6"/>
    <s v="2023_AU_H17"/>
    <m/>
    <n v="1"/>
    <n v="2"/>
    <m/>
    <m/>
    <n v="3"/>
    <x v="0"/>
  </r>
  <r>
    <x v="6"/>
    <s v="2023_AU_H18"/>
    <m/>
    <m/>
    <n v="1"/>
    <m/>
    <m/>
    <n v="1"/>
    <x v="0"/>
  </r>
  <r>
    <x v="6"/>
    <s v="2023_AU_H19"/>
    <m/>
    <m/>
    <n v="1"/>
    <m/>
    <m/>
    <n v="1"/>
    <x v="0"/>
  </r>
  <r>
    <x v="6"/>
    <s v="2023_AU_H2"/>
    <m/>
    <n v="1"/>
    <m/>
    <m/>
    <m/>
    <n v="1"/>
    <x v="1"/>
  </r>
  <r>
    <x v="6"/>
    <s v="2023_AU_H20"/>
    <m/>
    <m/>
    <n v="1"/>
    <m/>
    <m/>
    <n v="1"/>
    <x v="0"/>
  </r>
  <r>
    <x v="6"/>
    <s v="2023_AU_H3"/>
    <m/>
    <m/>
    <n v="1"/>
    <m/>
    <m/>
    <n v="1"/>
    <x v="0"/>
  </r>
  <r>
    <x v="6"/>
    <s v="2023_AU_H4"/>
    <m/>
    <m/>
    <m/>
    <m/>
    <n v="1"/>
    <n v="1"/>
    <x v="0"/>
  </r>
  <r>
    <x v="6"/>
    <s v="2023_AU_H6"/>
    <m/>
    <n v="1"/>
    <m/>
    <m/>
    <m/>
    <n v="1"/>
    <x v="1"/>
  </r>
  <r>
    <x v="6"/>
    <s v="2023_AU_H7"/>
    <n v="2"/>
    <n v="1"/>
    <n v="1"/>
    <m/>
    <m/>
    <n v="4"/>
    <x v="0"/>
  </r>
  <r>
    <x v="6"/>
    <s v="2023_AU_H8"/>
    <n v="1"/>
    <m/>
    <m/>
    <m/>
    <m/>
    <n v="1"/>
    <x v="1"/>
  </r>
  <r>
    <x v="6"/>
    <s v="2023_AU_H9"/>
    <m/>
    <m/>
    <n v="1"/>
    <m/>
    <m/>
    <n v="1"/>
    <x v="0"/>
  </r>
  <r>
    <x v="6"/>
    <s v="2023_CJ_H1"/>
    <m/>
    <m/>
    <n v="1"/>
    <m/>
    <m/>
    <n v="1"/>
    <x v="0"/>
  </r>
  <r>
    <x v="6"/>
    <s v="2023_CO_H1"/>
    <n v="1"/>
    <m/>
    <m/>
    <m/>
    <m/>
    <n v="1"/>
    <x v="1"/>
  </r>
  <r>
    <x v="6"/>
    <s v="2023_CO_H10"/>
    <n v="1"/>
    <m/>
    <m/>
    <m/>
    <m/>
    <n v="1"/>
    <x v="1"/>
  </r>
  <r>
    <x v="6"/>
    <s v="2023_CO_H11"/>
    <m/>
    <m/>
    <n v="1"/>
    <m/>
    <m/>
    <n v="1"/>
    <x v="0"/>
  </r>
  <r>
    <x v="6"/>
    <s v="2023_CO_H12"/>
    <m/>
    <m/>
    <m/>
    <n v="1"/>
    <m/>
    <n v="1"/>
    <x v="0"/>
  </r>
  <r>
    <x v="6"/>
    <s v="2023_CO_H13"/>
    <n v="1"/>
    <m/>
    <m/>
    <m/>
    <m/>
    <n v="1"/>
    <x v="1"/>
  </r>
  <r>
    <x v="6"/>
    <s v="2023_CO_H14"/>
    <m/>
    <m/>
    <n v="1"/>
    <m/>
    <m/>
    <n v="1"/>
    <x v="0"/>
  </r>
  <r>
    <x v="6"/>
    <s v="2023_CO_H15"/>
    <m/>
    <m/>
    <m/>
    <n v="1"/>
    <m/>
    <n v="1"/>
    <x v="0"/>
  </r>
  <r>
    <x v="6"/>
    <s v="2023_CO_H16"/>
    <m/>
    <m/>
    <m/>
    <n v="1"/>
    <m/>
    <n v="1"/>
    <x v="0"/>
  </r>
  <r>
    <x v="6"/>
    <s v="2023_CO_H17"/>
    <m/>
    <m/>
    <m/>
    <n v="1"/>
    <m/>
    <n v="1"/>
    <x v="0"/>
  </r>
  <r>
    <x v="6"/>
    <s v="2023_CO_H18"/>
    <m/>
    <m/>
    <m/>
    <m/>
    <n v="1"/>
    <n v="1"/>
    <x v="0"/>
  </r>
  <r>
    <x v="6"/>
    <s v="2023_CO_H19"/>
    <m/>
    <m/>
    <m/>
    <n v="1"/>
    <m/>
    <n v="1"/>
    <x v="0"/>
  </r>
  <r>
    <x v="6"/>
    <s v="2023_CO_H2"/>
    <m/>
    <n v="1"/>
    <m/>
    <m/>
    <m/>
    <n v="1"/>
    <x v="1"/>
  </r>
  <r>
    <x v="6"/>
    <s v="2023_CO_H20"/>
    <m/>
    <m/>
    <n v="1"/>
    <m/>
    <m/>
    <n v="1"/>
    <x v="0"/>
  </r>
  <r>
    <x v="6"/>
    <s v="2023_CO_H21"/>
    <m/>
    <m/>
    <m/>
    <n v="1"/>
    <m/>
    <n v="1"/>
    <x v="0"/>
  </r>
  <r>
    <x v="6"/>
    <s v="2023_CO_H22"/>
    <m/>
    <m/>
    <n v="1"/>
    <m/>
    <m/>
    <n v="1"/>
    <x v="0"/>
  </r>
  <r>
    <x v="6"/>
    <s v="2023_CO_H23"/>
    <m/>
    <m/>
    <m/>
    <n v="1"/>
    <m/>
    <n v="1"/>
    <x v="0"/>
  </r>
  <r>
    <x v="6"/>
    <s v="2023_CO_H24"/>
    <m/>
    <m/>
    <n v="1"/>
    <m/>
    <m/>
    <n v="1"/>
    <x v="0"/>
  </r>
  <r>
    <x v="6"/>
    <s v="2023_CO_H25"/>
    <m/>
    <m/>
    <m/>
    <n v="1"/>
    <m/>
    <n v="1"/>
    <x v="0"/>
  </r>
  <r>
    <x v="6"/>
    <s v="2023_CO_H26"/>
    <m/>
    <m/>
    <m/>
    <n v="1"/>
    <m/>
    <n v="1"/>
    <x v="0"/>
  </r>
  <r>
    <x v="6"/>
    <s v="2023_CO_H27"/>
    <m/>
    <m/>
    <m/>
    <n v="1"/>
    <m/>
    <n v="1"/>
    <x v="0"/>
  </r>
  <r>
    <x v="6"/>
    <s v="2023_CO_H28"/>
    <m/>
    <m/>
    <m/>
    <n v="1"/>
    <m/>
    <n v="1"/>
    <x v="0"/>
  </r>
  <r>
    <x v="6"/>
    <s v="2023_CO_H29"/>
    <m/>
    <m/>
    <m/>
    <n v="1"/>
    <m/>
    <n v="1"/>
    <x v="0"/>
  </r>
  <r>
    <x v="6"/>
    <s v="2023_CO_H3"/>
    <m/>
    <m/>
    <m/>
    <n v="1"/>
    <m/>
    <n v="1"/>
    <x v="0"/>
  </r>
  <r>
    <x v="6"/>
    <s v="2023_CO_H30"/>
    <m/>
    <m/>
    <n v="1"/>
    <m/>
    <m/>
    <n v="1"/>
    <x v="0"/>
  </r>
  <r>
    <x v="6"/>
    <s v="2023_CO_H31"/>
    <m/>
    <m/>
    <n v="1"/>
    <m/>
    <m/>
    <n v="1"/>
    <x v="0"/>
  </r>
  <r>
    <x v="6"/>
    <s v="2023_CO_H32"/>
    <m/>
    <m/>
    <m/>
    <n v="1"/>
    <m/>
    <n v="1"/>
    <x v="0"/>
  </r>
  <r>
    <x v="6"/>
    <s v="2023_CO_H33"/>
    <m/>
    <m/>
    <n v="1"/>
    <m/>
    <m/>
    <n v="1"/>
    <x v="0"/>
  </r>
  <r>
    <x v="6"/>
    <s v="2023_CO_H34"/>
    <m/>
    <m/>
    <m/>
    <n v="1"/>
    <m/>
    <n v="1"/>
    <x v="0"/>
  </r>
  <r>
    <x v="6"/>
    <s v="2023_CO_H36"/>
    <m/>
    <m/>
    <m/>
    <n v="1"/>
    <m/>
    <n v="1"/>
    <x v="0"/>
  </r>
  <r>
    <x v="6"/>
    <s v="2023_CO_H38"/>
    <m/>
    <m/>
    <n v="1"/>
    <m/>
    <m/>
    <n v="1"/>
    <x v="0"/>
  </r>
  <r>
    <x v="6"/>
    <s v="2023_CO_H39"/>
    <m/>
    <m/>
    <m/>
    <n v="1"/>
    <m/>
    <n v="1"/>
    <x v="0"/>
  </r>
  <r>
    <x v="6"/>
    <s v="2023_CO_H4"/>
    <m/>
    <m/>
    <m/>
    <n v="1"/>
    <m/>
    <n v="1"/>
    <x v="0"/>
  </r>
  <r>
    <x v="6"/>
    <s v="2023_CO_H40"/>
    <m/>
    <m/>
    <m/>
    <n v="1"/>
    <m/>
    <n v="1"/>
    <x v="0"/>
  </r>
  <r>
    <x v="6"/>
    <s v="2023_CO_H41"/>
    <m/>
    <m/>
    <m/>
    <n v="1"/>
    <m/>
    <n v="1"/>
    <x v="0"/>
  </r>
  <r>
    <x v="6"/>
    <s v="2023_CO_H42"/>
    <m/>
    <m/>
    <m/>
    <n v="1"/>
    <m/>
    <n v="1"/>
    <x v="0"/>
  </r>
  <r>
    <x v="6"/>
    <s v="2023_CO_H43"/>
    <m/>
    <m/>
    <m/>
    <n v="1"/>
    <m/>
    <n v="1"/>
    <x v="0"/>
  </r>
  <r>
    <x v="6"/>
    <s v="2023_CO_H44"/>
    <m/>
    <m/>
    <m/>
    <n v="1"/>
    <m/>
    <n v="1"/>
    <x v="0"/>
  </r>
  <r>
    <x v="6"/>
    <s v="2023_CO_H45"/>
    <m/>
    <m/>
    <m/>
    <m/>
    <n v="1"/>
    <n v="1"/>
    <x v="0"/>
  </r>
  <r>
    <x v="6"/>
    <s v="2023_CO_H46"/>
    <m/>
    <m/>
    <m/>
    <n v="1"/>
    <m/>
    <n v="1"/>
    <x v="0"/>
  </r>
  <r>
    <x v="6"/>
    <s v="2023_CO_H5"/>
    <m/>
    <m/>
    <m/>
    <n v="1"/>
    <m/>
    <n v="1"/>
    <x v="0"/>
  </r>
  <r>
    <x v="6"/>
    <s v="2023_CO_H6"/>
    <m/>
    <m/>
    <m/>
    <n v="1"/>
    <m/>
    <n v="1"/>
    <x v="0"/>
  </r>
  <r>
    <x v="6"/>
    <s v="2023_CO_H7"/>
    <m/>
    <m/>
    <n v="1"/>
    <m/>
    <m/>
    <n v="1"/>
    <x v="0"/>
  </r>
  <r>
    <x v="6"/>
    <s v="2023_CO_H8"/>
    <m/>
    <m/>
    <m/>
    <n v="1"/>
    <m/>
    <n v="1"/>
    <x v="0"/>
  </r>
  <r>
    <x v="6"/>
    <s v="2023_CO_H9"/>
    <m/>
    <m/>
    <m/>
    <n v="1"/>
    <m/>
    <n v="1"/>
    <x v="0"/>
  </r>
  <r>
    <x v="6"/>
    <s v="2023_DI_H1"/>
    <n v="1"/>
    <m/>
    <m/>
    <m/>
    <m/>
    <n v="1"/>
    <x v="1"/>
  </r>
  <r>
    <x v="6"/>
    <s v="2023_DI_H2"/>
    <m/>
    <m/>
    <n v="1"/>
    <m/>
    <m/>
    <n v="1"/>
    <x v="0"/>
  </r>
  <r>
    <x v="6"/>
    <s v="2023_DI_H3"/>
    <n v="1"/>
    <m/>
    <m/>
    <m/>
    <m/>
    <n v="1"/>
    <x v="1"/>
  </r>
  <r>
    <x v="6"/>
    <s v="2023_DI_H4"/>
    <m/>
    <n v="1"/>
    <m/>
    <m/>
    <m/>
    <n v="1"/>
    <x v="1"/>
  </r>
  <r>
    <x v="6"/>
    <s v="2023_ES_H1"/>
    <m/>
    <n v="2"/>
    <m/>
    <m/>
    <n v="1"/>
    <n v="3"/>
    <x v="0"/>
  </r>
  <r>
    <x v="6"/>
    <s v="2023_GD_H1"/>
    <m/>
    <m/>
    <n v="1"/>
    <m/>
    <m/>
    <n v="1"/>
    <x v="0"/>
  </r>
  <r>
    <x v="6"/>
    <s v="2023_GF_H1"/>
    <m/>
    <n v="1"/>
    <m/>
    <m/>
    <m/>
    <n v="1"/>
    <x v="1"/>
  </r>
  <r>
    <x v="6"/>
    <s v="2023_GF_H10"/>
    <m/>
    <n v="1"/>
    <m/>
    <m/>
    <m/>
    <n v="1"/>
    <x v="1"/>
  </r>
  <r>
    <x v="6"/>
    <s v="2023_GF_H11"/>
    <m/>
    <n v="1"/>
    <m/>
    <m/>
    <m/>
    <n v="1"/>
    <x v="1"/>
  </r>
  <r>
    <x v="6"/>
    <s v="2023_GF_H2"/>
    <m/>
    <n v="1"/>
    <m/>
    <m/>
    <m/>
    <n v="1"/>
    <x v="1"/>
  </r>
  <r>
    <x v="6"/>
    <s v="2023_GF_H3"/>
    <m/>
    <n v="1"/>
    <m/>
    <m/>
    <m/>
    <n v="1"/>
    <x v="1"/>
  </r>
  <r>
    <x v="6"/>
    <s v="2023_GF_H4"/>
    <m/>
    <n v="1"/>
    <m/>
    <m/>
    <m/>
    <n v="1"/>
    <x v="1"/>
  </r>
  <r>
    <x v="6"/>
    <s v="2023_GF_H5"/>
    <m/>
    <m/>
    <n v="1"/>
    <m/>
    <m/>
    <n v="1"/>
    <x v="0"/>
  </r>
  <r>
    <x v="6"/>
    <s v="2023_GF_H6"/>
    <m/>
    <n v="2"/>
    <m/>
    <m/>
    <m/>
    <n v="2"/>
    <x v="1"/>
  </r>
  <r>
    <x v="6"/>
    <s v="2023_GF_H7"/>
    <m/>
    <n v="1"/>
    <m/>
    <m/>
    <n v="1"/>
    <n v="2"/>
    <x v="0"/>
  </r>
  <r>
    <x v="6"/>
    <s v="2023_GF_H8"/>
    <m/>
    <n v="8"/>
    <n v="2"/>
    <m/>
    <m/>
    <n v="10"/>
    <x v="0"/>
  </r>
  <r>
    <x v="6"/>
    <s v="2023_GF_H9"/>
    <m/>
    <n v="1"/>
    <m/>
    <m/>
    <m/>
    <n v="1"/>
    <x v="1"/>
  </r>
  <r>
    <x v="6"/>
    <s v="2023_MC_H1"/>
    <m/>
    <n v="1"/>
    <m/>
    <m/>
    <m/>
    <n v="1"/>
    <x v="1"/>
  </r>
  <r>
    <x v="6"/>
    <s v="2023_MC_H2"/>
    <m/>
    <m/>
    <n v="2"/>
    <m/>
    <m/>
    <n v="2"/>
    <x v="0"/>
  </r>
  <r>
    <x v="6"/>
    <s v="2023_MC_H3"/>
    <n v="1"/>
    <n v="1"/>
    <n v="3"/>
    <m/>
    <m/>
    <n v="5"/>
    <x v="0"/>
  </r>
  <r>
    <x v="6"/>
    <s v="2023_MC_H4"/>
    <m/>
    <m/>
    <n v="1"/>
    <m/>
    <m/>
    <n v="1"/>
    <x v="0"/>
  </r>
  <r>
    <x v="6"/>
    <s v="2023_TH_H1"/>
    <m/>
    <m/>
    <m/>
    <m/>
    <n v="1"/>
    <n v="1"/>
    <x v="0"/>
  </r>
  <r>
    <x v="6"/>
    <s v="2023_TH_H10"/>
    <m/>
    <m/>
    <m/>
    <m/>
    <n v="1"/>
    <n v="1"/>
    <x v="0"/>
  </r>
  <r>
    <x v="6"/>
    <s v="2023_TH_H11"/>
    <m/>
    <m/>
    <n v="1"/>
    <m/>
    <m/>
    <n v="1"/>
    <x v="0"/>
  </r>
  <r>
    <x v="6"/>
    <s v="2023_TH_H12"/>
    <m/>
    <m/>
    <m/>
    <n v="1"/>
    <m/>
    <n v="1"/>
    <x v="0"/>
  </r>
  <r>
    <x v="6"/>
    <s v="2023_TH_H13"/>
    <m/>
    <m/>
    <n v="1"/>
    <m/>
    <n v="1"/>
    <n v="2"/>
    <x v="0"/>
  </r>
  <r>
    <x v="6"/>
    <s v="2023_TH_H14"/>
    <n v="1"/>
    <m/>
    <m/>
    <m/>
    <m/>
    <n v="1"/>
    <x v="1"/>
  </r>
  <r>
    <x v="6"/>
    <s v="2023_TH_H15"/>
    <m/>
    <m/>
    <n v="1"/>
    <n v="1"/>
    <m/>
    <n v="2"/>
    <x v="0"/>
  </r>
  <r>
    <x v="6"/>
    <s v="2023_TH_H16"/>
    <m/>
    <m/>
    <n v="1"/>
    <m/>
    <m/>
    <n v="1"/>
    <x v="0"/>
  </r>
  <r>
    <x v="6"/>
    <s v="2023_TH_H17"/>
    <m/>
    <n v="1"/>
    <m/>
    <m/>
    <m/>
    <n v="1"/>
    <x v="1"/>
  </r>
  <r>
    <x v="6"/>
    <s v="2023_TH_H18"/>
    <m/>
    <m/>
    <n v="1"/>
    <m/>
    <m/>
    <n v="1"/>
    <x v="0"/>
  </r>
  <r>
    <x v="6"/>
    <s v="2023_TH_H19"/>
    <m/>
    <m/>
    <n v="1"/>
    <m/>
    <n v="2"/>
    <n v="3"/>
    <x v="0"/>
  </r>
  <r>
    <x v="6"/>
    <s v="2023_TH_H2"/>
    <m/>
    <n v="1"/>
    <n v="1"/>
    <m/>
    <m/>
    <n v="2"/>
    <x v="0"/>
  </r>
  <r>
    <x v="6"/>
    <s v="2023_TH_H20"/>
    <m/>
    <m/>
    <m/>
    <m/>
    <n v="1"/>
    <n v="1"/>
    <x v="0"/>
  </r>
  <r>
    <x v="6"/>
    <s v="2023_TH_H21"/>
    <m/>
    <n v="2"/>
    <m/>
    <m/>
    <m/>
    <n v="2"/>
    <x v="1"/>
  </r>
  <r>
    <x v="6"/>
    <s v="2023_TH_H22"/>
    <m/>
    <m/>
    <n v="1"/>
    <m/>
    <m/>
    <n v="1"/>
    <x v="0"/>
  </r>
  <r>
    <x v="6"/>
    <s v="2023_TH_H23"/>
    <m/>
    <m/>
    <n v="1"/>
    <m/>
    <m/>
    <n v="1"/>
    <x v="0"/>
  </r>
  <r>
    <x v="6"/>
    <s v="2023_TH_H24"/>
    <m/>
    <m/>
    <n v="2"/>
    <m/>
    <m/>
    <n v="2"/>
    <x v="0"/>
  </r>
  <r>
    <x v="6"/>
    <s v="2023_TH_H25"/>
    <m/>
    <m/>
    <m/>
    <m/>
    <n v="1"/>
    <n v="1"/>
    <x v="0"/>
  </r>
  <r>
    <x v="6"/>
    <s v="2023_TH_H26"/>
    <m/>
    <m/>
    <m/>
    <m/>
    <n v="1"/>
    <n v="1"/>
    <x v="0"/>
  </r>
  <r>
    <x v="6"/>
    <s v="2023_TH_H27"/>
    <m/>
    <m/>
    <n v="1"/>
    <m/>
    <m/>
    <n v="1"/>
    <x v="0"/>
  </r>
  <r>
    <x v="6"/>
    <s v="2023_TH_H28"/>
    <m/>
    <m/>
    <n v="1"/>
    <m/>
    <m/>
    <n v="1"/>
    <x v="0"/>
  </r>
  <r>
    <x v="6"/>
    <s v="2023_TH_H29"/>
    <m/>
    <m/>
    <m/>
    <n v="1"/>
    <m/>
    <n v="1"/>
    <x v="0"/>
  </r>
  <r>
    <x v="6"/>
    <s v="2023_TH_H3"/>
    <m/>
    <m/>
    <n v="2"/>
    <m/>
    <m/>
    <n v="2"/>
    <x v="0"/>
  </r>
  <r>
    <x v="6"/>
    <s v="2023_TH_H30"/>
    <m/>
    <m/>
    <n v="3"/>
    <m/>
    <m/>
    <n v="3"/>
    <x v="0"/>
  </r>
  <r>
    <x v="6"/>
    <s v="2023_TH_H31"/>
    <m/>
    <m/>
    <n v="2"/>
    <m/>
    <m/>
    <n v="2"/>
    <x v="0"/>
  </r>
  <r>
    <x v="6"/>
    <s v="2023_TH_H32"/>
    <m/>
    <m/>
    <m/>
    <m/>
    <n v="1"/>
    <n v="1"/>
    <x v="0"/>
  </r>
  <r>
    <x v="6"/>
    <s v="2023_TH_H33"/>
    <m/>
    <n v="1"/>
    <m/>
    <n v="1"/>
    <m/>
    <n v="2"/>
    <x v="0"/>
  </r>
  <r>
    <x v="6"/>
    <s v="2023_TH_H34"/>
    <m/>
    <m/>
    <n v="1"/>
    <m/>
    <m/>
    <n v="1"/>
    <x v="0"/>
  </r>
  <r>
    <x v="6"/>
    <s v="2023_TH_H35"/>
    <m/>
    <m/>
    <m/>
    <m/>
    <n v="1"/>
    <n v="1"/>
    <x v="0"/>
  </r>
  <r>
    <x v="6"/>
    <s v="2023_TH_H36"/>
    <n v="1"/>
    <m/>
    <m/>
    <m/>
    <m/>
    <n v="1"/>
    <x v="1"/>
  </r>
  <r>
    <x v="6"/>
    <s v="2023_TH_H37"/>
    <m/>
    <m/>
    <m/>
    <n v="1"/>
    <m/>
    <n v="1"/>
    <x v="0"/>
  </r>
  <r>
    <x v="6"/>
    <s v="2023_TH_H38"/>
    <m/>
    <m/>
    <m/>
    <n v="2"/>
    <m/>
    <n v="2"/>
    <x v="0"/>
  </r>
  <r>
    <x v="6"/>
    <s v="2023_TH_H4"/>
    <m/>
    <m/>
    <m/>
    <n v="1"/>
    <m/>
    <n v="1"/>
    <x v="0"/>
  </r>
  <r>
    <x v="6"/>
    <s v="2023_TH_H5"/>
    <m/>
    <n v="1"/>
    <m/>
    <m/>
    <m/>
    <n v="1"/>
    <x v="1"/>
  </r>
  <r>
    <x v="6"/>
    <s v="2023_TH_H6"/>
    <m/>
    <n v="1"/>
    <m/>
    <m/>
    <n v="1"/>
    <n v="2"/>
    <x v="0"/>
  </r>
  <r>
    <x v="6"/>
    <s v="2023_TH_H7"/>
    <m/>
    <m/>
    <n v="1"/>
    <m/>
    <n v="1"/>
    <n v="2"/>
    <x v="0"/>
  </r>
  <r>
    <x v="6"/>
    <s v="2023_TH_H8"/>
    <m/>
    <m/>
    <n v="1"/>
    <m/>
    <m/>
    <n v="1"/>
    <x v="0"/>
  </r>
  <r>
    <x v="6"/>
    <s v="2023_TH_H9"/>
    <m/>
    <m/>
    <m/>
    <m/>
    <n v="1"/>
    <n v="1"/>
    <x v="0"/>
  </r>
  <r>
    <x v="6"/>
    <s v="2023_TI_H1"/>
    <n v="1"/>
    <m/>
    <m/>
    <m/>
    <m/>
    <n v="1"/>
    <x v="1"/>
  </r>
  <r>
    <x v="6"/>
    <s v="2023DenCom171H1"/>
    <n v="6"/>
    <m/>
    <m/>
    <m/>
    <m/>
    <n v="6"/>
    <x v="1"/>
  </r>
  <r>
    <x v="6"/>
    <s v="2023DenCom171H2"/>
    <n v="3"/>
    <m/>
    <m/>
    <m/>
    <m/>
    <n v="3"/>
    <x v="1"/>
  </r>
  <r>
    <x v="6"/>
    <s v="Pendiente"/>
    <m/>
    <m/>
    <m/>
    <m/>
    <n v="1"/>
    <n v="1"/>
    <x v="0"/>
  </r>
  <r>
    <x v="7"/>
    <s v="2024_CJ_H1"/>
    <n v="1"/>
    <m/>
    <m/>
    <m/>
    <m/>
    <n v="1"/>
    <x v="1"/>
  </r>
  <r>
    <x v="7"/>
    <s v="2024_CJ_H2"/>
    <m/>
    <m/>
    <n v="1"/>
    <m/>
    <m/>
    <n v="1"/>
    <x v="0"/>
  </r>
  <r>
    <x v="7"/>
    <s v="2024_CJ_H3"/>
    <m/>
    <m/>
    <m/>
    <m/>
    <n v="1"/>
    <n v="1"/>
    <x v="0"/>
  </r>
  <r>
    <x v="7"/>
    <s v="2024_CJ_H4"/>
    <n v="1"/>
    <m/>
    <m/>
    <m/>
    <m/>
    <n v="1"/>
    <x v="1"/>
  </r>
  <r>
    <x v="7"/>
    <s v="2024_CJ_H5"/>
    <m/>
    <m/>
    <n v="1"/>
    <m/>
    <m/>
    <n v="1"/>
    <x v="0"/>
  </r>
  <r>
    <x v="7"/>
    <s v="2024_CJ_H6"/>
    <m/>
    <m/>
    <n v="1"/>
    <m/>
    <m/>
    <n v="1"/>
    <x v="0"/>
  </r>
  <r>
    <x v="7"/>
    <s v="2024_CJ_H7"/>
    <n v="1"/>
    <m/>
    <n v="1"/>
    <m/>
    <m/>
    <n v="2"/>
    <x v="0"/>
  </r>
  <r>
    <x v="7"/>
    <s v="2024_CO_H1"/>
    <m/>
    <m/>
    <m/>
    <n v="1"/>
    <m/>
    <n v="1"/>
    <x v="0"/>
  </r>
  <r>
    <x v="7"/>
    <s v="2024_CO_H2"/>
    <m/>
    <m/>
    <n v="1"/>
    <m/>
    <m/>
    <n v="1"/>
    <x v="0"/>
  </r>
  <r>
    <x v="7"/>
    <s v="2024_CO_H3"/>
    <m/>
    <m/>
    <m/>
    <n v="1"/>
    <m/>
    <n v="1"/>
    <x v="0"/>
  </r>
  <r>
    <x v="7"/>
    <s v="2024_CO_H4"/>
    <m/>
    <m/>
    <m/>
    <n v="1"/>
    <m/>
    <n v="1"/>
    <x v="0"/>
  </r>
  <r>
    <x v="7"/>
    <s v="2024_CO_H5"/>
    <m/>
    <m/>
    <m/>
    <n v="1"/>
    <m/>
    <n v="1"/>
    <x v="0"/>
  </r>
  <r>
    <x v="7"/>
    <s v="2024_CO_H6"/>
    <m/>
    <m/>
    <m/>
    <n v="1"/>
    <m/>
    <n v="1"/>
    <x v="0"/>
  </r>
  <r>
    <x v="7"/>
    <s v="2024_DI_H1"/>
    <m/>
    <m/>
    <m/>
    <m/>
    <n v="1"/>
    <n v="1"/>
    <x v="0"/>
  </r>
  <r>
    <x v="7"/>
    <s v="2024_DI_H2"/>
    <m/>
    <n v="1"/>
    <m/>
    <m/>
    <m/>
    <n v="1"/>
    <x v="1"/>
  </r>
  <r>
    <x v="7"/>
    <s v="2024_TH_H1"/>
    <m/>
    <n v="1"/>
    <n v="2"/>
    <m/>
    <m/>
    <n v="3"/>
    <x v="0"/>
  </r>
  <r>
    <x v="7"/>
    <s v="2024_TH_H2"/>
    <m/>
    <m/>
    <m/>
    <m/>
    <n v="1"/>
    <n v="1"/>
    <x v="0"/>
  </r>
  <r>
    <x v="7"/>
    <s v="2024_TH_H3"/>
    <m/>
    <m/>
    <m/>
    <m/>
    <n v="2"/>
    <n v="2"/>
    <x v="0"/>
  </r>
  <r>
    <x v="7"/>
    <s v="2024_TH_H4"/>
    <m/>
    <m/>
    <m/>
    <m/>
    <n v="3"/>
    <n v="3"/>
    <x v="0"/>
  </r>
  <r>
    <x v="7"/>
    <s v="2024DenSECOPH1"/>
    <m/>
    <n v="2"/>
    <m/>
    <m/>
    <n v="3"/>
    <n v="5"/>
    <x v="0"/>
  </r>
  <r>
    <x v="7"/>
    <s v="2024DenSECOPH2"/>
    <m/>
    <n v="2"/>
    <n v="2"/>
    <m/>
    <m/>
    <n v="4"/>
    <x v="0"/>
  </r>
  <r>
    <x v="7"/>
    <s v="2024Fin2023H1"/>
    <m/>
    <n v="5"/>
    <m/>
    <m/>
    <m/>
    <n v="5"/>
    <x v="1"/>
  </r>
  <r>
    <x v="7"/>
    <s v="2024Fin2023H10"/>
    <m/>
    <n v="1"/>
    <m/>
    <m/>
    <n v="2"/>
    <n v="3"/>
    <x v="0"/>
  </r>
  <r>
    <x v="7"/>
    <s v="2024Fin2023H11"/>
    <n v="1"/>
    <m/>
    <n v="1"/>
    <m/>
    <m/>
    <n v="2"/>
    <x v="0"/>
  </r>
  <r>
    <x v="7"/>
    <s v="2024Fin2023H12"/>
    <m/>
    <n v="4"/>
    <m/>
    <m/>
    <m/>
    <n v="4"/>
    <x v="1"/>
  </r>
  <r>
    <x v="7"/>
    <s v="2024Fin2023H13"/>
    <m/>
    <n v="4"/>
    <m/>
    <m/>
    <m/>
    <n v="4"/>
    <x v="1"/>
  </r>
  <r>
    <x v="7"/>
    <s v="2024Fin2023H14"/>
    <m/>
    <n v="4"/>
    <m/>
    <m/>
    <m/>
    <n v="4"/>
    <x v="1"/>
  </r>
  <r>
    <x v="7"/>
    <s v="2024Fin2023H15"/>
    <n v="1"/>
    <n v="3"/>
    <m/>
    <m/>
    <m/>
    <n v="4"/>
    <x v="1"/>
  </r>
  <r>
    <x v="7"/>
    <s v="2024Fin2023H2"/>
    <n v="7"/>
    <m/>
    <m/>
    <m/>
    <m/>
    <n v="7"/>
    <x v="1"/>
  </r>
  <r>
    <x v="7"/>
    <s v="2024Fin2023H3"/>
    <n v="3"/>
    <m/>
    <m/>
    <m/>
    <m/>
    <n v="3"/>
    <x v="1"/>
  </r>
  <r>
    <x v="7"/>
    <s v="2024Fin2023H4"/>
    <n v="4"/>
    <m/>
    <m/>
    <m/>
    <m/>
    <n v="4"/>
    <x v="1"/>
  </r>
  <r>
    <x v="7"/>
    <s v="2024Fin2023H5"/>
    <n v="3"/>
    <n v="1"/>
    <m/>
    <m/>
    <m/>
    <n v="4"/>
    <x v="1"/>
  </r>
  <r>
    <x v="7"/>
    <s v="2024Fin2023H6"/>
    <n v="1"/>
    <n v="1"/>
    <m/>
    <m/>
    <n v="2"/>
    <n v="4"/>
    <x v="0"/>
  </r>
  <r>
    <x v="7"/>
    <s v="2024Fin2023H7"/>
    <n v="1"/>
    <m/>
    <n v="1"/>
    <m/>
    <n v="1"/>
    <n v="3"/>
    <x v="0"/>
  </r>
  <r>
    <x v="7"/>
    <s v="2024Fin2023H8"/>
    <m/>
    <n v="1"/>
    <m/>
    <m/>
    <n v="2"/>
    <n v="3"/>
    <x v="0"/>
  </r>
  <r>
    <x v="7"/>
    <s v="2024Fin2023H9"/>
    <n v="1"/>
    <n v="3"/>
    <m/>
    <m/>
    <m/>
    <n v="4"/>
    <x v="1"/>
  </r>
  <r>
    <x v="7"/>
    <s v="2024Fin2023HR1"/>
    <n v="2"/>
    <m/>
    <m/>
    <m/>
    <m/>
    <n v="2"/>
    <x v="1"/>
  </r>
  <r>
    <x v="7"/>
    <s v="2024Fin2023HR2"/>
    <n v="2"/>
    <m/>
    <m/>
    <m/>
    <m/>
    <n v="2"/>
    <x v="1"/>
  </r>
  <r>
    <x v="7"/>
    <s v="2024Fin2023HR3"/>
    <n v="1"/>
    <m/>
    <m/>
    <m/>
    <m/>
    <n v="1"/>
    <x v="1"/>
  </r>
  <r>
    <x v="7"/>
    <s v="2024Fin2023HR4"/>
    <n v="2"/>
    <m/>
    <n v="1"/>
    <m/>
    <m/>
    <n v="3"/>
    <x v="0"/>
  </r>
  <r>
    <x v="7"/>
    <s v="2024Fin2023HR5"/>
    <n v="2"/>
    <m/>
    <n v="1"/>
    <m/>
    <m/>
    <n v="3"/>
    <x v="0"/>
  </r>
  <r>
    <x v="8"/>
    <s v="2025_AD_H1"/>
    <m/>
    <n v="2"/>
    <n v="2"/>
    <m/>
    <m/>
    <n v="4"/>
    <x v="0"/>
  </r>
  <r>
    <x v="8"/>
    <s v="2025_AD_H2"/>
    <m/>
    <n v="1"/>
    <n v="2"/>
    <m/>
    <m/>
    <n v="3"/>
    <x v="0"/>
  </r>
  <r>
    <x v="8"/>
    <s v="2025_AD_H3"/>
    <m/>
    <n v="1"/>
    <m/>
    <m/>
    <m/>
    <n v="1"/>
    <x v="1"/>
  </r>
  <r>
    <x v="8"/>
    <s v="2025_AD_H4"/>
    <m/>
    <m/>
    <n v="1"/>
    <m/>
    <m/>
    <n v="1"/>
    <x v="0"/>
  </r>
  <r>
    <x v="8"/>
    <s v="2025_CJ_H2"/>
    <m/>
    <m/>
    <m/>
    <m/>
    <n v="1"/>
    <n v="1"/>
    <x v="0"/>
  </r>
  <r>
    <x v="8"/>
    <s v="2025_CJ_H3"/>
    <m/>
    <m/>
    <m/>
    <m/>
    <n v="1"/>
    <n v="1"/>
    <x v="0"/>
  </r>
  <r>
    <x v="8"/>
    <s v="2025_DI_H1"/>
    <m/>
    <m/>
    <m/>
    <m/>
    <n v="1"/>
    <n v="1"/>
    <x v="0"/>
  </r>
  <r>
    <x v="8"/>
    <s v="2025_DI_H2"/>
    <m/>
    <n v="1"/>
    <m/>
    <m/>
    <m/>
    <n v="1"/>
    <x v="1"/>
  </r>
  <r>
    <x v="8"/>
    <s v="2025_DI_H3"/>
    <m/>
    <n v="1"/>
    <m/>
    <m/>
    <m/>
    <n v="1"/>
    <x v="1"/>
  </r>
  <r>
    <x v="8"/>
    <s v="2025_DI_H4"/>
    <m/>
    <n v="1"/>
    <n v="1"/>
    <m/>
    <m/>
    <n v="2"/>
    <x v="0"/>
  </r>
  <r>
    <x v="8"/>
    <s v="2025_DI_H5"/>
    <n v="1"/>
    <m/>
    <m/>
    <m/>
    <m/>
    <n v="1"/>
    <x v="1"/>
  </r>
  <r>
    <x v="8"/>
    <s v="2025_GF_H1"/>
    <m/>
    <n v="2"/>
    <m/>
    <m/>
    <m/>
    <n v="2"/>
    <x v="1"/>
  </r>
  <r>
    <x v="8"/>
    <s v="2025_GF_H2"/>
    <m/>
    <n v="1"/>
    <m/>
    <m/>
    <m/>
    <n v="1"/>
    <x v="1"/>
  </r>
  <r>
    <x v="8"/>
    <s v="2025_GF_H3"/>
    <m/>
    <n v="1"/>
    <m/>
    <m/>
    <m/>
    <n v="1"/>
    <x v="1"/>
  </r>
  <r>
    <x v="8"/>
    <s v="2025_GF_H4"/>
    <m/>
    <n v="1"/>
    <m/>
    <m/>
    <m/>
    <n v="1"/>
    <x v="1"/>
  </r>
  <r>
    <x v="8"/>
    <s v="2025_GF_H5"/>
    <m/>
    <n v="1"/>
    <m/>
    <m/>
    <m/>
    <n v="1"/>
    <x v="1"/>
  </r>
  <r>
    <x v="8"/>
    <s v="2025_GF_H6"/>
    <m/>
    <n v="1"/>
    <m/>
    <m/>
    <m/>
    <n v="1"/>
    <x v="1"/>
  </r>
  <r>
    <x v="8"/>
    <s v="2025_GF_H7"/>
    <m/>
    <n v="1"/>
    <m/>
    <m/>
    <m/>
    <n v="1"/>
    <x v="1"/>
  </r>
  <r>
    <x v="8"/>
    <s v="2025_GF_H8"/>
    <m/>
    <n v="1"/>
    <m/>
    <m/>
    <m/>
    <n v="1"/>
    <x v="1"/>
  </r>
  <r>
    <x v="8"/>
    <s v="2025_MC_H1"/>
    <m/>
    <m/>
    <n v="3"/>
    <m/>
    <m/>
    <n v="3"/>
    <x v="0"/>
  </r>
  <r>
    <x v="8"/>
    <s v="2025_MC_H2"/>
    <m/>
    <n v="1"/>
    <n v="1"/>
    <m/>
    <m/>
    <n v="2"/>
    <x v="0"/>
  </r>
  <r>
    <x v="8"/>
    <s v="2025_MC_H3"/>
    <m/>
    <m/>
    <n v="2"/>
    <m/>
    <m/>
    <n v="2"/>
    <x v="0"/>
  </r>
  <r>
    <x v="8"/>
    <s v="2025_PE_H1"/>
    <n v="1"/>
    <m/>
    <m/>
    <m/>
    <m/>
    <n v="1"/>
    <x v="1"/>
  </r>
  <r>
    <x v="8"/>
    <s v="2025_TH_H1"/>
    <m/>
    <m/>
    <m/>
    <n v="1"/>
    <m/>
    <n v="1"/>
    <x v="0"/>
  </r>
  <r>
    <x v="8"/>
    <s v="2025DenCon223H1"/>
    <m/>
    <n v="1"/>
    <m/>
    <n v="3"/>
    <m/>
    <n v="4"/>
    <x v="0"/>
  </r>
  <r>
    <x v="8"/>
    <s v="2025DenCon223H2"/>
    <m/>
    <n v="1"/>
    <n v="1"/>
    <n v="1"/>
    <m/>
    <n v="3"/>
    <x v="0"/>
  </r>
  <r>
    <x v="8"/>
    <s v="2025Fin2024H1"/>
    <m/>
    <n v="2"/>
    <m/>
    <n v="1"/>
    <m/>
    <n v="3"/>
    <x v="0"/>
  </r>
  <r>
    <x v="8"/>
    <s v="2025Fin2024H10"/>
    <m/>
    <n v="2"/>
    <m/>
    <m/>
    <m/>
    <n v="2"/>
    <x v="1"/>
  </r>
  <r>
    <x v="8"/>
    <s v="2025Fin2024H11"/>
    <n v="3"/>
    <n v="1"/>
    <n v="3"/>
    <n v="2"/>
    <m/>
    <n v="9"/>
    <x v="0"/>
  </r>
  <r>
    <x v="8"/>
    <s v="2025Fin2024H12"/>
    <m/>
    <n v="1"/>
    <n v="2"/>
    <m/>
    <n v="1"/>
    <n v="4"/>
    <x v="0"/>
  </r>
  <r>
    <x v="8"/>
    <s v="2025Fin2024H13"/>
    <n v="1"/>
    <n v="1"/>
    <n v="1"/>
    <m/>
    <m/>
    <n v="3"/>
    <x v="0"/>
  </r>
  <r>
    <x v="8"/>
    <s v="2025Fin2024H14"/>
    <m/>
    <n v="1"/>
    <n v="1"/>
    <m/>
    <n v="3"/>
    <n v="5"/>
    <x v="0"/>
  </r>
  <r>
    <x v="8"/>
    <s v="2025Fin2024H15"/>
    <m/>
    <m/>
    <m/>
    <m/>
    <n v="1"/>
    <n v="1"/>
    <x v="0"/>
  </r>
  <r>
    <x v="8"/>
    <s v="2025Fin2024H16"/>
    <m/>
    <m/>
    <m/>
    <m/>
    <n v="1"/>
    <n v="1"/>
    <x v="0"/>
  </r>
  <r>
    <x v="8"/>
    <s v="2025Fin2024H17"/>
    <m/>
    <n v="2"/>
    <m/>
    <m/>
    <m/>
    <n v="2"/>
    <x v="1"/>
  </r>
  <r>
    <x v="8"/>
    <s v="2025Fin2024H18"/>
    <m/>
    <m/>
    <m/>
    <n v="1"/>
    <n v="2"/>
    <n v="3"/>
    <x v="0"/>
  </r>
  <r>
    <x v="8"/>
    <s v="2025Fin2024H19"/>
    <n v="1"/>
    <m/>
    <n v="2"/>
    <n v="3"/>
    <m/>
    <n v="6"/>
    <x v="0"/>
  </r>
  <r>
    <x v="8"/>
    <s v="2025Fin2024H2"/>
    <m/>
    <n v="1"/>
    <n v="1"/>
    <m/>
    <m/>
    <n v="2"/>
    <x v="0"/>
  </r>
  <r>
    <x v="8"/>
    <s v="2025Fin2024H20"/>
    <n v="1"/>
    <n v="3"/>
    <n v="2"/>
    <n v="1"/>
    <n v="2"/>
    <n v="9"/>
    <x v="0"/>
  </r>
  <r>
    <x v="8"/>
    <s v="2025Fin2024H21"/>
    <n v="1"/>
    <n v="1"/>
    <n v="1"/>
    <n v="3"/>
    <m/>
    <n v="6"/>
    <x v="0"/>
  </r>
  <r>
    <x v="8"/>
    <s v="2025Fin2024H22"/>
    <m/>
    <n v="1"/>
    <n v="2"/>
    <n v="3"/>
    <m/>
    <n v="6"/>
    <x v="0"/>
  </r>
  <r>
    <x v="8"/>
    <s v="2025Fin2024H23"/>
    <m/>
    <n v="1"/>
    <n v="2"/>
    <n v="3"/>
    <m/>
    <n v="6"/>
    <x v="0"/>
  </r>
  <r>
    <x v="8"/>
    <s v="2025Fin2024H24"/>
    <m/>
    <m/>
    <m/>
    <n v="1"/>
    <m/>
    <n v="1"/>
    <x v="0"/>
  </r>
  <r>
    <x v="8"/>
    <s v="2025Fin2024H25"/>
    <m/>
    <m/>
    <m/>
    <n v="1"/>
    <m/>
    <n v="1"/>
    <x v="0"/>
  </r>
  <r>
    <x v="8"/>
    <s v="2025Fin2024H26"/>
    <m/>
    <m/>
    <m/>
    <n v="1"/>
    <m/>
    <n v="1"/>
    <x v="0"/>
  </r>
  <r>
    <x v="8"/>
    <s v="2025Fin2024H27"/>
    <m/>
    <m/>
    <m/>
    <n v="1"/>
    <m/>
    <n v="1"/>
    <x v="0"/>
  </r>
  <r>
    <x v="8"/>
    <s v="2025Fin2024H28"/>
    <m/>
    <m/>
    <n v="1"/>
    <m/>
    <n v="2"/>
    <n v="3"/>
    <x v="0"/>
  </r>
  <r>
    <x v="8"/>
    <s v="2025Fin2024H29"/>
    <m/>
    <m/>
    <n v="1"/>
    <n v="2"/>
    <m/>
    <n v="3"/>
    <x v="0"/>
  </r>
  <r>
    <x v="8"/>
    <s v="2025Fin2024H3"/>
    <m/>
    <n v="2"/>
    <n v="1"/>
    <m/>
    <m/>
    <n v="3"/>
    <x v="0"/>
  </r>
  <r>
    <x v="8"/>
    <s v="2025Fin2024H30"/>
    <m/>
    <m/>
    <n v="1"/>
    <n v="2"/>
    <m/>
    <n v="3"/>
    <x v="0"/>
  </r>
  <r>
    <x v="8"/>
    <s v="2025Fin2024H31"/>
    <m/>
    <m/>
    <m/>
    <n v="1"/>
    <m/>
    <n v="1"/>
    <x v="0"/>
  </r>
  <r>
    <x v="8"/>
    <s v="2025Fin2024H32"/>
    <m/>
    <m/>
    <m/>
    <n v="2"/>
    <m/>
    <n v="2"/>
    <x v="0"/>
  </r>
  <r>
    <x v="8"/>
    <s v="2025Fin2024H33"/>
    <m/>
    <m/>
    <m/>
    <n v="2"/>
    <m/>
    <n v="2"/>
    <x v="0"/>
  </r>
  <r>
    <x v="8"/>
    <s v="2025Fin2024H34"/>
    <m/>
    <n v="1"/>
    <m/>
    <n v="1"/>
    <m/>
    <n v="2"/>
    <x v="0"/>
  </r>
  <r>
    <x v="8"/>
    <s v="2025Fin2024H35"/>
    <n v="1"/>
    <n v="1"/>
    <n v="3"/>
    <m/>
    <m/>
    <n v="5"/>
    <x v="0"/>
  </r>
  <r>
    <x v="8"/>
    <s v="2025Fin2024H4"/>
    <m/>
    <n v="2"/>
    <m/>
    <m/>
    <m/>
    <n v="2"/>
    <x v="1"/>
  </r>
  <r>
    <x v="8"/>
    <s v="2025Fin2024H5"/>
    <m/>
    <n v="2"/>
    <m/>
    <m/>
    <m/>
    <n v="2"/>
    <x v="1"/>
  </r>
  <r>
    <x v="8"/>
    <s v="2025Fin2024H6"/>
    <n v="1"/>
    <n v="3"/>
    <m/>
    <m/>
    <m/>
    <n v="4"/>
    <x v="1"/>
  </r>
  <r>
    <x v="8"/>
    <s v="2025Fin2024H7"/>
    <m/>
    <n v="1"/>
    <m/>
    <m/>
    <m/>
    <n v="1"/>
    <x v="1"/>
  </r>
  <r>
    <x v="8"/>
    <s v="2025Fin2024H8"/>
    <m/>
    <n v="2"/>
    <m/>
    <m/>
    <m/>
    <n v="2"/>
    <x v="1"/>
  </r>
  <r>
    <x v="8"/>
    <s v="2025Fin2024H9"/>
    <m/>
    <m/>
    <n v="1"/>
    <m/>
    <m/>
    <n v="1"/>
    <x v="0"/>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00">
  <r>
    <n v="1"/>
    <x v="0"/>
    <x v="0"/>
    <s v="Subdirección Administrativa y Financiera"/>
    <m/>
    <x v="0"/>
    <n v="1"/>
    <x v="0"/>
    <s v="A pesar de establecer un sistema de control en la información de los inventarios a través del Excel, se encontró que no se cuenta con mecanismos de control necesario como es (Software de inventarios) que garanticen la contabilización y confiabilidad de la información recibida y generada, para el ingreso, entrega y actualización de inventario._x000a_Se evidencia que se estableció la Compra de Software de inventario, el en el Plan Anual de Adquisiciones de este año, por valor de $ 80.000.000, el cual a la fecha no se ha comprado por falta de recursos en la DNBC._x000a_Teniendo en cuenta lo anterior, el proceso de gestión administrativa, afirma que personal encargado del almacén diseñó una base de datos que permite la contabilización de la información recibida y generada, para el ingreso, entrega y actualización de inventario, así mismo informan que el día 14 de octubre de 2016 se actualizó el Plan Anual de Adquisiciones y se retiró del mismo la adquisición del Software de inventarios ya que no se cuenta con presupuesto disponible para su compra._x000a_No se posee un Programa Sistemático de Inventarios, que lleve un adecuado control, tanto de entradas como salidas de elementos. Asimismo, que permita de manera inmediata reflejar cantidades, valores unitarios, totales y el centro de costo (ubicación) del bien."/>
    <m/>
    <s v="1er Por qué: Por el tiempo que lleva de creada la institución no se requería de un software para este tipo de control._x000a_2do Por qué: No se tenía una gran cantidad de inventarios para administrar._x000a_3er Por qué: No se habían asignado recursos para la adquisición de este software, porque debido a las medidas de sostenibilidad fiscal, se recortaron recursos a las entidades del Estado."/>
    <s v="La institución era pequeña y no se había evidenciado la necesidad de esta adquisición."/>
    <s v="Acción correctiva"/>
    <s v="GA_AC01"/>
    <s v="Implementación modulo de Inventario de SIIF Nación"/>
    <s v="Modulo Implemntado"/>
    <n v="1"/>
    <d v="2026-03-01T00:00:00"/>
    <d v="2026-12-31T00:00:00"/>
    <n v="45"/>
    <s v="14. Gestión Administrativa / 13. Gestión Financiera"/>
    <s v="Revisar Tema con Financiera"/>
    <n v="1"/>
    <s v="Se esta manejando una prueba piloto SIIF NACIÓN"/>
    <s v="https://dnbcgovco-my.sharepoint.com/:f:/g/personal/planeacion_dnbc_gov_co/IgCKsvM4H_KTR6xnllTYAW4KAYnPCAelO_DLpgStTfwUj-M?e=KcFs8q"/>
    <d v="2026-05-11T00:00:00"/>
    <s v="Se evidencia respuesta de MinHacienda para uso piloto de sistema Siif Nación - Modulo Recursos Fisicos"/>
    <n v="0.1"/>
    <s v="EJECUCIÓN"/>
    <d v="2026-05-29T00:00:00"/>
    <n v="0.1"/>
    <s v="Se evidenció correo electronioco de fecha 03/02/2026 donde gestion financiera solicita al ministerio de hecienda y credito publico un modulo de gestion de recursos fisicos, y mediante el cual se recibe respueta con fecha 20/02/2026 para iniciar una prueba piloto"/>
    <s v="EN EJECUCIÓN"/>
    <s v="No aplica"/>
    <s v="No aplica"/>
    <s v="No aplica"/>
    <n v="1"/>
    <s v="Se muestra proceso que se esta llevando para el manejo de la prueba piloto SIIF NACIÓN "/>
    <s v="https://dnbcgovco-my.sharepoint.com/:f:/g/personal/planeacion_dnbc_gov_co/IgD3RyDi0X_yRo0wLAd4u0hIAegznAHHnleG17rsX0XqwHY?e=c4mIfd"/>
    <s v="11/07/206"/>
    <s v="Se remite información sobre las gestiones adelantadas para la implementación del modulo siif nacion"/>
    <n v="0.3"/>
    <x v="0"/>
  </r>
  <r>
    <n v="2"/>
    <x v="0"/>
    <x v="1"/>
    <s v="Subdirección Administrativa y Financiera"/>
    <m/>
    <x v="1"/>
    <n v="1"/>
    <x v="1"/>
    <s v="Aunque se han diseñado programas de mantenimiento preventivo para instalaciones, equipos y vehículos, éstos no se han ejecutado a la fecha, incumpliendo lo establecido en el ítem Mantenimiento periódico de instalaciones, equipos, máquinas, herramientas, del Artículo 16, Resolución 312 de 2019, además corriendo el riesgo de daño de los vehículos, entre otros y conllevando a mantenimientos correctivos, lo cual podría generar un incremento en los costos para la DNBC."/>
    <m/>
    <s v="Dificultades en el establecimiento oportuno de contratación de los programas de mantenimiento y personal para ejecución de los mismos. Pues estos dependen de la aprobación de recursos y programas en JNB, para su posterior ejecución presupuestal y contratación."/>
    <s v="Dificultades en el establecimiento oportuno de contratación de los programas de mantenimiento y personal para ejecución de los mismos. Pues estos dependen de la aprobación de recursos y programas en JNB, para su posterior ejecución presupuestal y contratación."/>
    <s v="Acción correctiva"/>
    <s v="GA_AC02"/>
    <s v="Elaborar manual o instructivo o procedimiento sobre las actividades que se deben desarrollar para el mantenimiento preventivo y correctivo de los bienes a cargo de la entidad"/>
    <s v="Documento elaborado"/>
    <n v="1"/>
    <d v="2026-05-01T00:00:00"/>
    <d v="2026-09-30T00:00:00"/>
    <n v="22.349999999999998"/>
    <s v="14. Gestión Administrativa"/>
    <m/>
    <n v="0"/>
    <s v="En proceso de elaboración "/>
    <s v="https://dnbcgovco-my.sharepoint.com/:f:/g/personal/planeacion_dnbc_gov_co/IgD_grekOtWqQqtlM5-uKNzKAXw_t2tystb5VgPWhpKqINg?e=7IgzFu"/>
    <d v="2026-05-11T00:00:00"/>
    <s v="No se evidencia avance para el periodo"/>
    <n v="0"/>
    <s v="EJECUCIÓN"/>
    <d v="2026-05-28T00:00:00"/>
    <n v="0"/>
    <s v="No fue posible identificar evidencias para el presente período de análisis"/>
    <s v="SIN INICIAR"/>
    <s v="No aplica"/>
    <s v="No aplica"/>
    <s v="No aplica"/>
    <n v="0.5"/>
    <s v="Se adjunta borrador del procedimiento de mantenimiento preventivo y correctivo de los bienes"/>
    <s v="https://dnbcgovco-my.sharepoint.com/:f:/g/personal/planeacion_dnbc_gov_co/IgA9gTnDW-M3Sr7w2wpzF8RrAaZWUGxMNdPoWX7g-hR4cDw?e=9xfiP1"/>
    <s v="11/07/206"/>
    <s v="Se adjunta borrador del procedimiento de mantenimiento preventivo y correctivo de los bienes"/>
    <n v="0.5"/>
    <x v="0"/>
  </r>
  <r>
    <n v="3"/>
    <x v="0"/>
    <x v="1"/>
    <s v="Subdirección Administrativa y Financiera"/>
    <m/>
    <x v="1"/>
    <n v="0"/>
    <x v="1"/>
    <s v="Aunque se han diseñado programas de mantenimiento preventivo para instalaciones, equipos y vehículos, éstos no se han ejecutado a la fecha, incumpliendo lo establecido en el ítem Mantenimiento periódico de instalaciones, equipos, máquinas, herramientas, del Artículo 16, Resolución 312 de 2019, además corriendo el riesgo de daño de los vehículos, entre otros y conllevando a mantenimientos correctivos, lo cual podría generar un incremento en los costos para la DNBC."/>
    <m/>
    <s v="Dificultades en el establecimiento oportuno de contratación de los programas de mantenimiento y personal para ejecución de los mismos. Pues estos dependen de la aprobación de recursos y programas en JNB, para su posterior ejecución presupuestal y contratación."/>
    <s v="Dificultades en el establecimiento oportuno de contratación de los programas de mantenimiento y personal para ejecución de los mismos. Pues estos dependen de la aprobación de recursos y programas en JNB, para su posterior ejecución presupuestal y contratación."/>
    <s v="Acción correctiva"/>
    <s v="GA_AC03"/>
    <s v="Elaborar y Ejecutar plan o programa de mantenimiento exigidos por la norma."/>
    <s v="Plan o programa de mantenimiento ejecutado"/>
    <n v="1"/>
    <d v="2026-05-01T00:00:00"/>
    <d v="2026-12-31T00:00:00"/>
    <n v="36"/>
    <s v="14. Gestión Administrativa"/>
    <m/>
    <n v="0"/>
    <s v="En proceso de elaboración "/>
    <s v="https://dnbcgovco-my.sharepoint.com/:f:/g/personal/planeacion_dnbc_gov_co/IgCHix03hdsORJdFzXwbKzzkAYCwKvT-WMSbymO7s_ZNdBo?e=tzOHt9"/>
    <d v="2026-05-11T00:00:00"/>
    <s v="No se evidencia avance para el periodo"/>
    <n v="0"/>
    <s v="EJECUCIÓN"/>
    <d v="2026-05-28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x v="0"/>
  </r>
  <r>
    <n v="4"/>
    <x v="0"/>
    <x v="1"/>
    <s v="Subdirección Administrativa y Financiera"/>
    <m/>
    <x v="2"/>
    <n v="1"/>
    <x v="2"/>
    <s v="El proceso de Gestión Contractual presenta incumplimiento en los tiempos y debilidades en los controles establecidos actualmente, lo cual va en contravía a lo establecido en el actual Manual de Contratación institucional el cual determina que: “5. PLANEACIÓN DE LA GESTIÓN CONTRACTUAL_x000a_La planeación será el pilar de los todos los procesos contractuales que adelante la Dirección Nacional de Bomberos. La aplicación de este principio implicara contar con un plan que consolide y priorice las adquisiciones de la dirección, teniendo en cuenta las necesidades diagnosticadas, la realización de estudios y análisis antes de iniciar un procedimiento de selección...” dicha priorización no se evidencia en los instrumentos actuales de la gestión contractual, por lo cual se estructura la presente No Conformidad."/>
    <s v="GESTIÓN PRESUPUESTAL Y EFICIENCIA DEL GASTO PÚBLICO"/>
    <s v="Incumplimiento de los procesos de la entidad en la presentación oportuna de los estudios previos, análisis del sector, estudios de mercado y demás soportes requeridos para la contratación que se solicite._x000a_Falta de atención por parte de las áreas usuarias en la presentación integral y oportuna de la información soporte del proceso contractual."/>
    <s v="Falta de atención por parte de las áreas usuarias en la presentación integral y oportuna de la información soporte del proceso contractual."/>
    <s v="Acción correctiva"/>
    <s v="GC_AC1"/>
    <s v="Seguimiento al Plan de adquisiciones realizados y validación con el cargue de información con SECOP"/>
    <s v="Seguimientos realizados"/>
    <n v="9"/>
    <d v="2026-04-01T00:00:00"/>
    <d v="2026-12-31T00:00:00"/>
    <n v="40.5"/>
    <s v="15. Gestión Contractual"/>
    <s v="En mesa de trabajo se actualización"/>
    <n v="0.27"/>
    <s v="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_x000a_"/>
    <s v="https://dnbcgovco-my.sharepoint.com/personal/planeacion_dnbc_gov_co/_layouts/15/onedrive.aspx?id=%2Fpersonal%2Fplaneacion%5Fdnbc%5Fgov%5Fco%2FDocuments%2FDocumentos%20SIGE%2F6%2E%20Planes%2FPLAN%20DE%20MEJORA%2F2026%2F01%2E%20Seguimiento%20Primer%20Trimestre%2F15%2E%20Gesti%C3%B3n%20Contractual%2FGC%5FAC1&amp;viewid=efb70791%2Db8ab%2D49e7%2Db552%2Dd3d4cbe976b9&amp;ct=1777387045307&amp;or=OWA%2DNT%2DMail"/>
    <d v="2026-05-11T00:00:00"/>
    <s v="Se incluye bases de planes de adquisiciones pero no se evidencia el respecti seguimiento"/>
    <n v="0"/>
    <s v="EJECUCIÓN"/>
    <d v="2026-05-15T00:00:00"/>
    <n v="0.5"/>
    <s v="Se evidencio que la accion formulada carece de soportes que permitan verificar el cumplimiento de la actividad, toda vez que los documentos reportados no incluyen segumientos al plan anual de adquisiciones."/>
    <s v="EN EJECUCIÓN"/>
    <s v="No aplica"/>
    <s v="No aplica"/>
    <s v="No aplica"/>
    <n v="0.27"/>
    <s v="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evidencia seguimiento al PAA. Se sugiere su reporte vía correo electrónico al lider de proceso y al profesional de planeación"/>
    <n v="0.27"/>
    <x v="0"/>
  </r>
  <r>
    <n v="5"/>
    <x v="0"/>
    <x v="1"/>
    <s v="Subdirección Administrativa y Financiera"/>
    <m/>
    <x v="3"/>
    <n v="1"/>
    <x v="3"/>
    <s v="Se evidencia que a la fecha no se cuenta con el nivel de adopción de los lineamientos de planeación estratégica que permitan la implementación de la política de Gobierno Digital de acuerdo con lo establecido en MANUAL DE_x000a_GOBIERNO DIGITAL, Implementación de la Política de Gobierno Digital Decreto 1008 de 2018 (Compilado en el Decreto 1078 de 2015, capítulo 1, título 9, parte 2, libro 2)."/>
    <m/>
    <s v="1. Por qué: Desconocimiento de los los lineamientos, estándares y acciones a ejecutar que conforman la política de Gobierno Digital."/>
    <s v="Desconocimiento de los lineamientos, estándares y acciones a ejecutar que conforman la política de Gobierno_x000a_Digital."/>
    <s v="Acción correctiva"/>
    <s v="TI_AC1"/>
    <s v="Implementar el proyecto de estabilizacion de Servicios Tecnológicos que pretende habilitar los elementos transversales de Seguridad de la Información y Servicios Ciudadanos Digitales"/>
    <s v="N.º de actividades programadas / N.º de actividades realizadas"/>
    <n v="1"/>
    <d v="2026-04-01T00:00:00"/>
    <d v="2026-12-31T00:00:00"/>
    <n v="40.5"/>
    <s v="18. Gestión de Tecnología e Informática"/>
    <m/>
    <n v="0.3"/>
    <s v="Se aporta como evidencia el formato de necesidad RUE 2.0, que soporta la implementación y fortalecimiento de los servicios tecnológicos institucionales."/>
    <s v="https://dnbcgovco-my.sharepoint.com/:f:/g/personal/planeacion_dnbc_gov_co/IgBrVWPM042YTo_4iT2tkw4QAfir0p78OawR0odu1yhtmJU?e=xX7mWf"/>
    <d v="2026-05-11T00:00:00"/>
    <s v="Se evidencia formato de necesidad para proceso contractual"/>
    <n v="0.3"/>
    <s v="EJECUCIÓN"/>
    <d v="2026-06-05T00:00:00"/>
    <n v="0.3"/>
    <s v="Se evidenció como soporte el formato de necesidad correspondiente al bien o servicio solicitado denominado &quot;Desarrollo e implementación de la versión RUE 2.0 para la Dirección Nacional de Bomberos&quot;, con fecha del 10 de febrero de 2016._x000a_No obstante, la evidencia aportada corresponde únicamente a la identificación de una necesidad específica relacionada con el RUE 2.0 y no demuestra de manera suficiente la implementación del proyecto de estabilizacion de Servicios Tecnológicos que pretende habilitar los elementos transversales de Seguridad de la Información y Servicios Ciudadanos Digitales definidada como la acción correctiva a desarrollar._x000a_En consecuencia, la tercera línea de defensa recomienda identificar e implementar acciones adicionales orientadas a la apropiación, el diagnóstico, la planificación y el seguimiento de la Política de Gobierno Digital, conforme a los lineamientos del Ministerio TIC. Asimismo, se recomienda subsanar la causa raíz del hallazgo identificado, con el fin de asegurar la efectividad de la acción de correctiva y prevenir su recurrencia."/>
    <s v="EN EJECUCIÓN"/>
    <s v="No aplica"/>
    <s v="No aplica"/>
    <s v="No aplica"/>
    <n v="0.5"/>
    <s v="REGISTRO DE EVIDENCIAS: AVANCES DEL SISTEMA RUE 2.0_x000a_Se ejecutó el diagnóstico del sistema actual, el levantamiento de requerimientos con las dependencias operativas de la DNBC y la estructuración técnica del nuevo ecosistema modular en la nube. _x000a_Como soporte de la gestión y cumplimiento de estos hitos, se adjuntan las siguientes evidencias:_x000a_•_x0009_Análisis Técnico de Arquitectura y Almacenamiento: Detalle del estado de la base de datos y riesgos críticos de infraestructura._x000a_•_x0009_Historias de Usuario Avaladas: Requerimientos aprobados para los módulos de Educación, Seguros de Vida, Carnetización y Gestión Operativa de Emergencias (Ver actas de mesas técnicas y firmas de los líderes de proceso). _x000a_•_x0009_Lineamientos de Interoperabilidad: Documentación técnica para la integración geoespacial y la estrategia de despliegue en la nube existente de la entidad (Ver anexo de arquitectura técnica). "/>
    <s v="https://dnbcgovco-my.sharepoint.com/:f:/g/personal/planeacion_dnbc_gov_co/IgA-FIzs0RThT4qBiEStYuhZAe7mD0nvYRcP1lkfS905IjI?e=fJFTD8 "/>
    <n v="46214"/>
    <s v="El proceso avanzo an el aestructuración y definciión técnica para la actualizaicón del RUE 2.0"/>
    <n v="0.5"/>
    <x v="0"/>
  </r>
  <r>
    <n v="6"/>
    <x v="0"/>
    <x v="1"/>
    <s v="Subdirección Administrativa y Financiera"/>
    <m/>
    <x v="4"/>
    <n v="1"/>
    <x v="3"/>
    <s v="Se deben generar los documentos en el SIGEC, necesarios para la puesta en marcha del Sistema de Gestión Documental ORFEO actualizado, en desarrollo del contrato 078 de 2019, de igual forma realizar las respectivas jornadas de capacitación al personal de la entidad."/>
    <m/>
    <s v="1º Por qué; Los servidores públicos que recibieron a satisfacción el resultado esperado de la ejecución del contrato 078 de 2019 no continua en la entidad, lo que no permitió garantizar la seguridad de la información para la puesta en marcha del sistema de Gestión documental ORFEO"/>
    <s v="Los servidores públicos que recibieron a satisfacción el resultado esperado de la ejecución del contrato 078 de 2019 no continúan en la entidad, lo que genero que no se lograra garantizar. La seguridad de la información para la puesta en marcha del sistema de Gestión documental ORFEO"/>
    <s v="Acción correctiva"/>
    <s v="TI_AC4"/>
    <s v="Realizar cronograma de mesas de trabajo y definir las actividades pendientes de ejecución"/>
    <s v="N.º de mesas de trabajo programadas / Nº de mesas de trabajo realizadas *100"/>
    <n v="1"/>
    <d v="2026-01-01T00:00:00"/>
    <d v="2026-04-30T00:00:00"/>
    <n v="17.849999999999998"/>
    <s v="18. Gestión de Tecnología e Informática"/>
    <s v="Reportar seguimiento"/>
    <n v="0.5"/>
    <s v="Se adjunta cronograma de mesas de trabajo, Plan de Acción Consolidado 2026, tablero de indicadores y PETI 2026 como evidencia de ejecución, donde se definieron actividades pendientes, responsables, seguimiento y ruta de cumplimiento."/>
    <s v="https://dnbcgovco-my.sharepoint.com/:f:/g/personal/planeacion_dnbc_gov_co/IgDmXlHU6zXTQK9x9jp7Bf17AYtyFsp_fzNFqXJ4TC8E0I4?e=UeixIY"/>
    <d v="2026-05-11T00:00:00"/>
    <s v="Se incluye información de plan de acción y borrador de actualización de PETI 2026"/>
    <n v="0.5"/>
    <s v="EJECUCIÓN"/>
    <d v="2026-06-08T00:00:00"/>
    <n v="0.5"/>
    <s v="Se presenta como evidencia del cumplimiento de la acción, el Plan Estratégico de Tecnologías de la Información (PETI) 2026 en su versión final y aprobada, junto con el cronograma de mesas de trabajo (primer trimestre 2026), el Plan de Acción de TI del primer trimestre de 2026 y el Tablero de Indicadores debidamente diligenciados._x000a_La evidencia demuestra un avance parcial de la acción correctiva; no obstante, se recomienda continuar con su implementación, formalizar los documentos en construcción y documentar los resultados para garantizar el cumplimiento integral de la acción."/>
    <s v="EN EJECUCIÓN"/>
    <s v="No aplica"/>
    <s v="No aplica"/>
    <s v="No aplica"/>
    <n v="0.7"/>
    <s v="Se adjunta cronograma de mesas de trabajo, Plan de Acción Consolidado 2026, tablero de indicadores, informe ejecutivo de empalme y PETI 2026 como evidencia de ejecución, donde se definieron actividades pendientes, responsables, seguimiento, avances realizados hasta la fecha respecto al peti 2026 y ruta de cumplimiento."/>
    <s v="https://dnbcgovco-my.sharepoint.com/:f:/g/personal/planeacion_dnbc_gov_co/IgC6L_qLZD4BT5-vRKloMpNDAVwI_xxDXqifAFKLx6OnYMM?e=dlyS8w"/>
    <n v="46214"/>
    <s v="Se incluye información de plan de acción y borrador de actualización de PETI 2026"/>
    <n v="0.5"/>
    <x v="0"/>
  </r>
  <r>
    <n v="7"/>
    <x v="0"/>
    <x v="0"/>
    <s v="Dirección General"/>
    <m/>
    <x v="5"/>
    <n v="0"/>
    <x v="4"/>
    <s v="De los incumplimientos evidenciados en el horario de trabajo, registro de biométrico, inconsistencia de novedades, etc, no se evidencian acciones disciplinarias que conlleven al cumplimiento de los compromisos laborales, cumplimientos de los objetivos institucionales y adecuada prestación del servicio público al que está abocada la entidad."/>
    <s v="INTEGRIDAD"/>
    <s v="Porque no existe una directriz del manejo del Biométrico y responsabilidad de cada funcionario frente a su cumplimiento."/>
    <s v="Porque no existe una directriz del manejo del Biométrico y responsabilidad de cada funcionario frente a su cumplimiento."/>
    <s v="Acción correctiva"/>
    <s v="DI_AC1"/>
    <s v="Adelantar las acciones disciplinarias a que haya lugar por el incumplimiento de la directriz en cuanto a horario laboral."/>
    <s v="(# Procesos disciplinarios iniciados a los funcionarios de planta de la DNBC/# Procesos disciplinarios identificados relacionados por el incumplimiento de la directriz en cuanto a horario laboral"/>
    <n v="1"/>
    <d v="2019-03-01T00:00:00"/>
    <d v="2021-06-06T00:00:00"/>
    <n v="122.25"/>
    <s v="12. Gestión de Asuntos Disciplinarios"/>
    <m/>
    <n v="1"/>
    <s v="Existen dos procedimientos dentro del proceso de gestión de asuntos disciplinarios a saber: Asuntos Disciplinarios y Prevención Disciplinaria.  Dentro de las actividades que puede desplegar el proceso se han adelantado una investigación disciplinaria con pliego de cargos formulado y debidamente notificado, el cual fue trasladado para la etapa de juzgamiento el 6 de agosto de 2024, existen dos indagaciones previas, una de las cuales se encuentra en recaudo probatorio y respecto de la otra se adelantó función preventiva, sobre esta última, se están adelantando las acciones con el proceso de talento humano para posterior socialización. Se anexa como evidencias el oficio remisorio de la Investigación Disciplinaria, el auto de apertura de la Indagación Previa y la Función preventiva junto con el correo de asignación de fechas de socialización de la misma. Todas estas actividades se encuentran enmarcadas en relación con el hallazgo descrito y direccionadas de acuerdo con las actuaciones disciplinarias consagradas para el efecto. Anexo las evidencias respectivas."/>
    <s v="https://dnbcgovco-my.sharepoint.com/:f:/g/personal/planeacion_dnbc_gov_co/IgCjzhi-q60BSZdTYwtOAbllAX-OMwaJIqn8vbOEj5i5oe8?e=8mKB0J"/>
    <d v="2026-05-11T00:00:00"/>
    <s v="Se evidencia en el respectivo hallazgo, que se realizó la apertura de la acción disciplinaria IP 006-2024, relacionado con el incumplimiento de la directriz en cuanto a horario laboral"/>
    <n v="1"/>
    <s v="CUMPLIDO"/>
    <d v="2026-05-15T00:00:00"/>
    <n v="1"/>
    <s v="Se presenta como evidencia el auto de apertura de la actuación disciplinaria IP 006-2024, que incluye el auto de apertura de investigación disciplinaria (del 25 de junio de 2024) por presunto incumplimiento del horario laboral, el respectivo auto de archivo por prevención y los correos de socialización. La trazabilidad de estos registros permite validar la ejecución y el cumplimiento total de la acción correctiva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8"/>
    <x v="0"/>
    <x v="0"/>
    <s v="Subdirección Administrativa y Financiera"/>
    <m/>
    <x v="6"/>
    <n v="1"/>
    <x v="0"/>
    <s v="Se evidenció que no se han establecido los requisitos ambientales para la compra de productos y servicios._x000a_Aunque Gestión Administrativa, ha identificado los requisitos ambientales para la adquisición de insumos y servicios al interior de la entidad, dichos requisitos no han sido establecidos formalmente en el proceso de Gestión Contractual (Compras verdes). Dicha observación ha sido recurrente ya que se había evidenciado en la auditoría de la vigencia 2016."/>
    <m/>
    <s v="1er Por qué: Porque los programas ambientales están en fase de actualización y perfeccionamiento_x000a_2do Por qué: Se tenia presente que era un asunto netamente contractual._x000a_3er Por qué: Falta de asesoría en el tema."/>
    <s v="Falta de asesoría en el tema"/>
    <s v="Acción correctiva"/>
    <s v="GA_AC04"/>
    <s v="Establecer los requisitos ambientales para la compra de productos y servicios para entregarlos al proceso de gestión de contractual."/>
    <s v="Documento con los requisitos ambientales para la compra de productos y servicios entregado al proceso de gestión de contractual enviado a gestión de contratación con el fin de que modificación el manual de contratación."/>
    <n v="1"/>
    <d v="2026-05-01T00:00:00"/>
    <d v="2026-12-31T00:00:00"/>
    <n v="36"/>
    <s v="14. Gestión Administrativa"/>
    <m/>
    <n v="0"/>
    <s v="Ya se realizó En espera de subida Manual de Contratacion a Documentos SIGE"/>
    <s v="https://dnbcgovco-my.sharepoint.com/:f:/g/personal/planeacion_dnbc_gov_co/IgB19ESilxpMSJfUKtVjxhE4AQSL_eXP18BVUzcXbHzBwRY?e=kudfXg"/>
    <d v="2026-05-11T00:00:00"/>
    <s v="En el mes de abril el proceso presentó solicitud de actualización de manual de contratación con información ambiental"/>
    <n v="0"/>
    <s v="EJECUCIÓN"/>
    <d v="2026-05-28T00:00:00"/>
    <n v="0"/>
    <s v="No fue posible identificar evidencias para el presente período de análisis"/>
    <s v="SIN INICIAR"/>
    <s v="No aplica"/>
    <s v="No aplica"/>
    <s v="No aplica"/>
    <n v="1"/>
    <s v="Se envío correro Propuesta de inclusión de lineamientos de cumplimiento ambiental en el Manual de Contratación"/>
    <s v="https://dnbcgovco-my.sharepoint.com/:f:/g/personal/planeacion_dnbc_gov_co/IgAc6eP5XB8pQr55udKPkl0RASZQtOsIDVz_mp7749xi4y0?e=WPN3wN"/>
    <n v="46214"/>
    <s v="Se presenta correo con información ambiental. No obstante, la entidad a la fecha no ha adoptado estos lineamientos en ninguno de los instrumentos destinados a la gestión contractual"/>
    <n v="0.5"/>
    <x v="0"/>
  </r>
  <r>
    <n v="9"/>
    <x v="0"/>
    <x v="1"/>
    <s v="Subdirección Administrativa y Financiera"/>
    <m/>
    <x v="7"/>
    <n v="1"/>
    <x v="3"/>
    <s v="No se realizó un adecuado diseño de los indicadores de gestión del proceso Gestión de Tecnología e Informática, por cuanto no se está midiendo el cumplimiento del objetivo del proceso."/>
    <m/>
    <s v="1º Por qué; Falta de personal para el seguimiento y verificación del cumplimiento de los indicadores en la ejecucion del soporte técnico de los equipos de la entidad._x000a_2º Por qué; No se tienen los recursos económicos necesarios para el cumplimiento del soporte Técnico._x000a_3º Por qué; No se aplican las políticas, procedimientos y seguimiento de atención de soporte Técnico."/>
    <s v="No se aplican las políticas, procedimientos y seguimiento de atención de soporte Técnico."/>
    <s v="Acción correctiva"/>
    <s v="TI_AC5"/>
    <s v="Realizar e implementar un formulario en linea que permita medir la oportunidad en tiempo real del soporte técnico, para la realización de los indicadores de gestión."/>
    <s v="Formato ejecutado de control de mantenimiento a los equipos de computo de la DNBC."/>
    <n v="1"/>
    <d v="2026-01-01T00:00:00"/>
    <d v="2026-04-30T00:00:00"/>
    <n v="17.849999999999998"/>
    <s v="18. Gestión de Tecnología e Informática"/>
    <s v="Reportar seguimiento"/>
    <n v="0.5"/>
    <s v="Se adjunta Plan de Mantenimiento 2026 como evidencia de avance, incluyendo cronograma, seguimiento y mecanismos de evaluación para medición del soporte técnico."/>
    <s v="https://dnbcgovco-my.sharepoint.com/:f:/g/personal/planeacion_dnbc_gov_co/IgAkffJz8RHCSoYwUGVrNivMARn_03lGJ2j6OJKB6h4Tx_Q?e=PyfV3P"/>
    <d v="2026-05-11T00:00:00"/>
    <s v="No se evidencia actividades relacionadas con el formulario en linea"/>
    <n v="0"/>
    <s v="EJECUCIÓN"/>
    <d v="2026-06-08T00:00:00"/>
    <n v="0.25"/>
    <s v="Se evidencia la presentación del Plan de Mantenimiento Preventivo y Correctivo de los Equipos de Cómputo 2026 como soporte de avance; sin embargo, la evidencia aportada no permite verificar la realización e implementación de un formulario en línea que permita medir la oportunidad del soporte técnico en tiempo real para la generación y medición de los indicadores de gestión._x000a_En consecuencia, desde la tercera línea de defensa no es posible validar el cumplimiento de la acción correctiva formulada. Se recomienda implementar el formulario definido, establecer los mecanismos para la captura y análisis de la información generada y aportar los soportes que evidencien su funcionamiento y utilización en la medición de los indicadores de gestión."/>
    <s v="EN EJECUCIÓN"/>
    <s v="No aplica"/>
    <s v="No aplica"/>
    <s v="No aplica"/>
    <n v="0.5"/>
    <s v="Se adjunta plan de mantenimiento 2026 como evidencia de avance, incluyendo cronograma, seguimiento y mecanismos de evaluación para medición del soporte técnico "/>
    <s v="https://dnbcgovco-my.sharepoint.com/:f:/g/personal/planeacion_dnbc_gov_co/IgDXgXmHdh5nS7h3Dk98FAPsAR-vt11nHinPm-YqLsZEsPc?e=nQaalK"/>
    <n v="46214"/>
    <s v="Se incluye documento de plan de mantenimiento"/>
    <n v="0.5"/>
    <x v="0"/>
  </r>
  <r>
    <n v="10"/>
    <x v="0"/>
    <x v="1"/>
    <s v="Subdirección Administrativa y Financiera"/>
    <m/>
    <x v="7"/>
    <n v="0"/>
    <x v="3"/>
    <s v="No se realizó un adecuado diseño de los indicadores de gestión del proceso Gestión de Tecnología e Informática, por cuanto no se está midiendo el cumplimiento del objetivo del proceso."/>
    <m/>
    <s v="1º Por qué; Falta de personal para el seguimiento y verificación del cumplimiento de los indicadores, soporte técnico y capacitación al personal en el manejo del Google Drive._x000a_2º Por qué; No se cuenta con las herramientas tecnológicas necesarias para brindar soporte y mantenimiento a los equipos de la DNBC._x000a_3º Por qué; La obsolescencia en la plataforma tecnológica de la entidad ocasiona el aumento del numero de incidencias tecnológicas._x000a_4º Por qué; No se han verificado los indicadores del área de gestión de TI y solicitado los recursos necesarios para poder ejecutar las acciones y medir los indicadores&quot;"/>
    <s v="Falta de personal y recursos economicos para el seguimiento y verificación del cumplimiento de los indicadores."/>
    <s v="Acción correctiva"/>
    <s v="TI_AC6"/>
    <s v="Verificar la validez de los indicadores que permiten realizar seguimiento y evaluación periódica de los procesos de TI"/>
    <s v="&quot;N.º Total de indicadores / N.º total de indicadores Verificados * 100"/>
    <n v="1"/>
    <d v="2026-01-01T00:00:00"/>
    <d v="2026-04-30T00:00:00"/>
    <n v="17.849999999999998"/>
    <s v="18. Gestión de Tecnología e Informática"/>
    <s v="Reportar seguimiento"/>
    <n v="1"/>
    <s v="Se aporta como evidencia el Tablero de Indicadores y Fichas Técnicas Gestión TI V4, en el que se verificaron definición, fórmula, periodicidad, meta y mecanismos de seguimiento y evaluación de los indicadores del proceso."/>
    <s v="https://dnbcgovco-my.sharepoint.com/:f:/g/personal/planeacion_dnbc_gov_co/IgDf_bpELDOIR7zFIV5Lm8t-AWYhJoKta_hK3z5dyahHYDc?e=S0dGWc"/>
    <d v="2026-05-11T00:00:00"/>
    <s v="Se incluye matriz de indicadores de gestión TI. No obstante, no se evidencia análisis sobre su necesidad o no de actualización"/>
    <n v="0.5"/>
    <s v="EJECUCIÓN"/>
    <d v="2026-06-08T00:00:00"/>
    <n v="0.5"/>
    <s v="Mediante la revisión del Tablero de Indicadores y las Fichas Técnicas del proceso de Gestión de Tecnología e Informática, primer tirimestre de 2026, se evidencia la definición de parámetros como objetivos, fórmulas, periodicidad, fuentes y mecanismos de seguimiento. Este soporte demuestra un avance parcial de la acción correctiva; no obstante, el equipo no aporta un registro o análisis documentado que permita validar la pertinencia, utilidad técnica o la necesidad de actualización de los indicadores propuestos_x000a_En consecuencia, desde la tercera línea de defensa se recomienda complementar la actividad con la evaluación formal de los indicadores existentes y documentar los resultados obtenidos, con el fin de sustentar su mantenimiento, ajuste o eliminación según corresponda."/>
    <s v="EN EJECUCIÓN"/>
    <s v="No aplica"/>
    <s v="No aplica"/>
    <s v="No aplica"/>
    <n v="0.75"/>
    <s v="Se aporta como evidencia el Tablero de Indicadores y Fichas Técnicas Gestión TI V4, en el que se verificaron definición, fórmula, periodicidad, meta y mecanismos de seguimiento y evaluación de los indicadores del proceso."/>
    <s v="https://dnbcgovco-my.sharepoint.com/:f:/g/personal/planeacion_dnbc_gov_co/IgBC3jWLCq5iRbvqDa0YlfeXATQDMRZAgXpkXvUZi7xqa6c?e=sYUQpf"/>
    <n v="46214"/>
    <s v="Se incluye matriz de indicadores de gestión TI. No obstante, no se evidencia análisis sobre su necesidad o no de actualización"/>
    <n v="0.5"/>
    <x v="0"/>
  </r>
  <r>
    <n v="11"/>
    <x v="0"/>
    <x v="1"/>
    <s v="Subdirección Administrativa y Financiera"/>
    <m/>
    <x v="8"/>
    <n v="1"/>
    <x v="3"/>
    <s v="Se evidencia que la construcción del Plan Estratégico de Tecnologías de la información y las comunicaciones, no se ajustan a las necesidades de la entidad en materia de TI, lo cual dificulta la realización de la planificación de mediano y largo plazo en materia de infraestructura de TIC lo cual incumple lo establecido en la estructura definida por el Ministerio de Tecnologías de la Información y las Comunicaciones a través del documento “G.ES.06 Guía para la construcción del PETI”"/>
    <m/>
    <s v="1. Por qué: Porque no se identificaron adecuadamente los factores internos y externos que permitieran identificar las necesidades de la DNBC_x000a_2. Por qué: Desconocimiento de la adecuada aplicación del PETI con base a los lineamientos de la entidad, teniendo en cuenta la guía y soporte emitido por el ministerio de las TICs_x000a_3. Por qué: El grupo de gestión tecnológica no cuenta con el personal para la planeación y ejecución del plan."/>
    <s v="Desconocimiento de la adecuada aplicación del PETI con base a los lineamientos de la entidad, teniendo en cuenta la guía y soporte emitido por el ministerio de las TICs"/>
    <s v="Acción correctiva"/>
    <s v="TI_AC7"/>
    <s v="Actualizar el Plan Estratégico de Tecnologías de la Información y Comunicaciones de la DNBC con el proyecto actual de estabilización de Servicios Tecnológicos y definición del marco de seguridad y privacidad de la información y de los sistemas de_x000a_información."/>
    <s v="Proceso de PETIC actualizado y verificado."/>
    <n v="1"/>
    <d v="2026-01-01T00:00:00"/>
    <d v="2026-05-31T00:00:00"/>
    <n v="22.5"/>
    <s v="18. Gestión de Tecnología e Informática"/>
    <s v="Reportar seguimiento"/>
    <n v="0.9"/>
    <s v="Se adjunta PETI 2026 actualizado como evidencia de avance, incorporando proyecto de estabilización de servicios tecnológicos, componentes de seguridad y privacidad de la información; documento pendiente de aprobación ante Comité Ejecutivo para su cierre definitivo."/>
    <s v="https://dnbcgovco-my.sharepoint.com/:f:/g/personal/planeacion_dnbc_gov_co/IgByxAMzp3aqQ5HOb0vu_2CmAa3iwxui5gO6Vlq6RRmJ5SE?e=311D2c"/>
    <d v="2026-05-11T00:00:00"/>
    <s v="Se incluye documnto borrador de PETI que debe ser sometido a aprobación del Comité directivo"/>
    <n v="0.5"/>
    <s v="EJECUCIÓN"/>
    <d v="2026-06-08T00:00:00"/>
    <n v="0.5"/>
    <s v="Se evidenció como soporte un borrador de actualización del Plan Estratégico de Tecnologías de la Información (PETI) 2026, el cual refleja avances en la ejecución de la acción correctiva; sin embargo, se encuentra pendiente de aprobación y oficialización. Por lo anterior, desde la tercera línea de defensa se establece un cumplimiento parcial y se recomienda culminar su aprobación para validar el cierre del hallazgo. Asimismo, se identificó que en el primer trimestre se registró erróneamente un avance del 100 % y estado “Cumplido”; para el segundo trimestre, el registro fue ajustado a un avance del 50 % y estado “En ejecución”."/>
    <s v="EN EJECUCIÓN"/>
    <s v="No aplica"/>
    <s v="No aplica"/>
    <s v="No aplica"/>
    <n v="0.9"/>
    <s v="Se adjunta PETI 2026 actualizado como evidencia de avance, incorporando proyecto de estabilización de servicios tecnológicos, componentes de seguridad y privacidad de la información; documento pendiente de aprobación ante Comité Ejecutivo para su cierre definitivo."/>
    <s v="https://dnbcgovco-my.sharepoint.com/:f:/g/personal/planeacion_dnbc_gov_co/IgCz49fgcv6kQJeY_OAlCuQ7ATmdHf6-WQP3vS0iQrPGmLw?e=Azckxn"/>
    <n v="46214"/>
    <s v="Se incluye documnto borrador de PETI que debe ser sometido a aprobación del Comité directivo"/>
    <n v="0.5"/>
    <x v="0"/>
  </r>
  <r>
    <n v="12"/>
    <x v="0"/>
    <x v="1"/>
    <s v="Subdirección Administrativa y Financiera"/>
    <m/>
    <x v="9"/>
    <n v="0"/>
    <x v="3"/>
    <s v="Se evidencia debilidad en el diseño y ejecución del procedimiento gestión y atención de soporte técnico, por cuanto no se está dando han establecido los lineamientos para cumplir con la política de operación relacionada con las copias de seguridad, así como no es clara la política relacionada con la mesa de servicio. De igual manera, no se cuenta con el personal establecido para dar cumplimiento a los tres niveles de atención de soporte incumpliendo lo establecido en el procedimiento gestión y atención de soporte técnico PC-TI-01, V2"/>
    <m/>
    <s v="1. Por qué: No se identificaron adecuadamente los factores internos y externos que permitieran identificar las necesidades de la DNBC_x000a_2. Por qué: Desconocimiento de la adecuada aplicación del PETI con base a los lineamientos de la entidad, teniendo en cuenta la guía y soporte emitido por el ministerio de las TICs_x000a_3. Por qué; El área de Gestión tecnológica no dispone de una herramienta corporativa que automatice el respaldo, almacenamiento y recuperacion de la información."/>
    <s v="Desconocimiento de la adecuada aplicación del PETI con base a los lineamientos de la entidad, teniendo en cuenta la guía y soporte emitido por el ministerio de las TICs"/>
    <s v="Acción correctiva"/>
    <s v="TI_AC9"/>
    <s v="Promover por medio de campañas el uso de la Nube Digital y herramientas digitales, como herramienta de respaldo de la información y gestión de información."/>
    <s v="Socializaicones realizadas"/>
    <n v="2"/>
    <d v="2026-01-01T00:00:00"/>
    <d v="2026-06-30T00:00:00"/>
    <n v="26.85"/>
    <s v="18. Gestión de Tecnología e Informática"/>
    <m/>
    <n v="0.5"/>
    <s v="Se aporta como evidencia campaña de socialización mediante correo institucional sobre uso de herramientas digitales y lineamientos de seguridad y respaldo de información, en cumplimiento de acciones de sensibilización para promover la nube digital y gestión de la información."/>
    <s v="https://dnbcgovco-my.sharepoint.com/:f:/g/personal/planeacion_dnbc_gov_co/IgB2Hc7rjc5cSLW6JDNWnxtoAX0gibH-Pue_6-22TKuiQwE?e=5G5LKI"/>
    <d v="2026-05-11T00:00:00"/>
    <s v="Se incluyen correos de socializaicón sobre Manual de Seguridad de la Información. No obstante, no se ve fomento del uso de la nube pública"/>
    <n v="0.5"/>
    <s v="EJECUCIÓN"/>
    <d v="2026-06-08T00:00:00"/>
    <n v="0.5"/>
    <s v="Se presentan como evidencia dos (2) correos electrónicos mediante los cuales se recuerda la importancia de revisar y aplicar el Manual de la Política de Seguridad y Privacidad de la Información (Versión 2). Sin embargo, estos soportes se centran en lineamientos generales y no permiten verificar de manera suficiente la ejecución de actividades específicas de promoción, apropiación o capacitación sobre el uso de la Nube Digital y mecanismos de respaldo, tal como lo exige la acción correctiva. En consecuencia, se determina un cumplimiento parcial. Se recomienda complementar estas acciones con campañas específicas sobre almacenamiento seguro y herramientas colaborativas, conservando los registros que demuestren el alcance, la participación y el impacto real en los usuarios."/>
    <s v="EN EJECUCIÓN"/>
    <s v="No aplica"/>
    <s v="No aplica"/>
    <s v="No aplica"/>
    <n v="0.75"/>
    <s v="Se aporta como evidencia campaña de socialización mediante correo institucional sobre uso de herramientas digitales y lineamientos de seguridad y respaldo de información, en cumplimiento de acciones de sensibilización para promover la nube digital y gestión de la información."/>
    <s v="https://dnbcgovco-my.sharepoint.com/:f:/g/personal/planeacion_dnbc_gov_co/IgCe4YrD_TEER4o_WxYwrg_SAaNvtMlOBrZne4dLPR5wRN8?e=zAC4jk"/>
    <n v="46214"/>
    <s v="Se incluyen correos de socializaicón sobre Manual de Seguridad de la Información. No obstante, no se ve fomento del uso de la nube pública"/>
    <n v="0.5"/>
    <x v="0"/>
  </r>
  <r>
    <n v="13"/>
    <x v="0"/>
    <x v="1"/>
    <s v="Subdirección Administrativa y Financiera"/>
    <m/>
    <x v="9"/>
    <n v="0"/>
    <x v="3"/>
    <s v="Se evidencia debilidad en el diseño y ejecución del procedimiento gestión y atención de soporte técnico, por cuanto no se está dando han establecido los lineamientos para cumplir con la política de operación relacionada con las copias de seguridad, así como no es clara la política relacionada con la mesa de servicio. De igual manera, no se cuenta con el personal establecido para dar cumplimiento a los tres niveles de atención de soporte incumpliendo lo establecido en el procedimiento gestión y atención de soporte técnico PC-TI-01, V2"/>
    <m/>
    <s v="1. Por qué: No se identificaron adecuadamente los factores internos y externos que permitieran identificar las necesidades de la DNBC_x000a_2. Por qué: Desconocimiento de la adecuada aplicación del PETI con base a los lineamientos de la entidad, teniendo en cuenta la guía y soporte emitido por el ministerio de las TICs_x000a_3. Por qué; El área de Gestión tecnológica no dispone de una herramienta corporativa que automatice el respaldo, almacénamiento y recuperacion de la información."/>
    <s v="Desconocimiento de la adecuada aplicación del PETI con base a los lineamientos de la entidad, teniendo en cuenta la guía y soporte emitido por el ministerio de las TICs"/>
    <s v="Acción correctiva"/>
    <s v="TI_AC10"/>
    <s v="Documentar procesos de Backup de funciones y contratistas en los documentos SIGE"/>
    <s v="Socializaicones realizadas"/>
    <n v="1"/>
    <d v="2026-01-01T00:00:00"/>
    <d v="2026-09-30T00:00:00"/>
    <n v="40.35"/>
    <s v="18. Gestión de Tecnología e Informática"/>
    <m/>
    <n v="0.5"/>
    <s v="Se adjunta Manual de la Política de Seguridad y Privacidad de la Información MN-TI-01 V2 como evidencia de documentación de mecanismos de back-up funcional para funcionarios y contratistas, incluyendo lineamientos de continuidad operativa, custodia de información, respaldo de accesos y transferencia de conocimiento."/>
    <s v="https://dnbcgovco-my.sharepoint.com/:f:/g/personal/planeacion_dnbc_gov_co/IgDYKYtbSJHqRKKxnYGlnkqjASuDR0B5TfnyCatgEXvJ4L0?e=MPsND8"/>
    <d v="2026-05-11T00:00:00"/>
    <s v="Se incluye manual vigente desde 2022. Se requiere su revisión y actualización"/>
    <n v="0.5"/>
    <s v="EJECUCIÓN"/>
    <d v="2026-06-08T00:00:00"/>
    <n v="0.5"/>
    <s v="Como soporte de la acción se remitió el Manual de la Política de Seguridad y Privacidad de la Información (MN-TI-01 v.02), vigente desde el 30 de junio de 2022. Si bien el documento contiene lineamientos generales sobre copias de respaldo, es insuficiente para cerrar el hallazgo, ya que omite el requerimiento específico de documentar los procesos de backup para funcionarios y contratistas en el SIGE. Adicionalmente, no se adjuntan registros que demuestren su actualización, socialización e implementación durante la vigencia evaluada. En consecuencia, se recomienda actualizar el Manual incorporando los procedimientos y responsabilidades de respaldo faltantes, y remitir los registros de aprobación, divulgación y aplicación que certifiquen la efectividad de la mejora."/>
    <s v="EN EJECUCIÓN"/>
    <s v="No aplica"/>
    <s v="No aplica"/>
    <s v="No aplica"/>
    <n v="0.75"/>
    <s v="Se adjunta Manual de la Política de Seguridad y Privacidad de la Información MN-TI-01 V2 como evidencia de documentación de mecanismos de back-up funcional para funcionarios y contratistas, incluyendo lineamientos de continuidad operativa, custodia de información, respaldo de accesos y transferencia de conocimiento. "/>
    <s v="https://dnbcgovco-my.sharepoint.com/:f:/g/personal/planeacion_dnbc_gov_co/IgBeuvVCSOmYQ70UgMeSPYd_AZU2vDcRKyaZl1F4BpV8pu4?e=jcDdJQ"/>
    <n v="46214"/>
    <s v="Se incluye manual vigente desde 2022. Se requiere su revisión y actualización"/>
    <n v="0.5"/>
    <x v="0"/>
  </r>
  <r>
    <n v="14"/>
    <x v="0"/>
    <x v="2"/>
    <s v="Subdirección Administrativa y Financiera"/>
    <m/>
    <x v="10"/>
    <n v="1"/>
    <x v="5"/>
    <s v="No cuenta con un mecanismo establecido para los riesgos de perdida de información en soporte físico"/>
    <s v="GESTIÓN DOCUMENTAL"/>
    <s v="N/A"/>
    <s v="N/A"/>
    <s v="Acción correctiva"/>
    <s v="GD_AC1"/>
    <s v="Realizar un estudio para la implementación de un mecanismo (SOFTWARE SGEA) para la digitalización y almacenamiento de la información fisica."/>
    <s v="Estudio software realizado y aprobado"/>
    <n v="1"/>
    <d v="2026-01-01T00:00:00"/>
    <d v="2026-06-01T00:00:00"/>
    <n v="22.5"/>
    <s v="17. Gestión Documental"/>
    <m/>
    <n v="0"/>
    <n v="0"/>
    <n v="0"/>
    <d v="2026-05-11T00:00:00"/>
    <s v="Se recibió información antigua por parte del proceso y no se evidencian soportes en la carpeta compartida por planeación"/>
    <n v="0"/>
    <s v="EJECUCIÓN"/>
    <d v="2026-05-15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SIN INICIAR"/>
    <s v="No aplica"/>
    <s v="No aplica"/>
    <s v="No aplica"/>
    <n v="0.7"/>
    <s v="Se realizó el estudio para la implementación del mecanismo de digitalización y almacenamiento (SGDEA). El estudio se encuentra en revisión y pendiente de aprobación"/>
    <s v="https://dnbcgovco-my.sharepoint.com/my?id=%2Fpersonal%2Fplaneacion%5Fdnbc%5Fgov%5Fco%2FDocuments%2FDocumentos%20SIGE%2F6%2E%20Planes%2FPLAN%20DE%20MEJORA%2F2026%2F02%2E%20Seguimiento%20Segundo%20Trimestre%2F17%2E%20Gesti%C3%B3n%20Documental&amp;ga=1"/>
    <n v="46214"/>
    <s v="Se incluye en evidencias borrador de estudio. Se debe revisar su socialización y oficialización"/>
    <n v="0.5"/>
    <x v="0"/>
  </r>
  <r>
    <n v="15"/>
    <x v="0"/>
    <x v="3"/>
    <s v="Subdirección Administrativa y Financiera"/>
    <m/>
    <x v="11"/>
    <n v="1"/>
    <x v="6"/>
    <s v="Actividades de control 11.2_x000a_La DNBC, no tiene documentado dentro de la entidad el desarrollo de actividades de control para la adquisición y prestación de servicios de tecnología."/>
    <m/>
    <s v="El proceso no ha generado documentación formal del desarrollo de sus actividades conforme lo define el SIGEC"/>
    <s v="El proceso no ha generado documentación formal del desarrollo de sus actividades conforme lo define el SIGEC"/>
    <s v="Acción correctiva"/>
    <s v="TI_AC11"/>
    <s v="Formular un estrategia de Arquitetura Empresarial para la definición e implementación de necesidades tecnologicas en prestación de servicios"/>
    <s v="Estrategia Formulada e implementada"/>
    <n v="1"/>
    <d v="2026-05-01T00:00:00"/>
    <d v="2026-12-31T00:00:00"/>
    <n v="36"/>
    <s v="18. Gestión de Tecnología e Informática"/>
    <m/>
    <n v="0.7"/>
    <s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
    <s v="https://dnbcgovco-my.sharepoint.com/:f:/g/personal/planeacion_dnbc_gov_co/IgC3xOsSNj8IRIL11vaiFWcgAUu6Fkz2uB8R8KlqPRMkdhk?e=pJDNvr"/>
    <d v="2026-05-11T00:00:00"/>
    <s v="Se incluye documento de necesidad RUE y borrador de actualización del PETI"/>
    <n v="0.5"/>
    <s v="EJECUCIÓN"/>
    <d v="2026-06-08T00:00:00"/>
    <n v="0.5"/>
    <s v="Se evidencia que la entidad formuló e inició la implementación de una estrategia de Arquitectura Empresarial a través del Plan Estratégico de Tecnologías de la Información (PETI) 2026 y del proyecto RUE 2.0, documentos que incorporan componentes de arquitectura de negocio, información, aplicaciones y tecnología, alineados con los objetivos institucionales y la Política de Gobierno Digital. Asimismo, se identifican capacidades tecnológicas, servicios de TI, lineamientos de interoperabilidad, seguridad de la información, transformación digital y una hoja de ruta para la atención de necesidades tecnológicas institucionales. Adicionalmente, el documento de necesidad del proyecto RUE 2.0 define requerimientos funcionales para un sistema de información centralizado, interoperable, escalable y seguro, contemplando módulos de gestión operativa, talento humano, gestión documental, administración de activos, analítica y reportes, fortaleciendo la prestación de servicios y la gestión institucional. Por lo anterior, la evidencia presentada permite verificar el avance en la formulación e implementación de la estrategia definida en la acción correctiva."/>
    <s v="EN EJECUCIÓN"/>
    <s v="No aplica"/>
    <s v="No aplica"/>
    <s v="No aplica"/>
    <n v="0.8"/>
    <s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
    <s v="https://dnbcgovco-my.sharepoint.com/:f:/g/personal/planeacion_dnbc_gov_co/IgBpr6aNOGykQpduLdNqpASRAUfT_V6EcXjD4jAEqgMt2No?e=ylBLhj"/>
    <n v="46214"/>
    <s v="Se incluye documento de necesidad RUE y borrador de actualización del PETI"/>
    <n v="0.5"/>
    <x v="0"/>
  </r>
  <r>
    <n v="16"/>
    <x v="0"/>
    <x v="3"/>
    <s v="Dirección General"/>
    <m/>
    <x v="12"/>
    <n v="1"/>
    <x v="6"/>
    <s v="Actividades de control 12.4_x000a_La oficina de Control Interno de la DNBC, ha informado de manera reiterativa al Comité Institucional de Coordinación de Control Interno, por medio de los seguimientos y auditorías que los responsables de los procesos no están ejecutando los controles establecidos, tal y como se evidencia en los informes de austeridad en el gasto, auditoría de gestión de comunicaciones, seguimiento al PAAC, etc. Por lo tanto, la primera ni la segunda línea defensa realizan verificación del diseño de controles y monitoreo oportuno de la implementación de los controles"/>
    <s v="FORTALECIMIENTO ORGANIZACIONAL Y SIMPLIFICACIÓN DE PROCESOS"/>
    <s v="Debil monitoreo a los procedimientos por parte de lideres y gestores de procesos"/>
    <s v="Debil monitoreo a los procedimientos por parte de lideres y gestores de procesos"/>
    <s v="Acción correctiva"/>
    <s v="MC_AC1"/>
    <s v="Realizar el acompañamiento metodológico a cada uno de los enlaces de proceso para la actualización de los procedimientos de su proceso."/>
    <s v="No de acompañamientos realizados/ sobre numero de procesos de la DNBC*100"/>
    <n v="1"/>
    <d v="2026-01-01T00:00:00"/>
    <d v="2026-06-30T00:00:00"/>
    <n v="26.85"/>
    <s v="03. Gestión de Análisis y Mejora Continua"/>
    <s v="Acción Cumplida Pendiente evaluación tercera Linea"/>
    <n v="1"/>
    <s v="Se realizó mesa de trabajo de acompañamientos  con los procesos  en temas de Indicadores, Riesgos de Gestión, Documentación SIGE, Plan de mejora, PAAC, Referentes Estratégicos, Plan de Acción"/>
    <s v="https://dnbcgovco-my.sharepoint.com/:f:/g/personal/planeacion_dnbc_gov_co/IgDYe2GS_ayPSIaWtvQYv0qbAc8IxdnR2DbMxEMLmfk0p8A?e=smqHjg"/>
    <d v="2026-05-11T00:00:00"/>
    <s v="Se adjuntan actas de acompañamiento primer trimestre"/>
    <n v="1"/>
    <s v="CUMPLIDO"/>
    <d v="2026-06-08T00:00:00"/>
    <n v="0.33300000000000002"/>
    <s v="Se presentan como evidencias los listados de asistencia de las jornadas realizadas el 30 de enero y el 23 de febrero de 2026. No obstante, los soportes aportados no permiten verificar las temáticas desarrolladas durante las mesas de trabajo ni evidenciar que estas correspondan a los temas definidos en la acción correctiva formulada (indicadores, riesgos de gestión, documentación SIGE, plan de mejoramiento, PAAC, referentes estratégicos y plan de acción). En consecuencia, la evidencia resulta insuficiente para verificar el cumplimiento integral de la acción correctiva."/>
    <s v="EN EJECUCIÓN"/>
    <s v="No aplica"/>
    <s v="No aplica"/>
    <s v="No aplica"/>
    <n v="1"/>
    <s v="Se realizó mesa de trabajo de acompañamientos  con los procesos  en temas de Indicadores, Riesgos de Gestión, Documentación SIGE, Plan de mejora, PAAC, Referentes Estratégicos, Plan de Acción"/>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adjuntan actas de acompañamiento primer y segundo trimestre"/>
    <n v="1"/>
    <x v="1"/>
  </r>
  <r>
    <n v="17"/>
    <x v="0"/>
    <x v="3"/>
    <s v="Dirección General"/>
    <m/>
    <x v="13"/>
    <n v="1"/>
    <x v="6"/>
    <s v="Monitoreo y Supervisión 17.3_x000a_Los responsables de los procesos, Funcionarios y Contratistas de acuerdo con lo establecido en las políticas de operación del Procedimiento Accciones correctivas, preventivas y de mejora, tienen la posibilidad de reportar al Jefe Inmediato cualquier deficiencia del Sistema de Control Interno para la toma de decisiones. No obstante, no se han formulado planes de mejoramiento producto de autoevaluaciones realizadas por los líderes del proceso."/>
    <s v="FORTALECIMIENTO ORGANIZACIONAL Y SIMPLIFICACIÓN DE PROCESOS"/>
    <s v="Débil interiorización del mecanismo que se tienen para implementar acciones de mejora resultado de procesos de autoevaluación"/>
    <s v="Débil interiorización del mecanismo que se tienen para implementar acciones de mejora resultado de procesos de autoevaluación"/>
    <s v="Acción correctiva"/>
    <s v="MC_AC2"/>
    <s v="Socializar Políticas de operación del procedimiento de Planes de Mejora para implementación"/>
    <s v="Socialización del procedimiento"/>
    <n v="1"/>
    <d v="2026-01-01T00:00:00"/>
    <d v="2026-03-31T00:00:00"/>
    <n v="13.5"/>
    <s v="03. Gestión de Análisis y Mejora Continua"/>
    <s v="Acción Cumplida Pendiente evaluación tercera Linea"/>
    <n v="1"/>
    <s v="Durante el primer trimestre de la vigencia 2026 se actualizó el procedimiento y se socializó"/>
    <s v="https://dnbcgovco-my.sharepoint.com/:f:/g/personal/planeacion_dnbc_gov_co/IgDYe2GS_ayPSIaWtvQYv0qbAc8IxdnR2DbMxEMLmfk0p8A?e=smqHjg"/>
    <d v="2026-05-11T00:00:00"/>
    <s v="Se evidencia socialización del 6 de marzo de 2026"/>
    <n v="1"/>
    <s v="CUMPLIDO"/>
    <d v="2026-06-04T00:00:00"/>
    <n v="1"/>
    <s v="Se evidencia que se presentan dos documentos soporte correspondientes a listas de asistencia de los acompañamientos metodológicos realizados durante los meses de enero y febrero de 2026 por el proceso de Análisis y Mejora Continua. La evidencia permite verificar la ejecución de actividades de socialización, orientación y fortalecimiento de diferentes procesos institucionales; no obstante, se recomienda complementar los soportes con evidencias que permitan demostrar los resultados obtenidos y la efectividad de la acción correctiva implementada. Desde la tercera línea de defensa, se recomienda fortalecer la trazabilidad de las actividades ejecutadas mediante la incorporación de informes de resultados, compromisos adquiridos, acciones implementadas y mecanismos de seguimiento que permitan evidenciar la contribución de la acción correctiva al cierre de las causas que dieron origen al hallazg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Durante el primer trimestre de la vigencia 2026 se actualizó el procedimiento y se socializó"/>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socialización del 6 de marzo de 2026"/>
    <n v="1"/>
    <x v="1"/>
  </r>
  <r>
    <n v="18"/>
    <x v="0"/>
    <x v="3"/>
    <s v="Subdirección Administrativa y Financiera"/>
    <m/>
    <x v="14"/>
    <n v="1"/>
    <x v="7"/>
    <s v="Desactualización de los saldos reflejados en el Rubro “Cuentas por Cobrar Incapacidades” por valor de $32.678.407 ya que este valor no fue actualizado con las incapacidades registradas en el primer y segundo trimestre de 2020, ni se realizaron los respectivos cruces de información entre los Procesos de Gestión del Talento Humano y Gestión Financiera, contraviniendo lo establecido en en el numeral 2.2.1 Reconocimiento y a las Políticas de Operación de Procedimiento de Control Interno Contable emitido por la Contaduría General de la Nación._x000a_Esta situación fue informada en el seguimiento de austeridad en el gasto realizado en el primer trimestre de 2020, sin que a la fecha se hayan tomado las acciones a que haya lugar para dar cumplimiento a las directrices establecidas por la Contaduría General de la Nación."/>
    <m/>
    <s v="1. Porque; El proceso de Gestión de talento humano no reporta a tiempo las novedades de incapacidad al área de Gestión Financiera de manera oportuna._x000a_2. Porque; No se realizó las conciliaciones entre talento humano y financiera en las licencias de incapacidades._x000a_3. Porque; Falta de seguimiento y control por parte de la Gestión de talento humano y financiera"/>
    <s v="Falta de seguimiento y control por parte de la Gestión de talento humano y financiera"/>
    <s v="Acción correctiva"/>
    <s v="GF_AC1"/>
    <s v="Formulación del procedimiento Conciliaciones contables donde se cruza la información de incapacidades"/>
    <s v="Procedimiento formulado"/>
    <n v="1"/>
    <d v="2026-01-01T00:00:00"/>
    <d v="2026-03-31T00:00:00"/>
    <n v="13.5"/>
    <s v="13. Gestión Financiera"/>
    <m/>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s v="CUMPLIDO"/>
    <d v="2026-06-04T00:00:00"/>
    <n v="1"/>
    <s v="Se evidencia procedimiento conciliaciones contables PC-GF-16 y formato PC-GF-16-01 vigencia 2025,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x v="1"/>
  </r>
  <r>
    <n v="19"/>
    <x v="0"/>
    <x v="4"/>
    <s v="Subdirección Administrativa y Financiera"/>
    <m/>
    <x v="15"/>
    <n v="0"/>
    <x v="8"/>
    <s v="Se constituyeron Reservas Presupuestales por Funcionamiento por la suma de $132.264.139.00 equivalente al 2.70% y para Inversión en $13.909.961.321 que corresponde al 27.22%, frente al presupuesto del año 2019, superando lo máximo permitido por el Gobierno Nacional conforme lo descrito en el Decreto 1068 de 2015 en su Artículo 2.8.1.7.3.5."/>
    <m/>
    <s v="Porque la entidad no dispone del 100% de los recursos asignados, para cubrir el mínimo permitido en la constitución del Rezago, descrito en el Decreto 1068 de 2015._x000a_Porque los Supervisores de los contratos no efectuaron un seguimiento permanente a la ejecucion de los mismos._x000a_Debilidad en el seguimiento al PAA por parte de las areas interesadas_x000a_Porque no hubo un adecuado principio de Planeación."/>
    <s v="Porque no hubo un adecuado principio de Planeación."/>
    <s v="Acción correctiva"/>
    <s v="GC_AC1"/>
    <s v="Seguimiento al Plan de adquisiciones realizados y validación con el cargue de información con SECOP"/>
    <s v="Seguimientos realizados"/>
    <n v="9"/>
    <d v="2026-04-01T00:00:00"/>
    <d v="2026-12-31T00:00:00"/>
    <n v="40.5"/>
    <s v="15. Gestión Contractual"/>
    <s v="En mesa de trabajo se actualización"/>
    <n v="0.27"/>
    <s v="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_x000a_"/>
    <s v="https://dnbcgovco-my.sharepoint.com/personal/planeacion_dnbc_gov_co/_layouts/15/onedrive.aspx?id=%2Fpersonal%2Fplaneacion%5Fdnbc%5Fgov%5Fco%2FDocuments%2FDocumentos%20SIGE%2F6%2E%20Planes%2FPLAN%20DE%20MEJORA%2F2026%2F01%2E%20Seguimiento%20Primer%20Trimestre%2F15%2E%20Gesti%C3%B3n%20Contractual%2FGC%5FAC1&amp;viewid=efb70791%2Db8ab%2D49e7%2Db552%2Dd3d4cbe976b9&amp;ct=1777387045307&amp;or=OWA%2DNT%2DMail"/>
    <d v="2026-05-11T00:00:00"/>
    <s v="Se incluye bases de planes de adquisiciones pero no se evidencia el respecti seguimiento"/>
    <n v="0"/>
    <s v="EJECUCIÓN"/>
    <d v="2026-05-15T00:00:00"/>
    <n v="0"/>
    <s v="Se evidencio que la accion formulada carece de soportes que permitan verificar el cumplimiento de la actividad, toda vez que los documentos reportados no incluyen segumientos al plan anual de adquisiciones."/>
    <s v="SIN INICIAR"/>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27"/>
    <s v="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evidencia seguimiento al PAA. Se sugiere su reporte vía correo electrónico al lider de proceso y al profesional de planeación"/>
    <n v="0.27"/>
    <x v="0"/>
  </r>
  <r>
    <n v="20"/>
    <x v="0"/>
    <x v="4"/>
    <s v="Dirección General"/>
    <m/>
    <x v="15"/>
    <n v="0"/>
    <x v="8"/>
    <s v="Se constituyeron Reservas Presupuestales por Funcionamiento por la suma de $132.264.139.00 equivalente al 2.70% y para Inversión en $13.909.961.321 que corresponde al 27.22%, frente al presupuesto del año 2019, superando lo máximo permitido por el Gobierno Nacional conforme lo descrito en el Decreto 1068 de 2015 en su Artículo 2.8.1.7.3.5."/>
    <m/>
    <s v="Porque la entidad no dispone del 100% de los recursos asignados, para cubrir el mínimo permitido en la constitución del Rezago, descrito en el Decreto 1068 de 2015._x000a_Porque los Supervisores de los contratos no efectuaron un seguimiento permanente a la ejecucion de los mismos._x000a_Debilidad en el seguimiento al PAA por parte de las areas interesadas_x000a_Porque no hubo un adecuado principio de Planeación."/>
    <s v="Porque no hubo un adecuado principio de Planeación."/>
    <s v="Acción correctiva"/>
    <s v="GJ_AC1"/>
    <s v="Constituir el Comité de Contratacion estableciendo funciones y reglamento"/>
    <s v="Acto administrativo con la creacion del Comité de Contratacion"/>
    <n v="1"/>
    <d v="2021-08-01T00:00:00"/>
    <d v="2021-08-31T00:00:00"/>
    <n v="4.5"/>
    <s v="16. Gestión Jurídica"/>
    <m/>
    <n v="0"/>
    <n v="0"/>
    <n v="0"/>
    <d v="2026-05-11T00:00:00"/>
    <s v="No se realizó seguimiento"/>
    <n v="0"/>
    <s v="VENCIDO"/>
    <d v="2026-05-15T00:00:00"/>
    <n v="0"/>
    <s v="No fue posible identificar evidencias para el presente período de análisis"/>
    <s v="VENCIDA"/>
    <s v="No aplica"/>
    <s v="No aplica"/>
    <s v="No aplica"/>
    <n v="1"/>
    <s v="se adjunta la resolucion 101 de 2025, la cual de comformidad con sesion del comité se encuentra en proceso de derogacion por parte de un area distinta a esta dependencia (subdireccion adtiva y financiera)"/>
    <s v="https://dnbcgovco-my.sharepoint.com/my?id=%2Fpersonal%2Fyerlis%5Fpeinado%5Fdnbc%5Fgov%5Fco%2FDocuments%2FDRIVE%20EVIDENCIAS%20ACCIONES%20DE%20MEJORA&amp;viewid=2bd0da41%2Dc24a%2D4219%2D9b50%2D3f7b97ed8c4c"/>
    <n v="46218"/>
    <s v="Aunque adjunta resolución, en comité se determinó su derogación. El comité está constituido por Manual de Contratación, V2, disponible en SIG"/>
    <n v="1"/>
    <x v="1"/>
  </r>
  <r>
    <n v="21"/>
    <x v="0"/>
    <x v="4"/>
    <s v="Subdirección Administrativa y Financiera"/>
    <m/>
    <x v="16"/>
    <n v="1"/>
    <x v="8"/>
    <s v="Se evidenciaron falencias en lo que respecta a las solicitudes de PAC e informes mensuales, incumpliendo con las Directrices establecidas en el Correo Electrónico del 07 de enero emitido por el Proceso de Gestión Financiera, así como con lo indicado en el artículo 72 de la ley 38 de 1989 y con el decreto 359 de 1995; por cuanto:_x000a_*Los Supervisores y responsables de las Áreas no solicitaron de manera mensual el PAC requerido para la cancelación de las obligaciones a su cargo de ninguno de los contratos que se constituyeron en el rezago Presupuestal_x000a_*No se evidenciaron los Informes mensuales del PAC solicitado por la DNBC y el PAC aprobado por el MINHACIENDA, de ninguno de los contratos que se constituyeron en el rezago Presupuestal_x000a_* En relación al PAC del Rezago Presupuestal, no fue actualizado contemplando los Otros Si modificatorios, ni los pagos que efectivamente se realizarían durante el cuarto trimestre de 2020, ya que fue remitida al Minhacienda una proyección del PAC de las Reservas a comienzos del mes de septiembre de 2020, es decir, no estaba ajustada a la Realidad de los compromisos a cancelar asi: contratos 260, 266, 282, 289, 290 de 2020 y orden de compra 56640 de 2020."/>
    <s v="GESTIÓN PRESUPUESTAL Y EFICIENCIA DEL GASTO PÚBLICO"/>
    <s v="Porque los Supervisores de los contratos no efectuaron un seguimiento permanente a la ejecucion de los mismos._x000a_Porque no hubo un adecuado principio de Planeación._x000a_Desconocimiento de las responsabilidades por parte de los Supervisores de los Contratos."/>
    <s v="Desconocimiento de las responsabilidades por parte de los Supervisores de los Contratos"/>
    <s v="Acción correctiva"/>
    <s v="GF_AC7"/>
    <s v="Formulación de procedimiento de Programación y Seguimiento a la ejecución presupuestal"/>
    <s v="Procedimiento formulado"/>
    <n v="1"/>
    <d v="2026-01-01T00:00:00"/>
    <d v="2026-03-31T00:00:00"/>
    <n v="13.5"/>
    <s v="13. Gestión Financiera / 01. Planeación Estratégica"/>
    <m/>
    <n v="1"/>
    <s v="Como evidencia queda el proceso PC-PE-05 Programación y seguimiento presupuestal V1 "/>
    <s v="https://dnbcgovco-my.sharepoint.com/:f:/g/personal/planeacion_dnbc_gov_co/IgAKPZEalRp3T7O44VwZjBLlARF86VpmllJA36VR9-2qDG8?e=W6XaGX"/>
    <d v="2026-05-11T00:00:00"/>
    <s v="Se formuló durante el primer trimestre el procedimiento PC-PE-05 Programación y seguimiento presupuestal V1"/>
    <n v="1"/>
    <s v="CUMPLIDO"/>
    <d v="2026-05-28T00:00:00"/>
    <n v="1"/>
    <s v="Se evidencia la elaboracion del procedimiento de la programacion y seguimiento presupuestal PC-PE-05 de fecha 24/02/2026,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queda el proceso PC-PE-05 Programación y seguimiento presupuestal V1 "/>
    <s v="https://dnbcgovco-my.sharepoint.com/:f:/g/personal/planeacion_dnbc_gov_co/IgDlTTkE6gPMRZjTETbxch7dATaSM_TE5-agvqb3k7QgaDY?e=0V1Jx7"/>
    <s v="11/07/206"/>
    <s v="Actividad reportada con cumplimiento en el primer trimestre 2026"/>
    <n v="1"/>
    <x v="1"/>
  </r>
  <r>
    <n v="22"/>
    <x v="0"/>
    <x v="4"/>
    <s v="Dirección General"/>
    <s v="PC-PE-FSP-01- Formulación Seguimiento Plan Anual Adquisiciones"/>
    <x v="17"/>
    <n v="0"/>
    <x v="8"/>
    <s v="No se evidencia articulación entre el plan de adquisiciones, la ley anual de presupuesto, el decreto de liquidación, el Plan de Compras y el Plan de Acción, lo cual no permitió que los compromisos contractuales fueran atendidos durante la respectiva vigencia fiscal, conforme lo señala el MIPG V4, Dimensión 2 Direccionamiento Estratégico y Planeación, que indica que: Para la formulación de los planes de acción institucional, las entidades deben tomar en cuenta lo previsto en la Ley 152 de 1994, y en el artículo 74 de la Ley 1474 de 2011, en el que se establece que debe especificar en él los objetivos, las estrategias, los proyectos, las metas, los responsables, los planes generales de compras y la distribución presupuestal de sus proyectos de inversión; así mismo, deber incluir tanto los aspectos relacionados con el componente misional como con los relacionados con los planes de que trata el Decreto 612 de 2018,ya que no se coordina la ejecución del Plan de Compras con la Oficina Asesora de Planeación"/>
    <s v="GESTIÓN PRESUPUESTAL Y EFICIENCIA DEL GASTO PÚBLICO"/>
    <s v="No se cuenta con una instancia articuladora_x000a_No se realizaron los cruces de informacion por las areas responsables para la toma de desiciones por parte de la Ata Direccion,para la ejecucion contracual de la vigencia."/>
    <s v="No se realizaron los cruces de informacion por las areas responsables para la toma de desiciones por parte de la Ata Direccion,para la ejecucion contracual de la vigencia."/>
    <s v="Acción correctiva"/>
    <s v="PE_A3"/>
    <s v="Realizar seguimiento mensual al PAA, y presentarlo a la Alta Dirección para la respectiva toma de decisiones."/>
    <s v="Informes de seguimiento"/>
    <n v="12"/>
    <d v="2021-08-01T00:00:00"/>
    <d v="2022-06-30T00:00:00"/>
    <n v="49.35"/>
    <s v="01. Planeación Estratégica"/>
    <s v="Acción Cumplida Pendiente evaluación tercera Linea"/>
    <n v="1"/>
    <s v="Durante las vigencias 2022 y 2023 se presentaron informes de seguimiento al PAA en los comités de contratación. _x000a_Esta actividad sigue contemplada en el procedimiento vigente"/>
    <s v="https://dnbcgovco-my.sharepoint.com/:b:/g/personal/planeacion_dnbc_gov_co/IQDNdvWv1y91Tp4Dh16MArLvAdjffmzNDv9k9_c3is0NPQs?e=nxlmmL"/>
    <d v="2026-05-11T00:00:00"/>
    <s v="Se evidencia documentación de la actividad en el procedimiento. Se ha realizado seguimientos durante 2026 en matriz de gestión contractual"/>
    <n v="1"/>
    <s v="CUMPLIDO"/>
    <d v="2026-06-05T00:00:00"/>
    <n v="1"/>
    <s v="Se evidencia que la entidad documentó el Procedimiento de Formulación y Seguimiento del Plan Anual de Adquisiciones (PAA) y que se han realizado actividades de seguimiento a través de la matriz de gestión contractual. No obstante, teniendo en cuenta que el hallazgo se originó por la falta de articulación entre los instrumentos de planeación y la ausencia de análisis integrados para la toma de decisiones por parte de la Alta Dirección, se recomienda fortalecer la evidencia de los seguimientos mediante la incorporación de informes periódicos que demuestren el cruce de información entre el PAA, el Plan de Acción, la ejecución presupuestal y la gestión contractual, así como las decisiones, compromisos y acciones adoptadas por las instancias directivas para mitigar desviaciones y garantizar una adecuada ejecución de los recursos durante la vigenci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Durante las vigencias 2022 y 2023 se presentaron informes de seguimiento al PAA en los comités de contratación. _x000a_Esta actividad sigue contemplada en el procedimiento vigente"/>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 documentación de la actividad en el procedimiento. Se ha realizado seguimientos durante 2026 en matriz de gestión contractual"/>
    <n v="1"/>
    <x v="1"/>
  </r>
  <r>
    <n v="23"/>
    <x v="0"/>
    <x v="4"/>
    <s v="Subdirección Administrativa y Financiera"/>
    <m/>
    <x v="18"/>
    <n v="1"/>
    <x v="9"/>
    <s v="Se evidenció que durante el primer trimestre de 2021, no hubo recuperación en el saldo adeudado por concepto de Cuentas por Cobrar Incapacidades”; ya que, al realizar la verificación del total adeudado por concepto de Incapacidades pendientes por cobrar a las EPS y ARL a fecha corte 31 de diciembre de 2020 y 31 de marzo de 2021, se incrementó el mismo, pasando de $28.871.195 a $28.945.919.12 es decir aumentó en $74.724. Por lo tanto, debe existir una gestión permanente al cobro y recobro de los saldos por concepto de incapacidades"/>
    <m/>
    <s v="1. Los incrementos obedecen a las incapacidades que de manera mensual se generan por parte de los funcionarios._x000a_2.Falta de Seguimiento permanente en la Gestión de cobro_x000a_3, Aunque se siguen enviado comunicaciones de recobro a las EPS no han realizado el pago de la obligación"/>
    <s v="Aunque se siguen enviado comunicaciones de recobro a las EPS no han realizado el pago de la obligación."/>
    <s v="Acción correctiva"/>
    <s v="TH_AC6"/>
    <s v="Informe de los estados de cobro de incapacidades realizado"/>
    <s v="Informe realizado"/>
    <n v="1"/>
    <d v="2026-03-01T00:00:00"/>
    <d v="2026-05-31T00:00:00"/>
    <n v="13.5"/>
    <s v="11. Gestión del Talento Humano"/>
    <s v="Nómia"/>
    <n v="0"/>
    <n v="0"/>
    <n v="0"/>
    <d v="2026-05-11T00:00:00"/>
    <s v="No se evidencia seguimiento"/>
    <n v="0"/>
    <s v="EJECUCIÓN"/>
    <d v="2026-05-15T00:00:00"/>
    <n v="0"/>
    <s v="No fue posible identificar evidencias para el presente período de análisis"/>
    <s v="SIN INICIAR"/>
    <s v="No aplica"/>
    <s v="No aplica"/>
    <s v="No aplica"/>
    <n v="1"/>
    <s v="se aporta nomina -del 1 de marzo a 31 de may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evidencia informe de seguimiento a las incapacidades de la DNBC en el periodo en mención. Se sugiere incluir en evidencias correo de socialización con lider de proceso"/>
    <n v="1"/>
    <x v="1"/>
  </r>
  <r>
    <n v="24"/>
    <x v="0"/>
    <x v="4"/>
    <s v="Subdirección Administrativa y Financiera"/>
    <m/>
    <x v="18"/>
    <n v="0"/>
    <x v="9"/>
    <s v="Se evidenció que durante el primer trimestre de 2021, no hubo recuperación en el saldo adeudado por concepto de Cuentas por Cobrar Incapacidades”; ya que, al realizar la verificación del total adeudado por concepto de Incapacidades pendientes por cobrar a las EPS y ARL a fecha corte 31 de diciembre de 2020 y 31 de marzo de 2021, se incrementó el mismo, pasando de $28.871.195 a $28.945.919.12 es decir aumentó en $74.724. Por lo tanto, debe existir una gestión permanente al cobro y recobro de los saldos por concepto de incapacidades"/>
    <m/>
    <s v="1. Los incrementos obedecen a las incapacidades que de manera mensual se generan por parte de los funcionarios._x000a_2. Falta de Seguimiento permanente en la Gestión de cobro._x000a_3.Aunque se siguen enviado comunicaciones de recobro las EPS no han realizado el pago de la obligación."/>
    <s v="Aunque se siguen enviado comunicaciones de recobro las EPS no han realizado el pago de la obligación."/>
    <s v="Acción correctiva"/>
    <s v="TH_AC7"/>
    <s v="Seguimiento continuo por parte del responsable del Cobro Coactivo a las EPS y ARL"/>
    <s v="Cobro Coactivo"/>
    <n v="1"/>
    <d v="2021-08-01T00:00:00"/>
    <d v="2021-12-31T00:00:00"/>
    <n v="22.5"/>
    <s v="11. Gestión del Talento Humano"/>
    <s v="Nómia"/>
    <n v="0"/>
    <n v="0"/>
    <n v="0"/>
    <d v="2026-05-11T00:00:00"/>
    <s v="No se evidencia seguimiento"/>
    <n v="0"/>
    <s v="VENCIDO"/>
    <d v="2026-05-15T00:00:00"/>
    <n v="0"/>
    <s v="No fue posible identificar evidencias para el presente período de análisis"/>
    <s v="VENCIDA"/>
    <s v="No aplica"/>
    <s v="No aplica"/>
    <s v="No aplica"/>
    <n v="1"/>
    <s v="se adjunta reporte cobro coactivo "/>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evidencia informe de seguimiento a cobros pendientes de la vigencia 2021 y su remisión al lider del proceso. Se sugiere que se incluya información de las demás vigencias"/>
    <n v="0.8"/>
    <x v="0"/>
  </r>
  <r>
    <n v="25"/>
    <x v="0"/>
    <x v="4"/>
    <s v="Subdirección Administrativa y Financiera"/>
    <m/>
    <x v="18"/>
    <n v="0"/>
    <x v="9"/>
    <s v="Se evidenció que durante el primer trimestre de 2021, no hubo recuperación en el saldo adeudado por concepto de Cuentas por Cobrar Incapacidades”; ya que, al realizar la verificación del total adeudado por concepto de Incapacidades pendientes por cobrar a las EPS y ARL a fecha corte 31 de diciembre de 2020 y 31 de marzo de 2021, se incrementó el mismo, pasando de $28.871.195 a $28.945.919.12 es decir aumentó en $74.724. Por lo tanto, debe existir una gestión permanente al cobro y recobro de los saldos por concepto de incapacidades"/>
    <m/>
    <s v="1. Los incrementos obedecen a las incapacidades que de manera mensual se generan por parte de los funcionarios._x000a_2. Falta de Seguimiento permanente en la Gestión de cobro_x000a_3..Aunque se siguen enviado comunicaciones de recobro las EPS no han realizado el pago de la obligación."/>
    <s v="Aunque se siguen enviado comunicaciones de recobro las EPS no han realizado el pago de la obligación."/>
    <s v="Acción correctiva"/>
    <s v="TH_AC6"/>
    <s v="Informe de los estados de cobro de incapacidades realizado"/>
    <s v="Informe realizado"/>
    <n v="1"/>
    <d v="2026-03-01T00:00:00"/>
    <d v="2026-05-31T00:00:00"/>
    <n v="13.5"/>
    <s v="11. Gestión del Talento Humano"/>
    <s v="Nómia"/>
    <n v="0"/>
    <n v="0"/>
    <n v="0"/>
    <d v="2026-05-11T00:00:00"/>
    <s v="No se evidencia seguimiento"/>
    <n v="0"/>
    <s v="EJECUCIÓN"/>
    <d v="2026-05-15T00:00:00"/>
    <n v="0"/>
    <s v="No fue posible identificar evidencias para el presente período de análisis"/>
    <s v="SIN INICIAR"/>
    <s v="No aplica"/>
    <s v="No aplica"/>
    <s v="No aplica"/>
    <n v="1"/>
    <s v="se aporta nomina -del 1 de marzo a 31 de may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evidencia informe de seguimiento a las incapacidades de la DNBC en el periodo en mención. Se sugiere incluir en evidencias correo de socialización con lider de proceso"/>
    <n v="1"/>
    <x v="1"/>
  </r>
  <r>
    <n v="26"/>
    <x v="0"/>
    <x v="4"/>
    <s v="Subdirección Administrativa y Financiera"/>
    <m/>
    <x v="19"/>
    <n v="1"/>
    <x v="9"/>
    <s v="No se logró realizar seguimiento al Rubro de Telefonía Fija; con el fin de verificar la Racionalización en las llamadas telefónicas internacionales, nacionales debido a que no se ha realizado la gestión y trámite de pagos de las facturas de la ETB, por parte del Supervisor. Por lo tanto, se desconoce si hubo incremento o reducción, desatendiendo las directrices emanadas por el Gobierno Nacional en la Directiva Presidencial No. 09 de 2018 en el numeral 6.2 y Decreto 371 de 2021 artículo 15."/>
    <m/>
    <s v="1.Por que a pesar de que se ha venido ejecutando el seguimiento por parte del supervisor del contrato, la entidad prestadora del servicio de telefonía no ha dado respuesta a los requerimiento solicitados._x000a_2, Falta de control y seguimiento por parte del supervisor del contrato."/>
    <s v="1.Por que a pesar de que se ha venido ejecutando el seguimiento por parte del supervisor del contrato, la entidad prestadora del servicio de telefonía no ha dado respuesta a los requerimiento solicitados"/>
    <s v="Acción correctiva"/>
    <s v="TI_AC14"/>
    <s v="Realizar informe sobre estado actual de la prestación del servicio de telefonía fija"/>
    <s v="Informe"/>
    <n v="1"/>
    <d v="2026-01-01T00:00:00"/>
    <d v="2026-05-31T00:00:00"/>
    <n v="22.5"/>
    <s v="18. Gestión de Tecnología e Informática"/>
    <m/>
    <n v="0.7"/>
    <s v="Se adjunta informe del estado actual del servicio de telefonía fija, incluyendo diagnóstico de indisponibilidad, análisis técnico y gestión contractual en curso para modernización del servicio con solución PBX Cloud."/>
    <s v="https://dnbcgovco-my.sharepoint.com/:f:/g/personal/planeacion_dnbc_gov_co/IgAk6fLJg0L3T7u7NTfhiB24AX9HOMqac_J9nU9jpBPpXbM?e=swOIeZ"/>
    <d v="2026-05-11T00:00:00"/>
    <s v="Aunque s epresenta informe, no se encuentra evidencia que se socialice con el lider del proceso"/>
    <n v="0.7"/>
    <s v="EJECUCIÓN"/>
    <d v="2026-06-08T00:00:00"/>
    <n v="0.7"/>
    <s v="Se evidencia que la Subdirección de Gestión de Tecnología e Informática elaboró el informe sobre el estado actual de la prestación del servicio de telefonía fija, en el cual se identificó la indisponibilidad del servicio suministrado por ETB, se documentaron las acciones adelantadas para su modernización y se planteó la implementación de una solución PBX Cloud Webex con el proveedor Claro. El informe incorpora el diagnóstico de la situación actual, el análisis técnico, el estado del proceso contractual y los beneficios esperados para fortalecer la continuidad operativa, la seguridad y la gestión de las comunicaciones institucionales; sin embargo, no se evidencian soportes que permitan verificar su socialización formal con el líder del proceso o las instancias correspondientes, por lo que la acción se considera en ejecución hasta tanto se aporten evidencias de divulgación, validación y seguimiento institucional."/>
    <s v="EN EJECUCIÓN"/>
    <s v="No aplica"/>
    <s v="No aplica"/>
    <s v="No aplica"/>
    <n v="0.9"/>
    <s v="Se adjunta informe del estado actual del servicio de telefonía fija, incluyendo diagnóstico de indisponibilidad, análisis técnico y gestión contractual en curso para modernización del servicio con solución PBX Cloud."/>
    <s v="https://dnbcgovco-my.sharepoint.com/:f:/g/personal/planeacion_dnbc_gov_co/IgBWN9PFW52wRZ9MKw_XSdQsARr_7_mrkFyvW5q9PP1iegs?e=JPr3Sd"/>
    <n v="46214"/>
    <s v="Se adjunta informe y soportes de gestión sobre telefonía fija. No se evidencia socialización con lider del proceso"/>
    <n v="0.7"/>
    <x v="0"/>
  </r>
  <r>
    <n v="27"/>
    <x v="0"/>
    <x v="4"/>
    <s v="Dirección General"/>
    <m/>
    <x v="20"/>
    <n v="1"/>
    <x v="10"/>
    <s v="Ambiente 5.4_x000a_Por parte de la Oficina de Control Interno, se realizó la evaluación de los controles por medio de los seguimientos y auditorías generadas. Aunque se actualizó el Manual de Gestión del Riesgo, Vigente Desde:30/06/2021, los procesos a la fecha aun están en la verificación de sus procedimientos con el fin de establecer los controles pertinentes en cada uno de ellos."/>
    <s v="FORTALECIMIENTO ORGANIZACIONAL Y SIMPLIFICACIÓN DE PROCESOS"/>
    <s v="La nuevas directrices emanadas por el DAFP con respecto a la Guía de Administración del Gestión del Riesgo, lo que genera la actualizalición de los procedimientos y controles de los procesos"/>
    <s v="La nuevas directrices emanadas por el DAFP con respecto a la Guía de Administración del Gestión del Riesgo, lo que genera la Actualizalición de los procedimientos y controles de los procesos"/>
    <s v="Acción correctiva"/>
    <s v="MC_AC1"/>
    <s v="Realizar el acompañamiento metodológico a cada uno de los enlaces de proceso para la actualización de los procedimientos de su proceso."/>
    <s v="No de acompañamientos realizados/ sobre numero de procesos de la DNBC*100"/>
    <n v="1"/>
    <d v="2026-01-01T00:00:00"/>
    <d v="2026-06-30T00:00:00"/>
    <n v="26.85"/>
    <s v="03. Gestión de Análisis y Mejora Continua"/>
    <s v="Acción Cumplida Pendiente evaluación tercera Linea"/>
    <n v="1"/>
    <s v="Se realizó mesa de trabajo de acompañamientos  con los procesos  en temas de Indicadores, Riesgos de Gestión, Documentación SIGE, Plan de mejora, PAAC, Referentes Estratégicos, Plan de Acción"/>
    <s v="https://dnbcgovco-my.sharepoint.com/:f:/g/personal/planeacion_dnbc_gov_co/IgDYe2GS_ayPSIaWtvQYv0qbAc8IxdnR2DbMxEMLmfk0p8A?e=smqHjg"/>
    <d v="2026-05-11T00:00:00"/>
    <s v="Se adjuntan actas de acompañamiento primer trimestre"/>
    <n v="1"/>
    <s v="CUMPLIDO"/>
    <d v="2026-06-04T00:00:00"/>
    <n v="1"/>
    <s v="Se evidencia que durante el primer trimestre de 2026 se realizaron acompañamientos metodológicos a los enlaces de proceso en temas relacionados con la gestión de riesgos. No obstante, desde la tercera línea de defensa se recomienda avanzar en la actualización de los documentos internos de los procesos, conforme a los lineamientos establecidos en la Guía para la Administración del Riesgo y el Diseño de Controles en Entidades Públicas – Versión 7, expedida por el Departamento Administrativo de la Función Pública (DAFP), con el fin de fortalecer la gestión del riesgo y la efectividad de los controles institucionale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ó mesa de trabajo de acompañamientos  con los procesos  en temas de Indicadores, Riesgos de Gestión, Documentación SIGE, Plan de mejora, PAAC, Referentes Estratégicos, Plan de Acción"/>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adjuntan actas de acompañamiento primer y segundo trimestre"/>
    <n v="1"/>
    <x v="1"/>
  </r>
  <r>
    <n v="28"/>
    <x v="0"/>
    <x v="4"/>
    <s v="Dirección General"/>
    <m/>
    <x v="20"/>
    <n v="0"/>
    <x v="10"/>
    <s v="Ambiente 5.4_x000a_Por parte de la Oficina de Control Interno, se realizó la evaluación de los controles por medio de los seguimientos y auditorías generadas. Aunque se actualizó el Manual de Gestión del Riesgo, Vigente Desde:30/06/2021, los procesos a la fecha aun están en la verificación de sus procedimientos con el fin de establecer los controles pertinentes en cada uno de ellos."/>
    <s v="FORTALECIMIENTO ORGANIZACIONAL Y SIMPLIFICACIÓN DE PROCESOS"/>
    <s v="La nuevas directrices emanadas por el DAFP con respecto a la Guía de Administración del Gestión del Riesgo, lo que genera la actualizalición de los procedimientos y controles de los procesos"/>
    <s v="La nuevas directrices emanadas por el DAFP con respecto a la Guía de Administración del Gestión del Riesgo, lo que genera la Actualizalición de los procedimientos y controles de los procesos"/>
    <s v="Acción correctiva"/>
    <s v="MC_AC1"/>
    <s v="Realizar el acompañamiento metodológico a cada uno de los enlaces de proceso para la actualización de los procedimientos de su proceso."/>
    <s v="No de acompañamientos realizados/ sobre numero de procesos de la DNBC*100"/>
    <n v="1"/>
    <d v="2026-01-01T00:00:00"/>
    <d v="2026-06-30T00:00:00"/>
    <n v="26.85"/>
    <s v="03. Gestión de Análisis y Mejora Continua"/>
    <s v="Acción Cumplida Pendiente evaluación tercera Linea"/>
    <n v="1"/>
    <s v="Se realizó mesa de trabajo de acompañamientos  con los procesos  en temas de Indicadores, Riesgos de Gestión, Documentación SIGE, Plan de mejora, PAAC, Referentes Estratégicos, Plan de Acción"/>
    <s v="https://dnbcgovco-my.sharepoint.com/:f:/g/personal/planeacion_dnbc_gov_co/IgDYe2GS_ayPSIaWtvQYv0qbAc8IxdnR2DbMxEMLmfk0p8A?e=smqHjg"/>
    <d v="2026-05-11T00:00:00"/>
    <s v="Se adjuntan actas de acompañamiento primer trimestre"/>
    <n v="1"/>
    <s v="CUMPLIDO"/>
    <d v="2026-06-04T00:00:00"/>
    <n v="1"/>
    <s v="Se evidencia que durante el primer trimestre de 2026 se realizaron acompañamientos metodológicos a los enlaces de proceso en temas relacionados con la gestión de riesgos. No obstante, desde la tercera línea de defensa se recomienda avanzar en la actualización de los documentos internos de los procesos, conforme a los lineamientos establecidos en la Guía para la Administración del Riesgo y el Diseño de Controles en Entidades Públicas – Versión 7, expedida por el Departamento Administrativo de la Función Pública (DAFP), con el fin de fortalecer la gestión del riesgo y la efectividad de los controles institucionale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ó mesa de trabajo de acompañamientos  con los procesos  en temas de Indicadores, Riesgos de Gestión, Documentación SIGE, Plan de mejora, PAAC, Referentes Estratégicos, Plan de Acción"/>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adjuntan actas de acompañamiento primer y segundo trimestre"/>
    <n v="1"/>
    <x v="1"/>
  </r>
  <r>
    <n v="29"/>
    <x v="0"/>
    <x v="4"/>
    <s v="Subdirección Administrativa y Financiera"/>
    <m/>
    <x v="21"/>
    <n v="1"/>
    <x v="10"/>
    <s v="Ambiente 11.2_x000a_La entidad, no tiene documentado el desarrollo de actividades de control para los proveedores de tecnología."/>
    <m/>
    <s v="No se contemplaron todos los requisitos de norma establecidos y las condiciones de infraestructura propia dela entidad, debido al cambio de la normatividad"/>
    <s v="No se contemplaron todos los requisitos de norma establecidos y las condiciones de infraestructura propia dela entidad, debido al cambio de la normatividad"/>
    <s v="Acción correctiva"/>
    <s v="TI_AC11"/>
    <s v="Formular un estrategia de Arquitetura Empresarial para la definición e implementación de necesidades tecnologicas en prestación de servicios"/>
    <s v="Estrategia Formulada e implementada"/>
    <n v="1"/>
    <d v="2026-05-01T00:00:00"/>
    <d v="2026-12-31T00:00:00"/>
    <n v="36"/>
    <s v="18. Gestión de Tecnología e Informática"/>
    <m/>
    <n v="0.7"/>
    <s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
    <s v="https://dnbcgovco-my.sharepoint.com/:f:/g/personal/planeacion_dnbc_gov_co/IgC3xOsSNj8IRIL11vaiFWcgAUu6Fkz2uB8R8KlqPRMkdhk?e=pJDNvr"/>
    <d v="2026-05-11T00:00:00"/>
    <s v="Se incluye documento de necesidad RUE y borrador de actualización del PETI"/>
    <n v="0.5"/>
    <s v="EJECUCIÓN"/>
    <d v="2026-06-08T00:00:00"/>
    <n v="0.5"/>
    <s v="Se evidencia que la entidad formuló e inició la implementación de una estrategia de Arquitectura Empresarial a través del Plan Estratégico de Tecnologías de la Información (PETI) 2026 y del proyecto RUE 2.0, documentos que incorporan componentes de arquitectura de negocio, información, aplicaciones y tecnología, alineados con los objetivos institucionales y la Política de Gobierno Digital. Asimismo, se identifican capacidades tecnológicas, servicios de TI, lineamientos de interoperabilidad, seguridad de la información, transformación digital y una hoja de ruta para la atención de necesidades tecnológicas institucionales. Adicionalmente, el documento de necesidad del proyecto RUE 2.0 define requerimientos funcionales para un sistema de información centralizado, interoperable, escalable y seguro, contemplando módulos de gestión operativa, talento humano, gestión documental, administración de activos, analítica y reportes, fortaleciendo la prestación de servicios y la gestión institucional. Por lo anterior, la evidencia presentada permite verificar el avance en la formulación e implementación de la estrategia definida en la acción correctiva."/>
    <s v="EN EJECUCIÓN"/>
    <s v="No aplica"/>
    <s v="No aplica"/>
    <s v="No aplica"/>
    <n v="0.8"/>
    <s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
    <s v="https://dnbcgovco-my.sharepoint.com/:f:/g/personal/planeacion_dnbc_gov_co/IgBpr6aNOGykQpduLdNqpASRAUfT_V6EcXjD4jAEqgMt2No?e=ylBLhj"/>
    <n v="46214"/>
    <s v="Se incluye documento de necesidad RUE y borrador de actualización del PETI"/>
    <n v="0.5"/>
    <x v="0"/>
  </r>
  <r>
    <n v="30"/>
    <x v="0"/>
    <x v="4"/>
    <s v="Dirección General"/>
    <m/>
    <x v="22"/>
    <n v="1"/>
    <x v="10"/>
    <s v="Ambiente 12.5_x000a_La oficina de Control Interno de la DNBC, por medio de seguimientos y auditorías evaluó la adecuación de los controles en cada uno de los procesos, tal y como se evidencia en los informes de seguimiento y las auditorías realizadas. Sin embargo no se realizó un auto control ni autoevaluación con respecto a la primera y segunda linea de defensa"/>
    <s v="FORTALECIMIENTO ORGANIZACIONAL Y SIMPLIFICACIÓN DE PROCESOS"/>
    <s v="Débil interiorización del mecanismo que se tienen para implementar acciones de mejora resultado de procesos de autoevaluación"/>
    <s v="Débil interiorización del mecanismo que se tienen para implementar acciones de mejora resultado de procesos de autoevaluación"/>
    <s v="Acción correctiva"/>
    <s v="MC_AC2"/>
    <s v="Socializar Políticas de operación del procedimiento de Planes de Mejora para implementación"/>
    <s v="Socialización del procedimiento"/>
    <n v="1"/>
    <d v="2026-01-01T00:00:00"/>
    <d v="2026-03-31T00:00:00"/>
    <n v="13.5"/>
    <s v="03. Gestión de Análisis y Mejora Continua"/>
    <s v="Acción Cumplida Pendiente evaluación tercera Linea"/>
    <n v="1"/>
    <s v="Durante el primer trimestre de la vigencia 2026 se actualizó el procedimiento y se socializó"/>
    <s v="https://dnbcgovco-my.sharepoint.com/:f:/g/personal/planeacion_dnbc_gov_co/IgDYe2GS_ayPSIaWtvQYv0qbAc8IxdnR2DbMxEMLmfk0p8A?e=smqHjg"/>
    <d v="2026-05-11T00:00:00"/>
    <s v="Se evidencia socialización del 6 de marzo de 2026"/>
    <n v="1"/>
    <s v="CUMPLIDO"/>
    <d v="2026-06-04T00:00:00"/>
    <n v="1"/>
    <s v="Se evidencia la realización de la socialización del Procedimiento de Formulación, Monitoreo y Seguimiento a Planes de Mejoramiento Internos y Externos, soportada mediante presentación institucional y listado de asistencia del 6 de marzo de 2026. La evidencia permite validar la ejecución de la acción correctiva relacionada con la socialización de las políticas de operación para su implementación. No obstante, desde la tercera línea de defensa se recomienda realizar monitoreo a la apropiación y aplicación del procedimiento por parte de la primera y segunda línea de defensa, con el fin de verificar su efectividad frente a la causa que originó el hallazg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Durante el primer trimestre de la vigencia 2026 se actualizó el procedimiento y se socializó"/>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socialización del 6 de marzo de 2026"/>
    <n v="1"/>
    <x v="1"/>
  </r>
  <r>
    <n v="31"/>
    <x v="0"/>
    <x v="4"/>
    <s v="Subdirección Administrativa y Financiera"/>
    <m/>
    <x v="23"/>
    <n v="1"/>
    <x v="10"/>
    <s v="Ambiente 13.2_x000a_Aunque la Entidad posee el registro de activos de la información, pero la misma se encuentra desactualizada, ya que al realizar la revisión se evidencia que el &quot;Fundamento Constitucional o Jurídico&quot; estipulado en algunas categorias o tipos de información está desactualizado con normatividad que se encuentra derogada. Ej Decreto 1537 de 2001 que fue derogado por el Decreto 1083 de 2015, Guía para la gestión del riesgo de corrupción 2015 y la Guía para la administración del riesgo 2011 DAFP, entre otros."/>
    <m/>
    <s v="Falta de seguimiento y control por parte del Proceso de Gestión de Tecnológia"/>
    <s v="Falta de seguimiento y control por parte del Proceso de Gestión de Tecnológia"/>
    <s v="Acción correctiva"/>
    <s v="TI_AC13"/>
    <s v="Actualización matriz de activos de información"/>
    <s v="Matriz actualizada"/>
    <n v="1"/>
    <d v="2026-01-01T00:00:00"/>
    <d v="2026-05-31T00:00:00"/>
    <n v="22.5"/>
    <s v="18. Gestión de Tecnología e Informática"/>
    <m/>
    <n v="0"/>
    <n v="0"/>
    <n v="0"/>
    <d v="2026-05-11T00:00:00"/>
    <s v="No se evidencia seguimiento"/>
    <n v="0"/>
    <s v="EJECUCIÓN"/>
    <d v="2026-06-08T00:00:00"/>
    <n v="0"/>
    <s v="No fue posible identificar evidencias para el presente período de análisis"/>
    <s v="SIN INICIAR"/>
    <s v="No aplica"/>
    <s v="No aplica"/>
    <s v="No aplica"/>
    <n v="0.7"/>
    <s v="Se ejecutó la revisión, depuración y actualización integral del inventario físico y lógico que compone la infraestructura tecnológica de la entidad. Este proceso permite consolidar la base técnica para la gestión de riesgos, el control de configuración y la seguridad de los activos de hardware críticos que soportan la operación institucional."/>
    <s v="https://dnbcgovco-my.sharepoint.com/:f:/g/personal/planeacion_dnbc_gov_co/IgA8-tr8nGYtRqG_Evcwdp7EASqXdtGbomb3DLywYKsqJ6s?e=HKvluY"/>
    <n v="46214"/>
    <s v="El proceso presenta matriz de inventario fisico. Pendiente identificación de recursos tecnologicos"/>
    <n v="0.5"/>
    <x v="0"/>
  </r>
  <r>
    <n v="32"/>
    <x v="0"/>
    <x v="4"/>
    <s v="Dirección General"/>
    <m/>
    <x v="24"/>
    <n v="1"/>
    <x v="10"/>
    <s v="Ambiente 17.3_x000a_Se evidencia en la viñeta 9 del numeral 6.6.POLITICAS DE OPERACIÓN, del proceso Acciones Correctivas, Preventivas y de Mejora versión 2 Código: PC-MC-02, que Cualquier servidor público o contratista de la Entidad, podrá identificar la posibilidad de una Corrección, Acción Correctiva, Preventiva o de Mejora, para lo cual, debe informar a su jefe inmediato o supervisor; sin embargo, esta actividad no se ejecuta por los procesos."/>
    <s v="FORTALECIMIENTO ORGANIZACIONAL Y SIMPLIFICACIÓN DE PROCESOS"/>
    <s v="Débil interiorización del mecanismo que se tienen para implementar acciones de mejora resultado de procesos de autoevaluación"/>
    <s v="Débil interiorización del mecanismo que se tienen para implementar acciones de mejora resultado de procesos de autoevaluación"/>
    <s v="Acción correctiva"/>
    <s v="MC_AC2"/>
    <s v="Socializar Políticas de operación del procedimiento de Planes de Mejora para implementación"/>
    <s v="Socialización del procedimiento"/>
    <n v="1"/>
    <d v="2026-01-01T00:00:00"/>
    <d v="2026-03-31T00:00:00"/>
    <n v="13.5"/>
    <s v="03. Gestión de Análisis y Mejora Continua"/>
    <s v="Acción Cumplida Pendiente evaluación tercera Linea"/>
    <n v="1"/>
    <s v="Durante el primer trimestre de la vigencia 2026 se actualizó el procedimiento y se socializó"/>
    <s v="https://dnbcgovco-my.sharepoint.com/:f:/g/personal/planeacion_dnbc_gov_co/IgDYe2GS_ayPSIaWtvQYv0qbAc8IxdnR2DbMxEMLmfk0p8A?e=smqHjg"/>
    <d v="2026-05-11T00:00:00"/>
    <s v="Se evidencia socialización del 6 de marzo de 2026"/>
    <n v="1"/>
    <s v="CUMPLIDO"/>
    <d v="2026-06-04T00:00:00"/>
    <n v="1"/>
    <s v="Se evidencia la realización de la socialización del Procedimiento de Formulación, Monitoreo y Seguimiento a Planes de Mejoramiento Internos y Externos, soportada mediante presentación institucional y listado de asistencia del 6 de marzo de 2026. La evidencia permite validar la ejecución de la acción correctiva relacionada con la socialización de las políticas de operación para su implementación. No obstante, desde la tercera línea de defensa se recomienda efectuar monitoreo a la aplicación del procedimiento por parte de los procesos, con el fin de verificar la apropiación del mecanismo para la identificación, formulación y gestión de acciones de mejora, en atención a la causa que originó el hallazg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Durante el primer trimestre de la vigencia 2026 se actualizó el procedimiento y se socializó"/>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socialización del 6 de marzo de 2026"/>
    <n v="1"/>
    <x v="1"/>
  </r>
  <r>
    <n v="33"/>
    <x v="0"/>
    <x v="4"/>
    <s v="Dirección General"/>
    <m/>
    <x v="24"/>
    <n v="0"/>
    <x v="10"/>
    <s v="Ambiente 17.3_x000a_Se evidencia en la viñeta 9 del numeral 6.6.POLITICAS DE OPERACIÓN, del proceso Acciones Correctivas, Preventivas y de Mejora versión 2 Código: PC-MC-02, que Cualquier servidor público o contratista de la Entidad, podrá identificar la posibilidad de una Corrección, Acción Correctiva, Preventiva o de Mejora, para lo cual, debe informar a su jefe inmediato o supervisor; sin embargo, esta actividad no se ejecuta por los procesos."/>
    <s v="FORTALECIMIENTO ORGANIZACIONAL Y SIMPLIFICACIÓN DE PROCESOS"/>
    <s v="Débil interiorización del mecanismo que se tienen para implementar acciones de mejora resultado de procesos de autoevaluación"/>
    <s v="Débil interiorización del mecanismo que se tienen para implementar acciones de mejora resultado de procesos de autoevaluación"/>
    <s v="Acción correctiva"/>
    <s v="MC_AC4"/>
    <s v="Verificación del cumplimiento del procedimiento Planes de Mejora Código: PC-MC-02"/>
    <s v="Informes de Verificación"/>
    <n v="2"/>
    <d v="2026-01-01T00:00:00"/>
    <d v="2026-12-31T00:00:00"/>
    <n v="54"/>
    <s v="03. Gestión de Análisis y Mejora Continua"/>
    <s v="Acción Cumplida Pendiente evaluación tercera Linea"/>
    <n v="0"/>
    <s v="Actividad reformulada con periodicidad semestral"/>
    <n v="0"/>
    <d v="2026-05-11T00:00:00"/>
    <s v="Pendiente de inicio de ejecución"/>
    <n v="0"/>
    <s v="EJECUCIÓN"/>
    <d v="2026-06-04T00:00:00"/>
    <n v="0"/>
    <s v="No fue posible identificar evidencias para el presente período de análisis"/>
    <s v="SIN INICIAR"/>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x v="0"/>
  </r>
  <r>
    <n v="34"/>
    <x v="0"/>
    <x v="4"/>
    <s v="Subdirección Administrativa y Financiera"/>
    <m/>
    <x v="25"/>
    <n v="1"/>
    <x v="11"/>
    <s v="Se encontró que la DNBC no cuenta con un programa para la gestión de documentos y expedientes electrónicos, incumpliendo el numeral 6.3.3. MGGTI.LI.INF.03 - Gestión de documentos electrónicos del Modelo de Gestión y Gobierno de TI, establecido por el Decreto 1008 de 2018 el cual se señala “La dirección de Tecnologías y Sistemas de la Información o quien haga sus veces debe establecer un programa para la gestión de documentos y expedientes electrónicos y contemplar dichos componentes dentro de la Arquitectura de Información de la institución.”"/>
    <s v="GESTIÓN DOCUMENTAL"/>
    <s v="1er Por qué: Porque el proceso no tenía mucha documentos desarrollada._x000a_2do Por qué: Desconocimiento de la normatividad vigente en cuento el manejo del documento electrónico."/>
    <s v="Desconocimiento de la normatividad vigente en cuento el manejo del documento electrónico"/>
    <s v="Acción correctiva"/>
    <s v="GD_AC4"/>
    <s v="Realizar el Programa para la Gestión de Documentos y Expedientes Electrónicos."/>
    <s v="Programa para la Gestión de Documentos y Expedientes Electrónicos"/>
    <n v="1"/>
    <d v="2026-01-01T00:00:00"/>
    <d v="2026-06-30T00:00:00"/>
    <n v="26.85"/>
    <s v="17. Gestión Documental"/>
    <m/>
    <n v="0"/>
    <n v="0"/>
    <n v="0"/>
    <d v="2026-05-11T00:00:00"/>
    <s v="Se recibió información antigua por parte del proceso y no se evidencian soportes en la carpeta compartida por planeación"/>
    <n v="0"/>
    <s v="EJECUCIÓN"/>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SIN INICIAR"/>
    <s v="No aplica"/>
    <s v="No aplica"/>
    <s v="No aplica"/>
    <n v="1"/>
    <s v="Se elaboró y aprobó el Programa de Gestión de Documentos y Expedientes Electrónicos (PGD 2026)"/>
    <s v="https://dnbcgovco-my.sharepoint.com/my?id=%2Fpersonal%2Fplaneacion%5Fdnbc%5Fgov%5Fco%2FDocuments%2FDocumentos%20SIGE%2F6%2E%20Planes%2FPLAN%20DE%20MEJORA%2F2026%2F02%2E%20Seguimiento%20Segundo%20Trimestre%2F17%2E%20Gesti%C3%B3n%20Documental&amp;ga=1"/>
    <n v="46214"/>
    <s v="Se presenta borrador de documento en proceso de revisión por parte del proceso de Análisis de Mejora continua"/>
    <n v="0.5"/>
    <x v="0"/>
  </r>
  <r>
    <n v="35"/>
    <x v="0"/>
    <x v="4"/>
    <s v="Subdirección Administrativa y Financiera"/>
    <m/>
    <x v="26"/>
    <n v="1"/>
    <x v="11"/>
    <s v="Se evidenció debilidad en la ejecución del plan de preservación digital del largo plazo por cuanto, no se cuenta con un plan actualizado, hasta ahora se está iniciando con la digitalización de los documentos y no se ha definido con claridad el archivo y acceso a los documentos electrónicos de acuerdo con las políticas de seguridad digital de la entidad, incumpliendo lo establecido en el acuerdo 6 de 2014 articulo 18 el cual establece el plan de preservación digital a largo plazo como el “conjunto de acciones a corto, mediano y largo plazo que tienen como fin implementar los programas, estrategias, procesos y procedimientos, tendientes a asegurar la preservación a largo plazo de los documentos electrónicos de archivo”"/>
    <s v="GESTIÓN DOCUMENTAL"/>
    <s v="1er Por qué:Porque el proceso tenía prioridad con el desarrollo de otros documentos. 2 do porque: Por la alta carga laboral del gestor del peoceso._x000a_3er Por qué: Porque el proceso no tenía planeado actualizar el Plan de Preservación Digital de Largo Plazo (PPDLP)."/>
    <s v="Porque el proceso no tenía planeado actualizar el Plan de Preservación Digital de Largo Plazo (PPDLP)."/>
    <s v="Acción correctiva"/>
    <s v="GD_AC5"/>
    <s v="Actualizar y ejecutar las actividades planteadas en el Plan de Preservación Digital del Largo Plazo (PPDLP)"/>
    <s v="Documento Actualizado &quot;Plan de Preservación Digital del Largo Plazo (PPDLP)&quot;"/>
    <n v="1"/>
    <d v="2026-01-01T00:00:00"/>
    <d v="2026-12-31T00:00:00"/>
    <n v="54"/>
    <s v="17. Gestión Documental"/>
    <m/>
    <n v="0"/>
    <n v="0"/>
    <n v="0"/>
    <d v="2026-05-11T00:00:00"/>
    <s v="Se recibió información antigua por parte del proceso y no se evidencian soportes en la carpeta compartida por planeación"/>
    <n v="0"/>
    <s v="EJECUCIÓN"/>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SIN INICIAR"/>
    <s v="No aplica"/>
    <s v="No aplica"/>
    <s v="No aplica"/>
    <n v="1"/>
    <s v="Se actualizó el Plan de Preservación Digital de Largo Plazo (PPDLP 2026) y fue aprobado"/>
    <s v="https://dnbcgovco-my.sharepoint.com/my?id=%2Fpersonal%2Fplaneacion%5Fdnbc%5Fgov%5Fco%2FDocuments%2FDocumentos%20SIGE%2F6%2E%20Planes%2FPLAN%20DE%20MEJORA%2F2026%2F02%2E%20Seguimiento%20Segundo%20Trimestre%2F17%2E%20Gesti%C3%B3n%20Documental&amp;ga=1"/>
    <n v="46214"/>
    <s v="Se presenta borrador de documento en proceso de revisión por parte del proceso de Análisis de Mejora continua"/>
    <n v="0.5"/>
    <x v="0"/>
  </r>
  <r>
    <n v="36"/>
    <x v="0"/>
    <x v="4"/>
    <s v="Subdirección Administrativa y Financiera"/>
    <m/>
    <x v="27"/>
    <n v="1"/>
    <x v="11"/>
    <s v="Se encontró que no se cuenta con la política de gestión documental, incumpliendo lo establecido en el Decreto 1080 de 2015, articulo 2.8.2.5.6 “…Las entidades públicas deben formular una política de gestión de documentos…”"/>
    <s v="GESTIÓN DOCUMENTAL"/>
    <s v="1er Por qué: Porque no se tenía conocimiento de la necesidad de implementar una Política de Gestión Documental 2 do porque: Desconocimiento de la normatividad en lo pertinente a la formulación de una política de gestión de documentos."/>
    <s v="2 do porque: Desconocimiento de la normatividad en lo pertinente a la formulación de una política de gestión de documentos."/>
    <s v="Acción correctiva"/>
    <s v="GD_AC6"/>
    <s v="Formular la Política de Gestión Documental y presentarla al Comité Directivo para su aprobación."/>
    <s v="Documento &quot;Política de Gestión Documental&quot; presentado y aprobado"/>
    <n v="1"/>
    <d v="2026-01-01T00:00:00"/>
    <d v="2026-06-30T00:00:00"/>
    <n v="26.85"/>
    <s v="17. Gestión Documental"/>
    <m/>
    <n v="0"/>
    <n v="0"/>
    <n v="0"/>
    <d v="2026-05-11T00:00:00"/>
    <s v="Se recibió información antigua por parte del proceso y no se evidencian soportes en la carpeta compartida por planeación"/>
    <n v="0"/>
    <s v="EJECUCIÓN"/>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SIN INICIAR"/>
    <s v="No aplica"/>
    <s v="No aplica"/>
    <s v="No aplica"/>
    <n v="1"/>
    <s v="Se formuló la Política de Gestión Documental, la cual fue presentada y aprobada por el Comité Directivo"/>
    <s v="https://dnbcgovco-my.sharepoint.com/my?id=%2Fpersonal%2Fplaneacion%5Fdnbc%5Fgov%5Fco%2FDocuments%2FDocumentos%20SIGE%2F6%2E%20Planes%2FPLAN%20DE%20MEJORA%2F2026%2F02%2E%20Seguimiento%20Segundo%20Trimestre%2F17%2E%20Gesti%C3%B3n%20Documental&amp;ga=1"/>
    <n v="46214"/>
    <s v="Se presenta borrador de documento en proceso de revisión por parte del proceso de Análisis de Mejora continua"/>
    <n v="0.5"/>
    <x v="0"/>
  </r>
  <r>
    <n v="37"/>
    <x v="0"/>
    <x v="4"/>
    <s v="Subdirección Administrativa y Financiera"/>
    <m/>
    <x v="28"/>
    <n v="1"/>
    <x v="11"/>
    <s v="Se evidencio que la entidad a pesar de haber aprobado las TRD en la sesión del Comité Directivo celebrado el 23 de junio, las TRD no han sido presentadas a la instancia competente para su evaluación técnica y convalidación, incumpliendo lo establecido en el Acuerdo 004 de 2019, articulo 10 “El Secretario General de la entidad o quien haga sus veces, presentará las Tablas de Retención Documental – TRD o Tablas de Valoración Documental – TVD, a la instancia competente para su evaluación técnica y convalidación, dentro de los treinta (30) días hábiles siguientes a su aprobación”"/>
    <s v="GESTIÓN DOCUMENTAL"/>
    <s v="1er Por qué: Por falta de personal idóneo y capacitado_x000a_2do Por qué: Porque no se tenían claros los requisitos para la presentación de las TRD ante el Archivo General de la Nación_x000a_3er Por qué: porque aún se deben realizar ajustes a las TRD y recolectar la información necesaria antes de presentarlas definitivamente al Archivo General de la Nación"/>
    <s v="3er Por qué: porque aún se deben realizar ajustes a las TRD y recolectar la información necesaria antes de presentarlas definitivamente al Archivo General de la Nación"/>
    <s v="Acción correctiva"/>
    <s v="GD_AC8"/>
    <s v="Presentar ante el Archivo General de la Nación las Tablas de Retención Documental TRD"/>
    <s v="Resolución de Adopción de las Tablas de Retención Documental de la DNBC"/>
    <n v="1"/>
    <d v="2026-01-01T00:00:00"/>
    <d v="2026-12-31T00:00:00"/>
    <n v="54"/>
    <s v="17. Gestión Documental"/>
    <m/>
    <n v="0"/>
    <n v="0"/>
    <n v="0"/>
    <d v="2026-05-11T00:00:00"/>
    <s v="Se recibió información antigua por parte del proceso y no se evidencian soportes en la carpeta compartida por planeación"/>
    <n v="0"/>
    <s v="EJECUCIÓN"/>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SIN INICIAR"/>
    <s v="No aplica"/>
    <s v="No aplica"/>
    <s v="No aplica"/>
    <n v="0.1"/>
    <s v="Se acordó con el proceso de Planeación trabajar con las TRD actualmente aprobadas como base, y adelantar acercamientos programados con cada proceso para revisar qué series documentales se ajustan, eliminan o mantienen. Con base en este acuerdo, no se contempla la presentación de nuevas TRD ante el Archivo General de la Nación durante este periodo; el trabajo se enfoca en la revisión y ajuste de las TRD existentes."/>
    <s v="https://dnbcgovco-my.sharepoint.com/my?id=%2Fpersonal%2Fplaneacion%5Fdnbc%5Fgov%5Fco%2FDocuments%2FDocumentos%20SIGE%2F6%2E%20Planes%2FPLAN%20DE%20MEJORA%2F2026%2F02%2E%20Seguimiento%20Segundo%20Trimestre%2F17%2E%20Gesti%C3%B3n%20Documental&amp;ga=1"/>
    <n v="46214"/>
    <s v="Se incluye información de las TRD vigentes. No se encuentra evidencias de actualización de herramientas TVD"/>
    <n v="0"/>
    <x v="0"/>
  </r>
  <r>
    <n v="38"/>
    <x v="0"/>
    <x v="4"/>
    <s v="Subdirección Administrativa y Financiera"/>
    <m/>
    <x v="29"/>
    <n v="1"/>
    <x v="11"/>
    <s v="Se evidenció incumplimiento en la ejecución del plan de mejoramiento del proceso, por cuanto se tienen el total de acciones vencidas, correspondiente a hallazgos identificados en 2019, incumpliendo lo establecido en el MIPG Dimensión 7 Control Interno. “La formulación de planes de mejoramiento, su aplicación y seguimiento para resolver los hallazgos presentados”"/>
    <s v="GESTIÓN DOCUMENTAL"/>
    <s v="1er Por qué: Por falta de recursos económicos para la ejecución de las actividades del plan de mejoramiento_x000a_2do Por qué: Por falta de planeación en el cumplimiento de las actividades_x000a_3er Por qué: Por falta de seguimiento en el cumplimiento de las actividades"/>
    <s v="3er Por qué: Por falta de seguimiento en el cumplimiento de las actividades"/>
    <s v="Acción correctiva"/>
    <s v="MC_AC9"/>
    <s v="Monitorear la formulación y ejecución de las acciones derivadas de los planes de mejora"/>
    <s v="Informes de monitoreos"/>
    <n v="4"/>
    <d v="2026-01-01T00:00:00"/>
    <d v="2026-12-31T00:00:00"/>
    <n v="54"/>
    <s v="03. Gestión de Análisis y Mejora Continua"/>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s v="EJECUCIÓN"/>
    <d v="2026-06-04T00:00:00"/>
    <n v="0.25"/>
    <s v="Se evidencia la realización del primer monitoreo a los planes de mejoramiento durante abril de 2026 y la aprobación de su reformulación en Comité de Control Interno. Desde la tercera línea de defensa se observa avance en la ejecución de la acción correctiva; no obstante, se recomienda mantener el monitoreo periódico de las acciones formuladas para asegurar su cumplimiento dentro de los plazos establecid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x v="0"/>
  </r>
  <r>
    <n v="39"/>
    <x v="0"/>
    <x v="4"/>
    <s v="Subdirección Administrativa y Financiera"/>
    <m/>
    <x v="30"/>
    <n v="1"/>
    <x v="11"/>
    <s v="La entidad no dispone de actas sobre el seguimiento y control al Sistema Integrado de Conservación, inobservando lo contemplado en Art. 25 del Acuerdo número 006 de 2014 del AGN el cual establece “Periódicamente, el Comité Interno de Archivo o el Comité de Desarrollo Administrativo de la Entidad deberá verificar y evaluar el adecuado cumplimiento de lo establecido en el Sistema Integrado de Conservación, e incluirá en los planes de mejoramiento de la entidad, las acciones necesarias para corregir los hallazgos de las auditorías del Sistema Integrado de Conservación”."/>
    <s v="GESTIÓN DOCUMENTAL"/>
    <s v="1er Por qué: Por falta de actualización al Plan de Conservación Documental (PCD)_x000a_2do Por qué: Desconocimiento del deber de realizar un seguimiento y control al Sistema Integrado de Conservación"/>
    <s v="2do Por qué: Desconocimiento del deber de realizar un seguimiento y control al Sistema Integrado de Conservación"/>
    <s v="Acción correctiva"/>
    <s v="GD_AC9"/>
    <s v="Realizar el seguimiento trimestral de las actividades planteadas en el Plan de Conservación Documental y presentar un informe al Comité Directivo para su conocimiento."/>
    <s v="No. De informes presentados ante comité directivos/ No. Informes programados"/>
    <n v="4"/>
    <d v="2026-01-01T00:00:00"/>
    <d v="2026-12-31T00:00:00"/>
    <n v="54"/>
    <s v="17. Gestión Documental"/>
    <m/>
    <n v="0"/>
    <n v="0"/>
    <n v="0"/>
    <d v="2026-05-11T00:00:00"/>
    <s v="Se recibió información antigua por parte del proceso y no se evidencian soportes en la carpeta compartida por planeación"/>
    <n v="0"/>
    <s v="EJECUCIÓN"/>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SIN INICIAR"/>
    <s v="No aplica"/>
    <s v="No aplica"/>
    <s v="No aplica"/>
    <n v="0.4"/>
    <s v="Se elaboraron los informes de seguimiento trimestral a las actividades del Plan de Conservación Documental. A corte 30 de junio, dichos informes se encuentran pendientes de presentación formal ante el Comité Directivo."/>
    <s v="https://dnbcgovco-my.sharepoint.com/my?id=%2Fpersonal%2Fplaneacion%5Fdnbc%5Fgov%5Fco%2FDocuments%2FDocumentos%20SIGE%2F6%2E%20Planes%2FPLAN%20DE%20MEJORA%2F2026%2F02%2E%20Seguimiento%20Segundo%20Trimestre%2F17%2E%20Gesti%C3%B3n%20Documental&amp;ga=1"/>
    <n v="46214"/>
    <s v="Se presenta borrador de informe trimestral. No se ha socializado"/>
    <n v="0.1"/>
    <x v="0"/>
  </r>
  <r>
    <n v="40"/>
    <x v="0"/>
    <x v="4"/>
    <s v="Subdirección Administrativa y Financiera"/>
    <m/>
    <x v="31"/>
    <n v="0"/>
    <x v="12"/>
    <s v="Se evidenció legalización extempóranea de comisiones, incumplimiendo lo señalado en la resolución 126 de 2020, artículo 4 literal (g), por cuanto las resoluciones 164, 169 y 170 de 2021 fueron legalizadas de manera inoportuna."/>
    <s v="GESTIÓN PRESUPUESTAL Y EFICIENCIA DEL GASTO PÚBLICO"/>
    <s v="1. No se adelantan las acciones a que haya lugar para que los contratistas y funcionarios cumplan con la legalización oportuno de las comisiones y viáticos_x000a_2. Desconocimiento por parte de los funcionarios y contratistas de los lineamientos establecidos para la solicitud, legalización y tramites de comisiones y tiquetes_x000a_3, No se da cumplimiento a la resolución 60 de 2021 y se continua otorgando viáticos sin legalizar los anteriores._x000a_4. Los funcionarios y contratistas hacen caso omiso al correo de legalización de comisión"/>
    <s v="No se da cumplimiento a la resolución 60 de 2021 y se continua otorgando viáticos sin legalizar los anteriores._x000a_Los funcionarios y contratistas hacen caso omiso al correo de legalización de comisión"/>
    <s v="Acción correctiva"/>
    <s v="GF_AC10"/>
    <s v="Adquisición de los Tokens para los pérfiles gestor y aprobador de Módulo de Viaticos SIIF"/>
    <s v="Adquisición de tokens"/>
    <n v="1"/>
    <d v="2021-10-11T00:00:00"/>
    <d v="2021-10-31T00:00:00"/>
    <n v="3"/>
    <s v="13. Gestión Financiera"/>
    <m/>
    <n v="1"/>
    <s v="Se deja en evidencia las solicitudes, un archivo de control de tokens y la orden de compra (Adquisición de los Tokens para los  pérfiles gestor y aprobador de Módulo de Viaticos SIIF )"/>
    <s v="https://dnbcgovco-my.sharepoint.com/:f:/g/personal/planeacion_dnbc_gov_co/IgAKPZEalRp3T7O44VwZjBLlARF86VpmllJA36VR9-2qDG8?e=W6XaGX"/>
    <d v="2026-05-11T00:00:00"/>
    <s v="Se incluye información de orden de compra 2025. Tokens vigentes al primer trimestre del 2026"/>
    <n v="1"/>
    <s v="CUMPLIDO"/>
    <d v="2026-05-28T00:00:00"/>
    <n v="1"/>
    <s v="se evidencia orden de compra Nº 146605 del 23/05/2025 para la adquisicion de tokens para los perfiles gestor y apobador de modulos de viaticos SIIF, y un archivo en excel de control de tokens."/>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las solicitudes, un archivo de control de tokens y la orden de compra (Adquisición de los Tokens para los  pérfiles gestor y aprobador de Módulo de Viaticos SIIF )"/>
    <s v="https://dnbcgovco-my.sharepoint.com/:f:/g/personal/planeacion_dnbc_gov_co/IgDlTTkE6gPMRZjTETbxch7dATaSM_TE5-agvqb3k7QgaDY?e=0V1Jx7"/>
    <s v="11/07/206"/>
    <s v="Actividad reportada con cumplimiento en el primer trimestre 2026"/>
    <n v="1"/>
    <x v="1"/>
  </r>
  <r>
    <n v="41"/>
    <x v="0"/>
    <x v="4"/>
    <s v="Subdirección Administrativa y Financiera"/>
    <m/>
    <x v="31"/>
    <n v="0"/>
    <x v="12"/>
    <s v="Se evidenció legalización extempóranea de comisiones, incumplimiendo lo señalado en la resolución 126 de 2020, artículo 4 literal (g), por cuanto las resoluciones 164, 169 y 170 de 2021 fueron legalizadas de manera inoportuna."/>
    <s v="GESTIÓN PRESUPUESTAL Y EFICIENCIA DEL GASTO PÚBLICO"/>
    <s v="1. No se adelantan las acciones a que haya lugar para que los contratistas y funcionarios cumplan con la legalización oportuno de las comisiones y viáticos_x000a_2. Desconocimiento por parte de los funcionarios y contratistas de los lineamientos establecidos para la solicitud, legalización y tramites de comisiones y tiquetes_x000a_3, No se da cumplimiento a la resolución 60 de 2021 y se continua otorgando viáticos sin legalizar los anteriores._x000a_4. Los funcionarios y contratistas hacen caso omiso al correo de legalización de comisión"/>
    <s v="No se da cumplimiento a la resolución 60 de 2021 y se continua otorgando viáticos sin legalizar los anteriores._x000a_Los funcionarios y contratistas hacen caso omiso al correo de legalización de comisión"/>
    <s v="Acción correctiva"/>
    <s v="GF_AC11"/>
    <s v="Gestionar el pago en el Módulo de Gestión de Viáticos al interior (SIIF NACION II), por modalidad de Reconocimiento, es decir se reconocen los viáticos una vez se finaliza la comisión."/>
    <s v="Aplicabilidad Módulo de Gestión de Pago Viáticos"/>
    <n v="1"/>
    <d v="2021-10-11T00:00:00"/>
    <d v="2021-12-31T00:00:00"/>
    <n v="12"/>
    <s v="13. Gestión Financiera"/>
    <m/>
    <n v="1"/>
    <s v="Se deja en evidencia la gestion de  pagos de viaticos (Gestionar el pago en el Módulo de Gestión  de Viáticos al interior (SIIF NACION II), por modalidad de Reconocimiento, es decir se reconocen los viáticos una vez se finaliza la comisión. )"/>
    <s v="https://dnbcgovco-my.sharepoint.com/:f:/g/personal/planeacion_dnbc_gov_co/IgAKPZEalRp3T7O44VwZjBLlARF86VpmllJA36VR9-2qDG8?e=W6XaGX"/>
    <d v="2026-05-11T00:00:00"/>
    <s v="Se incluye reporte SIIF Nación del primer trimestre 2026 donde se evidencia gestión de viaticos"/>
    <n v="1"/>
    <s v="CUMPLIDO"/>
    <d v="2026-05-28T00:00:00"/>
    <n v="1"/>
    <s v="se evidencia matriz de gestion de viaticos primer trimestre 2026, lo que permite verificar la ejecucion de la actividad formulada dentro de los plazo establecido"/>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la gestion de  pagos de viaticos (Gestionar el pago en el Módulo de Gestión  de Viáticos al interior (SIIF NACION II), por modalidad de Reconocimiento, es decir se reconocen los viáticos una vez se finaliza la comisión. )"/>
    <s v="https://dnbcgovco-my.sharepoint.com/:f:/g/personal/planeacion_dnbc_gov_co/IgDlTTkE6gPMRZjTETbxch7dATaSM_TE5-agvqb3k7QgaDY?e=0V1Jx7"/>
    <s v="11/07/206"/>
    <s v="Se incluye reporte SIIF Nación del 2026 donde se evidencia gestión de viaticos"/>
    <n v="1"/>
    <x v="1"/>
  </r>
  <r>
    <n v="42"/>
    <x v="0"/>
    <x v="4"/>
    <s v="Dirección General"/>
    <m/>
    <x v="31"/>
    <n v="0"/>
    <x v="12"/>
    <s v="Se evidenció legalización extempóranea de comisiones, incumplimiendo lo señalado en la resolución 126 de 2020, artículo 4 literal (g), por cuanto las resoluciones 164, 169 y 170 de 2021 fueron legalizadas de manera inoportuna."/>
    <s v="INTEGRIDAD"/>
    <s v="1. Desconocimiento por parte de los funcionarios y contratistas de los lineamientos establecidos para la solicitud, legalización y tramites de comisiones y tiquetes_x000a_2, No se da cumplimiento a la resolución 60 de 2021 y se continua otorgando viáticos sin legalizar los anteriores._x000a_3. Los funcionarios y contratistas hacen caso omiso al correo de legalización de comisión_x000a_4. No se adelantan las acciones a que haya lugar para que los contratistas y funcionarios cumplan con la legalización oportuno de las comisiones y viáticos"/>
    <s v="4. No se adelantan las acciones a que haya lugar para que los contratistas y funcionarios cumplan con la legalización oportuno de las comisiones y viáticos"/>
    <s v="Acción correctiva"/>
    <s v="DI_AC4"/>
    <s v="Adelantar las acciones a que haya lugar por el incumplimiento en la legalización oportuna de los viáticos y comisiones"/>
    <s v="Acciones Legales adelantadas"/>
    <n v="1"/>
    <d v="2021-10-11T00:00:00"/>
    <d v="2021-12-31T00:00:00"/>
    <n v="12"/>
    <s v="12. Gestión de Asuntos Disciplinarios"/>
    <m/>
    <n v="1"/>
    <s v="Revisadas las carpetas existentes en el proceso de gestión de asuntos disciplinarios, se encontró que mediante Auto 04 de 11 de abril de 2024,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
    <s v="https://dnbcgovco-my.sharepoint.com/:f:/g/personal/planeacion_dnbc_gov_co/IgAaFkxmurjKQ68byOqI2FOiAeJb8cYQs4nj4fnXfvcMPwA?e=GbkgE9"/>
    <d v="2026-05-11T00:00:00"/>
    <s v="Se presenta un auto inhibitorio AUTO N 04-2023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s v="CUMPLIDO"/>
    <d v="2026-05-15T00:00:00"/>
    <n v="1"/>
    <s v="Se presenta como evidencia el Auto N.° 04 del 11 de abril de 2024. De acuerdo con la revisión de las carpetas del proceso de Gestión de Asuntos Disciplinarios, se verificó que la profesional adscrita al proceso profirió decisión inhibitoria respecto de los hechos objeto del hallazgo, en aplicación del artículo 10 de la Ley 734 de 2002, al concluir que no existían méritos para iniciar actuación disciplinaria. En consecuencia, la evidencia aportada permite verificar el cumplimiento de la acción correctiva estableci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43"/>
    <x v="0"/>
    <x v="4"/>
    <s v="Subdirección Administrativa y Financiera"/>
    <m/>
    <x v="32"/>
    <n v="1"/>
    <x v="12"/>
    <s v="Se generó incumplimiento a lo señalado en el Decreto 1598 de 2011 que modifica el artículo 15 del Decreto 1737 de 1998, artículo 2.8.4.6.5 del Decreto 1068 de 2015, y concepto 155141 de 2021 emitido por el DAFP, en relación al uso adecuado de las líneas telefónicas y/o equipos, así:_x000a_No existe designación de los equipos a que hubiese dado lugar ni de las respectivas lineas telefónicas al personal que actualmente las está utilizando._x000a_La justificación del uso de las lineas teléfonicas no fue soportado._x000a_Existen varias lineas telefónicas y/o equipos, asignadas a un mismo cargo, como es el caso de Comunicaciones, Citel y Subdirector Administrativo y Financiero._x000a_Están siendo utilizadas lineas telefónicas por parte de personal que no posee vínculo laboral con la entidad como es el caso de Clara Inés Rueda._x000a_Existen líneas telefónicas y/o equipos, asignadas a funcionarios que no ostentan cargos de Director General, Subdirector ni que su labor principal sea la Atención y Prevención de Desastres._x000a_Se está utilizando lineas telefónicas y/o equipos, por personal Contratista._x000a_Se suspendieron 14 lineas telefónicas, más no fueron canceladas y se desconoce aún el usuario que la tenía asignada._x000a_Se están utilizando las lineas 3223472160 y 3223472114 pero se desconoce el usuario que la tiene asignada"/>
    <m/>
    <s v="1. Porque, no existe control y seguimiento a la designación de las líneas telefónicas de la DNBC._x000a_2. Desconocimiento del uso y manejo de las líneas telefónicas. ."/>
    <s v="2. Desconocimiento del uso y manejo de las líneas telefónicas. ."/>
    <s v="Acción correctiva"/>
    <s v="GA_AC10"/>
    <s v="Establecer e implementar lineamientos del uso y designación de las líneas telefónicas pertenecientes a la DNBC"/>
    <s v="Lineamientos establecidos"/>
    <n v="1"/>
    <d v="2026-05-01T00:00:00"/>
    <d v="2026-09-30T00:00:00"/>
    <n v="22.349999999999998"/>
    <s v="14. Gestión Administrativa"/>
    <m/>
    <n v="0"/>
    <s v="En proceso de establecer e implementar los lineamientos"/>
    <s v="https://dnbcgovco-my.sharepoint.com/:f:/g/personal/planeacion_dnbc_gov_co/IgAxKh_R381MRKHRH5ckBwXrAeva_s4MMsrvqH4ooLP_2w8?e=LHhXjO"/>
    <d v="2026-05-11T00:00:00"/>
    <s v="No se evidencia avance para el periodo"/>
    <n v="0"/>
    <s v="EJECUCIÓN"/>
    <d v="2026-05-28T00:00:00"/>
    <n v="0"/>
    <s v="No fue posible identificar evidencias para el presente período de análisis"/>
    <s v="SIN INICIAR"/>
    <s v="No aplica"/>
    <s v="No aplica"/>
    <s v="No aplica"/>
    <n v="0.5"/>
    <s v="Se incluye borrador donde se establecen los lineamientos del uso y designación  de las líneas telefónicas"/>
    <s v="https://dnbcgovco-my.sharepoint.com/:f:/g/personal/planeacion_dnbc_gov_co/IgAhkpBHQdyLQq8PF960dhXHAejEbH1h4s1agZQbDXZ6T4E?e=8JD9Or"/>
    <n v="46214"/>
    <s v="Se incluye borrador donde se establecen los lineamientos del uso y designación  de las líneas telefónicas. Se debe continuar con la documentación de esta información en alguno de los documentos SIGE del proceso"/>
    <n v="0.5"/>
    <x v="0"/>
  </r>
  <r>
    <n v="44"/>
    <x v="0"/>
    <x v="4"/>
    <s v="Subdirección Administrativa y Financiera"/>
    <m/>
    <x v="32"/>
    <n v="0"/>
    <x v="12"/>
    <s v="Se generó incumplimiento a lo señalado en el Decreto 1598 de 2011 que modifica el artículo 15 del Decreto 1737 de 1998, artículo 2.8.4.6.5 del Decreto 1068 de 2015, y concepto 155141 de 2021 emitido por el DAFP, en relación al uso adecuado de las líneas telefónicas y/o equipos, así:_x000a_No existe designación de los equipos a que hubiese dado lugar ni de las respectivas lineas telefónicas al personal que actualmente las está utilizando._x000a_La justificación del uso de las lineas teléfonicas no fue soportado._x000a_Existen varias lineas telefónicas y/o equipos, asignadas a un mismo cargo, como es el caso de Comunicaciones, Citel y Subdirector Administrativo y Financiero._x000a_Están siendo utilizadas lineas telefónicas por parte de personal que no posee vínculo laboral con la entidad como es el caso de Clara Inés Rueda._x000a_Existen líneas telefónicas y/o equipos, asignadas a funcionarios que no ostentan cargos de Director General, Subdirector ni que su labor principal sea la Atención y Prevención de Desastres._x000a_Se está utilizando lineas telefónicas y/o equipos, por personal Contratista._x000a_Se suspendieron 14 lineas telefónicas, más no fueron canceladas y se desconoce aún el usuario que la tenía asignada._x000a_Se están utilizando las lineas 3223472160 y 3223472114 pero se desconoce el usuario que la tiene asignada"/>
    <m/>
    <s v="1. Porque, no existe control y seguimiento a la designación de las líneas telefónicas de la DNBC._x000a_2. Desconocimiento del uso y manejo de las líneas telefónicas. ."/>
    <s v="2. Desconocimiento del uso y manejo de las líneas telefónicas. ."/>
    <s v="Acción correctiva"/>
    <s v="GA_AC11"/>
    <s v="Cancelar las lineas 3223472160 y 3223472114 ya que se desconoce el usuario"/>
    <s v="Cancelación de lineas"/>
    <n v="2"/>
    <d v="2026-04-01T00:00:00"/>
    <d v="2026-05-31T00:00:00"/>
    <n v="9"/>
    <s v="14. Gestión Administrativa"/>
    <m/>
    <n v="0.5"/>
    <s v="Se realizó PQR para obtener información "/>
    <s v="https://dnbcgovco-my.sharepoint.com/:f:/g/personal/planeacion_dnbc_gov_co/IgDiQxpwzkt4T4EQnq9hyVwJAXTMnHi0R0o6OQVaJwEoZgo?e=G53GyN"/>
    <d v="2026-05-11T00:00:00"/>
    <s v="No se evidencia avance para el periodo"/>
    <n v="0"/>
    <s v="EJECUCIÓN"/>
    <d v="2026-05-28T00:00:00"/>
    <n v="0"/>
    <s v="No fue posible identificar evidencias para el presente período de análisis"/>
    <s v="SIN INICIAR"/>
    <s v="No aplica"/>
    <s v="No aplica"/>
    <s v="No aplica"/>
    <n v="1"/>
    <s v="Se obtuvo respuesta de la empresa claro sobre la cancelación de las líneas telefónicas "/>
    <s v="https://dnbcgovco-my.sharepoint.com/:f:/g/personal/planeacion_dnbc_gov_co/IgAnDeKkyoAgT4ZD5jNPNYbqAZKRflsOcvgfe3ZKkm59wjw?e=AMtshY"/>
    <n v="46214"/>
    <s v="Se remite respuesta del operador donde se evidencia cancelación de las lineas en mención"/>
    <n v="1"/>
    <x v="1"/>
  </r>
  <r>
    <n v="45"/>
    <x v="0"/>
    <x v="4"/>
    <s v="Subdirección Administrativa y Financiera"/>
    <m/>
    <x v="32"/>
    <n v="0"/>
    <x v="12"/>
    <s v="Se generó incumplimiento a lo señalado en el Decreto 1598 de 2011 que modifica el artículo 15 del Decreto 1737 de 1998, artículo 2.8.4.6.5 del Decreto 1068 de 2015, y concepto 155141 de 2021 emitido por el DAFP, en relación al uso adecuado de las líneas telefónicas y/o equipos, así:_x000a_No existe designación de los equipos a que hubiese dado lugar ni de las respectivas lineas telefónicas al personal que actualmente las está utilizando._x000a_La justificación del uso de las lineas teléfonicas no fue soportado._x000a_Existen varias lineas telefónicas y/o equipos, asignadas a un mismo cargo, como es el caso de Comunicaciones, Citel y Subdirector Administrativo y Financiero._x000a_Están siendo utilizadas lineas telefónicas por parte de personal que no posee vínculo laboral con la entidad como es el caso de Clara Inés Rueda._x000a_Existen líneas telefónicas y/o equipos, asignadas a funcionarios que no ostentan cargos de Director General, Subdirector ni que su labor principal sea la Atención y Prevención de Desastres._x000a_Se está utilizando lineas telefónicas y/o equipos, por personal Contratista._x000a_Se suspendieron 14 lineas telefónicas, más no fueron canceladas y se desconoce aún el usuario que la tenía asignada._x000a_Se están utilizando las lineas 3223472160 y 3223472114 pero se desconoce el usuario que la tiene asignada"/>
    <m/>
    <s v="1. Porque, no existe control y seguimiento a la designación de las líneas telefónicas de la DNBC_x000a_2. Desconocimiento del uso y manejo de las líneas telefónicas._x000a_3, Inadecuado control y seguimiento sobre el uso y manejo de las líneas telefónicas de la DNBC"/>
    <s v="3, Inadecuado control y seguimiento sobre el uso y manejo de las líneas telefónicas de la DNBC"/>
    <s v="Acción correctiva"/>
    <s v="GA_AC12"/>
    <s v="Realizar un seguimiento mensual al inventario de las líneas telefónicas contratadas y verificar el uso adecuado de las mismas ."/>
    <s v="Seguimientos mensuales"/>
    <n v="8"/>
    <d v="2026-05-01T00:00:00"/>
    <d v="2026-12-31T00:00:00"/>
    <n v="36"/>
    <s v="14. Gestión Administrativa"/>
    <m/>
    <n v="0"/>
    <s v="En proceso de realizar el seguimiento "/>
    <s v="https://dnbcgovco-my.sharepoint.com/:f:/g/personal/planeacion_dnbc_gov_co/IgCbtXVGDJ5QTo0p2NbFKi5EAXnKB942GaHQeTBOAdhtgWg?e=yBR63d"/>
    <d v="2026-05-11T00:00:00"/>
    <s v="No se evidencia avance para el periodo"/>
    <n v="0"/>
    <s v="EJECUCIÓN"/>
    <d v="2026-05-28T00:00:00"/>
    <n v="0"/>
    <s v="No fue posible identificar evidencias para el presente período de análisis"/>
    <s v="SIN INICIAR"/>
    <s v="No aplica"/>
    <s v="No aplica"/>
    <s v="No aplica"/>
    <n v="1"/>
    <s v="Se realizó seguimiento de los meses de abril a Junio de las líneas telefónicas activas "/>
    <s v="https://dnbcgovco-my.sharepoint.com/:f:/g/personal/planeacion_dnbc_gov_co/IgCDCOjqbVngToY388R9MNRuAVo3kLHDjxIc4qs2YutuB9Y?e=x5D2ps"/>
    <n v="46214"/>
    <s v="Se incluye formato de seguimiento del segundo trimestre al estado de las lineas de telefono de la entidad"/>
    <n v="0.25"/>
    <x v="0"/>
  </r>
  <r>
    <n v="46"/>
    <x v="0"/>
    <x v="4"/>
    <s v="Subdirección Administrativa y Financiera"/>
    <m/>
    <x v="33"/>
    <n v="1"/>
    <x v="12"/>
    <s v="No se está dando cumplimiento al Artículo 11 del Decreto 371 de 2021, por cuanto, se está cancelando costos muy altos por concepto de alquiler de salones, transporte, alojamiento, sonido, luces, refrigerios, almuerzos entre otros sin priorizar el uso de las tecnologías de la información ya que se están realizando capacitaciones, eventos y reuniones de manera presencial y no virtual, como se evidencia en los pagos realizados al convenio 113 de 2021, e informe financiero reflejándose altos costos en cada uno de los componentes así:_x000a_Primer Pago:_x000a_•_x0009_En la solicitud de servicios por parte de la entidad del día 08 de Junio de 2021, se requirió la programación logistica de los eventos Delegación Bomberos, Mesa de trabajo bomberos, mesa de trabajo sindicatos, apoyo administración capacitación bomberos San Andres, Apoyo logistico entrega de Kits, Encuentro Nal de escuela de Formación de Bomberos entre otros; pero, no se indicó en algunos servicios la discriminación del número tanto de asistentes como de cantidad de kits, Papelería, impresiones, Escarapelas, Estaciones de Café, restaurante etc, aún cuando en algunos casos se establece la capacidad de la sala. •_x0009_El informe Financiero el cual es el soporte para realizar el respectivo pago no tiene discriminado el IVA en cada uno de los items se generaron de manera global para cada componente. De igual forma el mismo no detalla por item o componente el valor cancelado._x000a_•_x0009_La OCI realizó el análisis de los costos invertidos en cada uno de los eventos realizados evidenciándose de manera general un alto desembolso en lo que respecta los componentes 1,2, y 5, así_x000a_Componente 1 Alquiler de equipos $72.417.782_x000a_Componente 2 Transporte $90.966.895_x000a_Componente 5 Gastos logisticos $83.605.351_x000a_•_x0009_De igual forma, se facturó y se canceló $9 pesos por encima ya que el total de lo establecido en el informe financiero fue de $260.509.982 y lo facturado es $260.509.992._x000a_•_x0009_El valor indicado en los items establecidos en el informe financiero el cual soporta el respectivo pago, presenta una diferencia de $159.20 con lo señalado en la propuesta económica_x000a_Segundo Pago:_x000a_•_x0009_No se realizó solicitud de servicios por parte de la DNBC_x000a_•_x0009_Contiene el Segundo Informe de Ejecución del Convenio reflejándose:_x000a_- Se está facturando el valor de $48,909,000 por concepto de Merchandising cuando este servicio no está incluido en el Componente No.5 de la propuesta que el proveedor realizó a la entidad._x000a_- Se registró y facturó el valor de $21.518.651 por concepto de Suministro y entrega de Chalecos y se incorporó en el Componente Gastos Logisticos y Operativos, cuando este elemento es una prenda de vestir que no hace parte de una actividad logistica ni operativa._x000a_-El valor indicado en los items establecidos en el informe financiero el cual soporta el respectivo pago, presenta una diferencia de $215 con lo señalado en la propuesta económica._x000a_-Se contempló $3.284.400 para transporte y $523.600 para hospedaje pero se desconoce el evento al cual pertenece ya que viene indicado claramente el el Informe financiero_x000a_-Con relación al valor cancelado a la totalidad de los dos (2) pagos se refleja los altos costos cancelados así:_x000a_Componente de transporte $108.208.098_x000a_Alquiler de Salones $350.705.871_x000a_Alojamiento $47.483.258 (Hoteles de 3, 4 y 5 estrellas)._x000a_Comisión por Gerencia $32.381.399 (la cual no se contempló en el estudios del sector y estudio previo)_x000a_-No se facturó almuerzos y catering cuando el informe lo contempla en la mayoría de los eventos realizados_x000a_- No se evidenció un detalle discriminado de los funcionarios, contratistas y personal que haya utilizado el hospedaje, ni un control con relación a la adquisición y entrega de los chalecos, cuadernos institucionales, separadores, carpetas corporativas y boligrafos entregados"/>
    <m/>
    <s v="1. por qué: Desconocimiento del manual de_x000a_supervisión._x000a_2. Por qué.Por que no se realizo un adecuado control y verificación de la ejecucion del contrato._x000a_3. Porque: Debilidad en el ejercicio de supervision contractual."/>
    <s v="3. Porque: Debilidad en el ejercicio de supervision contractual"/>
    <s v="Acción correctiva"/>
    <s v="GA_AC13"/>
    <s v="Elaborar manual o instructivo o procedimiento sobre las actividades relacionadas con realización de eventos de la entidad"/>
    <s v="Documento elaborado"/>
    <n v="1"/>
    <d v="2026-05-01T00:00:00"/>
    <d v="2026-12-31T00:00:00"/>
    <n v="36"/>
    <s v="14. Gestión Administrativa"/>
    <m/>
    <n v="0"/>
    <s v="En proceso de elaboración "/>
    <s v="https://dnbcgovco-my.sharepoint.com/:f:/g/personal/planeacion_dnbc_gov_co/IgBAElXmTwnbRoLljgv0eRE8AQhh8mKYzkyf4oeQmbRrdhk?e=g9l5w9"/>
    <d v="2026-05-11T00:00:00"/>
    <s v="No se evidencia avance para el periodo"/>
    <n v="0"/>
    <s v="EJECUCIÓN"/>
    <d v="2026-05-28T00:00:00"/>
    <n v="0"/>
    <s v="No fue posible identificar evidencias para el presente período de análisis"/>
    <s v="SIN INICIAR"/>
    <s v="No aplica"/>
    <s v="No aplica"/>
    <s v="No aplica"/>
    <n v="0.5"/>
    <s v="Se adjunta borrador de la elaboración del manual de la realización de eventos en la entidad"/>
    <s v="https://dnbcgovco-my.sharepoint.com/:f:/g/personal/planeacion_dnbc_gov_co/IgA7HZiV3I3EQK9EzSq87P9IAX7djft8fnNWWhVuYe016xs?e=SrcXSf"/>
    <n v="46214"/>
    <s v="Se adjunta borrador de procedimiento, en trámite de revisión para inclusión en SIGE"/>
    <n v="0.5"/>
    <x v="0"/>
  </r>
  <r>
    <n v="47"/>
    <x v="0"/>
    <x v="4"/>
    <s v="Subdirección Administrativa y Financiera"/>
    <m/>
    <x v="34"/>
    <n v="1"/>
    <x v="12"/>
    <s v="Al realizar la verificación de la Austeridad en el gasto se evidenció que hacía falta en su gran mayoría las evidencias que soportaban los análisis y justificaciones de los rubros objeto de seguimiento, se presentaban inconsistencias en la coherencia de cifras y redacción entre otros aspectos, asi como los soportes documentales que fueron devueltos al Proceso de Gestión Administrativa para su corrección. De igual forma, no se allegó a la OCI el análisis de la reducción del servicio de luz_x000a_Lo anterior incumple lo enunciado en el artículo 151 del decreto 403 de 2020, que establece El Deber de entrega de información para el ejercicio de las funciones de la unidad u oficina de control interno._x000a_De igual forma, tampoco se acató lo indicado en la ley 1712 de 2014 articulo 3 Principio de la calidad de la información."/>
    <m/>
    <s v="1. Ausencia de controles definidos para la revisión previa de la información para el informe._x000a_2. Error involuntario al momento de construir los cuadros de análisis de austeridad."/>
    <s v="2. Error involuntario al momento de construir los cuadros de análisis de austeridad."/>
    <s v="Acción correctiva"/>
    <s v="GA_AC14"/>
    <s v="Elaborar e implementar un instructivo para el reporte de Plan de Austeridad donde se referencie repositorio de informaicón soporte"/>
    <s v="Instructivo implementado"/>
    <n v="1"/>
    <d v="2026-05-01T00:00:00"/>
    <d v="2026-12-31T00:00:00"/>
    <n v="36"/>
    <s v="14. Gestión Administrativa"/>
    <m/>
    <n v="0"/>
    <s v="En proceso de elaboración "/>
    <s v="https://dnbcgovco-my.sharepoint.com/:f:/g/personal/planeacion_dnbc_gov_co/IgBLr1KmTScRQJCwcbaSj5xqAWmlIwMmCTekCAGNrDKO8Qs?e=3PLpwQ"/>
    <d v="2026-05-11T00:00:00"/>
    <s v="No se evidencia avance para el periodo"/>
    <n v="0"/>
    <s v="EJECUCIÓN"/>
    <d v="2026-05-28T00:00:00"/>
    <n v="0"/>
    <s v="No fue posible identificar evidencias para el presente período de análisis"/>
    <s v="SIN INICIAR"/>
    <s v="No aplica"/>
    <s v="No aplica"/>
    <s v="No aplica"/>
    <n v="0.5"/>
    <s v="Se adjunta borrador de la elaboración del instructivo de plan de austeridad"/>
    <s v="https://dnbcgovco-my.sharepoint.com/:f:/g/personal/planeacion_dnbc_gov_co/IgDxDuT9wXBCSrZWI8uUm5HDAei4w6P2oUZ2yRxvxJiTQK0?e=5BkKt9"/>
    <n v="46214"/>
    <s v="Se adjunta borrador de instructivo, en trámite de revisión para inclusión en SIGE"/>
    <n v="0.5"/>
    <x v="0"/>
  </r>
  <r>
    <n v="48"/>
    <x v="0"/>
    <x v="4"/>
    <s v="Subdirección Administrativa y Financiera"/>
    <m/>
    <x v="35"/>
    <n v="1"/>
    <x v="12"/>
    <s v="Para el presente seguimiento se evidenció que no existe un avance en las acciones planteadas, quedando el mismo resultado informado al corte 30 de marzo de 2021, vulnerando lo señalado en el MIPG, Dimensión 7 Control Interno Primera Linea de Defensa que trata de “La formulación de planes de mejoramiento, su aplicación y seguimiento para resolver los hallazgos presentados”"/>
    <m/>
    <s v="1. por qué: Desconocimiento de los roles y responsabilidades de la primera línea de defensa de acuerdo a lo estipulado en la resolución 246 de 2021._x000a_2, Ausencia de autocontrol, control y seguimiento a la ejecución del proceso."/>
    <s v="2. Ausencia de autocontrol, control y seguimiento a la ejecución del proceso."/>
    <s v="Acción correctiva"/>
    <s v="MC_AC9"/>
    <s v="Monitorear la formulación y ejecución de las acciones derivadas de los planes de mejora"/>
    <s v="Informes de monitoreos"/>
    <n v="4"/>
    <d v="2026-01-01T00:00:00"/>
    <d v="2026-12-31T00:00:00"/>
    <n v="54"/>
    <s v="03. Gestión de Análisis y Mejora Continua"/>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s v="EJECUCIÓN"/>
    <d v="2026-06-04T00:00:00"/>
    <n v="0.25"/>
    <s v="Se evidencia la realización del primer monitoreo a los planes de mejoramiento durante abril de 2026 y la aprobación de su reformulación en Comité de Control Interno. Desde la tercera línea de defensa se observa avance en la ejecución de la acción correctiva; no obstante, se recomienda mantener el monitoreo periódico para fortalecer el autocontrol y el cumplimiento de las acciones formuladas por los proces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x v="0"/>
  </r>
  <r>
    <n v="49"/>
    <x v="0"/>
    <x v="4"/>
    <s v="Subdirección Administrativa y Financiera"/>
    <m/>
    <x v="36"/>
    <n v="1"/>
    <x v="13"/>
    <s v="Plan de Mejoramiento_x000a_Se evidenció al corte 31 marzo de 2021, incumplimiento del Plan de Mejoramiento del Proceso; por cuanto, tienen dos (2) acciones sin iniciar y diecinueve (19) acciones vencidas. Es de anotar que seis (6) hallazgos, vienen desde la vigencia 2018, cinco (5) del 2019 y siete (7) del 2020 y una (1) del 2021, sin que se hayan tomado los correctivos del caso para dar cumplimiento al mismo, que se refieren en términos generales a la construcción del PAAC y los manuales de Contratación y Supervisión._x000a_Lo anterior desatiende lo establecido en el manual operativo MIPG, en el numeral 4.1 de la Dimensión 4ª. Dimensión: Evaluación de Resultados que señala “(…) A nivel institucional, es fundamental efectuar el seguimiento periódico a todos planes que se implementan en la entidad (…)” y en el numeral 4.2.1. Seguimiento y evaluación del desempeño institucional específica “Las dependencias de planeación suelen ser las responsables y competentes para liderar estos ejercicios. No obstante, los responsables de hacer el seguimiento y la evaluación de los resultados institucionales son los servidores públicos que tienen a su cargo cada plan, programa, proyecto o estrategia objeto de seguimiento y evaluación. Así mismo, son ellos quienes deben establecer oportunamente las acciones de corrección o prevención de riesgos, si aplica, y registrar o suministrar los datos en los diferentes sistemas de información de que dispone la organización"/>
    <m/>
    <s v="Porque: Falta de seguimiento, de control y evaluación por parte del gestor del proceso a las acciones a implementar descritas en el plan de mejoramiento."/>
    <s v="Falta de seguimiento, de control y evaluación por parte del gestor del proceso a las acciones a implementar descritas en el plan de mejoramiento."/>
    <s v="Acción correctiva"/>
    <s v="MC_AC9"/>
    <s v="Monitorear la formulación y ejecución de las acciones derivadas de los planes de mejora"/>
    <s v="Informes de monitoreos"/>
    <n v="4"/>
    <d v="2026-01-01T00:00:00"/>
    <d v="2026-12-31T00:00:00"/>
    <n v="54"/>
    <s v="03. Gestión de Análisis y Mejora Continua"/>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s v="EJECUCIÓN"/>
    <d v="2026-06-04T00:00:00"/>
    <n v="0.25"/>
    <s v="Se evidencia avance en la ejecución de la acción correctiva mediante la realización del primer monitoreo a los planes de mejoramiento y la aprobación de su reformulación. Desde la tercera línea de defensa se recomienda mantener el monitoreo periódico y fortalecer el control sobre las acciones formuladas para asegurar su cumplimiento dentro de los plazos establecid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x v="0"/>
  </r>
  <r>
    <n v="50"/>
    <x v="0"/>
    <x v="4"/>
    <s v="Dirección General"/>
    <m/>
    <x v="37"/>
    <n v="1"/>
    <x v="13"/>
    <s v="Inconsistencias en la Designación de la Supervisión._x000a_Se evidenciaron falencias en la Delegación de la supervisión de los contratos 211, 214, 165,110, 265, 290, 266 y orden de compra 56640 de 2020; por cuanto no poseen claridad en esta designación, incumpliendo el ARTÍCULO 83 de la ley 1474 de 2011, que indica “Supervisión e interventoría contractual, …La supervisión consistirá en el seguimiento técnico, administrativo, financiero, contable, y jurídico que, sobre el cumplimiento del objeto del contrato, es ejercida por la misma entidad estatal cuando no requieren conocimientos especializados. Para la supervisión, la Entidad estatal podrá contratar personal de apoyo, a través de los contratos de prestación de servicios que sean requeridos.”_x000a_Así como lo preceptuado en la Guía para el ejercicio de las funciones de supervisión e interventoría de los contratos suscritos por las Entidades Estatales numeral 1 Designación de supervisores que dice: “El ordenador del gasto de la Entidad Estatal es responsable de la vigilancia y control de la ejecución del gasto y del contrato, por lo cual es quien debe designar el supervisor de un contrato.”"/>
    <s v="INTEGRIDAD"/>
    <s v="Inaplicabilidad de controles establecidos en la Entidad mediante el Manual de Supervisión Contractual de la DNBC adoptado mediante Resolución 066 de 2016,"/>
    <s v="Inaplicabilidad de controles establecidos en la Entidad mediante el Manual de Supervisión Contractual de la DNBC adoptado mediante Resolución 066 de 2016,"/>
    <s v="Acción correctiva"/>
    <s v="DI_AC5"/>
    <s v="Adelantar las acciones disciplinarias a que haya lugar por el incumplimiento a los procedimientos y manuales establecidos por la entidad"/>
    <s v="Acciones adelantadas"/>
    <n v="1"/>
    <d v="2022-01-01T00:00:00"/>
    <d v="2022-12-31T00:00:00"/>
    <n v="54"/>
    <s v="12. Gestión de Asuntos Disciplinarios"/>
    <m/>
    <n v="1"/>
    <s v="Revisadas las carpetas existentes en el proceso de gestión de asuntos disciplinarios, se encontró que mediante Auto 003 de 8 de noviembre de 2023,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
    <s v="https://dnbcgovco-my.sharepoint.com/:f:/g/personal/planeacion_dnbc_gov_co/IgAuKkj054FjQpIhQTfpIU4uAaAYsPG2cwe3OH3tHQ-MiMQ?e=6NoMtK"/>
    <d v="2026-05-11T00:00:00"/>
    <s v="Se presenta un auto inhibitorio AUTO N 03-2023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s v="CUMPLIDO"/>
    <d v="2026-05-15T00:00:00"/>
    <n v="1"/>
    <s v="Se presentó como soporte de las acciones adelantadas el Auto Inhibitorio N.° 03 de 8 de noviembre de 2023, mediante el cual se documenta la decisión adoptada frente al hallazgo. La evidencia aportada permite verificar la ejecución de la acción correctiva estableci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51"/>
    <x v="0"/>
    <x v="4"/>
    <s v="Subdirección Administrativa y Financiera"/>
    <m/>
    <x v="38"/>
    <n v="1"/>
    <x v="13"/>
    <s v="Suscripción del contrato por persona no Autorizada Subasta Inversa_x000a_En la cláusula 25 de los contratos 266 y 290 de 2020, se establece que, para el perfeccionamiento y ejecución del contrato, se requiere la firma de las partes; no obstante, al revisar digitalmente la firma de las partes en la plataforma SECOP II estos fueron aceptados por las Contratistas Carolina Escárraga y Sandra Carolina Pulido; quienes no están facultadas para hacerlo, con base en lo señalado en el artículo 12 de la Ley 80 de 1993, que establece “De la Delegación para Contratar. Los jefes y los representantes legales de las entidades estatales podrán delegar total o parcialmente la competencia para celebrar contratos y desconcentrar la realización de licitaciones o concursos en los servidores públicos que desempeñen cargos del nivel directivo o ejecutivo o en sus equivalentes. La expresión &quot;Concurso&quot; fue derogada por el art. 32 de la Ley 1150 de 2007.”"/>
    <m/>
    <s v="Error en la plataforma SECOP II"/>
    <s v="Error en la plataforma SECOP II"/>
    <s v="Acción correctiva"/>
    <s v="GC_AC7"/>
    <s v="Aclaración de responsabilidades a través de resolución de ordenación de gasto"/>
    <s v="Resolucion realizada"/>
    <n v="4"/>
    <d v="2026-01-01T00:00:00"/>
    <d v="2026-03-31T00:00:00"/>
    <n v="13.5"/>
    <s v="15. Gestión Contractual"/>
    <s v="Reporte acto administrativo delegación del gasto del 2025"/>
    <n v="0.25"/>
    <s v="La actividad tuvo cumplimiento. Se realizó la aclaración de responsabilidades mediante la expedición de la Resolución de Ordenación del Gasto correspondiente a la vigencia 2025, la cual define de manera expresa las responsabilidades asociadas al proceso de ordenación del gasto. Dicha resolución se encuentra disponible como evidencia y permite verificar el cumplimiento de los lineamientos institucionales y la adecuada delimitación de funciones._x000a_"/>
    <s v="https://dnbcgovco-my.sharepoint.com/personal/planeacion_dnbc_gov_co/_layouts/15/onedrive.aspx?id=%2Fpersonal%2Fplaneacion%5Fdnbc%5Fgov%5Fco%2FDocuments%2FDocumentos%20SIGE%2F6%2E%20Planes%2FPLAN%20DE%20MEJORA%2F2026%2F01%2E%20Seguimiento%20Primer%20Trimestre%2F15%2E%20Gesti%C3%B3n%20Contractual%2FGC%5FAC7&amp;viewid=efb70791%2Db8ab%2D49e7%2Db552%2Dd3d4cbe976b9&amp;ct=1777387045307&amp;or=OWA%2DNT%2DMail"/>
    <d v="2026-05-11T00:00:00"/>
    <s v="Se incluye resolución de ordenación del gasto"/>
    <n v="1"/>
    <s v="CUMPLIDO"/>
    <d v="2026-05-15T00:00:00"/>
    <n v="0.25"/>
    <s v="se evidencia resolucion N° 179 en la cual se hace la delegacion de la ordenacion del gast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25"/>
    <s v="La actividad tuvo cumplimiento. Se realizó la aclaración de responsabilidades mediante la expedición de la Resolución de Ordenación del Gasto correspondiente a la vigencia 2025, la cual define de manera expresa las responsabilidades asociadas al proceso de ordenación del gasto. Dicha resolución se encuentra disponible como evidencia y permite verificar el cumplimiento de los lineamientos institucionales y la adecuada delimitación de funcion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Actividad con cumplimiento reportado en el primer trimestre 2026"/>
    <n v="1"/>
    <x v="1"/>
  </r>
  <r>
    <n v="52"/>
    <x v="0"/>
    <x v="4"/>
    <s v="Dirección General"/>
    <m/>
    <x v="39"/>
    <n v="1"/>
    <x v="14"/>
    <s v="La Entidad no cuenta a la fecha, con una sección particular identificada con el nombre de &quot;Transparencia y acceso a la información pública” en la página principal de su sitio web oficial, ya que para acceder a ella debemos entrar al menú Atención al ciudadano e igualmente a la fecha no cuenta con el footer o pie de página GOV.CO, ni con los nuevos menús Atención y Servicios a la Ciudadanía y Participa, de que trata el Anexo 2 de la Resolución 1519 de 2020, los cuales tenían plazo para su implementación hasta el 31 de Marzo de 2021, con ello incumpliéndose lo establecido en el Articulo 2.1.1.2.14. del Decreto 1081 2015"/>
    <s v="FORTALECIMIENTO ORGANIZACIONAL Y SIMPLIFICACIÓN DE PROCESOS"/>
    <s v="La Entidad no cuenta con el personal idóneo y con experticia técnica que contribuya en la implementación de la Ley de transparencia y acceso de la información de acuerdo a lo estipulado por MINTIC. Desconocimiento de los lineamientos emitidos por MINTIC sobre los requisitos en materia de acceso a la información publica, accesibilidad web, seguridad digital y datos abiertos"/>
    <s v="Desconocimiento de los lineamientos emitidos por MINTIC sobre los requisitos en materia de acceso a la información publica, accesibilidad web, seguridad digital y datos abiertos"/>
    <s v="Acción correctiva"/>
    <s v="MC_AC5"/>
    <s v="Realizar monitoreo constante a toda la normatividad relacionada con los estandares y directrices para la publicar la informacion señalada en la Ley 1712 de 2014"/>
    <s v="Numero de monitoreos realizados"/>
    <n v="4"/>
    <d v="2026-01-01T00:00:00"/>
    <d v="2026-12-31T00:00:00"/>
    <n v="54"/>
    <s v="03. Gestión de Análisis y Mejora Continua"/>
    <s v="Acción Cumplida Pendiente evaluación tercera Linea"/>
    <n v="0"/>
    <s v="Se encuentra en elaboración el informe del primer trimestre"/>
    <n v="0"/>
    <d v="2026-05-11T00:00:00"/>
    <s v="Sin evidencia de inicio de la actividad"/>
    <n v="0"/>
    <s v="EJECUCIÓN"/>
    <d v="2026-06-04T00:00:00"/>
    <n v="0"/>
    <s v="No fue posible identificar evidencias para el presente período de análisis"/>
    <s v="SIN INICIAR"/>
    <s v="No aplica"/>
    <s v="No aplica"/>
    <s v="No aplica"/>
    <n v="0.25"/>
    <s v="Se realizó el primer informe correspondiente al primer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informe ITA prime trimestre"/>
    <n v="0.25"/>
    <x v="0"/>
  </r>
  <r>
    <n v="53"/>
    <x v="0"/>
    <x v="4"/>
    <s v="Dirección General"/>
    <m/>
    <x v="39"/>
    <n v="0"/>
    <x v="14"/>
    <s v="La Entidad no cuenta a la fecha, con una sección particular identificada con el nombre de &quot;Transparencia y acceso a la información pública” en la página principal de su sitio web oficial, ya que para acceder a ella debemos entrar al menú Atención al ciudadano e igualmente a la fecha no cuenta con el footer o pie de página GOV.CO, ni con los nuevos menús Atención y Servicios a la Ciudadanía y Participa, de que trata el Anexo 2 de la Resolución 1519 de 2020, los cuales tenían plazo para su implementación hasta el 31 de Marzo de 2021, con ello incumpliéndose lo establecido en el Articulo 2.1.1.2.14. del Decreto 1081 2015"/>
    <m/>
    <s v="La Entidad no cuenta con el personal idóneo y con experticia técnica que contribuya en la implementación de la Ley de transparencia y acceso de la información de acuerdo a lo estipulado por MINTIC. Desconocimiento de los lineamientos emitidos por MINTIC sobre los requisitos en materia de acceso a la información publica, accesibilidad web, seguridad digital y datos abiertos"/>
    <s v="Desconocimiento de los lineamientos emitidos por MINTIC sobre los requisitos en materia de acceso a la información publica, accesibilidad web, seguridad digital y datos abiertos"/>
    <s v="Acción correctiva"/>
    <s v="GCo_AC1"/>
    <s v="Realizar los ajustes en la pagina principal del sitio web de la Entidad, implementado una sección particular identificada con el nombre: &quot;Transparencia y acceso a la información pública”, como también incluir el footer o pie de página GOV.CO y el nuevo menú de Atención y Servicios a la Ciudadanía y Participa, teniendo en cuenta lo establecido en el Anexo 2 de la Resolución 1519 de 2020."/>
    <s v="No. De actualizaciones realizadas/No de requerimientos estipulados en el Anexo 2 de la Resolución 1519 de 2020 MINTIC"/>
    <n v="1"/>
    <d v="2021-11-10T00:00:00"/>
    <d v="2021-12-31T00:00:00"/>
    <n v="7.6499999999999995"/>
    <s v="02. Gestión de Comunicaciones"/>
    <m/>
    <n v="1"/>
    <s v="Se informa que ya se realizaron los ajustes correspondientes en la página principal del sitio web de la Entidad, conforme a lo establecido en el Anexo 2 de la Resolución 1519 de 2020._x000a__x000a_En este sentido, se implementó la sección “Transparencia y acceso a la información pública”, así como la inclusión del footer (pie de página) GOV.CO y el nuevo menú de Atención y Servicios a la Ciudadanía y Participa._x000a__x000a_"/>
    <s v="https://dnbc.gov.co/transparencia-y-acceso-a-la-informacion-publica/"/>
    <d v="2026-05-11T00:00:00"/>
    <s v="Se adjunta pabtallazo de pagina web donde se evidencia la creación del portal de transparencia"/>
    <n v="1"/>
    <s v="CUMPLIDO"/>
    <d v="2026-05-15T00:00:00"/>
    <n v="1"/>
    <s v="se evidencia pantallazo de la creacion del portal trasnparencia con fecha 01/10/2024 La evidencia aportada permite verificar la ejecución de la acción correctiva estableci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informa que ya se realizaron los ajustes correspondientes en la página principal del sitio web de la Entidad, conforme a lo establecido en el Anexo 2 de la Resolución 1519 de 2020._x000a__x000a_En este sentido, se implementó la sección “Transparencia y acceso a la información pública”, así como la inclusión del footer (pie de página) GOV.CO y el nuevo menú de Atención y Servicios a la Ciudadanía y Participa._x000a__x000a_"/>
    <s v="https://dnbc.gov.co/transparencia-y-acceso-a-la-informacion-publica/"/>
    <n v="46213"/>
    <s v="Se adjunta pabtallazo de pagina web donde se evidencia la creación del portal de transparencia"/>
    <n v="1"/>
    <x v="1"/>
  </r>
  <r>
    <n v="54"/>
    <x v="0"/>
    <x v="4"/>
    <s v="Dirección General"/>
    <m/>
    <x v="39"/>
    <n v="0"/>
    <x v="14"/>
    <s v="La Entidad no cuenta a la fecha, con una sección particular identificada con el nombre de &quot;Transparencia y acceso a la información pública” en la página principal de su sitio web oficial, ya que para acceder a ella debemos entrar al menú Atención al ciudadano e igualmente a la fecha no cuenta con el footer o pie de página GOV.CO, ni con los nuevos menús Atención y Servicios a la Ciudadanía y Participa, de que trata el Anexo 2 de la Resolución 1519 de 2020, los cuales tenían plazo para su implementación hasta el 31 de Marzo de 2021, con ello incumpliéndose lo establecido en el Articulo 2.1.1.2.14. del Decreto 1081 2015"/>
    <m/>
    <s v="La Entidad no cuenta con el personal idóneo y con experticia técnica que contribuya en la implementación de la Ley de transparencia y acceso de la información de acuerdo a lo estipulado por MINTIC. Desconocimiento de los lineamientos emitidos por MINTIC sobre los requisitos en materia de acceso a la información publica, accesibilidad web, seguridad digital y datos abiertos"/>
    <s v="Desconocimiento de los lineamientos emitidos por MINTIC sobre los requisitos en materia de acceso a la información publica, accesibilidad web, seguridad digital y datos abiertos"/>
    <s v="Acción correctiva"/>
    <s v="GCo_AC2"/>
    <s v="Socializar el procedimiento de publicación, actualización o eliminación de contenido en el portal web de la Entidad a los enlaces de cada uno de los procesos de la Entidad."/>
    <s v="Socializaciones realizadas"/>
    <n v="1"/>
    <d v="2026-01-01T00:00:00"/>
    <d v="2026-04-30T00:00:00"/>
    <n v="17.849999999999998"/>
    <s v="02. Gestión de Comunicaciones"/>
    <m/>
    <n v="1"/>
    <s v="Se informa que la socialización esta planmteada para el día martes 28 de abril "/>
    <n v="0"/>
    <d v="2026-05-11T00:00:00"/>
    <s v="Se evidencia socialización el día 28 de abril"/>
    <n v="1"/>
    <s v="CUMPLIDO"/>
    <d v="2026-05-28T00:00:00"/>
    <n v="1"/>
    <s v="Se evidencia listado de asistencia de socialización el 28/04/2026, de procedimiento de publicacion, actulizacion y eliminacion de contenido del portal web de la entidad, lo permite verificar la ejecución de la acción correctiva establecida."/>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ó la socialización  el día martes 28 de abril "/>
    <s v="https://dnbcgovco-my.sharepoint.com/personal/planeacion_dnbc_gov_co/_layouts/15/onedrive.aspx?ct=1783095595106&amp;or=OWA%2DNTB%2DMail&amp;ga=1&amp;id=%2Fpersonal%2Fplaneacion%5Fdnbc%5Fgov%5Fco%2FDocuments%2FDocumentos%20SIGE%2F6%2E%20Planes%2FPLAN%20DE%20MEJORA%2F2026%2F02%2E%20Seguimiento%20Segundo%20Trimestre%2F02%2E%20Gesti%C3%B3n%20de%20Comunicaciones"/>
    <n v="46213"/>
    <s v="Se evidencia socialización el día 28 de abril"/>
    <n v="1"/>
    <x v="1"/>
  </r>
  <r>
    <n v="55"/>
    <x v="0"/>
    <x v="4"/>
    <s v="Dirección General"/>
    <m/>
    <x v="40"/>
    <n v="1"/>
    <x v="14"/>
    <s v="Respecto de la información que trata el Artículo 2.1.1.2.1.4 del Decreto 1081 del 2015, en el link https://dnbc.gov.co/procedimientos-direccion-nacional-de-bomberos, no se encuentran publicados los procesos y procedimientos de la Entidad, que se siguen para tomar decisiones en las diferentes áreas; al igual que en el link: https://dnbc.gov.co/direccion-nacional/informacion-institucional/directorio-de-funcionarios, no se encuentra publicado el directorio de funcionarios que incluya el cargo, direcciones de correo electrónico y teléfono del despacho de los empleados y funcionarios y las escalas salariales, con ello inobservándose lo estipulado en el precepto indicado."/>
    <s v="FORTALECIMIENTO ORGANIZACIONAL Y SIMPLIFICACIÓN DE PROCESOS"/>
    <s v="La Entidad no cuenta con el personal idóneo y con experticia técnica que contribuya en la implementación de la Ley de transparencia y acceso de la información de acuerdo a lo estipulado por MINTIC. Desconocimiento de los lineamientos emitidos por MINTIC sobre los requisitos en materia de acceso a la información publica, accesibilidad web, seguridad digital y datos abiertos"/>
    <s v="Desconocimiento de los lineamientos emitidos por MINTIC sobre los requisitos en materia de acceso a la información publica, accesibilidad web, seguridad digital y datos abiertos"/>
    <s v="Acción correctiva"/>
    <s v="MC_AC5"/>
    <s v="Realizar monitoreo constante a toda la normatividad relacionada con los estandares y directrices para la publicar la informacion señalada en la Ley 1712 de 2014"/>
    <s v="Numero de monitoreos realizados"/>
    <n v="4"/>
    <d v="2026-01-01T00:00:00"/>
    <d v="2026-12-31T00:00:00"/>
    <n v="54"/>
    <s v="03. Gestión de Análisis y Mejora Continua"/>
    <s v="Acción Cumplida Pendiente evaluación tercera Linea"/>
    <n v="0"/>
    <s v="Se encuentra en elaboración el informe del primer trimestre"/>
    <n v="0"/>
    <d v="2026-05-11T00:00:00"/>
    <s v="Sin evidencia de inicio de la actividad"/>
    <n v="0"/>
    <s v="EJECUCIÓN"/>
    <d v="2026-06-04T00:00:00"/>
    <n v="0"/>
    <s v="No fue posible identificar evidencias para el presente período de análisis"/>
    <s v="SIN INICIAR"/>
    <s v="No aplica"/>
    <s v="No aplica"/>
    <s v="No aplica"/>
    <n v="0.25"/>
    <s v="Se realizó el primer informe correspondiente al primer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informe ITA prime trimestre"/>
    <n v="0.25"/>
    <x v="0"/>
  </r>
  <r>
    <n v="56"/>
    <x v="0"/>
    <x v="4"/>
    <s v="Dirección General"/>
    <m/>
    <x v="40"/>
    <n v="0"/>
    <x v="14"/>
    <s v="Respecto de la información que trata el Artículo 2.1.1.2.1.4 del Decreto 1081 del 2015, en el link https://dnbc.gov.co/procedimientos-direccion-nacional-de-bomberos, no se encuentran publicados los procesos y procedimientos de la Entidad, que se siguen para tomar decisiones en las diferentes áreas; al igual que en el link: https://dnbc.gov.co/direccion-nacional/informacion-institucional/directorio-de-funcionarios, no se encuentra publicado el directorio de funcionarios que incluya el cargo, direcciones de correo electrónico y teléfono del despacho de los empleados y funcionarios y las escalas salariales, con ello inobservándose lo estipulado en el precepto indicado."/>
    <m/>
    <s v="La Entidad no cuenta con el personal idóneo y con experticia técnica que contribuya en la implementación de la Ley de transparencia y acceso de la información de acuerdo a lo estipulado por MINTIC. A pesar de que los procesos entregaron la información al funcionario responsable de administrar el sitio web, no se ha dado cumplimiento a los lineamientos establecidos en la Resolución 1519 de 2020 MINTIC"/>
    <s v="A pesar de que los procesos entregaron la información al funcionario responsable de administrar el sitio web, no se ha dado cumplimiento a los lineamientos establecidos en la Resolución 1519 de 2020 MINTIC"/>
    <s v="Acción correctiva"/>
    <s v="GCo_AC3"/>
    <s v="Incluir el link de procesos y procedimeintos en el menu de Transparencia y Acceso a la informacion publica del sitio web de la Entidad."/>
    <s v="Link creado"/>
    <n v="1"/>
    <d v="2021-11-10T00:00:00"/>
    <d v="2021-12-31T00:00:00"/>
    <n v="7.6499999999999995"/>
    <s v="02. Gestión de Comunicaciones"/>
    <m/>
    <n v="1"/>
    <s v="Se informa que ya se encuentra el link de procesos y procedimientos en el menu de transparencia y acceso a la información."/>
    <s v="https://dnbc.gov.co/transparencia-y-acceso-a-la-informacion-publica/ - https://dnbcgovco-my.sharepoint.com/personal/planeacion_dnbc_gov_co/_layouts/15/onedrive.aspx?id=%2Fpersonal%2Fplaneacion%5Fdnbc%5Fgov%5Fco%2FDocuments%2FDocumentos%20SIGE%2F2%2E%20Procesos&amp;ga=1 "/>
    <d v="2026-05-11T00:00:00"/>
    <s v="Se evidencia pantallazo de transparencia dodne en el numeral 1.9 se da link a documentos del sistema de gestión de la entidad"/>
    <n v="1"/>
    <s v="CUMPLIDO"/>
    <d v="2026-05-15T00:00:00"/>
    <n v="1"/>
    <s v="Se evidencia pantallazo de transparencia donde en el numeral 1.9 se da link a documentos del sistema de gestión de la entidad"/>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informa que ya se encuentra el link de procesos y procedimientos en el menu de transparencia y acceso a la información."/>
    <s v="https://dnbc.gov.co/transparencia-y-acceso-a-la-informacion-publica/ - https://dnbcgovco-my.sharepoint.com/personal/planeacion_dnbc_gov_co/_layouts/15/onedrive.aspx?id=%2Fpersonal%2Fplaneacion%5Fdnbc%5Fgov%5Fco%2FDocuments%2FDocumentos%20SIGE%2F2%2E%20Procesos&amp;ga=1 "/>
    <n v="46213"/>
    <s v="Se evidencia pantallazo de transparencia dodne en el numeral 1.9 se da link a documentos del sistema de gestión de la entidad"/>
    <n v="1"/>
    <x v="1"/>
  </r>
  <r>
    <n v="57"/>
    <x v="0"/>
    <x v="4"/>
    <s v="Dirección General"/>
    <m/>
    <x v="41"/>
    <n v="1"/>
    <x v="14"/>
    <s v="No se encuentra ajustado el espacio normativa a lo estipulado en el Anexo 2 de la Resolución 1519 de 2020, no obstante el plazo hasta el 31 de marzo de 2021; toda vez, que debe haber un primer grupo de la normativa de la entidad o autoridad, luego con un numeral 2.1.1 Leyes de acuerdo con las que apliquen a la DNBC; 2.1.2 Decreto Único Reglamentario; 2.1.3 Normativa aplicable: decretos, resoluciones, circulares, directivas presidenciales, actos administrativos, autos o fallos judiciales 2.1.4 Vínculo al Diario o Gaceta Oficial y 2.1.5 Políticas, lineamientos y manuales 2.1.6 Agenda Regulatoria. 2.2 Búsqueda de normas, 2.2.1 Sistema Único de Información Normativa-SUIN; 2.2.2Sistema de búsqueda de normas; 2.3 Proyecto de normas para comentario, con ello inobservándose lo establecido para este espacio De acuerdo a lo estipulado en el Anexo 2 de la Resolución 1519, a la fecha se debía tener en el No.4 de la página web la Sección Planeación, Presupuesto e Informes, dentro del menú Transparencia y acceso a la información pública con asuntos presupuestales y de planeación, control interno, auditoria e informes de la Entidad, para lo cual se tenía plazo hasta el 31 de marzo de 2021"/>
    <m/>
    <s v="La Entidad no cuenta con el personal idóneo y con experticia técnica que contribuya en la implementación de la Ley de transparencia y acceso de la información de acuerdo a lo estipulado por MINTIC. Desconocimiento de los lineamientos emitidos por MINTIC sobre los requisitos en materia de acceso a la información publica, accesibilidad web, seguridad digital y datos abiertos"/>
    <s v="Desconocimiento de los lineamientos emitidos por MINTIC sobre los requisitos en materia de acceso a la información publica, accesibilidad web, seguridad digital y datos abiertos"/>
    <s v="Acción correctiva"/>
    <s v="MC_AC5"/>
    <s v="Realizar monitoreo constante a toda la normatividad relacionada con los estandares y directrices para la publicar la informacion señalada en la Ley 1712 de 2014"/>
    <s v="Numero de monitoreos realizados"/>
    <n v="4"/>
    <d v="2026-01-01T00:00:00"/>
    <d v="2026-12-31T00:00:00"/>
    <n v="54"/>
    <s v="03. Gestión de Análisis y Mejora Continua"/>
    <m/>
    <n v="0"/>
    <s v="Se encuentra en elaboración el informe del primer trimestre"/>
    <n v="0"/>
    <d v="2026-05-11T00:00:00"/>
    <s v="Sin evidencia de inicio de la actividad"/>
    <n v="0"/>
    <s v="EJECUCIÓN"/>
    <d v="2026-06-04T00:00:00"/>
    <n v="0"/>
    <s v="No fue posible identificar evidencias para el presente período de análisis"/>
    <s v="SIN INICIAR"/>
    <s v="No aplica"/>
    <s v="No aplica"/>
    <s v="No aplica"/>
    <n v="0.25"/>
    <s v="Se realizó el primer informe correspondiente al primer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informe ITA prime trimestre"/>
    <n v="0.25"/>
    <x v="0"/>
  </r>
  <r>
    <n v="58"/>
    <x v="0"/>
    <x v="4"/>
    <s v="Subdirección Administrativa y Financiera"/>
    <m/>
    <x v="42"/>
    <n v="1"/>
    <x v="15"/>
    <s v="Se evidenció que la entidad durante la vigencia 2021 no ha suscrito contrato para realizar el mantenimiento de los vehículos y en la actualidad el vehículo Volkswagen Amarok de placas ZXW 532 se encuentra varado,_x000a_adicionalmente no se cuenta con los soportes de la ejecución del mantenimiento preventivo y correctivo de las instalaciones, incumpliendo lo establecido en el Decreto 1072 de 2015, artículo 2.2.4.6.24 Medidas de prevención y control, parágrafo 2"/>
    <m/>
    <s v="1. Aunque la entidad publicó el contrato en el secop, se declaró desierto dos veces, por lo anterior no se han realizado los mantenimiento correctivo y preventivo de los vehículos de la DNBC._x000a_2. No se cuenta con el plan del mantenimiento preventivo y correctivo de las instalaciones y de los vehículos."/>
    <s v="*No se cuenta con el plan del mantenimiento preventivo y correctivo de las instalaciones y de los vehículos."/>
    <s v="Acción correctiva"/>
    <s v="GA_AC03"/>
    <s v="Elaborar y Ejecutar plan o programa de mantenimiento exigidos por la norma."/>
    <s v="Plan o programa de mantenimiento ejecutado"/>
    <n v="1"/>
    <d v="2026-05-01T00:00:00"/>
    <d v="2026-12-31T00:00:00"/>
    <n v="36"/>
    <s v="14. Gestión Administrativa"/>
    <m/>
    <n v="0"/>
    <s v="En proceso de elaboración "/>
    <s v="https://dnbcgovco-my.sharepoint.com/:f:/g/personal/planeacion_dnbc_gov_co/IgCHix03hdsORJdFzXwbKzzkAYCwKvT-WMSbymO7s_ZNdBo?e=tzOHt9"/>
    <d v="2026-05-11T00:00:00"/>
    <s v="No se evidencia avance para el periodo"/>
    <n v="0"/>
    <s v="EJECUCIÓN"/>
    <d v="2026-05-28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x v="0"/>
  </r>
  <r>
    <n v="59"/>
    <x v="0"/>
    <x v="4"/>
    <s v="Dirección General"/>
    <m/>
    <x v="43"/>
    <n v="0"/>
    <x v="16"/>
    <s v="Se evidenció legalización extempóranea de comisiones, incumpliendo lo señalado en la resolución 060 de 2021, artículo 4 literal (g), por cuanto las resoluciones 464 y 334 de 2021 fueron legalizadas de manera inoportuna (Matriz 4) y las 334,337,398,399,400,401 y 402 no han sido legalizadas; conforme a lo establecido en el Control de Comisiones y Viaticos. (Matriz 5)"/>
    <s v="INTEGRIDAD"/>
    <s v="1. No se adelantan las acciones a que haya lugar para que los contratistas y funcionarios cumplan con la legalización oportuno de las comisiones y viáticos_x000a_2. Desconocimiento por parte de los funcionarios y contratistas de los lineamientos establecidos para la solicitud, legalización y tramites de comisiones y tiquetes_x000a_3. Los funcionarios y contratistas hacen caso omiso al correo de legalización de comisión_x000a_4.No se da cumplimiento a la resolución 60 de 2021 y se continua otorgando viáticos sin legalizar los anteriores."/>
    <s v="No se da cumplimiento a la resolución 60 de 2021. pese a los controles establecidos en el area los funcionarios y contratistas siguen incumpliendo"/>
    <s v="Acción correctiva"/>
    <s v="DI_AC6"/>
    <s v="Adelantar las acciones a que haya lugar por la falta de seguimiento por parte de los supervisores"/>
    <s v="Acciones Legales adelantadas"/>
    <n v="1"/>
    <d v="2021-12-27T00:00:00"/>
    <d v="2022-12-31T00:00:00"/>
    <n v="54.599999999999994"/>
    <s v="12. Gestión de Asuntos Disciplinarios"/>
    <m/>
    <n v="1"/>
    <s v="Revisadas las carpetas existentes en el proceso de gestión de asuntos disciplinarios, se encontró que mediante Auto 004 de 11 de abril de 2024,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
    <s v="https://dnbcgovco-my.sharepoint.com/:f:/g/personal/planeacion_dnbc_gov_co/IgCCgeeFFC4RQ7L8G2MRLl2-AYOt5KUGOd2zUNV86-0Ipso?e=HRj7FT"/>
    <d v="2026-05-11T00:00:00"/>
    <s v="Se presenta un auto inhibitorio AUTO N 04-2024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s v="CUMPLIDO"/>
    <d v="2026-05-15T00:00:00"/>
    <n v="1"/>
    <s v="Se presenta como evidencia el Auto N.° 04 del 11 de abril de 2024, mediante el cual se profiere decisión inhibitoria respecto de los hechos objeto del proceso auditor, al concluir que no existían méritos para iniciar actuación disciplinaria. La evidencia aportada permite verificar el cumplimiento de la acción correctiva estableci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60"/>
    <x v="0"/>
    <x v="4"/>
    <s v="Subdirección Administrativa y Financiera"/>
    <m/>
    <x v="44"/>
    <n v="1"/>
    <x v="16"/>
    <s v="Al verificar la documentación en el Sistema de Gestión, se constató que el Proceso de Gestión Administrativa, no está dando aplicabilidad a los procedimientos PC-GA-03 Mantenimiento Preventivo y/o correctivo de los Vehículos y PC-GA-04 Suministro de Combustible, adoptados por la DNBC el 23 de agosto de 2016._x000a_De igual forma, ocurre con la inaplicabilidad de resolución del 448 de 2015, que establece el manual para el manejo de Vehículos de la DNBC, que tiene inmerso las revisiones generales de mantenimiento, el uso de los vehículos, prohibiciones de los conductores y procedimiento para el trámite de comparendos etc."/>
    <m/>
    <s v="1. Por que, no existe un procedimiento en el cual este establecido los usos y manejo de los vehículos de la DNBC ._x000a_2. La planilla de pre inspección y desplazamiento para los vehículos de desplazamiento de la DNBC no permite evidenciar la justificación de las necesidades del servicio_x000a_3. No se evidencian las justificaciones claras, concretas origen, destino, etc., del uso de los vehículos de la DNBC los fines de semana y festivos por necesidades del servicio._x000a_4. Por que no se realizo un adecuado control y verificación del diligenciamiento de las plantillas de uso de los vehículos."/>
    <s v="4. Por que no se realizo un adecuado control y verificación del diligenciamiento de las plantillas de uso de los vehículo"/>
    <s v="Acción correctiva"/>
    <s v="GA_AC03"/>
    <s v="Elaborar y Ejecutar plan o programa de mantenimiento exigidos por la norma."/>
    <s v="Plan o programa de mantenimiento ejecutado"/>
    <n v="1"/>
    <d v="2026-05-01T00:00:00"/>
    <d v="2026-12-31T00:00:00"/>
    <n v="36"/>
    <s v="14. Gestión Administrativa"/>
    <m/>
    <n v="0"/>
    <s v="En proceso de elaboración "/>
    <s v="https://dnbcgovco-my.sharepoint.com/:f:/g/personal/planeacion_dnbc_gov_co/IgCHix03hdsORJdFzXwbKzzkAYCwKvT-WMSbymO7s_ZNdBo?e=tzOHt9"/>
    <d v="2026-05-11T00:00:00"/>
    <s v="No se evidencia avance para el periodo"/>
    <n v="0"/>
    <s v="EJECUCIÓN"/>
    <d v="2026-05-28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x v="0"/>
  </r>
  <r>
    <n v="61"/>
    <x v="0"/>
    <x v="4"/>
    <s v="Subdirección Administrativa y Financiera"/>
    <m/>
    <x v="45"/>
    <n v="1"/>
    <x v="16"/>
    <s v="Se evidenció que fue utilizado el vehículo de Placas OKZ 951 los días sábados y festivos sin la debida jusitificación así:_x000a_25 de julio de 2021_x000a_22 de agosto de 2021_x000a_26 de septiembre de 202_x000a_Lo anterior incumple lo establecido en el articulo 13 del Decreto 371 de 2021, que indica “Los vehículos solo podrán ser utilizados de lunes a viernes, y su uso en fines de semana y festivos deberá ser justificado en necesidades del servicio o en razones de seguridad”."/>
    <m/>
    <s v="4. Por que no se realizo un adecuado control y verificación del diligenciamiento de las plantillas de uso de los vehículo"/>
    <s v="Hallazgos por parte de los Órganos de Control_x000a_Presuntas faltas disciplinarias"/>
    <s v="Acción correctiva"/>
    <s v="GA_AC15"/>
    <s v="Actualizar el formato de salida de vehículos estableciendo la justificación en el evento de utilizar el vehículos los fines de semana y festivos, asi como la autorización por parte del Señor Director y de los Subdierctores conforme sea el caso"/>
    <s v="Formato Actualizado de salida de vehículos."/>
    <n v="1"/>
    <d v="2021-12-27T00:00:00"/>
    <d v="2022-01-31T00:00:00"/>
    <n v="5.0999999999999996"/>
    <s v="14. Gestión Administrativa"/>
    <m/>
    <n v="1"/>
    <s v="_x000a_En el FO-AD-MV-02-01-V2 Planilla Desplazamiento se manejan dichas casillas "/>
    <s v="https://dnbcgovco-my.sharepoint.com/:f:/g/personal/planeacion_dnbc_gov_co/IgCHWn4Q5qmpT7VLQzyVpO1dAS0SJ_qUoCejqqsmXlPZeTs?e=yWA029"/>
    <d v="2026-05-11T00:00:00"/>
    <s v="EL formato de desplazamiento se encuentra actualizado desde 2023"/>
    <n v="1"/>
    <s v="CUMPLIDO"/>
    <d v="2026-05-28T00:00:00"/>
    <n v="1"/>
    <s v="Se evidencia planilla de desplazamiento actualizada FO-AD-MV-02-01-V2, vigencia 2023"/>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n el FO-AD-MV-02-01-V2 Planilla Desplazamiento se manejan dichas casillas"/>
    <s v="https://dnbcgovco-my.sharepoint.com/:f:/g/personal/planeacion_dnbc_gov_co/IgDCDB96QnhkS6pH_dS2WfFEAVQbjulzU6CsC4YeQGZftLg?e=GWN2RR"/>
    <n v="46214"/>
    <s v="Actividad con cumplimiento reportado en el primer trimestre 2026"/>
    <n v="1"/>
    <x v="1"/>
  </r>
  <r>
    <n v="62"/>
    <x v="0"/>
    <x v="4"/>
    <s v="Subdirección Administrativa y Financiera"/>
    <m/>
    <x v="45"/>
    <n v="0"/>
    <x v="16"/>
    <s v="Se evidenció que fue utilizado el vehículo de Placas OKZ 951 los días sábados y festivos sin la debida jusitificación así:_x000a_25 de julio de 2021_x000a_22 de agosto de 2021_x000a_26 de septiembre de 202_x000a_Lo anterior incumple lo establecido en el articulo 13 del Decreto 371 de 2021, que indica “Los vehículos solo podrán ser utilizados de lunes a viernes, y su uso en fines de semana y festivos deberá ser justificado en necesidades del servicio o en razones de seguridad”."/>
    <m/>
    <s v="1. Por que, no existe un procedimiento en el cual este establecido los usos y manejo de los vehículos de la DNBC ._x000a_2. La planilla de pre inspección y desplazamiento para los vehículos de desplazamiento de la DNBC no permite evidenciar la justificación de las necesidades del servicio_x000a_3. No se evidencian las justificaciones claras, concretas origen, destino, etc., del uso de los vehículos de la DNBC los fines de semana y festivos por necesidades del servicio._x000a_4. Por que no se realizo un adecuado control y verificación del diligenciamiento de las plantillas de uso de los vehículos."/>
    <s v="4. Por que no se realizo un adecuado control y verificación del diligenciamiento de las plantillas de uso de los vehículo"/>
    <s v="Acción correctiva"/>
    <s v="GA_AC16"/>
    <s v="Realizar la socializacion trimestral de la documentacion actualizada y/o liniamientos de uso y manejo de los vehiculos a los conductores y demas responsables"/>
    <s v="Socializaciones realizadas"/>
    <n v="4"/>
    <d v="2026-02-01T00:00:00"/>
    <d v="2026-12-31T00:00:00"/>
    <n v="49.5"/>
    <s v="14. Gestión Administrativa"/>
    <m/>
    <n v="1"/>
    <s v="Se realizó la capacitación al conductor de los formatos "/>
    <s v="https://dnbcgovco-my.sharepoint.com/:f:/g/personal/planeacion_dnbc_gov_co/IgDhYmMZWLOWRZ-8Bgt_Qa1fAVrnM32Mxr9QT5T3GErSv4I?e=yXGCWf"/>
    <d v="2026-05-11T00:00:00"/>
    <s v="Se adjunta acta de reunión del mes de abril donde se capacita al conductor"/>
    <n v="1"/>
    <s v="CUMPLIDO"/>
    <d v="2026-05-29T00:00:00"/>
    <n v="0.25"/>
    <s v="Se evidencia listado de aistencia a capacitación con fecha 22/04/2026, mas no se evidencia resumen del tema tratado en dicha capacitacion"/>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aizó lacapacitación al conductorde todos los formatos "/>
    <s v="https://dnbcgovco-my.sharepoint.com/:f:/g/personal/planeacion_dnbc_gov_co/IgDjFeFpC4uhS5oeK97Jh9HtAeSD9mhp9iccyVIjcrqJ2SU?e=38n0fw"/>
    <n v="46214"/>
    <s v="Se incluye acta del mes de abirl donde se socializa información con el conductor"/>
    <n v="0.5"/>
    <x v="1"/>
  </r>
  <r>
    <n v="63"/>
    <x v="0"/>
    <x v="4"/>
    <s v="Subdirección Administrativa y Financiera"/>
    <m/>
    <x v="45"/>
    <n v="0"/>
    <x v="16"/>
    <s v="Se evidenció que fue utilizado el vehículo de Placas OKZ 951 los días sábados y festivos sin la debida jusitificación así:_x000a_25 de julio de 2021_x000a_22 de agosto de 2021_x000a_26 de septiembre de 202_x000a_Lo anterior incumple lo establecido en el articulo 13 del Decreto 371 de 2021, que indica “Los vehículos solo podrán ser utilizados de lunes a viernes, y su uso en fines de semana y festivos deberá ser justificado en necesidades del servicio o en razones de seguridad”."/>
    <m/>
    <s v="1. Por que, no existe un procedimiento en el cual este establecido los usos y manejo de los vehículos de la DNBC ._x000a_2. La planilla de pre inspección y desplazamiento para los vehículos de desplazamiento de la DNBC no permite evidenciar la justificación de las necesidades del servicio_x000a_3. No se evidencian las justificaciones claras, concretas origen, destino, etc., del uso de los vehículos de la DNBC los fines de semana y festivos por necesidades del servicio._x000a_4. Por que no se realizo un adecuado control y verificación del diligenciamiento de las plantillas de uso de los vehículos."/>
    <s v="4. Por que no se realizo un adecuado control y verificación del diligenciamiento de las plantillas de uso de los vehículo"/>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s v="14. Gestión Administrativa"/>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s v="EJECUCIÓN"/>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x v="0"/>
  </r>
  <r>
    <n v="64"/>
    <x v="0"/>
    <x v="4"/>
    <s v="Subdirección Administrativa y Financiera"/>
    <m/>
    <x v="46"/>
    <n v="1"/>
    <x v="16"/>
    <s v="Se evidenció que aun cuando, se elaboraron nueve (9) documentos denominados “ Designación de la SIM…” y se realizó la justificación de su utilización, los mismos no poseen firma del Director General y en la mayoría de estos documentos tampoco posee la firma del que la recibe; es decir, no están formalizados, desatendiendo desatendiendo la Dimensión 2 Direccionamiento Estratégico y Planeación del MIPG._x000a_De igual forma, en el mes de septiembre de 2021, Aunque se suspendieron 27 lineas de las 36 quedando activas 9 lineas, es necesario indicar que la suspensión no garantiza la respectiva cancelación de las mismas; por lo tanto, la DNBC debe cancelar las lineas mencionadas y asegurarse de dar cumplimiento a las directrices de eficiencia administrativa."/>
    <m/>
    <s v="1. Porque, no existe control y seguimiento a la designación de las líneas telefónicas de la DNBC._x000a_2. Desconocimiento del uso y manejo de las líneas telefónicas. ."/>
    <s v="2. Desconocimiento del uso y manejo de las líneas telefónicas. ."/>
    <s v="Acción correctiva"/>
    <s v="GA_AC10"/>
    <s v="Establecer e implementar lineamientos del uso y designación de las líneas telefónicas pertenecientes a la DNBC"/>
    <s v="Lineamientos establecidos"/>
    <n v="1"/>
    <d v="2026-05-01T00:00:00"/>
    <d v="2026-09-30T00:00:00"/>
    <n v="22.349999999999998"/>
    <s v="14. Gestión Administrativa"/>
    <m/>
    <n v="0"/>
    <s v="En proceso de establecer e implementar los lineamientos"/>
    <s v="https://dnbcgovco-my.sharepoint.com/:f:/g/personal/planeacion_dnbc_gov_co/IgAxKh_R381MRKHRH5ckBwXrAeva_s4MMsrvqH4ooLP_2w8?e=LHhXjO"/>
    <d v="2026-05-11T00:00:00"/>
    <s v="No se evidencia avance para el periodo"/>
    <n v="0"/>
    <s v="EJECUCIÓN"/>
    <d v="2026-05-28T00:00:00"/>
    <n v="0"/>
    <s v="No fue posible identificar evidencias para el presente período de análisis"/>
    <s v="SIN INICIAR"/>
    <s v="No aplica"/>
    <s v="No aplica"/>
    <s v="No aplica"/>
    <n v="0.5"/>
    <s v="Se incluye borrador donde se establecen los lineamientos del uso y designación  de las líneas telefónicas"/>
    <s v="https://dnbcgovco-my.sharepoint.com/:f:/g/personal/planeacion_dnbc_gov_co/IgAhkpBHQdyLQq8PF960dhXHAejEbH1h4s1agZQbDXZ6T4E?e=8JD9Or"/>
    <n v="46214"/>
    <s v="Se incluye borrador donde se establecen los lineamientos del uso y designación  de las líneas telefónicas. Se debe continuar con la documentación de esta información en alguno de los documentos SIGE del proceso"/>
    <n v="0.5"/>
    <x v="0"/>
  </r>
  <r>
    <n v="65"/>
    <x v="0"/>
    <x v="4"/>
    <s v="Subdirección Administrativa y Financiera"/>
    <m/>
    <x v="46"/>
    <n v="0"/>
    <x v="16"/>
    <s v="Se evidenció que aun cuando, se elaboraron nueve (9) documentos denominados “ Designación de la SIM…” y se realizó la justificación de su utilización, los mismos no poseen firma del Director General y en la mayoría de estos documentos tampoco posee la firma del que la recibe; es decir, no están formalizados, desatendiendo desatendiendo la Dimensión 2 Direccionamiento Estratégico y Planeación del MIPG._x000a_De igual forma, en el mes de septiembre de 2021, Aunque se suspendieron 27 lineas de las 36 quedando activas 9 lineas, es necesario indicar que la suspensión no garantiza la respectiva cancelación de las mismas; por lo tanto, la DNBC debe cancelar las lineas mencionadas y asegurarse de dar cumplimiento a las directrices de eficiencia administrativa."/>
    <m/>
    <s v="1. Porque, no existe control y seguimiento a la designación de las líneas telefónicas de la DNBC._x000a_2. Desconocimiento del uso y manejo de las líneas telefónicas. ."/>
    <s v="2. Desconocimiento del uso y manejo de las líneas telefónicas. ."/>
    <s v="Acción correctiva"/>
    <s v="GA_AC12"/>
    <s v="Realizar un seguimiento mensual al inventario de las líneas telefónicas contratadas y verificar el uso adecuado de las mismas ."/>
    <s v="Seguimientos mensuales"/>
    <n v="8"/>
    <d v="2026-05-01T00:00:00"/>
    <d v="2026-12-31T00:00:00"/>
    <n v="36"/>
    <s v="14. Gestión Administrativa"/>
    <m/>
    <n v="0"/>
    <s v="En proceso de realizar el seguimiento "/>
    <s v="https://dnbcgovco-my.sharepoint.com/:f:/g/personal/planeacion_dnbc_gov_co/IgCbtXVGDJ5QTo0p2NbFKi5EAXnKB942GaHQeTBOAdhtgWg?e=yBR63d"/>
    <d v="2026-05-11T00:00:00"/>
    <s v="No se evidencia avance para el periodo"/>
    <n v="0"/>
    <s v="EJECUCIÓN"/>
    <d v="2026-05-28T00:00:00"/>
    <n v="0"/>
    <s v="No fue posible identificar evidencias para el presente período de análisis"/>
    <s v="SIN INICIAR"/>
    <s v="No aplica"/>
    <s v="No aplica"/>
    <s v="No aplica"/>
    <n v="1"/>
    <s v="Se realizó seguimiento de los meses de abril a Junio de las líneas telefónicas activas "/>
    <s v="https://dnbcgovco-my.sharepoint.com/:f:/g/personal/planeacion_dnbc_gov_co/IgCDCOjqbVngToY388R9MNRuAVo3kLHDjxIc4qs2YutuB9Y?e=x5D2ps"/>
    <n v="46214"/>
    <s v="Se incluye formato de seguimiento del segundo trimestre al estado de las lineas de telefono de la entidad"/>
    <n v="0.25"/>
    <x v="0"/>
  </r>
  <r>
    <n v="66"/>
    <x v="0"/>
    <x v="4"/>
    <s v="Subdirección Administrativa y Financiera"/>
    <m/>
    <x v="47"/>
    <n v="1"/>
    <x v="16"/>
    <s v="No se está dando cumplimiento al Artículo 11 del Decreto 371 de 2021, por cuanto, se está cancelando costos altos por concepto de alquiler de salones, transporte aereo, alojamiento, sonido, luces, logistica entre otros sin priorizar el uso de las tecnologías de la información ya que se están realizando capacitaciones, eventos y reuniones de manera presencial y no virtual, como se evidencia en el pagos realizado al convenio 113 de 2021, así:_x000a_Pago por valor de $190.262.712,00:_x000a_•_x0009_No se realizó la solicitud de servicios por parte de la entidad_x000a_•_x0009_La OCI realizó el análisis de los costos invertidos en cada uno de los eventos realizados evidenciándose de manera general un alto desembolso en lo que respecta los componentes 1,3 y 5, así_x000a_Componente 1 Alquiler de equipos $21.064.443_x000a_Componente 2 Transporte $28.789.432_x000a_Componente 5 Gastos logisticos $128.270.836._x000a_•_x0009_Se facturaron y se cancelaron tiquetes aéreos por valor de$12.138.000 señalados en el Item 2 “Transporte (Aereo, Terrestre)”, cuando la entidad por Compra Pública realizó la adquisición de este servicio con la empresa Subatours._x000a_•_x0009_El valor indicado en los items establecidos en el informe financiero el cual soporta el respectivo pago, presenta una diferencia de $213.60 con lo señalado en la propuesta económica_x000a_•_x0009_Se registró y facturó el valor de $595.000 por concepto de Suministro y entrega de Gorras y se incorporó en el Componente Gastos Logisticos y Operativos, cuando este elemento es una prenda de vestir que no hace parte de una actividad logistica ni operativa._x000a_•_x0009_En el Componente 5 Gastos Logísticos y Operativos del Proyecto se evidenció un alto costo en lo que respecta a Carpa, Convocatoria periodistas, Servicio Mobiliario, espacio y personal para la alimentación del evento, entre otros._x000a_•_x0009_Es incierto el número de participantes; por cuanto se facturaron diferentes cantidades para los siguientes items:_x000a_25 Kit Basico de tapaboca y alcohol de 60 ml_x000a_50 memorias USB 16 G_x000a_5 Gorras para obsequio_x000a_35_x0009_servicio mobiliario_x000a_•_x0009_No se facturaron servicios de Alimentación y Catering por el Componente 4, aun cuando los eventos de Entrega para el fortalecimiento de los CB de la zona caribe, Taller de Certificado de cumplimiento por Zonas, Medios de Comunicación y Reunión Interinstitucional establecieron en el Componente 5 el Servicio de Mobiliario, espacio y personal para la alimentación del evento._x000a_•_x0009_No se evidenció un detalle discriminado de los funcionarios, contratistas y personal que haya utilizado el hospedaje, ni un control con relación a la adquisición y entrega de las gorras y memorias USB"/>
    <m/>
    <s v="1, por qué: Desconocimiento del manual de_x000a_supervisión_x000a_2. Por qué.Por que no se realizo un adecuado control y verificación de la ejecucion del contrato_x000a_3. Porque: Debilidad en el ejercicio de supervision contractual."/>
    <s v="3. Porque: Debilidad en el ejercicio de supervision contractual"/>
    <s v="Acción correctiva"/>
    <s v="GA_AC13"/>
    <s v="Elaborar manual o instructivo o procedimiento sobre las actividades relacionadas con realización de eventos de la entidad"/>
    <s v="Documento elaborado"/>
    <n v="1"/>
    <d v="2026-05-01T00:00:00"/>
    <d v="2026-12-31T00:00:00"/>
    <n v="36"/>
    <s v="14. Gestión Administrativa"/>
    <m/>
    <n v="0"/>
    <s v="En proceso de elaboración "/>
    <s v="https://dnbcgovco-my.sharepoint.com/:f:/g/personal/planeacion_dnbc_gov_co/IgBAElXmTwnbRoLljgv0eRE8AQhh8mKYzkyf4oeQmbRrdhk?e=g9l5w9"/>
    <d v="2026-05-11T00:00:00"/>
    <s v="No se evidencia avance para el periodo"/>
    <n v="0"/>
    <s v="EJECUCIÓN"/>
    <d v="2026-05-29T00:00:00"/>
    <n v="0"/>
    <s v="No fue posible identificar evidencias para el presente período de análisis"/>
    <s v="SIN INICIAR"/>
    <s v="No aplica"/>
    <s v="No aplica"/>
    <s v="No aplica"/>
    <n v="0.5"/>
    <s v="Se adjunta borrador de la elaboración del manual de la realización de eventos en la entidad"/>
    <s v="https://dnbcgovco-my.sharepoint.com/:f:/g/personal/planeacion_dnbc_gov_co/IgA7HZiV3I3EQK9EzSq87P9IAX7djft8fnNWWhVuYe016xs?e=SrcXSf"/>
    <n v="46214"/>
    <s v="Se adjunta borrador de procedimiento, en trámite de revisión para inclusión en SIGE"/>
    <n v="0.5"/>
    <x v="0"/>
  </r>
  <r>
    <n v="67"/>
    <x v="0"/>
    <x v="4"/>
    <s v="Subdirección Administrativa y Financiera"/>
    <m/>
    <x v="48"/>
    <n v="1"/>
    <x v="16"/>
    <s v="Para el presente seguimiento se evidenció que no existe un avance en las acciones planteadas, quedando el mismo resultado informado al corte 30 de octubre de 2021, vulnerando lo señalado en el MIPG, Dimensión 7 Control Interno Primera Linea de Defensa que trata de “La formulación de planes de mejoramiento, su aplicación y seguimiento para resolver los hallazgos presentados”"/>
    <m/>
    <s v="1. por qué: Desconocimiento de los roles y responsabilidades de la primera línea de defensa de acuerdo a lo estipulado en la resolución 246 de 2021._x000a_2, Ausencia de autocontrol, control y seguimiento a la ejecución del proceso."/>
    <s v="2. Ausencia de autocontrol, control y seguimiento a la ejecución del proceso."/>
    <s v="Acción correctiva"/>
    <s v="MC_AC9"/>
    <s v="Monitorear la formulación y ejecución de las acciones derivadas de los planes de mejora"/>
    <s v="Informes de monitoreos"/>
    <n v="4"/>
    <d v="2026-01-01T00:00:00"/>
    <d v="2026-12-31T00:00:00"/>
    <n v="54"/>
    <s v="03. Gestión de Análisis y Mejora Continua"/>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s v="EJECUCIÓN"/>
    <d v="2026-06-04T00:00:00"/>
    <n v="0.25"/>
    <s v="Se evidencia avance en la ejecución de la acción correctiva mediante la realización del primer monitoreo a los planes de mejoramiento y la aprobación de su reformulación. Desde la tercera línea de defensa se recomienda mantener el monitoreo periódico y fortalecer el control sobre las acciones formuladas para asegurar su cumplimiento dentro de los plazos establecid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x v="0"/>
  </r>
  <r>
    <n v="68"/>
    <x v="0"/>
    <x v="4"/>
    <s v="Subdirección Administrativa y Financiera"/>
    <m/>
    <x v="49"/>
    <n v="1"/>
    <x v="17"/>
    <s v="Ambiente 1.2_x000a_La DNB, tiene implementado el Manual de Convivencia Laboral, pero en el segundo semestre de la vigencia 2021, no se realizó la respectiva socialización."/>
    <m/>
    <s v="Desconocimiento de la periodicidad de la socializacion del Manual de Convivencia Laboral._x000a_La actividad de socializacion del Manual de Convivencia Laboral no se incluyo en el plan de trabajo del comité de convivencia laboral._x000a_La actividad de socializacion del Manual de Convivencia Laboral no se incluyo en el plan de trabajo del comité de SST."/>
    <s v="La actividad de socializacion del Manual de Convivencia Laboral no se incluyo en el plan de trabajo del comité de SST."/>
    <s v="Acción correctiva"/>
    <s v="TH_AC11"/>
    <s v="Incluir en el plan de trabajo de SST la socializacion del manual de Convivenica Laboral y realizar la socializacion a los funcionarios y contratistas"/>
    <s v="Socializaciones realizadas"/>
    <n v="2"/>
    <d v="2026-01-01T00:00:00"/>
    <d v="2026-12-31T00:00:00"/>
    <n v="54"/>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1"/>
    <s v="Se adjunta plan de trabaj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n v="0.2"/>
    <x v="0"/>
  </r>
  <r>
    <n v="69"/>
    <x v="0"/>
    <x v="4"/>
    <s v="Dirección General"/>
    <m/>
    <x v="20"/>
    <n v="0"/>
    <x v="17"/>
    <s v="Ambiente 5.4_x000a_Por parte de la Oficina de Control Interno, se realizó la evaluación de los controles por medio de los seguimientos y auditorías generadas. Aunque se actualizó el Manual de Gestión del Riesgo, Vigente Desde:30/06/2021, los procesos a la fecha aun están en la verificación de sus procedimientos con el fin de establecer los controles pertinentes en cada uno de ellos."/>
    <s v="FORTALECIMIENTO ORGANIZACIONAL Y SIMPLIFICACIÓN DE PROCESOS"/>
    <s v="Por alta carga laboral de los gestores de cada uno de los procesos, no se realizo la actuliazacion de los procedimeintos."/>
    <s v="Por alta carga laboral de los gestores de cada uno de los procesos, no se realizo la actuliazacion de los procedimeintos."/>
    <s v="Acción correctiva"/>
    <s v="MC_AC1"/>
    <s v="Realizar el acompañamiento metodológico a cada uno de los enlaces de proceso para la actualización de los procedimientos de su proceso."/>
    <s v="No de acompañamientos realizados/ sobre numero de procesos de la DNBC*100"/>
    <n v="1"/>
    <d v="2026-01-01T00:00:00"/>
    <d v="2026-06-30T00:00:00"/>
    <n v="26.85"/>
    <s v="03. Gestión de Análisis y Mejora Continua"/>
    <s v="Acción Cumplida Pendiente evaluación tercera Linea"/>
    <n v="1"/>
    <s v="Se realizó mesa de trabajo de acompañamientos  con los procesos  en temas de Indicadores, Riesgos de Gestión, Documentación SIGE, Plan de mejora, PAAC, Referentes Estratégicos, Plan de Acción"/>
    <s v="https://dnbcgovco-my.sharepoint.com/:f:/g/personal/planeacion_dnbc_gov_co/IgDYe2GS_ayPSIaWtvQYv0qbAc8IxdnR2DbMxEMLmfk0p8A?e=smqHjg"/>
    <d v="2026-05-11T00:00:00"/>
    <s v="Se adjuntan actas de acompañamiento primer trimestre"/>
    <n v="1"/>
    <s v="CUMPLIDO"/>
    <d v="2026-06-04T00:00:00"/>
    <n v="1"/>
    <s v="Se evidencia que durante el primer trimestre de 2026 se realizaron acompañamientos metodológicos a los enlaces de proceso en temas relacionados con indicadores, gestión de riesgos, documentación SIGE, planes de mejoramiento, PAAC, referentes estratégicos y plan de acción. La evidencia permite validar la ejecución de la acción correctiva formulada. No obstante, desde la tercera línea de defensa se recomienda continuar con la actualización de los procedimientos institucionales y fortalecer la gestión documental de los procesos, con el fin de garantizar la incorporación de controles y lineamientos acordes con las necesidades operativas de la entidad."/>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ó mesa de trabajo de acompañamientos  con los procesos  en temas de Indicadores, Riesgos de Gestión, Documentación SIGE, Plan de mejora, PAAC, Referentes Estratégicos, Plan de Acción"/>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adjuntan actas de acompañamiento primer y segundo trimestre"/>
    <n v="1"/>
    <x v="1"/>
  </r>
  <r>
    <n v="70"/>
    <x v="0"/>
    <x v="4"/>
    <s v="Dirección General"/>
    <m/>
    <x v="50"/>
    <n v="1"/>
    <x v="17"/>
    <s v="Ambiente 9.4_x000a_La entidad, realizó la Identificación de los Riesgos de gestión, conforme fue programado por la Entidad, no obstante no se ha generado la la etapa de valoracion de los riesgos"/>
    <s v="FORTALECIMIENTO ORGANIZACIONAL Y SIMPLIFICACIÓN DE PROCESOS"/>
    <s v="Falta de aplicabildiad de la politica de Gestion de Riesgos de la Entidad"/>
    <s v="Falta de aplicabildiad de la politica de Gestion de Riesgos de la Entidad"/>
    <s v="Acción correctiva"/>
    <s v="MC_AC6"/>
    <s v="Actualizar el mapa de riesgo de acuerdo al monitoreo que realizan los enlaces de los procesos."/>
    <s v="Mapa de Riesgos actualizado"/>
    <n v="1"/>
    <d v="2026-03-01T00:00:00"/>
    <d v="2026-07-31T00:00:00"/>
    <n v="22.5"/>
    <s v="03. Gestión de Análisis y Mejora Continua"/>
    <m/>
    <n v="0"/>
    <s v="Actividad planteada para el segundo trimestre de la vigencia 2026"/>
    <n v="0"/>
    <d v="2026-05-11T00:00:00"/>
    <s v="Sin evidencia de inicio de la actividad"/>
    <n v="0"/>
    <s v="EJECUCIÓN"/>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x v="0"/>
  </r>
  <r>
    <n v="71"/>
    <x v="0"/>
    <x v="4"/>
    <s v="Subdirección Administrativa y Financiera"/>
    <m/>
    <x v="51"/>
    <n v="1"/>
    <x v="17"/>
    <s v="Ambiente 11.2_x000a_No se cuenta con actividades de control internas para los proveedores de tecnología tiene documentado el desarrollo de actividades de control para los proveedores de tecnología."/>
    <m/>
    <s v="No se contemplaron todos los requisitos de norma establecidos y las condiciones de infraestructura propia dela entidad, debido al cambio de la normatividad"/>
    <s v="No se contemplaron todos los requisitos de norma establecidos y las condiciones de infraestructura propia dela entidad, debido al cambio de la normatividad"/>
    <s v="Acción correctiva"/>
    <s v="TI_AC11"/>
    <s v="Formular un estrategia de Arquitetura Empresarial para la definición e implementación de necesidades tecnologicas en prestación de servicios"/>
    <s v="Estrategia Formulada e implementada"/>
    <n v="1"/>
    <d v="2026-05-01T00:00:00"/>
    <d v="2026-12-31T00:00:00"/>
    <n v="36"/>
    <s v="18. Gestión de Tecnología e Informática"/>
    <m/>
    <n v="0.7"/>
    <s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
    <s v="https://dnbcgovco-my.sharepoint.com/:f:/g/personal/planeacion_dnbc_gov_co/IgC3xOsSNj8IRIL11vaiFWcgAUu6Fkz2uB8R8KlqPRMkdhk?e=pJDNvr"/>
    <d v="2026-05-11T00:00:00"/>
    <s v="Se incluye documento de necesidad RUE y borrador de actualización del PETI"/>
    <n v="0.5"/>
    <s v="EJECUCIÓN"/>
    <d v="2026-06-08T00:00:00"/>
    <n v="0.5"/>
    <s v="Se evidencia que la entidad formuló e inició la implementación de una estrategia de Arquitectura Empresarial a través del Plan Estratégico de Tecnologías de la Información (PETI) 2026 y del proyecto RUE 2.0, documentos que incorporan componentes de arquitectura de negocio, información, aplicaciones y tecnología, alineados con los objetivos institucionales y la Política de Gobierno Digital. Asimismo, se identifican capacidades tecnológicas, servicios de TI, lineamientos de interoperabilidad, seguridad de la información, transformación digital y una hoja de ruta para la atención de necesidades tecnológicas institucionales. Adicionalmente, el documento de necesidad del proyecto RUE 2.0 define requerimientos funcionales para un sistema de información centralizado, interoperable, escalable y seguro, contemplando módulos de gestión operativa, talento humano, gestión documental, administración de activos, analítica y reportes, fortaleciendo la prestación de servicios y la gestión institucional. Por lo anterior, la evidencia presentada permite verificar el avance en la formulación e implementación de la estrategia definida en la acción correctiva."/>
    <s v="EN EJECUCIÓN"/>
    <s v="No aplica"/>
    <s v="No aplica"/>
    <s v="No aplica"/>
    <n v="0.8"/>
    <s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
    <s v="https://dnbcgovco-my.sharepoint.com/:f:/g/personal/planeacion_dnbc_gov_co/IgBpr6aNOGykQpduLdNqpASRAUfT_V6EcXjD4jAEqgMt2No?e=ylBLhj"/>
    <n v="46214"/>
    <s v="Se incluye documento de necesidad RUE y borrador de actualización del PETI"/>
    <n v="0.5"/>
    <x v="0"/>
  </r>
  <r>
    <n v="72"/>
    <x v="0"/>
    <x v="4"/>
    <s v="Subdirección Administrativa y Financiera"/>
    <m/>
    <x v="52"/>
    <n v="0"/>
    <x v="17"/>
    <s v="Ambiente 11.1_x000a_La DNBC aunque cuenta con la Política General de Seguridad y Privacidad de la información, la misma no tiene inmerso el componente de infraestructura tecnologica y sus controles, asi como tampoco hace referencia a las actividades que traten de los procesos de adquisición desarrollo y mantenimiento de tecnologías._x000a_De otro lado la entidad no realizó mentenimiento preventivo de hardware durante la vigenica 2021."/>
    <m/>
    <s v="Desconocimiento de las disposiciones existentes frente a la frente al mantenimiento preventivo del harware"/>
    <s v="Desconocimiento de las disposiciones existentes frente a la frente al mantenimiento preventivo del harware"/>
    <s v="Acción correctiva"/>
    <s v="TI_AC20"/>
    <s v="Realizar y ejecutar el plan de mantenimiento preventivo y correctivo del harware de la Entidad"/>
    <s v="Documento seguimiento Plan de Mantenimeinto Preventivo y Correctivo de Harware"/>
    <n v="1"/>
    <d v="2026-01-01T00:00:00"/>
    <d v="2026-12-31T00:00:00"/>
    <n v="54"/>
    <s v="18. Gestión de Tecnología e Informática"/>
    <m/>
    <n v="0.8"/>
    <s v="Se adjunta Plan de Mantenimiento Preventivo y Correctivo de Hardware con cronograma de intervención, inventario de activos tecnológicos, actividades de mantenimiento ejecutadas y soportes de seguimiento de la ejecución del plan."/>
    <s v="https://dnbcgovco-my.sharepoint.com/:f:/g/personal/planeacion_dnbc_gov_co/IgBK7MOyXw-ATYsV1Iuv2huzAeA3ku4FKt64nuHd6idzX5A?e=bnfIJL"/>
    <d v="2026-05-11T00:00:00"/>
    <s v="Se incluye plan formulado por el enlace del proceso. Pendiente su implementación"/>
    <n v="0.5"/>
    <s v="EJECUCIÓN"/>
    <d v="2026-06-08T00:00:00"/>
    <n v="0.5"/>
    <s v="Se evidencia que la Dirección Nacional de Bomberos de Colombia formuló e implementó el Plan de Mantenimiento Preventivo y Correctivo de los Equipos de Cómputo para la vigencia 2026, como acción correctiva derivada de hallazgos de auditoría relacionados con la ausencia de mantenimiento preventivo del hardware institucional. El plan establece objetivos, alcance, roles y responsabilidades, inventario de equipos, actividades de mantenimiento preventivo y correctivo, procedimientos de respaldo de información, generación de informes técnicos, mecanismos de seguimiento y evaluación, así como un cronograma de intervención para todas las dependencias de la entidad. Adicionalmente, se definieron lineamientos para garantizar la disponibilidad, continuidad operativa, optimización de los recursos tecnológicos y prolongación de la vida útil de los equipos de cómputo, en concordancia con las buenas prácticas de gestión de servicios de TI."/>
    <s v="EN EJECUCIÓN"/>
    <s v="No aplica"/>
    <s v="No aplica"/>
    <s v="No aplica"/>
    <n v="0.7"/>
    <s v="Se adjunta Plan de Mantenimiento Preventivo y Correctivo de Hardware con cronograma de intervención, inventario de activos tecnológicos, actividades de mantenimiento ejecutadas y soportes de seguimiento de la ejecución del plan."/>
    <s v="https://dnbcgovco-my.sharepoint.com/:f:/g/personal/planeacion_dnbc_gov_co/IgDgN1W-lDmeRarDWFi4nMZSAazQq__e69Ne_DFtSL06hLQ?e=Jd2Nn6"/>
    <n v="46214"/>
    <s v="Se adjunta Plan de Mantenimiento Preventivo y Correctivo de Hardware con cronograma de intervención, inventario de activos tecnológicos, actividades de mantenimiento ejecutadas y soportes de seguimiento de la ejecución del plan."/>
    <n v="0.5"/>
    <x v="0"/>
  </r>
  <r>
    <n v="73"/>
    <x v="0"/>
    <x v="4"/>
    <s v="Dirección General"/>
    <m/>
    <x v="53"/>
    <n v="1"/>
    <x v="17"/>
    <s v="Ambiente 12.5_x000a_La OCI realizó seguimiento en el tercer cuatrimestre de 2021, a los controles y responsables de los riesgos de corrupción. En relación a los riesgos de Gestión se generó evaluación a la etapa de Identificación de los Riesgos, conforme fue programado por la Entidad, pero no se ha realizado la evaluación a los controles establecidos en los Riesgos de Gestión._x000a_De otro lado, se evidenció que no se realiza la auto control ni autoevaluación con respecto a la primera linea de defensa, ni evaluación de la segunda linea de defensa."/>
    <s v="FORTALECIMIENTO ORGANIZACIONAL Y SIMPLIFICACIÓN DE PROCESOS"/>
    <s v="Falta de aplicabildiad de la politica de Gestion de Riesgos de la Entidad"/>
    <s v="Falta de aplicabildiad de la politica de Gestion de Riesgos de la Entidad"/>
    <s v="Acción correctiva"/>
    <s v="MC_AC6"/>
    <s v="Actualizar el mapa de riesgo de acuerdo al monitoreo que realizan los enlaces de los procesos."/>
    <s v="Mapa de Riesgos actualizado"/>
    <n v="1"/>
    <d v="2026-03-01T00:00:00"/>
    <d v="2026-07-31T00:00:00"/>
    <n v="22.5"/>
    <s v="03. Gestión de Análisis y Mejora Continua"/>
    <m/>
    <n v="0"/>
    <s v="Actividad planteada para el segundo trimestre de la vigencia 2026"/>
    <n v="0"/>
    <d v="2026-05-11T00:00:00"/>
    <s v="Sin evidencia de inicio de la actividad"/>
    <n v="0"/>
    <s v="EJECUCIÓN"/>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x v="0"/>
  </r>
  <r>
    <n v="74"/>
    <x v="0"/>
    <x v="4"/>
    <s v="Dirección General"/>
    <m/>
    <x v="54"/>
    <n v="1"/>
    <x v="17"/>
    <s v="Ambiente 15.4_x000a_En la Política de Comunicación Interna y Externa de la Dirección Nacional de Bomberos se estableció &quot;El proceso de Gestión de la Comunicación debe realizar semestralmente la evaluación de los canales de comunicación externos de la entidad con los Cuerpos de Bomberos, escogiendo la metodología más adecuada para su realización con el fin de conocer el alcance que se tiene e identificar las posibles mejoras del proceso&quot;, sin embargo no se ha realizado la evalución correspondiente al segundo semestre de 2021, asi como tampoco se cuenta con un procedimiento que determine claramente los lineamientos y metodolología para la evaluación de los canales de comunicación."/>
    <m/>
    <s v="Desconocimeinto de la aplicabilidad de la politica de Comunicación Interna y Externa de la Dirección Nacional de Bomberos_x000a_Por la alta carga laboral del profesional que tiene a cargo la responsabilidad de realizar la evaluacion de los canales externos de comunicación."/>
    <s v="Por la alta carga laboral del profesional que tiene a cargo la responsabilidad de realizar la evaluacion de los canales externos de comunicación."/>
    <s v="Acción correctiva"/>
    <s v="GCo_AC4"/>
    <s v="Formular procedimiento para evaluación de canales externos de comunicación"/>
    <s v="Procedimiento formulado"/>
    <n v="1"/>
    <d v="2026-03-01T00:00:00"/>
    <d v="2026-09-30T00:00:00"/>
    <n v="31.35"/>
    <s v="02. Gestión de Comunicaciones"/>
    <m/>
    <n v="0"/>
    <s v="Se informa que esta en etapa de elaboración "/>
    <n v="0"/>
    <d v="2026-05-11T00:00:00"/>
    <s v="No ha dado inicio a la ejecución"/>
    <n v="0"/>
    <s v="EJECUCIÓN"/>
    <d v="2026-05-28T00:00:00"/>
    <n v="0"/>
    <s v="No fue posible identificar evidencias para el presente período de análisis"/>
    <s v="SIN INICIAR"/>
    <s v="No aplica"/>
    <s v="No aplica"/>
    <s v="No aplica"/>
    <n v="1"/>
    <s v="Se elaboró el procedimiento para la evaluación de los canales externos de comunicación. Como resultado de la revisión realizada por Planeación Estratégica, se recomendó ajustarlo a un instructivo, el cual fue elaborado y actualmente se encuentra en proceso de validación por parte de dicho proceso para continuar con el trámite correspondiente."/>
    <s v="https://dnbcgovco-my.sharepoint.com/personal/planeacion_dnbc_gov_co/_layouts/15/onedrive.aspx?id=%2Fpersonal%2Fplaneacion%5Fdnbc%5Fgov%5Fco%2FDocuments%2FDocumentos%20SIGE%2F6%2E%20Planes%2FPLAN%20DE%20MEJORA%2F2026%2F02%2E%20Seguimiento%20Segundo%20Trimestre%2F02%2E%20Gesti%C3%B3n%20de%20Comunicaciones%2FGC%2DAC4&amp;viewid=efb70791%2Db8ab%2D49e7%2Db552%2Dd3d4cbe976b9&amp;ct=1783095595106&amp;or=OWA%2DNTB%2DMail&amp;ga=1"/>
    <n v="46213"/>
    <s v="El documento se encuentra en revisión del proceso de Análisis y Mejora Continua y la Lider del Proceso"/>
    <n v="0.8"/>
    <x v="0"/>
  </r>
  <r>
    <n v="75"/>
    <x v="0"/>
    <x v="4"/>
    <s v="Dirección General"/>
    <m/>
    <x v="54"/>
    <n v="0"/>
    <x v="17"/>
    <s v="Ambiente 15.4_x000a_En la Política de Comunicación Interna y Externa de la Dirección Nacional de Bomberos se estableció &quot;El proceso de Gestión de la Comunicación debe realizar semestralmente la evaluación de los canales de comunicación externos de la entidad con los Cuerpos de Bomberos, escogiendo la metodología más adecuada para su realización con el fin de conocer el alcance que se tiene e identificar las posibles mejoras del proceso&quot;, sin embargo no se ha realizado la evalución correspondiente al segundo semestre de 2021, asi como tampoco se cuenta con un procedimiento que determine claramente los lineamientos y metodolología para la evaluación de los canales de comunicación."/>
    <m/>
    <s v="Por la alta carga laboral del profesional que tiene a cargo la responsabilidad de realizar la evaluacion de los canales externos de comunicación._x000a_Desconocimeinto de la aplicabilidad de la politica de Comunicación Interna y Externa de la Dirección Nacional de Bomberos"/>
    <s v="Desconocimeinto de la aplicabilidad de la politica de Comunicación Interna y Externa de la Dirección Nacional de Bomberos"/>
    <s v="Acción correctiva"/>
    <s v="GCo_AC4"/>
    <s v="Formular procedimiento para evaluación de canales externos de comunicación"/>
    <s v="Procedimiento formulado"/>
    <n v="1"/>
    <d v="2026-03-01T00:00:00"/>
    <d v="2026-09-30T00:00:00"/>
    <n v="31.35"/>
    <s v="02. Gestión de Comunicaciones"/>
    <m/>
    <n v="0"/>
    <s v="Se informa que esta en etapa de elaboración "/>
    <n v="0"/>
    <d v="2026-05-11T00:00:00"/>
    <s v="No ha dado inicio a la ejecución"/>
    <n v="0"/>
    <s v="EJECUCIÓN"/>
    <d v="2026-05-28T00:00:00"/>
    <n v="0"/>
    <s v="No fue posible identificar evidencias para el presente período de análisis"/>
    <s v="SIN INICIAR"/>
    <s v="No aplica"/>
    <s v="No aplica"/>
    <s v="No aplica"/>
    <n v="1"/>
    <s v="Se elaboró el procedimiento para la evaluación de los canales externos de comunicación. Como resultado de la revisión realizada por Planeación Estratégica, se recomendó ajustarlo a un instructivo, el cual fue elaborado y actualmente se encuentra en proceso de validación por parte de dicho proceso para continuar con el trámite correspondiente."/>
    <s v="https://dnbcgovco-my.sharepoint.com/personal/planeacion_dnbc_gov_co/_layouts/15/onedrive.aspx?id=%2Fpersonal%2Fplaneacion%5Fdnbc%5Fgov%5Fco%2FDocuments%2FDocumentos%20SIGE%2F6%2E%20Planes%2FPLAN%20DE%20MEJORA%2F2026%2F02%2E%20Seguimiento%20Segundo%20Trimestre%2F02%2E%20Gesti%C3%B3n%20de%20Comunicaciones%2FGC%2DAC4&amp;viewid=efb70791%2Db8ab%2D49e7%2Db552%2Dd3d4cbe976b9&amp;ct=1783095595106&amp;or=OWA%2DNTB%2DMail&amp;ga=1"/>
    <n v="46213"/>
    <s v="El documento se encuentra en revisión del proceso de Análisis y Mejora Continua y la Lider del Proceso"/>
    <n v="0.8"/>
    <x v="0"/>
  </r>
  <r>
    <n v="76"/>
    <x v="0"/>
    <x v="4"/>
    <s v="Subdirección Administrativa y Financiera"/>
    <m/>
    <x v="55"/>
    <n v="1"/>
    <x v="17"/>
    <s v="Ambiente 13.2_x000a_La Entidad cuenta con el registro de activos de la información, pero la misma se encuentra desactualizada, ya que al realizar la revisión se evidencia que el &quot;Fundamento Constitucional o Jurídico&quot; estipulado en algunas categorias o tipos de información está desactualizado con normatividad que se encuentra derogada. Ej Decreto 1537 de 2001 que fue derogado por el Decreto 1083 de 2015, Guía para la gestión del riesgo de corrupción 2015 y la Guía para la administración del riesgo 2011 DAFP, entre otros._x000a_En el seguimiento a la implementación de la Ley 1712 de 2014, se encontró que la entidad no ha implementado el anexo 2 de la resolución 1516 de 2020 para la publicación de la información en la página web."/>
    <m/>
    <s v="Falta de seguimiento y control por parte del Proceso de Gestión de Tecnológia"/>
    <s v="Falta de seguimiento y control por parte del Proceso de Gestión de Tecnológia"/>
    <s v="Acción correctiva"/>
    <s v="TI_AC13"/>
    <s v="Actualización matriz de activos de información"/>
    <s v="Matriz actualizada"/>
    <n v="1"/>
    <d v="2026-01-01T00:00:00"/>
    <d v="2026-05-31T00:00:00"/>
    <n v="22.5"/>
    <s v="18. Gestión de Tecnología e Informática"/>
    <m/>
    <n v="0"/>
    <n v="0"/>
    <n v="0"/>
    <d v="2026-05-11T00:00:00"/>
    <s v="No se evidencia seguimiento"/>
    <n v="0"/>
    <s v="EJECUCIÓN"/>
    <d v="2026-06-08T00:00:00"/>
    <n v="0"/>
    <s v="No fue posible identificar evidencias para el presente período de análisis"/>
    <s v="SIN INICIAR"/>
    <s v="No aplica"/>
    <s v="No aplica"/>
    <s v="No aplica"/>
    <n v="0.7"/>
    <s v="Se ejecutó la revisión, depuración y actualización integral del inventario físico y lógico que compone la infraestructura tecnológica de la entidad. Este proceso permite consolidar la base técnica para la gestión de riesgos, el control de configuración y la seguridad de los activos de hardware críticos que soportan la operación institucional."/>
    <s v="https://dnbcgovco-my.sharepoint.com/:f:/g/personal/planeacion_dnbc_gov_co/IgA8-tr8nGYtRqG_Evcwdp7EASqXdtGbomb3DLywYKsqJ6s?e=HKvluY"/>
    <n v="46214"/>
    <s v="El proceso presenta matriz de inventario fisico. Pendiente identificación de recursos tecnologicos"/>
    <n v="0.5"/>
    <x v="0"/>
  </r>
  <r>
    <n v="77"/>
    <x v="0"/>
    <x v="4"/>
    <s v="Dirección General"/>
    <m/>
    <x v="55"/>
    <n v="0"/>
    <x v="17"/>
    <s v="Ambiente 13.2_x000a_La Entidad cuenta con el registro de activos de la información, pero la misma se encuentra desactualizada, ya que al realizar la revisión se evidencia que el &quot;Fundamento Constitucional o Jurídico&quot; estipulado en algunas categorias o tipos de información está desactualizado con normatividad que se encuentra derogada. Ej Decreto 1537 de 2001 que fue derogado por el Decreto 1083 de 2015, Guía para la gestión del riesgo de corrupción 2015 y la Guía para la administración del riesgo 2011 DAFP, entre otros._x000a_En el seguimiento a la implementación de la Ley 1712 de 2014, se encontró que la entidad no ha implementado el anexo 2 de la resolución 1516 de 2020 para la publicación de la información en la página web."/>
    <s v="FORTALECIMIENTO ORGANIZACIONAL Y SIMPLIFICACIÓN DE PROCESOS"/>
    <s v="Desconocimiento de los lineamientos emitidos por MINTIC sobre los requisitos en materia de acceso a la información publica, accesibilidad web, seguridad digital y datos abiertos"/>
    <s v="Desconocimiento de los lineamientos emitidos por MINTIC sobre los requisitos en materia de acceso a la información publica, accesibilidad web, seguridad digital y datos abiertos"/>
    <s v="Acción correctiva"/>
    <s v="MC_AC5"/>
    <s v="Realizar monitoreo constante a toda la normatividad relacionada con los estandares y directrices para la publicar la informacion señalada en la Ley 1712 de 2014"/>
    <s v="Numero de monitoreos realizados"/>
    <n v="4"/>
    <d v="2026-01-01T00:00:00"/>
    <d v="2026-12-31T00:00:00"/>
    <n v="54"/>
    <s v="03. Gestión de Análisis y Mejora Continua"/>
    <m/>
    <n v="0"/>
    <s v="Se encuentra en elaboración el informe del primer trimestre"/>
    <n v="0"/>
    <d v="2026-05-11T00:00:00"/>
    <s v="Sin evidencia de inicio de la actividad"/>
    <n v="0"/>
    <s v="EJECUCIÓN"/>
    <d v="2026-06-04T00:00:00"/>
    <n v="0"/>
    <s v="No fue posible identificar evidencias para el presente período de análisis"/>
    <s v="SIN INICIAR"/>
    <s v="No aplica"/>
    <s v="No aplica"/>
    <s v="No aplica"/>
    <n v="0.25"/>
    <s v="Se realizó el primer informe correspondiente al primer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informe ITA prime trimestre"/>
    <n v="0.25"/>
    <x v="0"/>
  </r>
  <r>
    <n v="78"/>
    <x v="0"/>
    <x v="4"/>
    <s v="Subdirección Administrativa y Financiera"/>
    <m/>
    <x v="56"/>
    <n v="1"/>
    <x v="17"/>
    <s v="Ambiente 15.3_x000a_Se cuenta con el Procedimiento de recepción, distribución, seguimiento y salida de Peticiones, Quejas, Reclamos, Sugerencias y Denuncias, PC-AU-01, Versión: 2, Vigente Desde 16/11/2021, en el cual se tienen establecidas tanto las responsabilidades, como el flujo de que debe surtir una PQRSD desde su recepción, hasta la respuesta al peticionario; sin embargo, con corte a octubre se presenta un 3,7% ( respuestas extemporáneas (53/1432) de acuerdo con los informes mesuales publicados para Gestión de Atención al Usuario."/>
    <s v="SERVICIO AL CIUDADANO"/>
    <s v="Debilidad en la identificación de controles y seguimiento de los informes mensuales de PQRSD que presenta el proceso de GAU"/>
    <s v="Debilidad en identificación de controles y seguimiento de los informes mensuales de PQRSD que presenta el proceso de GAU"/>
    <s v="Acción correctiva"/>
    <s v="AU_AC1"/>
    <s v="Reportar de manera periodica a los lideres del proceso las PQRSD con su respectivo estado, con el fin de que estos inicien las acciones pertinentes con funcionarios y contratistas"/>
    <s v="Reportes de control a líderes de proceso"/>
    <n v="12"/>
    <d v="2026-01-01T00:00:00"/>
    <d v="2026-12-01T00:00:00"/>
    <n v="49.5"/>
    <s v="05. Gestión de Atención al Usuario"/>
    <m/>
    <n v="0"/>
    <s v="Se informaron alertas mensuales a través de correo electrónico a los líderes de proceso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0.25"/>
    <s v="EJECUCIÓN"/>
    <d v="2026-05-15T00:00:00"/>
    <n v="0.25"/>
    <s v="Se evidencian informes de PQRSD de enero, febrero y marzo, como tambien soportes de correos de alertas por parte de atencion al ciudadano con fecha 24/02/2026, 13/03/2026 y 09/04/2026"/>
    <s v="EN EJECUCIÓN"/>
    <s v="No aplica"/>
    <s v="No aplica"/>
    <s v="No aplica"/>
    <n v="0.25"/>
    <s v="Se informaron alertas mensuales a través de correo electrónico a los líderes de procesos"/>
    <s v="EVIDENCIAS SEGUNDO TRIMESTRE 2026 PLAN MEJORA"/>
    <n v="46214"/>
    <s v="Se adjuntan las evidencias de alertas del segundo trimestre."/>
    <n v="0.5"/>
    <x v="0"/>
  </r>
  <r>
    <n v="79"/>
    <x v="0"/>
    <x v="4"/>
    <s v="Subdirección Administrativa y Financiera"/>
    <m/>
    <x v="57"/>
    <n v="1"/>
    <x v="17"/>
    <s v="Ambiente 15.6_x000a_Se realizó el Informe de encuesta de satisfacción del Usuario para el tercer cuatrimestre de 2021,con la aplicación de 38 encuestas de 395 usuarios, lo cual no es representativo para un nivel de confianza aceptable de las PQRSD atendidas por la entidad, evidenciándose que la información allí recolectada no es suficiente ni amplia para conocer la percepción de las partes interesadas. Asimismo, en la página web no se evidencia la publicación de la evaluación del servicio del primer semestre de 2021."/>
    <s v="SERVICIO AL CIUDADANO"/>
    <s v="No se encuentra contemplado en las poliiticas de operación del procedimiento Procedimiento de Recepción,_x000a_Distribución, Seguimiento y Salida_x000a_de Peticiones, Quejas, Reclamos,_x000a_Sugerencias y Denuncias, la descrippcion de como realizar el informe de las encuestas de satisfacion de usuarios"/>
    <s v="No se encuentra contemplado en las poliiticas de operación del procedimiento Procedimiento de Recepción,_x000a_Distribución, Seguimiento y Salida_x000a_de Peticiones, Quejas, Reclamos,_x000a_Sugerencias y Denuncias, la descrippcion de como realizar el informe de las encuestas de satisfacion de usuarios"/>
    <s v="Acción correctiva"/>
    <s v="AU_AC5"/>
    <s v="Actualizar el procedimiento Procedimiento de Recepción, Distribución, Seguimiento y Salida de Peticiones, Quejas, Reclamos, Sugerencias y Denuncias._x000a_Incluir una politica de operación que establezca una reunión con el jefe de la unidad de control interno y con el jefe de la unidad de planeación, para el mejoramiento continuo de la gestión de la entidad semestralmente con base al informe semestral._x000a_En la acctiviad 11 cambiando los responsbales (funcionario y/o contratista)"/>
    <s v="Procedimiento actualizado"/>
    <n v="1"/>
    <d v="2026-01-01T00:00:00"/>
    <d v="2026-12-31T00:00:00"/>
    <n v="54"/>
    <s v="05. Gestión de Atención al Usuario"/>
    <m/>
    <n v="1"/>
    <s v="El procedimiento mencionado se actualizó en la vigencia 2025"/>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Procedimiento se encuentra actualizado y socializado con los requerimientos establecidos en la descripción del hallazgo. Se identifica la politica 5,64"/>
    <n v="1"/>
    <s v="CUMPLIDO"/>
    <d v="2026-05-15T00:00:00"/>
    <n v="1"/>
    <s v="se evidencia procedimiento actualizado de peticiones, quejas, reclamos, sugerencias y denuncias PC-AU-01 de 20/08/2025, lo que permite que la evidencia obtenida subsane el hallazgo formula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l procedimiento mencionado se actualizó en la vigencia 2025"/>
    <n v="0"/>
    <n v="46214"/>
    <s v="Accion con cumplimiento reportado"/>
    <n v="1"/>
    <x v="1"/>
  </r>
  <r>
    <n v="80"/>
    <x v="0"/>
    <x v="4"/>
    <s v="Dirección General"/>
    <m/>
    <x v="58"/>
    <n v="1"/>
    <x v="17"/>
    <s v="Ambiente 17.1_x000a_La entidad de acuerdo con los informes de las evaluaciones independientes, formula los Planes mejoramiento respectivos, en donde se analizan causas y se establecen acciones de mejora para fortalecer el Sistema de Control Interno para alcanzar el logro de los objetivos de la Entidad., sin embargo se presentan debilidades en el cumplimiento de las acciones formuladas."/>
    <s v="FORTALECIMIENTO ORGANIZACIONAL Y SIMPLIFICACIÓN DE PROCESOS"/>
    <s v="Debilidad en el seguimiento y control del cumplimiento de las acciones estbalecidas"/>
    <s v="Debilidad en el seguimiento y control del cumplimiento de las acciones estbalecidas"/>
    <s v="Acción correctiva"/>
    <s v="MC_AC9"/>
    <s v="Monitorear la formulación y ejecución de las acciones derivadas de los planes de mejora"/>
    <s v="Informes de monitoreos"/>
    <n v="4"/>
    <d v="2026-01-01T00:00:00"/>
    <d v="2026-12-31T00:00:00"/>
    <n v="54"/>
    <s v="03. Gestión de Análisis y Mejora Continua"/>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s v="EJECUCIÓN"/>
    <d v="2026-06-04T00:00:00"/>
    <n v="0.25"/>
    <s v="Se evidencia la realización del primer monitoreo a los planes de mejoramiento durante abril de 2026 y la aprobación de su reformulación en Comité de Control Interno. Desde la tercera línea de defensa se observa avance en la ejecución de la acción correctiva; no obstante, se recomienda mantener el monitoreo y control periódico de las acciones formuladas para garantizar su cumplimiento oportuno."/>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x v="0"/>
  </r>
  <r>
    <n v="81"/>
    <x v="0"/>
    <x v="4"/>
    <s v="Dirección General"/>
    <m/>
    <x v="24"/>
    <n v="0"/>
    <x v="17"/>
    <s v="Ambiente 17.3_x000a_Se evidencia en la viñeta 9 del numeral 6.6.POLITICAS DE OPERACIÓN, del proceso Acciones Correctivas, Preventivas y de Mejora versión 2 Código: PC-MC-02, que Cualquier servidor público o contratista de la Entidad, podrá identificar la posibilidad de una Corrección, Acción Correctiva, Preventiva o de Mejora, para lo cual, debe informar a su jefe inmediato o supervisor; sin embargo, esta actividad no se ejecuta por los procesos."/>
    <s v="FORTALECIMIENTO ORGANIZACIONAL Y SIMPLIFICACIÓN DE PROCESOS"/>
    <s v="Débil interiorización del mecanismo que se tienen para implementar acciones de mejora resultado de procesos de autoevaluación"/>
    <s v="Débil interiorización del mecanismo que se tienen para implementar acciones de mejora resultado de procesos de autoevaluación"/>
    <s v="Acción correctiva"/>
    <s v="MC_AC2"/>
    <s v="Socializar Políticas de operación del procedimiento de Planes de Mejora para implementación"/>
    <s v="Socialización del procedimiento"/>
    <n v="1"/>
    <d v="2026-01-01T00:00:00"/>
    <d v="2026-03-31T00:00:00"/>
    <n v="13.5"/>
    <s v="03. Gestión de Análisis y Mejora Continua"/>
    <s v="Acción Cumplida Pendiente evaluación tercera Linea"/>
    <n v="1"/>
    <s v="Durante el primer trimestre de la vigencia 2026 se actualizó el procedimiento y se socializó"/>
    <s v="https://dnbcgovco-my.sharepoint.com/:f:/g/personal/planeacion_dnbc_gov_co/IgDYe2GS_ayPSIaWtvQYv0qbAc8IxdnR2DbMxEMLmfk0p8A?e=smqHjg"/>
    <d v="2026-05-11T00:00:00"/>
    <s v="Se evidencia socialización del 6 de marzo de 2026"/>
    <n v="1"/>
    <s v="CUMPLIDO"/>
    <d v="2026-06-04T00:00:00"/>
    <n v="1"/>
    <s v="Se evidencia la socialización del procedimiento de planes de mejoramiento realizada el 6 de marzo de 2026, validando la ejecución de la acción correctiva formulada. Desde la tercera línea de defensa se recomienda realizar monitoreo a su aplicación para verificar la apropiación del mecanismo de formulación y gestión de acciones de mejora por parte de los proceso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Durante el primer trimestre de la vigencia 2026 se actualizó el procedimiento y se socializó"/>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socialización del 6 de marzo de 2026"/>
    <n v="1"/>
    <x v="1"/>
  </r>
  <r>
    <n v="82"/>
    <x v="0"/>
    <x v="4"/>
    <s v="Dirección General"/>
    <m/>
    <x v="24"/>
    <n v="0"/>
    <x v="17"/>
    <s v="Ambiente 17.3_x000a_Se evidencia en la viñeta 9 del numeral 6.6.POLITICAS DE OPERACIÓN, del proceso Acciones Correctivas, Preventivas y de Mejora versión 2 Código: PC-MC-02, que Cualquier servidor público o contratista de la Entidad, podrá identificar la posibilidad de una Corrección, Acción Correctiva, Preventiva o de Mejora, para lo cual, debe informar a su jefe inmediato o supervisor; sin embargo, esta actividad no se ejecuta por los procesos."/>
    <s v="FORTALECIMIENTO ORGANIZACIONAL Y SIMPLIFICACIÓN DE PROCESOS"/>
    <s v="Débil interiorización del mecanismo que se tienen para implementar acciones de mejora resultado de procesos de autoevaluación"/>
    <s v="Débil interiorización del mecanismo que se tienen para implementar acciones de mejora resultado de procesos de autoevaluación"/>
    <s v="Acción correctiva"/>
    <s v="MC_AC9"/>
    <s v="Monitorear la formulación y ejecución de las acciones derivadas de los planes de mejora"/>
    <s v="Informes de monitoreos"/>
    <n v="4"/>
    <d v="2026-01-01T00:00:00"/>
    <d v="2026-12-31T00:00:00"/>
    <n v="54"/>
    <s v="03. Gestión de Análisis y Mejora Continua"/>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s v="EJECUCIÓN"/>
    <d v="2026-06-04T00:00:00"/>
    <n v="0.25"/>
    <s v="Se evidencia que durante el mes de abril de 2026 se realizó el primer monitoreo a los planes de mejoramiento y la aprobación de su reformulación en Comité de Control Interno. La evidencia permite verificar avances en la ejecución de la acción correctiva formulada. No obstante, desde la tercera línea de defensa se recomienda continuar con los monitoreos programados durante la vigencia y fortalecer la apropiación del procedimiento por parte de los procesos, con el fin de promover la identificación, formulación y ejecución oportuna de acciones de mejora derivadas de los ejercicios de autoevaluación y seguimiento institucional."/>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x v="0"/>
  </r>
  <r>
    <n v="83"/>
    <x v="0"/>
    <x v="4"/>
    <s v="Dirección General"/>
    <m/>
    <x v="59"/>
    <n v="1"/>
    <x v="17"/>
    <s v="Ambiente 17.4_x000a_La Oficina de Control Interno en el Comite Institucional de Coordinación de Control Interno de noviembre, presentó el resultado del seguimiento y verificación del estado de los Planes de Mejoramiento establecidos por los diferentes procesos, como resultado de las auditorías internas, seguimientos realizado por la Oficina de Control Interno, para la toma de decisiones por parte de la Alta Dirección., en el cual se evidencia incumplimiento de algunas de las acciones formuladas."/>
    <s v="FORTALECIMIENTO ORGANIZACIONAL Y SIMPLIFICACIÓN DE PROCESOS"/>
    <s v="Debilidad en el seguimiento y control del cumplimiento de las acciones estbalecidas"/>
    <s v="Debilidad en el seguimiento y control del cumplimiento de las acciones estbalecidas"/>
    <s v="Acción correctiva"/>
    <s v="MC_AC9"/>
    <s v="Monitorear la formulación y ejecución de las acciones derivadas de los planes de mejora"/>
    <s v="Informes de monitoreos"/>
    <n v="4"/>
    <d v="2026-01-01T00:00:00"/>
    <d v="2026-12-31T00:00:00"/>
    <n v="54"/>
    <s v="03. Gestión de Análisis y Mejora Continua"/>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s v="EJECUCIÓN"/>
    <d v="2026-06-04T00:00:00"/>
    <n v="0.25"/>
    <s v="Se evidencia que durante el mes de abril de 2026 se realizó el primer monitoreo a los planes de mejoramiento, así como la aprobación de su reformulación en Comité de Control Interno. La evidencia permite verificar avances en la ejecución de la acción correctiva relacionada con el monitoreo de la formulación y ejecución de las acciones derivadas de los planes de mejora. No obstante, desde la tercera línea de defensa se recomienda continuar fortaleciendo el monitoreo y control sobre el cumplimiento de las acciones formuladas, con el fin de prevenir incumplimientos y garantizar el cierre oportuno de los hallazgos identificad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x v="0"/>
  </r>
  <r>
    <n v="84"/>
    <x v="0"/>
    <x v="4"/>
    <s v="Dirección General"/>
    <m/>
    <x v="60"/>
    <n v="0"/>
    <x v="17"/>
    <s v="Ambiente 17.7_x000a_Actualmente la DNBC, no posee Planes de Mejoramiento producto de las autoevaluaciones realizadas por la segunda línea de defensa . Por lo tanto no se cuenta con la verificación y avance del cumplimiento"/>
    <s v="FORTALECIMIENTO ORGANIZACIONAL Y SIMPLIFICACIÓN DE PROCESOS"/>
    <s v="No se han formulado planes de mejora resultado de ejercicios de autoevaluación"/>
    <s v="No se han formulado planes de mejora resultado de ejercicios de autoevaluación"/>
    <s v="Acción correctiva"/>
    <s v="MC_AC9"/>
    <s v="Monitorear la formulación y ejecución de las acciones derivadas de los planes de mejora"/>
    <s v="Informes de monitoreos"/>
    <n v="4"/>
    <d v="2026-01-01T00:00:00"/>
    <d v="2026-12-31T00:00:00"/>
    <n v="54"/>
    <s v="03. Gestión de Análisis y Mejora Continua"/>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s v="EJECUCIÓN"/>
    <d v="2026-06-04T00:00:00"/>
    <n v="0.25"/>
    <s v="Se evidencia que durante el mes de abril de 2026 se realizó el primer monitoreo a los planes de mejoramiento, así como la aprobación de su reformulación en Comité de Control Interno. La evidencia permite verificar avances en la ejecución de la acción correctiva relacionada con el monitoreo de la formulación y ejecución de las acciones derivadas de los planes de mejora. No obstante, desde la tercera línea de defensa se recomienda continuar fortaleciendo el monitoreo y control sobre el cumplimiento de las acciones formuladas, con el fin de prevenir incumplimientos y garantizar el cierre oportuno de los hallazgos identificad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x v="0"/>
  </r>
  <r>
    <n v="85"/>
    <x v="0"/>
    <x v="4"/>
    <s v="Subdirección Administrativa y Financiera"/>
    <m/>
    <x v="61"/>
    <n v="1"/>
    <x v="18"/>
    <s v="Se evidencian con corte al 31/12/2021, 32 incapacidades que no han sido pagadas por las entidades, las cuales ascienden a $32.743.368, lo que denota que las gestiones de recobro no han tenido éxito, dado que aprecia un saldo considerable por cobrar especialmente a SANITAS. Al respecto se debe tener en cuenta que el artículo 28 de la Ley 1438 de 2011, establece “El derecho de los empleadores de solicitar a las Entidades Promotoras de salud el reembolso del valor de las prestaciones económicas prescribe en el término de tres (3) años contados a partir de la fecha en que el empleador hizo el pago correspondiente al trabajador”"/>
    <m/>
    <s v="No se realizan los cruce de información dentro del proceso de Proceso de Gestión Financiera así como con el Proceso de Gestión del Talento, para saber el valor real d elos rientegors que deben de hacer las EPS."/>
    <s v="No se realizan los cruce de información dentro del proceso de Proceso de Gestión Financiera así como con el Proceso de Gestión del Talento, para saber el valor real d elos rientegors que deben de hacer las EPS"/>
    <s v="Acción correctiva"/>
    <s v="TH_AC6"/>
    <s v="Informe de los estados de cobro de incapacidades realizado"/>
    <s v="Informe realizado"/>
    <n v="1"/>
    <d v="2026-03-01T00:00:00"/>
    <d v="2026-05-31T00:00:00"/>
    <n v="13.5"/>
    <s v="11. Gestión del Talento Humano"/>
    <s v="Nómia"/>
    <n v="0"/>
    <n v="0"/>
    <n v="0"/>
    <d v="2026-05-11T00:00:00"/>
    <s v="No se evidencia seguimiento"/>
    <n v="0"/>
    <s v="EJECUCIÓN"/>
    <d v="2026-05-15T00:00:00"/>
    <n v="0"/>
    <s v="No fue posible identificar evidencias para el presente período de análisis"/>
    <s v="SIN INICIAR"/>
    <s v="No aplica"/>
    <s v="No aplica"/>
    <s v="No aplica"/>
    <n v="1"/>
    <s v="se aporta nomina -del 1 de marzo a 31 de may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evidencia informe de seguimiento a las incapacidades de la DNBC en el periodo en mención. Se sugiere incluir en evidencias correo de socialización con lider de proceso"/>
    <n v="1"/>
    <x v="1"/>
  </r>
  <r>
    <n v="86"/>
    <x v="0"/>
    <x v="4"/>
    <s v="Subdirección Administrativa y Financiera"/>
    <m/>
    <x v="62"/>
    <n v="1"/>
    <x v="18"/>
    <s v="Se evidencio que el proceso de gestión jurídica no adelantado las acciones legales adelantadas para el cobro coactivo de estos los valores adeudados por las EPS y ARL, porque antes se deben adelantar acciones administrativas previas al inicio del cobro por vía judicial. Sobre las cuales requirió el envío por parte del Proceso de Talento Humanos de la siguiente información:_x000a_• Copia de la incapacidad._x000a_• Copia acta de posesión del funcionario._x000a_• Copia de las planillas únicas de autoliquidación de aportes al sistema de salud_x000a_Correspondientes a los seis (6) meses anteriores a la fecha de ocurrencia del hecho que_x000a_Conllevó la expedición de la incapacidad._x000a_• Copia de la resolución de reconocimiento de la incapacidad o licencia._x000a_• Copia del comprobante de pago de nómina_x000a_• Copia de las peticiones remitidas a las EPS/ARL (Correos electrónicos, derechos de_x000a_petición, respuestas a peticiones, comunicaciones oficiales) que den cuenta de las_x000a_actuaciones realizadas ante la EPS/ARL para cobrar las incapacidades y/o licencias._x000a_incumpliendo lo establecido en el artículo 817 del Estatuto Tributario, que señala que el plazo con el que cuenta la Administración para iniciar un proceso de cobro coactivo prescribe en cinco años, so pena de la ocurrencia de la prescripción extintiva, que castiga el interés del acreedor para reclamar su derecho."/>
    <m/>
    <s v="No se realizan los cruce de información dentro del proceso de Proceso de Gestión Financiera así como con el Proceso de Gestión del Talento, para saber el valor real d elos rientegors que deben de hacer las EPS."/>
    <s v="No se realizan los cruce de información dentro del proceso de Proceso de Gestión Financiera así como con el Proceso de Gestión del Talento, para saber el valor real d elos rientegors que deben de hacer las EPS"/>
    <s v="Acción correctiva"/>
    <s v="TH_AC6"/>
    <s v="Informe de los estados de cobro de incapacidades realizado"/>
    <s v="Informe realizado"/>
    <n v="1"/>
    <d v="2026-03-01T00:00:00"/>
    <d v="2026-05-31T00:00:00"/>
    <n v="13.5"/>
    <s v="11. Gestión del Talento Humano"/>
    <s v="Nómia"/>
    <n v="0"/>
    <n v="0"/>
    <n v="0"/>
    <d v="2026-05-11T00:00:00"/>
    <s v="No se evidencia seguimiento"/>
    <n v="0"/>
    <s v="EJECUCIÓN"/>
    <d v="2026-05-15T00:00:00"/>
    <n v="0"/>
    <s v="No fue posible identificar evidencias para el presente período de análisis"/>
    <s v="SIN INICIAR"/>
    <s v="No aplica"/>
    <s v="No aplica"/>
    <s v="No aplica"/>
    <n v="1"/>
    <s v="se aporta nomina -del 1 de marzo a 31 de may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evidencia informe de seguimiento a las incapacidades de la DNBC en el periodo en mención. Se sugiere incluir en evidencias correo de socialización con lider de proceso"/>
    <n v="1"/>
    <x v="1"/>
  </r>
  <r>
    <n v="87"/>
    <x v="0"/>
    <x v="4"/>
    <s v="Subdirección Administrativa y Financiera"/>
    <m/>
    <x v="63"/>
    <n v="1"/>
    <x v="18"/>
    <s v="En los registros del RUNT, se evidencio que el automóvil ZXW532, no tiene renovación del Certificado de revisión técnico-mecánica el cual venció el 27/10/2021, incumpliendo el artículo 46 de la Ley 769 de 2002 que señala “Todo vehículo automotor registrado y autorizado deberá presentar el certificado vigente de la revisión técnico – mecánica”, así mismo en el artículo 50 establece que “Por razones de seguridad vial y de protección al ambiente, el propietario o tenedor del vehículo de placas nacionales o extranjeras, que transite por el territorio nacional, tendrá la obligación de mantenerlo en óptimas condiciones mecánicas y de seguridad”"/>
    <m/>
    <s v="Debilidad en los controles y seguimientos del parque automotor asignado a la DNBC"/>
    <s v="Debilidad en los controles y seguimientos del parque automotor asignado a la DNBC"/>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s v="14. Gestión Administrativa"/>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s v="EJECUCIÓN"/>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x v="0"/>
  </r>
  <r>
    <n v="88"/>
    <x v="0"/>
    <x v="4"/>
    <s v="Subdirección Administrativa y Financiera"/>
    <m/>
    <x v="64"/>
    <n v="1"/>
    <x v="18"/>
    <s v="No se aportó documentación sobre el estado de la camioneta IXX308, la cual según informaron esta en reparación, esta situación demuestra que se incumple Dimensión 3 de MIPG Gestión con Valores para resultados del MIPG en relación a los “Lineamientos generales para la implementación” en lo que respecta a “Gestionar recursos físicos y servicios internos” que establece “Es importante que se asigne un responsable (ya sea en una dependencia o en una persona, dependiendo de las capacidades de la entidad) de establecer los mecanismos para ejercer el control legal y técnico de los bienes y servicios con que se cuenta. De igual manera, es importante identificar, caracterizar, dar el mantenimiento requerido, custodiar y disponer apropiadamente de los bienes materiales.”"/>
    <m/>
    <s v="Porque no se cuenta con la documentacion solicitada por la Oficina de Control Interno ._x000a_Porque. Desconicimiento de la normatiivdad aplicable en la gestion de los bienes publicos._x000a_Debilidad en la identiifcacion de controles para la gestion d elos recursos fisicos y servicios de la entidad."/>
    <s v="Debilidad en la identificacion de controles para la gestion delos recursos fisicos y servicios de la entidad."/>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s v="14. Gestión Administrativa"/>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s v="EJECUCIÓN"/>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x v="0"/>
  </r>
  <r>
    <n v="89"/>
    <x v="0"/>
    <x v="4"/>
    <s v="Subdirección Administrativa y Financiera"/>
    <m/>
    <x v="65"/>
    <n v="1"/>
    <x v="19"/>
    <s v="En la matriz diligenciada y entregada por GAU, que hace referencia al Listado de PQRSD correspondiente al segundo semestre de 2021, se evidenció que del total de 694 radicados 187 están sin radicado de salida, es decir el 5.42.%, una cifra considerable._x000a_Ahora bien, con relación a la muestra tomada por la OCI, es decir los 69 radicados se evidenció que:_x000a_-En la matriz de PQRS se estipuló que 25 de estos PQRS no poseen documento de respuesta que tuviera número de radicado de salida._x000a_-Las siguientes PQRS, fueron relacionadas en la Matriz indicando que no poseían documento radicado de salida, pero al realizar la revisión se encontró que las mismas si poseen respuesta con número de radicado así:_x000a_PQRS No radicado de salida_x000a_20211140115322 20212110031061_x000a_20211140116012 20222110037841_x000a_20211140116592 20222110032521_x000a_20211140118832 20222110032321_x000a_20211140119372 20222110032331_x000a_20211140122852 20222110032331_x000a_Con ello se desconoce lo preceptuado en el numeral 7 Actividad 5 de las Políticas de Operación del Procedimiento de Recepción, Distribución, seguimiento y salida de Peticiones, Quejas, Reclamos, Sugerencias y Denuncias que indica “que como registro del trámite de las PQRSD debe quedar un radicado de ORFEO."/>
    <s v="SERVICIO AL CIUDADANO"/>
    <s v="Debilidad en la identificación de controles y seguimiento de los informes mensuales de PQRSD que presenta el proceso de GAU"/>
    <s v="Debilidad en identificación de controles y seguimiento de los informes mensuales de PQRSD que presenta el proceso de GAU"/>
    <s v="Acción correctiva"/>
    <s v="AU_AC7"/>
    <s v="Verificar mensualmente por parte del enlace de planeación la discriminacion por areas de las solictudes asignadas, en la matriz de registro de PRQRSD para asegurar la consistencia de la información."/>
    <s v="Matriz de registro actualizada"/>
    <n v="12"/>
    <d v="2026-01-01T00:00:00"/>
    <d v="2026-12-31T00:00:00"/>
    <n v="54"/>
    <s v="05. Gestión de Atención al Usuario"/>
    <m/>
    <n v="0"/>
    <s v="Dentro de los informes mensuales se incluye la información por áreas en cuanto a las solicitudes asignada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incluyen los informes del primer trimestre. Se sugiere su socialización con el lider del proceso vía correo electrónico para generar evidencia o adjuntar informes firmados por el mismo"/>
    <n v="0.25"/>
    <s v="EJECUCIÓN"/>
    <d v="2026-05-15T00:00:00"/>
    <n v="0.25"/>
    <s v="se evidencia informe de seguiminto del I trimestre en el cual se observa la cantidad de PQRSD radicadas y el termino de respuesta que se le da a cada una, mas no se evidencia los informes firmados."/>
    <s v="EN EJECUCIÓN"/>
    <s v="No aplica"/>
    <s v="No aplica"/>
    <s v="No aplica"/>
    <n v="0.25"/>
    <s v="Dentro de los informes mensuales se incluye la información por áreas en cuanto a las solicitudes asignadas"/>
    <s v="EVIDENCIAS SEGUNDO TRIMESTRE 2026 PLAN MEJORA"/>
    <n v="46214"/>
    <s v="Se incluyen los informes del segundo trimestre. "/>
    <n v="0.5"/>
    <x v="0"/>
  </r>
  <r>
    <n v="90"/>
    <x v="0"/>
    <x v="4"/>
    <s v="Subdirección Administrativa y Financiera"/>
    <m/>
    <x v="66"/>
    <n v="1"/>
    <x v="19"/>
    <s v="Falta de atención a las PQRSD dentro de los términos legales. Se encontró que en 146 PQRSD de los 694 radicados del segundo semestre de acuerdo con la base de datos suministrada por GAU, se respondieron de forma extemporánea, sin que haya evidencia, que dieron respuesta parcial debidamente sustentada y justificando porque no se pudo atender en término al peticionario; y si en caso de ser necesario que hayan fijado un nuevo tiempo que no excediera el término inicialmente establecido._x000a_De las 69 PQRSD tomadas de muestra se encontraron 10 respondidas de forma extemporánea, para el radicado 20212050096211, en la base de datos figura con respuesta 9/11/2021, sin embargo, en el documento cargado en ORFEO el 21/09/2021._x000a_Lo anterior incumple lo establecido en el artículo 14 de la Ley 1755 de 2015, y su parágrafo: “…Artículo 14. Términos para resolver las distintas modalidades de peticiones. Salvo norma legal especial y so pena de sanción disciplinaria, toda petición deberá resolverse dentro de los quince (15) días siguientes a su recepción…”_x000a_PARÁGRAFO. Cuando excepcionalmente no fuere posible resolver la petición en los plazos aquí señalados, la autoridad debe informar esta circunstancia al interesado, antes del vencimiento del término señalado en la ley expresando los motivos de la demora y señalando a la vez el plazo razonable en que se resolverá o dará respuesta, que no podrá exceder del doble del inicialmente previsto."/>
    <s v="SERVICIO AL CIUDADANO"/>
    <s v="Debilidad en la identificación de controles y seguimiento de los informes mensuales de PQRSD que presenta el proceso de GAU"/>
    <s v="Debilidad en identificación de controles y seguimiento de los informes mensuales de PQRSD que presenta el proceso de GAU"/>
    <s v="Acción correctiva"/>
    <s v="AU_AC6"/>
    <s v="Generar estrategias de fortalecimiento o sensibilizaciones a los procesos responsables de dar la maayora de las respuestas a PQRSD en politcias de operación del respectivo procedimiento"/>
    <s v="Estrategias o sensibilizaciones realizadas"/>
    <n v="12"/>
    <d v="2026-01-01T00:00:00"/>
    <d v="2026-12-31T00:00:00"/>
    <n v="54"/>
    <s v="05. Gestión de Atención al Usuario"/>
    <m/>
    <n v="0"/>
    <s v="Se realizan estrategias de sensibilización a funcionarios y contratistas para que conozcan la importancia de la respuesta a las PQRSD y sus responsabilidades como servidores públicos. "/>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adjuntan correos de socialización de la cartilla de manejo de PQRSD del primer trimestre del año"/>
    <n v="0.25"/>
    <s v="EJECUCIÓN"/>
    <d v="2026-05-15T00:00:00"/>
    <n v="0.25"/>
    <s v="se evidencia correos electronicos por parte de la oficina de atencion al ciudadano de fecha 29/01/2026, 17/02/2026 y 09/03/2026 en los cuales sensibilizan las responsabilidades del los funcionarios y contratistas de la DNBC por medio de las cartillas ABC PQRSD"/>
    <s v="EN EJECUCIÓN"/>
    <s v="No aplica"/>
    <s v="No aplica"/>
    <s v="No aplica"/>
    <n v="0.25"/>
    <s v="Se realizan estrategias de sensibilización a funcionarios y contratistas para que conozcan la importancia de la respuesta a las PQRSD y sus responsabilidades como servidores públicos. "/>
    <s v="EVIDENCIAS SEGUNDO TRIMESTRE 2026 PLAN MEJORA"/>
    <n v="46214"/>
    <s v="Se adjuntan evidencias de socialización de herramientas del proceso del segundo trimestre"/>
    <n v="0.5"/>
    <x v="0"/>
  </r>
  <r>
    <n v="91"/>
    <x v="0"/>
    <x v="4"/>
    <s v="Subdirección Administrativa y Financiera"/>
    <m/>
    <x v="67"/>
    <n v="1"/>
    <x v="19"/>
    <s v="Al verificar el aplicativo ORFEO se encontró que para 4 de las peticiones identificadas como vencidas en la base de datos de GAU,se generó la respuesta, así: 20213800106152, 20211140108392, 20211140115322, 20211140116012 y 20211140116592, además se encontró que la petición con radicado 20211140121692 se encuentra bloqueda, incumpliéndose lo establecido en el Artículo 23 de la Constitución Política, los términos señalados en el artículo 14 de la Ley 1755 de 2015, el Numeral 5.7 del Procedimiento de Recepción, Distribución, Seguimiento y Salida de Peticiones, Quejas, Reclamos, Sugerencias y Denuncias."/>
    <s v="SERVICIO AL CIUDADANO"/>
    <s v="Debilidad en el monitoreo y seguimiento de la entrada y salida de las PQRSD"/>
    <s v="Debilidad en el monitoreo y seguimiento de la entrada y salida de las PQRSD"/>
    <s v="Acción correctiva"/>
    <s v="AU_AC7"/>
    <s v="Verificar mensualmente por parte del enlace de planeación la discriminacion por areas de las solictudes asignadas, en la matriz de registro de PRQRSD para asegurar la consistencia de la información."/>
    <s v="Matriz de registro actualizada"/>
    <n v="12"/>
    <d v="2026-01-01T00:00:00"/>
    <d v="2026-12-31T00:00:00"/>
    <n v="54"/>
    <s v="05. Gestión de Atención al Usuario"/>
    <m/>
    <n v="0"/>
    <s v="Dentro de los informes mensuales se incluye la información por áreas en cuanto a las solicitudes asignada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incluyen los informes del primer trimestre. Se sugiere su socialización con el lider del proceso vía correo electrónico para generar evidencia o adjuntar informes firmados por el mismo"/>
    <n v="0.25"/>
    <s v="EJECUCIÓN"/>
    <d v="2026-05-15T00:00:00"/>
    <n v="0.25"/>
    <s v="se evidencia informe de seguiminto del I trimestre en el cual se observa la cantidad de PQRSD radicadas y el termino de respuesta que se le da a cada una, mas no se evidencia los informes firmados."/>
    <s v="EN EJECUCIÓN"/>
    <s v="No aplica"/>
    <s v="No aplica"/>
    <s v="No aplica"/>
    <n v="0.25"/>
    <s v="Dentro de los informes mensuales se incluye la información por áreas en cuanto a las solicitudes asignadas"/>
    <s v="EVIDENCIAS SEGUNDO TRIMESTRE 2026 PLAN MEJORA"/>
    <n v="46214"/>
    <s v="Se incluyen los informes del segundo trimestre. "/>
    <n v="0.5"/>
    <x v="0"/>
  </r>
  <r>
    <n v="92"/>
    <x v="0"/>
    <x v="4"/>
    <s v="Dirección General"/>
    <m/>
    <x v="68"/>
    <n v="1"/>
    <x v="19"/>
    <s v="Se evidenció que la Oficina de Control Interno Disciplinario no ha dado cumplimiento a lo establecido en la Guía Estrategias para la Construcción del PAAC en cuanto a “adelantar las investigaciones en caso de: (i) incumplimiento a la Respuesta de peticiones, quejas, sugerencias y reclamos en los términos contemplados en la ley y (ii) quejas contra los servidores públicos de la entidad.” Generadas durante el II semestre de 2021"/>
    <s v="INTEGRIDAD"/>
    <s v="Falta de implmentacion de la nueva normatividad"/>
    <s v="Falta de implmentacion de la nueva normatividad"/>
    <s v="Acción correctiva"/>
    <s v="DI_AC7"/>
    <s v="Adelantar las investigaciones por incumplimiento a la Respuesta de PQRSD en los términos contemplados en la ley ."/>
    <s v="(Investigaciones realizadas/ Investigaciones programadas)*100"/>
    <n v="100"/>
    <d v="2022-05-01T00:00:00"/>
    <d v="2022-12-31T00:00:00"/>
    <n v="36"/>
    <s v="12. Gestión de Asuntos Disciplinarios"/>
    <m/>
    <n v="1"/>
    <s v="Revisadas las carpetas existentes en el proceso de gestión de asuntos disciplinarios, se encontró que mediante Auto de 6 de junio de 2023, la Profesional adscrita al proceso tomo decisión de archivo de investigación disciplinaria 001 de 2022, por no configurarse una conducta antijurídica de los servidores públicos, haciéndose tránsito a cosa juzgada; decisión que implica que se tomo de conformidad con lo establecido en la Ley 1952 de 2019. artículo 224, que establece: ARCHIVO DEFINITIVO: En los casos de terminación del proceso disciplinario, previstos en el artículo 90 y en el evento consagrado en el artículo 213 de este código, procederá el archivo definitivo de la investigación. Tal decisión hará tránsito a cosa juzgada. Situación por la cual se considera ejecutada la acción requerida. Se anexa como evidencia el citado auto."/>
    <s v="https://dnbcgovco-my.sharepoint.com/:f:/g/personal/planeacion_dnbc_gov_co/IgA3M1O8_RRMQK3sZnUOI9BxAY424MGg0V5WxVdizw7NX6I?e=2yoMdY"/>
    <d v="2026-05-11T00:00:00"/>
    <s v="Se evidencia en el respectivo hallazgo, que se realizó la apertura de la acción disciplinaria AUTO 01/08/2022, relacionado con el incumplimiento de PQRSD en los terminos contemplados en la ley  Por lo tanto cumple con el indicador relacionado a este hallazgo"/>
    <n v="1"/>
    <s v="CUMPLIDO"/>
    <d v="2026-05-15T00:00:00"/>
    <n v="1"/>
    <s v="Se presentó como evidencia el Auto del 6 de junio de 2023, mediante el cual se ordenó el archivo definitivo de la investigación, de conformidad con la Ley 1952 de 2019. La evidencia aportada permite verificar el cumplimiento de la acción correctiva establecida, por lo que procede el cierre del hallazg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93"/>
    <x v="1"/>
    <x v="5"/>
    <s v="Subdirección Administrativa y Financiera"/>
    <m/>
    <x v="69"/>
    <m/>
    <x v="20"/>
    <s v="Hallazgo 09 de 2021 Políticas de austeridad del gasto público Dirección Nacional de Bomberos de Colombia 2021 Administrativo con presunta incidencia disciplinaria en el cual se solicitará el inicio de Indagación Preliminar"/>
    <m/>
    <s v="Deficiencias en la aplicación de los controles establecidos en el Decreto 371 de 2021 y las políticas de austeridad del gasto público DNBC_x000a_2021."/>
    <s v="Deficiencias en la aplicación de los controles establecidos en el Decreto 371 de 2021 y las políticas de austeridad del gasto público DNBC_x000a_2021."/>
    <s v="Generar los controles necesarios para dar cumplimiento a lo establecido en el Plan de Austeridad del Gasto para los órganos que hacen parte del Presupuesto General de la Nación"/>
    <s v="GA_AC27"/>
    <s v="En el evento de requerirse la utilización de los vehículos en fines de semana y festivos la DNBC realizará la respectiva justificación."/>
    <s v="Justificación de la utilización de los vehículos los fines de semana y festivos"/>
    <n v="1"/>
    <d v="2022-12-02T00:00:00"/>
    <d v="2024-03-30T00:00:00"/>
    <n v="71.7"/>
    <s v="14. Gestión Administrativa"/>
    <s v="Seguimiento Historico CGR"/>
    <n v="1"/>
    <s v="_x000a_En el FO-AD-MV-02-01-V2 Planilla Desplazamiento se justifica la utilización de los vehículos fines de semana o festivos "/>
    <s v="https://dnbcgovco-my.sharepoint.com/:f:/g/personal/planeacion_dnbc_gov_co/IgD5Q5izdja1TKzbVmyCzw6WAanV5tKZoXseQyEN6m82w7c?e=uylGBT"/>
    <d v="2026-05-11T00:00:00"/>
    <s v="EL formato de desplazamiento se encuentra actualizado desde 2023"/>
    <n v="1"/>
    <s v="CUMPLIDO"/>
    <d v="2026-05-15T00:00:00"/>
    <n v="0.5"/>
    <s v="Se evidenció la creación del formato FO-AD-MV-02-01-V2 , sin embargo no fueron remitidas las evidencias que permitan validar su implementación."/>
    <s v="VENCIDA"/>
    <s v="No aplica"/>
    <s v="No aplica"/>
    <s v="No aplica"/>
    <n v="1"/>
    <s v="En el FO-AD-MV-02-01-V2 Planilla Desplazamiento se manejan dichas casillas"/>
    <s v="https://dnbcgovco-my.sharepoint.com/:f:/g/personal/planeacion_dnbc_gov_co/IgCAR_ZSDm-SQbZXnH9NHQWYAdt2unEvzLolSIVc3sso81I?e=RHvHZS"/>
    <n v="46214"/>
    <s v="Actividad con cumplimiento reportado en el primer trimestre 2026"/>
    <n v="1"/>
    <x v="1"/>
  </r>
  <r>
    <n v="94"/>
    <x v="1"/>
    <x v="5"/>
    <s v="Dirección General"/>
    <m/>
    <x v="69"/>
    <m/>
    <x v="20"/>
    <s v="Hallazgo 09 de 2021 Políticas de austeridad del gasto público Dirección Nacional de Bomberos de Colombia 2021 Administrativo con presunta incidencia disciplinaria en el cual se solicitará el inicio de Indagación Preliminar"/>
    <s v="INTEGRIDAD"/>
    <s v="Deficiencias en la aplicación de los controles establecidos en el Decreto 371 de 2021 y las políticas de austeridad del gasto público DNBC_x000a_2021."/>
    <s v="Deficiencias en la aplicación de los controles establecidos en el Decreto 371 de 2021 y las políticas de austeridad del gasto público DNBC_x000a_2021."/>
    <s v="Generar los controles necesarios para dar cumplimiento a lo establecido en el Plan de Austeridad del Gasto para los órganos que hacen parte del Presupuesto General de la Nación"/>
    <s v="DI_AC39"/>
    <s v="Adelantar las acciones disciplinarias a que haya lugar, conforme a la Ley 1952 de 2019"/>
    <s v="Acciones Disciplinarias adelantadas"/>
    <n v="1"/>
    <d v="2023-01-01T00:00:00"/>
    <d v="2023-12-30T00:00:00"/>
    <n v="53.85"/>
    <s v="12. Gestión de Asuntos Disciplinarios"/>
    <s v="Seguimiento Historico CGR"/>
    <n v="1"/>
    <s v="Acción establecida en el Plan de Mejoramiento suscrito el 26 de Diciembre de 2022,  como resultado de la Auditoría Financiera realizada por la CGR a la vigencia 2021._x000a__x000a_La acción de mejora finaliza el 30 de Diciembre  de 2023_x000a__x000a_Se cargaron evidencia sobre la presunta accion disciplinaria No IP-019-2024 de 02 de agosto de 2024, considerandose finalmente en la misma, el archivo de la indagacion._x000a__x000a__x000a_Por lo tanto, la acción de mejora establecida se encuentra cumplida _x000a__x000a__x000a_"/>
    <s v="https://dnbcgovco-my.sharepoint.com/:f:/g/personal/planeacion_dnbc_gov_co/IgCIX0NWav5DRLouA1nGTGOIAblLOIgYbbk_L9nrR1q5FMM?e=v7f5hr"/>
    <d v="2026-05-11T00:00:00"/>
    <s v="Cumplida en seguimiento diciembre 2025"/>
    <n v="1"/>
    <s v="CUMPLIDO"/>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95"/>
    <x v="1"/>
    <x v="5"/>
    <s v="Subdirección Administrativa y Financiera"/>
    <m/>
    <x v="70"/>
    <m/>
    <x v="21"/>
    <s v="Hallazgo Nro. 1. Órdenes de Compra Nro. 56640 de 2020 Adquisición de un sistema de información ERP y Nro. 94782 de 2022 Renovación de licencias del ERP, para la Dirección Nacional de Bomberos de Colombia - DNBC. Administrativo con presunta incidencia Disciplinaria y Fiscal."/>
    <m/>
    <s v="Falencias tanto en la planeación como en el proceso de implementación del sistema ERP, al no realizar un adecuado levantamiento de las necesidades y requerimientos de los usuarios y procesos de la entidad"/>
    <s v="Falencias tanto en la planeación como en el proceso de implementación del sistema ERP, al no realizar un adecuado levantamiento de las necesidades y requerimientos de los usuarios y procesos de la entidad"/>
    <s v="Generar acciones de para reforzar el ejercicio de supervisión en la adquisición e implementación de Software y/o cualquier elemento de TI para la entidad"/>
    <s v="GC_AC24"/>
    <s v="Actualización del Manual de Supervisión donde se establezca la supervisión compartida entre el Lider del Proceso contratante y el Líder del Proceso de Gestión de Tecnología e informatica en el caso que la contratación posea componentes de tecnología de la información"/>
    <s v="Manual de supervisión Actualizado"/>
    <n v="1"/>
    <d v="2023-09-01T00:00:00"/>
    <d v="2024-12-31T00:00:00"/>
    <n v="72"/>
    <s v="15. Gestión Contractual"/>
    <s v="Seguimiento Historico CGR"/>
    <n v="0"/>
    <s v="Actividad en construcción; se está ajustando el Manual de Supervisión para definir la supervisión compartida entre el líder del proceso contratante y el líder del Proceso de Gestión de Tecnología e Informática cuando aplique."/>
    <n v="0"/>
    <d v="2026-05-11T00:00:00"/>
    <s v="No se evidencian soportes de la actividad"/>
    <n v="0"/>
    <s v="VENCIDO"/>
    <d v="2026-05-15T00:00:00"/>
    <n v="0.5"/>
    <s v="No fue posible identificar evidencias para el presente período de análisis"/>
    <s v="VENCIDA"/>
    <s v="No aplica"/>
    <s v="No aplica"/>
    <s v="No aplica"/>
    <n v="0"/>
    <s v="Actividad en construcción; se está ajustando el Manual de Supervisión para definir la supervisión compartida entre el líder del proceso contratante y el líder del Proceso de Gestión de Tecnología e Informática cuando aplique."/>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proyecto de actualización de manual de contratación, revisado por proceso de análisis y mejora continua, en espera de firmas de direcivos. Soporte activida GC_Ac12"/>
    <n v="0.6"/>
    <x v="0"/>
  </r>
  <r>
    <n v="96"/>
    <x v="1"/>
    <x v="5"/>
    <s v="Dirección General"/>
    <m/>
    <x v="71"/>
    <m/>
    <x v="22"/>
    <s v="HALLAZGO 1. Etapa Precontractual - estudios de mercado y estudios previos, solicitud y presentación de oferta - convenio de asociación nro. 254 de 2020 suscrito entre U.A.E. Dirección Nacional de Bomberos DNBC y Cuerpo de Bomberos Voluntarios de Envigado CBVE. Administrativo (A) con presunta incidencia disciplinaria (D)."/>
    <s v="INTEGRIDAD"/>
    <s v="Deficiencias en los controles del proceso de selección para la celebración de convenios de asociación por parte de la DNBC en cumplimiento de su misión que ponen en riesgo la inversión de recursos públicos para el cumplimiento de los fines de la contratación estatal."/>
    <s v="Deficiencias en los controles del proceso de selección para la celebración de convenios de asociación por parte de la DNBC en cumplimiento de su misión que ponen en riesgo la inversión de recursos públicos para el cumplimiento de los fines de la contratación estatal."/>
    <s v="Adelantar las acciones administrativas (disciplinarias, Fiscales), a que haya lugar"/>
    <s v="DI_AC40"/>
    <s v="Adelantar acciones administrativas (disciplinarias, Fiscales), a que haya lugar"/>
    <s v="Acciones adelantadas"/>
    <n v="1"/>
    <d v="2023-10-11T00:00:00"/>
    <d v="2024-12-30T00:00:00"/>
    <n v="65.850000000000009"/>
    <s v="12. Gestión de Asuntos Disciplinarios"/>
    <s v="Seguimiento Historico CGR"/>
    <n v="1"/>
    <s v="Acción establecida en el Plan de Mejoramiento suscrito el 10 de octubre de 2023,  como resultado de la denuncia 2022-249899-82111-D_x000a__x000a_La acción de mejora finaliza el 30 de diciembre  de 2024_x000a__x000a_Se evidenció comunicación dirigida a la Procuraduría con fecha 23 de diciembre de 2023. Asimismo, se verificó correo electrónico de fecha 20 de diciembre de 2023, mediante el cual se compartió el enlace con la información correspondiente. Se observó correo de fecha 9 de junio de 2023 remitido a la Procuraduría, en el que se reenvía el documento radicado No. 20231000101701 de fecha 19 de diciembre de 2023, junto con su respectivo anexo._x000a__x000a_Por lo anterior en la acción de mejora, queda cumplida extemporaneamente."/>
    <s v="https://dnbcgovco-my.sharepoint.com/:f:/g/personal/planeacion_dnbc_gov_co/IgCHyLPMuNt8RYxo94tUjX1vAT5tjv5CWVdGzKkW-QWn3M4?e=5e6h7p"/>
    <d v="2026-05-11T00:00:00"/>
    <s v="Cumplida en seguimiento diciembre 2025"/>
    <n v="1"/>
    <s v="CUMPLIDO"/>
    <d v="2026-05-29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97"/>
    <x v="1"/>
    <x v="5"/>
    <s v="Subdirección Administrativa y Financiera"/>
    <m/>
    <x v="72"/>
    <m/>
    <x v="22"/>
    <s v="Hallazgo 2. Etapa Contractual forma de pago convenio de Asociación nro. 254 de 2020 suscrito entre U.A.E. Dirección Nacional de Bomberos DNBC y Cuerpo de Bomberos voluntarios de envigado CBVE. Administrativo (A) con Presunta incidencia Disciplinaria (D"/>
    <m/>
    <s v="Delegación indebida la supervisión del Convenio 254 de 2020 sin que específicamente dicho contrato(persona a quién delegaron) contemplara las actividades de supervisión técnica, administrativa, financiera y jurídica que son responsabilidad de la entidad"/>
    <s v="Delegación indebida la supervisión del Convenio 254 de 2020 sin que específicamente dicho contrato(persona a quién delegaron) contemplara las actividades de supervisión técnica, administrativa, financiera y jurídica que son responsabilidad de la entidad"/>
    <s v="Delimitar las competencias del supervisor y el apoyo a la supervisión"/>
    <s v="GC_AC28"/>
    <s v="Actualizar y socializar el manual de supervisión MN-CO-02, incluyendo un párrafo explicito sobre la normatividad legal con relación al apoyo a la supervisión por parte de un contratista(Apoyo a la supervisión, supervisión compartida, Diferenciar con interventoría)"/>
    <s v="Manual de supervisión MN-CO-02 actualizado y socializado"/>
    <n v="1"/>
    <d v="2023-10-11T00:00:00"/>
    <d v="2024-12-31T00:00:00"/>
    <n v="66"/>
    <s v="15. Gestión Contractual"/>
    <s v="Seguimiento Historico CGR"/>
    <n v="0"/>
    <s v="La actividad se encuentra en proceso; se adelanta la actualización del Manual de Supervisión MN-CO-02 para incorporar un apartado explícito sobre la normatividad aplicable al apoyo a la supervisión y su diferenciación frente a la interventoría._x000a_"/>
    <n v="0"/>
    <d v="2026-05-11T00:00:00"/>
    <s v="No se evidencian soportes de la actividad"/>
    <n v="0"/>
    <s v="VENCIDO"/>
    <d v="2026-05-15T00:00:00"/>
    <n v="0"/>
    <s v="No fue posible identificar evidencias para el presente período de análisis"/>
    <s v="VENCIDA"/>
    <s v="No aplica"/>
    <s v="No aplica"/>
    <s v="No aplica"/>
    <n v="0"/>
    <s v="La actividad se encuentra en proceso; se adelanta la actualización del Manual de Supervisión MN-CO-02 para incorporar un apartado explícito sobre la normatividad aplicable al apoyo a la supervisión y su diferenciación frente a la interventoría.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proyecto de actualización de manual de contratación, revisado por proceso de análisis y mejora continua, en espera de firmas de direcivos. Soporte activida GC_Ac12"/>
    <n v="0.6"/>
    <x v="0"/>
  </r>
  <r>
    <n v="98"/>
    <x v="1"/>
    <x v="5"/>
    <s v="Dirección General"/>
    <m/>
    <x v="72"/>
    <m/>
    <x v="22"/>
    <s v="Hallazgo 2. Etapa Contractual forma de pago convenio de Asociación nro. 254 de 2020 suscrito entre U.A.E. Dirección Nacional de Bomberos DNBC y Cuerpo de Bomberos voluntarios de envigado CBVE. Administrativo (A) con Presunta incidencia Disciplinaria (D"/>
    <s v="INTEGRIDAD"/>
    <s v="Incorrecciones, incongruencias e incumplimientos en el registro y verificación de la documentación presentada para la validación de los registro financiero y contable de los desembolsos del Convenio y sus pagos"/>
    <s v="Incorrecciones, incongruencias e incumplimientos en el registro y verificación de la documentación presentada para la validación de los registro financiero y contable de los desembolsos del Convenio y sus pagos"/>
    <s v="Adelantar las acciones administrativas (disciplinarias, Fiscales), a que haya lugar"/>
    <s v="DI_AC41"/>
    <s v="Adelantar acciones administrativas (disciplinarias, Fiscales), a que haya lugar"/>
    <s v="Acciones adelantadas"/>
    <n v="1"/>
    <d v="2023-10-11T00:00:00"/>
    <d v="2024-12-30T00:00:00"/>
    <n v="65.850000000000009"/>
    <s v="12. Gestión de Asuntos Disciplinarios"/>
    <s v="Seguimiento Historico CGR"/>
    <n v="1"/>
    <s v="Acción establecida en el Plan de Mejoramiento suscrito el 10 de octubre de 2023,  como resultado de la denuncia 2022-249899-82111-D_x000a__x000a_La acción de mejora finaliza el 30 de Diciembre  de 2024_x000a__x000a_Se evidenció que, respecto de este hallazgo y en aplicación de la Ley 1952 de 2019, la Procuraduría General de la Nación ejerce poder preferente; en consecuencia, este proceso carece de competencia para adelantar actuaciones. Como soporte, se anexa la evidencia de la solicitud y de la remisión de la información al ente de control.                                                                                                                                                            _x000a__x000a_Por lo anterior en la acción de mejora, queda cumplida extemporaneamente_x000a_"/>
    <s v="https://dnbcgovco-my.sharepoint.com/:f:/g/personal/planeacion_dnbc_gov_co/IgAaKA0iGbreQY4jAc43O5sTAaiIVAetv0MYWfwUMiBJIVE?e=dYmqmQ"/>
    <d v="2026-05-11T00:00:00"/>
    <s v="Cumplida en seguimiento diciembre 2025"/>
    <n v="1"/>
    <s v="CUMPLIDO"/>
    <s v="29/05/206%"/>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99"/>
    <x v="1"/>
    <x v="5"/>
    <s v="Subdirección Administrativa y Financiera"/>
    <m/>
    <x v="73"/>
    <m/>
    <x v="22"/>
    <s v="Hallazgo 4. Etapa Contractual aporte CBVE - Convenio de asociación nro. 254 de 2020 suscrito entre U.A.E. Dirección Nacional de Bomberos DNBC y Cuerpo de Bomberos Voluntarios de Envigado CBVE. Administrativo(A) con presunta incidencia disciplinaria (D)"/>
    <m/>
    <s v="Deficiencias en la supervisión del Convenio de Asociación Nro. 254 de 2020 por no realizar las actividades de seguimiento técnico, administrativo, financiero, contable y jurídico"/>
    <s v="Deficiencias en la supervisión del Convenio de Asociación Nro. 254 de 2020 por no realizar las actividades de seguimiento técnico, administrativo, financiero, contable y jurídico"/>
    <s v="Delimitar las competencias del supervisor y el apoyo a la supervisión"/>
    <s v="GC_AC28"/>
    <s v="Actualizar y socializar el manual de supervisión MN-CO-02, incluyendo un párrafo explicito sobre la normatividad legal con relación al apoyo a la supervisión por parte de un contratista(Apoyo a la supervisión, supervisión compartida, Diferenciar con interventoría)"/>
    <s v="Manual de supervisión MN-CO-02 actualizado y socializado"/>
    <n v="1"/>
    <d v="2023-10-11T00:00:00"/>
    <d v="2024-12-31T00:00:00"/>
    <n v="66"/>
    <s v="15. Gestión Contractual"/>
    <s v="Seguimiento Historico CGR"/>
    <n v="0"/>
    <s v="La actividad se encuentra en proceso; se adelanta la actualización del Manual de Supervisión MN-CO-02 para incorporar un apartado explícito sobre la normatividad aplicable al apoyo a la supervisión y su diferenciación frente a la interventoría._x000a_"/>
    <n v="0"/>
    <d v="2026-05-11T00:00:00"/>
    <s v="No se evidencian soportes de la actividad"/>
    <n v="0"/>
    <s v="VENCIDO"/>
    <d v="2026-05-15T00:00:00"/>
    <n v="0"/>
    <s v="No fue posible identificar evidencias para el presente período de análisis"/>
    <s v="VENCIDA"/>
    <s v="No aplica"/>
    <s v="No aplica"/>
    <s v="No aplica"/>
    <n v="0"/>
    <s v="La actividad se encuentra en proceso; se adelanta la actualización del Manual de Supervisión MN-CO-02 para incorporar un apartado explícito sobre la normatividad aplicable al apoyo a la supervisión y su diferenciación frente a la interventoría.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proyecto de actualización de manual de contratación, revisado por proceso de análisis y mejora continua, en espera de firmas de direcivos. Soporte activida GC_Ac12"/>
    <n v="0.6"/>
    <x v="0"/>
  </r>
  <r>
    <n v="100"/>
    <x v="1"/>
    <x v="5"/>
    <s v="Dirección General"/>
    <m/>
    <x v="73"/>
    <m/>
    <x v="22"/>
    <s v="Hallazgo 4. Etapa Contractual aporte CBVE - Convenio de asociación nro. 254 de 2020 suscrito entre U.A.E. Dirección Nacional de Bomberos DNBC y Cuerpo de Bomberos Voluntarios de Envigado CBVE. Administrativo(A) con presunta incidencia disciplinaria (D)"/>
    <s v="INTEGRIDAD"/>
    <s v="Ausencia de soportes en el expediente contractual, tres años después de ejecutado el contrato (septiembre de 2020 a septiembre de 2023)"/>
    <s v="Ausencia de soportes en el expediente contractual, tres años después de ejecutado el contrato (septiembre de 2020 a septiembre de 2023)"/>
    <s v="Adelantar las acciones administrativas (disciplinarias, Fiscales), a que haya lugar"/>
    <s v="DI_AC41"/>
    <s v="Adelantar acciones administrativas (disciplinarias, Fiscales), a que haya lugar"/>
    <s v="Acciones adelantadas"/>
    <n v="1"/>
    <d v="2023-10-11T00:00:00"/>
    <d v="2024-12-30T00:00:00"/>
    <n v="65.850000000000009"/>
    <s v="12. Gestión de Asuntos Disciplinarios"/>
    <s v="Seguimiento Historico CGR"/>
    <n v="1"/>
    <s v="Acción establecida en el Plan de Mejoramiento suscrito el 10 de octubre de 2023,  como resultado de la denuncia 2022-249899-82111-D_x000a__x000a_La acción de mejora finaliza el 30 de Diciembre  de 2024_x000a__x000a_Se evidenció que, respecto de este hallazgo y en aplicación de la Ley 1952 de 2019, la Procuraduría General de la Nación ejerce poder preferente; en consecuencia, este proceso carece de competencia para adelantar actuaciones. Como soporte, se anexa la evidencia de la solicitud y de la remisión de la información al ente de control.                                                                                                                                                            _x000a__x000a_Por lo anterior en la acción de mejora, queda cumplida extemporaneamente_x000a_"/>
    <s v="https://dnbcgovco-my.sharepoint.com/:f:/g/personal/planeacion_dnbc_gov_co/IgAaKA0iGbreQY4jAc43O5sTAaiIVAetv0MYWfwUMiBJIVE?e=dYmqmQ"/>
    <d v="2026-05-11T00:00:00"/>
    <s v="Cumplida en seguimiento diciembre 2025"/>
    <n v="1"/>
    <s v="CUMPLIDO"/>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101"/>
    <x v="1"/>
    <x v="5"/>
    <s v="Subdirección Administrativa y Financiera"/>
    <m/>
    <x v="74"/>
    <m/>
    <x v="22"/>
    <s v="Hallazgo 5. Ejecuación y Pagos del Convenio Interadministrativo 185 de 2021 suscrito con FONDECUN. Administrativo (A) para Indagación Preliminar (IP)"/>
    <m/>
    <s v="Debilidades en el efectivo control y seguimiento técnico, administrativo, financiero, contable y jurídico realizado por la supervisión para el cumplimiento oportuno del objeto y las cláusulas del contrato interadministrativo"/>
    <s v="Debilidades en el efectivo control y seguimiento técnico, administrativo, financiero, contable y jurídico realizado por la supervisión para el cumplimiento oportuno del objeto y las cláusulas del contrato interadministrativo"/>
    <s v="Implementar actividades de mejora en el manual de supervisión de la entidad"/>
    <s v="GC_AC30"/>
    <s v="Actualizar el manual de supervisión MN-CO-02, asociando los formatos de: Informe de actividades, Informe mensual y/o periódico de supervisión, Informe de seguimiento de supervisor e informe final"/>
    <s v="Manual de supervisión MN-CO-02, actualizado y socializado"/>
    <n v="1"/>
    <d v="2023-10-11T00:00:00"/>
    <d v="2024-12-31T00:00:00"/>
    <n v="66"/>
    <s v="15. Gestión Contractual"/>
    <s v="Seguimiento Historico CGR"/>
    <n v="0"/>
    <s v="Actividad en desarrollo; se trabaja en la actualización del Manual de Supervisión MN-CO-02 para asociar formalmente los formatos de informes de actividades, seguimiento, informes periódicos y finales."/>
    <n v="0"/>
    <d v="2026-05-11T00:00:00"/>
    <s v="No se evidencian soportes de la actividad"/>
    <n v="0"/>
    <s v="VENCIDO"/>
    <d v="2026-05-15T00:00:00"/>
    <n v="0"/>
    <s v="No fue posible identificar evidencias para el presente período de análisis"/>
    <s v="VENCIDA"/>
    <s v="No aplica"/>
    <s v="No aplica"/>
    <s v="No aplica"/>
    <n v="0"/>
    <s v="Actividad en desarrollo; se trabaja en la actualización del Manual de Supervisión MN-CO-02 para asociar formalmente los formatos de informes de actividades, seguimiento, informes periódicos y finales."/>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proyecto de actualización de manual de contratación, revisado por proceso de análisis y mejora continua, en espera de firmas de direcivos. Soporte activida GC_Ac12"/>
    <n v="0.6"/>
    <x v="0"/>
  </r>
  <r>
    <n v="102"/>
    <x v="1"/>
    <x v="5"/>
    <s v="Subdirección Administrativa y Financiera"/>
    <m/>
    <x v="75"/>
    <m/>
    <x v="23"/>
    <s v="Hallazgo 4 de 2022: Conciliación de bienes ente almacén y contabilidad (A) En la vigencia 2022 la DNBC realizó reclasificaciones desde la cuenta y a la cuenta 165511001 Herramientas y accesorios. Verificada estas operaciones se evidenció que existe una diferencia entre la conciliación con almacén y lo reportado por contabilidad en el SIIF por $4.229.091.080."/>
    <m/>
    <s v="Debilidades de control en la realización de las conciliaciones entre almacén y contabilidad sobre los bienes que ingresan, salen o las reclasificaciones que se producen."/>
    <s v="Debilidades de control en la realización de las conciliaciones entre almacén y contabilidad sobre los bienes que ingresan, salen o las reclasificaciones que se producen."/>
    <s v="Generación de cruces de información para ser contabilizados en los estados financieros de la entidad."/>
    <s v="GF_AC29"/>
    <s v="Conciliaciones mensuales entre almacén y financiera de los rubros de inventarios, propiedad planta y equipo, depreciación y provisiones."/>
    <s v="Conciliaciones mensuales"/>
    <n v="13"/>
    <d v="2023-12-20T00:00:00"/>
    <d v="2025-01-31T00:00:00"/>
    <n v="60.150000000000006"/>
    <s v="14. Gestión Administrativa / 13. Gestión Financiera"/>
    <s v="Seguimiento Historico CGR"/>
    <n v="1"/>
    <s v="Se realiza conciliaciones mes Enero, Febrero y Marzo "/>
    <s v="https://dnbcgovco-my.sharepoint.com/:f:/g/personal/planeacion_dnbc_gov_co/IgDMY_XQ1jR3TKXPVu3gv-GkAb6cB7VyvD-oW_GNLr4cYF0?e=DBznEw"/>
    <d v="2026-05-11T00:00:00"/>
    <s v="Se encuentran evidencias de las conciliaciones del primer trimestre del año"/>
    <n v="1"/>
    <s v="CUMPLIDO"/>
    <d v="2026-05-29T00:00:00"/>
    <n v="0.3"/>
    <s v="se evidencio concilicaciones mediente correos electronicos entre el area financiera y almacen (inventarios), correpondiente a los meses de enero, febrero y marzo de de la presente vigenci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a conciliaciones mes de abril mayo y junio esta en preparacion"/>
    <s v="https://dnbcgovco-my.sharepoint.com/:f:/g/personal/planeacion_dnbc_gov_co/IgDlTTkE6gPMRZjTETbxch7dATaSM_TE5-agvqb3k7QgaDY?e=0V1Jx7"/>
    <s v="11/07/206"/>
    <s v="Actividad reportada con cumplimiento en el primer trimestre 2026. Se remiten evidencias de que la actividad continua"/>
    <n v="1"/>
    <x v="1"/>
  </r>
  <r>
    <n v="103"/>
    <x v="1"/>
    <x v="5"/>
    <s v="Subdirección Administrativa y Financiera"/>
    <m/>
    <x v="76"/>
    <m/>
    <x v="23"/>
    <s v="Hallazgo 9 de 2022: Constitución de reservas presupuestales (A)(D) La DNBC suscribió los Contratos 250 y 251 de 2022 y la OC 101321, ejecución que no se realizó dentro de los términos establecido, conllevando a la constitución de rp cuya justificación no cumple con los requisitos de “caso fortuito y/o fuerza mayor”, lo que generó una sobreestimación de las rp en $ 4.904.094.502."/>
    <m/>
    <s v="Deficiencias en la planificación y ejecución_x000a_presupuestal, y debilidades en el proceso contractual"/>
    <s v="Deficiencias en la planificación y ejecución_x000a_presupuestal, y debilidades en el proceso contractual"/>
    <s v="Fortalecer controles en la identificación de necesidades"/>
    <s v="GC_AC34"/>
    <s v="Generar el Plan Anual de Adquisiciones con las necesidades de la vigencia 2024"/>
    <s v="Plan Anual de Adquisiciones Publicado"/>
    <n v="1"/>
    <d v="2023-12-20T00:00:00"/>
    <d v="2024-01-31T00:00:00"/>
    <n v="6.1499999999999995"/>
    <s v="15. Gestión Contractual"/>
    <s v="Seguimiento Historico CGR"/>
    <n v="1"/>
    <s v="Acción establecida en el Plan de Mejoramiento suscrito el 12 de enero de 2024 como resultado de la auditoría realizada a la vigencia 2022._x000a__x000a_La acción de mejora finaliza el 31 de enero de 2024_x000a__x000a_Se evidenció el registro del cargue de la información descrita por el proceso, correspondiente al Formato del PAA, las adquisiciones del PAA y el cargue en SECOP II._x000a__x000a_No se cumplió con el plazo establecido en la acción de mejora, quedando VENCIDA._x000a__x000a__x000a_"/>
    <n v="0"/>
    <d v="2026-05-11T00:00:00"/>
    <s v="Cumplida en seguimiento diciembre 2025"/>
    <n v="1"/>
    <s v="CUMPLIDO"/>
    <s v="29/05/2025%"/>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2 de enero de 2024 como resultado de la auditoría realizada a la vigencia 2022._x000a__x000a_La acción de mejora finaliza el 31 de enero de 2024_x000a__x000a_Se evidenció el registro del cargue de la información descrita por el proceso, correspondiente al Formato del PAA, las adquisiciones del PAA y el cargue en SECOP II._x000a__x000a_No se cumplió con el plazo establecido en la acción de mejora, quedando VENCIDA._x000a__x000a_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Actividad con cumplimiento reportado en el primer trimestre 2026. Se reporta seguimiento"/>
    <n v="1"/>
    <x v="1"/>
  </r>
  <r>
    <n v="104"/>
    <x v="1"/>
    <x v="5"/>
    <s v="Dirección General"/>
    <m/>
    <x v="76"/>
    <m/>
    <x v="23"/>
    <s v="Hallazgo 9 de 2022: Constitución de reservas presupuestales (A)(D) La DNBC suscribió los Contratos 250 y 251 de 2022 y la OC 101321, ejecución que no se realizó dentro de los términos establecido, conllevando a la constitución de rp cuya justificación no cumple con los requisitos de “caso fortuito y/o fuerza mayor”, lo que generó una sobreestimación de las rp en $ 4.904.094.502."/>
    <s v="INTEGRIDAD"/>
    <s v="Deficiencias en la planificación y ejecución_x000a_presupuestal, y debilidades en el proceso contractual"/>
    <s v="Deficiencias en la planificación y ejecución_x000a_presupuestal, y debilidades en el proceso contractual"/>
    <s v="Fortalecer controles en la identificación de necesidades"/>
    <s v="DI_AC43"/>
    <s v="Adelantar las acciones disciplinarias a que haya lugar."/>
    <s v="Acciones administrativas y/o disciplinarias"/>
    <n v="1"/>
    <d v="2023-12-20T00:00:00"/>
    <d v="2024-12-31T00:00:00"/>
    <n v="55.649999999999991"/>
    <s v="12. Gestión de Asuntos Disciplinarios"/>
    <s v="Seguimiento Historico CGR"/>
    <n v="1"/>
    <s v="Acción establecida en el Plan de Mejoramiento suscrito el 15 de enero de 2024 como resultado de la auditoria realizada a la vigencia 2022_x000a__x000a_La acción de mejora finaliza el 31 de Diciembre  de 2024_x000a__x000a_Se evidenció que, sobre el particular y en aplicación de la Ley 1952 de 2019, se adelantó la Indagación Previa No. 009-2024, respecto de la cual se dio traslado por competencia a la Procuraduría General de la Nación (PGN) con fecha 25 de marzo de 2025._x000a__x000a_Por lo tanto, la acción de mejora establecida  queda cumplida."/>
    <s v="https://dnbcgovco-my.sharepoint.com/:f:/g/personal/planeacion_dnbc_gov_co/IgCzkZn77vXYTL-4426zL6U0AVKUwHZ_QBzyiTIPlilm9Lg?e=2RKx33"/>
    <d v="2026-05-11T00:00:00"/>
    <s v="Cumplida en seguimiento diciembre 2025"/>
    <n v="1"/>
    <s v="CUMPLIDO"/>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105"/>
    <x v="1"/>
    <x v="5"/>
    <s v="Subdirección Administrativa y Financiera"/>
    <m/>
    <x v="77"/>
    <m/>
    <x v="20"/>
    <s v="Hallazgo 02 de 2021 Diferencia entre el cálculo de la depreciación y el registro en contabilidad. Administrativo con posible incidencia disciplinaria Se presenta diferencia en la cuenta del Gasto Depreciaciones Herramientas y accesorios 536004009 en los meses de marzo agosto y diciembre en cuanto al cálculo de la depreciación y lo registrados en los comprobantes contables"/>
    <m/>
    <s v="Descuido al registrar la información contable y no contar con un software para el manejo de la Propiedad, planta y equipo, lo que genera Incertidumbre sobre el saldo de la cuenta 5360 Depreciación de Propiedades, Planta y Equipo y su subcuenta 536004009 Herramientas y accesorios."/>
    <s v="Descuido al registrar la información contable y no contar con un software para el manejo de la Propiedad, planta y equipo, lo que genera Incertidumbre sobre el saldo de la cuenta 5360 Depreciación de Propiedades, Planta y Equipo y su subcuenta 536004009 Herramientas y accesorios."/>
    <s v="Implementación de acciones que permitan controlar los bienes de la DNBC."/>
    <s v="GA_AC25"/>
    <s v="Generar mensualmente la depreciación y amortización de la Propiedad, Planta y Equipo de la DNBC."/>
    <s v="Depreciación y amortización mensual de la Propiedad, Planta y equipo."/>
    <n v="13"/>
    <d v="2022-12-02T00:00:00"/>
    <d v="2024-03-30T00:00:00"/>
    <n v="71.7"/>
    <s v="14. Gestión Administrativa"/>
    <s v="Seguimiento Historico CGR"/>
    <n v="1"/>
    <s v="El proceso de Gestión Financiera esta llevando acabo esta conciliación ellos mismos"/>
    <s v="https://dnbcgovco-my.sharepoint.com/:f:/g/personal/planeacion_dnbc_gov_co/IgCM5qJ0bsM8RJ_qnntl3xweAaLWlXH7pwhJ81sMneZ2ado?e=wdo1XG"/>
    <d v="2026-05-11T00:00:00"/>
    <s v="Se evidencian reportes de seguimiento mensual a la depreciación entre el área administrativa y financiera"/>
    <n v="1"/>
    <s v="CUMPLIDO"/>
    <d v="2026-06-08T00:00:00"/>
    <n v="0"/>
    <s v="No fue posible identificar evidencias para el presente período de análisis"/>
    <s v="VENCIDA"/>
    <s v="No aplica"/>
    <s v="No aplica"/>
    <s v="No aplica"/>
    <n v="1"/>
    <s v="Se lleva la conciliación de mensual de la propiedad plan y equipo d ela DNBC "/>
    <s v="https://dnbcgovco-my.sharepoint.com/:f:/g/personal/planeacion_dnbc_gov_co/IgCjb1sO9RxkT43KzZcldG7eAef8GhrSUZHPF9MQ5N7ku3o?e=B2nhMg"/>
    <n v="46214"/>
    <s v="Se evidencian reportes de seguimiento mensual a la depreciación entre el área administrativa y financiera"/>
    <n v="1"/>
    <x v="1"/>
  </r>
  <r>
    <n v="106"/>
    <x v="1"/>
    <x v="5"/>
    <s v="Subdirección Administrativa y Financiera"/>
    <m/>
    <x v="77"/>
    <m/>
    <x v="20"/>
    <s v="Hallazgo 02 de 2021 Diferencia entre el cálculo de la depreciación y el registro en contabilidad. Administrativo con posible incidencia disciplinaria Se presenta diferencia en la cuenta del Gasto Depreciaciones Herramientas y accesorios 536004009 en los meses de marzo agosto y diciembre en cuanto al cálculo de la depreciación y lo registrados en los comprobantes contables"/>
    <m/>
    <s v="Descuido al registrar la información contable y no contar con un software para el manejo de la Propiedad, planta y equipo, lo que genera Incertidumbre sobre el saldo de la cuenta 5360 Depreciación de Propiedades, Planta y Equipo y su subcuenta 536004009 Herramientas y accesorios."/>
    <s v="Descuido al registrar la información contable y no contar con un software para el manejo de la Propiedad, planta y equipo, lo que genera Incertidumbre sobre el saldo de la cuenta 5360 Depreciación de Propiedades, Planta y Equipo y su subcuenta 536004009 Herramientas y accesorios."/>
    <s v="Implementación de acciones que permitan controlar los bienes de la DNBC."/>
    <s v="GF_AC21"/>
    <s v="Realizar conciliaciones mensuales entre Almacén y el proceso de Gestión Financiera de la propiedad planta y equipo de la DNBC con el fin de verificar el costo del bien, amortización, depreciación entre otros."/>
    <s v="Actas de conciliacion"/>
    <n v="13"/>
    <d v="2022-12-02T00:00:00"/>
    <d v="2024-03-30T00:00:00"/>
    <n v="71.7"/>
    <s v="14. Gestión Administrativa / 13. Gestión Financiera"/>
    <s v="Seguimiento Historico CGR"/>
    <n v="1"/>
    <s v="El proceso de Gestión Financiera esta llevando acabo esta conciliación ellos mismos"/>
    <s v="https://dnbcgovco-my.sharepoint.com/:f:/g/personal/planeacion_dnbc_gov_co/IgASk-2lo5S_QYe-MSjFU4oYAVfu4DbM7kDmMwPE3Hc1KI4?e=PmTEkr"/>
    <d v="2026-05-11T00:00:00"/>
    <s v="Se evidencian conciliaciones del primer trimestre de la vigencia 2026"/>
    <n v="1"/>
    <s v="CUMPLIDO"/>
    <d v="2026-05-29T00:00:00"/>
    <n v="1"/>
    <s v="Se evidencian conciliaciones correspondientes a los meses Enero, Febrero y Marzo de la vigencia 2026, para efectos de validar su adopción como control en el proceso, se confirmará en la evaluación de la efectividdad."/>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l proceso de Gestión Financiera esta llevando acabo esta conciliación ellos mismos"/>
    <s v="https://dnbcgovco-my.sharepoint.com/:f:/g/personal/planeacion_dnbc_gov_co/IgDlTTkE6gPMRZjTETbxch7dATaSM_TE5-agvqb3k7QgaDY?e=0V1Jx7"/>
    <s v="11/07/206"/>
    <s v="Actividad reportada con cumplimiento en el primer trimestre 2026"/>
    <n v="1"/>
    <x v="1"/>
  </r>
  <r>
    <n v="107"/>
    <x v="1"/>
    <x v="5"/>
    <s v="Subdirección Administrativa y Financiera"/>
    <m/>
    <x v="77"/>
    <m/>
    <x v="20"/>
    <s v="Hallazgo 02 de 2021 Diferencia entre el cálculo de la depreciación y el registro en contabilidad. Administrativo con posible incidencia disciplinaria Se presenta diferencia en la cuenta del Gasto Depreciaciones Herramientas y accesorios 536004009 en los meses de marzo agosto y diciembre en cuanto al cálculo de la depreciación y lo registrados en los comprobantes contables"/>
    <m/>
    <s v="Descuido al registrar la información contable y no contar con un software para el manejo de la Propiedad, planta y equipo, lo que genera Incertidumbre sobre el saldo de la cuenta 5360 Depreciación de Propiedades, Planta y Equipo y su subcuenta 536004009 Herramientas y accesorios."/>
    <s v="Descuido al registrar la información contable y no contar con un software para el manejo de la Propiedad, planta y equipo, lo que genera Incertidumbre sobre el saldo de la cuenta 5360 Depreciación de Propiedades, Planta y Equipo y su subcuenta 536004009 Herramientas y accesorios."/>
    <s v="Implementación de acciones que permitan controlar los bienes de la DNBC."/>
    <s v="GA_AC26"/>
    <s v="Realizar la solicitud para llevar a cabo la compra o contratación de un software de inventarios que cumpla con todos los requerimientos técnicos necesarios para la gestión de los inventarios de la DNBC."/>
    <s v="Solicitud realizada"/>
    <n v="1"/>
    <d v="2022-12-02T00:00:00"/>
    <d v="2024-03-31T00:00:00"/>
    <n v="71.849999999999994"/>
    <s v="14. Gestión Administrativa"/>
    <s v="Seguimiento Historico CGR"/>
    <n v="1"/>
    <s v="Se esta manejando una prueba piloto SIIF NACIÓN"/>
    <s v="https://dnbcgovco-my.sharepoint.com/:f:/g/personal/planeacion_dnbc_gov_co/IgCcYy7R4GIpQKHbSajm8tQ-ASBGDiBe0_D-Lp-PHmw8NTU?e=Swcatt"/>
    <d v="2026-05-11T00:00:00"/>
    <s v="Se evidencia respuesta de MinHacienda para uso piloto de sistema Siif Nación - Modulo Recursos Fisicos"/>
    <n v="0.1"/>
    <s v="EJECUCIÓN"/>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VENCIDA"/>
    <s v="No aplica"/>
    <s v="No aplica"/>
    <s v="No aplica"/>
    <n v="1"/>
    <s v="Se muestra proceso que se esta llevando para el manejo de la prueba piloto SIIF NACIÓN "/>
    <s v="https://dnbcgovco-my.sharepoint.com/:f:/g/personal/planeacion_dnbc_gov_co/IgARErrU-fpSTo2h_TLFohdsATZgv76VvqDWcHpTgfqzJYs?e=RrUiOs"/>
    <s v="11/07/206"/>
    <s v="Se remite información sobre las gestiones adelantadas para la implementación del modulo siif nacion"/>
    <n v="0.3"/>
    <x v="0"/>
  </r>
  <r>
    <n v="108"/>
    <x v="1"/>
    <x v="5"/>
    <s v="Subdirección Administrativa y Financiera"/>
    <m/>
    <x v="71"/>
    <m/>
    <x v="22"/>
    <s v="Hallazgo 1. Etapa Precontractual - estudios de mercado y estudios previos, solicitud y presentación de oferta - convenio de asociación nro. 254 de 2020 suscrito entre U.A.E. Dirección Nacional de Bomberos DNBC y Cuerpo de Bomberos Voluntarios de Envigado CBVE. Administrativo (A) con presunta incidencia disciplinaria (D)."/>
    <m/>
    <s v="Deficiencias en los controles del proceso de selección para la celebración de convenios de asociación por parte de la DNBC en cumplimiento de su misión que ponen en riesgo la inversión de recursos públicos para el cumplimiento de los fines de la contratación estatal."/>
    <s v="Deficiencias en los controles del proceso de selección para la celebración de convenios de asociación por parte de la DNBC en cumplimiento de su misión que ponen en riesgo la inversión de recursos públicos para el cumplimiento de los fines de la contratación estatal."/>
    <s v="Implementación de acciones de control en la etapa precontractual de los procesos de contratación"/>
    <s v="GF_AC23"/>
    <s v="Implementación de un punto de control en Procedimiento Expedición de Certificado de Disponibilidad Presupuestal PC-GF-01, que incluya la verificación de existencia de Estudios Previos aprobados en comité© de Contratación."/>
    <s v="Procedimiento Expedición de Certificado de Disponibilidad Presupuestal PC-GF-01, actualizado y socializado"/>
    <n v="1"/>
    <d v="2023-10-11T00:00:00"/>
    <d v="2024-06-30T00:00:00"/>
    <n v="38.85"/>
    <s v="13. Gestión Financiera"/>
    <s v="Seguimiento Historico CGR"/>
    <n v="1"/>
    <s v="Acción establecida en el Plan de Mejoramiento suscrito el 10 de octubre de 2023,  como resultado de la denuncia 2022-249899-82111-D_x000a__x000a__x000a_La acción de mejora finaliza el 30 de Junio  de 2024_x000a__x000a_Se evidenció y validó la siguiente información como soporte: presentación de actualización de procedimientos y formatos de CDP y RP; video de capacitación; formato de solicitud de CDP actualizado; y procedimiento de solicitud de CDP actualizado._x000a__x000a_Por lo anterior en la acción de mejora, queda cumplida extemporaneamente."/>
    <s v="https://dnbcgovco-my.sharepoint.com/:f:/g/personal/planeacion_dnbc_gov_co/IgAKPZEalRp3T7O44VwZjBLlARF86VpmllJA36VR9-2qDG8?e=W6XaGX"/>
    <d v="2026-05-11T00:00:00"/>
    <s v="Cumplida en seguimiento diciembre 2025"/>
    <n v="1"/>
    <s v="CUMPLIDO"/>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0 de octubre de 2023,  como resultado de la denuncia 2022-249899-82111-D_x000a__x000a__x000a_La acción de mejora finaliza el 30 de Junio  de 2024_x000a__x000a_Se evidenció y validó la siguiente información como soporte: presentación de actualización de procedimientos y formatos de CDP y RP; video de capacitación; formato de solicitud de CDP actualizado; y procedimiento de solicitud de CDP actualizado._x000a__x000a_Por lo anterior en la acción de mejora, queda cumplida extemporaneamente."/>
    <s v="https://dnbcgovco-my.sharepoint.com/:f:/g/personal/planeacion_dnbc_gov_co/IgDlTTkE6gPMRZjTETbxch7dATaSM_TE5-agvqb3k7QgaDY?e=0V1Jx7"/>
    <s v="11/07/206"/>
    <s v="Actividad reportada con cumplimiento en el primer trimestre 2026"/>
    <n v="1"/>
    <x v="1"/>
  </r>
  <r>
    <n v="109"/>
    <x v="1"/>
    <x v="5"/>
    <s v="Subdirección Administrativa y Financiera"/>
    <m/>
    <x v="72"/>
    <m/>
    <x v="22"/>
    <s v="Hallazgo 2. Etapa Contractual forma de pago convenio de Asociación nro. 254 de 2020 suscrito entre U.A.E. Dirección Nacional de Bomberos DNBC y Cuerpo de Bomberos voluntarios de envigado CBVE. Administrativo (A) con Presunta incidencia Disciplinaria (D"/>
    <m/>
    <s v="Incorrecciones, incongruencias e incumplimientos en el registro y verificación de la documentación presentada para la validación de los registro financiero y contable de los desembolsos del Convenio y sus pagos"/>
    <s v="Incorrecciones, incongruencias e incumplimientos en el registro y verificación de la documentación presentada para la validación de los registro financiero y contable de los desembolsos del Convenio y sus pagos"/>
    <s v="Implementación de acciones de control para mejora el procedimiento de registro de obligaciones PC-GF-12"/>
    <s v="GF_AC24"/>
    <s v="Actualizar y socializar el procedimiento de registro de obligaciones PC-GF-12, incluyendo un punto de control que verifique, que el PAC haya sido solicitado por el supervisor."/>
    <s v="Procedimiento de registro de obligaciones PC-GF-12, actualizado y socializado"/>
    <n v="1"/>
    <d v="2023-10-11T00:00:00"/>
    <d v="2024-06-30T00:00:00"/>
    <n v="38.85"/>
    <s v="13. Gestión Financiera"/>
    <s v="Seguimiento Historico CGR"/>
    <n v="1"/>
    <s v="Acción establecida en el Plan de Mejoramiento suscrito el 10 de octubre de 2023,  como resultado de la denuncia 2022-249899-82111-D_x000a__x000a_La acción de mejora finaliza el 30 de Junio  de 2024, LAS ACTIVIDADES DEL PROCEDIMIENTO PC-GF-12 AHORA SE ENCUENTRAN EN GESTION DE PAGOS PC-GF-17_x000a__x000a_Se evidenció el cargue de evidencias correspondientes a: video de presentación y socialización de los dos procedimientos mencionados; presentación utilizada; y procedimientos actualizados._x000a__x000a_Por lo anterior en la acción de mejora, queda cumplida extemporaneamente"/>
    <s v="https://dnbcgovco-my.sharepoint.com/:f:/g/personal/planeacion_dnbc_gov_co/IgAKPZEalRp3T7O44VwZjBLlARF86VpmllJA36VR9-2qDG8?e=W6XaGX"/>
    <d v="2026-05-11T00:00:00"/>
    <s v="Cumplida en seguimiento diciembre 2025"/>
    <n v="1"/>
    <s v="CUMPLIDO"/>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0 de octubre de 2023,  como resultado de la denuncia 2022-249899-82111-D_x000a__x000a_La acción de mejora finaliza el 30 de Junio  de 2024, LAS ACTIVIDADES DEL PROCEDIMIENTO PC-GF-12 AHORA SE ENCUENTRAN EN GESTION DE PAGOS PC-GF-17_x000a__x000a_Se evidenció el cargue de evidencias correspondientes a: video de presentación y socialización de los dos procedimientos mencionados; presentación utilizada; y procedimientos actualizados._x000a__x000a_Por lo anterior en la acción de mejora, queda cumplida extemporaneamente"/>
    <s v="https://dnbcgovco-my.sharepoint.com/:f:/g/personal/planeacion_dnbc_gov_co/IgDlTTkE6gPMRZjTETbxch7dATaSM_TE5-agvqb3k7QgaDY?e=0V1Jx7"/>
    <s v="11/07/206"/>
    <s v="Actividad reportada con cumplimiento en el primer trimestre 2026"/>
    <n v="1"/>
    <x v="1"/>
  </r>
  <r>
    <n v="110"/>
    <x v="1"/>
    <x v="5"/>
    <s v="Subdirección Administrativa y Financiera"/>
    <m/>
    <x v="72"/>
    <m/>
    <x v="22"/>
    <s v="Hallazgo 2. Etapa Contractual forma de pago convenio de Asociación nro. 254 de 2020 suscrito entre U.A.E. Dirección Nacional de Bomberos DNBC y Cuerpo de Bomberos voluntarios de envigado CBVE. Administrativo (A) con Presunta incidencia Disciplinaria (D"/>
    <m/>
    <s v="Incorrecciones, incongruencias e incumplimientos en el registro y verificación de la documentación presentada para la validación de los registro financiero y contable de los desembolsos del Convenio y sus pagos"/>
    <s v="Incorrecciones, incongruencias e incumplimientos en el registro y verificación de la documentación presentada para la validación de los registro financiero y contable de los desembolsos del Convenio y sus pagos"/>
    <s v="Implementación de acciones de control para mejora del Procedimiento de central de cuentas PC-GF-10"/>
    <s v="GF_AC25"/>
    <s v="Actualizar y socializar el Procedimiento de central de cuentas PC-GF-10, incluyendo un punto de control de verificación del adecuado diligenciamiento de los ítems que conforman los formatos establecidos por central de cuentas"/>
    <s v="Procedimiento de central de cuentas PC-GF-10, actualizado y socializado"/>
    <n v="1"/>
    <d v="2023-10-11T00:00:00"/>
    <d v="2024-06-30T00:00:00"/>
    <n v="38.85"/>
    <s v="13. Gestión Financiera"/>
    <s v="Seguimiento Historico CGR"/>
    <n v="1"/>
    <s v="Acción establecida en el Plan de Mejoramiento suscrito el 10 de octubre de 2023,  como resultado de la denuncia 2022-249899-82111-D_x000a__x000a_La acción de mejora finaliza el 30 de Junio  de 2024, LAS ACTIVIDADES QUE DARON EN EL NUEVO PROCEDIMIENTO PC-GF-17_x000a__x000a_Se evidenció el cargue de evidencias correspondientes a: video de presentación y socialización de los dos procedimientos mencionados; presentación utilizada; y procedimientos actualizados._x000a__x000a_Por lo anterior en la acción de mejora, queda cumplida extemporaneamente"/>
    <s v="https://dnbcgovco-my.sharepoint.com/:f:/g/personal/planeacion_dnbc_gov_co/IgAKPZEalRp3T7O44VwZjBLlARF86VpmllJA36VR9-2qDG8?e=W6XaGX"/>
    <d v="2026-05-11T00:00:00"/>
    <s v="Cumplida en seguimiento diciembre 2025"/>
    <n v="1"/>
    <s v="CUMPLIDO"/>
    <s v="29/05/226"/>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0 de octubre de 2023,  como resultado de la denuncia 2022-249899-82111-D_x000a__x000a_La acción de mejora finaliza el 30 de Junio  de 2024, LAS ACTIVIDADES QUE DARON EN EL NUEVO PROCEDIMIENTO PC-GF-17_x000a__x000a_Se evidenció el cargue de evidencias correspondientes a: video de presentación y socialización de los dos procedimientos mencionados; presentación utilizada; y procedimientos actualizados._x000a__x000a_Por lo anterior en la acción de mejora, queda cumplida extemporaneamente"/>
    <s v="https://dnbcgovco-my.sharepoint.com/:f:/g/personal/planeacion_dnbc_gov_co/IgDlTTkE6gPMRZjTETbxch7dATaSM_TE5-agvqb3k7QgaDY?e=0V1Jx7"/>
    <s v="11/07/206"/>
    <s v="Actividad reportada con cumplimiento en el primer trimestre 2026"/>
    <n v="1"/>
    <x v="1"/>
  </r>
  <r>
    <n v="111"/>
    <x v="1"/>
    <x v="5"/>
    <s v="Subdirección Administrativa y Financiera"/>
    <m/>
    <x v="74"/>
    <m/>
    <x v="22"/>
    <s v="Hallazgo 5. Ejecuación y Pagos del Convenio Interadministrativo 185 de 2021 suscrito con FONDECUN. Administrativo (A) para Indagación Preliminar (IP)"/>
    <m/>
    <s v="Deficiencias de la DNBC en la verificación de los documentos requeridos para el pago de las obligaciones y recibo de los elementos objeto del contrato."/>
    <s v="Deficiencias de la DNBC en la verificación de los documentos requeridos para el pago de las obligaciones y recibo de los elementos objeto del contrato."/>
    <s v="Implementación de acciones de control para mejora del Procedimiento de central de cuentas PC-GF-10"/>
    <s v="GF_AC25"/>
    <s v="Actualizar y socializar el Procedimiento de central de cuentas PC-GF-10, incluyendo un punto de control de verificación del adecuado diligenciamiento de los ítems que conforman los formatos establecidos por central de cuentas"/>
    <s v="Procedimiento de central de cuentas PC-GF-10, actualizado y socializado"/>
    <n v="1"/>
    <d v="2023-10-11T00:00:00"/>
    <d v="2024-06-30T00:00:00"/>
    <n v="38.85"/>
    <s v="13. Gestión Financiera"/>
    <s v="Seguimiento Historico CGR"/>
    <n v="1"/>
    <s v="Acción establecida en el Plan de Mejoramiento suscrito el 10 de octubre de 2023,  como resultado de la denuncia 2022-249899-82111-D_x000a__x000a_La acción de mejora finaliza el 30 de Junio  de 2024, LAS ACTIVIDADES QUE DARON EN EL NUEVO PROCEDIMIENTO PC-GF-17_x000a__x000a_Se evidenció el cargue de evidencias correspondientes a: video de presentación y socialización de los dos procedimientos mencionados; presentación utilizada; y procedimientos actualizados._x000a__x000a_Por lo anterior en la acción de mejora, queda cumplida extemporaneamente"/>
    <s v="https://dnbcgovco-my.sharepoint.com/:f:/g/personal/planeacion_dnbc_gov_co/IgAKPZEalRp3T7O44VwZjBLlARF86VpmllJA36VR9-2qDG8?e=W6XaGX"/>
    <d v="2026-05-11T00:00:00"/>
    <s v="Cumplida en seguimiento diciembre 2025"/>
    <n v="1"/>
    <s v="CUMPLIDO"/>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0 de octubre de 2023,  como resultado de la denuncia 2022-249899-82111-D_x000a__x000a_La acción de mejora finaliza el 30 de Junio  de 2024, LAS ACTIVIDADES QUE DARON EN EL NUEVO PROCEDIMIENTO PC-GF-17_x000a__x000a_Se evidenció el cargue de evidencias correspondientes a: video de presentación y socialización de los dos procedimientos mencionados; presentación utilizada; y procedimientos actualizados._x000a__x000a_Por lo anterior en la acción de mejora, queda cumplida extemporaneamente"/>
    <s v="https://dnbcgovco-my.sharepoint.com/:f:/g/personal/planeacion_dnbc_gov_co/IgDlTTkE6gPMRZjTETbxch7dATaSM_TE5-agvqb3k7QgaDY?e=0V1Jx7"/>
    <s v="11/07/206"/>
    <s v="Actividad reportada con cumplimiento en el primer trimestre 2026"/>
    <n v="1"/>
    <x v="1"/>
  </r>
  <r>
    <n v="112"/>
    <x v="1"/>
    <x v="5"/>
    <s v="Subdirección Administrativa y Financiera"/>
    <m/>
    <x v="78"/>
    <m/>
    <x v="23"/>
    <s v="Hallazgo 6 de 2022: Diferencia de fecha entre el registro de la obligación presupuestal y la reclasificación del primer pago del Contrato 088-2022. (A) Incoherencia cronológica frente a las fechas del registro y reclasificación el primer pago del Contrato 088-2022."/>
    <m/>
    <s v="Deficiencias en la aplicación de lo dispuesto en el Marco Conceptual para la Preparación y Presentación de Información Financiera de las Entidades de Gobierno en cuanto al principio de contabilidad de Devengo y por debilidades del registro de hechos económicos de manera cronológica debido a la falta de organización del área contable de la entidad."/>
    <s v="Deficiencias en la aplicación de lo dispuesto en el Marco Conceptual para la Preparación y Presentación de Información Financiera de las Entidades de Gobierno en cuanto al principio de contabilidad de Devengo y por debilidades del registro de hechos económicos de manera cronológica debido a la falta de organización del área contable de la entidad."/>
    <s v="Acatar el marco conceptual para la Preparación y Presentación de Información Financiera de las Entidades de Gobierno en cuanto al principio de contabilidad de devengo"/>
    <s v="GF_AC30"/>
    <s v="Implementar las directrices de la Contaduria General de la Nación respecto de los ajustes contables con relación a los eventos (incidentes) reportados"/>
    <s v="Correos y comprobante manual de eventos (incidentes) reportados a la CGN"/>
    <n v="1"/>
    <d v="2023-12-20T00:00:00"/>
    <d v="2024-12-31T00:00:00"/>
    <n v="55.649999999999991"/>
    <s v="13. Gestión Financiera"/>
    <s v="Seguimiento Historico CGR"/>
    <n v="1"/>
    <s v="Acción establecida en el Plan de Mejoramiento suscrito el 12 de enero de 2024 como resultado de la auditoría realizada a la vigencia 2022._x000a__x000a_La acción de mejora finaliza el 31 de diciembre de 2024_x000a__x000a_Se evidenció el registro de correos electrónicos de fechas 20 de noviembre, 23, 29 y 30 de diciembre de 2025, dirigidos a la línea de soporte SIIF, relacionados con la gestión de correcciones contables._x000a__x000a_Por lo tanto, la acción de mejora queda cumplida."/>
    <s v="https://dnbcgovco-my.sharepoint.com/:f:/g/personal/planeacion_dnbc_gov_co/IgAKPZEalRp3T7O44VwZjBLlARF86VpmllJA36VR9-2qDG8?e=W6XaGX"/>
    <d v="2026-05-11T00:00:00"/>
    <s v="Cumplida en seguimiento diciembre 2025"/>
    <n v="1"/>
    <s v="CUMPLIDO"/>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2 de enero de 2024 como resultado de la auditoría realizada a la vigencia 2022._x000a__x000a_La acción de mejora finaliza el 31 de diciembre de 2024_x000a__x000a_Se evidenció el registro de correos electrónicos de fechas 20 de noviembre, 23, 29 y 30 de diciembre de 2025, dirigidos a la línea de soporte SIIF, relacionados con la gestión de correcciones contables._x000a__x000a_Por lo tanto, la acción de mejora queda cumplida.    para este trimestre no se presentaron incidentes , pero se realizan y se dejan las consoltas"/>
    <s v="https://dnbcgovco-my.sharepoint.com/:f:/g/personal/planeacion_dnbc_gov_co/IgDlTTkE6gPMRZjTETbxch7dATaSM_TE5-agvqb3k7QgaDY?e=0V1Jx7"/>
    <s v="11/07/206"/>
    <s v="Actividad reportada con cumplimiento en el primer trimestre 2026"/>
    <n v="1"/>
    <x v="1"/>
  </r>
  <r>
    <n v="113"/>
    <x v="1"/>
    <x v="5"/>
    <s v="Subdirección Administrativa y Financiera"/>
    <m/>
    <x v="79"/>
    <m/>
    <x v="23"/>
    <s v="Hallazgo 8 de 2022: Revelaciones- Notas a los Estados Financieros. (A) Debilidades en las revelaciones de las Notas explicativas de los estados financieros."/>
    <m/>
    <s v="Debilidades en la elaboración, seguimiento, control y revisión final de las Notas a los Estados Financieros lo cual impide reflejar el detalle"/>
    <s v="Debilidades en la elaboración, seguimiento, control y revisión final de las Notas a los Estados Financieros lo cual impide reflejar el detalle"/>
    <s v="Fortalecer la elaboración y seguimiento de las revelraciones a los estados financieros y cuentas contables"/>
    <s v="GF_AC31"/>
    <s v="Ampliar las revelaciones a los estados financieros e incluir las cuentas contables 4802, 4110 y Nota 29 de gastos."/>
    <s v="Revelaciones incluidas y ampliadas"/>
    <n v="1"/>
    <d v="2023-12-20T00:00:00"/>
    <d v="2025-06-30T00:00:00"/>
    <n v="82.5"/>
    <s v="13. Gestión Financiera"/>
    <s v="Seguimiento Historico CGR"/>
    <n v="1"/>
    <s v="Acción establecida en el Plan de Mejoramiento suscrito el 12 de enero de 2024 como resultado de la auditoría realizada a la vigencia 2022._x000a__x000a_La acción de mejora finalizó el 30 de junio de 2025_x000a__x000a_Se evidenció  notas a los estados financieros en el primer semestre de cada vigencia. Las últimas notas presentadas se ampliaron las revelaciones de los estados financieros con corte a 31 de diciembre de 2024, incluyendo las cuentas contables 4802 y 4110._x000a__x000a_Por lo tanto,  se dio cumplimiento a la acción establecida en el Plan de Mejoramiento._x000a_"/>
    <s v="https://dnbcgovco-my.sharepoint.com/:f:/g/personal/planeacion_dnbc_gov_co/IgAKPZEalRp3T7O44VwZjBLlARF86VpmllJA36VR9-2qDG8?e=W6XaGX"/>
    <d v="2026-05-11T00:00:00"/>
    <s v="Cumplida en seguimiento diciembre 2025"/>
    <n v="1"/>
    <s v="CUMPLIDO"/>
    <d v="2026-05-29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2 de enero de 2024 como resultado de la auditoría realizada a la vigencia 2022._x000a__x000a_La acción de mejora finalizó el 30 de junio de 2025_x000a__x000a_Se evidenció  notas a los estados financieros en el primer semestre de cada vigencia. Las últimas notas presentadas se ampliaron las revelaciones de los estados financieros con corte a 31 de diciembre de 2024, incluyendo las cuentas contables 4802 y 4110._x000a__x000a_Por lo tanto,  se dio cumplimiento a la acción establecida en el Plan de Mejoramiento._x000a_"/>
    <s v="https://dnbcgovco-my.sharepoint.com/:f:/g/personal/planeacion_dnbc_gov_co/IgDlTTkE6gPMRZjTETbxch7dATaSM_TE5-agvqb3k7QgaDY?e=0V1Jx7"/>
    <s v="11/07/206"/>
    <s v="Actividad reportada con cumplimiento en el primer trimestre 2026"/>
    <n v="1"/>
    <x v="1"/>
  </r>
  <r>
    <n v="114"/>
    <x v="1"/>
    <x v="5"/>
    <s v="Subdirección Administrativa y Financiera"/>
    <m/>
    <x v="80"/>
    <m/>
    <x v="23"/>
    <s v="Hallazgo 10 de 2022: Pérdida de apropiación - Disponibilidad presupuestal para asumir compromisos. (A)(D)La DNBC reportó 21 vacantes para el Proceso de Selección Entidades del Orden Nacional 2020-2, cuyo proceso se encontraba en ejecución en la vigencia 2022, sin embargo, no apropió ni comprometió los recursos necesarios para transferirlos a la CNSC..."/>
    <m/>
    <s v="Debilidades en el cumplimiento de los procedimientos establecidos por la entidad y deficiencias de gestión para que se realizar oportunamente la ejecución de los recursos disponibles en el rubro presupuestal Otras transferencias Distribución"/>
    <s v="Debilidades en el cumplimiento de los procedimientos establecidos por la entidad y deficiencias de gestión para que se realizar oportunamente la ejecución de los recursos disponibles en el rubro presupuestal Otras transferencias Distribución"/>
    <s v="Fortalecer controles para prevenir pérdida de apropiación"/>
    <s v="GF_AC23"/>
    <s v="Actualizar y socializar el procedimiento de expedición de certificado de disponibilidad presupuestal, incluyendo política de operación sobre el tratamiento de recursos con destinación específica y su respectiva solicitud."/>
    <s v="Procedimiento actualizado y socializado"/>
    <n v="2"/>
    <d v="2023-12-20T00:00:00"/>
    <d v="2024-03-31T00:00:00"/>
    <n v="15.15"/>
    <s v="13. Gestión Financiera"/>
    <s v="Seguimiento Historico CGR"/>
    <n v="1"/>
    <s v="Acción establecida en el Plan de Mejoramiento suscrito el 10 de octubre de 2023,  como resultado de la denuncia 2022-249899-82111-D_x000a__x000a__x000a_La acción de mejora finaliza el 30 de Junio  de 2024_x000a__x000a_Se evidenció y validó la siguiente información como soporte: presentación de actualización de procedimientos y formatos de CDP y RP; video de capacitación; formato de solicitud de CDP actualizado; y procedimiento de solicitud de CDP actualizado._x000a__x000a_Por lo anterior en la acción de mejora, queda cumplida extemporaneamente."/>
    <s v="https://dnbcgovco-my.sharepoint.com/:f:/g/personal/planeacion_dnbc_gov_co/IgAKPZEalRp3T7O44VwZjBLlARF86VpmllJA36VR9-2qDG8?e=W6XaGX"/>
    <d v="2026-05-11T00:00:00"/>
    <s v="Cumplida en seguimiento diciembre 2025"/>
    <n v="1"/>
    <s v="CUMPLIDO"/>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0 de octubre de 2023,  como resultado de la denuncia 2022-249899-82111-D_x000a__x000a__x000a_La acción de mejora finaliza el 30 de Junio  de 2024_x000a__x000a_Se evidenció y validó la siguiente información como soporte: presentación de actualización de procedimientos y formatos de CDP y RP; video de capacitación; formato de solicitud de CDP actualizado; y procedimiento de solicitud de CDP actualizado._x000a__x000a_Por lo anterior en la acción de mejora, queda cumplida extemporaneamente."/>
    <s v="https://dnbcgovco-my.sharepoint.com/:f:/g/personal/planeacion_dnbc_gov_co/IgDlTTkE6gPMRZjTETbxch7dATaSM_TE5-agvqb3k7QgaDY?e=0V1Jx7"/>
    <s v="11/07/206"/>
    <s v="Actividad reportada con cumplimiento en el primer trimestre 2026"/>
    <n v="1"/>
    <x v="1"/>
  </r>
  <r>
    <n v="115"/>
    <x v="1"/>
    <x v="5"/>
    <s v="Dirección General"/>
    <m/>
    <x v="80"/>
    <m/>
    <x v="23"/>
    <s v="Hallazgo 10 de 2022: Pérdida de apropiación - Disponibilidad presupuestal para asumir compromisos. (A)(D)La DNBC reportó 21 vacantes para el Proceso de Selección Entidades del Orden Nacional 2020-2, cuyo proceso se encontraba en ejecución en la vigencia 2022, sin embargo, no apropió ni comprometió los recursos necesarios para transferirlos a la CNSC..."/>
    <s v="INTEGRIDAD"/>
    <s v="Debilidades en el cumplimiento de los procedimientos establecidos por la entidad y deficiencias de gestión para que se realizar oportunamente la ejecución de los recursos disponibles en el rubro presupuestal Otras transferencias Distribución"/>
    <s v="Debilidades en el cumplimiento de los procedimientos establecidos por la entidad y deficiencias de gestión para que se realizar oportunamente la ejecución de los recursos disponibles en el rubro presupuestal Otras transferencias Distribución"/>
    <s v="Fortalecer controles para prevenir pérdida de apropiación"/>
    <s v="DI_AC44"/>
    <s v="Adelantar las acciones disciplinarias a que haya lugar."/>
    <s v="Acciones administrativas y/o disciplinarias"/>
    <n v="1"/>
    <d v="2023-12-20T00:00:00"/>
    <d v="2024-12-31T00:00:00"/>
    <n v="55.649999999999991"/>
    <s v="12. Gestión de Asuntos Disciplinarios"/>
    <s v="Seguimiento Historico CGR"/>
    <n v="1"/>
    <s v="Acción establecida en el Plan de Mejoramiento suscrito el 15 de enero de 2024 como resultado de la auditoria realizada a la vigencia 2022_x000a__x000a_La acción de mejora finaliza el 31 de Diciembre  de 2024_x000a__x000a_Acción cumplida en el primer semestre de la vigencia 2024, evidenciandose la actuacion disciplinaria IP 010-2024, con decision de archivo de fecha 1 de abril de 2025._x000a__x000a_Por lo tanto, la acción de mejora establecida  queda cumplida."/>
    <s v="https://dnbcgovco-my.sharepoint.com/:f:/g/personal/planeacion_dnbc_gov_co/IgApXugofTNiRJms71hXXgKDAd1L0BGPFxIBTBy_L2gtfYA?e=4xTUAZ"/>
    <d v="2026-05-11T00:00:00"/>
    <s v="Cumplida en seguimiento diciembre 2025"/>
    <n v="1"/>
    <s v="CUMPLIDO"/>
    <d v="2026-05-29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116"/>
    <x v="1"/>
    <x v="5"/>
    <s v="Dirección General"/>
    <m/>
    <x v="81"/>
    <m/>
    <x v="23"/>
    <s v="Hallazgo 14 de 2022: Traslado de rendimientos financieros. (A) (D) Los rendimientos financieros generados por los recursos transferidos por la DNBC a los Municipios de La Argentina y Coveñas para el desarrollo de los Convenios 190 y 193 de 2021, respectivamente, no se reintegraron oportunamente a la DGC y del Tesoro Nacional"/>
    <s v="INTEGRIDAD"/>
    <s v="Deficiencias de control y de la gestión adelantada por parte de la supervisión e interventoría, para el cumplimiento sobre el traslado de los recursos, conforme se encuentra establecido en la normatividad. Asimismo, denota debilidades en la ejecución de los Convenios 190 y 193 de 2021."/>
    <s v="Deficiencias de control y de la gestión adelantada por parte de la supervisión e interventoría, para el cumplimiento sobre el traslado de los recursos, conforme se encuentra establecido en la normatividad. Asimismo, denota debilidades en la ejecución de los Convenios 190 y 193 de 2021."/>
    <s v="Ajustar control respecto del cumplimiento de los traslados de rendimientos financieros"/>
    <s v="DI_AC45"/>
    <s v="Adelantar las acciones disciplinarias a que haya lugar."/>
    <s v="Acciones administrativas y/o disciplinarias"/>
    <n v="1"/>
    <d v="2023-12-20T00:00:00"/>
    <d v="2024-12-31T00:00:00"/>
    <n v="55.649999999999991"/>
    <s v="12. Gestión de Asuntos Disciplinarios"/>
    <s v="Seguimiento Historico CGR"/>
    <n v="1"/>
    <s v="Acción establecida en el Plan de Mejoramiento suscrito el 15 de enero de 2024 como resultado de la auditoria realizada a la vigencia 2022_x000a__x000a_La acción de mejora finaliza el 31 de Diciembre  de 2024_x000a__x000a_Se verifica informe del proceso de fecha abril de 2025:_x000a_P-011-2024 - 25/06/2024 IRREGULARIDADES EN EL REGISTRO DE USOS PRESUPUESTALES AUTO DE ARCHIVO DE LA INDAGACION PREVIA._x000a__x000a_Por lo tanto, la acción de mejora establecida  queda cumplida."/>
    <s v="https://dnbcgovco-my.sharepoint.com/:f:/g/personal/planeacion_dnbc_gov_co/IgBT86OqNKBESKkqdyyS6aekAVVBA1v4op6oiQjLBYzUSsU?e=QBHUYs"/>
    <d v="2026-05-11T00:00:00"/>
    <s v="Cumplida en seguimiento diciembre 2025"/>
    <n v="1"/>
    <s v="CUMPLIDO"/>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117"/>
    <x v="1"/>
    <x v="5"/>
    <s v="Subdirección estrategica"/>
    <m/>
    <x v="81"/>
    <m/>
    <x v="23"/>
    <s v="Hallazgo 14 de 2022: Traslado de rendimientos financieros. (A) (D) Los rendimientos financieros generados por los recursos transferidos por la DNBC a los Municipios de La Argentina y Coveñas para el desarrollo de los Convenios 190 y 193 de 2021, respectivamente, no se reintegraron oportunamente a la DGC y del Tesoro Nacional"/>
    <s v="GESTIÓN DEL CONOCIMIENTO Y LA INNOVACIÓN"/>
    <s v="Deficiencias de control y de la gestión adelantada por parte de la supervisión e interventoría, para el cumplimiento sobre el traslado de los recursos, conforme se encuentra establecido en la normatividad. Asimismo, denota debilidades en la ejecución de los Convenios 190 y 193 de 2021."/>
    <s v="Deficiencias de control y de la gestión adelantada por parte de la supervisión e interventoría, para el cumplimiento sobre el traslado de los recursos, conforme se encuentra establecido en la normatividad. Asimismo, denota debilidades en la ejecución de los Convenios 190 y 193 de 2021."/>
    <s v="Fortalecer controles para el traslado de rendimientos financieros"/>
    <s v="FB_AC5"/>
    <s v="Remitir mensualmente oficios a los entes territoriales (cuerpo de bomberos) solicitando el traslado de los rendimientos financieros al igual que el extracto bancario de soporte."/>
    <s v="Oficios remidorio y remitidos"/>
    <n v="1"/>
    <d v="2023-12-20T00:00:00"/>
    <d v="2024-12-31T00:00:00"/>
    <n v="55.649999999999991"/>
    <s v="08. Fortalecimiento Bomberil"/>
    <s v="Seguimiento Historico CGR"/>
    <n v="0"/>
    <s v="Acción establecida en el Plan de Mejoramiento suscrito el 15 de enero de 2024 como resultado de la auditoria realizada a la vigencia 2022_x000a__x000a_La acción de mejora finaliza el 31 de Diciembre  de 2024_x000a__x000a_No se reportó avance._x000a__x000a_No se cumplió con el plazo establecido en la acción de mejora, quedando VENCIDA._x000a_"/>
    <s v="https://dnbcgovco-my.sharepoint.com/:f:/g/personal/planeacion_dnbc_gov_co/IgDXNHpy7oLsTo_k1pBYTEA_AXkQuekeDuYRfMOd3hOKrho?e=FZVMrN"/>
    <d v="2026-05-11T00:00:00"/>
    <s v="Aunque se evidencia el envío de información del mes de ferbero de 2026, no hay constancia de que se realice de manera mensual"/>
    <n v="0.25"/>
    <s v="EJECUCIÓN"/>
    <d v="2026-05-15T00:00:00"/>
    <n v="0.1"/>
    <s v="Se evidencia la presentación de ocho (8) oficios emitidos por la Dirección Nacional de Bomberos de Colombia (DNBC), fechados el 27 de febrero de 2026 en Bogotá D.C., dirigidos a las alcaldías de Coveñas, Chachagüí, Mitú, Cravo Norte, Barranca de Upía, Ábrego, Valledupar y Sampués. En estos documentos se requiere el cumplimiento de las obligaciones derivadas de los convenios suscritos, específicamente la transferencia al Tesoro Nacional de los rendimientos financieros generados en las cuentas de los convenios, así como la remisión de los soportes de consignación y extractos bancarios que acrediten su cumplimiento._x000a_Sin embargo, dado que la acción correctiva establece la realización de esta actividad de manera mensual, la evidencia aportada únicamente permite verificar una ejecución puntual y no demuestra su cumplimiento periódico,"/>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98"/>
    <s v="Se envia oficio mensualde requerimiento de rendimientos financieros para convenios 2025 (5 convenios), se anexa evidencia en la carpeta indicada, en total 6 oficios por Convenio. Y un total de 17 oficios de los Convenios 2021."/>
    <s v="https://dnbcgovco-my.sharepoint.com/:f:/g/personal/subestrategica_dnbc_gov_co/IgCeIJMSpgkhQ7Ju8EDTs4d-ATPOpeGlfXhsMU5M7yi7Rhk?e=legSby"/>
    <n v="46213"/>
    <s v="Se evidencia que la actividad se continua realizando actualmente con monitoreo mensual"/>
    <n v="1"/>
    <x v="1"/>
  </r>
  <r>
    <n v="118"/>
    <x v="1"/>
    <x v="5"/>
    <s v="Subdirección Administrativa y Financiera"/>
    <m/>
    <x v="82"/>
    <m/>
    <x v="22"/>
    <s v="Hallazgo 3. Etapa Contractual y supervisión en el desembolso de los recursos y su ejecución en el convenio de asociación nro. 254 de 2020 suscrito entre U.A.E. Dirección Nacional de Bomberos DNBC y Cuerpo de Bomberos Voluntarios de Envigado CBVE. Administrativo con Connotación fiscal (F) y Presunta incidencia Disciplinaria (D) y Posible Penal (P)"/>
    <m/>
    <s v="Delegación indebida la supervisión del Convenio 254 de 2020 sin que específicamente dicho contrato(persona a quién delegaron) contemplara las actividades de supervisión técnica, administrativa, financiera y jurídica que son responsabilidad de la entidad"/>
    <s v="Delegación indebida la supervisión del Convenio 254 de 2020 sin que específicamente dicho contrato(persona a quién delegaron) contemplara las actividades de supervisión técnica, administrativa, financiera y jurídica que son responsabilidad de la entidad"/>
    <s v="Mejora de competencias de las áreas misionales en su rol de supervisión"/>
    <s v="GC_AC29"/>
    <s v="Capacitación de supervisores en normas manuales y procedimientos del estatuto contractual en materia de selección"/>
    <s v="Capacitación realizada"/>
    <n v="1"/>
    <d v="2023-10-11T00:00:00"/>
    <d v="2023-12-31T00:00:00"/>
    <n v="12"/>
    <s v="15. Gestión Contractual"/>
    <s v="Seguimiento Historico CGR"/>
    <n v="1"/>
    <s v="Las capacitacion en supervision contractual se realizo de manera exitosa es la sala situacional CITEL para todos los interesados en la entidad (Funcionarios, contratistas, supervisores)"/>
    <s v="https://dnbcgovco-my.sharepoint.com/personal/planeacion_dnbc_gov_co/_layouts/15/onedrive.aspx?id=%2Fpersonal%2Fplaneacion%5Fdnbc%5Fgov%5Fco%2FDocuments%2FDocumentos%20SIGE%2F6%2E%20Planes%2FPLAN%20DE%20MEJORA%2F2026%2F01%2E%20Seguimiento%20Primer%20Trimestre%2F15%2E%20Gesti%C3%B3n%20Contractual%2FGC%5FAC29&amp;viewid=efb70791%2Db8ab%2D49e7%2Db552%2Dd3d4cbe976b9&amp;ct=1777321740236&amp;or=OWA%2DNT%2DMail"/>
    <d v="2026-05-11T00:00:00"/>
    <s v="Se incluye información de capacitación realizada durante el primer trimestre de la vigencia"/>
    <n v="1"/>
    <s v="CUMPLIDO"/>
    <d v="2026-05-15T00:00:00"/>
    <n v="1"/>
    <s v="Se presentan como soportes el informe de evidencias de la capacitación &quot;Supervisión e Interventoría del Contrato Estatal&quot;, el listado de asistencia, el registro fotográfico, el material de apoyo y la grabación de la sesión, correspondientes a la capacitación realizada el 17 de marzo de 2026. Los soportes aportados permiten verificar la realización de la jornada de capacitación dirigida a funcionarios, contratistas y supervisores de la Entidad, así como la ejecución de la actividad formulada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Las capacitacion en supervision contractual se realizo de manera exitosa es la sala situacional CITEL para todos los interesados en la entidad (Funcionarios, contratistas, supervisores)"/>
    <s v="https://dnbcgovco-my.sharepoint.com/my?id=%2Fpersonal%2Fplaneacion%5Fdnbc%5Fgov%5Fco%2FDocuments%2FDocumentos%20SIGE%2F6%2E%20Planes%2FPLAN%20DE%20MEJORA%2F2026%2F02%2E%20Seguimiento%20Segundo%20Trimestre%2F15%2E%20Gesti%C3%B3n%20Contractual&amp;viewid=efb70791%2Db8ab%2D49e7%2Db552%2Dd3d4cbe976b9"/>
    <s v="11/07/206"/>
    <s v="Actividad con cumplimiento reportado en el primer trimestre 2026"/>
    <n v="1"/>
    <x v="1"/>
  </r>
  <r>
    <n v="119"/>
    <x v="1"/>
    <x v="5"/>
    <s v="Subdirección Administrativa y Financiera"/>
    <m/>
    <x v="82"/>
    <m/>
    <x v="22"/>
    <s v="Hallazgo 3. Etapa Contractual y supervisión en el desembolso de los recursos y su ejecución en el convenio de asociación nro. 254 de 2020 suscrito entre U.A.E. Dirección Nacional de Bomberos DNBC y Cuerpo de Bomberos Voluntarios de Envigado CBVE. Administrativo con Connotación fiscal (F) y Presunta incidencia Disciplinaria (D) y Posible Penal (P)"/>
    <m/>
    <s v="Irregularidad en Pagos de facturas que no guardan relación con los productos del Convenio, Pago de productos y actividades no ejecutados, pagos ejecutados a través de otras actividades sin que medie modificatorio suscrito por las partes y por pago y no entrega de los productos y actividades establecidos contractualmente"/>
    <s v="Irregularidad en Pagos de facturas que no guardan relación con los productos del Convenio, Pago de productos y actividades no ejecutados, pagos ejecutados a través de otras actividades sin que medie modificatorio suscrito por las partes y por pago y no entrega de los productos y actividades establecidos contractualmente"/>
    <s v="Implementar actividades de mejora en el manual de supervisión de la entidad"/>
    <s v="GC_AC30"/>
    <s v="Actualizar el manual de supervisión MN-CO-02, asociando los formatos de: Informe de actividades, Informe mensual y/o periódico de supervisión, Informe de seguimiento de supervisor e informe final"/>
    <s v="Manual de supervisión MN-CO-02, actualizado y socializado"/>
    <n v="1"/>
    <d v="2023-10-11T00:00:00"/>
    <d v="2024-12-31T00:00:00"/>
    <n v="66"/>
    <s v="15. Gestión Contractual"/>
    <s v="Seguimiento Historico CGR"/>
    <n v="0"/>
    <s v="Actividad en desarrollo; se trabaja en la actualización del Manual de Supervisión MN-CO-02 para asociar formalmente los formatos de informes de actividades, seguimiento, informes periódicos y finales."/>
    <n v="0"/>
    <d v="2026-05-11T00:00:00"/>
    <s v="No se evidencian soportes de la actividad"/>
    <n v="0"/>
    <s v="VENCIDO"/>
    <d v="2026-05-15T00:00:00"/>
    <n v="0"/>
    <s v="No fue posible identificar evidencias para el presente período de análisis"/>
    <s v="VENCIDA"/>
    <s v="No aplica"/>
    <s v="No aplica"/>
    <s v="No aplica"/>
    <n v="0"/>
    <s v="Actividad en desarrollo; se trabaja en la actualización del Manual de Supervisión MN-CO-02 para asociar formalmente los formatos de informes de actividades, seguimiento, informes periódicos y finales."/>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proyecto de actualización de manual de contratación, revisado por proceso de análisis y mejora continua, en espera de firmas de direcivos. Soporte activida GC_Ac12"/>
    <n v="0.6"/>
    <x v="0"/>
  </r>
  <r>
    <n v="120"/>
    <x v="1"/>
    <x v="5"/>
    <s v="Dirección General"/>
    <m/>
    <x v="82"/>
    <m/>
    <x v="22"/>
    <s v="Hallazgo 3. Etapa Contractual y supervisión en el desembolso de los recursos y su ejecución en el convenio de asociación nro. 254 de 2020 suscrito entre U.A.E. Dirección Nacional de Bomberos DNBC y Cuerpo de Bomberos Voluntarios de Envigado CBVE. Administrativo con Connotación fiscal (F) y Presunta incidencia Disciplinaria (D) y Posible Penal (P)"/>
    <s v="INTEGRIDAD"/>
    <s v="Irregularidad en Pagos de facturas que no guardan relación con los productos del Convenio, Pago de productos y actividades no ejecutados, pagos ejecutados a través de otras actividades sin que medie modificatorio suscrito por las partes y por pago y no entrega de los productos y actividades establecidos contractualmente"/>
    <s v="Irregularidad en Pagos de facturas que no guardan relación con los productos del Convenio, Pago de productos y actividades no ejecutados, pagos ejecutados a través de otras actividades sin que medie modificatorio suscrito por las partes y por pago y no entrega de los productos y actividades establecidos contractualmente"/>
    <s v="Adelantar las acciones administrativas (disciplinarias, Fiscales), a que haya lugar"/>
    <s v="DI_AC41"/>
    <s v="Adelantar acciones administrativas (disciplinarias, Fiscales), a que haya lugar"/>
    <s v="Acciones adelantadas"/>
    <n v="1"/>
    <d v="2023-10-11T00:00:00"/>
    <d v="2024-12-30T00:00:00"/>
    <n v="65.850000000000009"/>
    <s v="12. Gestión de Asuntos Disciplinarios"/>
    <s v="Seguimiento Historico CGR"/>
    <n v="1"/>
    <s v="Acción establecida en el Plan de Mejoramiento suscrito el 10 de octubre de 2023,  como resultado de la denuncia 2022-249899-82111-D_x000a__x000a_La acción de mejora finaliza el 30 de Diciembre  de 2024_x000a__x000a_Se evidenció que, respecto de este hallazgo y en aplicación de la Ley 1952 de 2019, la Procuraduría General de la Nación ejerce poder preferente; en consecuencia, este proceso carece de competencia para adelantar actuaciones. Como soporte, se anexa la evidencia de la solicitud y de la remisión de la información al ente de control.                                                                                                                                                            _x000a__x000a_Por lo anterior en la acción de mejora, queda cumplida extemporaneamente_x000a_"/>
    <s v="https://dnbcgovco-my.sharepoint.com/:f:/g/personal/planeacion_dnbc_gov_co/IgAaKA0iGbreQY4jAc43O5sTAaiIVAetv0MYWfwUMiBJIVE?e=dYmqmQ"/>
    <d v="2026-05-11T00:00:00"/>
    <s v="Cumplida en seguimiento diciembre 2025"/>
    <n v="1"/>
    <s v="CUMPLIDO"/>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121"/>
    <x v="1"/>
    <x v="5"/>
    <s v="Subdirección Administrativa y Financiera"/>
    <m/>
    <x v="83"/>
    <m/>
    <x v="20"/>
    <s v="Hallazgo 07 de 2021 Justificación constitución de Reserva presupuestal planificación contractual programación y ejecución presupuestal Contratos 195 y 139 de 2021 Administrativo con presunta incidencia disciplinaria"/>
    <m/>
    <s v="Debilidades en la planificación contractual y falencias en la programación y ejecución presupuestal."/>
    <s v="Debilidades en la planificación contractual y falencias en la programación y ejecución presupuestal."/>
    <s v="Generación de mecanismos de control y seguimiento con relación a la etapa precontractual."/>
    <s v="GC_AC18"/>
    <s v="Realizar seguimiento mensual al PAA generando las alertas oportunas de acuerdo con la modalidad de contratación a las Áreas usuarias, para que se radiquen al Proceso de Gestión Contractual los documentos precontractuales con la suficiente antelación a la fecha establecida en el Plan Anual de Adquisiciones y presentarlas al comité de Contratación"/>
    <s v="Actas de comité de Contratacion"/>
    <n v="12"/>
    <d v="2023-01-01T00:00:00"/>
    <d v="2023-12-31T00:00:00"/>
    <n v="54"/>
    <s v="15. Gestión Contractual"/>
    <s v="Seguimiento Historico CGR"/>
    <n v="0.5"/>
    <s v="Acción establecida en el Plan de Mejoramiento suscrito el 26 de Diciembre de 2022,  como resultado de la Auditoría Financiera realizada por la CGR a la vigencia 2021 _x000a__x000a_La acción de mejora finaliza el 31 de diciembre de 2023_x000a__x000a_Se evidenció que, de acuerdo con las evidencias registradas, se encuentran cargadas las Actas No. 2 de abril de 2025, No. 3 de mayo de 2025 y Nos. 7, 8 y 9 correspondientes a los meses de julio, agosto y septiembre, respectivamente. Así también para el segundo semestre, solo se registran 3 de las 6 actas previstas para el período._x000a__x000a_No se cumplió con el plazo establecido en la acción de mejora, quedando VENCIDA."/>
    <n v="0"/>
    <d v="2026-05-11T00:00:00"/>
    <s v="No se evidencian soportes de la actividad"/>
    <n v="0"/>
    <s v="VENCIDO"/>
    <d v="2026-05-29T00:00:00"/>
    <n v="0"/>
    <s v="No fue posible identificar evidencias para el presente período de análisis"/>
    <s v="VENCIDA"/>
    <s v="No aplica"/>
    <s v="No aplica"/>
    <s v="No aplica"/>
    <n v="0.5"/>
    <s v="Acción establecida en el Plan de Mejoramiento suscrito el 26 de Diciembre de 2022,  como resultado de la Auditoría Financiera realizada por la CGR a la vigencia 2021 _x000a__x000a_La acción de mejora finaliza el 31 de diciembre de 2023_x000a__x000a_Se evidenció que, de acuerdo con las evidencias registradas, se encuentran cargadas las Actas No. 2 de abril de 2025, No. 3 de mayo de 2025 y Nos. 7, 8 y 9 correspondientes a los meses de julio, agosto y septiembre, respectivamente. Así también para el segundo semestre, solo se registran 3 de las 6 actas previstas para el período._x000a__x000a_No se cumplió con el plazo establecido en la acción de mejora, quedando VENCIDA."/>
    <n v="0"/>
    <s v="11/07/206"/>
    <s v="No se evidencian soportes de la actividad"/>
    <n v="0"/>
    <x v="2"/>
  </r>
  <r>
    <n v="122"/>
    <x v="1"/>
    <x v="5"/>
    <s v="Subdirección Administrativa y Financiera"/>
    <m/>
    <x v="76"/>
    <m/>
    <x v="23"/>
    <s v="Hallazgo 9 de 2022: Constitución de reservas presupuestales (A)(D) La DNBC suscribió los Contratos 250 y 251 de 2022 y la OC 101321, ejecución que no se realizó dentro de los términos establecido, conllevando a la constitución de rp cuya justificación no cumple con los requisitos de “caso fortuito y/o fuerza mayor”, lo que generó una sobreestimación de las rp en $ 4.904.094.502."/>
    <m/>
    <s v="Deficiencias en la planificación y ejecución_x000a_presupuestal, y debilidades en el proceso contractual"/>
    <s v="Deficiencias en la planificación y ejecución_x000a_presupuestal, y debilidades en el proceso contractual"/>
    <s v="Fortalecer controles en la identificación de necesidades"/>
    <s v="GC_AC35"/>
    <s v="Realizar seguimiento mensual al cumplimiento del PAA relacionado la totalidad de las necesidades así como los cronogramas de los procesos de selección en curso, y presentarlo a la Alta Dirección y al comité de contratación para la respectiva toma de decisiones."/>
    <s v="Seguimiento mensual"/>
    <n v="13"/>
    <d v="2022-01-01T00:00:00"/>
    <d v="2025-01-31T00:00:00"/>
    <n v="166.5"/>
    <s v="15. Gestión Contractual"/>
    <s v="Seguimiento Historico CGR"/>
    <n v="0"/>
    <s v="Acción establecida en el Plan de Mejoramiento suscrito el 12 de enero de 2024 como resultado de la auditoría realizada a la vigencia 2022._x000a__x000a_La acción de mejora finalizó el 31 de enero de 2025_x000a__x000a_No se cargaron evidencias en el repositorio relacionada con las Actas del Comite de contratacion._x000a__x000a_No se cumplió con el plazo establecido en la acción de mejora, quedando VENCIDA._x000a__x000a_"/>
    <n v="0"/>
    <d v="2026-05-11T00:00:00"/>
    <s v="No se evidencian soportes de la actividad"/>
    <n v="0"/>
    <s v="VENCIDO"/>
    <d v="2026-05-15T00:00:00"/>
    <n v="0"/>
    <s v="No fue posible identificar evidencias para el presente período de análisis"/>
    <s v="VENCIDA"/>
    <s v="No aplica"/>
    <s v="No aplica"/>
    <s v="No aplica"/>
    <n v="0"/>
    <s v="Acción establecida en el Plan de Mejoramiento suscrito el 12 de enero de 2024 como resultado de la auditoría realizada a la vigencia 2022._x000a__x000a_La acción de mejora finalizó el 31 de enero de 2025_x000a__x000a_No se cargaron evidencias en el repositorio relacionada con las Actas del Comite de contratacion._x000a__x000a_No se cumplió con el plazo establecido en la acción de mejora, quedando VENCIDA._x000a_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adjunta seguimiento al PAA. No se reporta socialización con alta dirección"/>
    <n v="0.5"/>
    <x v="2"/>
  </r>
  <r>
    <n v="123"/>
    <x v="1"/>
    <x v="5"/>
    <s v="Subdirección Administrativa y Financiera"/>
    <m/>
    <x v="84"/>
    <m/>
    <x v="23"/>
    <s v="Hallazgo 20 de 2022: Modificaciones del Contrato 178 de 2021. (A) (D). Se observan deficiencias en la planeación y ejecución que conllevaron a que se realizaran (8) modificaciones contractuales, donde se prorroga tanto en tiempo de ejecución como en valor…"/>
    <m/>
    <s v="Deficiencias en el ejercicio supervisor del Contrato 178 de 2021, por falta de gestión_x000a_en la ejecución, falta de planeación"/>
    <s v="Deficiencias en el ejercicio supervisor del Contrato 178 de 2021, por falta de gestión_x000a_en la ejecución, falta de planeación"/>
    <s v="Fortalecer control respecto de modificaciones contractuales"/>
    <s v="GC_AC37"/>
    <s v="Actualizar manual de contratación incluyendo la obligatoriedad por parte del área solicitante de justificar la modificación técnica, jurídica y económicamente de los contratos y/o convenios"/>
    <s v="Manual de contratación actualizado"/>
    <n v="1"/>
    <d v="2023-12-20T00:00:00"/>
    <d v="2024-03-30T00:00:00"/>
    <n v="15"/>
    <s v="15. Gestión Contractual"/>
    <s v="Seguimiento Historico CGR"/>
    <n v="0"/>
    <s v="Actividad en proceso de ajuste; el Manual de Contratación se encuentra en revisión para incluir la obligatoriedad de justificar técnica, jurídica y financieramente las modificaciones contractuales."/>
    <n v="0"/>
    <d v="2026-05-11T00:00:00"/>
    <s v="No se evidencian soportes de la actividad"/>
    <n v="0"/>
    <s v="VENCIDO"/>
    <d v="2026-05-15T00:00:00"/>
    <n v="0"/>
    <s v="No fue posible identificar evidencias para el presente período de análisis"/>
    <s v="VENCIDA"/>
    <s v="No aplica"/>
    <s v="No aplica"/>
    <s v="No aplica"/>
    <n v="0"/>
    <s v="Actividad en proceso de ajuste; el Manual de Contratación se encuentra en revisión para incluir la obligatoriedad de justificar técnica, jurídica y financieramente las modificaciones contractuales."/>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proyecto de actualización de manual de contratación, revisado por proceso de análisis y mejora continua, en espera de firmas de direcivos. Soporte activida GC_Ac12"/>
    <n v="0.6"/>
    <x v="0"/>
  </r>
  <r>
    <n v="124"/>
    <x v="1"/>
    <x v="5"/>
    <s v="Dirección General"/>
    <m/>
    <x v="84"/>
    <m/>
    <x v="23"/>
    <s v="Hallazgo 20 de 2022: Modificaciones del Contrato 178 de 2021. (A) (D). Se observan deficiencias en la planeación y ejecución que conllevaron a que se realizaran (8) modificaciones contractuales, donde se prorroga tanto en tiempo de ejecución como en valor…"/>
    <s v="INTEGRIDAD"/>
    <s v="Deficiencias en el ejercicio supervisor del Contrato 178 de 2021, por falta de gestión_x000a_en la ejecución, falta de planeación"/>
    <s v="Deficiencias en el ejercicio supervisor del Contrato 178 de 2021, por falta de gestión_x000a_en la ejecución, falta de planeación"/>
    <s v="Fortalecer control respecto de modificaciones contractuales"/>
    <s v="DI_AC51"/>
    <s v="Adelantar las acciones disciplinarias a que haya lugar."/>
    <s v="Acciones administrativas y/o disciplinarias"/>
    <n v="1"/>
    <d v="2023-12-20T00:00:00"/>
    <d v="2024-12-31T00:00:00"/>
    <n v="55.649999999999991"/>
    <s v="12. Gestión de Asuntos Disciplinarios"/>
    <s v="Seguimiento Historico CGR"/>
    <n v="1"/>
    <s v="Acción establecida en el Plan de Mejoramiento suscrito el 15 de enero de 2024 como resultado de la auditoria realizada a la vigencia 2022_x000a__x000a_La acción de mejora finaliza el 31 de Diciembre  de 2024_x000a__x000a_Se evidenció que, sobre el particular y en aplicación de la Ley 1952 de 2019, se adelantó la Indagación Previa IP-018-2024, respecto de la cual se dispuso el traslado por competencia a la Procuraduría General de la Nación (PGN) con fecha 28 de febrero de 2025._x000a__x000a_Por lo tanto, la acción de mejora establecida  posee efectividad."/>
    <s v="https://dnbcgovco-my.sharepoint.com/:f:/g/personal/planeacion_dnbc_gov_co/IgCwBHnCvFhIQbijfKYVRxYqAcu9_CFJK9_CSTfaBjLRl4s?e=7NiHH2"/>
    <d v="2026-05-11T00:00:00"/>
    <s v="Cumplida en seguimiento diciembre 2025"/>
    <n v="1"/>
    <s v="CUMPLIDO"/>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125"/>
    <x v="1"/>
    <x v="5"/>
    <s v="Subdirección Administrativa y Financiera"/>
    <m/>
    <x v="69"/>
    <m/>
    <x v="20"/>
    <s v="Hallazgo 09 de 2021 Políticas de austeridad del gasto público Dirección Nacional de Bomberos de Colombia 2021 Administrativo con presunta incidencia disciplinaria en el cual se solicitará el inicio de Indagación Preliminar"/>
    <m/>
    <s v="Deficiencias en la aplicación de los controles establecidos en el Decreto 371 de 2021 y las políticas de austeridad del gasto público DNBC_x000a_2021."/>
    <s v="Deficiencias en la aplicación de los controles establecidos en el Decreto 371 de 2021 y las políticas de austeridad del gasto público DNBC_x000a_2021."/>
    <s v="Generar los controles necesarios para dar cumplimiento a lo establecido en el Plan de Austeridad del Gasto para los órganos que hacen parte del Presupuesto General de la Nación"/>
    <s v="GC_AC19"/>
    <s v="Dar cumplimiento a lo establecido en el Plan de Austeridad del Gasto para los órganos que hacen parte del Presupuesto General de la Nación, con relación a la prohibición de la realización de recepciones, fiestas, agasajos o conmemoraciones de las entidades, asi como adquirir regalos corporativos, souvenir o recuerdos con cargo a los recursos del Presupuesto General de la Nación."/>
    <s v="Aplicabilidad del decreto de austeridad en el gasto"/>
    <n v="1"/>
    <d v="2023-01-01T00:00:00"/>
    <d v="2023-12-31T00:00:00"/>
    <n v="54"/>
    <s v="15. Gestión Contractual"/>
    <s v="Seguimiento Historico CGR"/>
    <n v="0"/>
    <s v="Acción establecida en el Plan de Mejoramiento suscrito el 26 de Diciembre de 2022,  como resultado de la Auditoría Financiera realizada por la CGR a la vigencia 2021 _x000a__x000a_La acción de mejora finaliza el 31 de Diciembre de 2023_x000a__x000a_Se evidencia, la relación de contratos para la vigencia 2025  los cuales se ejecutaron por rubros diferentes al de eventos._x000a__x000a_No se cumplió con el plazo establecido en la acción de mejora, quedando VENCIDA."/>
    <n v="0"/>
    <d v="2026-05-11T00:00:00"/>
    <s v="No se evidencian soportes de la actividad"/>
    <n v="0"/>
    <s v="VENCIDO"/>
    <d v="2026-05-29T00:00:00"/>
    <n v="0"/>
    <s v="No fue posible identificar evidencias para el presente período de análisis"/>
    <s v="VENCIDA"/>
    <s v="No aplica"/>
    <s v="No aplica"/>
    <s v="No aplica"/>
    <n v="0"/>
    <s v="Acción establecida en el Plan de Mejoramiento suscrito el 26 de Diciembre de 2022,  como resultado de la Auditoría Financiera realizada por la CGR a la vigencia 2021 _x000a__x000a_La acción de mejora finaliza el 31 de Diciembre de 2023_x000a__x000a_Se evidencia, la relación de contratos para la vigencia 2025  los cuales se ejecutaron por rubros diferentes al de eventos._x000a__x000a_No se cumplió con el plazo establecido en la acción de mejora, quedando VENCIDA."/>
    <n v="0"/>
    <s v="11/07/206"/>
    <s v="No se evidencian soportes de la actividad"/>
    <n v="0"/>
    <x v="2"/>
  </r>
  <r>
    <n v="126"/>
    <x v="0"/>
    <x v="4"/>
    <s v="Subdirección Administrativa y Financiera"/>
    <m/>
    <x v="85"/>
    <n v="1"/>
    <x v="24"/>
    <s v="El vehículo no cuenta con la tecnomecánica conforme lo establece el Artículo 51 de la Ley 769 de 2002, modificado por el artículo 11 de la Ley 1383 de 2010, modificado por el Art 201 del Decreto 019 de 2012._x000a_Es de anotar, que la Subdirección Administrativa y Financiera desde el primer trimestre de 2022, informó que este vehículo se encontraba en Mantenimiento, pero esto no lo exonera de la responsabilidad de tener el vehículo con los documentos vigentes."/>
    <m/>
    <s v="1. Aunque la entidad publicó el contrato en el secop, se declaro desierto dos veces, por lo anterior no se han realizado los mantenimiento correctivo y preventivo de los vehículos de la DNBC"/>
    <s v="*Aunque la entidad publicó el contrato en el secop, se declaro desierto dos veces, por lo anterior no se han realizado los mantenimiento correctivo y preventivo de los vehículos de la DNBC"/>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s v="14. Gestión Administrativa"/>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s v="EJECUCIÓN"/>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x v="0"/>
  </r>
  <r>
    <n v="127"/>
    <x v="1"/>
    <x v="5"/>
    <s v="Subdirección Administrativa y Financiera"/>
    <m/>
    <x v="70"/>
    <m/>
    <x v="21"/>
    <s v="Hallazgo Nro. 1. Órdenes de Compra Nro. 56640 de 2020 Adquisición de un sistema de información ERP y Nro. 94782 de 2022 Renovación de licencias del ERP, para la Dirección Nacional de Bomberos de Colombia - DNBC. Administrativo con presunta incidencia Disciplinaria y Fiscal."/>
    <m/>
    <s v="Falencias tanto en la planeación como en el proceso de implementación del sistema ERP, al no realizar un adecuado levantamiento de las necesidades y requerimientos de los usuarios y procesos de la entidad"/>
    <s v="Falencias tanto en la planeación como en el proceso de implementación del sistema ERP, al no realizar un adecuado levantamiento de las necesidades y requerimientos de los usuarios y procesos de la entidad"/>
    <s v="Implementación de acciones de control en lo relacionado con la adquisición e implementación de software y/o cualquier elemento de TI para la entidad"/>
    <s v="TI_AC32"/>
    <s v="Formulación del procedimiento con alcance desde la adquisición hasta la implementación de software (Con formatos asociados, políticas de operación y roles y responsabilidades, puntos de control etc. ) que incluya la necesidad del bien (software, aplicativo, etc. ) a adquirir. Asimismo, incluir la supervisión compartida, con el Lider del Proceso y el LIder de Gestion TI"/>
    <s v="Un procedimiento formulado"/>
    <n v="1"/>
    <d v="2023-08-22T00:00:00"/>
    <d v="2024-05-31T00:00:00"/>
    <n v="41.85"/>
    <s v="18. Gestión de Tecnología e Informática"/>
    <s v="Seguimiento Historico CGR"/>
    <n v="0"/>
    <s v="Acción establecida en el Plan de Mejoramiento suscrito el 23 de agosto de 2023,  como resultado de la denuncia 2022-252859-82111-D_x000a__x000a__x000a_La acción de mejora finaliza el 31 de Mayo  de 2024_x000a__x000a_Mediante ORFEO No. 20231150004043 del 27 de diciembre de 2023, se solicitó la ampliación de la fecha de terminación y semanas para el 31 de mayo de 2024_x000a__x000a_No se evidenció avance._x000a__x000a_No se cumplió con el plazo establecido en la acción de mejora, quedando VENCIDA._x000a__x000a__x000a_"/>
    <n v="0"/>
    <d v="2026-05-11T00:00:00"/>
    <s v="No se evidencia realización de acciones"/>
    <n v="0"/>
    <s v="VENCIDO"/>
    <d v="2026-05-15T00:00:00"/>
    <n v="0"/>
    <s v="No fue posible identificar evidencias para el presente período de análisis"/>
    <s v="VENCIDA"/>
    <s v="No aplica"/>
    <s v="No aplica"/>
    <s v="No aplica"/>
    <n v="0"/>
    <s v="Sin reporte de información por parte de la primera linea de defensa"/>
    <n v="0"/>
    <n v="46214"/>
    <s v="No se encuentran evidencias de seguimiento"/>
    <n v="0"/>
    <x v="2"/>
  </r>
  <r>
    <n v="128"/>
    <x v="1"/>
    <x v="5"/>
    <s v="Subdirección Administrativa y Financiera"/>
    <m/>
    <x v="70"/>
    <m/>
    <x v="21"/>
    <s v="Hallazgo Nro. 1. Órdenes de Compra Nro. 56640 de 2020 Adquisición de un sistema de información ERP y Nro. 94782 de 2022 Renovación de licencias del ERP, para la Dirección Nacional de Bomberos de Colombia - DNBC. Administrativo con presunta incidencia Disciplinaria y Fiscal."/>
    <m/>
    <s v="Falencias tanto en la planeación como en el proceso de implementación del sistema ERP, al no realizar un adecuado levantamiento de las necesidades y requerimientos de los usuarios y procesos de la entidad"/>
    <s v="Falencias tanto en la planeación como en el proceso de implementación del sistema ERP, al no realizar un adecuado levantamiento de las necesidades y requerimientos de los usuarios y procesos de la entidad"/>
    <s v="Implementación de acciones de control en lo relacionado con la adquisición e implementación de software y/o cualquier elemento de TI para la entidad"/>
    <s v="TI_AC33"/>
    <s v="Socialización del procedimiento"/>
    <s v="Socialización del procedimiento"/>
    <n v="1"/>
    <d v="2023-10-10T00:00:00"/>
    <d v="2024-05-31T00:00:00"/>
    <n v="34.650000000000006"/>
    <s v="18. Gestión de Tecnología e Informática"/>
    <s v="Seguimiento Historico CGR"/>
    <n v="0"/>
    <s v="Acción establecida en el Plan de Mejoramiento suscrito el 23 de agosto de 2023,  como resultado de la denuncia 2022-252859-82111-D_x000a__x000a_La acción de mejora finaliza el 31 de Mayo  de 2024_x000a__x000a_Mediante ORFEO No. 20231150004043 del 27 de diciembre de 2023, se solicitó la ampliación de la fecha de terminación y semanas para el 31 de mayo de 2024_x000a__x000a_No se reportó avance._x000a__x000a_No se cumplió con el plazo establecido en la acción de mejora, quedando VENCIDA._x000a_"/>
    <n v="0"/>
    <d v="2026-05-11T00:00:00"/>
    <s v="No se evidencia realización de acciones"/>
    <n v="0"/>
    <s v="VENCIDO"/>
    <d v="2026-06-08T00:00:00"/>
    <n v="0"/>
    <s v="No fue posible identificar evidencias para el presente período de análisis"/>
    <s v="VENCIDA"/>
    <s v="No aplica"/>
    <s v="No aplica"/>
    <s v="No aplica"/>
    <n v="0"/>
    <s v="Sin reporte de información por parte de la primera linea de defensa"/>
    <n v="0"/>
    <n v="46214"/>
    <s v="No se encuentran evidencias de seguimiento"/>
    <n v="0"/>
    <x v="2"/>
  </r>
  <r>
    <n v="129"/>
    <x v="1"/>
    <x v="5"/>
    <s v="Subdirección Administrativa y Financiera"/>
    <m/>
    <x v="70"/>
    <m/>
    <x v="21"/>
    <s v="Hallazgo Nro. 1. Órdenes de Compra Nro. 56640 de 2020 Adquisición de un sistema de información ERP y Nro. 94782 de 2022 Renovación de licencias del ERP, para la Dirección Nacional de Bomberos de Colombia - DNBC. Administrativo con presunta incidencia Disciplinaria y Fiscal."/>
    <m/>
    <s v="Falencias tanto en la planeación como en el proceso de implementación del sistema ERP, al no realizar un adecuado levantamiento de las necesidades y requerimientos de los usuarios y procesos de la entidad"/>
    <s v="Falencias tanto en la planeación como en el proceso de implementación del sistema ERP, al no realizar un adecuado levantamiento de las necesidades y requerimientos de los usuarios y procesos de la entidad"/>
    <s v="Implementación de acciones de control en lo relacionado con la adquisición e implementación de software y/o cualquier elemento de TI para la entidad"/>
    <s v="GC_AC23"/>
    <s v="Realizar la capacitación a los supervisores en el cumplimiento de su rol de acuerdo a la normatividad vigente"/>
    <s v="Registro de asistentes a la Capacitación / Registro de la capacitación en TEAM"/>
    <n v="2"/>
    <d v="2023-08-14T00:00:00"/>
    <d v="2023-11-20T00:00:00"/>
    <n v="14.4"/>
    <s v="15. Gestión Contractual"/>
    <s v="Seguimiento Historico CGR"/>
    <n v="0.5"/>
    <s v="Las capacitacion en supervision contractual se realizo de manera exitosa es la sala situacional CITEL para todos los interesados en la entidad (Funcionarios, contratistas, supervisores)"/>
    <s v="https://dnbcgovco-my.sharepoint.com/personal/planeacion_dnbc_gov_co/_layouts/15/onedrive.aspx?id=%2Fpersonal%2Fplaneacion%5Fdnbc%5Fgov%5Fco%2FDocuments%2FDocumentos%20SIGE%2F6%2E%20Planes%2FPLAN%20DE%20MEJORA%2F2026%2F01%2E%20Seguimiento%20Primer%20Trimestre%2F15%2E%20Gesti%C3%B3n%20Contractual%2FGC%5FAC23&amp;viewid=efb70791%2Db8ab%2D49e7%2Db552%2Dd3d4cbe976b9&amp;ct=1777321740236&amp;or=OWA%2DNT%2DMail"/>
    <d v="2026-05-11T00:00:00"/>
    <s v="Se incluye información de capacitación realizada durante el primer trimestre de la vigencia"/>
    <n v="0.5"/>
    <s v="VENCIDO"/>
    <d v="2026-06-08T00:00:00"/>
    <n v="0.5"/>
    <s v="Se presentan como soportes el informe de evidencias de la capacitación &quot;Supervisión e Interventoría del Contrato Estatal&quot;, el listado de asistencia, el registro fotográfico, el material de apoyo y la grabación de la sesión, correspondientes a la capacitación realizada el 17 de marzo de 2026. Los soportes aportados permiten verificar la realización de la jornada de capacitación dirigida a funcionarios, contratistas y supervisores de la Entidad. En consecuencia, se evidencia una ejecución parcial de la actividad formulada, toda vez que corresponde a la capacitación desarrollada durante el primer trimestre y el plazo para el cumplimiento de la acción correctiva permanece vigente."/>
    <s v="VENCIDA"/>
    <s v="No aplica"/>
    <s v="No aplica"/>
    <s v="No aplica"/>
    <n v="0.5"/>
    <s v="Las capacitacion en supervision contractual se realizo de manera exitosa es la sala situacional CITEL para todos los interesados en la entidad (Funcionarios, contratistas, supervisores)"/>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información de capacitación realizada durante el primer trimestre de la vigencia"/>
    <n v="0.5"/>
    <x v="2"/>
  </r>
  <r>
    <n v="130"/>
    <x v="1"/>
    <x v="5"/>
    <s v="Subdirección Administrativa y Financiera"/>
    <m/>
    <x v="70"/>
    <m/>
    <x v="21"/>
    <s v="Hallazgo Nro. 1. Órdenes de Compra Nro. 56640 de 2020 Adquisición de un sistema de información ERP y Nro. 94782 de 2022 Renovación de licencias del ERP, para la Dirección Nacional de Bomberos de Colombia - DNBC. Administrativo con presunta incidencia Disciplinaria y Fiscal."/>
    <m/>
    <s v="Falencias en la supervisión al recibirse a satisfacción el sistema ERP, en donde se debió probar y verificar que estuvieran implementados en producción y totalmente funcionales los módulos"/>
    <s v="Falencias en la supervisión al recibirse a satisfacción el sistema ERP, en donde se debió probar y verificar que estuvieran implementados en producción y totalmente funcionales los módulos"/>
    <s v="Generar acciones de para reforzar el ejercicio de supervisión en la adquisición e implementación de Software y/o cualquier elemento de TI para la entidad"/>
    <s v="GC_AC25"/>
    <s v="Socialización del manual de supervisión actualizado"/>
    <s v="Registro de asistentes a la socialización (Número)"/>
    <n v="1"/>
    <d v="2023-12-18T00:00:00"/>
    <d v="2024-12-31T00:00:00"/>
    <n v="55.95"/>
    <s v="15. Gestión Contractual"/>
    <s v="Seguimiento Historico CGR"/>
    <n v="0"/>
    <s v="Acción establecida en el Plan de Mejoramiento suscrito el 23 de agosto de 2023,  como resultado de la denuncia 2022-252859-82111-D_x000a__x000a_La acción de mejora finaliza el 31 de Diciembre  de 2024_x000a__x000a_No se reportaron evidencias del avance reportado._x000a_No se cumplió con el plazo establecido en la acción de mejora, quedando VENCIDA._x000a_"/>
    <n v="0"/>
    <d v="2026-05-11T00:00:00"/>
    <s v="No se evidencian soportes de la actividad"/>
    <n v="0"/>
    <s v="VENCIDO"/>
    <d v="2026-05-15T00:00:00"/>
    <n v="0"/>
    <s v="No fue posible identificar evidencias para el presente período de análisis"/>
    <s v="VENCIDA"/>
    <s v="No aplica"/>
    <s v="No aplica"/>
    <s v="No aplica"/>
    <n v="0"/>
    <s v="Acción establecida en el Plan de Mejoramiento suscrito el 23 de agosto de 2023,  como resultado de la denuncia 2022-252859-82111-D_x000a__x000a_La acción de mejora finaliza el 31 de Diciembre  de 2024_x000a__x000a_No se reportaron evidencias del avance reportado._x000a_No se cumplió con el plazo establecido en la acción de mejora, quedando VENCIDA._x000a_"/>
    <n v="0"/>
    <s v="11/07/206"/>
    <s v="No se evidencian soportes de la actividad"/>
    <n v="0"/>
    <x v="2"/>
  </r>
  <r>
    <n v="131"/>
    <x v="1"/>
    <x v="5"/>
    <s v="Subdirección Administrativa y Financiera"/>
    <m/>
    <x v="71"/>
    <m/>
    <x v="22"/>
    <s v="HALLAZGO 1. Etapa Precontractual - estudios de mercado y estudios previos, solicitud y presentación de oferta - convenio de asociación nro. 254 de 2020 suscrito entre U.A.E. Dirección Nacional de Bomberos DNBC y Cuerpo de Bomberos Voluntarios de Envigado CBVE. Administrativo (A) con presunta incidencia disciplinaria (D)."/>
    <m/>
    <s v="Incumplimiento de normas del estatuto contractual en materia de selección al no adelantar previamente, con suficiencia, los estudios previos requeridos para el proceso contractual"/>
    <s v="Incumplimiento de normas del estatuto contractual en materia de selección al no adelantar previamente, con suficiencia, los estudios previos requeridos para el proceso contractual"/>
    <s v="Implementación de acciones de control en la etapa precontractual de los procesos de contratación"/>
    <s v="GC_AC26"/>
    <s v="Implementar y socializar de lista de chequeo con relación a los requisitos para el proceso de selección relacionado con la Resolución Nro. 125 del 18 de junio de 2020, Por la cual se establece el procedimiento para la suscripción de contratos o convenios con entidades privadas sin Ánimo de lucro y de reconocida idoneidad con la dirección nacional de bomberos"/>
    <s v="Lista de chequeo para la suscripción de contratos o convenios con entidades privadas sin Ánimo de lucro y de reconocida idoneidad con la dirección nacional de bomberos actualizada y socializada"/>
    <n v="1"/>
    <d v="2023-10-11T00:00:00"/>
    <d v="2024-12-31T00:00:00"/>
    <n v="66"/>
    <s v="15. Gestión Contractual"/>
    <s v="Seguimiento Historico CGR"/>
    <n v="0"/>
    <s v="Acción establecida en el Plan de Mejoramiento suscrito el 23 de agosto de 2023,  como resultado de la denuncia 2022-252859-82111-D_x000a__x000a_La acción de mejora finaliza el 31 de Diciembre  de 2024_x000a__x000a_No se evidenció avance._x000a__x000a_No se cumplió con el plazo establecido en la acción de mejora, quedando VENCIDA._x000a_"/>
    <n v="0"/>
    <d v="2026-05-11T00:00:00"/>
    <s v="No se evidencian soportes de la actividad"/>
    <n v="0"/>
    <s v="VENCIDO"/>
    <d v="2026-05-15T00:00:00"/>
    <n v="0"/>
    <s v="No fue posible identificar evidencias para el presente período de análisis"/>
    <s v="VENCIDA"/>
    <s v="No aplica"/>
    <s v="No aplica"/>
    <s v="No aplica"/>
    <n v="0"/>
    <s v="Acción establecida en el Plan de Mejoramiento suscrito el 23 de agosto de 2023,  como resultado de la denuncia 2022-252859-82111-D_x000a__x000a_La acción de mejora finaliza el 31 de Diciembre  de 2024_x000a__x000a_No se evidenció avance._x000a__x000a_No se cumplió con el plazo establecido en la acción de mejora, quedando VENCIDA._x000a_"/>
    <n v="0"/>
    <s v="11/07/206"/>
    <s v="No se evidencian soportes de la actividad"/>
    <n v="0"/>
    <x v="2"/>
  </r>
  <r>
    <n v="132"/>
    <x v="1"/>
    <x v="5"/>
    <s v="Subdirección Administrativa y Financiera"/>
    <m/>
    <x v="71"/>
    <m/>
    <x v="22"/>
    <s v="HALLAZGO 1. Etapa Precontractual - estudios de mercado y estudios previos, solicitud y presentación de oferta - convenio de asociación nro. 254 de 2020 suscrito entre U.A.E. Dirección Nacional de Bomberos DNBC y Cuerpo de Bomberos Voluntarios de Envigado CBVE. Administrativo (A) con presunta incidencia disciplinaria (D)."/>
    <m/>
    <s v="Incumplimiento de normas del estatuto contractual en materia de selección al no adelantar previamente, con suficiencia, los estudios previos requeridos para el proceso contractual"/>
    <s v="Incumplimiento de normas del estatuto contractual en materia de selección al no adelantar previamente, con suficiencia, los estudios previos requeridos para el proceso contractual"/>
    <s v="Implementación de acciones de control en la etapa precontractual de los procesos de contratación"/>
    <s v="GC_AC27"/>
    <s v="Actualización y socialización del Procedimiento para la gestión contractual PC-CO-01, que incluya puntos de control estableciendo los documentos y requisitos ánimos necesarios para el inicio de la estructuración del proceso contractual de convenios de asociación y que establezca la participación del Comité© de Contractación en los procesos contractuales."/>
    <s v="Procedimiento para la gestión contractual PC-CO-01, actualizado y socializado"/>
    <n v="1"/>
    <d v="2023-10-11T00:00:00"/>
    <d v="2024-12-31T00:00:00"/>
    <n v="66"/>
    <s v="15. Gestión Contractual"/>
    <s v="Seguimiento Historico CGR"/>
    <n v="0"/>
    <s v="Indicador en desarrollo; el procedimiento se encuentra en fase de revisión y ajuste para su posterior socialización."/>
    <n v="0"/>
    <d v="2026-05-11T00:00:00"/>
    <s v="No se evidencian soportes de la actividad"/>
    <n v="0"/>
    <s v="VENCIDO"/>
    <d v="2026-05-15T00:00:00"/>
    <n v="0"/>
    <s v="No fue posible identificar evidencias para el presente período de análisis"/>
    <s v="VENCIDA"/>
    <s v="No aplica"/>
    <s v="No aplica"/>
    <s v="No aplica"/>
    <n v="0"/>
    <s v="Indicador en desarrollo; el procedimiento se encuentra en fase de revisión y ajuste para su posterior socialización."/>
    <n v="0"/>
    <s v="11/07/206"/>
    <s v="No se evidencian soportes de la actividad"/>
    <n v="0"/>
    <x v="2"/>
  </r>
  <r>
    <n v="133"/>
    <x v="1"/>
    <x v="5"/>
    <s v="Subdirección Administrativa y Financiera"/>
    <m/>
    <x v="74"/>
    <m/>
    <x v="22"/>
    <s v="Hallazgo 5. Ejecuación y Pagos del Convenio Interadministrativo 185 de 2021 suscrito con FONDECUN. Administrativo (A) para Indagación Preliminar (IP)"/>
    <m/>
    <s v="Deficiencias en la planeación y estudios de necesidades requeridas para la ejecución del objeto del contrato"/>
    <s v="Deficiencias en la planeación y estudios de necesidades requeridas para la ejecución del objeto del contrato"/>
    <s v="Implementar actividades de mejora en la formulación de estudios previos"/>
    <s v="GC_AC31"/>
    <s v="Establecer formato de estudios previos que incluya la definición de la necesidad por parte del Área solicitante"/>
    <s v="Formato establecido y socializado"/>
    <n v="1"/>
    <d v="2023-10-11T00:00:00"/>
    <d v="2024-12-31T00:00:00"/>
    <n v="66"/>
    <s v="15. Gestión Contractual"/>
    <s v="Seguimiento Historico CGR"/>
    <n v="0"/>
    <s v="Acción establecida en el Plan de Mejoramiento suscrito el 23 de agosto de 2023,  como resultado de la denuncia 2022-252859-82111-D_x000a__x000a_La acción de mejora finaliza el 31 de Diciembre  de 2024_x000a__x000a_No se evidenció avance._x000a__x000a_Por lo tanto, no se dio cumplimiento a la acción establecida en el Plan de Mejoramiento quedando la acción VENCIDA"/>
    <n v="0"/>
    <d v="2026-05-11T00:00:00"/>
    <s v="No se evidencian soportes de la actividad"/>
    <n v="0"/>
    <s v="VENCIDO"/>
    <d v="2026-05-15T00:00:00"/>
    <n v="0"/>
    <s v="No fue posible identificar evidencias para el presente período de análisis"/>
    <s v="VENCIDA"/>
    <s v="No aplica"/>
    <s v="No aplica"/>
    <s v="No aplica"/>
    <n v="0"/>
    <s v="Acción establecida en el Plan de Mejoramiento suscrito el 23 de agosto de 2023,  como resultado de la denuncia 2022-252859-82111-D_x000a__x000a_La acción de mejora finaliza el 31 de Diciembre  de 2024_x000a__x000a_No se evidenció avance._x000a__x000a_Por lo tanto, no se dio cumplimiento a la acción establecida en el Plan de Mejoramiento quedando la acción VENCIDA"/>
    <n v="0"/>
    <s v="11/07/206"/>
    <s v="No se evidencian soportes de la actividad"/>
    <n v="0"/>
    <x v="2"/>
  </r>
  <r>
    <n v="134"/>
    <x v="1"/>
    <x v="5"/>
    <s v="Subdirección Administrativa y Financiera"/>
    <m/>
    <x v="86"/>
    <m/>
    <x v="23"/>
    <s v="Hallazgo 5 de 2022: Saldo de la cuenta 190801 en administración a 31 de diciembre de 2022 frente al Reporte Auxiliar Detallado Por PCI de SIIF(A) Se presenta una diferencia entre el saldo de la cuenta 190801 En Admon en los EF del 2022 y el Reporte Auxiliar Detallado Por PCI de SIIF; por valor de $148.658.985 correspondiente al tercero Fondo de Desarrollo de Proyectos de Cundinamarca."/>
    <m/>
    <s v="Debilidad en los controles al revisar que la información revelada en los estados financieros corresponde con la registrada en los Auxiliares del SIIF que son la base de los libros Contables"/>
    <s v="Debilidad en los controles al revisar que la información revelada en los estados financieros corresponde con la registrada en los Auxiliares del SIIF que son la base de los libros Contables"/>
    <s v="Fortalecer controles para gestión contractual"/>
    <s v="GC_AC32"/>
    <s v="Actualizar y socializar el procedimiento de Gestión contractual PC-CO-01 incluyendo un punto de control en el Formato lista de chequeo cuando se requiera realizar modificaciones contractuales."/>
    <s v="Procedimiento actualizado y socializado"/>
    <n v="2"/>
    <d v="2023-12-20T00:00:00"/>
    <d v="2024-12-31T00:00:00"/>
    <n v="55.649999999999991"/>
    <s v="15. Gestión Contractual"/>
    <s v="Seguimiento Historico CGR"/>
    <n v="0"/>
    <s v="Indicador no cumplido; actualmente se trabaja en la incorporación del punto de control dentro del procedimiento y el formato correspondiente."/>
    <n v="0"/>
    <d v="2026-05-11T00:00:00"/>
    <s v="No se evidencian soportes de la actividad"/>
    <n v="0"/>
    <s v="VENCIDO"/>
    <d v="2026-05-29T00:00:00"/>
    <n v="0"/>
    <s v="No fue posible identificar evidencias para el presente período de análisis"/>
    <s v="VENCIDA"/>
    <s v="No aplica"/>
    <s v="No aplica"/>
    <s v="No aplica"/>
    <n v="0"/>
    <s v="Indicador no cumplido; actualmente se trabaja en la incorporación del punto de control dentro del procedimiento y el formato correspondiente."/>
    <n v="0"/>
    <s v="11/07/206"/>
    <s v="No se evidencian soportes de la actividad"/>
    <n v="0"/>
    <x v="2"/>
  </r>
  <r>
    <n v="135"/>
    <x v="1"/>
    <x v="5"/>
    <s v="Subdirección Administrativa y Financiera"/>
    <m/>
    <x v="86"/>
    <m/>
    <x v="23"/>
    <s v="Hallazgo 5 de 2022: Saldo de la cuenta 190801 en administración a 31 de diciembre de 2022 frente al Reporte Auxiliar Detallado Por PCI de SIIF(A) Se presenta una diferencia entre el saldo de la cuenta 190801 En Admon en los EF del 2022 y el Reporte Auxiliar Detallado Por PCI de SIIF; por valor de $148.658.985 correspondiente al tercero Fondo de Desarrollo de Proyectos de Cundinamarca."/>
    <m/>
    <s v="Debilidad en los controles al revisar que la información revelada en los estados financieros corresponde con la registrada en los Auxiliares del SIIF que son la base de los libros Contables"/>
    <s v="Debilidad en los controles al revisar que la información revelada en los estados financieros corresponde con la registrada en los Auxiliares del SIIF que son la base de los libros Contables"/>
    <s v="Fortalecer controles para gestión contractual"/>
    <s v="GC_AC33"/>
    <s v="Archivar en el expediente contractual las listas de chequeo"/>
    <s v="Listas de chequeo archivadas y firmadas por quién revisó"/>
    <n v="1"/>
    <d v="2023-12-20T00:00:00"/>
    <d v="2024-12-31T00:00:00"/>
    <n v="55.649999999999991"/>
    <s v="15. Gestión Contractual"/>
    <s v="Seguimiento Historico CGR"/>
    <n v="0"/>
    <s v="Acción establecida en el Plan de Mejoramiento suscrito el 12 de enero de 2024 como resultado de la auditoría realizada a la vigencia 2022._x000a__x000a_La acción de mejora finaliza el 31 de diciembre de 2024_x000a__x000a_No se evidenció avance._x000a__x000a_Por lo tanto, no se dio cumplimiento a la acción establecida en el Plan de Mejoramiento quedando VENCIDA._x000a_"/>
    <n v="0"/>
    <d v="2026-05-11T00:00:00"/>
    <s v="No se evidencian soportes de la actividad"/>
    <n v="0"/>
    <s v="VENCIDO"/>
    <d v="2026-05-15T00:00:00"/>
    <n v="0"/>
    <s v="No fue posible identificar evidencias para el presente período de análisis"/>
    <s v="VENCIDA"/>
    <s v="No aplica"/>
    <s v="No aplica"/>
    <s v="No aplica"/>
    <n v="0"/>
    <s v="Acción establecida en el Plan de Mejoramiento suscrito el 12 de enero de 2024 como resultado de la auditoría realizada a la vigencia 2022._x000a__x000a_La acción de mejora finaliza el 31 de diciembre de 2024_x000a__x000a_No se evidenció avance._x000a__x000a_Por lo tanto, no se dio cumplimiento a la acción establecida en el Plan de Mejoramiento quedando VENCIDA._x000a_"/>
    <n v="0"/>
    <s v="11/07/206"/>
    <s v="No se evidencian soportes de la actividad"/>
    <n v="0"/>
    <x v="2"/>
  </r>
  <r>
    <n v="136"/>
    <x v="1"/>
    <x v="5"/>
    <s v="Subdirección Administrativa y Financiera"/>
    <m/>
    <x v="87"/>
    <m/>
    <x v="23"/>
    <s v="Hallazgo 7 de 2022: Incertidumbre en cuenta contable de Activos Intangibles - Software (A) La DNBC adquirió un Software para la liquidación de nómina, al cierre de la vigencia 2022, este software se encuentra totalmente depreciado y está activo en los libros contables."/>
    <m/>
    <s v="Deficiencia de controles o falta de conciliación en las partidas de los activos intangibles, debido al no dar de baja los activos de los cuales no se espera obtener un potencial de servicio futuro por su uso"/>
    <s v="Deficiencia de controles o falta de conciliación en las partidas de los activos intangibles, debido al no dar de baja los activos de los cuales no se espera obtener un potencial de servicio futuro por su uso"/>
    <s v="Generar certidumbre sobre activos intangibles - software HAS-SQL"/>
    <s v="GA_AC33"/>
    <s v="Dar de baja previa autorización comité de manejo de bienes el software HAS-SQL"/>
    <s v="Baja del software"/>
    <n v="1"/>
    <d v="2023-12-20T00:00:00"/>
    <d v="2024-12-30T00:00:00"/>
    <n v="55.499999999999993"/>
    <s v="14. Gestión Administrativa"/>
    <s v="Seguimiento Historico CGR"/>
    <n v="0"/>
    <s v="En proceso de buscar información "/>
    <s v="https://dnbcgovco-my.sharepoint.com/:f:/g/personal/planeacion_dnbc_gov_co/IgAoZQ3TzzZXS4Vt5lyJgf53AXmL72HLTHxtgQ0CzcKDfGM?e=05EHSu"/>
    <d v="2026-05-11T00:00:00"/>
    <s v="No se evidencia avance para el periodo"/>
    <n v="0"/>
    <s v="VENCIDO"/>
    <d v="2026-05-29T00:00:00"/>
    <n v="0"/>
    <s v="No fue posible identificar evidencias para el presente período de análisis"/>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e envía correo solicitando información del Sotfware"/>
    <s v="https://dnbcgovco-my.sharepoint.com/:f:/g/personal/planeacion_dnbc_gov_co/IgCgjll3ZeuPQrnVyysNl5SWAQlijfEGXDbjGGrIBuz36zw?e=PEguKc"/>
    <n v="46214"/>
    <s v="No se entregan soportes de avances en la actividad"/>
    <n v="0"/>
    <x v="0"/>
  </r>
  <r>
    <n v="137"/>
    <x v="1"/>
    <x v="5"/>
    <s v="Subdirección Administrativa y Financiera"/>
    <m/>
    <x v="81"/>
    <m/>
    <x v="23"/>
    <s v="Hallazgo 14 de 2022: Traslado de rendimientos financieros. (A) (D) Los rendimientos financieros generados por los recursos transferidos por la DNBC a los Municipios de La Argentina y Coveñas para el desarrollo de los Convenios 190 y 193 de 2021, respectivamente, no se reintegraron oportunamente a la DGC y del Tesoro Nacional"/>
    <m/>
    <s v="Deficiencias de control y de la gestión adelantada por parte de la supervisión e interventoría, para el cumplimiento sobre el traslado de los recursos, conforme se encuentra establecido en la normatividad. Asimismo, denota debilidades en la ejecución de los Convenios 190 y 193 de 2021."/>
    <s v="Deficiencias de control y de la gestión adelantada por parte de la supervisión e interventoría, para el cumplimiento sobre el traslado de los recursos, conforme se encuentra establecido en la normatividad. Asimismo, denota debilidades en la ejecución de los Convenios 190 y 193 de 2021."/>
    <s v="Ajustar control respecto del cumplimiento de los traslados de rendimientos financieros"/>
    <s v="GC_AC36"/>
    <s v="Designar apoyo a la supervisión en los convenios interadministrativos para la construcción en las estaciones de los cuerpos de bomberos"/>
    <s v="Apoyo a la supervisión designados"/>
    <n v="20"/>
    <d v="2023-12-20T00:00:00"/>
    <d v="2024-02-28T00:00:00"/>
    <n v="10.199999999999999"/>
    <s v="15. Gestión Contractual"/>
    <s v="Seguimiento Historico CGR"/>
    <n v="0"/>
    <s v="Acción establecida en el Plan de Mejoramiento suscrito el 15 de enero de 2024 como resultado de la auditoria realizada a la vigencia 2022_x000a__x000a_La acción de mejora finaliza el 28 de febrero de 2024_x000a__x000a_No se evidenció avance._x000a__x000a_No se cumplió con el plazo establecido en la acción de mejora, quedando VENCIDA._x000a_"/>
    <n v="0"/>
    <d v="2026-05-11T00:00:00"/>
    <s v="No se evidencian soportes de la actividad"/>
    <n v="0"/>
    <s v="VENCIDO"/>
    <d v="2026-05-15T00:00:00"/>
    <n v="0"/>
    <s v="No fue posible identificar evidencias para el presente período de análisis"/>
    <s v="VENCIDA"/>
    <s v="No aplica"/>
    <s v="No aplica"/>
    <s v="No aplica"/>
    <n v="0"/>
    <s v="Acción establecida en el Plan de Mejoramiento suscrito el 15 de enero de 2024 como resultado de la auditoria realizada a la vigencia 2022_x000a__x000a_La acción de mejora finaliza el 28 de febrero de 2024_x000a__x000a_No se evidenció avance._x000a__x000a_No se cumplió con el plazo establecido en la acción de mejora, quedando VENCIDA._x000a_"/>
    <n v="0"/>
    <s v="11/07/206"/>
    <s v="No se evidencian soportes de la actividad"/>
    <n v="0"/>
    <x v="2"/>
  </r>
  <r>
    <n v="138"/>
    <x v="1"/>
    <x v="5"/>
    <s v="Subdirección Administrativa y Financiera"/>
    <m/>
    <x v="88"/>
    <m/>
    <x v="23"/>
    <s v="Hallazgo 2 de 2022: Sobrestimación cuenta contable de Inventarios. (A)La DNBC compró y registró un desfibrilador en la cuenta de Inventarios; el cual corresponde a un bien de la entidad, para uso de la enfermería, generando una sobreestimación de la cuenta 151404001 Materiales médico – quirúrgicos."/>
    <m/>
    <s v="Esta situación se presenta por deficiencias de control en el registro, reconocimiento_x000a_y representación de los hechos económicos"/>
    <s v="Esta situación se presenta por deficiencias de control en el registro, reconocimiento_x000a_y representación de los hechos económicos"/>
    <s v="Fortalecer controles en el procedimiento Gestión de Bienes"/>
    <s v="GA_AC32"/>
    <s v="Actualizar y socializar el procedimiento PC-AD-PGD-01- con relacion al registro de la PP y E"/>
    <s v="Procedimiento actualizado y socializado"/>
    <n v="2"/>
    <d v="2023-12-20T00:00:00"/>
    <d v="2024-04-30T00:00:00"/>
    <n v="19.5"/>
    <s v="14. Gestión Administrativa"/>
    <s v="Seguimiento Historico CGR"/>
    <n v="0"/>
    <s v="En proceso de actualización"/>
    <s v="https://dnbcgovco-my.sharepoint.com/:f:/g/personal/planeacion_dnbc_gov_co/IgDdlEKsaL_MTKoYgj1uVvO0AY5qKpSG2zLiLNnsNBvK4Cs?e=YqBG1S"/>
    <d v="2026-05-11T00:00:00"/>
    <s v="No se evidencia avance para el periodo"/>
    <n v="0"/>
    <s v="VENCIDO"/>
    <d v="2026-05-29T00:00:00"/>
    <n v="0"/>
    <s v="No fue posible identificar evidencias para el presente período de análisis"/>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actualizo y socializo el procedimiento de Gestión de bienes "/>
    <s v="https://dnbcgovco-my.sharepoint.com/:f:/g/personal/planeacion_dnbc_gov_co/IgC_3qLXS1jhTb3iom2Q7O5lAfuIWLYmG9HR_MKv9McQ53M?e=yk5sSi"/>
    <n v="46214"/>
    <s v="Se actualizo y socializo el procedimiento de Gestión de bienes "/>
    <n v="1"/>
    <x v="1"/>
  </r>
  <r>
    <n v="139"/>
    <x v="1"/>
    <x v="5"/>
    <s v="Dirección General"/>
    <m/>
    <x v="77"/>
    <m/>
    <x v="20"/>
    <s v="Hallazgo 02 de 2021 Diferencia entre el cálculo de la depreciación y el registro en contabilidad. Administrativo con posible incidencia disciplinaria Se presenta diferencia en la cuenta del Gasto Depreciaciones Herramientas y accesorios 536004009 en los meses de marzo agosto y diciembre en cuanto al cálculo de la depreciación y lo registrados en los comprobantes contables"/>
    <s v="INTEGRIDAD"/>
    <s v="Descuido al registrar la información contable y no contar con un software para el manejo de la Propiedad, planta y equipo, lo que genera Incertidumbre sobre el saldo de la cuenta 5360 Depreciación de Propiedades, Planta y Equipo y su subcuenta 536004009 Herramientas y accesorios."/>
    <s v="Descuido al registrar la información contable y no contar con un software para el manejo de la Propiedad, planta y equipo, lo que genera Incertidumbre sobre el saldo de la cuenta 5360 Depreciación de Propiedades, Planta y Equipo y su subcuenta 536004009 Herramientas y accesorios."/>
    <s v="Implementación de acciones que permitan controlar los bienes de la DNBC."/>
    <s v="DI_AC37"/>
    <s v="Adelantar las acciones disciplinarias a que haya lugar, conforme a la Ley 1952 de 2019"/>
    <s v="Acciones Disciplinarias adelantadas"/>
    <n v="1"/>
    <d v="2023-01-01T00:00:00"/>
    <d v="2023-12-30T00:00:00"/>
    <n v="53.85"/>
    <s v="12. Gestión de Asuntos Disciplinarios"/>
    <s v="Seguimiento Historico CGR"/>
    <n v="1"/>
    <s v="Acción establecida en el Plan de Mejoramiento suscrito el 26 de Diciembre de 2022,  como resultado de la Auditoría Financiera realizada por la CGR a la vigencia 2021._x000a__x000a_La acción de mejora finaliza el 30 de Diciembre  de 2023_x000a__x000a_La entidad aportó evidencia de la actuación disciplinaria IP 019-2024, la cual fue finalizada mediante decisión de archivo con fecha 25 de abril de 2025. _x000a__x000a_Por lo tanto, la acción de mejora establecida se ecuentra cumplida "/>
    <s v="https://dnbcgovco-my.sharepoint.com/:f:/g/personal/planeacion_dnbc_gov_co/IgBF8OFTwAGoSKg7QLN_1GR5AVlDQoydI8ipVM7pzpP-XMg?e=edeTL7"/>
    <d v="2026-05-11T00:00:00"/>
    <s v="Cumplida en seguimiento diciembre 2025"/>
    <n v="1"/>
    <s v="CUMPLIDO"/>
    <d v="2026-05-2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140"/>
    <x v="1"/>
    <x v="5"/>
    <s v="Dirección General"/>
    <m/>
    <x v="89"/>
    <m/>
    <x v="23"/>
    <s v="Hallazgo 15 de 2022: Construcción del acceso peatonal y de movilidad reducida, Convenio 193 del 2021 y Contrato de Obra COV-LP-092-2022, derivado del Convenio 193 de 2021 para la construcción de la estación de bomberos en el municipio de Coveñas Sucre.(A)(D)"/>
    <s v="INTEGRIDAD"/>
    <s v="Deficiencias de interventoría y supervisión, en contravía de los estipulado en los artículos 83 y 84 de la Ley 1474 de 2011 y artículo 38 de la Ley 1952 de 2019 y_x000a_demás normas citadas"/>
    <s v="Deficiencias de interventoría y supervisión, en contravía de los estipulado en los artículos 83 y 84 de la Ley 1474 de 2011 y artículo 38 de la Ley 1952 de 2019 y_x000a_demás normas citadas"/>
    <s v="Adelantar las acciones disciplinarias a que haya lugar."/>
    <s v="DI_AC46"/>
    <s v="Adelantar las acciones disciplinarias a que haya lugar."/>
    <s v="Acciones administrativas y/o disciplinarias"/>
    <n v="1"/>
    <d v="2023-12-20T00:00:00"/>
    <d v="2024-12-31T00:00:00"/>
    <n v="55.649999999999991"/>
    <s v="12. Gestión de Asuntos Disciplinarios"/>
    <s v="Seguimiento Historico CGR"/>
    <n v="1"/>
    <s v="Acción establecida en el Plan de Mejoramiento suscrito el 15 de enero de 2024 como resultado de la auditoria realizada a la vigencia 2022_x000a__x000a_La acción de mejora finaliza el 31 de Diciembre  de 2024_x000a__x000a_Se evidenció que, sobre el particular y en aplicación de la Ley 1952 de 2019, se adelantó la Indagación Previa IP-013-2024, respecto de la cual se dispuso el traslado por competencia a la Procuraduría General de la Nación (PGN) con fecha 13 de mayo de 2025._x000a__x000a_Por lo tanto, la acción de mejora establecida  queda cumplida."/>
    <s v="https://dnbcgovco-my.sharepoint.com/:f:/g/personal/planeacion_dnbc_gov_co/IgAFYMV2eOQrRJhg5HzFKflAAU42Zmhy4920itBxnYlE9oQ?e=uzfpah"/>
    <d v="2026-05-11T00:00:00"/>
    <s v="Cumplida en seguimiento diciembre 2025"/>
    <n v="1"/>
    <s v="CUMPLIDO"/>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141"/>
    <x v="1"/>
    <x v="5"/>
    <s v="Subdirección estrategica"/>
    <m/>
    <x v="89"/>
    <m/>
    <x v="23"/>
    <s v="Hallazgo 15 de 2022: Construcción del acceso peatonal y de movilidad reducida, Convenio 193 del 2021 y Contrato de Obra COV-LP-092-2022, derivado del Convenio 193 de 2021 para la construcción de la estación de bomberos en el municipio de Coveñas Sucre.(A)(D)"/>
    <s v="GESTIÓN DEL CONOCIMIENTO Y LA INNOVACIÓN"/>
    <s v="Deficiencias de interventoría y supervisión, en contravía de los estipulado en los artículos 83 y 84 de la Ley 1474 de 2011 y artículo 38 de la Ley 1952 de 2019 y_x000a_demás normas citadas"/>
    <s v="Deficiencias de interventoría y supervisión, en contravía de los estipulado en los artículos 83 y 84 de la Ley 1474 de 2011 y artículo 38 de la Ley 1952 de 2019 y_x000a_demás normas citadas"/>
    <s v="Remitir comunicados a los contratistas e interventor"/>
    <s v="FB_AC6"/>
    <s v="Realizar oficios a los contratistas y al interventor para el cumplimiento de lo estipulado en los estudios y diseños"/>
    <s v="Oficios remidorio y remitidos"/>
    <n v="1"/>
    <d v="2023-12-20T00:00:00"/>
    <d v="2024-02-28T00:00:00"/>
    <n v="10.199999999999999"/>
    <s v="08. Fortalecimiento Bomberil"/>
    <s v="Seguimiento Historico CGR"/>
    <n v="0"/>
    <s v="Acción establecida en el Plan de Mejoramiento suscrito el 15 de enero de 2024 como resultado de la auditoria realizada a la vigencia 2022_x000a__x000a_La acción de mejora finaliza el 28 de febrero de 2024_x000a__x000a_No se reportó avance._x000a__x000a_No se cumplió con el plazo establecido en la acción de mejora, quedando VENCIDA._x000a_"/>
    <s v="https://dnbcgovco-my.sharepoint.com/:f:/g/personal/planeacion_dnbc_gov_co/IgDXNHpy7oLsTo_k1pBYTEA_AXkQuekeDuYRfMOd3hOKrho?e=FZVMrN"/>
    <d v="2026-05-11T00:00:00"/>
    <s v="Se evidencia envío de correo electrónico al municipio de Coveñas. No se evidenca oficio"/>
    <n v="0.25"/>
    <s v="EJECUCIÓN"/>
    <d v="2026-05-29T00:00:00"/>
    <n v="0"/>
    <s v="No fue posible identificar evidencias para el presente período de análisis"/>
    <s v="VENCIDA"/>
    <s v="No aplica"/>
    <s v="No aplica"/>
    <s v="No aplica"/>
    <n v="1"/>
    <s v="Se realiza oficio de traslado por competencia al municipio de Coveñas"/>
    <s v="https://dnbcgovco-my.sharepoint.com/:f:/g/personal/subestrategica_dnbc_gov_co/IgAPJp68MFDYSrPNA_4RBAhzAYqAhIRVf-sroOrGVa92-YM?e=9bJJ4J"/>
    <n v="46213"/>
    <s v="Se realiza oficio de traslado por competencia al municipio de Coveñas"/>
    <n v="1"/>
    <x v="1"/>
  </r>
  <r>
    <n v="142"/>
    <x v="1"/>
    <x v="5"/>
    <s v="Dirección General"/>
    <m/>
    <x v="83"/>
    <m/>
    <x v="20"/>
    <s v="Hallazgo 07 de 2021 Justificación constitución de Reserva presupuestal planificación contractual programación y ejecución presupuestal Contratos 195 y 139 de 2021 Administrativo con presunta incidencia disciplinaria"/>
    <s v="INTEGRIDAD"/>
    <s v="Debilidades en la planificación contractual y falencias en la programación y ejecución presupuestal."/>
    <s v="Debilidades en la planificación contractual y falencias en la programación y ejecución presupuestal."/>
    <s v="Generación de mecanismos de control y seguimiento con relación a la etapa precontractual"/>
    <s v="DI_AC38"/>
    <s v="Adelantar las acciones disciplinarias a que haya lugar, conforme a la Ley 1952 de 2019"/>
    <s v="Acciones Disciplinarias adelantadas"/>
    <n v="1"/>
    <d v="2023-01-01T00:00:00"/>
    <d v="2023-12-30T00:00:00"/>
    <n v="53.85"/>
    <s v="12. Gestión de Asuntos Disciplinarios"/>
    <s v="Seguimiento Historico CGR"/>
    <n v="1"/>
    <s v="Acción establecida en el Plan de Mejoramiento suscrito el 26 de Diciembre de 2022,  como resultado de la Auditoría Financiera realizada por la CGR a la vigencia 2021._x000a__x000a_La acción de mejora finaliza el 30 de Diciembre  de 2023_x000a_                                                                                                                                                                                                                                                                                                                                                                                                                                                                                                                                                                                                                                                                                                                                                                                                                                                                                                                                                                                                                                                     La entidad aportó evidencia de la actuación disciplinaria IP 019-2024, la cual fue finalizada mediante decisión de archivo con fecha 25 de abril de 2025. _x000a__x000a__x000a_Por lo tanto, la acción de mejora establecida se ecuentra cumplida _x000a_                                                                                                                                                                                                                                                     "/>
    <s v="https://dnbcgovco-my.sharepoint.com/:f:/g/personal/planeacion_dnbc_gov_co/IgD7PueQbTmwSbrESEYbw7kQASzYS1d0cG4xT3umrYDPA_s?e=pphhsp"/>
    <d v="2026-05-11T00:00:00"/>
    <s v="Cumplida en seguimiento diciembre 2025"/>
    <n v="1"/>
    <s v="CUMPLIDO"/>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143"/>
    <x v="1"/>
    <x v="5"/>
    <s v="Dirección General"/>
    <m/>
    <x v="90"/>
    <m/>
    <x v="23"/>
    <s v="Hallazgo 18 de 2022: Construcción del acceso peatonal y de movilidad reducida, Convenio 192 del 2021 y Contrato de Obra 1008-COP-001-2022, para la construcción de la estación de bomberos en el municipio de Guarne Antioquia. Administrativa (A) con presunta Incidencia disciplinaria (D).En los estudios y diseños iniciales y definitivos no se contempló el acceso peatonal"/>
    <s v="INTEGRIDAD"/>
    <s v="Deficiencias de la DNBC en seguimiento y control para la ejecución del proyecto e_x000a_inoportuna toma de acciones."/>
    <s v="Deficiencias de la DNBC en seguimiento y control para la ejecución del proyecto e_x000a_inoportuna toma de acciones."/>
    <s v="Adelantar las acciones disciplinarias a que haya lugar."/>
    <s v="DI_AC49"/>
    <s v="Adelantar las acciones disciplinarias a que haya lugar."/>
    <s v="Acciones administrativas y/o disciplinarias"/>
    <n v="1"/>
    <d v="2023-12-20T00:00:00"/>
    <d v="2024-12-31T00:00:00"/>
    <n v="55.649999999999991"/>
    <s v="12. Gestión de Asuntos Disciplinarios"/>
    <s v="Seguimiento Historico CGR"/>
    <n v="1"/>
    <s v="Acción establecida en el Plan de Mejoramiento suscrito el 15 de enero de 2024 como resultado de la auditoria realizada a la vigencia 2022_x000a__x000a_La acción de mejora finaliza el 31 de Diciembre  de 2024_x000a__x000a_Se evidenció que, sobre el particular y en aplicación de la Ley 1952 de 2019, se adelantó la Indagación Previa IP-016-2024, respecto de la cual se dispuso el traslado por competencia a la Procuraduría General de la Nación (PGN) con fecha 30 de abril de 2025._x000a__x000a_Por lo tanto, la acción de mejora establecida  posee efectividad."/>
    <s v="https://dnbcgovco-my.sharepoint.com/:f:/g/personal/planeacion_dnbc_gov_co/IgDieE7Vuhr1TK8iSKqV77qxAefnD0X6KamLAA6WqrhYV-c?e=cj9RZd"/>
    <d v="2026-05-11T00:00:00"/>
    <s v="Cumplida en seguimiento diciembre 2025"/>
    <n v="1"/>
    <s v="CUMPLIDO"/>
    <d v="2025-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144"/>
    <x v="1"/>
    <x v="5"/>
    <s v="Dirección General"/>
    <m/>
    <x v="91"/>
    <m/>
    <x v="23"/>
    <s v="Hallazgo 17 de 2022: Construcción del acceso peatonal y de movilidad reducida, Convenio 190 del 2021 y Contrato de Obra 004 de 2022, para la construcción de la estación de bomberos en el municipio de La Argentina-Huila. (A)(D)"/>
    <s v="INTEGRIDAD"/>
    <s v="Fallas de DNBC, de interventoría y supervisión en la observancia y aplicación de las normas técnicas de construcción, en la ejecución del convenio para le construcción de la estación de bomberos, generando limitación_x000a_de seguridad al acceso a la población para acceso peatonal"/>
    <s v="Fallas de DNBC, de interventoría y supervisión en la observancia y aplicación de las normas técnicas de construcción, en la ejecución del convenio para le construcción de la estación de bomberos, generando limitación_x000a_de seguridad al acceso a la población para acceso peatonal"/>
    <s v="Adelantar las acciones disciplinarias a que haya lugar."/>
    <s v="DI_AC48"/>
    <s v="Adelantar las acciones disciplinarias a que haya lugar."/>
    <s v="Acciones administrativas y/o disciplinarias"/>
    <n v="1"/>
    <d v="2023-12-20T00:00:00"/>
    <d v="2024-12-31T00:00:00"/>
    <n v="55.649999999999991"/>
    <s v="12. Gestión de Asuntos Disciplinarios"/>
    <s v="Seguimiento Historico CGR"/>
    <n v="1"/>
    <s v="Acción establecida en el Plan de Mejoramiento suscrito el 15 de enero de 2024 como resultado de la auditoria realizada a la vigencia 2022_x000a__x000a_La acción de mejora finaliza el 31 de Diciembre  de 2024_x000a__x000a_Se evidenció que, sobre el particular y en aplicación de la Ley 1952 de 2019, se adelantó la Indagación Previa IP-015-2024, respecto de la cual se dispuso el traslado por competencia a la Procuraduría General de la Nación (PGN) con fecha 30 de abril de 2025._x000a__x000a_Por lo tanto, la acción de mejora establecida  posee efectividad."/>
    <s v="https://dnbcgovco-my.sharepoint.com/:f:/g/personal/planeacion_dnbc_gov_co/IgDMagZ_HqlXSoSjeg_MW1WUAfRqxEh4g34bY0ZkOBIWk_0?e=yWWdSN"/>
    <d v="2026-05-11T00:00:00"/>
    <s v="Cumplida en seguimiento diciembre 2025"/>
    <n v="1"/>
    <s v="CUMPLIDO"/>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145"/>
    <x v="1"/>
    <x v="5"/>
    <s v="Dirección General"/>
    <m/>
    <x v="92"/>
    <m/>
    <x v="23"/>
    <s v="Hallazgo 11 de 2022:Remisión de anteproyecto de presupuesto. Administrativa (A) La DNBC no remitió el anteproyecto de presupuesto al Ministerio de Hacienda y Crédito Público oportunamente, conforme lo establece el artículo 2.8.1.3.1 del Decreto 1068 de 2015 y la Circular Externa 003 del Ministerio de Hacienda y Crédito Público."/>
    <m/>
    <s v="Deficiencias en la aplicación del control en el proceso de planeación presupuestal e inobservancia de los criterios establecidos en el Anexo 2 de la Circular Externa 003 de 2021, expedida por el Ministerio de Hacienda y Crédito Público"/>
    <s v="Deficiencias en la aplicación del control en el proceso de planeación presupuestal e inobservancia de los criterios establecidos en el Anexo 2 de la Circular Externa 003 de 2021, expedida por el Ministerio de Hacienda y Crédito Público"/>
    <s v="Fortalecer planeación presupuestal de acuerdo con los criterios establecidos por Ministerio de Hacienda y Crédito Público"/>
    <s v="PE_A7"/>
    <s v="Cumplir con los términos de la Circular anual emitida por el Ministerio de Hacienda y Crédito Público para la presentación del anteproyecto de presupuesto 2025"/>
    <s v="Anteproyecto remitido"/>
    <n v="1"/>
    <d v="2023-12-20T00:00:00"/>
    <d v="2025-06-30T00:00:00"/>
    <n v="82.5"/>
    <s v="01. Planeación Estratégica"/>
    <s v="Seguimiento Historico CGR"/>
    <n v="1"/>
    <s v="Acción establecida en el Plan de Mejoramiento suscrito el 15 de enero de 2024 como resultado de la auditoria realizada a la vigencia 2022_x000a_La acción de mejora finaliza el 30 de Junio  de 2025_x000a_Acción cumplida en el primer semestre de la vigencia 2025. El Anteproyecto de Presupuesto ANTEPGN, fue presentado el 28 de marzo de 2025, segun radicado No 1-2025-0311472_x000a_Para el anteproyecto de presupuesto de la vigencia 2027, presentado en la vigencia 2026, se presentó oportunamente atendiendo el procedimiento interno establecido"/>
    <s v="https://dnbcgovco-my.sharepoint.com/:f:/g/personal/planeacion_dnbc_gov_co/IgAwRNaujcVWS71Oq-WCF_AGAfs5QChUDiIf3u_UJWQL4d4?e=4XXkdM"/>
    <d v="2026-05-11T00:00:00"/>
    <s v="Se evidencia remisión oportuna de anteproyecto de presupuesto. Se formula procedimiento donde se documentan actividades"/>
    <n v="1"/>
    <s v="CUMPLIDO"/>
    <d v="2026-05-15T00:00:00"/>
    <n v="1"/>
    <s v="Se evidenció como soporte la constancia de presentación del Anteproyecto de Presupuesto – ANTEPGN, el correo de remisión al Ministerio de Hacienda y Crédito Público y el Procedimiento PC-PE-05 &quot;Programación y seguimiento presupuestal&quot;, los cuales permiten verificar la presentación oportuna del anteproyecto y la formalización del procedimiento, evidenciando el cumplimiento de la acción correctiva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5 de enero de 2024 como resultado de la auditoria realizada a la vigencia 2022_x000a_La acción de mejora finaliza el 30 de Junio  de 2025_x000a_Acción cumplida en el primer semestre de la vigencia 2025. El Anteproyecto de Presupuesto ANTEPGN, fue presentado el 28 de marzo de 2025, segun radicado No 1-2025-0311472_x000a_Para el anteproyecto de presupuesto de la vigencia 2027, presentado en la vigencia 2026, se presentó oportunamente atendiendo el procedimiento interno establecido"/>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 remisión oportuna de anteproyecto de presupuesto. Se formula procedimiento donde se documentan actividades"/>
    <n v="1"/>
    <x v="1"/>
  </r>
  <r>
    <n v="146"/>
    <x v="1"/>
    <x v="5"/>
    <s v="Subdirección Administrativa y Financiera"/>
    <m/>
    <x v="93"/>
    <m/>
    <x v="23"/>
    <s v="Hallazgo 12 de 2022: Remisión de informes de aportes Superintendencia Financiera. Administrativa (A) La DNBC no remitió oportunamente los informes de aportes realizados por las aseguradoras a la Superintendencia Financiera, conforme lo establece el Artículo 10 del Decreto 527 de 2013."/>
    <m/>
    <s v="Deficiencias en la aplicación de los controles para cumplir con el envío oportuno de los reportes a las entidades correspondientes e_x000a_inoportunidad en los reportes."/>
    <s v="Deficiencias en la aplicación de los controles para cumplir con el envío oportuno de los reportes a las entidades correspondientes e_x000a_inoportunidad en los reportes."/>
    <s v="Fortalecer aplicación de controles reportando oportunamente informe a las entidades correspondientes"/>
    <s v="GF_AC32"/>
    <s v="Reportar semestralmente a la Superintendencia Financiera los informes de aportes realizados por las aseguradoras, a más tardar el 20 de julio y el 20 de enero."/>
    <s v="Reportes"/>
    <n v="2"/>
    <d v="2023-12-20T00:00:00"/>
    <d v="2025-02-28T00:00:00"/>
    <n v="64.2"/>
    <s v="13. Gestión Financiera"/>
    <s v="Seguimiento Historico CGR"/>
    <n v="1"/>
    <s v="Acción establecida en el Plan de Mejoramiento suscrito el 15 de enero de 2024 como resultado de la auditoria realizada a la vigencia 2022_x000a__x000a_La acción de mejora finalizó el 28 de febrero  de 2025_x000a__x000a_Se cargó el reporte correspondiente al II semestre de 2024 el 27 de enero de 2025, segun Radicado No 2025-311-000088-1 a la Superintendencia Financiera. No se presentó evidencia de ejecución de la acción del primer semestre de 2024._x000a__x000a_Por lo tanto, la acción de mejora establecida  queda cumplida."/>
    <s v="https://dnbcgovco-my.sharepoint.com/:f:/g/personal/planeacion_dnbc_gov_co/IgAKPZEalRp3T7O44VwZjBLlARF86VpmllJA36VR9-2qDG8?e=W6XaGX"/>
    <d v="2026-05-11T00:00:00"/>
    <s v="Cumplida en seguimiento diciembre 2025"/>
    <n v="1"/>
    <s v="CUMPLIDO"/>
    <d v="2026-06-0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5 de enero de 2024 como resultado de la auditoria realizada a la vigencia 2022_x000a__x000a_La acción de mejora finalizó el 28 de febrero  de 2025_x000a__x000a_Se cargó el reporte correspondiente al II semestre de 2024 el 27 de enero de 2025, segun Radicado No 2025-311-000088-1 a la Superintendencia Financiera. No se presentó evidencia de ejecución de la acción del primer semestre de 2024._x000a__x000a_Por lo tanto, la acción de mejora establecida  queda cumplida."/>
    <s v="https://dnbcgovco-my.sharepoint.com/:f:/g/personal/planeacion_dnbc_gov_co/IgDlTTkE6gPMRZjTETbxch7dATaSM_TE5-agvqb3k7QgaDY?e=0V1Jx7"/>
    <s v="11/07/206"/>
    <s v="Actividad reportada con cumplimiento en el primer trimestre 2026"/>
    <n v="1"/>
    <x v="1"/>
  </r>
  <r>
    <n v="147"/>
    <x v="1"/>
    <x v="5"/>
    <s v="Dirección General"/>
    <m/>
    <x v="94"/>
    <m/>
    <x v="23"/>
    <s v="Hallazgo 13 de 2022: Registro Usos Presupuestales. Administrativa (A) con presunta incidencia disciplinaria (D). La DNBC apropió y comprometió recursos en el rubro de funcionamiento A-02-02-02-005-004 - SERVICIOS DE CONSTRUCCIÓN, para atender compromisos relacionados con el proyecto de inversión “Fortalecimiento de los Cuerpos de Bomberos, Nacional” por $ 148.658.985."/>
    <s v="INTEGRIDAD"/>
    <s v="Deficiencias en las actividades de control interno para el registro y clasificación de los usos presupuestales en la ejecución presupuestal de_x000a_gastos de la DNBC, lo que genera que la información no refleje la realidad_x000a_presupuestal de la entidad"/>
    <s v="Deficiencias en las actividades de control interno para el registro y clasificación de los usos presupuestales en la ejecución presupuestal de_x000a_gastos de la DNBC, lo que genera que la información no refleje la realidad_x000a_presupuestal de la entidad"/>
    <s v="Generar control y seguimiento en los registros de los usos presupuestales"/>
    <s v="DI_AC45"/>
    <s v="Adelantar las acciones disciplinarias a que haya lugar."/>
    <s v="Acciones administrativas y/o disciplinarias"/>
    <n v="1"/>
    <d v="2023-12-20T00:00:00"/>
    <d v="2024-12-31T00:00:00"/>
    <n v="55.649999999999991"/>
    <s v="12. Gestión de Asuntos Disciplinarios"/>
    <s v="Seguimiento Historico CGR"/>
    <n v="1"/>
    <s v="Acción establecida en el Plan de Mejoramiento suscrito el 15 de enero de 2024 como resultado de la auditoria realizada a la vigencia 2022_x000a__x000a_La acción de mejora finaliza el 31 de Diciembre  de 2024_x000a__x000a_Se verifica informe del proceso de fecha abril de 2025:_x000a_P-011-2024 - 25/06/2024 IRREGULARIDADES EN EL REGISTRO DE USOS PRESUPUESTALES AUTO DE ARCHIVO DE LA INDAGACION PREVIA._x000a__x000a_Por lo tanto, la acción de mejora establecida  queda cumplida."/>
    <s v="https://dnbcgovco-my.sharepoint.com/:f:/g/personal/planeacion_dnbc_gov_co/IgBT86OqNKBESKkqdyyS6aekAVVBA1v4op6oiQjLBYzUSsU?e=QBHUYs"/>
    <d v="2026-05-11T00:00:00"/>
    <s v="Cumplida en seguimiento diciembre 2025"/>
    <n v="1"/>
    <s v="CUMPLIDO"/>
    <d v="2026-05-29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148"/>
    <x v="1"/>
    <x v="5"/>
    <s v="Subdirección Administrativa y Financiera"/>
    <m/>
    <x v="81"/>
    <m/>
    <x v="23"/>
    <s v="Hallazgo 14 de 2022: Traslado de rendimientos financieros. (A) (D) Los rendimientos financieros generados por los recursos transferidos por la DNBC a los Municipios de La Argentina y Coveñas para el desarrollo de los Convenios 190 y 193 de 2021, respectivamente, no se reintegraron oportunamente a la DGC y del Tesoro Nacional"/>
    <m/>
    <s v="Deficiencias de control y de la gestión adelantada por parte de la supervisión e interventoría, para el cumplimiento sobre el traslado de los recursos, conforme se encuentra establecido en la normatividad. Asimismo, denota debilidades en la ejecución de los Convenios 190 y 193 de 2021."/>
    <s v="Deficiencias de control y de la gestión adelantada por parte de la supervisión e interventoría, para el cumplimiento sobre el traslado de los recursos, conforme se encuentra establecido en la normatividad. Asimismo, denota debilidades en la ejecución de los Convenios 190 y 193 de 2021."/>
    <s v="Fortalecer controles para el traslado de rendimientos financieros"/>
    <s v="GF_AC34"/>
    <s v="Realizar el pago a los entes territoriales (cuerpo de bomberos) que previamente han remitido traslado de rendimientos financieros."/>
    <s v="Reporte de la transferencia de rendimientos financieros como anexo a la solicitud de pago"/>
    <n v="1"/>
    <d v="2023-12-20T00:00:00"/>
    <d v="2024-12-31T00:00:00"/>
    <n v="55.649999999999991"/>
    <s v="13. Gestión Financiera"/>
    <s v="Seguimiento Historico CGR"/>
    <n v="1"/>
    <s v="Acción establecida en el Plan de Mejoramiento suscrito el 15 de enero de 2024 como resultado de la auditoria realizada a la vigencia 2022_x000a__x000a_La acción de mejora finaliza el 28 de febrero de 2024.ESTE AÑO NO SE HA REALIZADO PAGO AL LOS ENTES TERRITORIALES_x000a__x000a_Se evidenció procedimiento actualizado en elprimer semestre, se evidencia formato actualizado y los pagos realizados con los soportes de reporte de transferencia de los rendimientos financieros._x000a__x000a_Por lo tanto, la acción de mejora establecida  queda cumplida._x000a_"/>
    <s v="https://dnbcgovco-my.sharepoint.com/:f:/g/personal/planeacion_dnbc_gov_co/IgAKPZEalRp3T7O44VwZjBLlARF86VpmllJA36VR9-2qDG8?e=W6XaGX"/>
    <d v="2026-05-11T00:00:00"/>
    <s v="Cumplida en seguimiento diciembre 2025"/>
    <n v="1"/>
    <s v="CUMPLIDO"/>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5 de enero de 2024 como resultado de la auditoria realizada a la vigencia 2022_x000a__x000a_La acción de mejora finaliza el 28 de febrero de 2024.ESTE AÑO NO SE HA REALIZADO PAGO AL LOS ENTES TERRITORIALES, SE DEJA EN EVIDENCIAS UNA CONCILIACON REALIZADA_x000a__x000a_Se evidenció procedimiento actualizado en elprimer semestre, se evidencia formato actualizado y los pagos realizados con los soportes de reporte de transferencia de los rendimientos financieros._x000a__x000a_Por lo tanto, la acción de mejora establecida  queda cumplida._x000a_"/>
    <s v="https://dnbcgovco-my.sharepoint.com/:f:/g/personal/planeacion_dnbc_gov_co/IgDlTTkE6gPMRZjTETbxch7dATaSM_TE5-agvqb3k7QgaDY?e=0V1Jx7"/>
    <s v="11/07/206"/>
    <s v="Actividad reportada con cumplimiento en el primer trimestre 2026"/>
    <n v="1"/>
    <x v="1"/>
  </r>
  <r>
    <n v="149"/>
    <x v="1"/>
    <x v="5"/>
    <s v="Dirección General"/>
    <m/>
    <x v="95"/>
    <m/>
    <x v="23"/>
    <s v="Hallazgo 16 de 2022: Convenio 186 -2021 y Contrato de Obra Pública 1244 -2023 derivado del Convenio 186 de 2021, Diseños e Ítems no Previstos (A)(D) Dentro del objeto contractual del Contrato de Obra 1244 de 2023, derivado del Convenio Interadministrativo 186 de 2021, suscrito por un valor inicial de $1.287.268.964, y adicionado en $298.329.917 mediante Otrosí 1 del 4/10/20231"/>
    <m/>
    <s v="Fallas en la Gestión Efectiva de la Supervisión por parte de la Dirección Nacional de Bomberos, para velar por el cumplimiento del contrato de Obra y lo establecido en los Estudios y Diseños del Proyecto. Deficiencias en la ejecución de los convenios y contratos citados."/>
    <s v="Fallas en la Gestión Efectiva de la Supervisión por parte de la Dirección Nacional de Bomberos, para velar por el cumplimiento del contrato de Obra y lo establecido en los Estudios y Diseños del Proyecto. Deficiencias en la ejecución de los convenios y contratos citados."/>
    <s v="Remitir comunicado a la Contraloría General de la República respecto del traslado del hallazgo"/>
    <s v="PE_A8"/>
    <s v="Solicitar a la Contraloría General de la República dar traslado del hallazgo al Municipio Bello Antioquia, por ser de su competencia."/>
    <s v="Oficio de solicitud de traslado"/>
    <n v="1"/>
    <d v="2023-12-20T00:00:00"/>
    <d v="2023-12-31T00:00:00"/>
    <n v="1.65"/>
    <s v="01. Planeación Estratégica"/>
    <s v="Seguimiento Historico CGR"/>
    <n v="1"/>
    <s v="Acción establecida en el Plan de Mejoramiento suscrito el 15 de enero de 2024 como resultado de la auditoria realizada a la vigencia 2022_x000a__x000a_La acción de mejora finaliza el 31 de Diciembre  de 2024_x000a__x000a_Se evidenció que, mediante oficio No. 20231140102341 del 28 de diciembre de 2023, la DNBC solicitó a la Contraloría General de la República el traslado del hallazgo No. 16, relacionado con el Convenio 186 de 2021 y el Contrato de Obra 1244-2023, al Municipio de Bello, Antioquia, por ser de su competencia, actuación que se ejecutó dentro del plazo establecido en el plan de mejoramiento._x000a__x000a_Por lo tanto, la acción de mejora establecida  queda cumplida."/>
    <n v="0"/>
    <d v="2026-05-11T00:00:00"/>
    <s v="Cumplida en seguimiento diciembre 2025"/>
    <n v="1"/>
    <s v="CUMPLIDO"/>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5 de enero de 2024 como resultado de la auditoria realizada a la vigencia 2022_x000a__x000a_La acción de mejora finaliza el 31 de Diciembre  de 2024_x000a__x000a_Se evidenció que, mediante oficio No. 20231140102341 del 28 de diciembre de 2023, la DNBC solicitó a la Contraloría General de la República el traslado del hallazgo No. 16, relacionado con el Convenio 186 de 2021 y el Contrato de Obra 1244-2023, al Municipio de Bello, Antioquia, por ser de su competencia, actuación que se ejecutó dentro del plazo establecido en el plan de mejoramiento._x000a__x000a_Por lo tanto, la acción de mejora establecida  queda cumplida."/>
    <s v="https://dnbcgovco-my.sharepoint.com/my?id=%2Fpersonal%2Fplaneacion%5Fdnbc%5Fgov%5Fco%2FDocuments%2FDocumentos%20SIGE%2F6%2E%20Planes%2FPLAN%20DE%20MEJORA%2F2026%2F02%2E%20Seguimiento%20Segundo%20Trimestre%2F01%2E%20Planeaci%C3%B3n%20Estrat%C3%A9gica&amp;viewid=efb70791%2Db8ab%2D49e7%2Db552%2Dd3d4cbe976b9"/>
    <n v="46213"/>
    <s v="Cumplida en seguimiento diciembre 2025"/>
    <n v="1"/>
    <x v="1"/>
  </r>
  <r>
    <n v="150"/>
    <x v="1"/>
    <x v="5"/>
    <s v="Dirección General"/>
    <m/>
    <x v="95"/>
    <m/>
    <x v="23"/>
    <s v="Hallazgo 16 de 2022: Convenio 186 -2021 y Contrato de Obra Pública 1244 -2023 derivado del Convenio 186 de 2021, Diseños e Ítems no Previstos (A)(D) Dentro del objeto contractual del Contrato de Obra 1244 de 2023, derivado del Convenio Interadministrativo 186 de 2021, suscrito por un valor inicial de $1.287.268.964, y adicionado en $298.329.917 mediante Otrosí 1 del 4/10/20231"/>
    <s v="INTEGRIDAD"/>
    <s v="Fallas en la Gestión Efectiva de la Supervisión por parte de la Dirección Nacional de Bomberos, para velar por el cumplimiento del contrato de Obra y lo establecido en los Estudios y Diseños del Proyecto. Deficiencias en la ejecución de los convenios y contratos citados."/>
    <s v="Fallas en la Gestión Efectiva de la Supervisión por parte de la Dirección Nacional de Bomberos, para velar por el cumplimiento del contrato de Obra y lo establecido en los Estudios y Diseños del Proyecto. Deficiencias en la ejecución de los convenios y contratos citados."/>
    <s v="Adelantar las acciones disciplinarias a que haya lugar."/>
    <s v="DI_AC47"/>
    <s v="Adelantar las acciones disciplinarias a que haya lugar."/>
    <s v="Acciones administrativas y/o disciplinarias"/>
    <n v="1"/>
    <d v="2023-12-20T00:00:00"/>
    <d v="2024-12-31T00:00:00"/>
    <n v="55.649999999999991"/>
    <s v="12. Gestión de Asuntos Disciplinarios"/>
    <s v="Seguimiento Historico CGR"/>
    <n v="1"/>
    <s v="Acción establecida en el Plan de Mejoramiento suscrito el 15 de enero de 2024 como resultado de la auditoria realizada a la vigencia 2022_x000a__x000a_La acción de mejora finaliza el 31 de Diciembre  de 2024_x000a__x000a_Se evidenció que, sobre el particular y en aplicación de la Ley 1952 de 2019, se adelantó la Indagación Previa IP-014-2024, respecto de la cual se dispuso el traslado por competencia a la Procuraduría General de la Nación (PGN) con fecha 28 de febrero de 2025._x000a__x000a_Por lo tanto, la acción de mejora establecida  queda cumplida."/>
    <s v="https://dnbcgovco-my.sharepoint.com/:f:/g/personal/planeacion_dnbc_gov_co/IgAdVVP5p_fkR4c3IbPcIVfJAShl0k_uWydPXrIHsSzORug?e=SE8cdj"/>
    <d v="2026-05-11T00:00:00"/>
    <s v="Cumplida en seguimiento diciembre 2025"/>
    <n v="1"/>
    <s v="CUMPLIDO"/>
    <d v="2026-06-0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151"/>
    <x v="1"/>
    <x v="5"/>
    <s v="Subdirección estrategica"/>
    <m/>
    <x v="91"/>
    <m/>
    <x v="23"/>
    <s v="Hallazgo 17 de 2022: Construcción del acceso peatonal y de movilidad reducida, Convenio 190 del 2021 y Contrato de Obra 004 de 2022, para la construcción de la estación de bomberos en el municipio de La Argentina-Huila. (A)(D)"/>
    <s v="GESTIÓN DEL CONOCIMIENTO Y LA INNOVACIÓN"/>
    <s v="Fallas de DNBC, de interventoría y supervisión en la observancia y aplicación de las normas técnicas de construcción, en la ejecución del convenio para le construcción de la estación de bomberos, generando limitación_x000a_de seguridad al acceso a la población para acceso peatonal"/>
    <s v="Fallas de DNBC, de interventoría y supervisión en la observancia y aplicación de las normas técnicas de construcción, en la ejecución del convenio para le construcción de la estación de bomberos, generando limitación_x000a_de seguridad al acceso a la población para acceso peatonal"/>
    <s v="Remitir comunicados a los contratistas e interventor"/>
    <s v="FB_AC7"/>
    <s v="Realizar oficios a los contratistas y al interventor para el cumplimiento de lo estipulado en los estudios y diseños"/>
    <s v="Oficios remidorio y remitidos"/>
    <n v="1"/>
    <d v="2023-12-20T00:00:00"/>
    <d v="2024-02-28T00:00:00"/>
    <n v="10.199999999999999"/>
    <s v="08. Fortalecimiento Bomberil"/>
    <s v="Seguimiento Historico CGR"/>
    <n v="0.25"/>
    <s v="Acción establecida en el Plan de Mejoramiento suscrito el 15 de enero de 2024 como resultado de la auditoria realizada a la vigencia 2022_x000a__x000a_La acción de mejora finaliza el 28 de febrero de 2024_x000a__x000a_No se evidenció reporte avance._x000a__x000a_No se cumplió con el plazo establecido en la acción de mejora, quedando VENCIDA._x000a_"/>
    <s v="https://dnbcgovco-my.sharepoint.com/:f:/g/personal/planeacion_dnbc_gov_co/IgDXNHpy7oLsTo_k1pBYTEA_AXkQuekeDuYRfMOd3hOKrho?e=FZVMrN"/>
    <d v="2026-05-11T00:00:00"/>
    <s v="Se evidencia envío de correo electrónico al municipio de Coveñas. No se evidenca oficio"/>
    <n v="0.25"/>
    <s v="EJECUCIÓN"/>
    <d v="2026-05-15T00:00:00"/>
    <n v="0.25"/>
    <s v="Se evidencia como soporte un borrador de oficio y un correo electrónico de fecha 8 de julio de 2025. Sin embargo, el oficio no corresponde a un documento oficial, toda vez que carece de radicado, firma y evidencia de su expedición o envío, por lo que no permite verificar plenamente el cumplimiento de la acción correctiva."/>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a oficio de traslado por competencia al municipio de La Argentina. verificar que la primera evidencia (envio de correo electronico) corresponde a este municipio y no a Coveñas."/>
    <s v="https://dnbcgovco-my.sharepoint.com/:f:/g/personal/planeacion_dnbc_gov_co/IgBjOtevZ0DWRYii75jnYfCKAYvLFgcL6cG8zhzK95ts8CU?e=0sy3yr"/>
    <n v="46213"/>
    <s v="Se realiza oficio de traslado por competencia al municipio de La Argentina. verificar que la primera evidencia (envio de correo electronico) corresponde a este municipio y no a Coveñas."/>
    <n v="1"/>
    <x v="1"/>
  </r>
  <r>
    <n v="152"/>
    <x v="1"/>
    <x v="5"/>
    <s v="Subdirección estrategica"/>
    <m/>
    <x v="90"/>
    <m/>
    <x v="23"/>
    <s v="Hallazgo 18 de 2022: Construcción del acceso peatonal y de movilidad reducida, Convenio 192 del 2021 y Contrato de Obra 1008-COP-001-2022, para la construcción de la estación de bomberos en el municipio de Guarne Antioquia. Administrativa (A) con presunta Incidencia disciplinaria (D).En los estudios y diseños iniciales y definitivos no se contempló el acceso peatonal"/>
    <s v="GESTIÓN DEL CONOCIMIENTO Y LA INNOVACIÓN"/>
    <s v="Deficiencias de la DNBC en seguimiento y control para la ejecución del proyecto e_x000a_inoportuna toma de acciones."/>
    <s v="Deficiencias de la DNBC en seguimiento y control para la ejecución del proyecto e_x000a_inoportuna toma de acciones."/>
    <s v="Remitir comunicados a los contratistas e interventor"/>
    <s v="FB_AC8"/>
    <s v="Realizar oficios a los contratistas y al interventor para el cumplimiento de lo estipulado en los estudios y diseños"/>
    <s v="Oficios remidorio y remitidos"/>
    <n v="1"/>
    <d v="2023-12-20T00:00:00"/>
    <d v="2024-02-28T00:00:00"/>
    <n v="10.199999999999999"/>
    <s v="08. Fortalecimiento Bomberil"/>
    <s v="Seguimiento Historico CGR"/>
    <n v="0"/>
    <s v="Acción establecida en el Plan de Mejoramiento suscrito el 15 de enero de 2024 como resultado de la auditoria realizada a la vigencia 2022_x000a__x000a_La acción de mejora finaliza el 28 de febrero de 2024_x000a__x000a_No se evidenció reporte de avance._x000a__x000a_No se cumplió con el plazo establecido en la acción de mejora, quedando VENCIDA._x000a_"/>
    <s v="https://dnbcgovco-my.sharepoint.com/:f:/g/personal/planeacion_dnbc_gov_co/IgDXNHpy7oLsTo_k1pBYTEA_AXkQuekeDuYRfMOd3hOKrho?e=FZVMrN"/>
    <d v="2026-05-11T00:00:00"/>
    <s v="Se remite informe del mes de septiembre de 2025 donde se evidencia los ajustes de obra"/>
    <n v="1"/>
    <s v="CUMPLIDO"/>
    <d v="2026-05-15T00:00:00"/>
    <n v="1"/>
    <s v="Se presenta como evidencia el Informe de asesoría y asistencia técnica permite evidenciar que el 1 de septiembre de 2025 se realizó una visita técnica a las instalaciones de la Estación de Bomberos para verificar las condiciones de accesibilidad para personas con movilidad reducida. Como resultado de la inspección, se constató que las obras de construcción de andenes y accesibilidad fueron ejecutadas, garantizando el acceso a la infraestructura, lo cual se soporta con el registro fotográfico anex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UMPLIDA"/>
    <n v="0"/>
    <n v="46213"/>
    <s v="Acción reportada con cumplimiento en el primer trimestre"/>
    <n v="1"/>
    <x v="1"/>
  </r>
  <r>
    <n v="153"/>
    <x v="1"/>
    <x v="5"/>
    <s v="Subdirección estrategica"/>
    <m/>
    <x v="96"/>
    <m/>
    <x v="23"/>
    <s v="Hallazgo 19 de 2022: Construcción del acceso peatonal y de movilidad reducida, Convenio 175 del 2021 y Contrato de Obra 135 de 2022, para la construcción de la estación de bomberos en el municipio de Mitú Vaupés. Administrativa (A) con presunta Incidencia disciplinaria (D)..En los estudios y diseños iniciales y definitivos no se contempló el acceso peatonal"/>
    <s v="GESTIÓN DEL CONOCIMIENTO Y LA INNOVACIÓN"/>
    <s v="Debilidades de control y deficiencias de la interventoría_x000a_y supervisión, en el seguimiento de la ejecución contractual, así como por la_x000a_inobservancia, entre otras, de las normas técnicas de construcción, relacionadas_x000a_con la accesibilidad al medio físico, que establecen los estándares que deben_x000a_seguir las entidades de la Administración Pública,"/>
    <s v="Debilidades de control y deficiencias de la interventoría_x000a_y supervisión, en el seguimiento de la ejecución contractual, así como por la_x000a_inobservancia, entre otras, de las normas técnicas de construcción, relacionadas_x000a_con la accesibilidad al medio físico, que establecen los estándares que deben_x000a_seguir las entidades de la Administración Pública,"/>
    <s v="Remitir comunicados a los contratistas e interventor"/>
    <s v="FB_AC9"/>
    <s v="Realizar oficios a los contratistas y al interventor para el cumplimiento de lo estipulado en los estudios y diseños"/>
    <s v="Oficios remidorio y remitidos"/>
    <n v="1"/>
    <d v="2023-12-20T00:00:00"/>
    <d v="2024-02-28T00:00:00"/>
    <n v="10.199999999999999"/>
    <s v="08. Fortalecimiento Bomberil"/>
    <s v="Seguimiento Historico CGR"/>
    <n v="0"/>
    <s v="Acción establecida en el Plan de Mejoramiento suscrito el 15 de enero de 2024 como resultado de la auditoria realizada a la vigencia 2022_x000a__x000a_La acción de mejora finaliza el 28 de febrero de 2024_x000a__x000a_No se evidenció reporte de avance._x000a__x000a_No se cumplió con el plazo establecido en la acción de mejora, quedando VENCIDA._x000a_"/>
    <s v="https://dnbcgovco-my.sharepoint.com/:f:/g/personal/planeacion_dnbc_gov_co/IgDXNHpy7oLsTo_k1pBYTEA_AXkQuekeDuYRfMOd3hOKrho?e=FZVMrN"/>
    <d v="2026-05-11T00:00:00"/>
    <s v="Aunque se incluyeun informe no se da información sobre el objeto de las fotografías mostradas. Se debe aclarar la descripción de evidencias"/>
    <n v="0.25"/>
    <s v="EJECUCIÓN"/>
    <d v="2026-05-15T00:00:00"/>
    <n v="0.25"/>
    <s v="Se evidenció como soporte un Informe Semanal de Interventoría No. 52, correspondiente al período comprendido entre el 4 y el 10 de diciembre de 2023, cuyo objeto es la interventoría técnica, administrativa, financiera, presupuestal, ambiental y jurídica de los contratos de obra de la Región Orinoquía Amazonía. No obstante, el registro fotográfico aportado no permite verificar de manera objetiva la ejecución de la actividad formulada en el plan de mejoramiento dentro del plazo establecido, ni demostrar su correspondencia con la acción objeto de seguimiento; por tanto, la evidencia presentada resulta insuficiente para acreditar el cumplimiento de la acción propuesta."/>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incluye descripción de las evidencias fotográficas y se carga en carpeta FB-AC9."/>
    <s v="https://dnbcgovco-my.sharepoint.com/:f:/g/personal/subestrategica_dnbc_gov_co/IgCNqgb50w7NT412DnAcORbdAZePbigbjZQgK0tw-Jl_XPQ?e=HdK9cB"/>
    <n v="46213"/>
    <s v="Se incluye informe de cumplimiento de la acción correctiva"/>
    <n v="1"/>
    <x v="1"/>
  </r>
  <r>
    <n v="154"/>
    <x v="1"/>
    <x v="5"/>
    <s v="Dirección General"/>
    <m/>
    <x v="96"/>
    <m/>
    <x v="23"/>
    <s v="Hallazgo 19 de 2022: Construcción del acceso peatonal y de movilidad reducida, Convenio 175 del 2021 y Contrato de Obra 135 de 2022, para la construcción de la estación de bomberos en el municipio de Mitú Vaupés. Administrativa (A) con presunta Incidencia disciplinaria (D)..En los estudios y diseños iniciales y definitivos no se contempló el acceso peatonal"/>
    <s v="INTEGRIDAD"/>
    <s v="Debilidades de control y deficiencias de la interventoría_x000a_y supervisión, en el seguimiento de la ejecución contractual, así como por la_x000a_inobservancia, entre otras, de las normas técnicas de construcción, relacionadas_x000a_con la accesibilidad al medio físico, que establecen los estándares que deben_x000a_seguir las entidades de la Administración Pública,"/>
    <s v="Debilidades de control y deficiencias de la interventoría_x000a_y supervisión, en el seguimiento de la ejecución contractual, así como por la_x000a_inobservancia, entre otras, de las normas técnicas de construcción, relacionadas_x000a_con la accesibilidad al medio físico, que establecen los estándares que deben_x000a_seguir las entidades de la Administración Pública,"/>
    <s v="Adelantar las acciones disciplinarias a que haya lugar."/>
    <s v="DI_AC50"/>
    <s v="Adelantar las acciones disciplinarias a que haya lugar."/>
    <s v="Acciones administrativas y/o disciplinarias"/>
    <n v="1"/>
    <d v="2023-12-20T00:00:00"/>
    <d v="2024-12-31T00:00:00"/>
    <n v="55.649999999999991"/>
    <s v="12. Gestión de Asuntos Disciplinarios"/>
    <s v="Seguimiento Historico CGR"/>
    <n v="1"/>
    <s v="Acción establecida en el Plan de Mejoramiento suscrito el 15 de enero de 2024 como resultado de la auditoria realizada a la vigencia 2022_x000a__x000a_La acción de mejora finaliza el 31 de Diciembre  de 2024_x000a__x000a_Se evidenció que, sobre el particular y en aplicación de la Ley 1952 de 2019, se adelantó la Indagación Previa IP-017-2024, respecto de la cual se dispuso el traslado por competencia a la Procuraduría General de la Nación (PGN) con fecha 4 de marzo de 2025._x000a__x000a_Por lo tanto, la acción de mejora establecida  posee efectividad."/>
    <s v="https://dnbcgovco-my.sharepoint.com/:f:/g/personal/planeacion_dnbc_gov_co/IgCgwa9J4i5oSYUFBQ2wLUdLAWF_kyii_8q1lY8iCfNtUIk?e=ccvJMD"/>
    <d v="2026-05-11T00:00:00"/>
    <s v="Cumplida en seguimiento diciembre 2025"/>
    <n v="1"/>
    <s v="CUMPLIDO"/>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155"/>
    <x v="1"/>
    <x v="5"/>
    <s v="Subdirección Administrativa y Financiera"/>
    <m/>
    <x v="97"/>
    <m/>
    <x v="23"/>
    <s v="Hallazgo 1 de 2022: Saldos por Conciliar de Operaciones Recíprocas. (A)(D) Se observan diferencias en el reporte de las operaciones recíprocas de la DNBC, respecto al saldo que reportaron algunas de las entidades con las cuales la DNBC tiene operaciones, por deficiencias en el proceso de conciliación._x000a_Suscrito el 12 de enero de 2024"/>
    <m/>
    <s v="Debilidades en la aplicación de control y la deficiente gestión en la conciliación de las partidas con algunas entidades con las que la entidad tiene operaciones. Generando incertidumbre sobre el saldo de las cuentas del activo, ingresos, y gastos"/>
    <s v="Debilidades en la aplicación de control y la deficiente gestión en la conciliación de las partidas con algunas entidades con las que la entidad tiene operaciones. Generando incertidumbre sobre el saldo de las cuentas del activo, ingresos, y gastos"/>
    <s v="Fortalecer controles para conciliar operaciones recíprocas"/>
    <s v="GF_AC26"/>
    <s v="Formular el procedimiento de operaciones reciprocas, estableciendo un formato de control de manejo de los saldos y socializarlo con los entes externos"/>
    <s v="Procedimiento formulado y socializado"/>
    <n v="2"/>
    <d v="2023-12-20T00:00:00"/>
    <d v="2024-04-30T00:00:00"/>
    <n v="19.5"/>
    <s v="13. Gestión Financiera"/>
    <s v="Seguimiento Historico CGR"/>
    <n v="1"/>
    <s v="Acción establecida en el Plan de Mejoramiento suscrito el 12 de enero de 2024 como resultado de la auditoría realizada a la vigencia 2022._x000a__x000a_La acción de mejora finaliza el 30 de Abril  de 2024_x000a__x000a_Se evidenció la remisión de correos electrónicos durante el período evaluado, así como la realización de conciliaciones de operaciones recíprocas correspondientes a los meses de junio a noviembre de 2025. Igualmente, se observó el procedimiento actualizado y el formato correspondiente._x000a__x000a_Por lo tanto la acción de mejora queda cumplida extemporaneamente."/>
    <s v="https://dnbcgovco-my.sharepoint.com/:f:/g/personal/planeacion_dnbc_gov_co/IgAKPZEalRp3T7O44VwZjBLlARF86VpmllJA36VR9-2qDG8?e=W6XaGX"/>
    <d v="2026-05-11T00:00:00"/>
    <s v="Se incluye procedimiento vigente de operaciones reciprocas. Disponible desde 2024"/>
    <n v="1"/>
    <s v="CUMPLIDO"/>
    <d v="2026-05-15T00:00:00"/>
    <n v="1"/>
    <s v="se evidencia formulacion de procedimiento para las operaciones reciprocas PC-GF-13 y formato FO-GF-13-01 de fecha 24/06/2024"/>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2 de enero de 2024 como resultado de la auditoría realizada a la vigencia 2022._x000a__x000a_La acción de mejora finaliza el 30 de Abril  de 2024_x000a__x000a_Se evidenció la remisión de correos electrónicos durante el período evaluado, así como la realización de conciliaciones de operaciones recíprocas correspondientes, Igualmente, se observó el procedimiento actualizado y el formato correspondiente._x000a__x000a_Por lo tanto la acción de mejora queda cumplida extemporaneamente."/>
    <s v="https://dnbcgovco-my.sharepoint.com/:f:/g/personal/planeacion_dnbc_gov_co/IgDlTTkE6gPMRZjTETbxch7dATaSM_TE5-agvqb3k7QgaDY?e=0V1Jx7"/>
    <s v="11/07/206"/>
    <s v="Actividad reportada con cumplimiento en el primer trimestre 2026"/>
    <n v="1"/>
    <x v="1"/>
  </r>
  <r>
    <n v="156"/>
    <x v="1"/>
    <x v="5"/>
    <s v="Subdirección Administrativa y Financiera"/>
    <m/>
    <x v="94"/>
    <m/>
    <x v="23"/>
    <s v="Hallazgo 13 de 2022: Registro Usos Presupuestales. Administrativa (A) con presunta incidencia disciplinaria (D). La DNBC apropió y comprometió recursos en el rubro de funcionamiento A-02-02-02-005-004 - SERVICIOS DE CONSTRUCCIÓN, para atender compromisos relacionados con el proyecto de inversión “Fortalecimiento de los Cuerpos de Bomberos, Nacional” por $ 148.658.985."/>
    <m/>
    <s v="Deficiencias en las actividades de control interno para el registro y clasificación de los usos presupuestales en la ejecución presupuestal de_x000a_gastos de la DNBC, lo que genera que la información no refleje la realidad_x000a_presupuestal de la entidad"/>
    <s v="Deficiencias en las actividades de control interno para el registro y clasificación de los usos presupuestales en la ejecución presupuestal de_x000a_gastos de la DNBC, lo que genera que la información no refleje la realidad_x000a_presupuestal de la entidad"/>
    <s v="Generar control y seguimiento en los registros de los usos presupuestales"/>
    <s v="GF_AC33"/>
    <s v="Realizar cruces de informacion entre Presupuesto y Contabilidad para determinar los Usos Presupuestales que afecten las obligaciones."/>
    <s v="Registros SIIF"/>
    <n v="1"/>
    <d v="2023-12-20T00:00:00"/>
    <d v="2024-12-31T00:00:00"/>
    <n v="55.649999999999991"/>
    <s v="13. Gestión Financiera"/>
    <s v="Seguimiento Historico CGR"/>
    <n v="1"/>
    <s v="Acción establecida en el Plan de Mejoramiento suscrito el 15 de enero de 2024 como resultado de la auditoria realizada a la vigencia 2022_x000a__x000a_La acción de mejora finaliza el 31 de diciembre de 2024_x000a__x000a_Se evidencian registros de usos de acuerdo a lo informado por el proceso en el SIIF_x000a__x000a_No se cumplió con el plazo establecido en la acción de mejora, quedando VENCIDA._x000a_"/>
    <s v="https://dnbcgovco-my.sharepoint.com/:f:/g/personal/planeacion_dnbc_gov_co/IgAKPZEalRp3T7O44VwZjBLlARF86VpmllJA36VR9-2qDG8?e=W6XaGX"/>
    <d v="2026-05-11T00:00:00"/>
    <s v="Cumplida en seguimiento diciembre 2025"/>
    <n v="1"/>
    <s v="CUMPLIDO"/>
    <d v="2026-05-29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5 de enero de 2024 como resultado de la auditoria realizada a la vigencia 2022_x000a__x000a_La acción de mejora finaliza el 31 de diciembre de 2024_x000a__x000a_Se evidencian registros de usos de acuerdo a lo informado por el proceso en el SIIF y junio se encuentra en construccion_x000a__x000a_No se cumplió con el plazo establecido en la acción de mejora, quedando VENCIDA._x000a_"/>
    <s v="https://dnbcgovco-my.sharepoint.com/:f:/g/personal/planeacion_dnbc_gov_co/IgDlTTkE6gPMRZjTETbxch7dATaSM_TE5-agvqb3k7QgaDY?e=0V1Jx7"/>
    <s v="11/07/206"/>
    <s v="Actividad reportada con cumplimiento en el primer trimestre 2026"/>
    <n v="1"/>
    <x v="1"/>
  </r>
  <r>
    <n v="157"/>
    <x v="1"/>
    <x v="5"/>
    <s v="Subdirección Administrativa y Financiera"/>
    <m/>
    <x v="98"/>
    <m/>
    <x v="20"/>
    <s v="Hallazgo 03 de 2021 Saldos por Conciliar de Operaciones Reciprocas Administrativo_x000a_La DNBC reporta saldos sin conciliar de operaciones reciprocas"/>
    <m/>
    <s v="Descuido al registrar la información contable y no contar con un software para el manejo de la Propiedad, planta y equipo, lo que genera Incertidumbre sobre el saldo de la cuenta 5360 Depreciación de Propiedades, Planta y Equipo y su subcuenta 536004009 Herramientas y accesorios."/>
    <s v="Descuido al registrar la información contable y no contar con un software para el manejo de la Propiedad, planta y equipo, lo que genera Incertidumbre sobre el saldo de la cuenta 5360 Depreciación de Propiedades, Planta y Equipo y su subcuenta 536004009 Herramientas y accesorios."/>
    <s v="Realizar cruces de informacion con las entidades que presentan reciprocidad con la DNBC"/>
    <s v="GF_AC22"/>
    <s v="Realizar trimestralmente los cruces de informacion con las entidades que presentan reciprocidad con la DNBC"/>
    <s v="Conciliacion de operaciones reciprocas"/>
    <n v="5"/>
    <d v="2022-12-02T00:00:00"/>
    <d v="2024-03-30T00:00:00"/>
    <n v="71.7"/>
    <s v="13. Gestión Financiera"/>
    <s v="Seguimiento Historico CGR"/>
    <n v="1"/>
    <s v="Acción establecida en el Plan de Mejoramiento suscrito el 26 de Diciembre de 2022,  como resultado de la Auditoría Financiera realizada por la CGR a la vigencia 2021 _x000a__x000a_La acción de mejora finalizó el 30 de marzo de 2024_x000a__x000a_Se evidenció que continúa vigente el procedimiento PC-GF-13 Operaciones Recíprocas, creado desde la vigencia 2024. En el marco de su aplicación, se realiza seguimiento mediante el envío de correos electrónicos para efectuar los cruces de información con las entidades que presentan reciprocidad con la DNBC._x000a__x000a_Como soporte, se deja evidencia de los correos remitidos solicitando la realización de dichos cruces, necesarios para la conciliación de las operaciones recíprocas. Asimismo, para el segundo semestre se adjunta evidencia de las conciliaciones efectuadas._x000a__x000a__x000a_No se cumplió con el plazo establecido en la acción de mejora, quedando  cumplida extemporaneamente."/>
    <s v="https://dnbcgovco-my.sharepoint.com/:f:/g/personal/planeacion_dnbc_gov_co/IgAKPZEalRp3T7O44VwZjBLlARF86VpmllJA36VR9-2qDG8?e=W6XaGX"/>
    <d v="2026-05-11T00:00:00"/>
    <s v="Cumplida en seguimiento diciembre 2025"/>
    <n v="1"/>
    <s v="CUMPLIDO"/>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26 de Diciembre de 2022,  como resultado de la Auditoría Financiera realizada por la CGR a la vigencia 2021 _x000a__x000a_La acción de mejora finalizó el 30 de marzo de 2024_x000a__x000a_Se evidenció que continúa vigente el procedimiento PC-GF-13 Operaciones Recíprocas, creado desde la vigencia 2024. En el marco de su aplicación, se realiza seguimiento mediante el envío de correos electrónicos para efectuar los cruces de información con las entidades que presentan reciprocidad con la DNBC._x000a__x000a_Como soporte, se deja evidencia de los correos remitidos solicitando la realización de dichos cruces, necesarios para la conciliación de las operaciones recíprocas. Asimismo, para el segundo semestre se adjunta evidencia de las conciliaciones efectuadas._x000a__x000a__x000a_No se cumplió con el plazo establecido en la acción de mejora, quedando  cumplida extemporaneamente."/>
    <s v="https://dnbcgovco-my.sharepoint.com/:f:/g/personal/planeacion_dnbc_gov_co/IgDlTTkE6gPMRZjTETbxch7dATaSM_TE5-agvqb3k7QgaDY?e=0V1Jx7"/>
    <s v="11/07/206"/>
    <s v="Actividad reportada con cumplimiento en el primer trimestre 2026"/>
    <n v="1"/>
    <x v="1"/>
  </r>
  <r>
    <n v="158"/>
    <x v="1"/>
    <x v="5"/>
    <s v="Subdirección Administrativa y Financiera"/>
    <m/>
    <x v="99"/>
    <m/>
    <x v="23"/>
    <s v="Hallazgo 3 de 2022: Ingresos por contribuciones.(A). En la cuenta del ingreso por contribuciones con saldo a diciembre 2022 por $58.488.575.487, la DNBC imputó $788.155.163 a un NIT Genérico 999.999.999, que corresponden a transacciones que no relacionaron el tercero aportante."/>
    <m/>
    <s v="Debilidades en el seguimiento y control a las transferencias realizadas por las aseguradoras y por las debilidades en la gestión_x000a_para la identificación de los terceros"/>
    <s v="Debilidades en el seguimiento y control a las transferencias realizadas por las aseguradoras y por las debilidades en la gestión_x000a_para la identificación de los terceros"/>
    <s v="Fortalecer controles respecto de los ingresos por contribuciones"/>
    <s v="GF_AC27"/>
    <s v="Actualizar y socializar el Procedimiento de Imputación de Ingresos PC-GF-09, incluyendo en la política de operación: El NIT del aportante, en la consignación por PSE. Y las situaciones en las que no identificar el NIT del tercero aportante se deberá remitir correo a la superfinanciera."/>
    <s v="Procedimiento actualizado y socializado"/>
    <n v="2"/>
    <d v="2023-12-20T00:00:00"/>
    <d v="2024-03-30T00:00:00"/>
    <n v="15"/>
    <s v="13. Gestión Financiera"/>
    <s v="Seguimiento Historico CGR"/>
    <n v="1"/>
    <s v="Acción establecida en el Plan de Mejoramiento suscrito el 12 de enero de 2024 como resultado de la auditoría realizada a la vigencia 2022._x000a__x000a_La acción de mejora finaliza el 30 de marzo de 2024_x000a__x000a_Se evidenció el informe de ingresos, así como el procedimiento actualizado, los formatos correspondientes y la socialización realizada._x000a__x000a_Por lo tanto la acción de mejora quedó cumplida extemporaneamente."/>
    <s v="https://dnbcgovco-my.sharepoint.com/:f:/g/personal/planeacion_dnbc_gov_co/IgAKPZEalRp3T7O44VwZjBLlARF86VpmllJA36VR9-2qDG8?e=W6XaGX"/>
    <d v="2026-05-11T00:00:00"/>
    <s v="Cumplida en seguimiento diciembre 2025"/>
    <n v="1"/>
    <s v="CUMPLIDO"/>
    <d v="2026-05-29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2 de enero de 2024 como resultado de la auditoría realizada a la vigencia 2022._x000a__x000a_La acción de mejora finaliza el 30 de marzo de 2024_x000a__x000a_Se evidenció el informe de ingresos, así como el procedimiento actualizado, los formatos correspondientes y la socialización realizada._x000a__x000a_Por lo tanto la acción de mejora quedó cumplida extemporaneamente."/>
    <s v="https://dnbcgovco-my.sharepoint.com/:f:/g/personal/planeacion_dnbc_gov_co/IgDlTTkE6gPMRZjTETbxch7dATaSM_TE5-agvqb3k7QgaDY?e=0V1Jx7"/>
    <s v="11/07/206"/>
    <s v="Actividad reportada con cumplimiento en el primer trimestre 2026"/>
    <n v="1"/>
    <x v="1"/>
  </r>
  <r>
    <n v="159"/>
    <x v="1"/>
    <x v="5"/>
    <s v="Subdirección Administrativa y Financiera"/>
    <m/>
    <x v="99"/>
    <m/>
    <x v="23"/>
    <s v="Hallazgo 3 de 2022: Ingresos por contribuciones.(A). En la cuenta del ingreso por contribuciones con saldo a diciembre 2022 por $58.488.575.487, la DNBC imputó $788.155.163 a un NIT Genérico 999.999.999, que corresponden a transacciones que no relacionaron el tercero aportante."/>
    <m/>
    <s v="Debilidades en el seguimiento y control a las transferencias realizadas por las aseguradoras y por las debilidades en la gestión_x000a_para la identificación de los terceros"/>
    <s v="Debilidades en el seguimiento y control a las transferencias realizadas por las aseguradoras y por las debilidades en la gestión_x000a_para la identificación de los terceros"/>
    <s v="Fortalecer controles respecto de los ingresos por contribuciones"/>
    <s v="GF_AC28"/>
    <s v="Realizar la circularización mensual con las aseguradoras solicitando detalle de ingresos por contribuciones"/>
    <s v="Correos de circularización"/>
    <n v="13"/>
    <d v="2023-12-20T00:00:00"/>
    <d v="2025-01-31T00:00:00"/>
    <n v="60.150000000000006"/>
    <s v="13. Gestión Financiera"/>
    <s v="Seguimiento Historico CGR"/>
    <n v="1"/>
    <s v="Acción establecida en el Plan de Mejoramiento suscrito el 12 de enero de 2024 como resultado de la auditoría realizada a la vigencia 2022._x000a__x000a_La acción de mejora finalizó el 31 de enero de 2025_x000a__x000a_Se evidenció reporte de ingresos en el que se observa la identificación de la totalidad de los terceros, sin registros asociados a terceros “genéricos”.         _x000a_                                                                                                                                                                                                                                                                                     Por lo tanto la acción de mejora quedó cumplida extemporaneamente."/>
    <s v="https://dnbcgovco-my.sharepoint.com/:f:/g/personal/planeacion_dnbc_gov_co/IgAKPZEalRp3T7O44VwZjBLlARF86VpmllJA36VR9-2qDG8?e=W6XaGX"/>
    <d v="2026-05-11T00:00:00"/>
    <s v="Cumplida en seguimiento diciembre 2025"/>
    <n v="1"/>
    <s v="CUMPLIDO"/>
    <d v="2026-05-29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2 de enero de 2024 como resultado de la auditoría realizada a la vigencia 2022._x000a__x000a_La acción de mejora finalizó el 31 de enero de 2025_x000a__x000a_Se evidenció reporte de ingresos en el que se observa la identificación de la totalidad de los terceros, sin registros asociados a terceros “genéricos”.         _x000a_                                                                                                                                                                                                                                                                                     Por lo tanto la acción de mejora quedó cumplida extemporaneamente. se deja de evidencia correo con aseguradoras"/>
    <s v="https://dnbcgovco-my.sharepoint.com/:f:/g/personal/planeacion_dnbc_gov_co/IgDlTTkE6gPMRZjTETbxch7dATaSM_TE5-agvqb3k7QgaDY?e=0V1Jx7"/>
    <s v="11/07/206"/>
    <s v="Actividad reportada con cumplimiento en el primer trimestre 2026"/>
    <n v="1"/>
    <x v="1"/>
  </r>
  <r>
    <n v="160"/>
    <x v="1"/>
    <x v="5"/>
    <s v="Subdirección Administrativa y Financiera"/>
    <m/>
    <x v="100"/>
    <m/>
    <x v="22"/>
    <s v="Hallazgo 6.Documentos y soportes de los expedientes contractuales del convenio de asociación 146 de 2021 , convenio de asociación 123 de 2021 y convenio de asociación 099 de 2022 suscritos. Administrativo (A) con Presunta Incidencia Disciplinaria (D)"/>
    <s v="GESTIÓN DOCUMENTAL"/>
    <s v="Deficiencias de control interno en cuanto al manejo del archivo documental, registros, soportes, informes de interventoría e informes de gerencia, que no permiten su verificación, trazabilidad y consistencia del cumplimiento de las obligaciones de los convenios"/>
    <s v="Deficiencias de control interno en cuanto al manejo del archivo documental, registros, soportes, informes de interventoría e informes de gerencia, que no permiten su verificación, trazabilidad y consistencia del cumplimiento de las obligaciones de los convenios"/>
    <s v="Mejora de controles establecidos por el proceso de Gestión documental en cuanto al manejo del archivo documental, registros, soportes, informes de interventoría e informes de gerencia"/>
    <s v="GD_AC11"/>
    <s v="Actualización y socialización del procedimiento transferencia documental PC-GD-03, incluyendo un punto de control de digitalización de documentos para la transferencia documental"/>
    <s v="Procedimiento de transferencia documental PC-GD-03actualizado y socializado"/>
    <n v="1"/>
    <d v="2023-10-11T00:00:00"/>
    <d v="2024-06-30T00:00:00"/>
    <n v="38.85"/>
    <s v="17. Gestión Documental"/>
    <s v="Seguimiento Historico CGR"/>
    <n v="0"/>
    <s v="Acción establecida en el Plan de Mejoramiento suscrito el 10 de octubre de 2023,  como resultado de la denuncia 2022-249899-82111-D_x000a__x000a_La acción de mejora finaliza el 30 de Junio  de 2024_x000a__x000a_No se reportó avance._x000a__x000a_No se cumplió con el plazo establecido en la acción de mejora, quedando VENCIDA._x000a_"/>
    <n v="0"/>
    <d v="2026-05-11T00:00:00"/>
    <s v="Se recibió información antigua por parte del proceso y no se evidencian soportes en la carpeta compartida por planeación"/>
    <n v="0"/>
    <s v="EJECUCIÓN"/>
    <d v="2026-05-29T00:00:00"/>
    <n v="1"/>
    <s v="Se evidencia las liquidaciones de impuesto de todo el parque automotor de la DNBC correspondiente a la vigencia 2026"/>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7"/>
    <s v="Se actualizó el procedimiento de transferencia documental PC-GD-03 (manuales de transferencia primaria y secundaria). Esta actividad fue formulada originalmente con plazo de cumplimiento en junio de 2024 y quedó reportada como vencida en el seguimiento anterior por falta de gestión durante la vigencia 2025; se retoma y se actualiza el insumo en 2026"/>
    <s v="https://dnbcgovco-my.sharepoint.com/my?id=%2Fpersonal%2Fplaneacion%5Fdnbc%5Fgov%5Fco%2FDocuments%2FDocumentos%20SIGE%2F6%2E%20Planes%2FPLAN%20DE%20MEJORA%2F2026%2F02%2E%20Seguimiento%20Segundo%20Trimestre%2F17%2E%20Gesti%C3%B3n%20Documental&amp;ga=1"/>
    <n v="46214"/>
    <s v="Se presenta borrador de documento en proceso de revisión por parte del proceso de Análisis de Mejora continua"/>
    <n v="0.5"/>
    <x v="0"/>
  </r>
  <r>
    <n v="161"/>
    <x v="1"/>
    <x v="5"/>
    <s v="Dirección General"/>
    <m/>
    <x v="100"/>
    <m/>
    <x v="22"/>
    <s v="Hallazgo 6.Documentos y soportes de los expedientes contractuales del convenio de asociación 146 de 2021 , convenio de asociación 123 de 2021 y convenio de asociación 099 de 2022 suscritos. Administrativo (A) con Presunta Incidencia Disciplinaria (D)"/>
    <s v="INTEGRIDAD"/>
    <s v="Deficiencias de control por parte de la supervisión en cuanto al manejo del archivo documental, registros, soportes"/>
    <s v="Deficiencias de control por parte de la supervisión en cuanto al manejo del archivo documental, registros, soportes"/>
    <s v="Adelantar las acciones administrativas (disciplinarias, Fiscales), a que haya lugar"/>
    <s v="DI_AC42"/>
    <s v="Adelantar acciones administrativas (disciplinarias, Fiscales), a que haya lugar"/>
    <s v="Acciones adelantadas"/>
    <n v="1"/>
    <d v="2023-10-11T00:00:00"/>
    <d v="2024-12-30T00:00:00"/>
    <n v="65.850000000000009"/>
    <s v="12. Gestión de Asuntos Disciplinarios"/>
    <s v="Seguimiento Histórico CGR"/>
    <n v="1"/>
    <s v="Acción establecida en el Plan de Mejoramiento suscrito el 10 de octubre de 2023,  como resultado de la denuncia 2022-249899-82111-D_x000a__x000a_La acción de mejora finaliza el 30 de Diciembre de 2024_x000a__x000a_Se evidenció soporte de fecha 12 de mayo de 2025 correspondiente a la radicación de la IP 008-2025, relacionada con el Hallazgo No. 6 con presunta incidencia disciplinaria, resultado de la auditoría adelantada por la CGR para la vigencia fiscal 2022.  ._x000a__x000a_Por lo tanto la acción de mejora queda cumplida extemporaneamente."/>
    <s v="https://dnbcgovco-my.sharepoint.com/:f:/g/personal/planeacion_dnbc_gov_co/IgCFE53yqXEkS7wu3n0fijfXARQv-sITFrpDVb3bPMavP4g?e=dKVZP4"/>
    <d v="2026-05-11T00:00:00"/>
    <s v="Cumplida en seguimiento diciembre 2025"/>
    <n v="1"/>
    <s v="CUMPLIDO"/>
    <d v="2026-06-04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162"/>
    <x v="0"/>
    <x v="5"/>
    <s v="Subdirección Administrativa y Financiera"/>
    <m/>
    <x v="101"/>
    <n v="1"/>
    <x v="25"/>
    <s v="Al realizar el análisis de las variaciones y al comparar los saldos al 31 de marzo de 2021 frente al mes de marzo de 2022, no se evidencia la recuperación en el saldo adeudado por concepto de Cuentas por Cobrar Incapacidades”; por parte de las EPS y ARL ya que el valor al 2021 era de $28.946.919 y al 2022 es de $29.458.339. Lo anterior, debido a que no se ha adelantado por parte de la entidad el cobro coactivo de estas partidas, desconociéndose que debe existir una gestión permanente al cobro y recobro de los saldos por concepto de incapacidades, incumpliendo lo establecido en la Ley 1066 de 2006 del 29 de Julio Artículo 1, que indica, Gestión del recaudo de cartera pública. Conforme a los principios que regulan la Administración Pública contenidos en el artículo 209 de la Constitución Política, los servidores públicos que tengan a su cargo el recaudo de obligaciones a favor del Tesoro Público deberán realizar su gestión de manera ágil, eficaz, eficiente y oportuna, con el fin de obtener liquidez para el Tesoro Público."/>
    <m/>
    <s v="1. Porque; El proceso de Gestión de talento humano no reporta a tiempo las novedades de incapacidad al área de Gestión Financiera de manera oportuna._x000a_2. Porque; No se realizó las conciliaciones entre talento humano y financiera en las licencias de incapacidades._x000a_3. Porque; Falta de seguimiento y control por parte de la Gestión de talento humano y financiera"/>
    <s v="Falta de seguimiento y control por parte de la Gestión de talento humano y financiera"/>
    <s v="Acción correctiva"/>
    <s v="GF_AC1"/>
    <s v="Formulación del procedimiento Conciliaciones contables donde se cruza la información de incapacidades"/>
    <s v="Procedimiento formulado"/>
    <n v="1"/>
    <d v="2026-01-01T00:00:00"/>
    <d v="2026-03-31T00:00:00"/>
    <n v="13.5"/>
    <s v="13. Gestión Financiera"/>
    <m/>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s v="CUMPLIDO"/>
    <d v="2026-05-29T00:00:00"/>
    <n v="1"/>
    <s v="Se evidencia procedimiento conciliaciones contables PC-GF-16 y formato PC-GF-16-01 vigencia 2025, lo que permite verificar el cumplimiento de la actividad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x v="1"/>
  </r>
  <r>
    <n v="163"/>
    <x v="0"/>
    <x v="5"/>
    <s v="Subdirección Administrativa y Financiera"/>
    <m/>
    <x v="101"/>
    <n v="0"/>
    <x v="25"/>
    <s v="Al realizar el análisis de las variaciones y al comparar los saldos al 31 de marzo de 2021 frente al mes de marzo de 2022, no se evidencia la recuperación en el saldo adeudado por concepto de Cuentas por Cobrar Incapacidades”; por parte de las EPS y ARL ya que el valor al 2021 era de $28.946.919 y al 2022 es de $29.458.339. Lo anterior, debido a que no se ha adelantado por parte de la entidad el cobro coactivo de estas partidas, desconociéndose que debe existir una gestión permanente al cobro y recobro de los saldos por concepto de incapacidades, incumpliendo lo establecido en la Ley 1066 de 2006 del 29 de Julio Artículo 1, que indica, Gestión del recaudo de cartera pública. Conforme a los principios que regulan la Administración Pública contenidos en el artículo 209 de la Constitución Política, los servidores públicos que tengan a su cargo el recaudo de obligaciones a favor del Tesoro Público deberán realizar su gestión de manera ágil, eficaz, eficiente y oportuna, con el fin de obtener liquidez para el Tesoro Público."/>
    <m/>
    <s v="1. Los incrementos obedecen a las incapacidades que de manera mensual se generan por parte de los funcionarios._x000a_2. Falta de Seguimiento permanente en la Gestión de cobro_x000a_3..Aunque se siguen enviado comunicaciones de recobro las EPS no han realizado el pago de la obligación."/>
    <s v="Aunque se siguen enviado comunicaciones de recobro las EPS no han realizado el pago de la obligación."/>
    <s v="Acción correctiva"/>
    <s v="TH_AC6"/>
    <s v="Informe de los estados de cobro de incapacidades realizado"/>
    <s v="Informe realizado"/>
    <n v="1"/>
    <d v="2026-03-01T00:00:00"/>
    <d v="2026-05-31T00:00:00"/>
    <n v="13.5"/>
    <s v="11. Gestión del Talento Humano"/>
    <s v="Nómia"/>
    <n v="0"/>
    <n v="0"/>
    <n v="0"/>
    <d v="2026-05-11T00:00:00"/>
    <s v="No se evidencia seguimiento"/>
    <n v="0"/>
    <s v="EJECUCIÓN"/>
    <d v="2026-05-15T00:00:00"/>
    <n v="0"/>
    <s v="No fue posible identificar evidencias para el presente período de análisis"/>
    <s v="SIN INICIAR"/>
    <s v="No aplica"/>
    <s v="No aplica"/>
    <s v="No aplica"/>
    <n v="1"/>
    <s v="se aporta nomina -del 1 de marzo a 31 de may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evidencia informe de seguimiento a las incapacidades de la DNBC en el periodo en mención. Se sugiere incluir en evidencias correo de socialización con lider de proceso"/>
    <n v="1"/>
    <x v="1"/>
  </r>
  <r>
    <n v="164"/>
    <x v="0"/>
    <x v="6"/>
    <s v="Subdirección Administrativa y Financiera"/>
    <m/>
    <x v="102"/>
    <m/>
    <x v="26"/>
    <s v="En revisión de los informes mensuales de las PQRSD, se evidenció en el numeral 11. Temas de consulta reiterativa, no se relacionan los servicios sobre los cuales se presenta el mayor número de quejas presentadas en contra de los Servidores Públicos, asi como tampoco se presentan las principales recomendaciones sugeridas por los particulares que tengan por objeto mejorar el servicio que preste la entidad, incumpliendo lo establecido en Ley 190 de 1995, artículo 4."/>
    <s v="SERVICIO AL CIUDADANO"/>
    <s v="Debilidad en la aplicación del articulo 54 de la Ley 190 de 1995"/>
    <s v="Debilidad en la aplicación del articulo 54 de la Ley 190 de 1995"/>
    <s v="Acción correctiva"/>
    <s v="AU_AC10"/>
    <s v="Incluir en el informe mensual un acapite en el cual se relacione los servicios sobre los cuales se presenta el mayor número de quejas presentadas en contra de los Servidores Públicos y las principales recomendaciones sugeridas"/>
    <s v="Informe mensual realizado"/>
    <n v="12"/>
    <d v="2026-01-01T00:00:00"/>
    <d v="2026-12-31T00:00:00"/>
    <n v="54"/>
    <s v="05. Gestión de Atención al Usuario"/>
    <m/>
    <n v="1"/>
    <s v="Actualmente se relacionan las quejas contra funcionarios y exfuncionarios de la DNBC"/>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incluyen los informes del primer trimestre. Se sugiere su socialización con el lider del proceso vía correo electrónico para generar evidencia o adjuntar informes firmados por el mismo"/>
    <n v="0.25"/>
    <s v="EJECUCIÓN"/>
    <d v="2026-05-15T00:00:00"/>
    <n v="0.3"/>
    <s v="se evidencia informe de seguiminto del I trimestre en el cual se observa la cantidad de PQRSD radicadas y el termino de respuesta que se le da a cada una, mas no se evidencia los informes firmados."/>
    <s v="EN EJECUCIÓN"/>
    <s v="No aplica"/>
    <s v="No aplica"/>
    <s v="No aplica"/>
    <n v="1"/>
    <s v="Actualmente se relacionan las quejas contra funcionarios y exfuncionarios de la DNBC"/>
    <s v="EVIDENCIAS SEGUNDO TRIMESTRE 2026 PLAN MEJORA"/>
    <n v="46214"/>
    <s v="Se incluyen los informes del segundo trimestre. "/>
    <n v="0.5"/>
    <x v="0"/>
  </r>
  <r>
    <n v="165"/>
    <x v="0"/>
    <x v="6"/>
    <s v="Subdirección Administrativa y Financiera"/>
    <m/>
    <x v="103"/>
    <m/>
    <x v="26"/>
    <s v="En verificación a la documentación del proceso en el SIGE, se establece que el proceso cuenta con:_x000a__x0009_Caracterización del proceso (CT-AU)._x000a__x0009_Instructivo Entrada de PQRSD en cada canal de atención disponible al Usuario (IN-AU-01-01)._x000a__x0009_Procedimiento de Recepción, Distribución, Seguimiento y Salida de Peticiones, Quejas, Reclamos, Sugerencias y Denuncias (PC-AU-01)._x000a__x0009_Política de protección de datos (PO-AU-01)._x000a__x0009_Protocolo de Atención al Usuario._x000a__x0009_Formulario electrónico._x000a__x0009_Formulario PQRSD._x000a_Documentación que se requiere para el tratamiento de las solicitudes, sin ambargo, no se realizó la actualización de la Politica de Protección Datos Personales. Incumpliendo lo establecido en el MIPG numeral 3.2.1.1 Política de Fortalecimiento Organizacional y simplificación de Procesos, asi como en el plan de acción 2022."/>
    <s v="SERVICIO AL CIUDADANO"/>
    <s v="Desconocimiento que existe la politica de tratamiento de datos."/>
    <s v="Desconocimiento que existe la politica de tratamiento de datos."/>
    <s v="Acción correctiva"/>
    <s v="AU_AC11"/>
    <s v="Socializar la Politica de Protección Datos Personales"/>
    <s v="Socialización politica"/>
    <n v="2"/>
    <d v="2026-01-01T00:00:00"/>
    <d v="2026-12-31T00:00:00"/>
    <n v="54"/>
    <s v="05. Gestión de Atención al Usuario"/>
    <m/>
    <n v="0"/>
    <s v="Se está actualizando la Política de protección de datos personales para su posterior socialización"/>
    <n v="0"/>
    <d v="2026-05-11T00:00:00"/>
    <s v="Pendiente de actualización"/>
    <n v="0"/>
    <s v="EJECUCIÓN"/>
    <d v="2026-05-15T00:00:00"/>
    <n v="0"/>
    <s v="No fue posible identificar evidencias para el presente período de análisis"/>
    <s v="SIN INICIAR"/>
    <s v="No aplica"/>
    <s v="No aplica"/>
    <s v="No aplica"/>
    <n v="1"/>
    <s v="Se actualizó y socializó la Política de Protección de datos"/>
    <s v="EVIDENCIAS SEGUNDO TRIMESTRE 2026 PLAN MEJORA"/>
    <n v="46214"/>
    <s v="Se icnluye documento de actualización de la política. Se evidencia correo de socialización del mes de Junio"/>
    <n v="0.7"/>
    <x v="0"/>
  </r>
  <r>
    <n v="166"/>
    <x v="0"/>
    <x v="6"/>
    <s v="Subdirección Administrativa y Financiera"/>
    <m/>
    <x v="104"/>
    <m/>
    <x v="26"/>
    <s v="Se evidenció para el segundo semestre de 2022 de la matriz consolidada de PQRSD, se dío respuesta extemporanea a 236 radicados, en ninguno de ellos la Entidad notificó al interesado las circunstancias por las cuales no se le dio trámite oportuno y le señaló el plazo razonable en que se resolverá o daría respuesta, el cual no puede exceder del doble inicialmente previsto, incumpliendo lo establecido en la Ley 1755 de 2015, artículo 14."/>
    <m/>
    <s v="Insuficiente personal para la recepcion, radicacion, asiganacion, tramite y envio de las respuestas de PQRSD."/>
    <s v="Insuficiente personal para la recepcion, radicacion, asiganacion, tramite y envio de las respuestas de PQRSD."/>
    <s v="Acción correctiva"/>
    <s v="AU_AC1"/>
    <s v="Reportar de manera periodica a los lideres del proceso las PQRSD con su respectivo estado, con el fin de que estos inicien las acciones pertinentes con funcionarios y contratistas"/>
    <s v="Reportes de control a líderes de proceso"/>
    <n v="12"/>
    <d v="2026-01-01T00:00:00"/>
    <d v="2026-12-01T00:00:00"/>
    <n v="49.5"/>
    <s v="05. Gestión de Atención al Usuario"/>
    <m/>
    <n v="0"/>
    <s v="Se informaron alertas mensuales a través de correo electrónico a los líderes de proceso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0.25"/>
    <s v="EJECUCIÓN"/>
    <d v="2026-05-15T00:00:00"/>
    <n v="0.25"/>
    <s v="Se evidencian informes de PQRSD de enero, febrero y marzo, como tambien soportes de correos de alertas por parte de atencion al ciudadano con fecha 24/02/2026, 13/03/2026 y 09/04/2026"/>
    <s v="EN EJECUCIÓN"/>
    <s v="No aplica"/>
    <s v="No aplica"/>
    <s v="No aplica"/>
    <n v="0.25"/>
    <s v="Se informaron alertas mensuales a través de correo electrónico a los líderes de procesos"/>
    <s v="EVIDENCIAS SEGUNDO TRIMESTRE 2026 PLAN MEJORA"/>
    <n v="46214"/>
    <s v="Se adjuntan las evidencias de alertas del segundo trimestre."/>
    <n v="0.5"/>
    <x v="0"/>
  </r>
  <r>
    <n v="167"/>
    <x v="0"/>
    <x v="6"/>
    <s v="Subdirección Administrativa y Financiera"/>
    <m/>
    <x v="105"/>
    <m/>
    <x v="26"/>
    <s v="Se evidenció para el segundo semestre de 2022 de la matriz consolidada de PQRSD, se tienen 75 de los 656 radicados vencidos, sin que se les haya dado el correspondiente trámite, dentro del término legal ni por fuera de él, lo que evidencia debilidades en los controles de los servidores y/o contratistas responsables de dar respuesta. Adicionalmente, al verificar el cuadro de control del proceso, se encontró que 7 de estas peticiones cuentan con respuesta, por lo cual, estan clasificados de forma erronea._x000a_Incumpliendo lo establecido en el Artículo 23 de la Constitución Política, los términos señalado en el artículo 14 de la Ley 1755 de 2015, el Numeral 5.7 del Procedimiento de Recepción, Distribución, Seguimiento y Salida de Peticiones, Quejas, Reclamos, Sugerencias y Denuncias."/>
    <m/>
    <s v="Insuficiente personal para la recepcion, radicacion, asiganacion, tramite y envio de las respuestas de PQRSD."/>
    <s v="Insuficiente personal para la recepcion, radicacion, asiganacion, tramite y envio de las respuestas de PQRSD."/>
    <s v="Acción correctiva"/>
    <s v="AU_AC1"/>
    <s v="Reportar de manera periodica a los lideres del proceso las PQRSD con su respectivo estado, con el fin de que estos inicien las acciones pertinentes con funcionarios y contratistas"/>
    <s v="Reportes de control a líderes de proceso"/>
    <n v="12"/>
    <d v="2026-01-01T00:00:00"/>
    <d v="2026-12-01T00:00:00"/>
    <n v="49.5"/>
    <s v="05. Gestión de Atención al Usuario"/>
    <m/>
    <n v="0"/>
    <s v="Se informaron alertas mensuales a través de correo electrónico a los líderes de proceso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0.25"/>
    <s v="EJECUCIÓN"/>
    <d v="2026-05-15T00:00:00"/>
    <n v="0.25"/>
    <s v="Se evidencian informes de PQRSD de enero, febrero y marzo, como tambien soportes de correos de alertas por parte de atencion al ciudadano con fecha 24/02/2026, 13/03/2026 y 09/04/2026"/>
    <s v="EN EJECUCIÓN"/>
    <s v="No aplica"/>
    <s v="No aplica"/>
    <s v="No aplica"/>
    <n v="0.25"/>
    <s v="Se informaron alertas mensuales a través de correo electrónico a los líderes de procesos"/>
    <s v="EVIDENCIAS SEGUNDO TRIMESTRE 2026 PLAN MEJORA"/>
    <n v="46214"/>
    <s v="Se adjuntan las evidencias de alertas del segundo trimestre."/>
    <n v="0.5"/>
    <x v="0"/>
  </r>
  <r>
    <n v="168"/>
    <x v="0"/>
    <x v="6"/>
    <s v="Subdirección Administrativa y Financiera"/>
    <m/>
    <x v="105"/>
    <m/>
    <x v="26"/>
    <s v="Se evidenció para el segundo semestre de 2022 de la matriz consolidada de PQRSD, se tienen 75 de los 656 radicados vencidos, sin que se les haya dado el correspondiente trámite, dentro del término legal ni por fuera de él, lo que evidencia debilidades en los controles de los servidores y/o contratistas responsables de dar respuesta. Adicionalmente, al verificar el cuadro de control del proceso, se encontró que 7 de estas peticiones cuentan con respuesta, por lo cual, estan clasificados de forma erronea._x000a_Incumpliendo lo establecido en el Artículo 23 de la Constitución Política, los términos señalado en el artículo 14 de la Ley 1755 de 2015, el Numeral 5.7 del Procedimiento de Recepción, Distribución, Seguimiento y Salida de Peticiones, Quejas, Reclamos, Sugerencias y Denuncias."/>
    <s v="SERVICIO AL CIUDADANO"/>
    <s v="Debilidad en la definicion de controles en el desarrollo del procedimiento de PQRSD"/>
    <s v="Debilidad en la definicion de controles en el desarrollo del procedimiento de PQRSD"/>
    <s v="Acción correctiva"/>
    <s v="AU_AC12"/>
    <s v="Implementar un plan de choque durante un mes para el envio de respuestas de PQRSD."/>
    <s v="plan de choque ejecutado"/>
    <n v="1"/>
    <d v="2023-05-02T00:00:00"/>
    <d v="2023-05-31T00:00:00"/>
    <n v="4.3500000000000005"/>
    <s v="05. Gestión de Atención al Usuario"/>
    <m/>
    <n v="0"/>
    <s v="En la vigencia 2025 se realizó el plan de choque"/>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incluye un correo electronico con reporte. No obstante, no es claro cual fue el plan de choque planteado"/>
    <n v="0"/>
    <s v="EJECUCIÓN"/>
    <d v="2026-05-15T00:00:00"/>
    <n v="0"/>
    <s v="No fue posible identificar evidencias para el presente período de análisis"/>
    <s v="VENCIDA"/>
    <s v="No aplica"/>
    <s v="No aplica"/>
    <s v="No aplica"/>
    <n v="0.25"/>
    <s v="Desde el proceso de atención al usuario se ha informado a la Alta dirección de los PQRSD acumuladas que están sin responder para que se puedan dar las directrices que correspondan en un plan de choque"/>
    <s v="EVIDENCIAS SEGUNDO TRIMESTRE 2026 PLAN MEJORA"/>
    <n v="46214"/>
    <s v="Se está incluyendo en comité directivo alertas de seguimiento a PQRSD"/>
    <n v="0.5"/>
    <x v="0"/>
  </r>
  <r>
    <n v="169"/>
    <x v="0"/>
    <x v="6"/>
    <s v="Subdirección Administrativa y Financiera"/>
    <m/>
    <x v="106"/>
    <m/>
    <x v="26"/>
    <s v="Se evidencio debilidad en la aplicación de controles en la gestión de las PQRSD al interior de la entidad, por cuanto:_x000a__x0009_Se encontró desactualizado el cuadro de control a cargo del proceso Gestión de Atención al Usuario._x000a__x0009_Estado de los Radicados clasificado de forma inadecuada_x000a__x0009_Radicados de salida sin evidencia de respuesta en el ORFEO_x000a__x0009_Radicados clasificado como PQRSD de forma erronea_x000a__x0009_Radicados sin respuesta de fondo o sin respuesta puntual_x000a__x0009_Cargue inadecuado del radicado de entrada_x000a__x0009_Clasificacion de OPAS como PQRSD._x000a__x0009_Adicionalmente, se encontraron documentos de respuesta sin firma y sin evidencia de envió, lo cual genera incertidumbre de si efectivamente el peticionario recibió oportuna respuesta._x000a_Incumpliendo lo establecido en MIPG dimensión 7, asi como en el Procedimiento de recepción, distribución, seguimiento y salida de PQRSD."/>
    <m/>
    <s v="Insuficiente personal para la recepcion, radicacion, asiganacion, tramite y envio de las respuestas de PQRSD."/>
    <s v="Insuficiente personal para la recepcion, radicacion, asiganacion, tramite y envio de las respuestas de PQRSD."/>
    <s v="Acción correctiva"/>
    <s v="AU_AC1"/>
    <s v="Reportar de manera periodica a los lideres del proceso las PQRSD con su respectivo estado, con el fin de que estos inicien las acciones pertinentes con funcionarios y contratistas"/>
    <s v="Reportes de control a líderes de proceso"/>
    <n v="12"/>
    <d v="2026-01-01T00:00:00"/>
    <d v="2026-12-01T00:00:00"/>
    <n v="49.5"/>
    <s v="05. Gestión de Atención al Usuario"/>
    <m/>
    <n v="0"/>
    <s v="Se informaron alertas mensuales a través de correo electrónico a los líderes de proceso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0.25"/>
    <s v="EJECUCIÓN"/>
    <d v="2026-05-15T00:00:00"/>
    <n v="0.25"/>
    <s v="Se evidencian informes de PQRSD de enero, febrero y marzo, como tambien soportes de correos de alertas por parte de atencion al ciudadano con fecha 24/02/2026, 13/03/2026 y 09/04/2026"/>
    <s v="EN EJECUCIÓN"/>
    <s v="No aplica"/>
    <s v="No aplica"/>
    <s v="No aplica"/>
    <n v="0.25"/>
    <s v="Se informaron alertas mensuales a través de correo electrónico a los líderes de procesos"/>
    <s v="EVIDENCIAS SEGUNDO TRIMESTRE 2026 PLAN MEJORA"/>
    <n v="46214"/>
    <s v="Se adjuntan las evidencias de alertas del segundo trimestre."/>
    <n v="0.5"/>
    <x v="0"/>
  </r>
  <r>
    <n v="170"/>
    <x v="0"/>
    <x v="6"/>
    <s v="Subdirección Administrativa y Financiera"/>
    <m/>
    <x v="106"/>
    <m/>
    <x v="26"/>
    <s v="Se evidencio debilidad en la aplicación de controles en la gestión de las PQRSD al interior de la entidad, por cuanto:_x000a__x0009_Se encontró desactualizado el cuadro de control a cargo del proceso Gestión de Atención al Usuario._x000a__x0009_Estado de los Radicados clasificado de forma inadecuada_x000a__x0009_Radicados de salida sin evidencia de respuesta en el ORFEO_x000a__x0009_Radicados clasificado como PQRSD de forma erronea_x000a__x0009_Radicados sin respuesta de fondo o sin respuesta puntual_x000a__x0009_Cargue inadecuado del radicado de entrada_x000a__x0009_Clasificacion de OPAS como PQRSD._x000a__x0009_Adicionalmente, se encontraron documentos de respuesta sin firma y sin evidencia de envió, lo cual genera incertidumbre de si efectivamente el peticionario recibió oportuna respuesta._x000a_Incumpliendo lo establecido en MIPG dimensión 7, asi como en el Procedimiento de recepción, distribución, seguimiento y salida de PQRSD."/>
    <s v="SERVICIO AL CIUDADANO"/>
    <s v="Debilidad en la definicion de controles en el desarrollo del procedimiento de PQRSD"/>
    <s v="Debilidad en la definicion de controles en el desarrollo del procedimiento de PQRSD"/>
    <s v="Acción correctiva"/>
    <s v="AU_AC5"/>
    <s v="Actualizar el procedimiento Procedimiento de Recepción, Distribución, Seguimiento y Salida de Peticiones, Quejas, Reclamos, Sugerencias y Denuncias._x000a_Incluir una politica de operación que establezca una reunión con el jefe de la unidad de control interno y con el jefe de la unidad de planeación, para el mejoramiento continuo de la gestión de la entidad semestralmente con base al informe semestral._x000a_En la acctiviad 11 cambiando los responsbales (funcionario y/o contratista)"/>
    <s v="Procedimiento actualizado"/>
    <n v="1"/>
    <d v="2026-01-01T00:00:00"/>
    <d v="2026-12-31T00:00:00"/>
    <n v="54"/>
    <s v="05. Gestión de Atención al Usuario"/>
    <m/>
    <n v="1"/>
    <s v="El procedimiento mencionado se actualizó en la vigencia 2025"/>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Procedimiento se encuentra actualizado y socializado con los requerimientos establecidos en la descripción del hallazgo. Se identifica la politica 5,64"/>
    <n v="1"/>
    <s v="CUMPLIDO"/>
    <d v="2026-05-15T00:00:00"/>
    <n v="1"/>
    <s v="se evidencia procedimiento actualizado de peticiones, quejas, reclamos, sugerencias y denuncias PC-AU-01 de 20/08/2025, lo que permite que la evidencia obtenida subsane el hallazgo formula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l procedimiento mencionado se actualizó en la vigencia 2025"/>
    <n v="0"/>
    <n v="46214"/>
    <s v="Accion con cumplimiento reportado"/>
    <n v="1"/>
    <x v="1"/>
  </r>
  <r>
    <n v="171"/>
    <x v="0"/>
    <x v="6"/>
    <s v="Subdirección Administrativa y Financiera"/>
    <m/>
    <x v="106"/>
    <m/>
    <x v="26"/>
    <s v="Se evidencio debilidad en la aplicación de controles en la gestión de las PQRSD al interior de la entidad, por cuanto:_x000a__x0009_Se encontró desactualizado el cuadro de control a cargo del proceso Gestión de Atención al Usuario._x000a__x0009_Estado de los Radicados clasificado de forma inadecuada_x000a__x0009_Radicados de salida sin evidencia de respuesta en el ORFEO_x000a__x0009_Radicados clasificado como PQRSD de forma erronea_x000a__x0009_Radicados sin respuesta de fondo o sin respuesta puntual_x000a__x0009_Cargue inadecuado del radicado de entrada_x000a__x0009_Clasificacion de OPAS como PQRSD._x000a__x0009_Adicionalmente, se encontraron documentos de respuesta sin firma y sin evidencia de envió, lo cual genera incertidumbre de si efectivamente el peticionario recibió oportuna respuesta._x000a_Incumpliendo lo establecido en MIPG dimensión 7, asi como en el Procedimiento de recepción, distribución, seguimiento y salida de PQRSD."/>
    <s v="SERVICIO AL CIUDADANO"/>
    <s v="Debilidad en la definicion de controles en el desarrollo del procedimiento de PQRSD"/>
    <s v="Debilidad en la definicion de controles en el desarrollo del procedimiento de PQRSD"/>
    <s v="Acción correctiva"/>
    <s v="AU_AC12"/>
    <s v="Implementar un plan de choque durante un mes para el envio de respuestas de PQRSD."/>
    <s v="plan de choque ejecutado"/>
    <n v="1"/>
    <d v="2023-05-02T00:00:00"/>
    <d v="2023-05-31T00:00:00"/>
    <n v="4.3500000000000005"/>
    <s v="05. Gestión de Atención al Usuario"/>
    <m/>
    <n v="0"/>
    <s v="En la vigencia 2025 se realizó el plan de choque"/>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incluye un correo electronico con reporte. No obstante, no es claro cual fue el plan de choque planteado"/>
    <n v="0"/>
    <s v="EJECUCIÓN"/>
    <d v="2026-05-15T00:00:00"/>
    <n v="0"/>
    <s v="No fue posible identificar evidencias para el presente período de análisis"/>
    <s v="VENCIDA"/>
    <s v="No aplica"/>
    <s v="No aplica"/>
    <s v="No aplica"/>
    <n v="0.25"/>
    <s v="Desde el proceso de atención al usuario se ha informado a la Alta dirección de los PQRSD acumuladas que están sin responder para que se puedan dar las directrices que correspondan en un plan de choque"/>
    <s v="EVIDENCIAS SEGUNDO TRIMESTRE 2026 PLAN MEJORA"/>
    <n v="46214"/>
    <s v="Se está incluyendo en comité directivo alertas de seguimiento a PQRSD"/>
    <n v="0.5"/>
    <x v="0"/>
  </r>
  <r>
    <n v="172"/>
    <x v="0"/>
    <x v="6"/>
    <s v="Dirección General"/>
    <m/>
    <x v="107"/>
    <m/>
    <x v="27"/>
    <s v="Se evidenció memorando de fecha de entrega 12 de julio de 2023, mediante el cual la secretaria técnica del comité de conciliación, de conformidad con los parámetros establecidos en la Resolución 102 de 2023, realizó el informe semestral que muestra la gestión efectuada por el comité correspondiente al periodo comprendido entren los meses de enero a junio de 2023._x000a_Sin embargo, dentro del mismo, no se incluyó la relación de las conciliaciones estudiadas por el comité durante el periodo de revisión y el fallo condenatorio del proceso No 11001334306520170031600, el cual fue informado en el comité realizo el 29 de junio de 2023."/>
    <m/>
    <s v="Analisis de causa (6 M) metodo: No se mantuvo la misma estructura entre el informe que se presenta en el comité de conciliacion frente al presentado a control interno."/>
    <s v="Cambio en la esructura del informe presentado al comité de conciliacion"/>
    <s v="Acción correctiva"/>
    <s v="DI_AC17"/>
    <s v="Remitir las actas suscriptas con ocasión al comité de conciliación previas a su aprobación"/>
    <s v="Actas remitidas"/>
    <n v="18"/>
    <d v="2026-03-01T00:00:00"/>
    <d v="2026-12-31T00:00:00"/>
    <n v="45"/>
    <s v="12. Gestión de Asuntos Disciplinarios"/>
    <m/>
    <n v="1"/>
    <s v="Se remiten los correos de las actas suscritas correspondientes al mes de marzo"/>
    <s v="https://dnbcgovco-my.sharepoint.com/:f:/g/personal/planeacion_dnbc_gov_co/IgD4Zr4BXnWlQaJz69vGyljUAcaTxjctEoMjQVwRWxYzpWY?e=IBx8qW"/>
    <d v="2026-05-11T00:00:00"/>
    <s v="Se identifican correos de 2 actas"/>
    <n v="0.1111111111111111"/>
    <s v="EJECUCIÓN"/>
    <d v="2026-05-15T00:00:00"/>
    <n v="0.15"/>
    <s v="Se presentan como evidencias los correos electrónicos de fechas 12 de marzo de 2026 y 20 de marzo de 2026, mediante los cuales fueron remitidas para revisión las Actas No. 05 y No. 06 del Comité de Conciliación, previo a su aprobación. Los soportes aportados permiten verificar la remisión de dos (2) actas conforme a la actividad formulada. En consecuencia, se evidencia una ejecución parcial de las actividades propuestas, toda vez que la acción contempla la remisión de dieciocho (18) actas durante la vigencia y el plazo para su cumplimiento se encuentra vigente."/>
    <s v="EN EJECUCIÓN"/>
    <s v="No aplica"/>
    <s v="No aplica"/>
    <s v="No aplica"/>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Sin reporte de información, se incluye seguimiento primer trimestre_x000a__x000a_Se identifican correos de 2 actas"/>
    <n v="0.1111111111111111"/>
    <x v="0"/>
  </r>
  <r>
    <n v="173"/>
    <x v="0"/>
    <x v="6"/>
    <s v="Subdirección Administrativa y Financiera"/>
    <m/>
    <x v="108"/>
    <m/>
    <x v="28"/>
    <s v="Se evidenció al corte 31/10/2022 que el Proceso presenta diecisiete (17) acciones vencidas, incumpliendo a lo señalado en el manual operativo MIPG, numeral 4.1 de la Dimensión 4ª. Dimensión: Evaluación de Resultados._x000a_De igual forma, del Informe de la Auditoría realizado al Proceso de Gestión Contractual de la vigencia 2021 culminada el 30 de junio de 2022, NO se formuló el respectivo Plan de Mejoramiento respectivo por parte del Proceso de Gestión Contractual, por lo tanto, no se logró realizar seguimiento por parte de la OCI a los hallazgos evidenciados en dicha auditoria."/>
    <m/>
    <s v="1. Falta de personal en el grupo de gestión contractual para dar respuesta sobre las acciones y la auditoria 2021. 2. Falta de planeación y desconocimiento del Manual operativo MIPG 3. Desconocimiento del proceso y responsabilidades desde el grupo de Gestión Contractual en los terminos e importancia de solucionar los hallazgos y acciones de mejora reportados por la OCI."/>
    <s v="Desconocimiento del proceso y responsabilidades desde el grupo de Gestión Contractual en los terminos e importancia de solucionar los hallazgos y acciones de mejora reportados por la OCI."/>
    <s v="Acción correctiva"/>
    <s v="MC_AC9"/>
    <s v="Monitorear la formulación y ejecución de las acciones derivadas de los planes de mejora"/>
    <s v="Informes de monitoreos"/>
    <n v="4"/>
    <d v="2026-01-01T00:00:00"/>
    <d v="2026-12-31T00:00:00"/>
    <n v="54"/>
    <s v="03. Gestión de Análisis y Mejora Continua"/>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s v="EJECUCIÓN"/>
    <d v="2026-06-04T00:00:00"/>
    <n v="0.25"/>
    <s v="Se evidencia que durante el mes de abril de 2026 se realizó el primer monitoreo a los planes de mejoramiento, así como la aprobación de su reformulación en Comité de Control Interno. La evidencia permite verificar avances en la ejecución de la acción correctiva relacionada con el monitoreo de la formulación y ejecución de las acciones derivadas de los planes de mejora. No obstante, desde la tercera línea de defensa se recomienda continuar fortaleciendo el monitoreo y control sobre el cumplimiento de las acciones formuladas, con el fin de prevenir incumplimientos y garantizar el cierre oportuno de los hallazgos identificad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x v="0"/>
  </r>
  <r>
    <n v="174"/>
    <x v="0"/>
    <x v="6"/>
    <s v="Subdirección Administrativa y Financiera"/>
    <m/>
    <x v="109"/>
    <m/>
    <x v="28"/>
    <s v="En el ejercicio de auditoría se evidenció que el riesgo de gestión: “Posibilidad de afectación económica por sanciones disciplinarias ante el incumplimiento a la Ley de Transparencia y normatividad relacionada debido al cargue inoportuno de la información en el SECOP II”, se materializó, debido a que los documentos de la muestra tomada de 31 contratos no fueron cargados o fueron cargados extemporáneamente, desatendiendo lo enunciado en el literal a) del numeral 5.1.2. del Manual de Gestión del Riesgo de la DNBC, que establece que el Equipo Gerencial o Líderes de Proceso deben “Identificar y valorar los riesgos que pueden afectar el logro de los objetivos institucionales, así como, definir y diseñar los controles a dichos riesgos, evitando la materialización de riesgos.” De igual forma, el Manual Operativo del Modelo Integrado de Planeación y Gestión señala que le corresponde a la Primera línea de defensa le corresponde “La identificación de riesgos y el establecimiento de controles, así como su seguimiento, acorde con el diseño de dichos controles, evitando la materialización de los riesgos”."/>
    <m/>
    <s v="1. No publicación de todos los soportes por falta de conocimiento, seguimiento y control. 2. Desconocimiento del los funcionarios y o contratistas de los procedimiento y soportes a publicar en los procesos contractuales. 3.Desconocimiento por parte de los supervisores y apoyos a estos, del trámite para registrar en la plataforma SECOP II los documentos correspondientes."/>
    <s v="Falta de conocimiento, seguimiento y control, de los procedimiento y soportes a publicar en los procesos contractuales."/>
    <s v="Acción correctiva"/>
    <s v="GC_AC4"/>
    <s v="Realizar jornadas de socializacion sobre supervisión de contratos y construcción de formato de necesidades"/>
    <s v="Socializaciones realizadas"/>
    <n v="4"/>
    <d v="2026-01-01T00:00:00"/>
    <d v="2026-12-31T00:00:00"/>
    <n v="54"/>
    <s v="15. Gestión Contractual"/>
    <m/>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
    <d v="2026-05-11T00:00:00"/>
    <s v="Se incluye información de capacitación realizada durante el primer trimestre de la vigencia"/>
    <n v="0.25"/>
    <s v="EJECUCIÓN"/>
    <d v="2026-05-15T00:00:00"/>
    <n v="0"/>
    <s v="No fue posible identificar evidencias para el presente período de análisis"/>
    <s v="SIN INICIAR"/>
    <s v="No aplica"/>
    <s v="No aplica"/>
    <s v="No aplica"/>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capacitación del segundo trimestre. "/>
    <n v="0.5"/>
    <x v="0"/>
  </r>
  <r>
    <n v="175"/>
    <x v="0"/>
    <x v="6"/>
    <s v="Subdirección Administrativa y Financiera"/>
    <m/>
    <x v="110"/>
    <m/>
    <x v="28"/>
    <s v="Revisada la publicación del 31 de enero de 2022 del PAA en el SECOP, así como sus trece (13) versiones, se pudo establecer que, de la muestra de los 39 contratos, solo diez (10) estaban programados en el PAA._x000a_De igual forma, las versiones se encontraban incompletas y no contenían la totalidad de la lista de bienes obras y servicios que se adquirieron durante la vigencia 2022 ni de la totalidad de las necesidades que se desarrollaron en la entidad._x000a_Lo anterior, incumpliendo con lo estipulado en el Artículo 2.2.1.1.1.4.1 del Decreto 1082 de 2015 Plan Anual de Adquisiciones que establece “la Entidad Estatal debe señalar la necesidad y cuando conoce el bien, obra o servicio que satisface esa necesidad debe identificarlo utilizando el Clasificador de Bienes y Servicios…”, en concordancia con el artículo 74 de la Ley 1474 de 2011."/>
    <m/>
    <s v="1. Debilidad en la estructuración del PAA. 2. Las areas tecnicas no reportan sus necesidades a tiempo para incorporarlas en la consolidado de necesidades 3. Falta de estruturación y planeación anticipada de las necesidades a contratar para desagregar estas el PAA."/>
    <s v="Falta de estruturación y planeación anticipada de las necesidades a contratar para desagregar estas el PAA."/>
    <s v="Acción correctiva"/>
    <s v="GC_AC1"/>
    <s v="Seguimiento al Plan de adquisiciones realizados"/>
    <s v="Seguimientos realizados"/>
    <n v="9"/>
    <d v="2026-04-01T00:00:00"/>
    <d v="2026-12-31T00:00:00"/>
    <n v="40.5"/>
    <s v="15. Gestión Contractual"/>
    <m/>
    <n v="0.27"/>
    <s v="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_x000a_"/>
    <s v="https://dnbcgovco-my.sharepoint.com/personal/planeacion_dnbc_gov_co/_layouts/15/onedrive.aspx?id=%2Fpersonal%2Fplaneacion%5Fdnbc%5Fgov%5Fco%2FDocuments%2FDocumentos%20SIGE%2F6%2E%20Planes%2FPLAN%20DE%20MEJORA%2F2026%2F01%2E%20Seguimiento%20Primer%20Trimestre%2F15%2E%20Gesti%C3%B3n%20Contractual%2FGC%5FAC1&amp;viewid=efb70791%2Db8ab%2D49e7%2Db552%2Dd3d4cbe976b9&amp;ct=1777387045307&amp;or=OWA%2DNT%2DMail"/>
    <d v="2026-05-11T00:00:00"/>
    <s v="Se incluye bases de planes de adquisiciones pero no se evidencia el respecti seguimiento"/>
    <n v="0"/>
    <s v="EJECUCIÓN"/>
    <d v="2026-05-15T00:00:00"/>
    <n v="0"/>
    <s v="Se evidencio que la accion formulada carece de soportes que permitan verificar el cumplimiento de la actividad, toda vez que los documentos reportados no incluyen segumientos al plan anual de adquisiciones."/>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27"/>
    <s v="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evidencia seguimiento al PAA. Se sugiere su reporte vía correo electrónico al lider de proceso y al profesional de planeación"/>
    <n v="0.27"/>
    <x v="0"/>
  </r>
  <r>
    <n v="176"/>
    <x v="0"/>
    <x v="6"/>
    <s v="Subdirección Administrativa y Financiera"/>
    <m/>
    <x v="111"/>
    <m/>
    <x v="28"/>
    <s v="Dentro de la revisión realizada se evidenció que en la contratación directa 1, contratos 143, 71, 78, 66, 75, 101 y 247 de 2022; Órdenes de Compra 93780 y 98923 de 2022 y Contratos 187 y 160 de 2022, presentan falencias con relación a la supervisión técnica, administrativa y financiera por parte del supervisor; por cuanto:_x000a_Contratación directa 1: No contiene en la carpeta física ni en SECOP II, el acta de entrega ni tampoco la liquidación del contrato._x000a_Contrato 143/2022: No contienen informes de seguimiento o cualquier documento que denote seguimiento al cumplimiento de los fines del contrato y estado de los bienes, publicado en SECOP II o en la carpeta física suministrada por el proceso contractual._x000a_Contrato 71/2022: En todos los informes de actividades mensuales y de supervisión, se le realizo seguimiento a la ejecución de las obligaciones generales y no a las específicas. Por otro lado, el informe final, si contempló las obligaciones específicas y el supervisor Charles Benavides certifico su cumplimiento al 100%, no guardando coherencia con los informes mensuales. De acuerdo a la información entregada en la carpeta física, no se observa el cumplimiento de los productos u obligaciones del contrato._x000a_Contrato 78/2022: No contiene el cargue de los documentos para pago tales como Informes de Actividades e informe de Supervisión, en ninguno de los pagos._x000a_Contrato 66/2022: No se observa el cumplimiento de las 29 actividades específicas del contratista. Es decir, no se evidencia el cumplimiento de todas las actividades. Si bien es cierto que no es obligatorio cumplir todas las actividades todos los meses, si deben cumplirse en su totalidad al final del contrato, toda vez que esas obligaciones o actividades, responden a unas necesidades previamente identificadas que buscaban solventarse con la prestación del servicio por parte del contratista. Así mismo, estos informes, de supervisión, facturas y pagos deben publicarse en la plataforma SECOP II._x000a_Contrato 75/2022: Contratación Directa/ Prestación de Servicios persona Jurídica: no contiene en el SECOP, los informes de supervisión._x000a_Contrato 101/2022: No contiene Pagos, ni soportes ni los informes de supervisión en el SECOP._x000a_Contrato 247/2022: No contiene Pagos, ni soportes ni los informes de supervisión en el SECOP._x000a_Orden de Compran 93780/2022: Dentro de los estudios previos se establece 05 días hábiles para entrega y vigencia de 365 días, en SECOP II tienen como fecha de vencimiento el 03/08/2022, no obstante, no se verifica entrega a satisfacción o informe supervisión. De igual forma, No contiene, en la carpeta física o en SECOP II, informe de Supervisión o documento que verifique la correcta ejecución o cumplimiento del mismo._x000a_Orden de Compra 98923/2022: No contiene informe de Supervisión, aunque fue designado por el Director._x000a_Contratos 187/2020 y 160/2020: No contienen en la plataforma SECOP, los informes de actividades” (y de supervisión) mensuales y ni informe final donde se contemplaron las obligaciones específicas del contratista y el cumplimiento de las mismas._x000a_Por lo anterior, se evidencia incumplimiento en el artículo 4° de la Ley 80 de 1993; Artículo 84 de la ley 1474 de 2011; Manual de Contratación Capitulo 5° Supervisión y/o Interventoría de la Entidad y la Guía para el ejercicio de las funciones de supervisión e interventoría de los contratos suscritos por las Entidades Estatales de Colombia Compra Eficiente, que tratan de las “FACULTADES Y DEBERES DE LOS SUPERVISORES Y LOS INTERVENTORES. La supervisión e interventoría contractual implica el seguimiento al ejercicio del cumplimiento obligacional por la entidad contratante sobre las obligaciones a cargo del contratista”."/>
    <m/>
    <s v="1. Presunto desconocimiento, de la etapa de ejecución contractual 2. Desconocimiento del los funcionarios y o contratistas de los procedimiento y documentación ligada a etapa de ejecución contractual. 3. Desconocimiento por parte de los supervisores y apoyos a estos de las actividades y responsabilidades el ejercicio de la supervisión."/>
    <s v="Desconocimiento por parte de los supervisores y apoyos a estos de las actividades y responsabilidades el ejercicio de la supervisión."/>
    <s v="Acción correctiva"/>
    <s v="GC_AC4"/>
    <s v="Realizar jornadas de socializacion sobre supervisión de contratos y construcción de formato de necesidades"/>
    <s v="Socializaciones realizadas"/>
    <n v="4"/>
    <d v="2026-01-01T00:00:00"/>
    <d v="2026-12-31T00:00:00"/>
    <n v="54"/>
    <s v="15. Gestión Contractual"/>
    <m/>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
    <d v="2026-05-11T00:00:00"/>
    <s v="Se incluye información de capacitación realizada durante el primer trimestre de la vigencia"/>
    <n v="0.25"/>
    <s v="EJECUCIÓN"/>
    <d v="2026-05-15T00:00:00"/>
    <n v="0"/>
    <s v="No fue posible identificar evidencias para el presente período de análisis"/>
    <s v="SIN INICIAR"/>
    <s v="No aplica"/>
    <s v="No aplica"/>
    <s v="No aplica"/>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capacitación del segundo trimestre. "/>
    <n v="0.5"/>
    <x v="0"/>
  </r>
  <r>
    <n v="177"/>
    <x v="0"/>
    <x v="6"/>
    <s v="Subdirección Administrativa y Financiera"/>
    <m/>
    <x v="112"/>
    <m/>
    <x v="28"/>
    <s v="En el Contrato/Modalidad: No 78 de 2022. Contratación Directa/ Prestación de Servicios persona Natural, a nombre de Miguel Ángel Acero, No se dio cumplimiento a lo estipulado en el numeral 4.4 del estudio previo el cual establece “El valor del contrato será hasta por la suma $54.000.000 incluido IVA y demás costos directos e indirectos”; por cuanto, en el SECOP II se estableció el valor del contrato por la suma de $46.800.000, observándose una reducción sin que se evidencie ningún documento soporte que justifique la modificación."/>
    <m/>
    <s v="1. Elaboración de estudios previos sin verificación de plazos de ejecución. 2. Publicación de estudios previos desactualizados. 3. No validación de valores en los estudios comparados con el PAA y CDP y continuidad del error al publicar el valor en la plataforma SECOP II."/>
    <s v="No validación de valores en los estudios comparados con el PAA y CDP y continuidad del error al publicar el valor en la plataforma SECOP II."/>
    <s v="Acción correctiva"/>
    <s v="GC_AC1"/>
    <s v="Seguimiento al Plan de adquisiciones realizados y validación con el cargue de información con SECOP"/>
    <s v="Seguimientos realizados"/>
    <n v="9"/>
    <d v="2026-04-01T00:00:00"/>
    <d v="2026-12-31T00:00:00"/>
    <n v="40.5"/>
    <s v="15. Gestión Contractual"/>
    <m/>
    <n v="0.27"/>
    <s v="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_x000a_"/>
    <s v="https://dnbcgovco-my.sharepoint.com/personal/planeacion_dnbc_gov_co/_layouts/15/onedrive.aspx?id=%2Fpersonal%2Fplaneacion%5Fdnbc%5Fgov%5Fco%2FDocuments%2FDocumentos%20SIGE%2F6%2E%20Planes%2FPLAN%20DE%20MEJORA%2F2026%2F01%2E%20Seguimiento%20Primer%20Trimestre%2F15%2E%20Gesti%C3%B3n%20Contractual%2FGC%5FAC1&amp;viewid=efb70791%2Db8ab%2D49e7%2Db552%2Dd3d4cbe976b9&amp;ct=1777387045307&amp;or=OWA%2DNT%2DMail"/>
    <d v="2026-05-11T00:00:00"/>
    <s v="Se incluye bases de planes de adquisiciones pero no se evidencia el respecti seguimiento"/>
    <n v="0"/>
    <s v="EJECUCIÓN"/>
    <d v="2026-05-15T00:00:00"/>
    <n v="0"/>
    <s v="Se evidencio que la accion formulada carece de soportes que permitan verificar el cumplimiento de la actividad, toda vez que los documentos reportados no incluyen segumientos al plan anual de adquisiciones."/>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27"/>
    <s v="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evidencia seguimiento al PAA. Se sugiere su reporte vía correo electrónico al lider de proceso y al profesional de planeación"/>
    <n v="0.27"/>
    <x v="0"/>
  </r>
  <r>
    <n v="178"/>
    <x v="0"/>
    <x v="6"/>
    <s v="Subdirección Administrativa y Financiera"/>
    <m/>
    <x v="113"/>
    <m/>
    <x v="28"/>
    <s v="El equipo auditor evidenció que no se dio cumplimiento a las clausulas establecidas en los contratos 01, convenio de asociación 098, Contrato 249 y 66 de 2022, con relación a la forma de Pago y/o obligaciones del contratista, por cuanto:_x000a_Contrato/Modalidad Nro. 1. Contratación Directa/ Contrato Arrendamiento_x000a_La cláusula Sexta del contrato señala las Obligaciones del Contratista-Arrendador y el Numeral 3) establece la obligación de “remitir al supervisor, la factura original o cuenta de cobro mensual del canon de arrendamiento, y en la cláusula Decima Primera- Supervisión Literal D) indica la obligación de “expedir el recibido a satisfacción, para el pago del canon de arrendamiento”; y en la carpeta física ni en SECOP II, se evidencian las facturas o cuentas de cobro para realizar la aprobación del pago; así como tampoco se evidencia en la carpeta física ni en SECOP II, los recibos a satisfacción para realizar el pago de las facturas o cuentas de cobro del canon de arrendamiento._x000a_Contrato/Modalidad Nro. 98/2022 Convenio de Asociación_x000a_La cláusula 4 del convenio de asociación 98 de 2022 a nombre de BENEMERITO CUERPO DE BOMBEROS VOLUNTARIOS DE CALI, que trata de la forma de desembolso; dice “Todo pago se hará previa presentación de la correspondiente factura o cuenta de cobro, con el informe de ejecución y recibo a satisfacción por parte del supervisor, quien deberá verificar el cumplimiento en el pago de los aportes a seguridad integral”; pero en ninguno de los pagos, facturas, recibo a satisfacción, certificación de cumplimiento expedida por el supervisor ni está cargada y aprobada en SECOP II. De igual forma, en el expediente físico no se evidencia que exista algún documento o trazabilidad para los pagos 3 y 4, de acuerdo a lo establecido en la cláusula mencionada._x000a_Contrato/Modalidad Nro. 249/2022 – MC-001-2022 MINIMA CUANTIA_x000a_El contrato 249 de 2022 nombre de OCUPASALUD SAS no contiene en SECOP II ni en la carpeta física, conforme lo enuncia el contrato en la Forma de Pago “certificación de cumplimiento a satisfacción de obligaciones (…) b) Certificación actual del pago de aportes parafiscales (…); nota 2: (…) cuenta de cobro (…), la certificación de recibo a satisfacción, radicación de factura y pago de aportes parafiscales y patronales,_x000a_Contrato/Modalidad No 66 de 2022. Contratación Directa/ Prestación de Servicios persona Jurídica._x000a_En el contrato 66 de 2022, se evidencia incumplimiento al numeral 4.5 Forma de Pago del estudio Previo el cual establece “La Dirección Nacional de Bomberos pagará al contratista a) Doce (12) pagos hasta por la suma de Once Millones seiscientos mil pesos MTCE”. Debido a que el pago No 05 fue rechazado y no evidenció el cargue nuevamente el SECOP II pero si se realizó el respectivo pago."/>
    <m/>
    <s v="1. Presunta falta de conocimiento del ejercicio de la supervisión relacionada con la etapa contractual y postcontractual 2.Desconocimiento por parte de los supervisores y apoyos a la supervisión del trámite de seguimiento contractual y gestión de pagos, así como su registro en la plataforma SECOP II. 3. No existencia en el Manual de Supervisión, de una actividad que establezca los requisitos necesarios para el seguimiento contractual y gestión de pagos, así como su registro en la plataforma SECOP II."/>
    <s v="No existencia en el Manual de Supervisión, de una actividad que establezca los requisitos necesarios para el seguimiento contractual y gestión de pagos, así como su registro en la plataforma SECOP II."/>
    <s v="Acción correctiva"/>
    <s v="GC_AC12"/>
    <s v="Actualización del Manual de Supervisión tendiente a incluir una actividad en el procedimiento que establezca os requisitos necesarios para el seguimiento contractual y gestión de pagos, así como su registro en la plataforma SECOP II."/>
    <s v="Actualización del Manual de Supervisión"/>
    <n v="1"/>
    <d v="2026-04-01T00:00:00"/>
    <d v="2026-12-31T00:00:00"/>
    <n v="40.5"/>
    <s v="15. Gestión Contractual"/>
    <m/>
    <n v="0"/>
    <s v="Actividad en proceso; el Manual de Supervisión se encuentra en actualización para incorporar los requisitos y actividades necesarias para el seguimiento contractual, la gestión de pagos y su registro en la plataforma SECOP II."/>
    <n v="0"/>
    <d v="2026-05-11T00:00:00"/>
    <s v="Sin avance en la actividad"/>
    <n v="0"/>
    <s v="EJECUCIÓN"/>
    <d v="2026-05-15T00:00:00"/>
    <n v="0"/>
    <s v="No fue posible identificar evidencias para el presente período de análisis"/>
    <s v="SIN INICIAR"/>
    <s v="No aplica"/>
    <s v="No aplica"/>
    <s v="No aplica"/>
    <n v="0"/>
    <s v="Actividad en proceso; el Manual de Supervisión se encuentra en actualización para incorporar los requisitos y actividades necesarias para el seguimiento contractual, la gestión de pagos y su registro en la plataforma SECOP II."/>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proyecto de actualización de manual de contratación, revisado por proceso de análisis y mejora continua, en espera de firmas de direcivos"/>
    <n v="0.6"/>
    <x v="0"/>
  </r>
  <r>
    <n v="179"/>
    <x v="0"/>
    <x v="6"/>
    <s v="Subdirección Administrativa y Financiera"/>
    <m/>
    <x v="114"/>
    <m/>
    <x v="28"/>
    <s v="En los contratos No 71, 75, 78, 101, 151, 160, 187 y 247 no se evidencia la programación de pagos en el Secop II._x000a_Por lo anterior, se observa incumplimiento a lo establecido en la Guía para hacer la gestión contractual en el SECOP II que establece “VI. Seguimiento a la ejecución contractual En el SECOP II los supervisores de los contratos deben ingresar el avance de la ejecución y el área financiera debe aprobar las facturas ingresadas a la plataforma por el Proveedor. Los supervisores pueden registrar el avance de la ejecución diligenciando el avance el plan de ejecución del contrato (ya sea por porcentaje o recepción de artículos) y colgando documentos de ejecución del contrato.”"/>
    <m/>
    <s v="1. Presunta falta de conocimiento del ejercicio de la supervisión relacionada con la etapa contractual y postcontractual 2.Desconocimiento por parte de los supervisores y apoyos a la supervisión del trámite de seguimiento contractual y gestión de pagos, así como su registro en la plataforma SECOP II. 3. No existencia en el Manual de Supervisión, de una actividad que establezca los requisitos necesarios para el seguimiento contractual y gestión de pagos, así como su registro en la plataforma SECOP II."/>
    <s v="No existencia en el Manual de Supervisión, de una actividad que establezca los requisitos necesarios para el seguimiento contractual y gestión de pagos, así como su registro en la plataforma SECOP II."/>
    <s v="Acción correctiva"/>
    <s v="GC_AC12"/>
    <s v="Actualización del Manual de Supervisión tendiente a incluir una actividad en el procedimiento que establezca os requisitos necesarios para el seguimiento contractual y gestión de pagos, así como su registro en la plataforma SECOP II."/>
    <s v="Actualización del Manual de Supervisión"/>
    <n v="1"/>
    <d v="2026-04-01T00:00:00"/>
    <d v="2026-12-31T00:00:00"/>
    <n v="40.5"/>
    <s v="15. Gestión Contractual"/>
    <m/>
    <n v="0"/>
    <s v="Actividad en proceso; el Manual de Supervisión se encuentra en actualización para incorporar los requisitos y actividades necesarias para el seguimiento contractual, la gestión de pagos y su registro en la plataforma SECOP II."/>
    <n v="0"/>
    <d v="2026-05-11T00:00:00"/>
    <s v="Sin avance en la actividad"/>
    <n v="0"/>
    <s v="EJECUCIÓN"/>
    <d v="2026-05-15T00:00:00"/>
    <n v="0"/>
    <s v="No fue posible identificar evidencias para el presente período de análisis"/>
    <s v="SIN INICIAR"/>
    <s v="No aplica"/>
    <s v="No aplica"/>
    <s v="No aplica"/>
    <n v="0"/>
    <s v="Actividad en proceso; el Manual de Supervisión se encuentra en actualización para incorporar los requisitos y actividades necesarias para el seguimiento contractual, la gestión de pagos y su registro en la plataforma SECOP II."/>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proyecto de actualización de manual de contratación, revisado por proceso de análisis y mejora continua, en espera de firmas de direcivos"/>
    <n v="0.6"/>
    <x v="0"/>
  </r>
  <r>
    <n v="180"/>
    <x v="0"/>
    <x v="6"/>
    <s v="Subdirección Administrativa y Financiera"/>
    <m/>
    <x v="115"/>
    <m/>
    <x v="28"/>
    <s v="Dentro de la revisión realizada, se evidenció que en el contrato No 83 a nombre de Alejandro Moreno Gallego por valor de $100.000.000, con acta de inicio del 05 de mayo de 2022, se realizó por parte de la entidad la liquidación de Terminación Unilateral (que se encuentra sin firmas); sin embargo, dentro del acto administrativo que la declaró, no se establece la debida motivación en cuál de los cuatro (4) eventos aplicaría para darse por terminada Unilateralmente, generando incumplimiento en lo establecido en el artículo 17 de la Ley 80 de 1993, que dice “De la terminación unilateral. La entidad en acto administrativo debidamente motivado dispondrá la terminación anticipada del contrato en los siguientes eventos:1. Cuando las exigencias del servicio público lo requieran (…)2. Por muerte o incapacidad física permanente del contratista (…) 3.Por interdicción judicial o declaración de quiebra del contratista. 4.Por cesación de pagos (…)”_x000a_Ahora, bien no se evidencia informe de supervisión que dé cuenta del posible incumplimiento por parte del contratista o el debido proceso en caso de la presentarse la respectiva declaratoria, ocasionando incumplimiento en lo establecido en el artículo 84 de la Ley 1474 de 2011 – “Facultades y deberes de los supervisores y los interventores.”"/>
    <m/>
    <s v="1. Falta de verificación de elaboración y publicación de los soportes por ausencia de conocimiento, seguimiento y control de la etapa postcontractual 2. Desconocimiento del los funcionarios y o contratistas de los procedimiento y soportes a publicar relacionados con la etapa postcontratual 3. Desconocimiento por parte de los supervisores y apoyos a estos, del trámite para cierre y liquidación de contratos."/>
    <s v="Desconocimiento por parte de los supervisores y apoyos a estos, del trámite para cierre y liquidación de contratos."/>
    <s v="Acción correctiva"/>
    <s v="GC_AC4"/>
    <s v="Realizar jornadas de socializacion sobre supervisión de contratos y construcción de formato de necesidades"/>
    <s v="Socializaciones realizadas"/>
    <n v="4"/>
    <d v="2026-01-01T00:00:00"/>
    <d v="2026-12-31T00:00:00"/>
    <n v="54"/>
    <s v="15. Gestión Contractual"/>
    <m/>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
    <d v="2026-05-11T00:00:00"/>
    <s v="Se incluye información de capacitación realizada durante el primer trimestre de la vigencia"/>
    <n v="0.25"/>
    <s v="EJECUCIÓN"/>
    <d v="2026-05-15T00:00:00"/>
    <n v="0"/>
    <s v="No fue posible identificar evidencias para el presente período de análisis"/>
    <s v="SIN INICIAR"/>
    <s v="No aplica"/>
    <s v="No aplica"/>
    <s v="No aplica"/>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capacitación del segundo trimestre. "/>
    <n v="0.5"/>
    <x v="0"/>
  </r>
  <r>
    <n v="181"/>
    <x v="0"/>
    <x v="6"/>
    <s v="Subdirección Administrativa y Financiera"/>
    <m/>
    <x v="116"/>
    <m/>
    <x v="28"/>
    <s v="De conformidad con la revisión realizada, se evidenció que en los contratos 151, 152, 153, 154 y 166 se designó como supervisor a un contratista, incumpliendo lo establecido en la Circular 06 de 2020 Información Específica recomendación 4.4 “Verificar que se haya designado un supervisor o un interventor idóneo, para ejercer las labores de seguimiento y control de lo pactado de forma diligente y oportuna.”_x000a_Asimismo, incumple el artículo 83 de la Ley 1474 de 2011, que señala “La supervisión consistirá en el seguimiento técnico, administrativo, financiero, contable, y jurídico que sobre el cumplimiento del objeto del contrato, es ejercida por la misma entidad estatal cuando no requieren conocimientos especializados”, al igual que lo establecido en la Guía de Supervisión e interventoría generada por Colombia Compra Eficiente Literal III Literal que dice “ El supervisor de los contratos siempre debe ser un funcionario de la Entidad Estatal."/>
    <m/>
    <s v="1. Falta de control por parte del área respecto del tipo de vinculación de la persona a la cual se le designa la supervisión. 2. Posible desconocimiento del abogado a cargo respecto del tipo de vinculación de la persona a la cual se le designa la supervisión. 3. No existencia de revisión efectiva sobre el docuemento de designación de supervior a efectos de asegurar que este se haga unica y exclusivamente funcionarios"/>
    <s v="No existencia de revisión efectiva sobre el documento de designación de supervior a efectos de asegurar que este se haga unica y exclusivamente funcionarios"/>
    <s v="Acción correctiva"/>
    <s v="GC_AC14"/>
    <s v="Establecer control efectivo en el documento de designación de supervisión mediante la implementación de flujo de elaboró, revisó y aprobó"/>
    <s v="Verificación del cumplimiento del flujo de aprobación en el documento de designación de supervisión"/>
    <n v="1"/>
    <d v="2023-08-01T00:00:00"/>
    <d v="2023-11-30T00:00:00"/>
    <n v="17.849999999999998"/>
    <s v="15. Gestión Contractual"/>
    <m/>
    <n v="1"/>
    <s v="La actividad se encuentra en cumplimiento. Se estableció un control efectivo en el documento de designación de supervisión, mediante la implementación del flujo de elaboró, revisó y aprobó, garantizando la segregación de funciones y la trazabilidad del proceso. Como evidencia se cuenta con la verificación del cumplimiento del flujo de aprobación en los documentos de designación de supervisión, lo cual permite constatar la aplicación del control establecido conforme a los lineamientos institucionales._x000a_"/>
    <s v="https://dnbcgovco-my.sharepoint.com/personal/planeacion_dnbc_gov_co/_layouts/15/onedrive.aspx?id=%2Fpersonal%2Fplaneacion%5Fdnbc%5Fgov%5Fco%2FDocuments%2FDocumentos%20SIGE%2F6%2E%20Planes%2FPLAN%20DE%20MEJORA%2F2026%2F01%2E%20Seguimiento%20Primer%20Trimestre%2F15%2E%20Gesti%C3%B3n%20Contractual%2FGC%5FAC14&amp;viewid=efb70791%2Db8ab%2D49e7%2Db552%2Dd3d4cbe976b9&amp;ct=1777387045307&amp;or=OWA%2DNT%2DMail"/>
    <d v="2026-05-11T00:00:00"/>
    <s v="Se remiten memorandos de designación de supervisión de la vigencia 2026"/>
    <n v="1"/>
    <s v="CUMPLIDO"/>
    <d v="2026-05-15T00:00:00"/>
    <n v="1"/>
    <s v="Se evidenció como soporte los memorandos de designación de supervisión de la vigencia 2026, expedidos entre el 8 de enero y el 4 de febrero de 2026, elaborados en el formato FR-MC-15 V2 (23/05/2023), los cuales incorporan el flujo de aprobación &quot;Proyectó, Revisó y Aprobó&quot;. La revisión de estos documentos permitió verificar la implementación del control establecido para garantizar la segregación de funciones y la trazabilidad en la designación de supervisores contractuales, evidenciando el cumplimiento de la actividad formulada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La actividad se encuentra en cumplimiento. Se estableció un control efectivo en el documento de designación de supervisión, mediante la implementación del flujo de elaboró, revisó y aprobó, garantizando la segregación de funciones y la trazabilidad del proceso. Como evidencia se cuenta con la verificación del cumplimiento del flujo de aprobación en los documentos de designación de supervisión, lo cual permite constatar la aplicación del control establecido conforme a los lineamientos institucional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Actividad con cumplimiento reportado en el primer trimestre 2026"/>
    <n v="1"/>
    <x v="1"/>
  </r>
  <r>
    <n v="182"/>
    <x v="0"/>
    <x v="6"/>
    <s v="Subdirección Administrativa y Financiera"/>
    <m/>
    <x v="117"/>
    <m/>
    <x v="28"/>
    <s v="En los contratos 151, 152, 153, 154 y 166 no se encuentran las respectivas matrices de seguimiento y cumplimiento del contrato, ni su adecuada publicación._x000a_Lo anterior, genera incumplimiento en lo establecido en la Guía de Transparencia Contratación Pandemia XI Recomendaciones literal vi) - Establecimiento de mecanismos de control y verificación. “Es fundamental que las Entidades Estatales establezcan matrices de seguimiento y cumplimiento de las obligaciones del contrato y que las mismas se publiquen periódicamente para que la ciudadanía esté enterada de los avances logrados con la celebración del acuerdo de voluntades.”"/>
    <m/>
    <s v="1. Presunto desconocimiento de las actividades de seguimiento y cumplimiento contractual 2.Desconocimiento por parte de los supervisores y apoyos a estos de las actividades y responsabilidades el ejercicio de la supervisión. 3. Desconocimiento del los funcionarios y o contratistas de los procedimientos y documentación ligada a las actividades de seguimiento y cumplimiento contractual ."/>
    <s v="Desconocimiento del los funcionarios y o contratistas de los procedimientos y documentación ligada a las actividades de seguimiento y cumplimiento contractual ."/>
    <s v="Acción correctiva"/>
    <s v="GC_AC4"/>
    <s v="Realizar jornadas de socializacion sobre supervisión de contratos y construcción de formato de necesidades"/>
    <s v="Socializaciones realizadas"/>
    <n v="4"/>
    <d v="2026-01-01T00:00:00"/>
    <d v="2026-12-31T00:00:00"/>
    <n v="54"/>
    <s v="15. Gestión Contractual"/>
    <m/>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
    <d v="2026-05-11T00:00:00"/>
    <s v="Se incluye información de capacitación realizada durante el primer trimestre de la vigencia"/>
    <n v="0.25"/>
    <s v="EJECUCIÓN"/>
    <d v="2026-05-15T00:00:00"/>
    <n v="0"/>
    <s v="No fue posible identificar evidencias para el presente período de análisis"/>
    <s v="SIN INICIAR"/>
    <s v="No aplica"/>
    <s v="No aplica"/>
    <s v="No aplica"/>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capacitación del segundo trimestre. "/>
    <n v="0.5"/>
    <x v="0"/>
  </r>
  <r>
    <n v="183"/>
    <x v="0"/>
    <x v="6"/>
    <s v="Subdirección Administrativa y Financiera"/>
    <m/>
    <x v="118"/>
    <m/>
    <x v="28"/>
    <s v="En los contratos 151, 152, 153, 154 y 166 no se reflejan los riesgos asociados al contrato, lo que genera incumplimiento en lo establecido en el numeral 6 del artículo 2.2.1.1.2.1.1. - Análisis de Riesgo y la forma de mitigarlo, y en el numeral 8 del articulo 2.2.1.1.2.1.3. - Los Riesgos asociados al contrato, la forma de mitigarlos y la asignación del Riesgo entre las partes contratantes del decreto 1082 de 2015"/>
    <m/>
    <s v="1. Presunta falla de planeación en la adquisición de bienes y servicios 2. Posible desconocimiento de la Entidad del proceso precontractual. 3. Falta de conocimiento de las areas solicitantes sobre el proceso de estructuración de estudios y documentos previos."/>
    <s v="Falta de conocimiento de las areas solicitantes sobre el proceso de estructuración de estudios y documentos previos."/>
    <s v="Acción correctiva"/>
    <s v="GC_AC4"/>
    <s v="Realizar jornadas de socializacion sobre supervisión de contratos y construcción de formato de necesidades"/>
    <s v="Socializaciones realizadas"/>
    <n v="4"/>
    <d v="2026-01-01T00:00:00"/>
    <d v="2026-12-31T00:00:00"/>
    <n v="54"/>
    <s v="15. Gestión Contractual"/>
    <m/>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
    <d v="2026-05-11T00:00:00"/>
    <s v="Se incluye información de capacitación realizada durante el primer trimestre de la vigencia"/>
    <n v="0.25"/>
    <s v="EJECUCIÓN"/>
    <d v="2026-05-15T00:00:00"/>
    <n v="0"/>
    <s v="No fue posible identificar evidencias para el presente período de análisis"/>
    <s v="SIN INICIAR"/>
    <s v="No aplica"/>
    <s v="No aplica"/>
    <s v="No aplica"/>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capacitación del segundo trimestre. "/>
    <n v="0.5"/>
    <x v="0"/>
  </r>
  <r>
    <n v="184"/>
    <x v="0"/>
    <x v="6"/>
    <s v="Subdirección Administrativa y Financiera"/>
    <m/>
    <x v="119"/>
    <m/>
    <x v="28"/>
    <s v="En la revisión realizada se evidenció que los contratos 151, 152, 153, 154 y 166 no se están contemplados en el PAA de la DNBC._x000a_Por lo anterior se incumplió el artículo 2.2.1.1.1.4.1. Plan Anual de Adquisiciones del Decreto 1082 de 2015, que establece que “Las entidades estatales deben elaborar un Plan Anual de Adquisiciones, el cual debe contener la lista de bienes, obras y servicios que pretenden adquirir durante el año (…)."/>
    <m/>
    <s v="1. Debilidad en la estructuración del PAA. 2. Las areas tecnicas no reportan sus necesidades a tiempo para incorporarlas en la consolidado de necesidades 3. Falta de estruturación anticipada de necesidades a contratar para desagregar de estas en el PAA."/>
    <s v="Falta de estruturación anticipada de necesidades a contratar para desagregar de estas el PAA."/>
    <s v="Acción correctiva"/>
    <s v="GC_AC1"/>
    <s v="Seguimiento al Plan de adquisiciones realizados y validación con el cargue de información con SECOP"/>
    <s v="Seguimientos realizados"/>
    <n v="9"/>
    <d v="2026-04-01T00:00:00"/>
    <d v="2026-12-31T00:00:00"/>
    <n v="40.5"/>
    <s v="15. Gestión Contractual"/>
    <m/>
    <n v="0.27"/>
    <s v="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_x000a_"/>
    <s v="https://dnbcgovco-my.sharepoint.com/personal/planeacion_dnbc_gov_co/_layouts/15/onedrive.aspx?id=%2Fpersonal%2Fplaneacion%5Fdnbc%5Fgov%5Fco%2FDocuments%2FDocumentos%20SIGE%2F6%2E%20Planes%2FPLAN%20DE%20MEJORA%2F2026%2F01%2E%20Seguimiento%20Primer%20Trimestre%2F15%2E%20Gesti%C3%B3n%20Contractual%2FGC%5FAC1&amp;viewid=efb70791%2Db8ab%2D49e7%2Db552%2Dd3d4cbe976b9&amp;ct=1777387045307&amp;or=OWA%2DNT%2DMail"/>
    <d v="2026-05-11T00:00:00"/>
    <s v="Se incluye bases de planes de adquisiciones pero no se evidencia el respecti seguimiento"/>
    <n v="0"/>
    <s v="EJECUCIÓN"/>
    <d v="2026-05-15T00:00:00"/>
    <n v="0"/>
    <s v="Se evidencio que la accion formulada carece de soportes que permitan verificar el cumplimiento de la actividad, toda vez que los documentos reportados no incluyen segumientos al plan anual de adquisicione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27"/>
    <s v="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evidencia seguimiento al PAA. Se sugiere su reporte vía correo electrónico al lider de proceso y al profesional de planeación"/>
    <n v="0.27"/>
    <x v="0"/>
  </r>
  <r>
    <n v="185"/>
    <x v="0"/>
    <x v="6"/>
    <s v="Subdirección Administrativa y Financiera"/>
    <m/>
    <x v="120"/>
    <m/>
    <x v="29"/>
    <s v="Dentro de la revisión realizada, no se evidencia el cumplimiento de las actividades del Jefe de la Oficina de Atención al Usuario en cuanto a la coordinación de actividades entre el jefe de la unidad, el de control interno y con el jefe de la unidad de planeación, que permita el mejoramiento de la gestión. Así mismo, no se tiene soporte de coordinación de actividades con los jefes de las demás unidades de quejas y reclamos del sector._x000a_Incumpliendo lo establecido en el Decreto 2232 de 1995, articulo 9."/>
    <s v="SERVICIO AL CIUDADANO"/>
    <s v="Análisis 3 por qué:_x000a_1. Las tareas estaban acumuladas en una sola persona._x000a_2. Por qué no se conocian la totalidad de actividades a cargo._x000a_3. Por qué no se priorizaban las tareas a través de plan de trabajo para mejorar la gestión."/>
    <s v="No se priorizaban las tareas a través de plan de trabajo para mejorar la gestión."/>
    <s v="Acción correctiva"/>
    <s v="AU_AC18"/>
    <s v="Presentar ante el Comité Directivo el estado del PQRSD y las alertas informativas, por parte del Líder del Proceso de Atención al Ciudadano, con el fin de establecer acciones pertinentes."/>
    <s v="Acta Comité directivo"/>
    <n v="12"/>
    <d v="2026-01-01T00:00:00"/>
    <d v="2026-12-31T00:00:00"/>
    <n v="54"/>
    <s v="00.Subdirección Administrativa"/>
    <s v="Auditoria Financiera 2024"/>
    <n v="0"/>
    <n v="0"/>
    <n v="0"/>
    <d v="2026-05-11T00:00:00"/>
    <s v="No se registra seguimiento"/>
    <n v="0"/>
    <s v="EJECUCIÓN"/>
    <d v="2026-05-15T00:00:00"/>
    <n v="0"/>
    <s v="No fue posible identificar evidencias para el presente período de análisis"/>
    <s v="SIN INICIAR"/>
    <s v="No aplica"/>
    <s v="No aplica"/>
    <s v="No aplica"/>
    <n v="0.16666666666666666"/>
    <s v="Se presentaron en los comités de mayo y junio alertas de pqrsd"/>
    <s v="https://dnbcgovco-my.sharepoint.com/personal/planeacion_dnbc_gov_co/_layouts/15/onedrive.aspx?id=%2Fpersonal%2Fplaneacion%5Fdnbc%5Fgov%5Fco%2FDocuments%2FDocumentos%20SIGE%2F6%2E%20Planes%2FPLAN%20DE%20MEJORA%2F2026%2F02%2E%20Seguimiento%20Segundo%20Trimestre%2F05%2E%20Gesti%C3%B3n%20de%20Atenci%C3%B3n%20al%20Usuario%2FEVIDENCIAS%20SEGUNDO%20TRIMESTRE%202026%20PLAN%20MEJORA&amp;viewid=efb70791%2Db8ab%2D49e7%2Db552%2Dd3d4cbe976b9&amp;ga=1"/>
    <n v="46214"/>
    <s v="Se presentaron en los comités de mayo y junio alertas de pqrsd"/>
    <n v="0.16666666666666666"/>
    <x v="0"/>
  </r>
  <r>
    <n v="186"/>
    <x v="0"/>
    <x v="6"/>
    <s v="Subdirección Administrativa y Financiera"/>
    <m/>
    <x v="121"/>
    <m/>
    <x v="29"/>
    <s v="En revisión de los informes mensuales de las PQRSD, se evidenció en el numeral 11. Temas de consulta reiterativos, que para los meses de enero, febrero y marzo se incluyó la siguiente anotación: “Durante el periodo evaluado no fue ingresada alguna queja, reclamo, sugerencia o denuncia por los servicios prestados nuestros usuarios, asímismo tampoco fue presentada alguna en contra o a favor de algún funcionario público en ninguno de nuestros temas de consulta frecuentes.”_x000a_Sin embargo, en los mencionados informes correspondientea a los meses de abril, mayo y junio de 2023 se evidenció que no se relacionan los servicios sobre los cuales se presenta el mayor número de quejas presentadas en contra de los Servidores Públicos, asi como tampoco se presentan las principales recomendaciones sugeridas por los particulares que tengan por objeto mejorar el servicio que preste la entidad, incumpliendo lo establecido en Ley 190 de 1995 artículo 54."/>
    <s v="SERVICIO AL CIUDADANO"/>
    <s v="Análisis 3 por qué:_x000a_1. porqué se describian de manera general las PQRSD allegadas a la entidad._x000a_2.Porque en anteriores seguimientos si se mencionaba las quejas presentadas pero no se individualizaban los temas._x000a_3. Porque no se especificaba en los informes períodicos de manera puntual los servicios sobre los que se presente el mayor número de quejas y reclamos"/>
    <s v="No se especificaba en los informes períodicos de manera puntual los servicios sobre los que se presente el mayor número de quejas y reclamos"/>
    <s v="Acción correctiva"/>
    <s v="AU_AC1"/>
    <s v="Reportar de manera periodica a los lideres del proceso las PQRSD con su respectivo estado, con el fin de que estos inicien las acciones pertinentes con funcionarios y contratistas"/>
    <s v="Reportes de control a líderes de proceso"/>
    <n v="12"/>
    <d v="2026-01-01T00:00:00"/>
    <d v="2026-12-01T00:00:00"/>
    <n v="49.5"/>
    <s v="05. Gestión de Atención al Usuario"/>
    <m/>
    <n v="0"/>
    <s v="Se informaron alertas mensuales a través de correo electrónico a los líderes de proceso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0.25"/>
    <s v="EJECUCIÓN"/>
    <d v="2026-05-15T00:00:00"/>
    <n v="0.25"/>
    <s v="Se evidencian informes de PQRSD de enero, febrero y marzo, como tambien soportes de correos de alertas por parte de atencion al ciudadano con fecha 24/02/2026, 13/03/2026 y 09/04/2026"/>
    <s v="EN EJECUCIÓN"/>
    <s v="No aplica"/>
    <s v="No aplica"/>
    <s v="No aplica"/>
    <n v="0.25"/>
    <s v="Se informaron alertas mensuales a través de correo electrónico a los líderes de procesos"/>
    <s v="EVIDENCIAS SEGUNDO TRIMESTRE 2026 PLAN MEJORA"/>
    <n v="46214"/>
    <s v="Se adjuntan las evidencias de alertas del segundo trimestre."/>
    <n v="0.5"/>
    <x v="0"/>
  </r>
  <r>
    <n v="187"/>
    <x v="0"/>
    <x v="6"/>
    <s v="Subdirección Administrativa y Financiera"/>
    <m/>
    <x v="122"/>
    <m/>
    <x v="29"/>
    <s v="Se evidenció para el primer semestre de 2023 de la matriz consolidada de PQRSD, se dío respuesta extemporanea a 168 radicados, en ninguno de ellos la Entidad notificó al interesado las circunstancias por las cuales no se le dio trámite oportuno y le señaló el plazo razonable en que se resolverá o daría respuesta, el cual no puede exceder del doble inicialmente previsto._x000a_Lo anterior incumpliendo lo establecido en la Ley 1755 de 2015, artículo 14."/>
    <s v="SERVICIO AL CIUDADANO"/>
    <s v="Análisis 3 por qué:_x000a_1.Porque no existe seguimiento y control por parte de los supervisores de los funcionarios y contratistas responsables de dar respuesta a las PQRS._x000a_2. Porque habia desconocimiento por parte de los supervisores, funcionarios y contratistas del procedimiento interno de PQRS en concordancia al articulo 14 de la ley 1755 de 2015._x000a_3. Porque la oficina de Gestión Atención al Ciudadano no realizó acompañamiento a los responsables de dar respuesta a las PQRSD del procedimiento interno de tramites de las mismas."/>
    <s v="La oficina de Gestión Atención al Ciudadano no realizó acompañamiento a los responsables de dar respuesta a las PQRSD del procedimiento interno de tramite de las mismas."/>
    <s v="Acción correctiva"/>
    <s v="AU_AC13"/>
    <s v="Diseñar y socializar un documento interno (ABC) que contenga información relevante de la Ley 1755 de 2015 y generalidad del procedimiento Recepción,Distribución, Seguimiento y Salida de Peticiones, Quejas, Reclamos, Sugerencias y Denuncias."/>
    <s v="ABC diseñado, aprobado por el proceso de mejora continua y socializado a traves de una campaña informativa a los gestores funcionarios y contratistas de los 19 procesos de la Entidad. Este procedimiento se socializara junto al procedimiento Recepción,Distribución, Seguimiento y Salida de Peticiones, Quejas, Reclamos, Sugerencias y Denuncias."/>
    <n v="1"/>
    <d v="2023-09-01T00:00:00"/>
    <d v="2023-12-31T00:00:00"/>
    <n v="18"/>
    <s v="05. Gestión de Atención al Usuario"/>
    <m/>
    <n v="1"/>
    <s v="Se realizó el documento y se socializa de forma mensual"/>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 documento y su socialización"/>
    <n v="1"/>
    <s v="CUMPLIDO"/>
    <d v="2026-05-15T00:00:00"/>
    <n v="1"/>
    <s v="CSe evidencian como soportes el documento interno (ABC) sobre la Ley 1755 de 2015 y el procedimiento de Recepción, Distribución, Seguimiento y Salida de PQRSD, así como las evidencias de su socialización mediante campañas informativas dirigidas a funcionarios, contratistas y gestores de los procesos de la Entidad, realizadas durante la vigencia 2026. Los soportes permiten verificar el diseño del documento y el inicio de las actividades de divulgación, evidenciando una ejecución parcial de la acción correctiva."/>
    <s v="C. EXTRATEMPORANEAMENTE"/>
    <s v="No aplica"/>
    <s v="No aplica"/>
    <s v="No aplica"/>
    <n v="1"/>
    <s v="Se realizó el documento y se socializa de forma mensual"/>
    <n v="0"/>
    <n v="46214"/>
    <s v="Accion con cumplimiento reportado"/>
    <n v="1"/>
    <x v="1"/>
  </r>
  <r>
    <n v="188"/>
    <x v="0"/>
    <x v="6"/>
    <s v="Subdirección Administrativa y Financiera"/>
    <m/>
    <x v="123"/>
    <m/>
    <x v="29"/>
    <s v="Se evidenció que para el primer semestre de 2023 de la matriz consolidada de PQRSD, se tienen 94 vencidos de los 487 radicados, sin que se les haya dado el correspondiente trámite, dentro del término legal ni por fuera de él, lo que evidencia debilidades en los controles de los servidores y/o contratistas responsables de dar respuesta._x000a_Ahora bien, al verificar el cuadro de control del proceso, se encontró que 29 de estas peticiones cuentan con respuesta, por lo cual, estan clasificados de forma erronea._x000a_Incumpliendo lo establecido en el Artículo 23 de la Constitución Política, los términos señalado en el artículo 14 de la Ley 1755 de 2015, el Numeral 5.7 del Procedimiento de Recepción, Distribución, Seguimiento y Salida de Peticiones, Quejas, Reclamos, Sugerencias y Denuncias."/>
    <s v="SERVICIO AL CIUDADANO"/>
    <s v="Análisis 3 por qué:_x000a_1. Porque el sistema aplicativo de gestion documental, no genera una información actualizada y exacta del estado actual de las PQRSD._x000a_2. Porque las alertas se generan de forma manual._x000a_3. Porque la persona encargada de hacer el seguimiento de las PQRSD notifica las alertas de manera quincenal generando retrasos en ese lapso de tiempo para dar respuesta a las PQRSD."/>
    <s v="Retrasos en la notificación de los tiempos de respuesta de PQRSD"/>
    <s v="Acción correctiva"/>
    <s v="AU_AC1"/>
    <s v="Reportar de manera periodica a los lideres del proceso las PQRSD con su respectivo estado, con el fin de que estos inicien las acciones pertinentes con funcionarios y contratistas"/>
    <s v="Reportes de control a líderes de proceso"/>
    <n v="12"/>
    <d v="2026-01-01T00:00:00"/>
    <d v="2026-12-01T00:00:00"/>
    <n v="49.5"/>
    <s v="05. Gestión de Atención al Usuario"/>
    <m/>
    <n v="0"/>
    <s v="Se informaron alertas mensuales a través de correo electrónico a los líderes de proceso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0.25"/>
    <s v="EJECUCIÓN"/>
    <d v="2026-05-15T00:00:00"/>
    <n v="0.25"/>
    <s v="Se evidencian informes de PQRSD de enero, febrero y marzo, como tambien soportes de correos de alertas por parte de atencion al ciudadano con fecha 24/02/2026, 13/03/2026 y 09/04/2026"/>
    <s v="EN EJECUCIÓN"/>
    <s v="No aplica"/>
    <s v="No aplica"/>
    <s v="No aplica"/>
    <n v="0.25"/>
    <s v="Se informaron alertas mensuales a través de correo electrónico a los líderes de procesos"/>
    <s v="EVIDENCIAS SEGUNDO TRIMESTRE 2026 PLAN MEJORA"/>
    <n v="46214"/>
    <s v="Se adjuntan las evidencias de alertas del segundo trimestre."/>
    <n v="0.5"/>
    <x v="0"/>
  </r>
  <r>
    <n v="189"/>
    <x v="0"/>
    <x v="6"/>
    <s v="Subdirección Administrativa y Financiera"/>
    <m/>
    <x v="124"/>
    <m/>
    <x v="29"/>
    <s v="En desarrollo de la revisión del estado de las PQRSD se encontró inexactitud de la INFORMACIÓN cargada por áreas de las solicitudes asignadas, toda vez que se registran en la Subdirección Administrativa y Financiera un total de 29 radicados, de los cuales le estan sumando cuatro (4) de Gestión de Asuntos Disciplinarios y Gestión de Comunicaciones, que por estructura no le corresponden ya que hacen parte de la Dirección General. Lo mismo ocurre en la Subdirección Estrategica y de Coordinación Bomberil que cuenta con 430 radicados, sin embargo, le estan sumando un (1) radicado al proceso de Gestión Jurídica, la cual hace parte de la Dirección General."/>
    <s v="SERVICIO AL CIUDADANO"/>
    <s v="Análisis 3 por qué:_x000a_1.Porque los cambios no se informaron a atención al ciudadano y la base de datos de PQRSD se realiza de forma manual._x000a_2. Porque atención al ciudadano desconocía el cambio de equipos por direcciones._x000a_3. Porque el proceso de atención al ciudadano no realizó actualizacion de la base de datos en cuanto a las areas competentes, no obstante, si se realizaron cambios respecto al funcionario o contratista competentes dar repsuesta a PQRSD."/>
    <s v="El proceso de atención al ciudadano no realizó actualizacion de la base de datos respecto de las areas competentes"/>
    <s v="Acción correctiva"/>
    <s v="AU_AC21"/>
    <s v="Gestionar una doble revision del registro publico y del infrome de las PQRSD por parte del contratista asignado y del gestor del proceso de atención al ciudano._x000a_Revisión activiad contratación"/>
    <s v="Informes con bases de datos actualizadas y con información correcta."/>
    <n v="5"/>
    <d v="2023-09-01T00:00:00"/>
    <d v="2023-12-31T00:00:00"/>
    <n v="18"/>
    <s v="05. Gestión de Atención al Usuario"/>
    <m/>
    <s v="NO"/>
    <s v="Se debe empezar a implementar esta actividad "/>
    <n v="0"/>
    <d v="2026-05-11T00:00:00"/>
    <s v="Pendiente de realización"/>
    <n v="0"/>
    <s v="EJECUCIÓN"/>
    <d v="2026-05-15T00:00:00"/>
    <n v="0"/>
    <s v="No fue posible identificar evidencias para el presente período de análisis"/>
    <s v="VENCIDA"/>
    <s v="No aplica"/>
    <s v="No aplica"/>
    <s v="No aplica"/>
    <n v="0.25"/>
    <s v="Se implementó la doble revisión en el registro e informe mensual de PQRSD"/>
    <s v="EVIDENCIAS SEGUNDO TRIMESTRE 2026 PLAN MEJORA"/>
    <n v="46214"/>
    <s v="Se adjuntan evidencias de socialización de herramientas del proceso del segundo trimestre"/>
    <n v="0.5"/>
    <x v="0"/>
  </r>
  <r>
    <n v="190"/>
    <x v="0"/>
    <x v="6"/>
    <s v="Subdirección Administrativa y Financiera"/>
    <m/>
    <x v="125"/>
    <m/>
    <x v="30"/>
    <s v="Al realizar la revisión del Goce y Disfrute de las vacaciones, se evidencia la acumulación de dos periodos de vacaciones por parte del funcionario Ronny Estiven Romero Velandia, sin que medie el respectivo acto administrativo que establezca que las mismas se acumularon por necesidades del servicio._x000a_De igual manera, se liquidó indemnización de vacaciones al funcionario Charles Wilber Benavides Castillo del periodo comprendido entre el 27 de enero de 2021 al 23 de febrero de 2023, se evidencia la acumulación de dos periodos._x000a_Por lo tanto, se incumple con lo consignado en el artículo 4 del Decreto 444 de 2023: “…Por regla general las entidades deben contar con un plan anual de vacaciones, y estas no deben ser acumuladas ni interrumpidas. Solo por necesidad del servicio previa disponibilidad presupuestal o retiro podrán ser compensadas en dinero”. y los artículos 12 y 13 del Decreto 1045 de 1978._x000a_ARTÍCULO 12. Del goce de vacaciones. Las vacaciones deben concederse por quien corresponde, oficiosamente o a petición del interesado, dentro del año siguiente a la fecha en que se cause el derecho a disfrutarlas._x000a_ARTÍCULO 13. De la acumulación de vacaciones. Solo se podrán acumular vacaciones hasta por dos años, siempre que ello obedezca a aplazamiento por necesidad del servicio._x000a_Esta observación ha sido reiterativa a partir del seguimiento realizado a la Austeridad en el Gasto desde el tercer trimestre de 2022, sin que a la fecha la entidad haya tomado las acciones de mejora correspondientes, para el cumplimiento de lo establecido"/>
    <m/>
    <s v="1. Los servidores públicos no programan las vacaciones, pese a solicitud de TH._x000a_2. Por necesidad del servicio consideran importante continuar ejerciendo labor._x000a_3. El procedimiento no está actualizado con la actividad de vacaciones obligatorias, pese a necesidad del servicio para servidores que tengan más de 1 período acumulado."/>
    <s v="Se requiere actualizar procedimiento de novedades administrativas"/>
    <s v="Acción correctiva"/>
    <s v="TH_AC15"/>
    <s v="Realizar la planeación de los periodos de disfrute de las vacaciones del personal de planta de la DNBC"/>
    <s v="Programa de vacaciones"/>
    <n v="1"/>
    <d v="2026-03-01T00:00:00"/>
    <d v="2026-04-30T00:00:00"/>
    <n v="8.85"/>
    <s v="11. Gestión del Talento Humano"/>
    <s v="Nómina"/>
    <n v="1"/>
    <s v="cuadro relacionando periodos de vacaciones"/>
    <s v="Cronograma de vacaciones (2).xlsx"/>
    <d v="2026-05-11T00:00:00"/>
    <s v="Se incluye cronograma de vacaciones"/>
    <n v="1"/>
    <s v="CUMPLIDO"/>
    <d v="2026-05-15T00:00:00"/>
    <n v="0.8"/>
    <s v="Se evidencia la presentación del formato &quot;Cronograma de Vacaciones&quot; (código FO-TH-05-06, versión 1), correspondiente a la programación de la vigencia 2026. Sin embargo, el documento presenta información incompleta, al encontrarse pendientes de diligenciar campos como el período de vacaciones, el número y la fecha de la resolución para algunos funcionarios, lo que impide verificar la integridad y actualización del registro._x000a_En consecuencia, la evidencia presentada no permite verificar el cumplimiento total de la acción correctiva, por lo que se requiere completar el diligenciamiento del formato y mantenerlo debidamente actualizado."/>
    <s v="EN EJECUCIÓN"/>
    <s v="No aplica"/>
    <s v="No aplica"/>
    <s v="No aplica"/>
    <n v="1"/>
    <s v="se adjunta cronograma"/>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Acción reportada con cumplimiento en el primer trimestre"/>
    <n v="1"/>
    <x v="1"/>
  </r>
  <r>
    <n v="191"/>
    <x v="0"/>
    <x v="6"/>
    <s v="Subdirección Administrativa y Financiera"/>
    <m/>
    <x v="126"/>
    <m/>
    <x v="30"/>
    <s v="No se están aplicando los controles establecidos en el Mapa de Riesgos de la DNBC, por parte del Proceso de Gestión Administrativa, por cuanto se materializó el siguiente riesgo:_x000a_Posibilidad de afectación económica y/o reputacional por daños a terceros y/o bienes de la entidad generados por accidentes de tránsito con vehículos propios o en arriendo en uso oficial de la DNBC, dado que como acción se verifica que los conductores notifiquen sobre el estado de los vehículos y los dezplazamientos diarios, en los formatos dispuestos por la DNBC._x000a_Por lo tanto, se incumple lo establecido en el numeral 3.2.2 Valoración de controles de la Guía para la administración del riesgo y el diseño de controles en entidades públicas VERSIÓN 6 emitida por el Departamento Administrativo de la Función Pública; así como el MANUAL DE GESTIÓN DEL RIESGO de la DNBC numeral 6.2.2. Evaluación del riesgo…Identificación y diseño de controles._x000a_Esta observación ha sido reiterativa a partir del seguimiento realizado a la Austeridad en el Gasto desde el tercer trimestre de 2022, sin que a la fecha la entidad haya tomado las acciones de mejora correspondientes, para el cumplimiento de lo establecido."/>
    <m/>
    <s v="1. No existía un presupuesto disponible._x000a_2. Estaba pendiente la adición presupuestal, la cual llegó hasta agosto 2023._x000a_3. Se requiere realizar contrato de mantenimiento preventivo y correctivo de vehículos."/>
    <s v="Se requiere realizar contrato de mantenimiento preventivo y correctivo de vehículos."/>
    <s v="Acción correctiva"/>
    <s v="MC_AC10"/>
    <s v="Actualizar el manual de gestión de riesgo de la entidad"/>
    <s v="Manual actualizado"/>
    <n v="1"/>
    <d v="2026-03-01T00:00:00"/>
    <d v="2026-07-31T00:00:00"/>
    <n v="22.5"/>
    <s v="03. Gestión de Análisis y Mejora Continua"/>
    <m/>
    <n v="0"/>
    <s v="Actividad planteada para el segundo trimestre de la vigencia 2026"/>
    <n v="0"/>
    <d v="2026-05-11T00:00:00"/>
    <s v="Sin evidencia de inicio de la actividad"/>
    <n v="0"/>
    <s v="EJECUCIÓN"/>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x v="0"/>
  </r>
  <r>
    <n v="192"/>
    <x v="0"/>
    <x v="6"/>
    <s v="Subdirección Administrativa y Financiera"/>
    <m/>
    <x v="126"/>
    <m/>
    <x v="30"/>
    <s v="No se están aplicando los controles establecidos en el Mapa de Riesgos de la DNBC, por parte del Proceso de Gestión Administrativa, por cuanto se materializó el siguiente riesgo:_x000a_Posibilidad de afectación económica y/o reputacional por daños a terceros y/o bienes de la entidad generados por accidentes de tránsito con vehículos propios o en arriendo en uso oficial de la DNBC, dado que como acción se verifica que los conductores notifiquen sobre el estado de los vehículos y los dezplazamientos diarios, en los formatos dispuestos por la DNBC._x000a_Por lo tanto, se incumple lo establecido en el numeral 3.2.2 Valoración de controles de la Guía para la administración del riesgo y el diseño de controles en entidades públicas VERSIÓN 6 emitida por el Departamento Administrativo de la Función Pública; así como el MANUAL DE GESTIÓN DEL RIESGO de la DNBC numeral 6.2.2. Evaluación del riesgo…Identificación y diseño de controles._x000a_Esta observación ha sido reiterativa a partir del seguimiento realizado a la Austeridad en el Gasto desde el tercer trimestre de 2022, sin que a la fecha la entidad haya tomado las acciones de mejora correspondientes, para el cumplimiento de lo establecido."/>
    <m/>
    <s v="1. No existía un presupuesto disponible._x000a_2. Estaba pendiente la adición presupuestal, la cual llegó hasta agosto 2023._x000a_3. Se requiere realizar contrato de mantenimiento preventivo y correctivo de vehículos."/>
    <s v="Se requiere realizar contrato de mantenimiento preventivo y correctivo de vehículos."/>
    <s v="Acción correctiva"/>
    <s v="MC_AC6"/>
    <s v="Actualizar el mapa de riesgo de acuerdo al monitoreo que realizan los enlaces de los procesos."/>
    <s v="Mapa de Riesgos actualizado"/>
    <n v="1"/>
    <d v="2026-03-01T00:00:00"/>
    <d v="2026-07-31T00:00:00"/>
    <n v="22.5"/>
    <s v="03. Gestión de Análisis y Mejora Continua"/>
    <m/>
    <n v="0"/>
    <s v="Actividad planteada para el segundo trimestre de la vigencia 2026"/>
    <n v="0"/>
    <d v="2026-05-11T00:00:00"/>
    <s v="Sin evidencia de inicio de la actividad"/>
    <n v="0"/>
    <s v="EJECUCIÓN"/>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x v="0"/>
  </r>
  <r>
    <n v="193"/>
    <x v="0"/>
    <x v="6"/>
    <s v="Subdirección Administrativa y Financiera"/>
    <m/>
    <x v="127"/>
    <m/>
    <x v="30"/>
    <s v="No se evidenció el diligenciamiento de los Formatos FO-AD-02-02 Formatos Preoperacional Vehículos y FO-AD-02-01 Planilla de Desplazamiento Vehículos de la Dirección Nacional de Bomberos; en el segundo trimestre de 2023 para los vehículos de placas LMM773 y ZXW532, los cuales registran consumos de combustible en los meses de abril y mayo._x000a_Lo anterior incumple lo establecido en el numeral 5.1 Política de Desplazamiento de Vehículos numeral 6 que señala “Para el requerimiento de movilización de un vehículo institucional, el funcionario Líder o Gestor del Proceso que requiera el servicio para el desplazamiento de su equipo de trabajo en cumplimiento de la misionalidad de la entidad, deberá solicitarlo al designado por el Subdirector Administrativo y Financiero con copia a la subdirección administrativa y financiera para el control y mantenimiento de vehículos, para la autorización del desplazamiento del servidor y/o contratista en días y horas laborables; para tal propósito, la orden de movilización se tramitará en formatos propios de la DNBC.”_x000a_Esta observación fue informada en el seguimiento realizado a la Austeridad en el Gasto del primer trimestre de 2023, sin que a la fecha la entidad haya tomado las acciones de mejora correspondientes, para el cumplimiento de lo establecido."/>
    <m/>
    <s v="1. No existía un punto de control en Gestión Administrativa que garantizara el diligenciamiento de los formatos._x000a_2. El manual para el manejo de vehículos se encuentra desactualizado._x000a_3. Los tiempos establecidos para la entrega de los formatos a Gestión Administrativa eran muy amplios (1 mes) y requieren actualización."/>
    <s v="Los tiempos establecidos para la entrega de los formato de control a Gestión Administrativa eran muy amplios (1 mes) y requieren actualización."/>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s v="14. Gestión Administrativa"/>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s v="EJECUCIÓN"/>
    <d v="2026-05-29T00:00:00"/>
    <n v="0.33"/>
    <s v="Se evidencian seguimientos mensuales mediantes correos electrónicos de las inconsistencias del parque automotor de la DNBC por concepto de infracciones, pagos de soat y tecnomecánica, de los meses de enero, febrero, marzo y abril, lo que permite verificar la ejecució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x v="0"/>
  </r>
  <r>
    <n v="194"/>
    <x v="0"/>
    <x v="6"/>
    <s v="Subdirección Administrativa y Financiera"/>
    <m/>
    <x v="127"/>
    <m/>
    <x v="30"/>
    <s v="No se evidenció el diligenciamiento de los Formatos FO-AD-02-02 Formatos Preoperacional Vehículos y FO-AD-02-01 Planilla de Desplazamiento Vehículos de la Dirección Nacional de Bomberos; en el segundo trimestre de 2023 para los vehículos de placas LMM773 y ZXW532, los cuales registran consumos de combustible en los meses de abril y mayo._x000a_Lo anterior incumple lo establecido en el numeral 5.1 Política de Desplazamiento de Vehículos numeral 6 que señala “Para el requerimiento de movilización de un vehículo institucional, el funcionario Líder o Gestor del Proceso que requiera el servicio para el desplazamiento de su equipo de trabajo en cumplimiento de la misionalidad de la entidad, deberá solicitarlo al designado por el Subdirector Administrativo y Financiero con copia a la subdirección administrativa y financiera para el control y mantenimiento de vehículos, para la autorización del desplazamiento del servidor y/o contratista en días y horas laborables; para tal propósito, la orden de movilización se tramitará en formatos propios de la DNBC.”_x000a_Esta observación fue informada en el seguimiento realizado a la Austeridad en el Gasto del primer trimestre de 2023, sin que a la fecha la entidad haya tomado las acciones de mejora correspondientes, para el cumplimiento de lo establecido."/>
    <m/>
    <s v="1. No existía un punto de control en Gestión Administrativa que garantizara el diligenciamiento de los formatos._x000a_2. El manual para el manejo de vehículos se encuentra desactualizado._x000a_3. Los tiempos establecidos para la entrega de los formatos a Gestión Administrativa eran muy amplios (1 mes) y requieren actualización."/>
    <s v="Los tiempos establecidos para la entrega de los formato de control a Gestión Administrativa eran muy amplios (1 mes) y requieren actualización."/>
    <s v="Acción correctiva"/>
    <s v="GA_AC16"/>
    <s v="Realizar la socializacion trimestral de la documentacion actualizada y/o liniamientos de uso y manejo de los vehiculos a los conductores y demas responsables"/>
    <s v="Socializaciones realizadas"/>
    <n v="4"/>
    <d v="2026-02-01T00:00:00"/>
    <d v="2026-12-31T00:00:00"/>
    <n v="49.5"/>
    <s v="14. Gestión Administrativa"/>
    <m/>
    <n v="1"/>
    <s v="Se realizó la capacitación al conductor de los formatos "/>
    <s v="https://dnbcgovco-my.sharepoint.com/:f:/g/personal/planeacion_dnbc_gov_co/IgDhYmMZWLOWRZ-8Bgt_Qa1fAVrnM32Mxr9QT5T3GErSv4I?e=yXGCWf"/>
    <d v="2026-05-11T00:00:00"/>
    <s v="Se adjunta acta de reunión del mes de abril donde se capacita al conductor"/>
    <n v="1"/>
    <s v="CUMPLIDO"/>
    <d v="2026-05-29T00:00:00"/>
    <n v="0.25"/>
    <s v="Se evidencia listado de aistencia a capacitación con fecha 22/04/2026, mas no se evidencia resumen del tema tratado en dicha capacitación"/>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aizó lacapacitación al conductorde todos los formatos "/>
    <s v="https://dnbcgovco-my.sharepoint.com/:f:/g/personal/planeacion_dnbc_gov_co/IgDjFeFpC4uhS5oeK97Jh9HtAeSD9mhp9iccyVIjcrqJ2SU?e=38n0fw"/>
    <n v="46214"/>
    <s v="Se incluye acta del mes de abirl donde se socializa información con el conductor"/>
    <n v="0.5"/>
    <x v="1"/>
  </r>
  <r>
    <n v="195"/>
    <x v="0"/>
    <x v="6"/>
    <s v="Subdirección Administrativa y Financiera"/>
    <m/>
    <x v="128"/>
    <m/>
    <x v="30"/>
    <s v="Al 30 de junio de 2023, se evidenció que no se ha generado el Plan de Mantenimiento preventivo y correctivo para el parque automotor de los vehículos de la vigencia 2023, incumpliendo así lo estipulado en el numeral 5.2 Política de Seguridad y salud en el trabajo numeral 5.2.1 POLÍTICA DE SEGURIDAD VIAL._x000a_Esta observación fue informada en el seguimiento realizado a la Austeridad en el Gasto del primer trimestre de 2023, sin que a la fecha la entidad haya tomado las acciones de mejora correspondientes, para el cumplimiento de lo establecido."/>
    <m/>
    <s v="1. No existía un presupuesto disponible._x000a_2. Estaba pendiente la adición presupuestal, la cual llegó hasta agosto 2023._x000a_3. Se requiere realizar contrato de mantenimiento preventivo y correctivo de vehículos."/>
    <s v="Se requiere realizar contrato de mantenimiento preventivo y correctivo de vehículos."/>
    <s v="Acción correctiva"/>
    <s v="GA_AC03"/>
    <s v="Elaborar y Ejecutar plan o programa de mantenimiento exigidos por la norma."/>
    <s v="Plan o programa de mantenimiento ejecutado"/>
    <n v="1"/>
    <d v="2026-05-01T00:00:00"/>
    <d v="2026-12-31T00:00:00"/>
    <n v="36"/>
    <s v="14. Gestión Administrativa"/>
    <m/>
    <n v="0"/>
    <s v="En proceso de elaboración "/>
    <s v="https://dnbcgovco-my.sharepoint.com/:f:/g/personal/planeacion_dnbc_gov_co/IgCHix03hdsORJdFzXwbKzzkAYCwKvT-WMSbymO7s_ZNdBo?e=tzOHt9"/>
    <d v="2026-05-11T00:00:00"/>
    <s v="No se evidencia avance para el periodo"/>
    <n v="0"/>
    <s v="EJECUCIÓN"/>
    <d v="2026-05-29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x v="0"/>
  </r>
  <r>
    <n v="196"/>
    <x v="0"/>
    <x v="6"/>
    <s v="Subdirección Administrativa y Financiera"/>
    <m/>
    <x v="129"/>
    <m/>
    <x v="30"/>
    <s v="Al realizar el seguimiento de las actividades que debían desarrollarse en el segundo trimestre de 2023, conforme lo establece el numeral 15 del Programa de Gestión ambiental del PIGA 2020-2024, se evidenció incumplimiento en la ejecución de 6 actividades de las 12 planteadas, las cuales corresponden a un 42,9%, así:_x000a_Numeral_x0009_Actividad No._x000a_15.1_x0009_1_x000a_15.2_x0009_1_x000a_15.3_x0009_2 y 4_x000a_15.4_x0009_1 y 2_x000a_Esta observación fue informada en el seguimiento realizado a la Austeridad en el Gasto del primer trimestre de 2023, sin que a la fecha la entidad haya tomado las acciones de mejora correspondientes, para el cumplimiento de lo establecido."/>
    <m/>
    <s v="1. No se estaba realizando un monitoreo periódico a las actividades establecidas._x000a_2. El PIGA se encontraba desactualizado._x000a_3. No se realizó la implementación del cronograma establecido."/>
    <s v="No se realizó la implementación del cronograma establecido."/>
    <s v="Acción correctiva"/>
    <s v="GA_AC22"/>
    <s v="Realizar actividad (sensibilizacion) de concientizacion con la alta direccion y servidores de la entidad la ejecucion del PIGA"/>
    <s v="Sensibilizaciones realizadas"/>
    <n v="4"/>
    <d v="2026-01-01T00:00:00"/>
    <d v="2026-12-31T00:00:00"/>
    <n v="54"/>
    <s v="14. Gestión Administrativa"/>
    <m/>
    <n v="1"/>
    <s v="Se realizó sensibilización sobre temas como se abordaron los principales lineamientos de la gestión ambiental en la DNBC, incluyendo su definición, los programas orientados al uso eficiente del agua y la energía, la gestión integral de residuos, el consumo sostenible, la reducción del uso de papel y de plásticos de un solo uso, así como los roles y responsabilidades de los servidores, contratistas y demás colaboradores en la implementación de buenas prácticas ambientales al interior de la Entidad."/>
    <s v="https://dnbcgovco-my.sharepoint.com/:f:/g/personal/planeacion_dnbc_gov_co/IgA3Di-SMWz0SbaY-rh_a1PyASxXlY0moZXbwk_zfoxEqQo?e=1ObHV0"/>
    <d v="2026-05-11T00:00:00"/>
    <s v="Se evidencia actividades de sensibilización. Se debe garantizar la participación de la alta dirección"/>
    <n v="0.25"/>
    <s v="EJECUCIÓN"/>
    <d v="2026-05-29T00:00:00"/>
    <n v="0.25"/>
    <s v="Se evidenció senibilizacion de la gestion ambiental mediante correos electrónicos y diapositivas,sin embargo no se evidenciaron los seguimientos periódicos realizados al PIGA, en donde se haga partícipe a la Alta Dirección."/>
    <s v="EN EJECUCIÓN"/>
    <s v="No aplica"/>
    <s v="No aplica"/>
    <s v="No aplica"/>
    <n v="1"/>
    <s v="Durante el segundo trimestre de 2026, en el marco del Plan Institucional de Gestión Ambiental (PIGA), se desarrollaron actividades de sensibilización, comunicación interna y gestión ambiental orientadas a fortalecer la cultura ambiental institucional. Estas incluyeron campañas sobre el uso eficiente de la energía, la adecuada separación de residuos, el reciclaje y la promoción de prácticas sostenibles, en el marco del Día Mundial del Reciclaje y el Día Mundial del Medio Ambiente."/>
    <s v="https://dnbcgovco-my.sharepoint.com/:f:/g/personal/planeacion_dnbc_gov_co/IgCCZ-UBQDRMRIG00m-cfR9xAcVb9dgtAolQYbu4w_bN298?e=4O8ZDs"/>
    <n v="46214"/>
    <s v="Se evidencia actividades de sensibilización. Se debe garantizar la participación de la alta dirección"/>
    <n v="0.5"/>
    <x v="0"/>
  </r>
  <r>
    <n v="197"/>
    <x v="0"/>
    <x v="6"/>
    <s v="Subdirección Administrativa y Financiera"/>
    <m/>
    <x v="129"/>
    <m/>
    <x v="30"/>
    <s v="Al realizar el seguimiento de las actividades que debían desarrollarse en el segundo trimestre de 2023, conforme lo establece el numeral 15 del Programa de Gestión ambiental del PIGA 2020-2024, se evidenció incumplimiento en la ejecución de 6 actividades de las 12 planteadas, las cuales corresponden a un 42,9%, así:_x000a_Numeral_x0009_Actividad No._x000a_15.1_x0009_1_x000a_15.2_x0009_1_x000a_15.3_x0009_2 y 4_x000a_15.4_x0009_1 y 2_x000a_Esta observación fue informada en el seguimiento realizado a la Austeridad en el Gasto del primer trimestre de 2023, sin que a la fecha la entidad haya tomado las acciones de mejora correspondientes, para el cumplimiento de lo establecido."/>
    <m/>
    <s v="1. No se estaba realizando un monitoreo periódico a las actividades establecidas._x000a_2. El PIGA se encontraba desactualizado._x000a_3. No se realizó la implementación del cronograma establecido."/>
    <s v="No se realizó la implementación del cronograma establecido."/>
    <s v="Acción correctiva"/>
    <s v="GA_AC23"/>
    <s v="Actualizar y realizar seguimiento mensual a las actividades programadas para la ejecución del PIGA"/>
    <s v="Seguimiento Mensual"/>
    <n v="6"/>
    <d v="2026-04-01T00:00:00"/>
    <d v="2026-12-31T00:00:00"/>
    <n v="40.5"/>
    <s v="14. Gestión Administrativa"/>
    <m/>
    <n v="0"/>
    <s v="En proceso de actualización"/>
    <s v="https://dnbcgovco-my.sharepoint.com/:f:/g/personal/planeacion_dnbc_gov_co/IgDlyhDtojfaQqoY3LJ--BxtAdUspvTyiYxQG4sEKIAAQW0?e=N9KFE5"/>
    <d v="2026-05-11T00:00:00"/>
    <s v="No se evidencia avance para el periodo"/>
    <n v="0"/>
    <s v="EJECUCIÓN"/>
    <d v="2026-05-29T00:00:00"/>
    <n v="0"/>
    <s v="No fue posible identificar evidencias para el presente período de análisis"/>
    <s v="SIN INICIAR"/>
    <s v="No aplica"/>
    <s v="No aplica"/>
    <s v="No aplica"/>
    <n v="1"/>
    <s v="Ya se actualizo el PIGA y se hace informe trimestral mostrando el seguimiento "/>
    <s v="https://dnbcgovco-my.sharepoint.com/:f:/g/personal/planeacion_dnbc_gov_co/IgAP8LvYTa5rQIFS_RzLXYBdATaUiQL0YF-YPJNLIKyyQRY?e=iogfbj"/>
    <n v="46214"/>
    <s v="Se evidencia actualización del programa y un infome de monitoreo. Se sugiere incluir evidencias de socialización con el lider del proceso de este informe"/>
    <n v="0.25"/>
    <x v="0"/>
  </r>
  <r>
    <n v="198"/>
    <x v="0"/>
    <x v="6"/>
    <s v="Dirección General"/>
    <m/>
    <x v="130"/>
    <m/>
    <x v="31"/>
    <s v="Mediante el procedimiento PC-MC-02 Acciones correctivas, preventivas y de mejora Versión 4, se establece la formulación y el seguimiento al Plan de Mejoramiento como resultado de las Auditorías Internas, en las siguientes actividades: La No. 8 por parte del Líder del Proceso y la No. 13 a través del Proceso de Evaluación y Seguimiento. Con respecto, al seguimiento realizado a los Planes de Mejoramiento derivados de las auditorías externas, este procedimiento hace mención en la actividad No. 1 al (Procedimiento PC-ES-02 Atención de visitas y requerimientos), pero no establece los tiempos."/>
    <s v="FORTALECIMIENTO ORGANIZACIONAL Y SIMPLIFICACIÓN DE PROCESOS"/>
    <s v="1. Porque no se había evidenciado la necesidad de complementar el procedimiento existente._x000a_2. Porque las auditorías externas se atienden conforme a las reuniones de apertura y los plazos allí acordados_x000a_3.Porque no se tienen establecidos tiempos de manera interna que funcionen como orientación de la visitas externas"/>
    <s v="3.Porque no se tienen establecidos tiempos de manera interna que funcionen como orientación de la visitas externas"/>
    <s v="Acción correctiva"/>
    <s v="MC_AC2"/>
    <s v="Socializar Políticas de operación del procedimiento de Planes de Mejora para implementación"/>
    <s v="Socialización del procedimiento"/>
    <n v="1"/>
    <d v="2026-01-01T00:00:00"/>
    <d v="2026-03-31T00:00:00"/>
    <n v="13.5"/>
    <s v="03. Gestión de Análisis y Mejora Continua"/>
    <s v="Acción Cumplida Pendiente evaluación tercera Linea"/>
    <n v="1"/>
    <s v="Durante el primer trimestre de la vigencia 2026 se actualizó el procedimiento y se socializó"/>
    <s v="https://dnbcgovco-my.sharepoint.com/:f:/g/personal/planeacion_dnbc_gov_co/IgDYe2GS_ayPSIaWtvQYv0qbAc8IxdnR2DbMxEMLmfk0p8A?e=smqHjg"/>
    <d v="2026-05-11T00:00:00"/>
    <s v="Se evidencia socialización del 6 de marzo de 2026"/>
    <n v="1"/>
    <s v="CUMPLIDO"/>
    <d v="2026-06-04T00:00:00"/>
    <n v="1"/>
    <s v="Se evidencia la socialización del procedimiento de planes de mejoramiento realizada el 6 de marzo de 2026, validando la ejecución de la acción correctiva formulada. Desde la tercera línea de defensa se recomienda realizar monitoreo a su aplicación para verificar la apropiación del mecanismo de formulación y gestión de acciones de mejora por parte de los proceso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Durante el primer trimestre de la vigencia 2026 se actualizó el procedimiento y se socializó"/>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socialización del 6 de marzo de 2026"/>
    <n v="1"/>
    <x v="1"/>
  </r>
  <r>
    <n v="199"/>
    <x v="0"/>
    <x v="6"/>
    <s v="Subdirección Administrativa y Financiera"/>
    <m/>
    <x v="131"/>
    <m/>
    <x v="31"/>
    <s v="Mediante la resolución 253 de 2023, se actualizaron las políticas contables, creando los capítulos de Manejo de Prendas de Vestir y Flujos de información; no obstante, en la parte resolutiva de esta resolución únicamente se hace alusión al capitulo de prendas de vestir, quedando sin lineamiento la política para Flujos de Información"/>
    <m/>
    <s v="1. Porque se presentó un error por parte de gestión financiera al formular el contenido de la resolución._x000a_2. Porque el proceso de gestión financiera no cuenta con la expertis para proyectar actos administrativos._x000a_3. Porque no existe una guía que oriente su formulación ni se han realizado procesos de capacitación respecto a la proyección de actos administrativos en las diferentes áreas"/>
    <s v="3. Porque no existe una guía que oriente su formulación ni se han realizado procesos de capacitación respecto a la proyección de actos administrativos en las diferentes áreas"/>
    <s v="Acción correctiva"/>
    <s v="GF_AC12"/>
    <s v="Actualización de las políticas contables de la Resolución 253 de 2023"/>
    <s v="Resolución Políticas contables actualizada"/>
    <n v="1"/>
    <d v="2024-04-22T00:00:00"/>
    <d v="2024-06-30T00:00:00"/>
    <n v="10.199999999999999"/>
    <s v="13. Gestión Financiera"/>
    <m/>
    <n v="1"/>
    <s v="Actualización de las políticas contables de la Resolución 253 de 2023"/>
    <s v="https://dnbcgovco-my.sharepoint.com/:f:/g/personal/planeacion_dnbc_gov_co/IgAKPZEalRp3T7O44VwZjBLlARF86VpmllJA36VR9-2qDG8?e=W6XaGX"/>
    <d v="2026-05-11T00:00:00"/>
    <s v="Se incluye manual de políticas contables actualizado en la vigencia 2025"/>
    <n v="1"/>
    <s v="CUMPLIDO"/>
    <d v="2026-05-29T00:00:00"/>
    <n v="1"/>
    <s v="Se evidencia manual de politicas contables actualizado MN-GF-01 de fecha 26/06/2025 de la DNBC."/>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tualización de las políticas contables de la Resolución 253 de 2023"/>
    <s v="https://dnbcgovco-my.sharepoint.com/:f:/g/personal/planeacion_dnbc_gov_co/IgDlTTkE6gPMRZjTETbxch7dATaSM_TE5-agvqb3k7QgaDY?e=0V1Jx7"/>
    <s v="11/07/206"/>
    <s v="Actividad reportada con cumplimiento en el primer trimestre 2026"/>
    <n v="1"/>
    <x v="1"/>
  </r>
  <r>
    <n v="200"/>
    <x v="0"/>
    <x v="6"/>
    <s v="Subdirección Administrativa y Financiera"/>
    <m/>
    <x v="132"/>
    <m/>
    <x v="31"/>
    <s v="El día 24 de agosto de 2024, se llevó a cabo la socialización de las políticas contables al personal involucrado en el proceso contable, no obstante, la resolución aunque incorporó el capitulo de manejo de flujos de información, en la parte resolutiva de esta resolución únicamente se hace alusión al capitulo de prendas de vestir, quedando sin lineamiento la política para Flujos de Información."/>
    <m/>
    <s v="1. Porque se presentó un error por parte de gestión financiera al formular el contenido de la resolución._x000a_2. Porque el proceso de gestión financiera no cuenta con la expertis para proyectar actos administrativos._x000a_3. Porque no existe una guía que oriente su formulación ni se han realizado procesos de capacitación respecto a la proyección de actos administrativos en las diferentes áreas"/>
    <s v="3. Porque no existe una guía que oriente su formulación ni se han realizado procesos de capacitación respecto a la proyección de actos administrativos en las diferentes áreas"/>
    <s v="Acción correctiva"/>
    <s v="GF_AC13"/>
    <s v="Socialización de las políticas contables"/>
    <s v="Socialización realizada"/>
    <n v="1"/>
    <d v="2024-04-22T00:00:00"/>
    <d v="2024-06-30T00:00:00"/>
    <n v="10.199999999999999"/>
    <s v="13. Gestión Financiera"/>
    <m/>
    <n v="1"/>
    <s v="Socialización de las políticas contables"/>
    <s v="https://dnbcgovco-my.sharepoint.com/:f:/g/personal/planeacion_dnbc_gov_co/IgAKPZEalRp3T7O44VwZjBLlARF86VpmllJA36VR9-2qDG8?e=W6XaGX"/>
    <d v="2026-05-11T00:00:00"/>
    <s v="Se incluye socialización del mes de junio de 2025"/>
    <n v="1"/>
    <s v="CUMPLIDO"/>
    <d v="2026-05-29T00:00:00"/>
    <n v="1"/>
    <s v="Se evidencia acta N° 003-2025 del comité de sostenibilidad contable, en donde se actualiza el manual de politicas contables y sooporte de la socializacion de fecha 25/06/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ocialización de las políticas contables"/>
    <s v="https://dnbcgovco-my.sharepoint.com/:f:/g/personal/planeacion_dnbc_gov_co/IgDlTTkE6gPMRZjTETbxch7dATaSM_TE5-agvqb3k7QgaDY?e=0V1Jx7"/>
    <s v="11/07/206"/>
    <s v="Actividad reportada con cumplimiento en el primer trimestre 2026"/>
    <n v="1"/>
    <x v="1"/>
  </r>
  <r>
    <n v="201"/>
    <x v="0"/>
    <x v="6"/>
    <s v="Subdirección Administrativa y Financiera"/>
    <m/>
    <x v="133"/>
    <m/>
    <x v="31"/>
    <s v="Al interior de la entidad no se tienen establecidos procedimiento internos documentados que faciliten la aplicación de la política de Flujos de Información"/>
    <m/>
    <s v="1. Porque en lugar de un procedimiento, se estableció la resolucion 253 de 2023 en donde se dan los lineamientos para la aplicación de la política de flujos de información_x000a_2. Porque un procedimiento es un documento mucho mas robusto que no permite modificar su contenido facilmente_x000a_3. Porque se requeria de un tipo de documento que permitiera dar los lineamientos anuales"/>
    <s v="3. Porque se requeria de un tipo de documento que permitiera dar los lineamientos anuales"/>
    <s v="Acción correctiva"/>
    <s v="GF_AC12"/>
    <s v="Actualización de las políticas contables de la Resolución 253 de 2023"/>
    <s v="Resolución Políticas contables actualizada"/>
    <n v="1"/>
    <d v="2024-04-22T00:00:00"/>
    <d v="2024-06-30T00:00:00"/>
    <n v="10.199999999999999"/>
    <s v="13. Gestión Financiera"/>
    <m/>
    <n v="1"/>
    <s v="Actualización de las políticas contables de la Resolución 253 de 2023"/>
    <s v="https://dnbcgovco-my.sharepoint.com/:f:/g/personal/planeacion_dnbc_gov_co/IgAKPZEalRp3T7O44VwZjBLlARF86VpmllJA36VR9-2qDG8?e=W6XaGX"/>
    <d v="2026-05-11T00:00:00"/>
    <s v="Se incluye manual de políticas contables actualizado en la vigencia 2025"/>
    <n v="1"/>
    <s v="CUMPLIDO"/>
    <d v="2026-05-29T00:00:00"/>
    <n v="1"/>
    <s v="se evidencia manual de politicas contables actualizado MN-GF-01 de fecha 26/06/2025 de la DNBC"/>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tualización de las políticas contables de la Resolución 253 de 2023"/>
    <s v="https://dnbcgovco-my.sharepoint.com/:f:/g/personal/planeacion_dnbc_gov_co/IgDlTTkE6gPMRZjTETbxch7dATaSM_TE5-agvqb3k7QgaDY?e=0V1Jx7"/>
    <s v="11/07/206"/>
    <s v="Actividad reportada con cumplimiento en el primer trimestre 2026"/>
    <n v="1"/>
    <x v="1"/>
  </r>
  <r>
    <n v="202"/>
    <x v="0"/>
    <x v="6"/>
    <s v="Subdirección Administrativa y Financiera"/>
    <m/>
    <x v="134"/>
    <m/>
    <x v="31"/>
    <s v="V5 Procedimiento de gestión de Bienes vigente desde el 02 de noviembre de 2023 incorporó en el numeral 6.2 la ejecución de inventarios físicos, el Inventario Físico se realizó con fecha corte al 30 de noviembre de 2023. Es decir, no se cuenta con el Inventario Físico al 31 de diciembre de 2023."/>
    <m/>
    <s v="1. Porque no se interpretó adecuadamente lo establecido en el nuimeral 6.2. del procedimiento PC-AD-PGD-01-V5, actividad 1 donde se habla de una actividad trimestral._x000a_2. Porque no existe una política de operación explicita dentro del procedimiento que establezca que los cortes trimestrales del inventario deben ser marzo, junio, septiembre y diciembre._x000a_3. Porque no se se alineó adecuadamente el procedimiento a las necesidades de información para conocer la eficiencia del Sistema de Control Interno Contable"/>
    <s v="3. Porque no se se alineó adecuadamente el procedimiento a las necesidades de información para conocer la eficiencia del Sistema de Control Interno Contable"/>
    <s v="Acción correctiva"/>
    <s v="GF_AC3"/>
    <s v="Socializar el procedimiento de los cruces de información entre las areas y el proceso de Gestión Financiera"/>
    <s v="Socializacion de los procedimientos y documentos de Gestion Financiera."/>
    <n v="1"/>
    <d v="2026-04-01T00:00:00"/>
    <d v="2026-06-30T00:00:00"/>
    <n v="13.350000000000001"/>
    <s v="13. Gestión Financiera"/>
    <m/>
    <n v="1"/>
    <s v="Como evidencia dejamos donde se socializo el procedimiento de los cruces de información  entre las areas y el proceso de Gestión Financiera para las cuentas del pasivo."/>
    <s v="https://dnbcgovco-my.sharepoint.com/:f:/g/personal/planeacion_dnbc_gov_co/IgAKPZEalRp3T7O44VwZjBLlARF86VpmllJA36VR9-2qDG8?e=W6XaGX"/>
    <d v="2026-05-11T00:00:00"/>
    <s v="Se incluye grabación de socialización de políticas contables"/>
    <n v="1"/>
    <s v="CUMPLIDO"/>
    <d v="2026-05-29T00:00:00"/>
    <n v="1"/>
    <s v="se evidencia la socializacion del manual de politicas contables de fecha 25/06/2025"/>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dejamos donde se socializo el procedimiento de los cruces de información  entre las areas y el proceso de Gestión Financiera para las cuentas del pasivo."/>
    <s v="https://dnbcgovco-my.sharepoint.com/:f:/g/personal/planeacion_dnbc_gov_co/IgDlTTkE6gPMRZjTETbxch7dATaSM_TE5-agvqb3k7QgaDY?e=0V1Jx7"/>
    <s v="11/07/206"/>
    <s v="Actividad reportada con cumplimiento en el primer trimestre 2026"/>
    <n v="1"/>
    <x v="1"/>
  </r>
  <r>
    <n v="203"/>
    <x v="0"/>
    <x v="6"/>
    <s v="Subdirección Administrativa y Financiera"/>
    <m/>
    <x v="134"/>
    <m/>
    <x v="31"/>
    <s v="V5 Procedimiento de gestión de Bienes vigente desde el 02 de noviembre de 2023 incorporó en el numeral 6.2 la ejecución de inventarios físicos, el Inventario Físico se realizó con fecha corte al 30 de noviembre de 2023. Es decir, no se cuenta con el Inventario Físico al 31 de diciembre de 202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Acción correctiva"/>
    <s v="GC_AC4"/>
    <s v="Realizar jornadas de socializacion sobre supervisión de contratos y construcción de formato de necesidades"/>
    <s v="Socializaciones realizadas"/>
    <n v="4"/>
    <d v="2026-01-01T00:00:00"/>
    <d v="2026-12-31T00:00:00"/>
    <n v="54"/>
    <s v="15. Gestión Contractual"/>
    <m/>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
    <d v="2026-05-11T00:00:00"/>
    <s v="Se incluye información de capacitación realizada durante el primer trimestre de la vigencia"/>
    <n v="0.25"/>
    <s v="EJECUCIÓN"/>
    <d v="2026-05-15T00:00:00"/>
    <n v="0"/>
    <s v="No fue posible identificar evidencias para el presente período de análisis"/>
    <s v="SIN INICIAR"/>
    <s v="No aplica"/>
    <s v="No aplica"/>
    <s v="No aplica"/>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capacitación del segundo trimestre. "/>
    <n v="0.5"/>
    <x v="0"/>
  </r>
  <r>
    <n v="204"/>
    <x v="0"/>
    <x v="6"/>
    <s v="Subdirección Administrativa y Financiera"/>
    <m/>
    <x v="134"/>
    <m/>
    <x v="31"/>
    <s v="V5 Procedimiento de gestión de Bienes vigente desde el 02 de noviembre de 2023 incorporó en el numeral 6.2 la ejecución de inventarios físicos, el Inventario Físico se realizó con fecha corte al 30 de noviembre de 2023. Es decir, no se cuenta con el Inventario Físico al 31 de diciembre de 202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01"/>
    <s v="Implementación modulo de Inventario de SIIF Nación"/>
    <s v="Modulo Implemntado"/>
    <n v="1"/>
    <d v="2026-03-01T00:00:00"/>
    <d v="2026-12-31T00:00:00"/>
    <n v="45"/>
    <s v="14. Gestión Administrativa / 13. Gestión Financiera"/>
    <s v="Revisar Tema con Financiera"/>
    <n v="1"/>
    <s v="Se esta manejando una prueba piloto SIIF NACIÓN"/>
    <s v="https://dnbcgovco-my.sharepoint.com/:f:/g/personal/planeacion_dnbc_gov_co/IgCKsvM4H_KTR6xnllTYAW4KAYnPCAelO_DLpgStTfwUj-M?e=KcFs8q"/>
    <d v="2026-05-11T00:00:00"/>
    <s v="Se evidencia respuesta de MinHacienda para uso piloto de sistema Siif Nación - Modulo Recursos Fisicos"/>
    <n v="0.1"/>
    <s v="EJECUCIÓN"/>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muestra proceso que se esta llevando para el manejo de la prueba piloto SIIF NACIÓN "/>
    <s v="https://dnbcgovco-my.sharepoint.com/:f:/g/personal/planeacion_dnbc_gov_co/IgD3RyDi0X_yRo0wLAd4u0hIAegznAHHnleG17rsX0XqwHY?e=c4mIfd"/>
    <s v="11/07/206"/>
    <s v="Se remite información sobre las gestiones adelantadas para la implementación del modulo siif nacion"/>
    <n v="0.3"/>
    <x v="0"/>
  </r>
  <r>
    <n v="205"/>
    <x v="0"/>
    <x v="6"/>
    <s v="Subdirección Administrativa y Financiera"/>
    <m/>
    <x v="134"/>
    <m/>
    <x v="31"/>
    <s v="V5 Procedimiento de gestión de Bienes vigente desde el 02 de noviembre de 2023 incorporó en el numeral 6.2 la ejecución de inventarios físicos, el Inventario Físico se realizó con fecha corte al 30 de noviembre de 2023. Es decir, no se cuenta con el Inventario Físico al 31 de diciembre de 202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7"/>
    <s v="Actualizar el procedimiento para la realización del inventario físico de los bienes de la entidad, incluyendo el responsable de la elaboración, verificación y aprobación."/>
    <s v="Actualizacion del procedimiento para la realizacion del inventario de los bienes de la entidad."/>
    <n v="1"/>
    <d v="2026-05-01T00:00:00"/>
    <d v="2026-09-30T00:00:00"/>
    <n v="22.349999999999998"/>
    <s v="14. Gestión Administrativa"/>
    <m/>
    <n v="0"/>
    <s v="Proceso de actualización"/>
    <s v="https://dnbcgovco-my.sharepoint.com/:f:/g/personal/planeacion_dnbc_gov_co/IgDm4DHyXDA5Q5WGTU7tDkFLAc2M2mTSoezfwLKe_RnYYZ0?e=uJfhoo"/>
    <d v="2026-05-11T00:00:00"/>
    <s v="No se evidencia avance para el periodo"/>
    <n v="0"/>
    <s v="EJECUCIÓN"/>
    <d v="2026-05-29T00:00:00"/>
    <n v="0"/>
    <s v="No fue posible identificar evidencias para el presente período de análisis"/>
    <s v="SIN INICIAR"/>
    <s v="No aplica"/>
    <s v="No aplica"/>
    <s v="No aplica"/>
    <n v="1"/>
    <s v="Ya se realizó la actualización del procedimiento de Gestión de Bienes"/>
    <s v="https://dnbcgovco-my.sharepoint.com/:f:/g/personal/planeacion_dnbc_gov_co/IgCaL3Okdj61R7b6VgL2_FeRAawkcJXFNhAjxCv_oVRi-uk?e=fTA1fT"/>
    <n v="46214"/>
    <s v="Se presenta procedimiento actualizado al 30 de junio de 2026 con su respectiva socializaicón vía correo electrónico"/>
    <n v="1"/>
    <x v="1"/>
  </r>
  <r>
    <n v="206"/>
    <x v="0"/>
    <x v="6"/>
    <s v="Subdirección Administrativa y Financiera"/>
    <m/>
    <x v="134"/>
    <m/>
    <x v="31"/>
    <s v="V5 Procedimiento de gestión de Bienes vigente desde el 02 de noviembre de 2023 incorporó en el numeral 6.2 la ejecución de inventarios físicos, el Inventario Físico se realizó con fecha corte al 30 de noviembre de 2023. Es decir, no se cuenta con el Inventario Físico al 31 de diciembre de 202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8"/>
    <s v="Actualización del inventario físico semestral, con base los lineamientos establecidos en la entidad y la CGN."/>
    <s v="Realizar el inventario de los bienes de la entidad, conforme a los nuevos lineamientos establecidos.."/>
    <n v="2"/>
    <d v="2026-01-01T00:00:00"/>
    <d v="2026-12-31T00:00:00"/>
    <n v="54"/>
    <s v="14. Gestión Administrativa"/>
    <m/>
    <n v="0"/>
    <s v="Proceso de actualización"/>
    <s v="https://dnbcgovco-my.sharepoint.com/:f:/g/personal/planeacion_dnbc_gov_co/IgBveH1t7EmIR6GZSOaIIHmUAUc6KaLSFKfQX2lbG2hDEA0?e=ooFcYM"/>
    <d v="2026-05-11T00:00:00"/>
    <s v="No se evidencia avance para el periodo"/>
    <n v="0"/>
    <s v="EJECUCIÓN"/>
    <d v="2026-05-29T00:00:00"/>
    <n v="0"/>
    <s v="No fue posible identificar evidencias para el presente período de análisis"/>
    <s v="SIN INICIAR"/>
    <s v="No aplica"/>
    <s v="No aplica"/>
    <s v="No aplica"/>
    <n v="1"/>
    <s v="Se realizó inventario de la bodega mensuales y se hizo un inventario de papelería "/>
    <s v="https://dnbcgovco-my.sharepoint.com/:f:/g/personal/planeacion_dnbc_gov_co/IgBuQlP5pbrUSrwtj3_PYOn-AaRmaWMPC6GjWsfOmsZTdto?e=dCSkxl"/>
    <n v="46214"/>
    <s v="Se presenta formatos diligenciados de conteo de bienes para actualización de inventarios. Se sugiere generar evidencias sobre su socialización con el lider del proceso"/>
    <n v="0.5"/>
    <x v="0"/>
  </r>
  <r>
    <n v="207"/>
    <x v="0"/>
    <x v="6"/>
    <s v="Dirección General"/>
    <m/>
    <x v="135"/>
    <m/>
    <x v="31"/>
    <s v="Los procesos de la entidad al cierre de la vigencia 2023, entregaron parcialmente información a Financiera, en cumplimiento a lo establecido en el Memorando de Cierre, tal es el caso del área de Almacén que no realizó el Inventarió Físico, depreciación y amortización del mes de Diciembre de 2023."/>
    <s v="INTEGRIDAD"/>
    <s v="1. Porque a pesar de que la resolución 253 de 2023 no incluyó la descripción de la necesidad de información de los diferentes procesos para realizar las conciliaciones, gestión financiera envía mensualmente un correo electrónico con esta solicitud que no ha sido atendida._x000a_2.Porque no hay suficiente seguimiento por parte de los supervisores de los encargados de realizar esta actividad en cada proceso involucrado._x000a_3. Porque no se han iniciado acciones disciplinarias relacionadas con el no envío de información."/>
    <s v="3. Porque no se han iniciado acciones disciplinarias relacionadas con el no envío de información."/>
    <s v="Acción correctiva"/>
    <s v="DI_AC19"/>
    <s v="Iniciar las acciones administrativas y/o disciplinarias a que haya lugar por el incumplimiento por parte del Almacenista General con respecto al cumplimiento de sus funciones"/>
    <s v="Acciones administrativas y/o disciplinarias adelantadas"/>
    <n v="1"/>
    <d v="2024-04-22T00:00:00"/>
    <d v="2024-08-31T00:00:00"/>
    <n v="19.350000000000001"/>
    <s v="12. Gestión de Asuntos Disciplinarios"/>
    <m/>
    <n v="1"/>
    <s v="Sobre la IP 024 de 2024, se adoptó decisión de archivo de conformidad con lo establecido en la decisión adoptada el 25 de abril de 2025. Se desplegó la acción disciplinaria requerida. Se anexa evidencia de la apertura y del archivo."/>
    <s v="https://dnbcgovco-my.sharepoint.com/:f:/g/personal/planeacion_dnbc_gov_co/IgB-zvCF4ckEQYHvo9mZoHufATY5TkqJWLIIGt88-TGzIcQ?e=GkEelx"/>
    <d v="2026-05-11T00:00:00"/>
    <s v="Se evidencia en el respectivo hallazgo, que se realizó la apertura de la acción disciplinaria IP 024-2024, relacionado con el   incumplimiento por parte del Almacenista General con respecto al cumplimiento de sus funciones. Por lo tanto cumple con el indicador relacionado a este hallazgo."/>
    <n v="1"/>
    <s v="CUMPLIDO"/>
    <d v="2026-05-15T00:00:00"/>
    <n v="1"/>
    <s v="Se presentan como evidencias el Auto de Apertura de Indagación Previa No. 024 de 2024, de fecha 17 de septiembre de 2024, y el Auto de Archivo de la Indagación Previa, de fecha 25 de abril de 2025, mediante los cuales se adelantó la actuación disciplinaria relacionada con el presunto incumplimiento de las funciones por parte del Almacenista General y se adoptó la decisión de archivo. Los soportes aportados permiten verificar la ejecución de la actividad formulada dentro del plazo establecido y el cumplimiento de la acción correctiv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208"/>
    <x v="0"/>
    <x v="6"/>
    <s v="Subdirección Administrativa y Financiera"/>
    <m/>
    <x v="135"/>
    <m/>
    <x v="31"/>
    <s v="Los procesos de la entidad al cierre de la vigencia 2023, entregaron parcialmente información a Financiera, en cumplimiento a lo establecido en el Memorando de Cierre, tal es el caso del área de Almacén que no realizó el Inventarió Físico, depreciación y amortización del mes de Diciembre de 2023."/>
    <m/>
    <s v="1. Porque a pesar de que la resolución 253 de 2023 no incluyó la descripción de la necesidad de información de los diferentes procesos para realizar las conciliaciones, gestión financiera envía mensualmente un correo electrónico con esta solicitud que no ha sido atendida._x000a_2.Porque no hay suficiente seguimiento por parte de los supervisores de los encargados de realizar esta actividad en cada proceso involucrado._x000a_3. Porque no se han iniciado acciones disciplinarias relacionadas con el no envío de información."/>
    <s v="3. Porque no se han iniciado acciones disciplinarias relacionadas con el no envío de información."/>
    <s v="Acción correctiva"/>
    <s v="GF_AC12"/>
    <s v="Actualización de las políticas contables de la Resolución 253 de 2023"/>
    <s v="Resolución Políticas contables actualizada"/>
    <n v="1"/>
    <d v="2024-04-22T00:00:00"/>
    <d v="2024-06-30T00:00:00"/>
    <n v="10.199999999999999"/>
    <s v="13. Gestión Financiera"/>
    <m/>
    <n v="1"/>
    <s v="Actualización de las políticas contables de la Resolución 253 de 2023"/>
    <s v="https://dnbcgovco-my.sharepoint.com/:f:/g/personal/planeacion_dnbc_gov_co/IgAKPZEalRp3T7O44VwZjBLlARF86VpmllJA36VR9-2qDG8?e=W6XaGX"/>
    <d v="2026-05-11T00:00:00"/>
    <s v="Se incluye manual de políticas contables actualizado en la vigencia 2025"/>
    <n v="1"/>
    <s v="CUMPLIDO"/>
    <d v="2026-05-29T00:00:00"/>
    <n v="1"/>
    <s v="se evidencia manual de politicas contables actualizado MN-GF-01 de fecha 26/06/2025 de la DNBC"/>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tualización de las políticas contables de la Resolución 253 de 2023"/>
    <s v="https://dnbcgovco-my.sharepoint.com/:f:/g/personal/planeacion_dnbc_gov_co/IgDlTTkE6gPMRZjTETbxch7dATaSM_TE5-agvqb3k7QgaDY?e=0V1Jx7"/>
    <s v="11/07/206"/>
    <s v="Actividad reportada con cumplimiento en el primer trimestre 2026"/>
    <n v="1"/>
    <x v="1"/>
  </r>
  <r>
    <n v="209"/>
    <x v="0"/>
    <x v="6"/>
    <s v="Subdirección Administrativa y Financiera"/>
    <m/>
    <x v="136"/>
    <m/>
    <x v="31"/>
    <s v="Numeral 10.3_x000a_Aunque existen lineamientos específicos para la depuración el seguimiento de las cuentas en las Políticas contables se evidenció en las cuentas del Activo: 1.En la cuenta de Bancos, existe un saldo de $29.8 millones que corresponde a los valores descontados por concepto de la Pila de las vigencia 2019,2020,2022, que hacen referencia a los Retroactivos pero no han sido girado a las EPS. Asimismo, esta cifra incluye el valor de la seguridad social de los pagos realizados por concepto de liquidación de prestaciones sociales de ex funcionarios que se retiraron en la vigencia 2023. 2. En la Cuenta por Cobrar correspondiente a Ingresos no tributarios se evidencia el saldo de $1.223.156,01 correspondiente a un mayor valor cancelado por concepto de Cuota de Auditaje. 4. En la Cuenta 1322 Otras Cuentas por Cobrar están registradas Incapacidades por valor de $27.6 millones, dentro de las cuales algunas ya expiraron y por indicación de la CGN, hay que reclasificar a la cuenta 1384 Pagos por cuenta de terceros. 5.La conciliación por licencias e incapacidades se ha estado haciendo de manera extemporanea con respecto a las fechas de cierre, tal es el caso del cuarto trimestre que se se conciliaron hasta el 05 de febrero de 2024 6. El Saldo de la cuenta de PPyE presenta un saldo de $93.255 millones, pero al realizar la conciliación con el saldo Almacén presenta diferencias. 7. En la cuenta 1384 Recursos de Acreedores reintegrados a Tesorerias existe una partida por concepto que un proveedor no ha entregado 3 vehiculos y se suscribio acta de terminación bilateral. 8. Con relación a la cuenta de prendas de vestir y calzado el area de almacén reporto movimientos con saldo negativo, y como no se realizó la conciliación, quedó en ceros(0)"/>
    <m/>
    <s v="1. Porque a los funcionarios se les paga nómina del mes completo entre el 15 al 20 de cada mes pero pueden retirarse días antes generándose y acumulándose saldos._x000a_2. Porque no se ha implementado un control periódico que evidencie la necesidad de generar estas devoluciones teniendo en cuenta que una política institucional para pagar el último día del mes no es posible implmentarla debido los compromisos adquiridos con los acreedores (préstamos, fondos de empelados etc) y los intereses de mora que se generarían._x000a_3. Porque debe antes del control, generarse un rubro en el presupuesto de la DNBC del cual puedan descontarse los gastos financieros."/>
    <s v="3. Porque debe antes del control, generarse un rubro en el presupuesto de la DNBC del cual puedan descontarse los gastos financieros."/>
    <s v="Acción correctiva"/>
    <s v="GF_AC12"/>
    <s v="Actualización de las políticas contables de la Resolución 253 de 2023"/>
    <s v="Resolución Políticas contables actualizada"/>
    <n v="1"/>
    <d v="2024-04-22T00:00:00"/>
    <d v="2024-06-30T00:00:00"/>
    <n v="10.199999999999999"/>
    <s v="13. Gestión Financiera"/>
    <m/>
    <n v="1"/>
    <s v="Actualización de las políticas contables de la Resolución 253 de 2023"/>
    <s v="https://dnbcgovco-my.sharepoint.com/:f:/g/personal/planeacion_dnbc_gov_co/IgAKPZEalRp3T7O44VwZjBLlARF86VpmllJA36VR9-2qDG8?e=W6XaGX"/>
    <d v="2026-05-11T00:00:00"/>
    <s v="Se incluye manual de políticas contables actualizado en la vigencia 2025"/>
    <n v="1"/>
    <s v="CUMPLIDO"/>
    <d v="2026-05-29T00:00:00"/>
    <n v="1"/>
    <s v="se evidencia manual de politicas contables actualizado MN-GF-01 de fecha 26/06/2025 de la DNBC"/>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tualización de las políticas contables de la Resolución 253 de 2023"/>
    <s v="https://dnbcgovco-my.sharepoint.com/:f:/g/personal/planeacion_dnbc_gov_co/IgDlTTkE6gPMRZjTETbxch7dATaSM_TE5-agvqb3k7QgaDY?e=0V1Jx7"/>
    <s v="11/07/206"/>
    <s v="Actividad reportada con cumplimiento en el primer trimestre 2026"/>
    <n v="1"/>
    <x v="1"/>
  </r>
  <r>
    <n v="210"/>
    <x v="0"/>
    <x v="6"/>
    <s v="Subdirección Administrativa y Financiera"/>
    <m/>
    <x v="136"/>
    <m/>
    <x v="31"/>
    <s v="Numeral 10.3_x000a_Aunque existen lineamientos específicos para la depuración el seguimiento de las cuentas en las Políticas contables se evidenció en las cuentas del Activo: 1.En la cuenta de Bancos, existe un saldo de $29.8 millones que corresponde a los valores descontados por concepto de la Pila de las vigencia 2019,2020,2022, que hacen referencia a los Retroactivos pero no han sido girado a las EPS. Asimismo, esta cifra incluye el valor de la seguridad social de los pagos realizados por concepto de liquidación de prestaciones sociales de ex funcionarios que se retiraron en la vigencia 2023. 2. En la Cuenta por Cobrar correspondiente a Ingresos no tributarios se evidencia el saldo de $1.223.156,01 correspondiente a un mayor valor cancelado por concepto de Cuota de Auditaje. 4. En la Cuenta 1322 Otras Cuentas por Cobrar están registradas Incapacidades por valor de $27.6 millones, dentro de las cuales algunas ya expiraron y por indicación de la CGN, hay que reclasificar a la cuenta 1384 Pagos por cuenta de terceros. 5.La conciliación por licencias e incapacidades se ha estado haciendo de manera extemporanea con respecto a las fechas de cierre, tal es el caso del cuarto trimestre que se se conciliaron hasta el 05 de febrero de 2024 6. El Saldo de la cuenta de PPyE presenta un saldo de $93.255 millones, pero al realizar la conciliación con el saldo Almacén presenta diferencias. 7. En la cuenta 1384 Recursos de Acreedores reintegrados a Tesorerias existe una partida por concepto que un proveedor no ha entregado 3 vehiculos y se suscribio acta de terminación bilateral. 8. Con relación a la cuenta de prendas de vestir y calzado el area de almacén reporto movimientos con saldo negativo, y como no se realizó la conciliación, quedó en ceros(0)"/>
    <m/>
    <s v="1. Porque debido a los retroactivos anuales de los funcionarios se hace necesario pagar la PILA frente a esta fracción y no se hizo."/>
    <s v="1. Porque debido a los retroactivos anuales de los funcionarios se hace necesario pagar la PILA frente a esta fracción y no se hizo"/>
    <s v="Acción correctiva"/>
    <s v="TH_AC21"/>
    <s v="Consignar el saldo por concepto de PILA a las EPS de los valores descontados a los funcionarios por concepto de retroactivos según corresponda"/>
    <s v="Valores pagados por PILA a las EPS (retroactivos empleados)"/>
    <n v="1"/>
    <d v="2024-05-01T00:00:00"/>
    <d v="2024-12-31T00:00:00"/>
    <n v="36"/>
    <s v="11. Gestión del Talento Humano"/>
    <s v="Nómina"/>
    <n v="0"/>
    <n v="0"/>
    <n v="0"/>
    <d v="2026-05-11T00:00:00"/>
    <s v="No se evidencia seguimiento"/>
    <n v="0"/>
    <s v="VENCIDO"/>
    <d v="2026-05-15T00:00:00"/>
    <n v="0"/>
    <s v="No fue posible identificar evidencias para el presente período de análisis"/>
    <s v="VENCIDA"/>
    <s v="No aplica"/>
    <s v="No aplica"/>
    <s v="No aplica"/>
    <n v="1"/>
    <s v="se adjuntan pago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incluye información de gestiones realizadas en el 2024 para el cumplimiento de pago"/>
    <n v="1"/>
    <x v="1"/>
  </r>
  <r>
    <n v="211"/>
    <x v="0"/>
    <x v="6"/>
    <s v="Subdirección Administrativa y Financiera"/>
    <m/>
    <x v="136"/>
    <m/>
    <x v="31"/>
    <s v="Numeral 10.3_x000a_Aunque existen lineamientos específicos para la depuración el seguimiento de las cuentas en las Políticas contables se evidenció en las cuentas del Activo: 1.En la cuenta de Bancos, existe un saldo de $29.8 millones que corresponde a los valores descontados por concepto de la Pila de las vigencia 2019,2020,2022, que hacen referencia a los Retroactivos pero no han sido girado a las EPS. Asimismo, esta cifra incluye el valor de la seguridad social de los pagos realizados por concepto de liquidación de prestaciones sociales de ex funcionarios que se retiraron en la vigencia 2023. 2. En la Cuenta por Cobrar correspondiente a Ingresos no tributarios se evidencia el saldo de $1.223.156,01 correspondiente a un mayor valor cancelado por concepto de Cuota de Auditaje. 4. En la Cuenta 1322 Otras Cuentas por Cobrar están registradas Incapacidades por valor de $27.6 millones, dentro de las cuales algunas ya expiraron y por indicación de la CGN, hay que reclasificar a la cuenta 1384 Pagos por cuenta de terceros. 5.La conciliación por licencias e incapacidades se ha estado haciendo de manera extemporanea con respecto a las fechas de cierre, tal es el caso del cuarto trimestre que se se conciliaron hasta el 05 de febrero de 2024 6. El Saldo de la cuenta de PPyE presenta un saldo de $93.255 millones, pero al realizar la conciliación con el saldo Almacén presenta diferencias. 7. En la cuenta 1384 Recursos de Acreedores reintegrados a Tesorerias existe una partida por concepto que un proveedor no ha entregado 3 vehiculos y se suscribio acta de terminación bilateral. 8. Con relación a la cuenta de prendas de vestir y calzado el area de almacén reporto movimientos con saldo negativo, y como no se realizó la conciliación, quedó en ceros(0)"/>
    <s v="GESTIÓN PRESUPUESTAL Y EFICIENCIA DEL GASTO PÚBLICO"/>
    <s v="1. Porque se giro un mayor valor al realmente requerido por concepto de cuota de auditaje._x000a_2. Porque se solicitó por parte de la CGR un mayor valor a pagar_x000a_3. Porque se presentó un error interno en los procedimientos de la CGR"/>
    <s v="3. Porque se presentó un error interno en los procedimientos de la CGR"/>
    <s v="Acción correctiva"/>
    <s v="GF_AC14"/>
    <s v="Requerir al área financiera de la CGR para que se realicen las acciones necesarias para el cruce de la partida de Cuota de Auditaje"/>
    <s v="% Ingresos imputados de la cuota de auditaje pagada en exceso"/>
    <n v="1"/>
    <d v="2024-05-01T00:00:00"/>
    <d v="2024-06-30T00:00:00"/>
    <n v="8.85"/>
    <s v="13. Gestión Financiera"/>
    <m/>
    <n v="1"/>
    <s v="se tiene para entregar entre abril y mayo"/>
    <s v="https://dnbcgovco-my.sharepoint.com/:f:/g/personal/planeacion_dnbc_gov_co/IgAKPZEalRp3T7O44VwZjBLlARF86VpmllJA36VR9-2qDG8?e=W6XaGX"/>
    <d v="2026-05-11T00:00:00"/>
    <s v="No se encuentran evidencias de la actividad"/>
    <n v="0"/>
    <s v="EJECUCIÓN"/>
    <d v="2026-05-29T00:00:00"/>
    <n v="0"/>
    <s v="No fue posible identificar evidencias para el presente período de análisis"/>
    <s v="VENCIDA"/>
    <s v="No aplica"/>
    <s v="No aplica"/>
    <s v="No aplica"/>
    <n v="1"/>
    <s v="Se deja de evidencia correos de solicitudde devolucion de la contraloria con su respectiva respuesta "/>
    <s v="https://dnbcgovco-my.sharepoint.com/:f:/g/personal/planeacion_dnbc_gov_co/IgDlTTkE6gPMRZjTETbxch7dATaSM_TE5-agvqb3k7QgaDY?e=0V1Jx7"/>
    <s v="11/07/206"/>
    <s v="Se incluyen documentos soportes de gestiones realizadas para devolución de saldos de cuota de auditaje"/>
    <n v="1"/>
    <x v="1"/>
  </r>
  <r>
    <n v="212"/>
    <x v="0"/>
    <x v="6"/>
    <s v="Subdirección Administrativa y Financiera"/>
    <m/>
    <x v="136"/>
    <m/>
    <x v="31"/>
    <s v="Numeral 10.3_x000a_Aunque existen lineamientos específicos para la depuración el seguimiento de las cuentas en las Políticas contables se evidenció en las cuentas del Activo: 1.En la cuenta de Bancos, existe un saldo de $29.8 millones que corresponde a los valores descontados por concepto de la Pila de las vigencia 2019,2020,2022, que hacen referencia a los Retroactivos pero no han sido girado a las EPS. Asimismo, esta cifra incluye el valor de la seguridad social de los pagos realizados por concepto de liquidación de prestaciones sociales de ex funcionarios que se retiraron en la vigencia 2023. 2. En la Cuenta por Cobrar correspondiente a Ingresos no tributarios se evidencia el saldo de $1.223.156,01 correspondiente a un mayor valor cancelado por concepto de Cuota de Auditaje. 4. En la Cuenta 1322 Otras Cuentas por Cobrar están registradas Incapacidades por valor de $27.6 millones, dentro de las cuales algunas ya expiraron y por indicación de la CGN, hay que reclasificar a la cuenta 1384 Pagos por cuenta de terceros. 5.La conciliación por licencias e incapacidades se ha estado haciendo de manera extemporanea con respecto a las fechas de cierre, tal es el caso del cuarto trimestre que se se conciliaron hasta el 05 de febrero de 2024 6. El Saldo de la cuenta de PPyE presenta un saldo de $93.255 millones, pero al realizar la conciliación con el saldo Almacén presenta diferencias. 7. En la cuenta 1384 Recursos de Acreedores reintegrados a Tesorerias existe una partida por concepto que un proveedor no ha entregado 3 vehiculos y se suscribio acta de terminación bilateral. 8. Con relación a la cuenta de prendas de vestir y calzado el area de almacén reporto movimientos con saldo negativo, y como no se realizó la conciliación, quedó en ceros(0)"/>
    <m/>
    <s v="1. Porque no se cobró adecuadamente a la EPS la incapacidades generadas"/>
    <s v="1. Porque no se cobró adecuadamente a la EPS la incapacidades generadas"/>
    <s v="Acción correctiva"/>
    <s v="TH_AC6"/>
    <s v="Informe de los estados de cobro de incapacidades realizado"/>
    <s v="Informe realizado"/>
    <n v="1"/>
    <d v="2026-03-01T00:00:00"/>
    <d v="2026-05-31T00:00:00"/>
    <n v="13.5"/>
    <s v="11. Gestión del Talento Humano"/>
    <s v="Nómia"/>
    <n v="0"/>
    <n v="0"/>
    <n v="0"/>
    <d v="2026-05-11T00:00:00"/>
    <s v="No se evidencia seguimiento"/>
    <n v="0"/>
    <s v="EJECUCIÓN"/>
    <d v="2026-05-15T00:00:00"/>
    <n v="0"/>
    <s v="No fue posible identificar evidencias para el presente período de análisis"/>
    <s v="SIN INICIAR"/>
    <s v="No aplica"/>
    <s v="No aplica"/>
    <s v="No aplica"/>
    <n v="1"/>
    <s v="se aporta nomina -del 1 de marzo a 31 de may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evidencia informe de seguimiento a las incapacidades de la DNBC en el periodo en mención. Se sugiere incluir en evidencias correo de socialización con lider de proceso"/>
    <n v="1"/>
    <x v="1"/>
  </r>
  <r>
    <n v="213"/>
    <x v="0"/>
    <x v="6"/>
    <s v="Dirección General"/>
    <m/>
    <x v="136"/>
    <m/>
    <x v="31"/>
    <s v="Numeral 10.3_x000a_Aunque existen lineamientos específicos para la depuración el seguimiento de las cuentas en las Políticas contables se evidenció en las cuentas del Activo: 1.En la cuenta de Bancos, existe un saldo de $29.8 millones que corresponde a los valores descontados por concepto de la Pila de las vigencia 2019,2020,2022, que hacen referencia a los Retroactivos pero no han sido girado a las EPS. Asimismo, esta cifra incluye el valor de la seguridad social de los pagos realizados por concepto de liquidación de prestaciones sociales de ex funcionarios que se retiraron en la vigencia 2023. 2. En la Cuenta por Cobrar correspondiente a Ingresos no tributarios se evidencia el saldo de $1.223.156,01 correspondiente a un mayor valor cancelado por concepto de Cuota de Auditaje. 4. En la Cuenta 1322 Otras Cuentas por Cobrar están registradas Incapacidades por valor de $27.6 millones, dentro de las cuales algunas ya expiraron y por indicación de la CGN, hay que reclasificar a la cuenta 1384 Pagos por cuenta de terceros. 5.La conciliación por licencias e incapacidades se ha estado haciendo de manera extemporanea con respecto a las fechas de cierre, tal es el caso del cuarto trimestre que se se conciliaron hasta el 05 de febrero de 2024 6. El Saldo de la cuenta de PPyE presenta un saldo de $93.255 millones, pero al realizar la conciliación con el saldo Almacén presenta diferencias. 7. En la cuenta 1384 Recursos de Acreedores reintegrados a Tesorerias existe una partida por concepto que un proveedor no ha entregado 3 vehiculos y se suscribio acta de terminación bilateral. 8. Con relación a la cuenta de prendas de vestir y calzado el area de almacén reporto movimientos con saldo negativo, y como no se realizó la conciliación, quedó en ceros(0)"/>
    <s v="INTEGRIDAD"/>
    <s v="1. Porque a pesar de que la resolución 253 de 2023 no incluyó la descripción de la necesidad de información de los diferentes procesos para realizar las conciliaciones, gestión financiera envía mensualmente un correo electrónico con esta solicitud que no ha sido atendida._x000a_2.Porque no hay suficiente seguimiento por parte de los supervisores de los encargados de realizar esta actividad en cada proceso involucrado._x000a_3. Porque no se han iniciado acciones disciplinarias relacionadas con el no envío de información."/>
    <s v="3. Porque no se han iniciado acciones disciplinarias relacionadas con el no envío de información."/>
    <s v="Acción correctiva"/>
    <s v="DI_AC21"/>
    <s v="Iniciar las acciones administrativas y/o disciplinarias a que haya lugar por el incumplimiento por parte del Almacenista General con respecto al cumplimiento de sus funciones"/>
    <s v="Acciones administrativas y/o disciplinarias adelantadas"/>
    <n v="1"/>
    <d v="2024-04-22T00:00:00"/>
    <d v="2024-08-31T00:00:00"/>
    <n v="19.350000000000001"/>
    <s v="12. Gestión de Asuntos Disciplinarios"/>
    <m/>
    <n v="1"/>
    <s v="Sobre la IP 024 de 2024, se adoptó decisión de archivo de conformidad con lo establecido en la decisión adoptada el 25 de abril de 2025. Se desplegó la acción disciplinaria requerida. Se anexa evidencia de la apertura y del archivo."/>
    <s v="https://dnbcgovco-my.sharepoint.com/:f:/g/personal/planeacion_dnbc_gov_co/IgAnABVexVJgQrYQLEvMO3CfASCZ59xv04Q7To9gOtWgRWE?e=bcd2I5"/>
    <d v="2026-05-11T00:00:00"/>
    <s v="Se evidencia en el respectivo hallazgo, que se realizó la apertura de la acción disciplinaria IP 024-2024, relacionado con el   incumplimiento por parte del Almacenista General con respecto al cumplimiento de sus funciones. Por lo tanto cumple con el indicador relacionado a este hallazgo."/>
    <n v="1"/>
    <s v="CUMPLIDO"/>
    <d v="2026-05-15T00:00:00"/>
    <n v="1"/>
    <s v="Se presentan como evidencias el Auto de Apertura de Indagación Previa No. 024 de 2024, de fecha 17 de septiembre de 2024, y el Auto de Archivo de la Indagación Previa, de fecha 25 de abril de 2025, mediante los cuales se adelantó la actuación disciplinaria relacionada con el presunto incumplimiento de las funciones por parte del Almacenista General y se adoptó la decisión de archivo. Los soportes aportados permiten verificar la ejecución de la actividad formulada dentro del plazo establecido y el cumplimiento de la acción correctiv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214"/>
    <x v="0"/>
    <x v="6"/>
    <s v="Subdirección Administrativa y Financiera"/>
    <m/>
    <x v="136"/>
    <m/>
    <x v="31"/>
    <s v="Numeral 10.3_x000a_Aunque existen lineamientos específicos para la depuración el seguimiento de las cuentas en las Políticas contables se evidenció en las cuentas del Activo: 1.En la cuenta de Bancos, existe un saldo de $29.8 millones que corresponde a los valores descontados por concepto de la Pila de las vigencia 2019,2020,2022, que hacen referencia a los Retroactivos pero no han sido girado a las EPS. Asimismo, esta cifra incluye el valor de la seguridad social de los pagos realizados por concepto de liquidación de prestaciones sociales de ex funcionarios que se retiraron en la vigencia 2023. 2. En la Cuenta por Cobrar correspondiente a Ingresos no tributarios se evidencia el saldo de $1.223.156,01 correspondiente a un mayor valor cancelado por concepto de Cuota de Auditaje. 4. En la Cuenta 1322 Otras Cuentas por Cobrar están registradas Incapacidades por valor de $27.6 millones, dentro de las cuales algunas ya expiraron y por indicación de la CGN, hay que reclasificar a la cuenta 1384 Pagos por cuenta de terceros. 5.La conciliación por licencias e incapacidades se ha estado haciendo de manera extemporanea con respecto a las fechas de cierre, tal es el caso del cuarto trimestre que se se conciliaron hasta el 05 de febrero de 2024 6. El Saldo de la cuenta de PPyE presenta un saldo de $93.255 millones, pero al realizar la conciliación con el saldo Almacén presenta diferencias. 7. En la cuenta 1384 Recursos de Acreedores reintegrados a Tesorerias existe una partida por concepto que un proveedor no ha entregado 3 vehiculos y se suscribio acta de terminación bilateral. 8. Con relación a la cuenta de prendas de vestir y calzado el area de almacén reporto movimientos con saldo negativo, y como no se realizó la conciliación, quedó en ceros(0)"/>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F_AC3"/>
    <s v="Socializar el procedimiento de los cruces de información entre las areas y el proceso de Gestión Financiera"/>
    <s v="Socializacion de los procedimientos y documentos de Gestion Financiera."/>
    <n v="1"/>
    <d v="2026-04-01T00:00:00"/>
    <d v="2026-06-30T00:00:00"/>
    <n v="13.350000000000001"/>
    <s v="13. Gestión Financiera"/>
    <m/>
    <n v="1"/>
    <s v="Como evidencia dejamos donde se socializo el procedimiento de los cruces de información  entre las areas y el proceso de Gestión Financiera para las cuentas del pasivo."/>
    <s v="https://dnbcgovco-my.sharepoint.com/:f:/g/personal/planeacion_dnbc_gov_co/IgAKPZEalRp3T7O44VwZjBLlARF86VpmllJA36VR9-2qDG8?e=W6XaGX"/>
    <d v="2026-05-11T00:00:00"/>
    <s v="Se incluye grabación de socialización de políticas contables"/>
    <n v="1"/>
    <s v="CUMPLIDO"/>
    <d v="2026-05-29T00:00:00"/>
    <n v="1"/>
    <s v="se evidencia la socializacion del manual de politicas contables de fecha 25/06/2025"/>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dejamos donde se socializo el procedimiento de los cruces de información  entre las areas y el proceso de Gestión Financiera para las cuentas del pasivo."/>
    <s v="https://dnbcgovco-my.sharepoint.com/:f:/g/personal/planeacion_dnbc_gov_co/IgDlTTkE6gPMRZjTETbxch7dATaSM_TE5-agvqb3k7QgaDY?e=0V1Jx7"/>
    <s v="11/07/206"/>
    <s v="Actividad reportada con cumplimiento en el primer trimestre 2026"/>
    <n v="1"/>
    <x v="1"/>
  </r>
  <r>
    <n v="215"/>
    <x v="0"/>
    <x v="6"/>
    <s v="Subdirección Administrativa y Financiera"/>
    <m/>
    <x v="136"/>
    <m/>
    <x v="31"/>
    <s v="Numeral 10.3_x000a_Aunque existen lineamientos específicos para la depuración el seguimiento de las cuentas en las Políticas contables se evidenció en las cuentas del Activo: 1.En la cuenta de Bancos, existe un saldo de $29.8 millones que corresponde a los valores descontados por concepto de la Pila de las vigencia 2019,2020,2022, que hacen referencia a los Retroactivos pero no han sido girado a las EPS. Asimismo, esta cifra incluye el valor de la seguridad social de los pagos realizados por concepto de liquidación de prestaciones sociales de ex funcionarios que se retiraron en la vigencia 2023. 2. En la Cuenta por Cobrar correspondiente a Ingresos no tributarios se evidencia el saldo de $1.223.156,01 correspondiente a un mayor valor cancelado por concepto de Cuota de Auditaje. 4. En la Cuenta 1322 Otras Cuentas por Cobrar están registradas Incapacidades por valor de $27.6 millones, dentro de las cuales algunas ya expiraron y por indicación de la CGN, hay que reclasificar a la cuenta 1384 Pagos por cuenta de terceros. 5.La conciliación por licencias e incapacidades se ha estado haciendo de manera extemporanea con respecto a las fechas de cierre, tal es el caso del cuarto trimestre que se se conciliaron hasta el 05 de febrero de 2024 6. El Saldo de la cuenta de PPyE presenta un saldo de $93.255 millones, pero al realizar la conciliación con el saldo Almacén presenta diferencias. 7. En la cuenta 1384 Recursos de Acreedores reintegrados a Tesorerias existe una partida por concepto que un proveedor no ha entregado 3 vehiculos y se suscribio acta de terminación bilateral. 8. Con relación a la cuenta de prendas de vestir y calzado el area de almacén reporto movimientos con saldo negativo, y como no se realizó la conciliación, quedó en ceros(0)"/>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01"/>
    <s v="Implementación modulo de Inventario de SIIF Nación"/>
    <s v="Modulo Implemntado"/>
    <n v="1"/>
    <d v="2026-03-01T00:00:00"/>
    <d v="2026-12-31T00:00:00"/>
    <n v="45"/>
    <s v="14. Gestión Administrativa / 13. Gestión Financiera"/>
    <s v="Revisar Tema con Financiera"/>
    <n v="1"/>
    <s v="Se esta manejando una prueba piloto SIIF NACIÓN"/>
    <s v="https://dnbcgovco-my.sharepoint.com/:f:/g/personal/planeacion_dnbc_gov_co/IgCKsvM4H_KTR6xnllTYAW4KAYnPCAelO_DLpgStTfwUj-M?e=KcFs8q"/>
    <d v="2026-05-11T00:00:00"/>
    <s v="Se evidencia respuesta de MinHacienda para uso piloto de sistema Siif Nación - Modulo Recursos Fisicos"/>
    <n v="0.1"/>
    <s v="EJECUCIÓN"/>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muestra proceso que se esta llevando para el manejo de la prueba piloto SIIF NACIÓN "/>
    <s v="https://dnbcgovco-my.sharepoint.com/:f:/g/personal/planeacion_dnbc_gov_co/IgD3RyDi0X_yRo0wLAd4u0hIAegznAHHnleG17rsX0XqwHY?e=c4mIfd"/>
    <s v="11/07/206"/>
    <s v="Se remite información sobre las gestiones adelantadas para la implementación del modulo siif nacion"/>
    <n v="0.3"/>
    <x v="0"/>
  </r>
  <r>
    <n v="216"/>
    <x v="0"/>
    <x v="6"/>
    <s v="Subdirección Administrativa y Financiera"/>
    <m/>
    <x v="136"/>
    <m/>
    <x v="31"/>
    <s v="Numeral 10.3_x000a_Aunque existen lineamientos específicos para la depuración el seguimiento de las cuentas en las Políticas contables se evidenció en las cuentas del Activo: 1.En la cuenta de Bancos, existe un saldo de $29.8 millones que corresponde a los valores descontados por concepto de la Pila de las vigencia 2019,2020,2022, que hacen referencia a los Retroactivos pero no han sido girado a las EPS. Asimismo, esta cifra incluye el valor de la seguridad social de los pagos realizados por concepto de liquidación de prestaciones sociales de ex funcionarios que se retiraron en la vigencia 2023. 2. En la Cuenta por Cobrar correspondiente a Ingresos no tributarios se evidencia el saldo de $1.223.156,01 correspondiente a un mayor valor cancelado por concepto de Cuota de Auditaje. 4. En la Cuenta 1322 Otras Cuentas por Cobrar están registradas Incapacidades por valor de $27.6 millones, dentro de las cuales algunas ya expiraron y por indicación de la CGN, hay que reclasificar a la cuenta 1384 Pagos por cuenta de terceros. 5.La conciliación por licencias e incapacidades se ha estado haciendo de manera extemporanea con respecto a las fechas de cierre, tal es el caso del cuarto trimestre que se se conciliaron hasta el 05 de febrero de 2024 6. El Saldo de la cuenta de PPyE presenta un saldo de $93.255 millones, pero al realizar la conciliación con el saldo Almacén presenta diferencias. 7. En la cuenta 1384 Recursos de Acreedores reintegrados a Tesorerias existe una partida por concepto que un proveedor no ha entregado 3 vehiculos y se suscribio acta de terminación bilateral. 8. Con relación a la cuenta de prendas de vestir y calzado el area de almacén reporto movimientos con saldo negativo, y como no se realizó la conciliación, quedó en ceros(0)"/>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7"/>
    <s v="Actualizar el procedimiento para la realización del inventario físico de los bienes de la entidad, incluyendo el responsable de la elaboración, verificación y aprobación."/>
    <s v="Actualizacion del procedimiento para la realizacion del inventario de los bienes de la entidad."/>
    <n v="1"/>
    <d v="2026-05-01T00:00:00"/>
    <d v="2026-09-30T00:00:00"/>
    <n v="22.349999999999998"/>
    <s v="14. Gestión Administrativa"/>
    <m/>
    <n v="0"/>
    <s v="Proceso de actualización"/>
    <s v="https://dnbcgovco-my.sharepoint.com/:f:/g/personal/planeacion_dnbc_gov_co/IgDm4DHyXDA5Q5WGTU7tDkFLAc2M2mTSoezfwLKe_RnYYZ0?e=uJfhoo"/>
    <d v="2026-05-11T00:00:00"/>
    <s v="No se evidencia avance para el periodo"/>
    <n v="0"/>
    <s v="EJECUCIÓN"/>
    <d v="2026-05-29T00:00:00"/>
    <n v="0"/>
    <s v="No fue posible identificar evidencias para el presente período de análisis"/>
    <s v="SIN INICIAR"/>
    <s v="No aplica"/>
    <s v="No aplica"/>
    <s v="No aplica"/>
    <n v="1"/>
    <s v="Ya se realizó la actualización del procedimiento de Gestión de Bienes"/>
    <s v="https://dnbcgovco-my.sharepoint.com/:f:/g/personal/planeacion_dnbc_gov_co/IgCaL3Okdj61R7b6VgL2_FeRAawkcJXFNhAjxCv_oVRi-uk?e=fTA1fT"/>
    <n v="46214"/>
    <s v="Se presenta procedimiento actualizado al 30 de junio de 2026 con su respectiva socializaicón vía correo electrónico"/>
    <n v="1"/>
    <x v="1"/>
  </r>
  <r>
    <n v="217"/>
    <x v="0"/>
    <x v="6"/>
    <s v="Subdirección Administrativa y Financiera"/>
    <m/>
    <x v="136"/>
    <m/>
    <x v="31"/>
    <s v="Numeral 10.3_x000a_Aunque existen lineamientos específicos para la depuración el seguimiento de las cuentas en las Políticas contables se evidenció en las cuentas del Activo: 1.En la cuenta de Bancos, existe un saldo de $29.8 millones que corresponde a los valores descontados por concepto de la Pila de las vigencia 2019,2020,2022, que hacen referencia a los Retroactivos pero no han sido girado a las EPS. Asimismo, esta cifra incluye el valor de la seguridad social de los pagos realizados por concepto de liquidación de prestaciones sociales de ex funcionarios que se retiraron en la vigencia 2023. 2. En la Cuenta por Cobrar correspondiente a Ingresos no tributarios se evidencia el saldo de $1.223.156,01 correspondiente a un mayor valor cancelado por concepto de Cuota de Auditaje. 4. En la Cuenta 1322 Otras Cuentas por Cobrar están registradas Incapacidades por valor de $27.6 millones, dentro de las cuales algunas ya expiraron y por indicación de la CGN, hay que reclasificar a la cuenta 1384 Pagos por cuenta de terceros. 5.La conciliación por licencias e incapacidades se ha estado haciendo de manera extemporanea con respecto a las fechas de cierre, tal es el caso del cuarto trimestre que se se conciliaron hasta el 05 de febrero de 2024 6. El Saldo de la cuenta de PPyE presenta un saldo de $93.255 millones, pero al realizar la conciliación con el saldo Almacén presenta diferencias. 7. En la cuenta 1384 Recursos de Acreedores reintegrados a Tesorerias existe una partida por concepto que un proveedor no ha entregado 3 vehiculos y se suscribio acta de terminación bilateral. 8. Con relación a la cuenta de prendas de vestir y calzado el area de almacén reporto movimientos con saldo negativo, y como no se realizó la conciliación, quedó en ceros(0)"/>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8"/>
    <s v="Actualización del inventario físico semestral, con base los lineamientos establecidos en la entidad y la CGN."/>
    <s v="Realizar el inventario de los bienes de la entidad, conforme a los nuevos lineamientos establecidos.."/>
    <n v="2"/>
    <d v="2026-01-01T00:00:00"/>
    <d v="2026-12-31T00:00:00"/>
    <n v="54"/>
    <s v="14. Gestión Administrativa"/>
    <m/>
    <n v="0"/>
    <s v="Proceso de actualización"/>
    <s v="https://dnbcgovco-my.sharepoint.com/:f:/g/personal/planeacion_dnbc_gov_co/IgBveH1t7EmIR6GZSOaIIHmUAUc6KaLSFKfQX2lbG2hDEA0?e=ooFcYM"/>
    <d v="2026-05-11T00:00:00"/>
    <s v="No se evidencia avance para el periodo"/>
    <n v="0"/>
    <s v="EJECUCIÓN"/>
    <d v="2026-05-29T00:00:00"/>
    <n v="0"/>
    <s v="No fue posible identificar evidencias para el presente período de análisis"/>
    <s v="SIN INICIAR"/>
    <s v="No aplica"/>
    <s v="No aplica"/>
    <s v="No aplica"/>
    <n v="1"/>
    <s v="Se realizó inventario de la bodega mensuales y se hizo un inventario de papelería "/>
    <s v="https://dnbcgovco-my.sharepoint.com/:f:/g/personal/planeacion_dnbc_gov_co/IgBuQlP5pbrUSrwtj3_PYOn-AaRmaWMPC6GjWsfOmsZTdto?e=dCSkxl"/>
    <n v="46214"/>
    <s v="Se presenta formatos diligenciados de conteo de bienes para actualización de inventarios. Se sugiere generar evidencias sobre su socialización con el lider del proceso"/>
    <n v="0.5"/>
    <x v="0"/>
  </r>
  <r>
    <n v="218"/>
    <x v="0"/>
    <x v="6"/>
    <s v="Dirección General"/>
    <m/>
    <x v="136"/>
    <m/>
    <x v="31"/>
    <s v="Numeral 10.3_x000a_Aunque existen lineamientos específicos para la depuración el seguimiento de las cuentas en las Políticas contables se evidenció en las cuentas del Activo: 1.En la cuenta de Bancos, existe un saldo de $29.8 millones que corresponde a los valores descontados por concepto de la Pila de las vigencia 2019,2020,2022, que hacen referencia a los Retroactivos pero no han sido girado a las EPS. Asimismo, esta cifra incluye el valor de la seguridad social de los pagos realizados por concepto de liquidación de prestaciones sociales de ex funcionarios que se retiraron en la vigencia 2023. 2. En la Cuenta por Cobrar correspondiente a Ingresos no tributarios se evidencia el saldo de $1.223.156,01 correspondiente a un mayor valor cancelado por concepto de Cuota de Auditaje. 4. En la Cuenta 1322 Otras Cuentas por Cobrar están registradas Incapacidades por valor de $27.6 millones, dentro de las cuales algunas ya expiraron y por indicación de la CGN, hay que reclasificar a la cuenta 1384 Pagos por cuenta de terceros. 5.La conciliación por licencias e incapacidades se ha estado haciendo de manera extemporanea con respecto a las fechas de cierre, tal es el caso del cuarto trimestre que se se conciliaron hasta el 05 de febrero de 2024 6. El Saldo de la cuenta de PPyE presenta un saldo de $93.255 millones, pero al realizar la conciliación con el saldo Almacén presenta diferencias. 7. En la cuenta 1384 Recursos de Acreedores reintegrados a Tesorerias existe una partida por concepto que un proveedor no ha entregado 3 vehiculos y se suscribio acta de terminación bilateral. 8. Con relación a la cuenta de prendas de vestir y calzado el area de almacén reporto movimientos con saldo negativo, y como no se realizó la conciliación, quedó en ceros(0)"/>
    <s v="INTEGRIDAD"/>
    <s v="1. Porque se evidencian falencias en el proceso de supervisión_x000a_2. Porque no se inició un proceso de incumplimiento con el proveedor_x000a_3. Porque no se realizó una adecuada y oportuna supervisión al contrato relacionado con estos vehículos"/>
    <s v="3. Porque no se realizó una adecuada y oportuna supervisión al contrato relacionado con estos vehículos"/>
    <s v="Acción correctiva"/>
    <s v="DI_AC21"/>
    <s v="Iniciar las acciones administrativas y/o disciplinarias a que haya lugar por el incumplimiento por parte del Almacenista General con respecto al cumplimiento de sus funciones"/>
    <s v="Acciones administrativas y/o disciplinarias adelantadas"/>
    <n v="1"/>
    <d v="2024-04-22T00:00:00"/>
    <d v="2024-08-31T00:00:00"/>
    <n v="19.350000000000001"/>
    <s v="12. Gestión de Asuntos Disciplinarios"/>
    <m/>
    <n v="1"/>
    <s v="Sobre la IP 024 de 2024, se adoptó decisión de archivo de conformidad con lo establecido en la decisión adoptada el 25 de abril de 2025. Se desplegó la acción disciplinaria requerida. Se anexa evidencia de la apertura y del archivo."/>
    <s v="https://dnbcgovco-my.sharepoint.com/:f:/g/personal/planeacion_dnbc_gov_co/IgAnABVexVJgQrYQLEvMO3CfASCZ59xv04Q7To9gOtWgRWE?e=bcd2I5"/>
    <d v="2026-05-11T00:00:00"/>
    <s v="Se evidencia en el respectivo hallazgo, que se realizó la apertura de la acción disciplinaria IP 024-2024, relacionado con el   incumplimiento por parte del Almacenista General con respecto al cumplimiento de sus funciones. Por lo tanto cumple con el indicador relacionado a este hallazgo."/>
    <n v="1"/>
    <s v="CUMPLIDO"/>
    <d v="2026-05-15T00:00:00"/>
    <n v="1"/>
    <s v="Se presentan como evidencias el Auto de Apertura de Indagación Previa No. 024 de 2024, de fecha 17 de septiembre de 2024, y el Auto de Archivo de la Indagación Previa, de fecha 25 de abril de 2025, mediante los cuales se adelantó la actuación disciplinaria relacionada con el presunto incumplimiento de las funciones por parte del Almacenista General y se adoptó la decisión de archivo. Los soportes aportados permiten verificar la ejecución de la actividad formulada dentro del plazo establecido y el cumplimiento de la acción correctiv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219"/>
    <x v="0"/>
    <x v="6"/>
    <s v="Subdirección Administrativa y Financiera"/>
    <m/>
    <x v="137"/>
    <m/>
    <x v="31"/>
    <s v="La Resolución 381 de 2015, por medio del cual se adopta el Manual para el Manejo Administrativo de los bienes de propiedad de la Dirección Nacional de Bomberos, se consideró en el Capitulo V numeral 5, la Baja y comercialización de bienes usados, obsoletos e inservibles, Mediante la Resolución 433 de 2017, numeral 5,4 de Lineamiento para la Baja en Cuentas de la Propiedad, Planta y Equipo de la DNBC. No obstante, hay elementos en el Inventario que no se encuentran individualizados"/>
    <m/>
    <s v="1. Porque en el empalme al funcionario que esta actualmente al frente del almacén, no se le explicó la meodología manual de generación de códigos en excel que venía utilizándose._x000a_2. Porque no hubo empalme formal de entrega del funcionario anterior al funcionario entrante._x000a_3. Porque hay debilidad en las herramientas de gestión del conocimiento de la DNBC (acciones, mecanismos, instrumentos orientados a generar, identificar, capturar, valorar, transferir, apropiar, analizar, difundir, preservare el conocimiento tácito y explícito de las entidades públicas...)"/>
    <s v="3. Porque hay debiidad en las herramientas de gestión del conocimiento de la DNBC (acciones, mecanismos, instrumentos orientados a generar, identificar, capturar, valorar, transfwrir, apropiar, analizar, difundir, preservare el conocimiento tácito y explícito de las entidades públicas...)"/>
    <s v="Acción correctiva"/>
    <s v="GA_AC7"/>
    <s v="Actualizar el procedimiento para la realización del inventario físico de los bienes de la entidad, incluyendo el responsable de la elaboración, verificación y aprobación."/>
    <s v="Actualizacion del procedimiento para la realizacion del inventario de los bienes de la entidad."/>
    <n v="1"/>
    <d v="2026-05-01T00:00:00"/>
    <d v="2026-09-30T00:00:00"/>
    <n v="22.349999999999998"/>
    <s v="14. Gestión Administrativa"/>
    <m/>
    <n v="0"/>
    <s v="Proceso de actualización"/>
    <s v="https://dnbcgovco-my.sharepoint.com/:f:/g/personal/planeacion_dnbc_gov_co/IgDm4DHyXDA5Q5WGTU7tDkFLAc2M2mTSoezfwLKe_RnYYZ0?e=uJfhoo"/>
    <d v="2026-05-11T00:00:00"/>
    <s v="No se evidencia avance para el periodo"/>
    <n v="0"/>
    <s v="EJECUCIÓN"/>
    <d v="2026-05-29T00:00:00"/>
    <n v="0"/>
    <s v="No fue posible identificar evidencias para el presente período de análisis"/>
    <s v="SIN INICIAR"/>
    <s v="No aplica"/>
    <s v="No aplica"/>
    <s v="No aplica"/>
    <n v="1"/>
    <s v="Ya se realizó la actualización del procedimiento de Gestión de Bienes"/>
    <s v="https://dnbcgovco-my.sharepoint.com/:f:/g/personal/planeacion_dnbc_gov_co/IgCaL3Okdj61R7b6VgL2_FeRAawkcJXFNhAjxCv_oVRi-uk?e=fTA1fT"/>
    <n v="46214"/>
    <s v="Se presenta procedimiento actualizado al 30 de junio de 2026 con su respectiva socializaicón vía correo electrónico"/>
    <n v="1"/>
    <x v="1"/>
  </r>
  <r>
    <n v="220"/>
    <x v="0"/>
    <x v="6"/>
    <s v="Subdirección Administrativa y Financiera"/>
    <m/>
    <x v="137"/>
    <m/>
    <x v="31"/>
    <s v="La Resolución 381 de 2015, por medio del cual se adopta el Manual para el Manejo Administrativo de los bienes de propiedad de la Dirección Nacional de Bomberos, se consideró en el Capitulo V numeral 5, la Baja y comercialización de bienes usados, obsoletos e inservibles, Mediante la Resolución 433 de 2017, numeral 5,4 de Lineamiento para la Baja en Cuentas de la Propiedad, Planta y Equipo de la DNBC. No obstante, hay elementos en el Inventario que no se encuentran individualizados"/>
    <m/>
    <s v="1. Porque no se han emitido conceptos técnicos por parte de los responsables para dar de baja los inventarios en el comité de manejo de bienes_x000a_2. Porque no se han solicitado formalmente los conceptos técnicos para dar de baja que ya se había acordado realizar en el último comité de bienes realizado en el 2022 sobre unos bienes ya identificados._x000a_3. Porque no se volvió a realizar seguimiento sobre esta tarea ya que no se volvió a celebrar el comité de bienes de acuerdo a lo establecido en la resolución 395 del 2015 porque no se ha solicitado al subdirección adminsitrativo y financiero que se celebre este comité para sudsanar estos valores"/>
    <s v="3. Porque hay debiidad en las herramientas de gestión del conocimiento de la DNBC (acciones, mecanismos, instrumentos orientados a generar, identificar, capturar, valorar, transfwrir, apropiar, analizar, difundir, preservare el conocimiento tácito y explícito de las entidades públicas...)"/>
    <s v="Acción correctiva"/>
    <s v="GA_AC8"/>
    <s v="Actualización del inventario físico semestral, con base los lineamientos establecidos en la entidad y la CGN."/>
    <s v="Realizar el inventario de los bienes de la entidad, conforme a los nuevos lineamientos establecidos.."/>
    <n v="2"/>
    <d v="2026-01-01T00:00:00"/>
    <d v="2026-12-31T00:00:00"/>
    <n v="54"/>
    <s v="14. Gestión Administrativa"/>
    <m/>
    <n v="0"/>
    <s v="Proceso de actualización"/>
    <s v="https://dnbcgovco-my.sharepoint.com/:f:/g/personal/planeacion_dnbc_gov_co/IgBveH1t7EmIR6GZSOaIIHmUAUc6KaLSFKfQX2lbG2hDEA0?e=ooFcYM"/>
    <d v="2026-05-11T00:00:00"/>
    <s v="No se evidencia avance para el periodo"/>
    <n v="0"/>
    <s v="EJECUCIÓN"/>
    <d v="2026-05-29T00:00:00"/>
    <n v="0"/>
    <s v="No fue posible identificar evidencias para el presente período de análisis"/>
    <s v="SIN INICIAR"/>
    <s v="No aplica"/>
    <s v="No aplica"/>
    <s v="No aplica"/>
    <n v="1"/>
    <s v="Se realizó inventario de la bodega mensuales y se hizo un inventario de papelería "/>
    <s v="https://dnbcgovco-my.sharepoint.com/:f:/g/personal/planeacion_dnbc_gov_co/IgBuQlP5pbrUSrwtj3_PYOn-AaRmaWMPC6GjWsfOmsZTdto?e=dCSkxl"/>
    <n v="46214"/>
    <s v="Se presenta formatos diligenciados de conteo de bienes para actualización de inventarios. Se sugiere generar evidencias sobre su socialización con el lider del proceso"/>
    <n v="0.5"/>
    <x v="0"/>
  </r>
  <r>
    <n v="221"/>
    <x v="0"/>
    <x v="6"/>
    <s v="Subdirección Administrativa y Financiera"/>
    <m/>
    <x v="137"/>
    <m/>
    <x v="31"/>
    <s v="La Resolución 381 de 2015, por medio del cual se adopta el Manual para el Manejo Administrativo de los bienes de propiedad de la Dirección Nacional de Bomberos, se consideró en el Capitulo V numeral 5, la Baja y comercialización de bienes usados, obsoletos e inservibles, Mediante la Resolución 433 de 2017, numeral 5,4 de Lineamiento para la Baja en Cuentas de la Propiedad, Planta y Equipo de la DNBC. No obstante, hay elementos en el Inventario que no se encuentran individualizados"/>
    <m/>
    <s v="1. Porque no se han emitido conceptos técnicos por parte de los responsables para dar de baja los inventarios en el comité de manejo de bienes_x000a_2. Porque no se han solicitado formalmente los conceptos técnicos para dar de baja que ya se había acordado realizar en el último comité de bienes realizado en el 2022 sobre unos bienes ya identificados._x000a_3. Porque no se volvió a realizar seguimiento sobre esta tarea ya que no se volvió a celebrar el comité de bienes de acuerdo a lo establecido en la resolución 395 del 2015 porque no se ha solicitado al subdirección adminsitrativo y financiero que se celebre este comité para sudsanar estos valores"/>
    <s v="3. Porque hay debiidad en las herramientas de gestión del conocimiento de la DNBC (acciones, mecanismos, instrumentos orientados a generar, identificar, capturar, valorar, transfwrir, apropiar, analizar, difundir, preservare el conocimiento tácito y explícito de las entidades públicas...)"/>
    <s v="Acción correctiva"/>
    <s v="GA_AC01"/>
    <s v="Implementación modulo de Inventario de SIIF Nación"/>
    <s v="Modulo Implemntado"/>
    <n v="1"/>
    <d v="2026-03-01T00:00:00"/>
    <d v="2026-12-31T00:00:00"/>
    <n v="45"/>
    <s v="14. Gestión Administrativa / 13. Gestión Financiera"/>
    <s v="Revisar Tema con Financiera"/>
    <n v="1"/>
    <s v="Se esta manejando una prueba piloto SIIF NACIÓN"/>
    <s v="https://dnbcgovco-my.sharepoint.com/:f:/g/personal/planeacion_dnbc_gov_co/IgCKsvM4H_KTR6xnllTYAW4KAYnPCAelO_DLpgStTfwUj-M?e=KcFs8q"/>
    <d v="2026-05-11T00:00:00"/>
    <s v="Se evidencia respuesta de MinHacienda para uso piloto de sistema Siif Nación - Modulo Recursos Fisicos"/>
    <n v="0.1"/>
    <s v="EJECUCIÓN"/>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muestra proceso que se esta llevando para el manejo de la prueba piloto SIIF NACIÓN "/>
    <s v="https://dnbcgovco-my.sharepoint.com/:f:/g/personal/planeacion_dnbc_gov_co/IgD3RyDi0X_yRo0wLAd4u0hIAegznAHHnleG17rsX0XqwHY?e=c4mIfd"/>
    <s v="11/07/206"/>
    <s v="Se remite información sobre las gestiones adelantadas para la implementación del modulo siif nacion"/>
    <n v="0.3"/>
    <x v="0"/>
  </r>
  <r>
    <n v="222"/>
    <x v="0"/>
    <x v="6"/>
    <s v="Subdirección Administrativa y Financiera"/>
    <m/>
    <x v="138"/>
    <m/>
    <x v="31"/>
    <s v="Los criterios de medición de los activos, pasivos, ingresos, gastos y costos, son aplicables al objeto y misión de la DNBC. No obstante, en la cuenta de Ingresos se acumuló el recaudo de lo aportado por las aseguradoras de los meses de noviembre y diciembre de 2023"/>
    <s v="GESTIÓN PRESUPUESTAL Y EFICIENCIA DEL GASTO PÚBLICO"/>
    <s v="1. Porque se hizo un movimiento en la planta global de la DNBC que nuscaba fortalecer el proceso administrativo pero que no favoreció la función de imputar los ingresos (perifl presupuesto)_x000a_2. Porque lo anterior requirió la contratación de una persona para el suplir el perfi de presupuesto quien no tenia conocimiento preciso sobre la necesidad de hacer la imputación de ingresos en unos plazos determinados (de manera oportuna)_x000a_3. Porque no se realizó una adecuada supervisión por parte del suervisor con el fin de garantizar esta tarea."/>
    <s v="3. Porque no se realizó una adecuada supervisión por parte del supervisor con el fin de garantizar esta tarea."/>
    <s v="Acción correctiva"/>
    <s v="GF_AC15"/>
    <s v="Realizar mensualmente la revisión del reporte de ingresos por imputar que garantice que las partidas este aplicadas correctaqmente"/>
    <s v="Revisiones mensuales realizadas"/>
    <n v="6"/>
    <d v="2024-06-01T00:00:00"/>
    <d v="2024-12-31T00:00:00"/>
    <n v="31.500000000000004"/>
    <s v="13. Gestión Financiera"/>
    <m/>
    <n v="1"/>
    <s v="Se deja como evidencia de imputacion de ingresos del primer trimestre "/>
    <s v="https://dnbcgovco-my.sharepoint.com/:f:/g/personal/planeacion_dnbc_gov_co/IgAKPZEalRp3T7O44VwZjBLlARF86VpmllJA36VR9-2qDG8?e=W6XaGX"/>
    <d v="2026-05-11T00:00:00"/>
    <s v="Se incluye reporte siif nación de imputación de ingresos, no obstante no hay evidencias de informes que muestren su revisión"/>
    <n v="0.5"/>
    <s v="EJECUCIÓN"/>
    <d v="2026-05-29T00:00:00"/>
    <n v="0.5"/>
    <s v="Se evidenció la matriz de imputación de ingresos correspondiente al primer trimestre de 2026 con fecha de 09/04/2026, sin embargo no se reportaron los soportes de las revisiones mensuales."/>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como evidencia de imputacion de ingresos "/>
    <s v="https://dnbcgovco-my.sharepoint.com/:f:/g/personal/planeacion_dnbc_gov_co/IgDlTTkE6gPMRZjTETbxch7dATaSM_TE5-agvqb3k7QgaDY?e=0V1Jx7"/>
    <s v="11/07/206"/>
    <s v="Se incluye reporte siif nación de imputación de ingresos, no obstante no hay evidencias de informes que muestren su revisión"/>
    <n v="0.5"/>
    <x v="0"/>
  </r>
  <r>
    <n v="223"/>
    <x v="0"/>
    <x v="6"/>
    <s v="Subdirección Administrativa y Financiera"/>
    <m/>
    <x v="139"/>
    <m/>
    <x v="31"/>
    <s v="Por medio de la Resolución 433 del 2017 en el articulo 5.2 y 5.3 se estipula la depreciación y amortización de los bienes de la DNBC. No obstante, no se le realizó la Depreciación a la Propiedad, Planta y Equipo del mes de diciembre debido a que no se realizó el Inventario físico a este corte. La PPyE, quedó registrada al 30 de noviembre de 202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F_AC3"/>
    <s v="Socializar el procedimiento de los cruces de información entre las areas y el proceso de Gestión Financiera"/>
    <s v="Socializacion de los procedimientos y documentos de Gestion Financiera."/>
    <n v="1"/>
    <d v="2026-04-01T00:00:00"/>
    <d v="2026-06-30T00:00:00"/>
    <n v="13.350000000000001"/>
    <s v="13. Gestión Financiera"/>
    <m/>
    <n v="1"/>
    <s v="Como evidencia dejamos donde se socializo el procedimiento de los cruces de información  entre las areas y el proceso de Gestión Financiera para las cuentas del pasivo."/>
    <s v="https://dnbcgovco-my.sharepoint.com/:f:/g/personal/planeacion_dnbc_gov_co/IgAKPZEalRp3T7O44VwZjBLlARF86VpmllJA36VR9-2qDG8?e=W6XaGX"/>
    <d v="2026-05-11T00:00:00"/>
    <s v="Se incluye grabación de socialización de políticas contables"/>
    <n v="1"/>
    <s v="CUMPLIDO"/>
    <d v="2026-05-29T00:00:00"/>
    <n v="1"/>
    <s v="Mediante video de fecha 25/06/2025, se evidencia la socialización de la actualizacion de las politicas contables,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dejamos donde se socializo el procedimiento de los cruces de información  entre las areas y el proceso de Gestión Financiera para las cuentas del pasivo."/>
    <s v="https://dnbcgovco-my.sharepoint.com/:f:/g/personal/planeacion_dnbc_gov_co/IgDlTTkE6gPMRZjTETbxch7dATaSM_TE5-agvqb3k7QgaDY?e=0V1Jx7"/>
    <s v="11/07/206"/>
    <s v="Actividad reportada con cumplimiento en el primer trimestre 2026"/>
    <n v="1"/>
    <x v="1"/>
  </r>
  <r>
    <n v="224"/>
    <x v="0"/>
    <x v="6"/>
    <s v="Subdirección Administrativa y Financiera"/>
    <m/>
    <x v="139"/>
    <m/>
    <x v="31"/>
    <s v="Por medio de la Resolución 433 del 2017 en el articulo 5.2 y 5.3 se estipula la depreciación y amortización de los bienes de la DNBC. No obstante, no se le realizó la Depreciación a la Propiedad, Planta y Equipo del mes de diciembre debido a que no se realizó el Inventario físico a este corte. La PPyE, quedó registrada al 30 de noviembre de 202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01"/>
    <s v="Implementación modulo de Inventario de SIIF Nación"/>
    <s v="Modulo Implemntado"/>
    <n v="1"/>
    <d v="2026-03-01T00:00:00"/>
    <d v="2026-12-31T00:00:00"/>
    <n v="45"/>
    <s v="14. Gestión Administrativa / 13. Gestión Financiera"/>
    <s v="Revisar Tema con Financiera"/>
    <n v="1"/>
    <s v="Se esta manejando una prueba piloto SIIF NACIÓN"/>
    <s v="https://dnbcgovco-my.sharepoint.com/:f:/g/personal/planeacion_dnbc_gov_co/IgCKsvM4H_KTR6xnllTYAW4KAYnPCAelO_DLpgStTfwUj-M?e=KcFs8q"/>
    <d v="2026-05-11T00:00:00"/>
    <s v="Se evidencia respuesta de MinHacienda para uso piloto de sistema Siif Nación - Modulo Recursos Fisicos"/>
    <n v="0.1"/>
    <s v="EJECUCIÓN"/>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muestra proceso que se esta llevando para el manejo de la prueba piloto SIIF NACIÓN "/>
    <s v="https://dnbcgovco-my.sharepoint.com/:f:/g/personal/planeacion_dnbc_gov_co/IgD3RyDi0X_yRo0wLAd4u0hIAegznAHHnleG17rsX0XqwHY?e=c4mIfd"/>
    <s v="11/07/206"/>
    <s v="Se remite información sobre las gestiones adelantadas para la implementación del modulo siif nacion"/>
    <n v="0.3"/>
    <x v="0"/>
  </r>
  <r>
    <n v="225"/>
    <x v="0"/>
    <x v="6"/>
    <s v="Subdirección Administrativa y Financiera"/>
    <m/>
    <x v="139"/>
    <m/>
    <x v="31"/>
    <s v="Por medio de la Resolución 433 del 2017 en el articulo 5.2 y 5.3 se estipula la depreciación y amortización de los bienes de la DNBC. No obstante, no se le realizó la Depreciación a la Propiedad, Planta y Equipo del mes de diciembre debido a que no se realizó el Inventario físico a este corte. La PPyE, quedó registrada al 30 de noviembre de 202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7"/>
    <s v="Actualizar el procedimiento para la realización del inventario físico de los bienes de la entidad, incluyendo el responsable de la elaboración, verificación y aprobación."/>
    <s v="Actualizacion del procedimiento para la realizacion del inventario de los bienes de la entidad."/>
    <n v="1"/>
    <d v="2026-05-01T00:00:00"/>
    <d v="2026-09-30T00:00:00"/>
    <n v="22.349999999999998"/>
    <s v="14. Gestión Administrativa"/>
    <m/>
    <n v="0"/>
    <s v="Proceso de actualización"/>
    <s v="https://dnbcgovco-my.sharepoint.com/:f:/g/personal/planeacion_dnbc_gov_co/IgDm4DHyXDA5Q5WGTU7tDkFLAc2M2mTSoezfwLKe_RnYYZ0?e=uJfhoo"/>
    <d v="2026-05-11T00:00:00"/>
    <s v="No se evidencia avance para el periodo"/>
    <n v="0"/>
    <s v="EJECUCIÓN"/>
    <d v="2026-05-29T00:00:00"/>
    <n v="0"/>
    <s v="No fue posible identificar evidencias para el presente período de análisis"/>
    <s v="SIN INICIAR"/>
    <s v="No aplica"/>
    <s v="No aplica"/>
    <s v="No aplica"/>
    <n v="1"/>
    <s v="Ya se realizó la actualización del procedimiento de Gestión de Bienes"/>
    <s v="https://dnbcgovco-my.sharepoint.com/:f:/g/personal/planeacion_dnbc_gov_co/IgCaL3Okdj61R7b6VgL2_FeRAawkcJXFNhAjxCv_oVRi-uk?e=fTA1fT"/>
    <n v="46214"/>
    <s v="Se presenta procedimiento actualizado al 30 de junio de 2026 con su respectiva socializaicón vía correo electrónico"/>
    <n v="1"/>
    <x v="1"/>
  </r>
  <r>
    <n v="226"/>
    <x v="0"/>
    <x v="6"/>
    <s v="Subdirección Administrativa y Financiera"/>
    <m/>
    <x v="139"/>
    <m/>
    <x v="31"/>
    <s v="Por medio de la Resolución 433 del 2017 en el articulo 5.2 y 5.3 se estipula la depreciación y amortización de los bienes de la DNBC. No obstante, no se le realizó la Depreciación a la Propiedad, Planta y Equipo del mes de diciembre debido a que no se realizó el Inventario físico a este corte. La PPyE, quedó registrada al 30 de noviembre de 202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8"/>
    <s v="Actualización del inventario físico semestral, con base los lineamientos establecidos en la entidad y la CGN."/>
    <s v="Realizar el inventario de los bienes de la entidad, conforme a los nuevos lineamientos establecidos.."/>
    <n v="2"/>
    <d v="2026-01-01T00:00:00"/>
    <d v="2026-12-31T00:00:00"/>
    <n v="54"/>
    <s v="14. Gestión Administrativa"/>
    <m/>
    <n v="0"/>
    <s v="Proceso de actualización"/>
    <s v="https://dnbcgovco-my.sharepoint.com/:f:/g/personal/planeacion_dnbc_gov_co/IgBveH1t7EmIR6GZSOaIIHmUAUc6KaLSFKfQX2lbG2hDEA0?e=ooFcYM"/>
    <d v="2026-05-11T00:00:00"/>
    <s v="No se evidencia avance para el periodo"/>
    <n v="0"/>
    <s v="EJECUCIÓN"/>
    <d v="2026-05-29T00:00:00"/>
    <n v="0"/>
    <s v="No fue posible identificar evidencias para el presente período de análisis"/>
    <s v="SIN INICIAR"/>
    <s v="No aplica"/>
    <s v="No aplica"/>
    <s v="No aplica"/>
    <n v="1"/>
    <s v="Se realizó inventario de la bodega mensuales y se hizo un inventario de papelería "/>
    <s v="https://dnbcgovco-my.sharepoint.com/:f:/g/personal/planeacion_dnbc_gov_co/IgBuQlP5pbrUSrwtj3_PYOn-AaRmaWMPC6GjWsfOmsZTdto?e=dCSkxl"/>
    <n v="46214"/>
    <s v="Se presenta formatos diligenciados de conteo de bienes para actualización de inventarios. Se sugiere generar evidencias sobre su socialización con el lider del proceso"/>
    <n v="0.5"/>
    <x v="0"/>
  </r>
  <r>
    <n v="227"/>
    <x v="0"/>
    <x v="6"/>
    <s v="Subdirección Administrativa y Financiera"/>
    <m/>
    <x v="140"/>
    <m/>
    <x v="31"/>
    <s v="Por medio de la Resolución 433 del 2017 en el articulo 5.2 y 5.3 se estipula la depreciación y amortización de los bienes de la DNBC. Sin embargo al no realizarse Inventario físico al 31 de diciembre de 2023 no fue posible generar la depreciación y amortización del mes de Diciembre de 202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F_AC3"/>
    <s v="Socializar el procedimiento de los cruces de información entre las areas y el proceso de Gestión Financiera"/>
    <s v="Socializacion de los procedimientos y documentos de Gestion Financiera."/>
    <n v="1"/>
    <d v="2026-04-01T00:00:00"/>
    <d v="2026-06-30T00:00:00"/>
    <n v="13.350000000000001"/>
    <s v="13. Gestión Financiera"/>
    <m/>
    <n v="1"/>
    <s v="Como evidencia dejamos donde se socializo el procedimiento de los cruces de información  entre las areas y el proceso de Gestión Financiera para las cuentas del pasivo."/>
    <s v="https://dnbcgovco-my.sharepoint.com/:f:/g/personal/planeacion_dnbc_gov_co/IgAKPZEalRp3T7O44VwZjBLlARF86VpmllJA36VR9-2qDG8?e=W6XaGX"/>
    <d v="2026-05-11T00:00:00"/>
    <s v="Se incluye grabación de socialización de políticas contables"/>
    <n v="1"/>
    <s v="CUMPLIDO"/>
    <d v="2026-05-29T00:00:00"/>
    <n v="1"/>
    <s v="Mediante video de fecha 25/06/2025, se evidencia la socialización de la actualizacion de las politicas contables,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dejamos donde se socializo el procedimiento de los cruces de información  entre las areas y el proceso de Gestión Financiera para las cuentas del pasivo."/>
    <s v="https://dnbcgovco-my.sharepoint.com/:f:/g/personal/planeacion_dnbc_gov_co/IgDlTTkE6gPMRZjTETbxch7dATaSM_TE5-agvqb3k7QgaDY?e=0V1Jx7"/>
    <s v="11/07/206"/>
    <s v="Actividad reportada con cumplimiento en el primer trimestre 2026"/>
    <n v="1"/>
    <x v="1"/>
  </r>
  <r>
    <n v="228"/>
    <x v="0"/>
    <x v="6"/>
    <s v="Subdirección Administrativa y Financiera"/>
    <m/>
    <x v="140"/>
    <m/>
    <x v="31"/>
    <s v="Por medio de la Resolución 433 del 2017 en el articulo 5.2 y 5.3 se estipula la depreciación y amortización de los bienes de la DNBC. Sin embargo al no realizarse Inventario físico al 31 de diciembre de 2023 no fue posible generar la depreciación y amortización del mes de Diciembre de 202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01"/>
    <s v="Implementación modulo de Inventario de SIIF Nación"/>
    <s v="Modulo Implemntado"/>
    <n v="1"/>
    <d v="2026-03-01T00:00:00"/>
    <d v="2026-12-31T00:00:00"/>
    <n v="45"/>
    <s v="14. Gestión Administrativa / 13. Gestión Financiera"/>
    <s v="Revisar Tema con Financiera"/>
    <n v="1"/>
    <s v="Se esta manejando una prueba piloto SIIF NACIÓN"/>
    <s v="https://dnbcgovco-my.sharepoint.com/:f:/g/personal/planeacion_dnbc_gov_co/IgCKsvM4H_KTR6xnllTYAW4KAYnPCAelO_DLpgStTfwUj-M?e=KcFs8q"/>
    <d v="2026-05-11T00:00:00"/>
    <s v="Se evidencia respuesta de MinHacienda para uso piloto de sistema Siif Nación - Modulo Recursos Fisicos"/>
    <n v="0.1"/>
    <s v="EJECUCIÓN"/>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muestra proceso que se esta llevando para el manejo de la prueba piloto SIIF NACIÓN "/>
    <s v="https://dnbcgovco-my.sharepoint.com/:f:/g/personal/planeacion_dnbc_gov_co/IgD3RyDi0X_yRo0wLAd4u0hIAegznAHHnleG17rsX0XqwHY?e=c4mIfd"/>
    <s v="11/07/206"/>
    <s v="Se remite información sobre las gestiones adelantadas para la implementación del modulo siif nacion"/>
    <n v="0.3"/>
    <x v="0"/>
  </r>
  <r>
    <n v="229"/>
    <x v="0"/>
    <x v="6"/>
    <s v="Subdirección Administrativa y Financiera"/>
    <m/>
    <x v="140"/>
    <m/>
    <x v="31"/>
    <s v="Por medio de la Resolución 433 del 2017 en el articulo 5.2 y 5.3 se estipula la depreciación y amortización de los bienes de la DNBC. Sin embargo al no realizarse Inventario físico al 31 de diciembre de 2023 no fue posible generar la depreciación y amortización del mes de Diciembre de 202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7"/>
    <s v="Actualizar el procedimiento para la realización del inventario físico de los bienes de la entidad, incluyendo el responsable de la elaboración, verificación y aprobación."/>
    <s v="Actualizacion del procedimiento para la realizacion del inventario de los bienes de la entidad."/>
    <n v="1"/>
    <d v="2026-05-01T00:00:00"/>
    <d v="2026-09-30T00:00:00"/>
    <n v="22.349999999999998"/>
    <s v="14. Gestión Administrativa"/>
    <m/>
    <n v="0"/>
    <s v="Proceso de actualización"/>
    <s v="https://dnbcgovco-my.sharepoint.com/:f:/g/personal/planeacion_dnbc_gov_co/IgDm4DHyXDA5Q5WGTU7tDkFLAc2M2mTSoezfwLKe_RnYYZ0?e=uJfhoo"/>
    <d v="2026-05-11T00:00:00"/>
    <s v="No se evidencia avance para el periodo"/>
    <n v="0"/>
    <s v="EJECUCIÓN"/>
    <d v="2026-05-29T00:00:00"/>
    <n v="0"/>
    <s v="No fue posible identificar evidencias para el presente período de análisis"/>
    <s v="SIN INICIAR"/>
    <s v="No aplica"/>
    <s v="No aplica"/>
    <s v="No aplica"/>
    <n v="1"/>
    <s v="Ya se realizó la actualización del procedimiento de Gestión de Bienes"/>
    <s v="https://dnbcgovco-my.sharepoint.com/:f:/g/personal/planeacion_dnbc_gov_co/IgCaL3Okdj61R7b6VgL2_FeRAawkcJXFNhAjxCv_oVRi-uk?e=fTA1fT"/>
    <n v="46214"/>
    <s v="Se presenta procedimiento actualizado al 30 de junio de 2026 con su respectiva socializaicón vía correo electrónico"/>
    <n v="1"/>
    <x v="1"/>
  </r>
  <r>
    <n v="230"/>
    <x v="0"/>
    <x v="6"/>
    <s v="Subdirección Administrativa y Financiera"/>
    <m/>
    <x v="140"/>
    <m/>
    <x v="31"/>
    <s v="Por medio de la Resolución 433 del 2017 en el articulo 5.2 y 5.3 se estipula la depreciación y amortización de los bienes de la DNBC. Sin embargo al no realizarse Inventario físico al 31 de diciembre de 2023 no fue posible generar la depreciación y amortización del mes de Diciembre de 202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8"/>
    <s v="Actualización del inventario físico semestral, con base los lineamientos establecidos en la entidad y la CGN."/>
    <s v="Realizar el inventario de los bienes de la entidad, conforme a los nuevos lineamientos establecidos.."/>
    <n v="2"/>
    <d v="2026-01-01T00:00:00"/>
    <d v="2026-12-31T00:00:00"/>
    <n v="54"/>
    <s v="14. Gestión Administrativa"/>
    <m/>
    <n v="0"/>
    <s v="Proceso de actualización"/>
    <s v="https://dnbcgovco-my.sharepoint.com/:f:/g/personal/planeacion_dnbc_gov_co/IgBveH1t7EmIR6GZSOaIIHmUAUc6KaLSFKfQX2lbG2hDEA0?e=ooFcYM"/>
    <d v="2026-05-11T00:00:00"/>
    <s v="No se evidencia avance para el periodo"/>
    <n v="0"/>
    <s v="EJECUCIÓN"/>
    <d v="2026-05-29T00:00:00"/>
    <n v="0"/>
    <s v="No fue posible identificar evidencias para el presente período de análisis"/>
    <s v="SIN INICIAR"/>
    <s v="No aplica"/>
    <s v="No aplica"/>
    <s v="No aplica"/>
    <n v="1"/>
    <s v="Se realizó inventario de la bodega mensuales y se hizo un inventario de papelería "/>
    <s v="https://dnbcgovco-my.sharepoint.com/:f:/g/personal/planeacion_dnbc_gov_co/IgBuQlP5pbrUSrwtj3_PYOn-AaRmaWMPC6GjWsfOmsZTdto?e=dCSkxl"/>
    <n v="46214"/>
    <s v="Se presenta formatos diligenciados de conteo de bienes para actualización de inventarios. Se sugiere generar evidencias sobre su socialización con el lider del proceso"/>
    <n v="0.5"/>
    <x v="0"/>
  </r>
  <r>
    <n v="231"/>
    <x v="0"/>
    <x v="6"/>
    <s v="Subdirección Administrativa y Financiera"/>
    <m/>
    <x v="141"/>
    <m/>
    <x v="31"/>
    <s v="Para la vigencia 2023 no se evidencia la revisión de la vida útil y la depreciación de la Propiedad, Planta y Equipo"/>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F_AC3"/>
    <s v="Socializar el procedimiento de los cruces de información entre las areas y el proceso de Gestión Financiera"/>
    <s v="Socializacion de los procedimientos y documentos de Gestion Financiera."/>
    <n v="1"/>
    <d v="2026-04-01T00:00:00"/>
    <d v="2026-06-30T00:00:00"/>
    <n v="13.350000000000001"/>
    <s v="13. Gestión Financiera"/>
    <m/>
    <n v="1"/>
    <s v="Como evidencia dejamos donde se socializo el procedimiento de los cruces de información  entre las areas y el proceso de Gestión Financiera para las cuentas del pasivo."/>
    <s v="https://dnbcgovco-my.sharepoint.com/:f:/g/personal/planeacion_dnbc_gov_co/IgAKPZEalRp3T7O44VwZjBLlARF86VpmllJA36VR9-2qDG8?e=W6XaGX"/>
    <d v="2026-05-11T00:00:00"/>
    <s v="Se incluye grabación de socialización de políticas contables"/>
    <n v="1"/>
    <s v="CUMPLIDO"/>
    <d v="2026-05-29T00:00:00"/>
    <n v="1"/>
    <s v="Mediante video de fecha 25/06/2025, se evidencia la socialización de la actualizacion de las politicas contables,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dejamos donde se socializo el procedimiento de los cruces de información  entre las areas y el proceso de Gestión Financiera para las cuentas del pasivo."/>
    <s v="https://dnbcgovco-my.sharepoint.com/:f:/g/personal/planeacion_dnbc_gov_co/IgDlTTkE6gPMRZjTETbxch7dATaSM_TE5-agvqb3k7QgaDY?e=0V1Jx7"/>
    <s v="11/07/206"/>
    <s v="Actividad reportada con cumplimiento en el primer trimestre 2026"/>
    <n v="1"/>
    <x v="1"/>
  </r>
  <r>
    <n v="232"/>
    <x v="0"/>
    <x v="6"/>
    <s v="Subdirección Administrativa y Financiera"/>
    <m/>
    <x v="141"/>
    <m/>
    <x v="31"/>
    <s v="Para la vigencia 2023 no se evidencia la revisión de la vida útil y la depreciación de la Propiedad, Planta y Equipo"/>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01"/>
    <s v="Implementación modulo de Inventario de SIIF Nación"/>
    <s v="Modulo Implemntado"/>
    <n v="1"/>
    <d v="2026-03-01T00:00:00"/>
    <d v="2026-12-31T00:00:00"/>
    <n v="45"/>
    <s v="14. Gestión Administrativa / 13. Gestión Financiera"/>
    <s v="Revisar Tema con Financiera"/>
    <n v="1"/>
    <s v="Se esta manejando una prueba piloto SIIF NACIÓN"/>
    <s v="https://dnbcgovco-my.sharepoint.com/:f:/g/personal/planeacion_dnbc_gov_co/IgCKsvM4H_KTR6xnllTYAW4KAYnPCAelO_DLpgStTfwUj-M?e=KcFs8q"/>
    <d v="2026-05-11T00:00:00"/>
    <s v="Se evidencia respuesta de MinHacienda para uso piloto de sistema Siif Nación - Modulo Recursos Fisicos"/>
    <n v="0.1"/>
    <s v="EJECUCIÓN"/>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muestra proceso que se esta llevando para el manejo de la prueba piloto SIIF NACIÓN "/>
    <s v="https://dnbcgovco-my.sharepoint.com/:f:/g/personal/planeacion_dnbc_gov_co/IgD3RyDi0X_yRo0wLAd4u0hIAegznAHHnleG17rsX0XqwHY?e=c4mIfd"/>
    <s v="11/07/206"/>
    <s v="Se remite información sobre las gestiones adelantadas para la implementación del modulo siif nacion"/>
    <n v="0.3"/>
    <x v="0"/>
  </r>
  <r>
    <n v="233"/>
    <x v="0"/>
    <x v="6"/>
    <s v="Subdirección Administrativa y Financiera"/>
    <m/>
    <x v="141"/>
    <m/>
    <x v="31"/>
    <s v="Para la vigencia 2023 no se evidencia la revisión de la vida útil y la depreciación de la Propiedad, Planta y Equipo"/>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7"/>
    <s v="Actualizar el procedimiento para la realización del inventario físico de los bienes de la entidad, incluyendo el responsable de la elaboración, verificación y aprobación."/>
    <s v="Actualizacion del procedimiento para la realizacion del inventario de los bienes de la entidad."/>
    <n v="1"/>
    <d v="2026-05-01T00:00:00"/>
    <d v="2026-09-30T00:00:00"/>
    <n v="22.349999999999998"/>
    <s v="14. Gestión Administrativa"/>
    <m/>
    <n v="0"/>
    <s v="Proceso de actualización"/>
    <s v="https://dnbcgovco-my.sharepoint.com/:f:/g/personal/planeacion_dnbc_gov_co/IgDm4DHyXDA5Q5WGTU7tDkFLAc2M2mTSoezfwLKe_RnYYZ0?e=uJfhoo"/>
    <d v="2026-05-11T00:00:00"/>
    <s v="No se evidencia avance para el periodo"/>
    <n v="0"/>
    <s v="EJECUCIÓN"/>
    <d v="2026-05-29T00:00:00"/>
    <n v="0"/>
    <s v="No fue posible identificar evidencias para el presente período de análisis"/>
    <s v="SIN INICIAR"/>
    <s v="No aplica"/>
    <s v="No aplica"/>
    <s v="No aplica"/>
    <n v="1"/>
    <s v="Ya se realizó la actualización del procedimiento de Gestión de Bienes"/>
    <s v="https://dnbcgovco-my.sharepoint.com/:f:/g/personal/planeacion_dnbc_gov_co/IgCaL3Okdj61R7b6VgL2_FeRAawkcJXFNhAjxCv_oVRi-uk?e=fTA1fT"/>
    <n v="46214"/>
    <s v="Se presenta procedimiento actualizado al 30 de junio de 2026 con su respectiva socializaicón vía correo electrónico"/>
    <n v="1"/>
    <x v="1"/>
  </r>
  <r>
    <n v="234"/>
    <x v="0"/>
    <x v="6"/>
    <s v="Subdirección Administrativa y Financiera"/>
    <m/>
    <x v="141"/>
    <m/>
    <x v="31"/>
    <s v="Para la vigencia 2023 no se evidencia la revisión de la vida útil y la depreciación de la Propiedad, Planta y Equipo"/>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8"/>
    <s v="Actualización del inventario físico semestral, con base los lineamientos establecidos en la entidad y la CGN."/>
    <s v="Realizar el inventario de los bienes de la entidad, conforme a los nuevos lineamientos establecidos.."/>
    <n v="2"/>
    <d v="2026-01-01T00:00:00"/>
    <d v="2026-12-31T00:00:00"/>
    <n v="54"/>
    <s v="14. Gestión Administrativa"/>
    <m/>
    <n v="0"/>
    <s v="Proceso de actualización"/>
    <s v="https://dnbcgovco-my.sharepoint.com/:f:/g/personal/planeacion_dnbc_gov_co/IgBveH1t7EmIR6GZSOaIIHmUAUc6KaLSFKfQX2lbG2hDEA0?e=ooFcYM"/>
    <d v="2026-05-11T00:00:00"/>
    <s v="No se evidencia avance para el periodo"/>
    <n v="0"/>
    <s v="EJECUCIÓN"/>
    <d v="2026-05-29T00:00:00"/>
    <n v="0"/>
    <s v="No fue posible identificar evidencias para el presente período de análisis"/>
    <s v="SIN INICIAR"/>
    <s v="No aplica"/>
    <s v="No aplica"/>
    <s v="No aplica"/>
    <n v="1"/>
    <s v="Se realizó inventario de la bodega mensuales y se hizo un inventario de papelería "/>
    <s v="https://dnbcgovco-my.sharepoint.com/:f:/g/personal/planeacion_dnbc_gov_co/IgBuQlP5pbrUSrwtj3_PYOn-AaRmaWMPC6GjWsfOmsZTdto?e=dCSkxl"/>
    <n v="46214"/>
    <s v="Se presenta formatos diligenciados de conteo de bienes para actualización de inventarios. Se sugiere generar evidencias sobre su socialización con el lider del proceso"/>
    <n v="0.5"/>
    <x v="0"/>
  </r>
  <r>
    <n v="235"/>
    <x v="0"/>
    <x v="6"/>
    <s v="Subdirección Administrativa y Financiera"/>
    <m/>
    <x v="142"/>
    <m/>
    <x v="31"/>
    <s v="Para la vigencia 2023, no se realizó el deterioro de la PPyE E, debido a que no fue reportada por el Área de Almacén."/>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F_AC3"/>
    <s v="Socializar el procedimiento de los cruces de información entre las areas y el proceso de Gestión Financiera"/>
    <s v="Socializacion de los procedimientos y documentos de Gestion Financiera."/>
    <n v="1"/>
    <d v="2026-04-01T00:00:00"/>
    <d v="2026-06-30T00:00:00"/>
    <n v="13.350000000000001"/>
    <s v="13. Gestión Financiera"/>
    <m/>
    <n v="1"/>
    <s v="Como evidencia dejamos donde se socializo el procedimiento de los cruces de información  entre las areas y el proceso de Gestión Financiera para las cuentas del pasivo."/>
    <s v="https://dnbcgovco-my.sharepoint.com/:f:/g/personal/planeacion_dnbc_gov_co/IgAKPZEalRp3T7O44VwZjBLlARF86VpmllJA36VR9-2qDG8?e=W6XaGX"/>
    <d v="2026-05-11T00:00:00"/>
    <s v="Se incluye grabación de socialización de políticas contables"/>
    <n v="1"/>
    <s v="CUMPLIDO"/>
    <d v="2026-05-29T00:00:00"/>
    <n v="1"/>
    <s v="Mediante video de fecha 25/06/2025, se evidencia la socialización de la actualizacion de las politicas contables,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dejamos donde se socializo el procedimiento de los cruces de información  entre las areas y el proceso de Gestión Financiera para las cuentas del pasivo."/>
    <s v="https://dnbcgovco-my.sharepoint.com/:f:/g/personal/planeacion_dnbc_gov_co/IgDlTTkE6gPMRZjTETbxch7dATaSM_TE5-agvqb3k7QgaDY?e=0V1Jx7"/>
    <s v="11/07/206"/>
    <s v="Actividad reportada con cumplimiento en el primer trimestre 2026"/>
    <n v="1"/>
    <x v="1"/>
  </r>
  <r>
    <n v="236"/>
    <x v="0"/>
    <x v="6"/>
    <s v="Subdirección Administrativa y Financiera"/>
    <m/>
    <x v="142"/>
    <m/>
    <x v="31"/>
    <s v="Para la vigencia 2023, no se realizó el deterioro de la PPyE E, debido a que no fue reportada por el Área de Almacén."/>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01"/>
    <s v="Implementación modulo de Inventario de SIIF Nación"/>
    <s v="Modulo Implemntado"/>
    <n v="1"/>
    <d v="2026-03-01T00:00:00"/>
    <d v="2026-12-31T00:00:00"/>
    <n v="45"/>
    <s v="14. Gestión Administrativa / 13. Gestión Financiera"/>
    <s v="Revisar Tema con Financiera"/>
    <n v="1"/>
    <s v="Se esta manejando una prueba piloto SIIF NACIÓN"/>
    <s v="https://dnbcgovco-my.sharepoint.com/:f:/g/personal/planeacion_dnbc_gov_co/IgCKsvM4H_KTR6xnllTYAW4KAYnPCAelO_DLpgStTfwUj-M?e=KcFs8q"/>
    <d v="2026-05-11T00:00:00"/>
    <s v="Se evidencia respuesta de MinHacienda para uso piloto de sistema Siif Nación - Modulo Recursos Fisicos"/>
    <n v="0.1"/>
    <s v="EJECUCIÓN"/>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muestra proceso que se esta llevando para el manejo de la prueba piloto SIIF NACIÓN "/>
    <s v="https://dnbcgovco-my.sharepoint.com/:f:/g/personal/planeacion_dnbc_gov_co/IgD3RyDi0X_yRo0wLAd4u0hIAegznAHHnleG17rsX0XqwHY?e=c4mIfd"/>
    <s v="11/07/206"/>
    <s v="Se remite información sobre las gestiones adelantadas para la implementación del modulo siif nacion"/>
    <n v="0.3"/>
    <x v="0"/>
  </r>
  <r>
    <n v="237"/>
    <x v="0"/>
    <x v="6"/>
    <s v="Subdirección Administrativa y Financiera"/>
    <m/>
    <x v="142"/>
    <m/>
    <x v="31"/>
    <s v="Para la vigencia 2023, no se realizó el deterioro de la PPyE E, debido a que no fue reportada por el Área de Almacén."/>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7"/>
    <s v="Actualizar el procedimiento para la realización del inventario físico de los bienes de la entidad, incluyendo el responsable de la elaboración, verificación y aprobación."/>
    <s v="Actualizacion del procedimiento para la realizacion del inventario de los bienes de la entidad."/>
    <n v="1"/>
    <d v="2026-05-01T00:00:00"/>
    <d v="2026-09-30T00:00:00"/>
    <n v="22.349999999999998"/>
    <s v="14. Gestión Administrativa"/>
    <m/>
    <n v="0"/>
    <s v="Proceso de actualización"/>
    <s v="https://dnbcgovco-my.sharepoint.com/:f:/g/personal/planeacion_dnbc_gov_co/IgDm4DHyXDA5Q5WGTU7tDkFLAc2M2mTSoezfwLKe_RnYYZ0?e=uJfhoo"/>
    <d v="2026-05-11T00:00:00"/>
    <s v="No se evidencia avance para el periodo"/>
    <n v="0"/>
    <s v="EJECUCIÓN"/>
    <d v="2026-05-29T00:00:00"/>
    <n v="0"/>
    <s v="No fue posible identificar evidencias para el presente período de análisis"/>
    <s v="SIN INICIAR"/>
    <s v="No aplica"/>
    <s v="No aplica"/>
    <s v="No aplica"/>
    <n v="1"/>
    <s v="Ya se realizó la actualización del procedimiento de Gestión de Bienes"/>
    <s v="https://dnbcgovco-my.sharepoint.com/:f:/g/personal/planeacion_dnbc_gov_co/IgCaL3Okdj61R7b6VgL2_FeRAawkcJXFNhAjxCv_oVRi-uk?e=fTA1fT"/>
    <n v="46214"/>
    <s v="Se presenta procedimiento actualizado al 30 de junio de 2026 con su respectiva socializaicón vía correo electrónico"/>
    <n v="1"/>
    <x v="1"/>
  </r>
  <r>
    <n v="238"/>
    <x v="0"/>
    <x v="6"/>
    <s v="Subdirección Administrativa y Financiera"/>
    <m/>
    <x v="142"/>
    <m/>
    <x v="31"/>
    <s v="Para la vigencia 2023, no se realizó el deterioro de la PPyE E, debido a que no fue reportada por el Área de Almacén."/>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8"/>
    <s v="Actualización del inventario físico semestral, con base los lineamientos establecidos en la entidad y la CGN."/>
    <s v="Realizar el inventario de los bienes de la entidad, conforme a los nuevos lineamientos establecidos.."/>
    <n v="2"/>
    <d v="2026-01-01T00:00:00"/>
    <d v="2026-12-31T00:00:00"/>
    <n v="54"/>
    <s v="14. Gestión Administrativa"/>
    <m/>
    <n v="0"/>
    <s v="Proceso de actualización"/>
    <s v="https://dnbcgovco-my.sharepoint.com/:f:/g/personal/planeacion_dnbc_gov_co/IgBveH1t7EmIR6GZSOaIIHmUAUc6KaLSFKfQX2lbG2hDEA0?e=ooFcYM"/>
    <d v="2026-05-11T00:00:00"/>
    <s v="No se evidencia avance para el periodo"/>
    <n v="0"/>
    <s v="EJECUCIÓN"/>
    <d v="2026-05-29T00:00:00"/>
    <n v="0"/>
    <s v="No fue posible identificar evidencias para el presente período de análisis"/>
    <s v="SIN INICIAR"/>
    <s v="No aplica"/>
    <s v="No aplica"/>
    <s v="No aplica"/>
    <n v="1"/>
    <s v="Se realizó inventario de la bodega mensuales y se hizo un inventario de papelería "/>
    <s v="https://dnbcgovco-my.sharepoint.com/:f:/g/personal/planeacion_dnbc_gov_co/IgBuQlP5pbrUSrwtj3_PYOn-AaRmaWMPC6GjWsfOmsZTdto?e=dCSkxl"/>
    <n v="46214"/>
    <s v="Se presenta formatos diligenciados de conteo de bienes para actualización de inventarios. Se sugiere generar evidencias sobre su socialización con el lider del proceso"/>
    <n v="0.5"/>
    <x v="0"/>
  </r>
  <r>
    <n v="239"/>
    <x v="0"/>
    <x v="6"/>
    <s v="Subdirección Administrativa y Financiera"/>
    <m/>
    <x v="143"/>
    <m/>
    <x v="31"/>
    <s v="El proceso de Gestión Financiera, efectúa conciliaciones entre las áreas para verificar los saldos de las cuentas. De igual forma, se analizan los saldos y se presentan al Comité Técnico de Sostenibilidad Contable, con antelación a la trasmisión en el aplicativo CHIP. No obstante, no se realizó el Inventario Físico ni la Depreciación Acumulada de la Propiedad, Planta y Equipo del mes de Diciembre de 202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F_AC3"/>
    <s v="Socializar el procedimiento de los cruces de información entre las areas y el proceso de Gestión Financiera"/>
    <s v="Socializacion de los procedimientos y documentos de Gestion Financiera."/>
    <n v="1"/>
    <d v="2026-04-01T00:00:00"/>
    <d v="2026-06-30T00:00:00"/>
    <n v="13.350000000000001"/>
    <s v="13. Gestión Financiera"/>
    <m/>
    <n v="1"/>
    <s v="Como evidencia dejamos donde se socializo el procedimiento de los cruces de información  entre las areas y el proceso de Gestión Financiera para las cuentas del pasivo."/>
    <s v="https://dnbcgovco-my.sharepoint.com/:f:/g/personal/planeacion_dnbc_gov_co/IgAKPZEalRp3T7O44VwZjBLlARF86VpmllJA36VR9-2qDG8?e=W6XaGX"/>
    <d v="2026-05-11T00:00:00"/>
    <s v="Se incluye grabación de socialización de políticas contables"/>
    <n v="1"/>
    <s v="CUMPLIDO"/>
    <d v="2026-05-29T00:00:00"/>
    <n v="1"/>
    <s v="Mediante video de fecha 25/06/2025, se evidencia la socialización de la actualizacion de las politicas contables,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dejamos donde se socializo el procedimiento de los cruces de información  entre las areas y el proceso de Gestión Financiera para las cuentas del pasivo."/>
    <s v="https://dnbcgovco-my.sharepoint.com/:f:/g/personal/planeacion_dnbc_gov_co/IgDlTTkE6gPMRZjTETbxch7dATaSM_TE5-agvqb3k7QgaDY?e=0V1Jx7"/>
    <s v="11/07/206"/>
    <s v="Actividad reportada con cumplimiento en el primer trimestre 2026"/>
    <n v="1"/>
    <x v="1"/>
  </r>
  <r>
    <n v="240"/>
    <x v="0"/>
    <x v="6"/>
    <s v="Subdirección Administrativa y Financiera"/>
    <m/>
    <x v="143"/>
    <m/>
    <x v="31"/>
    <s v="El proceso de Gestión Financiera, efectúa conciliaciones entre las áreas para verificar los saldos de las cuentas. De igual forma, se analizan los saldos y se presentan al Comité Técnico de Sostenibilidad Contable, con antelación a la trasmisión en el aplicativo CHIP. No obstante, no se realizó el Inventario Físico ni la Depreciación Acumulada de la Propiedad, Planta y Equipo del mes de Diciembre de 202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01"/>
    <s v="Implementación modulo de Inventario de SIIF Nación"/>
    <s v="Modulo Implemntado"/>
    <n v="1"/>
    <d v="2026-03-01T00:00:00"/>
    <d v="2026-12-31T00:00:00"/>
    <n v="45"/>
    <s v="14. Gestión Administrativa / 13. Gestión Financiera"/>
    <s v="Revisar Tema con Financiera"/>
    <n v="1"/>
    <s v="Se esta manejando una prueba piloto SIIF NACIÓN"/>
    <s v="https://dnbcgovco-my.sharepoint.com/:f:/g/personal/planeacion_dnbc_gov_co/IgCKsvM4H_KTR6xnllTYAW4KAYnPCAelO_DLpgStTfwUj-M?e=KcFs8q"/>
    <d v="2026-05-11T00:00:00"/>
    <s v="Se evidencia respuesta de MinHacienda para uso piloto de sistema Siif Nación - Modulo Recursos Fisicos"/>
    <n v="0.1"/>
    <s v="EJECUCIÓN"/>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muestra proceso que se esta llevando para el manejo de la prueba piloto SIIF NACIÓN "/>
    <s v="https://dnbcgovco-my.sharepoint.com/:f:/g/personal/planeacion_dnbc_gov_co/IgD3RyDi0X_yRo0wLAd4u0hIAegznAHHnleG17rsX0XqwHY?e=c4mIfd"/>
    <s v="11/07/206"/>
    <s v="Se remite información sobre las gestiones adelantadas para la implementación del modulo siif nacion"/>
    <n v="0.3"/>
    <x v="0"/>
  </r>
  <r>
    <n v="241"/>
    <x v="0"/>
    <x v="6"/>
    <s v="Subdirección Administrativa y Financiera"/>
    <m/>
    <x v="143"/>
    <m/>
    <x v="31"/>
    <s v="El proceso de Gestión Financiera, efectúa conciliaciones entre las áreas para verificar los saldos de las cuentas. De igual forma, se analizan los saldos y se presentan al Comité Técnico de Sostenibilidad Contable, con antelación a la trasmisión en el aplicativo CHIP. No obstante, no se realizó el Inventario Físico ni la Depreciación Acumulada de la Propiedad, Planta y Equipo del mes de Diciembre de 202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7"/>
    <s v="Actualizar el procedimiento para la realización del inventario físico de los bienes de la entidad, incluyendo el responsable de la elaboración, verificación y aprobación."/>
    <s v="Actualizacion del procedimiento para la realizacion del inventario de los bienes de la entidad."/>
    <n v="1"/>
    <d v="2026-05-01T00:00:00"/>
    <d v="2026-09-30T00:00:00"/>
    <n v="22.349999999999998"/>
    <s v="14. Gestión Administrativa"/>
    <m/>
    <n v="0"/>
    <s v="Proceso de actualización"/>
    <s v="https://dnbcgovco-my.sharepoint.com/:f:/g/personal/planeacion_dnbc_gov_co/IgDm4DHyXDA5Q5WGTU7tDkFLAc2M2mTSoezfwLKe_RnYYZ0?e=uJfhoo"/>
    <d v="2026-05-11T00:00:00"/>
    <s v="No se evidencia avance para el periodo"/>
    <n v="0"/>
    <s v="EJECUCIÓN"/>
    <d v="2026-05-29T00:00:00"/>
    <n v="0"/>
    <s v="No fue posible identificar evidencias para el presente período de análisis"/>
    <s v="SIN INICIAR"/>
    <s v="No aplica"/>
    <s v="No aplica"/>
    <s v="No aplica"/>
    <n v="1"/>
    <s v="Ya se realizó la actualización del procedimiento de Gestión de Bienes"/>
    <s v="https://dnbcgovco-my.sharepoint.com/:f:/g/personal/planeacion_dnbc_gov_co/IgCaL3Okdj61R7b6VgL2_FeRAawkcJXFNhAjxCv_oVRi-uk?e=fTA1fT"/>
    <n v="46214"/>
    <s v="Se presenta procedimiento actualizado al 30 de junio de 2026 con su respectiva socializaicón vía correo electrónico"/>
    <n v="1"/>
    <x v="1"/>
  </r>
  <r>
    <n v="242"/>
    <x v="0"/>
    <x v="6"/>
    <s v="Subdirección Administrativa y Financiera"/>
    <m/>
    <x v="143"/>
    <m/>
    <x v="31"/>
    <s v="El proceso de Gestión Financiera, efectúa conciliaciones entre las áreas para verificar los saldos de las cuentas. De igual forma, se analizan los saldos y se presentan al Comité Técnico de Sostenibilidad Contable, con antelación a la trasmisión en el aplicativo CHIP. No obstante, no se realizó el Inventario Físico ni la Depreciación Acumulada de la Propiedad, Planta y Equipo del mes de Diciembre de 2023."/>
    <m/>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De igual forma, se presenta incumplimiento de las funciones por parte del almacenista general"/>
    <s v="Acción correctiva"/>
    <s v="GA_AC8"/>
    <s v="Actualización del inventario físico semestral, con base los lineamientos establecidos en la entidad y la CGN."/>
    <s v="Realizar el inventario de los bienes de la entidad, conforme a los nuevos lineamientos establecidos.."/>
    <n v="2"/>
    <d v="2026-01-01T00:00:00"/>
    <d v="2026-12-31T00:00:00"/>
    <n v="54"/>
    <s v="14. Gestión Administrativa"/>
    <m/>
    <n v="0"/>
    <s v="Proceso de actualización"/>
    <s v="https://dnbcgovco-my.sharepoint.com/:f:/g/personal/planeacion_dnbc_gov_co/IgBveH1t7EmIR6GZSOaIIHmUAUc6KaLSFKfQX2lbG2hDEA0?e=ooFcYM"/>
    <d v="2026-05-11T00:00:00"/>
    <s v="No se evidencia avance para el periodo"/>
    <n v="0"/>
    <s v="EJECUCIÓN"/>
    <d v="2026-05-29T00:00:00"/>
    <n v="0"/>
    <s v="No fue posible identificar evidencias para el presente período de análisis"/>
    <s v="SIN INICIAR"/>
    <s v="No aplica"/>
    <s v="No aplica"/>
    <s v="No aplica"/>
    <n v="1"/>
    <s v="Se realizó inventario de la bodega mensuales y se hizo un inventario de papelería "/>
    <s v="https://dnbcgovco-my.sharepoint.com/:f:/g/personal/planeacion_dnbc_gov_co/IgBuQlP5pbrUSrwtj3_PYOn-AaRmaWMPC6GjWsfOmsZTdto?e=dCSkxl"/>
    <n v="46214"/>
    <s v="Se presenta formatos diligenciados de conteo de bienes para actualización de inventarios. Se sugiere generar evidencias sobre su socialización con el lider del proceso"/>
    <n v="0.5"/>
    <x v="0"/>
  </r>
  <r>
    <n v="243"/>
    <x v="2"/>
    <x v="6"/>
    <s v="Subdirección Administrativa y Financiera"/>
    <m/>
    <x v="144"/>
    <m/>
    <x v="31"/>
    <s v="Recursos del SGSST_x000a_Aunque se asignaron $83.000.000 para el SGSST a la fecha no se han ejecutado estos recursos, dejando falencias en el SGSST tales como botiquines desprovistos, extintores de emergencias sin mantenimiento, ausencia de ayudas mecánicas para la manipulación de cargas en el centro logístico, etc., incumpliendo lo establecido en el decreto 1072 de 2015, articulo 2.2.4.6.8 literal 4. Definición de Recursos._x000a_Resolución 312 de 21019, articulo 19 ítem 3."/>
    <m/>
    <s v="1- Porque se hizo una asignación de los recursos de manera tardía para vigencia del año 2023 (después de una adición realizada a los recursos de funcionamiento en el mes de septiembre). 2. Porque el recurso inicial de funcionamiento asignado a la DNBC no alcanzaba para cubrir las necesidad del SG-SST ._x000a_3. Porque se adicionan recursos de funcionamiento por parte del Ministerio de Hacienda a la DNBC de manera tardía dentro de la vigencia."/>
    <s v="Porque se adicionan recursos de funcionamiento por parte del Ministerio de Hacienda a la DNBC de manera tardía dentro de la vigencia."/>
    <s v="Acción correctiva"/>
    <s v="TH_AC23"/>
    <s v="Realizar diagnostico de necesidades y ejecutar los recursos asignados oportunamente, obedeciendo el cronograma de actividades del SG-SST formulado de acuerdo con la necesidad del sistema en la DNBC"/>
    <s v="(Recursos asignados ejecutados oportunamente de acuerdo con cronograma de actividades/ recursos asignados para el SG-SST)*100"/>
    <n v="1"/>
    <d v="2026-01-01T00:00:00"/>
    <d v="2026-12-31T00:00:00"/>
    <n v="54"/>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1"/>
    <s v="se adjunta diagnostico de necesidad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n v="0.2"/>
    <x v="0"/>
  </r>
  <r>
    <n v="244"/>
    <x v="2"/>
    <x v="6"/>
    <s v="Subdirección Administrativa y Financiera"/>
    <m/>
    <x v="145"/>
    <m/>
    <x v="31"/>
    <s v="Capacitación_x000a_Se evidencia debilidad en la ejecución de las capacitaciones requeridas para la prevención de enfermedades y accidentes de trabajo, por cuanto:_x000a_No se cuenta con información/soportes de ejecución del cronograma de capacitación de SST durante el primer semestre de 2023._x000a_Incumpliendo lo establecido en el decreto 1072 de 2015, articulo 2.2.4.6.11. Capacitación en seguridad y salud en el trabajo - SST. que establece …” desarrollar un programa de capacitación que proporcione conocimiento para identificar los peligros y controlar los riesgos relacionados con el trabajo, hacerlo extensivo a todos los niveles de la organización incluyendo a trabajadores dependientes, contratistas, trabajadores cooperados y los trabajadores en misión, estar documentado, ser impartido por personal idóneo conforme a la normatividad vigente”…"/>
    <m/>
    <s v="1. Porque durante el primer trimestre, no se contrató al equipo de Seguridad y Salud en el Trabajo (SST) . Esta carencia de equipo obstaculizó significativamente el avance del proceso, afectando directamente la posibilidad de llevar a cabo las capacitaciones programadas para el personal._x000a_2. Porque se hizo una asignación de los recursos de manera tardía para vigencia del año 2023 (después de una adición realizada a los recursos de funcionamiento en el mes de septiembre). 3. Porque el recurso inicial de funcionamiento asignado a la DNBC no alcanzaba para cubrir las necesidad del SG-SST . 4. Porque se adicionan recursos de funcionamiento por parte del Ministerio de Hacienda a la DNBC de manera tardía dentro de la vigencia."/>
    <s v="Porque se adicionan recursos de funcionamiento por parte del Ministerio de Hacienda a la DNBC de manera tardía dentro de la vigencia."/>
    <s v="Acción correctiva"/>
    <s v="TH_AC25"/>
    <s v="Capacitaciones realizadas en SST"/>
    <s v="Capacitaciones realizadas"/>
    <n v="12"/>
    <d v="2026-01-01T00:00:00"/>
    <d v="2026-12-31T00:00:00"/>
    <n v="54"/>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1"/>
    <s v="se adjunta soport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capacitaciones del segundo trimestre"/>
    <n v="0.33"/>
    <x v="0"/>
  </r>
  <r>
    <n v="245"/>
    <x v="2"/>
    <x v="6"/>
    <s v="Subdirección Administrativa y Financiera"/>
    <m/>
    <x v="146"/>
    <m/>
    <x v="31"/>
    <s v="Capacitación_x000a_Se evidencia debilidad en la ejecución de las capacitaciones requeridas para la prevención de enfermedades y accidentes de trabajo, por cuanto:_x000a_No se tiene establecido que se debe hacer cuando los asistentes a las capacitaciones no aprueban la evaluación._x000a_Incumpliendo lo establecido en el decreto 1072 de 2015, articulo 2.2.4.6.11. Capacitación en seguridad y salud en el trabajo - SST. que establece …” desarrollar un programa de capacitación que proporcione conocimiento para identificar los peligros y controlar los riesgos relacionados con el trabajo, hacerlo extensivo a todos los niveles de la organización incluyendo a trabajadores dependientes, contratistas, trabajadores cooperados y los trabajadores en misión, estar documentado, ser impartido por personal idóneo conforme a la normatividad vigente”…"/>
    <m/>
    <s v="1. Porque el procedimiento &quot;Formulación plan anual de capacitación&quot; no detalla que hacerse en caso de que los asistentes no aprueben la evaluación._x000a_2. Porque no se habían incluido indicadores de medición de la efectividad._x000a_3. Porque la efectividad se había limitado únicamente a dar la capacitación a los asistentes y no a entender si se había adquirido conocimientos"/>
    <s v="Porque el entendimiento de la efectividad se limitaba únicamente a dar la capacitación a los asistentes y no a entender si se había adquirido conocimientos"/>
    <s v="Acción correctiva"/>
    <s v="TH_AC57"/>
    <s v="Establecer una política de operación dentro del procedimiento &quot;Formulación plan anual de capacitación &quot;de capacitación en la cual se establezca que en caso de que no se apruebe la evaluación realizada a capacitaciones se debe programar nuevamente la capacitación y realizar el examen nuevamente e incluir en las actas de capacitación el indicador de numera de personas que presentaron la evaluación/ numero de personas que reportaron *100"/>
    <s v="Procedimiento de capacitación formalizado"/>
    <n v="1"/>
    <d v="2024-01-01T00:00:00"/>
    <d v="2024-08-31T00:00:00"/>
    <n v="36"/>
    <s v="11. Gestión del Talento Humano"/>
    <m/>
    <n v="0"/>
    <n v="0"/>
    <n v="0"/>
    <d v="2026-05-11T00:00:00"/>
    <s v="No se evidencia seguimiento"/>
    <n v="0"/>
    <s v="VENCIDO"/>
    <d v="2026-05-15T00:00:00"/>
    <n v="0"/>
    <s v="No fue posible identificar evidencias para el presente período de análisis"/>
    <s v="VENCIDA"/>
    <s v="No aplica"/>
    <s v="No aplica"/>
    <s v="No aplica"/>
    <n v="0"/>
    <s v="se adjunta procedimient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n v="0"/>
    <x v="0"/>
  </r>
  <r>
    <n v="246"/>
    <x v="2"/>
    <x v="6"/>
    <s v="Subdirección Administrativa y Financiera"/>
    <m/>
    <x v="147"/>
    <m/>
    <x v="31"/>
    <s v="Inducción en SST_x000a_Se evidenció que la entidad no está realizando la inducción en Seguridad y Salud en el Trabajo al personal que ingresa a la entidad antes de iniciar labores, incumpliendo lo establecido en el decreto 1072 de 2015, articulo 2.2.4.6.11. Capacitación en seguridad y salud en el trabajo - SST. Parágrafo 2 El empleador proporcionará a todo trabajador que ingrese por primera vez a la empresa, independiente de su forma de contratación y vinculación y de manera previa al inicio de sus labores, una inducción en los aspectos generales y específicos de las actividades a realizar, que incluya entre otros, la identificación y el control de peligros y riesgos en su trabajo y la prevención de accidentes de trabajo y enfermedades laborales."/>
    <m/>
    <s v="1.Porque no se informa de manera oportuna al proceso de gestión de Talento Humano las personas contratadas con el fin de programar la inducción antes del inicio de actividades y por ende no hay manera de recordarle a los contratistas la obligación de tomar la inducción a tiempo._x000a_2. Porque, a pesar de existir en los contratos la obligación general, el supervisor designado no advierte al contratista que debe hacer esta tarea antes del inicio de actividades._x000a_3. Por desconocimiento de los supervisores y porque no siempre hay personal de Gestión de Talento disponible para hacer la inducción antes del inicio de las actividades de cada contratista"/>
    <s v="Por desconocimiento de los supervisores y porque no siempre hay personal de Gestión de Talento disponible para hacer la inducción antes del inicio de las actividades de cada contratista"/>
    <s v="Acción correctiva"/>
    <s v="TH_AC25"/>
    <s v="Capacitaciones realizadas en SST"/>
    <s v="Capacitaciones realizadas"/>
    <n v="12"/>
    <d v="2026-01-01T00:00:00"/>
    <d v="2026-12-31T00:00:00"/>
    <n v="54"/>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1"/>
    <s v="se adjunta soport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capacitaciones del segundo trimestre"/>
    <n v="0.33"/>
    <x v="0"/>
  </r>
  <r>
    <n v="247"/>
    <x v="2"/>
    <x v="6"/>
    <s v="Subdirección Administrativa y Financiera"/>
    <m/>
    <x v="148"/>
    <m/>
    <x v="31"/>
    <s v="Conservación de los documentos_x000a_Se evidenció que en la Tabla de Retención Documental se estable un tiempo de retención de 20 años para los siguientes documentos: resultados de perfiles epidemiológicos, exámenes ocupacionales, mediciones ambientales, resultado de los PVE, registros de capacitación, formación y entrenamiento de SST, registro de suministro de EPP, sin embargo, no se especifica lo que establece la norma, que estos documentos se deben conservar por 20 años contados a partir del cese de la relación laboral incumpliendo lo establecido en el decreto 1072 de 2015 artículo 2.2.4.6.13 Conservación de los documentos"/>
    <s v="GESTIÓN DOCUMENTAL"/>
    <s v="1. Porque el proceso de gestión documental no tenía conocimiento de la normatividad_x000a_2. Porque no hubo una validación conjunta con el responsable del SG-SST de la Tabla de retención Documental."/>
    <s v="Porque no hubo una validación conjunta entre el responsable de gestión documental y el responsable del SG-SST de la Tabla de retención Documental."/>
    <s v="Acción correctiva"/>
    <s v="GD_AC10"/>
    <s v="Actualizar la tabla de retención documental en la cual se establezca los documentos que se deben conservar por 20 años contados a partir del cese de la relación laboral y validarlo con el Proceso de Talento Humano"/>
    <s v="Tabla de retención documental actualizada"/>
    <n v="1"/>
    <d v="2026-01-01T00:00:00"/>
    <d v="2026-12-31T00:00:00"/>
    <n v="54"/>
    <s v="17. Gestión Documental"/>
    <m/>
    <n v="0"/>
    <n v="0"/>
    <n v="0"/>
    <d v="2026-05-11T00:00:00"/>
    <s v="Se recibió información antigua por parte del proceso y no se evidencian soportes en la carpeta compartida por planeación"/>
    <n v="0"/>
    <s v="EJECUCIÓN"/>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SIN INICIAR"/>
    <s v="No aplica"/>
    <s v="No aplica"/>
    <s v="No aplica"/>
    <n v="0.1"/>
    <s v="En el marco del acuerdo con Planeación de trabajar sobre las TRD existentes, se contempla dentro de los acercamientos con cada proceso la revisión de los documentos que deben conservarse por 20 años tras el cese de la relación laboral, incluyendo la validación con el proceso de Talento Humano. A corte 30 de junio esta revisión aún no se ha adelantado de forma específica"/>
    <s v="https://dnbcgovco-my.sharepoint.com/my?id=%2Fpersonal%2Fplaneacion%5Fdnbc%5Fgov%5Fco%2FDocuments%2FDocumentos%20SIGE%2F6%2E%20Planes%2FPLAN%20DE%20MEJORA%2F2026%2F02%2E%20Seguimiento%20Segundo%20Trimestre%2F17%2E%20Gesti%C3%B3n%20Documental&amp;ga=1"/>
    <n v="46214"/>
    <s v="Se presenta borrador de informe sin socialización "/>
    <n v="0.1"/>
    <x v="0"/>
  </r>
  <r>
    <n v="248"/>
    <x v="2"/>
    <x v="6"/>
    <s v="Subdirección Administrativa y Financiera"/>
    <m/>
    <x v="149"/>
    <m/>
    <x v="31"/>
    <s v="Adquisiciones (selección y evaluación)_x000a_Se evidenció que la entidad no ha establecido el método para garantizar que se identifiquen y evalúen en las especificaciones relativas a las compras o adquisiciones de productos y servicios, las disposiciones relacionadas con el cumplimiento del Sistema de Gestión de la Seguridad y Salud en el Trabajo SG-SST por parte de la entidad, incumpliendo lo establecido en el decreto 1072 de 2015 artículo 2.2.4.6.27. Adquisiciones."/>
    <m/>
    <s v="1. Porque no existe una herramienta que establezca las exigencias hacia los proveedores de la DNBC respecto al SG-SST en sus empresas._x000a_2. Porque no se ha visto la necesidad de hacerlo teniendo en cuenta que no se han presentado consecuencias pecuniarias o legales hasta el momento_x000a_3. Porque no se ha sensibilizado permanentemente a los integrantes del comité de contratación para transmitir la importancia de implementar el SG-SST y así mismo, exigirlo a los proveedores"/>
    <s v="Porque no se ha sensibilizado permanentemente a los integrantes del comité de contratación para transmitir la importancia de implementar el SG-SST y así mismo, exigirlo a los proveedores"/>
    <s v="Acción correctiva"/>
    <s v="TH_AC27"/>
    <s v="Actas realizadas de comité COPASS donde se hace seguimiento a necesidades para el cumplimiento de politica de SST"/>
    <s v="Actas de comité"/>
    <n v="12"/>
    <d v="2026-01-01T00:00:00"/>
    <d v="2026-12-31T00:00:00"/>
    <n v="54"/>
    <s v="11. Gestión del Talento Humano"/>
    <s v="Procedimiento COPASS"/>
    <n v="0"/>
    <n v="0"/>
    <n v="0"/>
    <d v="2026-05-11T00:00:00"/>
    <s v="No se evidencia seguimiento"/>
    <n v="0"/>
    <s v="EJECUCIÓN"/>
    <d v="2026-05-15T00:00:00"/>
    <n v="0"/>
    <s v="No fue posible identificar evidencias para el presente período de análisis"/>
    <s v="SIN INICIAR"/>
    <s v="No aplica"/>
    <s v="No aplica"/>
    <s v="No aplica"/>
    <n v="1"/>
    <s v="se adjuntan acta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las actas correspondientes al 2 trimestre del 2026"/>
    <n v="0.25"/>
    <x v="0"/>
  </r>
  <r>
    <n v="249"/>
    <x v="2"/>
    <x v="6"/>
    <s v="Subdirección Administrativa y Financiera"/>
    <m/>
    <x v="149"/>
    <m/>
    <x v="31"/>
    <s v="Adquisiciones (selección y evaluación)_x000a_Se evidenció que la entidad no ha establecido el método para garantizar que se identifiquen y evalúen en las especificaciones relativas a las compras o adquisiciones de productos y servicios, las disposiciones relacionadas con el cumplimiento del Sistema de Gestión de la Seguridad y Salud en el Trabajo SG-SST por parte de la entidad, incumpliendo lo establecido en el decreto 1072 de 2015 artículo 2.2.4.6.27. Adquisiciones."/>
    <m/>
    <s v="1. Porque no existe una herramienta que establezca las exigencias hacia los proveedores de la DNBC respecto al SG-SST en sus empresas._x000a_2. Porque no se ha visto la necesidad de hacerlo teniendo en cuenta que no se han presentado consecuencias pecuniarias o legales hasta el momento_x000a_3. Porque no se ha sensibilizado permanentemente a los integrantes del comité SIGE para entender la importancia de implementar el SG-SST y así mismo, exigirlo a los proveedores_x000a_Porque siempre hay amparos"/>
    <s v="Porque no se ha sensibilizado permanentemente a los integrantes del comité SIGE para entender la importancia de implementar el SG-SST y así mismo, exigirlo a los proveedores para evitar consecuencias en la DNBC"/>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250"/>
    <x v="2"/>
    <x v="6"/>
    <s v="Subdirección Administrativa y Financiera"/>
    <m/>
    <x v="150"/>
    <m/>
    <x v="31"/>
    <s v="Exámenes ocupacionales_x000a_Se evidenció que la entidad no remitió a examen ocupacional de retiro al Capitán Jorge Alvarado quien se desempeñó como Director de la entidad, así como tampoco se cuenta con el examen de periódico en 2022 del Dr. Jorge Amarillo,_x000a_Adicionalmente, aunque se realizó la remisión para el examen de egreso de los exfuncionarios Jairo Soto, Edwin Amarillo, Jeison López, Estrella Murcia, Omar Moreno, la entidad no cuenta con contrato para acceder a dicho servició._x000a_Lo anterior incumple lo establecido en la resolución 2346 de 2007, artículos 3) tipos de evaluaciones médicas ocupacionales “las evaluaciones medicas ocupacionales que DEBE realizar el empleador público y privado en forma obligatoria son”… 5) evaluaciones médicas ocupacionales periódicas “Se realizan con el fin de monitorear la exposición a factores de riesgo e identificar en forma precoz, posibles alteraciones temporales, permanentes o agravadas del estado de salud del trabajador, ocasionadas por la labor o por la exposición al medio ambiente de trabajo. Así mismo, para detectar enfermedades de origen común, con el fin de establecer un manejo preventivo” y 6) evaluaciones médicas ocupacionales de egreso “Su objetivo es valorar y registrar las condiciones de salud en las que el trabajador se retira de las tareas o funciones asignadas”."/>
    <m/>
    <s v="1. Porque la entidad no dispone de caja menor que permita contar con recurso para remitir a exámenes medicos.2. Porque el recurso inicial de funcionamiento asignado a la DNBC no alcanzaba para cubrir las necesidad del SG-SST . 3. Porque no se asignan los recursos de funcionamiento necesarios por parte del Ministerio de Hacienda asignados a la DNBC desde un inicio de la vigencia."/>
    <s v="Porque no se asignan los recursos de funcionamiento necesarios por parte del Ministerio de Hacienda asignados a la DNBC desde un inicio de la vigencia."/>
    <s v="Acción correctiva"/>
    <s v="TH_AC23"/>
    <s v="Realizar diagnostico de necesidades y ejecutar los recursos asignados oportunamente, obedeciendo el cronograma de actividades del SG-SST formulado de acuerdo con la necesidad del sistema en la DNBC"/>
    <s v="(Recursos asignados ejecutados oportunamente de acuerdo con cronograma de actividades/ recursos asignados para el SG-SST)*100"/>
    <n v="1"/>
    <d v="2026-01-01T00:00:00"/>
    <d v="2026-12-31T00:00:00"/>
    <n v="54"/>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1"/>
    <s v="se adjunta diagnostico de necesidad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n v="0.2"/>
    <x v="0"/>
  </r>
  <r>
    <n v="251"/>
    <x v="2"/>
    <x v="6"/>
    <s v="Subdirección Administrativa y Financiera"/>
    <m/>
    <x v="151"/>
    <m/>
    <x v="31"/>
    <s v="Perfil sociodemográfico_x000a_Se encontró que el perfil sociodemográfico se encuentra desactualizado, por cuanto en esté se tiene personal que no tuvo vinculación en la presente vigencia, así como también hace falta personal por incluir vinculado mediante contrato de prestación de servicios en 2023, incumpliendo lo establecido en el decreto 1072 de 2015, artículo 2.2.4.6.15. Identificación de peligros, evaluación y valoración de los riesgos, …“que le permita identificar los peligros y evaluar los riesgos en seguridad y salud en el trabajo, con el fin que pueda priorizarlos y establecer los controles necesarios”… resolución 312 de 2019, 3.1.1 Descripción sociodemográfica. “Recolectar la siguiente información actualizada de todos los trabajadores del último año: la descripción socio demográfica de los trabajadores (edad, sexo, escolaridad, estado civil) y el diagnóstico de condiciones de salud que incluya la caracterización de sus condiciones de salud, la evaluación y análisis de las estadísticas sobre la salud de los trabajadores tanto de origen laboral como común y los resultados de las evaluaciones médicas ocupacionales”."/>
    <m/>
    <s v="1.Porque no se informa de manera oportuna al proceso de gestión de Talento Humano las personas contratadas con el fin de programar la aplicación del perfil sociodemográfico antes del inicio de actividades y por ende no hay manera de recordarle a los contratistas la obligación de realizarlo._x000a_2. Porque, a pesar de existir en los contratos la obligación general, el supervisor designado no advierte al contratista que debe hacer esta tarea antes del inicio de actividades._x000a_3. Porque hay desconocimiento de los supervisores y porque no siempre hay personal de Gestión de Talento Humano disponible para depurar y aplicar la herramienta antes del inicio de las actividades de cada contratista.."/>
    <s v="Porque hay desconocimiento de los supervisores y porque no siempre hay personal de Gestión de Talento Humano disponible para depurar y aplicar la herramienta antes del inicio de las actividades de cada contratista.."/>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252"/>
    <x v="2"/>
    <x v="6"/>
    <s v="Subdirección Administrativa y Financiera"/>
    <m/>
    <x v="151"/>
    <m/>
    <x v="31"/>
    <s v="Perfil sociodemográfico_x000a_Se encontró que el perfil sociodemográfico se encuentra desactualizado, por cuanto en esté se tiene personal que no tuvo vinculación en la presente vigencia, así como también hace falta personal por incluir vinculado mediante contrato de prestación de servicios en 2023, incumpliendo lo establecido en el decreto 1072 de 2015, artículo 2.2.4.6.15. Identificación de peligros, evaluación y valoración de los riesgos, …“que le permita identificar los peligros y evaluar los riesgos en seguridad y salud en el trabajo, con el fin que pueda priorizarlos y establecer los controles necesarios”… resolución 312 de 2019, 3.1.1 Descripción sociodemográfica. “Recolectar la siguiente información actualizada de todos los trabajadores del último año: la descripción socio demográfica de los trabajadores (edad, sexo, escolaridad, estado civil) y el diagnóstico de condiciones de salud que incluya la caracterización de sus condiciones de salud, la evaluación y análisis de las estadísticas sobre la salud de los trabajadores tanto de origen laboral como común y los resultados de las evaluaciones médicas ocupacionales”."/>
    <m/>
    <s v="1. Porque la descarga de información para el análisis del perfil sociodemográfico se alimenta continuamente en OneDrive y al ser descargada esta información, incluía datos históricos desactualizados_x000a_2. Porque no se había evidenciado la necesidad de actualización teniendo en cuenta que siempre se solicitaba diligenciar un nuevo perfil sociodemográfico generando desgaste administrativo._x000a_3. Porque no se ha establecido un control adecuado de depuración que permita mantener la base de datos actualizada en lugar de solicitar continuamente su diligenciamiento"/>
    <s v="Porque no se ha establecido un control adecuado de depuración que permita mantener la base de datos actualizada en lugar de solicitar continuamente su diligenciamiento"/>
    <s v="Acción correctiva"/>
    <s v="TH_AC28"/>
    <s v="Solictar diligenciamiento de encuesta de Perfil Sociodemografico"/>
    <s v="Solicitudes de Información realizada"/>
    <n v="2"/>
    <d v="2026-03-01T00:00:00"/>
    <d v="2026-12-31T00:00:00"/>
    <n v="45"/>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1"/>
    <s v="se adjunta reporte de encuesta"/>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información sobre la encuesta sociodemografica realizada en el 2026. Información primer semestre"/>
    <n v="0.5"/>
    <x v="0"/>
  </r>
  <r>
    <n v="253"/>
    <x v="2"/>
    <x v="6"/>
    <s v="Subdirección Administrativa y Financiera"/>
    <m/>
    <x v="151"/>
    <m/>
    <x v="31"/>
    <s v="Perfil sociodemográfico_x000a_Se encontró que el perfil sociodemográfico se encuentra desactualizado, por cuanto en esté se tiene personal que no tuvo vinculación en la presente vigencia, así como también hace falta personal por incluir vinculado mediante contrato de prestación de servicios en 2023, incumpliendo lo establecido en el decreto 1072 de 2015, artículo 2.2.4.6.15. Identificación de peligros, evaluación y valoración de los riesgos, …“que le permita identificar los peligros y evaluar los riesgos en seguridad y salud en el trabajo, con el fin que pueda priorizarlos y establecer los controles necesarios”… resolución 312 de 2019, 3.1.1 Descripción sociodemográfica. “Recolectar la siguiente información actualizada de todos los trabajadores del último año: la descripción socio demográfica de los trabajadores (edad, sexo, escolaridad, estado civil) y el diagnóstico de condiciones de salud que incluya la caracterización de sus condiciones de salud, la evaluación y análisis de las estadísticas sobre la salud de los trabajadores tanto de origen laboral como común y los resultados de las evaluaciones médicas ocupacionales”."/>
    <m/>
    <s v="1. Porque la descarga de información para el análisis del perfil sociodemográfico se alimenta continuamente en OneDrive y al ser descargada esta información, incluía datos históricos desactualizados_x000a_2. Porque no se había evidenciado la necesidad de actualización teniendo en cuenta que siempre se solicitaba diligenciar un nuevo perfil sociodemográfico generando desgaste administrativo._x000a_3. Porque no se ha establecido un control adecuado de depuración que permita mantener la base de datos actualizada en lugar de solicitar continuamente su diligenciamiento"/>
    <s v="Porque no se ha establecido un control adecuado de depuración que permita mantener la base de datos actualizada en lugar de solicitar continuamente su diligenciamiento"/>
    <s v="Acción correctiva"/>
    <s v="TH_AC29"/>
    <s v="Informe de depuración de la base de datos del perfil sociodemográfico con el fin de eliminar servidores públicos que ya no trabajan en la DNBC"/>
    <s v="Informes realizados"/>
    <n v="2"/>
    <d v="2026-03-01T00:00:00"/>
    <d v="2026-12-31T00:00:00"/>
    <n v="45"/>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1"/>
    <s v="se adjunta la base de datos depurada"/>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bases de datos de información. No se evidencia elaboración de informe"/>
    <n v="0.5"/>
    <x v="0"/>
  </r>
  <r>
    <n v="254"/>
    <x v="2"/>
    <x v="6"/>
    <s v="Subdirección Administrativa y Financiera"/>
    <m/>
    <x v="152"/>
    <m/>
    <x v="31"/>
    <s v="Matriz de peligros_x000a_Al revisar la matriz de peligros se encontró que no tiene claramente definidas las actividades rutinarias y no rutinarias, no se tienen contempladas actividades como las recreativas y culturales (bienestar) con los peligros identificados._x000a_No se tiene identificado las actividades de entrega por parte de los proveedores de los productos/equipos adquiridos por la entidad._x000a_No se cuenta con soporte de las actividades de SST realizadas por la empresa contratada para aseo y cafetería._x000a_No se han ejecutado los controles tales como campañas de lavado de manos, vacunación, seguimiento a las medidas de prevención de covid 19, no se cuenta con ayudas mecánicas para la manipulación de cargas en el centro logístico_x000a_No se tiene identificado los peligros del personal que realiza trabajo en casa. Incumpliendo lo establecido en el decreto 1072 de 2015, articulo 2.2.4.6.24. Medidas de prevención y control, “Las medidas de prevención y control deben adoptarse con base en el análisis de pertinencia, teniendo en cuenta el siguiente esquema de jerarquización”…,_x000a_PARÁGRAFO 4. El empleador o contratante debe corregir las condiciones inseguras que se presenten en el lugar de trabajo, de acuerdo con las condiciones específicas y riesgos asociados a la tarea._x000a_decreto 312 de 2019 artículo 16 “Definir y aplicar una metodología para la identificación de peligros y evaluación y valoración de los riesgos de origen físico, ergonómico o biomecánico, biológico, químico, de seguridad, público, psicosocial, entre otros, con alcance sobre todos los procesos, actividades rutinarias y no rutinarias, maquinaria y equipos en todos los centros de trabajo y respecto de todos los trabajadores independientemente de su forma de vinculación y/o contratación._x000a_Identificar con base en la valoración de los riesgos, aquellos que son prioritarios”._x000a_“Realizar la identificación de peligros y evaluación y valoración de los riesgos con participación de los trabajadores de todos los niveles de la empresa y actualizarla como mínimo una (1) vez al año y cada vez que ocurra un accidente de trabajo mortal o un evento catastrófico en la empresa o cuando se presenten cambios en los procesos, en las instalaciones, o maquinaria o equipos”."/>
    <m/>
    <s v="1. Porque en el desarrollo de la auditoria el proceso de SST se encontraba actualizando la matriz de Peligros_x000a_2. Porque La matriz evaluada en la auditoria se encontraba incompleta y mal formulada en su evaluación._x000a_3. Porque la normatividad vigente respecto a la identificación de peligros, evaluación y valoración de riesgos cambia continuamente lo que lleva a posibles omisiones en la identificación de estos. Por otra parte, no se utiliza adecuadamente a metodología de identificación de peligros, evaluación y valoración de riesgos."/>
    <s v="Porque la normatividad vigente respecto a la identificación de peligros, evaluación y valoración de riesgos cambia continuamente lo que lleva a posibles omisiones en la identificación de estos. Por otra parte, no se utiliza adecuadamente a metodología de identificación de peligros, evaluación y valoración de riesgos."/>
    <s v="Acción correctiva"/>
    <s v="TH_AC30"/>
    <s v="Actualizar la matriz de peligros de manera anual o cada vez que se presenten cambios en las instalaciones, maquinaria o equipo"/>
    <s v="% de actualizaciones realizadas = (Matriz actualizada/ actualizaciones necesarias por cambio en normatividad vigente)"/>
    <n v="1"/>
    <d v="2026-03-01T00:00:00"/>
    <d v="2026-06-30T00:00:00"/>
    <n v="17.849999999999998"/>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1"/>
    <s v="se adjunta matriz de peligro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matrices. No se presentan actualizaciones durante la vigencia"/>
    <n v="0.5"/>
    <x v="0"/>
  </r>
  <r>
    <n v="255"/>
    <x v="2"/>
    <x v="6"/>
    <s v="Subdirección Administrativa y Financiera"/>
    <m/>
    <x v="153"/>
    <m/>
    <x v="31"/>
    <s v="Aseguramiento de Trabajo en Casa_x000a_Al verificar el aseguramiento de las actividades del personal que realiza trabajo en casa, se encontró que no se ha realizado la inspección del puesto de trabajo, conforme se establece en el procedimiento de trabajo en casa, actividad 6. Inspección a puesto de trabajo en casa y acciones de intervención y seguimiento por parte del área de Seguridad y Salud en el Trabajo. incumpliendo lo establecido en el procedimiento de Trabajo en Casa, Código: PC-TH-17, Versión: 1, vigente desde el 17/11/2022, actividad 6. Inspección a puesto de trabajo en casa y acciones de intervención y seguimiento por parte del área de Seguridad y Salud en el Trabajo. “Una vez emitido el acto administrativo de autorización de trabajo en casa al funcionario solicitante, el Proceso de Gestión de Talento Humano comunicará el caso al área de Seguridad y Salud en el_x000a_Trabajo, para que se realice el debido reporte a la ARL, se realice la inspección al puesto de trabajo en casa y se ejecuten las acciones de intervención y seguimiento en materia de Seguridad y Salud en el Trabajo que apliquen a esta modalidad de trabajo”."/>
    <m/>
    <s v="1. Porque no se contempló en el cronograma de trabajo con la ARL la inspección de las personas que trabajan desde casa_x000a_2. Porque no se hizo un análisis integral de las necesidades del SG-SST que permitiera hacer esta solicitud de manera oportuna_x000a_3. Porque no se realizó una revisión con el gestor y el líder del proceso de gestión de Talento Humano del cronograma establecido con la ARL debido a un exceso de temas pendientes"/>
    <s v="Porque no se realizó una revisión con el gestor y el líder del proceso de gestión de Talento Humano del cronograma establecido con la ARL debido a un exceso de temas pendientes"/>
    <s v="Acción correctiva"/>
    <s v="TH_AC31"/>
    <s v="Realizar las inspecciones de los puestos de trabajo en casa de acuerdo con el cronograma de trabajo con la ARL"/>
    <s v="Informe Inspecciones de puestos de trabajo en casa realizadas"/>
    <n v="1"/>
    <d v="2026-03-01T00:00:00"/>
    <d v="2026-06-30T00:00:00"/>
    <n v="17.849999999999998"/>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1"/>
    <s v="se adjunta informe"/>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No se evidencia informe en mención"/>
    <n v="0"/>
    <x v="0"/>
  </r>
  <r>
    <n v="256"/>
    <x v="2"/>
    <x v="6"/>
    <s v="Subdirección Administrativa y Financiera"/>
    <m/>
    <x v="154"/>
    <m/>
    <x v="31"/>
    <s v="Elementos de protección personal_x000a_Se evidenció que no se está realizando la entrega de elementos de protección personal a los trabajadores de acuerdo con lo establecido en la matriz de EPP, ya que solo se tiene registro de entrega de botas de seguridad al Almacenista y debería suministrársele, además, guantes, gafas de seguridad y protección respiratoria._x000a_Adicionalmente en la matriz de EPP no se identificó el cargo del responsable de gestión documental, en donde se requiere guantes de nitrilo, de lo cual no hay registro de su entrega._x000a_Lo anterior incumple lo establecido en la ley 9 de 1979, articulo 122 “Todos los empleadores están obligados a proporcionar a cada trabajador, sin costo para éste, elementos de protección personal en cantidad y calidad acordes con los riesgos reales o potenciales existentes en los lugares de trabajo”. resolución 2400 de 1979, articulo 176 “En todos los establecimientos de trabajo en donde los trabajadores estén expuestos a riesgos físicos, mecánicos, químicos, biológicos, etc., los patronos suministrarán los equipos de protección adecuados, según la naturaleza del riesgo, que reúnan condiciones de seguridad y eficiencia para el usuario”"/>
    <m/>
    <s v="1-Porque solo se considero el personal del almacén._x000a_2. Porque la persona a cargo del sg-sst consideró lo más necesario únicamente según su criterio. 3. Porque los recursos de la DNBC son escasos para la compra de EPP."/>
    <s v="Porque los recursos de la DNBC son escasos para la compra de EPP solo se entregaron EPP al personal de almacén y no a todos los que lo necesitaban"/>
    <s v="Acción correctiva"/>
    <s v="TH_AC23"/>
    <s v="Realizar diagnostico de necesidades y ejecutar los recursos asignados oportunamente, obedeciendo el cronograma de actividades del SG-SST formulado de acuerdo con la necesidad del sistema en la DNBC"/>
    <s v="(Recursos asignados ejecutados oportunamente de acuerdo con cronograma de actividades/ recursos asignados para el SG-SST)*100"/>
    <n v="1"/>
    <d v="2026-01-01T00:00:00"/>
    <d v="2026-12-31T00:00:00"/>
    <n v="54"/>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1"/>
    <s v="se adjunta diagnostico de necesidad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n v="0.2"/>
    <x v="0"/>
  </r>
  <r>
    <n v="257"/>
    <x v="2"/>
    <x v="6"/>
    <s v="Subdirección Administrativa y Financiera"/>
    <m/>
    <x v="155"/>
    <m/>
    <x v="31"/>
    <s v="Inspecciones_x000a_Se evidenció la realización de inspecciones de instalaciones en el mes de mayo, para el área administrativa y centro logístico, sin embargo, no se han realizado inspecciones de estado y uso de EPP, botiquines de emergencia, vehículos, camillas, DEA y extintores lo anterior incumple lo establecido en el decreto 1072 de 2015, articulo 2.2.4.6.8, literal 6 “Debe adoptar disposiciones efectivas para desarrollar las medidas de identificación de peligros, evaluación y valoración de los riesgos y establecimiento de controles que prevengan daños en la salud de los trabajadores y/o contratistas, en los equipos e instalaciones”."/>
    <m/>
    <s v="1. Porque la persona encargada de SG-SST no lo consideró necesario._x000a_2. Porque no sabia que, a pesar de que no se presentaran cambios respecto a la inspección realizada en el mes de Mayo por falta de presupuesto y se encontraran los mismos hallazgos, era necesario hacerlo.._x000a_3. Porque no hay un procedimiento de inspecciones vigente."/>
    <s v="Porque no hay un procedimiento de inspecciones vigente."/>
    <s v="Acción correctiva"/>
    <s v="TH_AC33"/>
    <s v="Formular el procedimiento de inspecciones en la cual se establezca la periodicidad de las inspecciones de estado y uso de EPP, botiquines de emergencia, vehículos, camillas, DEA y extintores"/>
    <s v="Procedimiento formulado y formalizado"/>
    <n v="1"/>
    <d v="2026-03-01T00:00:00"/>
    <d v="2026-06-30T00:00:00"/>
    <n v="17.849999999999998"/>
    <s v="11. Gestión del Talento Humano"/>
    <s v="Informar como está procedimiento COPASS"/>
    <n v="0"/>
    <n v="0"/>
    <n v="0"/>
    <d v="2026-05-11T00:00:00"/>
    <s v="No se evidencia seguimiento"/>
    <n v="0"/>
    <s v="EJECUCIÓN"/>
    <d v="2026-05-15T00:00:00"/>
    <n v="0"/>
    <s v="No fue posible identificar evidencias para el presente período de análisis"/>
    <s v="SIN INICIAR"/>
    <s v="No aplica"/>
    <s v="No aplica"/>
    <s v="No aplica"/>
    <n v="1"/>
    <s v="se adjunta procedimient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n v="0.2"/>
    <x v="0"/>
  </r>
  <r>
    <n v="258"/>
    <x v="2"/>
    <x v="6"/>
    <s v="Subdirección Administrativa y Financiera"/>
    <m/>
    <x v="156"/>
    <m/>
    <x v="31"/>
    <s v="Mantenimiento de instalaciones_x000a_Aunque Multipack tiene a cargo el mantenimiento de las instalaciones a través del contrato de arrendamiento, se evidenció que no se ha establecido un programa de mantenimiento preventivo de las instalaciones de la entidad, tanto del área administrativa como del centro logístico para asegurar su adecuado funcionamiento, lo cual incumple lo establecido en el decreto 1072 de 2015, articulo 2.2.4.6.24, parágrafo 2 “El empleador o contratante debe realizar el mantenimiento de las instalaciones, equipos y herramientas de acuerdo con los informes de inspecciones y con sujeción a los manuales de uso”."/>
    <m/>
    <s v="1- Porque había exceso de tareas en el área administrativa._x000a_2. Porque había alta rotación de personal contratado lo cual evitaba mantener continuidad en los procesos e identificar la importancia de las acciones preventivas._x000a_3.Porque no era posible establecer una comunicación oportuna con SST con el fin de realizar este programa de mantenimiento preventivo."/>
    <s v="Porque no se ha establecido una comunicación oportuna con SST con el fin de realizar este programa de mantenimiento preventivo"/>
    <s v="Acción correctiva"/>
    <s v="GA_AC03"/>
    <s v="Elaborar y Ejecutar plan o programa de mantenimiento exigidos por la norma."/>
    <s v="Plan o programa de mantenimiento ejecutado"/>
    <n v="1"/>
    <d v="2026-05-01T00:00:00"/>
    <d v="2026-12-31T00:00:00"/>
    <n v="36"/>
    <s v="14. Gestión Administrativa"/>
    <m/>
    <n v="0"/>
    <s v="En proceso de elaboración "/>
    <s v="https://dnbcgovco-my.sharepoint.com/:f:/g/personal/planeacion_dnbc_gov_co/IgCHix03hdsORJdFzXwbKzzkAYCwKvT-WMSbymO7s_ZNdBo?e=tzOHt9"/>
    <d v="2026-05-11T00:00:00"/>
    <s v="No se evidencia avance para el periodo"/>
    <n v="0"/>
    <s v="EJECUCIÓN"/>
    <d v="2026-05-29T00:00:00"/>
    <n v="0"/>
    <s v="No fue posible identificar evidencias para el presente período de análisis"/>
    <s v="SIN INICIAR"/>
    <s v="No aplica"/>
    <s v="No aplica"/>
    <s v="No aplica"/>
    <n v="0.5"/>
    <s v="Se adjunta borrador del plan o programa de mantenimiento preventivo y correctivo de los bienes "/>
    <s v="=+SI.ERROR(BUSCARV($N470;ACTIVIDADES!$B$9:$T$494;19;0);&quot;&quot;)"/>
    <s v="11/07/206"/>
    <s v="Se adjunta borrador del plan o programa de mantenimiento preventivo y correctivo de los bienes "/>
    <n v="0.5"/>
    <x v="0"/>
  </r>
  <r>
    <n v="259"/>
    <x v="2"/>
    <x v="6"/>
    <s v="Subdirección Administrativa y Financiera"/>
    <m/>
    <x v="157"/>
    <m/>
    <x v="31"/>
    <s v="Plan de emergencias_x000a_No se cuenta con el plan de emergencias, tan solo, se cuenta con un documento de plan de emergencias en borrador, en el cual realizo un análisis de vulnerabilidad alejado de la realidad de la entidad, debido a que en el consolidado de vulnerabilidad, la interpretación para todas las amenazas identificadas en “nivel bajo”, sin embargo, no se cuenta la brigada capacitada en su totalidad de acuerdo con los lineamientos de la resolución 256 de 2014, los botiquines de emergencias se encuentran desprovistos, no se ha realizado el mantenimiento de los extintores, no se tiene conocimiento del estado de funcionamiento del sistema contra incendio del edificio._x000a_Lo anterior incumple lo establecido en el decreto 1072 de 2015, artículo 2.2.4.6.25. Prevención, preparación y respuesta ante emergencias “El empleador o contratante debe implementar y mantener las disposiciones necesarias en materia de prevención, preparación y respuesta ante emergencias, con cobertura a todos los centros y turnos de trabajo y todos los trabajadores, independiente de su forma de contratación o vinculación, incluidos contratistas y subcontratistas, así como proveedores y visitantes”._x000a_Para ello debe implementar un plan de prevención, preparación y respuesta ante emergencias que considere entre otros, los siguientes aspectos:_x000a_1.Identificar sistemáticamente todas las amenazas que puedan afectar a la empresa._x000a_2.Analizar la vulnerabilidad de la empresa frente a las amenazas identificadas, considerando las medidas de prevención y control existentes._x000a_7. Asignar los recursos necesarios para diseñar e implementar los programas, procedimientos o acciones necesarias, para prevenir y controlar las amenazas prioritarias o minimizar el impacto de las no prioritarias._x000a_9. Informar, capacitar y entrenar incluyendo a todos los trabajadores, para que estén en capacidad de actuar y proteger su salud e integridad, ante una emergencia real o potencial"/>
    <m/>
    <s v="1-Porque la persona encargada de realizar el plan de emergencias desconoció la guía para la elaboración de planes de emergencia. Y contingencia con la cual debía formularse el plan de emergencia._x000a_2. Porque la guía es muy extensa y no se consideró como una prioridad aplicarla en su totalidad en la elaboración del plan. Se utilizó una metodología mas básica._x000a_3. Porque se desconoció por parte del equipo de SG-SST la norma de obligatorio cumplimiento que se aterriza a través de la guía."/>
    <s v="Porque se desconoció por parte del equipo de SG-SST la norma de obligatorio cumplimiento que se aterriza a través de la guía."/>
    <s v="Acción correctiva"/>
    <s v="TH_AC34"/>
    <s v="Actualizar y formalizar el plan de prevención, preparación y respuesta ante emergencias de acuerdo con las exigencias del decreto 1072 de 2015"/>
    <s v="Plan de prevención, preparación y respuesta ante emergencias actualizado y formalizado"/>
    <n v="1"/>
    <d v="2026-03-01T00:00:00"/>
    <d v="2026-06-30T00:00:00"/>
    <n v="17.849999999999998"/>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0.8"/>
    <s v="se adjunta borrador"/>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Remiten documento sin actualización ni evidencias de gestión para el respectivo tramite"/>
    <n v="0"/>
    <x v="0"/>
  </r>
  <r>
    <n v="260"/>
    <x v="2"/>
    <x v="6"/>
    <s v="Subdirección Administrativa y Financiera"/>
    <m/>
    <x v="157"/>
    <m/>
    <x v="31"/>
    <s v="Plan de emergencias_x000a_No se cuenta con el plan de emergencias, tan solo, se cuenta con un documento de plan de emergencias en borrador, en el cual realizo un análisis de vulnerabilidad alejado de la realidad de la entidad, debido a que en el consolidado de vulnerabilidad, la interpretación para todas las amenazas identificadas en “nivel bajo”, sin embargo, no se cuenta la brigada capacitada en su totalidad de acuerdo con los lineamientos de la resolución 256 de 2014, los botiquines de emergencias se encuentran desprovistos, no se ha realizado el mantenimiento de los extintores, no se tiene conocimiento del estado de funcionamiento del sistema contra incendio del edificio._x000a_Lo anterior incumple lo establecido en el decreto 1072 de 2015, artículo 2.2.4.6.25. Prevención, preparación y respuesta ante emergencias “El empleador o contratante debe implementar y mantener las disposiciones necesarias en materia de prevención, preparación y respuesta ante emergencias, con cobertura a todos los centros y turnos de trabajo y todos los trabajadores, independiente de su forma de contratación o vinculación, incluidos contratistas y subcontratistas, así como proveedores y visitantes”._x000a_Para ello debe implementar un plan de prevención, preparación y respuesta ante emergencias que considere entre otros, los siguientes aspectos:_x000a_1.Identificar sistemáticamente todas las amenazas que puedan afectar a la empresa._x000a_2.Analizar la vulnerabilidad de la empresa frente a las amenazas identificadas, considerando las medidas de prevención y control existentes._x000a_7. Asignar los recursos necesarios para diseñar e implementar los programas, procedimientos o acciones necesarias, para prevenir y controlar las amenazas prioritarias o minimizar el impacto de las no prioritarias._x000a_9. Informar, capacitar y entrenar incluyendo a todos los trabajadores, para que estén en capacidad de actuar y proteger su salud e integridad, ante una emergencia real o potencial"/>
    <m/>
    <s v="1- Porque se hizo una asignación de los recursos de manera tardía para vigencia del año 2023 (después de una adición realizada a los recursos de funcionamiento en el mes de septiembre)._x000a_2. Porque el recurso inicial de funcionamiento asignado a la DNBC no alcanzaba para cubrir las necesidad del SG-SST y se presenta una alta rotación de personal ha dificultado que se conforme una brigada de emergencia._x000a_3. Porque no se asignaron los recursos de funcionamiento necesarios por parte del Ministerio de Hacienda a la DNBC desde un inicio de la vigencia."/>
    <s v="Porque no se asignaron los recursos de funcionamiento necesarios por parte del Ministerio de Hacienda a la DNBC desde un inicio de la vigencia"/>
    <s v="Acción correctiva"/>
    <s v="TH_AC23"/>
    <s v="Realizar diagnostico de necesidades y ejecutar los recursos asignados oportunamente, obedeciendo el cronograma de actividades del SG-SST formulado de acuerdo con la necesidad del sistema en la DNBC"/>
    <s v="(Recursos asignados ejecutados oportunamente de acuerdo con cronograma de actividades/ recursos asignados para el SG-SST)*100"/>
    <n v="1"/>
    <d v="2026-01-01T00:00:00"/>
    <d v="2026-12-31T00:00:00"/>
    <n v="54"/>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1"/>
    <s v="se adjunta diagnostico de necesidad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n v="0.2"/>
    <x v="0"/>
  </r>
  <r>
    <n v="261"/>
    <x v="2"/>
    <x v="6"/>
    <s v="Subdirección Administrativa y Financiera"/>
    <m/>
    <x v="158"/>
    <m/>
    <x v="31"/>
    <s v="Indicadores_x000a_Se identificaron dieciocho (18) indicadores, que responden a los tipos de indicador de estructura, proceso y resultado, sin embargo:_x000a__x0009_No se realiza un adecuado análisis del resultado de los indicadores,_x000a__x0009_Los indicadores con periodicidad de medición semestral cuentan con los datos correspondientes al segundo semestre como el indicador del plan anual de trabajo y el de cumplimiento de medidas de la matriz IPERVC, cuando no se ha cumplido el periodo objeto de medición._x000a__x0009_El indicador acciones correctivas, preventivas y de mejora no cuenta con medición._x000a__x0009_EL indicador de ausentismo cuenta con una medición errada por cuanto, por ejemplo para el mes de septiembre, se tienen 13 días de ausentismo por incapacidad médica, sin embargo, al verificar las incapacidades, el dato no concuerda, incumpliendo lo establecido en el decreto 1072 de 2015, artículo 2.2.4.6.19. “Indicadores del sistema de gestión de la seguridad y salud en el trabajo SG-SST”."/>
    <m/>
    <s v="1- Porque al realizar la verificación de los indicadores formalizados, se evidenció que estos se encontraban mal formulados y que los que se tenían en su momento no cubrían la totalidad del SG-SST._x000a_2. Porque no se realizó el respectivo seguimiento a los indicadores del SGSST por parte del responsable_x000a_3. Porque no se cuenta con una ficha técnica de la totalidad de ellos que facilite el entendimiento de la información requerida así como la periodicidad de su diligenciamiento"/>
    <s v="Porque no se cuenta con una ficha técnica de la totalidad de ellos que facilite el entendimiento de la información requerida así como la periodicidad de su diligenciamiento"/>
    <s v="Acción correctiva"/>
    <s v="TH_AC35"/>
    <s v="Formular y diligenciar las fichas técnicas de la totalidad de los indicadores asociados a sg-sst"/>
    <s v="Fichas de indicadores formuladas y diligenciadas"/>
    <n v="1"/>
    <d v="2026-03-01T00:00:00"/>
    <d v="2026-06-30T00:00:00"/>
    <n v="17.849999999999998"/>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1"/>
    <s v="se adjuntan fichas diligenciada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remite fichas de los indicadores de gestión SIGE vigentes"/>
    <n v="1"/>
    <x v="1"/>
  </r>
  <r>
    <n v="262"/>
    <x v="2"/>
    <x v="6"/>
    <s v="Subdirección Administrativa y Financiera"/>
    <m/>
    <x v="159"/>
    <m/>
    <x v="31"/>
    <s v="Investigación de accidentes de trabajo_x000a_Aunque se cuenta con Procedimiento Investigación de Accidentes de Trabajo, se evidencia incumplimiento en su aplicación, debido a que:_x000a_Se evidenció que ante la ocurrencia del accidente de trabajo presentado el 2 de mayo de 2023, al auxiliar administrativo (responsable de la bodega) se realizó el reporte a la ARL de forma oportuna y aunque se realizó la investigación se realizó dentro de los términos, 10/05/2023, esta no se encuentra firmada, adicionalmente no se cuenta con la declaración del accidentado, ni del testigo y a la fecha de la auditoria no se han implementado las medidas de intervención, no se ha socializado la lección aprendida, incumpliendo lo establecido en la resolución 1401 de 2007, artículos 10, Descripción del accidente o incidente, 12 Compromiso de adopción de medidas de intervención y 13 Compromiso de adopción de medidas de intervención; “El informe deberá contener un relato completo y detallado de los hechos relacionados con el accidente o incidente, de acuerdo con la inspección realizada al sitio de trabajo y las versiones de los testigos, involucrando todo aquello que se considere importante o que aporte información para determinar las causas específicas del accidente o incidente, tales como cuándo ocurrió, dónde se encontraba el trabajador, qué actividad estaba realizando y qué pasó, por qué realizaba la actividad, para qué, con quién se encontraba, cómo sucedió. Para obtener la información, el aportante puede acudir al reconocimiento del área involucrada, entrevista a testigos, fotografías, videos, diagramas, revisión de documentos y demás técnicas que se consideren necesarias” decreto 1072 de 2015, artículo 2.2.4.6.32. Investigación de incidentes, accidentes de trabajo y enfermedades laborales “La investigación de las causas de los incidentes, accidentes de trabajo y enfermedades laborales, debe adelantarse acorde con lo establecido en el presente Decreto”…"/>
    <m/>
    <s v="1. Porque el accidente de trabajo presentado en el año 2023 se materializó bajo la anterior administración del sistema, por lo que se desconoce por que no se siguió con el proceso de cierre del mismo._x000a_2-Porque no hubo un adecuado empalme entre los responsables del SG-SST._x000a_3- Porque el procedimiento &quot;Ingreso, permanencia y retiro&quot; no tiene controles establecidos que permitan establecer la obligación de entregar información relacionada con el cargo y alineada a la gestión anterior (exigencia de la política de gestión de conocimiento)"/>
    <s v="Porque el procedimiento &quot;Ingreso, permanencia y retiro&quot; no tiene controles establecidos que permitan establecer la obligación de entregar información relacionada con el cargo y alineada a la gestión anterior (exigencia de la política de gestión de conocimiento)"/>
    <s v="Acción correctiva"/>
    <s v="TH_AC36"/>
    <s v="Actualizar el procedimiento de &quot;Investigación Accidente Trabajo&quot; con el fin de definir controles que permitan la entrega oportuna de información"/>
    <s v="Procedimiento y actualizado y formalizado"/>
    <n v="1"/>
    <d v="2026-03-01T00:00:00"/>
    <d v="2026-09-30T00:00:00"/>
    <n v="31.35"/>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0.8"/>
    <s v="se encuentra en revisión y aprobación"/>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n v="0.2"/>
    <x v="0"/>
  </r>
  <r>
    <n v="263"/>
    <x v="2"/>
    <x v="6"/>
    <s v="Subdirección Administrativa y Financiera"/>
    <m/>
    <x v="159"/>
    <m/>
    <x v="31"/>
    <s v="Investigación de accidentes de trabajo_x000a_Aunque se cuenta con Procedimiento Investigación de Accidentes de Trabajo, se evidencia incumplimiento en su aplicación, debido a que:_x000a_Se evidenció que ante la ocurrencia del accidente de trabajo presentado el 2 de mayo de 2023, al auxiliar administrativo (responsable de la bodega) se realizó el reporte a la ARL de forma oportuna y aunque se realizó la investigación se realizó dentro de los términos, 10/05/2023, esta no se encuentra firmada, adicionalmente no se cuenta con la declaración del accidentado, ni del testigo y a la fecha de la auditoria no se han implementado las medidas de intervención, no se ha socializado la lección aprendida, incumpliendo lo establecido en la resolución 1401 de 2007, artículos 10, Descripción del accidente o incidente, 12 Compromiso de adopción de medidas de intervención y 13 Compromiso de adopción de medidas de intervención; “El informe deberá contener un relato completo y detallado de los hechos relacionados con el accidente o incidente, de acuerdo con la inspección realizada al sitio de trabajo y las versiones de los testigos, involucrando todo aquello que se considere importante o que aporte información para determinar las causas específicas del accidente o incidente, tales como cuándo ocurrió, dónde se encontraba el trabajador, qué actividad estaba realizando y qué pasó, por qué realizaba la actividad, para qué, con quién se encontraba, cómo sucedió. Para obtener la información, el aportante puede acudir al reconocimiento del área involucrada, entrevista a testigos, fotografías, videos, diagramas, revisión de documentos y demás técnicas que se consideren necesarias” decreto 1072 de 2015, artículo 2.2.4.6.32. Investigación de incidentes, accidentes de trabajo y enfermedades laborales “La investigación de las causas de los incidentes, accidentes de trabajo y enfermedades laborales, debe adelantarse acorde con lo establecido en el presente Decreto”…"/>
    <m/>
    <s v="1. Porque el accidente de trabajo presentado en el año 2023 se materializó bajo la anterior administración del sistema, por lo que se desconoce por que no se siguió con el proceso de cierre del mismo._x000a_2-Porque no hubo un adecuado empalme entre los responsables del SG-SST._x000a_3- Porque el procedimiento &quot;Ingreso, permanencia y retiro&quot; no tiene controles establecidos que permitan establecer la obligación de entregar información relacionada con el cargo y alineada a la gestión anterior (exigencia de la política de gestión de conocimiento)"/>
    <s v="Porque el procedimiento &quot;Ingreso, permanencia y retiro&quot; no tiene controles establecidos que permitan establecer la obligación de entregar información relacionada con el cargo y alineada a la gestión anterior (exigencia de la política de gestión de conocimiento)"/>
    <s v="Acción correctiva"/>
    <s v="TH_AC37"/>
    <s v="Firmar la investigación realizada , generar la declaración del accidentado, generar la declaración del testigo, formalizar las medidas de intervención, y socializar la lección aprendida."/>
    <s v="% Investigación de accidente laboral completa"/>
    <n v="1"/>
    <d v="2026-03-01T00:00:00"/>
    <d v="2026-09-30T00:00:00"/>
    <n v="31.35"/>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1"/>
    <s v="se adjunta formato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del proceso sin la respectiva firma"/>
    <n v="0.2"/>
    <x v="0"/>
  </r>
  <r>
    <n v="264"/>
    <x v="2"/>
    <x v="6"/>
    <s v="Subdirección Administrativa y Financiera"/>
    <m/>
    <x v="160"/>
    <m/>
    <x v="31"/>
    <s v="Actas de reunión CONVILAB_x000a_No fueron presentadas al Equipo Auditor, las evidencias de la realización de las reuniones del Comité de Convivencia correspondientes al primer y cuarto trimestre de 2022 y las de la vigencia 2023, de acuerdo con lo estipulado en el artículo 3 de la resolución 1356 de 2012 y el artículo 9 de la resolución 652 de 2012, que dice “Reuniones. El Comité de Convivencia Laboral se reunirá ordinariamente cada tres (3) meses y sesionará con la mitad más uno de sus integrantes y extraordinariamente cuando se presenten casos que requieran de su inmediata intervención y podrá ser convocado por cualquiera de sus integrantes”"/>
    <m/>
    <s v="1- Porque la custodia de la carpeta de las actas de reunión del CONVILAB, esta a cargo del secretario del comité, sin embargo en los días de realización de la auditoria la carpeta se desapareció, sin tener trazabilidad de la seguridad de esta información._x000a_2. Porque no se están aplicando las medidas de seguridad de la información necesarias para almacenar de manera segura el archivo relacionado con el comité_x000a_3. Porque no se cuenta con un gabinete donde pueda almacenarse de manera segura la documentación física del comité."/>
    <s v="Porque no se cuenta con un gabinete donde pueda almacenarse de manera segura la documentación física del comité."/>
    <s v="Acción correctiva"/>
    <s v="TH_AC39"/>
    <s v="Disponer de un lugar físico seguro para en aseguramiento de la información del CONVILAB"/>
    <s v="Archivador físico con llave"/>
    <n v="1"/>
    <d v="2026-03-01T00:00:00"/>
    <d v="2026-04-30T00:00:00"/>
    <n v="8.85"/>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1"/>
    <s v="se adjuntan evidencia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evidencias de asignacion de espacio para el resguardo de información"/>
    <n v="1"/>
    <x v="1"/>
  </r>
  <r>
    <n v="265"/>
    <x v="2"/>
    <x v="6"/>
    <s v="Dirección General"/>
    <m/>
    <x v="160"/>
    <m/>
    <x v="31"/>
    <s v="Actas de reunión CONVILAB_x000a_No fueron presentadas al Equipo Auditor, las evidencias de la realización de las reuniones del Comité de Convivencia correspondientes al primer y cuarto trimestre de 2022 y las de la vigencia 2023, de acuerdo con lo estipulado en el artículo 3 de la resolución 1356 de 2012 y el artículo 9 de la resolución 652 de 2012, que dice “Reuniones. El Comité de Convivencia Laboral se reunirá ordinariamente cada tres (3) meses y sesionará con la mitad más uno de sus integrantes y extraordinariamente cuando se presenten casos que requieran de su inmediata intervención y podrá ser convocado por cualquiera de sus integrantes”"/>
    <s v="INTEGRIDAD"/>
    <s v="1- Porque la custodia de la carpeta de las actas de reunión del CONVILAB, esta a cargo del secretario del comité, sin embargo en los días de realización de la auditoria la carpeta se desapareció, sin tener trazabilidad de la seguridad de esta información._x000a_2. Porque no se están aplicando las medidas de seguridad de la información necesarias para almacenar de manera segura el archivo relacionado con el comité_x000a_3. Porque no se cuenta con un gabinete donde pueda almacenarse de manera segura la documentación física del comité."/>
    <s v="Porque no se cuenta con un gabinete donde pueda almacenarse de manera segura la documentación física del comité."/>
    <s v="Acción correctiva"/>
    <s v="DI_AC22"/>
    <s v="Iniciar las acciones administrativas y disciplinarias por la pérdida de la documentación del CONVILAB"/>
    <s v="% Acciones administrativas y/o disciplinarias iniciadas"/>
    <n v="1"/>
    <d v="2024-01-01T00:00:00"/>
    <d v="2024-10-31T00:00:00"/>
    <n v="45"/>
    <s v="12. Gestión de Asuntos Disciplinarios"/>
    <m/>
    <n v="1"/>
    <s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
    <s v="https://dnbcgovco-my.sharepoint.com/:f:/g/personal/planeacion_dnbc_gov_co/IgA-NiisLHR2QKlPBHO-9QCRAW06VKM6HHdsIOTeUhIMlyA?e=kWtbwl"/>
    <d v="2026-05-11T00:00:00"/>
    <s v="Se presenta un auto inhibitorio N 003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s v="CUMPLIDO"/>
    <d v="2026-05-15T00:00:00"/>
    <n v="0.8"/>
    <s v="Se presenta como evidencia el Auto Inhibitorio No. 002, de fecha 12 de septiembre de 2024. No obstante, el documento aportado no permite establecer su relación con la acción correctiva formulada respecto a la pérdida de la documentación del CONVILAB, por lo que no es posible verificar el cumplimiento de la actividad con la evidencia presentada."/>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266"/>
    <x v="2"/>
    <x v="6"/>
    <s v="Subdirección Administrativa y Financiera"/>
    <m/>
    <x v="161"/>
    <m/>
    <x v="31"/>
    <s v="Prevención del acoso laboral_x000a_No se desarrollaron las medidas preventivas y correctivas de acoso laboral, por parte del Proceso de Gestión del Talento Humano y el responsable de salud ocupacional de la DNBC, con el fin de promover un excelente ambiente de convivencia laboral, fomentar las relaciones sociales y respaldar la dignidad e integridad de las personas, conforme lo indica el artículo 11 de la Resolución 652 de 2012 que dice: “Responsabilidad de los Empleadores Públicos y Privados. Las entidades públicas o las empresas privadas, a través de la dependencia responsable de gestión humana y los Programas de Salud Ocupacional, deben desarrollar las medidas preventivas y correctivas de acoso laboral, con el fin de promover un excelente ambiente de convivencia laboral, fomentar relaciones sociales positivas entre todos los trabajadores de empresas e instituciones públicas y privadas y respaldar la dignidad e integridad de las personas en el trabajo.”"/>
    <m/>
    <s v="1. Porque no se realizó un adecuado entendimiento y revisión de la norma relacionada con la prevención del acoso laboral_x000a_2- Porque la Resolución 312 en la cual se establecen los estándares mínimos de SG-SST, se tiene en cuenta las actividades de acuerdo con el número de trabajadores y clase de riesgo de manera general. Sin embargo, no se establecen de manera detallada las actividades._x000a_3- Porque no había un conocimiento claro de lo exigido por la Resolución 652 de 2012"/>
    <s v="Porque no había un conocimiento claro de lo exigido por la Resolución 652 de 2012 y por lo tanto, no se formuló un cronograma detallado de actividades relacionadas con el convilab"/>
    <s v="Acción correctiva"/>
    <s v="TH_AC42"/>
    <s v="Realizar capacitaciones al comité de convivencia sobre la normativa que rige al comité: roles y responsabilidad del comité sobre la ejecución de actividades de promoción y prevención del acoso laboral"/>
    <s v="Capacitaciones realizadas"/>
    <n v="1"/>
    <d v="2026-01-01T00:00:00"/>
    <d v="2026-04-30T00:00:00"/>
    <n v="17.849999999999998"/>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1"/>
    <s v="se adjunta evidencia de capacitaciones realizada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remite informe donde se evidencia la capacitación realizada"/>
    <n v="1"/>
    <x v="1"/>
  </r>
  <r>
    <n v="267"/>
    <x v="2"/>
    <x v="6"/>
    <s v="Subdirección Administrativa y Financiera"/>
    <m/>
    <x v="161"/>
    <m/>
    <x v="31"/>
    <s v="Prevención del acoso laboral_x000a_No se desarrollaron las medidas preventivas y correctivas de acoso laboral, por parte del Proceso de Gestión del Talento Humano y el responsable de salud ocupacional de la DNBC, con el fin de promover un excelente ambiente de convivencia laboral, fomentar las relaciones sociales y respaldar la dignidad e integridad de las personas, conforme lo indica el artículo 11 de la Resolución 652 de 2012 que dice: “Responsabilidad de los Empleadores Públicos y Privados. Las entidades públicas o las empresas privadas, a través de la dependencia responsable de gestión humana y los Programas de Salud Ocupacional, deben desarrollar las medidas preventivas y correctivas de acoso laboral, con el fin de promover un excelente ambiente de convivencia laboral, fomentar relaciones sociales positivas entre todos los trabajadores de empresas e instituciones públicas y privadas y respaldar la dignidad e integridad de las personas en el trabajo.”"/>
    <m/>
    <s v="1. Porque no se realizó un adecuado entendimiento y revisión de la norma relacionada con la prevención del acoso laboral_x000a_2- Porque la Resolución 312 en la cual se establecen los estándares mínimos de SG-SST, se tiene en cuenta las actividades de acuerdo con el número de trabajadores y clase de riesgo de manera general. Sin embargo, no se establecen de manera detallada las actividades._x000a_3- Porque por desconocimiento no se generó un cronograma detallado de las actividades relacionadas con el CONVILAB debido al desconocimiento del Manual de Convivencia."/>
    <s v="Porque no había un conocimiento claro de lo exigido por la Resolución 652 de 2012 y por lo tanto, no se formuló un cronograma detallado de actividades relacionadas con el convilab"/>
    <s v="Acción correctiva"/>
    <s v="TH_AC43"/>
    <s v="Formular e implementar política de Acoso Laboral"/>
    <s v="Política formulada e implementada"/>
    <n v="1"/>
    <d v="2026-01-01T00:00:00"/>
    <d v="2026-12-31T00:00:00"/>
    <n v="54"/>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0.8"/>
    <s v="se encuentra en revisión y aprobación"/>
    <n v="0"/>
    <n v="46214"/>
    <s v="No se evidencia seguimiento"/>
    <n v="0"/>
    <x v="0"/>
  </r>
  <r>
    <n v="268"/>
    <x v="2"/>
    <x v="6"/>
    <s v="Subdirección Administrativa y Financiera"/>
    <m/>
    <x v="162"/>
    <m/>
    <x v="31"/>
    <s v="Gestión de las incapacidades_x000a_Al realizar la verificación de las incapacidades que deben ser registradas en la nómina de empleados, se evidenció que la funcionaria ANGELICA ROSADO, adeuda la suma de $324.136 al 30 de septiembre de 2023; por concepto del 33.33% del descuento del salario por incapacidades; por cuanto, la Nómina de empleados se está cancelando sin contemplarse la totalidad de las novedades generadas en el periodo de pago, incumpliendo el artículo 2.2.5.5.56 del decreto 1083 de 2015, que señala:_x000a_“Pago de la remuneración de los servidores públicos. El pago de la remuneración a los servidores públicos del Estado corresponderá a servicios efectivamente prestados, los cuales se entenderán certificados con la firma de la nómina por parte de la autoridad competente al interior de cada uno de los organismos o entidades."/>
    <m/>
    <s v="1. Porque la funcionaria tiene múltiples incapacidades y se debe respetar el mínimo vital"/>
    <s v="Se respeta el mínimo vital con respecto al pago de salario de funcionarios generando de tal manera que en el mes se adeude el valor de 324.136 por parte de la funcionaria Angelica Rosado"/>
    <s v="Acción correctiva"/>
    <s v="TH_AC12"/>
    <s v="Formular el procedimiento de liquidación de nomina, estableciendo los controles para el manejo y reporte de las novedades."/>
    <s v="Procedimiento formulado"/>
    <n v="1"/>
    <d v="2026-04-01T00:00:00"/>
    <d v="2026-06-30T00:00:00"/>
    <n v="13.350000000000001"/>
    <s v="11. Gestión del Talento Humano"/>
    <s v="Nómina"/>
    <n v="0"/>
    <n v="0"/>
    <n v="0"/>
    <d v="2026-05-11T00:00:00"/>
    <s v="No se evidencia seguimiento"/>
    <n v="0"/>
    <s v="EJECUCIÓN"/>
    <d v="2026-05-15T00:00:00"/>
    <n v="0"/>
    <s v="No fue posible identificar evidencias para el presente período de análisis"/>
    <s v="SIN INICIAR"/>
    <s v="No aplica"/>
    <s v="No aplica"/>
    <s v="No aplica"/>
    <n v="1"/>
    <s v="se adjunta documentos transversal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procedimiento PC-TH-19 aprobado e incluido en el SIGE"/>
    <n v="1"/>
    <x v="1"/>
  </r>
  <r>
    <n v="269"/>
    <x v="2"/>
    <x v="6"/>
    <s v="Subdirección Administrativa y Financiera"/>
    <m/>
    <x v="163"/>
    <m/>
    <x v="31"/>
    <s v="Integración el SGSST al SIGE_x000a_Se encontró que en el Sistema de Gestión SIGE de la entidad no se cuenta con la trazabilidad de las actividades desarrolladas en el marco del Sistema de Gestión en Seguridad y Salud en el Trabajo, ya que la trazabilidad de las actividades realizadas son almacenadas en el equipo del responsable del SGSST o en su Drive._x000a_Lo que ocasiona que cuando cambia el responsable del SGSST, se pierda trazabilidad de las actividades ejecutadas, incumpliendo lo establecido en el decreto 1072 de 2015, artículo 4. Sistema de gestión de la seguridad y salud en el trabajo (SG-SST), parágrafo 1 “El Sistema de Gestión de la Seguridad y Salud en el Trabajo (SG-SST) debe adaptarse al tamaño y características de la empresa; igualmente, puede ser compatible con los otros sistemas de gestión de la empresa y estar integrado en ellos”._x000a_Resolución 803 de 2022, artículo 4, Articulación y complementariedad. “El Sistema de Gestión se complementará y articulará entre otros, con los Sistemas de Gestión en Seguridad y Salud en el Trabajo, de Gestión Ambiental y de Seguridad de la Información”."/>
    <m/>
    <s v="1. Porque no existía un control adecuado como medio para almacenar la información relacionada con los productos de los contratistas del SG-SST_x000a_2. Porque no hay un sistema de almacenamiento de información que permita realizar back up de la información del SGSST al terminar la vigencia"/>
    <s v="Porque no hay un sistema de almacenamiento de información que permita realizar back up de la información del SGSST al terminar la vigencia ."/>
    <s v="Acción correctiva"/>
    <s v="TH_AC44"/>
    <s v="Entregar la información al gestor del proceso de Talento Humano por parte de los contratistas del SG-SST para que sea almacenada en el one drive del correo de Recursos Humano el cual no depende de ningún contratista sino que esta administrado por el funcionario de carrera del proceso"/>
    <s v="(Información entregada por el contratistas y almacenada en el one drive de Talento Humano/ Contratistas del proceso de Gestión de Talento Humano)*100"/>
    <n v="1"/>
    <d v="2026-03-01T00:00:00"/>
    <d v="2026-04-30T00:00:00"/>
    <n v="8.85"/>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100"/>
    <s v="se adjunta informe de entrega de evidencia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incluye acta de entrega de información para repositorio del proceso"/>
    <n v="1"/>
    <x v="1"/>
  </r>
  <r>
    <n v="270"/>
    <x v="0"/>
    <x v="6"/>
    <s v="Subdirección Administrativa y Financiera"/>
    <m/>
    <x v="164"/>
    <m/>
    <x v="32"/>
    <s v="Al realizar la revisión de las funciones del jefe de la dependencia, se evidenció que las siguientes actividades no se están ejecutando asi:_x000a_•Coordinar actividades con el jefe de la unidad de control interno y con el jefe de la unidad de planeación, para el mejoramiento continuo de la gestión de la entidad._x000a_•Coordinar actividades con los jefes de unidad de quejas y reclamos de la entidad superior y de las entidades del área a que pertenece la entidad para lograr eficiencia y eficacia del sistema. Lo anterior incumple lo establecido en el Decreto 2232 de 1995, articulo 9."/>
    <s v="SERVICIO AL CIUDADANO"/>
    <s v="1. Porque existían tareas acumuladas en el proceso de GAU que debían ser atendidas de manera prioritaria como la actualización de las PQRSD y los informes trimestrales._x000a_2.Porque el proceso de GAU debe atender de manera cotidiana, tareas que no dan espera como las solicitudes de los entes de control. ejecuciones de planes institucionales etc y esto impidió que las tareas acumuladas se pusieran al día_x000a_3. Porque la alta rotación de personal en el proceso hace dispendiosa la coordinación de tareas pendientes y su rápida atención teniendo en cuenta la perdida de curva de aprendizaje y la dificultad en la transmisión de tareas pendientes_x000a_4. Porque se ha hecho dificil la coordinación de los procesos internos de la DNBC para generar estas reuniones de manera presencial. Lo anterior afectó la celebración de la reunión con le Ministerio del Interior."/>
    <s v="La alta rotación de personal en el proceso hace dispendiosa la coordinación de tareas pendientes y su rápida atención teniendo en cuenta la perdida de curva de aprendizaje. Adicionalmente, se ha hecho dificil coordinar entre áreas la celebración de estas reuniones."/>
    <s v="Acción correctiva"/>
    <s v="AU_AC18"/>
    <s v="Presentar ante el Comité Directivo el estado del PQRSD y las alertas informativas, por parte del Líder del Proceso de Atención al Ciudadano, con el fin de establecer acciones pertinentes."/>
    <s v="Acta Comité directivo"/>
    <n v="12"/>
    <d v="2026-01-01T00:00:00"/>
    <d v="2026-12-31T00:00:00"/>
    <n v="54"/>
    <s v="00.Subdirección Administrativa"/>
    <s v="Auditoria Financiera 2024"/>
    <n v="0"/>
    <n v="0"/>
    <n v="0"/>
    <d v="2026-05-11T00:00:00"/>
    <s v="No se registra seguimiento"/>
    <n v="0"/>
    <s v="EJECUCIÓN"/>
    <d v="2026-05-15T00:00:00"/>
    <n v="0"/>
    <s v="No fue posible identificar evidencias para el presente período de análisis"/>
    <s v="SIN INICIAR"/>
    <s v="No aplica"/>
    <s v="No aplica"/>
    <s v="No aplica"/>
    <n v="0.16666666666666666"/>
    <s v="Se presentaron en los comités de mayo y junio alertas de pqrsd"/>
    <s v="https://dnbcgovco-my.sharepoint.com/personal/planeacion_dnbc_gov_co/_layouts/15/onedrive.aspx?id=%2Fpersonal%2Fplaneacion%5Fdnbc%5Fgov%5Fco%2FDocuments%2FDocumentos%20SIGE%2F6%2E%20Planes%2FPLAN%20DE%20MEJORA%2F2026%2F02%2E%20Seguimiento%20Segundo%20Trimestre%2F05%2E%20Gesti%C3%B3n%20de%20Atenci%C3%B3n%20al%20Usuario%2FEVIDENCIAS%20SEGUNDO%20TRIMESTRE%202026%20PLAN%20MEJORA&amp;viewid=efb70791%2Db8ab%2D49e7%2Db552%2Dd3d4cbe976b9&amp;ga=1"/>
    <n v="46214"/>
    <s v="Se presentaron en los comités de mayo y junio alertas de pqrsd"/>
    <n v="0.16666666666666666"/>
    <x v="0"/>
  </r>
  <r>
    <n v="271"/>
    <x v="0"/>
    <x v="6"/>
    <s v="Subdirección Administrativa y Financiera"/>
    <m/>
    <x v="164"/>
    <m/>
    <x v="32"/>
    <s v="Al realizar la revisión de las funciones del jefe de la dependencia, se evidenció que las siguientes actividades no se están ejecutando asi:_x000a_•Coordinar actividades con el jefe de la unidad de control interno y con el jefe de la unidad de planeación, para el mejoramiento continuo de la gestión de la entidad._x000a_•Coordinar actividades con los jefes de unidad de quejas y reclamos de la entidad superior y de las entidades del área a que pertenece la entidad para lograr eficiencia y eficacia del sistema. Lo anterior incumple lo establecido en el Decreto 2232 de 1995, articulo 9."/>
    <s v="SERVICIO AL CIUDADANO"/>
    <s v="1. Porque existían tareas acumuladas en el proceso de GAU que debían ser atendidas de manera prioritaria como la actualización de las PQRSD y los informes trimestrales._x000a_2.Porque el proceso de GAU debe atender de manera cotidiana, tareas que no dan espera como las solicitudes de los entes de control. ejecuciones de planes institucionales etc y esto impidió que las tareas acumuladas se pusieran al día_x000a_3. Porque la alta rotación de personal en el proceso hace dispendiosa la coordinación de tareas pendientes y su rápida atención teniendo en cuenta la perdida de curva de aprendizaje y la dificultad en la transmisión de tareas pendientes_x000a_4. Porque se ha hecho dificil la coordinación de los procesos internos de la DNBC para generar estas reuniones de manera presencial. Lo anterior afectó la celebración de la reunión con le Ministerio del Interior."/>
    <s v="La alta rotación de personal en el proceso hace dispendiosa la coordinación de tareas pendientes y su rápida atención teniendo en cuenta la perdida de curva de aprendizaje. Adicionalmente, se ha hecho dificil coordinar entre áreas la celebración de estas reuniones."/>
    <s v="Acción correctiva"/>
    <s v="AU_AC22"/>
    <s v="Formalizar en el acto administrativo &quot;resolución del trámite interno de PQRSD&quot; , un espacio de coordinación entre el jefe de la unidad de quejas y reclamos, el jefe de control interno y el jefe de la unidad de planeaciónpara articular las acciones para el mejormaiento continuo de la entidad estableciendo su frecuencia, su objetivo, los roles y responsabilidades, los espacios de seguimiento etc. Así mismo, establecer en el mismo acto administrativo, la frecuencia y objetivo de reunión con la cabeza del sector."/>
    <s v="Acto administrativo formalizado"/>
    <n v="1"/>
    <d v="2024-07-01T00:00:00"/>
    <d v="2024-12-31T00:00:00"/>
    <n v="27"/>
    <s v="05. Gestión de Atención al Usuario"/>
    <m/>
    <s v="SI"/>
    <s v="Ya se incluyó en el procedimiento de peticiones, quejas, reclamos, sugerencias y denuncia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incluye procedimiento actualizado en el 2025 con inclusión de políticas"/>
    <n v="1"/>
    <s v="CUMPLIDO"/>
    <d v="2026-05-15T00:00:00"/>
    <n v="1"/>
    <s v="Se presenta como evidencia el procedimiento &quot;Recepción, distribución, seguimiento y salida de peticiones, quejas, reclamos, sugerencias y denuncias&quot;, código PC-AU-01, versión 8, con vigencia a partir del 20 de agosto de 2025, en el cual se incorporan ajustes al procedimiento interno para la gestión de las PQRSD. El soporte aportado permite verificar la actualización del procedimiento dentro del plazo establecido y la ejecución de la actividad formula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Ya se incluyó en el procedimiento de peticiones, quejas, reclamos, sugerencias y denuncias"/>
    <n v="0"/>
    <n v="46214"/>
    <s v="Accion con cumplimiento reportado en el primer trimestre 2026"/>
    <n v="1"/>
    <x v="1"/>
  </r>
  <r>
    <n v="272"/>
    <x v="0"/>
    <x v="6"/>
    <s v="Subdirección Administrativa y Financiera"/>
    <m/>
    <x v="165"/>
    <m/>
    <x v="32"/>
    <s v="En el segundo semestre de 2023 de la matriz consolidada de PQRSD, se tienen 206 peticiones vencidas de los 524 radicados, conforme lo establece el 5.55 del procedimiento de Recepción, Distribución, Seguimiento y Salida de Peticiones, Quejas, Reclamos, Sugerencias y Denuncias PC-AU-PQRS—V5 Versión 5._x000a_De igual forma, no se logró evidenciar el cumplimiento del Artículo 14 de la Ley 1755 de 2015, que establece que “Cuando excepcionalmente no fuere posible resolver la PETICIÓN en los plazos aquí señalados, la autoridad debe informar esta circunstancia al interesado, antes del vencimiento del término señalado en la ley expresando los motivos de la demora y señalando a la vez el plazo razonable en que se resolverá o dará respuesta, que no podrá exceder del doble.”; por cuanto, en el ORFEO no se encuentra soporte que sustente el envió de la respuesta."/>
    <s v="SERVICIO AL CIUDADANO"/>
    <s v="1. Porque el sistema aplicativo de gestion documental, no genera una información actualizada y exacta del estado actual de las PQRSD._x000a_2. Porque las alertas se generan de forma manual._x000a_3. Porque la persona encargada de hacer el seguimiento de las PQRSD notifica las alertas de manera quincenal generando retrasos en ese lapso de tiempo para dar respuesta a las PQRSD._x000a_4. Porque los funcionarios/contratistas de la DNBC, por su alta rotacióon, no son concientes de la importancia de realizar estas respuestas oportunamente, entre otras cosas, porque no ha sido posible hacer actividades frecuentes de sensibilización por parte del proceso GAU"/>
    <s v="Los funcionarios/contratistas de la DNBC, por su alta rotacióon, no son concientes de la importancia de realizar estas respuestas oportunamente, entre otras cosas, porque no ha sido posible hacer actividades frecuentes de sensibilización por parte del proceso GAU"/>
    <s v="Acción correctiva"/>
    <s v="AU_AC13"/>
    <s v="Diseñar y socializar un documento interno (ABC) que contenga información relevante de la Ley 1755 de 2015 y generalidad del procedimiento Recepción,Distribución, Seguimiento y Salida de Peticiones, Quejas, Reclamos, Sugerencias y Denuncias."/>
    <s v="ABC diseñado, aprobado por el proceso de mejora continua y socializado a traves de una campaña informativa a los gestores funcionarios y contratistas de los 19 procesos de la Entidad. Este procedimiento se socializara junto al procedimiento Recepción,Distribución, Seguimiento y Salida de Peticiones, Quejas, Reclamos, Sugerencias y Denuncias."/>
    <n v="1"/>
    <d v="2024-05-20T00:00:00"/>
    <d v="2024-12-31T00:00:00"/>
    <n v="33.150000000000006"/>
    <s v="05. Gestión de Atención al UsuarioGestión de Atención al Usuario"/>
    <m/>
    <n v="1"/>
    <s v="Se realizó el documento y se socializa de forma mensual"/>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 documento y su socialización"/>
    <n v="1"/>
    <s v="CUMPLIDO"/>
    <d v="2026-05-15T00:00:00"/>
    <n v="1"/>
    <s v="CSe evidencian como soportes el documento interno (ABC) sobre la Ley 1755 de 2015 y el procedimiento de Recepción, Distribución, Seguimiento y Salida de PQRSD, así como las evidencias de su socialización mediante campañas informativas dirigidas a funcionarios, contratistas y gestores de los procesos de la Entidad, realizadas durante la vigencia 2026. Los soportes permiten verificar el diseño del documento y el inicio de las actividades de divulgación, evidenciando una ejecución parcial de la acción correctiv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ó el documento y se socializa de forma mensual"/>
    <n v="0"/>
    <n v="46214"/>
    <s v="Accion con cumplimiento reportado"/>
    <n v="1"/>
    <x v="1"/>
  </r>
  <r>
    <n v="273"/>
    <x v="0"/>
    <x v="6"/>
    <s v="Subdirección Administrativa y Financiera"/>
    <m/>
    <x v="165"/>
    <m/>
    <x v="32"/>
    <s v="En el segundo semestre de 2023 de la matriz consolidada de PQRSD, se tienen 206 peticiones vencidas de los 524 radicados, conforme lo establece el 5.55 del procedimiento de Recepción, Distribución, Seguimiento y Salida de Peticiones, Quejas, Reclamos, Sugerencias y Denuncias PC-AU-PQRS—V5 Versión 5._x000a_De igual forma, no se logró evidenciar el cumplimiento del Artículo 14 de la Ley 1755 de 2015, que establece que “Cuando excepcionalmente no fuere posible resolver la PETICIÓN en los plazos aquí señalados, la autoridad debe informar esta circunstancia al interesado, antes del vencimiento del término señalado en la ley expresando los motivos de la demora y señalando a la vez el plazo razonable en que se resolverá o dará respuesta, que no podrá exceder del doble.”; por cuanto, en el ORFEO no se encuentra soporte que sustente el envió de la respuesta."/>
    <s v="SERVICIO AL CIUDADANO"/>
    <s v="1. Porque el sistema aplicativo de gestion documental, no genera una información actualizada y exacta del estado actual de las PQRSD._x000a_2. Porque las alertas se generan de forma manual._x000a_3. Porque la persona encargada de hacer el seguimiento de las PQRSD notifica las alertas de manera quincenal generando retrasos en ese lapso de tiempo para dar respuesta a las PQRSD._x000a_4. Porque los funcionarios/contratistas de la DNBC, por su alta rotacióon, no son concientes de la importancia de realizar estas respuestas oportunamente, entre otras cosas, porque no ha sido posible hacer actividades frecuentes de sensibilización por parte del proceso GAU"/>
    <s v="Los funcionarios/contratistas de la DNBC, por su alta rotacióon, no son conscientes de la importancia de realizar estas respuestas oportunamente, entre otras cosas, porque no ha sido posible hacer actividades frecuentes de sensibilización por parte del proceso GAU"/>
    <s v="Acción correctiva"/>
    <s v="AU_AC1"/>
    <s v="Reportar de manera periodica a los lideres del proceso las PQRSD con su respectivo estado, con el fin de que estos inicien las acciones pertinentes con funcionarios y contratistas"/>
    <s v="Reportes de control a líderes de proceso"/>
    <n v="12"/>
    <d v="2026-01-01T00:00:00"/>
    <d v="2026-12-01T00:00:00"/>
    <n v="49.5"/>
    <s v="05. Gestión de Atención al Usuario"/>
    <m/>
    <n v="0"/>
    <s v="Se informaron alertas mensuales a través de correo electrónico a los líderes de proceso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0.25"/>
    <s v="EJECUCIÓN"/>
    <d v="2026-05-15T00:00:00"/>
    <n v="0.25"/>
    <s v="Se presentan como evidencias los correos electrónicos de alertas de PQRSD remitidos a los líderes de proceso, correspondientes a los meses de enero, febrero y marzo de 2026, enviados los días 24 de febrero, 13 de marzo y 9 de abril de 2026, respectivamente. Los soportes permiten verificar la ejecución de los reportes mensuales sobre el estado de las PQRSD durante el primer trimestre de la vigencia 2026. En consecuencia, se evidencia una ejecución parcial de las actividades propuestas, toda vez que la acción correctiva contempla doce (12) reportes mensuales y el plazo para su cumplimiento aún se encuentra vigente."/>
    <s v="EN EJECUCIÓN"/>
    <s v="No aplica"/>
    <s v="No aplica"/>
    <s v="No aplica"/>
    <n v="0.25"/>
    <s v="Se informaron alertas mensuales a través de correo electrónico a los líderes de procesos"/>
    <s v="EVIDENCIAS SEGUNDO TRIMESTRE 2026 PLAN MEJORA"/>
    <n v="46214"/>
    <s v="Se adjuntan las evidencias de alertas del segundo trimestre."/>
    <n v="0.5"/>
    <x v="0"/>
  </r>
  <r>
    <n v="274"/>
    <x v="0"/>
    <x v="6"/>
    <s v="Subdirección Administrativa y Financiera"/>
    <m/>
    <x v="166"/>
    <m/>
    <x v="32"/>
    <s v="Se evidencio debilidades en la aplicación de controles en la gestión de las PQRSD, debido: ✓ Estado de los Radicados de la muestra vencidos_x000a_✓ Radicados sin evidencia de notificación y/o envio de respuesta_x000a_Incumpliendo lo establecido en MIPG dimensión 7, asi como en el Procedimiento de recepción, distribución, seguimiento y salida de PQRSD."/>
    <s v="SERVICIO AL CIUDADANO"/>
    <s v="1. Porque se evidencia falta de socialización y concientización de la manera en que debe cumplirse el procedimiento por parte de los contratistas/funcionarios_x000a_2.Porque la sensibilización depende del personal de la oficina GAU y su contratación se realizó de manera tardía en la vigencia por lo que la sensibilización también se realizó de manera tardía._x000a_3. Porque no hay compromiso de los funcionarios/contratistas para asisitir a las sesiones de capacitación. Hace falta mayor supervisión"/>
    <s v="La oficina de Gestión Atención al Ciudadano no realizó socializacióm/ acompañamiento a los responsables de dar respuesta a las PQRSD del procedimiento interno de tramite de las mismas por falta de personal en el proceso y por falta de compromiso de asistencia a las actividades programadas por el proceso"/>
    <s v="Acción correctiva"/>
    <s v="AU_AC13"/>
    <s v="Diseñar y socializar un documento interno (ABC) que contenga información relevante de la Ley 1755 de 2015 y generalidad del procedimiento Recepción,Distribución, Seguimiento y Salida de Peticiones, Quejas, Reclamos, Sugerencias y Denuncias."/>
    <s v="ABC diseñado, aprobado por el proceso de mejora continua y socializado a traves de una campaña informativa a los gestores funcionarios y contratistas de los 19 procesos de la Entidad. Este procedimiento se socializara junto al procedimiento Recepción,Distribución, Seguimiento y Salida de Peticiones, Quejas, Reclamos, Sugerencias y Denuncias."/>
    <n v="1"/>
    <d v="2024-05-20T00:00:00"/>
    <d v="2024-12-31T00:00:00"/>
    <n v="33.150000000000006"/>
    <s v="05. Gestión de Atención al Usuario"/>
    <m/>
    <n v="1"/>
    <s v="Se realizó el documento y se socializa de forma mensual"/>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 documento y su socialización"/>
    <n v="1"/>
    <s v="CUMPLIDO"/>
    <d v="2026-05-15T00:00:00"/>
    <n v="1"/>
    <s v="CSe evidencian como soportes el documento interno (ABC) sobre la Ley 1755 de 2015 y el procedimiento de Recepción, Distribución, Seguimiento y Salida de PQRSD, así como las evidencias de su socialización mediante campañas informativas dirigidas a funcionarios, contratistas y gestores de los procesos de la Entidad, realizadas durante la vigencia 2026. Los soportes permiten verificar el diseño del documento y el inicio de las actividades de divulgación, evidenciando una ejecución parcial de la acción correctiv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ó el documento y se socializa de forma mensual"/>
    <n v="0"/>
    <n v="46214"/>
    <s v="Accion con cumplimiento reportado"/>
    <n v="1"/>
    <x v="1"/>
  </r>
  <r>
    <n v="275"/>
    <x v="0"/>
    <x v="6"/>
    <s v="Subdirección Administrativa y Financiera"/>
    <m/>
    <x v="166"/>
    <m/>
    <x v="32"/>
    <s v="Se evidencio debilidades en la aplicación de controles en la gestión de las PQRSD, debido: ✓ Estado de los Radicados de la muestra vencidos_x000a_✓ Radicados sin evidencia de notificación y/o envio de respuesta_x000a_Incumpliendo lo establecido en MIPG dimensión 7, asi como en el Procedimiento de recepción, distribución, seguimiento y salida de PQRSD."/>
    <s v="SERVICIO AL CIUDADANO"/>
    <s v="1. Porque se evidencia falta de socialización y concientización de la manera en que debe cumplirse el procedimiento por parte de los contratistas/funcionarios_x000a_2.Porque la sensibilización depende del personal de la oficina GAU y su contratación se realizó de manera tardía en la vigencia por lo que la sensibilización también se realizó de manera tardía._x000a_3. Porque no hay compromiso de los funcionarios/contratistas para asisitir a las sesiones de capacitación. Hace falta mayor supervisión"/>
    <s v="La oficina de Gestión Atención al Ciudadano no realizó socialización/ acompañamiento a los responsables de dar respuesta a las PQRSD del procedimiento interno de tramite de las mismas por falta de personal en el proceso y por falta de compromiso de asistencia a las actividades programadas por el proceso"/>
    <s v="Acción correctiva"/>
    <s v="AU_AC1"/>
    <s v="Reportar de manera periodica a los lideres del proceso las PQRSD con su respectivo estado, con el fin de que estos inicien las acciones pertinentes con funcionarios y contratistas"/>
    <s v="Reportes de control a líderes de proceso"/>
    <n v="12"/>
    <d v="2026-01-01T00:00:00"/>
    <d v="2026-12-01T00:00:00"/>
    <n v="49.5"/>
    <s v="05. Gestión de Atención al Usuario"/>
    <m/>
    <n v="0"/>
    <s v="Se informaron alertas mensuales a través de correo electrónico a los líderes de proceso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0.25"/>
    <s v="EJECUCIÓN"/>
    <d v="2026-05-15T00:00:00"/>
    <n v="0.3"/>
    <s v="Se evidencian informes de PQRSD de enero, febrero y marzo, como tambien soportes de correos de alertas por parte de atencion al ciudadano con fecha 24/02/2026, 13/03/2026 y 09/04/2026"/>
    <s v="EN EJECUCIÓN"/>
    <s v="No aplica"/>
    <s v="No aplica"/>
    <s v="No aplica"/>
    <n v="0.25"/>
    <s v="Se informaron alertas mensuales a través de correo electrónico a los líderes de procesos"/>
    <s v="EVIDENCIAS SEGUNDO TRIMESTRE 2026 PLAN MEJORA"/>
    <n v="46214"/>
    <s v="Se adjuntan las evidencias de alertas del segundo trimestre."/>
    <n v="0.5"/>
    <x v="0"/>
  </r>
  <r>
    <n v="276"/>
    <x v="0"/>
    <x v="5"/>
    <s v="Subdirección Administrativa y Financiera"/>
    <m/>
    <x v="167"/>
    <n v="1"/>
    <x v="25"/>
    <s v="No se está acatando lo señalado en el MIPG Dimensión 3 “Gestión con Valores para el Resultado”, lineamiento “Trabajar por procesos” ya que no se están definiendo de manera secuencial cada una de las diferentes actividades del proceso, desagregándolo en procedimientos o tareas, asi como los “Lineamientos generales” con respecto a los mecanismos para ejercer un control legal y técnico de los bienes de la entidad, ya que se evidenció que no se están ejecutando de manera adecuada los controles asociados al Parque Automotor así:_x000a_Vehículo Plazas ZXW 532_x000a__x0009_No se evidencian las planillas de desplazamiento ni los Check List de Pre uso de vehículos de los meses de enero, febrero de 2022 y del 01 al 16 de marzo de 2022_x000a_Vehículo Plazas OKZ 951_x000a__x0009_A partir del 11 de marzo de 2022, se implementó por parte del Proceso Gestión Administrativa el Formato de planilla de Desplazamiento FO-AD-02-01 Versión 1, pero los formatos que continuaron diligenciando los conductores fueron los FR-GA-16 versión 0.0 vigencia 23-08-2016._x000a_Lo mismo ocurrió con el Formato Inspección Preoperacional Vehículos FO-AD-02-02 Versión 1, el cual actualizó el formato Check List pre uso de vehículos._x000a__x0009_Se está generando una fotocopia ya diligenciada impresa de la verificación, y únicamente se está diligenciando de manera diaria el kilometraje, el día y la hora, lo que no asegura que el vehículo se encuentre en optimas condiciones para ser utilizado._x000a__x0009_Los formatos de “Check List pre uso de vehículos”, se encuentran sin firma del supervisor"/>
    <m/>
    <s v="1. Por que, no existe un procedimiento en el cual este establecido los usos y manejo de los vehículos de la DNBC ._x000a_2. La planilla de pre inspección y desplazamiento para los vehículos de desplazamiento de la DNBC no permite evidenciar la justificación de las necesidades del servicio_x000a_3. No se evidencian las justificaciones claras, concretas origen, destino, etc., del uso de los vehículos de la DNBC los fines de semana y festivos por necesidades del servicio._x000a_4. Por que no se realizo un adecuado control y verificación del diligenciamiento de las plantillas de uso de los vehículos."/>
    <s v="4. Por que no se realizo un adecuado control y verificación del diligenciamiento de las plantillas de uso de los vehículo"/>
    <s v="Acción correctiva"/>
    <s v="GA_AC16"/>
    <s v="Realizar la socializacion trimestral de la documentacion actualizada y/o liniamientos de uso y manejo de los vehiculos a los conductores y demas responsables"/>
    <s v="Socializaciones realizadas"/>
    <n v="4"/>
    <d v="2026-02-01T00:00:00"/>
    <d v="2026-12-31T00:00:00"/>
    <n v="49.5"/>
    <s v="14. Gestión Administrativa"/>
    <m/>
    <n v="1"/>
    <s v="Se realizó la capacitación al conductor de los formatos "/>
    <s v="https://dnbcgovco-my.sharepoint.com/:f:/g/personal/planeacion_dnbc_gov_co/IgDhYmMZWLOWRZ-8Bgt_Qa1fAVrnM32Mxr9QT5T3GErSv4I?e=yXGCWf"/>
    <d v="2026-05-11T00:00:00"/>
    <s v="Se adjunta acta de reunión del mes de abril donde se capacita al conductor"/>
    <n v="1"/>
    <s v="CUMPLIDO"/>
    <d v="2026-05-29T00:00:00"/>
    <n v="0.25"/>
    <s v="Se evidencia listado de aistencia a capacitación con fecha 22/04/2026, mas no se evidencia resumen del tema tratado en dicha capacitacion"/>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aizó lacapacitación al conductorde todos los formatos "/>
    <s v="https://dnbcgovco-my.sharepoint.com/:f:/g/personal/planeacion_dnbc_gov_co/IgDjFeFpC4uhS5oeK97Jh9HtAeSD9mhp9iccyVIjcrqJ2SU?e=38n0fw"/>
    <n v="46214"/>
    <s v="Se incluye acta del mes de abirl donde se socializa información con el conductor"/>
    <n v="0.5"/>
    <x v="1"/>
  </r>
  <r>
    <n v="277"/>
    <x v="0"/>
    <x v="5"/>
    <s v="Subdirección Administrativa y Financiera"/>
    <m/>
    <x v="167"/>
    <n v="0"/>
    <x v="25"/>
    <s v="No se está acatando lo señalado en el MIPG Dimensión 3 “Gestión con Valores para el Resultado”, lineamiento “Trabajar por procesos” ya que no se están definiendo de manera secuencial cada una de las diferentes actividades del proceso, desagregándolo en procedimientos o tareas, asi como los “Lineamientos generales” con respecto a los mecanismos para ejercer un control legal y técnico de los bienes de la entidad, ya que se evidenció que no se están ejecutando de manera adecuada los controles asociados al Parque Automotor así:_x000a_Vehículo Plazas ZXW 532_x000a__x0009_No se evidencian las planillas de desplazamiento ni los Check List de Pre uso de vehículos de los meses de enero, febrero de 2022 y del 01 al 16 de marzo de 2022_x000a_Vehículo Plazas OKZ 951_x000a__x0009_A partir del 11 de marzo de 2022, se implementó por parte del Proceso Gestión Administrativa el Formato de planilla de Desplazamiento FO-AD-02-01 Versión 1, pero los formatos que continuaron diligenciando los conductores fueron los FR-GA-16 versión 0.0 vigencia 23-08-2016._x000a_Lo mismo ocurrió con el Formato Inspección Preoperacional Vehículos FO-AD-02-02 Versión 1, el cual actualizó el formato Check List pre uso de vehículos._x000a__x0009_Se está generando una fotocopia ya diligenciada impresa de la verificación, y únicamente se está diligenciando de manera diaria el kilometraje, el día y la hora, lo que no asegura que el vehículo se encuentre en optimas condiciones para ser utilizado._x000a__x0009_Los formatos de “Check List pre uso de vehículos”, se encuentran sin firma del supervisor"/>
    <m/>
    <s v="1. Por que, no existe un procedimiento en el cual este establecido los usos y manejo de los vehículos de la DNBC ._x000a_2. La planilla de pre inspección y desplazamiento para los vehículos de desplazamiento de la DNBC no permite evidenciar la justificación de las necesidades del servicio_x000a_3. No se evidencian las justificaciones claras, concretas origen, destino, etc., del uso de los vehículos de la DNBC los fines de semana y festivos por necesidades del servicio._x000a_4. Por que no se realizo un adecuado control y verificación del diligenciamiento de las plantillas de uso de los vehículos."/>
    <s v="4. Por que no se realizo un adecuado control y verificación del diligenciamiento de las plantillas de uso de los vehículo"/>
    <s v="Acción correctiva"/>
    <s v="GA_AC18"/>
    <s v="Establecer en la Hoja de vida de los vehiculos que estan a cargo de la entidad, en donde se especifique los siguientes aspectos: Informacion general del vehiculo, documentos del vehiculo, revision tecnomecanica y de gases, incidentes y accidentes, mantenimientos realizados, conductores asignados y registro fotografico del vehiculo, el cual debe ser diligenciado de manera mensual por el gestor del proceso"/>
    <s v="Formato Hoja de vida del vehiculo"/>
    <n v="1"/>
    <d v="2022-06-30T00:00:00"/>
    <d v="2022-08-31T00:00:00"/>
    <n v="9"/>
    <s v="14. Gestión Administrativa"/>
    <m/>
    <n v="1"/>
    <s v="Ya se estableción en la Hoja de Vida de los vehículos esas directrices el cual se va a llevar de manera mensual"/>
    <s v="https://dnbcgovco-my.sharepoint.com/:f:/g/personal/planeacion_dnbc_gov_co/IgA4keLn3Q1uQZabUQqI5Z8-Aa_VhwX5558-kls4D9_fjr0?e=jq1sgq"/>
    <d v="2026-05-11T00:00:00"/>
    <s v="El formato de hoja de vida se encuentra actualizado desde 2023"/>
    <n v="1"/>
    <s v="CUMPLIDO"/>
    <d v="2026-05-29T00:00:00"/>
    <n v="1"/>
    <s v="se evidencia formato de hoja de vida actualizada para el parque automotor de DNBC con todas especificaiones en la vigencia 2023"/>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l documento hoja de vida del vehículo esta actualizado desde el 2023 con esas directrices "/>
    <s v="https://dnbcgovco-my.sharepoint.com/:f:/g/personal/planeacion_dnbc_gov_co/IgB9vF7HZpObTZ3BIXMcvSAXAVbuGvNNGAz_6lBWAG0Ah0A?e=0FBJ6b"/>
    <n v="46214"/>
    <s v="Actividad con cumplimiento reportado en el primer trimestre 2026"/>
    <n v="1"/>
    <x v="1"/>
  </r>
  <r>
    <n v="278"/>
    <x v="0"/>
    <x v="5"/>
    <s v="Subdirección Administrativa y Financiera"/>
    <m/>
    <x v="167"/>
    <n v="0"/>
    <x v="25"/>
    <s v="No se está acatando lo señalado en el MIPG Dimensión 3 “Gestión con Valores para el Resultado”, lineamiento “Trabajar por procesos” ya que no se están definiendo de manera secuencial cada una de las diferentes actividades del proceso, desagregándolo en procedimientos o tareas, asi como los “Lineamientos generales” con respecto a los mecanismos para ejercer un control legal y técnico de los bienes de la entidad, ya que se evidenció que no se están ejecutando de manera adecuada los controles asociados al Parque Automotor así:_x000a_Vehículo Plazas ZXW 532_x000a__x0009_No se evidencian las planillas de desplazamiento ni los Check List de Pre uso de vehículos de los meses de enero, febrero de 2022 y del 01 al 16 de marzo de 2022_x000a_Vehículo Plazas OKZ 951_x000a__x0009_A partir del 11 de marzo de 2022, se implementó por parte del Proceso Gestión Administrativa el Formato de planilla de Desplazamiento FO-AD-02-01 Versión 1, pero los formatos que continuaron diligenciando los conductores fueron los FR-GA-16 versión 0.0 vigencia 23-08-2016._x000a_Lo mismo ocurrió con el Formato Inspección Preoperacional Vehículos FO-AD-02-02 Versión 1, el cual actualizó el formato Check List pre uso de vehículos._x000a__x0009_Se está generando una fotocopia ya diligenciada impresa de la verificación, y únicamente se está diligenciando de manera diaria el kilometraje, el día y la hora, lo que no asegura que el vehículo se encuentre en optimas condiciones para ser utilizado._x000a__x0009_Los formatos de “Check List pre uso de vehículos”, se encuentran sin firma del supervisor"/>
    <m/>
    <s v="1. Por que, no existe un procedimiento en el cual este establecido los usos y manejo de los vehículos de la DNBC ._x000a_2. La planilla de pre inspección y desplazamiento para los vehículos de desplazamiento de la DNBC no permite evidenciar la justificación de las necesidades del servicio_x000a_3. No se evidencian las justificaciones claras, concretas origen, destino, etc., del uso de los vehículos de la DNBC los fines de semana y festivos por necesidades del servicio._x000a_4. Por que no se realizo un adecuado control y verificación del diligenciamiento de las plantillas de uso de los vehículos."/>
    <s v="4. Por que no se realizo un adecuado control y verificación del diligenciamiento de las plantillas de uso de los vehículo"/>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s v="14. Gestión Administrativa"/>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s v="EJECUCIÓN"/>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x v="0"/>
  </r>
  <r>
    <n v="279"/>
    <x v="0"/>
    <x v="5"/>
    <s v="Subdirección Administrativa y Financiera"/>
    <m/>
    <x v="168"/>
    <n v="1"/>
    <x v="25"/>
    <s v="No hay claridad con relación a la suscripción del Comodato, las razones de la Devolución por parte del Cuerpo de Bomberos Voluntarios de Bogotá, las decisiones tomadas por Entidad, teniendo en cuenta que no se poseee trazabilidad de la documentación._x000a_Está observación fue informada por parte de la OCI en los informes de austeridad correspondientes a la vigencia 2021, y aún continúa sin tomarse las acciones para subsanar la mismas,_x000a_Lo anterior incumple la tercera 3 Dimensión Gestión con Valores para resultados del MIPG en relación a los “Lineamientos generales para la implementación” en lo que respecta a “Gestionar recursos físicos y servicios internos”"/>
    <m/>
    <s v="1. Porque, no se tenia conocimiento del préstamo del vehículo_x000a_2, Porque, no existe un procedimiento para el uso y manejo de vehículos de la DNBC._x000a_3, No esta actualizado el procedimiento de prevención y mantenimiento de vehículos, con los controles y seguimientos estipulados._x000a_4.Porque, no se ejecuto el debido control y seguimiento al vehículo."/>
    <s v="Porque, no se ejecuto el debido control y seguimiento al vehículo."/>
    <s v="Acción correctiva"/>
    <s v="FB_AC2"/>
    <s v="Reiterar de manera trimestral a los Comandantes de los CB, las obligaciones que tienen a cargo como supervisores de los bienes entregados en Comodato."/>
    <s v="Correos Electrónicos trimestrales"/>
    <n v="1"/>
    <d v="2023-01-01T00:00:00"/>
    <d v="2023-12-31T00:00:00"/>
    <n v="54"/>
    <s v="08. Fortalecimiento Bomberil / 15. Gestión Contractual"/>
    <s v="Seguimiento Historico CGR - Fortalecimiento"/>
    <n v="0.5"/>
    <s v="En cumplimiento de las actividades de seguimiento y control de bienes en comodato, se informa que el día 18 de marzo se realizó el envío del correo electrónico correspondiente a la reiteración de informe de comodatos, dirigida a los Cuerpos de Bomberos con bienes asignados."/>
    <s v="https://dnbcgovco-my.sharepoint.com/:f:/g/personal/planeacion_dnbc_gov_co/IgDXNHpy7oLsTo_k1pBYTEA_AXkQuekeDuYRfMOd3hOKrho?e=FZVMrN"/>
    <d v="2026-05-11T00:00:00"/>
    <s v="Se genera evidencia del primer trimestre sobre información de comodatos. "/>
    <n v="0.5"/>
    <s v="EJECUCIÓN"/>
    <d v="2026-05-15T00:00:00"/>
    <n v="0.5"/>
    <s v="Se presenta como evidencia el informe &quot;Solicitud informes comodatos&quot;, de fecha 31 de marzo de 2026, la base de datos &quot;BD_Correo solicitud y reiteración&quot; y los correos electrónicos de solicitud inicial y reiteración, los cuales permiten verificar la ejecución de las actividades de seguimiento mediante el envío de comunicaciones trimestrales a los Comandantes de los Cuerpos de Bomberos sobre las obligaciones derivadas de los bienes entregados en comodato. No obstante, la acción presenta un avance parcial, toda vez que el plazo establecido para su cumplimiento se encuentra vigente."/>
    <s v="EN EJECUCIÓN"/>
    <s v="No aplica"/>
    <s v="No aplica"/>
    <s v="No aplica"/>
    <n v="0.5"/>
    <s v="En cumplimiento de las actividades de seguimiento y control de bienes en comodato, se informa que el día 24 de juniose realizó el envío del correo electrónico correspondiente a la reiteración de informe de comodatos, dirigida a los Cuerpos de Bomberos con bienes asignados. "/>
    <s v="https://dnbcgovco-my.sharepoint.com/:f:/g/personal/planeacion_dnbc_gov_co/IgBiMLl8qwy9S6Ae4JsWuFKfAfE9oFK1P9znX1nLZo-E7YM?e=e4YCRF"/>
    <n v="46213"/>
    <s v="Se adjuntan solicitudes de información a los cuerpos de bomberos y reporte smeestral"/>
    <n v="0.5"/>
    <x v="0"/>
  </r>
  <r>
    <n v="280"/>
    <x v="0"/>
    <x v="5"/>
    <s v="Subdirección Administrativa y Financiera"/>
    <m/>
    <x v="168"/>
    <n v="0"/>
    <x v="25"/>
    <s v="No hay claridad con relación a la suscripción del Comodato, las razones de la Devolución por parte del Cuerpo de Bomberos Voluntarios de Bogotá, las decisiones tomadas por Entidad, teniendo en cuenta que no se poseee trazabilidad de la documentación._x000a_Está observación fue informada por parte de la OCI en los informes de austeridad correspondientes a la vigencia 2021, y aún continúa sin tomarse las acciones para subsanar la mismas,_x000a_Lo anterior incumple la tercera 3 Dimensión Gestión con Valores para resultados del MIPG en relación a los “Lineamientos generales para la implementación” en lo que respecta a “Gestionar recursos físicos y servicios internos”"/>
    <m/>
    <s v="1. Porque, no se tenia conocimiento del préstamo del vehículo_x000a_2, Porque, no existe un procedimiento para el uso y manejo de vehículos de la DNBC._x000a_3, No esta actualizado el procedimiento de prevención y mantenimiento de vehículos, con los controles y seguimientos estipulados._x000a_4.Porque, no se ejecuto el debido control y seguimiento al vehículo."/>
    <s v="Porque, no se ejecuto el debido control y seguimiento al vehículo."/>
    <s v="Acción correctiva"/>
    <s v="FB_AC3"/>
    <s v="Solicitar trimestralmente por correo electrónico a los comandantes o supervisor de los CB, un informe de seguimiento que contenga: Registro fotográfico de los bienes en comodato, así como las emergencias atendidas con los bienes asignados y soportes de mantenimientos a que haya lugar"/>
    <s v="Correos Electrónicos trimestrales"/>
    <n v="1"/>
    <d v="2023-01-01T00:00:00"/>
    <d v="2023-12-31T00:00:00"/>
    <n v="54"/>
    <s v="08. Fortalecimiento Bomberil / 15. Gestión Contractual"/>
    <s v="Seguimiento Historico CGR - Fortalecimiento"/>
    <n v="0.5"/>
    <s v="En cumplimiento de las actividades de seguimiento y control de bienes en comodato, se informa que el día 12 de febrero se realizó el envío del correo electrónico correspondiente a la solicitud inicial de informe de comodatos, dirigida a los Cuerpos de Bomberos con bienes asignados."/>
    <s v="https://dnbcgovco-my.sharepoint.com/:f:/g/personal/planeacion_dnbc_gov_co/IgDXNHpy7oLsTo_k1pBYTEA_AXkQuekeDuYRfMOd3hOKrho?e=FZVMrN"/>
    <d v="2026-05-11T00:00:00"/>
    <s v="Se genera evidencia del primer trimestre sobre información de comodatos. "/>
    <n v="0.5"/>
    <s v="EJECUCIÓN"/>
    <d v="2026-05-15T00:00:00"/>
    <n v="0.5"/>
    <s v="Se presenta como evidencia el informe &quot;Solicitud Informes Comodatos&quot;, de fecha 31 de marzo de 2026, en el cual se documenta el envío del correo electrónico de solicitud inicial realizado el 12 de febrero de 2026 y la reiteración efectuada el 18 de marzo de 2026 a los Cuerpos de Bomberos con bienes en comodato, junto con las evidencias de los envíos realizados. En consecuencia, se evidencia una ejecución parcial de las actividades propuestas, toda vez que la acción correctiva contempla solicitudes trimestrales y aún se encuentra dentro del plazo establecido para su cumplimiento."/>
    <s v="EN EJECUCIÓN"/>
    <s v="No aplica"/>
    <s v="No aplica"/>
    <s v="No aplica"/>
    <n v="0.5"/>
    <s v="En cumplimiento de las actividades de seguimiento y control de bienes en comodato, se informa que el día 17 de junio se realizó el envío del correo electrónico correspondiente a la solicitud inicial de informe de comodatos, dirigida a los Cuerpos de Bomberos con bienes asignados."/>
    <s v="https://dnbcgovco-my.sharepoint.com/:f:/g/personal/planeacion_dnbc_gov_co/IgC5Waav-ToFT6TDAVF8aUhxAT0Ues-RXl2n7p3t5_oXIRQ?e=3MRsUi"/>
    <n v="46213"/>
    <s v="Se adjuntan solicitudes de información a los cuerpos de bomberos y reporte smeestral"/>
    <n v="0.5"/>
    <x v="0"/>
  </r>
  <r>
    <n v="281"/>
    <x v="0"/>
    <x v="5"/>
    <s v="Subdirección Administrativa y Financiera"/>
    <m/>
    <x v="168"/>
    <n v="0"/>
    <x v="25"/>
    <s v="No hay claridad con relación a la suscripción del Comodato, las razones de la Devolución por parte del Cuerpo de Bomberos Voluntarios de Bogotá, las decisiones tomadas por Entidad, teniendo en cuenta que no se poseee trazabilidad de la documentación._x000a_Está observación fue informada por parte de la OCI en los informes de austeridad correspondientes a la vigencia 2021, y aún continúa sin tomarse las acciones para subsanar la mismas,_x000a_Lo anterior incumple la tercera 3 Dimensión Gestión con Valores para resultados del MIPG en relación a los “Lineamientos generales para la implementación” en lo que respecta a “Gestionar recursos físicos y servicios internos”"/>
    <m/>
    <s v="1. Porque, no se tenia conocimiento del préstamo del vehículo_x000a_2, Porque, no existe un procedimiento para el uso y manejo de vehículos de la DNBC._x000a_3, No esta actualizado el procedimiento de prevención y mantenimiento de vehículos, con los controles y seguimientos estipulados._x000a_4.Porque, no se ejecuto el debido control y seguimiento al vehículo."/>
    <s v="Porque, no se ejecuto el debido control y seguimiento al vehículo."/>
    <s v="Acción correctiva"/>
    <s v="FB_AC4"/>
    <s v="Diligenciar y actualizar trimestralmente la Matriz de seguimiento de supervisiones de los bienes de comodato."/>
    <s v="Matriz de seguimiento trimestral"/>
    <n v="4"/>
    <d v="2023-01-01T00:00:00"/>
    <d v="2023-12-31T00:00:00"/>
    <n v="54"/>
    <s v="08. Fortalecimiento Bomberil / 15. Gestión Contractual"/>
    <s v="Seguimiento Historico CGR - Fortalecimiento"/>
    <n v="0.5"/>
    <s v="Se realiza el reporte y envío de tres (3) bases de datos, precisando que la información contenida en ellas es de actualización y consolidación progresiva y permanente, por lo que la base correspondiente al último mes de cada trimestre integra y consolida la totalidad de la información del trimestre respectivo, dichas bases se remiten mediante correo electrónico a la Subdirección Estratégica para su conocimiento y fines pertinentes."/>
    <s v="https://dnbcgovco-my.sharepoint.com/:f:/g/personal/planeacion_dnbc_gov_co/IgDXNHpy7oLsTo_k1pBYTEA_AXkQuekeDuYRfMOd3hOKrho?e=FZVMrN"/>
    <d v="2026-05-11T00:00:00"/>
    <s v="Se evidencia matriz diligenciada. Se sugiere dejar evidencia de socialización con lider de proceso"/>
    <n v="0.25"/>
    <s v="EJECUCIÓN"/>
    <d v="2026-05-15T00:00:00"/>
    <n v="0.25"/>
    <s v="Se presenta como evidencia la matriz &quot;BD Reportes Informes Comodatos&quot;, con corte a marzo de 2026, y el correo electrónico de remisión a la Subdirección Estratégica, mediante el cual se socializa la información consolidada del primer trimestre. Los soportes aportados permiten verificar la ejecución parcial de la acción correctiva, al evidenciar la actualización de la matriz correspondiente al primer trimestre, permaneciendo vigente el plazo para completar las actualizaciones de los trimestres restantes."/>
    <s v="EN EJECUCIÓN"/>
    <s v="No aplica"/>
    <s v="No aplica"/>
    <s v="No aplica"/>
    <n v="1"/>
    <s v="Se realiza el reporte y envío de tres (3) bases de datos, precisando que la información contenida en ellas es de actualización y consolidación progresiva y permanente, por lo que la base correspondiente al último mes de cada trimestre integra y consolida la totalidad de la información del trimestre respectivo, dichas bases se remiten mediante correo electrónico a la Subdirección Estratégica para su conocimiento y fines pertinentes."/>
    <s v="https://dnbcgovco-my.sharepoint.com/my?id=%2Fpersonal%2Fplaneacion%5Fdnbc%5Fgov%5Fco%2FDocuments%2FDocumentos%20SIGE%2F6%2E%20Planes%2FPLAN%20DE%20MEJORA%2F2026%2F02%2E%20Seguimiento%20Segundo%20Trimestre%2F08%2E%20Fortalecimiento%20Bomberil&amp;viewid=efb70791%2Db8ab%2D49e7%2Db552%2Dd3d4cbe976b9&amp;ga=1"/>
    <n v="46213"/>
    <s v="Se evidencia monitoreo de información del primer semestre 2026"/>
    <n v="0.5"/>
    <x v="0"/>
  </r>
  <r>
    <n v="282"/>
    <x v="0"/>
    <x v="5"/>
    <s v="Subdirección Administrativa y Financiera"/>
    <m/>
    <x v="169"/>
    <n v="1"/>
    <x v="25"/>
    <s v="Aunque se implementó el Manual para el Manejo de Vehiculos de la Dirección Nacional de Bomberos Código MN-AD-02 Versión 1 Vigente a partir del 11 de marzo de 2022, y socializado el 15 de marzo de 2022 con los Conductores de la DNBC, al verificar la documentación se constató que se continua sin dar aplicabilidad a los procedimientos PC-GA-03 Mantenimiento Preventivo y/o correctivo de los Vehículos y PC-GA-04 Suministro de Combustible, adoptados por la DNBC el 23 de agosto de 2016; incumpliendo la Dimensión 3 Gestión con Valores para el Resultado, del MIPG._x000a_Esta falencia ha sido informada en los seguimientos realizados a la Austeridad en el gasto de la vigencia 2021 y primer trimestre de 2022, sin que se hayan tomado los correctivos necesarios para subsanarla."/>
    <m/>
    <s v="En el SIGE no aparecen los formatos indicados_x000a_Desconocimiento de la aplicabilidad de esos formatos"/>
    <s v="Desconocimiento de la aplicabilidad de esos formatos"/>
    <s v="Acción correctiva"/>
    <s v="GA_AC03"/>
    <s v="Elaborar y Ejecutar plan o programa de mantenimiento exigidos por la norma."/>
    <s v="Plan o programa de mantenimiento ejecutado"/>
    <n v="1"/>
    <d v="2026-05-01T00:00:00"/>
    <d v="2026-12-31T00:00:00"/>
    <n v="36"/>
    <s v="14. Gestión Administrativa"/>
    <m/>
    <n v="0"/>
    <s v="En proceso de elaboración "/>
    <s v="https://dnbcgovco-my.sharepoint.com/:f:/g/personal/planeacion_dnbc_gov_co/IgCHix03hdsORJdFzXwbKzzkAYCwKvT-WMSbymO7s_ZNdBo?e=tzOHt9"/>
    <d v="2026-05-11T00:00:00"/>
    <s v="No se evidencia avance para el periodo"/>
    <n v="0"/>
    <s v="EJECUCIÓN"/>
    <d v="2026-05-29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x v="0"/>
  </r>
  <r>
    <n v="283"/>
    <x v="0"/>
    <x v="5"/>
    <s v="Subdirección Administrativa y Financiera"/>
    <m/>
    <x v="170"/>
    <n v="1"/>
    <x v="25"/>
    <s v="Al realizar el seguimiento por parte de la Oficina de Control Interno, se evidenció el incumplimiento a lo establecido en el Plan de Eficiencia Administrativa y Cero Papel de la DNBC, conforme al numeral 5.6 “las Estrategias y metas a implementar en la DNBC; por cuanto no se evidenció acciones ejecutadas para las siguientes estrategias:_x000a_•_x0009_Compromiso y apoyo de la alta dirección o líderes de los procesos y el trabajo mancomunado con el comité de trabajo asignado; y la de implementación de usuarios y contraseñas para generar impresiones, ya que en el informe de eficiencia no se hizo referencia a estas actividades._x000a_•_x0009_Articulación con el proceso de Gestión de tecnología e informática –GTI de la Entidad, para implementar como primera medida en el control de impresión por parte de los funcionarios y contratistas, la retención de documentos con usuario y contraseña, esto con el fin de evitar la impresión directa de los archivos, optimizando y controlando así la impresión involuntaria de estos; por cuanto, a la fecha aun hay funcionarios y contratistas que no poseen esta contraseña"/>
    <m/>
    <s v="Falta de concientizacion por parte de la alta direccion y lideres de los procesos sobre las responsabilidades y apoyo ala ejecucion de las estrategias del plan de Eficiencia administrativa y cero papel"/>
    <s v="Falta de concientizacion por parte de la alta direccion y lideres de los procesos sobre las responsabilidades y apoyo ala ejecucion de las estrategias del plan de Eficiencia administrativa y cero papel"/>
    <s v="Acción correctiva"/>
    <s v="GA_AC19"/>
    <s v="Realizar actividad (sensibilizacion) de concientizacion con la alta direccion y servidores de la entidad la ejecucion del plan de eficienica administrativa y cero papel"/>
    <s v="Sensibilizaciones realizadas"/>
    <n v="4"/>
    <d v="2026-01-01T00:00:00"/>
    <d v="2026-12-31T00:00:00"/>
    <n v="54"/>
    <s v="14. Gestión Administrativa"/>
    <m/>
    <n v="1"/>
    <s v="Se realizó sensibilización sobre temas como se abordaron los principales lineamientos de la gestión ambiental en la DNBC, incluyendo su definición, los programas orientados al uso eficiente del agua y la energía, la gestión integral de residuos, el consumo sostenible, la reducción del uso de papel y de plásticos de un solo uso, así como los roles y responsabilidades de los servidores, contratistas y demás colaboradores en la implementación de buenas prácticas ambientales al interior de la Entidad."/>
    <s v="https://dnbcgovco-my.sharepoint.com/:f:/g/personal/planeacion_dnbc_gov_co/IgADxUyEd-ggR7h2RUd0PD9jAQXSII1UWONy9ygU91z1rqg?e=aIkrt5"/>
    <d v="2026-05-11T00:00:00"/>
    <s v="Se evidencia actividades de sensibilización. Se debe garantizar la participación de la alta dirección"/>
    <n v="0.25"/>
    <s v="EJECUCIÓN"/>
    <d v="2026-05-29T00:00:00"/>
    <n v="0.25"/>
    <s v="Se evidencia sensibilizacion de gestion ambiental (plan eficiencia administrativa) de fecha 25/02/2026, lo que permite verificar la ejecucion parcial de la actividad formulada para el presente período."/>
    <s v="EN EJECUCIÓN"/>
    <s v="No aplica"/>
    <s v="No aplica"/>
    <s v="No aplica"/>
    <n v="1"/>
    <s v="Durante el segundo trimestre de 2026 se desarrollaron acciones para fortalecer la eficiencia administrativa, reducir el consumo de papel y promover el uso responsable de los recursos institucionales, mediante campañas de comunicación interna dirigidas a funcionarios y contratistas en el marco del Día del Árbol, el Día Mundial del Reciclaje y el Día Mundial del Medio Ambiente."/>
    <s v="https://dnbcgovco-my.sharepoint.com/:f:/g/personal/planeacion_dnbc_gov_co/IgDvCb00eaLtSq5BPv11CSQvAck3vytZtrhD6uH5uUnHFXg?e=fC8UNf"/>
    <n v="46214"/>
    <s v="Se evidencia actividades de sensibilización. Se debe garantizar la participación de la alta dirección"/>
    <n v="0.5"/>
    <x v="0"/>
  </r>
  <r>
    <n v="284"/>
    <x v="0"/>
    <x v="5"/>
    <s v="Subdirección Administrativa y Financiera"/>
    <m/>
    <x v="170"/>
    <n v="0"/>
    <x v="25"/>
    <s v="Al realizar el seguimiento por parte de la Oficina de Control Interno, se evidenció el incumplimiento a lo establecido en el Plan de Eficiencia Administrativa y Cero Papel de la DNBC, conforme al numeral 5.6 “las Estrategias y metas a implementar en la DNBC; por cuanto no se evidenció acciones ejecutadas para las siguientes estrategias:_x000a_•_x0009_Compromiso y apoyo de la alta dirección o líderes de los procesos y el trabajo mancomunado con el comité de trabajo asignado; y la de implementación de usuarios y contraseñas para generar impresiones, ya que en el informe de eficiencia no se hizo referencia a estas actividades._x000a_•_x0009_Articulación con el proceso de Gestión de tecnología e informática –GTI de la Entidad, para implementar como primera medida en el control de impresión por parte de los funcionarios y contratistas, la retención de documentos con usuario y contraseña, esto con el fin de evitar la impresión directa de los archivos, optimizando y controlando así la impresión involuntaria de estos; por cuanto, a la fecha aun hay funcionarios y contratistas que no poseen esta contraseña"/>
    <m/>
    <s v="Falta de concientizacion por parte de la alta direccion y lideres de los procesos sobre las responsabilidades y apoyo ala ejecucion de las estrategias del plan de Eficiencia administrativa y cero papel"/>
    <s v="Falta de concientizacion por parte de la alta direccion y lideres de los procesos sobre las responsabilidades y apoyo ala ejecucion de las estrategias del plan de Eficiencia administrativa y cero papel"/>
    <s v="Acción correctiva"/>
    <s v="GA_AC20"/>
    <s v="Actualizar y realizar seguimiento mensual a las actividades programadas para la ejecución del Plan de Eficiencia administrativa y cero papel"/>
    <s v="Seguimiento Mensual"/>
    <n v="6"/>
    <d v="2026-04-01T00:00:00"/>
    <d v="2026-12-31T00:00:00"/>
    <n v="40.5"/>
    <s v="14. Gestión Administrativa"/>
    <m/>
    <n v="0"/>
    <s v="En proceso de actualización"/>
    <s v="https://dnbcgovco-my.sharepoint.com/:f:/g/personal/planeacion_dnbc_gov_co/IgCl0qBqoOCDTIYmTmGALPurAbwDPB4ig6njfBp9xSbqn_8?e=rSCAmS"/>
    <d v="2026-05-11T00:00:00"/>
    <s v="No se evidencia avance para el periodo"/>
    <n v="0"/>
    <s v="EJECUCIÓN"/>
    <d v="2026-05-29T00:00:00"/>
    <n v="0"/>
    <s v="No fue posible identificar evidencias para el presente período de análisis"/>
    <s v="SIN INICIAR"/>
    <s v="No aplica"/>
    <s v="No aplica"/>
    <s v="No aplica"/>
    <n v="1"/>
    <s v="Ya se actualizo el Plan de eficiencia administrativa y cero papel y se hace informe trimestral mostrando el seguimiento "/>
    <s v="https://dnbcgovco-my.sharepoint.com/:f:/g/personal/planeacion_dnbc_gov_co/IgC5NxjsJQ94R5j51lPHOSS2Ab0wrB3oBWi-PNIfIsINPxA?e=XSZTsw"/>
    <n v="46214"/>
    <s v="Se evidencia actualización del programa y un infome de monitoreo. Se sugiere incluir evidencias de socialización con el lider del proceso de este informe"/>
    <n v="0.25"/>
    <x v="0"/>
  </r>
  <r>
    <n v="285"/>
    <x v="0"/>
    <x v="6"/>
    <s v="Subdirección Administrativa y Financiera"/>
    <m/>
    <x v="171"/>
    <m/>
    <x v="33"/>
    <s v="No se están aplicando los controles establecidos en el Mapa de Riesgos de la DNBC, por parte de los Procesos Gestión del Talento Humano y Gestión Administrativa, por cuanto se materializaron los siguintes riesgos:_x000a_Gestión del Talento Humano:_x000a_Posibilidad de sanciones por parte de la UGPP, debido a la inoportunidad en el cumplimiento de las obligaciones relacionadas con el pago de la seguridad Social; por la cancelación de intereses moratorios._x000a_Posibilidad de afectación económica y/o reputacional por daños a terceros y/o bienes de la entidad generados por accidentes de tránsito con vehículos propios o en arriendo en uso oficial de la DNBC; por cuanto:_x000a_o_x0009_Los conductores no están notificando sobre el estado de los vehículos y los desplazamientos diarios, en los formatos dispuestos por la DNBC._x000a_o_x0009_El vencimiento del SOAT y la tecno mecánica del vehículo de placas IXX 308 y la tecno mecánica del vehículo de placas ZXW 532._x000a_o_x0009_No se ha realizado el mantenimiento preventivo ni correctivo del vehículo de placas IXX 308._x000a_Posibilidad de afectación reputacional por multa y/o sanciones debido a la afectación al medio ambiente por el uso indebido de los recursos para el funcionamiento de la DNBC, debido a la ausencia de diseño de campañas de sensibilización en busca de la reducción del consumo:_x000a_o_x0009_servicios públicos_x000a_o_x0009_Papelería_x000a_Lo anterior, incumple lo establecido en el numeral 3.2.2 Valoración de controles de la Guía para la administración del riesgo y el diseño de controles en entidades públicas VERSIÓN 6 emitida por el Departamento Administrativo de la Función Pública; así como el MANUAL DE GESTIÓN DEL RIESGO de la DNBC numeral 6.2.2. Evaluación del riesgo…Identificación y diseño de controles,_x000a_Lo anterior, fue evidenciado con anterioridad en el seguimiento realizado a la Austeridad en el Gasto correspondiente al tercer y cuarto trimestre de 2022, sin que a la fecha se hayan tomado las acciones necesarias por parte de las DNBC, para el cumplimiento de las directrices establecidas."/>
    <m/>
    <s v="1. Porque la funcionaria de gestión de Talento Humano se encontraba de vacaciones y hay actividades que solo la funcionaria puede realizar_x000a_2. Porque la liquidación se realiza de manera manual y requiere de una desarrollada curva de aprendizaje. se presenta una alta demanada de actividades de los contratistas que estan dentro del proceso_x000a_3.Porque se presenta una alta rotación y demanda de actividades de los contratistas que estan dentro del proceso y no es fácil delegar esta actividad."/>
    <s v="Porque se presenta una alta rotación y demanda de actividades de los contratistas que estan dentro del proceso y no es fácil delegar esta actividad."/>
    <s v="Acción correctiva"/>
    <s v="MC_AC6"/>
    <s v="Actualizar el mapa de riesgo de acuerdo al monitoreo que realizan los enlaces de los procesos."/>
    <s v="Mapa de Riesgos actualizado"/>
    <n v="1"/>
    <d v="2026-03-01T00:00:00"/>
    <d v="2026-07-31T00:00:00"/>
    <n v="22.5"/>
    <s v="03. Gestión de Análisis y Mejora Continua"/>
    <m/>
    <n v="0"/>
    <s v="Actividad planteada para el segundo trimestre de la vigencia 2026"/>
    <n v="0"/>
    <d v="2026-05-11T00:00:00"/>
    <s v="Sin evidencia de inicio de la actividad"/>
    <n v="0"/>
    <s v="EJECUCIÓN"/>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x v="0"/>
  </r>
  <r>
    <n v="286"/>
    <x v="0"/>
    <x v="6"/>
    <s v="Dirección General"/>
    <m/>
    <x v="171"/>
    <m/>
    <x v="33"/>
    <s v="No se están aplicando los controles establecidos en el Mapa de Riesgos de la DNBC, por parte de los Procesos Gestión del Talento Humano y Gestión Administrativa, por cuanto se materializaron los siguintes riesgos:_x000a_Gestión del Talento Humano:_x000a_Posibilidad de sanciones por parte de la UGPP, debido a la inoportunidad en el cumplimiento de las obligaciones relacionadas con el pago de la seguridad Social; por la cancelación de intereses moratorios._x000a_Posibilidad de afectación económica y/o reputacional por daños a terceros y/o bienes de la entidad generados por accidentes de tránsito con vehículos propios o en arriendo en uso oficial de la DNBC; por cuanto:_x000a_o_x0009_Los conductores no están notificando sobre el estado de los vehículos y los desplazamientos diarios, en los formatos dispuestos por la DNBC._x000a_o_x0009_El vencimiento del SOAT y la tecno mecánica del vehículo de placas IXX 308 y la tecno mecánica del vehículo de placas ZXW 532._x000a_o_x0009_No se ha realizado el mantenimiento preventivo ni correctivo del vehículo de placas IXX 308._x000a_Posibilidad de afectación reputacional por multa y/o sanciones debido a la afectación al medio ambiente por el uso indebido de los recursos para el funcionamiento de la DNBC, debido a la ausencia de diseño de campañas de sensibilización en busca de la reducción del consumo:_x000a_o_x0009_servicios públicos_x000a_o_x0009_Papelería_x000a_Lo anterior, incumple lo establecido en el numeral 3.2.2 Valoración de controles de la Guía para la administración del riesgo y el diseño de controles en entidades públicas VERSIÓN 6 emitida por el Departamento Administrativo de la Función Pública; así como el MANUAL DE GESTIÓN DEL RIESGO de la DNBC numeral 6.2.2. Evaluación del riesgo…Identificación y diseño de controles,_x000a_Lo anterior, fue evidenciado con anterioridad en el seguimiento realizado a la Austeridad en el Gasto correspondiente al tercer y cuarto trimestre de 2022, sin que a la fecha se hayan tomado las acciones necesarias por parte de las DNBC, para el cumplimiento de las directrices establecidas."/>
    <s v="INTEGRIDAD"/>
    <s v="1. Porque la funcionaria de gestión de Talento Humano se encontraba de vacaciones y hay actividades que solo la funcionaria puede realizar_x000a_2. Porque la liquidación se realiza de manera manual y requiere de una desarrollada curva de aprendizaje. se presenta una alta demanada de actividades de los contratistas que estan dentro del proceso_x000a_3.Porque se presenta una alta rotación y demanda de actividades de los contratistas que estan dentro del proceso y no es fácil delegar esta actividad."/>
    <s v="Los controles asociados a los riesgos no fueron efectivos"/>
    <s v="Acción correctiva"/>
    <s v="DI_AC25"/>
    <s v="Adelantar la investigación y las acciones disciplinarias (si hay lugara ello) por la cancelación de intereses moratorios en el pago inoportuno de la PILA"/>
    <s v="Acciones administrativas y/o disciplinarias adelantadas"/>
    <n v="1"/>
    <d v="2024-01-01T00:00:00"/>
    <d v="2024-08-31T00:00:00"/>
    <n v="36"/>
    <s v="12. Gestión de Asuntos Disciplinarios"/>
    <m/>
    <n v="1"/>
    <s v="Sobre la IP 025 de 2024, se adoptó decisión de archivo de conformidad con lo establecido en la decisión adoptada el 11 de julio de 2025. Se desplegó la acción disciplinaria requerida. Se anexa evidencia de la apertura y del archivo."/>
    <s v="https://dnbcgovco-my.sharepoint.com/:f:/g/personal/planeacion_dnbc_gov_co/IgAUMB2dyVevRLjEJ8D2T5hlAYVTq0qnIENWOGpxGXQd1tw?e=qM6znQ"/>
    <d v="2026-05-11T00:00:00"/>
    <s v="Se evidencia en el respectivo hallazgo, que se realizó la apertura de la acción disciplinaria IP 025-2024, relacionado con el incumplimiento  por lla cancelación de intereses moratorios en el pago inoportuno de la PILA Por lo tanto cumple con el indicador relacionado a este hallazgo."/>
    <n v="1"/>
    <s v="CUMPLIDO"/>
    <d v="2026-05-15T00:00:00"/>
    <n v="1"/>
    <s v="Se presentan como evidencias el Auto No. 025, de fecha 17 de septiembre de 2024, mediante el cual se ordena la apertura de la indagación previa, y el Auto de Archivo de la Indagación Previa, de fecha 11 de julio de 2025, por el cual se dispone el archivo de las diligencias al no encontrarse elementos suficientes para continuar con la actuación disciplinaria. Los soportes aportados permiten verificar que se adelantaron las actuaciones disciplinarias derivadas del hallazgo, de conformidad con la acción correctiva formulada y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287"/>
    <x v="0"/>
    <x v="6"/>
    <s v="Subdirección Administrativa y Financiera"/>
    <m/>
    <x v="172"/>
    <m/>
    <x v="33"/>
    <s v="La Dirección Nacional de Bomberos, no reportó al 31 de marzo de 2023, mediante el aplicativo CHIP la Información sobre PERSONAL Y COSTOS del personal de planta como el de contratación de prestación de servicios con fecha de corte al 31 de diciembre de 2022, incumpliendo lo establecido en la resolución 7 del 09 de junio de 2016 artículo 43._x000a_Esta omisión, puede acarrear sanciones para el Ordenador del Gasto de la DNBC, ya que está considerada como una Conducta Sancionable por parte de la Contraloría General de la República en el Decreto 403 de 2020 “Por el cual se dictan normas para la correcta implementación del Acto Legislativo 04 de 2019 y el fortalecimiento del control fiscal” contemplado en sus artículos 81 y 83"/>
    <m/>
    <s v="1. Porque el proceso tiene un alto volumen de actividades y el personal del proceso es insuficiente._x000a_2. Porque la contratación de personal de prestación de servicios fue tardía para la vigencia, generando una atraso en las actividades programadas. En marzo el proceso contaba con una funcionaria para suplir todas las actividades del proceso y se encontraba en trámite el proceso contractual de dos contratistas."/>
    <s v="La contratación de personal de prestación de servicios fue tardía para la vigencia, generando una atraso en las actividades programadas debido a que priorizar unas sobre otras es dificil."/>
    <s v="Acción correctiva"/>
    <s v="TH_AC48"/>
    <s v="Remitir la información de Personal al proceso de gestión financiera dentro de los plazos establecidos"/>
    <s v="Reporte enviado a Gestión Financiera"/>
    <n v="1"/>
    <d v="2026-01-01T00:00:00"/>
    <d v="2026-04-30T00:00:00"/>
    <n v="17.849999999999998"/>
    <s v="11. Gestión del Talento Humano"/>
    <s v="Evaluar recurrencia 2026"/>
    <n v="0"/>
    <n v="0"/>
    <n v="0"/>
    <d v="2026-05-11T00:00:00"/>
    <s v="No se evidencia seguimiento"/>
    <n v="0"/>
    <s v="EJECUCIÓN"/>
    <d v="2026-05-15T00:00:00"/>
    <n v="0"/>
    <s v="No fue posible identificar evidencias para el presente período de análisis"/>
    <s v="SIN INICIAR"/>
    <s v="No aplica"/>
    <s v="No aplica"/>
    <s v="No aplica"/>
    <n v="1"/>
    <s v="se adjunta reporte"/>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reporte correspondiente al mes de junio"/>
    <n v="1"/>
    <x v="1"/>
  </r>
  <r>
    <n v="288"/>
    <x v="0"/>
    <x v="6"/>
    <s v="Subdirección Administrativa y Financiera"/>
    <m/>
    <x v="172"/>
    <m/>
    <x v="33"/>
    <s v="La Dirección Nacional de Bomberos, no reportó al 31 de marzo de 2023, mediante el aplicativo CHIP la Información sobre PERSONAL Y COSTOS del personal de planta como el de contratación de prestación de servicios con fecha de corte al 31 de diciembre de 2022, incumpliendo lo establecido en la resolución 7 del 09 de junio de 2016 artículo 43._x000a_Esta omisión, puede acarrear sanciones para el Ordenador del Gasto de la DNBC, ya que está considerada como una Conducta Sancionable por parte de la Contraloría General de la República en el Decreto 403 de 2020 “Por el cual se dictan normas para la correcta implementación del Acto Legislativo 04 de 2019 y el fortalecimiento del control fiscal” contemplado en sus artículos 81 y 83"/>
    <m/>
    <s v="1. Porque el proceso tiene un alto volumen de actividades y el personal del proceso es insuficiente._x000a_2. Porque la contratación de personal de prestación de servicios fue tardía para la vigencia, generando una atraso en las actividades programadas. En marzo el proceso contaba con una funcionaria para suplir todas las actividades del proceso y se encontraba en trámite el proceso contractual de dos contratistas."/>
    <s v="La contratación de personal de prestación de servicios fue tardía para la vigencia, generando una atraso en las actividades programadas debido a que priorizar unas sobre otras es dificil."/>
    <s v="Acción correctiva"/>
    <s v="GC_AC88"/>
    <s v="Remitir la información de Costos al proceso de gestión financiera dentro de los plazos establecidos"/>
    <s v="Reporte enviado a Gestión Financiera"/>
    <n v="1"/>
    <d v="2026-01-01T00:00:00"/>
    <d v="2026-04-30T00:00:00"/>
    <n v="17.849999999999998"/>
    <s v="15. Gestión Contractual"/>
    <s v="Evaluar recurrencia 2026"/>
    <n v="0"/>
    <s v="ACTIVIDAD CORRESPONDIENTE A GESTION FINANCIERA, REVISAR YA QUE GESTION CONTRACTUAL NO HA REALIZADO INFORMES DE COSTOS.  "/>
    <n v="0"/>
    <d v="2026-05-11T00:00:00"/>
    <s v="Pendiente de respuesta por Contractual"/>
    <n v="0"/>
    <s v="EJECUCIÓN"/>
    <d v="2026-05-15T00:00:00"/>
    <n v="0"/>
    <s v="No fue posible identificar evidencias para el presente período de análisis"/>
    <s v="VENCIDA"/>
    <s v="No aplica"/>
    <s v="No aplica"/>
    <s v="No aplica"/>
    <n v="0"/>
    <s v="ACTIVIDAD CORRESPONDIENTE A GESTION FINANCIERA, REVISAR YA QUE GESTION CONTRACTUAL NO HA REALIZADO INFORMES DE COSTOS.  "/>
    <n v="0"/>
    <s v="11/07/206"/>
    <s v="No se evidencian soportes de la actividad"/>
    <n v="0"/>
    <x v="0"/>
  </r>
  <r>
    <n v="289"/>
    <x v="0"/>
    <x v="6"/>
    <s v="Dirección General"/>
    <m/>
    <x v="172"/>
    <m/>
    <x v="33"/>
    <s v="La Dirección Nacional de Bomberos, no reportó al 31 de marzo de 2023, mediante el aplicativo CHIP la Información sobre PERSONAL Y COSTOS del personal de planta como el de contratación de prestación de servicios con fecha de corte al 31 de diciembre de 2022, incumpliendo lo establecido en la resolución 7 del 09 de junio de 2016 artículo 43._x000a_Esta omisión, puede acarrear sanciones para el Ordenador del Gasto de la DNBC, ya que está considerada como una Conducta Sancionable por parte de la Contraloría General de la República en el Decreto 403 de 2020 “Por el cual se dictan normas para la correcta implementación del Acto Legislativo 04 de 2019 y el fortalecimiento del control fiscal” contemplado en sus artículos 81 y 83"/>
    <s v="INTEGRIDAD"/>
    <s v="1. Porque el proceso tiene un alto volumen de actividades y el personal del proceso es insuficiente._x000a_2. Porque la contratación de personal de prestación de servicios fue tardía para la vigencia, generando una atraso en las actividades programadas. En marzo el proceso contaba con una funcionaria para suplir todas las actividades del proceso y se encontraba en trámite el proceso contractual de dos contratistas."/>
    <s v="La contratación de personal de prestación de servicios fue tardía para la vigencia, generando una atraso en las actividades programadas debido a que priorizar unas sobre otras es dificil."/>
    <s v="Acción correctiva"/>
    <s v="DI_AC27"/>
    <s v="Adelantar la investigación y las acciones disciplinarias y administrativas (si hay lugara ello) por el incumplimiento de las obligación de transmisión de la información"/>
    <s v="Acciones administrativas y/o disciplinarias adelantadas"/>
    <n v="1"/>
    <d v="2024-01-01T00:00:00"/>
    <d v="2024-09-30T00:00:00"/>
    <n v="40.35"/>
    <s v="12. Gestión de Asuntos Disciplinarios"/>
    <m/>
    <n v="1"/>
    <s v="Sobre la IP 025 de 2024, se adoptó decisión de archivo de conformidad con lo establecido en la decisión adoptada el 11 de julio de 2025. Se desplegó la acción disciplinaria requerida. Se anexa evidencia de la apertura y del archivo."/>
    <s v="https://dnbcgovco-my.sharepoint.com/:f:/g/personal/planeacion_dnbc_gov_co/IgAMhY64Lw3gR4D29Bet-aUVAZ4MT780GDRFtCeNf2ysFpE?e=mkvSjs"/>
    <d v="2026-05-11T00:00:00"/>
    <s v="Se evidencia en el respectivo hallazgo, que se realizó la apertura de la acción disciplinaria IP 024-2024, relacionado con el incumplimiento de las obligaciones de transmisión de la información . Por lo tanto cumple con el indicador relacionado a este hallazgo."/>
    <n v="1"/>
    <s v="CUMPLIDO"/>
    <d v="2026-05-15T00:00:00"/>
    <n v="1"/>
    <s v="Se presentan como evidencias el Auto de Apertura de Indagación Previa No. 025 de 2024, de fecha 17 de septiembre de 2024, y el Auto de Archivo de la Indagación Previa, de fecha 11 de julio de 2025, mediante los cuales se adelantó la actuación disciplinaria relacionada con el presunto incumplimiento de la Política de Desplazamiento de Vehículos de la DNBC y se adoptó la decisión de archivo. Los soportes aportados permiten verificar la ejecución de la actividad formulada dentro del plazo establecido y el cumplimiento de la acción correctiv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290"/>
    <x v="0"/>
    <x v="6"/>
    <s v="Subdirección Administrativa y Financiera"/>
    <m/>
    <x v="173"/>
    <m/>
    <x v="33"/>
    <s v="Se evidenció que el libro de Saldos y Movimientos de la DNBC, correspondiente al mes de marzo de 2023 refleja la información de las Incapacidades del Mes de febrero de 2022; por cuanto, el Proceso de Gestión de Talento Humano, no realizó la conciliación de los saldos antes el cierre del proceso contable del periodo en mención de acuerdo con el calendario establecido por la Contaduría General de la Nación. Lo anterior, representa un Riesgo de Índole Contable, como se enuncia en el numeral 1.4. Riesgo de índole contable del Procedimiento para la Evaluación del Control Interno Contable"/>
    <m/>
    <s v="1. Porque el proceso tiene un alto volumen de actividades y el personal del proceso es insuficiente._x000a_2. Porque la contratación de personal de prestación de servicios fue tardía para la vigencia, generando una atraso en las actividades programadas. En marzo el proceso contaba con una funcionaria para suplir todas las actividades del proceso y se encontraba en trámite el proceso contractual de dos contratistas."/>
    <s v="La contratación de personal de prestación de servicios fue tardía para la vigencia, generando una atraso en las actividades programadas debido a que priorizar unas sobre otras es dificil."/>
    <s v="Acción correctiva"/>
    <s v="GF_AC3"/>
    <s v="Socializar el procedimiento de los cruces de información entre las areas y el proceso de Gestión Financiera para las cuentas del pasivo."/>
    <s v="Socializacion de los procedimientos y documentos de Gestion Financiera."/>
    <n v="1"/>
    <d v="2026-04-01T00:00:00"/>
    <d v="2026-06-30T00:00:00"/>
    <n v="13.350000000000001"/>
    <s v="13. Gestión Financiera"/>
    <m/>
    <n v="1"/>
    <s v="Como evidencia dejamos donde se socializo el procedimiento de los cruces de información  entre las areas y el proceso de Gestión Financiera para las cuentas del pasivo."/>
    <s v="https://dnbcgovco-my.sharepoint.com/:f:/g/personal/planeacion_dnbc_gov_co/IgAKPZEalRp3T7O44VwZjBLlARF86VpmllJA36VR9-2qDG8?e=W6XaGX"/>
    <d v="2026-05-11T00:00:00"/>
    <s v="Se incluye grabación de socialización de políticas contables"/>
    <n v="1"/>
    <s v="CUMPLIDO"/>
    <d v="2026-05-29T00:00:00"/>
    <n v="1"/>
    <s v="Mediante video de fecha 25/06/2025, se evidencia la socialización de la actualizacion de las politicas contables,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dejamos donde se socializo el procedimiento de los cruces de información  entre las areas y el proceso de Gestión Financiera para las cuentas del pasivo."/>
    <s v="https://dnbcgovco-my.sharepoint.com/:f:/g/personal/planeacion_dnbc_gov_co/IgDlTTkE6gPMRZjTETbxch7dATaSM_TE5-agvqb3k7QgaDY?e=0V1Jx7"/>
    <s v="11/07/206"/>
    <s v="Actividad reportada con cumplimiento en el primer trimestre 2026"/>
    <n v="1"/>
    <x v="1"/>
  </r>
  <r>
    <n v="291"/>
    <x v="0"/>
    <x v="6"/>
    <s v="Subdirección Administrativa y Financiera"/>
    <m/>
    <x v="174"/>
    <m/>
    <x v="33"/>
    <s v="No se diligenciaron la totalidad de los Formatos FO-AD-02-02 Formatos Preoperacional Vehículos y FO-AD-02-01 Planilla de Desplazamiento Vehículos de la Dirección Nacional de Bomberos establecido en el numeral 5.1 Política de Desplazamiento de Vehículos numeral 6 que señala “Para el requerimiento de movilización de un vehículo institucional, el funcionario Líder o Gestor del Proceso que requiera el servicio para el desplazamiento de su equipo de trabajo en cumplimiento de la misionalidad de la entidad, deberá solicitarlo al designado por el Subdirector Administrativo y Financiero con copia a la subdirección administrativa y financiera para el control y mantenimiento de vehículos, para la autorización del desplazamiento del servidor y/o contratista en días y horas laborables; para tal propósito, la orden de movilización se tramitará en formatos propios de la DNBC.”"/>
    <m/>
    <s v="1. Porque los conductores no diligencian los formatos de forma completa en todos los desplazamientos realizados._x000a_2. Porque los conductores no ven la necesidad de llevar a cabo un diligenciamiento completo de los formatos._x000a_3. Porque no existía la obligatoriedad en los contratos de prestación de servicios de conductores del diligenciamiento de las planillas."/>
    <s v="Gestion Administrativa_x000a_Planillas:_x000a_No existía la obligatoriedad en los contratos de prestación de servicios de conductores del diligenciamiento de la planilla."/>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s v="14. Gestión Administrativa"/>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s v="EJECUCIÓN"/>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x v="0"/>
  </r>
  <r>
    <n v="292"/>
    <x v="0"/>
    <x v="6"/>
    <s v="Subdirección Administrativa y Financiera"/>
    <m/>
    <x v="174"/>
    <m/>
    <x v="33"/>
    <s v="No se diligenciaron la totalidad de los Formatos FO-AD-02-02 Formatos Preoperacional Vehículos y FO-AD-02-01 Planilla de Desplazamiento Vehículos de la Dirección Nacional de Bomberos establecido en el numeral 5.1 Política de Desplazamiento de Vehículos numeral 6 que señala “Para el requerimiento de movilización de un vehículo institucional, el funcionario Líder o Gestor del Proceso que requiera el servicio para el desplazamiento de su equipo de trabajo en cumplimiento de la misionalidad de la entidad, deberá solicitarlo al designado por el Subdirector Administrativo y Financiero con copia a la subdirección administrativa y financiera para el control y mantenimiento de vehículos, para la autorización del desplazamiento del servidor y/o contratista en días y horas laborables; para tal propósito, la orden de movilización se tramitará en formatos propios de la DNBC.”"/>
    <m/>
    <s v="1. Porque los conductores no diligencian los formatos de forma completa en todos los desplazamientos realizados._x000a_2. Porque los conductores no ven la necesidad de llevar a cabo un diligenciamiento completo de los formatos._x000a_3. Porque no existía la obligatoriedad en los contratos de prestación de servicios de conductores del diligenciamiento de las planillas."/>
    <s v="Gestion Administrativa_x000a_Planillas:_x000a_No existía la obligatoriedad en los contratos de prestación de servicios de conductores del diligenciamiento de la planilla."/>
    <s v="Acción correctiva"/>
    <s v="GA_AC16"/>
    <s v="Realizar la socializacion trimestral de la documentacion actualizada y/o liniamientos de uso y manejo de los vehiculos a los conductores y demas responsables"/>
    <s v="Socializaciones realizadas"/>
    <n v="4"/>
    <d v="2026-02-01T00:00:00"/>
    <d v="2026-12-31T00:00:00"/>
    <n v="49.5"/>
    <s v="14. Gestión Administrativa"/>
    <m/>
    <n v="1"/>
    <s v="Se realizó la capacitación al conductor de los formatos "/>
    <s v="https://dnbcgovco-my.sharepoint.com/:f:/g/personal/planeacion_dnbc_gov_co/IgDhYmMZWLOWRZ-8Bgt_Qa1fAVrnM32Mxr9QT5T3GErSv4I?e=yXGCWf"/>
    <d v="2026-05-11T00:00:00"/>
    <s v="Se adjunta acta de reunión del mes de abril donde se capacita al conductor"/>
    <n v="1"/>
    <s v="CUMPLIDO"/>
    <d v="2026-05-29T00:00:00"/>
    <n v="0.25"/>
    <s v="Se evidencia listado de aistencia a capacitación con fecha 22/04/2026, mas no se evidencia resumen del tema tratado en dicha capacitacion"/>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aizó lacapacitación al conductorde todos los formatos "/>
    <s v="https://dnbcgovco-my.sharepoint.com/:f:/g/personal/planeacion_dnbc_gov_co/IgDjFeFpC4uhS5oeK97Jh9HtAeSD9mhp9iccyVIjcrqJ2SU?e=38n0fw"/>
    <n v="46214"/>
    <s v="Se incluye acta del mes de abirl donde se socializa información con el conductor"/>
    <n v="0.5"/>
    <x v="1"/>
  </r>
  <r>
    <n v="293"/>
    <x v="0"/>
    <x v="6"/>
    <s v="Subdirección Administrativa y Financiera"/>
    <m/>
    <x v="175"/>
    <m/>
    <x v="33"/>
    <s v="Al 31 de marzo de 2023, se evidenció que no se ha generado el Plan de Mantenimiento preventivo y correctivo para el parque automotor de los vehículos de la vigencia 2023. De igual forma, al vehículo de placas IXX-308, NO se le realizó el respectivo mantenimiento en la vigencia 2022, conforme al numeral 5.2 Política de Seguridad y salud en el Trabajo numeral 5.2.1 POLÍTICA DE SEGURIDAD VIAL"/>
    <m/>
    <s v="1. No se asignaron recursos desde el inicio de la vigencia para el mantenimiento de los vehículos_x000a_2. No se contaba con el presupuesto para el mantenimiento de los vehículos de la entidad._x000a_3. Porque se solicitó al Ministerio de Hacienda una adición presupuestal para el mantenimiento de vehículos de la DNBC, la cual llegó hasta agosto 2023 y por lo tanto, no se realizó contrato de mantenimiento preventivo y correctivo de vehículos, incluyendo la tecnomecánica."/>
    <s v="Porque se solicitó al Ministerio de Hacienda una adición presupuestal para el mantenimiento de vehículos de la DNBC, la cual llegó hasta agosto 2023 y por lo tanto, no se realizó contrato de mantenimiento preventivo y correctivo de vehículos, incluyendo la tecnomecánica"/>
    <s v="Acción correctiva"/>
    <s v="GA_AC03"/>
    <s v="Elaborar y Ejecutar plan o programa de mantenimiento exigidos por la norma."/>
    <s v="Plan o programa de mantenimiento ejecutado"/>
    <n v="1"/>
    <d v="2026-05-01T00:00:00"/>
    <d v="2026-12-31T00:00:00"/>
    <n v="36"/>
    <s v="14. Gestión Administrativa"/>
    <m/>
    <n v="0"/>
    <s v="En proceso de elaboración "/>
    <s v="https://dnbcgovco-my.sharepoint.com/:f:/g/personal/planeacion_dnbc_gov_co/IgCHix03hdsORJdFzXwbKzzkAYCwKvT-WMSbymO7s_ZNdBo?e=tzOHt9"/>
    <d v="2026-05-11T00:00:00"/>
    <s v="No se evidencia avance para el periodo"/>
    <n v="0"/>
    <s v="EJECUCIÓN"/>
    <d v="2026-05-29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x v="0"/>
  </r>
  <r>
    <n v="294"/>
    <x v="0"/>
    <x v="6"/>
    <s v="Subdirección Administrativa y Financiera"/>
    <m/>
    <x v="176"/>
    <m/>
    <x v="33"/>
    <s v="Se evidenció que el vehículo de placas IXX 308, posee el seguro obligatorio VENCIDO, incumpliendo lo establecido en la Ley 1229 de 2019 por medio de la cual se expide el Código General Disciplinario, se derogan la Ley 734 de 2002 y algunas disposiciones de la Ley 1474 de 2011, relacionadas con el derecho disciplinario, Articulo 38 Numeral 22, que estipula:_x000a_“22.Vigilar y salvaguardar los bienes y valores que le han sido encomen¬dados y cuidar que sean utilizados debida y racionalmente, de confor¬midad con los fines a que han sido destinados.”"/>
    <m/>
    <s v="Gestion Administrativa_x000a_1. Porque el vehículo se encontraba en préstamo en bomberos Bogota._x000a_2. No existia plan de mantenimiento preventivo y correctivo para el vehículo._x000a_3. No se tenía conocimiento del estado del vehículo IXX308."/>
    <s v="No se tenía conocimiento del estado del vehículo IXX308."/>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s v="14. Gestión Administrativa"/>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s v="EJECUCIÓN"/>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x v="0"/>
  </r>
  <r>
    <n v="295"/>
    <x v="0"/>
    <x v="5"/>
    <s v="Subdirección Administrativa y Financiera"/>
    <m/>
    <x v="170"/>
    <n v="0"/>
    <x v="25"/>
    <s v="Al realizar el seguimiento por parte de la Oficina de Control Interno, se evidenció el incumplimiento a lo establecido en el Plan de Eficiencia Administrativa y Cero Papel de la DNBC, conforme al numeral 5.6 “las Estrategias y metas a implementar en la DNBC; por cuanto no se evidenció acciones ejecutadas para las siguientes estrategias:_x000a_•_x0009_Compromiso y apoyo de la alta dirección o líderes de los procesos y el trabajo mancomunado con el comité de trabajo asignado; y la de implementación de usuarios y contraseñas para generar impresiones, ya que en el informe de eficiencia no se hizo referencia a estas actividades._x000a_•_x0009_Articulación con el proceso de Gestión de tecnología e informática –GTI de la Entidad, para implementar como primera medida en el control de impresión por parte de los funcionarios y contratistas, la retención de documentos con usuario y contraseña, esto con el fin de evitar la impresión directa de los archivos, optimizando y controlando así la impresión involuntaria de estos; por cuanto, a la fecha aun hay funcionarios y contratistas que no poseen esta contraseña"/>
    <m/>
    <s v="Debilidad en la aplicabilidad de controles establecidos en la regularizacion de las impresiones por parte de los funcionarios y contratistas"/>
    <s v="Debilidad en la aplicabilidad de controles establecidos en la regularizacion de las impresiones por parte de los funcionarios y contratistas"/>
    <s v="Acción correctiva"/>
    <s v="TI_AC9"/>
    <s v="Promover por medio de campañas el uso de la Nube Digital y herramientas digitales, como herramienta de respaldo de la información y gestión de información."/>
    <s v="Socializaciones realizadas"/>
    <n v="2"/>
    <d v="2026-01-01T00:00:00"/>
    <d v="2026-06-30T00:00:00"/>
    <n v="26.85"/>
    <s v="18. Gestión de Tecnología e Informática"/>
    <m/>
    <n v="0.5"/>
    <s v="Se aporta como evidencia campaña de socialización mediante correo institucional sobre uso de herramientas digitales y lineamientos de seguridad y respaldo de información, en cumplimiento de acciones de sensibilización para promover la nube digital y gestión de la información."/>
    <s v="https://dnbcgovco-my.sharepoint.com/:f:/g/personal/planeacion_dnbc_gov_co/IgB2Hc7rjc5cSLW6JDNWnxtoAX0gibH-Pue_6-22TKuiQwE?e=5G5LKI"/>
    <d v="2026-05-11T00:00:00"/>
    <s v="Se incluyen correos de socializaicón sobre Manual de Seguridad de la Información. No obstante, no se ve fomento del uso de la nube pública"/>
    <n v="0.5"/>
    <s v="EJECUCIÓN"/>
    <d v="2026-06-08T00:00:00"/>
    <n v="0.5"/>
    <s v="Se evidencia que la Subdirección de Gestión de Tecnología e Informática elaboró el Plan de Mantenimiento Preventivo y Correctivo de los Equipos de Cómputo para la vigencia 2026, documento en el que se establecen los objetivos, alcance, roles y responsabilidades, inventario de equipos, actividades de mantenimiento preventivo y correctivo, procedimientos para la realización de copias de seguridad, generación de informes técnicos, mecanismos de seguimiento y cronograma de ejecución. Asimismo, se definen lineamientos orientados a garantizar la disponibilidad, continuidad operativa y adecuado funcionamiento de la infraestructura tecnológica institucional. No obstante, la evidencia aportada corresponde a una propuesta de plan y no se observan soportes que permitan verificar su aprobación formal, socialización e implementación efectiva, por lo que la acción presenta un avance parcial y requiere evidencias adicionales que demuestren su ejecución y seguimiento."/>
    <s v="EN EJECUCIÓN"/>
    <s v="No aplica"/>
    <s v="No aplica"/>
    <s v="No aplica"/>
    <n v="0.75"/>
    <s v="Se aporta como evidencia campaña de socialización mediante correo institucional sobre uso de herramientas digitales y lineamientos de seguridad y respaldo de información, en cumplimiento de acciones de sensibilización para promover la nube digital y gestión de la información."/>
    <s v="https://dnbcgovco-my.sharepoint.com/:f:/g/personal/planeacion_dnbc_gov_co/IgCe4YrD_TEER4o_WxYwrg_SAaNvtMlOBrZne4dLPR5wRN8?e=zAC4jk"/>
    <n v="46214"/>
    <s v="Se incluyen correos de socializaicón sobre Manual de Seguridad de la Información. No obstante, no se ve fomento del uso de la nube pública"/>
    <n v="0.5"/>
    <x v="0"/>
  </r>
  <r>
    <n v="296"/>
    <x v="0"/>
    <x v="6"/>
    <s v="Subdirección Administrativa y Financiera"/>
    <m/>
    <x v="177"/>
    <m/>
    <x v="33"/>
    <s v="Se evidencia que no se ha generado el Plan de Eficiencia Administrativa y Cero papel de la vigencia 2023, Ni el respectivo seguimiento correspondiente al primer trimestre de 2023, donde se relacionen las buenas prácticas adoptadas y a tener en cuenta, así como las acciones de mejora, con cronogramas, metas e indi¬cadores, que permitan optimizar el uso de recursos monetarios, físicos, humanos, entre otros, conforme lo establece la Directiva Presidencial 04 de 2012 en el numeral 1, que trata de EFICIENCIA ADMINISTRATIVA Y LINEAMIENTOS DE LA POLÍTICA CERO PAPEL EN LA ADMINISTRACIÓN PÚBLICA."/>
    <m/>
    <s v="1. Porque no se contaba con presupuesto asignado para la contratación de una persona que ejecutara las actividades ambientales._x000a_2. Porque no se realizó la contratación de una persona que se encargue de desempeñar estas actividades"/>
    <s v="Porque no se realizó la contratación de una persona que se encargue de desempeñar estas actividades"/>
    <s v="Acción correctiva"/>
    <s v="GA_AC20"/>
    <s v="Actualizar y realizar seguimiento mensual a las actividades programadas para la ejecución del Plan de Eficiencia administrativa y cero papel"/>
    <s v="Seguimiento Mensual"/>
    <n v="6"/>
    <d v="2026-04-01T00:00:00"/>
    <d v="2026-12-31T00:00:00"/>
    <n v="40.5"/>
    <s v="14. Gestión Administrativa"/>
    <m/>
    <n v="0"/>
    <s v="En proceso de actualización"/>
    <s v="https://dnbcgovco-my.sharepoint.com/:f:/g/personal/planeacion_dnbc_gov_co/IgCl0qBqoOCDTIYmTmGALPurAbwDPB4ig6njfBp9xSbqn_8?e=rSCAmS"/>
    <d v="2026-05-11T00:00:00"/>
    <s v="No se evidencia avance para el periodo"/>
    <n v="0"/>
    <s v="EJECUCIÓN"/>
    <d v="2026-05-29T00:00:00"/>
    <n v="0"/>
    <s v="No fue posible identificar evidencias para el presente período de análisis"/>
    <s v="SIN INICIAR"/>
    <s v="No aplica"/>
    <s v="No aplica"/>
    <s v="No aplica"/>
    <n v="1"/>
    <s v="Ya se actualizo el Plan de eficiencia administrativa y cero papel y se hace informe trimestral mostrando el seguimiento "/>
    <s v="https://dnbcgovco-my.sharepoint.com/:f:/g/personal/planeacion_dnbc_gov_co/IgC5NxjsJQ94R5j51lPHOSS2Ab0wrB3oBWi-PNIfIsINPxA?e=XSZTsw"/>
    <n v="46214"/>
    <s v="Se evidencia actualización del programa y un infome de monitoreo. Se sugiere incluir evidencias de socialización con el lider del proceso de este informe"/>
    <n v="0.25"/>
    <x v="0"/>
  </r>
  <r>
    <n v="297"/>
    <x v="0"/>
    <x v="7"/>
    <s v="Subdirección Administrativa y Financiera"/>
    <m/>
    <x v="178"/>
    <n v="1"/>
    <x v="33"/>
    <s v="Se evidencia que no se ha generado el Plan de Eficiencia Administrativa y Cero papel de la vigencia 2023, Ni el respectivo seguimiento correspondiente al primer trimestre de 2023, donde se relacionen las buenas prácticas adoptadas y a tener en cuenta, así como las acciones de mejora, con cronogramas, metas e indi¬cadores, que permitan optimizar el uso de recursos monetarios, físicos, humanos, entre otros, conforme lo establece la Directiva Presidencial 04 de 2012 en el numeral 1, que trata de EFICIENCIA ADMINISTRATIVA Y LINEAMIENTOS DE LA POLÍTICA CERO PAPEL EN LA ADMINISTRACIÓN PÚBLICA."/>
    <m/>
    <s v="1. Porque no se contaba con presupuesto asignado para la contratación de una persona que ejecutara las actividades ambientales._x000a_2. Porque no se realizó la contratación de una persona que se encargue de desempeñar estas actividades"/>
    <s v="Porque no se realizó la contratación de una persona que se encargue de desempeñar estas actividades"/>
    <s v="Acción correctiva"/>
    <s v="GA_AC19"/>
    <s v="Realizar actividad (sensibilizacion) de concientizacion con la alta direccion y servidores de la entidad la ejecucion del plan de eficienica administrativa y cero papel"/>
    <s v="Sensibilizaciones realizadas"/>
    <n v="4"/>
    <d v="2026-01-01T00:00:00"/>
    <d v="2026-12-31T00:00:00"/>
    <n v="54"/>
    <s v="14. Gestión Administrativa"/>
    <m/>
    <n v="1"/>
    <s v="Se realizó sensibilización sobre temas como se abordaron los principales lineamientos de la gestión ambiental en la DNBC, incluyendo su definición, los programas orientados al uso eficiente del agua y la energía, la gestión integral de residuos, el consumo sostenible, la reducción del uso de papel y de plásticos de un solo uso, así como los roles y responsabilidades de los servidores, contratistas y demás colaboradores en la implementación de buenas prácticas ambientales al interior de la Entidad."/>
    <s v="https://dnbcgovco-my.sharepoint.com/:f:/g/personal/planeacion_dnbc_gov_co/IgADxUyEd-ggR7h2RUd0PD9jAQXSII1UWONy9ygU91z1rqg?e=aIkrt5"/>
    <d v="2026-05-11T00:00:00"/>
    <s v="Se evidencia actividades de sensibilización. Se debe garantizar la participación de la alta dirección"/>
    <n v="0.25"/>
    <s v="EJECUCIÓN"/>
    <d v="2026-05-29T00:00:00"/>
    <n v="0.25"/>
    <s v="Se evidencia sensibilizacion de gestion ambiental (plan eficiencia administrativa) de fecha 25/02/2026, lo que permite verificar la ejecucion parcial de la actividad formulada para el presente período."/>
    <s v="EN EJECUCIÓN"/>
    <s v="No aplica"/>
    <s v="No aplica"/>
    <s v="No aplica"/>
    <n v="1"/>
    <s v="Durante el segundo trimestre de 2026 se desarrollaron acciones para fortalecer la eficiencia administrativa, reducir el consumo de papel y promover el uso responsable de los recursos institucionales, mediante campañas de comunicación interna dirigidas a funcionarios y contratistas en el marco del Día del Árbol, el Día Mundial del Reciclaje y el Día Mundial del Medio Ambiente."/>
    <s v="https://dnbcgovco-my.sharepoint.com/:f:/g/personal/planeacion_dnbc_gov_co/IgDvCb00eaLtSq5BPv11CSQvAck3vytZtrhD6uH5uUnHFXg?e=fC8UNf"/>
    <n v="46214"/>
    <s v="Se evidencia actividades de sensibilización. Se debe garantizar la participación de la alta dirección"/>
    <n v="0.5"/>
    <x v="0"/>
  </r>
  <r>
    <n v="298"/>
    <x v="0"/>
    <x v="6"/>
    <s v="Subdirección Administrativa y Financiera"/>
    <m/>
    <x v="179"/>
    <m/>
    <x v="33"/>
    <s v="En el primer trimestre de 2023 no se evidencia “El informe de seguimiento y control del plan institucional de gestión ambiental” donde se contemple el seguimiento realizado por parte del Proceso de Gestión Administrativa, conforme al Programa de Gestión ambiental del PIGA 2020-2024._x000a_De igual forma, al realizar el seguimiento de las actividades que debían desarrollarse conforme lo establece el numeral 15 del Programa de Gestión ambiental del PIGA 2020-2024, se evidenció incumplimiento y sin avance de:_x000a_15.3Programa Gestión Integral de los Residuos_x000a_Incumplidas_x000a_*Realizar el mantenimiento preventivo y correctivo a los puntos ecológicos de la entidad (canecas, delimitación, etc)_x000a_*Monitoreo y control de la generación de residuos aprovechables en la entidad._x000a_*Realizar campañas de concientización y sensibilización al personal de la DNBC frente al adecuado consumo de papelería y aprovechamiento de los residuos_x000a_*Reforzar y adecuar los instructivos de la entidad, con los lineamientos ambientales para la gestión integral de residuos sólidos._x000a_Sin avance_x000a_*Entrega de material aprovechable a empresas de Recicladores._x000a_*Realizar seguimiento y monitoreo al cumplimiento de las obligaciones del transportador en el manejo de residuos_x000a_15.4 Programa de Prácticas Sostenibles._x000a_Incumplida_x000a_*Establecer e incorporar políticas, metodologías y directrices que fomenten la inclusión de criterios ambientales en la adquisición de bienes y servicios._x000a_Sin avance_x000a_*Realizar seguimiento y control de los equipos electrónicos para verificar posibles emisiones de GEI._x000a_15.2. Uso Eficiente de la Energía_x000a_Sin avance_x000a_*Realizar el mantenimiento preventivo y correctivo a las instalaciones eléctricas, equipos de cómputo y tecnológicos_x000a_Incumplidas_x000a_*Monitorear y controlar el consumo de energía en las instalaciones de la DNBC a través del registro histórico de consumos para la determinación de comportamientos._x000a_*Realizar campañas de concientización y sensibilización al personal de la DNBC referente a la racionalización de este recurso._x000a_5.1. Uso Eficiente del Agua_x000a_Incumplidas_x000a_*Realizar el mantenimiento preventivo y correctivo a las instalaciones hidrosanitarias_x000a_*Monitorear y controlar el consumo de energía en las instalaciones de la DNBC a través del registro histórico de consumos para la determinación de comportamientos._x000a_Sin Avance_x000a_*Realizar campañas de concientización y sensibilización al personal de la DNBC referente a la racionalización de este recurso"/>
    <m/>
    <s v="1. No se estaba ejecutando el cronograma establecido en el PIGA._x000a_2. Porque no se realizó la contratación de una persona que se encargue de desempeñar estas actividades._x000a_3. El cronograma del PIGA no se encontraba actualizado a 2023."/>
    <s v="El cronograma del PIGA no se encontraba actualizado a 2023."/>
    <s v="Acción correctiva"/>
    <s v="GA_AC23"/>
    <s v="Actualizar y realizar seguimiento mensual a las actividades programadas para la ejecución del PIGA"/>
    <s v="Seguimiento Mensual"/>
    <n v="6"/>
    <d v="2026-04-01T00:00:00"/>
    <d v="2026-12-31T00:00:00"/>
    <n v="40.5"/>
    <s v="14. Gestión Administrativa"/>
    <m/>
    <n v="0"/>
    <s v="En proceso de actualización"/>
    <s v="https://dnbcgovco-my.sharepoint.com/:f:/g/personal/planeacion_dnbc_gov_co/IgDlyhDtojfaQqoY3LJ--BxtAdUspvTyiYxQG4sEKIAAQW0?e=N9KFE5"/>
    <d v="2026-05-11T00:00:00"/>
    <s v="No se evidencia avance para el periodo"/>
    <n v="0"/>
    <s v="EJECUCIÓN"/>
    <d v="2026-05-29T00:00:00"/>
    <n v="0"/>
    <s v="No fue posible identificar evidencias para el presente período de análisis"/>
    <s v="SIN INICIAR"/>
    <s v="No aplica"/>
    <s v="No aplica"/>
    <s v="No aplica"/>
    <n v="1"/>
    <s v="Ya se actualizo el PIGA y se hace informe trimestral mostrando el seguimiento "/>
    <s v="https://dnbcgovco-my.sharepoint.com/:f:/g/personal/planeacion_dnbc_gov_co/IgAP8LvYTa5rQIFS_RzLXYBdATaUiQL0YF-YPJNLIKyyQRY?e=iogfbj"/>
    <n v="46214"/>
    <s v="Se evidencia actualización del programa y un infome de monitoreo. Se sugiere incluir evidencias de socialización con el lider del proceso de este informe"/>
    <n v="0.25"/>
    <x v="0"/>
  </r>
  <r>
    <n v="299"/>
    <x v="0"/>
    <x v="6"/>
    <s v="Subdirección Administrativa y Financiera"/>
    <m/>
    <x v="179"/>
    <m/>
    <x v="33"/>
    <s v="En el primer trimestre de 2023 no se evidencia “El informe de seguimiento y control del plan institucional de gestión ambiental” donde se contemple el seguimiento realizado por parte del Proceso de Gestión Administrativa, conforme al Programa de Gestión ambiental del PIGA 2020-2024._x000a_De igual forma, al realizar el seguimiento de las actividades que debían desarrollarse conforme lo establece el numeral 15 del Programa de Gestión ambiental del PIGA 2020-2024, se evidenció incumplimiento y sin avance de:_x000a_15.3Programa Gestión Integral de los Residuos_x000a_Incumplidas_x000a_*Realizar el mantenimiento preventivo y correctivo a los puntos ecológicos de la entidad (canecas, delimitación, etc)_x000a_*Monitoreo y control de la generación de residuos aprovechables en la entidad._x000a_*Realizar campañas de concientización y sensibilización al personal de la DNBC frente al adecuado consumo de papelería y aprovechamiento de los residuos_x000a_*Reforzar y adecuar los instructivos de la entidad, con los lineamientos ambientales para la gestión integral de residuos sólidos._x000a_Sin avance_x000a_*Entrega de material aprovechable a empresas de Recicladores._x000a_*Realizar seguimiento y monitoreo al cumplimiento de las obligaciones del transportador en el manejo de residuos_x000a_15.4 Programa de Prácticas Sostenibles._x000a_Incumplida_x000a_*Establecer e incorporar políticas, metodologías y directrices que fomenten la inclusión de criterios ambientales en la adquisición de bienes y servicios._x000a_Sin avance_x000a_*Realizar seguimiento y control de los equipos electrónicos para verificar posibles emisiones de GEI._x000a_15.2. Uso Eficiente de la Energía_x000a_Sin avance_x000a_*Realizar el mantenimiento preventivo y correctivo a las instalaciones eléctricas, equipos de cómputo y tecnológicos_x000a_Incumplidas_x000a_*Monitorear y controlar el consumo de energía en las instalaciones de la DNBC a través del registro histórico de consumos para la determinación de comportamientos._x000a_*Realizar campañas de concientización y sensibilización al personal de la DNBC referente a la racionalización de este recurso._x000a_5.1. Uso Eficiente del Agua_x000a_Incumplidas_x000a_*Realizar el mantenimiento preventivo y correctivo a las instalaciones hidrosanitarias_x000a_*Monitorear y controlar el consumo de energía en las instalaciones de la DNBC a través del registro histórico de consumos para la determinación de comportamientos._x000a_Sin Avance_x000a_*Realizar campañas de concientización y sensibilización al personal de la DNBC referente a la racionalización de este recurso"/>
    <m/>
    <s v="1. No se estaba ejecutando el cronograma establecido en el PIGA._x000a_2. Porque no se realizó la contratación de una persona que se encargue de desempeñar estas actividades._x000a_3. El cronograma del PIGA no se encontraba actualizado a 2023."/>
    <s v="El cronograma del PIGA no se encontraba actualizado a 2023."/>
    <s v="Acción correctiva"/>
    <s v="GA_AC22"/>
    <s v="Realizar actividad (sensibilizacion) de concientizacion con la alta direccion y servidores de la entidad la ejecucion del PIGA"/>
    <s v="Sensibilizaciones realizadas"/>
    <n v="4"/>
    <d v="2026-01-01T00:00:00"/>
    <d v="2026-12-31T00:00:00"/>
    <n v="54"/>
    <s v="14. Gestión Administrativa"/>
    <m/>
    <n v="1"/>
    <s v="Se realizó sensibilización sobre temas como se abordaron los principales lineamientos de la gestión ambiental en la DNBC, incluyendo su definición, los programas orientados al uso eficiente del agua y la energía, la gestión integral de residuos, el consumo sostenible, la reducción del uso de papel y de plásticos de un solo uso, así como los roles y responsabilidades de los servidores, contratistas y demás colaboradores en la implementación de buenas prácticas ambientales al interior de la Entidad."/>
    <s v="https://dnbcgovco-my.sharepoint.com/:f:/g/personal/planeacion_dnbc_gov_co/IgA3Di-SMWz0SbaY-rh_a1PyASxXlY0moZXbwk_zfoxEqQo?e=1ObHV0"/>
    <d v="2026-05-11T00:00:00"/>
    <s v="Se evidencia actividades de sensibilización. Se debe garantizar la participación de la alta dirección"/>
    <n v="0.25"/>
    <s v="EJECUCIÓN"/>
    <d v="2026-05-29T00:00:00"/>
    <n v="0.25"/>
    <s v="Se evidenció senibilizacion de la gestion ambiental mediante correos electrónicos y diapositivas,sin embargo no se evidenciaron los seguimeintos periódicos realizados al PIGA, en donde se haga partícipe a la Alta Dirección."/>
    <s v="EN EJECUCIÓN"/>
    <s v="No aplica"/>
    <s v="No aplica"/>
    <s v="No aplica"/>
    <n v="1"/>
    <s v="Durante el segundo trimestre de 2026, en el marco del Plan Institucional de Gestión Ambiental (PIGA), se desarrollaron actividades de sensibilización, comunicación interna y gestión ambiental orientadas a fortalecer la cultura ambiental institucional. Estas incluyeron campañas sobre el uso eficiente de la energía, la adecuada separación de residuos, el reciclaje y la promoción de prácticas sostenibles, en el marco del Día Mundial del Reciclaje y el Día Mundial del Medio Ambiente."/>
    <s v="https://dnbcgovco-my.sharepoint.com/:f:/g/personal/planeacion_dnbc_gov_co/IgCCZ-UBQDRMRIG00m-cfR9xAcVb9dgtAolQYbu4w_bN298?e=4O8ZDs"/>
    <n v="46214"/>
    <s v="Se evidencia actividades de sensibilización. Se debe garantizar la participación de la alta dirección"/>
    <n v="0.5"/>
    <x v="0"/>
  </r>
  <r>
    <n v="300"/>
    <x v="0"/>
    <x v="8"/>
    <s v="Dirección General"/>
    <m/>
    <x v="180"/>
    <n v="1"/>
    <x v="34"/>
    <s v="Se evidenció que durante los meses de Abril y Mayo el Comité solo realizó una sesión al mes, incumpliendo el artículo 119 de la Ley 2220 de 2022 y Decreto 1069 de 2015, Artículo 2.2.4.3.1.2.4. que establecen: Sesiones y votación. “ARTÍCULO 119. El Comité de Conciliación se reunirá no menos de dos veces al mes, y cuando las circunstancias lo exijan…."/>
    <s v="INTEGRIDAD"/>
    <s v="1. Cambio de la persona que venía cumpliendo el rol de secretaria técnica del comité de conciliación. 2. Demoras en la designación formal de la secretaria técnica del comité. 3. Inconvenientes con la designación de correos institucionales que permitieran desarrollar la audiencia virtual.4. Imposibilidad de coordinar las agendas de los miembros del comité."/>
    <s v="Imposibilidad de coordinar las agendas de los miembros del comité"/>
    <s v="Acción correctiva"/>
    <s v="DI_AC28"/>
    <s v="Se modificó la resolución de funcionamiento del comité, se designó un delegado del despacho en caso de ausencia de la dirección y se viabilizó la posibilidad de adelantar las sesiones virtuales para evitar el incumplimiento normativo"/>
    <s v="Resolución 199 de 2024, por la cual se actualiza y modifica el reglamento del Comité de Conciliación de la DNBC"/>
    <n v="1"/>
    <d v="2024-07-11T00:00:00"/>
    <d v="2024-12-31T00:00:00"/>
    <n v="25.5"/>
    <s v="12. Gestión de Asuntos Disciplinarios"/>
    <m/>
    <n v="1"/>
    <s v="Resolución 199 de 2024, por la cual se actualiza y modifica el reglamento del Comité de Conciliación de la DNBC, se adjunta igualmente la Resolución 363 de 2025, por la cual se actualiza y armoniza la Resolución 199 de 2024. Se anexa evidencia"/>
    <s v="https://dnbcgovco-my.sharepoint.com/:f:/g/personal/planeacion_dnbc_gov_co/IgBWzJbqJMrkT6hgIUuTVEvtAQg3_swH7xr_L3Wo3loVN80?e=IRIajS"/>
    <d v="2026-05-11T00:00:00"/>
    <s v="Se evidencia que se presentó la resolución 199 actualizada con las respectivas firmas"/>
    <n v="1"/>
    <s v="CUMPLIDO"/>
    <d v="2026-05-15T00:00:00"/>
    <n v="1"/>
    <s v="Se evidenció como soporte la Resolución No. 199 del 18 de julio de 2024, mediante la cual se adoptó el Reglamento del Comité de Conciliación de la DNBC, y la Resolución No. 363 de 2025, por la cual se actualiza y armoniza dicho reglamento. Estos actos administrativos permiten verificar la modificación del funcionamiento del Comité, la designación de un delegado del despacho para presidir las sesiones en ausencia de la Dirección y la incorporación de la modalidad de sesiones virtuales, evidenciando el cumplimiento de la actividad formulada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301"/>
    <x v="0"/>
    <x v="8"/>
    <s v="Dirección General"/>
    <m/>
    <x v="181"/>
    <n v="1"/>
    <x v="35"/>
    <s v="Hoja Usuarios/Abogados_x000a_Se observó que, al 31 de diciembre de 2024, los usuarios asociados a los abogados Próspero Antonio Carbonell Tangarife y Carlos Armando López Barrera permanecen activos en el sistema e-KOGUI, a pesar de no estar vinculados a la entidad. Estos usuarios tienen casos activos asignados, lo que impide realizar el bloqueo preventivo. Esta situación podría originarse por la falta de un procedimiento adecuado para la reasignación de casos y actualización de usuarios cuando un abogado deja de estar vinculado."/>
    <s v="DEFENSA JURÍDICA"/>
    <s v="1. No hay flujo de información oportuno para informar la desvinculación_x000a_2. Ausencia de un procedimiento formal y automatizado para la desvinculación de usuarios y reasignación de casos_x000a_3. No se ha gestionado adecuadamente el ajuste funcional del sistema e-KOGUI"/>
    <s v="Limitaciones técnicas del sistema e-KOGUI"/>
    <s v="Acción correctiva"/>
    <s v="GJ_AC5"/>
    <s v="Oficio o correo electronico de soporte donde se expone que los usuarios ya no se encuentran vinculados a la entidad._x000a_Gestionar formalmente ante el área técnica o proveedor responsable del sistema e-KOGUI el desarrollo o ajuste necesario que permita:_x000a_La reasignación forzada o automatizada de casos cuando un usuario es desvinculado._x000a_El bloqueo posterior del usuario en el sistema, sin generar errores o inconsistencias."/>
    <s v="Oficio o correo electronico de que los abogados ya no hacen parte del sistema y un oficio donde se demuestre el ajuste requerido."/>
    <n v="1"/>
    <d v="2025-05-01T00:00:00"/>
    <d v="2025-06-01T00:00:00"/>
    <n v="4.5"/>
    <s v="16. Gestión Jurídica"/>
    <m/>
    <n v="0"/>
    <n v="0"/>
    <n v="0"/>
    <d v="2026-05-11T00:00:00"/>
    <s v="No se realizó seguimiento"/>
    <n v="0"/>
    <s v="VENCIDO"/>
    <d v="2026-05-15T00:00:00"/>
    <n v="0"/>
    <s v="No fue posible identificar evidencias para el presente período de análisis"/>
    <s v="VENCIDA"/>
    <s v="No aplica"/>
    <s v="No aplica"/>
    <s v="No aplica"/>
    <n v="1"/>
    <s v="se adjunta soporte de correo electronico de gestion juridica en donde se solicita la depuracion de los usuarios desvinculados"/>
    <s v="https://dnbcgovco-my.sharepoint.com/my?id=%2Fpersonal%2Fyerlis%5Fpeinado%5Fdnbc%5Fgov%5Fco%2FDocuments%2FDRIVE%20EVIDENCIAS%20ACCIONES%20DE%20MEJORA&amp;viewid=2bd0da41%2Dc24a%2D4219%2D9b50%2D3f7b97ed8c4c"/>
    <n v="46218"/>
    <s v="Se evidencia gestión de depuración de usuarios"/>
    <n v="1"/>
    <x v="1"/>
  </r>
  <r>
    <n v="302"/>
    <x v="0"/>
    <x v="8"/>
    <s v="Dirección General"/>
    <m/>
    <x v="182"/>
    <n v="1"/>
    <x v="35"/>
    <s v="Hoja de procesos judiciales_x000a_Se identificó una discrepancia entre la información suministrada por la oficina Jurídica (79 procesos activos) y el Sistema e-KOGUI (54 procesos activos) a corte del 31 de diciembre de 2024, generando una diferencia de 25 procesos. Esto podría deberse a la falta de actualización o sincronización del sistema, lo que podría afectar el seguimiento y la toma de decisiones sobre los casos."/>
    <s v="DEFENSA JURÍDICA"/>
    <s v="1. Los datos en el sistema no se actualizan en tiempo real o con la frecuencia requerida por los responsables_x000a_2. No existen verificaciones periódicas ni responsables definidos para validar que la información entre la fuente y el sistema coincidan_x000a_3. No se ha implementado un mecanismo de conciliación y sincronización entre los registros de la Oficina Jurídica y el sistema e-KOGUI, lo que genera discrepancias en la información sobre procesos judiciales activos"/>
    <s v="No se ha implementado un mecanismo de conciliación y sincronización entre los registros de la Oficina Jurídica y el sistema e-KOGUI, lo que genera discrepancias en la información sobre procesos judiciales activos"/>
    <s v="Acción correctiva"/>
    <s v="GJ_AC6"/>
    <s v="Realizar informes donde se compare la información contenida en el e-Kogui y el SAMAI. Incluir información sobre el estado de los procesos"/>
    <s v="Informes presentados"/>
    <n v="3"/>
    <d v="2026-04-01T00:00:00"/>
    <d v="2026-06-30T00:00:00"/>
    <n v="13.350000000000001"/>
    <s v="16. Gestión Jurídica"/>
    <m/>
    <n v="0"/>
    <n v="0"/>
    <n v="0"/>
    <d v="2026-05-11T00:00:00"/>
    <s v="No se realizó seguimiento"/>
    <n v="0"/>
    <s v="EJECUCIÓN"/>
    <d v="2026-05-15T00:00:00"/>
    <n v="0"/>
    <s v="No fue posible identificar evidencias para el presente período de análisis"/>
    <s v="SIN INICIAR"/>
    <s v="No aplica"/>
    <s v="No aplica"/>
    <s v="No aplica"/>
    <n v="1"/>
    <s v="se adjunta informe y reporte de los procesos radicados en la plataforma EKOGUI "/>
    <s v="https://dnbcgovco-my.sharepoint.com/my?id=%2Fpersonal%2Fyerlis%5Fpeinado%5Fdnbc%5Fgov%5Fco%2FDocuments%2FDRIVE%20EVIDENCIAS%20ACCIONES%20DE%20MEJORA&amp;viewid=2bd0da41%2Dc24a%2D4219%2D9b50%2D3f7b97ed8c4c"/>
    <n v="46218"/>
    <s v="Se identifica informe de gestión"/>
    <n v="0.33"/>
    <x v="0"/>
  </r>
  <r>
    <n v="303"/>
    <x v="0"/>
    <x v="8"/>
    <s v="Dirección General"/>
    <m/>
    <x v="183"/>
    <n v="1"/>
    <x v="35"/>
    <s v="Hoja de procesos judiciales_x000a_Se ha detectado una inconsistencia en el registro de los procesos e-KOGUI No. 1032762, 1150720 y 2509236, ya que, aunque otras entidades los han marcado como &quot;Terminados&quot;, en el Sistema e-KOGUI de la entidad aún figuran como &quot;Activos&quot;. Esto indica que el cambio de estado no ha sido actualizado, generando una discrepancia en el seguimiento de estos procesos."/>
    <s v="DEFENSA JURÍDICA"/>
    <s v="1. Falta de seguimiento por parte de los responsables al estado final de los procesos jurídicos_x000a_2. No hay lineamientos ni responsables definidos para confirmar y actualizar el estado final de los casos_x000a_3. El sistema e-KOGUI no cuenta con una funcionalidad integrada que verifique automáticamente el estado de los procesos con otras entidades, lo que hace que el cierre dependa exclusivamente de registros manuales"/>
    <s v="El sistema e-KOGUI no cuenta con una funcionalidad integrada que verifique automáticamente el estado de los procesos con otras entidades, lo que hace que el cierre dependa exclusivamente de registros manuales"/>
    <s v="Acción correctiva"/>
    <s v="GJ_AC6"/>
    <s v="Realizar informes donde se compare la información contenida en el e-Kogui y el SAMAI. Incluir información sobre el estado de los procesos"/>
    <s v="Informes presentados"/>
    <n v="3"/>
    <d v="2026-04-01T00:00:00"/>
    <d v="2026-06-30T00:00:00"/>
    <n v="13.350000000000001"/>
    <s v="16. Gestión Jurídica"/>
    <m/>
    <n v="0"/>
    <n v="0"/>
    <n v="0"/>
    <d v="2026-05-11T00:00:00"/>
    <s v="No se realizó seguimiento"/>
    <n v="0"/>
    <s v="EJECUCIÓN"/>
    <d v="2026-05-15T00:00:00"/>
    <n v="0"/>
    <s v="No fue posible identificar evidencias para el presente período de análisis"/>
    <s v="SIN INICIAR"/>
    <s v="No aplica"/>
    <s v="No aplica"/>
    <s v="No aplica"/>
    <n v="1"/>
    <s v="se adjunta informe y reporte de los procesos radicados en la plataforma EKOGUI "/>
    <s v="https://dnbcgovco-my.sharepoint.com/my?id=%2Fpersonal%2Fyerlis%5Fpeinado%5Fdnbc%5Fgov%5Fco%2FDocuments%2FDRIVE%20EVIDENCIAS%20ACCIONES%20DE%20MEJORA&amp;viewid=2bd0da41%2Dc24a%2D4219%2D9b50%2D3f7b97ed8c4c"/>
    <n v="46218"/>
    <s v="Se identifica informe de gestión"/>
    <n v="0.33"/>
    <x v="0"/>
  </r>
  <r>
    <n v="304"/>
    <x v="0"/>
    <x v="8"/>
    <s v="Dirección General"/>
    <m/>
    <x v="184"/>
    <n v="1"/>
    <x v="35"/>
    <s v="Hoja de procesos judiciales_x000a_De los 54 procesos activos registrados en el sistema e-KOGUI, únicamente 15 fueron calificados en el sistema con fecha 31 de diciembre de 2024. Esto indica que 39 procesos no fueron evaluados en cuanto a su riesgo durante el periodo correspondiente, lo que podría generar incertidumbre en la gestión de los casos y dificultar la toma de decisiones adecuadas para su manejo y posible provisión contable."/>
    <s v="DEFENSA JURÍDICA"/>
    <s v="1. Falta de seguimiento oportuna por parte de los responsables del registro en el sistema_x000a_2. Ausencia de un control periódico para verificar que todos los procesos activos estén calificados en el sistema_x000a_3.El sistema no cuenta con alertas o reportes que ayuden a prevenir omisiones, y la gestión depende totalmente del control manual"/>
    <s v="El sistema no cuenta con alertas o reportes que ayuden a prevenir omisiones, y la gestión depende totalmente del control manual"/>
    <s v="Acción correctiva"/>
    <s v="GJ_AC6"/>
    <s v="Realizar informes donde se compare la información contenida en el e-Kogui y el SAMAI. Incluir información sobre el estado de los procesos"/>
    <s v="Informes presentados"/>
    <n v="3"/>
    <d v="2026-04-01T00:00:00"/>
    <d v="2026-06-30T00:00:00"/>
    <n v="13.350000000000001"/>
    <s v="16. Gestión Jurídica"/>
    <m/>
    <n v="0"/>
    <n v="0"/>
    <n v="0"/>
    <d v="2026-05-11T00:00:00"/>
    <s v="No se realizó seguimiento"/>
    <n v="0"/>
    <s v="EJECUCIÓN"/>
    <d v="2026-05-15T00:00:00"/>
    <n v="0"/>
    <s v="No fue posible identificar evidencias para el presente período de análisis"/>
    <s v="SIN INICIAR"/>
    <s v="No aplica"/>
    <s v="No aplica"/>
    <s v="No aplica"/>
    <n v="1"/>
    <s v="se adjunta informe y reporte de los procesos radicados en la plataforma EKOGUI "/>
    <s v="https://dnbcgovco-my.sharepoint.com/my?id=%2Fpersonal%2Fyerlis%5Fpeinado%5Fdnbc%5Fgov%5Fco%2FDocuments%2FDRIVE%20EVIDENCIAS%20ACCIONES%20DE%20MEJORA&amp;viewid=2bd0da41%2Dc24a%2D4219%2D9b50%2D3f7b97ed8c4c"/>
    <n v="46218"/>
    <s v="Se identifica informe de gestión"/>
    <n v="0.33"/>
    <x v="0"/>
  </r>
  <r>
    <n v="305"/>
    <x v="0"/>
    <x v="7"/>
    <s v="Subdirección Administrativa y Financiera"/>
    <m/>
    <x v="185"/>
    <n v="1"/>
    <x v="36"/>
    <s v="Numeral 2.2_x000a_Con relación al seguimiento realizado por parte del lider del proceso se evidenció que al 31 de diciembre de 2024, el proceso presentó incumplimiento en 13 acciones de mejora establecidas en el Plan de Mejoramiento Institucional quedando VENCIDAS"/>
    <m/>
    <s v="- Falta de seguimiento oportuno por parte del líder del proceso (Administrativo y Financiero) a las acciones de mejora, lo que impidió tomar medidas correctivas a tiempo_x000a_- Baja articulación entre áreas involucradas, lo que generó demoras en el flujo de información necesaria para ejecutar las acciones._x000a_- No envío de información solicitada por parte de Almacén para conciliar, lo que afectó directamente el cumplimiento de las acciones de mejora."/>
    <s v="No envío de información solicitada por parte de Almacén para conciliar, lo que afectó directamente el cumplimiento de las acciones de mejora."/>
    <s v="Acción correctiva"/>
    <s v="MC_AC9"/>
    <s v="Monitorear la formulación y ejecución de las acciones derivadas de los planes de mejora"/>
    <s v="Informes de monitoreos"/>
    <n v="4"/>
    <d v="2026-01-01T00:00:00"/>
    <d v="2026-12-31T00:00:00"/>
    <n v="54"/>
    <s v="03. Gestión de Análisis y Mejora Continua"/>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s v="EJECUCIÓN"/>
    <d v="2026-06-04T00:00:00"/>
    <n v="0.25"/>
    <s v="Se evidencia que durante el mes de abril de 2026 se realizó el primer monitoreo a los planes de mejoramiento, así como la aprobación de su reformulación en Comité de Control Interno. La evidencia permite verificar avances en la ejecución de la acción correctiva relacionada con el monitoreo de la formulación y ejecución de las acciones derivadas de los planes de mejora. No obstante, desde la tercera línea de defensa se recomienda continuar fortaleciendo el monitoreo y control sobre el cumplimiento de las acciones formuladas, con el fin de prevenir incumplimientos y garantizar el cierre oportuno de los hallazgos identificados."/>
    <s v="EN EJECUCIÓN"/>
    <s v="No aplica"/>
    <s v="No aplica"/>
    <s v="No aplica"/>
    <n v="0.25"/>
    <s v="Se realiza monitoreo al primer trimestre. Primer informe se realiza con el seguimiento al segundo trimestre"/>
    <s v="=+SI.ERROR(BUSCARV($N313;ACTIVIDADES!$B$9:$T$494;19;0);&quot;&quot;)"/>
    <n v="46213"/>
    <s v="Se reporta seguimiento primer trimestre. Pendiente elaboración de informes"/>
    <n v="0.25"/>
    <x v="0"/>
  </r>
  <r>
    <n v="306"/>
    <x v="0"/>
    <x v="7"/>
    <s v="Subdirección Administrativa y Financiera"/>
    <m/>
    <x v="185"/>
    <n v="0"/>
    <x v="36"/>
    <s v="Numeral 2.2_x000a_Con relación al seguimiento realizado por parte del lider del proceso se evidenció que al 31 de diciembre de 2024, el proceso presentó incumplimiento en 13 acciones de mejora establecidas en el Plan de Mejoramiento Institucional quedando VENCIDAS"/>
    <m/>
    <s v="- Cambio de supervisores sin entregar la información del seguimiento y avance._x000a_- Falta de información y soportes para legalizar el recurso entregado en el marco del convenio y realizar su liquidación."/>
    <s v="Falta de información y soportes para legalizar el recurso entregado en el marco del convenio y realizar su liquidación"/>
    <s v="Acción correctiva"/>
    <s v="MC_AC9"/>
    <s v="Monitorear la formulación y ejecución de las acciones derivadas de los planes de mejora"/>
    <s v="Informes de monitoreos"/>
    <n v="4"/>
    <d v="2026-01-01T00:00:00"/>
    <d v="2026-12-31T00:00:00"/>
    <n v="54"/>
    <s v="03. Gestión de Análisis y Mejora Continua"/>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s v="EJECUCIÓN"/>
    <d v="2026-06-04T00:00:00"/>
    <n v="0.25"/>
    <s v="Se evidencia que durante el mes de abril de 2026 se realizó el primer monitoreo a los planes de mejoramiento, así como la aprobación de su reformulación en Comité de Control Interno. La evidencia permite verificar avances en la ejecución de la acción correctiva relacionada con el monitoreo de la formulación y ejecución de las acciones derivadas de los planes de mejora. No obstante, desde la tercera línea de defensa se recomienda continuar fortaleciendo el monitoreo y control sobre el cumplimiento de las acciones formuladas, con el fin de prevenir incumplimientos y garantizar el cierre oportuno de los hallazgos identificad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x v="0"/>
  </r>
  <r>
    <n v="307"/>
    <x v="0"/>
    <x v="7"/>
    <s v="Subdirección Administrativa y Financiera"/>
    <m/>
    <x v="185"/>
    <n v="0"/>
    <x v="36"/>
    <s v="Numeral 2.2_x000a_Con relación al seguimiento realizado por parte del lider del proceso se evidenció que al 31 de diciembre de 2024, el proceso presentó incumplimiento en 13 acciones de mejora establecidas en el Plan de Mejoramiento Institucional quedando VENCIDAS"/>
    <m/>
    <s v="- Falta de Socialización de Procedimiento de Reciprocas. - No existen revisiones periódicas ni responsables claros para garantizar que las evidencias sean publicadas oportunamente._x000a_- Falta de seguimiento de las evidencias que se deben cargar"/>
    <s v="Falta de seguimiento de las evidencias que se deben publicar"/>
    <s v="Acción correctiva"/>
    <s v="MC_AC9"/>
    <s v="Monitorear la formulación y ejecución de las acciones derivadas de los planes de mejora"/>
    <s v="Informes de monitoreos"/>
    <n v="4"/>
    <d v="2026-01-01T00:00:00"/>
    <d v="2026-12-31T00:00:00"/>
    <n v="54"/>
    <s v="03. Gestión de Análisis y Mejora Continua"/>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s v="EJECUCIÓN"/>
    <d v="2026-06-04T00:00:00"/>
    <n v="0.25"/>
    <s v="Se evidencia que durante el mes de abril de 2026 se realizó el primer monitoreo a los planes de mejoramiento, así como la aprobación de su reformulación en Comité de Control Interno. La evidencia permite verificar avances en la ejecución de la acción correctiva relacionada con el monitoreo de la formulación y ejecución de las acciones derivadas de los planes de mejora. No obstante, desde la tercera línea de defensa se recomienda continuar fortaleciendo el monitoreo y control sobre el cumplimiento de las acciones formuladas, con el fin de prevenir incumplimientos y garantizar el cierre oportuno de los hallazgos identificad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x v="0"/>
  </r>
  <r>
    <n v="308"/>
    <x v="0"/>
    <x v="7"/>
    <s v="Subdirección Administrativa y Financiera"/>
    <m/>
    <x v="186"/>
    <n v="1"/>
    <x v="36"/>
    <s v="Numeral 4_x000a_Aunque las DNBC cuenta con el procedimiento PC-AD-PGD-01-V5 Procedimiento de Gestión de Bienes, el mismo no establece una directriz sobre la Identificación Individualizada de los Bienes Físicos."/>
    <m/>
    <s v="- No se han definido un lineamiento y mecanismos de control para garantizar que cada activo cuente con su respectiva identificación._x000a_- Existe dificultad al momento de realizar el inventario, para identificar la adquisición del bien._x000a_- Existe un procedimiento general de gestión de bienes, pero no especifica que la identificación de los bienes debe ser de forma individualizada."/>
    <s v="Existe un procedimiento general de gestión de bienes, pero no especifica que la identificación de los bienes debe ser de forma individualizada."/>
    <s v="Acción correctiva"/>
    <s v="GA_AC7"/>
    <s v="Actualizar el procedimiento para la realización del inventario físico de los bienes de la entidad, incluyendo el responsable de la elaboración, verificación y aprobación."/>
    <s v="Actualizacion del procedimiento para la realizacion del inventario de los bienes de la entidad."/>
    <n v="1"/>
    <d v="2026-05-01T00:00:00"/>
    <d v="2026-09-30T00:00:00"/>
    <n v="22.349999999999998"/>
    <s v="14. Gestión Administrativa"/>
    <m/>
    <n v="0"/>
    <s v="Proceso de actualización"/>
    <s v="https://dnbcgovco-my.sharepoint.com/:f:/g/personal/planeacion_dnbc_gov_co/IgDm4DHyXDA5Q5WGTU7tDkFLAc2M2mTSoezfwLKe_RnYYZ0?e=uJfhoo"/>
    <d v="2026-05-11T00:00:00"/>
    <s v="No se evidencia avance para el periodo"/>
    <n v="0"/>
    <s v="EJECUCIÓN"/>
    <d v="2026-05-29T00:00:00"/>
    <n v="0"/>
    <s v="No fue posible identificar evidencias para el presente período de análisis"/>
    <s v="SIN INICIAR"/>
    <s v="No aplica"/>
    <s v="No aplica"/>
    <s v="No aplica"/>
    <n v="1"/>
    <s v="Ya se realizó la actualización del procedimiento de Gestión de Bienes"/>
    <s v="https://dnbcgovco-my.sharepoint.com/:f:/g/personal/planeacion_dnbc_gov_co/IgCaL3Okdj61R7b6VgL2_FeRAawkcJXFNhAjxCv_oVRi-uk?e=fTA1fT"/>
    <n v="46214"/>
    <s v="Se presenta procedimiento actualizado al 30 de junio de 2026 con su respectiva socializaicón vía correo electrónico"/>
    <n v="1"/>
    <x v="1"/>
  </r>
  <r>
    <n v="309"/>
    <x v="0"/>
    <x v="7"/>
    <s v="Subdirección Administrativa y Financiera"/>
    <m/>
    <x v="186"/>
    <n v="0"/>
    <x v="36"/>
    <s v="Numeral 4_x000a_Aunque las DNBC cuenta con el procedimiento PC-AD-PGD-01-V5 Procedimiento de Gestión de Bienes, el mismo no establece una directriz sobre la Identificación Individualizada de los Bienes Físicos."/>
    <m/>
    <s v="- No se han definido un lineamiento y mecanismos de control para garantizar que cada activo cuente con su respectiva identificación._x000a_- Existe dificultad al momento de realizar el inventario, para identificar la adquisición del bien._x000a_- Existe un procedimiento general de gestión de bienes, pero no especifica que la identificación de los bienes debe ser de forma individualizada."/>
    <s v="Existe un procedimiento general de gestión de bienes, pero no especifica que la identificación de los bienes debe ser de forma individualizada."/>
    <s v="Acción correctiva"/>
    <s v="GA_AC8"/>
    <s v="Actualización del inventario físico semestral, con base los lineamientos establecidos en la entidad y la CGN."/>
    <s v="Realizar el inventario de los bienes de la entidad, conforme a los nuevos lineamientos establecidos.."/>
    <n v="2"/>
    <d v="2026-01-01T00:00:00"/>
    <d v="2026-12-31T00:00:00"/>
    <n v="54"/>
    <s v="14. Gestión Administrativa"/>
    <m/>
    <n v="0"/>
    <s v="Proceso de actualización"/>
    <s v="https://dnbcgovco-my.sharepoint.com/:f:/g/personal/planeacion_dnbc_gov_co/IgBveH1t7EmIR6GZSOaIIHmUAUc6KaLSFKfQX2lbG2hDEA0?e=ooFcYM"/>
    <d v="2026-05-11T00:00:00"/>
    <s v="No se evidencia avance para el periodo"/>
    <n v="0"/>
    <s v="EJECUCIÓN"/>
    <d v="2026-05-29T00:00:00"/>
    <n v="0"/>
    <s v="No fue posible identificar evidencias para el presente período de análisis"/>
    <s v="SIN INICIAR"/>
    <s v="No aplica"/>
    <s v="No aplica"/>
    <s v="No aplica"/>
    <n v="1"/>
    <s v="Se realizó inventario de la bodega mensuales y se hizo un inventario de papelería "/>
    <s v="https://dnbcgovco-my.sharepoint.com/:f:/g/personal/planeacion_dnbc_gov_co/IgBuQlP5pbrUSrwtj3_PYOn-AaRmaWMPC6GjWsfOmsZTdto?e=dCSkxl"/>
    <n v="46214"/>
    <s v="Se presenta formatos diligenciados de conteo de bienes para actualización de inventarios. Se sugiere generar evidencias sobre su socialización con el lider del proceso"/>
    <n v="0.5"/>
    <x v="0"/>
  </r>
  <r>
    <n v="310"/>
    <x v="0"/>
    <x v="7"/>
    <s v="Subdirección Administrativa y Financiera"/>
    <m/>
    <x v="186"/>
    <n v="0"/>
    <x v="36"/>
    <s v="Numeral 4_x000a_Aunque las DNBC cuenta con el procedimiento PC-AD-PGD-01-V5 Procedimiento de Gestión de Bienes, el mismo no establece una directriz sobre la Identificación Individualizada de los Bienes Físicos."/>
    <m/>
    <s v="- No se han definido un lineamiento y mecanismos de control para garantizar que cada activo cuente con su respectiva identificación._x000a_- Existe dificultad al momento de realizar el inventario, para identificar la adquisición del bien._x000a_- Existe un procedimiento general de gestión de bienes, pero no especifica que la identificación de los bienes debe ser de forma individualizada."/>
    <s v="Existe un procedimiento general de gestión de bienes, pero no especifica que la identificación de los bienes debe ser de forma individualizada."/>
    <s v="Acción correctiva"/>
    <s v="GA_AC01"/>
    <s v="Implementación modulo de Inventario de SIIF Nación"/>
    <s v="Modulo Implemntado"/>
    <n v="1"/>
    <d v="2026-03-01T00:00:00"/>
    <d v="2026-12-31T00:00:00"/>
    <n v="45"/>
    <s v="14. Gestión Administrativa / 13. Gestión Financiera"/>
    <s v="Revisar Tema con Financiera"/>
    <n v="1"/>
    <s v="Se esta manejando una prueba piloto SIIF NACIÓN"/>
    <s v="https://dnbcgovco-my.sharepoint.com/:f:/g/personal/planeacion_dnbc_gov_co/IgCKsvM4H_KTR6xnllTYAW4KAYnPCAelO_DLpgStTfwUj-M?e=KcFs8q"/>
    <d v="2026-05-11T00:00:00"/>
    <s v="Se evidencia respuesta de MinHacienda para uso piloto de sistema Siif Nación - Modulo Recursos Fisicos"/>
    <n v="0.1"/>
    <s v="EJECUCIÓN"/>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muestra proceso que se esta llevando para el manejo de la prueba piloto SIIF NACIÓN "/>
    <s v="https://dnbcgovco-my.sharepoint.com/:f:/g/personal/planeacion_dnbc_gov_co/IgD3RyDi0X_yRo0wLAd4u0hIAegznAHHnleG17rsX0XqwHY?e=c4mIfd"/>
    <s v="11/07/206"/>
    <s v="Se remite información sobre las gestiones adelantadas para la implementación del modulo siif nacion"/>
    <n v="0.3"/>
    <x v="0"/>
  </r>
  <r>
    <n v="311"/>
    <x v="0"/>
    <x v="7"/>
    <s v="Subdirección Administrativa y Financiera"/>
    <m/>
    <x v="187"/>
    <n v="1"/>
    <x v="36"/>
    <s v="Numeral 4.1, Numeral 4.2_x000a_Debido a que el procedimiento PC-AD-PGD-01-V5 Procedimiento de Gestión de Bienes, no establece una directriz sobre la Identificación Individualizada de los Bienes Físicos, no se ha socializado la misma"/>
    <m/>
    <s v="- No se han definido un lineamiento y mecanismos de control para garantizar que cada activo cuente con su respectiva identificación._x000a_- Existe dificultad al momento de realizar el inventario, para identificar la adquisición del bien._x000a_- Existe un procedimiento general de gestión de bienes, pero no especifica que la identificación de los bienes debe ser de forma individualizada."/>
    <s v="Existe un procedimiento general de gestión de bienes, pero no especifica que la identificación de los bienes debe ser de forma individualizada."/>
    <s v="Acción correctiva"/>
    <s v="GA_AC06"/>
    <s v="Socializar el procedimiento del proceso de Gestión Administrativa PC-AD-01 Procedimiento Gestión de Bienes."/>
    <s v="Socializacion del procedimiento Gestión de Bienes"/>
    <n v="1"/>
    <d v="2026-07-01T00:00:00"/>
    <d v="2026-09-30T00:00:00"/>
    <n v="13.350000000000001"/>
    <s v="14. Gestión Administrativa"/>
    <m/>
    <n v="0"/>
    <s v="Proceso de actualización"/>
    <s v="https://dnbcgovco-my.sharepoint.com/:f:/g/personal/planeacion_dnbc_gov_co/IgC2wtt6D-zSTY6U6sAF5yefASkR-EDUcnQOxPntpKqfjgU?e=GPU5XT"/>
    <d v="2026-05-11T00:00:00"/>
    <s v="No se evidencia avance para el periodo"/>
    <n v="0"/>
    <s v="EJECUCIÓN"/>
    <d v="2026-05-29T00:00:00"/>
    <n v="0"/>
    <s v="No fue posible identificar evidencias para el presente período de análisis"/>
    <s v="SIN INICIAR"/>
    <s v="No aplica"/>
    <s v="No aplica"/>
    <s v="No aplica"/>
    <n v="1"/>
    <s v="Se realizó la socialización del Procedimiento Gestión de Bienes "/>
    <s v="https://dnbcgovco-my.sharepoint.com/:f:/g/personal/planeacion_dnbc_gov_co/IgDd3XmfT25eTbxvyUt1BT7QAdImdSv6VpfjxTw8Chm1hoI?e=G7TQBK"/>
    <n v="46214"/>
    <s v="Se presenta procedimiento actualizado al 30 de junio de 2026 con su respectiva socializaicón vía correo electrónico"/>
    <n v="1"/>
    <x v="1"/>
  </r>
  <r>
    <n v="312"/>
    <x v="0"/>
    <x v="7"/>
    <s v="Subdirección Administrativa y Financiera"/>
    <m/>
    <x v="188"/>
    <n v="1"/>
    <x v="36"/>
    <s v="Numeral 9.2, Numeral 23.5, Numeral 25.1_x000a_No se evidenció la conciliación del rubro de Viaticos y comisiones correspondiente a los meses de septiembre a diciembre de 2024. De igual forma, el proceso de gestión juridica no reportó la información de los litigiosos y demandas al 31 de diciembre de 2024"/>
    <m/>
    <s v="- Falta de respuesta de las áreas a las solicitudes de información para conciliar enviadas por Financiera_x000a_- No se realizaron las conciliaciones entre talento humano y financiera ni entre jurídica y financiera oportunamente._x000a_- No hay un procedimiento acorde a lo establecido en la Política Contable que garantice que los reportes y conciliaciones se realicen oportunamente."/>
    <s v="No hay un procedimiento acorde a lo establecido en la Política Contable que garantice que los reportes y conciliaciones se realicen oportunamente."/>
    <s v="Acción correctiva"/>
    <s v="GF_AC1"/>
    <s v="Formulación del procedimiento Conciliaciones contables donde se cruza la información de incapacidades"/>
    <s v="Procedimiento formulado"/>
    <n v="1"/>
    <d v="2026-01-01T00:00:00"/>
    <d v="2026-03-31T00:00:00"/>
    <n v="13.5"/>
    <s v="13. Gestión Financiera"/>
    <m/>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s v="CUMPLIDO"/>
    <d v="2026-05-29T00:00:00"/>
    <n v="1"/>
    <s v="Se evidencia procedimiento conciliaciones contables PC-GF-16 y formato PC-GF-16-01 vigencia 2025, lo que permite verificar el cumplimiento de la actividad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x v="1"/>
  </r>
  <r>
    <n v="313"/>
    <x v="0"/>
    <x v="7"/>
    <s v="Subdirección Administrativa y Financiera"/>
    <m/>
    <x v="189"/>
    <n v="1"/>
    <x v="36"/>
    <s v="Numeral 22.2_x000a_En la vigencia 2024 no se realizó la revisión de la vida util de la PPy E, Depreciación Acumulada y el deterioro"/>
    <m/>
    <s v="- Falta de entrega de información por parte de almacen para revisión de la vida útil._x000a_-Falta de entrega de información para cálculo de Deterioro._x000a_-No se recibió información mensual del almacen."/>
    <s v="No se recibió información mensual del almacen."/>
    <s v="Acción correctiva"/>
    <s v="GF_AC3"/>
    <s v="Socializar el procedimiento de los cruces de información entre las areas y el proceso de Gestión Financiera"/>
    <s v="Socializacion de los procedimientos y documentos de Gestion Financiera."/>
    <n v="1"/>
    <d v="2026-04-01T00:00:00"/>
    <d v="2026-06-30T00:00:00"/>
    <n v="13.350000000000001"/>
    <s v="13. Gestión Financiera"/>
    <m/>
    <n v="1"/>
    <s v="Como evidencia dejamos donde se socializo el procedimiento de los cruces de información  entre las areas y el proceso de Gestión Financiera para las cuentas del pasivo."/>
    <s v="https://dnbcgovco-my.sharepoint.com/:f:/g/personal/planeacion_dnbc_gov_co/IgAKPZEalRp3T7O44VwZjBLlARF86VpmllJA36VR9-2qDG8?e=W6XaGX"/>
    <d v="2026-05-11T00:00:00"/>
    <s v="Se incluye grabación de socialización de políticas contables"/>
    <n v="1"/>
    <s v="CUMPLIDO"/>
    <d v="2026-05-29T00:00:00"/>
    <n v="1"/>
    <s v="Mediante video de fecha 25/06/2025, se evidencia la socialización de la actualizacion de las politicas contables,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dejamos donde se socializo el procedimiento de los cruces de información  entre las areas y el proceso de Gestión Financiera para las cuentas del pasivo."/>
    <s v="https://dnbcgovco-my.sharepoint.com/:f:/g/personal/planeacion_dnbc_gov_co/IgDlTTkE6gPMRZjTETbxch7dATaSM_TE5-agvqb3k7QgaDY?e=0V1Jx7"/>
    <s v="11/07/206"/>
    <s v="Actividad reportada con cumplimiento en el primer trimestre 2026"/>
    <n v="1"/>
    <x v="1"/>
  </r>
  <r>
    <n v="314"/>
    <x v="0"/>
    <x v="7"/>
    <s v="Subdirección Administrativa y Financiera"/>
    <m/>
    <x v="189"/>
    <n v="0"/>
    <x v="36"/>
    <s v="Numeral 22.2_x000a_En la vigencia 2024 no se realizó la revisión de la vida util de la PPy E, Depreciación Acumulada y el deterioro"/>
    <m/>
    <s v="- Falta de entrega de información por parte de almacen para revisión de la vida útil._x000a_-Falta de entrega de información para cálculo de Deterioro._x000a_-No se recibió información mensual del almacen."/>
    <s v="No se recibió información mensual del almacen."/>
    <s v="Acción correctiva"/>
    <s v="GA_AC01"/>
    <s v="Implementación modulo de Inventario de SIIF Nación"/>
    <s v="Modulo Implemntado"/>
    <n v="1"/>
    <d v="2026-03-01T00:00:00"/>
    <d v="2026-12-31T00:00:00"/>
    <n v="45"/>
    <s v="14. Gestión Administrativa / 13. Gestión Financiera"/>
    <s v="Revisar Tema con Financiera"/>
    <n v="1"/>
    <s v="Se esta manejando una prueba piloto SIIF NACIÓN"/>
    <s v="https://dnbcgovco-my.sharepoint.com/:f:/g/personal/planeacion_dnbc_gov_co/IgCKsvM4H_KTR6xnllTYAW4KAYnPCAelO_DLpgStTfwUj-M?e=KcFs8q"/>
    <d v="2026-05-11T00:00:00"/>
    <s v="Se evidencia respuesta de MinHacienda para uso piloto de sistema Siif Nación - Modulo Recursos Fisicos"/>
    <n v="0.1"/>
    <s v="EJECUCIÓN"/>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muestra proceso que se esta llevando para el manejo de la prueba piloto SIIF NACIÓN "/>
    <s v="https://dnbcgovco-my.sharepoint.com/:f:/g/personal/planeacion_dnbc_gov_co/IgD3RyDi0X_yRo0wLAd4u0hIAegznAHHnleG17rsX0XqwHY?e=c4mIfd"/>
    <s v="11/07/206"/>
    <s v="Se remite información sobre las gestiones adelantadas para la implementación del modulo siif nacion"/>
    <n v="0.3"/>
    <x v="0"/>
  </r>
  <r>
    <n v="315"/>
    <x v="0"/>
    <x v="7"/>
    <s v="Subdirección Administrativa y Financiera"/>
    <m/>
    <x v="189"/>
    <n v="0"/>
    <x v="36"/>
    <s v="Numeral 22.2_x000a_En la vigencia 2024 no se realizó la revisión de la vida util de la PPy E, Depreciación Acumulada y el deterioro"/>
    <m/>
    <s v="- Falta de entrega de información por parte de almacen para revisión de la vida útil._x000a_-Falta de entrega de información para cálculo de Deterioro._x000a_-No se recibió información mensual del almacen."/>
    <s v="No se recibió información mensual del almacen."/>
    <s v="Acción correctiva"/>
    <s v="GA_AC7"/>
    <s v="Actualizar el procedimiento para la realización del inventario físico de los bienes de la entidad, incluyendo el responsable de la elaboración, verificación y aprobación."/>
    <s v="Actualizacion del procedimiento para la realizacion del inventario de los bienes de la entidad."/>
    <n v="1"/>
    <d v="2026-05-01T00:00:00"/>
    <d v="2026-09-30T00:00:00"/>
    <n v="22.349999999999998"/>
    <s v="14. Gestión Administrativa"/>
    <m/>
    <n v="0"/>
    <s v="Proceso de actualización"/>
    <s v="https://dnbcgovco-my.sharepoint.com/:f:/g/personal/planeacion_dnbc_gov_co/IgDm4DHyXDA5Q5WGTU7tDkFLAc2M2mTSoezfwLKe_RnYYZ0?e=uJfhoo"/>
    <d v="2026-05-11T00:00:00"/>
    <s v="No se evidencia avance para el periodo"/>
    <n v="0"/>
    <s v="EJECUCIÓN"/>
    <d v="2026-05-29T00:00:00"/>
    <n v="0"/>
    <s v="No fue posible identificar evidencias para el presente período de análisis"/>
    <s v="SIN INICIAR"/>
    <s v="No aplica"/>
    <s v="No aplica"/>
    <s v="No aplica"/>
    <n v="1"/>
    <s v="Ya se realizó la actualización del procedimiento de Gestión de Bienes"/>
    <s v="https://dnbcgovco-my.sharepoint.com/:f:/g/personal/planeacion_dnbc_gov_co/IgCaL3Okdj61R7b6VgL2_FeRAawkcJXFNhAjxCv_oVRi-uk?e=fTA1fT"/>
    <n v="46214"/>
    <s v="Se presenta procedimiento actualizado al 30 de junio de 2026 con su respectiva socializaicón vía correo electrónico"/>
    <n v="1"/>
    <x v="1"/>
  </r>
  <r>
    <n v="316"/>
    <x v="0"/>
    <x v="7"/>
    <s v="Subdirección Administrativa y Financiera"/>
    <m/>
    <x v="189"/>
    <n v="0"/>
    <x v="36"/>
    <s v="Numeral 22.2_x000a_En la vigencia 2024 no se realizó la revisión de la vida util de la PPy E, Depreciación Acumulada y el deterioro"/>
    <m/>
    <s v="- Falta de entrega de información por parte de almacen para revisión de la vida útil._x000a_-Falta de entrega de información para cálculo de Deterioro._x000a_-No se recibió información mensual del almacen."/>
    <s v="No se recibió información mensual del almacen."/>
    <s v="Acción correctiva"/>
    <s v="GA_AC8"/>
    <s v="Actualización del inventario físico semestral, con base los lineamientos establecidos en la entidad y la CGN."/>
    <s v="Realizar el inventario de los bienes de la entidad, conforme a los nuevos lineamientos establecidos.."/>
    <n v="2"/>
    <d v="2026-01-01T00:00:00"/>
    <d v="2026-12-31T00:00:00"/>
    <n v="54"/>
    <s v="14. Gestión Administrativa"/>
    <m/>
    <n v="0"/>
    <s v="Proceso de actualización"/>
    <s v="https://dnbcgovco-my.sharepoint.com/:f:/g/personal/planeacion_dnbc_gov_co/IgBveH1t7EmIR6GZSOaIIHmUAUc6KaLSFKfQX2lbG2hDEA0?e=ooFcYM"/>
    <d v="2026-05-11T00:00:00"/>
    <s v="No se evidencia avance para el periodo"/>
    <n v="0"/>
    <s v="EJECUCIÓN"/>
    <d v="2026-05-29T00:00:00"/>
    <n v="0"/>
    <s v="No fue posible identificar evidencias para el presente período de análisis"/>
    <s v="SIN INICIAR"/>
    <s v="No aplica"/>
    <s v="No aplica"/>
    <s v="No aplica"/>
    <n v="1"/>
    <s v="Se realizó inventario de la bodega mensuales y se hizo un inventario de papelería "/>
    <s v="https://dnbcgovco-my.sharepoint.com/:f:/g/personal/planeacion_dnbc_gov_co/IgBuQlP5pbrUSrwtj3_PYOn-AaRmaWMPC6GjWsfOmsZTdto?e=dCSkxl"/>
    <n v="46214"/>
    <s v="Se presenta formatos diligenciados de conteo de bienes para actualización de inventarios. Se sugiere generar evidencias sobre su socialización con el lider del proceso"/>
    <n v="0.5"/>
    <x v="0"/>
  </r>
  <r>
    <n v="317"/>
    <x v="0"/>
    <x v="7"/>
    <s v="Subdirección Administrativa y Financiera"/>
    <m/>
    <x v="190"/>
    <n v="1"/>
    <x v="36"/>
    <s v="Numeral 32, Numeral 32.1, Numeral 32.2_x000a_En el Plan Institucional de Capacitación de la vigencia 2024, no se incluyeron capacitaciones que fortalezcan las competencias de los funcionarios del Proceso Contable."/>
    <m/>
    <s v="- Las necesidades de capacitación se realizan de forma general para toda la entidad._x000a_- No se identificaron las necesidades de capacitacion especificas para el proceso de Gestión Financiera._x000a_- No existe una herramienta diseñada para el levantamiento de necesidades por procesos"/>
    <s v="No existe una herramienta diseñada para el levantamiento de necesidades por procesos"/>
    <s v="Acción correctiva"/>
    <s v="TH_AC3"/>
    <s v="Actualización del plan de capacitaciones con diagnostico de necesidades y ejecución"/>
    <s v="Plan de capacitación actualizados y ejecutado"/>
    <n v="1"/>
    <d v="2026-04-01T00:00:00"/>
    <d v="2026-12-31T00:00:00"/>
    <n v="40.5"/>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0"/>
    <n v="0"/>
    <n v="0"/>
    <n v="46214"/>
    <n v="0"/>
    <n v="0"/>
    <x v="0"/>
  </r>
  <r>
    <n v="318"/>
    <x v="0"/>
    <x v="8"/>
    <s v="Subdirección Administrativa y Financiera"/>
    <m/>
    <x v="191"/>
    <n v="1"/>
    <x v="37"/>
    <s v="De la base aportada por gestión contractual con 136 contratistas de prestación de servicios (persona natural) reportados con la relación ofi-cial remitida por la Subdirección Administrativa y Financiera, 27 contratis-tas presentaron la declaración de bienes y rentas del periodo 01/01/2024 al 31/12/2024, y falta el registro de 109 contratistas, incumpliéndose con lo establecido en el literal g) del artículo 2 y el artículo 4 de la Ley 2013 de 2019 al establecer que “Las personas naturales y jurídicas, públicas o privadas que administren, celebren contratos y ejecuten bienes o recursos públicos respecto de la información directamente relacionada con el des-empeño de su función” deberán publicar y divulgar la declaración de bienes y rentas, del registro de conflictos de interés y la declaración del impuesto sobre la renta y complementarios._x000a_De los 27 Contratistas con actualización de bienes y rentas, 16 la realiza-ron a tiempo y 11 de forma extemporánea que incluyen nueve (9) por retiro y dos (2) por ingreso."/>
    <m/>
    <s v="1. Falta por parte de la entidad DNBC, habilitación al proveedor (contratista) en el SIGEP II_x000a_2. En el procedimiento para la gestión contractual no contempla el registro de proveedor (contratista) en SIGEP II_x000a_3. Falta de control al momento de verificar que el proveedor (contratista) cuente con el registro en SIGEP II, asociada a por la entidad DNBC."/>
    <s v="Debilidad en la identificacion de controles respecto de la presentación de la declaración de bienes y rentas de los contratistas de prestacion de servicio."/>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319"/>
    <x v="0"/>
    <x v="8"/>
    <s v="Subdirección Administrativa y Financiera"/>
    <m/>
    <x v="192"/>
    <n v="1"/>
    <x v="37"/>
    <s v="Pese a que dos (2) contratistas fueron investidos con el perfil de Opera-dor de Contratos, el módulo de “Contratos de Prestación de Servicios” del SIGEP II. No reflejan la creación ni el registro de instrumento alguno correspondiente a la vigencia 2024, circunstancia que reviste particular trascendencia al tratarse precisamente del periodo objeto del presente segui-miento. En consecuencia, se revela un riesgo de incumplimiento de los preceptos de transparencia establecidos en la Ley 190 de 1995 y en la Ley 1474 de 2011, en el sentido que toda vez que la inexistencia de registros actualizados coarta la rendición de cuentas y propicia escenarios de opacidad susceptibles de derivar en eventuales responsabilidades disciplinarias y fiscales."/>
    <m/>
    <s v="1. Falta de capacitación a los contratistas investidos con el rol de Operador de contratos._x000a_2. En el procedimiento para la gestión contractual no se encuentra documentado el registro de los contratos de prestación de servicios en SIGEP II._x000a_3. Falta de creación y registro de los contratos de prestación de servicios en SIGEP II."/>
    <s v="Debilidades en la creación y registro de los contratos de prestación de servicios en SIGEP II."/>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320"/>
    <x v="0"/>
    <x v="8"/>
    <s v="Subdirección Administrativa y Financiera"/>
    <m/>
    <x v="193"/>
    <n v="1"/>
    <x v="37"/>
    <s v="En lo que atañe al universo de contratistas, el módulo de actualización del SIGEP II arroja un total de ciento treinta y nueve (139) registros con modificaciones efectuadas durante la vigencia 2024, cifra que no se corresponde con la relación oficial remitida por la Subdirección Adminis-trativa y Financiera, la cual consigna únicamente ciento treinta y seis (136) contratos de prestación de servicios profesionales. En tal sentido, esta divergencia pone en evidencia posibles errores de carga, duplicid-ades o inconsistencias en la depuración de la base de datos, situación que amerita un análisis pormenorizado para determinar la causa raíz de la diferencia y salvaguardar la integridad y fiabilidad de la información con-tractual"/>
    <m/>
    <s v="1. Falta de actualización oportuna de la base de datos institucional._x000a_2. Falta de monitoreo de la calidad de los datos en el sistema SIGEP II._x000a_3. Falta de diligencia en la acutalización y validación de la información en el sistema SIGEP II"/>
    <s v="Debilidades en la actualización de la información de los contratistas en el SIGEP II."/>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321"/>
    <x v="0"/>
    <x v="8"/>
    <s v="Subdirección Administrativa y Financiera"/>
    <m/>
    <x v="194"/>
    <n v="0"/>
    <x v="37"/>
    <s v="Al descargar el reporte Caracterización Discapacidad SP y Contratista del SIGEP II, se obtiene un mensaje “sin registros”, es decir que no se registró la información en el aplicativo SIGEP II, incumpliendo lo establecido en el MIPG dimensión 5 “Información y Comunicación”."/>
    <m/>
    <s v="1. Falta de monitoreo de la calidad de los datos registrados en el sistema SIGEP II._x000a_2. Por falta de capacitación al servidor público y/o contratista encargado del registro en el SIGEP II_x000a_3. Debilidad en la aplicación de controles por parte del proceso de talento humano"/>
    <s v="Debilidad en la identificación de controles respecto de la información registrada en el SIGEP II"/>
    <s v="Acción correctiva"/>
    <s v="TH_AC29"/>
    <s v="Informe de depuración de la base de datos del perfil sociodemográfico con el fin de eliminar servidores públicos que ya no trabajan en la DNBC"/>
    <s v="Informes realizados"/>
    <n v="2"/>
    <d v="2026-03-01T00:00:00"/>
    <d v="2026-12-31T00:00:00"/>
    <n v="45"/>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1"/>
    <s v="se adjunta la base de datos depurada"/>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bases de datos de información. No se evidencia elaboración de informe"/>
    <n v="0.5"/>
    <x v="0"/>
  </r>
  <r>
    <n v="322"/>
    <x v="0"/>
    <x v="8"/>
    <s v="Subdirección Administrativa y Financiera"/>
    <m/>
    <x v="194"/>
    <n v="0"/>
    <x v="37"/>
    <s v="Al descargar el reporte Caracterización Discapacidad SP y Contratista del SIGEP II, se obtiene un mensaje “sin registros”, es decir que no se registró la información en el aplicativo SIGEP II, incumpliendo lo establecido en el MIPG dimensión 5 “Información y Comunicación”."/>
    <m/>
    <s v="1. Falta de monitoreo de la calidad de los datos registrados en el sistema SIGEP II._x000a_2. Por falta de capacitación al servidor público y/o contratista encargado del registro en el SIGEP II_x000a_3. Debilidad en la aplicación de controles por parte del proceso de talento humano"/>
    <s v="Debilidad en la identificacion de controles respecto de la información registrada en el SIGEP II"/>
    <s v="Acción correctiva"/>
    <s v="TH_AC52"/>
    <s v="Informe de cruce de información de encuesta de Perfil Sociodemografico vs registro sigep Funcionarios"/>
    <s v="Informes realizados"/>
    <n v="2"/>
    <d v="2026-03-01T00:00:00"/>
    <d v="2026-12-31T00:00:00"/>
    <n v="45"/>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1"/>
    <s v="se adjunta informe"/>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incluye base de datos con cruce de información . Se sugiere para el sgundo semestre remitir evidencias sobre socialización con lider del proceso"/>
    <n v="0.5"/>
    <x v="0"/>
  </r>
  <r>
    <n v="323"/>
    <x v="0"/>
    <x v="8"/>
    <s v="Subdirección Administrativa y Financiera"/>
    <m/>
    <x v="195"/>
    <n v="1"/>
    <x v="37"/>
    <s v="Se evidencia que existe inconsistencias en la información que maneja el SIGEP II con la suministrada por la entidad, frente a la base de datos de contratistas de 2024, en consideración a que en los listados del Sigep figuran contratistas que no hacen parte de la base de datos suministrada por la Subdirección administrativa y financiera, con respecto a los siguientes Items:_x000a_• Cuadro 10. Contratistas Componente Actualizado CONTRATOS – Vigencia 2024_x000a_• Cuadro 11. Contratistas Componente Actualizado DATO_ADICIONAL – Vigencia 2024_x000a_• Cuadro 12. Contratistas Componente Actualizado DATO_CONTACTO – Vigencia 2024_x000a_• Cuadro 13. Contratistas Componente Actualizado DOCUMENTOS_ADICIONALES – Vigencia 2024Contratistas Componente Actualizado EDUCACION_FORMAL – Vigencia 2024_x000a_• Cuadro 14. Contratistas Componente Actualizado EDUCACION_FORMAL – Vigencia 2024_x000a_• Cuadro 15. Contratistas Componente Actualizado EXPERIENCIA_DOCENTE – Vigencia 2024_x000a_• Cuadro 16. Contratistas Componente Actualizado EXPERIENCIA_PROFESIONAL – Vigencia 2024_x000a_• Cuadro 17. Contratistas Componente Actualizado IDIOMA_PERSONA – Vigencia 2024_x000a_• Cuadro 18. Contratistas Componente Actualizado VINCULACION – Vigencia 2024_x000a_• Cuadro 19. Contratistas Componente Actualizado “VACIAS”– Vigencia 2024."/>
    <m/>
    <s v="1. Falta de actualización oportuna de la base de datos institucional._x000a_2. Falta de monitoreo de la calidad de los datos registrados en el sistema SIGEP II, respecto de los contratistas._x000a_3. Debilidad en la aplicación de controles por parte del proceso de Gestión Contractual, al momento de validar la información registrada por los contratistas."/>
    <s v="Debilidad en la identificación de controles por parte del proceso de Gestión Contractual al momento de validar la información registrada en el SIGEP II"/>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324"/>
    <x v="0"/>
    <x v="7"/>
    <s v="Dirección General"/>
    <m/>
    <x v="196"/>
    <n v="0"/>
    <x v="38"/>
    <s v="Se observa en Acta No. 02 de enero 28 de 2025 que se presenta ficha de conciliación extrajudicial con la señora Angry del Valle, recomendándose “No Conciliar”, pese a que se emitió la Certificación de “No Conciliar”, no se evidencia la votación ni el resultado de la misma en el Acta, Incumpliendo lo establecido en el Art. 9 de la Resolución 199 de 2024, que establece: ” “(…)Las sesiones se podrán realizar válidamente con al menos tres (3) de sus integrantes permanentes con voz y voto y las decisiones se adoptarán por la mayoría simple de los asistentes a cada sesión, siempre que se cumpla con el número mínimo para sesionar, dejando constancia en el acta respectiva.”."/>
    <s v="INTEGRIDAD"/>
    <s v="1.Falta de control y revisión técnica de las actas del Comité de Conciliación antes de su aprobación y firma, lo que permitió que quedaran vacíos en el registro de la votación._x000a_2. Se presenta errores involuntarios de transcripción en el acta._x000a_3. Ausencia de una revisión técnica previa de las actas antes de su firma, que verifique el cumplimiento de los requisitos mínimos exigidos (quórum, votación, sentido de la decisión y constancias)."/>
    <s v="Ausencia de una revisión técnica previa de las actas antes de su firma, que verifique el cumplimiento de los requisitos mínimos exigidos (quórum, votación, sentido de la decisión y constancias)."/>
    <s v="Acción correctiva"/>
    <s v="DI_AC33"/>
    <s v="Remitir las actas suscriptas con ocasión al comité de conciliación previas a su aprobación"/>
    <s v="Actas remitidas"/>
    <n v="18"/>
    <d v="2026-03-01T00:00:00"/>
    <d v="2026-12-31T00:00:00"/>
    <n v="45"/>
    <s v="12. Gestión de Asuntos Disciplinarios"/>
    <m/>
    <n v="1"/>
    <s v="Se remiten las respectivas actas correspondientes al mes de marzo actas cinco y seis y la suscrita el mes de abril."/>
    <s v="https://dnbcgovco-my.sharepoint.com/:f:/g/personal/planeacion_dnbc_gov_co/IgBFH8o-Su4USqhQWjcOcrqmATUagG_3FOBB0vUGbenfSf0?e=7cpvWf"/>
    <d v="2026-05-11T00:00:00"/>
    <s v="Se remite información de 3 actas"/>
    <n v="0.16666666666666666"/>
    <s v="EJECUCIÓN"/>
    <d v="2026-05-15T00:00:00"/>
    <n v="0.25"/>
    <s v="Se evidencian como soportes los correos electrónicos de fechas 12 de marzo de 2026, 20 de marzo de 2026 y 16 de abril de 2026, mediante los cuales fueron remitidas para revisión las Actas No. 05, No. 06 y No. 07 del Comité de Conciliación, previo a su aprobación. Los soportes aportados permiten verificar la remisión de tres (3) actas conforme a la actividad formulada. En consecuencia, se evidencia una ejecución parcial de las actividades propuestas, toda vez que la acción contempla la remisión de dieciocho (18) actas durante la vigencia y el plazo para su cumplimiento se encuentra vigente."/>
    <s v="EN EJECUCIÓN"/>
    <s v="No aplica"/>
    <s v="No aplica"/>
    <s v="No aplica"/>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Sin reporte de información, se incluye seguimiento primer trimestre_x000a__x000a_Se remite información de 3 actas"/>
    <n v="0.16666666666666666"/>
    <x v="0"/>
  </r>
  <r>
    <n v="325"/>
    <x v="0"/>
    <x v="5"/>
    <s v="Subdirección Administrativa y Financiera"/>
    <m/>
    <x v="170"/>
    <n v="0"/>
    <x v="25"/>
    <s v="Al realizar el seguimiento por parte de la Oficina de Control Interno, se evidenció el incumplimiento a lo establecido en el Plan de Eficiencia Administrativa y Cero Papel de la DNBC, conforme al numeral 5.6 “las Estrategias y metas a implementar en la DNBC; por cuanto no se evidenció acciones ejecutadas para las siguientes estrategias:_x000a_•_x0009_Compromiso y apoyo de la alta dirección o líderes de los procesos y el trabajo mancomunado con el comité de trabajo asignado; y la de implementación de usuarios y contraseñas para generar impresiones, ya que en el informe de eficiencia no se hizo referencia a estas actividades._x000a_•_x0009_Articulación con el proceso de Gestión de tecnología e informática –GTI de la Entidad, para implementar como primera medida en el control de impresión por parte de los funcionarios y contratistas, la retención de documentos con usuario y contraseña, esto con el fin de evitar la impresión directa de los archivos, optimizando y controlando así la impresión involuntaria de estos; por cuanto, a la fecha aun hay funcionarios y contratistas que no poseen esta contraseña"/>
    <m/>
    <s v="Debilidad en la aplicabilidad de controles establecidos en la regularizacion de las impresiones por parte de los funcionarios y contratistas"/>
    <s v="Debilidad en la aplicabilidad de controles establecidos en la regularizacion de las impresiones por parte de los funcionarios y contratistas"/>
    <s v="Acción correctiva"/>
    <s v="GA_AC21"/>
    <s v="Dismunicion en el numero de resmas de papel entregada a los procesos"/>
    <s v="Informe entregados"/>
    <n v="2"/>
    <d v="2026-06-30T00:00:00"/>
    <d v="2026-12-31T00:00:00"/>
    <n v="27"/>
    <s v="14. Gestión Administrativa"/>
    <m/>
    <n v="1"/>
    <s v="En el Informe de Gestión Plan de eficiencia administrativa y Cero Papel se menciona el consumo de papel de resmas del primer trimestre"/>
    <s v="https://dnbcgovco-my.sharepoint.com/:f:/g/personal/planeacion_dnbc_gov_co/IgCDabrqgzDKSpg1wWFLo2NyAWKI2hNHgjvfc8uUa7ZxLKs?e=iqe4VT"/>
    <d v="2026-05-11T00:00:00"/>
    <s v="Se evidencia informe donde en el apartado 4 se hace seguimiento al consumo de resmas"/>
    <n v="0.5"/>
    <s v="EJECUCIÓN"/>
    <d v="2026-05-29T00:00:00"/>
    <n v="0.5"/>
    <s v="Se evidencia informe de segumiento al plan de eficiencia administrativa y cero papel corrspondiente al I trimestre 2026, donde se puede evidenciar la disminucion del consumo de resma en el primer III 2025 comparado con el III 2026, lo que permite verificar la ejecucion parcial de la actividad formulada dentro del plazo establecido."/>
    <s v="EN EJECUCIÓN"/>
    <s v="No aplica"/>
    <s v="No aplica"/>
    <s v="No aplica"/>
    <n v="1"/>
    <s v="En el informe en el apartado 4 se muestra el consumo de papel en el trimestre "/>
    <s v="https://dnbcgovco-my.sharepoint.com/:f:/g/personal/planeacion_dnbc_gov_co/IgCZzOn5kSl2Q7FuPEHVsnvAAW_ZQ0nH7U8phpBYWLVFQ6Y?e=dVQPGv"/>
    <n v="46214"/>
    <s v="Se evidencia informe donde en el apartado 4 se hace seguimiento al consumo de resmas"/>
    <n v="0.5"/>
    <x v="0"/>
  </r>
  <r>
    <n v="326"/>
    <x v="0"/>
    <x v="5"/>
    <s v="Subdirección Administrativa y Financiera"/>
    <m/>
    <x v="197"/>
    <n v="1"/>
    <x v="39"/>
    <s v="Actividades del jefe_x000a_Funciones del jefe de la dependencia encargada de las PQRSD, determinadas en el Artículo 9 del Decreto 2232 de 1995_x000a_- Coordinar actividades con el jefe de la unidad de control interno y con el jefe de la unidad de planeación, para el mejoramiento continuo de la gestión de la entidad._x000a_- Coordinar actividades con los jefes de unidad de quejas y reclamos de la entidad superior y de las demás entidades del área a que pertenece la entidad para lograr eficiencia y eficacia del sistema_x000a_En seguimiento al verificar los aspectos relacionados no hay evidencia de coordinación de actividades con el jefe de la unidad, el de control interno y con el jefe de la unidad de planeación, que permita el mejoramiento de la gestión._x000a_Así mismo, no se tiene soporte de coordinación de actividades con los jefes de las demás unidades de quejas y reclamos del sector."/>
    <s v="SERVICIO AL CIUDADANO"/>
    <s v="Por desconocimiento del Artículo 9 del Decreto 2232 de 1995."/>
    <s v="Por desconocimiento del Artículo 9 del Decreto 2232 de 1995."/>
    <s v="Acción correctiva"/>
    <s v="AU_AC18"/>
    <s v="Presentar ante el Comité Directivo el estado del PQRSD y las alertas informativas, por parte del Líder del Proceso de Atención al Ciudadano, con el fin de establecer acciones pertinentes."/>
    <s v="Acta Comité directivo"/>
    <n v="12"/>
    <d v="2026-01-01T00:00:00"/>
    <d v="2026-12-31T00:00:00"/>
    <n v="54"/>
    <s v="00.Subdirección Administrativa"/>
    <s v="Auditoria Financiera 2024"/>
    <n v="0"/>
    <n v="0"/>
    <n v="0"/>
    <d v="2026-05-11T00:00:00"/>
    <s v="No se registra seguimiento"/>
    <n v="0"/>
    <s v="EJECUCIÓN"/>
    <d v="2026-05-15T00:00:00"/>
    <n v="0"/>
    <s v="No fue posible identificar evidencias para el presente período de análisis"/>
    <s v="SIN INICIAR"/>
    <s v="No aplica"/>
    <s v="No aplica"/>
    <s v="No aplica"/>
    <n v="0.16666666666666666"/>
    <s v="Se presentaron en los comités de mayo y junio alertas de pqrsd"/>
    <s v="https://dnbcgovco-my.sharepoint.com/personal/planeacion_dnbc_gov_co/_layouts/15/onedrive.aspx?id=%2Fpersonal%2Fplaneacion%5Fdnbc%5Fgov%5Fco%2FDocuments%2FDocumentos%20SIGE%2F6%2E%20Planes%2FPLAN%20DE%20MEJORA%2F2026%2F02%2E%20Seguimiento%20Segundo%20Trimestre%2F05%2E%20Gesti%C3%B3n%20de%20Atenci%C3%B3n%20al%20Usuario%2FEVIDENCIAS%20SEGUNDO%20TRIMESTRE%202026%20PLAN%20MEJORA&amp;viewid=efb70791%2Db8ab%2D49e7%2Db552%2Dd3d4cbe976b9&amp;ga=1"/>
    <n v="46214"/>
    <s v="Se presentaron en los comités de mayo y junio alertas de pqrsd"/>
    <n v="0.16666666666666666"/>
    <x v="0"/>
  </r>
  <r>
    <n v="327"/>
    <x v="1"/>
    <x v="0"/>
    <s v="Subdirección estrategica"/>
    <m/>
    <x v="198"/>
    <m/>
    <x v="40"/>
    <s v="Hallazgo No 1 de 2018 Supervisión Contratos de Comodato Una vez evaluados los informes de visitas en las que se verificó la existencia de los bienes, la documentación disponible en la DNBC y en los cuerpos de bomberos, así como la desplegada en el RUNT, se evidencia incumplimiento de las labores de supervisión en cabeza de la DNBC_x000a_Acción reformulada en el Plan de Mejoramiento suscrito el 26 de Diciembre de 2022; por cuanto, no fue Cerrado el Hallazgo por parte de la CGR en la Auditoría Financiera realizada a la vigencia 2021."/>
    <s v="GESTIÓN DEL CONOCIMIENTO Y LA INNOVACIÓN"/>
    <s v="Deficiencias en la identificación, supervisión y control de los bienes asignados a los comodatarios de acuerdo las obligaciones ordenadas en la ley, el manual interno de la entidad y lo pactado contractualmente."/>
    <s v="Deficiencias en la identificación, supervisión y control de los bienes asignados a los comodatarios de acuerdo las obligaciones ordenadas en la ley, el manual interno de la entidad y lo pactado contractualmente."/>
    <s v="Implementar acciones de supervisión y control de los bienes entregados en comodato."/>
    <s v="FB_AC2"/>
    <s v="Reiterar de manera trimestral a los Comandantes de los CB, las obligaciones que tienen a cargo como supervisores de los bienes entregados en Comodato."/>
    <s v="Correos Electrónicos trimestrales"/>
    <n v="1"/>
    <d v="2023-01-01T00:00:00"/>
    <d v="2023-12-31T00:00:00"/>
    <n v="54"/>
    <s v="08. Fortalecimiento Bomberil / 15. Gestión Contractual"/>
    <s v="Seguimiento Historico CGR"/>
    <n v="0.5"/>
    <s v="En cumplimiento de las actividades de seguimiento y control de bienes en comodato, se informa que el día 18 de marzo se realizó el envío del correo electrónico correspondiente a la reiteración de informe de comodatos, dirigida a los Cuerpos de Bomberos con bienes asignados."/>
    <s v="https://dnbcgovco-my.sharepoint.com/:f:/g/personal/planeacion_dnbc_gov_co/IgDXNHpy7oLsTo_k1pBYTEA_AXkQuekeDuYRfMOd3hOKrho?e=FZVMrN"/>
    <d v="2026-05-11T00:00:00"/>
    <s v="Se genera evidencia del primer trimestre sobre información de comodatos. "/>
    <n v="0.5"/>
    <s v="EJECUCIÓN"/>
    <d v="2026-05-15T00:00:00"/>
    <n v="0.5"/>
    <s v="Se presenta como evidencia el informe &quot;Solicitud informes comodatos&quot;, de fecha 31 de marzo de 2026, la base de datos &quot;BD_Correo solicitud y reiteración&quot; y los correos electrónicos de solicitud inicial y reiteración, los cuales permiten verificar la ejecución de las actividades de seguimiento mediante el envío de comunicaciones trimestrales a los Comandantes de los Cuerpos de Bomberos sobre las obligaciones derivadas de los bienes entregados en comodato. No obstante, la acción presenta un avance parcial, toda vez que el plazo establecido para su cumplimiento se encuentra vigente."/>
    <s v="EN EJECUCIÓN"/>
    <s v="No aplica"/>
    <s v="No aplica"/>
    <s v="No aplica"/>
    <n v="0.5"/>
    <s v="En cumplimiento de las actividades de seguimiento y control de bienes en comodato, se informa que el día 24 de juniose realizó el envío del correo electrónico correspondiente a la reiteración de informe de comodatos, dirigida a los Cuerpos de Bomberos con bienes asignados. "/>
    <s v="https://dnbcgovco-my.sharepoint.com/:f:/g/personal/planeacion_dnbc_gov_co/IgBiMLl8qwy9S6Ae4JsWuFKfAfE9oFK1P9znX1nLZo-E7YM?e=e4YCRF"/>
    <n v="46213"/>
    <s v="Se adjuntan solicitudes de información a los cuerpos de bomberos y reporte smeestral"/>
    <n v="0.5"/>
    <x v="0"/>
  </r>
  <r>
    <n v="328"/>
    <x v="1"/>
    <x v="0"/>
    <s v="Subdirección estrategica"/>
    <m/>
    <x v="198"/>
    <m/>
    <x v="40"/>
    <s v="Hallazgo No 1 de 2018 Supervisión Contratos de Comodato Una vez evaluados los informes de visitas en las que se verificó la existencia de los bienes, la documentación disponible en la DNBC y en los cuerpos de bomberos, así como la desplegada en el RUNT, se evidencia incumplimiento de las labores de supervisión en cabeza de la DNBC_x000a_Acción reformulada en el Plan de Mejoramiento suscrito el 26 de Diciembre de 2022; por cuanto, no fue Cerrado el Hallazgo por parte de la CGR en la Auditoría Financiera realizada a la vigencia 2021."/>
    <s v="GESTIÓN DEL CONOCIMIENTO Y LA INNOVACIÓN"/>
    <s v="Deficiencias en la identificación, supervisión y control de los bienes asignados a los comodatarios de acuerdo las obligaciones ordenadas en la ley, el manual interno de la entidad y lo pactado contractualmente."/>
    <s v="Deficiencias en la identificación, supervisión y control de los bienes asignados a los comodatarios de acuerdo las obligaciones ordenadas en la ley, el manual interno de la entidad y lo pactado contractualmente."/>
    <s v="Implementar acciones de supervisión y control de los bienes entregados en comodato."/>
    <s v="FB_AC3"/>
    <s v="Solicitar trimestralmente por correo electrónico a los comandantes o supervisor de los CB, un informe de seguimiento que contenga: Registro fotográfico de los bienes en comodato, así como las emergencias atendidas con los bienes asignados y soportes de mantenimientos a que haya lugar"/>
    <s v="Correos Electrónicos trimestrales"/>
    <n v="1"/>
    <d v="2023-01-01T00:00:00"/>
    <d v="2023-12-31T00:00:00"/>
    <n v="54"/>
    <s v="08. Fortalecimiento Bomberil / 15. Gestión Contractual"/>
    <s v="Seguimiento Historico CGR"/>
    <n v="0.5"/>
    <s v="En cumplimiento de las actividades de seguimiento y control de bienes en comodato, se informa que el día 12 de febrero se realizó el envío del correo electrónico correspondiente a la solicitud inicial de informe de comodatos, dirigida a los Cuerpos de Bomberos con bienes asignados."/>
    <s v="https://dnbcgovco-my.sharepoint.com/:f:/g/personal/planeacion_dnbc_gov_co/IgDXNHpy7oLsTo_k1pBYTEA_AXkQuekeDuYRfMOd3hOKrho?e=FZVMrN"/>
    <d v="2026-05-11T00:00:00"/>
    <s v="Se genera evidencia del primer trimestre sobre información de comodatos. "/>
    <n v="0.5"/>
    <s v="EJECUCIÓN"/>
    <d v="2026-05-15T00:00:00"/>
    <n v="0.5"/>
    <s v="Se presenta como evidencia el informe &quot;Solicitud Informes Comodatos&quot;, de fecha 31 de marzo de 2026, en el cual se documenta el envío del correo electrónico de solicitud inicial realizado el 12 de febrero de 2026 y la reiteración efectuada el 18 de marzo de 2026 a los Cuerpos de Bomberos con bienes en comodato, junto con las evidencias de los envíos realizados. En consecuencia, se evidencia una ejecución parcial de las actividades propuestas, toda vez que la acción correctiva contempla solicitudes trimestrales y aún se encuentra dentro del plazo establecido para su cumplimiento."/>
    <s v="EN EJECUCIÓN"/>
    <s v="No aplica"/>
    <s v="No aplica"/>
    <s v="No aplica"/>
    <n v="0.5"/>
    <s v="En cumplimiento de las actividades de seguimiento y control de bienes en comodato, se informa que el día 17 de junio se realizó el envío del correo electrónico correspondiente a la solicitud inicial de informe de comodatos, dirigida a los Cuerpos de Bomberos con bienes asignados."/>
    <s v="https://dnbcgovco-my.sharepoint.com/:f:/g/personal/planeacion_dnbc_gov_co/IgC5Waav-ToFT6TDAVF8aUhxAT0Ues-RXl2n7p3t5_oXIRQ?e=3MRsUi"/>
    <n v="46213"/>
    <s v="Se adjuntan solicitudes de información a los cuerpos de bomberos y reporte smeestral"/>
    <n v="0.5"/>
    <x v="0"/>
  </r>
  <r>
    <n v="329"/>
    <x v="1"/>
    <x v="0"/>
    <s v="Subdirección estrategica"/>
    <m/>
    <x v="198"/>
    <m/>
    <x v="40"/>
    <s v="Hallazgo No 1 de 2018 Supervisión Contratos de Comodato Una vez evaluados los informes de visitas en las que se verificó la existencia de los bienes, la documentación disponible en la DNBC y en los cuerpos de bomberos, así como la desplegada en el RUNT, se evidencia incumplimiento de las labores de supervisión en cabeza de la DNBC_x000a_Acción reformulada en el Plan de Mejoramiento suscrito el 26 de Diciembre de 2022; por cuanto, no fue Cerrado el Hallazgo por parte de la CGR en la Auditoría Financiera realizada a la vigencia 2021."/>
    <s v="GESTIÓN DEL CONOCIMIENTO Y LA INNOVACIÓN"/>
    <s v="Deficiencias en la identificación, supervisión y control de los bienes asignados a los comodatarios de acuerdo las obligaciones ordenadas en la ley, el manual interno de la entidad y lo pactado contractualmente."/>
    <s v="Deficiencias en la identificación, supervisión y control de los bienes asignados a los comodatarios de acuerdo las obligaciones ordenadas en la ley, el manual interno de la entidad y lo pactado contractualmente."/>
    <s v="Implementar acciones de supervisión y control de los bienes entregados en comodato."/>
    <s v="FB_AC4"/>
    <s v="Diligenciar y actualizar trimestralmente la Matriz de seguimiento de supervisiones de los bienes de comodato."/>
    <s v="Matriz de seguimiento trimestral"/>
    <n v="4"/>
    <d v="2023-01-01T00:00:00"/>
    <d v="2023-12-31T00:00:00"/>
    <n v="54"/>
    <s v="08. Fortalecimiento Bomberil / 15. Gestión Contractual"/>
    <s v="Seguimiento Historico CGR"/>
    <n v="0.5"/>
    <s v="Se realiza el reporte y envío de tres (3) bases de datos, precisando que la información contenida en ellas es de actualización y consolidación progresiva y permanente, por lo que la base correspondiente al último mes de cada trimestre integra y consolida la totalidad de la información del trimestre respectivo, dichas bases se remiten mediante correo electrónico a la Subdirección Estratégica para su conocimiento y fines pertinentes."/>
    <s v="https://dnbcgovco-my.sharepoint.com/:f:/g/personal/planeacion_dnbc_gov_co/IgDXNHpy7oLsTo_k1pBYTEA_AXkQuekeDuYRfMOd3hOKrho?e=FZVMrN"/>
    <d v="2026-05-11T00:00:00"/>
    <s v="Se evidencia matriz diligenciada. Se sugiere dejar evidencia de socialización con lider de proceso"/>
    <n v="0.25"/>
    <s v="EJECUCIÓN"/>
    <d v="2026-05-15T00:00:00"/>
    <n v="0.25"/>
    <s v="Se presenta como evidencia la matriz &quot;BD Reportes Informes Comodatos&quot;, con corte a marzo de 2026, y el correo electrónico de remisión a la Subdirección Estratégica, mediante el cual se socializa la información consolidada del primer trimestre. Los soportes aportados permiten verificar la ejecución parcial de la acción correctiva, al evidenciar la actualización de la matriz correspondiente al primer trimestre, permaneciendo vigente el plazo para completar las actualizaciones de los trimestres restantes."/>
    <s v="EN EJECUCIÓN"/>
    <s v="No aplica"/>
    <s v="No aplica"/>
    <s v="No aplica"/>
    <n v="1"/>
    <s v="Se realiza el reporte y envío de tres (3) bases de datos, precisando que la información contenida en ellas es de actualización y consolidación progresiva y permanente, por lo que la base correspondiente al último mes de cada trimestre integra y consolida la totalidad de la información del trimestre respectivo, dichas bases se remiten mediante correo electrónico a la Subdirección Estratégica para su conocimiento y fines pertinentes."/>
    <s v="https://dnbcgovco-my.sharepoint.com/my?id=%2Fpersonal%2Fplaneacion%5Fdnbc%5Fgov%5Fco%2FDocuments%2FDocumentos%20SIGE%2F6%2E%20Planes%2FPLAN%20DE%20MEJORA%2F2026%2F02%2E%20Seguimiento%20Segundo%20Trimestre%2F08%2E%20Fortalecimiento%20Bomberil&amp;viewid=efb70791%2Db8ab%2D49e7%2Db552%2Dd3d4cbe976b9&amp;ga=1"/>
    <n v="46213"/>
    <s v="Se evidencia monitoreo de información del primer semestre 2026"/>
    <n v="0.5"/>
    <x v="0"/>
  </r>
  <r>
    <n v="330"/>
    <x v="0"/>
    <x v="5"/>
    <s v="Subdirección Administrativa y Financiera"/>
    <m/>
    <x v="197"/>
    <n v="0"/>
    <x v="39"/>
    <s v="Actividades del jefe_x000a_Funciones del jefe de la dependencia encargada de las PQRSD, determinadas en el Artículo 9 del Decreto 2232 de 1995_x000a_- Coordinar actividades con el jefe de la unidad de control interno y con el jefe de la unidad de planeación, para el mejoramiento continuo de la gestión de la entidad._x000a_- Coordinar actividades con los jefes de unidad de quejas y reclamos de la entidad superior y de las demás entidades del área a que pertenece la entidad para lograr eficiencia y eficacia del sistema_x000a_En seguimiento al verificar los aspectos relacionados no hay evidencia de coordinación de actividades con el jefe de la unidad, el de control interno y con el jefe de la unidad de planeación, que permita el mejoramiento de la gestión._x000a_Así mismo, no se tiene soporte de coordinación de actividades con los jefes de las demás unidades de quejas y reclamos del sector."/>
    <s v="SERVICIO AL CIUDADANO"/>
    <s v="A la fecha no hemos sido convocados por la cabeza del sector."/>
    <s v="A la fecha no hemos sido convocados por la cabeza del sector."/>
    <s v="Acción correctiva"/>
    <s v="AU_AC20"/>
    <s v="Remitir correo desde GAU a la oficina de Atencion al Usuario del Ministerio del Interior para efectos de dar cumplimiento al Artículo 9 del Decreto 2232 de 1995."/>
    <s v="memorando enviado"/>
    <n v="1"/>
    <d v="2022-09-16T00:00:00"/>
    <d v="2022-12-31T00:00:00"/>
    <n v="15.750000000000002"/>
    <s v="05. Gestión de Atención al Usuario"/>
    <m/>
    <n v="0"/>
    <s v="Se debe empezar a implementar esta actividad "/>
    <n v="0"/>
    <d v="2026-05-11T00:00:00"/>
    <s v="Pendiente de realización"/>
    <n v="0"/>
    <s v="EJECUCIÓN"/>
    <d v="2026-05-15T00:00:00"/>
    <n v="0"/>
    <s v="No fue posible identificar evidencias para el presente período de análisis"/>
    <s v="VENCIDA"/>
    <s v="No aplica"/>
    <s v="No aplica"/>
    <s v="No aplica"/>
    <n v="1"/>
    <s v="Se envía memorando al Ministerio del Interior"/>
    <s v="EVIDENCIAS SEGUNDO TRIMESTRE 2026 PLAN MEJORA"/>
    <n v="46214"/>
    <s v="Se incluye oficio dirigido a MinINterior dando cumplimiento a la actividad planteada"/>
    <n v="1"/>
    <x v="1"/>
  </r>
  <r>
    <n v="331"/>
    <x v="0"/>
    <x v="5"/>
    <s v="Subdirección Administrativa y Financiera"/>
    <m/>
    <x v="199"/>
    <n v="1"/>
    <x v="39"/>
    <s v="Informe de que trata el artículo 54 de la Ley 190/95, el cual debe ser presentado con una periodicidad mínima trimestral, al jefe o director de la entidad, el cual debe dar cuenta de: 1. Servicios sobre los que se presente el mayor número de quejas_x000a_y reclamos, y 2. Principales Recomendaciones sugeridas por los particulares que tengan por objeto mejorar el servicio que preste la entidad, racionalizar el empleo de los recursos disponibles y hacer más participativa la gestión pública(respecto de este último aspecto no se radicaron sugerencias en el semestre)._x000a_En revisión de los informes mensuales de las PQRSD, se pudo establecer que en el mes de abril no obstante referir en el acápite 6 Evolución de las PQRSD, se estableció que para ese mes no se registraron quejas ni denuncias, pero en el mismo informe, en el acápite 11. Temas de consulta reiterativa se toma el texto de todos los informes, se establece: El 5.56% (4) de las peticiones son quejas por irregularidades en la actuación de diferentes Cuerpos de Bomberos, ante lo cual se les indica el conducto regular que trae la Resolución 1127 de 2018 “Por medio de la cual se modifican algunos artículos del Reglamento Administrativo, Operativo, Técnico y Académico de los Bomberos de Colombia, adoptado por la Resolución 661 de 2014”, el Decreto 953 de 1997 “Por el cual se dicta el Reglamento de Disciplina para el Personal de los Cuerpos de Bomberos” y la demás legislación a la que hubiere lugar, o quejas presentadas por los diferentes Cuerpos de Bomberos por el incumplimiento de las administraciones municipales en el giro de los recursos de sobretasa bomberil._x000a_Así mismo, en el informe de junio se informa que se recibieron 3 quejas, pero no se indica a que servicios hacen referencia, sino que se limitan en el informe, a citar el mismo párrafo de la Resolución 1127 de 2018, el cual se repite en todos los informes, sin especificar sobre qué servicio se presentan las quejas y a que dependencia hace referencia, lo cual va a permitir la toma de decisiones._x000a_Durante el I semestre de 2022, no se registra radicados de sugerencias"/>
    <s v="SERVICIO AL CIUDADANO"/>
    <s v="Por desconocimiento de las directrices enmandadas por el DAFP, no se realizó la inclusión del analísis de los servicios sobre los que se presentan el mayor numero de quejas y reclamos por irregularidades en la actuacion de diferentes cuerpos de bomberos."/>
    <s v="Por desconocimiento de las directrices enmandadas por el DAFP, no se realizó la inclusión del analísis de los servicios sobre los que se presentan el mayor numero de quejas y reclamos por irregularidades en la actuacion de diferentes cuerpos de bomberos."/>
    <s v="Acción correctiva"/>
    <s v="AU_AC1"/>
    <s v="Reportar de manera periodica a los lideres del proceso las PQRSD con su respectivo estado, con el fin de que estos inicien las acciones pertinentes con funcionarios y contratistas"/>
    <s v="Reportes de control a líderes de proceso"/>
    <n v="12"/>
    <d v="2026-01-01T00:00:00"/>
    <d v="2026-12-01T00:00:00"/>
    <n v="49.5"/>
    <s v="05. Gestión de Atención al Usuario"/>
    <m/>
    <n v="0"/>
    <s v="Se informaron alertas mensuales a través de correo electrónico a los líderes de proceso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0.25"/>
    <s v="EJECUCIÓN"/>
    <d v="2026-05-15T00:00:00"/>
    <n v="0.25"/>
    <s v="Se evidencian informes de PQRSD de enero, febrero y marzo, como tambien soportes de correos de alertas por parte de atencion al ciudadano con fecha 24/02/2026, 13/03/2026 y 09/04/2026"/>
    <s v="EN EJECUCIÓN"/>
    <s v="No aplica"/>
    <s v="No aplica"/>
    <s v="No aplica"/>
    <n v="0.25"/>
    <s v="Se informaron alertas mensuales a través de correo electrónico a los líderes de procesos"/>
    <s v="EVIDENCIAS SEGUNDO TRIMESTRE 2026 PLAN MEJORA"/>
    <n v="46214"/>
    <s v="Se adjuntan las evidencias de alertas del segundo trimestre."/>
    <n v="0.5"/>
    <x v="0"/>
  </r>
  <r>
    <n v="332"/>
    <x v="0"/>
    <x v="5"/>
    <s v="Subdirección Administrativa y Financiera"/>
    <m/>
    <x v="200"/>
    <n v="1"/>
    <x v="39"/>
    <s v="Informes de solicitudes de accesos a información_x000a_Artículo 2.1.1.6.2 del Decreto 1081 de 2015, por medio del cual se establece que los sujetos obligados deberán publicar los informes de todas las solicitudes, denuncias y los tiempos de respuestas_x000a_Del ejercicio de Control Interno de discriminar por áreas las solicitudes asignadas, se observan inexactitudes en la información, toda vez que se relaciona que la Dirección tuvo un total de 72 radicados, pero es que se le están sumando 45 radicados que por estructura no le corresponden ya que CITEL, no hace parte de ella._x000a_Así mismo, Comunicaciones también aparece en la relación de la Subdirección Administrativa y Financiera y en la Dirección General; e Infraestructura Nacional de Bomberos también se relaciona en la Subdirección Administrativa y Financiera y en la Subdirección Estratégica y de Coordinación Bomberil; con ello, generando incertidumbre en la información de las estadísticas presentadas en el informe."/>
    <s v="SERVICIO AL CIUDADANO"/>
    <s v="Desconocimiento de la estructura organizacional de la Entidad._x000a_Debilidad en el monitoreo y seguimiento de la discriminacion por areas de las solictudes asignadas."/>
    <s v="Debilidad en el monitoreo y seguimiento de la discriminacion por areas de las solictudes asignadas."/>
    <s v="Acción correctiva"/>
    <s v="AU_AC7"/>
    <s v="Verificar mensualmente por parte del enlace de planeación la discriminacion por areas de las solictudes asignadas, en la matriz de registro de PRQRSD para asegurar la consistencia de la información."/>
    <s v="Matriz de registro actualizada"/>
    <n v="12"/>
    <d v="2026-01-01T00:00:00"/>
    <d v="2026-12-31T00:00:00"/>
    <n v="54"/>
    <s v="05. Gestión de Atención al Usuario"/>
    <m/>
    <n v="0"/>
    <s v="Dentro de los informes mensuales se incluye la información por áreas en cuanto a las solicitudes asignada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incluyen los informes del primer trimestre. Se sugiere su socialización con el lider del proceso vía correo electrónico para generar evidencia o adjuntar informes firmados por el mismo"/>
    <n v="0.25"/>
    <s v="EJECUCIÓN"/>
    <d v="2026-05-15T00:00:00"/>
    <n v="0.25"/>
    <s v="se evidencia informe de seguiminto del I trimestre en el cual se observa la cantidad de PQRSD radicadas y el termino de respuesta que se le da a cada una, mas no se evidencia los informes firmados."/>
    <s v="EN EJECUCIÓN"/>
    <s v="No aplica"/>
    <s v="No aplica"/>
    <s v="No aplica"/>
    <n v="0.25"/>
    <s v="Dentro de los informes mensuales se incluye la información por áreas en cuanto a las solicitudes asignadas"/>
    <s v="EVIDENCIAS SEGUNDO TRIMESTRE 2026 PLAN MEJORA"/>
    <n v="46214"/>
    <s v="Se incluyen los informes del segundo trimestre. "/>
    <n v="0.5"/>
    <x v="0"/>
  </r>
  <r>
    <n v="333"/>
    <x v="0"/>
    <x v="5"/>
    <s v="Subdirección Administrativa y Financiera"/>
    <m/>
    <x v="201"/>
    <n v="1"/>
    <x v="39"/>
    <s v="Términos para resolver las distintas modalidades de peticiones. Parágrafo Artículo 14 de la Ley 1755 de 2015_x000a_“Cuando excepcionalmente no fuere posible resolver la petición en los plazos aquí señalados, la autoridad debe informar esta circunstancia al interesado, antes del vencimiento del término señalado en la ley expresando los motivos de la demora y señalando a la vez el plazo razonable en que se resolverá o dará respuesta, que no podrá exceder del doble del inicialmente previsto”"/>
    <s v="SERVICIO AL CIUDADANO"/>
    <s v="Debilidad en la identificación de controles y seguimiento de los informes mensuales de PQRSD que presenta el proceso de GAU"/>
    <s v="Desconocimeinto por parte delos responsables de dar respuesta a las PQRSD sobre los terminos para resolver las distintas modalidades de peticiones."/>
    <s v="Acción correctiva"/>
    <s v="AU_AC6"/>
    <s v="Generar estrategias de fortalecimiento o sensibilizaciones a los procesos responsables de dar la maayora de las respuestas a PQRSD en politcias de operación del respectivo procedimiento"/>
    <s v="Estrategias o sensibilizaciones realizadas"/>
    <n v="12"/>
    <d v="2026-01-01T00:00:00"/>
    <d v="2026-12-31T00:00:00"/>
    <n v="54"/>
    <s v="05. Gestión de Atención al Usuario"/>
    <m/>
    <n v="0"/>
    <s v="Se realizan estrategias de sensibilización a funcionarios y contratistas para que conozcan la importancia de la respuesta a las PQRSD y sus responsabilidades como servidores públicos. "/>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adjuntan correos de socialización de la cartilla de manejo de PQRSD del primer trimestre del año"/>
    <n v="0.25"/>
    <s v="EJECUCIÓN"/>
    <d v="2026-05-15T00:00:00"/>
    <n v="0.25"/>
    <s v="se evidencia correos electronicos por parte de la oficina de atencion al ciudadano de fecha 29/01/2026, 17/02/2026 y 09/03/2026 en los cuales sensibilizan las responsabilidades del los funcionarios y contratistas de la DNBC por medio de las cartillas ABC PQRSD"/>
    <s v="EN EJECUCIÓN"/>
    <s v="No aplica"/>
    <s v="No aplica"/>
    <s v="No aplica"/>
    <n v="0.25"/>
    <s v="Se realizan estrategias de sensibilización a funcionarios y contratistas para que conozcan la importancia de la respuesta a las PQRSD y sus responsabilidades como servidores públicos. "/>
    <s v="EVIDENCIAS SEGUNDO TRIMESTRE 2026 PLAN MEJORA"/>
    <n v="46214"/>
    <s v="Se adjuntan evidencias de socialización de herramientas del proceso del segundo trimestre"/>
    <n v="0.5"/>
    <x v="0"/>
  </r>
  <r>
    <n v="334"/>
    <x v="0"/>
    <x v="5"/>
    <s v="Subdirección Administrativa y Financiera"/>
    <m/>
    <x v="202"/>
    <n v="1"/>
    <x v="39"/>
    <s v="PQRSD vencidas_x000a_Se encontró que 78 PQRSD de las 601 radicadas en la DNBC, al revisar la base de datos del GAU y ORFEO, se vencieron sin que se les haya dado el correspondiente trámite, dentro del término legal ni por fuera de él, lo que evidencia debilidades en los controles de los servidores y/o contratistas responsables de dar respuesta; siendo el monitoreo de GAU, para determinar el número de días, pasados del plazo legal con ello incumpliéndose lo establecido en el Artículo 23 de la Constitución Política, los términos señalado en el artículo 14 de la Ley 1755 de 2015, el Numeral 5.7 del Procedimiento de Recepción, Distribución, Seguimiento y Salida de Peticiones, Quejas, Reclamos, Sugerencias y Denuncias"/>
    <s v="SERVICIO AL CIUDADANO"/>
    <s v="Debilidad en los controles de los servidores y/o contratistas responsables de dar respuestas a las PQRSD"/>
    <s v="Debilidad en los controles de los servidores y/o contratistas responsables de dar respuestas a las PQRSD"/>
    <s v="Acción correctiva"/>
    <s v="AU_AC1"/>
    <s v="Reportar de manera periodica a los lideres del proceso las PQRSD con su respectivo estado, con el fin de que estos inicien las acciones pertinentes con funcionarios y contratistas"/>
    <s v="Reportes de control a líderes de proceso"/>
    <n v="12"/>
    <d v="2026-01-01T00:00:00"/>
    <d v="2026-12-01T00:00:00"/>
    <n v="49.5"/>
    <s v="05. Gestión de Atención al Usuario"/>
    <m/>
    <n v="0"/>
    <s v="Se informaron alertas mensuales a través de correo electrónico a los líderes de proceso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0.25"/>
    <s v="EJECUCIÓN"/>
    <d v="2026-05-15T00:00:00"/>
    <n v="0.25"/>
    <s v="Se evidencian informes de PQRSD de enero, febrero y marzo, como tambien soportes de correos de alertas por parte de atencion al ciudadano con fecha 24/02/2026, 13/03/2026 y 09/04/2026"/>
    <s v="EN EJECUCIÓN"/>
    <s v="No aplica"/>
    <s v="No aplica"/>
    <s v="No aplica"/>
    <n v="0.25"/>
    <s v="Se informaron alertas mensuales a través de correo electrónico a los líderes de procesos"/>
    <s v="EVIDENCIAS SEGUNDO TRIMESTRE 2026 PLAN MEJORA"/>
    <n v="46214"/>
    <s v="Se adjuntan las evidencias de alertas del segundo trimestre."/>
    <n v="0.5"/>
    <x v="0"/>
  </r>
  <r>
    <n v="335"/>
    <x v="0"/>
    <x v="5"/>
    <s v="Subdirección Administrativa y Financiera"/>
    <m/>
    <x v="203"/>
    <n v="1"/>
    <x v="39"/>
    <s v="Una vez radicada la respuesta en el aplicativo ORFEO, la misma, debe ser firmada por el responsable del proceso según corresponda, en esa medida el responsable de firmar la respuesta deberá revisar la consistencia de la información que se entrega al usuario.El responsable de firmar deberá percatarse que el documento cuente con el visto bueno de quien proyecta y de quien revisa; para esto, el documento deberá contener en letra legible al finalizar el documento el nombre de quien proyectó, de quien revisóy de quien finalmente aprobó._x0009_En los radicados: 20221140123852* En los radicados:_x000a_221140125232*20221140134572*20221140146582*20229000127002*2022100012702220221140127952*20221140128092*20221140133992*20221140134872*2022114013540220221140135542*20221140140472*20221140152092*20221140156252*20221140151812, se encontraron documentos de respuesta sin firma y sin evidencia de envió, lo cual genera incertidumbre de si efectivamente el peticionario recibió pronta respuesta."/>
    <s v="SERVICIO AL CIUDADANO"/>
    <s v="Desconocimiento de la aplicabilidad de la poltica de operación 5,5 de del procedimeinto de PQRSD."/>
    <s v="Desconocimiento de la aplicabilidad de la poltica de operación 5,5 de del procedimeinto de PQRSD."/>
    <s v="Acción correctiva"/>
    <s v="AU_AC6"/>
    <s v="Generar estrategias de fortalecimiento o sensibilizaciones a los procesos responsables de dar la maayora de las respuestas a PQRSD en politcias de operación del respectivo procedimiento"/>
    <s v="Estrategias o sensibilizaciones realizadas"/>
    <n v="12"/>
    <d v="2026-01-01T00:00:00"/>
    <d v="2026-12-31T00:00:00"/>
    <n v="54"/>
    <s v="05. Gestión de Atención al Usuario"/>
    <m/>
    <n v="0"/>
    <s v="Se realizan estrategias de sensibilización a funcionarios y contratistas para que conozcan la importancia de la respuesta a las PQRSD y sus responsabilidades como servidores públicos. "/>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adjuntan correos de socialización de la cartilla de manejo de PQRSD del primer trimestre del año"/>
    <n v="0.25"/>
    <s v="EJECUCIÓN"/>
    <d v="2026-05-15T00:00:00"/>
    <n v="0.25"/>
    <s v="se evidencia correos electronicos por parte de la oficina de atencion al ciudadano de fecha 29/01/2026, 17/02/2026 y 09/03/2026 en los cuales sensibilizan las responsabilidades del los funcionarios y contratistas de la DNBC por medio de las cartillas ABC PQRSD"/>
    <s v="EN EJECUCIÓN"/>
    <s v="No aplica"/>
    <s v="No aplica"/>
    <s v="No aplica"/>
    <n v="0.25"/>
    <s v="Se realizan estrategias de sensibilización a funcionarios y contratistas para que conozcan la importancia de la respuesta a las PQRSD y sus responsabilidades como servidores públicos. "/>
    <s v="EVIDENCIAS SEGUNDO TRIMESTRE 2026 PLAN MEJORA"/>
    <n v="46214"/>
    <s v="Se adjuntan evidencias de socialización de herramientas del proceso del segundo trimestre"/>
    <n v="0.5"/>
    <x v="0"/>
  </r>
  <r>
    <n v="336"/>
    <x v="0"/>
    <x v="5"/>
    <s v="Subdirección Administrativa y Financiera"/>
    <m/>
    <x v="204"/>
    <n v="1"/>
    <x v="24"/>
    <s v="Describir el objeto del Compromiso, de acuerdo al nombre de la razón social, uso presupuestal y Rubro, por cuanto en las obligaciones 10222 y 17322 se indicó en el concepto que era energía y era Aseo y recolección"/>
    <s v="GESTIÓN PRESUPUESTAL Y EFICIENCIA DEL GASTO PÚBLICO"/>
    <s v="1. Porque; Por error al digitar el nombe y concepto del pago en el detalle de pago"/>
    <s v="1. Porque; Por error al digitar el nombe y concepto del pago en el detalle de pago"/>
    <s v="Acción correctiva"/>
    <s v="GF_AC6"/>
    <s v="Actualizar procedimiento de Gestión de Pagos incluyendo control de verificación de usos presupuestales y gestión de PAC"/>
    <s v="Procedimiento actualizados"/>
    <n v="1"/>
    <d v="2026-04-01T00:00:00"/>
    <d v="2026-06-30T00:00:00"/>
    <n v="13.350000000000001"/>
    <s v="13. Gestión Financiera"/>
    <m/>
    <n v="1"/>
    <s v="Se deja en evidencia el procedimiento de gestion de pagos "/>
    <s v="https://dnbcgovco-my.sharepoint.com/:f:/g/personal/planeacion_dnbc_gov_co/IgAKPZEalRp3T7O44VwZjBLlARF86VpmllJA36VR9-2qDG8?e=W6XaGX"/>
    <d v="2026-05-11T00:00:00"/>
    <s v="Se incluye actualización de procedimiento junto a formatos del mismo"/>
    <n v="1"/>
    <s v="CUMPLIDO"/>
    <d v="2026-05-29T00:00:00"/>
    <n v="1"/>
    <s v="se evidencia formatos de procedimientos actualizados para la gestion de pagos PC-GF-17, FO-GF-17-01, FO-GF-02, FO-GF-03, FO-GF-04, FO-GF-05, FO-GF-06, FO-GF-07, con fecha 27/03/2026.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gestion de pagos "/>
    <s v="https://dnbcgovco-my.sharepoint.com/:f:/g/personal/planeacion_dnbc_gov_co/IgDlTTkE6gPMRZjTETbxch7dATaSM_TE5-agvqb3k7QgaDY?e=0V1Jx7"/>
    <s v="11/07/206"/>
    <s v="Actividad reportada con cumplimiento en el primer trimestre 2026"/>
    <n v="1"/>
    <x v="1"/>
  </r>
  <r>
    <n v="337"/>
    <x v="0"/>
    <x v="5"/>
    <s v="Subdirección Administrativa y Financiera"/>
    <m/>
    <x v="205"/>
    <n v="1"/>
    <x v="24"/>
    <s v="Registrar las obligaciones de manera independiente evitando la unión de varios pagos_x000a_Obligación 15022 del 18 de mayo, realizada a VIPCOL se juntaron dos pagos."/>
    <m/>
    <s v="1. Los supervisores de los contratos no tienen conocimiento para cumplir con su rol."/>
    <s v="1. Los supervisores de los contratos no tienen conocimiento para cumplir con su rol."/>
    <s v="Acción correctiva"/>
    <s v="GC_AC4"/>
    <s v="Realizar jornadas de socializacion sobre supervisión de contratos y construcción de formato de necesidades"/>
    <s v="Socializaciones realizadas"/>
    <n v="4"/>
    <d v="2026-01-01T00:00:00"/>
    <d v="2026-12-31T00:00:00"/>
    <n v="54"/>
    <s v="15. Gestión Contractual"/>
    <m/>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
    <d v="2026-05-11T00:00:00"/>
    <s v="Se incluye información de capacitación realizada durante el primer trimestre de la vigencia"/>
    <n v="0.25"/>
    <s v="EJECUCIÓN"/>
    <d v="2026-05-15T00:00:00"/>
    <n v="0"/>
    <s v="No fue posible identificar evidencias para el presente período de análisis"/>
    <s v="SIN INICIAR"/>
    <s v="No aplica"/>
    <s v="No aplica"/>
    <s v="No aplica"/>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capacitación del segundo trimestre. "/>
    <n v="0.5"/>
    <x v="0"/>
  </r>
  <r>
    <n v="338"/>
    <x v="0"/>
    <x v="5"/>
    <s v="Subdirección Administrativa y Financiera"/>
    <m/>
    <x v="206"/>
    <n v="1"/>
    <x v="24"/>
    <s v="En el mes de Junio de 2022, se canceló la suma de $1.120.768 por concepto de horas extras al funcionario Omar Enrique Ballesteros, cuando la cifra correcta era $741.715 (Horas extras del mes de mayo de 2022); es decir, $379.053, por encima del valor real._x000a_El ajuste del mayor valor cancelado se efectuó con la resolución 429 de 2022, pero la misma fue emitida por la suma total de $1.186.334.00 y en ninguno de sus considerandos ni en el resuelve indicó los motivos por los cuales se le debía descontar o deducir al Funcionario Omar Enrique Moreno Ballesteros la suma de $379.053 (mayor valor cancelado en la nómina de Junio de 2022), es decir, se realizó el ajuste directo, soportado por una planilla en excell de liquidación; incumpliendo lo indicado en el Plan General de las Contabilidad Pública numeral 9.2 NORMAS TÉCNICAS RELATIVAS A LOS SOPORTES, COMPROBANTES Y LIBROS DE CONTABILIDAD numeral 336"/>
    <m/>
    <s v="1. Porque el funcionario relaciono horas extras de forma errada, reporto horas extras en sus días de vacaciones y días de comisión._x000a_2.No hay controles establecidos, ni documentados para el manejo de las novedades administrativas."/>
    <s v="2.No hay controles establecidos, ni documentados para el manejo de las novedades administrativas."/>
    <s v="Acción correctiva"/>
    <s v="TH_AC12"/>
    <s v="Formular el procedimiento de liquidación de nomina, estableciendo los controles para el manejo y reporte de las novedades."/>
    <s v="Procedimiento formulado"/>
    <n v="1"/>
    <d v="2026-04-01T00:00:00"/>
    <d v="2026-06-30T00:00:00"/>
    <n v="13.350000000000001"/>
    <s v="11. Gestión del Talento Humano"/>
    <s v="Nómina"/>
    <n v="0"/>
    <n v="0"/>
    <n v="0"/>
    <d v="2026-05-11T00:00:00"/>
    <s v="No se evidencia seguimiento"/>
    <n v="0"/>
    <s v="EJECUCIÓN"/>
    <d v="2026-05-15T00:00:00"/>
    <n v="0"/>
    <s v="No fue posible identificar evidencias para el presente período de análisis"/>
    <s v="SIN INICIAR"/>
    <s v="No aplica"/>
    <s v="No aplica"/>
    <s v="No aplica"/>
    <n v="1"/>
    <s v="se adjunta documentos transversal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procedimiento PC-TH-19 aprobado e incluido en el SIGE"/>
    <n v="1"/>
    <x v="1"/>
  </r>
  <r>
    <n v="339"/>
    <x v="0"/>
    <x v="5"/>
    <s v="Subdirección Administrativa y Financiera"/>
    <m/>
    <x v="206"/>
    <n v="0"/>
    <x v="24"/>
    <s v="En el mes de Junio de 2022, se canceló la suma de $1.120.768 por concepto de horas extras al funcionario Omar Enrique Ballesteros, cuando la cifra correcta era $741.715 (Horas extras del mes de mayo de 2022); es decir, $379.053, por encima del valor real._x000a_El ajuste del mayor valor cancelado se efectuó con la resolución 429 de 2022, pero la misma fue emitida por la suma total de $1.186.334.00 y en ninguno de sus considerandos ni en el resuelve indicó los motivos por los cuales se le debía descontar o deducir al Funcionario Omar Enrique Moreno Ballesteros la suma de $379.053 (mayor valor cancelado en la nómina de Junio de 2022), es decir, se realizó el ajuste directo, soportado por una planilla en excell de liquidación; incumpliendo lo indicado en el Plan General de las Contabilidad Pública numeral 9.2 NORMAS TÉCNICAS RELATIVAS A LOS SOPORTES, COMPROBANTES Y LIBROS DE CONTABILIDAD numeral 336"/>
    <m/>
    <s v="1. Porque el funcionario relaciono horas extras de forma errada, reporto horas extras en sus días de vacaciones y días de comisión._x000a_2.No hay controles establecidos, ni documentados para el manejo de las novedades administrativas."/>
    <s v="2.No hay controles establecidos, ni documentados para el manejo de las novedades administrativas."/>
    <s v="Acción correctiva"/>
    <s v="TH_AC13"/>
    <s v="Revisión de formato de planilla de horas extras para verificar la trazabilidad de las mismas."/>
    <s v="Formato formulado"/>
    <n v="1"/>
    <d v="2026-04-01T00:00:00"/>
    <d v="2026-12-31T00:00:00"/>
    <n v="40.5"/>
    <s v="11. Gestión del Talento Humano"/>
    <s v="Nómina"/>
    <n v="0"/>
    <n v="0"/>
    <n v="0"/>
    <d v="2026-05-11T00:00:00"/>
    <s v="No se evidencia seguimiento"/>
    <n v="0"/>
    <s v="EJECUCIÓN"/>
    <d v="2026-05-15T00:00:00"/>
    <n v="0"/>
    <s v="No fue posible identificar evidencias para el presente período de análisis"/>
    <s v="SIN INICIAR"/>
    <s v="No aplica"/>
    <s v="No aplica"/>
    <s v="No aplica"/>
    <n v="1"/>
    <s v="se adjunta actualización"/>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incluyen documentos borrador de procedimiento para reconocimiento de horas extras"/>
    <n v="0.5"/>
    <x v="0"/>
  </r>
  <r>
    <n v="340"/>
    <x v="1"/>
    <x v="8"/>
    <s v="Subdirección Administrativa y Financiera"/>
    <m/>
    <x v="207"/>
    <m/>
    <x v="41"/>
    <s v="Hallazgo 1 de 2024 Administrativo (A) con Presunta Incidencia Disciplinaria (D) Publicación extemporanea SECOP ll Denuncias 2024-298024-82111/ Radicado 2024ER0042791 del 05/03/2024 y 2024-298886-82111/ Radicado 2024ER0051970 del 13/03/2024 Se evidenció publicación inoportuna y/o falta de publicación de documentos derivados de la actividad contractual de los siguientes contratos No 010, 011, 012, 013, 014, 015, 016, 017, 018, 020, 021, 022, 023, 024, 025, 026, 027, 028 y 029 del 2023"/>
    <m/>
    <s v="1. Deficiencias por parte de la supervisión a la publicación de contratos de comodato._x000a_2. Falta de un procedimiento estandarizado para la publicación de contratos._x000a_3. Falta de control en los tiempos de publicación."/>
    <s v="1. Deficiencias por parte de la supervisión a la publicación de contratos de comodato._x000a_2. Falta de un procedimiento estandarizado para la publicación de contratos._x000a_3. Falta de control en los tiempos de publicación."/>
    <s v="Diseñar e implementar mecanismos de control y seguimiento para los tiempos de publicación de contratos en SECOP II, que combine herramientas y capacitaciones al personal responsable"/>
    <s v="GC_AC41"/>
    <s v="Realizar la publicación de los siguientes contratos No 010, 011, 012, 013, 014, 015, 016, 017, 018, 020, 021, 022, 023, 024, 025, 026, 027, 028 y 029 del 2023"/>
    <s v="Publicaciones realizadas"/>
    <n v="1"/>
    <d v="2024-10-03T00:00:00"/>
    <d v="2024-10-30T00:00:00"/>
    <n v="4.05"/>
    <s v="15. Gestión Contractual"/>
    <s v="Seguimiento Historico CGR"/>
    <n v="1"/>
    <s v="Acción establecida en el Plan de Mejoramiento suscrito el 16 de Octubre de 2024 Publicación extemporanea SECOP ll Denuncias 2024-298024-82111/ Radicado 2024ER0042791 del 05/03/2024 y 2024-298886-82111/ Radicado 2024ER0051970 del 13/03/2024_x000a__x000a_La acción de mejora finaliza el 30 de octubre de 2024._x000a__x000a_Se verificó que, en el periodo anterior, se dio cumplimiento a la publicación completa y oportuna en la plataforma SECOP II de los contratos Nos. 010, 011, 012, 013, 014, 015, 016, 017, 018, 020, 021, 022, 023, 024, 025, 026, 027, 028 y 029 de 2023._x000a__x000a_Por lo anterior, la acción de mejora se encuentra cumplida._x000a_"/>
    <n v="0"/>
    <d v="2026-05-11T00:00:00"/>
    <s v="Cumplida en seguimiento diciembre 2025"/>
    <n v="1"/>
    <s v="CUMPLIDO"/>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6 de Octubre de 2024 Publicación extemporanea SECOP ll Denuncias 2024-298024-82111/ Radicado 2024ER0042791 del 05/03/2024 y 2024-298886-82111/ Radicado 2024ER0051970 del 13/03/2024_x000a__x000a_La acción de mejora finaliza el 30 de octubre de 2024._x000a__x000a_Se verificó que, en el periodo anterior, se dio cumplimiento a la publicación completa y oportuna en la plataforma SECOP II de los contratos Nos. 010, 011, 012, 013, 014, 015, 016, 017, 018, 020, 021, 022, 023, 024, 025, 026, 027, 028 y 029 de 2023._x000a__x000a_Por lo anterior, la acción de mejora se encuentra cumplida._x000a_"/>
    <n v="0"/>
    <s v="11/07/206"/>
    <s v="Cumplida en seguimiento diciembre 2025"/>
    <n v="1"/>
    <x v="1"/>
  </r>
  <r>
    <n v="341"/>
    <x v="1"/>
    <x v="8"/>
    <s v="Dirección General"/>
    <m/>
    <x v="207"/>
    <m/>
    <x v="41"/>
    <s v="Hallazgo 1 de 2024 Administrativo (A) con Presunta Incidencia Disciplinaria (D) Publicación extemporanea SECOP ll Denuncias 2024-298024-82111/ Radicado 2024ER0042791 del 05/03/2024 y 2024-298886-82111/ Radicado 2024ER0051970 del 13/03/2024 Se evidenció publicación inoportuna y/o falta de publicación de documentos derivados de la actividad contractual de los siguientes contratos No 010, 011, 012, 013, 014, 015, 016, 017, 018, 020, 021, 022, 023, 024, 025, 026, 027, 028 y 029 del 2023"/>
    <s v="INTEGRIDAD"/>
    <s v="1. Deficiencias por parte de la supervisión a la publicación de contratos de comodato._x000a_2. Falta de un procedimiento estandarizado para la publicación de contratos._x000a_3. Falta de control en los tiempos de publicación."/>
    <s v="1. Deficiencias por parte de la supervisión a la publicación de contratos de comodato._x000a_2. Falta de un procedimiento estandarizado para la publicación de contratos._x000a_3. Falta de control en los tiempos de publicación."/>
    <s v="Adelantar las acciones administrativas (disciplinarias, Fiscales), a que haya lugar"/>
    <s v="DI_AC52"/>
    <s v="Adelantar acciones administrativas (disciplinarias, Fiscales), a que haya lugar"/>
    <s v="Acciones adelantadas"/>
    <n v="1"/>
    <d v="2024-10-10T00:00:00"/>
    <d v="2025-06-30T00:00:00"/>
    <n v="39"/>
    <s v="12. Gestión de Asuntos Disciplinarios"/>
    <s v="Seguimiento Historico CGR"/>
    <n v="1"/>
    <s v="Acción establecida en el Plan de Mejoramiento suscrito el 16 de Octubre de 2024 Publicación extemporanea SECOP ll Denuncias 2024-298024-82111/ Radicado 2024ER0042791 del 05/03/2024 y 2024-298886-82111/ Radicado 2024ER0051970 del 13/03/2024_x000a__x000a_La acción de mejora finalizó el 30 de junio de 2025._x000a__x000a_Se evidenció que, sobre el particular y en aplicación de la Ley 1952 de 2019, se adelanta la Indagación Previa IP-001-2025, iniciada el 16 de enero de 2025._x000a__x000a_Por lo tanto,  la acción de mejora se encuentra cumplida."/>
    <s v="https://dnbcgovco-my.sharepoint.com/:f:/g/personal/planeacion_dnbc_gov_co/IgCC4goXFHnOQL92NvdEUDAtAc1vqSkR3NOD448XG_cfOcI?e=tgMuZg"/>
    <d v="2026-05-11T00:00:00"/>
    <s v="Cumplida en seguimiento diciembre 2025"/>
    <n v="1"/>
    <s v="CUMPLIDO"/>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342"/>
    <x v="1"/>
    <x v="8"/>
    <s v="Subdirección Administrativa y Financiera"/>
    <m/>
    <x v="208"/>
    <m/>
    <x v="41"/>
    <s v="Hallazgo 2 de 2024 Administrativo (A) con Presunta Incidencia Disciplinaria (D) Perfeccionamiento de los contratos de comodato Precario. Denuncias 2024-298024-82111/ Radicado 2024ER0042791 del 05/03/2024 y 2024-298886-82111/ Radicado 2024ER0051970 del 13/03/2024_x000a_Los siguientes contratos 12,15,16,17,18,19,20,21,22,23,24,25,26,27 y 28 del 2024, se identificó que fueron entregaron las respectivas camionetas tipo cisterna sin las respectivas suscripciones y firmas de minutas"/>
    <m/>
    <s v="1. No se realizó un seguimiento efectivo en la verificacioón de entregas en el SECOP II_x000a_2. Falta de congruencia en la relación de la firma del ordenador del gasto con lo que se registra en el SECOP II_x000a_3. Inadecuada supervisión de documentos y revisiones de comodato precario"/>
    <s v="1. No se realizó un seguimiento efectivo en la verificacioón de entregas en el SECOP II_x000a_2. Falta de congruencia en la relación de la firma del ordenador del gasto con lo que se registra en el SECOP II_x000a_3. Inadecuada supervisión de documentos y revisiones de comodato precario"/>
    <s v="Implementar un sistema de control y supervisión para la gestión contractual, que verifique contratos, regularice pendientes en SECOP II, realice revisiones periódicas, inicie procesos disciplinarios, y capacite al personal en normativas y buenas prácticas"/>
    <s v="GC_AC45"/>
    <s v="Solicitar de inmediato a las partes involucradas que suscriban formalmente los contratos de comodato pendientes en la plataforma SECOP II, y actualizar la documentación correspondiente para regularizar la situación contractual antes de continuar con la operación de los bienes entregados de los contratos 12,15,16,17,18,19,20,21,22,23,24,25,26,27 y 28 del 2024."/>
    <s v="Número de contratos suscritos y formalizados"/>
    <n v="1"/>
    <d v="2024-10-03T00:00:00"/>
    <d v="2024-12-30T00:00:00"/>
    <n v="13.05"/>
    <s v="15. Gestión Contractual"/>
    <s v="Seguimiento Historico CGR"/>
    <n v="1"/>
    <s v="Acción establecida en el Plan de Mejoramiento suscrito el 16 de Octubre de 2024 Publicación extemporanea SECOP ll Denuncias 2024-298024-82111/ Radicado 2024ER0042791 del 05/03/2024 y 2024-298886-82111/ Radicado 2024ER0051970 del 13/03/2024._x000a__x000a_La acción de mejora finaliza el 30 de diciembre de 2024._x000a__x000a_Se verificó que, desde el periodo anterior, se efectuó la formalización y publicación de los contratos de comodato Nos. 12, 15, 16, 17, 18, 19, 20, 21, 22, 23, 24, 25, 26, 27 y 28 de 2024. Así mismo, para la vigencia 2025 se dispone de una base de datos de los contratos suscritos durante dicha vigencia.._x000a__x000a_No se cumplió con el plazo establecido en la acción de mejora, quedando VENCIDA._x000a_"/>
    <n v="0"/>
    <d v="2026-05-11T00:00:00"/>
    <s v="Cumplida en seguimiento diciembre 2025"/>
    <n v="1"/>
    <s v="CUMPLIDO"/>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6 de Octubre de 2024 Publicación extemporanea SECOP ll Denuncias 2024-298024-82111/ Radicado 2024ER0042791 del 05/03/2024 y 2024-298886-82111/ Radicado 2024ER0051970 del 13/03/2024._x000a__x000a_La acción de mejora finaliza el 30 de diciembre de 2024._x000a__x000a_Se verificó que, desde el periodo anterior, se efectuó la formalización y publicación de los contratos de comodato Nos. 12, 15, 16, 17, 18, 19, 20, 21, 22, 23, 24, 25, 26, 27 y 28 de 2024. Así mismo, para la vigencia 2025 se dispone de una base de datos de los contratos suscritos durante dicha vigencia.._x000a__x000a_No se cumplió con el plazo establecido en la acción de mejora, quedando VENCIDA._x000a_"/>
    <n v="0"/>
    <s v="11/07/206"/>
    <s v="Cumplida en seguimiento diciembre 2025"/>
    <n v="1"/>
    <x v="1"/>
  </r>
  <r>
    <n v="343"/>
    <x v="1"/>
    <x v="8"/>
    <s v="Dirección General"/>
    <m/>
    <x v="208"/>
    <m/>
    <x v="41"/>
    <s v="Hallazgo 2 de 2024 Administrativo (A) con Presunta Incidencia Disciplinaria (D) Perfeccionamiento de los contratos de comodato Precario. Denuncias 2024-298024-82111/ Radicado 2024ER0042791 del 05/03/2024 y 2024-298886-82111/ Radicado 2024ER0051970 del 13/03/2024_x000a_Los siguientes contratos 12,15,16,17,18,19,20,21,22,23,24,25,26,27 y 28 del 2024, se identificó que fueron entregaron las respectivas camionetas tipo cisterna sin las respectivas suscripciones y firmas de minutas"/>
    <s v="INTEGRIDAD"/>
    <s v="1. No se realizó un seguimiento efectivo en la verificacioón de entregas en el SECOP II_x000a_2. Falta de congruencia en la relación de la firma del ordenador del gasto con lo que se registra en el SECOP II_x000a_3. Inadecuada supervisión de documentos y revisiones de comodato precario"/>
    <s v="1. No se realizó un seguimiento efectivo en la verificacioón de entregas en el SECOP II_x000a_2. Falta de congruencia en la relación de la firma del ordenador del gasto con lo que se registra en el SECOP II_x000a_3. Inadecuada supervisión de documentos y revisiones de comodato precario"/>
    <s v="Adelantar las acciones administrativas (disciplinarias, Fiscales), a que haya lugar"/>
    <s v="DI_AC52"/>
    <s v="Adelantar acciones administrativas (disciplinarias, Fiscales), a que haya lugar"/>
    <s v="Acciones adelantadas"/>
    <n v="1"/>
    <d v="2024-10-10T00:00:00"/>
    <d v="2025-06-30T00:00:00"/>
    <n v="39"/>
    <s v="12. Gestión de Asuntos Disciplinarios"/>
    <s v="Seguimiento Historico CGR"/>
    <n v="1"/>
    <s v="Acción establecida en el Plan de Mejoramiento suscrito el 16 de Octubre de 2024 Publicación extemporanea SECOP ll Denuncias 2024-298024-82111/ Radicado 2024ER0042791 del 05/03/2024 y 2024-298886-82111/ Radicado 2024ER0051970 del 13/03/2024_x000a__x000a_La acción de mejora finalizó el 30 de junio de 2025._x000a__x000a_Se evidenció que, sobre el particular y en aplicación de la Ley 1952 de 2019, se adelanta la Indagación Previa IP-001-2025, iniciada el 16 de enero de 2025._x000a__x000a_Por lo tanto,  la acción de mejora se encuentra cumplida."/>
    <s v="https://dnbcgovco-my.sharepoint.com/:f:/g/personal/planeacion_dnbc_gov_co/IgCC4goXFHnOQL92NvdEUDAtAc1vqSkR3NOD448XG_cfOcI?e=tgMuZg"/>
    <d v="2026-05-11T00:00:00"/>
    <s v="Cumplida en seguimiento diciembre 2025"/>
    <n v="1"/>
    <s v="CUMPLIDO"/>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344"/>
    <x v="1"/>
    <x v="8"/>
    <s v="Dirección General"/>
    <m/>
    <x v="209"/>
    <m/>
    <x v="42"/>
    <s v="HALLAZGO 1 de 2023. REGISTRO CONTABLE RESERVAS PRESUPUESTALES INDUCIDAS POR FALTA DE PAC. ADMINISTRATIVO CON PRESUNTA INCIDENCIA DISCIPLINARIA. (A-D)._x000a_Suscrito el 17 de diciembre de 2024"/>
    <s v="INTEGRIDAD"/>
    <s v="Las incorrecciones evidenciadas se generan por deficiencias en los controles establecidos para el reconocimiento de los hechos económicos generados por la DNBC, procedimientos desactualizados y/o mal estructurados en el Sistema de Gestión de la Calidad, por el desconocimiento de los principios contables y de la normatividad establecida por la Contaduría General de la Nación."/>
    <s v="Las incorrecciones evidenciadas se generan por deficiencias en los controles establecidos para el reconocimiento de los hechos económicos generados por la DNBC, procedimientos desactualizados y/o mal estructurados en el Sistema de Gestión de la Calidad, por el desconocimiento de los principios contables y de la normatividad establecida por la Contaduría General de la Nación."/>
    <s v="Determinar la relevancia disciplinaria de los hallazgos remitidos al Proceso de Gestión de asuntos disciplinarios"/>
    <s v="DI_AC53"/>
    <s v="Trasladar al proceso de Gestión 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s v="12. Gestión de Asuntos Disciplinarios"/>
    <s v="Seguimiento Historico CGR"/>
    <n v="1"/>
    <s v="Accion establecida en el plan de mejoramiento suscrito el 17 de diciembre de 2024, como resultado de la auditoria realizada a la vigencia 2023._x000a__x000a_La acción finalizó el 31 de enero de 2025. _x000a__x000a_Se remitio el Informe de Auditoria emitido por la CGR. con el fin de  adelantar las acciones adminsitrativas y/o disciplinarias a hubiera lugar_x000a__x000a_Por lo tanto, se dio cumplimiento a la acción establecida en el Plan de Mejoramiento._x000a__x000a_"/>
    <s v="https://dnbcgovco-my.sharepoint.com/:f:/g/personal/planeacion_dnbc_gov_co/IgCJ48Q3dMZYTZfu8y6_L1r6AQnL6jqfLroUafYJndjiBYg?e=xH8TmN"/>
    <d v="2026-05-11T00:00:00"/>
    <s v="Cumplida en seguimiento diciembre 2025"/>
    <n v="1"/>
    <s v="CUMPLIDO"/>
    <d v="2026-05-29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345"/>
    <x v="1"/>
    <x v="8"/>
    <s v="Dirección General"/>
    <m/>
    <x v="210"/>
    <m/>
    <x v="42"/>
    <s v="HALLAZGO 6 de 2023. ATRASO EN LA ENTREGA DE LA ESTACIÓN DE BOMBEROS EN EL MUNICIPIO DE CARTAGENA DEL CHAIRÁ (CAQUETÁ) CONVENIO INTERADMINISTRATIVO NO. 188 DE 2021. ADMINISTRATIVO CON PRESUNTA INCIDENCIA DISCIPLINARIA (A-D)._x000a_Suscrito el 17 de diciembre de 2024"/>
    <s v="INTEGRIDAD"/>
    <s v="La suspensión del Contrato Interadministrativo de Gerencia de la Interventoría No. 178 de 2021, según acta No. 01 del 28 de diciembre de 2023, llevó a que el Municipio y la Unión Temporal Bomberos Cartagena 2023 prorrogaran el contrato de obra pública tres meses más, totalizando seis (6) meses y 26 días, y solicitaran una suspensión de un mes para asegurar la interventoría."/>
    <s v="La suspensión del Contrato Interadministrativo de Gerencia de la Interventoría No. 178 de 2021, según acta No. 01 del 28 de diciembre de 2023, llevó a que el Municipio y la Unión Temporal Bomberos Cartagena 2023 prorrogaran el contrato de obra pública tres meses más, totalizando seis (6) meses y 26 días, y solicitaran una suspensión de un mes para asegurar la interventoría."/>
    <s v="Determinar la relevancia disciplinaria de los hallazgos remitidos al Proceso de Gestión de asuntos disciplinarios"/>
    <s v="DI_AC55"/>
    <s v="Trasladar al proceso de Gestión 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s v="12. Gestión de Asuntos Disciplinarios"/>
    <s v="Seguimiento Historico CGR"/>
    <n v="1"/>
    <s v="Accion establecida en el plan de mejoramiento suscrito el 17 de diciembre de 2024, como resultado de la auditoria realizada a la vigencia 2023._x000a__x000a_La acción finalizó el 31 de enero de 2025. _x000a__x000a_Se remitio el Informe de Auditoria emitido por la CGR. con el fin de  adelantar las acciones adminsitrativas y/o disciplinarias a hubiera lugar_x000a__x000a_Por lo tanto, se dio cumplimiento a la acción  establecida en el Plan de Mejoramiento._x000a__x000a_"/>
    <s v="https://dnbcgovco-my.sharepoint.com/:f:/g/personal/planeacion_dnbc_gov_co/IgANJABTKYsWRKmkHg2ofPVMAZ561kpU5V1VlbIB4beuRpA?e=frTZox"/>
    <d v="2026-05-11T00:00:00"/>
    <s v="Cumplida en seguimiento diciembre 2025"/>
    <n v="1"/>
    <s v="CUMPLIDO"/>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346"/>
    <x v="1"/>
    <x v="8"/>
    <s v="Dirección General"/>
    <m/>
    <x v="211"/>
    <m/>
    <x v="42"/>
    <s v="HALLAZGO 8 de 2023. ACTUALIZACIÓN DEL PLAN ANUAL DE ADQUISICIONES CONTRATO INTERADMINISTRATIVO NO. 178 DE 2021. ADMINISTRATIVO CON PRESUNTA INCIDENCIA DISCIPLINARIA. (A-D)_x000a_Suscrito el 17 de diciembre de 2024"/>
    <s v="INTEGRIDAD"/>
    <s v="Se identifican debilidades en las gestiones de la Dirección Nacional de Bomberos, ya que no se actualizó el Plan Anual de Adquisiciones (PAA) respecto al cambio de modalidad para la selección de los 'Servicios de interventoría' que deben ejercer el seguimiento técnico, financiero y jurídico de los contratos de obra para la construcción de estaciones de bomberos."/>
    <s v="Se identifican debilidades en las gestiones de la Dirección Nacional de Bomberos, ya que no se actualizó el Plan Anual de Adquisiciones (PAA) respecto al cambio de modalidad para la selección de los 'Servicios de interventoría' que deben ejercer el seguimiento técnico, financiero y jurídico de los contratos de obra para la construcción de estaciones de bomberos."/>
    <s v="Determinar la relevancia disciplinaria de los hallazgos remitidos al Proceso de Gestión de asuntos disciplinarios"/>
    <s v="DI_AC54"/>
    <s v="Trasladar al proceso de Gestión 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s v="12. Gestión de Asuntos Disciplinarios"/>
    <s v="Seguimiento Historico CGR"/>
    <n v="1"/>
    <s v="Accion establecida en el plan de mejoramiento suscrito el 17 de diciembre de 2024, como resultado de la auditoria realizada a la vigencia 2023._x000a__x000a_La acción finalizó el 31 de enero de 2025. _x000a__x000a_Se evidenció que, en cumplimiento de la Ley 1952 de 2019, se aperturó la Indagación Previa IP-007-2025 con fecha 12 de mayo de 2025._x000a__x000a_Por lo tanto, se dio cumplimiento a la acción establecida en el Plan de Mejoramiento._x000a__x000a_"/>
    <s v="https://dnbcgovco-my.sharepoint.com/:f:/g/personal/planeacion_dnbc_gov_co/IgAFvUd88YzsRKgNnx23RITfAQz5192a3834_j-KTkmQ3I8?e=EKWQSq"/>
    <d v="2026-05-11T00:00:00"/>
    <s v="Cumplida en seguimiento diciembre 2025"/>
    <n v="1"/>
    <s v="CUMPLIDO"/>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347"/>
    <x v="1"/>
    <x v="8"/>
    <s v="Dirección General"/>
    <m/>
    <x v="212"/>
    <m/>
    <x v="42"/>
    <s v="HALLAZGO 10 de 2023. AMPLIACIÓN DEL ACTA DE SUSPENSIÓN 2 DEL CONTRATO DE OBRA NRO. 057-SOP DE 2022 EN EL MARCO DEL CONVENIO DE COFINANCIACIÓN NRO. 167 DE 2023. ADMINISTRATIVO CON PRESUNTA INCIDENCIA DISCIPLINARIA. (A-D)._x000a_Suscrito el 17 de diciembre de 2024"/>
    <s v="INTEGRIDAD"/>
    <s v="Se identifican deficiencias en la gestión y controles de la supervisión designada por la Dirección Nacional de Bomberos de Colombia, particularmente en la vigilancia del cumplimiento del cronograma para la instalación de la red contra incendios. Además, se requiere seguimiento a los atrasos y a las solicitudes de adiciones o prórrogas presentadas por el Municipio."/>
    <s v="Se identifican deficiencias en la gestión y controles de la supervisión designada por la Dirección Nacional de Bomberos de Colombia, particularmente en la vigilancia del cumplimiento del cronograma para la instalación de la red contra incendios. Además, se requiere seguimiento a los atrasos y a las solicitudes de adiciones o prórrogas presentadas por el Municipio."/>
    <s v="Determinar la relevancia disciplinaria de los hallazgos remitidos al Proceso de Gestión de asuntos disciplinarios"/>
    <s v="DI_AC54"/>
    <s v="Trasladar al proceso de Gestión 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s v="12. Gestión de Asuntos Disciplinarios"/>
    <s v="Seguimiento Historico CGR"/>
    <n v="1"/>
    <s v="Accion establecida en el plan de mejoramiento suscrito el 17 de diciembre de 2024, como resultado de la auditoria realizada a la vigencia 2023._x000a__x000a_La acción finalizó el 31 de enero de 2025. _x000a__x000a_Se evidenció que, en cumplimiento de la Ley 1952 de 2019, se aperturó la Indagación Previa IP-007-2025 con fecha 12 de mayo de 2025._x000a__x000a_Por lo tanto, se dio cumplimiento a la acción establecida en el Plan de Mejoramiento._x000a__x000a_"/>
    <s v="https://dnbcgovco-my.sharepoint.com/:f:/g/personal/planeacion_dnbc_gov_co/IgAFvUd88YzsRKgNnx23RITfAQz5192a3834_j-KTkmQ3I8?e=EKWQSq"/>
    <d v="2026-05-11T00:00:00"/>
    <s v="Cumplida en seguimiento diciembre 2025"/>
    <n v="1"/>
    <s v="CUMPLIDO"/>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348"/>
    <x v="1"/>
    <x v="8"/>
    <s v="Subdirección Administrativa y Financiera"/>
    <m/>
    <x v="213"/>
    <m/>
    <x v="42"/>
    <s v="HALLAZGO 11 de 2023. CUMPLIMIENTO POLÍTICA Y PLAN DE AUSTERIDAD DE GASTO VIGENCIA 2023, DIRECCIÓN NACIONAL DE BOMBEROS DE COLOMBIA DNBC. ADMINISTRATIVO. (A)._x000a_Suscrito el 17 de diciembre de 2024"/>
    <m/>
    <s v="Se presentan debilidades en la programación, revisión y ajuste oportuno de la austeridad del gasto. Aunque la Oficina de Control Interno realiza seguimiento al Plan de Austeridad, no se evidencia que sus informes sean analizados por la alta dirección ni que se implementen acciones de mejora para tomar decisiones y realizar ajustes oportunos."/>
    <s v="Se presentan debilidades en la programación, revisión y ajuste oportuno de la austeridad del gasto. Aunque la Oficina de Control Interno realiza seguimiento al Plan de Austeridad, no se evidencia que sus informes sean analizados por la alta dirección ni que se implementen acciones de mejora para tomar decisiones y realizar ajustes oportunos."/>
    <s v="Diseñar e implementar acciones qu epermitan garantizar la adopción efectiva de las directrices de austeridad establecer metas cuantificables de ahorro y promover la eficiencia en la gestión de recursos públicos."/>
    <s v="GA_AC44"/>
    <s v="Seguimiento mensual al cumplimiento de las metas de austeridad propuestas"/>
    <s v="Informes de seguimiento mensual"/>
    <n v="12"/>
    <d v="2025-01-02T00:00:00"/>
    <d v="2025-12-31T00:00:00"/>
    <n v="53.85"/>
    <s v="14. Gestión Administrativa"/>
    <s v="Seguimiento Historico CGR"/>
    <n v="1"/>
    <s v="Se realizo el seguimiento del primer trimestre 2026 al plan de austeridad "/>
    <s v="https://dnbcgovco-my.sharepoint.com/:f:/g/personal/planeacion_dnbc_gov_co/IgBDaL799PV3SZi0S6ivo4NHARPWm5wh51y_lsQakdqL1Jo?e=Lhpf3R"/>
    <d v="2026-05-11T00:00:00"/>
    <s v="Se evidencia informe de seguimiento primer trimestre. Se sugiere incluir evidencia de socialización con lider del proceso Sub administrativo vía correo electrónico"/>
    <n v="1"/>
    <s v="CUMPLIDO"/>
    <d v="2026-05-29T00:00:00"/>
    <n v="0.25"/>
    <s v="se evidencio informe de seguimiento al plan de austeridad correspondiente al I trimestre vigencia 2026,"/>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o seguimiento del segundo trimestre 2026 al plan de austeridad "/>
    <s v="https://dnbcgovco-my.sharepoint.com/:f:/g/personal/planeacion_dnbc_gov_co/IgBEZNKpzvSSRaM9Wk3GwxR1ARXwvV0tHxnibX76UEg8lWE?e=Iy8XvM"/>
    <n v="46214"/>
    <s v="Se evidencia informe de seguimiento del primer y segundo trimestre. Se sugiere incluir evidencia de socialización con lider del proceso Sub administrativo vía correo electrónico"/>
    <n v="1"/>
    <x v="1"/>
  </r>
  <r>
    <n v="349"/>
    <x v="1"/>
    <x v="8"/>
    <s v="Dirección General"/>
    <m/>
    <x v="214"/>
    <m/>
    <x v="42"/>
    <s v="HALLAZGO 12 de 2023. EJECUCIÓN CONTRATO N.º 51- ADQUISICIÓN DE KIT BOMBA FORESTAL ESPECIALIZADA PARA FORTALECER LA CAPACIDAD DE RESPUESTA DE LAS BRIGADAS FORESTALES, EN EL MARCO DEL PROYECTO DE FORTALECIMIENTO DE LOS CUERPOS DE BOMBEROS DEL PAIS. ADMINISTRATIVO CON PRESUNTA INCIDENCIA DISCIPLINARIA Y PARA INDAGACIÒN PRELIMINAR. (A-D-IP)._x000a_Suscrito el 17 de diciembre de 2024"/>
    <s v="INTEGRIDAD"/>
    <s v="Se identifican deficiencias en la planificación de la adquisición de kits de bomba forestal especializada, ya que el Contrato N.º 51 de 2023 se realizó sin destinación específica, a pesar de las necesidades presentadas por las Juntas Departamentales. Además, hay falta de gestión e incumplimiento de funciones de la Junta Nacional de Bomberos en la aprobación de los proyectos."/>
    <s v="Se identifican deficiencias en la planificación de la adquisición de kits de bomba forestal especializada, ya que el Contrato N.º 51 de 2023 se realizó sin destinación específica, a pesar de las necesidades presentadas por las Juntas Departamentales. Además, hay falta de gestión e incumplimiento de funciones de la Junta Nacional de Bomberos en la aprobación de los proyectos."/>
    <s v="Determinar la relevancia disciplinaria de los hallazgos remitidos al Proceso de Gestión de asuntos disciplinarios"/>
    <s v="DI_AC54"/>
    <s v="Trasladar al proceso de Gestión 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s v="12. Gestión de Asuntos Disciplinarios"/>
    <s v="Seguimiento Historico CGR"/>
    <n v="1"/>
    <s v="Accion establecida en el plan de mejoramiento suscrito el 17 de diciembre de 2024, como resultado de la auditoria realizada a la vigencia 2023._x000a__x000a_La acción finalizó el 31 de enero de 2025. _x000a__x000a_Se evidenció que, en cumplimiento de la Ley 1952 de 2019, se aperturó la Indagación Previa IP-007-2025 con fecha 12 de mayo de 2025._x000a__x000a_Por lo tanto, se dio cumplimiento a la acción establecida en el Plan de Mejoramiento._x000a__x000a_"/>
    <s v="https://dnbcgovco-my.sharepoint.com/:f:/g/personal/planeacion_dnbc_gov_co/IgAFvUd88YzsRKgNnx23RITfAQz5192a3834_j-KTkmQ3I8?e=EKWQSq"/>
    <d v="2026-05-11T00:00:00"/>
    <s v="Cumplida en seguimiento diciembre 2025"/>
    <n v="1"/>
    <s v="CUMPLIDO"/>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350"/>
    <x v="1"/>
    <x v="8"/>
    <s v="Dirección General"/>
    <m/>
    <x v="215"/>
    <m/>
    <x v="42"/>
    <s v="HALLAZGO 13 de 2023. EJECUCIÓN CONTRATO N.º 117 DE 2023 - CONTRATAR LA ADQUISICIÓN EQUIPOS DE PROTECCIÓN PERSONAL ESPECIALIZADOS EN EXTINCIÓN DE INCENDIOS ESTRUCTURALES EN EL MARCO DEL PROYECTO DE FORTALECIMIENTO A LOS CUERPOS DE BOMBEROS DEL PAÍS. ADMINISTRATIVO CON PRESUNTA INCIDENCIA DISCIPLINARIA Y PARA INDAGACIÒN PRELIMINAR. (A-D-IP)._x000a_Suscrito el 17 de diciembre de 2024"/>
    <s v="INTEGRIDAD"/>
    <s v="Se identifican deficiencias en la planificación de la adquisición de EPPS para extinción de incendios, ya que el Contrato N117 de 2023 se realizó sin destinación específica, a pesar de las necesidades presentadas por las Juntas Departamentales. Además, hay falta de gestión e incumplimiento de funciones de la Junta Nacional de Bomberos en la aprobación de proyectos"/>
    <s v="Se identifican deficiencias en la planificación de la adquisición de EPPS para extinción de incendios, ya que el Contrato N117 de 2023 se realizó sin destinación específica, a pesar de las necesidades presentadas por las Juntas Departamentales. Además, hay falta de gestión e incumplimiento de funciones de la Junta Nacional de Bomberos en la aprobación de proyectos"/>
    <s v="Determinar la relevancia disciplinaria de los hallazgos remitidos al Proceso de Gestión de asuntos disciplinarios"/>
    <s v="DI_AC54"/>
    <s v="Trasladar al proceso de Gestión 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s v="12. Gestión de Asuntos Disciplinarios"/>
    <s v="Seguimiento Historico CGR"/>
    <n v="1"/>
    <s v="Accion establecida en el plan de mejoramiento suscrito el 17 de diciembre de 2024, como resultado de la auditoria realizada a la vigencia 2023._x000a__x000a_La acción finalizó el 31 de enero de 2025. _x000a__x000a_Se evidenció que, en cumplimiento de la Ley 1952 de 2019, se aperturó la Indagación Previa IP-007-2025 con fecha 12 de mayo de 2025._x000a__x000a_Por lo tanto, se dio cumplimiento a la acción establecida en el Plan de Mejoramiento._x000a__x000a_"/>
    <s v="https://dnbcgovco-my.sharepoint.com/:f:/g/personal/planeacion_dnbc_gov_co/IgAFvUd88YzsRKgNnx23RITfAQz5192a3834_j-KTkmQ3I8?e=EKWQSq"/>
    <d v="2026-05-11T00:00:00"/>
    <s v="Cumplida en seguimiento diciembre 2025"/>
    <n v="1"/>
    <s v="CUMPLIDO"/>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351"/>
    <x v="1"/>
    <x v="8"/>
    <s v="Dirección General"/>
    <m/>
    <x v="216"/>
    <m/>
    <x v="42"/>
    <s v="HALLAZGO 14 de 2023. EJECUCIÓN CONTRATO N.º 258 DE 2023 - ADQUISICIÓN DE_x0009_COMPRESORES DE AIRE RESPIRABLE DE ALTA PRESIÓNMULTIFUNCIONALES (CASCADA – 2 BOTELLAS) CON EL FIN DEFORTALECER LA CAPACIDAD DE RESPUESTA DE LOS CUERPOS DE BOMBEROS ANTE SITUACIONES DE EMERGENCIAS EN EL MARCO DE PROYECTO DE FORTALECIMIENTO DE LOS CUERPOS DE BOMBEROS DEL PAÍS. ADMINISTRATIVO CON PRESUNTA INCIDENCIA DISCIPLINARIA Y BENEFICIO DE AUDITORÍA (A-D-BA)_x000a_Suscrito el 17 de diciembre de 2024"/>
    <s v="INTEGRIDAD"/>
    <s v="Se identifican deficiencias en la adquisición de compresores de aire respirable (Contrato N.º 258 de 2023), realizada sin destinación específica, a pesar de las necesidades presentadas por las Juntas Departamentales. Además, hay falta de gestión de la Junta Nacional de Bomberos, ya que los elementos adquiridos no cumplen su fin y permanecen en almacén."/>
    <s v="Se identifican deficiencias en la adquisición de compresores de aire respirable (Contrato N.º 258 de 2023), realizada sin destinación específica, a pesar de las necesidades presentadas por las Juntas Departamentales. Además, hay falta de gestión de la Junta Nacional de Bomberos, ya que los elementos adquiridos no cumplen su fin y permanecen en almacén."/>
    <s v="Determinar la relevancia disciplinaria de los hallazgos remitidos al Proceso de Gestión de asuntos disciplinarios"/>
    <s v="DI_AC54"/>
    <s v="Trasladar al proceso de Gestión F62:F64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s v="12. Gestión de Asuntos Disciplinarios"/>
    <s v="Seguimiento Historico CGR"/>
    <n v="1"/>
    <s v="Accion establecida en el plan de mejoramiento suscrito el 17 de diciembre de 2024, como resultado de la auditoria realizada a la vigencia 2023._x000a__x000a_La acción finalizó el 31 de enero de 2025. _x000a__x000a_Se evidenció que, en cumplimiento de la Ley 1952 de 2019, se aperturó la Indagación Previa IP-007-2025 con fecha 12 de mayo de 2025._x000a__x000a_Por lo tanto, se dio cumplimiento a la acción establecida en el Plan de Mejoramiento._x000a__x000a_"/>
    <s v="https://dnbcgovco-my.sharepoint.com/:f:/g/personal/planeacion_dnbc_gov_co/IgAFvUd88YzsRKgNnx23RITfAQz5192a3834_j-KTkmQ3I8?e=EKWQSq"/>
    <d v="2026-05-11T00:00:00"/>
    <s v="Cumplida en seguimiento diciembre 2025"/>
    <n v="1"/>
    <s v="CUMPLIDO"/>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352"/>
    <x v="1"/>
    <x v="8"/>
    <s v="Subdirección Administrativa y Financiera"/>
    <m/>
    <x v="217"/>
    <m/>
    <x v="42"/>
    <s v="Hallazgo No. 05 de 2020. Contratos 174 y 219 de 2020. Administrativo._x000a_Deficiencias en la aplicación de controles en la gestión administrativa en ocasión de la urgencia manifiesta Contratos 174 y 219 de 2020 en cuanto a la falta de firmas, diferencias de fechas y números en documentos y diferencias frente a las cantidades compradas y distribuidas._x000a_Acción reemplanteada CGR, visita realizada en la vigencia 2024 a la vigencia 2023. Acción incorporada en el nuevo plan de mejoramiento suscrito 17 de diciembre de 2024"/>
    <m/>
    <s v="Debilidad en la aplicación de los controles en lo relacionado con los procedimientos PC-GF-10 Registro de obligaciones, Procedimiento PC-GF-10 Central de cuentas, Procedimiento PC-AD-01 Gestión de Bienes, en algunas cláusulas del contrato 219 de 2020 y el Manual de Supervisión Contractual de la DNBC adoptado mediante Resolución 066 de 2016 y en los sistemas de información."/>
    <s v="Debilidad en la aplicación de los controles en lo relacionado con los procedimientos PC-GF-10 Registro de obligaciones, Procedimiento PC-GF-10 Central de cuentas, Procedimiento PC-AD-01 Gestión de Bienes, en algunas cláusulas del contrato 219 de 2020 y el Manual de Supervisión Contractual de la DNBC adoptado mediante Resolución 066 de 2016 y en los sistemas de información."/>
    <s v="Fortalecimiento de controles y procedimientos en el manejo de la propiedad planta y equipo de la entidad por parte del proceso de Gestión administrativa para registrar en los estados financieros la realidad de los hechos económicos"/>
    <s v="GA_AC39"/>
    <s v="Actualización y socialización del Manual de Gestión de Bienes de la entidad Resolución 0381 de 2015 , Procedimiento Gestión de Bienes PC-AD-PGD-01-UV5 y formatos asociados"/>
    <s v="Documentos actualizados y socializados"/>
    <n v="1"/>
    <d v="2025-01-02T00:00:00"/>
    <d v="2025-06-30T00:00:00"/>
    <n v="26.700000000000003"/>
    <s v="14. Gestión Administrativa"/>
    <s v="Seguimiento Historico CGR"/>
    <n v="0"/>
    <s v="En proceso de actualización"/>
    <s v="https://dnbcgovco-my.sharepoint.com/:f:/g/personal/planeacion_dnbc_gov_co/IgCMMWenExEVSrJDg7g7OVoeAUSpAZPWObv9Sy1QzhSATZo?e=fpCZe0"/>
    <d v="2026-05-11T00:00:00"/>
    <s v="No se evidencia avance para el periodo"/>
    <n v="0"/>
    <s v="VENCIDO"/>
    <d v="2026-05-29T00:00:00"/>
    <n v="0"/>
    <s v="No fue posible identificar evidencias para el presente período de análisis"/>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actualizo y socializo el manual y procedimiento de Gestión de bienes "/>
    <s v="https://dnbcgovco-my.sharepoint.com/:f:/g/personal/planeacion_dnbc_gov_co/IgDshXjsc8LZQZjqdqa4EMsZAWpmZqV686eTXio40garkCs?e=KEiQRq"/>
    <n v="46214"/>
    <s v="Se presenta procedimiento actualizado al 30 de junio de 2026 con su respectiva socializaicón vía correo electrónico"/>
    <n v="1"/>
    <x v="1"/>
  </r>
  <r>
    <n v="353"/>
    <x v="1"/>
    <x v="8"/>
    <s v="Subdirección Administrativa y Financiera"/>
    <m/>
    <x v="217"/>
    <m/>
    <x v="42"/>
    <s v="Hallazgo No. 05 de 2020. Contratos 174 y 219 de 2020. Administrativo._x000a_Deficiencias en la aplicación de controles en la gestión administrativa en ocasión de la urgencia manifiesta Contratos 174 y 219 de 2020 en cuanto a la falta de firmas, diferencias de fechas y números en documentos y diferencias frente a las cantidades compradas y distribuidas._x000a_Acción reemplanteada CGR, visita realizada en la vigencia 2024 a la vigencia 2023. Acción incorporada en el nuevo plan de mejoramiento suscrito 17 de diciembre de 2024"/>
    <m/>
    <s v="Debilidad en la aplicación de los controles en lo relacionado con los procedimientos PC-GF-10 Registro de obligaciones, Procedimiento PC-GF-10 Central de cuentas, Procedimiento PC-AD-01 Gestión de Bienes, en algunas cláusulas del contrato 219 de 2020 y el Manual de Supervisión Contractual de la DNBC adoptado mediante Resolución 066 de 2016 y en los sistemas de información."/>
    <s v="Debilidad en la aplicación de los controles en lo relacionado con los procedimientos PC-GF-10 Registro de obligaciones, Procedimiento PC-GF-10 Central de cuentas, Procedimiento PC-AD-01 Gestión de Bienes, en algunas cláusulas del contrato 219 de 2020 y el Manual de Supervisión Contractual de la DNBC adoptado mediante Resolución 066 de 2016 y en los sistemas de información."/>
    <s v="Fortalecimiento de controles y procedimientos en el manejo de la propiedad planta y equipo de la entidad por parte del proceso de Gestión administrativa para registrar en los estados financieros la realidad de los hechos económicos"/>
    <s v="GA_AC46"/>
    <s v="Implementación de una base de datos para el registro y control de la propiedad planta y equipo, que contenga toda la información necesaria (nombre, codigo, ubicación, registro, costo historico, depreciacion entre otros)"/>
    <s v="Base de datos implementada"/>
    <n v="1"/>
    <d v="2025-02-01T00:00:00"/>
    <d v="2025-03-30T00:00:00"/>
    <n v="8.85"/>
    <s v="14. Gestión Administrativa"/>
    <s v="Seguimiento Historico CGR"/>
    <n v="1"/>
    <s v="Se esta llevando una base de datos donde se lleva el registro y control de la propiedad planta y equipo de la bodega "/>
    <s v="https://dnbcgovco-my.sharepoint.com/:f:/g/personal/planeacion_dnbc_gov_co/IgBu8q_FVeXYT7FZ3m07vVcqAUMBHe4DqbrKbt14I2L1Fvg?e=ZcDzqy"/>
    <d v="2026-05-11T00:00:00"/>
    <s v="Se adjuntan bases actualizadas de los meses de enero a marzo. Se sugiere su socialización (correo electronico) al lider del proceso"/>
    <n v="1"/>
    <s v="CUMPLIDO"/>
    <d v="2026-05-29T00:00:00"/>
    <n v="1"/>
    <s v="se evidencio formatos inventarios correspondiente a los meses de enero, febrero y marzo de 2026, lo que permite reflejar el saldo real de la propiedad, planta y equip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esta llevando una base de datos donde se lleva el registro y control de la propiedad planta y equipo de la bodega"/>
    <s v="https://dnbcgovco-my.sharepoint.com/:f:/g/personal/planeacion_dnbc_gov_co/IgAMjkxYQy9mT6FhdYVrM_q7AeVhNRYyeO8Nwk-QyXqMnOE?e=1H2kji"/>
    <n v="46214"/>
    <s v="El proceso continua con la actualización mensual a la base de datos donde se lleva el registro y control de la propiedad planta y equipo de la bodega"/>
    <n v="1"/>
    <x v="1"/>
  </r>
  <r>
    <n v="354"/>
    <x v="1"/>
    <x v="8"/>
    <s v="Subdirección Administrativa y Financiera"/>
    <m/>
    <x v="217"/>
    <m/>
    <x v="42"/>
    <s v="Hallazgo No. 05 de 2020. Contratos 174 y 219 de 2020. Administrativo._x000a_Deficiencias en la aplicación de controles en la gestión administrativa en ocasión de la urgencia manifiesta Contratos 174 y 219 de 2020 en cuanto a la falta de firmas, diferencias de fechas y números en documentos y diferencias frente a las cantidades compradas y distribuidas._x000a_Acción reemplanteada CGR, visita realizada en la vigencia 2024 a la vigencia 2023. Acción incorporada en el nuevo plan de mejoramiento suscrito 17 de diciembre de 2024"/>
    <m/>
    <s v="Debilidad en la aplicación de los controles en lo relacionado con los procedimientos PC-GF-10 Registro de obligaciones, Procedimiento PC-GF-10 Central de cuentas, Procedimiento PC-AD-01 Gestión de Bienes, en algunas cláusulas del contrato 219 de 2020 y el Manual de Supervisión Contractual de la DNBC adoptado mediante Resolución 066 de 2016 y en los sistemas de información."/>
    <s v="Debilidad en la aplicación de los controles en lo relacionado con los procedimientos PC-GF-10 Registro de obligaciones, Procedimiento PC-GF-10 Central de cuentas, Procedimiento PC-AD-01 Gestión de Bienes, en algunas cláusulas del contrato 219 de 2020 y el Manual de Supervisión Contractual de la DNBC adoptado mediante Resolución 066 de 2016 y en los sistemas de información."/>
    <s v="Fortalecimiento de controles y procedimientos en el manejo de la propiedad planta y equipo de la entidad por parte del proceso de Gestión administrativa para registrar en los estados financieros la realidad de los hechos económicos"/>
    <s v="GA_AC45"/>
    <s v="Seguimiento y actualización de la base de datos de registro y control de la propiedad planta y equipo ."/>
    <s v="Informes de seguimiento mensual"/>
    <n v="12"/>
    <d v="2025-01-02T00:00:00"/>
    <d v="2025-12-31T00:00:00"/>
    <n v="53.85"/>
    <s v="14. Gestión Administrativa"/>
    <s v="Seguimiento Historico CGR"/>
    <n v="1"/>
    <s v="Se hace una actualización mensual a la base de datos donde se lleva el registro y control de la propiedad planta y equipo de la bodega "/>
    <s v="https://dnbcgovco-my.sharepoint.com/:f:/g/personal/planeacion_dnbc_gov_co/IgAogVgVjPbfSoDq4bpiw92KAU3f0vfvJLBLGqqhhjy2OCw?e=Szkhne"/>
    <d v="2026-05-11T00:00:00"/>
    <s v="Se adjuntan bases actualizadas de los meses de enero a marzo. Se sugiere su socialización (correo electronico) al lider del proceso"/>
    <n v="1"/>
    <s v="CUMPLIDO"/>
    <d v="2026-05-29T00:00:00"/>
    <n v="1"/>
    <s v="se evidencio formatos inventarios correspondiente a los meses de enero, febrero y marzo de 2026, lo que permite reflejar el saldo real de la propiedad, planta y equip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hace una actualización mensual a la base de datos donde se lleva el registro y control de la propiedad planta y equipo de la bodega"/>
    <s v="https://dnbcgovco-my.sharepoint.com/:f:/g/personal/planeacion_dnbc_gov_co/IgDN77Gg7zpYQYA8LHU10ZBXAdXVGq9OPUpXHLKenzdYDXY?e=MjXehs"/>
    <n v="46214"/>
    <s v="El proceso continua con la actualización mensual a la base de datos donde se lleva el registro y control de la propiedad planta y equipo de la bodega"/>
    <n v="1"/>
    <x v="1"/>
  </r>
  <r>
    <n v="355"/>
    <x v="1"/>
    <x v="8"/>
    <s v="Subdirección Administrativa y Financiera"/>
    <m/>
    <x v="218"/>
    <m/>
    <x v="42"/>
    <s v="Hallazgo No. 09 de 2020. Consistencia de la información Contratos 228 y 229 de 2020._x000a_Administrativa._x000a_Falencias en la consistencia de la información, por la falta de designación del supervisor, documentos sin firmas, actas de salida de almacén con fecha anterior a la suscripción del contrato entre otras_x000a_Acción reemplanteada CGR, visita realizada en la vigencia 2024 a la vigencia 2023. Acción incorporada en el nuevo plan de mejoramiento suscrito 17 de diciembre de 2024"/>
    <m/>
    <s v="Deficiencias en la aplicación de controles y sistemas de información en los procedimientos administrativos PC-AD-01 (Gestión de Bienes) y PC-GF-10 (Registro de obligaciones), lo que genera riesgos en el reporte de información, afectando el proceso de contratación, administración y entrega de bienes o servicios adquiridos por urgencia manifiesta."/>
    <s v="Deficiencias en la aplicación de controles y sistemas de información en los procedimientos administrativos PC-AD-01 (Gestión de Bienes) y PC-GF-10 (Registro de obligaciones), lo que genera riesgos en el reporte de información, afectando el proceso de contratación, administración y entrega de bienes o servicios adquiridos por urgencia manifiesta."/>
    <s v="Fortalecimiento de controles y procedimientos en el manejo de la propiedad planta y equipo de la entidad por parte del proceso de Gestión administrativa para registrar en los estados financieros la realidad de los hechos económicos"/>
    <s v="GA_AC39"/>
    <s v="Actualización y socialización del Manual de Gestión de Bienes de la entidad Resolución 0381 de 2015 , Procedimiento Gestión de Bienes PC-AD-PGD-01-UV5 y formatos asociados"/>
    <s v="Documentos actualizados y socializados"/>
    <n v="1"/>
    <d v="2025-01-02T00:00:00"/>
    <d v="2025-06-30T00:00:00"/>
    <n v="26.700000000000003"/>
    <s v="14. Gestión Administrativa"/>
    <s v="Seguimiento Historico CGR"/>
    <n v="0"/>
    <s v="En proceso de actualización"/>
    <s v="https://dnbcgovco-my.sharepoint.com/:f:/g/personal/planeacion_dnbc_gov_co/IgCMMWenExEVSrJDg7g7OVoeAUSpAZPWObv9Sy1QzhSATZo?e=fpCZe0"/>
    <d v="2026-05-11T00:00:00"/>
    <s v="No se evidencia avance para el periodo"/>
    <n v="0"/>
    <s v="VENCIDO"/>
    <d v="2026-05-29T00:00:00"/>
    <n v="0"/>
    <s v="No fue posible identificar evidencias para el presente período de análisis"/>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actualizo y socializo el manual y procedimiento de Gestión de bienes "/>
    <s v="https://dnbcgovco-my.sharepoint.com/:f:/g/personal/planeacion_dnbc_gov_co/IgDshXjsc8LZQZjqdqa4EMsZAWpmZqV686eTXio40garkCs?e=KEiQRq"/>
    <n v="46214"/>
    <s v="Se presenta procedimiento actualizado al 30 de junio de 2026 con su respectiva socializaicón vía correo electrónico"/>
    <n v="1"/>
    <x v="1"/>
  </r>
  <r>
    <n v="356"/>
    <x v="1"/>
    <x v="8"/>
    <s v="Subdirección Administrativa y Financiera"/>
    <m/>
    <x v="218"/>
    <m/>
    <x v="42"/>
    <s v="Hallazgo No. 09 de 2020. Consistencia de la información Contratos 228 y 229 de 2020._x000a_Administrativa._x000a_Falencias en la consistencia de la información, por la falta de designación del supervisor, documentos sin firmas, actas de salida de almacén con fecha anterior a la suscripción del contrato entre otras_x000a_Acción reemplanteada CGR, visita realizada en la vigencia 2024 a la vigencia 2023. Acción incorporada en el nuevo plan de mejoramiento suscrito 17 de diciembre de 2024"/>
    <m/>
    <s v="Deficiencias en la aplicación de controles y sistemas de información en los procedimientos administrativos PC-AD-01 (Gestión de Bienes) y PC-GF-10 (Registro de obligaciones), lo que genera riesgos en el reporte de información, afectando el proceso de contratación, administración y entrega de bienes o servicios adquiridos por urgencia manifiesta."/>
    <s v="Deficiencias en la aplicación de controles y sistemas de información en los procedimientos administrativos PC-AD-01 (Gestión de Bienes) y PC-GF-10 (Registro de obligaciones), lo que genera riesgos en el reporte de información, afectando el proceso de contratación, administración y entrega de bienes o servicios adquiridos por urgencia manifiesta."/>
    <s v="Fortalecimiento de controles y procedimientos en el manejo de la propiedad planta y equipo de la entidad por parte del proceso de Gestión administrativa para registrar en los estados financieros la realidad de los hechos económicos"/>
    <s v="GA_AC46"/>
    <s v="Implementación de una base de datos para el registro y control de la propiedad planta y equipo, que contenga toda la información necesaria (nombre, codigo, ubicación, registro, costo historico, depreciacion entre otros)"/>
    <s v="Base de datos implementada"/>
    <n v="1"/>
    <d v="2025-02-01T00:00:00"/>
    <d v="2025-03-30T00:00:00"/>
    <n v="8.85"/>
    <s v="14. Gestión Administrativa"/>
    <s v="Seguimiento Historico CGR"/>
    <n v="1"/>
    <s v="Se esta llevando una base de datos donde se lleva el registro y control de la propiedad planta y equipo de la bodega "/>
    <s v="https://dnbcgovco-my.sharepoint.com/:f:/g/personal/planeacion_dnbc_gov_co/IgBu8q_FVeXYT7FZ3m07vVcqAUMBHe4DqbrKbt14I2L1Fvg?e=ZcDzqy"/>
    <d v="2026-05-11T00:00:00"/>
    <s v="Se adjuntan bases actualizadas de los meses de enero a marzo. Se sugiere su socialización (correo electronico) al lider del proceso"/>
    <n v="1"/>
    <s v="CUMPLIDO"/>
    <d v="2026-05-29T00:00:00"/>
    <n v="1"/>
    <s v="se evidencio formatos inventarios correspondiente a los meses de enero, febrero y marzo de 2026, lo que permite reflejar el saldo real de la propiedad, planta y equip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esta llevando una base de datos donde se lleva el registro y control de la propiedad planta y equipo de la bodega"/>
    <s v="https://dnbcgovco-my.sharepoint.com/:f:/g/personal/planeacion_dnbc_gov_co/IgAMjkxYQy9mT6FhdYVrM_q7AeVhNRYyeO8Nwk-QyXqMnOE?e=1H2kji"/>
    <n v="46214"/>
    <s v="El proceso continua con la actualización mensual a la base de datos donde se lleva el registro y control de la propiedad planta y equipo de la bodega"/>
    <n v="1"/>
    <x v="1"/>
  </r>
  <r>
    <n v="357"/>
    <x v="1"/>
    <x v="8"/>
    <s v="Subdirección Administrativa y Financiera"/>
    <m/>
    <x v="218"/>
    <m/>
    <x v="42"/>
    <s v="Hallazgo No. 09 de 2020. Consistencia de la información Contratos 228 y 229 de 2020._x000a_Administrativa._x000a_Falencias en la consistencia de la información, por la falta de designación del supervisor, documentos sin firmas, actas de salida de almacén con fecha anterior a la suscripción del contrato entre otras_x000a_Acción reemplanteada CGR, visita realizada en la vigencia 2024 a la vigencia 2023. Acción incorporada en el nuevo plan de mejoramiento suscrito 17 de diciembre de 2024"/>
    <m/>
    <s v="Deficiencias en la aplicación de controles y sistemas de información en los procedimientos administrativos PC-AD-01 (Gestión de Bienes) y PC-GF-10 (Registro de obligaciones), lo que genera riesgos en el reporte de información, afectando el proceso de contratación, administración y entrega de bienes o servicios adquiridos por urgencia manifiesta."/>
    <s v="Deficiencias en la aplicación de controles y sistemas de información en los procedimientos administrativos PC-AD-01 (Gestión de Bienes) y PC-GF-10 (Registro de obligaciones), lo que genera riesgos en el reporte de información, afectando el proceso de contratación, administración y entrega de bienes o servicios adquiridos por urgencia manifiesta."/>
    <s v="Fortalecimiento de controles y procedimientos en el manejo de la propiedad planta y equipo de la entidad por parte del proceso de Gestión administrativa para registrar en los estados financieros la realidad de los hechos económicos"/>
    <s v="GA_AC45"/>
    <s v="Seguimiento y actualización de la base de datos de registro y control de la propiedad planta y equipo ."/>
    <s v="Informes de seguimiento mensual"/>
    <n v="12"/>
    <d v="2025-01-02T00:00:00"/>
    <d v="2025-12-31T00:00:00"/>
    <n v="53.85"/>
    <s v="14. Gestión Administrativa"/>
    <s v="Seguimiento Historico CGR"/>
    <n v="1"/>
    <s v="Se hace una actualización mensual a la base de datos donde se lleva el registro y control de la propiedad planta y equipo de la bodega "/>
    <s v="https://dnbcgovco-my.sharepoint.com/:f:/g/personal/planeacion_dnbc_gov_co/IgAogVgVjPbfSoDq4bpiw92KAU3f0vfvJLBLGqqhhjy2OCw?e=Szkhne"/>
    <d v="2026-05-11T00:00:00"/>
    <s v="Se adjuntan bases actualizadas de los meses de enero a marzo. Se sugiere su socialización (correo electronico) al lider del proceso"/>
    <n v="1"/>
    <s v="CUMPLIDO"/>
    <d v="2026-05-29T00:00:00"/>
    <n v="1"/>
    <s v="se evidencio formatos inventarios correspondiente a los meses de enero, febrero y marzo de 2026, lo que permite reflejar el saldo real de la propiedad, planta y equip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hace una actualización mensual a la base de datos donde se lleva el registro y control de la propiedad planta y equipo de la bodega"/>
    <s v="https://dnbcgovco-my.sharepoint.com/:f:/g/personal/planeacion_dnbc_gov_co/IgDN77Gg7zpYQYA8LHU10ZBXAdXVGq9OPUpXHLKenzdYDXY?e=MjXehs"/>
    <n v="46214"/>
    <s v="El proceso continua con la actualización mensual a la base de datos donde se lleva el registro y control de la propiedad planta y equipo de la bodega"/>
    <n v="1"/>
    <x v="1"/>
  </r>
  <r>
    <n v="358"/>
    <x v="1"/>
    <x v="7"/>
    <s v="Subdirección Administrativa y Financiera"/>
    <m/>
    <x v="219"/>
    <m/>
    <x v="43"/>
    <s v="INCERTIDUMBRE EN EL GRUPO 15 INVENTARIOS._x000a_ADMINISTRATIVO (A) CON PRESUNTA INCIDENCIA DISCIPLINARIA"/>
    <m/>
    <s v="La situación evidenciada se presenta por deficiencias en los controles y la falta de aplicación de los procedimientos establecidos en los grupos de Almacén y gestión Financiera respecto del registro de las entradas y salidas de los bienes adquiridos por la DNBC, igualmente por la inexistencia de saldos históricos de inventarios que permitan la trazabilidad de los bienes"/>
    <s v="La situación evidenciada se presenta por deficiencias en los controles y la falta de aplicación de los procedimientos establecidos en los grupos de Almacén y gestión Financiera respecto del registro de las entradas y salidas de los bienes adquiridos por la DNBC, igualmente por la inexistencia de saldos históricos de inventarios que permitan la trazabilidad de los bienes"/>
    <s v="Fortalecer los mecanismos de control establecidos en los procesos de gestión administrativa y gestión financiera de manera que pueda garantizar el adecuado registro de entradas y salidas de los bienes adquiridos por la DNBC asi como el registro contable."/>
    <s v="GA_AC46"/>
    <s v="Actualizar y socializar el procedimiento de Gestión de Bienes y los formatos asociados."/>
    <s v="Documentos actulizados y socializado"/>
    <n v="3"/>
    <d v="2026-01-01T00:00:00"/>
    <d v="2026-03-31T00:00:00"/>
    <n v="13.5"/>
    <s v="14. Gestión Administrativa"/>
    <s v="Auditoria Financiera 2024"/>
    <n v="1"/>
    <s v="Se esta llevando una base de datos donde se lleva el registro y control de la propiedad planta y equipo de la bodega "/>
    <s v="https://dnbcgovco-my.sharepoint.com/:f:/g/personal/planeacion_dnbc_gov_co/IgBu8q_FVeXYT7FZ3m07vVcqAUMBHe4DqbrKbt14I2L1Fvg?e=ZcDzqy"/>
    <d v="2026-05-11T00:00:00"/>
    <s v="Se adjuntan bases actualizadas de los meses de enero a marzo. Se sugiere su socialización (correo electronico) al lider del proceso"/>
    <n v="1"/>
    <s v="CUMPLIDO"/>
    <d v="2026-05-29T00:00:00"/>
    <n v="1"/>
    <s v="se evidencio formatos inventarios correspondiente a los meses de enero, febrero y marzo de 2026, lo que permite reflejar el saldo real de la propiedad, planta y equip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esta llevando una base de datos donde se lleva el registro y control de la propiedad planta y equipo de la bodega"/>
    <s v="https://dnbcgovco-my.sharepoint.com/:f:/g/personal/planeacion_dnbc_gov_co/IgAMjkxYQy9mT6FhdYVrM_q7AeVhNRYyeO8Nwk-QyXqMnOE?e=1H2kji"/>
    <n v="46214"/>
    <s v="El proceso continua con la actualización mensual a la base de datos donde se lleva el registro y control de la propiedad planta y equipo de la bodega"/>
    <n v="1"/>
    <x v="1"/>
  </r>
  <r>
    <n v="359"/>
    <x v="1"/>
    <x v="7"/>
    <s v="Subdirección Administrativa y Financiera"/>
    <m/>
    <x v="219"/>
    <m/>
    <x v="43"/>
    <s v="INCERTIDUMBRE EN EL GRUPO 15 INVENTARIOS._x000a_ADMINISTRATIVO (A) CON PRESUNTA INCIDENCIA DISCIPLINARIA"/>
    <m/>
    <s v="La situación evidenciada se presenta por deficiencias en los controles y la falta de aplicación de los procedimientos establecidos en los grupos de Almacén y gestión Financiera respecto del registro de las entradas y salidas de los bienes adquiridos por la DNBC, igualmente por la inexistencia de saldos históricos de inventarios que permitan la trazabilidad de los bienes"/>
    <s v="La situación evidenciada se presenta por deficiencias en los controles y la falta de aplicación de los procedimientos establecidos en los grupos de Almacén y gestión Financiera respecto del registro de las entradas y salidas de los bienes adquiridos por la DNBC, igualmente por la inexistencia de saldos históricos de inventarios que permitan la trazabilidad de los bienes"/>
    <s v="Fortalecer los mecanismos de control establecidos en los procesos de gestión administrativa y gestión financiera de manera que pueda garantizar el adecuado registro de entradas y salidas de los bienes adquiridos por la DNBC asi como el registro contable."/>
    <s v="GA_AC47"/>
    <s v="Capacitar al equipo de trabajo de Gestión Administrativa (Almacén) en las temáticas propias de almacén."/>
    <s v="Registro de Capacitación"/>
    <n v="1"/>
    <d v="2026-01-01T00:00:00"/>
    <d v="2026-12-31T00:00:00"/>
    <n v="54"/>
    <s v="14. Gestión Administrativa"/>
    <s v="Auditoria Financiera 2024"/>
    <n v="0"/>
    <s v="No se a realizado capacitación en proceso "/>
    <s v="https://dnbcgovco-my.sharepoint.com/:f:/g/personal/planeacion_dnbc_gov_co/IgBruOkZN_-9RpNA1avDXt2WAXxcbGQNxBZP5yfkzy_8p9Q?e=88w8Ur"/>
    <d v="2026-05-11T00:00:00"/>
    <s v="No se evidencia avance para el periodo"/>
    <n v="0"/>
    <s v="EJECUCIÓN"/>
    <d v="2026-05-29T00:00:00"/>
    <n v="0"/>
    <s v="No fue posible identificar evidencias para el presente período de análisis"/>
    <s v="SIN INICIAR"/>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no se a realizado la capacitación pero se tiene hasta final del año para realizarla"/>
    <s v="https://dnbcgovco-my.sharepoint.com/:f:/g/personal/planeacion_dnbc_gov_co/IgAvmz1IqrOXRJdI_MQxRTaWARPwxYbExLylQJrZXWeiLGg?e=JFXWEq"/>
    <n v="46214"/>
    <s v="No se evidencia avance para el periodo"/>
    <n v="0"/>
    <x v="0"/>
  </r>
  <r>
    <n v="360"/>
    <x v="1"/>
    <x v="7"/>
    <s v="Subdirección Administrativa y Financiera"/>
    <m/>
    <x v="220"/>
    <m/>
    <x v="43"/>
    <s v="SOBREESTIMACIÓN EN EL REGISTRO DEL PAGO DE UNA SENTENCIA._x000a_ADMINISTRATIVO (A) CON PRESUNTA INCIDENCIA DISCIPLINARIA (D)."/>
    <m/>
    <s v="La situación descrita se presenta por deficiencias de control interno contable en el registro y aplicación del “Procedimiento contable para el registro de los procesos judiciales, arbitrajes, conciliaciones extrajudiciales y embargos sobre cuentas bancarias” y al desconocimiento e/o incumplimiento del principio de “Devengo” por parte del área contable de la DNBC."/>
    <s v="La situación descrita se presenta por deficiencias de control interno contable en el registro y aplicación del “Procedimiento contable para el registro de los procesos judiciales, arbitrajes, conciliaciones extrajudiciales y embargos sobre cuentas bancarias” y al desconocimiento e/o incumplimiento del principio de “Devengo” por parte del área contable de la DNBC."/>
    <s v="Fortalecer los mecanismos del Control Interno Contable de la DNBC, con el fin de garantizar el adecuado cumplimiento de la normatividad vigente aplicable."/>
    <s v="GF_AC45"/>
    <s v="Actualizar el Manual de Políticas Contables, con el fin de incluir las directrices relacionadas con el “Procedimiento contable para el registro de los procesos judiciales, arbitrajes, conciliaciones extrajudiciales y embargos sobre cuentas bancarias marco normativo para entidades de Gobierno”, en el maco de la normatividad vigente aplicable."/>
    <s v="Manual de Políticas Contable Actuallizado"/>
    <n v="1"/>
    <d v="2026-01-01T00:00:00"/>
    <d v="2026-07-31T00:00:00"/>
    <n v="31.500000000000004"/>
    <s v="13. Gestión Financiera"/>
    <s v="Auditoria Financiera 2024"/>
    <n v="1"/>
    <s v="Se deja evidencia manual de politicas contables "/>
    <s v="https://dnbcgovco-my.sharepoint.com/:f:/g/personal/planeacion_dnbc_gov_co/IgAKPZEalRp3T7O44VwZjBLlARF86VpmllJA36VR9-2qDG8?e=W6XaGX"/>
    <d v="2026-05-11T00:00:00"/>
    <s v="Se incluye manual de políticas contables actualizado en la vigencia 2025 donde se incluye apartado &quot;Conciliación entre Gestión Jurídica y Gestión Financiera&quot;"/>
    <n v="1"/>
    <s v="CUMPLIDO"/>
    <d v="2026-05-29T00:00:00"/>
    <n v="1"/>
    <s v="se evidencia manual de politicas contables actualizado MN-GF-01 de fecha 26/06/2025 de la DNBC"/>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videncia manual de politicas contables "/>
    <s v="https://dnbcgovco-my.sharepoint.com/:f:/g/personal/planeacion_dnbc_gov_co/IgDlTTkE6gPMRZjTETbxch7dATaSM_TE5-agvqb3k7QgaDY?e=0V1Jx7"/>
    <s v="11/07/206"/>
    <s v="Actividad reportada con cumplimiento en el primer trimestre 2026"/>
    <n v="1"/>
    <x v="1"/>
  </r>
  <r>
    <n v="361"/>
    <x v="1"/>
    <x v="7"/>
    <s v="Subdirección Administrativa y Financiera"/>
    <m/>
    <x v="220"/>
    <m/>
    <x v="43"/>
    <s v="SOBREESTIMACIÓN EN EL REGISTRO DEL PAGO DE UNA SENTENCIA._x000a_ADMINISTRATIVO (A) CON PRESUNTA INCIDENCIA DISCIPLINARIA (D)."/>
    <m/>
    <s v="La situación descrita se presenta por deficiencias de control interno contable en el registro y aplicación del “Procedimiento contable para el registro de los procesos judiciales, arbitrajes, conciliaciones extrajudiciales y embargos sobre cuentas bancarias” y al desconocimiento e/o incumplimiento del principio de “Devengo” por parte del área contable de la DNBC."/>
    <s v="La situación descrita se presenta por deficiencias de control interno contable en el registro y aplicación del “Procedimiento contable para el registro de los procesos judiciales, arbitrajes, conciliaciones extrajudiciales y embargos sobre cuentas bancarias” y al desconocimiento e/o incumplimiento del principio de “Devengo” por parte del área contable de la DNBC."/>
    <s v="Fortalecer los mecanismos del Control Interno Contable de la DNBC, con el fin de garantizar el adecuado cumplimiento de la normatividad vigente aplicable."/>
    <s v="GF_AC46"/>
    <s v="Actualizar y divulgar de forma periódica el normograma del proceso de Gestión Financiera."/>
    <s v="Normorgrama Actualizado"/>
    <n v="4"/>
    <d v="2026-01-01T00:00:00"/>
    <d v="2026-12-31T00:00:00"/>
    <n v="54"/>
    <s v="13. Gestión Financiera / 16. Gestión Jurídica"/>
    <s v="Auditoria Financiera 2024"/>
    <n v="1"/>
    <s v="se Deja de evidencia normograma de gestion financiera "/>
    <s v="https://dnbcgovco-my.sharepoint.com/:f:/g/personal/planeacion_dnbc_gov_co/IgAKPZEalRp3T7O44VwZjBLlARF86VpmllJA36VR9-2qDG8?e=W6XaGX"/>
    <d v="2026-05-11T00:00:00"/>
    <s v="Se adjunta normograma. No obstante no se evidencia su divulgación"/>
    <n v="0.5"/>
    <s v="EJECUCIÓN"/>
    <d v="2026-05-15T00:00:00"/>
    <n v="0"/>
    <s v="No fue posible identificar evidencias para el presente período de análisis"/>
    <s v="SIN INICIAR"/>
    <s v="No aplica"/>
    <s v="No aplica"/>
    <s v="No aplica"/>
    <n v="1"/>
    <s v="se Deja de evidencia normograma de gestion financiera "/>
    <s v="https://dnbcgovco-my.sharepoint.com/:f:/g/personal/planeacion_dnbc_gov_co/IgDlTTkE6gPMRZjTETbxch7dATaSM_TE5-agvqb3k7QgaDY?e=0V1Jx7"/>
    <s v="11/07/206"/>
    <s v="Se adjunta normograma. No obstante no se evidencia su divulgación"/>
    <n v="0.5"/>
    <x v="0"/>
  </r>
  <r>
    <n v="362"/>
    <x v="1"/>
    <x v="7"/>
    <s v="Subdirección Administrativa y Financiera"/>
    <m/>
    <x v="221"/>
    <m/>
    <x v="43"/>
    <s v="RESERVAS INDUCIDAS POR FALTA DE PAC DE LA VIGENCIA 2023 REGISTRADAS EN 2024._x000a_ADMINISTRATIVO (A) CON PRESUNTA INCIDENCIA DISCIPLINARIA (D)."/>
    <m/>
    <s v="Las incorrecciones evidenciadas se generan por deficiencias en los controles establecidos para el reconocimiento de los hechos económicos generados por la DNBC, por el desconocimiento de los principios contables y de la normatividad establecida por la Contaduría General de la Nación."/>
    <s v="Las incorrecciones evidenciadas se generan por deficiencias en los controles establecidos para el reconocimiento de los hechos económicos generados por la DNBC, por el desconocimiento de los principios contables y de la normatividad establecida por la Contaduría General de la Nación."/>
    <s v="Fortalecer los mecanismos del Control Interno Contable de la DNBC, con el fin de garantizar el adecuado cumplimiento de la normatividad vigente aplicable."/>
    <s v="GF_AC47"/>
    <s v="Efectuar ajuste contable previa autorización de la Contaduría General de la Nación"/>
    <s v="Ajuste al Registro Contable"/>
    <n v="1"/>
    <d v="2026-01-01T00:00:00"/>
    <d v="2026-06-30T00:00:00"/>
    <n v="26.85"/>
    <s v="13. Gestión Financiera"/>
    <s v="Auditoria Financiera 2024"/>
    <n v="1"/>
    <s v="Se deja en evidencia ajuste contable previa autorización de la Contaduría General de la Nación"/>
    <s v="https://dnbcgovco-my.sharepoint.com/:f:/g/personal/planeacion_dnbc_gov_co/IgAKPZEalRp3T7O44VwZjBLlARF86VpmllJA36VR9-2qDG8?e=W6XaGX"/>
    <d v="2026-05-11T00:00:00"/>
    <s v="Se remiten reportes de ajustes contables"/>
    <n v="1"/>
    <s v="CUMPLIDO"/>
    <d v="2026-05-29T00:00:00"/>
    <n v="1"/>
    <s v="se evidencia ajustes contables directamente del modulo de SIIF nacion"/>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ajuste contable previa autorización de la Contaduría General de la Nación"/>
    <s v="https://dnbcgovco-my.sharepoint.com/:f:/g/personal/planeacion_dnbc_gov_co/IgDlTTkE6gPMRZjTETbxch7dATaSM_TE5-agvqb3k7QgaDY?e=0V1Jx7"/>
    <s v="11/07/206"/>
    <s v="Actividad reportada con cumplimiento en el primer trimestre 2026"/>
    <n v="1"/>
    <x v="1"/>
  </r>
  <r>
    <n v="363"/>
    <x v="1"/>
    <x v="7"/>
    <s v="Subdirección Administrativa y Financiera"/>
    <m/>
    <x v="221"/>
    <m/>
    <x v="43"/>
    <s v="RESERVAS INDUCIDAS POR FALTA DE PAC DE LA VIGENCIA 2023 REGISTRADAS EN 2024._x000a_ADMINISTRATIVO (A) CON PRESUNTA INCIDENCIA DISCIPLINARIA (D)."/>
    <m/>
    <s v="Las incorrecciones evidenciadas se generan por deficiencias en los controles establecidos para el reconocimiento de los hechos económicos generados por la DNBC, por el desconocimiento de los principios contables y de la normatividad establecida por la Contaduría General de la Nación."/>
    <s v="Las incorrecciones evidenciadas se generan por deficiencias en los controles establecidos para el reconocimiento de los hechos económicos generados por la DNBC, por el desconocimiento de los principios contables y de la normatividad establecida por la Contaduría General de la Nación."/>
    <s v="Fortalecer los mecanismos del Control Interno Contable de la DNBC, con el fin de garantizar el adecuado cumplimiento de la normatividad vigente aplicable."/>
    <s v="GF_AC46"/>
    <s v="Actualizar y divulgar de forma periódica el normograma del proceso de Gestión Financiera."/>
    <s v="Normorgrama Actualizado"/>
    <n v="4"/>
    <d v="2026-01-01T00:00:00"/>
    <d v="2026-12-31T00:00:00"/>
    <n v="54"/>
    <s v="13. Gestión Financiera / 16. Gestión Jurídica"/>
    <s v="Auditoria Financiera 2024"/>
    <n v="1"/>
    <s v="se Deja de evidencia normograma de gestion financiera "/>
    <s v="https://dnbcgovco-my.sharepoint.com/:f:/g/personal/planeacion_dnbc_gov_co/IgAKPZEalRp3T7O44VwZjBLlARF86VpmllJA36VR9-2qDG8?e=W6XaGX"/>
    <d v="2026-05-11T00:00:00"/>
    <s v="Se adjunta normograma. No obstante no se evidencia su divulgación"/>
    <n v="0.5"/>
    <s v="EJECUCIÓN"/>
    <d v="2026-05-15T00:00:00"/>
    <n v="0"/>
    <s v="No fue posible identificar evidencias para el presente período de análisis"/>
    <s v="SIN INICIAR"/>
    <s v="No aplica"/>
    <s v="No aplica"/>
    <s v="No aplica"/>
    <n v="1"/>
    <s v="se Deja de evidencia normograma de gestion financiera "/>
    <s v="https://dnbcgovco-my.sharepoint.com/:f:/g/personal/planeacion_dnbc_gov_co/IgDlTTkE6gPMRZjTETbxch7dATaSM_TE5-agvqb3k7QgaDY?e=0V1Jx7"/>
    <s v="11/07/206"/>
    <s v="Se adjunta normograma. No obstante no se evidencia su divulgación"/>
    <n v="0.5"/>
    <x v="0"/>
  </r>
  <r>
    <n v="364"/>
    <x v="1"/>
    <x v="7"/>
    <s v="Subdirección Administrativa y Financiera"/>
    <m/>
    <x v="221"/>
    <m/>
    <x v="43"/>
    <s v="RESERVAS INDUCIDAS POR FALTA DE PAC DE LA VIGENCIA 2023 REGISTRADAS EN 2024._x000a_ADMINISTRATIVO (A) CON PRESUNTA INCIDENCIA DISCIPLINARIA (D)."/>
    <m/>
    <s v="Las incorrecciones evidenciadas se generan por deficiencias en los controles establecidos para el reconocimiento de los hechos económicos generados por la DNBC, por el desconocimiento de los principios contables y de la normatividad establecida por la Contaduría General de la Nación."/>
    <s v="Las incorrecciones evidenciadas se generan por deficiencias en los controles establecidos para el reconocimiento de los hechos económicos generados por la DNBC, por el desconocimiento de los principios contables y de la normatividad establecida por la Contaduría General de la Nación."/>
    <s v="Fortalecer los mecanismos del Control Interno Contable de la DNBC, con el fin de garantizar el adecuado cumplimiento de la normatividad vigente aplicable."/>
    <s v="GF_AC48"/>
    <s v="Participar en diferentes escenarios de la oferta generada por la Contaduría General de la Nación"/>
    <s v="Oferta Insitucional (Aula virtual, curso, capacitación) de la Contaduria General de la Nación"/>
    <n v="1"/>
    <d v="2026-01-01T00:00:00"/>
    <d v="2026-12-31T00:00:00"/>
    <n v="54"/>
    <s v="13. Gestión Financiera"/>
    <s v="Auditoria Financiera 2024"/>
    <n v="1"/>
    <s v="Se deja en evidencia con pantallazo de capacitacion  generada por la Contaduría General de la Nación "/>
    <s v="https://dnbcgovco-my.sharepoint.com/:f:/g/personal/planeacion_dnbc_gov_co/IgAKPZEalRp3T7O44VwZjBLlARF86VpmllJA36VR9-2qDG8?e=W6XaGX"/>
    <d v="2026-05-11T00:00:00"/>
    <s v="Se deja evidencia de participación"/>
    <n v="1"/>
    <s v="CUMPLIDO"/>
    <d v="2026-05-29T00:00:00"/>
    <n v="1"/>
    <s v="se evidencia certificacion de capacitacion por parte de la CGN a la contratista Marisol Mora, realizada el 09/04/2026"/>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con pantallazo de capacitacion  generada por la Contaduría General de la Nación "/>
    <s v="https://dnbcgovco-my.sharepoint.com/:f:/g/personal/planeacion_dnbc_gov_co/IgDlTTkE6gPMRZjTETbxch7dATaSM_TE5-agvqb3k7QgaDY?e=0V1Jx7"/>
    <s v="11/07/206"/>
    <s v="Actividad reportada con cumplimiento en el primer trimestre 2026"/>
    <n v="1"/>
    <x v="1"/>
  </r>
  <r>
    <n v="365"/>
    <x v="1"/>
    <x v="7"/>
    <s v="Subdirección Administrativa y Financiera"/>
    <m/>
    <x v="222"/>
    <m/>
    <x v="43"/>
    <s v="DONACIÓN CAMIÓN MARCA VOLKSWAGEN LÍNEA DELIVERY 11.180 4X4. ADMINISTRATIVO (A) CON PRESUNTA INCIDENCIA DISCIPLINARIA (D)."/>
    <m/>
    <s v="La situación descrita se presenta por deficiencias de control interno y de falta de conciliación entre las diferentes áreas que surten información al área de gestión financiera."/>
    <s v="La situación descrita se presenta por deficiencias de control interno y de falta de conciliación entre las diferentes áreas que surten información al área de gestión financiera."/>
    <s v="Establecer mecanismo de control para la aceptación y registró de las donaciones recibidas por la DNBC, de conformidad con el marco normativo aplicable."/>
    <s v="GF_AC1"/>
    <s v="Conciliación mensual con la diferentes áreas de la DNBC. (Gestión Financiera , Gestión Administrativa (Almacén), Gestión Contracual, Fortalecimiento)"/>
    <s v="Conciliación Mensual"/>
    <n v="12"/>
    <d v="2026-01-01T00:00:00"/>
    <d v="2026-12-31T00:00:00"/>
    <n v="54"/>
    <s v="13. Gestión Financiera"/>
    <s v="Auditoria Financiera 2024"/>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s v="CUMPLIDO"/>
    <d v="2026-05-29T00:00:00"/>
    <n v="1"/>
    <s v="Se evidencia procedimiento conciliaciones contables PC-GF-16 y formato PC-GF-16-01 vigencia 2025,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x v="1"/>
  </r>
  <r>
    <n v="366"/>
    <x v="1"/>
    <x v="7"/>
    <s v="Subdirección estrategica"/>
    <m/>
    <x v="222"/>
    <m/>
    <x v="43"/>
    <s v="DONACIÓN CAMIÓN MARCA VOLKSWAGEN LÍNEA DELIVERY 11.180 4X4. ADMINISTRATIVO (A) CON PRESUNTA INCIDENCIA DISCIPLINARIA (D)."/>
    <s v="GESTIÓN DEL CONOCIMIENTO Y LA INNOVACIÓN"/>
    <s v="La situación descrita se presenta por deficiencias de control interno y de falta de conciliación entre las diferentes áreas que surten información al área de gestión financiera."/>
    <s v="La situación descrita se presenta por deficiencias de control interno y de falta de conciliación entre las diferentes áreas que surten información al área de gestión financiera."/>
    <s v="Establecer mecanismo de control para la aceptación y registró de las donaciones recibidas por la DNBC, de conformidad con el marco normativo aplicable."/>
    <s v="FB_AC26"/>
    <s v="Elaborar procedimiento para gestión de aceptación, registro y control de donaciones"/>
    <s v="Procedimiento aprobado y socializado"/>
    <n v="1"/>
    <d v="2026-01-01T00:00:00"/>
    <d v="2026-06-30T00:00:00"/>
    <n v="26.85"/>
    <s v="08. Fortalecimiento Bomberil / 16. Gestión Jurídica / 13. Gestión Financiera / 14. Gestión Administrativa"/>
    <s v="Auditoria Financiera 2024"/>
    <n v="0.05"/>
    <s v="En espera de mesa de trabajo con procesos implicados "/>
    <s v="https://dnbcgovco-my.sharepoint.com/:f:/g/personal/planeacion_dnbc_gov_co/IgDlbJYL-Va8QKNBLgqDQn7GAb3ZWq8G8cJlJ7r72T-YIzQ?e=ohPP4l"/>
    <d v="2026-05-11T00:00:00"/>
    <s v="No se encuentran evidencias de la actividad"/>
    <n v="0"/>
    <s v="EJECUCIÓN"/>
    <d v="2026-05-15T00:00:00"/>
    <n v="0"/>
    <s v="No fue posible identificar evidencias para el presente período de análisis"/>
    <s v="SIN INICIAR"/>
    <s v="No aplica"/>
    <s v="No aplica"/>
    <s v="No aplica"/>
    <n v="1"/>
    <s v="Se elaboró procedimeinto de gestión de bienes incluyendo acá la aceptación, registro y control de donaciones "/>
    <s v="https://dnbcgovco-my.sharepoint.com/:f:/g/personal/planeacion_dnbc_gov_co/IgBrW_9kqtjTRL8pyw_jKJ6oAZ_JKdpByKYcujLYUbAsGf8?e=5X4sCR "/>
    <n v="46214"/>
    <s v="Se incluye en el procedimiento PC-AD-01 el numeral 5.3 sobre donacionesl"/>
    <n v="1"/>
    <x v="1"/>
  </r>
  <r>
    <n v="367"/>
    <x v="1"/>
    <x v="7"/>
    <s v="Subdirección Administrativa y Financiera"/>
    <m/>
    <x v="223"/>
    <m/>
    <x v="43"/>
    <s v="PRESENTACIÓN Y REVELACIÓN EN LAS NOTAS A LOS ESTADOS FINANCIEROS._x000a_ADMINISTRATIVO (A) CON PRESUNTA INCIDENCIA DISCIPLINARIA (D)."/>
    <m/>
    <s v="La situación descrita se presenta por deficiencias de control interno contable al elaborar, presentar y publicar las Notas a los estados Financieros con inobservancia por parte de los funcionarios del área contable de las revelaciones cualitativas mínimas que exige el Marco Normativo Contable, las normas de reconocimiento, medición, revelación y presentación de los hechos económicos por parte de las entidades de gobierno y la Resolución 038 de 2024"/>
    <s v="La situación descrita se presenta por deficiencias de control interno contable al elaborar, presentar y publicar las Notas a los estados Financieros con inobservancia por parte de los funcionarios del área contable de las revelaciones cualitativas mínimas que exige el Marco Normativo Contable, las normas de reconocimiento, medición, revelación y presentación de los hechos económicos por parte de las entidades de gobierno y la Resolución 038 de 2024"/>
    <s v="Fortalecer los mecanismos del Control Interno Contable de la DNBC, para garatizar la completitud de la infomación requirida en las Notas a la Estados Financieros"/>
    <s v="GF_AC49"/>
    <s v="Elaborar e implementar lista de chequeo que contengan lo establecido en la plantilla para la preparación y presentación uniforme de las notas a los estados financieros conforme a las directrices de la Contaduría General de la Nación, para cada vigencia fiscal."/>
    <s v="Lista de chequeo elaborada e implementada"/>
    <n v="1"/>
    <d v="2026-01-01T00:00:00"/>
    <d v="2026-02-28T00:00:00"/>
    <n v="8.5499999999999989"/>
    <s v="13. Gestión Financiera"/>
    <s v="Auditoria Financiera 2024"/>
    <n v="1"/>
    <s v="Elaborar e implementar lista de chequeo  que contengan lo establecido en la plantilla para la preparación y presentación uniforme de las notas a los estados financieros conforme a las directrices de la Contaduría General de la Nación, para cada vigencia fiscal. "/>
    <s v="https://dnbcgovco-my.sharepoint.com/:f:/g/personal/planeacion_dnbc_gov_co/IgAKPZEalRp3T7O44VwZjBLlARF86VpmllJA36VR9-2qDG8?e=W6XaGX"/>
    <d v="2026-05-11T00:00:00"/>
    <s v="Se incluye lista de chequeo donde participa Coordinador Financiero"/>
    <n v="1"/>
    <s v="CUMPLIDO"/>
    <d v="2026-05-29T00:00:00"/>
    <n v="1"/>
    <s v="se evidencia listado de chequeo con fecha de 27/02/2026, para la elaboracion de las notas en los estados financieros, asi como la revision de los hallazgos de las auditorias externas para su respectivo ajuste."/>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laborar e implementar lista de chequeo  que contengan lo establecido en la plantilla para la preparación y presentación uniforme de las notas a los estados financieros conforme a las directrices de la Contaduría General de la Nación, para cada vigencia fiscal. "/>
    <s v="https://dnbcgovco-my.sharepoint.com/:f:/g/personal/planeacion_dnbc_gov_co/IgDlTTkE6gPMRZjTETbxch7dATaSM_TE5-agvqb3k7QgaDY?e=0V1Jx7"/>
    <s v="11/07/206"/>
    <s v="Actividad reportada con cumplimiento en el primer trimestre 2026"/>
    <n v="1"/>
    <x v="1"/>
  </r>
  <r>
    <n v="368"/>
    <x v="1"/>
    <x v="7"/>
    <s v="Subdirección Administrativa y Financiera"/>
    <m/>
    <x v="224"/>
    <m/>
    <x v="43"/>
    <s v="GESTIÓN, CONTROL Y ARTICULACIÓN INSTITUCIONAL PARA LA GARANTÍA DEL SERVICIO PÚBLICO ESENCIAL BOMBERIL EN COLOMBIA._x000a_ADMINISTRATIVO (A)"/>
    <s v="GOBIERNO DIGITAL"/>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Diseñar e implementar un sistema integrado de información que articule a la DNBC con los entes territoriales, incorporando mecanismos de seguimiento y validación de datos sobre cuerpos de bomberos, cobertura e inversión de recursos, con el fin de fortalecer la coordinación interinstitucional, la planeación, el control de resultados y el cumplimiento de las funciones misionales."/>
    <s v="TI_AC35"/>
    <s v="Desarrollar acciones encaminadas a la actualización y mejoramiento del sistema de información Registro único nacional de estadísticas RUE 2.0"/>
    <s v="Expediente Documental"/>
    <n v="1"/>
    <d v="2026-01-01T00:00:00"/>
    <d v="2026-03-31T00:00:00"/>
    <n v="13.5"/>
    <s v="18. Gestión de Tecnología e Informática / 07. Coordinación Operativa"/>
    <s v="Auditoria Financiera 2024"/>
    <n v="1"/>
    <s v="Se adjunta expediente documental que soporta acciones encaminadas al mejoramiento del Sistema de Información RUE 2.0, evidenciando avances en actualización funcional, parametrización, arquitectura, generación de reportes e implementación de mejoras identificadas."/>
    <s v="https://dnbcgovco-my.sharepoint.com/:f:/g/personal/planeacion_dnbc_gov_co/IgBx92YBq26rRIJLL5Vbj3RRAVNouU3GXCuU37nZSwWMFAc?e=1rDc0W"/>
    <d v="2026-05-11T00:00:00"/>
    <s v="Se adjunta formato de necesidad de RUE 2.0"/>
    <n v="0.5"/>
    <s v="VENCIDO"/>
    <d v="2026-06-05T00:00:00"/>
    <n v="0.5"/>
    <s v="Se evidencia que la Subdirección Administrativa y Financiera aportó como soporte el borrador del Plan Estratégico de Tecnologías de la Información (PETI) 2026 y el documento de necesidad para el desarrollo e implementación del proyecto RUE 2.0, en los cuales se identifican componentes asociados a la arquitectura de negocio, información, aplicaciones y tecnología, así como la definición de capacidades tecnológicas, interoperabilidad y necesidades institucionales para la prestación de servicios. No obstante, la evidencia presentada corresponde principalmente a documentos de planeación y formulación, por lo que no permite verificar de manera integral la implementación de una estrategia de Arquitectura Empresarial formalmente adoptada, socializada e implementada conforme a la acción correctiva establecida. En consecuencia, se evidencia un avance parcial en el cumplimiento de la acción y se recomienda formalizar la estrategia de Arquitectura Empresarial, definir su hoja de ruta de implementación y generar los soportes que permitan evidenciar su ejecución y seguimiento institucional."/>
    <s v="VENCIDA"/>
    <s v="No aplica"/>
    <s v="No aplica"/>
    <s v="No aplica"/>
    <n v="0"/>
    <s v="Sin reporte de información por parte de la primera linea de defensa"/>
    <n v="0"/>
    <n v="46214"/>
    <s v="En el primer trimestre se adjuntó formato de necesidad de RUE 2.0. Segundo trimestre no se reporta información"/>
    <n v="0.5"/>
    <x v="2"/>
  </r>
  <r>
    <n v="369"/>
    <x v="1"/>
    <x v="7"/>
    <s v="Subdirección estrategica"/>
    <m/>
    <x v="224"/>
    <m/>
    <x v="43"/>
    <s v="GESTIÓN, CONTROL Y ARTICULACIÓN INSTITUCIONAL PARA LA GARANTÍA DEL SERVICIO PÚBLICO ESENCIAL BOMBERIL EN COLOMBIA._x000a_ADMINISTRATIVO (A)"/>
    <s v="GESTIÓN DEL CONOCIMIENTO Y LA INNOVACIÓN"/>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Diseñar e implementar un sistema integrado de información que articule a la DNBC con los entes territoriales, incorporando mecanismos de seguimiento y validación de datos sobre cuerpos de bomberos, cobertura e inversión de recursos, con el fin de fortalecer la coordinación interinstitucional, la planeación, el control de resultados y el cumplimiento de las funciones misionales."/>
    <s v="OP_A1"/>
    <s v="Generar un reporte trimestral por parte del proceso de coordinación operativa con la información actualizada de los municipios que no cuenten con cuerpos de bomberos para que sea remitida al proceso de FANO"/>
    <s v="Reporte de municipios que no cuentan con Cuerpos de Bomberos"/>
    <n v="4"/>
    <d v="2026-01-01T00:00:00"/>
    <d v="2026-12-31T00:00:00"/>
    <n v="54"/>
    <s v="07. Coordinación Operativa"/>
    <s v="Auditoria Financiera 2024"/>
    <n v="0"/>
    <n v="0"/>
    <n v="0"/>
    <d v="2026-05-11T00:00:00"/>
    <s v="No se registra seguimiento"/>
    <n v="0"/>
    <s v="EJECUCIÓN"/>
    <d v="2026-06-05T00:00:00"/>
    <n v="0"/>
    <s v="No fue posible identificar evidencias para el presente período de análisis"/>
    <s v="SIN INICIAR"/>
    <s v="No aplica"/>
    <s v="No aplica"/>
    <s v="No aplica"/>
    <n v="1"/>
    <s v="El proceso de Coordinación Operativo genero 2 reportes en el semestre con la relación de los municipios que no cuentan con cuerpos de bomberos. Información que fue entregada mediante correo electrónico al proceso de FANO"/>
    <s v="https://dnbcgovco-my.sharepoint.com/:f:/g/personal/planeacion_dnbc_gov_co/IgBI75syXqmDSIpsIlxhX0gwAeIkYx6Yah9IOoTq7q0oThY?e=ljipXu"/>
    <n v="46213"/>
    <s v="Se evidencian dos reportes del mes de abirl y del mes de junio "/>
    <n v="0.5"/>
    <x v="0"/>
  </r>
  <r>
    <n v="370"/>
    <x v="1"/>
    <x v="7"/>
    <s v="Subdirección estrategica"/>
    <m/>
    <x v="224"/>
    <m/>
    <x v="43"/>
    <s v="GESTIÓN, CONTROL Y ARTICULACIÓN INSTITUCIONAL PARA LA GARANTÍA DEL SERVICIO PÚBLICO ESENCIAL BOMBERIL EN COLOMBIA._x000a_ADMINISTRATIVO (A)"/>
    <m/>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Diseñar e implementar un sistema integrado de información que articule a la DNBC con los entes territoriales, incorporando mecanismos de seguimiento y validación de datos sobre cuerpos de bomberos, cobertura e inversión de recursos, con el fin de fortalecer la coordinación interinstitucional, la planeación, el control de resultados y el cumplimiento de las funciones misionales."/>
    <s v="NO_AC1"/>
    <s v="Realizar mesas de trabajo para crear alianzas estratégicas con entes de control, para garantizar la prestación del servicio público esencial."/>
    <s v="Mesas de trabajo"/>
    <n v="3"/>
    <d v="2026-04-01T00:00:00"/>
    <d v="2026-12-31T00:00:00"/>
    <n v="40.5"/>
    <s v="06. Formulación, actualización y acompañamiento Normativo y OPERATIVO"/>
    <s v="Auditoria Financiera 2024"/>
    <n v="0"/>
    <n v="0"/>
    <n v="0"/>
    <d v="2026-05-11T00:00:00"/>
    <s v="No se evidencia seguimiento"/>
    <n v="0"/>
    <s v="EJECUCIÓN"/>
    <d v="2026-06-07T00:00:00"/>
    <n v="0"/>
    <s v="No fue posible identificar evidencias para el presente período de análisis"/>
    <s v="SIN INICIAR"/>
    <s v="No aplica"/>
    <s v="No aplica"/>
    <s v="No aplica"/>
    <n v="1"/>
    <s v=" En el periodo a reportar, se realizaron tres mesas de trabajo con la procuraduria General de la Nación, en el marco de una alianza estratégica orientada a la construcción del borrador de modificación de la Ley 1575 de 2012, con el propósito de fortalecer el marco normativo relacionado con la prestación del servicio público esencial de gestión integral del riesgo contra incendios, los preparativos y atención de rescates en todas sus modalidades y la atención de incidentes con materiales peligrosos._x000a_Las mesas de trabajo fueron desarrolladas de manera asincrónica, razón por la cual no se suscribieron listas de asistencia. Como resultado de estos espacios técnicos e interinstitucionales, se consolidó un borrador del proyecto de modificación de la Ley 1575 de 2012._x000a_Las reuniones se realizaron en atención a las citaciones efectuadas por la Procuraduría General de la Nación, en las cuales la Dirección Nacional de Bomberos de Colombia participó a través de la representación del asesor juridico de la entidad. "/>
    <s v="https://dnbcgovco-my.sharepoint.com/shared?id=%2Fpersonal%2Fplaneacion%5Fdnbc%5Fgov%5Fco%2FDocuments%2FDocumentos%20SIGE%2F6%2E%20Planes%2FPLAN%20DE%20MEJORA%2F2026%2F02%2E%20Seguimiento%20Segundo%20Trimestre%2F06%2E%20Formulaci%C3%B3n%2C%20actualizaci%C3%B3n%20y%20acompa%C3%B1amiento%20Normativo%20y%20OPERATIVO&amp;listurl=%2Fpersonal%2Fplaneacion%5Fdnbc%5Fgov%5Fco%2FDocuments&amp;viewid=efb70791%2Db8ab%2D49e7%2Db552%2Dd3d4cbe976b9&amp;ct=1783091396728&amp;or=OWA%2DNT%2DMail&amp;ga=1"/>
    <n v="46213"/>
    <s v="Se evidencian documentos de citación a reunión para dos mesas de trabajo"/>
    <n v="0.66"/>
    <x v="0"/>
  </r>
  <r>
    <n v="371"/>
    <x v="1"/>
    <x v="7"/>
    <s v="Subdirección estrategica"/>
    <m/>
    <x v="224"/>
    <m/>
    <x v="43"/>
    <s v="GESTIÓN, CONTROL Y ARTICULACIÓN INSTITUCIONAL PARA LA GARANTÍA DEL SERVICIO PÚBLICO ESENCIAL BOMBERIL EN COLOMBIA._x000a_ADMINISTRATIVO (A)"/>
    <m/>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Diseñar e implementar un sistema integrado de información que articule a la DNBC con los entes territoriales, incorporando mecanismos de seguimiento y validación de datos sobre cuerpos de bomberos, cobertura e inversión de recursos, con el fin de fortalecer la coordinación interinstitucional, la planeación, el control de resultados y el cumplimiento de las funciones misionales."/>
    <s v="NO_AC2"/>
    <s v="Realizar acompañamiento y capacitación a los municipios que no cuentan con cuerpo de bomberos para promover la cobertura y efectividad del servicio público esencial"/>
    <s v="Lista de Asistencia y anexos"/>
    <n v="40"/>
    <d v="2026-01-01T00:00:00"/>
    <d v="2026-12-31T00:00:00"/>
    <n v="54"/>
    <s v="06. Formulación, actualización y acompañamiento Normativo y OPERATIVO"/>
    <s v="Auditoria Financiera 2024"/>
    <n v="0"/>
    <n v="0"/>
    <n v="0"/>
    <d v="2026-05-11T00:00:00"/>
    <s v="No se evidencia seguimiento"/>
    <n v="0"/>
    <s v="EJECUCIÓN"/>
    <d v="2026-06-07T00:00:00"/>
    <n v="0"/>
    <s v="No fue posible identificar evidencias para el presente período de análisis"/>
    <s v="SIN INICIAR"/>
    <s v="No aplica"/>
    <s v="No aplica"/>
    <s v="No aplica"/>
    <n v="0"/>
    <s v="De acuerdo con los informes presentados por el proceso de coordinación opeativa se estan planificando las asesorías a entes territoriales"/>
    <s v="https://dnbcgovco-my.sharepoint.com/:f:/g/personal/planeacion_dnbc_gov_co/IgDycETs-WGhS5aAfYxCltKCAc0Z_U9wpPx-AgQEl-J04hw?e=lhUL6m"/>
    <n v="46213"/>
    <s v="No se encuentran evidencias de monitoreo"/>
    <n v="0"/>
    <x v="0"/>
  </r>
  <r>
    <n v="372"/>
    <x v="1"/>
    <x v="7"/>
    <s v="Subdirección estrategica"/>
    <m/>
    <x v="224"/>
    <m/>
    <x v="43"/>
    <s v="GESTIÓN, CONTROL Y ARTICULACIÓN INSTITUCIONAL PARA LA GARANTÍA DEL SERVICIO PÚBLICO ESENCIAL BOMBERIL EN COLOMBIA._x000a_ADMINISTRATIVO (A)"/>
    <s v="GESTIÓN DEL CONOCIMIENTO Y LA INNOVACIÓN"/>
    <s v="9. La DNBC no cuenta con un sistema de seguimiento y control que permita identificar de manera detallada la inversión de los recursos recaudados por el Fondo Nacional de Bomberos. La información que presenta la entidad es general y no discrimina los proyectos, beneficiarios ni montos asignados por cada cuerpo de bomberos, lo que limita su verificación en cuanto a los beneficiarios finales."/>
    <s v="9. La DNBC no cuenta con un sistema de seguimiento y control que permita identificar de manera detallada la inversión de los recursos recaudados por el Fondo Nacional de Bomberos. La información que presenta la entidad es general y no discrimina los proyectos, beneficiarios ni montos asignados por cada cuerpo de bomberos, lo que limita su verificación en cuanto a los beneficiarios finales."/>
    <s v="Diseñar e implementar un sistema integrado de información que articule a la DNBC con los entes territoriales, incorporando mecanismos de seguimiento y validación de datos sobre cuerpos de bomberos, cobertura e inversión de recursos, con el fin de fortalecer la coordinación interinstitucional, la planeación, el control de resultados y el cumplimiento de las funciones misionales."/>
    <s v="FB_AC27"/>
    <s v="Diseñar una matriz estandarizada de seguimiento a la inversión que permita discriminar recursos por Cuerpo de Bomberos y Proyecto"/>
    <s v="Matriz diseñada y actualizada"/>
    <n v="1"/>
    <d v="2026-01-01T00:00:00"/>
    <d v="2026-03-31T00:00:00"/>
    <n v="13.5"/>
    <s v="08. Fortalecimiento Bomberil"/>
    <s v="Auditoria Financiera 2024"/>
    <n v="1"/>
    <s v="Matríz Fortalecimiento estandarizada de seguimiento a la inversión que permita discriminar recursos por Cuerpo de Bomberos y Proyecto"/>
    <s v="https://dnbcgovco-my.sharepoint.com/:f:/g/personal/planeacion_dnbc_gov_co/IgDXNHpy7oLsTo_k1pBYTEA_AXkQuekeDuYRfMOd3hOKrho?e=FZVMrN"/>
    <d v="2026-05-11T00:00:00"/>
    <s v="Se evidencia matriz diligenciada. Se sugiere dejar evidencia de socialización con lider de proceso"/>
    <n v="1"/>
    <s v="CUMPLIDO"/>
    <d v="2026-06-08T00:00:00"/>
    <n v="0"/>
    <s v="No se evidencian soportes que permitan verificar el diseño, implementación o actualización de la matriz estandarizada de seguimiento a la inversión que discrimine los recursos asignados por cuerpo de bomberos y proyecto, conforme a la acción correctiva formulada. En consecuencia, desde la tercera línea de defensa no es posible validar avances en la ejecución de la actividad ni determinar el cumplimiento de los compromisos establecidos para subsanar el hallazgo identificado. Se recomienda diseñar e implementar la matriz definida en el plan de mejoramiento, incorporando información detallada sobre proyectos, cuerpos de bomberos beneficiarios, montos asignados, estado de ejecución y mecanismos de seguimiento, así como remitir oportunamente las evidencias que permitan acreditar su implementación y cumplimiento."/>
    <s v="SIN INICIAR"/>
    <s v="No aplica"/>
    <s v="No aplica"/>
    <s v="No aplica"/>
    <n v="1"/>
    <s v="Matríz Fortalecimiento estandarizada de seguimiento a la inversión que permita discriminar recursos por Cuerpo de Bomberos y Proyecto"/>
    <s v="https://dnbcgovco-my.sharepoint.com/:f:/g/personal/planeacion_dnbc_gov_co/IgDfM2CFt4WJQoVCY3Sp0t7wAf_GCZuwDahbFvtbvZbyuRQ?e=TpRW1s"/>
    <n v="46213"/>
    <s v="Se adjunta reporte semestral al lider de proceso"/>
    <n v="1"/>
    <x v="1"/>
  </r>
  <r>
    <n v="373"/>
    <x v="1"/>
    <x v="7"/>
    <s v="Dirección General"/>
    <m/>
    <x v="224"/>
    <m/>
    <x v="43"/>
    <s v="GESTIÓN, CONTROL Y ARTICULACIÓN INSTITUCIONAL PARA LA GARANTÍA DEL SERVICIO PÚBLICO ESENCIAL BOMBERIL EN COLOMBIA._x000a_ADMINISTRATIVO (A)"/>
    <m/>
    <s v="10. No existen mecanismos de seguimiento interno que vinculen la ejecución presupuestal con resultados concretos o con indicadores de eficiencia del gasto. Esto se debe, en parte, a que los reportes se producen para cumplir con los requerimientos normativos, pero no se utilizan como herramienta de evaluación de la gestión administrativa o de planeación institucional."/>
    <s v="10. No existen mecanismos de seguimiento interno que vinculen la ejecución presupuestal con resultados concretos o con indicadores de eficiencia del gasto. Esto se debe, en parte, a que los reportes se producen para cumplir con los requerimientos normativos, pero no se utilizan como herramienta de evaluación de la gestión administrativa o de planeación institucional."/>
    <s v="Diseñar e implementar mecanismos internos de seguimiento que articulen la ejecución presupuestal con resultados concretos e indicadores de eficiencia del gasto, promoviendo el uso de los reportes presupuestales como insumo para la evaluación de la gestión administrativa y la toma de decisiones en la planeación institucional."/>
    <s v="GF_AC54"/>
    <s v="Diseñar una matriz de seguimiento con los registros de la cadena de valor, compromisos, obligaciones y pagos"/>
    <s v="Matriz diseñada y actualizada"/>
    <n v="1"/>
    <d v="2026-01-01T00:00:00"/>
    <d v="2026-03-31T00:00:00"/>
    <n v="13.5"/>
    <s v="13. Gestión Financiera / 01. Planeación Estratégica"/>
    <s v="Auditoria Financiera 2024"/>
    <n v="1"/>
    <s v="se deja evidencia de matriz de seguimiento con los registros de la cadena de valor, compromisos, obligaciones y pagos"/>
    <s v="https://dnbcgovco-my.sharepoint.com/:f:/g/personal/planeacion_dnbc_gov_co/IgAKPZEalRp3T7O44VwZjBLlARF86VpmllJA36VR9-2qDG8?e=W6XaGX"/>
    <d v="2026-05-11T00:00:00"/>
    <s v="Se adjuntan matricez de seguimiento"/>
    <n v="1"/>
    <s v="CUMPLIDO"/>
    <d v="2026-05-29T00:00:00"/>
    <n v="1"/>
    <s v="se evindencio matrices de seguimieto a la ejecuciones presupuestales de inversion y funcionaminto corespondiente a los mese de enero, febrero y marzo, permite verificar la ejecucion de la actividad formulada dentro de los plazo establecido"/>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videncia de matriz de seguimiento con los registros de la cadena de valor, compromisos, obligaciones y pagos"/>
    <s v="https://dnbcgovco-my.sharepoint.com/:f:/g/personal/planeacion_dnbc_gov_co/IgDlTTkE6gPMRZjTETbxch7dATaSM_TE5-agvqb3k7QgaDY?e=0V1Jx7"/>
    <s v="11/07/206"/>
    <s v="Actividad reportada con cumplimiento en el primer trimestre 2026"/>
    <n v="1"/>
    <x v="1"/>
  </r>
  <r>
    <n v="374"/>
    <x v="1"/>
    <x v="7"/>
    <s v="Subdirección Administrativa y Financiera"/>
    <m/>
    <x v="225"/>
    <m/>
    <x v="43"/>
    <s v="EJECUCIÓN RUBRO DE INVERSIÓN DNBC- PROYECTO FORTALECIMIENTO DE LA GESTIÓN DE CONOCIMIENTO, REDUCCIÓN Y RESPUESTA DE LOS CUERPOS DE BOMBEROS PARA LA PRESTACIÓN DEL SERVICIO PÚBLICO BOMBERIL EN COLOMBIA NACIONAL._x000a_ADMINISTRATIVO CON PRESUNTA INCIDENCIA DISCIPLINARIA (A, D)"/>
    <m/>
    <s v="Lo descrito, se generó por deficiencias en la gestión administrativa, planeación, seguimiento y control de los procedimientos de la Entidad, para la oportuna y eficiente ejecución de los recursos asignados al proyecto de inversión, viéndose abocada a constituir reservas presupuestales."/>
    <s v="Lo descrito, se generó por deficiencias en la gestión administrativa, planeación, seguimiento y control de los procedimientos de la Entidad, para la oportuna y eficiente ejecución de los recursos asignados al proyecto de inversión, viéndose abocada a constituir reservas presupuestales."/>
    <s v="Fortalecer las estrategias para la planeación, ejecución y seguimiento del presupuesto asignado al proyecto de inversión, con el fin de asegurar la oportuna y eficiente ejecución de los recursos."/>
    <s v="GC_AC53"/>
    <s v="Realizar la planeación contractual de manera previso al inicio de la vigencia fiscal"/>
    <s v="Plan Anual de Adquisiciones aprobado"/>
    <n v="1"/>
    <d v="2026-01-01T00:00:00"/>
    <d v="2026-01-31T00:00:00"/>
    <n v="4.5"/>
    <s v="15. Gestión Contractual"/>
    <s v="Auditoria Financiera 2024"/>
    <n v="1"/>
    <s v="La actividad tuvo cumplimiento. Se realizó la planeación contractual de manera previa al inicio de la vigencia fiscal, mediante la elaboración, aprobación y publicación del Plan Anual de Adquisiciones, el cual consolida la programación de los procesos contractuales de la entidad. Como evidencia se cuenta con el Plan Anual de Adquisiciones aprobado, que permite verificar la planeación oportuna, la alineación con la vigencia fiscal y el cumplimiento de los lineamientos normativos aplicables._x000a_"/>
    <s v="https://dnbcgovco-my.sharepoint.com/personal/planeacion_dnbc_gov_co/_layouts/15/onedrive.aspx?id=%2Fpersonal%2Fplaneacion%5Fdnbc%5Fgov%5Fco%2FDocuments%2FDocumentos%20SIGE%2F6%2E%20Planes%2FPLAN%20DE%20MEJORA%2F2026%2F01%2E%20Seguimiento%20Primer%20Trimestre%2F15%2E%20Gesti%C3%B3n%20Contractual%2FGC%5FAC53&amp;viewid=efb70791%2Db8ab%2D49e7%2Db552%2Dd3d4cbe976b9&amp;ct=1777387045307&amp;or=OWA%2DNT%2DMail"/>
    <d v="2026-05-11T00:00:00"/>
    <s v="Se incluye información sobre la revisión con Planeacion y la publicación del plan para la vigencia 2026"/>
    <n v="1"/>
    <s v="CUMPLIDO"/>
    <d v="2026-05-15T00:00:00"/>
    <n v="1"/>
    <s v="Se evidenció como soporte el Plan Anual de Adquisiciones (PAA) de la vigencia 2026, elaborado en el formato FO-PE-FSP-01-01 V2, junto con la cadena de correos de revisión y validación de fecha 24 y 25 de febrero de 2026, mediante la cual el proceso de Planeación Estratégica confirmó que el documento cumplía con las líneas de inversión aprobadas, el procedimiento interno y los requisitos establecidos en el Decreto 612 de 2018, autorizando su publicación en la página web institucional. Asimismo, se verificó la publicación del Plan Anual de Adquisiciones 2026 en el portal institucional. La evidencia aportada permite constatar la elaboración, revisión, aprobación y publicación del PAA, verificando la ejecución de la actividad formulada y el cumplimiento del control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La actividad tuvo cumplimiento. Se realizó la planeación contractual de manera previa al inicio de la vigencia fiscal, mediante la elaboración, aprobación y publicación del Plan Anual de Adquisiciones, el cual consolida la programación de los procesos contractuales de la entidad. Como evidencia se cuenta con el Plan Anual de Adquisiciones aprobado, que permite verificar la planeación oportuna, la alineación con la vigencia fiscal y el cumplimiento de los lineamientos normativos aplicabl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información sobre la revisión con Planeacion y la publicación del plan para la vigencia 2026"/>
    <n v="1"/>
    <x v="1"/>
  </r>
  <r>
    <n v="375"/>
    <x v="1"/>
    <x v="7"/>
    <s v="Dirección General"/>
    <m/>
    <x v="225"/>
    <m/>
    <x v="43"/>
    <s v="EJECUCIÓN RUBRO DE INVERSIÓN DNBC- PROYECTO FORTALECIMIENTO DE LA GESTIÓN DE CONOCIMIENTO, REDUCCIÓN Y RESPUESTA DE LOS CUERPOS DE BOMBEROS PARA LA PRESTACIÓN DEL SERVICIO PÚBLICO BOMBERIL EN COLOMBIA NACIONAL._x000a_ADMINISTRATIVO CON PRESUNTA INCIDENCIA DISCIPLINARIA (A, D)"/>
    <m/>
    <s v="Lo descrito, se generó por deficiencias en la gestión administrativa, planeación, seguimiento y control de los procedimientos de la Entidad, para la oportuna y eficiente ejecución de los recursos asignados al proyecto de inversión, viéndose abocada a constituir reservas presupuestales."/>
    <s v="Lo descrito, se generó por deficiencias en la gestión administrativa, planeación, seguimiento y control de los procedimientos de la Entidad, para la oportuna y eficiente ejecución de los recursos asignados al proyecto de inversión, viéndose abocada a constituir reservas presupuestales."/>
    <s v="Fortalecer las estrategias para la planeación, ejecución y seguimiento del presupuesto asignado al proyecto de inversión, con el fin de asegurar la oportuna y eficiente ejecución de los recursos."/>
    <s v="PE_A12"/>
    <s v="Solicitar al Presidente de la junta nacional de bomberos que se convoque a sesión para la aprobación de la distribución del presupuesto asignado en la lineas e inversión del proyecto, una vez se informe por parte del DNP la cuota de inversión asignada a la DNBC"/>
    <s v="Solicitud de convocatoria Sesión Junta Nacional de Bomberos"/>
    <n v="1"/>
    <d v="2026-01-01T00:00:00"/>
    <d v="2026-12-31T00:00:00"/>
    <n v="54"/>
    <s v="01. Planeación Estratégica"/>
    <s v="Auditoria Financiera 2024"/>
    <n v="0.25"/>
    <s v="Se adjunta convocatoria para primer trimestre de la Junta de bomberos"/>
    <s v="https://dnbcgovco-my.sharepoint.com/:f:/g/personal/planeacion_dnbc_gov_co/IgAwRNaujcVWS71Oq-WCF_AGAfs5QChUDiIf3u_UJWQL4d4?e=4XXkdM"/>
    <d v="2026-05-11T00:00:00"/>
    <s v="Se evidencia convocatoria de primer trimestre 2026 de la junta de bomberos"/>
    <n v="0.25"/>
    <s v="EJECUCIÓN"/>
    <d v="2026-06-05T00:00:00"/>
    <n v="0.25"/>
    <s v="Se evidencia la convocatoria para la sesión de la Junta Nacional de Bomberos de Colombia, en cumplimiento de la acción correctiva establecida. En consecuencia, desde la tercera línea de defensa se observa avance en la implementación de la acción; no obstante, su efectividad deberá evaluarse con la realización de las sesiones y las decisiones adoptadas respecto a la distribución de los recursos institucionales."/>
    <s v="EN EJECUCIÓN"/>
    <s v="No aplica"/>
    <s v="No aplica"/>
    <s v="No aplica"/>
    <n v="0.25"/>
    <s v="Se adjunta convocatoria para primer trimestre de la Junta de bomberos"/>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 convocatoria de primer trimestre 2026 de la junta de bomberos"/>
    <n v="0.25"/>
    <x v="0"/>
  </r>
  <r>
    <n v="376"/>
    <x v="1"/>
    <x v="7"/>
    <s v="Dirección General"/>
    <m/>
    <x v="225"/>
    <m/>
    <x v="43"/>
    <s v="EJECUCIÓN RUBRO DE INVERSIÓN DNBC- PROYECTO FORTALECIMIENTO DE LA GESTIÓN DE CONOCIMIENTO, REDUCCIÓN Y RESPUESTA DE LOS CUERPOS DE BOMBEROS PARA LA PRESTACIÓN DEL SERVICIO PÚBLICO BOMBERIL EN COLOMBIA NACIONAL._x000a_ADMINISTRATIVO CON PRESUNTA INCIDENCIA DISCIPLINARIA (A, D)"/>
    <m/>
    <s v="Lo descrito, se generó por deficiencias en la gestión administrativa, planeación, seguimiento y control de los procedimientos de la Entidad, para la oportuna y eficiente ejecución de los recursos asignados al proyecto de inversión, viéndose abocada a constituir reservas presupuestales."/>
    <s v="Lo descrito, se generó por deficiencias en la gestión administrativa, planeación, seguimiento y control de los procedimientos de la Entidad, para la oportuna y eficiente ejecución de los recursos asignados al proyecto de inversión, viéndose abocada a constituir reservas presupuestales."/>
    <s v="Fortalecer las estrategias para la planeación, ejecución y seguimiento del presupuesto asignado al proyecto de inversión, con el fin de asegurar la oportuna y eficiente ejecución de los recursos."/>
    <s v="PE_A14"/>
    <s v="Realizar seguimiento mensual a la ejecución presupuestal y presentarlo en Comité Directivo para que se establezcan las respectivas directrices para mejorar la ejecución presupuestal"/>
    <s v="Acta de Comité y Anexos"/>
    <n v="12"/>
    <d v="2026-01-01T00:00:00"/>
    <d v="2026-12-31T00:00:00"/>
    <n v="54"/>
    <s v="01. Planeación Estratégica"/>
    <s v="Auditoria Financiera 2024"/>
    <n v="0.25"/>
    <s v="Se presenta seguimiento a la ejecución presupuestal y se presenta en comités directivos. Se adjuntan actas del primer trimestre"/>
    <s v="https://dnbcgovco-my.sharepoint.com/:f:/g/personal/planeacion_dnbc_gov_co/IgAwRNaujcVWS71Oq-WCF_AGAfs5QChUDiIf3u_UJWQL4d4?e=4XXkdM"/>
    <d v="2026-05-11T00:00:00"/>
    <s v="Se evidencian actas de seguimiento primer trimestre"/>
    <n v="0.25"/>
    <s v="EJECUCIÓN"/>
    <d v="2026-06-05T00:00:00"/>
    <n v="0.25"/>
    <s v="Se evidencian actas de comité en las que se realizó el seguimiento a la ejecución presupuestal y se presentaron los resultados ante la instancia correspondiente. En consecuencia, desde la tercera línea de defensa se observa avance en la implementación de la acción correctiva; no obstante, su efectividad deberá evaluarse de manera integral al verificar que los seguimientos realizados contribuyan a la toma oportuna de decisiones y al mejoramiento de la ejecución presupuestal."/>
    <s v="EN EJECUCIÓN"/>
    <s v="No aplica"/>
    <s v="No aplica"/>
    <s v="No aplica"/>
    <n v="0.5"/>
    <s v="Se presenta seguimiento a la ejecución presupuestal y se presenta en comités directivos. Se adjuntan actas del primer trimestre"/>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n actas de seguimiento primer y segundo trimestre"/>
    <n v="0.5"/>
    <x v="0"/>
  </r>
  <r>
    <n v="377"/>
    <x v="1"/>
    <x v="7"/>
    <s v="Subdirección Administrativa y Financiera"/>
    <m/>
    <x v="226"/>
    <m/>
    <x v="43"/>
    <s v="AUSTERIDAD DEL GASTO 2024 (DNBC)._x000a_ADMINISTRATIVO (A)"/>
    <m/>
    <s v="La situación observada obedece principalmente a una planeación limitada y una coordinación insuficiente entre las áreas responsables del cumplimiento de las metas establecidas en el Plan de Austeridad. Aunque la DNBC elaboró el documento conforme a la norma, no definió herramientas de control ni parámetros claros para hacer seguimiento al cumplimiento de las metas de ahorro. No hubo claridad de la forma de articulación entre las áreas de la Entidad, para dar cumplimiento al Plan. Finalmente, la publicación tardía del plan obedeció a debilidades de control para dar cumplimiento a la normatividad aplicable en el Decreto 199 de 2024."/>
    <s v="La situación observada obedece principalmente a una planeación limitada y una coordinación insuficiente entre las áreas responsables del cumplimiento de las metas establecidas en el Plan de Austeridad. Aunque la DNBC elaboró el documento conforme a la norma, no definió herramientas de control ni parámetros claros para hacer seguimiento al cumplimiento de las metas de ahorro. No hubo claridad de la forma de articulación entre las áreas de la Entidad, para dar cumplimiento al Plan. Finalmente, la publicación tardía del plan obedeció a debilidades de control para dar cumplimiento a la normatividad aplicable en el Decreto 199 de 2024."/>
    <s v="Fortalecer los mecanismos de control en la planeación, coordinación y seguimiento presupuestal, con el fin de garantizar la cumplimiento de las metas de ahorro definidas en el Plan Interno de Austeridad del Gasto, así como eficiencia y economía en la administración de los recursos públicos"/>
    <s v="GA_AC49"/>
    <s v="Elaborar e implementar un procedimiento interno dentro del Sistema Integrado de Gestión que defina las actividades, responsables y fechas límite para la formulación, aprobación y publicación del Plan Interno de Austeridad y Eficiencia del Gasto"/>
    <s v="Procedimiento aprobado y socializado"/>
    <n v="1"/>
    <d v="2026-01-01T00:00:00"/>
    <d v="2026-03-31T00:00:00"/>
    <n v="13.5"/>
    <s v="14. Gestión Administrativa"/>
    <s v="Auditoria Financiera 2024"/>
    <n v="0"/>
    <s v="En proceso de elaboración "/>
    <s v="https://dnbcgovco-my.sharepoint.com/:f:/g/personal/planeacion_dnbc_gov_co/IgB_uGt3ib_FQZVKPTLQrFDmAffIr9lKC0pGXAxWZOwR9MQ?e=VniKIr"/>
    <d v="2026-05-11T00:00:00"/>
    <s v="No se evidencia avance para el periodo"/>
    <n v="0"/>
    <s v="EJECUCIÓN"/>
    <d v="2026-05-29T00:00:00"/>
    <n v="0"/>
    <s v="No fue posible identificar evidencias para el presente período de análisis"/>
    <s v="VENCIDA"/>
    <s v="No aplica"/>
    <s v="No aplica"/>
    <s v="No aplica"/>
    <n v="1"/>
    <s v="se realizó el procedimiento de Formulación, aprobación, publicación y seguimiento del Plan Interno de Austeridad y Eficiencia del Gasto"/>
    <s v="https://dnbcgovco-my.sharepoint.com/:f:/g/personal/planeacion_dnbc_gov_co/IgChKz0IvfH4SrD5E4rH6SUbAX_271pATrWnSLOi40bftTs?e=ADICxr"/>
    <n v="46214"/>
    <s v="se realizó el procedimiento de Formulación, aprobación, publicación y seguimiento del Plan Interno de Austeridad y Eficiencia del Gasto. El procedimiento se encuentra en aprobación del SIGE"/>
    <n v="0.7"/>
    <x v="0"/>
  </r>
  <r>
    <n v="378"/>
    <x v="1"/>
    <x v="7"/>
    <s v="Subdirección Administrativa y Financiera"/>
    <m/>
    <x v="226"/>
    <m/>
    <x v="43"/>
    <s v="AUSTERIDAD DEL GASTO 2024 (DNBC)._x000a_ADMINISTRATIVO (A)"/>
    <m/>
    <s v="La situación observada obedece principalmente a una planeación limitada y una coordinación insuficiente entre las áreas responsables del cumplimiento de las metas establecidas en el Plan de Austeridad. Aunque la DNBC elaboró el documento conforme a la norma, no definió herramientas de control ni parámetros claros para hacer seguimiento al cumplimiento de las metas de ahorro. No hubo claridad de la forma de articulación entre las áreas de la Entidad, para dar cumplimiento al Plan. Finalmente, la publicación tardía del plan obedeció a debilidades de control para dar cumplimiento a la normatividad aplicable en el Decreto 199 de 2024."/>
    <s v="La situación observada obedece principalmente a una planeación limitada y una coordinación insuficiente entre las áreas responsables del cumplimiento de las metas establecidas en el Plan de Austeridad. Aunque la DNBC elaboró el documento conforme a la norma, no definió herramientas de control ni parámetros claros para hacer seguimiento al cumplimiento de las metas de ahorro. No hubo claridad de la forma de articulación entre las áreas de la Entidad, para dar cumplimiento al Plan. Finalmente, la publicación tardía del plan obedeció a debilidades de control para dar cumplimiento a la normatividad aplicable en el Decreto 199 de 2024."/>
    <s v="Fortalecer los mecanismos de control en la planeación, coordinación y seguimiento presupuestal, con el fin de garantizar la cumplimiento de las metas de ahorro definidas en el Plan Interno de Austeridad del Gasto, así como eficiencia y economía en la administración de los recursos públicos"/>
    <s v="GA_AC50"/>
    <s v="Elaborar, aprobar y publicar el Plan de Austeridad para la vigencia fiscal correspondiente"/>
    <s v="Plan de Austeridad Aprobado y Publicado"/>
    <n v="1"/>
    <d v="2026-01-01T00:00:00"/>
    <d v="2026-01-31T00:00:00"/>
    <n v="4.5"/>
    <s v="14. Gestión Administrativa"/>
    <s v="Auditoria Financiera 2024"/>
    <n v="1"/>
    <s v="Ya se elaboro, publicó y aprobó el plan de Austeridad 2026"/>
    <s v="https://dnbcgovco-my.sharepoint.com/:f:/g/personal/planeacion_dnbc_gov_co/IgCiAhdR-zQzRJsJdl6LroU6ATySELv_CFv-w8Mo3jfkoSQ?e=g1at8j"/>
    <d v="2026-05-11T00:00:00"/>
    <s v="No se referencia link de publicación"/>
    <n v="0"/>
    <s v="EJECUCIÓN"/>
    <d v="2026-05-29T00:00:00"/>
    <n v="1"/>
    <s v="Se evidenció que el plan de austeridad para la vigencia 2026, se encuentra publicado en la pagina de la entidad."/>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Ya se elaboró, publicó y aprobó el plan de Austeridad 2026 "/>
    <s v="https://dnbcgovco-my.sharepoint.com/:f:/g/personal/planeacion_dnbc_gov_co/IgC0kawtw34hTKDy5s0WdHcQAUIZBUWzu0VEzc_KWYG55mg?e=yAcRHm"/>
    <n v="46214"/>
    <s v="Se evidencia link de publicación del plan de austeridad"/>
    <n v="1"/>
    <x v="1"/>
  </r>
  <r>
    <n v="379"/>
    <x v="1"/>
    <x v="7"/>
    <s v="Subdirección Administrativa y Financiera"/>
    <m/>
    <x v="226"/>
    <m/>
    <x v="43"/>
    <s v="AUSTERIDAD DEL GASTO 2024 (DNBC)._x000a_ADMINISTRATIVO (A)"/>
    <m/>
    <s v="La situación observada obedece principalmente a una planeación limitada y una coordinación insuficiente entre las áreas responsables del cumplimiento de las metas establecidas en el Plan de Austeridad. Aunque la DNBC elaboró el documento conforme a la norma, no definió herramientas de control ni parámetros claros para hacer seguimiento al cumplimiento de las metas de ahorro. No hubo claridad de la forma de articulación entre las áreas de la Entidad, para dar cumplimiento al Plan. Finalmente, la publicación tardía del plan obedeció a debilidades de control para dar cumplimiento a la normatividad aplicable en el Decreto 199 de 2024."/>
    <s v="La situación observada obedece principalmente a una planeación limitada y una coordinación insuficiente entre las áreas responsables del cumplimiento de las metas establecidas en el Plan de Austeridad. Aunque la DNBC elaboró el documento conforme a la norma, no definió herramientas de control ni parámetros claros para hacer seguimiento al cumplimiento de las metas de ahorro. No hubo claridad de la forma de articulación entre las áreas de la Entidad, para dar cumplimiento al Plan. Finalmente, la publicación tardía del plan obedeció a debilidades de control para dar cumplimiento a la normatividad aplicable en el Decreto 199 de 2024."/>
    <s v="Fortalecer los mecanismos de control en la planeación, coordinación y seguimiento presupuestal, con el fin de garantizar la cumplimiento de las metas de ahorro definidas en el Plan Interno de Austeridad del Gasto, así como eficiencia y economía en la administración de los recursos públicos"/>
    <s v="GA_AC44"/>
    <s v="Seguimiento mensual al cumplimiento de las metas de austeridad propuestas"/>
    <s v="Informe de Seguimiento Trimestral"/>
    <n v="4"/>
    <d v="2026-01-01T00:00:00"/>
    <d v="2026-12-31T00:00:00"/>
    <n v="54"/>
    <s v="14. Gestión Administrativa"/>
    <s v="Auditoria Financiera 2024"/>
    <n v="1"/>
    <s v="Se realizo el seguimiento del primer trimestre 2026 al plan de austeridad "/>
    <s v="https://dnbcgovco-my.sharepoint.com/:f:/g/personal/planeacion_dnbc_gov_co/IgBDaL799PV3SZi0S6ivo4NHARPWm5wh51y_lsQakdqL1Jo?e=Lhpf3R"/>
    <d v="2026-05-11T00:00:00"/>
    <s v="Se evidencia informe de seguimiento primer trimestre. Se sugiere incluir evidencia de socialización con lider del proceso Sub administrativo vía correo electrónico"/>
    <n v="1"/>
    <s v="CUMPLIDO"/>
    <d v="2026-05-29T00:00:00"/>
    <n v="0.25"/>
    <s v="se evidencio informe de seguimiento al plan de austeridad correspondiente al I trimestre vigencia 2026"/>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o seguimiento del segundo trimestre 2026 al plan de austeridad "/>
    <s v="https://dnbcgovco-my.sharepoint.com/:f:/g/personal/planeacion_dnbc_gov_co/IgBEZNKpzvSSRaM9Wk3GwxR1ARXwvV0tHxnibX76UEg8lWE?e=Iy8XvM"/>
    <n v="46214"/>
    <s v="Se evidencia informe de seguimiento del primer y segundo trimestre. Se sugiere incluir evidencia de socialización con lider del proceso Sub administrativo vía correo electrónico"/>
    <n v="1"/>
    <x v="1"/>
  </r>
  <r>
    <n v="380"/>
    <x v="1"/>
    <x v="7"/>
    <s v="Subdirección Administrativa y Financiera"/>
    <m/>
    <x v="227"/>
    <m/>
    <x v="43"/>
    <s v="CONSTITUCIÓN DE RESERVA PRESUPUESTAL DEL CONTRATO 222-2024 SIN CUMPLIMIENTO DE REQUISITOS._x000a_ADMINISTRATIVO, CON PRESUNTA INCIDENCIA DISCIPLINARIA. (A-D)"/>
    <m/>
    <s v="Debilidades en los procedimientos aplicados por la DNBC, en la constitución de reservas presupuestales, en cuanto no se emplean como mecanismo presupuestal excepcional, por causa de fuerza mayor o caso fortuito y/o cuando se presenten cuentas por pagar presupuestales (que se haya recibido el bien o servicio) y que no cuenten con PAC dentro de la vigencia. Debilidades en los procedimientos contractuales y presupuestales aplicados por la DNBC, al presentarse inconsistencias en la información registrada y aprobada en los formatos y los soportes respectivos. Inconsistencias en los formatos de justificación y certificaciones emitidas por la DNBC. Debilidades en el control y seguimiento a la ejecución de los compromisos en el cierre de la vigencia, así como al cumplimiento de requisitos para la constitución de las reservas presupuestales. Debilidades en la programación, planeación y ejecución presupuestal, debido a la inoportunidad, con la cual se realizó el compromiso de las apropiaciones los últimos días de la vigencia 2024. Debilidades en la planificación contractual y falencias en la programación y ejecución presupuestal, lo cual conllevó a una reserva presupuestal inducida."/>
    <s v="Debilidades en los procedimientos aplicados por la DNBC, en la constitución de reservas presupuestales, en cuanto no se emplean como mecanismo presupuestal excepcional, por causa de fuerza mayor o caso fortuito y/o cuando se presenten cuentas por pagar presupuestales (que se haya recibido el bien o servicio) y que no cuenten con PAC dentro de la vigencia. Debilidades en los procedimientos contractuales y presupuestales aplicados por la DNBC, al presentarse inconsistencias en la información registrada y aprobada en los formatos y los soportes respectivos. Inconsistencias en los formatos de justificación y certificaciones emitidas por la DNBC. Debilidades en el control y seguimiento a la ejecución de los compromisos en el cierre de la vigencia, así como al cumplimiento de requisitos para la constitución de las reservas presupuestales. Debilidades en la programación, planeación y ejecución presupuestal, debido a la inoportunidad, con la cual se realizó el compromiso de las apropiaciones los últimos días de la vigencia 2024. Debilidades en la planificación contractual y falencias en la programación y ejecución presupuestal, lo cual conllevó a una reserva presupuestal inducida."/>
    <s v="Fortalecer los mecanismos de control para a adecuada programación, planeación contractual y ejecución presupuestal, con el fin de evitar la constitución de posibles reservas inducidas"/>
    <s v="GF_AC18"/>
    <s v="Actualizar el formato justificación para constituir reserva presupuestal (FO-GF-03-01) incluyendo cuando sea por falta de PAC el radicado de la cuenta con los soportes en la misma vigencia fiscal en la que se adquirió el compromiso."/>
    <s v="Formato actualizado y socializado"/>
    <n v="1"/>
    <d v="2026-01-01T00:00:00"/>
    <d v="2026-03-31T00:00:00"/>
    <n v="13.5"/>
    <s v="13. Gestión Financiera"/>
    <s v="Auditoria Financiera 2024"/>
    <n v="1"/>
    <s v="como evidencia queda el proceso de reservas presupuestalees"/>
    <s v="https://dnbcgovco-my.sharepoint.com/:f:/g/personal/planeacion_dnbc_gov_co/IgAKPZEalRp3T7O44VwZjBLlARF86VpmllJA36VR9-2qDG8?e=W6XaGX"/>
    <d v="2026-05-11T00:00:00"/>
    <s v="Se cinluye formato FO-GF-03-01 con última actualización en el 2026"/>
    <n v="1"/>
    <s v="CUMPLIDO"/>
    <d v="2026-05-29T00:00:00"/>
    <n v="1"/>
    <s v="Se evidencio la actualizacion del formato PC-GF-03-01 con fecha 20/03/2026."/>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queda el proceso de reservas presupuestalees"/>
    <s v="https://dnbcgovco-my.sharepoint.com/:f:/g/personal/planeacion_dnbc_gov_co/IgDlTTkE6gPMRZjTETbxch7dATaSM_TE5-agvqb3k7QgaDY?e=0V1Jx7"/>
    <s v="11/07/206"/>
    <s v="Actividad reportada con cumplimiento en el primer trimestre 2026"/>
    <n v="1"/>
    <x v="1"/>
  </r>
  <r>
    <n v="381"/>
    <x v="1"/>
    <x v="7"/>
    <s v="Subdirección Administrativa y Financiera"/>
    <m/>
    <x v="227"/>
    <m/>
    <x v="43"/>
    <s v="CONSTITUCIÓN DE RESERVA PRESUPUESTAL DEL CONTRATO 222-2024 SIN CUMPLIMIENTO DE REQUISITOS._x000a_ADMINISTRATIVO, CON PRESUNTA INCIDENCIA DISCIPLINARIA. (A-D)"/>
    <m/>
    <s v="Debilidades en los procedimientos aplicados por la DNBC, en la constitución de reservas presupuestales, en cuanto no se emplean como mecanismo presupuestal excepcional, por causa de fuerza mayor o caso fortuito y/o cuando se presenten cuentas por pagar presupuestales (que se haya recibido el bien o servicio) y que no cuenten con PAC dentro de la vigencia. Debilidades en los procedimientos contractuales y presupuestales aplicados por la DNBC, al presentarse inconsistencias en la información registrada y aprobada en los formatos y los soportes respectivos. Inconsistencias en los formatos de justificación y certificaciones emitidas por la DNBC. Debilidades en el control y seguimiento a la ejecución de los compromisos en el cierre de la vigencia, así como al cumplimiento de requisitos para la constitución de las reservas presupuestales. Debilidades en la programación, planeación y ejecución presupuestal, debido a la inoportunidad, con la cual se realizó el compromiso de las apropiaciones los últimos días de la vigencia 2024. Debilidades en la planificación contractual y falencias en la programación y ejecución presupuestal, lo cual conllevó a una reserva presupuestal inducida."/>
    <s v="Debilidades en los procedimientos aplicados por la DNBC, en la constitución de reservas presupuestales, en cuanto no se emplean como mecanismo presupuestal excepcional, por causa de fuerza mayor o caso fortuito y/o cuando se presenten cuentas por pagar presupuestales (que se haya recibido el bien o servicio) y que no cuenten con PAC dentro de la vigencia. Debilidades en los procedimientos contractuales y presupuestales aplicados por la DNBC, al presentarse inconsistencias en la información registrada y aprobada en los formatos y los soportes respectivos. Inconsistencias en los formatos de justificación y certificaciones emitidas por la DNBC. Debilidades en el control y seguimiento a la ejecución de los compromisos en el cierre de la vigencia, así como al cumplimiento de requisitos para la constitución de las reservas presupuestales. Debilidades en la programación, planeación y ejecución presupuestal, debido a la inoportunidad, con la cual se realizó el compromiso de las apropiaciones los últimos días de la vigencia 2024. Debilidades en la planificación contractual y falencias en la programación y ejecución presupuestal, lo cual conllevó a una reserva presupuestal inducida."/>
    <s v="Fortalecer los mecanismos de control para a adecuada programación, planeación contractual y ejecución presupuestal, con el fin de evitar la constitución de posibles reservas inducidas"/>
    <s v="GF_AC51"/>
    <s v="Capacitar a los supervisores en tema presupuestales (pagos, manejo de reservas y PAC ) y contractuales."/>
    <s v="Capacitaciones realizadas"/>
    <n v="2"/>
    <d v="2026-01-01T00:00:00"/>
    <d v="2026-12-31T00:00:00"/>
    <n v="54"/>
    <s v="13. Gestión Financiera / 15. Gestión Contractual"/>
    <s v="Auditoria Financiera 2024"/>
    <n v="1"/>
    <s v="Se evidencia el proceso de gestion de pagos con la socializacion "/>
    <s v="https://dnbcgovco-my.sharepoint.com/:f:/g/personal/planeacion_dnbc_gov_co/IgAKPZEalRp3T7O44VwZjBLlARF86VpmllJA36VR9-2qDG8?e=W6XaGX"/>
    <d v="2026-05-11T00:00:00"/>
    <s v="Se incluye capacitación de procedimiento de gestión de pagos del primer trimestre"/>
    <n v="0.5"/>
    <s v="EJECUCIÓN"/>
    <d v="2026-05-15T00:00:00"/>
    <n v="0.5"/>
    <s v="Se evidencio 1 (un) video de capacitacion de socializacion de nuevo procedimiento de gestion de pagos, por lo que se encuentra en ejecucion parcial, debido a que se realizaran 2 capacitaciones. toda vez que cuenta con plazo vigente para su total cumplimiento"/>
    <s v="EN EJECUCIÓN"/>
    <s v="No aplica"/>
    <s v="No aplica"/>
    <s v="No aplica"/>
    <n v="1"/>
    <s v="Se evidencia el proceso de gestion de pagos con la socializacion "/>
    <s v="https://dnbcgovco-my.sharepoint.com/:f:/g/personal/planeacion_dnbc_gov_co/IgDlTTkE6gPMRZjTETbxch7dATaSM_TE5-agvqb3k7QgaDY?e=0V1Jx7"/>
    <s v="11/07/206"/>
    <s v="Se incluye capacitación de procedimiento de gestión de pagos del primer trimestre"/>
    <n v="0.5"/>
    <x v="0"/>
  </r>
  <r>
    <n v="382"/>
    <x v="1"/>
    <x v="7"/>
    <s v="Subdirección Administrativa y Financiera"/>
    <m/>
    <x v="228"/>
    <m/>
    <x v="43"/>
    <s v="REGISTRO DE OBLIGACIONES DE RESERVAS PRESUPUESTALES A EJECUTARSE EN EL 2024 DE LOS CONTRATOS 117-2023 Y 125-2023 SIN CUMPLIMIENTO DEL PROCEDIMIENTO ESTABLECIDO POR LA DNBC._x000a_ADMINISTRATIVO (A)."/>
    <m/>
    <s v="Aprobación de registro de obligaciones en SIIF Nación, sin previa autorización del supervisor por medio del Informe mensual y/o periódico de supervisión de contratos/convenios y Lista de chequeo para la recepción y trámite de cuentas para pago, dado que se emitió instrucciones por parte de la Directora Nacional de Bomberos de Colombia (DNBC) y del Subdirector Administrativo y Financiero, los cuales autorizaron el registro, incumpliendo el Procedimiento “Registro de Obligaciones PC-GF-12”"/>
    <s v="Aprobación de registro de obligaciones en SIIF Nación, sin previa autorización del supervisor por medio del Informe mensual y/o periódico de supervisión de contratos/convenios y Lista de chequeo para la recepción y trámite de cuentas para pago, dado que se emitió instrucciones por parte de la Directora Nacional de Bomberos de Colombia (DNBC) y del Subdirector Administrativo y Financiero, los cuales autorizaron el registro, incumpliendo el Procedimiento “Registro de Obligaciones PC-GF-12”"/>
    <s v="Fortalecer los controles existentes para la realización de los pagos, de manera tal que se garantice el cumplimiento de lo pactado contractualmente; así como lo establecido en los procedimientos y formatos asociados de la DNBC."/>
    <s v="GF_AC24"/>
    <s v="Revisar y/o actualizar el procedimiento Registro de Obligaciones PC-GF-12, para determinar su correspondencia frente a las necesidades de la DNBC y la normatividad vigente aplicada."/>
    <s v="Procedimiento actualizado y socializado"/>
    <n v="1"/>
    <d v="2026-01-01T00:00:00"/>
    <d v="2026-02-28T00:00:00"/>
    <n v="8.5499999999999989"/>
    <s v="13. Gestión Financiera"/>
    <s v="Auditoria Financiera 2024"/>
    <n v="1"/>
    <s v="Acción establecida en el Plan de Mejoramiento suscrito el 10 de octubre de 2023,  como resultado de la denuncia 2022-249899-82111-D_x000a__x000a_La acción de mejora finaliza el 30 de Junio  de 2024, LAS ACTIVIDADES DEL PROCEDIMIENTO PC-GF-12 AHORA SE ENCUENTRAN EN GESTION DE PAGOS PC-GF-17_x000a__x000a_Se evidenció el cargue de evidencias correspondientes a: video de presentación y socialización de los dos procedimientos mencionados; presentación utilizada; y procedimientos actualizados._x000a__x000a_Por lo anterior en la acción de mejora, queda cumplida extemporaneamente"/>
    <s v="https://dnbcgovco-my.sharepoint.com/:f:/g/personal/planeacion_dnbc_gov_co/IgAKPZEalRp3T7O44VwZjBLlARF86VpmllJA36VR9-2qDG8?e=W6XaGX"/>
    <d v="2026-05-11T00:00:00"/>
    <s v="Cumplida en seguimiento diciembre 2025"/>
    <n v="1"/>
    <s v="CUMPLIDO"/>
    <d v="2026-05-29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0 de octubre de 2023,  como resultado de la denuncia 2022-249899-82111-D_x000a__x000a_La acción de mejora finaliza el 30 de Junio  de 2024, LAS ACTIVIDADES DEL PROCEDIMIENTO PC-GF-12 AHORA SE ENCUENTRAN EN GESTION DE PAGOS PC-GF-17_x000a__x000a_Se evidenció el cargue de evidencias correspondientes a: video de presentación y socialización de los dos procedimientos mencionados; presentación utilizada; y procedimientos actualizados._x000a__x000a_Por lo anterior en la acción de mejora, queda cumplida extemporaneamente"/>
    <s v="https://dnbcgovco-my.sharepoint.com/:f:/g/personal/planeacion_dnbc_gov_co/IgDlTTkE6gPMRZjTETbxch7dATaSM_TE5-agvqb3k7QgaDY?e=0V1Jx7"/>
    <s v="11/07/206"/>
    <s v="Actividad reportada con cumplimiento en el primer trimestre 2026"/>
    <n v="1"/>
    <x v="1"/>
  </r>
  <r>
    <n v="383"/>
    <x v="1"/>
    <x v="7"/>
    <s v="Subdirección Administrativa y Financiera"/>
    <m/>
    <x v="228"/>
    <m/>
    <x v="43"/>
    <s v="REGISTRO DE OBLIGACIONES DE RESERVAS PRESUPUESTALES A EJECUTARSE EN EL 2024 DE LOS CONTRATOS 117-2023 Y 125-2023 SIN CUMPLIMIENTO DEL PROCEDIMIENTO ESTABLECIDO POR LA DNBC._x000a_ADMINISTRATIVO (A)."/>
    <m/>
    <s v="Aprobación de registro de obligaciones en SIIF Nación, sin previa autorización del supervisor por medio del Informe mensual y/o periódico de supervisión de contratos/convenios y Lista de chequeo para la recepción y trámite de cuentas para pago, dado que se emitió instrucciones por parte de la Directora Nacional de Bomberos de Colombia (DNBC) y del Subdirector Administrativo y Financiero, los cuales autorizaron el registro, incumpliendo el Procedimiento “Registro de Obligaciones PC-GF-12”"/>
    <s v="Aprobación de registro de obligaciones en SIIF Nación, sin previa autorización del supervisor por medio del Informe mensual y/o periódico de supervisión de contratos/convenios y Lista de chequeo para la recepción y trámite de cuentas para pago, dado que se emitió instrucciones por parte de la Directora Nacional de Bomberos de Colombia (DNBC) y del Subdirector Administrativo y Financiero, los cuales autorizaron el registro, incumpliendo el Procedimiento “Registro de Obligaciones PC-GF-12”"/>
    <s v="Fortalecer los controles existentes para la realización de los pagos, de manera tal que se garantice el cumplimiento de lo pactado contractualmente; así como lo establecido en los procedimientos y formatos asociados de la DNBC."/>
    <s v="GF_AC52"/>
    <s v="Revisa que los soportes requeridos para el pago sean consistentes_x000a_para ser registrar en el SIIF."/>
    <s v="Correos electrónicos de solicitud y respuesta a subsanación de soportes para pago."/>
    <n v="100"/>
    <d v="2026-01-01T00:00:00"/>
    <d v="2026-12-31T00:00:00"/>
    <n v="54"/>
    <s v="13. Gestión Financiera"/>
    <s v="Auditoria Financiera 2024"/>
    <n v="1"/>
    <s v="Revisa que los soportes requeridos para el pago sean consistentes_x000a_para ser registrar en el SIIF. "/>
    <s v="https://dnbcgovco-my.sharepoint.com/:f:/g/personal/planeacion_dnbc_gov_co/IgAKPZEalRp3T7O44VwZjBLlARF86VpmllJA36VR9-2qDG8?e=W6XaGX"/>
    <d v="2026-05-11T00:00:00"/>
    <s v="Se evidencian soportes de devolución de cuentas"/>
    <n v="1"/>
    <s v="EJECUCIÓN"/>
    <d v="2026-05-29T00:00:00"/>
    <n v="1"/>
    <s v="Se evidencia 8 (ocho) correos electronicos solicitando subsanar cuentas de cobros para su respectiva correccion, por lo que los soportes aportados permiten la ejecucion de la actividad dentro del plazo establecido."/>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Revisa que los soportes requeridos para el pago sean consistentes_x000a_para ser registrar en el SIIF. "/>
    <s v="https://dnbcgovco-my.sharepoint.com/:f:/g/personal/planeacion_dnbc_gov_co/IgDlTTkE6gPMRZjTETbxch7dATaSM_TE5-agvqb3k7QgaDY?e=0V1Jx7"/>
    <s v="11/07/206"/>
    <s v="Se evidencian soportes de devolución de cuentas"/>
    <n v="1"/>
    <x v="0"/>
  </r>
  <r>
    <n v="384"/>
    <x v="1"/>
    <x v="7"/>
    <s v="Subdirección estrategica"/>
    <m/>
    <x v="229"/>
    <m/>
    <x v="43"/>
    <s v="EJECUCIÓN CONTRATO 105 DE 2024 Y GESTIÓN DE LA URGENCIA MANIFIESTA. ADMINISTRATIVO (A) CON PRESUNTA INCIDENCIA DISCIPLINARIA (D)."/>
    <s v="GESTIÓN DEL CONOCIMIENTO Y LA INNOVACIÓN"/>
    <s v="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
    <s v="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
    <s v="Fortalecer los mecanismos de control para la adecuada supervisión contractual con el objetivo de garantizar la adecuada correspondencia entre la planeación la urgencia declarada y la atención efectiva"/>
    <s v="FB_AC29"/>
    <s v="Diseñar e implementer Plan logístico para entrega de elementos tomando como insumo la previa verificación de cumplimiento de requisitos y asegurando que el plan contenga como mínimo: identificación de los municipios priorizados con cumplimiento de requisitos, elementos a entregar, cronograma de entregas y medio transporte de entrega."/>
    <s v="Plan Logístico y soportes de implementación"/>
    <n v="1"/>
    <d v="2026-01-01T00:00:00"/>
    <d v="2026-03-31T00:00:00"/>
    <n v="13.5"/>
    <s v="08. Fortalecimiento Bomberil"/>
    <s v="Auditoria Financiera 2024"/>
    <n v="1"/>
    <s v="Se adjunta diseño de Plan Logístico y evidencia de socialización a líder de proceso"/>
    <s v="https://dnbcgovco-my.sharepoint.com/:f:/g/personal/planeacion_dnbc_gov_co/IgDXNHpy7oLsTo_k1pBYTEA_AXkQuekeDuYRfMOd3hOKrho?e=FZVMrN"/>
    <d v="2026-05-11T00:00:00"/>
    <s v="Se incluye presentación del plan logstico. Se evidencia socialización con lider de proceso del mes de mayo de 2026"/>
    <n v="1"/>
    <s v="CUMPLIDO"/>
    <d v="2026-06-08T00:00:00"/>
    <n v="0.1"/>
    <s v="Se evidencia la elaboración de la propuesta del Plan Logístico de Entregas de Fortalecimiento, la cual contempla aspectos relacionados con modalidades de entrega, fases de actuación, actores involucrados, regionalización logística, mecanismos de coordinación, transporte, entrega y cierre documental. Así mismo, se evidencia su remisión para revisión y retroalimentación a la Subdirección Estratégica y a la Subdirección Administrativa y Financiera. No obstante, la evidencia aportada corresponde a una propuesta técnica y no permite verificar su aprobación formal, socialización con los líderes de proceso ni su implementación efectiva, conforme a lo establecido en la acción correctiva formulada. En consecuencia, se evidencia un avance parcial en el cumplimiento de la acción. Se recomienda formalizar la aprobación del plan logístico, realizar su socialización con las dependencias involucradas, documentar las actividades de implementación y conservar los soportes que permitan evidenciar su aplicación efectiva en los procesos de entrega de bienes y equipos de fortalecimiento bomberil."/>
    <s v="EN EJECUCIÓN"/>
    <s v="No aplica"/>
    <s v="No aplica"/>
    <s v="No aplica"/>
    <n v="1"/>
    <s v="Se adjunta diseño de Plan Logístico y evidencia de socialización a líder de proceso"/>
    <s v="https://dnbcgovco-my.sharepoint.com/:f:/g/personal/planeacion_dnbc_gov_co/IgB9cHHYSJIQTr9TaRSvOJ2DAViQEhrjnqtnNAQWBqFxriQ?e=6CRjhS"/>
    <n v="46213"/>
    <s v="Se incluye presentación del plan logstico. Se evidencia socialización con lider de proceso del mes de mayo de 2026"/>
    <n v="1"/>
    <x v="1"/>
  </r>
  <r>
    <n v="385"/>
    <x v="1"/>
    <x v="7"/>
    <s v="Subdirección Administrativa y Financiera"/>
    <m/>
    <x v="229"/>
    <m/>
    <x v="43"/>
    <s v="EJECUCIÓN CONTRATO 105 DE 2024 Y GESTIÓN DE LA URGENCIA MANIFIESTA. ADMINISTRATIVO (A) CON PRESUNTA INCIDENCIA DISCIPLINARIA (D)."/>
    <s v="GESTIÓN DEL CONOCIMIENTO Y LA INNOVACIÓN"/>
    <s v="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
    <s v="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
    <s v="Fortalecer los mecanismos de control para la adecuada supervisión contractual con el objetivo de garantizar la adecuada correspondencia entre la planeación la urgencia declarada y la atención efectiva"/>
    <s v="FB_AC38"/>
    <s v="Realizar acta de conciliación mensual con el Almacén"/>
    <s v="Acta Conciliación y anexos"/>
    <n v="12"/>
    <d v="2026-01-01T00:00:00"/>
    <d v="2026-12-31T00:00:00"/>
    <n v="54"/>
    <s v="14. Gestión Administrativa / 08. Fortalecimiento Bomberil"/>
    <s v="Auditoria Financiera 2024"/>
    <n v="1"/>
    <s v="Ya se tiene acta de conciliación mes Enero , Febrero y Marzo "/>
    <s v="https://dnbcgovco-my.sharepoint.com/:f:/g/personal/planeacion_dnbc_gov_co/IgDlbJYL-Va8QKNBLgqDQn7GAb3ZWq8G8cJlJ7r72T-YIzQ?e=ohPP4l"/>
    <d v="2026-05-11T00:00:00"/>
    <s v="Se encuentran las actas de conciliación de enero, febrero y marzo 2026"/>
    <n v="0.25"/>
    <s v="EJECUCIÓN"/>
    <d v="2026-05-29T00:00:00"/>
    <n v="0.1"/>
    <s v="se evidencio la convocatoria de la mesa de trabajo de fecha 21/04/2026, mas no las actas de los meses de enero, febrero y marzo donde se dejan sentado los temas tratados."/>
    <s v="EN EJECUCIÓN"/>
    <s v="No aplica"/>
    <s v="No aplica"/>
    <s v="No aplica"/>
    <n v="1"/>
    <s v="Ya se tiene acta conciliación mes de Abril por temas de entregas de urgencia manifiesta no se a podido realizar la conciliación de mayo y junio "/>
    <s v="https://dnbcgovco-my.sharepoint.com/:f:/g/personal/planeacion_dnbc_gov_co/IgATaVuqQLoaSZKn6XEtE5CxAZQ69p2ercMGLiBAiUZ-B3A?e=abGyCE  "/>
    <n v="46214"/>
    <s v="Se reportan actas de enero a abril. Mayo pendiente de firma. "/>
    <n v="0.33"/>
    <x v="0"/>
  </r>
  <r>
    <n v="386"/>
    <x v="1"/>
    <x v="7"/>
    <s v="Subdirección Administrativa y Financiera"/>
    <m/>
    <x v="229"/>
    <m/>
    <x v="43"/>
    <s v="EJECUCIÓN CONTRATO 105 DE 2024 Y GESTIÓN DE LA URGENCIA MANIFIESTA. ADMINISTRATIVO (A) CON PRESUNTA INCIDENCIA DISCIPLINARIA (D)."/>
    <m/>
    <s v="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
    <s v="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
    <s v="Fortalecer los mecanismos de control para la adecuada supervisión contractual con el objetivo de garantizar la adecuada correspondencia entre la planeación la urgencia declarada y la atención efectiva"/>
    <s v="GA_AC51"/>
    <s v="Implementar un sistema de información que permita soportar la gestión de bienes de la DNBC"/>
    <s v="Soportes de la implementación del Sistema de Información"/>
    <n v="1"/>
    <d v="2026-01-01T00:00:00"/>
    <d v="2026-12-31T00:00:00"/>
    <n v="54"/>
    <s v="14. Gestión Administrativa"/>
    <s v="Auditoria Financiera 2024"/>
    <n v="1"/>
    <s v="Se esta manejando una prueba piloto SIIF NACIÓN"/>
    <s v="https://dnbcgovco-my.sharepoint.com/:f:/g/personal/planeacion_dnbc_gov_co/IgBvTGIVB1beR6Hq2ZYZUnYkAaNAMO-Qq75CdeDQQvSAf7Y?e=VtmbSq"/>
    <d v="2026-05-11T00:00:00"/>
    <s v="Se evidencia respuesta de MinHacienda para uso piloto de sistema Siif Nación - Modulo Recursos Fisicos"/>
    <n v="0.1"/>
    <s v="EJECUCIÓN"/>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muestra proceso que se esta llevando para el manejo de la prueba piloto SIIF NACIÓN "/>
    <s v="https://dnbcgovco-my.sharepoint.com/:f:/g/personal/planeacion_dnbc_gov_co/IgCBVo7NNr3iS7l8TzZ8wHRMASzR7iH24VFrPXij61kiZsg?e=P6XOYn"/>
    <s v="11/07/206"/>
    <s v="Se remite información sobre las gestiones adelantadas para la implementación del modulo siif nacion"/>
    <n v="0.3"/>
    <x v="0"/>
  </r>
  <r>
    <n v="387"/>
    <x v="1"/>
    <x v="7"/>
    <s v="Subdirección Administrativa y Financiera"/>
    <m/>
    <x v="230"/>
    <m/>
    <x v="43"/>
    <s v="GESTIÓN FISCAL DEL CONTRATO 106-2024 SUSCRITO EN EL MARCO DE LA URGENCIA MANIFIESTA DECRETADA POR LA DIRECCIÓN NACIONAL DE BOMBEROS DE COLOMBIA MEDIANTE RESOLUCIÓN NO. 059 DE 2024._x000a_ADMINISTRATIVO (A) CON PRESUNTA INCIDENCIA DISCIPLINARIA (D) Y PARA INDAGACION PRELIMINAR (IP)"/>
    <s v="GESTIÓN DEL CONOCIMIENTO Y LA INNOVACIÓN"/>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Fortalecer los mecanismos de control para la adecuada supervisión contractual con el objetivo de garantizar la adecuada correspondencia entre la planeación la urgencia declarada y la atención efectiva"/>
    <s v="FB_AC38"/>
    <s v="Realizar acta de conciliación mensual con el Almacén"/>
    <s v="Acta Conciliación y anexos"/>
    <n v="12"/>
    <d v="2026-01-01T00:00:00"/>
    <d v="2026-12-31T00:00:00"/>
    <n v="54"/>
    <s v="14. Gestión Administrativa / 08. Fortalecimiento Bomberil"/>
    <s v="Auditoria Financiera 2024"/>
    <n v="1"/>
    <s v="Ya se tiene acta de conciliación mes Enero , Febrero y Marzo "/>
    <s v="https://dnbcgovco-my.sharepoint.com/:f:/g/personal/planeacion_dnbc_gov_co/IgDlbJYL-Va8QKNBLgqDQn7GAb3ZWq8G8cJlJ7r72T-YIzQ?e=ohPP4l"/>
    <d v="2026-05-11T00:00:00"/>
    <s v="Se encuentran las actas de conciliación de enero, febrero y marzo 2026"/>
    <n v="0.25"/>
    <s v="EJECUCIÓN"/>
    <d v="2026-05-29T00:00:00"/>
    <n v="0.1"/>
    <s v="se evidencio la convocatoria de la mesa de trabajo de fecha 21/04/2026, mas no las actas de los meses de enero, febrero y marzo donde se dejan sentado los temas tratados."/>
    <s v="EN EJECUCIÓN"/>
    <s v="No aplica"/>
    <s v="No aplica"/>
    <s v="No aplica"/>
    <n v="1"/>
    <s v="Ya se tiene acta conciliación mes de Abril por temas de entregas de urgencia manifiesta no se a podido realizar la conciliación de mayo y junio "/>
    <s v="https://dnbcgovco-my.sharepoint.com/:f:/g/personal/planeacion_dnbc_gov_co/IgATaVuqQLoaSZKn6XEtE5CxAZQ69p2ercMGLiBAiUZ-B3A?e=abGyCE  "/>
    <n v="46214"/>
    <s v="Se reportan actas de enero a abril. Mayo pendiente de firma. "/>
    <n v="0.33"/>
    <x v="0"/>
  </r>
  <r>
    <n v="388"/>
    <x v="1"/>
    <x v="7"/>
    <s v="Subdirección Administrativa y Financiera"/>
    <m/>
    <x v="230"/>
    <m/>
    <x v="43"/>
    <s v="GESTIÓN FISCAL DEL CONTRATO 106-2024 SUSCRITO EN EL MARCO DE LA URGENCIA MANIFIESTA DECRETADA POR LA DIRECCIÓN NACIONAL DE BOMBEROS DE COLOMBIA MEDIANTE RESOLUCIÓN NO. 059 DE 2024._x000a_ADMINISTRATIVO (A) CON PRESUNTA INCIDENCIA DISCIPLINARIA (D) Y PARA INDAGACION PRELIMINAR (IP)"/>
    <m/>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Fortalecer los mecanismos de control para la adecuada supervisión contractual con el objetivo de garantizar la adecuada correspondencia entre la planeación la urgencia declarada y la atención efectiva"/>
    <s v="GC_AC63"/>
    <s v="Implementar los registros requeridos para la etapa precontractual con el fin de que permitan evidencia el cumplimento de la requisitos establecidos de la normatividad aplicable."/>
    <s v="Registro de verificación de cumplimiento etapa precontractual"/>
    <n v="1"/>
    <d v="2026-01-01T00:00:00"/>
    <d v="2026-12-31T00:00:00"/>
    <n v="54"/>
    <s v="15. Gestión Contractual"/>
    <s v="Auditoria Financiera 2024"/>
    <n v="1"/>
    <s v="La actividad tuvo cumplimiento. Para la etapa precontractual se implementaron los registros de verificación requeridos, mediante la utilización de la Checklist de verificación de documentos, la cual permite evidenciar el cumplimiento de los requisitos establecidos en la normatividad aplicable. Dicha herramienta se emplea para validar de manera sistemática la documentación exigida antes del inicio del proceso contractual, constituyéndose en el registro de verificación de cumplimiento de la etapa precontractual y formando parte integral del expediente contractual._x000a_"/>
    <s v="https://dnbcgovco-my.sharepoint.com/personal/planeacion_dnbc_gov_co/_layouts/15/onedrive.aspx?id=%2Fpersonal%2Fplaneacion%5Fdnbc%5Fgov%5Fco%2FDocuments%2FDocumentos%20SIGE%2F6%2E%20Planes%2FPLAN%20DE%20MEJORA%2F2026%2F01%2E%20Seguimiento%20Primer%20Trimestre%2F15%2E%20Gesti%C3%B3n%20Contractual%2FGC%5FAC63&amp;viewid=efb70791%2Db8ab%2D49e7%2Db552%2Dd3d4cbe976b9&amp;ct=1777387045307&amp;or=OWA%2DNT%2DMail"/>
    <d v="2026-05-11T00:00:00"/>
    <s v="Se adjunta información de lista de chequeo para contrataciones de la entidad"/>
    <n v="1"/>
    <s v="CUMPLIDO"/>
    <d v="2026-05-15T00:00:00"/>
    <n v="1"/>
    <s v="Se evidenció como soporte la Checklist de verificación de documentos de la etapa precontractual, diligenciada durante la vigencia 2026 e incorporada en los expedientes contractuales. El soporte aportado permite verificar la implementación del registro de control para la validación de los requisitos establecidos en la etapa precontractual, evidenciando la ejecución de la actividad formulada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La actividad tuvo cumplimiento. Para la etapa precontractual se implementaron los registros de verificación requeridos, mediante la utilización de la Checklist de verificación de documentos, la cual permite evidenciar el cumplimiento de los requisitos establecidos en la normatividad aplicable. Dicha herramienta se emplea para validar de manera sistemática la documentación exigida antes del inicio del proceso contractual, constituyéndose en el registro de verificación de cumplimiento de la etapa precontractual y formando parte integral del expediente contractual.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Actividad con cumplimiento reportado en el primer trimestre 2026"/>
    <n v="1"/>
    <x v="1"/>
  </r>
  <r>
    <n v="389"/>
    <x v="1"/>
    <x v="7"/>
    <s v="Subdirección Administrativa y Financiera"/>
    <m/>
    <x v="230"/>
    <m/>
    <x v="43"/>
    <s v="GESTIÓN FISCAL DEL CONTRATO 106-2024 SUSCRITO EN EL MARCO DE LA URGENCIA MANIFIESTA DECRETADA POR LA DIRECCIÓN NACIONAL DE BOMBEROS DE COLOMBIA MEDIANTE RESOLUCIÓN NO. 059 DE 2024._x000a_ADMINISTRATIVO (A) CON PRESUNTA INCIDENCIA DISCIPLINARIA (D) Y PARA INDAGACION PRELIMINAR (IP)"/>
    <m/>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Fortalecer los mecanismos de control para la adecuada supervisión contractual con el objetivo de garantizar la adecuada correspondencia entre la planeación la urgencia declarada y la atención efectiva"/>
    <s v="GF_AC55"/>
    <s v="Implementar un sistema de información que permita soportar la gestión de bienes de la DNBC"/>
    <s v="Soportes de la implementación del Sistema de Información"/>
    <n v="1"/>
    <d v="2026-01-01T00:00:00"/>
    <d v="2026-12-31T00:00:00"/>
    <n v="54"/>
    <s v="14. Gestión Administrativa / 13. Gestión Financiera"/>
    <s v="Auditoria Financiera 2024"/>
    <n v="1"/>
    <s v="Se esta manejando una prueba piloto SIIF NACIÓN"/>
    <s v="https://dnbcgovco-my.sharepoint.com/:f:/g/personal/planeacion_dnbc_gov_co/IgCd9hpWp6cMRprbun4ALRzAAdsqs8m2RB2oG8ldoXS9T3Q?e=Oy1mUO"/>
    <d v="2026-05-11T00:00:00"/>
    <s v="Se evidencia respuesta de MinHacienda para uso piloto de sistema Siif Nación - Modulo Recursos Fisicos"/>
    <n v="0.1"/>
    <s v="EJECUCIÓN"/>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esta manejando una prueba piloto SIIF NACIÓN"/>
    <s v="https://dnbcgovco-my.sharepoint.com/:f:/g/personal/planeacion_dnbc_gov_co/IgDlTTkE6gPMRZjTETbxch7dATaSM_TE5-agvqb3k7QgaDY?e=0V1Jx7"/>
    <s v="11/07/206"/>
    <s v="Se evidencia respuesta de MinHacienda para uso piloto de sistema Siif Nación - Modulo Recursos Fisicos del primer trimestre"/>
    <n v="0.1"/>
    <x v="0"/>
  </r>
  <r>
    <n v="390"/>
    <x v="1"/>
    <x v="7"/>
    <s v="Subdirección Administrativa y Financiera"/>
    <m/>
    <x v="230"/>
    <m/>
    <x v="43"/>
    <s v="GESTIÓN FISCAL DEL CONTRATO 106-2024 SUSCRITO EN EL MARCO DE LA URGENCIA MANIFIESTA DECRETADA POR LA DIRECCIÓN NACIONAL DE BOMBEROS DE COLOMBIA MEDIANTE RESOLUCIÓN NO. 059 DE 2024._x000a_ADMINISTRATIVO (A) CON PRESUNTA INCIDENCIA DISCIPLINARIA (D) Y PARA INDAGACION PRELIMINAR (IP)"/>
    <m/>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Fortalecer los mecanismos de control para la adecuada supervisión contractual con el objetivo de garantizar la adecuada correspondencia entre la planeación la urgencia declarada y la atención efectiva"/>
    <s v="GC_AC65"/>
    <s v="Centralizar en un repositorio digital único institucional la información contractual de la DNBC."/>
    <s v="Repositorio Digital consolidado en tiempo real"/>
    <n v="1"/>
    <d v="2026-01-01T00:00:00"/>
    <d v="2026-12-31T00:00:00"/>
    <n v="54"/>
    <s v="15. Gestión Contractual / 18. Gestión de Tecnología e Informática"/>
    <s v="Auditoria Financiera 2024"/>
    <n v="1"/>
    <s v="Se centralizó la información contractual de la DNBC en un repositorio digital único institucional, permitiendo la consolidación y actualización en tiempo real de los documentos contractuales. Como evidencia se cuenta con el Repositorio Digital consolidado, que facilita el acceso, control y trazabilidad de la información contractual._x000a_"/>
    <s v="https://dnbcgovco-my.sharepoint.com/personal/planeacion_dnbc_gov_co/_layouts/15/onedrive.aspx?id=%2Fpersonal%2Fplaneacion%5Fdnbc%5Fgov%5Fco%2FDocuments%2FDocumentos%20SIGE%2F6%2E%20Planes%2FPLAN%20DE%20MEJORA%2F2026%2F01%2E%20Seguimiento%20Primer%20Trimestre%2F15%2E%20Gesti%C3%B3n%20Contractual%2FGC%5FAC65&amp;viewid=efb70791%2Db8ab%2D49e7%2Db552%2Dd3d4cbe976b9&amp;ct=1777321740236&amp;or=OWA%2DNT%2DMail"/>
    <d v="2026-05-11T00:00:00"/>
    <s v="Se remite pantallazo de repositorio digital 2026"/>
    <n v="1"/>
    <s v="CUMPLIDO"/>
    <d v="2026-05-15T00:00:00"/>
    <n v="1"/>
    <s v="Se presenta como evidencia el correo electrónico de fecha 21 de abril de 2026, mediante el cual se comparte la carpeta denominada &quot;REPOSITORIO GESTIÓN CONTRACTUAL 2026&quot;, habilitando el acceso al repositorio digital institucional para la gestión de la información contractual. El soporte aportado permite verificar la implementación y disponibilidad del repositorio digital único institucional, evidenciando el cumplimiento de la actividad formulada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centralizó la información contractual de la DNBC en un repositorio digital único institucional, permitiendo la consolidación y actualización en tiempo real de los documentos contractuales. Como evidencia se cuenta con el Repositorio Digital consolidado, que facilita el acceso, control y trazabilidad de la información contractual.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Actividad con cumplimiento reportado en el primer trimestre 2026"/>
    <n v="1"/>
    <x v="1"/>
  </r>
  <r>
    <n v="391"/>
    <x v="1"/>
    <x v="7"/>
    <s v="Subdirección Administrativa y Financiera"/>
    <m/>
    <x v="231"/>
    <m/>
    <x v="43"/>
    <s v="ENTREGA DE LOS BIENES ADQUIRIDOS BAJO LA MODALIDAD DE URGENCIA MANIFIESTA, CONTRATO 107 DE 2024. ADMINISTRATIVO (A) CON PRESUNTA INCIDENCIA DISCIPLINARIA (D)"/>
    <s v="GESTIÓN DEL CONOCIMIENTO Y LA INNOVACIÓN"/>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Fortalecer los mecanismos de control para la adecuada supervisión contractual con el objetivo de garantizar la adecuada correspondencia entre la planeación la urgencia declarada y la atención efectiva"/>
    <s v="FB_AC38"/>
    <s v="Realizar acta de conciliación mensual con el Almacén"/>
    <s v="Acta Conciliación y anexos"/>
    <n v="12"/>
    <d v="2026-01-01T00:00:00"/>
    <d v="2026-12-31T00:00:00"/>
    <n v="54"/>
    <s v="14. Gestión Administrativa / 08. Fortalecimiento Bomberil"/>
    <s v="Auditoria Financiera 2024"/>
    <n v="1"/>
    <s v="Ya se tiene acta de conciliación mes Enero , Febrero y Marzo "/>
    <s v="https://dnbcgovco-my.sharepoint.com/:f:/g/personal/planeacion_dnbc_gov_co/IgDlbJYL-Va8QKNBLgqDQn7GAb3ZWq8G8cJlJ7r72T-YIzQ?e=ohPP4l"/>
    <d v="2026-05-11T00:00:00"/>
    <s v="Se encuentran las actas de conciliación de enero, febrero y marzo 2026"/>
    <n v="0.25"/>
    <s v="EJECUCIÓN"/>
    <d v="2026-05-29T00:00:00"/>
    <n v="0.1"/>
    <s v="se evidencio la convocatoria de la mesa de trabajo mas no las actas donde se dejan sentado los temas tratados."/>
    <s v="EN EJECUCIÓN"/>
    <s v="No aplica"/>
    <s v="No aplica"/>
    <s v="No aplica"/>
    <n v="1"/>
    <s v="Ya se tiene acta conciliación mes de Abril por temas de entregas de urgencia manifiesta no se a podido realizar la conciliación de mayo y junio "/>
    <s v="https://dnbcgovco-my.sharepoint.com/:f:/g/personal/planeacion_dnbc_gov_co/IgATaVuqQLoaSZKn6XEtE5CxAZQ69p2ercMGLiBAiUZ-B3A?e=abGyCE  "/>
    <n v="46214"/>
    <s v="Se reportan actas de enero a abril. Mayo pendiente de firma. "/>
    <n v="0.33"/>
    <x v="0"/>
  </r>
  <r>
    <n v="392"/>
    <x v="1"/>
    <x v="7"/>
    <s v="Subdirección Administrativa y Financiera"/>
    <m/>
    <x v="231"/>
    <m/>
    <x v="43"/>
    <s v="ENTREGA DE LOS BIENES ADQUIRIDOS BAJO LA MODALIDAD DE URGENCIA MANIFIESTA, CONTRATO 107 DE 2024. ADMINISTRATIVO (A) CON PRESUNTA INCIDENCIA DISCIPLINARIA (D)"/>
    <m/>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Fortalecer los mecanismos de control para la adecuada supervisión contractual con el objetivo de garantizar la adecuada correspondencia entre la planeación la urgencia declarada y la atención efectiva"/>
    <s v="GF_AC55"/>
    <s v="Implementar un sistema de información que permita soportar la gestión de bienes de la DNBC"/>
    <s v="Soportes de la implementación del Sistema de Información"/>
    <n v="1"/>
    <d v="2026-01-01T00:00:00"/>
    <d v="2026-12-31T00:00:00"/>
    <n v="54"/>
    <s v="14. Gestión Administrativa / 13. Gestión Financiera"/>
    <s v="Auditoria Financiera 2024"/>
    <n v="1"/>
    <s v="Se esta manejando una prueba piloto SIIF NACIÓN"/>
    <s v="https://dnbcgovco-my.sharepoint.com/:f:/g/personal/planeacion_dnbc_gov_co/IgCd9hpWp6cMRprbun4ALRzAAdsqs8m2RB2oG8ldoXS9T3Q?e=Oy1mUO"/>
    <d v="2026-05-11T00:00:00"/>
    <s v="Se evidencia respuesta de MinHacienda para uso piloto de sistema Siif Nación - Modulo Recursos Fisicos"/>
    <n v="0.1"/>
    <s v="EJECUCIÓN"/>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esta manejando una prueba piloto SIIF NACIÓN"/>
    <s v="https://dnbcgovco-my.sharepoint.com/:f:/g/personal/planeacion_dnbc_gov_co/IgDlTTkE6gPMRZjTETbxch7dATaSM_TE5-agvqb3k7QgaDY?e=0V1Jx7"/>
    <s v="11/07/206"/>
    <s v="Se evidencia respuesta de MinHacienda para uso piloto de sistema Siif Nación - Modulo Recursos Fisicos del primer trimestre"/>
    <n v="0.1"/>
    <x v="0"/>
  </r>
  <r>
    <n v="393"/>
    <x v="1"/>
    <x v="7"/>
    <s v="Subdirección estrategica"/>
    <m/>
    <x v="232"/>
    <m/>
    <x v="43"/>
    <s v="CONTRATO 108 DE 2024, BOMBAS ESPALDA Y PISCINAS (TANQUES) FOLD TANK - CUMPLIMIENTO FINES DE LA RESOLUCIÓN 059 DE 2024 QUE DECLARÓ LA URGENCIA MANIFIESTA._x000a_ADMINISTRATIVO (A) CON PRESUNTA INCIDENCIA DISCIPLINARIA (D)"/>
    <s v="GESTIÓN DEL CONOCIMIENTO Y LA INNOVACIÓN"/>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Fortalecer los mecanismos de control para la adecuada supervisión contractual con el objetivo de garantizar la adecuada correspondencia entre la planeación la urgencia declarada y la atención efectiva"/>
    <s v="FB_AC29"/>
    <s v="Diseñar e implementer un Plan logístico para entrega de elementos tomando como insumo la previa verificación de cumplimiento de requisitos y asegurando que el plan contenga como mínimo: identificación de los municipios priorizados con cumplimiento de requisitos, elementos a entregar, cronograma de entregas y medio transporte de entrega."/>
    <s v="Plan Logístico y soportes de implementación"/>
    <n v="1"/>
    <d v="2026-01-01T00:00:00"/>
    <d v="2026-03-31T00:00:00"/>
    <n v="13.5"/>
    <s v="08. Fortalecimiento Bomberil"/>
    <s v="Auditoria Financiera 2024"/>
    <n v="1"/>
    <s v="Se adjunta diseño de Plan Logístico y evidencia de socialización a líder de proceso"/>
    <s v="https://dnbcgovco-my.sharepoint.com/:f:/g/personal/planeacion_dnbc_gov_co/IgDXNHpy7oLsTo_k1pBYTEA_AXkQuekeDuYRfMOd3hOKrho?e=FZVMrN"/>
    <d v="2026-05-11T00:00:00"/>
    <s v="Se incluye presentación del plan logstico. Se evidencia socialización con lider de proceso del mes de mayo de 2026"/>
    <n v="1"/>
    <s v="CUMPLIDO"/>
    <d v="2026-06-08T00:00:00"/>
    <n v="0.1"/>
    <s v="Se evidencia la elaboración de la propuesta del Plan Logístico de Entregas de Fortalecimiento, la cual contempla aspectos relacionados con modalidades de entrega, fases de actuación, actores involucrados, regionalización logística, mecanismos de coordinación, transporte, entrega y cierre documental. Así mismo, se evidencia su remisión para revisión y retroalimentación a las dependencias involucradas. No obstante, la evidencia aportada corresponde a una propuesta técnica y no permite verificar su aprobación formal, socialización con los líderes de proceso ni su implementación efectiva, conforme a lo establecido en la acción correctiva formulada. En consecuencia, se evidencia un avance parcial en el cumplimiento de la acción. Se recomienda formalizar la aprobación del plan logístico, realizar su socialización con las dependencias involucradas, documentar las actividades de implementación y conservar los soportes que permitan evidenciar su aplicación efectiva en los procesos de recepción, almacenamiento, distribución y entrega de los bienes adquiridos para el fortalecimiento bomberil."/>
    <s v="EN EJECUCIÓN"/>
    <s v="No aplica"/>
    <s v="No aplica"/>
    <s v="No aplica"/>
    <n v="1"/>
    <s v="Se adjunta diseño de Plan Logístico y evidencia de socialización a líder de proceso"/>
    <s v="https://dnbcgovco-my.sharepoint.com/:f:/g/personal/planeacion_dnbc_gov_co/IgB9cHHYSJIQTr9TaRSvOJ2DAViQEhrjnqtnNAQWBqFxriQ?e=6CRjhS"/>
    <n v="46213"/>
    <s v="Se incluye presentación del plan logstico. Se evidencia socialización con lider de proceso del mes de mayo de 2026"/>
    <n v="1"/>
    <x v="1"/>
  </r>
  <r>
    <n v="394"/>
    <x v="1"/>
    <x v="7"/>
    <s v="Subdirección Administrativa y Financiera"/>
    <m/>
    <x v="232"/>
    <m/>
    <x v="43"/>
    <s v="CONTRATO 108 DE 2024, BOMBAS ESPALDA Y PISCINAS (TANQUES) FOLD TANK - CUMPLIMIENTO FINES DE LA RESOLUCIÓN 059 DE 2024 QUE DECLARÓ LA URGENCIA MANIFIESTA._x000a_ADMINISTRATIVO (A) CON PRESUNTA INCIDENCIA DISCIPLINARIA (D)"/>
    <s v="GESTIÓN DEL CONOCIMIENTO Y LA INNOVACIÓN"/>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Fortalecer los mecanismos de control para la adecuada supervisión contractual con el objetivo de garantizar la adecuada correspondencia entre la planeación la urgencia declarada y la atención efectiva"/>
    <s v="FB_AC38"/>
    <s v="Realizar acta de conciliación mensual con el Almacén"/>
    <s v="Acta Conciliación y anexos"/>
    <n v="12"/>
    <d v="2026-01-01T00:00:00"/>
    <d v="2026-12-31T00:00:00"/>
    <n v="54"/>
    <s v="14. Gestión Administrativa / 08. Fortalecimiento Bomberil"/>
    <s v="Auditoria Financiera 2024"/>
    <n v="1"/>
    <s v="Ya se tiene acta de conciliación mes Enero , Febrero y Marzo "/>
    <s v="https://dnbcgovco-my.sharepoint.com/:f:/g/personal/planeacion_dnbc_gov_co/IgDlbJYL-Va8QKNBLgqDQn7GAb3ZWq8G8cJlJ7r72T-YIzQ?e=ohPP4l"/>
    <d v="2026-05-11T00:00:00"/>
    <s v="Se encuentran las actas de conciliación de enero, febrero y marzo 2026"/>
    <n v="0.25"/>
    <s v="EJECUCIÓN"/>
    <d v="2026-05-29T00:00:00"/>
    <n v="0.1"/>
    <s v="se evidencio la convocatoria de la mesa de trabajo mas no las actas donde se dejan sentado los temas tratados."/>
    <s v="EN EJECUCIÓN"/>
    <s v="No aplica"/>
    <s v="No aplica"/>
    <s v="No aplica"/>
    <n v="1"/>
    <s v="Ya se tiene acta conciliación mes de Abril por temas de entregas de urgencia manifiesta no se a podido realizar la conciliación de mayo y junio "/>
    <s v="https://dnbcgovco-my.sharepoint.com/:f:/g/personal/planeacion_dnbc_gov_co/IgATaVuqQLoaSZKn6XEtE5CxAZQ69p2ercMGLiBAiUZ-B3A?e=abGyCE  "/>
    <n v="46214"/>
    <s v="Se reportan actas de enero a abril. Mayo pendiente de firma. "/>
    <n v="0.33"/>
    <x v="0"/>
  </r>
  <r>
    <n v="395"/>
    <x v="1"/>
    <x v="7"/>
    <s v="Subdirección Administrativa y Financiera"/>
    <m/>
    <x v="232"/>
    <m/>
    <x v="43"/>
    <s v="CONTRATO 108 DE 2024, BOMBAS ESPALDA Y PISCINAS (TANQUES) FOLD TANK - CUMPLIMIENTO FINES DE LA RESOLUCIÓN 059 DE 2024 QUE DECLARÓ LA URGENCIA MANIFIESTA._x000a_ADMINISTRATIVO (A) CON PRESUNTA INCIDENCIA DISCIPLINARIA (D)"/>
    <m/>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Fortalecer los mecanismos de control para la adecuada supervisión contractual con el objetivo de garantizar la adecuada correspondencia entre la planeación la urgencia declarada y la atención efectiva"/>
    <s v="GF_AC55"/>
    <s v="Implementar un sistema de información que permita soportar la gestión de bienes de la DNBC"/>
    <s v="Soportes de la implementación del Sistema de Información"/>
    <n v="1"/>
    <d v="2026-01-01T00:00:00"/>
    <d v="2026-12-31T00:00:00"/>
    <n v="54"/>
    <s v="14. Gestión Administrativa / 13. Gestión Financiera"/>
    <s v="Auditoria Financiera 2024"/>
    <n v="1"/>
    <s v="Se esta manejando una prueba piloto SIIF NACIÓN"/>
    <s v="https://dnbcgovco-my.sharepoint.com/:f:/g/personal/planeacion_dnbc_gov_co/IgCd9hpWp6cMRprbun4ALRzAAdsqs8m2RB2oG8ldoXS9T3Q?e=Oy1mUO"/>
    <d v="2026-05-11T00:00:00"/>
    <s v="Se evidencia respuesta de MinHacienda para uso piloto de sistema Siif Nación - Modulo Recursos Fisicos"/>
    <n v="0.1"/>
    <s v="EJECUCIÓN"/>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esta manejando una prueba piloto SIIF NACIÓN"/>
    <s v="https://dnbcgovco-my.sharepoint.com/:f:/g/personal/planeacion_dnbc_gov_co/IgDlTTkE6gPMRZjTETbxch7dATaSM_TE5-agvqb3k7QgaDY?e=0V1Jx7"/>
    <s v="11/07/206"/>
    <s v="Se evidencia respuesta de MinHacienda para uso piloto de sistema Siif Nación - Modulo Recursos Fisicos del primer trimestre"/>
    <n v="0.1"/>
    <x v="0"/>
  </r>
  <r>
    <n v="396"/>
    <x v="1"/>
    <x v="7"/>
    <s v="Subdirección estrategica"/>
    <m/>
    <x v="233"/>
    <m/>
    <x v="43"/>
    <s v="EJECUCIÓN CONTRATO 109 DE 2024 Y GESTIÓN DE LA URGENCIA MANIFIESTA. ADMINISTRATIVO (A) CON PRESUNTA INCIDENCIA DISCIPLINARIA (D)"/>
    <s v="GESTIÓN DEL CONOCIMIENTO Y LA INNOVACIÓN"/>
    <s v="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_x000a_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
    <s v="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_x000a_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
    <s v="Fortalecer los mecanismos de control para la adecuada supervisión contractual con el objetivo de garantizar la adecuada correspondencia entre la planeación la urgencia declarada y la atención efectiva"/>
    <s v="FB_AC29"/>
    <s v="Diseñar e implementar un Plan logístico para entrega de elementos tomando como insumo la previa verificación de cumplimiento de requisitos y asegurando que el plan contenga como mínimo: identificación de los municipios priorizados con cumplimiento de requisitos, elementos a entregar, cronograma de entregas y medio transporte de entrega."/>
    <s v="Plan Logístico y soportes de implementación"/>
    <n v="1"/>
    <d v="2026-01-01T00:00:00"/>
    <d v="2026-03-31T00:00:00"/>
    <n v="13.5"/>
    <s v="08. Fortalecimiento Bomberil"/>
    <s v="Auditoria Financiera 2024"/>
    <n v="1"/>
    <s v="Se adjunta diseño de Plan Logístico y evidencia de socialización a líder de proceso"/>
    <s v="https://dnbcgovco-my.sharepoint.com/:f:/g/personal/planeacion_dnbc_gov_co/IgDXNHpy7oLsTo_k1pBYTEA_AXkQuekeDuYRfMOd3hOKrho?e=FZVMrN"/>
    <d v="2026-05-11T00:00:00"/>
    <s v="Se incluye presentación del plan logstico. Se evidencia socialización con lider de proceso del mes de mayo de 2026"/>
    <n v="1"/>
    <s v="CUMPLIDO"/>
    <d v="2026-06-08T00:00:00"/>
    <n v="0.1"/>
    <s v="Se evidencia la elaboración de la propuesta del Plan Logístico de Entregas de Fortalecimiento, la cual contempla aspectos relacionados con modalidades de entrega, fases de actuación, actores involucrados, regionalización logística, mecanismos de coordinación, transporte, entrega y cierre documental. Así mismo, se evidencia su remisión para revisión y retroalimentación a las dependencias involucradas. No obstante, la evidencia aportada corresponde a una propuesta técnica y no permite verificar su aprobación formal, socialización con los líderes de proceso ni su implementación efectiva, conforme a lo establecido en la acción correctiva formulada. En consecuencia, se evidencia un avance parcial en el cumplimiento de la acción. Se recomienda formalizar la aprobación del plan logístico, realizar su socialización con las dependencias involucradas, documentar las actividades de implementación y conservar los soportes que permitan evidenciar su aplicación efectiva en los procesos de recepción, almacenamiento, distribución y entrega de los bienes adquiridos para el fortalecimiento bomberil."/>
    <s v="EN EJECUCIÓN"/>
    <s v="No aplica"/>
    <s v="No aplica"/>
    <s v="No aplica"/>
    <n v="1"/>
    <s v="Se adjunta diseño de Plan Logístico y evidencia de socialización a líder de proceso"/>
    <s v="https://dnbcgovco-my.sharepoint.com/:f:/g/personal/planeacion_dnbc_gov_co/IgB9cHHYSJIQTr9TaRSvOJ2DAViQEhrjnqtnNAQWBqFxriQ?e=6CRjhS"/>
    <n v="46213"/>
    <s v="Se incluye presentación del plan logstico. Se evidencia socialización con lider de proceso del mes de mayo de 2026"/>
    <n v="1"/>
    <x v="1"/>
  </r>
  <r>
    <n v="397"/>
    <x v="1"/>
    <x v="7"/>
    <s v="Subdirección Administrativa y Financiera"/>
    <m/>
    <x v="233"/>
    <m/>
    <x v="43"/>
    <s v="EJECUCIÓN CONTRATO 109 DE 2024 Y GESTIÓN DE LA URGENCIA MANIFIESTA. ADMINISTRATIVO (A) CON PRESUNTA INCIDENCIA DISCIPLINARIA (D)"/>
    <s v="GESTIÓN DEL CONOCIMIENTO Y LA INNOVACIÓN"/>
    <s v="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_x000a_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
    <s v="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_x000a_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
    <s v="Fortalecer los mecanismos de control para la adecuada supervisión contractual con el objetivo de garantizar la adecuada correspondencia entre la planeación la urgencia declarada y la atención efectiva"/>
    <s v="FB_AC38"/>
    <s v="Realizar acta de conciliación mensual con el Almacén"/>
    <s v="Acta Conciliación y anexos"/>
    <n v="12"/>
    <d v="2026-01-01T00:00:00"/>
    <d v="2026-12-31T00:00:00"/>
    <n v="54"/>
    <s v="14. Gestión Administrativa / 08. Fortalecimiento Bomberil"/>
    <s v="Auditoria Financiera 2024"/>
    <n v="1"/>
    <s v="Ya se tiene acta de conciliación mes Enero , Febrero y Marzo "/>
    <s v="https://dnbcgovco-my.sharepoint.com/:f:/g/personal/planeacion_dnbc_gov_co/IgDlbJYL-Va8QKNBLgqDQn7GAb3ZWq8G8cJlJ7r72T-YIzQ?e=ohPP4l"/>
    <d v="2026-05-11T00:00:00"/>
    <s v="Se encuentran las actas de conciliación de enero, febrero y marzo 2026"/>
    <n v="0.25"/>
    <s v="EJECUCIÓN"/>
    <d v="2026-05-29T00:00:00"/>
    <n v="0.1"/>
    <s v="se evidencio la convocatoria de la mesa de trabajo mas no las actas donde se dejan sentado los temas tratados."/>
    <s v="EN EJECUCIÓN"/>
    <s v="No aplica"/>
    <s v="No aplica"/>
    <s v="No aplica"/>
    <n v="1"/>
    <s v="Ya se tiene acta conciliación mes de Abril por temas de entregas de urgencia manifiesta no se a podido realizar la conciliación de mayo y junio "/>
    <s v="https://dnbcgovco-my.sharepoint.com/:f:/g/personal/planeacion_dnbc_gov_co/IgATaVuqQLoaSZKn6XEtE5CxAZQ69p2ercMGLiBAiUZ-B3A?e=abGyCE  "/>
    <n v="46214"/>
    <s v="Se reportan actas de enero a abril. Mayo pendiente de firma. "/>
    <n v="0.33"/>
    <x v="0"/>
  </r>
  <r>
    <n v="398"/>
    <x v="1"/>
    <x v="7"/>
    <s v="Subdirección Administrativa y Financiera"/>
    <m/>
    <x v="233"/>
    <m/>
    <x v="43"/>
    <s v="EJECUCIÓN CONTRATO 109 DE 2024 Y GESTIÓN DE LA URGENCIA MANIFIESTA. ADMINISTRATIVO (A) CON PRESUNTA INCIDENCIA DISCIPLINARIA (D)"/>
    <m/>
    <s v="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_x000a_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
    <s v="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_x000a_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
    <s v="Fortalecer los mecanismos de control para la adecuada supervisión contractual con el objetivo de garantizar la adecuada correspondencia entre la planeación la urgencia declarada y la atención efectiva"/>
    <s v="GF_AC55"/>
    <s v="Implementar un sistema de información que permita soportar la gestión de bienes de la DNBC"/>
    <s v="Soportes de la implementación del Sistema de Información"/>
    <n v="1"/>
    <d v="2026-01-01T00:00:00"/>
    <d v="2026-12-31T00:00:00"/>
    <n v="54"/>
    <s v="14. Gestión Administrativa / 13. Gestión Financiera"/>
    <s v="Auditoria Financiera 2024"/>
    <n v="1"/>
    <s v="Se esta manejando una prueba piloto SIIF NACIÓN"/>
    <s v="https://dnbcgovco-my.sharepoint.com/:f:/g/personal/planeacion_dnbc_gov_co/IgCd9hpWp6cMRprbun4ALRzAAdsqs8m2RB2oG8ldoXS9T3Q?e=Oy1mUO"/>
    <d v="2026-05-11T00:00:00"/>
    <s v="Se evidencia respuesta de MinHacienda para uso piloto de sistema Siif Nación - Modulo Recursos Fisicos"/>
    <n v="0.1"/>
    <s v="EJECUCIÓN"/>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EN EJECUCIÓN"/>
    <s v="No aplica"/>
    <s v="No aplica"/>
    <s v="No aplica"/>
    <n v="1"/>
    <s v="Se esta manejando una prueba piloto SIIF NACIÓN"/>
    <s v="https://dnbcgovco-my.sharepoint.com/:f:/g/personal/planeacion_dnbc_gov_co/IgDlTTkE6gPMRZjTETbxch7dATaSM_TE5-agvqb3k7QgaDY?e=0V1Jx7"/>
    <s v="11/07/206"/>
    <s v="Se evidencia respuesta de MinHacienda para uso piloto de sistema Siif Nación - Modulo Recursos Fisicos del primer trimestre"/>
    <n v="0.1"/>
    <x v="0"/>
  </r>
  <r>
    <n v="399"/>
    <x v="1"/>
    <x v="7"/>
    <s v="Subdirección estrategica"/>
    <m/>
    <x v="234"/>
    <m/>
    <x v="43"/>
    <s v="GESTIÓN DE GARANTÍAS SOAT, EN EL MARCO DEL CONTRATO 222 DE 2024. ADMINISTRATIVO (A) Y CON PRESUNTA INCIDENCIA DISCIPLINARIA (D)."/>
    <s v="GESTIÓN DEL CONOCIMIENTO Y LA INNOVACIÓN"/>
    <s v="Deficiente control y seguimiento por parte del supervisor del contrato 222 de 2024._x000a_La entidad no cuenta con mecanismos de contingencia que garantizaran la continuidad de las coberturas, pese a tratarse de bienes de uso operativo esencial para la atención de emergencias."/>
    <s v="Deficiente control y seguimiento por parte del supervisor del contrato 222 de 2024._x000a_La entidad no cuenta con mecanismos de contingencia que garantizaran la continuidad de las coberturas, pese a tratarse de bienes de uso operativo esencial para la atención de emergencias."/>
    <s v="Fortalecer la gestión administrativa y contractual para garantizar la continuidad de las coberturas de seguro obligatorio (SOAT), mediante una programación anticipada que mitigue el riesgo de desprotección de los bienes operativo."/>
    <s v="FB_AC39"/>
    <s v="Implementar un repositorio digital de control vehicular que centralice la información sobre vigencias de SOAT, revisiones tecno mecánicas y estado de infracciones de tránsito de los vehículos propiedad DNBC, generando trimestralmente alertas preventivas dirigidas a la Subdirección Administrativa y Financiero (respecto del vencimiento SOAT), así como notificar oportunamente a los supervisores de contratos de comodato ante hallazgos de multas o vencimientos de la revisión tecnomecánica."/>
    <s v="Repositorio Digital consolidado en tiempo real"/>
    <n v="4"/>
    <d v="2026-01-01T00:00:00"/>
    <d v="2026-12-31T00:00:00"/>
    <n v="54"/>
    <s v="14. Gestión Administrativa / 08. Fortalecimiento Bomberil"/>
    <s v="Auditoria Financiera 2024"/>
    <n v="1"/>
    <s v="Se esta manejando un repositorio de control vehícular donde se lleva control de la vigencia del SOAT "/>
    <s v="https://dnbcgovco-my.sharepoint.com/:f:/g/personal/planeacion_dnbc_gov_co/IgCKGt_pZOvMQZRqLwsQvwn-ASAhLViU6fasjgvRlgUSEJk?e=KNFtWh"/>
    <d v="2026-05-11T00:00:00"/>
    <s v="Aunque se encuentra la base, se sugiere su socialización trimestral con el lider del proceso vía correo electrónico"/>
    <n v="0.25"/>
    <s v="EJECUCIÓN"/>
    <d v="2026-05-29T00:00:00"/>
    <n v="0.8"/>
    <s v="Aunque se encuentra la base, se sugiere su socialización trimestral con el lider del proceso vía correo electrónico"/>
    <s v="EN EJECUCIÓN"/>
    <s v="No aplica"/>
    <s v="No aplica"/>
    <s v="No aplica"/>
    <n v="1"/>
    <s v="Se esta manejando un repositorio de control vehícular donde se lleva control de la vigencia del SOAT, Tecnomecánica y Multas. Generando alertas a la Subdirección Administrativa y Financiera "/>
    <s v="https://dnbcgovco-my.sharepoint.com/:f:/g/personal/planeacion_dnbc_gov_co/IgBdzJHXfvvzQYQJifrSJd1FAe_rcc72h4enNur4NDvlVKM?e=RZ9HEi "/>
    <n v="46214"/>
    <s v="Se reportan evidencias del primer semestre donde se socializan las bases de información sobre los bienes de la entidad"/>
    <n v="0.5"/>
    <x v="0"/>
  </r>
  <r>
    <n v="400"/>
    <x v="1"/>
    <x v="7"/>
    <s v="Subdirección Administrativa y Financiera"/>
    <m/>
    <x v="235"/>
    <m/>
    <x v="43"/>
    <s v="GARANTÍA DE TODO RIESGO DE MAQUINARIA, ADQUIRIDA EN EL MARCO DEL CONTRATO 222 DE 2024._x000a_ADMINISTRATIVO (A) CON PRESUNTA INCIDENCIA DISCIPLINARIA"/>
    <m/>
    <s v="Deficiencias en la coordinación entre las dependencias solicitante, supervisión y la aseguradora._x000a_Falencias en el seguimiento del supervisor y del área responsable para exigir la expedición oportuna del anexo y/o nota de cobertura antes o en la fecha de inicio del riesgo."/>
    <s v="Deficiencias en la coordinación entre las dependencias solicitante, supervisión y la aseguradora._x000a_Falencias en el seguimiento del supervisor y del área responsable para exigir la expedición oportuna del anexo y/o nota de cobertura antes o en la fecha de inicio del riesgo."/>
    <s v="Fortalecer los mecanismos de control de la supervisión contractual, con el fin de garantizando la protección garantizando la protección permanente de los bienes a cargo de la entidad"/>
    <s v="GC_AC89"/>
    <s v="Capacitar a los supervisores en tema pos contractual"/>
    <s v="Capacitaciones realizadas"/>
    <n v="2"/>
    <d v="2026-01-01T00:00:00"/>
    <d v="2026-12-31T00:00:00"/>
    <n v="54"/>
    <s v="15. Gestión Contractual"/>
    <s v="Auditoria Financiera 2024"/>
    <n v="0.5"/>
    <s v="Las capacitacion en supervision contractual se realizo de manera exitosa es la sala situacional CITEL para todos los interesados en la entidad (Funcionarios, contratistas, supervisores)"/>
    <s v="https://dnbcgovco-my.sharepoint.com/personal/planeacion_dnbc_gov_co/_layouts/15/onedrive.aspx?id=%2Fpersonal%2Fplaneacion%5Fdnbc%5Fgov%5Fco%2FDocuments%2FDocumentos%20SIGE%2F6%2E%20Planes%2FPLAN%20DE%20MEJORA%2F2026%2F01%2E%20Seguimiento%20Primer%20Trimestre%2F15%2E%20Gesti%C3%B3n%20Contractual%2FGC%5FAC89&amp;viewid=efb70791%2Db8ab%2D49e7%2Db552%2Dd3d4cbe976b9&amp;ct=1777321740236&amp;or=OWA%2DNT%2DMail"/>
    <d v="2026-05-11T00:00:00"/>
    <s v="Se incluye información de capacitación realizada durante el primer trimestre de la vigencia"/>
    <n v="0.5"/>
    <s v="EJECUCIÓN"/>
    <d v="2026-05-15T00:00:00"/>
    <n v="0.5"/>
    <s v="Se presentan como soportes el informe de evidencias de la capacitación &quot;Supervisión e Interventoría del Contrato Estatal&quot;, el listado de asistencia, el registro fotográfico, el material de apoyo y la grabación de la sesión, correspondientes a la capacitación realizada el 17 de marzo de 2026. Los soportes aportados permiten verificar la realización de la jornada de capacitación dirigida a funcionarios, contratistas y supervisores de la Entidad. En consecuencia, se evidencia una ejecución parcial de la actividad formulada, toda vez que corresponde a la capacitación desarrollada durante el primer trimestre y el plazo para el cumplimiento de la acción correctiva permanece vigente."/>
    <s v="EN EJECUCIÓN"/>
    <s v="No aplica"/>
    <s v="No aplica"/>
    <s v="No aplica"/>
    <n v="0.5"/>
    <s v="Las capacitacion en supervision contractual se realizo de manera exitosa es la sala situacional CITEL para todos los interesados en la entidad (Funcionarios, contratistas, supervisores)"/>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información de capacitación realizada durante el primer trimestre de la vigencia"/>
    <n v="0.5"/>
    <x v="0"/>
  </r>
  <r>
    <n v="401"/>
    <x v="1"/>
    <x v="7"/>
    <s v="Subdirección estrategica"/>
    <m/>
    <x v="236"/>
    <m/>
    <x v="43"/>
    <s v="GESTIÓN DE ASEGURAMIENTO OBLIGATORIO (SOAT) DEL PARQUE AUTOMOTOR OFICIAL DE LA DNBC._x000a_ADMINISTRATIVO (A) CON PRESUNTA INCIDENCIA DISCIPLINARIA (D)."/>
    <s v="GESTIÓN DEL CONOCIMIENTO Y LA INNOVACIÓN"/>
    <s v="Indebida gestión operativa de los vehículos sin verificación previa de SOAT._x000a_Deficiencias en el control y seguimiento por parte del área encargada de mantener actualizadas las pólizas. Ausencia de mecanismos preventivos como alertas automáticas, cronograma de vencimientos, entre otros."/>
    <s v="Indebida gestión operativa de los vehículos sin verificación previa de SOAT._x000a_Deficiencias en el control y seguimiento por parte del área encargada de mantener actualizadas las pólizas. Ausencia de mecanismos preventivos como alertas automáticas, cronograma de vencimientos, entre otros."/>
    <s v="Fortalecer la gestión administrativa y contractual para garantizar la continuidad de las coberturas de seguro obligatorio (SOAT), mediante una programación anticipada que mitigue el riesgo de desprotección de los bienes operativo."/>
    <s v="FB_AC39"/>
    <s v="Implementar un repositorio digital de control vehicular que centralice la información sobre vigencias de SOAT, revisiones tecno mecánicas y estado de infracciones de tránsito de los vehículos propiedad DNBC, generando trimestralmente alertas preventivas dirigidas a la Subdirección Administrativa y Financiero (respecto del vencimiento SOAT), así como notificar oportunamente a los supervisores de contratos de comodato ante hallazgos de multas o vencimientos de la revisión tecnomecánica."/>
    <s v="Repositorio Digital consolidado en tiempo real"/>
    <n v="4"/>
    <d v="2026-01-01T00:00:00"/>
    <d v="2026-12-31T00:00:00"/>
    <n v="54"/>
    <s v="14. Gestión Administrativa / 08. Fortalecimiento Bomberil"/>
    <s v="Auditoria Financiera 2024"/>
    <n v="1"/>
    <s v="Se esta manejando un repositorio de control vehícular donde se lleva control de la vigencia del SOAT "/>
    <s v="https://dnbcgovco-my.sharepoint.com/:f:/g/personal/planeacion_dnbc_gov_co/IgCKGt_pZOvMQZRqLwsQvwn-ASAhLViU6fasjgvRlgUSEJk?e=KNFtWh"/>
    <d v="2026-05-11T00:00:00"/>
    <s v="Aunque se encuentra la base, se sugiere su socialización trimestral con el lider del proceso vía correo electrónico"/>
    <n v="0.25"/>
    <s v="EJECUCIÓN"/>
    <d v="2026-05-29T00:00:00"/>
    <n v="0.8"/>
    <s v="Aunque se encuentra la base, se sugiere su socialización trimestral con el lider del proceso vía correo electrónico"/>
    <s v="EN EJECUCIÓN"/>
    <s v="No aplica"/>
    <s v="No aplica"/>
    <s v="No aplica"/>
    <n v="1"/>
    <s v="Se esta manejando un repositorio de control vehícular donde se lleva control de la vigencia del SOAT, Tecnomecánica y Multas. Generando alertas a la Subdirección Administrativa y Financiera "/>
    <s v="https://dnbcgovco-my.sharepoint.com/:f:/g/personal/planeacion_dnbc_gov_co/IgBdzJHXfvvzQYQJifrSJd1FAe_rcc72h4enNur4NDvlVKM?e=RZ9HEi "/>
    <n v="46214"/>
    <s v="Se reportan evidencias del primer semestre donde se socializan las bases de información sobre los bienes de la entidad"/>
    <n v="0.5"/>
    <x v="0"/>
  </r>
  <r>
    <n v="402"/>
    <x v="1"/>
    <x v="7"/>
    <s v="Subdirección Administrativa y Financiera"/>
    <m/>
    <x v="237"/>
    <m/>
    <x v="43"/>
    <s v="RESOLUCIÓN 006345 DIAN. DONACION VEHÍCULO VOLKSWAGEN, CAMIÓN DE BOMBERO A LA DIRECCIÓN NACIONAL DE BOMBEROS DE COLOMBIA – DNBC Y ENTREGA MEDIANTE CONTRATO DE COMODATO 110-2025 AL CUERPO DE BOMBEROS DE CIÉNAGA (MAGDALENA). ADMINISTRATIVO (A) CON PRESUNTA INCIDENCIA DISCIPLINARIA (D)"/>
    <m/>
    <s v="La situación se generó por deficiencias en la gestión administrativa, contractual y de supervisión, al delegarse indebidamente la recepción del vehículo a un particular, omitir su ingreso oportuno al almacén y no garantizar la suscripción y publicación del contrato de comodato, afectando el control y trazabilidad del bien donado."/>
    <s v="La situación se generó por deficiencias en la gestión administrativa, contractual y de supervisión, al delegarse indebidamente la recepción del vehículo a un particular, omitir su ingreso oportuno al almacén y no garantizar la suscripción y publicación del contrato de comodato, afectando el control y trazabilidad del bien donado."/>
    <s v="Fortalecer los controles precontractuales y de supervisión en los contratos asociados a la recepción y entrega de bienes, garantizando la verificación de competencias, el registro previo en inventarios y la publicación oportuna de los contratos en el SECOP II."/>
    <s v="GC_AC81"/>
    <s v="Fortalecer las funciones de supervisión contractual mediante la verificación del cumplimiento de las obligaciones de publicación del contrato y sus documentos asociados en el SECOP II, así como el seguimiento a la trazabilidad administrativa del contrato durante su ejecución."/>
    <s v="Contratos publicados oportunamente en el SECOP II con verificación de supervisión."/>
    <n v="1"/>
    <d v="2026-01-01T00:00:00"/>
    <d v="2026-12-31T00:00:00"/>
    <n v="54"/>
    <s v="15. Gestión Contractual"/>
    <s v="Auditoria Financiera 2024"/>
    <n v="1"/>
    <s v="La actividad tuvo cumplimiento. Se fortalecieron las funciones de supervisión contractual mediante la verificación del cumplimiento de las obligaciones de publicación de los contratos y sus documentos asociados en la plataforma SECOP II, así como el seguimiento a la trazabilidad administrativa durante la ejecución contractual. Todos los contratos cargados cuentan con la validación por parte de la supervisión, lo cual puede ser verificado a través de los enlaces directos disponibles en la base de datos consolidada, aportada como evidencia. Esta información permite constatar la publicación oportuna, la supervisión efectiva y la trazabilidad administrativa exigida por la normativa vigente._x000a_"/>
    <s v="https://dnbcgovco-my.sharepoint.com/personal/planeacion_dnbc_gov_co/_layouts/15/onedrive.aspx?id=%2Fpersonal%2Fplaneacion%5Fdnbc%5Fgov%5Fco%2FDocuments%2FDocumentos%20SIGE%2F6%2E%20Planes%2FPLAN%20DE%20MEJORA%2F2026%2F01%2E%20Seguimiento%20Primer%20Trimestre%2F15%2E%20Gesti%C3%B3n%20Contractual%2FGC%5FAC81&amp;viewid=efb70791%2Db8ab%2D49e7%2Db552%2Dd3d4cbe976b9&amp;ct=1777387045307&amp;or=OWA%2DNT%2DMail"/>
    <d v="2026-05-11T00:00:00"/>
    <s v="Se incluye base en excel, no obstante no da cuenta de su publicación y seguimiento"/>
    <n v="0"/>
    <s v="EJECUCIÓN"/>
    <d v="2026-05-15T00:00:00"/>
    <n v="0"/>
    <s v="No fue posible identificar evidencias para el presente período de análisis"/>
    <s v="SIN INICIAR"/>
    <s v="No aplica"/>
    <s v="No aplica"/>
    <s v="No aplica"/>
    <n v="1"/>
    <s v="La actividad tuvo cumplimiento. Se fortalecieron las funciones de supervisión contractual mediante la verificación del cumplimiento de las obligaciones de publicación de los contratos y sus documentos asociados en la plataforma SECOP II, así como el seguimiento a la trazabilidad administrativa durante la ejecución contractual. Todos los contratos cargados cuentan con la validación por parte de la supervisión, lo cual puede ser verificado a través de los enlaces directos disponibles en la base de datos consolidada, aportada como evidencia. Esta información permite constatar la publicación oportuna, la supervisión efectiva y la trazabilidad administrativa exigida por la normativa vigente.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base en excel, con links de publicación de contratos. Así mismo, se ha venido realizando capacitaciones"/>
    <n v="1"/>
    <x v="1"/>
  </r>
  <r>
    <n v="403"/>
    <x v="1"/>
    <x v="7"/>
    <s v="Subdirección Administrativa y Financiera"/>
    <m/>
    <x v="238"/>
    <m/>
    <x v="43"/>
    <s v="ATENCIÓN DE PETICIONES CIUDADANAS (PQRSD)._x000a_ADMINISTRATIVO (A) CON PRESUNTA INCIDENCIA DISCIPLINARIA (D)"/>
    <s v="SERVICIO AL CIUDADANO"/>
    <s v="Se origina por debilidades en la coordinación con los supervisores de contrato de los responsables de dar respuesta a las PQRSD, así como por la debilidad en los mecanismos institucionales que aseguren su atención oportuna, pese a la gestión realizada por el proceso de atención al usuario. Asimismo, por debilidades en el fortalecimiento del grupo de trabajo de atención al usuario."/>
    <s v="Se origina por debilidades en la coordinación con los supervisores de contrato de los responsables de dar respuesta a las PQRSD, así como por la debilidad en los mecanismos institucionales que aseguren su atención oportuna, pese a la gestión realizada por el proceso de atención al usuario. Asimismo, por debilidades en el fortalecimiento del grupo de trabajo de atención al usuario."/>
    <s v="Fortalecer el proceso de Atención al Ciudadano, así como los controles para la oportuna respuesta de las PQRSD, en el marco del cumplimiento de los términos establecidos en la Ley 1437 de 2011 y la Ley 1755 de 2015, con el fin de garantizar una atención oportuna, clara y de calidad a los grupos de valor."/>
    <s v="AU_AC16"/>
    <s v="Asignar personal al equipo de trabajo de Atención al Ciudadano, con definición de roles y responsabilidades"/>
    <s v="Personal de Apoyo contratado"/>
    <n v="3"/>
    <d v="2026-01-01T00:00:00"/>
    <d v="2026-12-31T00:00:00"/>
    <n v="54"/>
    <s v="00. Subdirección Administrativo y Financiero / 05. Gestión de Atención al Usuario"/>
    <s v="Auditoria Financiera 2024"/>
    <n v="1"/>
    <s v="Se contrató una persona que apoya el proceso de atención al ciudadano."/>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incluye clausulado de la persona contratada para apoyo "/>
    <n v="1"/>
    <s v="CUMPLIDO"/>
    <d v="2026-05-15T00:00:00"/>
    <n v="1"/>
    <s v="se evidencia clausalado a la contratista Shania Castro, quien sera la encargada del apoyo al proceso de gestion al ciudadano de la DNBC"/>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contrató una persona que apoya el proceso de atención al ciudadano."/>
    <n v="0"/>
    <n v="46214"/>
    <s v="Se incluye clausulado de la persona contratada para apoyo "/>
    <n v="1"/>
    <x v="1"/>
  </r>
  <r>
    <n v="404"/>
    <x v="1"/>
    <x v="7"/>
    <s v="Subdirección Administrativa y Financiera"/>
    <m/>
    <x v="238"/>
    <m/>
    <x v="43"/>
    <s v="ATENCIÓN DE PETICIONES CIUDADANAS (PQRSD)._x000a_ADMINISTRATIVO (A) CON PRESUNTA INCIDENCIA DISCIPLINARIA (D)"/>
    <s v="SERVICIO AL CIUDADANO"/>
    <s v="Se origina por debilidades en la coordinación con los supervisores de contrato de los responsables de dar respuesta a las PQRSD, así como por la debilidad en los mecanismos institucionales que aseguren su atención oportuna, pese a la gestión realizada por el proceso de atención al usuario. Asimismo, por debilidades en el fortalecimiento del grupo de trabajo de atención al usuario."/>
    <s v="Se origina por debilidades en la coordinación con los supervisores de contrato de los responsables de dar respuesta a las PQRSD, así como por la debilidad en los mecanismos institucionales que aseguren su atención oportuna, pese a la gestión realizada por el proceso de atención al usuario. Asimismo, por debilidades en el fortalecimiento del grupo de trabajo de atención al usuario."/>
    <s v="Fortalecer el proceso de Atención al Ciudadano, así como los controles para la oportuna respuesta de las PQRSD, en el marco del cumplimiento de los términos establecidos en la Ley 1437 de 2011 y la Ley 1755 de 2015, con el fin de garantizar una atención oportuna, clara y de calidad a los grupos de valor."/>
    <s v="AU_AC17"/>
    <s v="Elaborar y reportar a todo nivel mensualmente el estado del PQRSD y las alertas informativas"/>
    <s v="Informe estado PQRSD y alertas"/>
    <n v="12"/>
    <d v="2026-01-31T00:00:00"/>
    <d v="2026-12-31T00:00:00"/>
    <n v="49.5"/>
    <s v="05. Gestión de Atención al Usuario"/>
    <s v="Auditoria Financiera 2024"/>
    <n v="0"/>
    <s v="Se realizan alertas mensuales en las que se informan las alertas de las PQRSD"/>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incluyen reportes del primer trimestre de la vigencia"/>
    <n v="0.25"/>
    <s v="EJECUCIÓN"/>
    <d v="2026-05-15T00:00:00"/>
    <n v="0.25"/>
    <s v="Se evidencian informes de PQRSD de enero, febrero y marzo, como tambien soportes de correos de alertas por parte de atencion al ciudadano con fecha 24/02/2026, 13/03/2026 y 09/04/2026"/>
    <s v="EN EJECUCIÓN"/>
    <s v="No aplica"/>
    <s v="No aplica"/>
    <s v="No aplica"/>
    <n v="0.25"/>
    <s v="Se realizan alertas mensuales en las que se informan las alertas de las PQRSD"/>
    <s v="EVIDENCIAS SEGUNDO TRIMESTRE 2026 PLAN MEJORA"/>
    <n v="46214"/>
    <s v="Se incluyen reportes mensuales de alertas de pqrsd a lideres de proceso"/>
    <n v="0.25"/>
    <x v="0"/>
  </r>
  <r>
    <n v="405"/>
    <x v="1"/>
    <x v="7"/>
    <s v="Dirección General"/>
    <m/>
    <x v="238"/>
    <m/>
    <x v="43"/>
    <s v="ATENCIÓN DE PETICIONES CIUDADANAS (PQRSD)._x000a_ADMINISTRATIVO (A) CON PRESUNTA INCIDENCIA DISCIPLINARIA (D)"/>
    <s v="SERVICIO AL CIUDADANO"/>
    <s v="Se origina por debilidades en la coordinación con los supervisores de contrato de los responsables de dar respuesta a las PQRSD, así como por la debilidad en los mecanismos institucionales que aseguren su atención oportuna, pese a la gestión realizada por el proceso de atención al usuario. Asimismo, por debilidades en el fortalecimiento del grupo de trabajo de atención al usuario."/>
    <s v="Se origina por debilidades en la coordinación con los supervisores de contrato de los responsables de dar respuesta a las PQRSD, así como por la debilidad en los mecanismos institucionales que aseguren su atención oportuna, pese a la gestión realizada por el proceso de atención al usuario. Asimismo, por debilidades en el fortalecimiento del grupo de trabajo de atención al usuario."/>
    <s v="Fortalecer el proceso de Atención al Ciudadano, así como los controles para la oportuna respuesta de las PQRSD, en el marco del cumplimiento de los términos establecidos en la Ley 1437 de 2011 y la Ley 1755 de 2015, con el fin de garantizar una atención oportuna, clara y de calidad a los grupos de valor."/>
    <s v="AU_AC18"/>
    <s v="Presentar ante el Comité Directivo el estado del PQRSD y las alertas informativas, por parte del Líder del Proceso de Atención al Ciudadano, con el fin de establecer acciones pertinentes."/>
    <s v="Acta Comité directivo"/>
    <n v="12"/>
    <d v="2026-01-01T00:00:00"/>
    <d v="2026-12-31T00:00:00"/>
    <n v="54"/>
    <s v="05. Gestión de Atención al Usuario"/>
    <s v="Auditoria Financiera 2024"/>
    <n v="0"/>
    <n v="0"/>
    <n v="0"/>
    <d v="2026-05-11T00:00:00"/>
    <s v="No se registra seguimiento"/>
    <n v="0"/>
    <s v="EJECUCIÓN"/>
    <d v="2026-05-15T00:00:00"/>
    <n v="0"/>
    <s v="No fue posible identificar evidencias para el presente período de análisis"/>
    <s v="SIN INICIAR"/>
    <s v="No aplica"/>
    <s v="No aplica"/>
    <s v="No aplica"/>
    <n v="0.16666666666666666"/>
    <s v="Se presentaron en los comités de mayo y junio alertas de pqrsd"/>
    <s v="https://dnbcgovco-my.sharepoint.com/personal/planeacion_dnbc_gov_co/_layouts/15/onedrive.aspx?id=%2Fpersonal%2Fplaneacion%5Fdnbc%5Fgov%5Fco%2FDocuments%2FDocumentos%20SIGE%2F6%2E%20Planes%2FPLAN%20DE%20MEJORA%2F2026%2F02%2E%20Seguimiento%20Segundo%20Trimestre%2F05%2E%20Gesti%C3%B3n%20de%20Atenci%C3%B3n%20al%20Usuario%2FEVIDENCIAS%20SEGUNDO%20TRIMESTRE%202026%20PLAN%20MEJORA&amp;viewid=efb70791%2Db8ab%2D49e7%2Db552%2Dd3d4cbe976b9&amp;ga=1"/>
    <n v="46214"/>
    <s v="Se presentaron en los comités de mayo y junio alertas de pqrsd"/>
    <n v="0.16666666666666666"/>
    <x v="0"/>
  </r>
  <r>
    <n v="406"/>
    <x v="1"/>
    <x v="7"/>
    <s v="Dirección General"/>
    <m/>
    <x v="239"/>
    <m/>
    <x v="44"/>
    <s v="Respecto del contrato 223 de 2024, se evidenció una deficiencia en la planeación contractual y el proceso de selección, generada por la inobservancia de la normatividad aplicable al proceso de contratación, respecto de la cual se tiene concordancia en la Guía de buenas prácticas en la adquisición de Software y servicios asociados de Colombia Compra Eficiente."/>
    <s v="INTEGRIDAD"/>
    <s v="Deficiencias en la planeación y selección precontractual, reflejadas en fallas en la selección objetiva, clasificación de bienes y servicios, motivación de la adjudicación, análisis de costos y pertinencia del software, así como en la falta de correspondencia entre el objeto definido y lo contratado en el Contrato 223 de 2024"/>
    <s v="Deficiencias en la planeación y selección precontractual, reflejadas en fallas en la selección objetiva, clasificación de bienes y servicios, motivación de la adjudicación, análisis de costos y pertinencia del software, así como en la falta de correspondencia entre el objeto definido y lo contratado en el Contrato 223 de 2024"/>
    <s v="Fortalecer el proceso de gestión contractual mediante el ajuste, actualización y formalización integral del marco documental y de herramientas de apoyo que soportan las diferentes etapas contractuales, con el fin de asegurar su correcta aplicación, trazabilidad, estandarización y cumplimiento de la normatividad vigente."/>
    <s v="DI_AC56"/>
    <s v="Adelantar las acciones administrativas (disciplinarias, Fiscales), a que haya lugar"/>
    <s v="Acciones Disciplinarias adelantadas"/>
    <n v="100"/>
    <d v="2026-01-01T00:00:00"/>
    <d v="2026-03-31T00:00:00"/>
    <n v="13.5"/>
    <s v="12. Gestión de Asuntos Disciplinarios"/>
    <s v="Denuncia Contrato"/>
    <n v="1"/>
    <s v="El 23 de abril de 2025, se allega a través de Orfeo con radicado No.2025-114-000783-5, queja con presunta incidencia disciplinaria por no contestación al derecho de petición con radicado No.2025-114-000448-5, em el cual se solicita copia de los documentos del contrato No.223-2024, la cual fue trasladada por competencia a la PGN mediante auto de 6 de noviembre de 2025"/>
    <s v="https://dnbcgovco-my.sharepoint.com/:f:/g/personal/planeacion_dnbc_gov_co/IgAxLDPWrGrVSIExpsFu4FVBARbgEY4ISmffqsx51uXs0ws?e=vlbjvV"/>
    <d v="2026-05-11T00:00:00"/>
    <s v="Se anexa evidencia del proceso IP-006-2025"/>
    <n v="1"/>
    <s v="CUMPLIDO"/>
    <d v="2026-05-15T00:00:00"/>
    <n v="1"/>
    <s v="Se evidenció como soporte el Auto mediante el cual se ordena el traslado por competencia de la Indagación Previa IP-006-2025, de fecha 6 de noviembre de 2025. El documento permite verificar que, con ocasión de la queja radicada No. 2025-114-000783-5 del 23 de abril de 2025, se adelantó la actuación administrativa correspondiente y se dispuso la remisión del expediente a la Procuraduría General de la Nación por competencia, en cumplimiento de la acción formulada. El soporte aportado permite verificar la ejecución de la actividad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407"/>
    <x v="1"/>
    <x v="7"/>
    <s v="Subdirección Administrativa y Financiera"/>
    <m/>
    <x v="240"/>
    <m/>
    <x v="44"/>
    <s v="Dentro de la ejecución contractual del contrato 223 del 2024 se realizó el pago, sin verificación del cumplimiento de las obligaciones del contratista, y sin evidenciar que el producto adquirido corresponde a una versión gratuita del software GLPI."/>
    <m/>
    <s v="Falencias en la gestión de verificación de la información y documentación aportada por el contratista, que le impidió corroborar si tenía el derecho de comercialización del software ofrecido y si los documentos aportados como requisitos para el pago, eran válidos. y dejar el registro de posibles modificaciones en el documento de implementación de metodología de analísis de causas."/>
    <s v="Falencias en la gestión de verificación de la información y documentación aportada por el contratista, que le impidió corroborar si tenía el derecho de comercialización del software ofrecido y si los documentos aportados como requisitos para el pago, eran válidos. y dejar el registro de posibles modificaciones en el documento de implementación de metodología de analísis de causas."/>
    <s v="Fortalecer el proceso de supervisión contractual mediante el diseño y actualización del manual institucional de supervisión y la implementación de un programa integral de capacitación y sensibilización para supervisores, con el fin de asegurar verificaciones técnicas y documentales adecuadas en futuros contratos."/>
    <s v="GC_AC85"/>
    <s v="Capacitar a los funcionarios habilitados como supervisores en sus responsabilidades, verificación técnica y documental, requisitos previos al pago y riesgos de una supervisión deficiente, incluyendo sensibilización sobre errores humanos."/>
    <s v="Capacitaciones trimestrales en supervision contractual_x000a_Presentación_x000a_Listado de asistencia"/>
    <n v="4"/>
    <d v="2026-01-01T00:00:00"/>
    <d v="2026-12-31T00:00:00"/>
    <n v="54"/>
    <s v="15. Gestión Contractual"/>
    <s v="Denuncia Contrato"/>
    <n v="0.25"/>
    <s v="Las capacitacion en supervision contractual se realizo de manera exitosa es la sala situacional CITEL para todos los interesados en la entidad (Funcionarios, contratistas, supervisores)"/>
    <s v="https://dnbcgovco-my.sharepoint.com/personal/planeacion_dnbc_gov_co/_layouts/15/onedrive.aspx?id=%2Fpersonal%2Fplaneacion%5Fdnbc%5Fgov%5Fco%2FDocuments%2FDocumentos%20SIGE%2F6%2E%20Planes%2FPLAN%20DE%20MEJORA%2F2026%2F01%2E%20Seguimiento%20Primer%20Trimestre%2F15%2E%20Gesti%C3%B3n%20Contractual%2FGC%5FAC85&amp;viewid=efb70791%2Db8ab%2D49e7%2Db552%2Dd3d4cbe976b9&amp;ct=1777321740236&amp;or=OWA%2DNT%2DMail"/>
    <d v="2026-05-11T00:00:00"/>
    <s v="Se incluye información de capacitación realizada durante el primer trimestre de la vigencia"/>
    <n v="0.25"/>
    <s v="EJECUCIÓN"/>
    <d v="2026-05-15T00:00:00"/>
    <n v="0.25"/>
    <s v="Se presentan como soportes el informe de evidencias de la capacitación &quot;Supervisión e Interventoría del Contrato Estatal&quot;, el listado de asistencia, el registro fotográfico, el material de apoyo y la grabación de la sesión, correspondientes a la capacitación realizada el 17 de marzo de 2026. Los soportes aportados permiten verificar la realización de la jornada de capacitación dirigida a funcionarios, contratistas y supervisores de la Entidad. En consecuencia, se evidencia una ejecución parcial de la actividad formulada, toda vez que corresponde a la capacitación desarrollada durante el primer trimestre y el plazo para el cumplimiento de la acción correctiva permanece vigente."/>
    <s v="EN EJECUCIÓN"/>
    <s v="No aplica"/>
    <s v="No aplica"/>
    <s v="No aplica"/>
    <n v="0.25"/>
    <s v="Las capacitacion en supervision contractual se realizo de manera exitosa es la sala situacional CITEL para todos los interesados en la entidad (Funcionarios, contratistas, supervisores)"/>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información de capacitación realizada durante el primer trimestre de la vigencia"/>
    <n v="0.25"/>
    <x v="0"/>
  </r>
  <r>
    <n v="408"/>
    <x v="1"/>
    <x v="7"/>
    <s v="Dirección General"/>
    <m/>
    <x v="240"/>
    <m/>
    <x v="44"/>
    <s v="Dentro de la ejecución contractual del contrato 223 del 2024 se realizó el pago, sin verificación del cumplimiento de las obligaciones del contratista, y sin evidenciar que el producto adquirido corresponde a una versión gratuita del software GLPI."/>
    <s v="INTEGRIDAD"/>
    <s v="Falencias en la gestión de verificación de la información y documentación aportada por el contratista, que le impidió corroborar si tenía el derecho de comercialización del software ofrecido y si los documentos aportados como requisitos para el pago, eran válidos. y dejar el registro de posibles modificaciones en el documento de implementación de metodología de analísis de causas."/>
    <s v="Falencias en la gestión de verificación de la información y documentación aportada por el contratista, que le impidió corroborar si tenía el derecho de comercialización del software ofrecido y si los documentos aportados como requisitos para el pago, eran válidos. y dejar el registro de posibles modificaciones en el documento de implementación de metodología de analísis de causas."/>
    <s v="Fortalecer el proceso de supervisión contractual mediante el diseño y actualización del manual institucional de supervisión y la implementación de un programa integral de capacitación y sensibilización para supervisores, con el fin de asegurar verificaciones técnicas y documentales adecuadas en futuros contratos."/>
    <s v="DI_AC57"/>
    <s v="Adelantar las acciones administrativas (disciplinarias, Fiscales), a que haya lugar"/>
    <s v="Acciones Disciplinarias adelantadas"/>
    <n v="100"/>
    <d v="2026-01-01T00:00:00"/>
    <d v="2026-03-31T00:00:00"/>
    <n v="13.5"/>
    <s v="12. Gestión de Asuntos Disciplinarios"/>
    <s v="Denuncia Contrato"/>
    <n v="1"/>
    <s v="El 23 de abril de 2025, se allega a través de Orfeo con radicado No.2025-114-000783-5, queja con presunta incidencia disciplinaria por no contestación al derecho de petición con radicado No.2025-114-000448-5, em el cual se solicita copia de los documentos del contrato No.223-2024, la cual fue trasladada por competencia a la PGN mediante auto de 6 de noviembre de 2025"/>
    <s v="https://dnbcgovco-my.sharepoint.com/:f:/g/personal/planeacion_dnbc_gov_co/IgDCx4sOpIsaSZSFwxF3ZIdoAbJrPgmfY2wTB1GKXB7763M?e=Xsi8mP"/>
    <d v="2026-05-11T00:00:00"/>
    <s v="Se anexa evidencia del proceso IP-006-2025"/>
    <n v="1"/>
    <s v="CUMPLIDO"/>
    <d v="2026-05-15T00:00:00"/>
    <n v="1"/>
    <s v="Se evidenció como soporte el Auto mediante el cual se ordena el traslado por competencia de la Indagación Previa IP-006-2025, de fecha 6 de noviembre de 2025. El documento permite verificar que, con ocasión de la queja radicada No. 2025-114-000783-5 del 23 de abril de 2025, se adelantó la actuación administrativa correspondiente y se dispuso la remisión del expediente a la Procuraduría General de la Nación por competencia, en cumplimiento de la acción formulada. El soporte aportado permite verificar la ejecución de la actividad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409"/>
    <x v="0"/>
    <x v="4"/>
    <s v="Dirección General"/>
    <s v="PC-PE-FSP-01- Formulación Seguimiento Plan Anual Adquisiciones"/>
    <x v="15"/>
    <n v="0"/>
    <x v="8"/>
    <s v="Se constituyeron Reservas Presupuestales por Funcionamiento por la suma de $132.264.139.00 equivalente al 2.70% y para Inversión en $13.909.961.321 que corresponde al 27.22%, frente al presupuesto del año 2019, superando lo máximo permitido por el Gobierno Nacional conforme lo descrito en el Decreto 1068 de 2015 en su Artículo 2.8.1.7.3.5."/>
    <s v="GESTIÓN PRESUPUESTAL Y EFICIENCIA DEL GASTO PÚBLICO"/>
    <s v="Porque la entidad no dispone del 100% de los recursos asignados, para cubrir el mínimo permitido en la constitución del Rezago, descrito en el Decreto 1068 de 2015._x000a_Porque los Supervisores de los contratos no efectuaron un seguimiento permanente a la ejecucion de los mismos._x000a_Debilidad en el seguimiento al PAA por parte de las areas interesadas_x000a_Porque no hubo un adecuado principio de Planeación."/>
    <s v="Porque no hubo un adecuado principio de Planeación."/>
    <s v="Acción correctiva"/>
    <s v="PE_A2"/>
    <s v="Generar el PAA conforme a los lineamientos establecidos por Colombia Compra Eficiente, indicando los procesos que se adelantaran, responsables, fechas de inicio y finalización, cuantia, tipo de proceso, reponsables de generar estudios entre otros."/>
    <s v="PAA constituido"/>
    <n v="1"/>
    <d v="2021-08-01T00:00:00"/>
    <d v="2022-06-30T00:00:00"/>
    <n v="49.35"/>
    <s v="01. Planeación Estratégica"/>
    <s v="Acción Cumplida Pendiente evaluación tercera Linea"/>
    <n v="1"/>
    <s v="Durante la vigencia 2022 se realizaron ejercicios para la construcción de formatos que capturaran información acorde a lineamientos de CCE. En PAA 2026 fue publicado acorde con el formato construido "/>
    <s v="https://dnbc.gov.co/plan-anual-de-adquisiciones/"/>
    <d v="2026-05-11T00:00:00"/>
    <s v="Se evidencia publicación reciente de PAA"/>
    <n v="1"/>
    <s v="CUMPLIDO"/>
    <d v="2026-06-05T00:00:00"/>
    <n v="1"/>
    <s v="Se evidencia que el Plan Anual de Adquisiciones (PAA) cumple, en términos generales, con los lineamientos de Colombia Compra Eficiente, incorporando los códigos UNSPSC, las modalidades de selección y la articulación con el presupuesto institucional. No obstante, desde la tercera línea de defensa, se recomienda fortalecer la calidad de la información registrada mediante la validación de los datos de contacto de los responsables y la depuración de elementos no requeridos para el cargue en SECOP II, con el fin de prevenir inconsistencias y garantizar la correcta publicación del instrument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Durante la vigencia 2022 se realizaron ejercicios para la construcción de formatos que capturaran información acorde a lineamientos de CCE. En PAA 2026 fue publicado acorde con el formato construido "/>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 publicación reciente de PAA"/>
    <n v="1"/>
    <x v="1"/>
  </r>
  <r>
    <n v="410"/>
    <x v="0"/>
    <x v="4"/>
    <s v="Dirección General"/>
    <s v="PC-PE-FSP-01- Formulación Seguimiento Plan Anual Adquisiciones"/>
    <x v="15"/>
    <n v="0"/>
    <x v="8"/>
    <s v="Se constituyeron Reservas Presupuestales por Funcionamiento por la suma de $132.264.139.00 equivalente al 2.70% y para Inversión en $13.909.961.321 que corresponde al 27.22%, frente al presupuesto del año 2019, superando lo máximo permitido por el Gobierno Nacional conforme lo descrito en el Decreto 1068 de 2015 en su Artículo 2.8.1.7.3.5."/>
    <s v="GESTIÓN PRESUPUESTAL Y EFICIENCIA DEL GASTO PÚBLICO"/>
    <s v="Porque la entidad no dispone del 100% de los recursos asignados, para cubrir el mínimo permitido en la constitución del Rezago, descrito en el Decreto 1068 de 2015._x000a_Porque los Supervisores de los contratos no efectuaron un seguimiento permanente a la ejecucion de los mismos._x000a_Debilidad en el seguimiento al PAA por parte de las areas interesadas_x000a_Porque no hubo un adecuado principio de Planeación."/>
    <s v="Porque no hubo un adecuado principio de Planeación."/>
    <s v="Acción correctiva"/>
    <s v="PE_A3"/>
    <s v="Realizar seguimiento mensual al PAA, y presentarlo a la Alta Dirección para la respectiva toma de decisiones."/>
    <s v="Informes de seguimiento"/>
    <n v="12"/>
    <d v="2021-08-01T00:00:00"/>
    <d v="2022-06-30T00:00:00"/>
    <n v="49.35"/>
    <s v="01. Planeación Estratégica"/>
    <s v="Acción Cumplida Pendiente evaluación tercera Linea"/>
    <n v="1"/>
    <s v="Durante las vigencias 2022 y 2023 se presentaron informes de seguimiento al PAA en los comités de contratación. _x000a_Esta actividad sigue contemplada en el procedimiento vigente"/>
    <s v="https://dnbcgovco-my.sharepoint.com/:b:/g/personal/planeacion_dnbc_gov_co/IQDNdvWv1y91Tp4Dh16MArLvAdjffmzNDv9k9_c3is0NPQs?e=nxlmmL"/>
    <d v="2026-05-11T00:00:00"/>
    <s v="Se evidencia documentación de la actividad en el procedimiento. Se ha realizado seguimientos durante 2026 en matriz de gestión contractual"/>
    <n v="1"/>
    <s v="CUMPLIDO"/>
    <d v="2026-06-05T00:00:00"/>
    <n v="1"/>
    <s v="Se evidencia que la primera línea de defensa manifiesta que durante las vigencias 2022 y 2023 se presentaron ante el Comité de Contratación los informes de seguimiento al Plan Anual de Adquisiciones (PAA), con el propósito de exponer el avance de la ejecución contractual y presupuestal de la entidad. Asimismo, la segunda línea de defensa menciona que la primera relaciona como evidencia el Procedimiento de Formulación y Seguimiento del Plan Anual de Adquisiciones (PAA), código PC-PE-FSP-01-V3, aprobado el 14 de junio de 2024, e indica que los seguimientos se realizan mediante la matriz de gestión contractual; sin embargo, al verificar el enlace suministrado, únicamente fue posible evidenciar el procedimiento mencionado, sin encontrarse los informes de seguimiento, reportes de ejecución, alertas tempranas o demás soportes que permitan corroborar la ejecución de las actividades descritas. En consecuencia, se recomienda que en futuros seguimientos se incorporen como evidencia los informes mensuales del PAA, los análisis de ejecución contractual y presupuestal, así como las alertas generadas frente a posibles rezagos, con el fin de demostrar la gestión realizada, facilitar la toma oportuna de decisiones por parte de la Alta Dirección y contribuir al cumplimiento de las metas institucionales y a la reducción del riesgo de constitución de reservas presupuestales al cierre de la vigenci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Durante las vigencias 2022 y 2023 se presentaron informes de seguimiento al PAA en los comités de contratación. _x000a_Esta actividad sigue contemplada en el procedimiento vigente"/>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 documentación de la actividad en el procedimiento. Se ha realizado seguimientos durante 2026 en matriz de gestión contractual"/>
    <n v="1"/>
    <x v="1"/>
  </r>
  <r>
    <n v="411"/>
    <x v="0"/>
    <x v="4"/>
    <s v="Dirección General"/>
    <s v="PC-PE-FSP-01- Formulación Seguimiento Plan Anual Adquisiciones"/>
    <x v="15"/>
    <n v="0"/>
    <x v="8"/>
    <s v="Se constituyeron Reservas Presupuestales por Funcionamiento por la suma de $132.264.139.00 equivalente al 2.70% y para Inversión en $13.909.961.321 que corresponde al 27.22%, frente al presupuesto del año 2019, superando lo máximo permitido por el Gobierno Nacional conforme lo descrito en el Decreto 1068 de 2015 en su Artículo 2.8.1.7.3.5."/>
    <s v="GESTIÓN PRESUPUESTAL Y EFICIENCIA DEL GASTO PÚBLICO"/>
    <s v="Porque la entidad no dispone del 100% de los recursos asignados, para cubrir el mínimo permitido en la constitución del Rezago, descrito en el Decreto 1068 de 2015._x000a_Porque los Supervisores de los contratos no efectuaron un seguimiento permanente a la ejecucion de los mismos._x000a_Debilidad en el seguimiento al PAA por parte de las areas interesadas_x000a_Porque no hubo un adecuado principio de Planeación."/>
    <s v="Porque no hubo un adecuado principio de Planeación."/>
    <s v="Acción correctiva"/>
    <s v="PE_A4"/>
    <s v="Realizar el seguimiento de la ejecucion presupuestal de los gastos de funcionamiento (Semáforo) y los gastos de inversion (Cadena de Valor) en forma mensual y presentarlo a la Alta Direccion y a Gestión Contractual para realizar el seguimiento y evaluar los procesos contractuales que no se hallan adelantado y los que estan curso."/>
    <s v="Reportes de seguimientos de la ejecucion presupestal de los gastos de funcionamiento (Semáforo) y los gastos de inversion (Cadena de Valor), realizados y presentados a la Alta Direccion y a Gestión Contractual"/>
    <n v="12"/>
    <d v="2021-08-01T00:00:00"/>
    <d v="2022-06-30T00:00:00"/>
    <n v="49.35"/>
    <s v="01. Planeación Estratégica"/>
    <s v="Acción Cumplida Pendiente evaluación tercera Linea"/>
    <n v="1"/>
    <s v="Durante las vigencias 2022 y 2023 se presentaron informes de seguimiento al  en los comités directivos. _x000a_Esta actividad sigue realizandose y se ha realizado durante el primer trimestre de la vigencia 2026"/>
    <s v="https://dnbcgovco-my.sharepoint.com/:f:/g/personal/planeacion_dnbc_gov_co/IgAwRNaujcVWS71Oq-WCF_AGAcRdBSypMFYYtevfmuGwQSg?e=uNwP8x"/>
    <d v="2026-05-11T00:00:00"/>
    <s v="Se evidencian actas de comité directivo"/>
    <n v="1"/>
    <s v="CUMPLIDO"/>
    <d v="2026-06-05T00:00:00"/>
    <n v="1"/>
    <s v="Se evidencia la presentación de actas, correos de convocatoria y presentaciones del Comité Institucional de Gestión y Desempeño como soporte del seguimiento a la ejecución presupuestal de los gastos de funcionamiento e inversión y su socialización ante la Alta Dirección. No obstante, la evidencia aportada no permite verificar de manera integral el seguimiento al Plan Anual de Adquisiciones (PAA), el estado de los procesos contractuales programados, ni las acciones implementadas para prevenir posibles rezagos. En consecuencia, desde la tercera línea de defensa, se recomienda fortalecer el soporte documental de los seguimientos realizados, incorporando informes del PAA, análisis del avance contractual, alertas tempranas y las acciones adoptadas para el cierre de brechas identificada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Durante las vigencias 2022 y 2023 se presentaron informes de seguimiento al  en los comités directivos. _x000a_Esta actividad sigue realizandose y se ha realizado durante la vigencia 2026"/>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n actas de comité directivo"/>
    <n v="1"/>
    <x v="1"/>
  </r>
  <r>
    <n v="412"/>
    <x v="0"/>
    <x v="5"/>
    <s v="Subdirección Administrativa y Financiera"/>
    <m/>
    <x v="206"/>
    <n v="0"/>
    <x v="24"/>
    <s v="En el mes de Junio de 2022, se canceló la suma de $1.120.768 por concepto de horas extras al funcionario Omar Enrique Ballesteros, cuando la cifra correcta era $741.715 (Horas extras del mes de mayo de 2022); es decir, $379.053, por encima del valor real._x000a_El ajuste del mayor valor cancelado se efectuó con la resolución 429 de 2022, pero la misma fue emitida por la suma total de $1.186.334.00 y en ninguno de sus considerandos ni en el resuelve indicó los motivos por los cuales se le debía descontar o deducir al Funcionario Omar Enrique Moreno Ballesteros la suma de $379.053 (mayor valor cancelado en la nómina de Junio de 2022), es decir, se realizó el ajuste directo, soportado por una planilla en excell de liquidación; incumpliendo lo indicado en el Plan General de las Contabilidad Pública numeral 9.2 NORMAS TÉCNICAS RELATIVAS A LOS SOPORTES, COMPROBANTES Y LIBROS DE CONTABILIDAD numeral 336"/>
    <m/>
    <s v="1. Porque el funcionario relaciono horas extras de forma errada, reporto horas extras en sus días de vacaciones y días de comisión._x000a_2.No hay controles establecidos, ni documentados para el manejo de las novedades administrativas."/>
    <s v="2.No hay controles establecidos, ni documentados para el manejo de las novedades administrativas."/>
    <s v="Acción correctiva"/>
    <s v="TH_AC56"/>
    <s v="Generar la devolución por el excende cancelado en horas extras $379.053"/>
    <s v="Devolucion"/>
    <n v="1"/>
    <d v="2022-10-06T00:00:00"/>
    <d v="2022-10-30T00:00:00"/>
    <n v="3.6"/>
    <s v="11. Gestión del Talento Humano"/>
    <s v="Nómina"/>
    <n v="0"/>
    <n v="0"/>
    <n v="0"/>
    <d v="2026-05-11T00:00:00"/>
    <s v="No se evidencia seguimiento"/>
    <n v="0"/>
    <s v="VENCIDO"/>
    <d v="2026-05-15T00:00:00"/>
    <n v="0"/>
    <s v="Se evidencio que la accion formulada carece de soportes que permitan verificar el cumplimiento de la actividad, toda vez que la accion no fue ejecuta dentro del plazo establecido"/>
    <s v="VENCIDA"/>
    <s v="No aplica"/>
    <s v="No aplica"/>
    <s v="No aplica"/>
    <n v="1"/>
    <s v="se adjunta informe"/>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incluye correo informe sobre la situación de los recursos al lider del proceso. No hay evidencias de gestiones por parte del lider del proceso"/>
    <n v="0.5"/>
    <x v="0"/>
  </r>
  <r>
    <n v="413"/>
    <x v="0"/>
    <x v="6"/>
    <s v="Dirección General"/>
    <m/>
    <x v="241"/>
    <m/>
    <x v="26"/>
    <s v="La Oficina de Control Interno Disciplinario El 2 diciembre de 2022 mediante auto de apertura, inició un proceso disciplinario, por inoportunidad y vencimiento de los términos de las PQRSD, de acuerdo con lo evidenciado en el seguimiento al tratamiento de la PQRSD del primer semestre de 2022 realizado por la Oficina de Control Interno, sin embargo, no se dío inicio a los procesos disciplinarios por incumplimiento en los terminos de las PQRSD de acuerdo con los incumplimientos evidenciados en los informes mensuales correspondientes al segundo semestre de 2022. contraviniendo lo establecido en la Guía Estrategias para la Construcción del PAAC de 2015."/>
    <s v="INTEGRIDAD"/>
    <s v="Desactualizacion del procedimiento de asuntos disciplinarios"/>
    <s v="Desactualizacion del procedimiento de asuntos disciplinarios"/>
    <s v="Acción correctiva"/>
    <s v="DI_AC15"/>
    <s v="Realizar la actualizacion del procedimiento de asuntos disciplinarios en el cual se establezca la obligatoriedad de remiitr al proceso el incumplimiento en los terminos de las PQRSD y realizar la socializacion del mismo"/>
    <s v="Actualizacion del procedimiento de asuntos disciplinarios"/>
    <n v="1"/>
    <d v="2023-05-02T00:00:00"/>
    <d v="2023-05-31T00:00:00"/>
    <n v="4.3500000000000005"/>
    <s v="12. Gestión de Asuntos Disciplinarios"/>
    <m/>
    <n v="1"/>
    <s v="La acción no da respuesta al hallazgo encontrado, por cuanto el problema identificado se encuentra en la remisión de las quejas al proceso de asuntos disciplinarios, esa remisión surge del proceso de atención al usuario, es allí donde debe generarse el cambio sugerido, este proceso no es remisor de documentos, es receptor, por tanto, no puede adelantar la acción requerida, sin embargo se informa que el procedimiento de asuntos disciplinarios fue actualizado en 2025"/>
    <s v="https://dnbcgovco-my.sharepoint.com/:f:/g/personal/planeacion_dnbc_gov_co/IgBnuAfp-cyZS5GTrlPQdOWiAfCdMGTiP0BIkQqOvQONlOY?e=bLASbp"/>
    <d v="2026-05-11T00:00:00"/>
    <s v="Se presenta un auto inhibitorio AUTO 001 DEL 01/08/202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s v="CUMPLIDO"/>
    <d v="2026-05-15T00:00:00"/>
    <n v="1"/>
    <s v="Se evidencia que el monitoreo realizado por la segunda línea de defensa no corresponde con los soportes aportados por la primera línea de defensa. Durante la verificación se constató como evidencia el procedimiento PC-DI-01 Gestión de Asuntos Disciplinarios, versión 3, con vigencia del 11 de diciembre de 2025, junto con el correo electrónico de solicitud de su publicación en el repositorio SIGE._x000a_En consecuencia, se determina que los soportes presentados dan cumplimiento a la acción correctiva formulada; sin embargo, se recomienda ajustar el monitoreo realizado por la segunda línea de defensa para garantizar la consistencia entre la información reportada y la evidencia documental aporta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414"/>
    <x v="0"/>
    <x v="6"/>
    <s v="Subdirección Administrativa y Financiera"/>
    <m/>
    <x v="242"/>
    <m/>
    <x v="28"/>
    <s v="Dentro de la revisión realizada, se observa que los contratos 151,152,153,154 y 166 fueron remitidos extemporáneamente a la Contraloría General de la República._x000a_Lo anterior, evidencia incumplimiento en la Circular 06 de 2020 en lo relacionado Información Específica que trata de: “La información deberá ser entregada por las entidades públicas correspondientes en el formato que se adjunta para el efecto, en un plazo no mayor a 3 días hábiles contados a partir de la expedición de la presente Circular al correo electrónico: “Seguimientocoronavirus@contraloria.gov.co, lo anterior”."/>
    <m/>
    <s v="1.La situación de emergencia y las consecuencias asociadas, si bien podian ser previsibles, tenian una muy baja probabilidad de ocurrencia, lo que repercutió en la falta de preparación de la Entidad para aforntarla. 2. No existia un plan de contingencia que permitiera de forma eficiente la oportuna recopilación de la información solicitada por el ente de control 3. Falencias en la digitalización de los expedientes contractuales"/>
    <s v="Falencias en la digitalización de los expedientes contractuales"/>
    <s v="Acción correctiva"/>
    <s v="GC_AC13"/>
    <s v="Crear repositorio de expedientes contractuales e incluir actividades de cargue de información en el manual de supervisión"/>
    <s v="Repositorio creado"/>
    <n v="1"/>
    <d v="2026-01-01T00:00:00"/>
    <d v="2026-12-31T00:00:00"/>
    <n v="54"/>
    <s v="15. Gestión Contractual"/>
    <m/>
    <n v="1"/>
    <s v="La actividad tuvo cumplimiento. Se creó el repositorio de expedientes contractuales, centralizando la documentación contractual de la entidad, y se incluyeron las actividades de cargue y gestión de la información dentro del Manual de Supervisión. Como evidencia se cuenta con el repositorio institucional creado y en funcionamiento, el cual permite garantizar la organización, trazabilidad y control de los expedientes contractuales, en concordancia con los lineamientos establecidos._x000a_"/>
    <s v="https://dnbcgovco-my.sharepoint.com/personal/planeacion_dnbc_gov_co/_layouts/15/onedrive.aspx?id=%2Fpersonal%2Fplaneacion%5Fdnbc%5Fgov%5Fco%2FDocuments%2FDocumentos%20SIGE%2F6%2E%20Planes%2FPLAN%20DE%20MEJORA%2F2026%2F01%2E%20Seguimiento%20Primer%20Trimestre%2F15%2E%20Gesti%C3%B3n%20Contractual%2FGC%5FAC13&amp;viewid=efb70791%2Db8ab%2D49e7%2Db552%2Dd3d4cbe976b9&amp;ct=1777387045307&amp;or=OWA%2DNT%2DMail"/>
    <d v="2026-05-11T00:00:00"/>
    <s v="Se incluye pantallazo del repositorio de información"/>
    <n v="1"/>
    <s v="CUMPLIDO"/>
    <d v="2026-05-15T00:00:00"/>
    <n v="1"/>
    <s v="Se presenta como evidencia un pantallazo del repositorio digital &quot;REPOSITORIO GESTIÓN CONTRACTUAL 2026&quot;, en el cual se observan las carpetas correspondientes a los expedientes contractuales de la vigencia 2026, con fecha de modificación del 21 de abril de 2026. El soporte aportado permite verificar la creación del repositorio institucional para la organización y almacenamiento de los expedientes contractuales, evidenciando el cumplimiento de la actividad formulada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La actividad tuvo cumplimiento. Se creó el repositorio de expedientes contractuales, centralizando la documentación contractual de la entidad, y se incluyeron las actividades de cargue y gestión de la información dentro del Manual de Supervisión. Como evidencia se cuenta con el repositorio institucional creado y en funcionamiento, el cual permite garantizar la organización, trazabilidad y control de los expedientes contractuales, en concordancia con los lineamientos establecido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pantallazo del repositorio de información"/>
    <n v="1"/>
    <x v="1"/>
  </r>
  <r>
    <n v="415"/>
    <x v="0"/>
    <x v="6"/>
    <s v="Subdirección Administrativa y Financiera"/>
    <m/>
    <x v="243"/>
    <m/>
    <x v="28"/>
    <s v="Dentro de la revisión realizada, en los soportes documentales de los contratos 151, 152, 153, 154 y 166 no se evidencian informes que den cuenta del análisis que fundamenten la urgencia manifiesta._x000a_Por lo anterior, se incumplió lo establecido en la Circular 06 de 2020 Especifica numeral 5 que señala “Elaborar un informe sobre la actuación surtida, que evidencie todas las circunstancias, conceptos o análisis que fundamentaron la declaratoria de la urgencia”."/>
    <m/>
    <s v="1. Por ser los primeros contratos elaborados de estas caracteristicas no se tenia documento modelo de justificación de urgencia manifiesta. 2. Por el trabajo a distacia o teletrabajo no se archivo de forma correta el análisis de urgencia manifiesta. 3. No se establecio oportunamente un procedimiento de los soportes que deben contener los contratos celebrados y que su justificación fuese la urgencia manifiesta."/>
    <s v="No se establecio oportunamente un procedimiento de los soportes que deben contener los contratos celebrados y que su justificación fuese la urgencia manifiesta."/>
    <s v="Acción correctiva"/>
    <s v="GC_AC15"/>
    <s v="Dar oportuna publicación y justificación de contratos suscritos por todas las modalidades"/>
    <s v="Publicación de todos los soportes precontractuales en el proceso contractual"/>
    <n v="1"/>
    <d v="2023-08-01T00:00:00"/>
    <d v="2023-11-30T00:00:00"/>
    <n v="17.849999999999998"/>
    <s v="15. Gestión Contractual"/>
    <m/>
    <n v="1"/>
    <s v="Se realizó la publicación oportuna de los contratos suscritos por todas las modalidades, incluyendo la debida justificación de cada proceso contractual. Como evidencia se encuentra la publicación completa de los soportes precontractuales en el SECOP II, garantizando la trazabilidad, transparencia y cumplimiento de la normativa vigente; en la base de datos publicada en las evidencias. "/>
    <n v="0"/>
    <d v="2026-05-11T00:00:00"/>
    <s v="Se remite base de datos de contratos, pero no anexan evidencias de su publicación"/>
    <n v="0"/>
    <s v="VENCIDO"/>
    <d v="2026-05-15T00:00:00"/>
    <n v="0"/>
    <s v="No fue posible identificar evidencias para el presente período de análisis"/>
    <s v="VENCIDA"/>
    <s v="No aplica"/>
    <s v="No aplica"/>
    <s v="No aplica"/>
    <n v="1"/>
    <s v="Se realizó la publicación oportuna de los contratos suscritos por todas las modalidades, incluyendo la debida justificación de cada proceso contractual. Como evidencia se encuentra la publicación completa de los soportes precontractuales en el SECOP II, garantizando la trazabilidad, transparencia y cumplimiento de la normativa vigente; en la base de datos publicada en las evidencias. "/>
    <s v="https://dnbcgovco-my.sharepoint.com/my?id=%2Fpersonal%2Fplaneacion%5Fdnbc%5Fgov%5Fco%2FDocuments%2FDocumentos%20SIGE%2F6%2E%20Planes%2FPLAN%20DE%20MEJORA%2F2026%2F02%2E%20Seguimiento%20Segundo%20Trimestre%2F15%2E%20Gesti%C3%B3n%20Contractual&amp;viewid=efb70791%2Db8ab%2D49e7%2Db552%2Dd3d4cbe976b9"/>
    <s v="11/07/206"/>
    <s v="Se remite base de datos de contratos con links de publicación secop"/>
    <n v="1"/>
    <x v="1"/>
  </r>
  <r>
    <n v="416"/>
    <x v="0"/>
    <x v="6"/>
    <s v="Subdirección Administrativa y Financiera"/>
    <m/>
    <x v="244"/>
    <m/>
    <x v="29"/>
    <s v="En verificación a la documentación del proceso en el SIGE, se establece que el proceso cuenta con la siguiente documentación que se requiere para el tratamiento de las solicitudes:_x000a_- Resolución No 398 del 30 de junio de 2023 “Por la cual se reglamenta la Politica de Tratamiento de Datos Personales de la Dirección Nacional de Bomberos de Colombia”._x000a_- Caracterización del proceso, Código CT-AU versión 4 del 28/09/2022._x000a_- Instructivo Entrada de PQRSD en cada canal de atención disponible al Usuario, Código IN-AU-01-01 versión 2 del 16/11/2021._x000a_- Procedimiento de Recepción, Distribución, Seguimiento y Salida de Peticiones, Quejas, Reclamos, Sugerencias y Denuncias, Código PC-AU-01 versión 2 del 16/11/2021._x000a_- Política de protección de datos, Código PO-AU-01 versión 1.0 del 21/12/2018._x000a_- Protocolo de Atención al Usuario del 30/06/2021._x000a_- Formulario electrónico._x000a_- Formulario PQRSD._x000a_Ahora bien, con la Resolución No 398 del 30 de junio de 2022 se reglamento la Politica de tratamiento de datos personales de la entidad, sin embargo no se realizó la actualización de la Politica de Protección Datos Personales la cual esta en version 1.0 del 21 de diciembre de 2018. Incumpliendo lo establecido en el MIPG numeral 3.2.1 Política de Fortalecimiento Organizacional y simplificación de Procesos. Politica de Protección Datos Personales la cual esta en version 1.0 del 21 de diciembre de 2018. Incumpliendo lo establecido en el MIPG numeral 3.2.1 Política de Fortalecimiento Organizacional y simplificación de Procesos."/>
    <s v="SERVICIO AL CIUDADANO"/>
    <s v="Análisis 3 por qué:_x000a_1. Porque se le asignó la responsabilidad a la oficina de TI en el marco de sus competencias._x000a_2. Porque desde la vigencia anterior la oficina de TI se le asignó el tema en referencia en atención a sus funciones._x000a_3. Porque no se actualizó la politica de protección de datos por parte de Gestión Atención al Ciudadano."/>
    <s v="Politica de protección de datos desactualizada."/>
    <s v="Acción correctiva"/>
    <s v="AU_AC14"/>
    <s v="Actualizar Política de Protección de Datos Personales"/>
    <s v="Política Actualizada"/>
    <n v="1"/>
    <d v="2026-05-01T00:00:00"/>
    <d v="2026-12-31T00:00:00"/>
    <n v="36"/>
    <s v="05. Gestión de Atención al Usuario /_x000a_18. Gestión de Tecnología e Informática"/>
    <m/>
    <n v="0"/>
    <s v="Se está actualizando la Política de protección de datos personales para su posterior socialización"/>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Pendiente de actualización"/>
    <n v="0"/>
    <s v="EJECUCIÓN"/>
    <d v="2026-05-15T00:00:00"/>
    <n v="0"/>
    <s v="No fue posible identificar evidencias para el presente período de análisis"/>
    <s v="SIN INICIAR"/>
    <s v="No aplica"/>
    <s v="No aplica"/>
    <s v="No aplica"/>
    <n v="0"/>
    <s v="REPETIDO CON AU_AC12"/>
    <s v="EVIDENCIAS SEGUNDO TRIMESTRE 2026 PLAN MEJORA"/>
    <n v="46214"/>
    <s v="Se actualizó documento. Soporte en carpeta AU_AC12"/>
    <n v="1"/>
    <x v="1"/>
  </r>
  <r>
    <n v="417"/>
    <x v="2"/>
    <x v="6"/>
    <s v="Subdirección Administrativa y Financiera"/>
    <m/>
    <x v="245"/>
    <m/>
    <x v="31"/>
    <s v="Contratación (ejecución)_x000a_Se evidenció que la entidad no ha establecido las disposiciones que garanticen el cumplimiento de las normas de seguridad y salud en el trabajo por parte de los proveedores, contratistas y subcontratistas, durante el desempeño de las obligaciones contractuales. Incumpliendo lo establecido en el decreto 1072 de 2015 artículo 2.2.4.6.28. Contratación"/>
    <m/>
    <s v="1. Porque no existe una actualización del manual de supervisión que establezca las exigencias hacia los proveedores, contratistas y subcontratistas de la DNBC respecto al SG-SST de la DNBC._x000a_2. Porque no se ha visto la necesidad de hacerlo teniendo en cuenta que no se han presentado consecuencias pecuniarias o legales hasta el momento_x000a_3. Porque no se ha sensibilizado permanentemente a los integrantes del comité SIGE para entender la importancia de implementar el SG-SST y así mismo, exigirlo a los proveedores"/>
    <s v="Porque no se ha sensibilizado permanentemente a los integrantes del comité SIGE, a los funcionarios y contratistas, para entender la importancia de implementar el SG-SST y así mismo, exigirlo a los proveedores"/>
    <s v="Acción correctiva"/>
    <s v="GC_AC17"/>
    <s v="Incluir una obligación de cumplimiento mensual en los contratos de prestación de servicios en donde se exija la asistencia presencial y/o virtual a una actividad en SST (solo en contratos nuevos)"/>
    <s v="% Contratos con obligación incluida = (contratos con obligación incluida / totalidad de los contratos)*100"/>
    <n v="1"/>
    <d v="2024-08-01T00:00:00"/>
    <d v="2024-12-31T00:00:00"/>
    <n v="22.5"/>
    <s v="15. Gestión Contractual"/>
    <m/>
    <n v="1"/>
    <s v="La actividad tuvo cumplimiento. En los contratos de prestación de servicios suscritos a partir de la vigencia 2026, se incluyó dentro de las obligaciones generales del clausulado contractual una disposición que exige la asistencia mensual, presencial y/o virtual, a actividades en Seguridad y Salud en el Trabajo (SST), en cumplimiento de la normativa vigente y del decreto aplicable que regula esta obligación. Como evidencia se cuenta con los contratos suscritos que incorporan dicha obligación, permitiendo verificar el cumplimiento del indicador establecido._x000a_"/>
    <s v="https://dnbcgovco-my.sharepoint.com/personal/planeacion_dnbc_gov_co/_layouts/15/onedrive.aspx?id=%2Fpersonal%2Fplaneacion%5Fdnbc%5Fgov%5Fco%2FDocuments%2FDocumentos%20SIGE%2F6%2E%20Planes%2FPLAN%20DE%20MEJORA%2F2026%2F01%2E%20Seguimiento%20Primer%20Trimestre%2F15%2E%20Gesti%C3%B3n%20Contractual%2FGC%5FAC17&amp;viewid=efb70791%2Db8ab%2D49e7%2Db552%2Dd3d4cbe976b9&amp;ct=1777387045307&amp;or=OWA%2DNT%2DMail"/>
    <d v="2026-05-11T00:00:00"/>
    <s v="Se incluyen clausulados de la vigencia 2026 donde se evidencia la actividad"/>
    <n v="1"/>
    <s v="CUMPLIDO"/>
    <d v="2026-05-15T00:00:00"/>
    <n v="1"/>
    <s v="Se presentan como evidencias los anexos al clausulado específico de los contratos No. 179 de 2025 y Nos. 036 y 038 de 2026, mediante los cuales se incorpora la obligación de asistir mensualmente, de manera presencial y/o virtual, a las actividades de Seguridad y Salud en el Trabajo (SST). Los soportes aportados permiten verificar la inclusión de esta obligación en los contratos nuevos, conforme a la acción correctiva formulada y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La actividad tuvo cumplimiento. En los contratos de prestación de servicios suscritos a partir de la vigencia 2026, se incluyó dentro de las obligaciones generales del clausulado contractual una disposición que exige la asistencia mensual, presencial y/o virtual, a actividades en Seguridad y Salud en el Trabajo (SST), en cumplimiento de la normativa vigente y del decreto aplicable que regula esta obligación. Como evidencia se cuenta con los contratos suscritos que incorporan dicha obligación, permitiendo verificar el cumplimiento del indicador establecido.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Actividad con cumplimiento reportado en el primer trimestre 2026"/>
    <n v="1"/>
    <x v="1"/>
  </r>
  <r>
    <n v="418"/>
    <x v="2"/>
    <x v="6"/>
    <s v="Subdirección Administrativa y Financiera"/>
    <m/>
    <x v="246"/>
    <m/>
    <x v="31"/>
    <s v="Conformación Comité de Convivencia laboral_x000a_El Comité de Convivencia Laboral de la DNBC, está conformado por dos (2) representantes del empleador y dos (2) de los trabajadores y NO conforme lo establece el artículo 1 de la Resolución 1356 de 2012 y el artículo 3 de la resolución 652 de 2012, que señala “Conformación: El Comité de Convivencia Laboral estará compuesto por dos (2) representantes del empleador y dos (2) de los trabajadores, con sus respectivos suplentes. Las entidades públicas y empresas privadas podrán de acuerdo a su organización interna designar un mayor número de representantes, los cuales en todo caso serán iguales en ambas partes.”"/>
    <m/>
    <s v="1. Porque en el momento de la conformación del Comité de convivencia laboral no se tuvo en cuenta la normatividad vigente por lo que se conformó únicamente por 4 trabajadores en vez de 8 como lo dicta la norma._x000a_2. Porque, para su conformación, la entidad se orientó por lo realizado en el 2021 sin revisar la normatividad vigente._x000a_3. Porque no se tenia la matriz legal actualizada con esta norma generando desconocimiento en la normativa"/>
    <s v="Porque para la conformación del comité, se hizo la misma gestión que en el 2021 sin revisar si esta configuración daba cumplimiento a la normatividad vigente."/>
    <s v="Acción correctiva"/>
    <s v="TH_AC38"/>
    <s v="Acto adminsitrativo que evidencie la conformación del comité de convivencia acorde con la normatividad vigente"/>
    <s v="Acto administrativo"/>
    <n v="1"/>
    <d v="2026-03-01T00:00:00"/>
    <d v="2026-04-30T00:00:00"/>
    <n v="8.85"/>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1"/>
    <s v="se adjunta evidencia de conformación del comité de convivencia laboral"/>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soportes de la conformación del comité de convivencia"/>
    <n v="1"/>
    <x v="1"/>
  </r>
  <r>
    <n v="419"/>
    <x v="0"/>
    <x v="6"/>
    <s v="Subdirección Administrativa y Financiera"/>
    <m/>
    <x v="247"/>
    <m/>
    <x v="32"/>
    <s v="En la Resolución No 398 del 30 de junio de 2022 se reglamentó la Politica de tratamiento de datos personales de la entidad, sin embargo, no se realizó la actualización de la Politica de Protección Datos Personales la cual esta en version 1.0 del 21 de diciembre de 2018. Incumpliendo lo establecido en el MIPG numeral 3.2.1 Política de Fortalecimiento Organizacional y simplificación de Procesos."/>
    <s v="SERVICIO AL CIUDADANO"/>
    <s v="1. Porque existían tareas acumuladas en el proceso de GAU que debían ser atendidas de manera prioritaria como la actualización de las PQRSD y los informes trimestrales._x000a_2.Porque el proceso de GAU debe atender de manera cotidiana, tareas que no dan espera como las solicitudes de los entes de control. ejecuciones de planes institucionales etc y esto impidió que las tareas acumuladas se pusieran al día_x000a_3. Porque la alta rotación de personal en el proceso hace dispendiosa la coordinación de tareas pendientes y su rápida atención teniendo en cuenta la perdida de curva de aprendizaje y la dificultad en la transmisión de tareas pendientes"/>
    <s v="La alta rotación de personal en el proceso hace dispendiosa la coordinación de tareas pendientes y su rápida atención teniendo en cuenta la perdida de curva de aprendizaje y la dificultad en la transmisión de tareas pendientes."/>
    <s v="Acción correctiva"/>
    <s v="AU_AC14"/>
    <s v="Actualizar Política de Protección de Datos Personales"/>
    <s v="Política Actualizada"/>
    <n v="1"/>
    <d v="2026-05-01T00:00:00"/>
    <d v="2026-12-31T00:00:00"/>
    <n v="36"/>
    <s v="05. Gestión de Atención al Usuario /_x000a_18. Gestión de Tecnología e Informática"/>
    <m/>
    <n v="0"/>
    <s v="Se está actualizando la Política de protección de datos personales para su posterior socialización"/>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Pendiente de actualización"/>
    <n v="0"/>
    <s v="EJECUCIÓN"/>
    <d v="2026-05-15T00:00:00"/>
    <n v="0"/>
    <s v="No fue posible identificar evidencias para el presente período de análisis"/>
    <s v="SIN INICIAR"/>
    <s v="No aplica"/>
    <s v="No aplica"/>
    <s v="No aplica"/>
    <n v="0"/>
    <s v="REPETIDO CON AU_AC12"/>
    <s v="EVIDENCIAS SEGUNDO TRIMESTRE 2026 PLAN MEJORA"/>
    <n v="46214"/>
    <s v="Se actualizó documento. Soporte en carpeta AU_AC12"/>
    <n v="1"/>
    <x v="1"/>
  </r>
  <r>
    <n v="420"/>
    <x v="0"/>
    <x v="6"/>
    <s v="Dirección General"/>
    <m/>
    <x v="165"/>
    <m/>
    <x v="32"/>
    <s v="En el segundo semestre de 2023 de la matriz consolidada de PQRSD, se tienen 206 peticiones vencidas de los 524 radicados, conforme lo establece el 5.55 del procedimiento de Recepción, Distribución, Seguimiento y Salida de Peticiones, Quejas, Reclamos, Sugerencias y Denuncias PC-AU-PQRS—V5 Versión 5._x000a_De igual forma, no se logró evidenciar el cumplimiento del Artículo 14 de la Ley 1755 de 2015, que establece que “Cuando excepcionalmente no fuere posible resolver la PETICIÓN en los plazos aquí señalados, la autoridad debe informar esta circunstancia al interesado, antes del vencimiento del término señalado en la ley expresando los motivos de la demora y señalando a la vez el plazo razonable en que se resolverá o dará respuesta, que no podrá exceder del doble.”; por cuanto, en el ORFEO no se encuentra soporte que sustente el envió de la respuesta."/>
    <s v="INTEGRIDAD"/>
    <s v="1. Porque el sistema aplicativo de gestion documental, no genera una información actualizada y exacta del estado actual de las PQRSD._x000a_2. Porque las alertas se generan de forma manual._x000a_3. Porque la persona encargada de hacer el seguimiento de las PQRSD notifica las alertas de manera quincenal generando retrasos en ese lapso de tiempo para dar respuesta a las PQRSD._x000a_4. Porque los funcionarios/contratistas de la DNBC, por su alta rotacióon, no son concientes de la importancia de realizar estas respuestas oportunamente, entre otras cosas, porque no ha sido posible hacer actividades frecuentes de sensibilización por parte del proceso GAU"/>
    <s v="Los funcionarios/contratistas de la DNBC, por su alta rotacióon, no son conscientes de la importancia de realizar estas respuestas oportunamente, entre otras cosas, porque no ha sido posible hacer actividades frecuentes de sensibilización por parte del proceso GAU"/>
    <s v="Acción correctiva"/>
    <s v="DI_AC23"/>
    <s v="Socializar una acción preventiva (circular con las acciones preventivas a seguir por parte de los funcionarios y contratista con el fin de evitar que se vuelva a presentar la irregularidad encontrada, en este caso, el vencimiento de términos de las PQRSD) dirigida a todos los funcionarios y contratistas de la DNBC"/>
    <s v="Socializaciones a funcionarios y contratistas realizadas"/>
    <n v="2"/>
    <d v="2026-01-01T00:00:00"/>
    <d v="2026-12-31T00:00:00"/>
    <n v="54"/>
    <s v="12. Gestión de Asuntos Disciplinarios"/>
    <m/>
    <n v="1"/>
    <s v="Se aclara que la actividad está establecida dentro del plan de acción y que lo propuesto inicialmente fue cumplido por este proceso en las condiciones determinadas en la actividad (actividad ya establecida por la funcionaria saliente), se volverá a presentar la misma dentro del semestre para el cual esta establecida, pero se reitera, que resulta necesario convocar a todos los actores para que se obtenga el resultado esperado, se formulará la preventiva con corte a junio tal y como lo establece el plan de acción y se socializará, se reitera lo establecido inicialmente fue cumplido a cabalidad por el proceso, dentro del proceso de gestión de asuntos disciplinarios se ha adelantado la IP 002 de 2024, la cual genero la función preventiva denominada &quot;derechos y deberes del servidor público&quot;, de acuerdo con el procedimiento fue remitida al proceso de gestión de talento humano el 16 de Julio del 2024, con socialización programada para el 24 de octubre de 2024. Anexo preventiva, oficio de remisión y correo indicando la fecha de socialización por parte de talento humano."/>
    <s v="https://dnbcgovco-my.sharepoint.com/:f:/g/personal/planeacion_dnbc_gov_co/IgBQvRl1qJOuR4_5SVNmfcTnAZV0VApCPR6f_GkysP7ZBG4?e=DPyQEd"/>
    <d v="2026-05-11T00:00:00"/>
    <s v="Se evidencia la respectiva circual fue emitida y socializada 2024. No se evidencian avances de re socialización en la vigencia 2026"/>
    <n v="0"/>
    <s v="EJECUCIÓN"/>
    <d v="2026-05-15T00:00:00"/>
    <n v="0"/>
    <s v="No fue posible identificar evidencias para el presente período de análisis"/>
    <s v="SIN INICIAR"/>
    <s v="No aplica"/>
    <s v="No aplica"/>
    <s v="No aplica"/>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Sin reporte de información, se incluye seguimiento primer trimestre_x000a__x000a_Se evidencia la respectiva circual fue emitida y socializada 2024. No se evidencian avances de re socialización en la vigencia 2026"/>
    <n v="0"/>
    <x v="0"/>
  </r>
  <r>
    <n v="421"/>
    <x v="0"/>
    <x v="6"/>
    <s v="Dirección General"/>
    <m/>
    <x v="165"/>
    <m/>
    <x v="32"/>
    <s v="En el segundo semestre de 2023 de la matriz consolidada de PQRSD, se tienen 206 peticiones vencidas de los 524 radicados, conforme lo establece el 5.55 del procedimiento de Recepción, Distribución, Seguimiento y Salida de Peticiones, Quejas, Reclamos, Sugerencias y Denuncias PC-AU-PQRS—V5 Versión 5._x000a_De igual forma, no se logró evidenciar el cumplimiento del Artículo 14 de la Ley 1755 de 2015, que establece que “Cuando excepcionalmente no fuere posible resolver la PETICIÓN en los plazos aquí señalados, la autoridad debe informar esta circunstancia al interesado, antes del vencimiento del término señalado en la ley expresando los motivos de la demora y señalando a la vez el plazo razonable en que se resolverá o dará respuesta, que no podrá exceder del doble.”; por cuanto, en el ORFEO no se encuentra soporte que sustente el envió de la respuesta."/>
    <s v="INTEGRIDAD"/>
    <s v="1. Porque los integantes del proceso de gestión disciplinaria, podrían tener impedimentos para adelantar las investigaciones._x000a_2. Porque es inevitable que el proceso de asuntos disciplinarios promueva la preservación del orden interno sin ayuda de los directivos teniendo en cuenta que podría existir amistad o enemistad con las personas implicadas que garantice imparcialidad en una entidad con tan pocos funcionarios._x000a_3. Porque no se han sugerido acciones preventivas a la alta dirección con el fin de mitigar la materialización de las faltas que revistan caracter disciplinario"/>
    <s v="No se han sugerido acciones preventivas a la alta dirección con el fin de mitigar la materialización de las faltas que revistan caracter disciplinario"/>
    <s v="Acción correctiva"/>
    <s v="DI_AC23"/>
    <s v="Socializar una acción preventiva (circular con las acciones preventivas a seguir por parte de los funcionarios y contratista con el fin de evitar que se vuelva a presentar la irregularidad encontrada, en este caso, el vencimiento de términos de las PQRSD) dirigida a todos los funcionarios y contratistas de la DNBC"/>
    <s v="Socializaciones a funcionarios y contratistas realizadas"/>
    <n v="2"/>
    <d v="2026-01-01T00:00:00"/>
    <d v="2026-12-31T00:00:00"/>
    <n v="54"/>
    <s v="12. Gestión de Asuntos Disciplinarios"/>
    <m/>
    <n v="1"/>
    <s v="Se aclara que la actividad está establecida dentro del plan de acción y que lo propuesto inicialmente fue cumplido por este proceso en las condiciones determinadas en la actividad (actividad ya establecida por la funcionaria saliente), se volverá a presentar la misma dentro del semestre para el cual esta establecida, pero se reitera, que resulta necesario convocar a todos los actores para que se obtenga el resultado esperado, se formulará la preventiva con corte a junio tal y como lo establece el plan de acción y se socializará, se reitera lo establecido inicialmente fue cumplido a cabalidad por el proceso, dentro del proceso de gestión de asuntos disciplinarios se ha adelantado la IP 002 de 2024, la cual genero la función preventiva denominada &quot;derechos y deberes del servidor público&quot;, de acuerdo con el procedimiento fue remitida al proceso de gestión de talento humano el 16 de Julio del 2024, con socialización programada para el 24 de octubre de 2024. Anexo preventiva, oficio de remisión y correo indicando la fecha de socialización por parte de talento humano."/>
    <s v="https://dnbcgovco-my.sharepoint.com/:f:/g/personal/planeacion_dnbc_gov_co/IgBQvRl1qJOuR4_5SVNmfcTnAZV0VApCPR6f_GkysP7ZBG4?e=DPyQEd"/>
    <d v="2026-05-11T00:00:00"/>
    <s v="Se evidencia la respectiva circual fue emitida y socializada 2024. No se evidencian avances de re socialización en la vigencia 2026"/>
    <n v="0"/>
    <s v="EJECUCIÓN"/>
    <d v="2026-05-15T00:00:00"/>
    <n v="0"/>
    <s v="No fue posible identificar evidencias para el presente período de análisis"/>
    <s v="SIN INICIAR"/>
    <s v="No aplica"/>
    <s v="No aplica"/>
    <s v="No aplica"/>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Sin reporte de información, se incluye seguimiento primer trimestre_x000a__x000a_Se evidencia la respectiva circual fue emitida y socializada 2024. No se evidencian avances de re socialización en la vigencia 2026"/>
    <n v="0"/>
    <x v="0"/>
  </r>
  <r>
    <n v="422"/>
    <x v="0"/>
    <x v="5"/>
    <s v="Dirección General"/>
    <m/>
    <x v="206"/>
    <n v="0"/>
    <x v="24"/>
    <s v="En el mes de Junio de 2022, se canceló la suma de $1.120.768 por concepto de horas extras al funcionario Omar Enrique Ballesteros, cuando la cifra correcta era $741.715 (Horas extras del mes de mayo de 2022); es decir, $379.053, por encima del valor real._x000a_El ajuste del mayor valor cancelado se efectuó con la resolución 429 de 2022, pero la misma fue emitida por la suma total de $1.186.334.00 y en ninguno de sus considerandos ni en el resuelve indicó los motivos por los cuales se le debía descontar o deducir al Funcionario Omar Enrique Moreno Ballesteros la suma de $379.053 (mayor valor cancelado en la nómina de Junio de 2022), es decir, se realizó el ajuste directo, soportado por una planilla en excell de liquidación; incumpliendo lo indicado en el Plan General de las Contabilidad Pública numeral 9.2 NORMAS TÉCNICAS RELATIVAS A LOS SOPORTES, COMPROBANTES Y LIBROS DE CONTABILIDAD numeral 336"/>
    <s v="INTEGRIDAD"/>
    <s v="1. Porque el funcionario relaciono horas extras de forma errada, reporto horas extras en sus días de vacaciones y días de comisión._x000a_2.No hay controles establecidos, ni documentados para el manejo de las novedades administrativas."/>
    <s v="2.No hay controles establecidos, ni documentados para el manejo de las novedades administrativas."/>
    <s v="Acción correctiva"/>
    <s v="DI_AC9"/>
    <s v="Adelantar las acciones administrativas a que haya lugar por el incumplimiento de las obligaciones."/>
    <s v="Acciones Disciplinarias"/>
    <n v="1"/>
    <d v="2022-10-06T00:00:00"/>
    <d v="2022-12-31T00:00:00"/>
    <n v="12.75"/>
    <s v="12. Gestión de Asuntos Disciplinarios"/>
    <m/>
    <n v="1"/>
    <s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
    <s v="https://dnbcgovco-my.sharepoint.com/:f:/g/personal/planeacion_dnbc_gov_co/IgA5ctmyG6EkSLbGu48RtL5-Ae1isqDP3_SnnjLpLvR73WY?e=yttmv6"/>
    <d v="2026-05-11T00:00:00"/>
    <s v="Se presenta un auto inhibitorio N 00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s v="CUMPLIDO"/>
    <d v="2026-05-15T00:00:00"/>
    <n v="1"/>
    <s v="Se evidencia como soporte el Auto Inhibitorio No. 003-2024, de fecha 12 de septiembre de 2024. No obstante, se identificó una inconsistencia entre la información reportada por la segunda línea de defensa y la evidencia aportada, toda vez que en el seguimiento se hace referencia al Auto Inhibitorio No. 002, mientras que el documento presentado corresponde al Auto Inhibitorio No. 003-2024. En consecuencia, se recomienda ajustar la información reportada para garantizar la consistencia entre el registro del seguimiento y los soportes documentale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423"/>
    <x v="0"/>
    <x v="5"/>
    <s v="Subdirección Administrativa y Financiera"/>
    <m/>
    <x v="248"/>
    <n v="1"/>
    <x v="24"/>
    <s v="No fueron eficaces los controles identificados por parte del Proceso Gestión del Talento Humano para mitigar los riesgos de gestión conforme lo establece el numeral 3.2.2 Valoración de controles de la Guía para la administración del riesgo y el diseño de controles en entidades públicas VERSIÓN 5 emitida por el Departamento Administrativo de la Función Pública; así como el MANUAL DE GESTIÓN DEL RIESGO de la DNBC numeral 6.2.2. Evaluación del riesgo…Identificación y diseño de controles, así, por cuanto se materializaron los siguientes riesgos:_x000a_Riesgos de Gestión:_x000a_“Posibilidad de afectación económica y reputacional por sanciones del organismo de control debido a la inexactitud en la liquidación de nómina, prestaciones sociales y liquidación del contrato laboral de acuerdo con la normatividad vigente”, por la falencia en la liquidación del sueldo de una funcionaria, el no pago del subsidio de transporte, inadecuada liquidación de la prima de servicios y horas extras. y “Posibilidad de afectación económica y reputacional por sanciones por parte de la UGPP debido a la inoportunidad o incumplimiento de las obligaciones relacionadas con el pago de seguridad social.” Por el pago de intereses de mora en la seguridad social._x000a_Riesgo de Corrupción:_x000a_“Posibilidad de manipular la información requerida para liquidación de la nómina otorgando beneficios que no corresponden (prima técnica, antigüedad vacaciones, viáticos,etc), generando un beneficio privado”_x000a_Asimismo, en el desarrollo de la auditoria se identificaron otros riesgos, los cuales no están incluidos en el Mapa de Riesgos de la DNBC._x000a_•_x0009_La Cartera irrecuperable por concepto de cuentas por cobrar por Incapacidades._x000a_•_x0009_Falta de controles establecidos al interior de la DNBC, que acrediten el seguimiento a la utilización del Parque Automotor de la DNBC._x000a_•_x0009_Incumplimiento a las actividades plasmadas en el Plan de Eficiencia Administrativa asi como el Plan Institucional de Gestión Ambiental de la DNBC"/>
    <m/>
    <s v="1. Desconocimiento en la aplicabilidad de los controles establecidos_x000a_2.Falecias en le seguimiento de los controles establecido para la mitigación de los riesgos de corrupción y de gestión."/>
    <s v="2.Falecias en le seguimiento de los controles establecido para la mitigación de los riesgos de corrupción y de gestión."/>
    <s v="Acción correctiva"/>
    <s v="MC_AC6"/>
    <s v="Actualizar el mapa de riesgo de acuerdo al monitoreo que realizan los enlaces de los procesos."/>
    <s v="Mapa de Riesgos actualizado"/>
    <n v="1"/>
    <d v="2026-01-01T00:00:00"/>
    <d v="2026-06-30T00:00:00"/>
    <n v="26.85"/>
    <s v="03. Gestión de Análisis y Mejora Continua"/>
    <m/>
    <n v="0"/>
    <s v="Actividad planteada para el segundo trimestre de la vigencia 2026"/>
    <n v="0"/>
    <d v="2026-05-11T00:00:00"/>
    <s v="Sin evidencia de inicio de la actividad"/>
    <n v="0"/>
    <s v="EJECUCIÓN"/>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x v="0"/>
  </r>
  <r>
    <n v="424"/>
    <x v="0"/>
    <x v="6"/>
    <s v="Subdirección Administrativa y Financiera"/>
    <m/>
    <x v="249"/>
    <m/>
    <x v="33"/>
    <s v="Se evidenció, que las nóminas de los meses de enero, febrero y marzo de 2023, carecen de los respectivos soportes que acreditan la liquidación, tales como son las horas extras, vacaciones, prima de servicios, incapacidades entre otros, á incumpliendo el Plan General de la Contabilidad Pública numeral 9.2 NORMAS TÉCNICAS RELATIVAS A LOS SOPORTES, COMPROBANTES Y LIBROS DE CONTABILIDAD numerales 335, 336 y 337_x000a_De igual forma, no se está dando cumplimiento a la acción de mejora establecida en el Plan de Mejoramiento de Gestión, ya que está falencia fue informada por la OCI, en el seguimiento realizado a la Austeridad en el gasto del segundo trimestre de 2022."/>
    <m/>
    <s v="1. Al cargar los soportes que acreditaron la liquidacion, no se percataron de subirlos en su totalidad._x000a_3. Falta de personal en el proceso de Gestion de Talento Humano_x000a_2. Alta demanda de actividades en el proceso de Gestion de Talento Humano."/>
    <s v="2. Alta demanda de actividades en el proceso de Gestion de Talento Humano"/>
    <s v="Acción correctiva"/>
    <s v="TH_AC12"/>
    <s v="Formular el procedimiento de liquidación de nomina, estableciendo los controles para el manejo y reporte de las novedades."/>
    <s v="Procedimiento formulado"/>
    <n v="1"/>
    <d v="2026-04-01T00:00:00"/>
    <d v="2026-06-30T00:00:00"/>
    <n v="13.350000000000001"/>
    <s v="11. Gestión del Talento Humano"/>
    <s v="Nómina"/>
    <n v="0"/>
    <n v="0"/>
    <n v="0"/>
    <d v="2026-05-11T00:00:00"/>
    <s v="No se evidencia seguimiento"/>
    <n v="0"/>
    <s v="EJECUCIÓN"/>
    <d v="2026-05-15T00:00:00"/>
    <n v="0"/>
    <s v="No fue posible identificar evidencias para el presente período de análisis"/>
    <s v="SIN INICIAR"/>
    <s v="No aplica"/>
    <s v="No aplica"/>
    <s v="No aplica"/>
    <n v="1"/>
    <s v="se adjunta documentos transversal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procedimiento PC-TH-19 aprobado e incluido en el SIGE"/>
    <n v="1"/>
    <x v="1"/>
  </r>
  <r>
    <n v="425"/>
    <x v="0"/>
    <x v="6"/>
    <s v="Subdirección Administrativa y Financiera"/>
    <m/>
    <x v="250"/>
    <m/>
    <x v="33"/>
    <s v="Al realizar la revisión del Goce y Disfrute de las vacaciones, se evidencia la acumulación de dos periodos de vacaciones por parte del funcionario Jeison López, sin que medie el respectivo acto administrativo que establezca que las mismas se acumularon por necesidades del servicio._x000a_Con relación al funcionario Norbert Faubricio Sánchez, posee días pendientes de disfrute (09 días) los cuales hacen referencia al periodo de la vigencia 2021, y a la fecha ya se le acumuló el periodo de la vigencia 2022._x000a_La anterior, incumple el Decreto 444 de 2023 artículo 4, y los artículos 12 y 13 del Decreto 1045 de 1978._x000a_Lo anterior, fue informado en el seguimiento realizado a la Austeridad en el Gasto correspondiente al tercer y cuarto trimestre de 2022, sin que a la fecha se hayan tomado las acciones necesarias por parte de las DNBC, para el cumplimiento de las directrices establecidas."/>
    <m/>
    <s v="1. Los servidores públicos no programan las vacaciones, pese a solicitud de TH._x000a_2. Por necesidad del servicio consideran importante continuar ejerciendo labor._x000a_3. El procedimiento no está actualizado con la actividad de vacaciones obligatorias por acto administrativo, pese a necesidad del servicio para servidores que tengan más de 1 período acumulado."/>
    <s v="El procedimiento no está actualizado con la actividad de vacaciones obligatorias por acto administrativo, pese a necesidad del servicio para servidores que tengan más de 1 período acumulado."/>
    <s v="Acción correctiva"/>
    <s v="TH_AC15"/>
    <s v="Realizar la planeación de los periodos de disfrute de las vacaciones del personal de planta de la DNBC"/>
    <s v="Programa de vacaciones"/>
    <n v="1"/>
    <d v="2026-03-01T00:00:00"/>
    <d v="2026-04-30T00:00:00"/>
    <n v="8.85"/>
    <s v="11. Gestión del Talento Humano"/>
    <s v="Nómina"/>
    <n v="1"/>
    <s v="cuadro relacionando periodos de vacaciones"/>
    <s v="Cronograma de vacaciones (2).xlsx"/>
    <d v="2026-05-11T00:00:00"/>
    <s v="Se incluye cronograma de vacaciones"/>
    <n v="1"/>
    <s v="CUMPLIDO"/>
    <d v="2026-05-15T00:00:00"/>
    <n v="0.8"/>
    <s v="Se evidencia la presentación del formato &quot;Cronograma de Vacaciones&quot; (código FO-TH-05-06, versión 1), correspondiente a la programación de la vigencia 2026. Sin embargo, el documento presenta información incompleta, al encontrarse pendientes de diligenciar campos como el período de vacaciones, el número y la fecha de la resolución para algunos funcionarios, lo que impide verificar la integridad y actualización del registro._x000a_En consecuencia, la evidencia presentada no permite verificar el cumplimiento total de la acción correctiva, por lo que se requiere completar el diligenciamiento del formato y mantenerlo debidamente actualizado."/>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adjunta cronograma"/>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Acción reportada con cumplimiento en el primer trimestre"/>
    <n v="1"/>
    <x v="1"/>
  </r>
  <r>
    <n v="426"/>
    <x v="0"/>
    <x v="6"/>
    <s v="Subdirección Administrativa y Financiera"/>
    <m/>
    <x v="251"/>
    <m/>
    <x v="33"/>
    <s v="Con relación al Pago de los aportes de la Planilla Integrada de Liquidación de Aportes (Pila) correspondientes a los meses de enero y marzo de 2023, los pagos fueron realizados extemporáneamente y no conforme a las fechas máximas establecidas en el aplicativo de aportes en línea generando intereses moratorios así:_x000a_Enero 2023, valor de Intereses moratorios $87.800.00_x000a_Marzo 2023, valor de Intereses moratorios $162.900.00_x000a_Lo anterior constituye una presunta falta disciplinaria debido a la omisión de los deberes de que trata el artículo 38 de la ley 1952 de 2019, constituyéndose una falta grave contemplada en el artículo 67 de la misma ley."/>
    <m/>
    <s v="1. Porque la funcionaria de gestión de Talento Humano se encontraba de vacaciones y hay actividades que solo la funcionaria puede realizar_x000a_2. Porque la liquidación se realiza de manera manual y requiere de una desarrollada curva de aprendizaje. se presenta una alta demanada de actividades de los contratistas que estan dentro del proceso_x000a_3.Porque se presenta una alta rotación de contratistas y una alta demanada de actividades de los contratistas que estan dentro del proceso y no es fácil delegar esta actividad."/>
    <s v="La funcionaria de gestión de talento humano es la única que sabe realizar la liquidación manual teniendo en cuenta su complejidad y por esto, delegar a un contratista es dificil"/>
    <s v="Acción correctiva"/>
    <s v="TH_AC12"/>
    <s v="Formular el procedimiento de liquidación de nomina, estableciendo los controles para el manejo y reporte de las novedades."/>
    <s v="Procedimiento formulado"/>
    <n v="1"/>
    <d v="2026-04-01T00:00:00"/>
    <d v="2026-06-30T00:00:00"/>
    <n v="13.350000000000001"/>
    <s v="11. Gestión del Talento Humano"/>
    <s v="Nómina"/>
    <n v="0"/>
    <n v="0"/>
    <n v="0"/>
    <d v="2026-05-11T00:00:00"/>
    <s v="No se evidencia seguimiento"/>
    <n v="0"/>
    <s v="EJECUCIÓN"/>
    <d v="2026-05-15T00:00:00"/>
    <n v="0"/>
    <s v="No fue posible identificar evidencias para el presente período de análisis"/>
    <s v="SIN INICIAR"/>
    <s v="No aplica"/>
    <s v="No aplica"/>
    <s v="No aplica"/>
    <n v="1"/>
    <s v="se adjunta documentos transversal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procedimiento PC-TH-19 aprobado e incluido en el SIGE"/>
    <n v="1"/>
    <x v="1"/>
  </r>
  <r>
    <n v="427"/>
    <x v="0"/>
    <x v="6"/>
    <s v="Subdirección Administrativa y Financiera"/>
    <m/>
    <x v="171"/>
    <m/>
    <x v="33"/>
    <s v="No se están aplicando los controles establecidos en el Mapa de Riesgos de la DNBC, por parte de los Procesos Gestión del Talento Humano y Gestión Administrativa, por cuanto se materializaron los siguintes riesgos:_x000a_Gestión del Talento Humano:_x000a_Posibilidad de sanciones por parte de la UGPP, debido a la inoportunidad en el cumplimiento de las obligaciones relacionadas con el pago de la seguridad Social; por la cancelación de intereses moratorios._x000a_Posibilidad de afectación económica y/o reputacional por daños a terceros y/o bienes de la entidad generados por accidentes de tránsito con vehículos propios o en arriendo en uso oficial de la DNBC; por cuanto:_x000a_o_x0009_Los conductores no están notificando sobre el estado de los vehículos y los desplazamientos diarios, en los formatos dispuestos por la DNBC._x000a_o_x0009_El vencimiento del SOAT y la tecno mecánica del vehículo de placas IXX 308 y la tecno mecánica del vehículo de placas ZXW 532._x000a_o_x0009_No se ha realizado el mantenimiento preventivo ni correctivo del vehículo de placas IXX 308._x000a_Posibilidad de afectación reputacional por multa y/o sanciones debido a la afectación al medio ambiente por el uso indebido de los recursos para el funcionamiento de la DNBC, debido a la ausencia de diseño de campañas de sensibilización en busca de la reducción del consumo:_x000a_o_x0009_servicios públicos_x000a_o_x0009_Papelería_x000a_Lo anterior, incumple lo establecido en el numeral 3.2.2 Valoración de controles de la Guía para la administración del riesgo y el diseño de controles en entidades públicas VERSIÓN 6 emitida por el Departamento Administrativo de la Función Pública; así como el MANUAL DE GESTIÓN DEL RIESGO de la DNBC numeral 6.2.2. Evaluación del riesgo…Identificación y diseño de controles,_x000a_Lo anterior, fue evidenciado con anterioridad en el seguimiento realizado a la Austeridad en el Gasto correspondiente al tercer y cuarto trimestre de 2022, sin que a la fecha se hayan tomado las acciones necesarias por parte de las DNBC, para el cumplimiento de las directrices establecidas."/>
    <m/>
    <s v="1. Porque los conductores no diligencian los formatos de forma completa en todos los desplazamientos realizados._x000a_2. Porque los conductores no ven la necesidad de llevar a cabo un diligenciamiento completo de los formatos._x000a_3. Porque no existía la obligatoriedad en los contratos de prestación de servicios de conductores del diligenciamiento de las planillas."/>
    <s v="Gestion Administrativa_x000a_Planillas:_x000a_No existía la obligatoriedad en los contratos de prestación de servicios de conductores del diligenciamiento de la planilla."/>
    <s v="Acción correctiva"/>
    <s v="MC_AC10"/>
    <s v="Actualizar el manual de gestión de riesgo de la entidad"/>
    <s v="Manual actualizado"/>
    <n v="1"/>
    <d v="2026-03-01T00:00:00"/>
    <d v="2026-07-31T00:00:00"/>
    <n v="22.5"/>
    <s v="03. Gestión de Análisis y Mejora Continua"/>
    <m/>
    <n v="0"/>
    <s v="Actividad planteada para el segundo trimestre de la vigencia 2026"/>
    <n v="0"/>
    <d v="2026-05-11T00:00:00"/>
    <s v="Sin evidencia de inicio de la actividad"/>
    <n v="0"/>
    <s v="EJECUCIÓN"/>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x v="0"/>
  </r>
  <r>
    <n v="428"/>
    <x v="0"/>
    <x v="6"/>
    <s v="Subdirección Administrativa y Financiera"/>
    <m/>
    <x v="171"/>
    <m/>
    <x v="33"/>
    <s v="No se están aplicando los controles establecidos en el Mapa de Riesgos de la DNBC, por parte de los Procesos Gestión del Talento Humano y Gestión Administrativa, por cuanto se materializaron los siguintes riesgos:_x000a_Gestión del Talento Humano:_x000a_Posibilidad de sanciones por parte de la UGPP, debido a la inoportunidad en el cumplimiento de las obligaciones relacionadas con el pago de la seguridad Social; por la cancelación de intereses moratorios._x000a_Posibilidad de afectación económica y/o reputacional por daños a terceros y/o bienes de la entidad generados por accidentes de tránsito con vehículos propios o en arriendo en uso oficial de la DNBC; por cuanto:_x000a_o_x0009_Los conductores no están notificando sobre el estado de los vehículos y los desplazamientos diarios, en los formatos dispuestos por la DNBC._x000a_o_x0009_El vencimiento del SOAT y la tecno mecánica del vehículo de placas IXX 308 y la tecno mecánica del vehículo de placas ZXW 532._x000a_o_x0009_No se ha realizado el mantenimiento preventivo ni correctivo del vehículo de placas IXX 308._x000a_Posibilidad de afectación reputacional por multa y/o sanciones debido a la afectación al medio ambiente por el uso indebido de los recursos para el funcionamiento de la DNBC, debido a la ausencia de diseño de campañas de sensibilización en busca de la reducción del consumo:_x000a_o_x0009_servicios públicos_x000a_o_x0009_Papelería_x000a_Lo anterior, incumple lo establecido en el numeral 3.2.2 Valoración de controles de la Guía para la administración del riesgo y el diseño de controles en entidades públicas VERSIÓN 6 emitida por el Departamento Administrativo de la Función Pública; así como el MANUAL DE GESTIÓN DEL RIESGO de la DNBC numeral 6.2.2. Evaluación del riesgo…Identificación y diseño de controles,_x000a_Lo anterior, fue evidenciado con anterioridad en el seguimiento realizado a la Austeridad en el Gasto correspondiente al tercer y cuarto trimestre de 2022, sin que a la fecha se hayan tomado las acciones necesarias por parte de las DNBC, para el cumplimiento de las directrices establecidas."/>
    <m/>
    <s v="Gestion Administrativa_x000a_IXX308:_x000a_1. Porque el vehículo se encontraba en préstamo en bomberos Bogota._x000a_2. No se tenía conocimiento del estado del vehículo IXX308._x000a_3. No se había iniciando el proceso disciplinario por el estado del vehículo."/>
    <s v="No se había iniciando el proceso disciplinario por el estado del vehículo."/>
    <s v="Acción correctiva"/>
    <s v="MC_AC6"/>
    <s v="Actualizar el mapa de riesgo de acuerdo al monitoreo que realizan los enlaces de los procesos."/>
    <s v="Mapa de Riesgos actualizado"/>
    <n v="1"/>
    <d v="2026-03-01T00:00:00"/>
    <d v="2026-07-31T00:00:00"/>
    <n v="22.5"/>
    <s v="03. Gestión de Análisis y Mejora Continua"/>
    <m/>
    <n v="0"/>
    <s v="Actividad planteada para el segundo trimestre de la vigencia 2026"/>
    <n v="0"/>
    <d v="2026-05-11T00:00:00"/>
    <s v="Sin evidencia de inicio de la actividad"/>
    <n v="0"/>
    <s v="EJECUCIÓN"/>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x v="0"/>
  </r>
  <r>
    <n v="429"/>
    <x v="0"/>
    <x v="6"/>
    <s v="Dirección General"/>
    <m/>
    <x v="171"/>
    <m/>
    <x v="33"/>
    <s v="No se están aplicando los controles establecidos en el Mapa de Riesgos de la DNBC, por parte de los Procesos Gestión del Talento Humano y Gestión Administrativa, por cuanto se materializaron los siguintes riesgos:_x000a_Gestión del Talento Humano:_x000a_Posibilidad de sanciones por parte de la UGPP, debido a la inoportunidad en el cumplimiento de las obligaciones relacionadas con el pago de la seguridad Social; por la cancelación de intereses moratorios._x000a_Posibilidad de afectación económica y/o reputacional por daños a terceros y/o bienes de la entidad generados por accidentes de tránsito con vehículos propios o en arriendo en uso oficial de la DNBC; por cuanto:_x000a_o_x0009_Los conductores no están notificando sobre el estado de los vehículos y los desplazamientos diarios, en los formatos dispuestos por la DNBC._x000a_o_x0009_El vencimiento del SOAT y la tecno mecánica del vehículo de placas IXX 308 y la tecno mecánica del vehículo de placas ZXW 532._x000a_o_x0009_No se ha realizado el mantenimiento preventivo ni correctivo del vehículo de placas IXX 308._x000a_Posibilidad de afectación reputacional por multa y/o sanciones debido a la afectación al medio ambiente por el uso indebido de los recursos para el funcionamiento de la DNBC, debido a la ausencia de diseño de campañas de sensibilización en busca de la reducción del consumo:_x000a_o_x0009_servicios públicos_x000a_o_x0009_Papelería_x000a_Lo anterior, incumple lo establecido en el numeral 3.2.2 Valoración de controles de la Guía para la administración del riesgo y el diseño de controles en entidades públicas VERSIÓN 6 emitida por el Departamento Administrativo de la Función Pública; así como el MANUAL DE GESTIÓN DEL RIESGO de la DNBC numeral 6.2.2. Evaluación del riesgo…Identificación y diseño de controles,_x000a_Lo anterior, fue evidenciado con anterioridad en el seguimiento realizado a la Austeridad en el Gasto correspondiente al tercer y cuarto trimestre de 2022, sin que a la fecha se hayan tomado las acciones necesarias por parte de las DNBC, para el cumplimiento de las directrices establecidas."/>
    <s v="INTEGRIDAD"/>
    <s v="Gestion Administrativa_x000a_IXX308:_x000a_1. Porque el vehículo se encontraba en préstamo en bomberos Bogota._x000a_2. No se tenía conocimiento del estado del vehículo IXX308._x000a_3. No se había iniciando el proceso disciplinario por el estado del vehículo."/>
    <s v="No se había iniciando el proceso disciplinario por el estado del vehículo."/>
    <s v="Acción correctiva"/>
    <s v="DI_AC26"/>
    <s v="Adelantar las acciones disciplinarias y administrativas a que haya lugar por el inconveniente presentado con el vehículo IXX 308"/>
    <s v="Acciones administrativas y/o disciplinarias adelantadas"/>
    <n v="1"/>
    <d v="2023-11-15T00:00:00"/>
    <d v="2024-09-30T00:00:00"/>
    <n v="47.25"/>
    <s v="12. Gestión de Asuntos Disciplinarios"/>
    <m/>
    <n v="1"/>
    <s v="Sobre la investigación disciplinaria 001-2024 de 19 de julio de 2024, se dió traslado por competencia a la PGN con fecha 22 de enero de 2025, se anexa el auto de traslado."/>
    <s v="https://dnbcgovco-my.sharepoint.com/:f:/g/personal/planeacion_dnbc_gov_co/IgDmwPVhsNbKQ4Dnk4G7eWU4ATtd3p3mNxgyQp9DHO21-kA?e=LpFeeJ"/>
    <d v="2026-05-11T00:00:00"/>
    <s v="Se evidencia en el respectivo hallazgo, que se realizó la apertura de la acción disciplinaria IP 025-2024, relacionado con el incumplimiento  de la  Política de Desplazamiento de Vehículos de la DNBC  . Por lo tanto cumple con el indicador relacionado a este hallazgo."/>
    <n v="1"/>
    <s v="CUMPLIDO"/>
    <d v="2026-05-15T00:00:00"/>
    <n v="1"/>
    <s v="Se presenta como evidencia el Auto de Remisión por Competencia del expediente ID 001-2024, de fecha 22 de enero de 2024, mediante el cual se ordena remitir a la Procuraduría General de la Nación la investigación relacionada con las presuntas irregularidades en la custodia y mantenimiento del vehículo CRIFF de placas IXX308, por configurarse la competencia de dicha entidad. El soporte aportado permite verificar que se adelantaron las actuaciones disciplinarias y administrativas previstas en la acción correctiva dentro del plazo establecido, evidenciando el cumplimiento de la actividad formula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430"/>
    <x v="0"/>
    <x v="8"/>
    <s v="Dirección General"/>
    <m/>
    <x v="181"/>
    <n v="0"/>
    <x v="45"/>
    <s v="Hoja Usuarios/Abogados_x000a_Se observó que, al 31 de diciembre de 2024, los usuarios asociados a los abogados Próspero Antonio Carbonell Tangarife y Carlos Armando López Barrera permanecen activos en el sistema e-KOGUI, a pesar de no estar vinculados a la entidad. Estos usuarios tienen casos activos asignados, lo que impide realizar el bloqueo preventivo. Esta situación podría originarse por la falta de un procedimiento adecuado para la reasignación de casos y actualización de usuarios cuando un abogado deja de estar vinculado."/>
    <s v="DEFENSA JURÍDICA"/>
    <s v="1. No hay flujo de información oportuno para informar la desvinculación_x000a_2. Ausencia de un procedimiento formal y automatizado para la desvinculación de usuarios y reasignación de casos_x000a_3. No se ha gestionado adecuadamente el ajuste funcional del sistema e-KOGUI"/>
    <s v="Limitaciones técnicas del sistema e-KOGUI"/>
    <s v="Acción correctiva"/>
    <s v="DI_AC30"/>
    <s v="Generar alertas para participar en los espacios de capacitación en el uso del sistema e-Kogui"/>
    <s v="Correos electrónicos"/>
    <m/>
    <m/>
    <m/>
    <n v="0"/>
    <s v="12. Gestión de Asuntos Disciplinarios"/>
    <m/>
    <n v="1"/>
    <s v="Esta actividad fue modificada por el proceso de planeación, pero en relación con la actividad asignada, se anexan correos remitidos dónde se remite las capacitaciones adelantada por la ANDJE y las respectivas solicitudes elevadas por este proceso para que se capaciten en sus respectivos roles."/>
    <s v="https://dnbcgovco-my.sharepoint.com/:f:/g/personal/planeacion_dnbc_gov_co/IgBTKReKXiIaQpJqnvKKQMbVAY2AK0ARdrNpaGYCO6E0rG0?e=UqZcmo"/>
    <d v="2026-05-11T00:00:00"/>
    <s v="Se evidencian correos de socialización de capacitaciones de sistema de información"/>
    <n v="1"/>
    <s v="CUMPLIDO"/>
    <d v="2026-05-15T00:00:00"/>
    <n v="1"/>
    <s v="e evidenció que el soporte aportado corresponde a correos electrónicos remitidos por el proceso los días 31 de julio de 2024, 5 y 6 de agosto de 2024, 21 de febrero de 2025, 19 y 26 de marzo de 2026, mediante los cuales se socializaron invitaciones, capacitaciones, solicitudes de certificación y demás espacios de formación promovidos por la Agencia Nacional de Defensa Jurídica del Estado (ANDJE) relacionados con el sistema eKOGUI, dirigidos a los servidores que ejercen los diferentes roles dentro de la entidad. En consecuencia, la evidencia permite verificar la ejecución de la actividad formulada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431"/>
    <x v="0"/>
    <x v="8"/>
    <s v="Dirección General"/>
    <m/>
    <x v="252"/>
    <n v="1"/>
    <x v="35"/>
    <s v="Hoja de procesos judiciales_x000a_Se evidencia diferencia frente a la cantidad de procesos cerrados durante el segundo semestre de 2024, entendiendo que reporta una gestión de cierre de 9 casos y en el aplicativo e-KOGUI no se evidencian cierres durante el periodo auditado."/>
    <s v="DEFENSA JURÍDICA"/>
    <s v="1. Se realizó el cierre documental o operativo, pero no se actualizó el sistema._x000a_2. Falta de verificación cruzada entre los reportes de gestión jurídica y el sistema e-KOGUI._x000a_3. No existe un procedimiento institucional que obligue a validar y registrar en e-KOGUI todo proceso cerrado antes de consolidar los informes de gestión"/>
    <s v="No existe un procedimiento institucional que obligue a validar y registrar en e-KOGUI todo proceso cerrado antes de consolidar los informes de gestión"/>
    <s v="Acción correctiva"/>
    <s v="GJ_AC6"/>
    <s v="Realizar informes donde se compare la información contenida en el e-Kogui y el SAMAI. Incluir información sobre el estado de los procesos"/>
    <s v="Informes presentados"/>
    <n v="3"/>
    <d v="2026-04-01T00:00:00"/>
    <d v="2026-06-30T00:00:00"/>
    <n v="13.350000000000001"/>
    <s v="16. Gestión Jurídica"/>
    <m/>
    <n v="0"/>
    <n v="0"/>
    <n v="0"/>
    <d v="2026-05-11T00:00:00"/>
    <s v="No se realizó seguimiento"/>
    <n v="0"/>
    <s v="EJECUCIÓN"/>
    <d v="2026-05-15T00:00:00"/>
    <n v="0"/>
    <s v="No fue posible identificar evidencias para el presente período de análisis"/>
    <s v="SIN INICIAR"/>
    <s v="No aplica"/>
    <s v="No aplica"/>
    <s v="No aplica"/>
    <n v="1"/>
    <s v="se adjunta informe y reporte de los procesos radicados en la plataforma EKOGUI "/>
    <s v="https://dnbcgovco-my.sharepoint.com/my?id=%2Fpersonal%2Fyerlis%5Fpeinado%5Fdnbc%5Fgov%5Fco%2FDocuments%2FDRIVE%20EVIDENCIAS%20ACCIONES%20DE%20MEJORA&amp;viewid=2bd0da41%2Dc24a%2D4219%2D9b50%2D3f7b97ed8c4c"/>
    <n v="46218"/>
    <s v="Se identifica informe de gestión"/>
    <n v="0.33"/>
    <x v="0"/>
  </r>
  <r>
    <n v="432"/>
    <x v="0"/>
    <x v="8"/>
    <s v="Dirección General"/>
    <m/>
    <x v="253"/>
    <n v="1"/>
    <x v="35"/>
    <s v="Hoja comité de conciliación_x000a_En revisión al sistema e-KOGUI, no se evidenció el registro de fichas de conciliación correspondientes al comité. Sin embargo, según información proporcionada por el área jurídica, en el segundo semestre de 2024 se atendieron cinco (5) conciliaciones extrajudiciales. A la fecha de la revisión, no se encuentran radicadas actuaciones relacionadas con estas conciliaciones en el sistema. Esto indica que no se están registrando adecuadamente las conciliaciones, lo que podría afectar la trazabilidad y el seguimiento de estos procesos."/>
    <s v="DEFENSA JURÍDICA"/>
    <s v="1. Omisión en el registro de las conciliaciones en el sistema e-KOGUI por parte del responsable_x000a_2. Falta de control o revisión para verificar que toda conciliación atendida esté registrada en el sistema_x000a_3. No existe un procedimiento que integre el flujo del comité de conciliación con el sistema e-KOGUI, ni establece la obligación de registrar las actuaciones del comité en el sistema"/>
    <s v="No existe un procedimiento que integre el flujo del comité de conciliación con el sistema e-KOGUI, ni establece la obligación de registrar las actuaciones del comité en el sistema"/>
    <s v="Acción correctiva"/>
    <s v="GJ_AC6"/>
    <s v="Realizar informes donde se compare la información contenida en el e-Kogui y el SAMAI. Incluir información sobre el estado de los procesos"/>
    <s v="Informes presentados"/>
    <n v="3"/>
    <d v="2026-04-01T00:00:00"/>
    <d v="2026-06-30T00:00:00"/>
    <n v="13.350000000000001"/>
    <s v="16. Gestión Jurídica"/>
    <m/>
    <n v="0"/>
    <n v="0"/>
    <n v="0"/>
    <d v="2026-05-11T00:00:00"/>
    <s v="No se realizó seguimiento"/>
    <n v="0"/>
    <s v="EJECUCIÓN"/>
    <d v="2026-05-15T00:00:00"/>
    <n v="0"/>
    <s v="No fue posible identificar evidencias para el presente período de análisis"/>
    <s v="SIN INICIAR"/>
    <s v="No aplica"/>
    <s v="No aplica"/>
    <s v="No aplica"/>
    <n v="1"/>
    <s v="se adjunta informe y reporte de los procesos radicados en la plataforma EKOGUI "/>
    <s v="https://dnbcgovco-my.sharepoint.com/my?id=%2Fpersonal%2Fyerlis%5Fpeinado%5Fdnbc%5Fgov%5Fco%2FDocuments%2FDRIVE%20EVIDENCIAS%20ACCIONES%20DE%20MEJORA&amp;viewid=2bd0da41%2Dc24a%2D4219%2D9b50%2D3f7b97ed8c4c"/>
    <n v="46218"/>
    <s v="Se identifica informe de gestión"/>
    <n v="0.33"/>
    <x v="0"/>
  </r>
  <r>
    <n v="433"/>
    <x v="0"/>
    <x v="8"/>
    <s v="Subdirección Administrativa y Financiera"/>
    <m/>
    <x v="254"/>
    <n v="1"/>
    <x v="37"/>
    <s v="Se evidenció, luego del análisis realizado en la lista de reportes de la plataforma SIGEP II a la vigencia 2024, que en lo que corresponde a la anualidad descrita, no se reflejó la relación de “contratos de prestación de servicios profesionales”, dando como resultado la ausencia de reportes de esta modalidad de contratos, lo cual podría incidir directamente en la integridad del sistema de gestión pública y compromete la con-fiabilidad de la información disponible para el seguimiento y la evaluación de los compromisos contractuales. Lo anterior, se puede evidenciar en la siguiente captura de pantalla del sistema."/>
    <m/>
    <s v="1. El gestor y/o contratista encargado de habilitar al proveedor (contratista) no tiene el conocimiento adecuado o no sigue los procedimientos correctos para asegurar el registro._x000a_2. En el procedimiento para la gestión contractual no contempla el registro de proveedor (contratista) en SIGEP II_x000a_3. Falta de control al momento de verificar que el proveedor cuente con el registro en SIGEP II, registrado con la entidad asociada a la DNBC."/>
    <s v="Debilidades en la habilitación y registro de los proveedores (contratista) en el SIGEP II."/>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434"/>
    <x v="0"/>
    <x v="8"/>
    <s v="Subdirección Administrativa y Financiera"/>
    <m/>
    <x v="255"/>
    <n v="1"/>
    <x v="37"/>
    <s v="De los ciento treinta y seis (136) contratos de prestación de servicios profesionales relacionados por la Subdirección Administrativa y Financi-era, se evidenció en la plataforma SIGEP II que solo 76 de los contratis-tas tienen asignado el rol para acceder al sistema, lo que deduce que 60 contratistas no tienen asignación de roles, con lo cual se evidencia que no está cumpliendo el artículo 2.2.17.7 del Decreto 1083 de 2015, el cual señala “(…) Es responsabilidad de los representantes legales de las en-tidades y organismos del Estado velar porque la información que se incorpore en el SIGEP se opere, registre, actualice y gestione de manera oportuna y que esta sea veraz y confiable.” En concordancia con el Instructivo Contratos de la función pública, que establece el rol de Contratista así: “Este rol se asigna a los contratistas para que puedan registrar o actualizar su Hoja de Vida dentro del SIGEP II”."/>
    <m/>
    <s v="1. Falta por parte de la entidad DNBC, habilitación al proveedor (contratista) en el SIGEP II_x000a_2. En el procedimiento para la gestión contractual no contempla el registro de proveedor (contratista) en SIGEP II_x000a_3. Falta de control al momento de verificar que el proveedor (contratista) cuente con la asignación de ingresos SIGEP II, asociado a por la entidad DNBC."/>
    <s v="Debilidad en la asignación de roles a los contratistas para acceder al SIGEP II"/>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435"/>
    <x v="1"/>
    <x v="4"/>
    <s v="Subdirección Administrativa y Financiera"/>
    <m/>
    <x v="256"/>
    <m/>
    <x v="46"/>
    <s v="Hallazgo No. 1. Denuncia 2021. Implementación formulario de Radicación y Consulta PQRSD y Actualización del Sistema de Gestión Documental ORFEO. En desarrollo de la obligación específica “Diagnóstico, actualización y mantenimiento al Sistema de Gestión Documental ORFEO” , se establece que no se implementó la totalidad de los requerimientos especificados y no se pusieron en correcto funcionamiento los componentes de software a entregar,. Así mismo, no se evidenció que se hayan realizado los ajustes y actualizaciones requeridas al Sistema de Gestión Documental ORFEO."/>
    <m/>
    <s v="Falencias en la supervisión realizada a la ejecución del contrato 078 de 2019 por la deficiente verificación del correcto funcionamiento de los productos entregados por el contratista y recibidos por la DNBC. Así mismo, presuntas deficiencias en la ejecución del objeto contractual y las obligaciones específicas por parte del contratista. Igualmente, deficiencias en la gestión llevada a cabo en la Entidad para procurar el correcto funcionamiento del objeto contratado por parte de la DNBC, en respeto de los principios de economía, eficiencia y eficacia."/>
    <s v="Falencias en la supervisión realizada a la ejecución del contrato 078 de 2019 por la deficiente verificación del correcto funcionamiento de los productos entregados por el contratista y recibidos por la DNBC. Así mismo, presuntas deficiencias en la ejecución del objeto contractual y las obligaciones específicas por parte del contratista. Igualmente, deficiencias en la gestión llevada a cabo en la Entidad para procurar el correcto funcionamiento del objeto contratado por parte de la DNBC, en respeto de los principios de economía, eficiencia y eficacia."/>
    <s v="Implementar acciones tendientes a la mejora en la funcionalidad en el sistema ORFEO"/>
    <s v="TI_AC29"/>
    <s v="Actualización del software de digitalización del ORFEO."/>
    <s v="Actualización Sofware"/>
    <n v="1"/>
    <d v="2022-04-15T00:00:00"/>
    <d v="2022-12-31T00:00:00"/>
    <n v="38.4"/>
    <s v="18. Gestión de Tecnología e Informática"/>
    <s v="Seguimiento Historico CGR"/>
    <n v="1"/>
    <s v="Se evidencia cumplimiento de la acción mediante actualización tecnológica del sistema de gestión documental, migrando de ORFEO a ORFEO NG, incluyendo puesta en operación del nuevo software, actualización funcional y adopción de nueva arquitectura de administración documental."/>
    <s v="https://dnbcgovco-my.sharepoint.com/:f:/g/personal/planeacion_dnbc_gov_co/IgBUD3iZOs8QQ6Rh_frPPKN-AbRW1E18fTjsmz3oSEmWYBU?e=RBKLAu"/>
    <d v="2026-05-11T00:00:00"/>
    <s v="Se evidencia soportes de ajustes en ORFEO y manual"/>
    <n v="1"/>
    <s v="CUMPLIDO"/>
    <d v="2026-06-08T00:00:00"/>
    <n v="1"/>
    <s v="Se evidencia la actualización tecnológica del sistema de gestión documental mediante la implementación de ORFEO NG, incluyendo la puesta en operación del nuevo software, la actualización de componentes funcionales y la adopción de una arquitectura tecnológica orientada a fortalecer la gestión documental de la Entidad. Así mismo, se aportan soportes documentales y manuales de operación que permiten verificar la implementación de los ajustes realizados al sistema. Por lo tanto, la evidencia aportada permite validar el cumplimiento de la acción correctiva formulada, orientada a la actualización del software de digitalización ORFEO y al fortalecimiento de su funcionamiento institucional."/>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n reporte de información por parte de la primera linea de defensa"/>
    <n v="0"/>
    <n v="46214"/>
    <s v="Actividad con cumplimiento reportado en el primer trimestre 2026"/>
    <n v="1"/>
    <x v="1"/>
  </r>
  <r>
    <n v="436"/>
    <x v="0"/>
    <x v="5"/>
    <s v="Subdirección Administrativa y Financiera"/>
    <m/>
    <x v="248"/>
    <n v="0"/>
    <x v="24"/>
    <s v="No fueron eficaces los controles identificados por parte del Proceso Gestión del Talento Humano para mitigar los riesgos de gestión conforme lo establece el numeral 3.2.2 Valoración de controles de la Guía para la administración del riesgo y el diseño de controles en entidades públicas VERSIÓN 5 emitida por el Departamento Administrativo de la Función Pública; así como el MANUAL DE GESTIÓN DEL RIESGO de la DNBC numeral 6.2.2. Evaluación del riesgo…Identificación y diseño de controles, así, por cuanto se materializaron los siguientes riesgos:_x000a_Riesgos de Gestión:_x000a_“Posibilidad de afectación económica y reputacional por sanciones del organismo de control debido a la inexactitud en la liquidación de nómina, prestaciones sociales y liquidación del contrato laboral de acuerdo con la normatividad vigente”, por la falencia en la liquidación del sueldo de una funcionaria, el no pago del subsidio de transporte, inadecuada liquidación de la prima de servicios y horas extras. y “Posibilidad de afectación económica y reputacional por sanciones por parte de la UGPP debido a la inoportunidad o incumplimiento de las obligaciones relacionadas con el pago de seguridad social.” Por el pago de intereses de mora en la seguridad social._x000a_Riesgo de Corrupción:_x000a_“Posibilidad de manipular la información requerida para liquidación de la nómina otorgando beneficios que no corresponden (prima técnica, antigüedad vacaciones, viáticos,etc), generando un beneficio privado”_x000a_Asimismo, en el desarrollo de la auditoria se identificaron otros riesgos, los cuales no están incluidos en el Mapa de Riesgos de la DNBC._x000a_•_x0009_La Cartera irrecuperable por concepto de cuentas por cobrar por Incapacidades._x000a_•_x0009_Falta de controles establecidos al interior de la DNBC, que acrediten el seguimiento a la utilización del Parque Automotor de la DNBC._x000a_•_x0009_Incumplimiento a las actividades plasmadas en el Plan de Eficiencia Administrativa asi como el Plan Institucional de Gestión Ambiental de la DNBC"/>
    <m/>
    <s v="1. Desconocimiento en la aplicabilidad de los controles establecidos_x000a_2.Falecias en le seguimiento de los controles establecido para la mitigación de los riesgos de corrupción y de gestión."/>
    <s v="2.Falecias en le seguimiento de los controles establecido para la mitigación de los riesgos de corrupción y de gestión."/>
    <s v="Acción correctiva"/>
    <s v="MC_AC10"/>
    <s v="Actualizar el manual de gestión de riesgo de la entidad"/>
    <s v="Manual actualizado"/>
    <n v="1"/>
    <d v="2026-03-01T00:00:00"/>
    <d v="2026-07-31T00:00:00"/>
    <n v="22.5"/>
    <s v="03. Gestión de Análisis y Mejora Continua"/>
    <m/>
    <n v="0"/>
    <s v="Actividad planteada para el segundo trimestre de la vigencia 2026"/>
    <n v="0"/>
    <d v="2026-05-11T00:00:00"/>
    <s v="Sin evidencia de inicio de la actividad"/>
    <n v="0"/>
    <s v="EJECUCIÓN"/>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x v="0"/>
  </r>
  <r>
    <n v="437"/>
    <x v="0"/>
    <x v="5"/>
    <s v="Subdirección Administrativa y Financiera"/>
    <m/>
    <x v="248"/>
    <n v="0"/>
    <x v="24"/>
    <s v="No fueron eficaces los controles identificados por parte del Proceso Gestión del Talento Humano para mitigar los riesgos de gestión conforme lo establece el numeral 3.2.2 Valoración de controles de la Guía para la administración del riesgo y el diseño de controles en entidades públicas VERSIÓN 5 emitida por el Departamento Administrativo de la Función Pública; así como el MANUAL DE GESTIÓN DEL RIESGO de la DNBC numeral 6.2.2. Evaluación del riesgo…Identificación y diseño de controles, así, por cuanto se materializaron los siguientes riesgos:_x000a_Riesgos de Gestión:_x000a_“Posibilidad de afectación económica y reputacional por sanciones del organismo de control debido a la inexactitud en la liquidación de nómina, prestaciones sociales y liquidación del contrato laboral de acuerdo con la normatividad vigente”, por la falencia en la liquidación del sueldo de una funcionaria, el no pago del subsidio de transporte, inadecuada liquidación de la prima de servicios y horas extras. y “Posibilidad de afectación económica y reputacional por sanciones por parte de la UGPP debido a la inoportunidad o incumplimiento de las obligaciones relacionadas con el pago de seguridad social.” Por el pago de intereses de mora en la seguridad social._x000a_Riesgo de Corrupción:_x000a_“Posibilidad de manipular la información requerida para liquidación de la nómina otorgando beneficios que no corresponden (prima técnica, antigüedad vacaciones, viáticos,etc), generando un beneficio privado”_x000a_Asimismo, en el desarrollo de la auditoria se identificaron otros riesgos, los cuales no están incluidos en el Mapa de Riesgos de la DNBC._x000a_•_x0009_La Cartera irrecuperable por concepto de cuentas por cobrar por Incapacidades._x000a_•_x0009_Falta de controles establecidos al interior de la DNBC, que acrediten el seguimiento a la utilización del Parque Automotor de la DNBC._x000a_•_x0009_Incumplimiento a las actividades plasmadas en el Plan de Eficiencia Administrativa asi como el Plan Institucional de Gestión Ambiental de la DNBC"/>
    <m/>
    <s v="1. Desconocimiento en la aplicabilidad de los controles establecidos_x000a_2.Falencias en le seguimiento de los controles establecido para la mitigación de los riesgos de corrupción y de gestión."/>
    <s v="2.Falencias en le seguimiento de los controles establecido para la mitigación de los riesgos de corrupción y de gestión."/>
    <s v="Acción correctiva"/>
    <s v="MC_AC6"/>
    <s v="Actualizar el mapa de riesgo de acuerdo al monitoreo que realizan los enlaces de los procesos."/>
    <s v="Mapa de Riesgos actualizado"/>
    <n v="1"/>
    <d v="2026-01-01T00:00:00"/>
    <d v="2026-06-30T00:00:00"/>
    <n v="26.85"/>
    <s v="03. Gestión de Análisis y Mejora Continua"/>
    <m/>
    <n v="0"/>
    <s v="Actividad planteada para el segundo trimestre de la vigencia 2026"/>
    <n v="0"/>
    <d v="2026-05-11T00:00:00"/>
    <s v="Sin evidencia de inicio de la actividad"/>
    <n v="0"/>
    <s v="EJECUCIÓN"/>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x v="0"/>
  </r>
  <r>
    <n v="438"/>
    <x v="0"/>
    <x v="5"/>
    <s v="Subdirección Administrativa y Financiera"/>
    <m/>
    <x v="248"/>
    <n v="0"/>
    <x v="24"/>
    <s v="No fueron eficaces los controles identificados por parte del Proceso Gestión del Talento Humano para mitigar los riesgos de gestión conforme lo establece el numeral 3.2.2 Valoración de controles de la Guía para la administración del riesgo y el diseño de controles en entidades públicas VERSIÓN 5 emitida por el Departamento Administrativo de la Función Pública; así como el MANUAL DE GESTIÓN DEL RIESGO de la DNBC numeral 6.2.2. Evaluación del riesgo…Identificación y diseño de controles, así, por cuanto se materializaron los siguientes riesgos:_x000a_Riesgos de Gestión:_x000a_“Posibilidad de afectación económica y reputacional por sanciones del organismo de control debido a la inexactitud en la liquidación de nómina, prestaciones sociales y liquidación del contrato laboral de acuerdo con la normatividad vigente”, por la falencia en la liquidación del sueldo de una funcionaria, el no pago del subsidio de transporte, inadecuada liquidación de la prima de servicios y horas extras. y “Posibilidad de afectación económica y reputacional por sanciones por parte de la UGPP debido a la inoportunidad o incumplimiento de las obligaciones relacionadas con el pago de seguridad social.” Por el pago de intereses de mora en la seguridad social._x000a_Riesgo de Corrupción:_x000a_“Posibilidad de manipular la información requerida para liquidación de la nómina otorgando beneficios que no corresponden (prima técnica, antigüedad vacaciones, viáticos,etc), generando un beneficio privado”_x000a_Asimismo, en el desarrollo de la auditoria se identificaron otros riesgos, los cuales no están incluidos en el Mapa de Riesgos de la DNBC._x000a_•_x0009_La Cartera irrecuperable por concepto de cuentas por cobrar por Incapacidades._x000a_•_x0009_Falta de controles establecidos al interior de la DNBC, que acrediten el seguimiento a la utilización del Parque Automotor de la DNBC._x000a_•_x0009_Incumplimiento a las actividades plasmadas en el Plan de Eficiencia Administrativa asi como el Plan Institucional de Gestión Ambiental de la DNBC"/>
    <m/>
    <s v="1. Desconocimiento en la aplicabilidad de los controles establecidos_x000a_2.Falencias en le seguimiento de los controles establecido para la mitigación de los riesgos de corrupción y de gestión."/>
    <s v="2.Falencias en le seguimiento de los controles establecido para la mitigación de los riesgos de corrupción y de gestión."/>
    <s v="Acción correctiva"/>
    <s v="MC_AC10"/>
    <s v="Actualizar el manual de gestión de riesgo de la entidad"/>
    <s v="Manual actualizado"/>
    <n v="1"/>
    <d v="2026-03-01T00:00:00"/>
    <d v="2026-07-31T00:00:00"/>
    <n v="22.5"/>
    <s v="03. Gestión de Análisis y Mejora Continua"/>
    <m/>
    <n v="0"/>
    <s v="Actividad planteada para el segundo trimestre de la vigencia 2026"/>
    <n v="0"/>
    <d v="2026-05-11T00:00:00"/>
    <s v="Sin evidencia de inicio de la actividad"/>
    <n v="0"/>
    <s v="EJECUCIÓN"/>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x v="0"/>
  </r>
  <r>
    <n v="439"/>
    <x v="1"/>
    <x v="0"/>
    <s v="Subdirección estrategica"/>
    <m/>
    <x v="198"/>
    <m/>
    <x v="40"/>
    <s v="Hallazgo No 1 de 2018 Supervisión Contratos de Comodato Una vez evaluados los informes de visitas en las que se verificó la existencia de los bienes, la documentación disponible en la DNBC y en los cuerpos de bomberos, así como la desplegada en el RUNT, se evidencia incumplimiento de las labores de supervisión en cabeza de la DNBC_x000a_Acción reformulada en el Plan de Mejoramiento suscrito el 26 de Diciembre de 2022; por cuanto, no fue Cerrado el Hallazgo por parte de la CGR en la Auditoría Financiera realizada a la vigencia 2021."/>
    <s v="GESTIÓN DEL CONOCIMIENTO Y LA INNOVACIÓN"/>
    <s v="Deficiencias en la identificación, supervisión y control de los bienes asignados a los comodatarios de acuerdo las obligaciones ordenadas en la ley, el manual interno de la entidad y lo pactado contractualmente."/>
    <s v="Deficiencias en la identificación, supervisión y control de los bienes asignados a los comodatarios de acuerdo las obligaciones ordenadas en la ley, el manual interno de la entidad y lo pactado contractualmente."/>
    <s v="Implementar acciones de supervisión y control de los bienes entregados en comodato."/>
    <s v="FB_AC1"/>
    <s v="En el evento de realizar contratos de comodatos designar la supervisión de los mismos en los funcionarios de planta que posean Formación Bomberil, mientras se surte la Contratación por Prestación de Servicios, como apoyo a la supervisión."/>
    <s v="Delegación de Supervisión al personal de planta"/>
    <n v="1"/>
    <d v="2023-01-01T00:00:00"/>
    <d v="2023-12-31T00:00:00"/>
    <n v="54"/>
    <s v="08. Fortalecimiento Bomberil / 15. Gestión Contractual"/>
    <s v="Seguimiento Historico CGR - Fortalecimiento"/>
    <n v="1"/>
    <s v="No se adjuntan soportes relacionados con la designación de supervisión de los contratos de comodato durante el primer trimestre 2026, al no realizarse contratos de comodatos, por lo tanto no se configura la acción."/>
    <n v="0"/>
    <d v="2026-05-11T00:00:00"/>
    <s v="La acción es de 2023, motivo por el cual deben incluir la información de la supervisión de los contratos vigentes"/>
    <n v="0"/>
    <s v="VENCIDO"/>
    <d v="2026-05-15T00:00:00"/>
    <n v="0"/>
    <s v="No fue posible identificar evidencias para el presente período de análisis"/>
    <s v="VENCIDA"/>
    <s v="No aplica"/>
    <s v="No aplica"/>
    <s v="No aplica"/>
    <n v="1"/>
    <s v="Se adjuntan soportes relacionados con la designación de supervisión de los contratos de comodato durante el segundo semestre 2025, así como el correo informando al supervisor y el contrato de comodato, no se configura la acción en el presentre semestre al no realizarse contratos de comodatos en 2026 por la ley de garantías."/>
    <s v="https://dnbcgovco-my.sharepoint.com/:f:/g/personal/planeacion_dnbc_gov_co/IgAEqc-wpZdfTJlO9mVTpl7hAWib3WXyZy4mmLz9nEvRkTY?e=FOD1CC"/>
    <n v="46213"/>
    <s v="Se adjuntan soportes relacionados con la designación de supervisión de los contratos de comodato durante el segundo semestre 2025"/>
    <n v="1"/>
    <x v="1"/>
  </r>
  <r>
    <n v="440"/>
    <x v="0"/>
    <x v="5"/>
    <s v="Subdirección Administrativa y Financiera"/>
    <m/>
    <x v="257"/>
    <n v="1"/>
    <x v="24"/>
    <s v="Al comparar los saldos de las cuentas por cobrar de las Incapacidades del 30 de marzo de 2022 de la EPS Compensar con relación al 30 de junio de 2022, se evidencia una diferencia de $637.934, pero al verificar la sumatoria de las incapacidades incorporadas en el segundo trimestre de 2022, el valor es de $2.035.929, existiendo una discrepancia en la información._x000a_De igual forma, se verificaron las actas de conciliación entre el proceso de Gestión de Talento Humano y Gestión Financiera No.003 del 04 de mayo, No. 004 del 08 junio de 2022 y No.005 del 07 de Julio de 2022, y el valor que arrastra de saldo de incapacidades es $2.035.929 y en ninguna parte de sus contenidos indica; justificación alguna que pueda evidenciar la diferencia de $637.934._x000a_Lo anterior evidencia que las conciliaciones realizadas que soportan el saldo de la Cuenta por Cobrar por la administración de la seguridad social en salud incumplen lo establecido en el Régimen de Contabilidad Pública numeral 7 CARACTERÍSTICAS CUALITATIVAS DE LA INFORMACIÓN CONTABLE PÚBLICA numerales 103, 104, 105 y 106 (confiabilidad, razonabilidad, Objetividad y verificabilidad)."/>
    <m/>
    <s v="1. Porque; El proceso de Gestión de talento humano no reporta a tiempo las novedades de incapacidad al área de Gestión Financiera de manera oportuna._x000a_2. Porque; No se realizó las conciliaciones entre talento humano y financiera en las licencias de incapacidades._x000a_3. Porque; Falta de seguimiento y control por parte de la Gestión de talento humano y financiera"/>
    <s v="3. Porque; Falta de seguimiento y control por parte de la Gestión de talento humano y financiera"/>
    <s v="Acción correctiva"/>
    <s v="GF_AC1"/>
    <s v="Formulación del procedimiento Conciliaciones contables donde se cruza la información de incapacidades"/>
    <s v="Procedimiento formulado"/>
    <n v="1"/>
    <d v="2026-01-01T00:00:00"/>
    <d v="2026-03-31T00:00:00"/>
    <n v="13.5"/>
    <s v="13. Gestión Financiera"/>
    <m/>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s v="CUMPLIDO"/>
    <d v="2026-05-29T00:00:00"/>
    <n v="1"/>
    <s v="Se evidencia procedimiento conciliaciones contables PC-GF-16 y formato PC-GF-16-01 vigencia 2025, lo que permite verificar el cumplimiento de la actividad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x v="1"/>
  </r>
  <r>
    <n v="441"/>
    <x v="0"/>
    <x v="5"/>
    <s v="Subdirección Administrativa y Financiera"/>
    <m/>
    <x v="257"/>
    <n v="0"/>
    <x v="24"/>
    <s v="Al comparar los saldos de las cuentas por cobrar de las Incapacidades del 30 de marzo de 2022 de la EPS Compensar con relación al 30 de junio de 2022, se evidencia una diferencia de $637.934, pero al verificar la sumatoria de las incapacidades incorporadas en el segundo trimestre de 2022, el valor es de $2.035.929, existiendo una discrepancia en la información._x000a_De igual forma, se verificaron las actas de conciliación entre el proceso de Gestión de Talento Humano y Gestión Financiera No.003 del 04 de mayo, No. 004 del 08 junio de 2022 y No.005 del 07 de Julio de 2022, y el valor que arrastra de saldo de incapacidades es $2.035.929 y en ninguna parte de sus contenidos indica; justificación alguna que pueda evidenciar la diferencia de $637.934._x000a_Lo anterior evidencia que las conciliaciones realizadas que soportan el saldo de la Cuenta por Cobrar por la administración de la seguridad social en salud incumplen lo establecido en el Régimen de Contabilidad Pública numeral 7 CARACTERÍSTICAS CUALITATIVAS DE LA INFORMACIÓN CONTABLE PÚBLICA numerales 103, 104, 105 y 106 (confiabilidad, razonabilidad, Objetividad y verificabilidad)."/>
    <m/>
    <s v="1. Porque; El proceso de Gestión de talento humano no reporta a tiempo las novedades de incapacidad al área de Gestión Financiera de manera oportuna._x000a_2. Porque; No se realizó las conciliaciones entre talento humano y financiera en las licencias de incapacidades._x000a_3. Porque; Falta de seguimiento y control por parte de la Gestión de talento humano y financiera"/>
    <s v="3. Porque; Falta de seguimiento y control por parte de la Gestión de talento humano y financiera"/>
    <s v="Acción correctiva"/>
    <s v="GF_AC1"/>
    <s v="Formulación del procedimiento Conciliaciones contables donde se cruza la información de incapacidades"/>
    <s v="Procedimiento formulado"/>
    <n v="1"/>
    <d v="2026-01-01T00:00:00"/>
    <d v="2026-03-31T00:00:00"/>
    <n v="13.5"/>
    <s v="13. Gestión Financiera"/>
    <s v="Nómina"/>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s v="CUMPLIDO"/>
    <d v="2026-05-29T00:00:00"/>
    <n v="1"/>
    <s v="Se evidencia procedimiento conciliaciones contables PC-GF-16 y formato PC-GF-16-01 vigencia 2025, lo que permite verificar el cumplimiento de la actividad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x v="1"/>
  </r>
  <r>
    <n v="442"/>
    <x v="0"/>
    <x v="5"/>
    <s v="Subdirección Administrativa y Financiera"/>
    <m/>
    <x v="258"/>
    <n v="1"/>
    <x v="24"/>
    <s v="El vehículo no cuenta con la tecnomecánica conforme lo establece el Artículo 51 de la Ley 769 de 2002, modificado por el artículo 11 de la Ley 1383 de 2010, modificado por el Art 201 del Decreto 019 de 2012._x000a_Es de anotar, que la Subdirección Administrativa y Financiera desde el primer trimestre de 2022, informó que este vehículo se encontraba en Mantenimiento, pero esto no lo exonera de la responsabilidad de tener el vehículo con los documentos vigentes."/>
    <m/>
    <s v="1. Aunque la entidad publicó el contrato en el secop, se declaro desierto dos veces, por lo anterior no se han realizado los mantenimiento correctivo y preventivo de los vehículos de la DNBC"/>
    <s v="*Aunque la entidad publicó el contrato en el secop, se declaro desierto dos veces, por lo anterior no se han realizado los mantenimiento correctivo y preventivo de los vehículos de la DNBC"/>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s v="14. Gestión Administrativa"/>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s v="EJECUCIÓN"/>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x v="0"/>
  </r>
  <r>
    <n v="443"/>
    <x v="0"/>
    <x v="5"/>
    <s v="Subdirección Administrativa y Financiera"/>
    <m/>
    <x v="168"/>
    <n v="0"/>
    <x v="24"/>
    <s v="No hay claridad con relación a la suscripción del Comodato, las razones de la Devolución por parte del Cuerpo de Bomberos Voluntarios de Bogotá, las decisiones tomadas por Entidad, teniendo en cuenta que no se poseee trazabilidad de la documentación._x000a_Está observación fue informada por parte de la OCI en los informes de austeridad correspondientes a la vigencia 2021, y aún continúa sin tomarse las acciones para subsanar la mismas,_x000a_Lo anterior incumple la tercera 3 Dimensión Gestión con Valores para resultados del MIPG en relación a los “Lineamientos generales para la implementación” en lo que respecta a “Gestionar recursos físicos y servicios internos”"/>
    <m/>
    <s v="1. Porque, no se tenia conocimiento del préstamo del vehículo_x000a_2, Porque, no existe un procedimiento para el uso y manejo de vehículos de la DNBC._x000a_3, No esta actualizado el procedimiento de prevención y mantenimiento de vehículos, con los controles y seguimientos estipulados._x000a_4.Porque, no se ejecuto el debido control y seguimiento al vehículo."/>
    <s v="Porque, no se ejecuto el debido control y seguimiento al vehículo."/>
    <s v="Acción correctiva"/>
    <s v="FB_AC2"/>
    <s v="Reiterar de manera trimestral a los Comandantes de los CB, las obligaciones que tienen a cargo como supervisores de los bienes entregados en Comodato."/>
    <s v="Correos Electrónicos trimestrales"/>
    <n v="1"/>
    <d v="2023-01-01T00:00:00"/>
    <d v="2023-12-31T00:00:00"/>
    <n v="54"/>
    <s v="08. Fortalecimiento Bomberil / 15. Gestión Contractual"/>
    <m/>
    <n v="0.5"/>
    <s v="En cumplimiento de las actividades de seguimiento y control de bienes en comodato, se informa que el día 18 de marzo se realizó el envío del correo electrónico correspondiente a la reiteración de informe de comodatos, dirigida a los Cuerpos de Bomberos con bienes asignados."/>
    <s v="https://dnbcgovco-my.sharepoint.com/:f:/g/personal/planeacion_dnbc_gov_co/IgDXNHpy7oLsTo_k1pBYTEA_AXkQuekeDuYRfMOd3hOKrho?e=FZVMrN"/>
    <d v="2026-05-11T00:00:00"/>
    <s v="Se genera evidencia del primer trimestre sobre información de comodatos. "/>
    <n v="0.5"/>
    <s v="EJECUCIÓN"/>
    <d v="2026-05-15T00:00:00"/>
    <n v="0.5"/>
    <s v="Se presenta como evidencia el informe &quot;Solicitud informes comodatos&quot;, de fecha 31 de marzo de 2026, la base de datos &quot;BD_Correo solicitud y reiteración&quot; y los correos electrónicos de solicitud inicial y reiteración, los cuales permiten verificar la ejecución de las actividades de seguimiento mediante el envío de comunicaciones trimestrales a los Comandantes de los Cuerpos de Bomberos sobre las obligaciones derivadas de los bienes entregados en comodato. No obstante, la acción presenta un avance parcial, toda vez que el plazo establecido para su cumplimiento se encuentra vigente."/>
    <s v="EN EJECUCIÓN"/>
    <s v="No aplica"/>
    <s v="No aplica"/>
    <s v="No aplica"/>
    <n v="0.5"/>
    <s v="En cumplimiento de las actividades de seguimiento y control de bienes en comodato, se informa que el día 24 de juniose realizó el envío del correo electrónico correspondiente a la reiteración de informe de comodatos, dirigida a los Cuerpos de Bomberos con bienes asignados. "/>
    <s v="https://dnbcgovco-my.sharepoint.com/:f:/g/personal/planeacion_dnbc_gov_co/IgBiMLl8qwy9S6Ae4JsWuFKfAfE9oFK1P9znX1nLZo-E7YM?e=e4YCRF"/>
    <n v="46213"/>
    <s v="Se adjuntan solicitudes de información a los cuerpos de bomberos y reporte smeestral"/>
    <n v="0.5"/>
    <x v="0"/>
  </r>
  <r>
    <n v="444"/>
    <x v="0"/>
    <x v="5"/>
    <s v="Subdirección Administrativa y Financiera"/>
    <m/>
    <x v="168"/>
    <n v="0"/>
    <x v="24"/>
    <s v="No hay claridad con relación a la suscripción del Comodato, las razones de la Devolución por parte del Cuerpo de Bomberos Voluntarios de Bogotá, las decisiones tomadas por Entidad, teniendo en cuenta que no se poseee trazabilidad de la documentación._x000a_Está observación fue informada por parte de la OCI en los informes de austeridad correspondientes a la vigencia 2021, y aún continúa sin tomarse las acciones para subsanar la mismas,_x000a_Lo anterior incumple la tercera 3 Dimensión Gestión con Valores para resultados del MIPG en relación a los “Lineamientos generales para la implementación” en lo que respecta a “Gestionar recursos físicos y servicios internos”"/>
    <m/>
    <s v="1. Porque, no se tenia conocimiento del préstamo del vehículo_x000a_2, Porque, no existe un procedimiento para el uso y manejo de vehículos de la DNBC._x000a_3, No esta actualizado el procedimiento de prevención y mantenimiento de vehículos, con los controles y seguimientos estipulados._x000a_4.Porque, no se ejecuto el debido control y seguimiento al vehículo."/>
    <s v="Porque, no se ejecuto el debido control y seguimiento al vehículo."/>
    <s v="Acción correctiva"/>
    <s v="FB_AC3"/>
    <s v="Solicitar trimestralmente por correo electrónico a los comandantes o supervisor de los CB, un informe de seguimiento que contenga: Registro fotográfico de los bienes en comodato, así como las emergencias atendidas con los bienes asignados y soportes de mantenimientos a que haya lugar"/>
    <s v="Correos Electrónicos trimestrales"/>
    <n v="1"/>
    <d v="2023-01-01T00:00:00"/>
    <d v="2023-12-31T00:00:00"/>
    <n v="54"/>
    <s v="08. Fortalecimiento Bomberil / 15. Gestión Contractual"/>
    <m/>
    <n v="0.5"/>
    <s v="En cumplimiento de las actividades de seguimiento y control de bienes en comodato, se informa que el día 12 de febrero se realizó el envío del correo electrónico correspondiente a la solicitud inicial de informe de comodatos, dirigida a los Cuerpos de Bomberos con bienes asignados."/>
    <s v="https://dnbcgovco-my.sharepoint.com/:f:/g/personal/planeacion_dnbc_gov_co/IgDXNHpy7oLsTo_k1pBYTEA_AXkQuekeDuYRfMOd3hOKrho?e=FZVMrN"/>
    <d v="2026-05-11T00:00:00"/>
    <s v="Se genera evidencia del primer trimestre sobre información de comodatos. "/>
    <n v="0.5"/>
    <s v="EJECUCIÓN"/>
    <d v="2026-05-15T00:00:00"/>
    <n v="0.5"/>
    <s v="Se presenta como evidencia el informe &quot;Solicitud Informes Comodatos&quot;, de fecha 31 de marzo de 2026, en el cual se documenta el envío del correo electrónico de solicitud inicial realizado el 12 de febrero de 2026 y la reiteración efectuada el 18 de marzo de 2026 a los Cuerpos de Bomberos con bienes en comodato, junto con las evidencias de los envíos realizados. En consecuencia, se evidencia una ejecución parcial de las actividades propuestas, toda vez que la acción correctiva contempla solicitudes trimestrales y aún se encuentra dentro del plazo establecido para su cumplimiento."/>
    <s v="EN EJECUCIÓN"/>
    <s v="No aplica"/>
    <s v="No aplica"/>
    <s v="No aplica"/>
    <n v="0.5"/>
    <s v="En cumplimiento de las actividades de seguimiento y control de bienes en comodato, se informa que el día 17 de junio se realizó el envío del correo electrónico correspondiente a la solicitud inicial de informe de comodatos, dirigida a los Cuerpos de Bomberos con bienes asignados."/>
    <s v="https://dnbcgovco-my.sharepoint.com/:f:/g/personal/planeacion_dnbc_gov_co/IgC5Waav-ToFT6TDAVF8aUhxAT0Ues-RXl2n7p3t5_oXIRQ?e=3MRsUi"/>
    <n v="46213"/>
    <s v="Se adjuntan solicitudes de información a los cuerpos de bomberos y reporte smeestral"/>
    <n v="0.5"/>
    <x v="0"/>
  </r>
  <r>
    <n v="445"/>
    <x v="0"/>
    <x v="5"/>
    <s v="Subdirección Administrativa y Financiera"/>
    <m/>
    <x v="168"/>
    <n v="0"/>
    <x v="24"/>
    <s v="No hay claridad con relación a la suscripción del Comodato, las razones de la Devolución por parte del Cuerpo de Bomberos Voluntarios de Bogotá, las decisiones tomadas por Entidad, teniendo en cuenta que no se poseee trazabilidad de la documentación._x000a_Está observación fue informada por parte de la OCI en los informes de austeridad correspondientes a la vigencia 2021, y aún continúa sin tomarse las acciones para subsanar la mismas,_x000a_Lo anterior incumple la tercera 3 Dimensión Gestión con Valores para resultados del MIPG en relación a los “Lineamientos generales para la implementación” en lo que respecta a “Gestionar recursos físicos y servicios internos”"/>
    <m/>
    <s v="1. Porque, no se tenia conocimiento del préstamo del vehículo_x000a_2, Porque, no existe un procedimiento para el uso y manejo de vehículos de la DNBC._x000a_3, No esta actualizado el procedimiento de prevención y mantenimiento de vehículos, con los controles y seguimientos estipulados._x000a_4.Porque, no se ejecuto el debido control y seguimiento al vehículo."/>
    <s v="Porque, no se ejecuto el debido control y seguimiento al vehículo."/>
    <s v="Acción correctiva"/>
    <s v="FB_AC4"/>
    <s v="Diligenciar y actualizar trimestralmente la Matriz de seguimiento de supervisiones de los bienes de comodato."/>
    <s v="Matriz de seguimiento trimestral"/>
    <n v="4"/>
    <d v="2023-01-01T00:00:00"/>
    <d v="2023-12-31T00:00:00"/>
    <n v="54"/>
    <s v="08. Fortalecimiento Bomberil / 15. Gestión Contractual"/>
    <m/>
    <n v="0.5"/>
    <s v="Se realiza el reporte y envío de tres (3) bases de datos, precisando que la información contenida en ellas es de actualización y consolidación progresiva y permanente, por lo que la base correspondiente al último mes de cada trimestre integra y consolida la totalidad de la información del trimestre respectivo, dichas bases se remiten mediante correo electrónico a la Subdirección Estratégica para su conocimiento y fines pertinentes."/>
    <s v="https://dnbcgovco-my.sharepoint.com/:f:/g/personal/planeacion_dnbc_gov_co/IgDXNHpy7oLsTo_k1pBYTEA_AXkQuekeDuYRfMOd3hOKrho?e=FZVMrN"/>
    <d v="2026-05-11T00:00:00"/>
    <s v="Se evidencia matriz diligenciada. Se sugiere dejar evidencia de socialización con lider de proceso"/>
    <n v="0.25"/>
    <s v="EJECUCIÓN"/>
    <d v="2026-05-15T00:00:00"/>
    <n v="0.25"/>
    <s v="Se presenta como evidencia la matriz &quot;BD Reportes Informes Comodatos&quot;, con corte a marzo de 2026, y el correo electrónico de remisión a la Subdirección Estratégica, mediante el cual se socializa la información consolidada del primer trimestre. Los soportes aportados permiten verificar la ejecución parcial de la acción correctiva, al evidenciar la actualización de la matriz correspondiente al primer trimestre, permaneciendo vigente el plazo para completar las actualizaciones de los trimestres restantes."/>
    <s v="EN EJECUCIÓN"/>
    <s v="No aplica"/>
    <s v="No aplica"/>
    <s v="No aplica"/>
    <n v="1"/>
    <s v="Se realiza el reporte y envío de tres (3) bases de datos, precisando que la información contenida en ellas es de actualización y consolidación progresiva y permanente, por lo que la base correspondiente al último mes de cada trimestre integra y consolida la totalidad de la información del trimestre respectivo, dichas bases se remiten mediante correo electrónico a la Subdirección Estratégica para su conocimiento y fines pertinentes."/>
    <s v="https://dnbcgovco-my.sharepoint.com/my?id=%2Fpersonal%2Fplaneacion%5Fdnbc%5Fgov%5Fco%2FDocuments%2FDocumentos%20SIGE%2F6%2E%20Planes%2FPLAN%20DE%20MEJORA%2F2026%2F02%2E%20Seguimiento%20Segundo%20Trimestre%2F08%2E%20Fortalecimiento%20Bomberil&amp;viewid=efb70791%2Db8ab%2D49e7%2Db552%2Dd3d4cbe976b9&amp;ga=1"/>
    <n v="46213"/>
    <s v="Se evidencia monitoreo de información del primer semestre 2026"/>
    <n v="0.5"/>
    <x v="0"/>
  </r>
  <r>
    <n v="446"/>
    <x v="0"/>
    <x v="5"/>
    <s v="Subdirección Administrativa y Financiera"/>
    <m/>
    <x v="259"/>
    <n v="1"/>
    <x v="24"/>
    <s v="Se evidenció que la DNBC, no ha realizado el mantenimiento al parque automotor de la DNBC incumpliendo la tercera 3 Dimensión Gestión con Valores para resultados del MIPG en relación a los “Lineamientos generales para la implementación” en lo que respecta a “Gestionar recursos físicos y servicios internos” que establece “Es importante que se asigne un responsable (ya sea en una dependencia o en una persona, dependiendo de las capacidades de la entidad) de establecer los mecanismos para ejercer el control legal y técnico de los bienes y servicios con que se cuenta. De igual manera, es importante identificar, caracterizar, dar el mantenimiento requerido, custodiar y disponer apropiadamente de los bienes materiales."/>
    <m/>
    <s v="1. Aunque la entidad publicó el contrato en el secop, se declaro desierto dos veces, por lo anterior no se han realizado los mantenimiento correctivo y preventivo de los vehículos de la DNBC"/>
    <s v="*Aunque la entidad publicó el contrato en el secop, se declaro desierto dos veces, por lo anterior no se han realizado los mantenimiento correctivo y preventivo de los vehículos de la DNBC"/>
    <s v="Acción correctiva"/>
    <s v="GA_AC03"/>
    <s v="Elaborar y Ejecutar plan o programa de mantenimiento exigidos por la norma."/>
    <s v="Plan o programa de mantenimiento ejecutado"/>
    <n v="1"/>
    <d v="2026-05-01T00:00:00"/>
    <d v="2026-12-31T00:00:00"/>
    <n v="36"/>
    <s v="14. Gestión Administrativa"/>
    <m/>
    <n v="0"/>
    <s v="En proceso de elaboración "/>
    <s v="https://dnbcgovco-my.sharepoint.com/:f:/g/personal/planeacion_dnbc_gov_co/IgCHix03hdsORJdFzXwbKzzkAYCwKvT-WMSbymO7s_ZNdBo?e=tzOHt9"/>
    <d v="2026-05-11T00:00:00"/>
    <s v="No se evidencia avance para el periodo"/>
    <n v="0"/>
    <s v="EJECUCIÓN"/>
    <d v="2026-05-29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x v="0"/>
  </r>
  <r>
    <n v="447"/>
    <x v="0"/>
    <x v="5"/>
    <s v="Subdirección Administrativa y Financiera"/>
    <m/>
    <x v="169"/>
    <n v="0"/>
    <x v="24"/>
    <s v="Aunque se implementó el Manual para el Manejo de Vehiculos de la Dirección Nacional de Bomberos Código MN-AD-02 Versión 1 Vigente a partir del 11 de marzo de 2022, y socializado el 15 de marzo de 2022 con los Conductores de la DNBC, al verificar la documentación se constató que se continua sin dar aplicabilidad a los procedimientos PC-GA-03 Mantenimiento Preventivo y/o correctivo de los Vehículos y PC-GA-04 Suministro de Combustible, adoptados por la DNBC el 23 de agosto de 2016; incumpliendo la Dimensión 3 Gestión con Valores para el Resultado, del MIPG._x000a_Esta falencia ha sido informada en los seguimientos realizados a la Austeridad en el gasto de la vigencia 2021 y primer trimestre de 2022, sin que se hayan tomado los correctivos necesarios para subsanarla."/>
    <m/>
    <s v="En el SIGE no aparecen los formatos indicados_x000a_Desconocimiento de la aplicabilidad de esos formatos"/>
    <s v="Desconocimiento de la aplicabilidad de esos formatos"/>
    <s v="Acción correctiva"/>
    <s v="GA_AC03"/>
    <s v="Elaborar y Ejecutar plan o programa de mantenimiento exigidos por la norma."/>
    <s v="Plan o programa de mantenimiento ejecutado"/>
    <n v="1"/>
    <d v="2026-05-01T00:00:00"/>
    <d v="2026-12-31T00:00:00"/>
    <n v="36"/>
    <s v="14. Gestión Administrativa"/>
    <m/>
    <n v="0"/>
    <s v="En proceso de elaboración "/>
    <s v="https://dnbcgovco-my.sharepoint.com/:f:/g/personal/planeacion_dnbc_gov_co/IgCHix03hdsORJdFzXwbKzzkAYCwKvT-WMSbymO7s_ZNdBo?e=tzOHt9"/>
    <d v="2026-05-11T00:00:00"/>
    <s v="No se evidencia avance para el periodo"/>
    <n v="0"/>
    <s v="EJECUCIÓN"/>
    <d v="2026-05-29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x v="0"/>
  </r>
  <r>
    <n v="448"/>
    <x v="0"/>
    <x v="5"/>
    <s v="Dirección General"/>
    <m/>
    <x v="260"/>
    <n v="1"/>
    <x v="47"/>
    <s v="Ambiente 5.4_x000a_Aunque se evalua la estructura de control, se requiere actualizar la totalidad de los procedimientos en cuanto a la definición de los controles con el Fin de minimizar los riesgos institucionales."/>
    <s v="FORTALECIMIENTO ORGANIZACIONAL Y SIMPLIFICACIÓN DE PROCESOS"/>
    <s v="Por alta carga laboral de los gestores de cada uno de los procesos, no se realizo la actualización de los procedimientos."/>
    <s v="Por alta carga laboral de los gestores de cada uno de los procesos, no se realizo la actualización de los procedimientos."/>
    <s v="Acción correctiva"/>
    <s v="MC_AC1"/>
    <s v="Realizar el acompañamiento metodológico a cada uno de los enlaces de proceso para la actualización de los procedimientos de su proceso."/>
    <s v="No de acompañamientos realizados/ sobre numero de procesos de la DNBC*100"/>
    <n v="1"/>
    <d v="2026-01-01T00:00:00"/>
    <d v="2026-06-30T00:00:00"/>
    <n v="26.85"/>
    <s v="03. Gestión de Análisis y Mejora Continua"/>
    <s v="Acción Cumplida Pendiente evaluación tercera Linea"/>
    <n v="1"/>
    <s v="Se realizó mesa de trabajo de acompañamientos  con los procesos  en temas de Indicadores, Riesgos de Gestión, Documentación SIGE, Plan de mejora, PAAC, Referentes Estratégicos, Plan de Acción"/>
    <s v="https://dnbcgovco-my.sharepoint.com/:f:/g/personal/planeacion_dnbc_gov_co/IgDYe2GS_ayPSIaWtvQYv0qbAc8IxdnR2DbMxEMLmfk0p8A?e=smqHjg"/>
    <d v="2026-05-11T00:00:00"/>
    <s v="Se adjuntan actas de acompañamiento primer trimestre"/>
    <n v="1"/>
    <s v="CUMPLIDO"/>
    <d v="2026-06-04T00:00:00"/>
    <n v="1"/>
    <s v="Se evidencia la ejecución de la acción correctiva mediante acompañamientos metodológicos a los procesos. No obstante, desde la tercera línea de defensa se recomienda avanzar en la actualización integral de los procedimientos y en la definición de controles que permitan fortalecer la gestión de riesgos y la estructura de control institucional"/>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ó mesa de trabajo de acompañamientos  con los procesos  en temas de Indicadores, Riesgos de Gestión, Documentación SIGE, Plan de mejora, PAAC, Referentes Estratégicos, Plan de Acción"/>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adjuntan actas de acompañamiento primer y segundo trimestre"/>
    <n v="1"/>
    <x v="1"/>
  </r>
  <r>
    <n v="449"/>
    <x v="0"/>
    <x v="5"/>
    <s v="Subdirección Administrativa y Financiera"/>
    <m/>
    <x v="261"/>
    <n v="1"/>
    <x v="47"/>
    <s v="Ambiente 6.2_x000a_Se evidenció la materialización de un riesgo en el proceso de Gestión de Tecnologías de la información pero no existe tratamiento para dicha materialización"/>
    <m/>
    <s v="Fallas en la identificacion e implementacion de controles parea mitigar el riesgo"/>
    <s v="Fallas en la identificacion e implementacion de controles parea mitigar el riesgo"/>
    <s v="Acción correctiva"/>
    <s v="MC_AC10"/>
    <s v="Actualizar el manual de gestión de riesgo de la entidad"/>
    <s v="Manual actualizado"/>
    <n v="1"/>
    <d v="2026-03-01T00:00:00"/>
    <d v="2026-07-31T00:00:00"/>
    <n v="22.5"/>
    <s v="03. Gestión de Análisis y Mejora Continua"/>
    <m/>
    <n v="0"/>
    <s v="Actividad planteada para el segundo trimestre de la vigencia 2026"/>
    <n v="0"/>
    <d v="2026-05-11T00:00:00"/>
    <s v="Sin evidencia de inicio de la actividad"/>
    <n v="0"/>
    <s v="EJECUCIÓN"/>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x v="0"/>
  </r>
  <r>
    <n v="450"/>
    <x v="1"/>
    <x v="4"/>
    <s v="Subdirección Administrativa y Financiera"/>
    <m/>
    <x v="262"/>
    <n v="0"/>
    <x v="48"/>
    <s v="Hallazgo No. 01 de 2020 Entrega kit de bioseguridad, Contratos 188 y 213 de 2020. Administrativo con presunta incidencia disciplinaria y para indagación_x000a_preliminar. (A-D-IP)_x000a_Entrega de los bienes y/o servicios adquiridos a los diferentes cuerpos de Bomberos del PAIS, sin las respectivas actas de entrega. Diferencias en 56 termómetros infrarrojos entre la cantidad total adquirida y el total entregados a los cuerpos de bomberos._x000a_Acción reformulada en el Plan de Mejoramiento suscrito el 26 de Diciembre de 2022; por cuanto, no fue Cerrado el Hallazgo por parte de la CGR en la Auditoría Financiera realizada a la vigencia 2021._x000a_Acción reemplanteada CGR, visita realizada en la vogencia 2023 a la vigencia 2022. Acción incorporada en el nuevo plan de mejoramiento suscrito 12 de enero de 2024"/>
    <m/>
    <s v="Deficiencias en la aplicación del control establecido para la Administración y entrega de los bienes y/o servicios adquiridos a través de los Contratos suscritos con ocasión de la urgencia manifiesta para el suministro de elementos e insumos de Bioseguridad a suministrar a los diferentes cuerpos de bomberos del país para la prevención, contención y mitigación de los efectos de la pandemia del Coronavirus – COVID 19"/>
    <s v="Deficiencias en la aplicación del control establecido para la Administración y entrega de los bienes y/o servicios adquiridos a través de los Contratos suscritos con ocasión de la urgencia manifiesta para el suministro de elementos e insumos de Bioseguridad a suministrar a los diferentes cuerpos de bomberos del país para la prevención, contención y mitigación de los efectos de la pandemia del Coronavirus – COVID 19"/>
    <s v="Implementar acciones de control de los bienes y / servicios adquiridos y entregados"/>
    <s v="GA_AC34"/>
    <s v="Realizar la solicitud para llevar a cabo la compra o contratación de un software de inventarios que cumpla con todos los requerimientos técnicos necesarios para la gestión de los inventarios de la DNBC."/>
    <s v="Solicitud realizada"/>
    <s v="100%"/>
    <d v="2023-12-20T00:00:00"/>
    <d v="2024-03-31T00:00:00"/>
    <n v="15.15"/>
    <s v="14. Gestión Administrativa"/>
    <s v="Seguimiento Historico CGR"/>
    <n v="1"/>
    <s v="Se esta manejando una prueba piloto SIIF NACIÓN"/>
    <s v="https://dnbcgovco-my.sharepoint.com/:f:/g/personal/planeacion_dnbc_gov_co/IgCUIHAlGkF9Q5b8FoUSD6P3AZDBj1NmwVa6apadVKM21lM?e=QdNdqh"/>
    <d v="2026-05-11T00:00:00"/>
    <s v="Se evidencia respuesta de MinHacienda para uso piloto de sistema Siif Nación - Modulo Recursos Fisicos"/>
    <n v="0.1"/>
    <s v="EJECUCIÓN"/>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muestra proceso que se esta llevando para el manejo de la prueba piloto SIIF NACIÓN "/>
    <s v="https://dnbcgovco-my.sharepoint.com/:f:/g/personal/planeacion_dnbc_gov_co/IgA7Fay_2GCXQbFkwKJzClQPAfwxTjKIrXmc8AOEHktqvIo?e=8nw00H"/>
    <s v="11/07/206"/>
    <s v="Se remite información sobre las gestiones adelantadas para la implementación del modulo siif nacion"/>
    <n v="0.3"/>
    <x v="0"/>
  </r>
  <r>
    <n v="451"/>
    <x v="1"/>
    <x v="4"/>
    <s v="Subdirección Administrativa y Financiera"/>
    <m/>
    <x v="262"/>
    <n v="0"/>
    <x v="48"/>
    <s v="Hallazgo No. 01 de 2020 Entrega kit de bioseguridad, Contratos 188 y 213 de 2020. Administrativo con presunta incidencia disciplinaria y para indagación_x000a_preliminar. (A-D-IP)_x000a_Entrega de los bienes y/o servicios adquiridos a los diferentes cuerpos de Bomberos del PAIS, sin las respectivas actas de entrega. Diferencias en 56 termómetros infrarrojos entre la cantidad total adquirida y el total entregados a los cuerpos de bomberos._x000a_Acción reformulada en el Plan de Mejoramiento suscrito el 26 de Diciembre de 2022; por cuanto, no fue Cerrado el Hallazgo por parte de la CGR en la Auditoría Financiera realizada a la vigencia 2021._x000a_Acción reemplanteada CGR, visita realizada en la vogencia 2023 a la vigencia 2022. Acción incorporada en el nuevo plan de mejoramiento suscrito 12 de enero de 2024"/>
    <m/>
    <s v="Deficiencias en la aplicación del control establecido para la Administración y entrega de los bienes y/o servicios adquiridos a través de los Contratos suscritos con ocasión de la urgencia manifiesta para el suministro de elementos e insumos de Bioseguridad a suministrar a los diferentes cuerpos de bomberos del país para la prevención, contención y mitigación de los efectos de la pandemia del Coronavirus – COVID 19"/>
    <s v="Deficiencias en la aplicación del control establecido para la Administración y entrega de los bienes y/o servicios adquiridos a través de los Contratos suscritos con ocasión de la urgencia manifiesta para el suministro de elementos e insumos de Bioseguridad a suministrar a los diferentes cuerpos de bomberos del país para la prevención, contención y mitigación de los efectos de la pandemia del Coronavirus – COVID 19"/>
    <s v="Implementar acciones de control de los bienes y / servicios adquiridos y entregados"/>
    <s v="GA_AC35"/>
    <s v="Generar las entradas de almacén con las correspondientes facturas emitidas por los proveedores, y remitir copia de las mismas a la Subdirección de Coordinación bomberil para realizar las Resoluciones de Adjudicación"/>
    <s v="Ingresos de almacén"/>
    <s v="100%"/>
    <d v="2023-12-20T00:00:00"/>
    <d v="2024-12-31T00:00:00"/>
    <n v="55.649999999999991"/>
    <s v="14. Gestión Administrativa"/>
    <s v="Seguimiento Historico CGR"/>
    <n v="1"/>
    <s v="Se generaron las acats de entrada de almacén con las facturas de los proveedores teniendo entradas en el mes de Abril "/>
    <s v="https://dnbcgovco-my.sharepoint.com/:f:/g/personal/planeacion_dnbc_gov_co/IgBAOoJ2g_KrS4wesskrxZeQAXixZMnxnJGGiN98BGDuGDI?e=lG38fY"/>
    <d v="2026-05-11T00:00:00"/>
    <s v="Se adjuntan 4 actas de entrega de bienes identificados para posterior entrega a los cuerpos de bomberos"/>
    <n v="1"/>
    <s v="CUMPLIDO"/>
    <d v="2026-06-08T00:00:00"/>
    <n v="1"/>
    <s v="se evidenciaron 4 actas de entrada de almacen mediantes formatos FO-AD-PGD-01-01-V1 con sus respectivas descripciones con fecha 07/04/2026"/>
    <s v="C. EXTRATEMPORANEAMENTE"/>
    <s v="No aplica"/>
    <s v="No aplica"/>
    <s v="No aplica"/>
    <n v="1"/>
    <s v="Se generaron actas de  entrada en abril,mayo y junio "/>
    <s v="https://dnbcgovco-my.sharepoint.com/:f:/g/personal/planeacion_dnbc_gov_co/IgCsrsbRsRVsQJtuQMEXl3P0AaNji5c-uBvJDyra1ju3AsQ?e=2OmSfh"/>
    <s v="11/07/206"/>
    <s v="El proceso continua elaborando actas de entrada de bienes a almacen"/>
    <n v="1"/>
    <x v="1"/>
  </r>
  <r>
    <n v="452"/>
    <x v="1"/>
    <x v="4"/>
    <s v="Subdirección Administrativa y Financiera"/>
    <m/>
    <x v="262"/>
    <n v="0"/>
    <x v="48"/>
    <s v="Hallazgo No. 01 de 2020 Entrega kit de bioseguridad, Contratos 188 y 213 de 2020. Administrativo con presunta incidencia disciplinaria y para indagación_x000a_preliminar. (A-D-IP)_x000a_Entrega de los bienes y/o servicios adquiridos a los diferentes cuerpos de Bomberos del PAIS, sin las respectivas actas de entrega. Diferencias en 56 termómetros infrarrojos entre la cantidad total adquirida y el total entregados a los cuerpos de bomberos._x000a_Acción reformulada en el Plan de Mejoramiento suscrito el 26 de Diciembre de 2022; por cuanto, no fue Cerrado el Hallazgo por parte de la CGR en la Auditoría Financiera realizada a la vigencia 2021._x000a_Acción reemplanteada CGR, visita realizada en la vogencia 2023 a la vigencia 2022. Acción incorporada en el nuevo plan de mejoramiento suscrito 12 de enero de 2024"/>
    <m/>
    <s v="Deficiencias en la aplicación del control establecido para la Administración y entrega de los bienes y/o servicios adquiridos a través de los Contratos suscritos con ocasión de la urgencia manifiesta para el suministro de elementos e insumos de Bioseguridad a suministrar a los diferentes cuerpos de bomberos del país para la prevención, contención y mitigación de los efectos de la pandemia del Coronavirus – COVID 19"/>
    <s v="Deficiencias en la aplicación del control establecido para la Administración y entrega de los bienes y/o servicios adquiridos a través de los Contratos suscritos con ocasión de la urgencia manifiesta para el suministro de elementos e insumos de Bioseguridad a suministrar a los diferentes cuerpos de bomberos del país para la prevención, contención y mitigación de los efectos de la pandemia del Coronavirus – COVID 19"/>
    <s v="Implementar acciones de control de los bienes y / servicios adquiridos y entregados"/>
    <s v="GA_AC36"/>
    <s v="Generación de las salidas de almacén de los bienes entregados a los CB, indicando el número de la resolución."/>
    <s v="Salidas de Almacén"/>
    <s v="100%"/>
    <d v="2023-12-20T00:00:00"/>
    <d v="2024-12-31T00:00:00"/>
    <n v="55.649999999999991"/>
    <s v="14. Gestión Administrativa"/>
    <s v="Seguimiento Historico CGR"/>
    <n v="1"/>
    <s v="Se estan realizando las acats de salida de almacén de cada uno de los bienes entregados teniendo así salidas en el mes de Febrero y Marzo con su respectivo número de resolucion"/>
    <s v="https://dnbcgovco-my.sharepoint.com/:f:/g/personal/planeacion_dnbc_gov_co/IgDHfEFX5gbgQq_K5PWX1onLAcsNSirkE9EvNEC29qfmkfA?e=Xi7ANu"/>
    <d v="2026-05-11T00:00:00"/>
    <s v="Se adjuntan actas de salida de los meses de febrero y marzo"/>
    <n v="1"/>
    <s v="CUMPLIDO"/>
    <d v="2026-05-29T00:00:00"/>
    <n v="1"/>
    <s v="se evidencio 4 acta de salidaS de almacen mediantes formatos FO-AD-PGD-01-02 con su respectiva descripciones con fecha 4 y 20 de febrero y 2 y 4 de marzo de 2026"/>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generaron actas de salidas en Junio "/>
    <s v="https://dnbcgovco-my.sharepoint.com/:f:/g/personal/planeacion_dnbc_gov_co/IgDf9xxBbfXxTbxBKOXnqcbdASrHXgIsnfif12dYAIRPhWo?e=xL0U9y"/>
    <n v="46214"/>
    <s v="El proceso continua reportando actas de salida de los bienes acorde con los procedimientos establecidos"/>
    <n v="1"/>
    <x v="1"/>
  </r>
  <r>
    <n v="453"/>
    <x v="1"/>
    <x v="4"/>
    <s v="Subdirección Administrativa y Financiera"/>
    <m/>
    <x v="263"/>
    <n v="1"/>
    <x v="48"/>
    <s v="Hallazgo No. 02 de 2020. Gestión contractual contratación directa urgencia manifiesta - contratos 188, 189 y 213 de 2020, con presunta incidencia disciplinaria._x000a_No se evidencia la descripción de criterios financieros, legales y económicos en la justificación técnica, así como los análisis de precios no poseen fecha de elaboración, ni firma. Se evidenciaron deficiencias en la supervisión de los contratos. No se está dando cumpliendo a los procedimientos administrativos, Procedimiento PC-AD-01 Gestión de Bienes, Procedimiento PC-GF-10 Registro de obligaciones, Procedimiento PC-GF-11 Elaborar órdenes de pago y Procedimiento PC-GF-10 Central de cuentas._x000a_Acción reformulada en el Plan de Mejoramiento suscrito el 26 de Diciembre de 2022; por cuanto, no fue Cerrado el Hallazgo por parte de la CGR en la Auditoría Financiera realizada a la vigencia 2021._x000a_Acción reemplanteada CGR, visita realizada en la vogencia 2023 a la vigencia 2022. Acción incorporada en el nuevo plan de mejoramiento suscrito 12 de enero de 2024"/>
    <m/>
    <s v="Deficiencias en la aplicación de los controles e incumplimiento de los controles establecidos en el manual de supervisión, el presunto incumplimiento de los procedimientos administrativos, Procedimiento PC-AD-01 Gestión de Bienes, Procedimiento PC-GF-10 Registro de obligaciones, Procedimiento PC-GF-11 Elaborar órdenes de pago y Procedimiento PC-GF-10 Central de cuentas. Falta de aplicación de las directrices emanadas por los Órganos de Control"/>
    <s v="Deficiencias en la aplicación de los controles e incumplimiento de los controles establecidos en el manual de supervisión, el presunto incumplimiento de los procedimientos administrativos, Procedimiento PC-AD-01 Gestión de Bienes, Procedimiento PC-GF-10 Registro de obligaciones, Procedimiento PC-GF-11 Elaborar órdenes de pago y Procedimiento PC-GF-10 Central de cuentas. Falta de aplicación de las directrices emanadas por los Órganos de Control"/>
    <s v="Generar acciones de supervisión y control de los bienes recibidos y entregados, así como en la cancelación de los compromisos adquiridos"/>
    <s v="GF_AC35"/>
    <s v="Taller de socialización semestral de los procedimientos actualizados del Proceso Gestión Financiera"/>
    <s v="Taller de socialización"/>
    <n v="2"/>
    <d v="2023-12-20T00:00:00"/>
    <d v="2024-12-31T00:00:00"/>
    <n v="55.649999999999991"/>
    <s v="13. Gestión Financiera"/>
    <s v="Seguimiento Historico CGR"/>
    <n v="1"/>
    <s v="Acción establecida en el Plan de Mejoramiento suscrito el 15 de enero de 2024 como resultado de la auditoria realizada a la vigencia 2022_x000a__x000a_La acción de mejora finaliza el 31 de diciembre de 2024_x000a__x000a_Se evidenció la presentación realizada para la socialización de los procedimientos actualizados de la gestión financiera durante el segundo semestre de 2025.                                  _x000a__x000a_Por lo anterior, la acción de mejora queda cumplida._x000a_"/>
    <s v="https://dnbcgovco-my.sharepoint.com/:f:/g/personal/planeacion_dnbc_gov_co/IgAKPZEalRp3T7O44VwZjBLlARF86VpmllJA36VR9-2qDG8?e=W6XaGX"/>
    <d v="2026-05-11T00:00:00"/>
    <s v="Se incluye socialización realizada en 2026 sobre procedimiento de gestión de pagos. Se sugiere la inclusión de actas de asistencia"/>
    <n v="1"/>
    <s v="CUMPLIDO"/>
    <d v="2026-06-08T00:00:00"/>
    <n v="0.5"/>
    <s v="se evidencio socializacion del proceso de gestion de pagos con fecha 30/01/2026, lo que permite una verifcacion parcial de acatividad formula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5 de enero de 2024 como resultado de la auditoria realizada a la vigencia 2022_x000a__x000a_La acción de mejora finaliza el 31 de diciembre de 2024_x000a__x000a_Se evidenció la presentación realizada para la socialización de los procedimientos actualizados de la gestión financiera durante el segundo semestre de 2025.                                  _x000a__x000a_Por lo anterior, la acción de mejora queda cumplida.SE DEJA DE EVIDENCIA LA SOCIALIZACION_x000a_"/>
    <s v="https://dnbcgovco-my.sharepoint.com/:f:/g/personal/planeacion_dnbc_gov_co/IgDlTTkE6gPMRZjTETbxch7dATaSM_TE5-agvqb3k7QgaDY?e=0V1Jx7"/>
    <s v="11/07/206"/>
    <s v="Actividad reportada con cumplimiento en el primer trimestre 2026"/>
    <n v="1"/>
    <x v="1"/>
  </r>
  <r>
    <n v="454"/>
    <x v="1"/>
    <x v="4"/>
    <s v="Subdirección Administrativa y Financiera"/>
    <m/>
    <x v="264"/>
    <n v="0"/>
    <x v="48"/>
    <s v="Hallazgo No. 03 de 2020. Aplicación de controles gestión contractual Contratos 147, 173 y 218 de 2020. Administrativo con presunta incidencia disciplinaria._x000a_Deficiencias en la aplicación de controles establecidos en la Entidad para realizar la gestión contractual de los Contratos 147, 173 y 218 de 2020, así como inconsistencias en la denominación del producto contratado, entregado por el contratista y el recibido por el almacén._x000a_Acción reformulada en el Plan de Mejoramiento suscrito el 26 de Diciembre de 2022; por cuanto, no fue Cerrado el Hallazgo por parte de la CGR en la Auditoría Financiera realizada a la vigencia 2021._x000a_Acción reemplanteada CGR, visita realizada en la vogencia 2023 a la vigencia 2022. Acción incorporada en el nuevo plan de mejoramiento suscrito 12 de enero de 2024"/>
    <m/>
    <s v="Inaplicabilidad de controles establecidos en la Entidad mediante el Manual de Supervisión Contractual de la DNBC adoptado mediante Resolución 066 de 2016, procedimiento PC-GF-10 Registro de obligaciones versión 1, procedimiento PCGF-10 Central de cuentas versión 1."/>
    <s v="Inaplicabilidad de controles establecidos en la Entidad mediante el Manual de Supervisión Contractual de la DNBC adoptado mediante Resolución 066 de 2016, procedimiento PC-GF-10 Registro de obligaciones versión 1, procedimiento PCGF-10 Central de cuentas versión 1."/>
    <s v="Implementar, y Aplicar acciones de supervisión y control de los bienes recibidos y entregados"/>
    <s v="GF_AC35"/>
    <s v="Taller de socialización semestral de los procedimientos actualizados del Proceso Gestión Financiera"/>
    <s v="Taller de socialización"/>
    <n v="2"/>
    <d v="2023-12-20T00:00:00"/>
    <d v="2024-12-31T00:00:00"/>
    <n v="55.649999999999991"/>
    <s v="13. Gestión Financiera"/>
    <s v="Seguimiento Historico CGR"/>
    <n v="1"/>
    <s v="Acción establecida en el Plan de Mejoramiento suscrito el 15 de enero de 2024 como resultado de la auditoria realizada a la vigencia 2022_x000a__x000a_La acción de mejora finaliza el 31 de diciembre de 2024_x000a__x000a_Se evidenció la presentación realizada para la socialización de los procedimientos actualizados de la gestión financiera durante el segundo semestre de 2025.                                  _x000a__x000a_Por lo anterior, la acción de mejora queda cumplida._x000a_"/>
    <s v="https://dnbcgovco-my.sharepoint.com/:f:/g/personal/planeacion_dnbc_gov_co/IgAKPZEalRp3T7O44VwZjBLlARF86VpmllJA36VR9-2qDG8?e=W6XaGX"/>
    <d v="2026-05-11T00:00:00"/>
    <s v="Se incluye socialización realizada en 2026 sobre procedimiento de gestión de pagos. Se sugiere la inclusión de actas de asistencia"/>
    <n v="1"/>
    <s v="CUMPLIDO"/>
    <d v="2026-05-29T00:00:00"/>
    <n v="0.5"/>
    <s v="se evidencio socializacion del proceso de gestion de pagos con fecha 30/01/2026, lo que permite una verifcacion parcial de acatividad formula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5 de enero de 2024 como resultado de la auditoria realizada a la vigencia 2022_x000a__x000a_La acción de mejora finaliza el 31 de diciembre de 2024_x000a__x000a_Se evidenció la presentación realizada para la socialización de los procedimientos actualizados de la gestión financiera durante el segundo semestre de 2025.                                  _x000a__x000a_Por lo anterior, la acción de mejora queda cumplida.SE DEJA DE EVIDENCIA LA SOCIALIZACION_x000a_"/>
    <s v="https://dnbcgovco-my.sharepoint.com/:f:/g/personal/planeacion_dnbc_gov_co/IgDlTTkE6gPMRZjTETbxch7dATaSM_TE5-agvqb3k7QgaDY?e=0V1Jx7"/>
    <s v="11/07/206"/>
    <s v="Actividad reportada con cumplimiento en el primer trimestre 2026"/>
    <n v="1"/>
    <x v="1"/>
  </r>
  <r>
    <n v="455"/>
    <x v="1"/>
    <x v="4"/>
    <s v="Subdirección Administrativa y Financiera"/>
    <m/>
    <x v="264"/>
    <n v="0"/>
    <x v="48"/>
    <s v="Hallazgo No. 03 de 2020. Aplicación de controles gestión contractual Contratos 147, 173 y 218 de 2020. Administrativo con presunta incidencia disciplinaria._x000a_Deficiencias en la aplicación de controles establecidos en la Entidad para realizar la gestión contractual de los Contratos 147, 173 y 218 de 2020, así como inconsistencias en la denominación del producto contratado, entregado por el contratista y el recibido por el almacén._x000a_Acción reformulada en el Plan de Mejoramiento suscrito el 26 de Diciembre de 2022; por cuanto, no fue Cerrado el Hallazgo por parte de la CGR en la Auditoría Financiera realizada a la vigencia 2021._x000a_Acción reemplanteada CGR, visita realizada en la vogencia 2023 a la vigencia 2022. Acción incorporada en el nuevo plan de mejoramiento suscrito 12 de enero de 2024"/>
    <m/>
    <s v="Inaplicabilidad de controles establecidos en la Entidad mediante el Manual de Supervisión Contractual de la DNBC adoptado mediante Resolución 066 de 2016, procedimiento PC-GF-10 Registro de obligaciones versión 1, procedimiento PCGF-10 Central de cuentas versión 1."/>
    <s v="Inaplicabilidad de controles establecidos en la Entidad mediante el Manual de Supervisión Contractual de la DNBC adoptado mediante Resolución 066 de 2016, procedimiento PC-GF-10 Registro de obligaciones versión 1, procedimiento PCGF-10 Central de cuentas versión 1."/>
    <s v="Implementar, y Aplicar acciones de supervisión y control de los bienes recibidos y entregados"/>
    <s v="GA_AC37"/>
    <s v="Realizar la solicitud para llevar a cabo la compra o contratación de un software de inventarios que cumpla con todos los requerimientos técnicos necesarios para la gestión de los inventarios de la DNBC."/>
    <s v="Solicitud realizada"/>
    <s v="100%"/>
    <d v="2023-12-20T00:00:00"/>
    <d v="2024-03-31T00:00:00"/>
    <n v="15.15"/>
    <s v="14. Gestión Administrativa"/>
    <s v="Seguimiento Historico CGR"/>
    <n v="1"/>
    <s v="Se esta manejando una prueba piloto SIIF NACIÓN"/>
    <s v="https://dnbcgovco-my.sharepoint.com/:f:/g/personal/planeacion_dnbc_gov_co/IgAJUIk6QYFPQ7DG3e2uiVEhAT8UXLgDaqYjtQAnwclhSis?e=jmLuIa"/>
    <d v="2026-05-11T00:00:00"/>
    <s v="Se evidencia respuesta de MinHacienda para uso piloto de sistema Siif Nación - Modulo Recursos Fisicos"/>
    <n v="0.1"/>
    <s v="EJECUCIÓN"/>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VENCIDA"/>
    <s v="No aplica"/>
    <s v="No aplica"/>
    <s v="No aplica"/>
    <n v="1"/>
    <s v="Se muestra proceso que se esta llevando para el manejo de la prueba piloto SIIF NACIÓN "/>
    <s v="https://dnbcgovco-my.sharepoint.com/:f:/g/personal/planeacion_dnbc_gov_co/IgD8AB7QmywQRpytAEcxLkkCAYD4ABVol6yllf9t7lapKWs?e=hzKRq7"/>
    <s v="11/07/206"/>
    <s v="Se remite información sobre las gestiones adelantadas para la implementación del modulo siif nacion"/>
    <n v="0.3"/>
    <x v="0"/>
  </r>
  <r>
    <n v="456"/>
    <x v="1"/>
    <x v="4"/>
    <s v="Subdirección Administrativa y Financiera"/>
    <m/>
    <x v="265"/>
    <n v="0"/>
    <x v="49"/>
    <s v="Hallazgo No. 11. Denuncia 2021. Administrativo-Disciplinario Implementación Sistema de Información Planificador de Recursos Empresariales ERP Denuncia 2021-208386-82111-SE_x000a_Falta de planeación en la estructuración de la Orden de compra 56640, así como deficiencias en el seguimiento, supervisión y control en la ejecución, teniendo en cuenta que se contrato un sistema que debía implementarse en 2,5 meses y ha sido prorrogado en 11 meses y 26 días._x000a_Acción reemplanteada CGR vigencia 2022, plan de mejoramiento suscrito el 12 de enero de 2024"/>
    <m/>
    <s v="No se realizó una adecuada planeación contractual para la estructuración de la orden de compra 56640, así como la carencia de control, seguimiento y supervisión en la ejecución contractual. Debilidades en el ejercicio de las funciones precontractuales y contractuales"/>
    <s v="No se realizó una adecuada planeación contractual para la estructuración de la orden de compra 56640, así como la carencia de control, seguimiento y supervisión en la ejecución contractual. Debilidades en el ejercicio de las funciones precontractuales y contractuales"/>
    <s v="Generación de mecanismos de control y seguimiento con relación a la etapa precontractual, contractual y pos contractual"/>
    <s v="GF_AC36"/>
    <s v="Realizar el seguimiento de la ejecución presupuestal de los gastos de funcionamiento (Semáforo) y los gastos de inversión (Cadena de Valor) en forma mensual y presentarlo a la Alta Dirección y al comité de contratación para realizar el seguimiento y evaluar los procesos contractuales que no se hallan adelantado y los que están curso."/>
    <s v="Seguimiento mensual"/>
    <n v="13"/>
    <d v="2023-12-20T00:00:00"/>
    <d v="2025-01-31T00:00:00"/>
    <n v="60.150000000000006"/>
    <s v="13. Gestión Financiera"/>
    <s v="Seguimiento Historico CGR"/>
    <n v="1"/>
    <s v="Acción establecida en el Plan de Mejoramiento suscrito el 15 de enero de 2024 como resultado de la auditoria realizada a la vigencia 2022_x000a__x000a_La acción de mejora finalizó el 31 de enero de 2025_x000a__x000a_Se evidenció la existencia de informes de seguimiento a la ejecución presupuestal correspondientes al periodo comprendido entre junio y diciembre de 2025, así como las actas e informes generados en el marco de dicho seguimiento._x000a__x000a_Por lo anterior, la acción de mejora se encuentra cumplida._x000a_"/>
    <s v="https://dnbcgovco-my.sharepoint.com/:f:/g/personal/planeacion_dnbc_gov_co/IgAKPZEalRp3T7O44VwZjBLlARF86VpmllJA36VR9-2qDG8?e=W6XaGX"/>
    <d v="2026-05-11T00:00:00"/>
    <s v="Se incluye información presentada en comité directivo de seguimiento a la ejecución presupuestal del primer trimestre"/>
    <n v="1"/>
    <s v="CUMPLIDO"/>
    <d v="2026-05-15T00:00:00"/>
    <n v="0.3"/>
    <s v="se evidencia seguimiento a las ejecuciones presupuestales tanto de inversion como de funcionamiento correspondiente al l I trimestre 2026 y enviado al comite directiv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5 de enero de 2024 como resultado de la auditoria realizada a la vigencia 2022_x000a__x000a_La acción de mejora finalizó el 31 de enero de 2025_x000a__x000a_Se evidenció la existencia de informes de seguimiento a la ejecución presupuestal correspondientes al periodo comprendido entre ENERO A JUNIO de 2025._x000a_Por lo anterior, la acción de mejora se encuentra cumplida._x000a_"/>
    <s v="https://dnbcgovco-my.sharepoint.com/:f:/g/personal/planeacion_dnbc_gov_co/IgDlTTkE6gPMRZjTETbxch7dATaSM_TE5-agvqb3k7QgaDY?e=0V1Jx7"/>
    <s v="11/07/206"/>
    <s v="Actividad reportada con cumplimiento en el primer trimestre 2026"/>
    <n v="1"/>
    <x v="1"/>
  </r>
  <r>
    <n v="457"/>
    <x v="1"/>
    <x v="4"/>
    <s v="Dirección General"/>
    <m/>
    <x v="265"/>
    <n v="1"/>
    <x v="49"/>
    <s v="Hallazgo No. 11. Denuncia 2021. Administrativo-Disciplinario Implementación Sistema de Información Planificador de Recursos Empresariales ERP Denuncia 2021-208386-82111-SE_x000a_Falta de planeación en la estructuración de la Orden de compra 56640, así como deficiencias en el seguimiento, supervisión y control en la ejecución, teniendo en cuenta que se contrato un sistema que debía implementarse en 2,5 meses y ha sido prorrogado en 11 meses y 26 días._x000a_Acción reemplanteada CGR vigencia 2022, plan de mejoramiento suscrito el 12 de enero de 2024"/>
    <m/>
    <s v="No se realizó una adecuada planeación contractual para la estructuración de la orden de compra 56640, así como la carencia de control, seguimiento y supervisión en la ejecución contractual. Debilidades en el ejercicio de las funciones precontractuales y contractuales"/>
    <s v="No se realizó una adecuada planeación contractual para la estructuración de la orden de compra 56640, así como la carencia de control, seguimiento y supervisión en la ejecución contractual. Debilidades en el ejercicio de las funciones precontractuales y contractuales"/>
    <s v="Generación de mecanismos de control y seguimiento con relación a la etapa precontractual, contractual y pos contractual"/>
    <s v="PE_A9"/>
    <s v="Diseñar circular mediante la cual se establezcan fechas y requisitos para gestionar Vigencias Futuras por parte de la Entidad"/>
    <s v="Circular remitida"/>
    <n v="1"/>
    <d v="2023-12-20T00:00:00"/>
    <d v="2024-06-30T00:00:00"/>
    <n v="28.5"/>
    <s v="01. Planeación Estratégica"/>
    <s v="Seguimiento Historico CGR"/>
    <n v="1"/>
    <s v="Acción establecida en el Plan de Mejoramiento suscrito el 15 de enero de 2024 como resultado de la auditoria realizada a la vigencia 2022_x000a__x000a_La acción de mejora finaliza el 30 de junio de 2024_x000a__x000a_Acción cumplida en el primer semestre de la vigencia 2024._x000a__x000a_Por lo anterior, la acción de mejora se encuentra cumplida."/>
    <n v="0"/>
    <d v="2026-05-11T00:00:00"/>
    <s v="Cumplida en seguimiento diciembre 2025"/>
    <n v="1"/>
    <s v="CUMPLIDO"/>
    <d v="2026-05-29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5 de enero de 2024 como resultado de la auditoria realizada a la vigencia 2022_x000a__x000a_La acción de mejora finaliza el 30 de junio de 2024_x000a__x000a_Acción cumplida en el primer semestre de la vigencia 2024._x000a__x000a_Por lo anterior, la acción de mejora se encuentra cumplida."/>
    <s v="https://dnbcgovco-my.sharepoint.com/my?id=%2Fpersonal%2Fplaneacion%5Fdnbc%5Fgov%5Fco%2FDocuments%2FDocumentos%20SIGE%2F6%2E%20Planes%2FPLAN%20DE%20MEJORA%2F2026%2F02%2E%20Seguimiento%20Segundo%20Trimestre%2F01%2E%20Planeaci%C3%B3n%20Estrat%C3%A9gica&amp;viewid=efb70791%2Db8ab%2D49e7%2Db552%2Dd3d4cbe976b9"/>
    <n v="46213"/>
    <s v="Cumplida en seguimiento diciembre 2025"/>
    <n v="1"/>
    <x v="1"/>
  </r>
  <r>
    <n v="458"/>
    <x v="1"/>
    <x v="4"/>
    <s v="Dirección General"/>
    <m/>
    <x v="265"/>
    <n v="0"/>
    <x v="49"/>
    <s v="Hallazgo No. 11. Denuncia 2021. Administrativo-Disciplinario Implementación Sistema de Información Planificador de Recursos Empresariales ERP Denuncia 2021-208386-82111-SE_x000a_Falta de planeación en la estructuración de la Orden de compra 56640, así como deficiencias en el seguimiento, supervisión y control en la ejecución, teniendo en cuenta que se contrato un sistema que debía implementarse en 2,5 meses y ha sido prorrogado en 11 meses y 26 días._x000a_Acción reemplanteada CGR vigencia 2022, plan de mejoramiento suscrito el 12 de enero de 2024"/>
    <m/>
    <s v="No se realizó una adecuada planeación contractual para la estructuración de la orden de compra 56640, así como la carencia de control, seguimiento y supervisión en la ejecución contractual. Debilidades en el ejercicio de las funciones precontractuales y contractuales"/>
    <s v="No se realizó una adecuada planeación contractual para la estructuración de la orden de compra 56640, así como la carencia de control, seguimiento y supervisión en la ejecución contractual. Debilidades en el ejercicio de las funciones precontractuales y contractuales"/>
    <s v="Generación de mecanismos de control y seguimiento con relación a la etapa precontractual, contractual y pos contractual"/>
    <s v="PE_A10"/>
    <s v="Realizar seguimiento a la circular vigencia futuras y presentarlo al Comité de Contratación para la toma de decisiones"/>
    <s v="Seguimiento realizado y socializado"/>
    <n v="7"/>
    <d v="2023-12-20T00:00:00"/>
    <d v="2025-01-31T00:00:00"/>
    <n v="60.150000000000006"/>
    <s v="01. Planeación Estratégica"/>
    <s v="Seguimiento Historico CGR"/>
    <n v="1"/>
    <s v="Acción establecida en el Plan de Mejoramiento suscrito el 15 de enero de 2024 como resultado de la auditoria realizada a la vigencia 2022_x000a__x000a_La acción de mejora finalizó el 31 de enero de 2025_x000a__x000a_Se evidenció el registro de actas de reunión y de información presentadas ante la Alta Dirección._x000a__x000a_Por lo anterior, la acción de mejora se encuentra cumplida._x000a_"/>
    <n v="0"/>
    <d v="2026-05-11T00:00:00"/>
    <s v="Cumplida en seguimiento diciembre 2025"/>
    <n v="1"/>
    <s v="CUMPLIDO"/>
    <d v="2026-06-0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5 de enero de 2024 como resultado de la auditoria realizada a la vigencia 2022_x000a__x000a_La acción de mejora finalizó el 31 de enero de 2025_x000a__x000a_Se evidenció el registro de actas de reunión y de información presentadas ante la Alta Dirección._x000a__x000a_Por lo anterior, la acción de mejora se encuentra cumplida._x000a_"/>
    <s v="https://dnbcgovco-my.sharepoint.com/my?id=%2Fpersonal%2Fplaneacion%5Fdnbc%5Fgov%5Fco%2FDocuments%2FDocumentos%20SIGE%2F6%2E%20Planes%2FPLAN%20DE%20MEJORA%2F2026%2F02%2E%20Seguimiento%20Segundo%20Trimestre%2F01%2E%20Planeaci%C3%B3n%20Estrat%C3%A9gica&amp;viewid=efb70791%2Db8ab%2D49e7%2Db552%2Dd3d4cbe976b9"/>
    <n v="46213"/>
    <s v="Cumplida en seguimiento diciembre 2025"/>
    <n v="1"/>
    <x v="1"/>
  </r>
  <r>
    <n v="459"/>
    <x v="1"/>
    <x v="4"/>
    <s v="Subdirección Administrativa y Financiera"/>
    <m/>
    <x v="265"/>
    <n v="0"/>
    <x v="49"/>
    <s v="Hallazgo No. 11. Denuncia 2021. Administrativo-Disciplinario Implementación Sistema de Información Planificador de Recursos Empresariales ERP Denuncia 2021-208386-82111-SE_x000a_Falta de planeación en la estructuración de la Orden de compra 56640, así como deficiencias en el seguimiento, supervisión y control en la ejecución, teniendo en cuenta que se contrato un sistema que debía implementarse en 2,5 meses y ha sido prorrogado en 11 meses y 26 días._x000a_Acción reemplanteada CGR vigencia 2022, plan de mejoramiento suscrito el 12 de enero de 2024"/>
    <m/>
    <s v="No se realizó una adecuada planeación contractual para la estructuración de la orden de compra 56640, así como la carencia de control, seguimiento y supervisión en la ejecución contractual. Debilidades en el ejercicio de las funciones precontractuales y contractuales"/>
    <s v="No se realizó una adecuada planeación contractual para la estructuración de la orden de compra 56640, así como la carencia de control, seguimiento y supervisión en la ejecución contractual. Debilidades en el ejercicio de las funciones precontractuales y contractuales"/>
    <s v="Generación de mecanismos de control y seguimiento con relación a la etapa precontractual, contractual y pos contractual"/>
    <s v="GA_AC38"/>
    <s v="Realizar la solicitud para llevar a cabo la compra o contratación de un software de inventarios que cumpla con todos los requerimientos técnicos necesarios para la gestión de los inventarios de la DNBC."/>
    <s v="Solicitud realizada"/>
    <s v="100%"/>
    <d v="2023-12-20T00:00:00"/>
    <d v="2024-03-31T00:00:00"/>
    <n v="15.15"/>
    <s v="14. Gestión Administrativa"/>
    <s v="Seguimiento Historico CGR"/>
    <n v="1"/>
    <s v="Se esta manejando una prueba piloto SIIF NACIÓN"/>
    <s v="https://dnbcgovco-my.sharepoint.com/:f:/g/personal/planeacion_dnbc_gov_co/IgCRZcMJNSF2TarjsSj4cI7MAZacCrfwapn9mvSFgxq2ggk?e=eG6vUe"/>
    <d v="2026-05-11T00:00:00"/>
    <s v="Se evidencia respuesta de MinHacienda para uso piloto de sistema Siif Nación - Modulo Recursos Fisicos"/>
    <n v="0.1"/>
    <s v="EJECUCIÓN"/>
    <d v="2026-05-29T00:00:00"/>
    <n v="0.1"/>
    <s v="Se realizo la solicitud para una muestra piloto de modulo de gestion de recursos fisicos, de fecha 03 de febrero del 2026, en donde se solicitó al Ministerio de Hacienda el acceso al Módulo de Gestión de Recursos Físicos (GRF) del SIIF Nación, argumentando que actualmente administra los inventarios mediante hojas de cálculo, lo que ha generado inconsistencias, debilidades en el control de bienes y observaciones de la Contraloría. El Ministerio de Hacienda informó el 20 de febrero de 2026 que el módulo GRF se encuentra implementado parcialmente para entidades piloto en la gestión de bienes de consumo controlado, mientras que la funcionalidad para bienes depreciables continúa en proceso de estabilización y se prevé su implementación durante el primer semestre de 2026, e indicó que la DNBC puede iniciar el proceso para vincularse como entidad piloto y recibir el acompañamiento correspondiente."/>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muestra proceso que se esta llevando para el manejo de la prueba piloto SIIF NACIÓN "/>
    <s v="https://dnbcgovco-my.sharepoint.com/:f:/g/personal/planeacion_dnbc_gov_co/IgD2N8SIKzumSbEdKQhd4sLJAWycxpWSPKukOyNttGGbuhA?e=cfEjsJ"/>
    <s v="11/07/206"/>
    <s v="Se remite información sobre las gestiones adelantadas para la implementación del modulo siif nacion"/>
    <n v="0.3"/>
    <x v="0"/>
  </r>
  <r>
    <n v="460"/>
    <x v="1"/>
    <x v="8"/>
    <s v="Subdirección estrategica"/>
    <m/>
    <x v="210"/>
    <m/>
    <x v="42"/>
    <s v="HALLAZGO 6 de 2023. ATRASO EN LA ENTREGA DE LA ESTACIÓN DE BOMBEROS EN EL MUNICIPIO DE CARTAGENA DEL CHAIRÁ (CAQUETÁ) CONVENIO INTERADMINISTRATIVO NO. 188 DE 2021. ADMINISTRATIVO CON PRESUNTA INCIDENCIA DISCIPLINARIA (A-D)._x000a_Suscrito el 17 de diciembre de 2024"/>
    <s v="GESTIÓN DEL CONOCIMIENTO Y LA INNOVACIÓN"/>
    <s v="La suspensión del Contrato Interadministrativo de Gerencia de la Interventoría No. 178 de 2021, según acta No. 01 del 28 de diciembre de 2023, llevó a que el Municipio y la Unión Temporal Bomberos Cartagena 2023 prorrogaran el contrato de obra pública tres meses más, totalizando seis (6) meses y 26 días, y solicitaran una suspensión de un mes para asegurar la interventoría."/>
    <s v="La suspensión del Contrato Interadministrativo de Gerencia de la Interventoría No. 178 de 2021, según acta No. 01 del 28 de diciembre de 2023, llevó a que el Municipio y la Unión Temporal Bomberos Cartagena 2023 prorrogaran el contrato de obra pública tres meses más, totalizando seis (6) meses y 26 días, y solicitaran una suspensión de un mes para asegurar la interventoría."/>
    <s v="Fortalecer los mecanismos de planeación, supervisión y seguimiento de contratos relacionados con la construcción de estaciones de bomberos a través de la implementación de un sistema de control integral para mitigar riesgos y garantizar el cumplimiento de los tiempos de ejecución"/>
    <s v="FB_AC22"/>
    <s v="Entrega de la estación de bomberos de Cartagena del Chairá al Cuerpo de Bomberos del municipio"/>
    <s v="Entrega de estacion de bomberos al Cuerpo de Bomberos del municipio"/>
    <n v="1"/>
    <d v="2024-12-23T00:00:00"/>
    <d v="2024-12-31T00:00:00"/>
    <n v="1.2"/>
    <s v="08. Fortalecimiento Bomberil"/>
    <s v="Seguimiento Historico CGR"/>
    <n v="1"/>
    <s v="Accion establecida en el plan de mejoramiento suscrito el 17 de diciembre de 2024, como resultado de la auditoria realizada a la vigencia 2023._x000a__x000a_La acción finalizó el 31 de Diciembre de 2024. _x000a__x000a_Entrega de la estación de bomberos de Cartagena del Chairá al Cuerpo de Bomberos del municipio la cual se entregó el 06 de diciembre de 2024._x000a__x000a_Por lo tanto,  se dio cumplimiento a la acción establecida en el Plan de Mejoramiento."/>
    <s v="https://dnbcgovco-my.sharepoint.com/:f:/g/personal/planeacion_dnbc_gov_co/IgDXNHpy7oLsTo_k1pBYTEA_AXkQuekeDuYRfMOd3hOKrho?e=FZVMrN"/>
    <d v="2026-05-11T00:00:00"/>
    <s v="Cumplida en seguimiento diciembre 2025"/>
    <n v="1"/>
    <s v="CUMPLIDO"/>
    <d v="2026-05-15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UMPLIDA"/>
    <n v="0"/>
    <n v="46213"/>
    <s v="Cumplida en seguimiento diciembre 2025"/>
    <n v="1"/>
    <x v="1"/>
  </r>
  <r>
    <n v="461"/>
    <x v="1"/>
    <x v="8"/>
    <s v="Subdirección Administrativa y Financiera"/>
    <m/>
    <x v="266"/>
    <m/>
    <x v="42"/>
    <s v="HALLAZGO 7 de 2023. BAJA EJECUCIÓN DEL PRESUPUESTO DE LA DNBC. ADMINISTRATIVO. (A)._x000a_Suscrito el 17 de diciembre de 2024"/>
    <m/>
    <s v="Lo descrito, se generó por deficiencias administrativas y de seguimiento y control de los procedimientos de la Entidad para la oportuna ejecución presupuestal, así como a deficiencias en la gestión eficiente de los recursos asignados a los proyectos de inversión."/>
    <s v="Lo descrito, se generó por deficiencias administrativas y de seguimiento y control de los procedimientos de la Entidad para la oportuna ejecución presupuestal, así como a deficiencias en la gestión eficiente de los recursos asignados a los proyectos de inversión."/>
    <s v="Generar acciones de monitoreo y control que permitan gestionar oportuna, eficiente y adecuadamente los recursos asignados a la entidad,"/>
    <s v="GF_AC36"/>
    <s v="Seguimiento mensual a la ejecución presupuestal informando al Comité Directivo los procesos con bajos indicadores en su ejecución, generando alertas para la toma de desiciones de la alta dirección."/>
    <s v="Informe acumulado de los gastos de funcionamiento e inversión"/>
    <n v="12"/>
    <d v="2025-01-02T00:00:00"/>
    <d v="2025-12-31T00:00:00"/>
    <n v="53.85"/>
    <s v="13. Gestión Financiera"/>
    <s v="Seguimiento Historico CGR"/>
    <n v="1"/>
    <s v="Acción establecida en el Plan de Mejoramiento suscrito el 15 de enero de 2024 como resultado de la auditoria realizada a la vigencia 2022_x000a__x000a_La acción de mejora finalizó el 31 de enero de 2025_x000a__x000a_Se evidenció la existencia de informes de seguimiento a la ejecución presupuestal correspondientes al periodo comprendido entre junio y diciembre de 2025, así como las actas e informes generados en el marco de dicho seguimiento._x000a__x000a_Por lo anterior, la acción de mejora se encuentra cumplida._x000a_"/>
    <s v="https://dnbcgovco-my.sharepoint.com/:f:/g/personal/planeacion_dnbc_gov_co/IgAKPZEalRp3T7O44VwZjBLlARF86VpmllJA36VR9-2qDG8?e=W6XaGX"/>
    <d v="2026-05-11T00:00:00"/>
    <s v="Se incluye información presentada en comité directivo de seguimiento a la ejecución presupuestal del primer trimestre"/>
    <n v="1"/>
    <s v="CUMPLIDO"/>
    <d v="2026-05-15T00:00:00"/>
    <n v="1"/>
    <s v="se evidencia seguimiento a las ejecuciones presupuestales tanto de inversion como de funcionamiento correspondiente al l I trimestre 2026 y enviado al comite directiv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ón establecida en el Plan de Mejoramiento suscrito el 15 de enero de 2024 como resultado de la auditoria realizada a la vigencia 2022_x000a__x000a_La acción de mejora finalizó el 31 de enero de 2025_x000a__x000a_Se evidenció la existencia de informes de seguimiento a la ejecución presupuestal correspondientes al periodo comprendido entre ENERO A JUNIO de 2025._x000a_Por lo anterior, la acción de mejora se encuentra cumplida._x000a_"/>
    <s v="https://dnbcgovco-my.sharepoint.com/:f:/g/personal/planeacion_dnbc_gov_co/IgDlTTkE6gPMRZjTETbxch7dATaSM_TE5-agvqb3k7QgaDY?e=0V1Jx7"/>
    <s v="11/07/206"/>
    <s v="Actividad reportada con cumplimiento en el primer trimestre 2026"/>
    <n v="1"/>
    <x v="1"/>
  </r>
  <r>
    <n v="462"/>
    <x v="1"/>
    <x v="8"/>
    <s v="Subdirección estrategica"/>
    <m/>
    <x v="266"/>
    <m/>
    <x v="42"/>
    <s v="HALLAZGO 7 de 2023. BAJA EJECUCIÓN DEL PRESUPUESTO DE LA DNBC. ADMINISTRATIVO. (A)._x000a_Suscrito el 17 de diciembre de 2024"/>
    <s v="GESTIÓN DEL CONOCIMIENTO Y LA INNOVACIÓN"/>
    <s v="Lo descrito, se generó por deficiencias administrativas y de seguimiento y control de los procedimientos de la Entidad para la oportuna ejecución presupuestal, así como a deficiencias en la gestión eficiente de los recursos asignados a los proyectos de inversión."/>
    <s v="Lo descrito, se generó por deficiencias administrativas y de seguimiento y control de los procedimientos de la Entidad para la oportuna ejecución presupuestal, así como a deficiencias en la gestión eficiente de los recursos asignados a los proyectos de inversión."/>
    <s v="Generar acciones de monitoreo y control que permitan gestionar oportuna, eficiente y adecuadamente los recursos asignados a la entidad,"/>
    <s v="SE_AC01"/>
    <s v="Seguimiento mensual en la plataforma PIIP de los recursos de Inversión."/>
    <s v="Reportes mensuales realizados en la plataformaPIIP del DNP"/>
    <n v="12"/>
    <d v="2025-01-01T00:00:00"/>
    <d v="2025-12-31T00:00:00"/>
    <n v="54"/>
    <s v="00. Subdirección Estretegica y de Coordinación Bomberil"/>
    <s v="Seguimiento Historico CGR"/>
    <n v="1"/>
    <s v="Accion establecida en el plan de mejoramiento suscrito el 17 de diciembre de 2024, como resultado de la auditoria realizada a la vigencia 2023._x000a__x000a_La acción finaliza el 31 de diciembre de 2025. _x000a__x000a_Se evidenció que, desde el proceso de Planeación Estratégica, se realizaron de manera mensual los reportes de avance en el sistema PIIP sobre la ejecución de los recursos de inversión, así como el avance físico de las actividades propuestas._x000a__x000a_Por lo tanto, no se ha dado cumplimiento a la acción establecida en el Plan de Mejoramiento."/>
    <n v="0"/>
    <d v="2026-05-11T00:00:00"/>
    <s v="No se registra eviencias"/>
    <n v="0"/>
    <s v="EJECUCIÓN"/>
    <d v="2026-05-15T00:00:00"/>
    <n v="0"/>
    <s v="No fue posible identificar evidencias para el presente período de análisis"/>
    <s v="VENCIDA"/>
    <s v="No aplica"/>
    <s v="No aplica"/>
    <s v="No aplica"/>
    <n v="1"/>
    <s v="En el primer semestre de 2026, se realizaron seis seguimientos a los recursos de inversión en la plataforma PIIP , los cuales corresponden al periodo comprendido entre diciembre 2025 a mayo 2026"/>
    <s v="https://dnbcgovco-my.sharepoint.com/:f:/g/personal/planeacion_dnbc_gov_co/IgALtEtIvA50SJZNotKoxLPeAc9AQrFeOOLTzscefojERE8?e=JqSeOO"/>
    <n v="46213"/>
    <s v="Se evidencia seguimientos de Dic 2025, hasta mayo 2026"/>
    <n v="0.5"/>
    <x v="0"/>
  </r>
  <r>
    <n v="463"/>
    <x v="1"/>
    <x v="8"/>
    <s v="Subdirección Administrativa y Financiera"/>
    <m/>
    <x v="213"/>
    <m/>
    <x v="42"/>
    <s v="HALLAZGO 11 de 2023. CUMPLIMIENTO POLÍTICA Y PLAN DE AUSTERIDAD DE GASTO VIGENCIA 2023, DIRECCIÓN NACIONAL DE BOMBEROS DE COLOMBIA DNBC. ADMINISTRATIVO. (A)._x000a_Suscrito el 17 de diciembre de 2024"/>
    <m/>
    <s v="Se presentan debilidades en la programación, revisión y ajuste oportuno de la austeridad del gasto. Aunque la Oficina de Control Interno realiza seguimiento al Plan de Austeridad, no se evidencia que sus informes sean analizados por la alta dirección ni que se implementen acciones de mejora para tomar decisiones y realizar ajustes oportunos."/>
    <s v="Se presentan debilidades en la programación, revisión y ajuste oportuno de la austeridad del gasto. Aunque la Oficina de Control Interno realiza seguimiento al Plan de Austeridad, no se evidencia que sus informes sean analizados por la alta dirección ni que se implementen acciones de mejora para tomar decisiones y realizar ajustes oportunos."/>
    <s v="Diseñar e implementar acciones qu epermitan garantizar la adopción efectiva de las directrices de austeridad establecer metas cuantificables de ahorro y promover la eficiencia en la gestión de recursos públicos."/>
    <s v="GA_AC43"/>
    <s v="Presentar al Comité Directivo la propuesta de las metas de ahorro anual y austeridad del gasto, con el análisis y justificación de cada una de las metas propuestas por concepto de gasto por funcionaiento e inversión"/>
    <s v="Informe de presentación de propuesta al comité directivo con los gastos de ahorro"/>
    <n v="1"/>
    <d v="2025-01-02T00:00:00"/>
    <d v="2025-02-28T00:00:00"/>
    <n v="8.4"/>
    <s v="14. Gestión Administrativa"/>
    <s v="Seguimiento Historico CGR"/>
    <n v="1"/>
    <s v="Se presento el plan anual de austeridad del gasto "/>
    <s v="https://dnbcgovco-my.sharepoint.com/:f:/g/personal/planeacion_dnbc_gov_co/IgAZgjxyGx1tQIAFR9RS7hDUAS3WuIf107gDHqwU9nNgaxY?e=flmA2k"/>
    <d v="2026-05-11T00:00:00"/>
    <s v="No se encuentran evidencias de su presentación al comité directivo"/>
    <n v="0"/>
    <s v="VENCIDO"/>
    <d v="2026-05-15T00:00:00"/>
    <n v="0"/>
    <s v="se evidencia el plan de auteridad en el gasto para la vigencia 2026 y publicado en en la pagina web de la entidad, mas no se evidencia la presentacion al comite directivo, por lo que la activdad no subsana el hallazgo formulado"/>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adjunta como evidencia el correo electrónico de aprobación del Plan Interno de Austeridad y Eficiencia del Gasto por parte del Subdirector Administrativo y Financiero. Adicionalmente, se precisa que, de conformidad con la Resolución 612 de 2018, la presentación y aprobación de este Plan no constituye un asunto de competencia del Comité Directivo, por lo que no requiere ser llevado a dicha instancia."/>
    <s v="https://dnbcgovco-my.sharepoint.com/:f:/g/personal/planeacion_dnbc_gov_co/IgDESmQVQFAUSK-LTTnA6XrSAdJDWMnblaCVM4NMEDOe7sc?e=Uthxvt"/>
    <n v="46214"/>
    <s v="Se adjunta como evidencia el correo electrónico de aprobación del Plan Interno de Austeridad y Eficiencia del Gasto por parte del Subdirector Administrativo y Financiero. Adicionalmente, se precisa que, de conformidad con la Resolución 612 de 2018, la presentación y aprobación de este Plan no constituye un asunto de competencia del Comité Directivo, por lo que no requiere ser llevado a dicha instancia."/>
    <n v="1"/>
    <x v="1"/>
  </r>
  <r>
    <n v="464"/>
    <x v="1"/>
    <x v="8"/>
    <s v="Subdirección estrategica"/>
    <m/>
    <x v="214"/>
    <m/>
    <x v="42"/>
    <s v="HALLAZGO 12 de 2023. EJECUCIÓN CONTRATO N.º 51- ADQUISICIÓN DE KIT BOMBA FORESTAL ESPECIALIZADA PARA FORTALECER LA CAPACIDAD DE RESPUESTA DE LAS BRIGADAS FORESTALES, EN EL MARCO DEL PROYECTO DE FORTALECIMIENTO DE LOS CUERPOS DE BOMBEROS DEL PAIS. ADMINISTRATIVO CON PRESUNTA INCIDENCIA DISCIPLINARIA Y PARA INDAGACIÒN PRELIMINAR. (A-D-IP)._x000a_Suscrito el 17 de diciembre de 2024"/>
    <s v="GESTIÓN DEL CONOCIMIENTO Y LA INNOVACIÓN"/>
    <s v="Se identifican deficiencias en la planificación de la adquisición de kits de bomba forestal especializada, ya que el Contrato N.º 51 de 2023 se realizó sin destinación específica, a pesar de las necesidades presentadas por las Juntas Departamentales. Además, hay falta de gestión e incumplimiento de funciones de la Junta Nacional de Bomberos en la aprobación de los proyectos."/>
    <s v="Se identifican deficiencias en la planificación de la adquisición de kits de bomba forestal especializada, ya que el Contrato N.º 51 de 2023 se realizó sin destinación específica, a pesar de las necesidades presentadas por las Juntas Departamentales. Además, hay falta de gestión e incumplimiento de funciones de la Junta Nacional de Bomberos en la aprobación de los proyectos."/>
    <s v="Fortalecer el Proceso de gestión para la entrega de bienes asignados a los Cuerpos de Bomberos del País con recursos del Fondo Nacional de Bomberos"/>
    <s v="FB_AC19"/>
    <s v="Formular procedimiento para la asignación y reasignación de fortalecimiento (bienes) a entregar a los Cuerpos de Bomberos del País con recursos del Fondo Nacional de Bomberos"/>
    <s v="Procedimiento formulado"/>
    <n v="1"/>
    <d v="2025-01-02T00:00:00"/>
    <d v="2025-03-30T00:00:00"/>
    <n v="13.2"/>
    <s v="08. Fortalecimiento Bomberil"/>
    <s v="Seguimiento Historico CGR"/>
    <n v="1"/>
    <s v="Se formuló Procedimiento de asignación y reasignación de fortalecimiento (bienes) a entregar a los Cuerpos de Bomberos del País con recursos del Fondo Nacional de Bomberos Código: PC-FB-02, Vigente Desde: 25/03/2025_x000a__x000a_"/>
    <s v="https://dnbcgovco-my.sharepoint.com/:f:/g/personal/planeacion_dnbc_gov_co/IgDXNHpy7oLsTo_k1pBYTEA_AXkQuekeDuYRfMOd3hOKrho?e=FZVMrN"/>
    <d v="2026-05-11T00:00:00"/>
    <s v="Se evidencia procedimiento formulado en la vigencia 2025"/>
    <n v="1"/>
    <s v="CUMPLIDO"/>
    <d v="2026-05-29T00:00:00"/>
    <n v="1"/>
    <s v="Se evidenció como soporte el Procedimiento PC-FB-02 &quot;Procedimiento de asignación y reasignación de fortalecimiento (bienes) a entregar a los Cuerpos de Bomberos del País con recursos del Fondo Nacional de Bomberos&quot;, versión 01, vigente desde el 25 de marzo de 2025, el cual establece los lineamientos, actividades, responsables y registros para la asignación y reasignación de bienes. La evidencia aportada permite verificar la formulación del procedimiento, evidenciando el cumplimiento de la acción correctiva estableci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formuló Procedimiento de asignación y reasignación de fortalecimiento (bienes) a entregar a los Cuerpos de Bomberos del País con recursos del Fondo Nacional de Bomberos Código: PC-FB-02, Vigente Desde: 25/03/2025"/>
    <n v="0"/>
    <n v="46213"/>
    <s v="Acción reportada con cumplimiento en el primer trimestre"/>
    <n v="1"/>
    <x v="1"/>
  </r>
  <r>
    <n v="465"/>
    <x v="1"/>
    <x v="8"/>
    <s v="Subdirección estrategica"/>
    <m/>
    <x v="214"/>
    <m/>
    <x v="42"/>
    <s v="HALLAZGO 12 de 2023. EJECUCIÓN CONTRATO N.º 51- ADQUISICIÓN DE KIT BOMBA FORESTAL ESPECIALIZADA PARA FORTALECER LA CAPACIDAD DE RESPUESTA DE LAS BRIGADAS FORESTALES, EN EL MARCO DEL PROYECTO DE FORTALECIMIENTO DE LOS CUERPOS DE BOMBEROS DEL PAIS. ADMINISTRATIVO CON PRESUNTA INCIDENCIA DISCIPLINARIA Y PARA INDAGACIÒN PRELIMINAR. (A-D-IP)._x000a_Suscrito el 17 de diciembre de 2024"/>
    <s v="GESTIÓN DEL CONOCIMIENTO Y LA INNOVACIÓN"/>
    <s v="Se identifican deficiencias en la planificación de la adquisición de kits de bomba forestal especializada, ya que el Contrato N.º 51 de 2023 se realizó sin destinación específica, a pesar de las necesidades presentadas por las Juntas Departamentales. Además, hay falta de gestión e incumplimiento de funciones de la Junta Nacional de Bomberos en la aprobación de los proyectos."/>
    <s v="Se identifican deficiencias en la planificación de la adquisición de kits de bomba forestal especializada, ya que el Contrato N.º 51 de 2023 se realizó sin destinación específica, a pesar de las necesidades presentadas por las Juntas Departamentales. Además, hay falta de gestión e incumplimiento de funciones de la Junta Nacional de Bomberos en la aprobación de los proyectos."/>
    <s v="Fortalecer el Proceso de gestión para la entrega de bienes asignados a los Cuerpos de Bomberos del País con recursos del Fondo Nacional de Bomberos"/>
    <s v="FB_AC20"/>
    <s v="Presentar ante la Junta Nacional de Bomberos la propuesta de reasignación de bienes a los Cuerpos de Bomberos, cuando estos no cumplan los requisitos para entrega, en un termino de tiempo no superior a tres meses; autorizando al Comité Técnico de la DNBC seleccionar el nuevo beneficiario."/>
    <s v="Propuesta presentada a Junta Nacional de Bomberos"/>
    <n v="1"/>
    <d v="2025-01-02T00:00:00"/>
    <d v="2025-12-31T00:00:00"/>
    <n v="53.85"/>
    <s v="08. Fortalecimiento Bomberil"/>
    <s v="Seguimiento Historico CGR"/>
    <n v="1"/>
    <s v="Justificación JNBC autoriza a la DNBC la reasignación de bienes, por lo que no se configura esta acción, se adjunta evidencia en página 17, de la JNBC 003 DE 2024"/>
    <n v="0"/>
    <d v="2026-05-11T00:00:00"/>
    <s v="No se encuentran evidencias de la actividad"/>
    <n v="0"/>
    <s v="VENCIDO"/>
    <d v="2026-06-08T00:00:00"/>
    <n v="0"/>
    <s v="No fue posible identificar evidencias para el presente período de análisis"/>
    <s v="VENCIDA"/>
    <s v="No aplica"/>
    <s v="No aplica"/>
    <s v="No aplica"/>
    <n v="1"/>
    <s v="La JNBC autoriza a la DNBC la reasignación de bienes desde el año 2024 en atención a la celeridad de los procesos de entregas de fortalecimiento, por lo que no se configura esta acción, se adjunta evidencia en página 17, de la JNBC 003 DE 2024"/>
    <s v="https://dnbcgovco-my.sharepoint.com/:f:/g/personal/planeacion_dnbc_gov_co/IgArz6TXGwFjS4NjcXoG0KjRATBL6NO3DmsApI56MP8FO84?e=nbDZfg"/>
    <n v="46213"/>
    <s v="Se adjunta acta de la JNBC donde se evidencia la no configuracion de esta acción"/>
    <n v="1"/>
    <x v="1"/>
  </r>
  <r>
    <n v="466"/>
    <x v="1"/>
    <x v="8"/>
    <s v="Subdirección estrategica"/>
    <m/>
    <x v="214"/>
    <m/>
    <x v="42"/>
    <s v="HALLAZGO 12 de 2023. EJECUCIÓN CONTRATO N.º 51- ADQUISICIÓN DE KIT BOMBA FORESTAL ESPECIALIZADA PARA FORTALECER LA CAPACIDAD DE RESPUESTA DE LAS BRIGADAS FORESTALES, EN EL MARCO DEL PROYECTO DE FORTALECIMIENTO DE LOS CUERPOS DE BOMBEROS DEL PAIS. ADMINISTRATIVO CON PRESUNTA INCIDENCIA DISCIPLINARIA Y PARA INDAGACIÒN PRELIMINAR. (A-D-IP)._x000a_Suscrito el 17 de diciembre de 2024"/>
    <s v="GESTIÓN DEL CONOCIMIENTO Y LA INNOVACIÓN"/>
    <s v="Se identifican deficiencias en la planificación de la adquisición de kits de bomba forestal especializada, ya que el Contrato N.º 51 de 2023 se realizó sin destinación específica, a pesar de las necesidades presentadas por las Juntas Departamentales. Además, hay falta de gestión e incumplimiento de funciones de la Junta Nacional de Bomberos en la aprobación de los proyectos."/>
    <s v="Se identifican deficiencias en la planificación de la adquisición de kits de bomba forestal especializada, ya que el Contrato N.º 51 de 2023 se realizó sin destinación específica, a pesar de las necesidades presentadas por las Juntas Departamentales. Además, hay falta de gestión e incumplimiento de funciones de la Junta Nacional de Bomberos en la aprobación de los proyectos."/>
    <s v="Fortalecer el Proceso de gestión para la entrega de bienes asignados a los Cuerpos de Bomberos del País con recursos del Fondo Nacional de Bomberos"/>
    <s v="FB_AC30"/>
    <s v="Asignación y entrega inmediata de Kit Bomba Forestal especializada"/>
    <s v="Actas de entrega"/>
    <n v="22"/>
    <d v="2025-01-02T00:00:00"/>
    <d v="2025-01-31T00:00:00"/>
    <n v="4.3500000000000005"/>
    <s v="08. Fortalecimiento Bomberil"/>
    <s v="Seguimiento Historico CGR"/>
    <n v="0.5"/>
    <s v="Se adjuntan 22 actas de salidas acorde a la solicitud del hallazgo, ejecución del contraro 51_x000a__x000a_PUERTO CARREÑO, acta de salida 1428_x000a_ACANDI, acta de salida 1476_x000a_UNGUIA, acta de salida 1477_x000a_TIBIRITA, acta de salida 1478_x000a_AGUA DE DIOS, acta de salida 1479_x000a_VILLAPINZON, acta de salida 1480_x000a_FUNDACION, acta de salida 1481_x000a_SAN JUAN DE ARAMA, acta de salida 1482_x000a_PASTO, acta de salida 1483_x000a_SITIONUEVO, acta de salida 1577_x000a_PROVIDENCIA, acta de salida 2053_x000a_LETICIA, acta de salida 2059_x000a_CUMARIBO, acta de salida 2067_x000a_SAN BERNARDO, acta de salida 2078_x000a_PAIPA, acta de salida 2094_x000a_VILLAMARIA, acta de salida 2106_x000a_SANTA ROSA DE CABAL, acta de salida 2107_x000a_SANTA ROSA DE CABAL, acta de salida 2108_x000a_LERIDA, acta de salida 2109_x000a_LA JAGUA DE IBIRICO, acta de salida 2117_x000a_PUERTO CONCORDIA, acta de salida 2118_x000a_JAMUNDI, acta de salida 2121_x000a_"/>
    <s v="https://dnbcgovco-my.sharepoint.com/:f:/g/personal/planeacion_dnbc_gov_co/IgDXNHpy7oLsTo_k1pBYTEA_AXkQuekeDuYRfMOd3hOKrho?e=FZVMrN"/>
    <d v="2026-05-11T00:00:00"/>
    <s v="Se incluyen 22 actas de entrega del proceso"/>
    <n v="1"/>
    <s v="CUMPLIDO"/>
    <d v="2026-06-08T00:00:00"/>
    <n v="0"/>
    <s v="No fue posible identificar evidencias para el presente período de análisis"/>
    <s v="VENCIDA"/>
    <s v="No aplica"/>
    <s v="No aplica"/>
    <s v="No aplica"/>
    <n v="1"/>
    <s v="Se adjuntan 22 actas de salidas acorde a la solicitud del hallazgo, ejecución del contraro 51_x000a__x000a_PUERTO CARREÑO, acta de salida 1428_x000a_ACANDI, acta de salida 1476_x000a_UNGUIA, acta de salida 1477_x000a_TIBIRITA, acta de salida 1478_x000a_AGUA DE DIOS, acta de salida 1479_x000a_VILLAPINZON, acta de salida 1480_x000a_FUNDACION, acta de salida 1481_x000a_SAN JUAN DE ARAMA, acta de salida 1482_x000a_PASTO, acta de salida 1483_x000a_SITIONUEVO, acta de salida 1577_x000a_PROVIDENCIA, acta de salida 2053_x000a_LETICIA, acta de salida 2059_x000a_CUMARIBO, acta de salida 2067_x000a_SAN BERNARDO, acta de salida 2078_x000a_PAIPA, acta de salida 2094_x000a_VILLAMARIA, acta de salida 2106_x000a_SANTA ROSA DE CABAL, acta de salida 2107_x000a_SANTA ROSA DE CABAL, acta de salida 2108_x000a_LERIDA, acta de salida 2109_x000a_LA JAGUA DE IBIRICO, acta de salida 2117_x000a_PUERTO CONCORDIA, acta de salida 2118_x000a_JAMUNDI, acta de salida 2121"/>
    <s v="https://dnbcgovco-my.sharepoint.com/:f:/g/personal/planeacion_dnbc_gov_co/IgBy66mQXltVQYBWO8_5-3vMAQS0U0pm7hL1cV8trFNltXc?e=Ws5M9Y"/>
    <n v="46213"/>
    <s v="Se incluyen 22 actas de entrega del proceso"/>
    <n v="1"/>
    <x v="1"/>
  </r>
  <r>
    <n v="467"/>
    <x v="1"/>
    <x v="8"/>
    <s v="Subdirección estrategica"/>
    <m/>
    <x v="215"/>
    <m/>
    <x v="42"/>
    <s v="HALLAZGO 13 de 2023. EJECUCIÓN CONTRATO N.º 117 DE 2023 - CONTRATAR LA ADQUISICIÓN EQUIPOS DE PROTECCIÓN PERSONAL ESPECIALIZADOS EN EXTINCIÓN DE INCENDIOS ESTRUCTURALES EN EL MARCO DEL PROYECTO DE FORTALECIMIENTO A LOS CUERPOS DE BOMBEROS DEL PAÍS. ADMINISTRATIVO CON PRESUNTA INCIDENCIA DISCIPLINARIA Y PARA INDAGACIÒN PRELIMINAR. (A-D-IP)._x000a_Suscrito el 17 de diciembre de 2024"/>
    <s v="GESTIÓN DEL CONOCIMIENTO Y LA INNOVACIÓN"/>
    <s v="Se identifican deficiencias en la planificación de la adquisición de EPPS para extinción de incendios, ya que el Contrato N117 de 2023 se realizó sin destinación específica, a pesar de las necesidades presentadas por las Juntas Departamentales. Además, hay falta de gestión e incumplimiento de funciones de la Junta Nacional de Bomberos en la aprobación de proyectos"/>
    <s v="Se identifican deficiencias en la planificación de la adquisición de EPPS para extinción de incendios, ya que el Contrato N117 de 2023 se realizó sin destinación específica, a pesar de las necesidades presentadas por las Juntas Departamentales. Además, hay falta de gestión e incumplimiento de funciones de la Junta Nacional de Bomberos en la aprobación de proyectos"/>
    <s v="Fortalecer el Proceso de gestión para la entrega de bienes asignados a los Cuerpos de Bomberos del País con recursos del Fondo Nacional de Bomberos"/>
    <s v="FB_AC19"/>
    <s v="Formular procedimiento para la asignación y reasignación de fortalecimiento (bienes) a entregar a los Cuerpos de Bomberos del País con recursos del Fondo Nacional de Bomberos"/>
    <s v="Procedimiento formulado"/>
    <n v="1"/>
    <d v="2025-01-02T00:00:00"/>
    <d v="2025-03-30T00:00:00"/>
    <n v="13.2"/>
    <s v="08. Fortalecimiento Bomberil"/>
    <s v="Seguimiento Historico CGR"/>
    <n v="1"/>
    <s v="Se formuló Procedimiento de asignación y reasignación de fortalecimiento (bienes) a entregar a los Cuerpos de Bomberos del País con recursos del Fondo Nacional de Bomberos Código: PC-FB-02, Vigente Desde: 25/03/2025_x000a__x000a_"/>
    <s v="https://dnbcgovco-my.sharepoint.com/:f:/g/personal/planeacion_dnbc_gov_co/IgDXNHpy7oLsTo_k1pBYTEA_AXkQuekeDuYRfMOd3hOKrho?e=FZVMrN"/>
    <d v="2026-05-11T00:00:00"/>
    <s v="Se evidencia procedimiento formulado en la vigencia 2025"/>
    <n v="1"/>
    <s v="CUMPLIDO"/>
    <d v="2026-05-15T00:00:00"/>
    <n v="1"/>
    <s v="Se evidenció como soporte el Procedimiento PC-FB-02 &quot;Procedimiento de asignación y reasignación de fortalecimiento (bienes) a entregar a los Cuerpos de Bomberos del País con recursos del Fondo Nacional de Bomberos&quot;, versión 01, vigente desde el 25 de marzo de 2025, el cual establece los lineamientos, actividades, responsables y registros para la asignación y reasignación de bienes. La evidencia aportada permite verificar la formulación del procedimiento, evidenciando el cumplimiento de la acción correctiva estableci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formuló Procedimiento de asignación y reasignación de fortalecimiento (bienes) a entregar a los Cuerpos de Bomberos del País con recursos del Fondo Nacional de Bomberos Código: PC-FB-02, Vigente Desde: 25/03/2025"/>
    <n v="0"/>
    <n v="46213"/>
    <s v="Acción reportada con cumplimiento en el primer trimestre"/>
    <n v="1"/>
    <x v="1"/>
  </r>
  <r>
    <n v="468"/>
    <x v="1"/>
    <x v="8"/>
    <s v="Subdirección estrategica"/>
    <m/>
    <x v="215"/>
    <m/>
    <x v="42"/>
    <s v="HALLAZGO 13 de 2023. EJECUCIÓN CONTRATO N.º 117 DE 2023 - CONTRATAR LA ADQUISICIÓN EQUIPOS DE PROTECCIÓN PERSONAL ESPECIALIZADOS EN EXTINCIÓN DE INCENDIOS ESTRUCTURALES EN EL MARCO DEL PROYECTO DE FORTALECIMIENTO A LOS CUERPOS DE BOMBEROS DEL PAÍS. ADMINISTRATIVO CON PRESUNTA INCIDENCIA DISCIPLINARIA Y PARA INDAGACIÒN PRELIMINAR. (A-D-IP)._x000a_Suscrito el 17 de diciembre de 2024"/>
    <s v="GESTIÓN DEL CONOCIMIENTO Y LA INNOVACIÓN"/>
    <s v="Se identifican deficiencias en la planificación de la adquisición de EPPS para extinción de incendios, ya que el Contrato N117 de 2023 se realizó sin destinación específica, a pesar de las necesidades presentadas por las Juntas Departamentales. Además, hay falta de gestión e incumplimiento de funciones de la Junta Nacional de Bomberos en la aprobación de proyectos"/>
    <s v="Se identifican deficiencias en la planificación de la adquisición de EPPS para extinción de incendios, ya que el Contrato N117 de 2023 se realizó sin destinación específica, a pesar de las necesidades presentadas por las Juntas Departamentales. Además, hay falta de gestión e incumplimiento de funciones de la Junta Nacional de Bomberos en la aprobación de proyectos"/>
    <s v="Fortalecer el Proceso de gestión para la entrega de bienes asignados a los Cuerpos de Bomberos del País con recursos del Fondo Nacional de Bomberos"/>
    <s v="FB_AC20"/>
    <s v="Presentar ante la Junta Nacional de Bomberos la propuesta de reasignación de bienes a los Cuerpos de Bomberos, cuando estos no cumplan los requisitos para entrega, en un termino de tiempo no superior a tres meses; autorizando al Comité Técnico de la DNBC seleccionar el nuevo beneficiario."/>
    <s v="Propuesta presentada a Junta Nacional de Bomberos"/>
    <n v="1"/>
    <d v="2025-01-02T00:00:00"/>
    <d v="2025-12-31T00:00:00"/>
    <n v="53.85"/>
    <s v="08. Fortalecimiento Bomberil"/>
    <s v="Seguimiento Historico CGR"/>
    <n v="1"/>
    <s v="Justificación JNBC autoriza a la DNBC la reasignación de bienes, por lo que no se configura esta acción, se adjunta evidencia en página 17, de la JNBC 003 DE 2024"/>
    <n v="0"/>
    <d v="2026-05-11T00:00:00"/>
    <s v="No se encuentran evidencias de la actividad"/>
    <n v="0"/>
    <s v="VENCIDO"/>
    <d v="2026-06-08T00:00:00"/>
    <n v="1"/>
    <s v="Se recomienda realizar monitoreo periódico a la aplicación y efectividad del procedimiento implementado, con el fin de verificar que los criterios de asignación y reasignación establecidos contribuyan a una adecuada planificación, distribución y entrega de los bienes adquiridos para el fortalecimiento de los cuerpos de bomberos del país, evitando la materialización de situaciones similares a las identificadas en el hallazg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La JNBC autoriza a la DNBC la reasignación de bienes desde el año 2024 en atención a la celeridad de los procesos de entregas de fortalecimiento, por lo que no se configura esta acción, se adjunta evidencia en página 17, de la JNBC 003 DE 2024"/>
    <s v="https://dnbcgovco-my.sharepoint.com/:f:/g/personal/planeacion_dnbc_gov_co/IgArz6TXGwFjS4NjcXoG0KjRATBL6NO3DmsApI56MP8FO84?e=nbDZfg"/>
    <n v="46213"/>
    <s v="Se adjunta acta de la JNBC donde se evidencia la no configuracion de esta acción"/>
    <n v="1"/>
    <x v="1"/>
  </r>
  <r>
    <n v="469"/>
    <x v="1"/>
    <x v="8"/>
    <s v="Subdirección estrategica"/>
    <m/>
    <x v="215"/>
    <m/>
    <x v="42"/>
    <s v="HALLAZGO 13 de 2023. EJECUCIÓN CONTRATO N.º 117 DE 2023 - CONTRATAR LA ADQUISICIÓN EQUIPOS DE PROTECCIÓN PERSONAL ESPECIALIZADOS EN EXTINCIÓN DE INCENDIOS ESTRUCTURALES EN EL MARCO DEL PROYECTO DE FORTALECIMIENTO A LOS CUERPOS DE BOMBEROS DEL PAÍS. ADMINISTRATIVO CON PRESUNTA INCIDENCIA DISCIPLINARIA Y PARA INDAGACIÒN PRELIMINAR. (A-D-IP)._x000a_Suscrito el 17 de diciembre de 2024"/>
    <s v="GESTIÓN DEL CONOCIMIENTO Y LA INNOVACIÓN"/>
    <s v="Se identifican deficiencias en la planificación de la adquisición de EPPS para extinción de incendios, ya que el Contrato N117 de 2023 se realizó sin destinación específica, a pesar de las necesidades presentadas por las Juntas Departamentales. Además, hay falta de gestión e incumplimiento de funciones de la Junta Nacional de Bomberos en la aprobación de proyectos"/>
    <s v="Se identifican deficiencias en la planificación de la adquisición de EPPS para extinción de incendios, ya que el Contrato N117 de 2023 se realizó sin destinación específica, a pesar de las necesidades presentadas por las Juntas Departamentales. Además, hay falta de gestión e incumplimiento de funciones de la Junta Nacional de Bomberos en la aprobación de proyectos"/>
    <s v="Fortalecer el Proceso de gestión para la entrega de bienes asignados a los Cuerpos de Bomberos del País con recursos del Fondo Nacional de Bomberos"/>
    <s v="FB_AC35"/>
    <s v="Asignación y entrega inmediata de equipos de protección personal"/>
    <s v="Actas de entrega"/>
    <n v="14"/>
    <d v="2025-01-02T00:00:00"/>
    <d v="2025-01-31T00:00:00"/>
    <n v="4.3500000000000005"/>
    <s v="08. Fortalecimiento Bomberil"/>
    <s v="Seguimiento Historico CGR"/>
    <n v="1"/>
    <s v="Se adjunta 14 actas de entrega a los cuerpo de bomberos:_x000a_Acta de entrega 2017 - CBV CERETÉ_x000a_Acta de entrega 2069 - CBV CABUYARO_x000a_Acta de entrega 2070 - CBV ÚTICA_x000a_Acta de entrega 2071 - CBV GUAYATÁ_x000a_Acta de entrega 2072 - CBV GUATEQUE_x000a_Acta de entrega 2076 - CBV MITÚ_x000a_Acta de entrega 2081 - CBV OICATA_x000a_Acta de entrega 2086 - CBV TURBACO_x000a_Acta de entrega 2088 - CBV PUERTO SANTANDER_x000a_Acta de entrega 2089 - CBVCBV  FUNES_x000a_Acta de entrega 2090 - CBV LA LLANADA_x000a_Acta de entrega 2091 -  CBV VALLE DEL GUAMUEZ (LA HORMIGA)_x000a_Acta de entrega 2092 - CBV AGUADAS_x000a_Acta de entrega 2093 - CBV CRAVO NORTE"/>
    <s v="https://dnbcgovco-my.sharepoint.com/:f:/g/personal/planeacion_dnbc_gov_co/IgDXNHpy7oLsTo_k1pBYTEA_AXkQuekeDuYRfMOd3hOKrho?e=FZVMrN"/>
    <d v="2026-05-11T00:00:00"/>
    <s v="Se evidencian 14 actas de entrega"/>
    <n v="1"/>
    <s v="CUMPLIDO"/>
    <d v="2026-06-08T00:00:00"/>
    <n v="0"/>
    <s v="No fue posible identificar evidencias para el presente período de análisis"/>
    <s v="VENCIDA"/>
    <s v="No aplica"/>
    <s v="No aplica"/>
    <s v="No aplica"/>
    <n v="1"/>
    <s v="Se adjunta 14 actas de entrega a los cuerpo de bomberos:_x000a_Acta de entrega 2017 - CBV CERETÉ_x000a_Acta de entrega 2069 - CBV CABUYARO_x000a_Acta de entrega 2070 - CBV ÚTICA_x000a_Acta de entrega 2071 - CBV GUAYATÁ_x000a_Acta de entrega 2072 - CBV GUATEQUE_x000a_Acta de entrega 2076 - CBV MITÚ_x000a_Acta de entrega 2081 - CBV OICATA_x000a_Acta de entrega 2086 - CBV TURBACO_x000a_Acta de entrega 2088 - CBV PUERTO SANTANDER_x000a_Acta de entrega 2089 - CBVCBV  FUNES_x000a_Acta de entrega 2090 - CBV LA LLANADA_x000a_Acta de entrega 2091 -  CBV VALLE DEL GUAMUEZ (LA HORMIGA)_x000a_Acta de entrega 2092 - CBV AGUADAS_x000a_Acta de entrega 2093 - CBV CRAVO NORTE"/>
    <s v="https://dnbcgovco-my.sharepoint.com/:f:/g/personal/planeacion_dnbc_gov_co/IgBDBhnbwLTlSqDGo3BDMsR0AZZhOQcUcwPCAMDYDlp8l2E?e=FevhyJ"/>
    <n v="46213"/>
    <s v="Acción reportada con cumplimiento en el primer trimestre"/>
    <n v="1"/>
    <x v="1"/>
  </r>
  <r>
    <n v="470"/>
    <x v="1"/>
    <x v="8"/>
    <s v="Subdirección estrategica"/>
    <m/>
    <x v="216"/>
    <m/>
    <x v="42"/>
    <s v="HALLAZGO 14 de 2023. EJECUCIÓN CONTRATO N.º 258 DE 2023 - ADQUISICIÓN DE_x0009_COMPRESORES DE AIRE RESPIRABLE DE ALTA PRESIÓNMULTIFUNCIONALES (CASCADA – 2 BOTELLAS) CON EL FIN DEFORTALECER LA CAPACIDAD DE RESPUESTA DE LOS CUERPOS DE BOMBEROS ANTE SITUACIONES DE EMERGENCIAS EN EL MARCO DE PROYECTO DE FORTALECIMIENTO DE LOS CUERPOS DE BOMBEROS DEL PAÍS. ADMINISTRATIVO CON PRESUNTA INCIDENCIA DISCIPLINARIA Y BENEFICIO DE AUDITORÍA (A-D-BA)_x000a_Suscrito el 17 de diciembre de 2024"/>
    <s v="GESTIÓN DEL CONOCIMIENTO Y LA INNOVACIÓN"/>
    <s v="Se identifican deficiencias en la adquisición de compresores de aire respirable (Contrato N.º 258 de 2023), realizada sin destinación específica, a pesar de las necesidades presentadas por las Juntas Departamentales. Además, hay falta de gestión de la Junta Nacional de Bomberos, ya que los elementos adquiridos no cumplen su fin y permanecen en almacén."/>
    <s v="Se identifican deficiencias en la adquisición de compresores de aire respirable (Contrato N.º 258 de 2023), realizada sin destinación específica, a pesar de las necesidades presentadas por las Juntas Departamentales. Además, hay falta de gestión de la Junta Nacional de Bomberos, ya que los elementos adquiridos no cumplen su fin y permanecen en almacén."/>
    <s v="Fortalecer el Proceso de gestión para la entrega de bienes asignados a los Cuerpos de Bomberos del País con recursos del Fondo Nacional de Bomberos"/>
    <s v="FB_AC19"/>
    <s v="Formular procedimiento para la asignación y reasignación de fortalecimiento (bienes) a entregar a los Cuerpos de Bomberos del País con recursos del Fondo Nacional de Bomberos"/>
    <s v="Procedimiento formulado"/>
    <n v="1"/>
    <d v="2025-01-02T00:00:00"/>
    <d v="2025-03-30T00:00:00"/>
    <n v="13.2"/>
    <s v="08. Fortalecimiento Bomberil"/>
    <s v="Seguimiento Historico CGR"/>
    <n v="1"/>
    <s v="Se formuló Procedimiento de asignación y reasignación de fortalecimiento (bienes) a entregar a los Cuerpos de Bomberos del País con recursos del Fondo Nacional de Bomberos Código: PC-FB-02, Vigente Desde: 25/03/2025_x000a__x000a_"/>
    <s v="https://dnbcgovco-my.sharepoint.com/:f:/g/personal/planeacion_dnbc_gov_co/IgDXNHpy7oLsTo_k1pBYTEA_AXkQuekeDuYRfMOd3hOKrho?e=FZVMrN"/>
    <d v="2026-05-11T00:00:00"/>
    <s v="Se evidencia procedimiento formulado en la vigencia 2025"/>
    <n v="1"/>
    <s v="CUMPLIDO"/>
    <d v="2026-05-15T00:00:00"/>
    <n v="1"/>
    <s v="Se evidenció como soporte el Procedimiento PC-FB-02 &quot;Procedimiento de asignación y reasignación de fortalecimiento (bienes) a entregar a los Cuerpos de Bomberos del País con recursos del Fondo Nacional de Bomberos&quot;, versión 01, vigente desde el 25 de marzo de 2025, el cual establece los lineamientos, actividades, responsables y registros para la asignación y reasignación de bienes. La evidencia aportada permite verificar la formulación del procedimiento, evidenciando el cumplimiento de la acción correctiva estableci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formuló Procedimiento de asignación y reasignación de fortalecimiento (bienes) a entregar a los Cuerpos de Bomberos del País con recursos del Fondo Nacional de Bomberos Código: PC-FB-02, Vigente Desde: 25/03/2025"/>
    <n v="0"/>
    <n v="46213"/>
    <s v="Acción reportada con cumplimiento en el primer trimestre"/>
    <n v="1"/>
    <x v="1"/>
  </r>
  <r>
    <n v="471"/>
    <x v="1"/>
    <x v="8"/>
    <s v="Subdirección estrategica"/>
    <m/>
    <x v="216"/>
    <m/>
    <x v="42"/>
    <s v="HALLAZGO 14 de 2023. EJECUCIÓN CONTRATO N.º 258 DE 2023 - ADQUISICIÓN DE_x0009_COMPRESORES DE AIRE RESPIRABLE DE ALTA PRESIÓNMULTIFUNCIONALES (CASCADA – 2 BOTELLAS) CON EL FIN DEFORTALECER LA CAPACIDAD DE RESPUESTA DE LOS CUERPOS DE BOMBEROS ANTE SITUACIONES DE EMERGENCIAS EN EL MARCO DE PROYECTO DE FORTALECIMIENTO DE LOS CUERPOS DE BOMBEROS DEL PAÍS. ADMINISTRATIVO CON PRESUNTA INCIDENCIA DISCIPLINARIA Y BENEFICIO DE AUDITORÍA (A-D-BA)_x000a_Suscrito el 17 de diciembre de 2024"/>
    <s v="GESTIÓN DEL CONOCIMIENTO Y LA INNOVACIÓN"/>
    <s v="Se identifican deficiencias en la adquisición de compresores de aire respirable (Contrato N.º 258 de 2023), realizada sin destinación específica, a pesar de las necesidades presentadas por las Juntas Departamentales. Además, hay falta de gestión de la Junta Nacional de Bomberos, ya que los elementos adquiridos no cumplen su fin y permanecen en almacén."/>
    <s v="Se identifican deficiencias en la adquisición de compresores de aire respirable (Contrato N.º 258 de 2023), realizada sin destinación específica, a pesar de las necesidades presentadas por las Juntas Departamentales. Además, hay falta de gestión de la Junta Nacional de Bomberos, ya que los elementos adquiridos no cumplen su fin y permanecen en almacén."/>
    <s v="Fortalecer el Proceso de gestión para la entrega de bienes asignados a los Cuerpos de Bomberos del País con recursos del Fondo Nacional de Bomberos"/>
    <s v="FB_AC20"/>
    <s v="Presentar ante la Junta Nacional de Bomberos la propuesta de reasignación de bienes a los Cuerpos de Bomberos, cuando estos no cumplan los requisitos para entrega, en un termino de tiempo no superior a tres meses; autorizando al Comité Técnico de la DNBC seleccionar el nuevo beneficiario."/>
    <s v="Propuesta presentada a Junta Nacional de Bomberos"/>
    <n v="1"/>
    <d v="2025-01-02T00:00:00"/>
    <d v="2025-12-31T00:00:00"/>
    <n v="53.85"/>
    <s v="08. Fortalecimiento Bomberil"/>
    <s v="Seguimiento Historico CGR"/>
    <n v="1"/>
    <s v="Justificación JNBC autoriza a la DNBC la reasignación de bienes, por lo que no se configura esta acción, se adjunta evidencia en página 17, de la JNBC 003 DE 2024"/>
    <n v="0"/>
    <d v="2026-05-11T00:00:00"/>
    <s v="No se encuentran evidencias de la actividad"/>
    <n v="0"/>
    <s v="VENCIDO"/>
    <d v="2026-06-08T00:00:00"/>
    <n v="1"/>
    <s v="Se recomienda realizar monitoreo periódico a la aplicación y efectividad del procedimiento implementado, con el fin de verificar que los bienes adquiridos sean asignados oportunamente a los cuerpos de bomberos beneficiarios y cumplan el propósito para el cual fueron adquiridos, evitando su permanencia prolongada en almacén y mitigando la materialización de situaciones similares a las identificadas en el hallazg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La JNBC autoriza a la DNBC la reasignación de bienes desde el año 2024 en atención a la celeridad de los procesos de entregas de fortalecimiento, por lo que no se configura esta acción, se adjunta evidencia en página 17, de la JNBC 003 DE 2024"/>
    <s v="https://dnbcgovco-my.sharepoint.com/:f:/g/personal/planeacion_dnbc_gov_co/IgArz6TXGwFjS4NjcXoG0KjRATBL6NO3DmsApI56MP8FO84?e=nbDZfg"/>
    <n v="46213"/>
    <s v="Se adjunta acta de la JNBC donde se evidencia la no configuracion de esta acción"/>
    <n v="1"/>
    <x v="1"/>
  </r>
  <r>
    <n v="472"/>
    <x v="1"/>
    <x v="8"/>
    <s v="Subdirección estrategica"/>
    <m/>
    <x v="216"/>
    <m/>
    <x v="42"/>
    <s v="HALLAZGO 14 de 2023. EJECUCIÓN CONTRATO N.º 258 DE 2023 - ADQUISICIÓN DE_x0009_COMPRESORES DE AIRE RESPIRABLE DE ALTA PRESIÓNMULTIFUNCIONALES (CASCADA – 2 BOTELLAS) CON EL FIN DEFORTALECER LA CAPACIDAD DE RESPUESTA DE LOS CUERPOS DE BOMBEROS ANTE SITUACIONES DE EMERGENCIAS EN EL MARCO DE PROYECTO DE FORTALECIMIENTO DE LOS CUERPOS DE BOMBEROS DEL PAÍS. ADMINISTRATIVO CON PRESUNTA INCIDENCIA DISCIPLINARIA Y BENEFICIO DE AUDITORÍA (A-D-BA)_x000a_Suscrito el 17 de diciembre de 2024"/>
    <s v="GESTIÓN DEL CONOCIMIENTO Y LA INNOVACIÓN"/>
    <s v="Se identifican deficiencias en la adquisición de compresores de aire respirable (Contrato N.º 258 de 2023), realizada sin destinación específica, a pesar de las necesidades presentadas por las Juntas Departamentales. Además, hay falta de gestión de la Junta Nacional de Bomberos, ya que los elementos adquiridos no cumplen su fin y permanecen en almacén."/>
    <s v="Se identifican deficiencias en la adquisición de compresores de aire respirable (Contrato N.º 258 de 2023), realizada sin destinación específica, a pesar de las necesidades presentadas por las Juntas Departamentales. Además, hay falta de gestión de la Junta Nacional de Bomberos, ya que los elementos adquiridos no cumplen su fin y permanecen en almacén."/>
    <s v="Fortalecer el Proceso de gestión para la entrega de bienes asignados a los Cuerpos de Bomberos del País con recursos del Fondo Nacional de Bomberos"/>
    <s v="FB_AC36"/>
    <s v="Asignación y entrega inmediata de compresores de aire respirable de alta presión multifuncionales cascada con dos botellas"/>
    <s v="Actas de entrega"/>
    <n v="4"/>
    <d v="2025-01-02T00:00:00"/>
    <d v="2025-01-31T00:00:00"/>
    <n v="4.3500000000000005"/>
    <s v="08. Fortalecimiento Bomberil"/>
    <s v="Seguimiento Historico CGR"/>
    <n v="1"/>
    <s v="Accion establecida en el plan de mejoramiento suscrito el 17 de diciembre de 2024, como resultado de la auditoria realizada a la vigencia 2023._x000a__x000a_La acción finalizó el 31 de enero de 2025.  _x000a__x000a_Se evidenció  las salidas de almacén 1820, 1869, 1958 y 2024, que tratan de la entrega de 4 comrpesores de aire (vigencia 2024)._x000a__x000a_Por lo tanto,  se dio cumplimiento a la acción establecida en el Plan de Mejoramiento."/>
    <n v="0"/>
    <d v="2026-05-11T00:00:00"/>
    <s v="Cumplida en seguimiento diciembre 2025. Aunque son acciones antiguas, incluir los soportes"/>
    <n v="1"/>
    <s v="CUMPLIDO"/>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on establecida en el plan de mejoramiento suscrito el 17 de diciembre de 2024, como resultado de la auditoria realizada a la vigencia 2023._x000a__x000a_La acción finalizó el 31 de enero de 2025.  _x000a__x000a_Se evidenció  las salidas de almacén 1820, 1869, 1958 y 2024, que tratan de la entrega de 4 comrpesores de aire (vigencia 2024)._x000a__x000a_Por lo tanto,  se dio cumplimiento a la acción establecida en el Plan de Mejoramiento."/>
    <n v="0"/>
    <n v="46213"/>
    <s v="Acción reportada con cumplimiento en el primer trimestre"/>
    <n v="1"/>
    <x v="1"/>
  </r>
  <r>
    <n v="473"/>
    <x v="1"/>
    <x v="7"/>
    <s v="Subdirección estrategica"/>
    <m/>
    <x v="224"/>
    <m/>
    <x v="43"/>
    <s v="GESTIÓN, CONTROL Y ARTICULACIÓN INSTITUCIONAL PARA LA GARANTÍA DEL SERVICIO PÚBLICO ESENCIAL BOMBERIL EN COLOMBIA._x000a_ADMINISTRATIVO (A)"/>
    <m/>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Diseñar e implementar un sistema integrado de información que articule a la DNBC con los entes territoriales, incorporando mecanismos de seguimiento y validación de datos sobre cuerpos de bomberos, cobertura e inversión de recursos, con el fin de fortalecer la coordinación interinstitucional, la planeación, el control de resultados y el cumplimiento de las funciones misionales."/>
    <s v="NO_AC3"/>
    <s v="Integrar el proceso de Inspección Vigilancia y Control al proceso de Formulación Actualización Acompañamiento Normativo y Operativo"/>
    <s v="Caracterización, procedimientos y formatos relacionados con en el procesoel Inspección Vigilancia y Control. Aprobados y Socializados"/>
    <n v="1"/>
    <d v="2026-01-01T00:00:00"/>
    <d v="2026-06-30T00:00:00"/>
    <n v="26.85"/>
    <s v="06. Formulación, actualización y acompañamiento Normativo y OPERATIVO"/>
    <s v="Auditoria Financiera 2024"/>
    <n v="1"/>
    <s v="Se realizó un ajuste completo de la caracterización del proceso de Formulación, Actualización, Acompañamiento Normativo y Operativo FANO enfocándose en la incorporación del proceso de IVC en fecha 19 de noviembre de 2025 _x000a_"/>
    <s v="https://dnbcgovco-my.sharepoint.com/personal/planeacion_dnbc_gov_co/_layouts/15/onedrive.aspx?id=%2Fpersonal%2Fplaneacion%5Fdnbc%5Fgov%5Fco%2FDocuments%2FDocumentos%20SIGE%2F6%2E%20Planes%2FPLAN%20DE%20MEJORA%2F2026%2F01%2E%20Seguimiento%20Primer%20Trimestre%2F06%2E%20Formulaci%C3%B3n%2C%20actualizaci%C3%B3n%20y%20acompa%C3%B1amiento%20Normativo%20y%20OPERATIVO%2FNO%5FAC3&amp;viewid=efb70791%2Db8ab%2D49e7%2Db552%2Dd3d4cbe976b9&amp;ct=1776869438927&amp;or=OWA%2DNT%2DMail"/>
    <d v="2026-05-11T00:00:00"/>
    <s v="Se evidencia la actualización de la caracterización en el mes de noviembre de 2025"/>
    <n v="1"/>
    <s v="CUMPLIDO"/>
    <d v="2026-06-07T00:00:00"/>
    <n v="1"/>
    <s v="Se recomienda realizar monitoreo periódico a la implementación de la caracterización actualizada, verificando que los procedimientos, formatos y demás instrumentos asociados al proceso de Inspección, Vigilancia y Control se encuentren debidamente articulados, socializados y aplicados por los responsables del proceso, con el fin de garantizar la efectividad de los controles implementados."/>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CUMPLIDO"/>
    <n v="0"/>
    <n v="46213"/>
    <s v="Se evidencia la actualización de la caracterización en el mes de noviembre de 2025. Cumplido durante primer trimestre 2026"/>
    <n v="1"/>
    <x v="1"/>
  </r>
  <r>
    <n v="474"/>
    <x v="1"/>
    <x v="7"/>
    <s v="Subdirección estrategica"/>
    <m/>
    <x v="224"/>
    <m/>
    <x v="43"/>
    <s v="GESTIÓN, CONTROL Y ARTICULACIÓN INSTITUCIONAL PARA LA GARANTÍA DEL SERVICIO PÚBLICO ESENCIAL BOMBERIL EN COLOMBIA._x000a_ADMINISTRATIVO (A)"/>
    <m/>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Diseñar e implementar un sistema integrado de información que articule a la DNBC con los entes territoriales, incorporando mecanismos de seguimiento y validación de datos sobre cuerpos de bomberos, cobertura e inversión de recursos, con el fin de fortalecer la coordinación interinstitucional, la planeación, el control de resultados y el cumplimiento de las funciones misionales."/>
    <s v="NO_AC4"/>
    <s v="Revisar y actualizar los actos administrativos de los procesos misionales de a DNBC"/>
    <s v="Derogación de la Resolución No. 141 del 2017"/>
    <n v="1"/>
    <d v="2026-01-01T00:00:00"/>
    <d v="2026-03-31T00:00:00"/>
    <n v="13.5"/>
    <s v="06. Formulación, actualización y acompañamiento Normativo y OPERATIVO"/>
    <s v="Auditoria Financiera 2024"/>
    <n v="1"/>
    <s v="Se realizó la resolución 46 del 31 de marzo de 2026,  mediante el cual se dispone la derogatoria de la Resolución No. 141 de 2017, en el marco de la revisión y actualización de los procesos misionales de la DNBC, el mismo  establece el protocolo para las visitas de Inspección, Vigilancia y Control, definiendo las condiciones mínimas de operatividad conforme a criterios jurídicos, técnicos y operativos"/>
    <s v="https://dnbcgovco-my.sharepoint.com/personal/planeacion_dnbc_gov_co/_layouts/15/onedrive.aspx?id=%2Fpersonal%2Fplaneacion%5Fdnbc%5Fgov%5Fco%2FDocuments%2FDocumentos%20SIGE%2F6%2E%20Planes%2FPLAN%20DE%20MEJORA%2F2026%2F01%2E%20Seguimiento%20Primer%20Trimestre%2F06%2E%20Formulaci%C3%B3n%2C%20actualizaci%C3%B3n%20y%20acompa%C3%B1amiento%20Normativo%20y%20OPERATIVO%2FNO%5FAC4&amp;viewid=efb70791%2Db8ab%2D49e7%2Db552%2Dd3d4cbe976b9&amp;ct=1776869438927&amp;or=OWA%2DNT%2DMail"/>
    <d v="2026-05-11T00:00:00"/>
    <s v="Se evidencia acto administrativo para definición de nuevo proceso de inspección y vigilancia"/>
    <n v="1"/>
    <s v="CUMPLIDO"/>
    <d v="2026-06-07T00:00:00"/>
    <n v="1"/>
    <s v="Se evidencia la expedición de la Resolución No. 046 del 31 de marzo de 2026, mediante la cual se derogó la Resolución No. 141 de 2017, en el marco de la revisión y actualización de los actos administrativos asociados a los procesos misionales de la Dirección Nacional de Bomberos de Colombia. La evidencia aportada permite verificar la actualización normativa relacionada con las actividades de Inspección, Vigilancia y Control, incorporando criterios jurídicos, técnicos y operativos para el desarrollo de dichas funciones. En consecuencia, se valida el cumplimiento de la acción correctiva formulada y el fortalecimiento del marco normativo aplicable a los procesos misionales de la Entidad."/>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CUMPLIDO"/>
    <n v="0"/>
    <n v="46213"/>
    <s v="Se evidencia acto administrativo para definición de nuevo proceso de inspección y vigilanciaCumplido durante primer trimestre 2026"/>
    <n v="1"/>
    <x v="1"/>
  </r>
  <r>
    <n v="475"/>
    <x v="1"/>
    <x v="7"/>
    <s v="Subdirección estrategica"/>
    <m/>
    <x v="230"/>
    <m/>
    <x v="43"/>
    <s v="GESTIÓN FISCAL DEL CONTRATO 106-2024 SUSCRITO EN EL MARCO DE LA URGENCIA MANIFIESTA DECRETADA POR LA DIRECCIÓN NACIONAL DE BOMBEROS DE COLOMBIA MEDIANTE RESOLUCIÓN NO. 059 DE 2024._x000a_ADMINISTRATIVO (A) CON PRESUNTA INCIDENCIA DISCIPLINARIA (D) Y PARA INDAGACION PRELIMINAR (IP)"/>
    <s v="GESTIÓN DEL CONOCIMIENTO Y LA INNOVACIÓN"/>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Fortalecer los mecanismos de control para la adecuada supervisión contractual con el objetivo de garantizar la adecuada correspondencia entre la planeación la urgencia declarada y la atención efectiva"/>
    <s v="FB_AC29"/>
    <s v="Diseñar e implementer Plan logístico para entrega de elementos tomando como insumo la previa verificación de cumplimiento de requisitos y asegurando que el plan contenga como mínimo: identificación de los municipios priorizados con cumplimiento de requisitos, elementos a entregar, cronograma de entregas y medio transporte de entrega."/>
    <s v="Plan Logístico y soportes de implementación"/>
    <n v="1"/>
    <d v="2026-01-01T00:00:00"/>
    <d v="2026-03-31T00:00:00"/>
    <n v="13.5"/>
    <s v="08. Fortalecimiento Bomberil"/>
    <s v="Auditoria Financiera 2024"/>
    <n v="1"/>
    <s v="Se adjunta diseño de Plan Logístico y evidencia de socialización a líder de proceso"/>
    <s v="https://dnbcgovco-my.sharepoint.com/:f:/g/personal/planeacion_dnbc_gov_co/IgDXNHpy7oLsTo_k1pBYTEA_AXkQuekeDuYRfMOd3hOKrho?e=FZVMrN"/>
    <d v="2026-05-11T00:00:00"/>
    <s v="Se incluye presentación del plan logstico. Se evidencia socialización con lider de proceso del mes de mayo de 2026"/>
    <n v="1"/>
    <s v="CUMPLIDO"/>
    <d v="2026-06-08T00:00:00"/>
    <n v="0.1"/>
    <s v="Se evidencia la elaboración de la propuesta del Plan Logístico de Entregas de Fortalecimiento, la cual contempla aspectos relacionados con modalidades de entrega, fases de actuación, actores involucrados, regionalización logística, mecanismos de coordinación, transporte, entrega y cierre documental. Así mismo, se evidencia su remisión para revisión y retroalimentación a las dependencias involucradas. No obstante, la evidencia aportada corresponde a una propuesta técnica y no permite verificar su aprobación formal, socialización con los líderes de proceso ni su implementación efectiva, conforme a lo establecido en la acción correctiva formulada. En consecuencia, se evidencia un avance parcial en el cumplimiento de la acción. Se recomienda formalizar la aprobación del plan logístico, realizar su socialización con las dependencias involucradas, documentar las actividades de implementación y conservar los soportes que permitan evidenciar su aplicación efectiva en los procesos de entrega de bienes y equipos objeto de fortalecimiento bomberil."/>
    <s v="EN EJECUCIÓN"/>
    <s v="No aplica"/>
    <s v="No aplica"/>
    <s v="No aplica"/>
    <n v="1"/>
    <s v="Se adjunta diseño de Plan Logístico y evidencia de socialización a líder de proceso"/>
    <s v="https://dnbcgovco-my.sharepoint.com/:f:/g/personal/planeacion_dnbc_gov_co/IgB9cHHYSJIQTr9TaRSvOJ2DAViQEhrjnqtnNAQWBqFxriQ?e=6CRjhS"/>
    <n v="46213"/>
    <s v="Se incluye presentación del plan logstico. Se evidencia socialización con lider de proceso del mes de mayo de 2026"/>
    <n v="1"/>
    <x v="1"/>
  </r>
  <r>
    <n v="476"/>
    <x v="1"/>
    <x v="7"/>
    <s v="Subdirección estrategica"/>
    <m/>
    <x v="231"/>
    <m/>
    <x v="43"/>
    <s v="ENTREGA DE LOS BIENES ADQUIRIDOS BAJO LA MODALIDAD DE URGENCIA MANIFIESTA, CONTRATO 107 DE 2024. ADMINISTRATIVO (A) CON PRESUNTA INCIDENCIA DISCIPLINARIA (D)"/>
    <s v="GESTIÓN DEL CONOCIMIENTO Y LA INNOVACIÓN"/>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Fortalecer los mecanismos de control para la adecuada supervisión contractual con el objetivo de garantizar la adecuada correspondencia entre la planeación la urgencia declarada y la atención efectiva"/>
    <s v="FB_AC29"/>
    <s v="Diseñar e implementer un plan logístico para entrega de elementos tomando como insumo la previa verificación de cumplimiento de requisitos y asegurando que el plan contenga como mínimo: identificación de los municipios priorizados con cumplimiento de requisitos, elementos a entregar, cronograma de entregas y medio transporte de entrega."/>
    <s v="Plan Logístico y soportes de implementación"/>
    <n v="1"/>
    <d v="2026-01-01T00:00:00"/>
    <d v="2026-03-31T00:00:00"/>
    <n v="13.5"/>
    <s v="08. Fortalecimiento Bomberil"/>
    <s v="Auditoria Financiera 2024"/>
    <n v="1"/>
    <s v="Se adjunta diseño de Plan Logístico y evidencia de socialización a líder de proceso"/>
    <s v="https://dnbcgovco-my.sharepoint.com/:f:/g/personal/planeacion_dnbc_gov_co/IgDXNHpy7oLsTo_k1pBYTEA_AXkQuekeDuYRfMOd3hOKrho?e=FZVMrN"/>
    <d v="2026-05-11T00:00:00"/>
    <s v="Se incluye presentación del plan logstico. Se evidencia socialización con lider de proceso del mes de mayo de 2026"/>
    <n v="1"/>
    <s v="CUMPLIDO"/>
    <d v="2026-06-08T00:00:00"/>
    <n v="0.1"/>
    <s v="Se evidencia la elaboración de la propuesta del Plan Logístico de Entregas de Fortalecimiento, la cual contempla aspectos relacionados con modalidades de entrega, fases de actuación, actores involucrados, regionalización logística, mecanismos de coordinación, transporte, entrega y cierre documental. Así mismo, se evidencia su remisión para revisión y retroalimentación a las dependencias involucradas. No obstante, la evidencia aportada corresponde a una propuesta técnica y no permite verificar su aprobación formal, socialización con los líderes de proceso ni su implementación efectiva, conforme a lo establecido en la acción correctiva formulada. En consecuencia, se evidencia un avance parcial en el cumplimiento de la acción. Se recomienda formalizar la aprobación del plan logístico, realizar su socialización con las dependencias involucradas, documentar las actividades de implementación y conservar los soportes que permitan evidenciar su aplicación efectiva en los procesos de recepción, almacenamiento, distribución y entrega de los bienes adquiridos para el fortalecimiento bomberil"/>
    <s v="EN EJECUCIÓN"/>
    <s v="No aplica"/>
    <s v="No aplica"/>
    <s v="No aplica"/>
    <n v="1"/>
    <s v="Se adjunta diseño de Plan Logístico y evidencia de socialización a líder de proceso"/>
    <s v="https://dnbcgovco-my.sharepoint.com/:f:/g/personal/planeacion_dnbc_gov_co/IgB9cHHYSJIQTr9TaRSvOJ2DAViQEhrjnqtnNAQWBqFxriQ?e=6CRjhS"/>
    <n v="46213"/>
    <s v="Se incluye presentación del plan logstico. Se evidencia socialización con lider de proceso del mes de mayo de 2026"/>
    <n v="1"/>
    <x v="1"/>
  </r>
  <r>
    <n v="477"/>
    <x v="1"/>
    <x v="7"/>
    <s v="Subdirección Administrativa y Financiera"/>
    <m/>
    <x v="238"/>
    <m/>
    <x v="43"/>
    <s v="ATENCIÓN DE PETICIONES CIUDADANAS (PQRSD)._x000a_ADMINISTRATIVO (A) CON PRESUNTA INCIDENCIA DISCIPLINARIA (D)"/>
    <m/>
    <s v="Se origina por debilidades en la coordinación con los supervisores de contrato de los responsables de dar respuesta a las PQRSD, así como por la debilidad en los mecanismos institucionales que aseguren su atención oportuna, pese a la gestión realizada por el proceso de atención al usuario. Asimismo, por debilidades en el fortalecimiento del grupo de trabajo de atención al usuario."/>
    <s v="Se origina por debilidades en la coordinación con los supervisores de contrato de los responsables de dar respuesta a las PQRSD, así como por la debilidad en los mecanismos institucionales que aseguren su atención oportuna, pese a la gestión realizada por el proceso de atención al usuario. Asimismo, por debilidades en el fortalecimiento del grupo de trabajo de atención al usuario."/>
    <s v="Fortalecer el proceso de Atención al Ciudadano, así como los controles para la oportuna respuesta de las PQRSD, en el marco del cumplimiento de los términos establecidos en la Ley 1437 de 2011 y la Ley 1755 de 2015, con el fin de garantizar una atención oportuna, clara y de calidad a los grupos de valor."/>
    <s v="TI_AC36"/>
    <s v="Parametrizar del sistema Orfeo, que permita generar los reportes detallados y oportunamente."/>
    <s v="Sistema Orfeo Parametrizado"/>
    <n v="1"/>
    <d v="2026-01-31T00:00:00"/>
    <d v="2026-12-31T00:00:00"/>
    <n v="49.5"/>
    <s v="18. Gestión de Tecnología e Informática"/>
    <s v="Auditoria Financiera 2024"/>
    <n v="1"/>
    <s v="Se aporta como evidencia la parametrización funcional del módulo de reportes de ORFEO NG, evidenciando generación de reportes detallados y oportunos sobre radicados, productividad, correspondencia y expedientes electrónicos, en cumplimiento de la acción de mejora."/>
    <s v="https://dnbcgovco-my.sharepoint.com/:f:/g/personal/planeacion_dnbc_gov_co/IgCNzwnnkkpRTaEBPMx0rOwFASu8lZZKfmwE_kJhjMBi4Do?e=8NVROU"/>
    <d v="2026-05-11T00:00:00"/>
    <s v="Se remite pantallazo de generación de reportes en ORFEO"/>
    <n v="1"/>
    <s v="CUMPLIDO"/>
    <d v="2026-06-08T00:00:00"/>
    <n v="1"/>
    <s v="Se evidencia que la entidad realizó la parametrización funcional del módulo de reportes del sistema ORFEO NG, permitiendo la generación de reportes detallados relacionados con productividad, distribución de correspondencia, radicación de PQRSD y expedientes electrónicos. Asimismo, la evidencia aportada incluye registros visuales del sistema en operación, donde se observan las opciones de consulta y generación de reportes, así como la visualización de información asociada a los radicados y su trazabilidad. En consecuencia, la evidencia presentada permite verificar el cumplimiento de la acción correctiva orientada a fortalecer los mecanismos de seguimiento y control de la gestión documental y de las PQRSD mediante la generación oportuna de reportes en la plataforma ORFEO NG."/>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n reporte de información por parte de la primera linea de defensa"/>
    <n v="0"/>
    <n v="46214"/>
    <s v="Actividad con cumplimiento reportado en el primer trimestre 2026"/>
    <n v="1"/>
    <x v="1"/>
  </r>
  <r>
    <n v="478"/>
    <x v="0"/>
    <x v="4"/>
    <s v="Subdirección Administrativa y Financiera"/>
    <m/>
    <x v="31"/>
    <n v="1"/>
    <x v="12"/>
    <s v="Se evidenció legalización extempóranea de comisiones, incumplimiendo lo señalado en la resolución 126 de 2020, artículo 4 literal (g), por cuanto las resoluciones 164, 169 y 170 de 2021 fueron legalizadas de manera inoportuna."/>
    <m/>
    <s v="1. No se adelantan las acciones a que haya lugar para que los contratistas y funcionarios cumplan con la legalización oportuno de las comisiones y viáticos_x000a_2. Desconocimiento por parte de los funcionarios y contratistas de los lineamientos establecidos para la solicitud, legalización y tramites de comisiones y tiquetes_x000a_3, No se da cumplimiento a la resolución 60 de 2021 y se continua otorgando viáticos sin legalizar los anteriores._x000a_4. Los funcionarios y contratistas hacen caso omiso al correo de legalización de comisión"/>
    <s v="No se da cumplimiento a la resolución 60 de 2021 y se continua otorgando viáticos sin legalizar los anteriores._x000a_Los funcionarios y contratistas hacen caso omiso al correo de legalización de comisión"/>
    <s v="Acción correctiva"/>
    <s v="TH_AC4"/>
    <s v="Informe de alertas sobre legalización de comisiones"/>
    <s v="Informes realizados"/>
    <n v="12"/>
    <d v="2026-01-01T00:00:00"/>
    <d v="2026-12-31T00:00:00"/>
    <n v="54"/>
    <s v="11. Gestión del Talento Humano"/>
    <s v="Viaticos"/>
    <n v="0"/>
    <n v="0"/>
    <n v="0"/>
    <d v="2026-05-11T00:00:00"/>
    <s v="No se evidencia seguimiento"/>
    <n v="0"/>
    <s v="EJECUCIÓN"/>
    <d v="2026-05-15T00:00:00"/>
    <n v="0"/>
    <s v="No fue posible identificar evidencias para el presente período de análisis"/>
    <s v="SIN INICIAR"/>
    <s v="No aplica"/>
    <s v="No aplica"/>
    <s v="No aplica"/>
    <n v="0"/>
    <n v="0"/>
    <n v="0"/>
    <n v="46214"/>
    <s v="No se evidencia seguimiento"/>
    <n v="0"/>
    <x v="0"/>
  </r>
  <r>
    <n v="479"/>
    <x v="0"/>
    <x v="4"/>
    <s v="Subdirección Administrativa y Financiera"/>
    <m/>
    <x v="31"/>
    <n v="0"/>
    <x v="12"/>
    <s v="Se evidenció legalización extempóranea de comisiones, incumplimiendo lo señalado en la resolución 126 de 2020, artículo 4 literal (g), por cuanto las resoluciones 164, 169 y 170 de 2021 fueron legalizadas de manera inoportuna."/>
    <m/>
    <s v="1. No se adelantan las acciones a que haya lugar para que los contratistas y funcionarios cumplan con la legalización oportuno de las comisiones y viáticos_x000a_2. Desconocimiento por parte de los funcionarios y contratistas de los lineamientos establecidos para la solicitud, legalización y tramites de comisiones y tiquetes_x000a_3, No se da cumplimiento a la resolución 60 de 2021 y se continua otorgando viáticos sin legalizar los anteriores._x000a_4. Los funcionarios y contratistas hacen caso omiso al correo de legalización de comisión"/>
    <s v="No se da cumplimiento a la resolución 60 de 2021 y se continua otorgando viáticos sin legalizar los anteriores._x000a_Los funcionarios y contratistas hacen caso omiso al correo de legalización de comisión"/>
    <s v="Acción correctiva"/>
    <s v="TH_AC5"/>
    <s v="Dar aplicabilidad al Módulo de Gestión de Viáticos al interior (SIIF NACION II), por modalidad de Reconocimiento, es decir se reconocen los viáticos una vez se finaliza la comisión."/>
    <s v="Aplicabilidad Módulo de Gestión de Pago Viáticos"/>
    <n v="1"/>
    <d v="2021-10-11T00:00:00"/>
    <d v="2021-11-30T00:00:00"/>
    <n v="7.35"/>
    <s v="11. Gestión del Talento Humano"/>
    <s v="Viaticos"/>
    <n v="0"/>
    <n v="0"/>
    <n v="0"/>
    <d v="2026-05-11T00:00:00"/>
    <s v="No se evidencia seguimiento"/>
    <n v="0"/>
    <s v="VENCIDO"/>
    <d v="2026-05-15T00:00:00"/>
    <n v="0"/>
    <s v="Se evidencio que la accion formulada carece de soportes que permitan verificar el cumplimiento de la actividad, toda vez que la accion no fue ejecuta dentro del plazo establecido"/>
    <s v="VENCIDA"/>
    <s v="No aplica"/>
    <s v="No aplica"/>
    <s v="No aplica"/>
    <n v="0"/>
    <n v="0"/>
    <n v="0"/>
    <n v="46214"/>
    <s v="No se evidencia seguimiento"/>
    <n v="0"/>
    <x v="0"/>
  </r>
  <r>
    <n v="480"/>
    <x v="1"/>
    <x v="7"/>
    <s v="Subdirección Administrativa y Financiera"/>
    <m/>
    <x v="230"/>
    <m/>
    <x v="43"/>
    <s v="GESTIÓN FISCAL DEL CONTRATO 106-2024 SUSCRITO EN EL MARCO DE LA URGENCIA MANIFIESTA DECRETADA POR LA DIRECCIÓN NACIONAL DE BOMBEROS DE COLOMBIA MEDIANTE RESOLUCIÓN NO. 059 DE 2024._x000a_ADMINISTRATIVO (A) CON PRESUNTA INCIDENCIA DISCIPLINARIA (D) Y PARA INDAGACION PRELIMINAR (IP)"/>
    <m/>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Fortalecer los mecanismos de control para la adecuada supervisión contractual con el objetivo de garantizar la adecuada correspondencia entre la planeación la urgencia declarada y la atención efectiva"/>
    <s v="GC_AC61"/>
    <s v="Verificar que el expediente contractual No. 106-2024 cuente con la totalidad de los soportes requeridos para cada etapa contractual acorde con la normatividad vigente, asi como su completitud de la publicación en SECOP"/>
    <s v="Expediente No. 106-2024 verificado y/o subsanado"/>
    <n v="1"/>
    <d v="2026-01-01T00:00:00"/>
    <d v="2026-02-28T00:00:00"/>
    <n v="8.5499999999999989"/>
    <s v="15. Gestión Contractual"/>
    <s v="Auditoria Financiera 2024"/>
    <n v="0"/>
    <s v="La actividad no se ha ejecutado a la fecha. El expediente contractual No. 106-2024 no ha sido verificado de manera integral en cuanto a la totalidad de los soportes requeridos para cada una de las etapas contractuales, ni se ha validado su completitud y correcta publicación en la plataforma SECOP, de conformidad con la normatividad vigente. En consecuencia, el expediente se encuentra pendiente de revisión y, de ser necesario, de subsanación, actividad que será adelantada dentro de las acciones de seguimiento y control institucional._x000a_"/>
    <n v="0"/>
    <d v="2026-05-11T00:00:00"/>
    <s v="No se evidencian soportes de la actividad"/>
    <n v="0"/>
    <s v="VENCIDO"/>
    <d v="2026-05-15T00:00:00"/>
    <n v="0"/>
    <s v="No fue posible identificar evidencias para el presente período de análisis"/>
    <s v="VENCIDA"/>
    <s v="No aplica"/>
    <s v="No aplica"/>
    <s v="No aplica"/>
    <n v="0"/>
    <s v="La actividad no se ha ejecutado a la fecha. El expediente contractual No. 106-2024 no ha sido verificado de manera integral en cuanto a la totalidad de los soportes requeridos para cada una de las etapas contractuales, ni se ha validado su completitud y correcta publicación en la plataforma SECOP, de conformidad con la normatividad vigente. En consecuencia, el expediente se encuentra pendiente de revisión y, de ser necesario, de subsanación, actividad que será adelantada dentro de las acciones de seguimiento y control institucional._x000a_"/>
    <n v="0"/>
    <s v="11/07/206"/>
    <s v="No se evidencian soportes de la actividad"/>
    <n v="0"/>
    <x v="2"/>
  </r>
  <r>
    <n v="481"/>
    <x v="1"/>
    <x v="7"/>
    <s v="Subdirección Administrativa y Financiera"/>
    <m/>
    <x v="230"/>
    <m/>
    <x v="43"/>
    <s v="GESTIÓN FISCAL DEL CONTRATO 106-2024 SUSCRITO EN EL MARCO DE LA URGENCIA MANIFIESTA DECRETADA POR LA DIRECCIÓN NACIONAL DE BOMBEROS DE COLOMBIA MEDIANTE RESOLUCIÓN NO. 059 DE 2024._x000a_ADMINISTRATIVO (A) CON PRESUNTA INCIDENCIA DISCIPLINARIA (D) Y PARA INDAGACION PRELIMINAR (IP)"/>
    <m/>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Fortalecer los mecanismos de control para la adecuada supervisión contractual con el objetivo de garantizar la adecuada correspondencia entre la planeación la urgencia declarada y la atención efectiva"/>
    <s v="GC_AC62"/>
    <s v="Verificar que la entidad reciba la totalidad de los soportes de conformidad con las obligaciones contractuales del proveedor (Manifiestos de aduana, declaraciones de importación y certificados de capacitación)"/>
    <s v="Informe de supervisión y anexos"/>
    <n v="1"/>
    <d v="2026-01-01T00:00:00"/>
    <d v="2026-12-31T00:00:00"/>
    <n v="54"/>
    <s v="15. Gestión Contractual"/>
    <s v="Auditoria Financiera 2024"/>
    <n v="0"/>
    <s v="La actividad no se ha ejecutado a la fecha. No se ha realizado la verificación de que la entidad haya recibido la totalidad de los soportes asociados al cumplimiento de las obligaciones contractuales del proveedor, incluyendo manifiestos de aduana, declaraciones de importación y certificados de capacitación. En consecuencia, no se cuenta aún con informe de supervisión ni anexos que evidencien la revisión, validación o subsanación de dicha documentación, situación que se encuentra pendiente de atención conforme a los lineamientos de supervisión contractual y la normatividad vigente._x000a_"/>
    <n v="0"/>
    <d v="2026-05-11T00:00:00"/>
    <s v="No se evidencian soportes de la actividad"/>
    <n v="0"/>
    <s v="VENCIDO"/>
    <d v="2026-05-15T00:00:00"/>
    <n v="0"/>
    <s v="No fue posible identificar evidencias para el presente período de análisis"/>
    <s v="SIN INICIAR"/>
    <s v="No aplica"/>
    <s v="No aplica"/>
    <s v="No aplica"/>
    <n v="0"/>
    <s v="La actividad no se ha ejecutado a la fecha. No se ha realizado la verificación de que la entidad haya recibido la totalidad de los soportes asociados al cumplimiento de las obligaciones contractuales del proveedor, incluyendo manifiestos de aduana, declaraciones de importación y certificados de capacitación. En consecuencia, no se cuenta aún con informe de supervisión ni anexos que evidencien la revisión, validación o subsanación de dicha documentación, situación que se encuentra pendiente de atención conforme a los lineamientos de supervisión contractual y la normatividad vigente._x000a_"/>
    <n v="0"/>
    <s v="11/07/206"/>
    <s v="No se evidencian soportes de la actividad"/>
    <n v="0"/>
    <x v="2"/>
  </r>
  <r>
    <n v="482"/>
    <x v="1"/>
    <x v="7"/>
    <s v="Subdirección Administrativa y Financiera"/>
    <m/>
    <x v="230"/>
    <m/>
    <x v="43"/>
    <s v="GESTIÓN FISCAL DEL CONTRATO 106-2024 SUSCRITO EN EL MARCO DE LA URGENCIA MANIFIESTA DECRETADA POR LA DIRECCIÓN NACIONAL DE BOMBEROS DE COLOMBIA MEDIANTE RESOLUCIÓN NO. 059 DE 2024._x000a_ADMINISTRATIVO (A) CON PRESUNTA INCIDENCIA DISCIPLINARIA (D) Y PARA INDAGACION PRELIMINAR (IP)"/>
    <m/>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Fortalecer los mecanismos de control para la adecuada supervisión contractual con el objetivo de garantizar la adecuada correspondencia entre la planeación la urgencia declarada y la atención efectiva"/>
    <s v="GC_AC64"/>
    <s v="Consolidar el expediente único contractual físico y remitir de manera oportuna para su custodia al proceso de gestión contractual."/>
    <s v="Expediente único contractual actualizado"/>
    <n v="1"/>
    <d v="2026-01-01T00:00:00"/>
    <d v="2026-12-31T00:00:00"/>
    <n v="54"/>
    <s v="15. Gestión Contractual"/>
    <s v="Auditoria Financiera 2024"/>
    <n v="1"/>
    <s v="La actividad se encuentra en ejecución. Se viene realizando la consolidación del expediente único contractual físico, así como su remisión oportuna al proceso de Gestión Contractual para su custodia, conforme a los lineamientos institucionales. Como evidencia se cuenta con expedientes contractuales actualizados, en los cuales se integran de manera progresiva los documentos correspondientes a cada etapa del proceso contractual, permitiendo garantizar la organización, trazabilidad y control documental._x000a_"/>
    <n v="0"/>
    <d v="2026-05-11T00:00:00"/>
    <s v="Se requiere adjuntar evidencias para el cierre de la acción de mejora"/>
    <n v="0"/>
    <s v="EJECUCIÓN"/>
    <d v="2026-05-15T00:00:00"/>
    <n v="0"/>
    <s v="No fue posible identificar evidencias para el presente período de análisis"/>
    <s v="SIN INICIAR"/>
    <s v="No aplica"/>
    <s v="No aplica"/>
    <s v="No aplica"/>
    <n v="1"/>
    <s v="La actividad se encuentra en ejecución. Se viene realizando la consolidación del expediente único contractual físico, así como su remisión oportuna al proceso de Gestión Contractual para su custodia, conforme a los lineamientos institucionales. Como evidencia se cuenta con expedientes contractuales actualizados, en los cuales se integran de manera progresiva los documentos correspondientes a cada etapa del proceso contractual, permitiendo garantizar la organización, trazabilidad y control documental._x000a_"/>
    <n v="0"/>
    <s v="11/07/206"/>
    <s v="Se remiten evidencias de expediente digital. No se evidencia expediente fisico."/>
    <n v="0.5"/>
    <x v="2"/>
  </r>
  <r>
    <n v="483"/>
    <x v="0"/>
    <x v="7"/>
    <s v="Dirección General"/>
    <m/>
    <x v="196"/>
    <n v="1"/>
    <x v="38"/>
    <s v="Se observa en Acta No. 02 de enero 28 de 2025 que se presenta ficha de conciliación extrajudicial con la señora Angry del Valle, recomendándose “No Conciliar”, pese a que se emitió la Certificación de “No Conciliar”, no se evidencia la votación ni el resultado de la misma en el Acta, Incumpliendo lo establecido en el Art. 9 de la Resolución 199 de 2024, que establece: ” “(…)Las sesiones se podrán realizar válidamente con al menos tres (3) de sus integrantes permanentes con voz y voto y las decisiones se adoptarán por la mayoría simple de los asistentes a cada sesión, siempre que se cumpla con el número mínimo para sesionar, dejando constancia en el acta respectiva.”."/>
    <s v="INTEGRIDAD"/>
    <s v="1.Falta de control y revisión técnica de las actas del Comité de Conciliación antes de su aprobación y firma, lo que permitió que quedaran vacíos en el registro de la votación._x000a_2. Se presenta errores involuntarios de transcripción en el acta._x000a_3. Ausencia de una revisión técnica previa de las actas antes de su firma, que verifique el cumplimiento de los requisitos mínimos exigidos (quórum, votación, sentido de la decisión y constancias)."/>
    <s v="Ausencia de una revisión técnica previa de las actas antes de su firma, que verifique el cumplimiento de los requisitos mínimos exigidos (quórum, votación, sentido de la decisión y constancias)."/>
    <s v="Acción correctiva"/>
    <s v="DI_AC32"/>
    <s v="Emitir certificación en la que conste la decisión del comité de no conciliar."/>
    <s v="Certificación escrita de la subsanación"/>
    <n v="1"/>
    <d v="2025-11-20T00:00:00"/>
    <d v="2025-12-31T00:00:00"/>
    <n v="6.1499999999999995"/>
    <s v="12. Gestión de Asuntos Disciplinarios"/>
    <m/>
    <n v="1"/>
    <s v="Se anexa la certifiación proferida por la Secretaria Técnica del Comité de Conciliación, donde consta la decisión de NO CONCILIAR."/>
    <s v="https://dnbcgovco-my.sharepoint.com/:f:/g/personal/planeacion_dnbc_gov_co/IgCrnPRElaqjS4bFmXSVqtNvAfTT2iq8RGGdgk3Wq10jakc?e=sIBPOE"/>
    <d v="2026-05-11T00:00:00"/>
    <s v="Se presentó evidencia de subsanación de la respectiva acta "/>
    <n v="1"/>
    <s v="CUMPLIDO"/>
    <d v="2026-05-15T00:00:00"/>
    <n v="1"/>
    <s v="Se presenta como evidencia la certificación expedida por la Secretaría Técnica del Comité de Conciliación, de fecha 30 de enero de 2025, en la que consta la decisión del Comité de no presentar fórmula conciliatoria dentro del proceso de conciliación extrajudicial. La evidencia aportada permite verificar la ejecución de la actividad formulada dentro del plazo establecido y el cumplimiento de la acción correctiv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484"/>
    <x v="0"/>
    <x v="5"/>
    <s v="Dirección General"/>
    <m/>
    <x v="267"/>
    <n v="1"/>
    <x v="47"/>
    <s v="Ambiente 7.4_x000a_No se evidenció la implementación acciones con relación a los cursos de acción cuando se materializan los riesgos, ya que en el monitoreo realizado por la segunda linea de defensa se informó a la administración sobre la falta de continuidad en el servicio de correo asi como la falta de telefóno tomadas, ni la actualización de mapa de riesgos. De igual manera a la alerta generada con no contar con el telefono celular en Proceso Gestión de Atención al Usuario."/>
    <s v="FORTALECIMIENTO ORGANIZACIONAL Y SIMPLIFICACIÓN DE PROCESOS"/>
    <s v="Falta de aplicabilidad de los liniamientos definidos por la DNBC para la gestion del riesgo"/>
    <s v="Falta de aplicabilidad de los liniamientos definidos por la DNBC para la gestion del riesgo"/>
    <s v="Acción correctiva"/>
    <s v="MC_AC10"/>
    <s v="Actualizar el manual de gestión de riesgo de la entidad"/>
    <s v="Manual actualizado"/>
    <n v="1"/>
    <d v="2026-03-01T00:00:00"/>
    <d v="2026-07-31T00:00:00"/>
    <n v="22.5"/>
    <s v="03. Gestión de Análisis y Mejora Continua"/>
    <s v="Según análisis de tercera linea no fue efectiva. Reformulación"/>
    <n v="0"/>
    <s v="Actividad planteada para el segundo trimestre de la vigencia 2026"/>
    <n v="0"/>
    <d v="2026-05-11T00:00:00"/>
    <s v="Sin evidencia de inicio de la actividad"/>
    <n v="0"/>
    <s v="EJECUCIÓN"/>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x v="0"/>
  </r>
  <r>
    <n v="485"/>
    <x v="0"/>
    <x v="5"/>
    <s v="Dirección General"/>
    <m/>
    <x v="268"/>
    <n v="1"/>
    <x v="47"/>
    <s v="Ambiente 7.5_x000a_No se evidenció la Implementación de acciones con el fin de resolver materializaciones ya que aunque se genero la alerta de la falta del telefono celular en el Proceso Gestión de Atención al Usuario, a la fecha no se ha adquirido."/>
    <s v="FORTALECIMIENTO ORGANIZACIONAL Y SIMPLIFICACIÓN DE PROCESOS"/>
    <s v="Falta de aplicabilidad de los liniamientos definidos por la DNBC para la gestion del riesgo"/>
    <s v="Falta de aplicabilidad de los liniamientos definidos por la DNBC para la gestion del riesgo"/>
    <s v="Acción correctiva"/>
    <s v="MC_AC10"/>
    <s v="Actualizar el manual de gestión de riesgo de la entidad"/>
    <s v="Manual actualizado"/>
    <n v="1"/>
    <d v="2026-03-01T00:00:00"/>
    <d v="2026-07-31T00:00:00"/>
    <n v="22.5"/>
    <s v="03. Gestión de Análisis y Mejora Continua"/>
    <s v="Según análisis de tercera linea no fue efectiva. Reformulación"/>
    <n v="0"/>
    <s v="Actividad planteada para el segundo trimestre de la vigencia 2026"/>
    <n v="0"/>
    <d v="2026-05-11T00:00:00"/>
    <s v="Sin evidencia de inicio de la actividad"/>
    <n v="0"/>
    <s v="EJECUCIÓN"/>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x v="0"/>
  </r>
  <r>
    <n v="486"/>
    <x v="0"/>
    <x v="5"/>
    <s v="Subdirección Administrativa y Financiera"/>
    <m/>
    <x v="269"/>
    <n v="1"/>
    <x v="47"/>
    <s v="Ambiente 11.1_x000a_No se establecieron los controles sobre las estructuras tecnológicas, asi como las actividades que traten de proceses de adquisición, desarrollo y mantenimiento de tecnologías, ya que el Manual de seguridad de la infomación no lo contempla."/>
    <m/>
    <s v="No se contemplaron todos los requisitos de norma establecidos y las condiciones de infraestructura propia dela entidad."/>
    <s v="No se contemplaron todos los requisitos de norma establecidos y las condiciones de infraestructura propia dela entidad."/>
    <s v="Acción correctiva"/>
    <s v="TI_AC11"/>
    <s v="Formular un estrategia de Arquitetura Empresarial para la definición e implementación de necesidades tecnologicas en prestación de servicios"/>
    <s v="Estrategia Formulada e implementada"/>
    <n v="1"/>
    <d v="2026-05-01T00:00:00"/>
    <d v="2026-12-31T00:00:00"/>
    <n v="36"/>
    <s v="18. Gestión de Tecnología e Informática"/>
    <m/>
    <n v="0.7"/>
    <s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
    <s v="https://dnbcgovco-my.sharepoint.com/:f:/g/personal/planeacion_dnbc_gov_co/IgC3xOsSNj8IRIL11vaiFWcgAUu6Fkz2uB8R8KlqPRMkdhk?e=pJDNvr"/>
    <d v="2026-05-11T00:00:00"/>
    <s v="Se incluye documento de necesidad RUE y borrador de actualización del PETI"/>
    <n v="0.5"/>
    <s v="EJECUCIÓN"/>
    <d v="2026-06-08T00:00:00"/>
    <n v="0.5"/>
    <s v="Se evidencia que la entidad formuló e inició la implementación de una estrategia de Arquitectura Empresarial a través del Plan Estratégico de Tecnologías de la Información (PETI) 2026 y del proyecto RUE 2.0, documentos que incorporan componentes de arquitectura de negocio, información, aplicaciones y tecnología, alineados con los objetivos institucionales y la Política de Gobierno Digital. Asimismo, se identifican capacidades tecnológicas, servicios de TI, lineamientos de interoperabilidad, seguridad de la información, transformación digital y una hoja de ruta para la atención de necesidades tecnológicas institucionales. Adicionalmente, el documento de necesidad del proyecto RUE 2.0 define requerimientos funcionales para un sistema de información centralizado, interoperable, escalable y seguro, contemplando módulos de gestión operativa, talento humano, gestión documental, administración de activos, analítica y reportes, fortaleciendo la prestación de servicios y la gestión institucional. Por lo anterior, la evidencia presentada permite verificar el avance en la formulación e implementación de la estrategia definida en la acción correctiva."/>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8"/>
    <s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
    <s v="https://dnbcgovco-my.sharepoint.com/:f:/g/personal/planeacion_dnbc_gov_co/IgBpr6aNOGykQpduLdNqpASRAUfT_V6EcXjD4jAEqgMt2No?e=ylBLhj"/>
    <n v="46214"/>
    <s v="Se incluye documento de necesidad RUE y borrador de actualización del PETI"/>
    <n v="0.5"/>
    <x v="0"/>
  </r>
  <r>
    <n v="487"/>
    <x v="1"/>
    <x v="4"/>
    <s v="Subdirección Administrativa y Financiera"/>
    <m/>
    <x v="256"/>
    <m/>
    <x v="46"/>
    <s v="Hallazgo No. 1. Denuncia 2021. Implementación formulario de Radicación y Consulta PQRSD y Actualización del Sistema de Gestión Documental ORFEO. En desarrollo de la obligación específica “Diagnóstico, actualización y mantenimiento al Sistema de Gestión Documental ORFEO” , se establece que no se implementó la totalidad de los requerimientos especificados y no se pusieron en correcto funcionamiento los componentes de software a entregar,. Así mismo, no se evidenció que se hayan realizado los ajustes y actualizaciones requeridas al Sistema de Gestión Documental ORFEO."/>
    <m/>
    <s v="Falencias en la supervisión realizada a la ejecución del contrato 078 de 2019 por la deficiente verificación del correcto funcionamiento de los productos entregados por el contratista y recibidos por la DNBC. Así mismo, presuntas deficiencias en la ejecución del objeto contractual y las obligaciones específicas por parte del contratista. Igualmente, deficiencias en la gestión llevada a cabo en la Entidad para procurar el correcto funcionamiento del objeto contratado por parte de la DNBC, en respeto de los principios de economía, eficiencia y eficacia."/>
    <s v="Falencias en la supervisión realizada a la ejecución del contrato 078 de 2019 por la deficiente verificación del correcto funcionamiento de los productos entregados por el contratista y recibidos por la DNBC. Así mismo, presuntas deficiencias en la ejecución del objeto contractual y las obligaciones específicas por parte del contratista. Igualmente, deficiencias en la gestión llevada a cabo en la Entidad para procurar el correcto funcionamiento del objeto contratado por parte de la DNBC, en respeto de los principios de economía, eficiencia y eficacia."/>
    <s v="Implementar acciones tendientes a la mejora en la funcionalidad en el sistema ORFEO"/>
    <s v="TI_AC30"/>
    <s v="Generar políticas de Backups para el Sistema Documental ORFEO."/>
    <s v="Políticas de Backups"/>
    <n v="1"/>
    <d v="2022-04-15T00:00:00"/>
    <d v="2022-12-31T00:00:00"/>
    <n v="38.4"/>
    <s v="18. Gestión de Tecnología e Informática"/>
    <s v="Seguimiento Historico CGR"/>
    <n v="1"/>
    <s v="Se aporta como evidencia política operativa de respaldos del sistema documental ORFEO, evidenciando generación diaria de copias de seguridad (dump), retención de respaldos, almacenamiento en repositorio definido y ejecución del esquema de backup para las bases de datos del sistema."/>
    <s v="https://dnbcgovco-my.sharepoint.com/:f:/g/personal/planeacion_dnbc_gov_co/IgBOQpmYaQLLT4uY4rpPU70wAVfZbqgROgbCgr-Ejp6Bm-E?e=hc0q2y"/>
    <d v="2026-05-11T00:00:00"/>
    <s v="Se remite una imagen de Backup, más no se da información sobre politica de manejo"/>
    <n v="0"/>
    <s v="VENCIDO"/>
    <d v="2026-06-08T00:00:00"/>
    <n v="0"/>
    <s v="No se evidencia la política operativa de respaldos del sistema documental ORFEO, se remite una captura de pantalla de backups pero la evidencia no permite validar la suficiencia y claridad del cumplimiento de la acción."/>
    <s v="VENCIDA"/>
    <s v="No aplica"/>
    <s v="No aplica"/>
    <s v="No aplica"/>
    <n v="0"/>
    <s v="Sin reporte de información por parte de la primera linea de defensa"/>
    <n v="0"/>
    <n v="46214"/>
    <s v="No se encuentran evidencias de seguimiento"/>
    <n v="0"/>
    <x v="2"/>
  </r>
  <r>
    <n v="488"/>
    <x v="0"/>
    <x v="5"/>
    <s v="Subdirección Administrativa y Financiera"/>
    <m/>
    <x v="270"/>
    <n v="1"/>
    <x v="47"/>
    <s v="Ambiente 11.2_x000a_Para los proveedores de tecnologías no se generaron actividades de control internas por la prestación del servicio."/>
    <m/>
    <s v="Desconocimiento de la totalidad de los requisitos a tener en cuenta en la formulación de los controles en el mapa de riesgos de gestion"/>
    <s v="Desconocimiento de la totalidad de los requisitos a tener en cuenta en la formulación de los controles en el mapa de riesgos de gestion"/>
    <s v="Acción correctiva"/>
    <s v="MC_AC6"/>
    <s v="Actualizar el mapa de riesgo de acuerdo al monitoreo que realizan los enlaces de los procesos."/>
    <s v="Mapa de Riesgos actualizado"/>
    <n v="1"/>
    <d v="2026-03-01T00:00:00"/>
    <d v="2026-07-31T00:00:00"/>
    <n v="22.5"/>
    <s v="03. Gestión de Análisis y Mejora Continua"/>
    <m/>
    <n v="0"/>
    <s v="Actividad planteada para el segundo trimestre de la vigencia 2026"/>
    <n v="0"/>
    <d v="2026-05-11T00:00:00"/>
    <s v="Sin evidencia de inicio de la actividad"/>
    <n v="0"/>
    <s v="EJECUCIÓN"/>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x v="0"/>
  </r>
  <r>
    <n v="489"/>
    <x v="0"/>
    <x v="5"/>
    <s v="Dirección General"/>
    <m/>
    <x v="271"/>
    <n v="1"/>
    <x v="47"/>
    <s v="Ambiente 12.5_x000a_Realizar la revisión de los controles de los procesos, considerando cambios en regulaciones, estructuras internas u otros aspectos que determinen cambios en su diseño, ya que a la fecha existen procesos sin actualizar sus procedimientos."/>
    <s v="FORTALECIMIENTO ORGANIZACIONAL Y SIMPLIFICACIÓN DE PROCESOS"/>
    <s v="Por alta carga laboral de los gestores de cada uno de los procesos, no se realizo la actualización de los procedimientos."/>
    <s v="Por alta carga laboral de los gestores de cada uno de los procesos, no se realizo la actualización de los procedimientos."/>
    <s v="Acción correctiva"/>
    <s v="MC_AC1"/>
    <s v="Realizar el acompañamiento metodológico a cada uno de los enlaces de proceso para la actualización de los procedimientos de su proceso."/>
    <s v="No de acompañamientos realizados/ sobre numero de procesos de la DNBC*100"/>
    <n v="1"/>
    <d v="2026-01-01T00:00:00"/>
    <d v="2026-06-30T00:00:00"/>
    <n v="26.85"/>
    <s v="03. Gestión de Análisis y Mejora Continua"/>
    <s v="Acción Cumplida Pendiente evaluación tercera Linea"/>
    <n v="1"/>
    <s v="Se realizó mesa de trabajo de acompañamientos  con los procesos  en temas de Indicadores, Riesgos de Gestión, Documentación SIGE, Plan de mejora, PAAC, Referentes Estratégicos, Plan de Acción"/>
    <s v="https://dnbcgovco-my.sharepoint.com/:f:/g/personal/planeacion_dnbc_gov_co/IgDYe2GS_ayPSIaWtvQYv0qbAc8IxdnR2DbMxEMLmfk0p8A?e=smqHjg"/>
    <d v="2026-05-11T00:00:00"/>
    <s v="Se adjuntan actas de acompañamiento primer trimestre"/>
    <n v="1"/>
    <s v="CUMPLIDO"/>
    <d v="2026-06-04T00:00:00"/>
    <n v="1"/>
    <s v="Se evidencia la ejecución de la acción correctiva mediante acompañamientos metodológicos a los procesos para la actualización documental. No obstante, desde la tercera línea de defensa se recomienda continuar con la actualización de los procedimientos y la revisión de los controles establecidos, con el fin de fortalecer la gestión de riesgos y el Sistema de Control Interno de la entidad"/>
    <s v="VENCIDA"/>
    <s v="No aplica"/>
    <s v="No aplica"/>
    <s v="No aplica"/>
    <n v="1"/>
    <s v="Se realizó mesa de trabajo de acompañamientos  con los procesos  en temas de Indicadores, Riesgos de Gestión, Documentación SIGE, Plan de mejora, PAAC, Referentes Estratégicos, Plan de Acción"/>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adjuntan actas de acompañamiento primer y segundo trimestre"/>
    <n v="1"/>
    <x v="1"/>
  </r>
  <r>
    <n v="490"/>
    <x v="1"/>
    <x v="4"/>
    <s v="Subdirección Administrativa y Financiera"/>
    <m/>
    <x v="262"/>
    <n v="1"/>
    <x v="48"/>
    <s v="Hallazgo No. 01 de 2020 Entrega kit de bioseguridad, Contratos 188 y 213 de 2020. Administrativo con presunta incidencia disciplinaria y para indagación_x000a_preliminar. (A-D-IP)_x000a_Entrega de los bienes y/o servicios adquiridos a los diferentes cuerpos de Bomberos del PAIS, sin las respectivas actas de entrega. Diferencias en 56 termómetros infrarrojos entre la cantidad total adquirida y el total entregados a los cuerpos de bomberos._x000a_Acción reformulada en el Plan de Mejoramiento suscrito el 26 de Diciembre de 2022; por cuanto, no fue Cerrado el Hallazgo por parte de la CGR en la Auditoría Financiera realizada a la vigencia 2021._x000a_Acción reemplanteada CGR, visita realizada en la vogencia 2023 a la vigencia 2022. Acción incorporada en el nuevo plan de mejoramiento suscrito 12 de enero de 2024"/>
    <m/>
    <s v="Deficiencias en la aplicación del control establecido para la Administración y entrega de los bienes y/o servicios adquiridos a través de los Contratos suscritos con ocasión de la urgencia manifiesta para el suministro de elementos e insumos de Bioseguridad a suministrar a los diferentes cuerpos de bomberos del país para la prevención, contención y mitigación de los efectos de la pandemia del Coronavirus – COVID 19"/>
    <s v="Deficiencias en la aplicación del control establecido para la Administración y entrega de los bienes y/o servicios adquiridos a través de los Contratos suscritos con ocasión de la urgencia manifiesta para el suministro de elementos e insumos de Bioseguridad a suministrar a los diferentes cuerpos de bomberos del país para la prevención, contención y mitigación de los efectos de la pandemia del Coronavirus – COVID 19"/>
    <s v="Implementar acciones de control de los bienes y / servicios adquiridos y entregados"/>
    <s v="TI_AC34"/>
    <s v="Ajustar y parametrizar la base de datos donde se lleva el registro de entradas y salidas de inventario"/>
    <s v="Base de datos parametrizada"/>
    <s v="100%"/>
    <d v="2023-12-20T00:00:00"/>
    <d v="2024-03-31T00:00:00"/>
    <n v="15.15"/>
    <s v="18. Gestión de Tecnología e Informática"/>
    <s v="Seguimiento Historico CGR"/>
    <n v="0"/>
    <s v="Acción establecida en el Plan de Mejoramiento suscrito el 15 de enero de 2024 como resultado de la auditoria realizada a la vigencia 2022_x000a__x000a_La acción de mejora finaliza el 31 de marzo de 2024_x000a__x000a_No se evidenció avance._x000a__x000a_No se cumplió con el plazo establecido en la acción de mejora, quedando VENCIDA._x000a__x000a__x000a_"/>
    <n v="0"/>
    <d v="2026-05-11T00:00:00"/>
    <s v="No se evidencia realización de acciones"/>
    <n v="0"/>
    <s v="VENCIDO"/>
    <d v="2026-05-28T00:00:00"/>
    <n v="0"/>
    <s v="No fue posible identificar evidencias para el presente período de análisis"/>
    <s v="VENCIDA"/>
    <s v="No aplica"/>
    <s v="No aplica"/>
    <s v="No aplica"/>
    <n v="0"/>
    <s v="Sin reporte de información por parte de la primera linea de defensa"/>
    <n v="0"/>
    <n v="46214"/>
    <s v="No se encuentran evidencias de seguimiento"/>
    <n v="0"/>
    <x v="2"/>
  </r>
  <r>
    <n v="491"/>
    <x v="1"/>
    <x v="4"/>
    <s v="Subdirección Administrativa y Financiera"/>
    <m/>
    <x v="263"/>
    <n v="0"/>
    <x v="48"/>
    <s v="Hallazgo No. 02 de 2020. Gestión contractual contratación directa urgencia manifiesta - contratos 188, 189 y 213 de 2020, con presunta incidencia disciplinaria._x000a_No se evidencia la descripción de criterios financieros, legales y económicos en la justificación técnica, así como los análisis de precios no poseen fecha de elaboración, ni firma. Se evidenciaron deficiencias en la supervisión de los contratos. No se está dando cumpliendo a los procedimientos administrativos, Procedimiento PC-AD-01 Gestión de Bienes, Procedimiento PC-GF-10 Registro de obligaciones, Procedimiento PC-GF-11 Elaborar órdenes de pago y Procedimiento PC-GF-10 Central de cuentas._x000a_Acción reformulada en el Plan de Mejoramiento suscrito el 26 de Diciembre de 2022; por cuanto, no fue Cerrado el Hallazgo por parte de la CGR en la Auditoría Financiera realizada a la vigencia 2021._x000a_Acción reemplanteada CGR, visita realizada en la vogencia 2023 a la vigencia 2022. Acción incorporada en el nuevo plan de mejoramiento suscrito 12 de enero de 2024"/>
    <m/>
    <s v="Deficiencias en la aplicación de los controles e incumplimiento de los controles establecidos en el manual de supervisión, el presunto incumplimiento de los procedimientos administrativos, Procedimiento PC-AD-01 Gestión de Bienes, Procedimiento PC-GF-10 Registro de obligaciones, Procedimiento PC-GF-11 Elaborar órdenes de pago y Procedimiento PC-GF-10 Central de cuentas. Falta de aplicación de las directrices emanadas por los Órganos de Control"/>
    <s v="Deficiencias en la aplicación de los controles e incumplimiento de los controles establecidos en el manual de supervisión, el presunto incumplimiento de los procedimientos administrativos, Procedimiento PC-AD-01 Gestión de Bienes, Procedimiento PC-GF-10 Registro de obligaciones, Procedimiento PC-GF-11 Elaborar órdenes de pago y Procedimiento PC-GF-10 Central de cuentas. Falta de aplicación de las directrices emanadas por los Órganos de Control"/>
    <s v="Generar acciones de supervisión y control de los bienes recibidos y entregados, así como en la cancelación de los compromisos adquiridos"/>
    <s v="GC_AC38"/>
    <s v="Actualización del Manual de supervisión incluyendo formatos necesarios para el seguimiento de entrega de bienes y central de pagos"/>
    <s v="Manual de supervisión actualizado"/>
    <n v="1"/>
    <d v="2023-12-20T00:00:00"/>
    <d v="2024-12-31T00:00:00"/>
    <n v="55.649999999999991"/>
    <s v="15. Gestión Contractual"/>
    <s v="Seguimiento Historico CGR"/>
    <n v="0"/>
    <s v="Actividad en construcción; se adelanta la actualización del Manual de Supervisión para incorporar los formatos necesarios para el control de entrega de bienes y gestión de pagos._x000a__x000a__x000a__x000a_"/>
    <n v="0"/>
    <d v="2026-05-11T00:00:00"/>
    <s v="No se evidencian soportes de la actividad"/>
    <n v="0"/>
    <s v="VENCIDO"/>
    <d v="2026-05-29T00:00:00"/>
    <n v="0"/>
    <s v="No fue posible identificar evidencias para el presente período de análisis"/>
    <s v="VENCIDA"/>
    <s v="No aplica"/>
    <s v="No aplica"/>
    <s v="No aplica"/>
    <n v="0"/>
    <s v="Actividad en construcción; se adelanta la actualización del Manual de Supervisión para incorporar los formatos necesarios para el control de entrega de bienes y gestión de pagos._x000a__x000a__x000a__x000a_"/>
    <n v="0"/>
    <s v="11/07/206"/>
    <s v="No se evidencian soportes de la actividad"/>
    <n v="0"/>
    <x v="2"/>
  </r>
  <r>
    <n v="492"/>
    <x v="1"/>
    <x v="4"/>
    <s v="Subdirección Administrativa y Financiera"/>
    <m/>
    <x v="263"/>
    <n v="0"/>
    <x v="48"/>
    <s v="Hallazgo No. 02 de 2020. Gestión contractual contratación directa urgencia manifiesta - contratos 188, 189 y 213 de 2020, con presunta incidencia disciplinaria._x000a_No se evidencia la descripción de criterios financieros, legales y económicos en la justificación técnica, así como los análisis de precios no poseen fecha de elaboración, ni firma. Se evidenciaron deficiencias en la supervisión de los contratos. No se está dando cumpliendo a los procedimientos administrativos, Procedimiento PC-AD-01 Gestión de Bienes, Procedimiento PC-GF-10 Registro de obligaciones, Procedimiento PC-GF-11 Elaborar órdenes de pago y Procedimiento PC-GF-10 Central de cuentas._x000a_Acción reformulada en el Plan de Mejoramiento suscrito el 26 de Diciembre de 2022; por cuanto, no fue Cerrado el Hallazgo por parte de la CGR en la Auditoría Financiera realizada a la vigencia 2021._x000a_Acción reemplanteada CGR, visita realizada en la vogencia 2023 a la vigencia 2022. Acción incorporada en el nuevo plan de mejoramiento suscrito 12 de enero de 2024"/>
    <m/>
    <s v="Deficiencias en la aplicación de los controles e incumplimiento de los controles establecidos en el manual de supervisión, el presunto incumplimiento de los procedimientos administrativos, Procedimiento PC-AD-01 Gestión de Bienes, Procedimiento PC-GF-10 Registro de obligaciones, Procedimiento PC-GF-11 Elaborar órdenes de pago y Procedimiento PC-GF-10 Central de cuentas. Falta de aplicación de las directrices emanadas por los Órganos de Control"/>
    <s v="Deficiencias en la aplicación de los controles e incumplimiento de los controles establecidos en el manual de supervisión, el presunto incumplimiento de los procedimientos administrativos, Procedimiento PC-AD-01 Gestión de Bienes, Procedimiento PC-GF-10 Registro de obligaciones, Procedimiento PC-GF-11 Elaborar órdenes de pago y Procedimiento PC-GF-10 Central de cuentas. Falta de aplicación de las directrices emanadas por los Órganos de Control"/>
    <s v="Generar acciones de supervisión y control de los bienes recibidos y entregados, así como en la cancelación de los compromisos adquiridos"/>
    <s v="GC_AC39"/>
    <s v="Taller de socialización semestral del Manual de Supervisión"/>
    <s v="Taller de socialización"/>
    <n v="2"/>
    <d v="2023-12-20T00:00:00"/>
    <d v="2024-12-31T00:00:00"/>
    <n v="55.649999999999991"/>
    <s v="15. Gestión Contractual"/>
    <s v="Seguimiento Historico CGR"/>
    <n v="0"/>
    <s v="Acción establecida en el Plan de Mejoramiento suscrito el 15 de enero de 2024 como resultado de la auditoria realizada a la vigencia 2022_x000a__x000a_La acción de mejora finaliza el 31 de diciembre de 2024_x000a__x000a_No se evidenció avance._x000a__x000a_No se cumplió con el plazo establecido en la acción de mejora, quedando VENCIDA._x000a_"/>
    <n v="0"/>
    <d v="2026-05-11T00:00:00"/>
    <s v="No se evidencian soportes de la actividad"/>
    <n v="0"/>
    <s v="VENCIDO"/>
    <d v="2026-05-15T00:00:00"/>
    <n v="0"/>
    <s v="No fue posible identificar evidencias para el presente período de análisis"/>
    <s v="VENCIDA"/>
    <s v="No aplica"/>
    <s v="No aplica"/>
    <s v="No aplica"/>
    <n v="0"/>
    <s v="Acción establecida en el Plan de Mejoramiento suscrito el 15 de enero de 2024 como resultado de la auditoria realizada a la vigencia 2022_x000a__x000a_La acción de mejora finaliza el 31 de diciembre de 2024_x000a__x000a_No se evidenció avance._x000a__x000a_No se cumplió con el plazo establecido en la acción de mejora, quedando VENCIDA._x000a_"/>
    <n v="0"/>
    <s v="11/07/206"/>
    <s v="No se evidencian soportes de la actividad"/>
    <n v="0"/>
    <x v="2"/>
  </r>
  <r>
    <n v="493"/>
    <x v="1"/>
    <x v="4"/>
    <s v="Subdirección Administrativa y Financiera"/>
    <m/>
    <x v="263"/>
    <n v="0"/>
    <x v="48"/>
    <s v="Hallazgo No. 02 de 2020. Gestión contractual contratación directa urgencia manifiesta - contratos 188, 189 y 213 de 2020, con presunta incidencia disciplinaria._x000a_No se evidencia la descripción de criterios financieros, legales y económicos en la justificación técnica, así como los análisis de precios no poseen fecha de elaboración, ni firma. Se evidenciaron deficiencias en la supervisión de los contratos. No se está dando cumpliendo a los procedimientos administrativos, Procedimiento PC-AD-01 Gestión de Bienes, Procedimiento PC-GF-10 Registro de obligaciones, Procedimiento PC-GF-11 Elaborar órdenes de pago y Procedimiento PC-GF-10 Central de cuentas._x000a_Acción reformulada en el Plan de Mejoramiento suscrito el 26 de Diciembre de 2022; por cuanto, no fue Cerrado el Hallazgo por parte de la CGR en la Auditoría Financiera realizada a la vigencia 2021._x000a_Acción reemplanteada CGR, visita realizada en la vogencia 2023 a la vigencia 2022. Acción incorporada en el nuevo plan de mejoramiento suscrito 12 de enero de 2024"/>
    <m/>
    <s v="Deficiencias en la aplicación de los controles e incumplimiento de los controles establecidos en el manual de supervisión, el presunto incumplimiento de los procedimientos administrativos, Procedimiento PC-AD-01 Gestión de Bienes, Procedimiento PC-GF-10 Registro de obligaciones, Procedimiento PC-GF-11 Elaborar órdenes de pago y Procedimiento PC-GF-10 Central de cuentas. Falta de aplicación de las directrices emanadas por los Órganos de Control"/>
    <s v="Deficiencias en la aplicación de los controles e incumplimiento de los controles establecidos en el manual de supervisión, el presunto incumplimiento de los procedimientos administrativos, Procedimiento PC-AD-01 Gestión de Bienes, Procedimiento PC-GF-10 Registro de obligaciones, Procedimiento PC-GF-11 Elaborar órdenes de pago y Procedimiento PC-GF-10 Central de cuentas. Falta de aplicación de las directrices emanadas por los Órganos de Control"/>
    <s v="Generar acciones de supervisión y control de los bienes recibidos y entregados, así como en la cancelación de los compromisos adquiridos"/>
    <s v="TI_AC34"/>
    <s v="Ajustar y parametrizar la base de datos donde se lleva el registro de entradas y salidas de inventario"/>
    <s v="Base de datos parametrizada"/>
    <s v="100%"/>
    <d v="2023-12-20T00:00:00"/>
    <d v="2024-03-31T00:00:00"/>
    <n v="15.15"/>
    <s v="18. Gestión de Tecnología e Informática"/>
    <s v="Seguimiento Historico CGR"/>
    <n v="0"/>
    <s v="Acción establecida en el Plan de Mejoramiento suscrito el 15 de enero de 2024 como resultado de la auditoria realizada a la vigencia 2022_x000a__x000a_La acción de mejora finaliza el 31 de marzo de 2024_x000a__x000a_No se evidenció avance._x000a__x000a_No se cumplió con el plazo establecido en la acción de mejora, quedando VENCIDA._x000a__x000a__x000a_"/>
    <n v="0"/>
    <d v="2026-05-11T00:00:00"/>
    <s v="No se evidencia realización de acciones"/>
    <n v="0"/>
    <s v="VENCIDO"/>
    <d v="2026-05-15T00:00:00"/>
    <n v="0"/>
    <s v="No fue posible identificar evidencias para el presente período de análisis"/>
    <s v="VENCIDA"/>
    <s v="No aplica"/>
    <s v="No aplica"/>
    <s v="No aplica"/>
    <n v="0"/>
    <s v="Sin reporte de información por parte de la primera linea de defensa"/>
    <n v="0"/>
    <n v="46214"/>
    <s v="No se encuentran evidencias de seguimiento"/>
    <n v="0"/>
    <x v="2"/>
  </r>
  <r>
    <n v="494"/>
    <x v="1"/>
    <x v="4"/>
    <s v="Subdirección Administrativa y Financiera"/>
    <m/>
    <x v="264"/>
    <n v="0"/>
    <x v="48"/>
    <s v="Hallazgo No. 03 de 2020. Aplicación de controles gestión contractual Contratos 147, 173 y 218 de 2020. Administrativo con presunta incidencia disciplinaria._x000a_Deficiencias en la aplicación de controles establecidos en la Entidad para realizar la gestión contractual de los Contratos 147, 173 y 218 de 2020, así como inconsistencias en la denominación del producto contratado, entregado por el contratista y el recibido por el almacén._x000a_Acción reformulada en el Plan de Mejoramiento suscrito el 26 de Diciembre de 2022; por cuanto, no fue Cerrado el Hallazgo por parte de la CGR en la Auditoría Financiera realizada a la vigencia 2021._x000a_Acción reemplanteada CGR, visita realizada en la vogencia 2023 a la vigencia 2022. Acción incorporada en el nuevo plan de mejoramiento suscrito 12 de enero de 2024"/>
    <m/>
    <s v="Inaplicabilidad de controles establecidos en la Entidad mediante el Manual de Supervisión Contractual de la DNBC adoptado mediante Resolución 066 de 2016, procedimiento PC-GF-10 Registro de obligaciones versión 1, procedimiento PCGF-10 Central de cuentas versión 1."/>
    <s v="Inaplicabilidad de controles establecidos en la Entidad mediante el Manual de Supervisión Contractual de la DNBC adoptado mediante Resolución 066 de 2016, procedimiento PC-GF-10 Registro de obligaciones versión 1, procedimiento PCGF-10 Central de cuentas versión 1."/>
    <s v="Implementar, y Aplicar acciones de supervisión y control de los bienes recibidos y entregados"/>
    <s v="GC_AC38"/>
    <s v="Actualización del Manual de supervisión incluyendo formatos necesarios para el seguimiento de entrega de bienes y central de pagos"/>
    <s v="Manual de supervisión actualizado"/>
    <n v="1"/>
    <d v="2023-12-20T00:00:00"/>
    <d v="2024-12-31T00:00:00"/>
    <n v="55.649999999999991"/>
    <s v="15. Gestión Contractual"/>
    <s v="Seguimiento Historico CGR"/>
    <n v="0"/>
    <s v="Actividad en construcción; se adelanta la actualización del Manual de Supervisión para incorporar los formatos necesarios para el control de entrega de bienes y gestión de pagos._x000a__x000a__x000a__x000a_"/>
    <n v="0"/>
    <d v="2026-05-11T00:00:00"/>
    <s v="No se evidencian soportes de la actividad"/>
    <n v="0"/>
    <s v="VENCIDO"/>
    <d v="2026-05-29T00:00:00"/>
    <n v="0"/>
    <s v="No fue posible identificar evidencias para el presente período de análisis"/>
    <s v="VENCIDA"/>
    <s v="No aplica"/>
    <s v="No aplica"/>
    <s v="No aplica"/>
    <n v="0"/>
    <s v="Actividad en construcción; se adelanta la actualización del Manual de Supervisión para incorporar los formatos necesarios para el control de entrega de bienes y gestión de pagos._x000a__x000a__x000a__x000a_"/>
    <n v="0"/>
    <s v="11/07/206"/>
    <s v="No se evidencian soportes de la actividad"/>
    <n v="0"/>
    <x v="2"/>
  </r>
  <r>
    <n v="495"/>
    <x v="1"/>
    <x v="4"/>
    <s v="Subdirección Administrativa y Financiera"/>
    <m/>
    <x v="264"/>
    <n v="0"/>
    <x v="48"/>
    <s v="Hallazgo No. 03 de 2020. Aplicación de controles gestión contractual Contratos 147, 173 y 218 de 2020. Administrativo con presunta incidencia disciplinaria._x000a_Deficiencias en la aplicación de controles establecidos en la Entidad para realizar la gestión contractual de los Contratos 147, 173 y 218 de 2020, así como inconsistencias en la denominación del producto contratado, entregado por el contratista y el recibido por el almacén._x000a_Acción reformulada en el Plan de Mejoramiento suscrito el 26 de Diciembre de 2022; por cuanto, no fue Cerrado el Hallazgo por parte de la CGR en la Auditoría Financiera realizada a la vigencia 2021._x000a_Acción reemplanteada CGR, visita realizada en la vogencia 2023 a la vigencia 2022. Acción incorporada en el nuevo plan de mejoramiento suscrito 12 de enero de 2024"/>
    <m/>
    <s v="Inaplicabilidad de controles establecidos en la Entidad mediante el Manual de Supervisión Contractual de la DNBC adoptado mediante Resolución 066 de 2016, procedimiento PC-GF-10 Registro de obligaciones versión 1, procedimiento PCGF-10 Central de cuentas versión 1."/>
    <s v="Inaplicabilidad de controles establecidos en la Entidad mediante el Manual de Supervisión Contractual de la DNBC adoptado mediante Resolución 066 de 2016, procedimiento PC-GF-10 Registro de obligaciones versión 1, procedimiento PCGF-10 Central de cuentas versión 1."/>
    <s v="Implementar, y Aplicar acciones de supervisión y control de los bienes recibidos y entregados"/>
    <s v="GC_AC39"/>
    <s v="Taller de socialización semestral del Manual de Supervisión"/>
    <s v="Taller de socialización"/>
    <n v="2"/>
    <d v="2023-12-20T00:00:00"/>
    <d v="2024-12-31T00:00:00"/>
    <n v="55.649999999999991"/>
    <s v="15. Gestión Contractual"/>
    <s v="Seguimiento Historico CGR"/>
    <n v="0"/>
    <s v="Acción establecida en el Plan de Mejoramiento suscrito el 15 de enero de 2024 como resultado de la auditoria realizada a la vigencia 2022_x000a__x000a_La acción de mejora finaliza el 31 de diciembre de 2024_x000a__x000a_No se evidenció avance._x000a__x000a_No se cumplió con el plazo establecido en la acción de mejora, quedando VENCIDA._x000a_"/>
    <n v="0"/>
    <d v="2026-05-11T00:00:00"/>
    <s v="No se evidencian soportes de la actividad"/>
    <n v="0"/>
    <s v="VENCIDO"/>
    <d v="2026-05-15T00:00:00"/>
    <n v="0"/>
    <s v="No fue posible identificar evidencias para el presente período de análisis"/>
    <s v="VENCIDA"/>
    <s v="No aplica"/>
    <s v="No aplica"/>
    <s v="No aplica"/>
    <n v="0"/>
    <s v="Acción establecida en el Plan de Mejoramiento suscrito el 15 de enero de 2024 como resultado de la auditoria realizada a la vigencia 2022_x000a__x000a_La acción de mejora finaliza el 31 de diciembre de 2024_x000a__x000a_No se evidenció avance._x000a__x000a_No se cumplió con el plazo establecido en la acción de mejora, quedando VENCIDA._x000a_"/>
    <n v="0"/>
    <s v="11/07/206"/>
    <s v="No se evidencian soportes de la actividad"/>
    <n v="0"/>
    <x v="2"/>
  </r>
  <r>
    <n v="496"/>
    <x v="1"/>
    <x v="4"/>
    <s v="Subdirección Administrativa y Financiera"/>
    <m/>
    <x v="264"/>
    <n v="1"/>
    <x v="48"/>
    <s v="Hallazgo No. 03 de 2020. Aplicación de controles gestión contractual Contratos 147, 173 y 218 de 2020. Administrativo con presunta incidencia disciplinaria._x000a_Deficiencias en la aplicación de controles establecidos en la Entidad para realizar la gestión contractual de los Contratos 147, 173 y 218 de 2020, así como inconsistencias en la denominación del producto contratado, entregado por el contratista y el recibido por el almacén._x000a_Acción reformulada en el Plan de Mejoramiento suscrito el 26 de Diciembre de 2022; por cuanto, no fue Cerrado el Hallazgo por parte de la CGR en la Auditoría Financiera realizada a la vigencia 2021._x000a_Acción reemplanteada CGR, visita realizada en la vogencia 2023 a la vigencia 2022. Acción incorporada en el nuevo plan de mejoramiento suscrito 12 de enero de 2024"/>
    <m/>
    <s v="Inaplicabilidad de controles establecidos en la Entidad mediante el Manual de Supervisión Contractual de la DNBC adoptado mediante Resolución 066 de 2016, procedimiento PC-GF-10 Registro de obligaciones versión 1, procedimiento PCGF-10 Central de cuentas versión 1."/>
    <s v="Inaplicabilidad de controles establecidos en la Entidad mediante el Manual de Supervisión Contractual de la DNBC adoptado mediante Resolución 066 de 2016, procedimiento PC-GF-10 Registro de obligaciones versión 1, procedimiento PCGF-10 Central de cuentas versión 1."/>
    <s v="Implementar, y Aplicar acciones de supervisión y control de los bienes recibidos y entregados"/>
    <s v="TI_AC34"/>
    <s v="Ajustar y parametrizar la base de datos donde se lleva el registro de entradas y salidas de inventario"/>
    <s v="Base de datos parametrizada"/>
    <s v="100%"/>
    <d v="2023-12-20T00:00:00"/>
    <d v="2024-03-31T00:00:00"/>
    <n v="15.15"/>
    <s v="18. Gestión de Tecnología e Informática"/>
    <s v="Seguimiento Historico CGR"/>
    <n v="0"/>
    <s v="Acción establecida en el Plan de Mejoramiento suscrito el 15 de enero de 2024 como resultado de la auditoria realizada a la vigencia 2022_x000a__x000a_La acción de mejora finaliza el 31 de marzo de 2024_x000a__x000a_No se evidenció avance._x000a__x000a_No se cumplió con el plazo establecido en la acción de mejora, quedando VENCIDA._x000a__x000a__x000a_"/>
    <n v="0"/>
    <d v="2026-05-11T00:00:00"/>
    <s v="No se evidencia realización de acciones"/>
    <n v="0"/>
    <s v="VENCIDO"/>
    <d v="2026-05-28T00:00:00"/>
    <n v="0"/>
    <s v="No fue posible identificar evidencias para el presente período de análisis"/>
    <s v="VENCIDA"/>
    <s v="No aplica"/>
    <s v="No aplica"/>
    <s v="No aplica"/>
    <n v="0"/>
    <s v="Sin reporte de información por parte de la primera linea de defensa"/>
    <n v="0"/>
    <n v="46214"/>
    <s v="No se encuentran evidencias de seguimiento"/>
    <n v="0"/>
    <x v="2"/>
  </r>
  <r>
    <n v="497"/>
    <x v="1"/>
    <x v="4"/>
    <s v="Subdirección Administrativa y Financiera"/>
    <m/>
    <x v="265"/>
    <n v="0"/>
    <x v="49"/>
    <s v="Hallazgo No. 11. Denuncia 2021. Administrativo-Disciplinario Implementación Sistema de Información Planificador de Recursos Empresariales ERP Denuncia 2021-208386-82111-SE_x000a_Falta de planeación en la estructuración de la Orden de compra 56640, así como deficiencias en el seguimiento, supervisión y control en la ejecución, teniendo en cuenta que se contrato un sistema que debía implementarse en 2,5 meses y ha sido prorrogado en 11 meses y 26 días._x000a_Acción reemplanteada CGR vigencia 2022, plan de mejoramiento suscrito el 12 de enero de 2024"/>
    <m/>
    <s v="No se realizó una adecuada planeación contractual para la estructuración de la orden de compra 56640, así como la carencia de control, seguimiento y supervisión en la ejecución contractual. Debilidades en el ejercicio de las funciones precontractuales y contractuales"/>
    <s v="No se realizó una adecuada planeación contractual para la estructuración de la orden de compra 56640, así como la carencia de control, seguimiento y supervisión en la ejecución contractual. Debilidades en el ejercicio de las funciones precontractuales y contractuales"/>
    <s v="Generación de mecanismos de control y seguimiento con relación a la etapa precontractual, contractual y pos contractual"/>
    <s v="GC_AC39"/>
    <s v="Taller de socialización semestral del Manual de Contratación."/>
    <s v="Taller de socialización"/>
    <n v="2"/>
    <d v="2023-12-20T00:00:00"/>
    <d v="2024-12-31T00:00:00"/>
    <n v="55.649999999999991"/>
    <s v="15. Gestión Contractual"/>
    <s v="Seguimiento Historico CGR"/>
    <n v="0"/>
    <s v="Acción establecida en el Plan de Mejoramiento suscrito el 15 de enero de 2024 como resultado de la auditoria realizada a la vigencia 2022_x000a__x000a_La acción de mejora finaliza el 31 de diciembre de 2024_x000a__x000a_No se evidenció avance._x000a__x000a_No se cumplió con el plazo establecido en la acción de mejora, quedando VENCIDA._x000a_"/>
    <n v="0"/>
    <d v="2026-05-11T00:00:00"/>
    <s v="No se evidencian soportes de la actividad"/>
    <n v="0"/>
    <s v="VENCIDO"/>
    <d v="2026-05-15T00:00:00"/>
    <n v="0.25"/>
    <s v="Se evidencio que cuenta con un avance pero no cumple con la totalidad de las propuestas dentro del plazo establecido"/>
    <s v="VENCIDA"/>
    <s v="No aplica"/>
    <s v="No aplica"/>
    <s v="No aplica"/>
    <n v="0"/>
    <s v="Acción establecida en el Plan de Mejoramiento suscrito el 15 de enero de 2024 como resultado de la auditoria realizada a la vigencia 2022_x000a__x000a_La acción de mejora finaliza el 31 de diciembre de 2024_x000a__x000a_No se evidenció avance._x000a__x000a_No se cumplió con el plazo establecido en la acción de mejora, quedando VENCIDA._x000a_"/>
    <n v="0"/>
    <s v="11/07/206"/>
    <s v="No se evidencian soportes de la actividad"/>
    <n v="0"/>
    <x v="2"/>
  </r>
  <r>
    <n v="498"/>
    <x v="1"/>
    <x v="4"/>
    <s v="Subdirección Administrativa y Financiera"/>
    <m/>
    <x v="265"/>
    <n v="0"/>
    <x v="49"/>
    <s v="Hallazgo No. 11. Denuncia 2021. Administrativo-Disciplinario Implementación Sistema de Información Planificador de Recursos Empresariales ERP Denuncia 2021-208386-82111-SE_x000a_Falta de planeación en la estructuración de la Orden de compra 56640, así como deficiencias en el seguimiento, supervisión y control en la ejecución, teniendo en cuenta que se contrato un sistema que debía implementarse en 2,5 meses y ha sido prorrogado en 11 meses y 26 días._x000a_Acción reemplanteada CGR vigencia 2022, plan de mejoramiento suscrito el 12 de enero de 2024"/>
    <m/>
    <s v="No se realizó una adecuada planeación contractual para la estructuración de la orden de compra 56640, así como la carencia de control, seguimiento y supervisión en la ejecución contractual. Debilidades en el ejercicio de las funciones precontractuales y contractuales"/>
    <s v="No se realizó una adecuada planeación contractual para la estructuración de la orden de compra 56640, así como la carencia de control, seguimiento y supervisión en la ejecución contractual. Debilidades en el ejercicio de las funciones precontractuales y contractuales"/>
    <s v="Generación de mecanismos de control y seguimiento con relación a la etapa precontractual, contractual y pos contractual"/>
    <s v="GC_AC35"/>
    <s v="Realizar seguimiento mensual al cumplimiento del PAA relacionado la totalidad de las necesidades así como los cronogramas de los procesos de selección en curso, y presentarlo a la Alta Dirección y al comité de contratación para la respectiva toma de decisiones."/>
    <s v="Seguimiento mensual"/>
    <n v="13"/>
    <d v="2023-12-20T00:00:00"/>
    <d v="2025-01-31T00:00:00"/>
    <n v="60.150000000000006"/>
    <s v="15. Gestión Contractual"/>
    <s v="Seguimiento Historico CGR"/>
    <n v="0"/>
    <s v="Acción establecida en el Plan de Mejoramiento suscrito el 12 de enero de 2024 como resultado de la auditoría realizada a la vigencia 2022._x000a__x000a_La acción de mejora finalizó el 31 de enero de 2025_x000a__x000a_No se cargaron evidencias en el repositorio relacionada con las Actas del Comite de contratacion._x000a__x000a_No se cumplió con el plazo establecido en la acción de mejora, quedando VENCIDA._x000a__x000a_"/>
    <n v="0"/>
    <d v="2026-05-11T00:00:00"/>
    <s v="No se evidencian soportes de la actividad"/>
    <n v="0"/>
    <s v="VENCIDO"/>
    <d v="2026-05-15T00:00:00"/>
    <n v="0"/>
    <s v="No fue posible identificar evidencias para el presente período de análisis"/>
    <s v="VENCIDA"/>
    <s v="No aplica"/>
    <s v="No aplica"/>
    <s v="No aplica"/>
    <n v="0"/>
    <s v="Acción establecida en el Plan de Mejoramiento suscrito el 12 de enero de 2024 como resultado de la auditoría realizada a la vigencia 2022._x000a__x000a_La acción de mejora finalizó el 31 de enero de 2025_x000a__x000a_No se cargaron evidencias en el repositorio relacionada con las Actas del Comite de contratacion._x000a__x000a_No se cumplió con el plazo establecido en la acción de mejora, quedando VENCIDA._x000a_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adjunta seguimiento al PAA. No se reporta socialización con alta dirección"/>
    <n v="0.5"/>
    <x v="2"/>
  </r>
  <r>
    <n v="499"/>
    <x v="1"/>
    <x v="4"/>
    <s v="Subdirección Administrativa y Financiera"/>
    <m/>
    <x v="265"/>
    <n v="0"/>
    <x v="49"/>
    <s v="Hallazgo No. 11. Denuncia 2021. Administrativo-Disciplinario Implementación Sistema de Información Planificador de Recursos Empresariales ERP Denuncia 2021-208386-82111-SE_x000a_Falta de planeación en la estructuración de la Orden de compra 56640, así como deficiencias en el seguimiento, supervisión y control en la ejecución, teniendo en cuenta que se contrato un sistema que debía implementarse en 2,5 meses y ha sido prorrogado en 11 meses y 26 días._x000a_Acción reemplanteada CGR vigencia 2022, plan de mejoramiento suscrito el 12 de enero de 2024"/>
    <m/>
    <n v="0"/>
    <n v="0"/>
    <s v="Generación de mecanismos de control y seguimiento con relación a la etapa precontractual, contractual y pos contractual"/>
    <s v="TI_AC34"/>
    <s v="Ajustar y parametrizar la base de datos donde se lleva el registro de entradas y salidas de inventario"/>
    <s v="Base de datos parametrizada"/>
    <s v="100%"/>
    <d v="2023-12-20T00:00:00"/>
    <d v="2024-03-31T00:00:00"/>
    <n v="15.15"/>
    <s v="18. Gestión de Tecnología e Informática"/>
    <s v="Seguimiento Historico CGR"/>
    <n v="0"/>
    <s v="Acción establecida en el Plan de Mejoramiento suscrito el 15 de enero de 2024 como resultado de la auditoria realizada a la vigencia 2022_x000a__x000a_La acción de mejora finaliza el 31 de marzo de 2024_x000a__x000a_No se evidenció avance._x000a__x000a_No se cumplió con el plazo establecido en la acción de mejora, quedando VENCIDA._x000a__x000a__x000a_"/>
    <n v="0"/>
    <d v="2026-05-11T00:00:00"/>
    <s v="No se evidencia realización de acciones"/>
    <n v="0"/>
    <s v="VENCIDO"/>
    <d v="2026-05-28T00:00:00"/>
    <n v="0"/>
    <s v="No fue posible identificar evidencias para el presente período de análisis"/>
    <s v="VENCIDA"/>
    <s v="No aplica"/>
    <s v="No aplica"/>
    <s v="No aplica"/>
    <n v="0"/>
    <s v="Sin reporte de información por parte de la primera linea de defensa"/>
    <n v="0"/>
    <n v="46214"/>
    <s v="No se encuentran evidencias de seguimiento"/>
    <n v="0"/>
    <x v="2"/>
  </r>
  <r>
    <n v="500"/>
    <x v="1"/>
    <x v="8"/>
    <s v="Subdirección Administrativa y Financiera"/>
    <m/>
    <x v="207"/>
    <m/>
    <x v="41"/>
    <s v="Hallazgo 1 de 2024 Administrativo (A) con Presunta Incidencia Disciplinaria (D) Publicación extemporanea SECOP ll Denuncias 2024-298024-82111/ Radicado 2024ER0042791 del 05/03/2024 y 2024-298886-82111/ Radicado 2024ER0051970 del 13/03/2024 Se evidenció publicación inoportuna y/o falta de publicación de documentos derivados de la actividad contractual de los siguientes contratos No 010, 011, 012, 013, 014, 015, 016, 017, 018, 020, 021, 022, 023, 024, 025, 026, 027, 028 y 029 del 2023"/>
    <m/>
    <s v="1. Deficiencias por parte de la supervisión a la publicación de contratos de comodato._x000a_2. Falta de un procedimiento estandarizado para la publicación de contratos._x000a_3. Falta de control en los tiempos de publicación."/>
    <s v="1. Deficiencias por parte de la supervisión a la publicación de contratos de comodato._x000a_2. Falta de un procedimiento estandarizado para la publicación de contratos._x000a_3. Falta de control en los tiempos de publicación."/>
    <s v="Diseñar e implementar mecanismos de control y seguimiento para los tiempos de publicación de contratos en SECOP II, que combine herramientas y capacitaciones al personal responsable"/>
    <s v="GC_AC42"/>
    <s v="Establecer un cronograma mensual de seguimiento para la publicación de documentos, designando un responsable que revise periódicamente los plazos y realice reportes semanales sobre el estado de cumplimiento."/>
    <s v="Cronograma mensual con sus respectivos reportes de cumplimiento"/>
    <n v="9"/>
    <d v="2024-10-03T00:00:00"/>
    <d v="2025-06-30T00:00:00"/>
    <n v="40.050000000000004"/>
    <s v="15. Gestión Contractual"/>
    <s v="Seguimiento Historico CGR"/>
    <n v="0"/>
    <s v="Acción establecida en el Plan de Mejoramiento suscrito el 16 de Octubre de 2024 Publicación extemporanea SECOP ll Denuncias 2024-298024-82111/ Radicado 2024ER0042791 del 05/03/2024 y 2024-298886-82111/ Radicado 2024ER0051970 del 13/03/2024_x000a__x000a_La acción de mejora finalizó el 30 de junio de 2025._x000a__x000a_No se evidenció avance._x000a__x000a_No se cumplió con el plazo establecido en la acción de mejora, quedando VENCIDA._x000a_"/>
    <n v="0"/>
    <d v="2026-05-11T00:00:00"/>
    <s v="No se evidencian soportes de la actividad"/>
    <n v="0"/>
    <s v="VENCIDO"/>
    <d v="2026-05-15T00:00:00"/>
    <n v="0"/>
    <s v="No fue posible identificar evidencias para el presente período de análisis"/>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Acción establecida en el Plan de Mejoramiento suscrito el 16 de Octubre de 2024 Publicación extemporanea SECOP ll Denuncias 2024-298024-82111/ Radicado 2024ER0042791 del 05/03/2024 y 2024-298886-82111/ Radicado 2024ER0051970 del 13/03/2024_x000a__x000a_La acción de mejora finalizó el 30 de junio de 2025._x000a__x000a_No se evidenció avance._x000a__x000a_No se cumplió con el plazo establecido en la acción de mejora, quedando VENCIDA._x000a_"/>
    <n v="0"/>
    <s v="11/07/206"/>
    <s v="No se evidencian soportes de la actividad"/>
    <n v="0"/>
    <x v="2"/>
  </r>
  <r>
    <n v="501"/>
    <x v="1"/>
    <x v="8"/>
    <s v="Subdirección Administrativa y Financiera"/>
    <m/>
    <x v="207"/>
    <m/>
    <x v="41"/>
    <s v="Hallazgo 1 de 2024 Administrativo (A) con Presunta Incidencia Disciplinaria (D) Publicación extemporanea SECOP ll Denuncias 2024-298024-82111/ Radicado 2024ER0042791 del 05/03/2024 y 2024-298886-82111/ Radicado 2024ER0051970 del 13/03/2024 Se evidenció publicación inoportuna y/o falta de publicación de documentos derivados de la actividad contractual de los siguientes contratos No 010, 011, 012, 013, 014, 015, 016, 017, 018, 020, 021, 022, 023, 024, 025, 026, 027, 028 y 029 del 2023"/>
    <m/>
    <s v="1. Deficiencias por parte de la supervisión a la publicación de contratos de comodato._x000a_2. Falta de un procedimiento estandarizado para la publicación de contratos._x000a_3. Falta de control en los tiempos de publicación."/>
    <s v="1. Deficiencias por parte de la supervisión a la publicación de contratos de comodato._x000a_2. Falta de un procedimiento estandarizado para la publicación de contratos._x000a_3. Falta de control en los tiempos de publicación."/>
    <s v="Diseñar e implementar mecanismos de control y seguimiento para los tiempos de publicación de contratos en SECOP II, que combine herramientas y capacitaciones al personal responsable"/>
    <s v="GC_AC43"/>
    <s v="Revisar y actualizar las políticas y procedimientos internos establecidos en el Manual de Contratación y procedimiento de Gestión Contractual relacionados con la contratación y publicación de documentos en las plataformas, para asegurarse de que estén alineadas con la normativa vigente. Además, establecer un protocolo claro para los casos excepcionales o imprevistos."/>
    <s v="Politicas y procedimientos internos actualizados"/>
    <n v="1"/>
    <d v="2024-10-03T00:00:00"/>
    <d v="2024-12-30T00:00:00"/>
    <n v="13.05"/>
    <s v="15. Gestión Contractual"/>
    <s v="Seguimiento Historico CGR"/>
    <n v="0"/>
    <s v="Indicador en proceso; se adelanta la revisión y actualización de las políticas y procedimientos internos."/>
    <n v="0"/>
    <d v="2026-05-11T00:00:00"/>
    <s v="No se evidencian soportes de la actividad"/>
    <n v="0"/>
    <s v="VENCIDO"/>
    <d v="2026-05-15T00:00:00"/>
    <n v="0"/>
    <s v="No fue posible identificar evidencias para el presente período de análisis"/>
    <s v="VENCIDA"/>
    <s v="No aplica"/>
    <s v="No aplica"/>
    <s v="No aplica"/>
    <n v="0"/>
    <s v="Indicador en proceso; se adelanta la revisión y actualización de las políticas y procedimientos internos."/>
    <n v="0"/>
    <s v="11/07/206"/>
    <s v="No se evidencian soportes de la actividad"/>
    <n v="0"/>
    <x v="2"/>
  </r>
  <r>
    <n v="502"/>
    <x v="1"/>
    <x v="8"/>
    <s v="Subdirección Administrativa y Financiera"/>
    <m/>
    <x v="207"/>
    <m/>
    <x v="41"/>
    <s v="Hallazgo 1 de 2024 Administrativo (A) con Presunta Incidencia Disciplinaria (D) Publicación extemporanea SECOP ll Denuncias 2024-298024-82111/ Radicado 2024ER0042791 del 05/03/2024 y 2024-298886-82111/ Radicado 2024ER0051970 del 13/03/2024 Se evidenció publicación inoportuna y/o falta de publicación de documentos derivados de la actividad contractual de los siguientes contratos No 010, 011, 012, 013, 014, 015, 016, 017, 018, 020, 021, 022, 023, 024, 025, 026, 027, 028 y 029 del 2023"/>
    <m/>
    <s v="1. Deficiencias por parte de la supervisión a la publicación de contratos de comodato._x000a_2. Falta de un procedimiento estandarizado para la publicación de contratos._x000a_3. Falta de control en los tiempos de publicación."/>
    <s v="1. Deficiencias por parte de la supervisión a la publicación de contratos de comodato._x000a_2. Falta de un procedimiento estandarizado para la publicación de contratos._x000a_3. Falta de control en los tiempos de publicación."/>
    <s v="Diseñar e implementar mecanismos de control y seguimiento para los tiempos de publicación de contratos en SECOP II, que combine herramientas y capacitaciones al personal responsable"/>
    <s v="GC_AC44"/>
    <s v="Asignar a una persona o equipo específico con la responsabilidad exclusiva de gestionar y supervisar todas las publicaciones en SECOP II y otras plataformas relacionadas. Esta persona se encargará de asegurar que todos los contratos y documentos derivados sean publicados de manera oportuna y cumpliendo con los requisitos legales y emitirá el respectivo informe de seguimiento mensualmente."/>
    <s v="Persona o equipo asignado que verifique el estado de las publicaciones en el SECOP ll e informe de seguimiento de publicación"/>
    <n v="9"/>
    <d v="2024-10-03T00:00:00"/>
    <d v="2024-10-30T00:00:00"/>
    <n v="4.05"/>
    <s v="15. Gestión Contractual"/>
    <s v="Seguimiento Historico CGR"/>
    <n v="0"/>
    <s v="Acción establecida en el Plan de Mejoramiento suscrito el 16 de Octubre de 2024 Publicación extemporanea SECOP ll Denuncias 2024-298024-82111/ Radicado 2024ER0042791 del 05/03/2024 y 2024-298886-82111/ Radicado 2024ER0051970 del 13/03/2024_x000a__x000a_La acción de mejora finaliza el 30 de octubre de 2024._x000a__x000a_No se evidenció avance._x000a__x000a_No se cumplió con el plazo establecido en la acción de mejora, quedando VENCIDA._x000a_"/>
    <n v="0"/>
    <d v="2026-05-11T00:00:00"/>
    <s v="No se evidencian soportes de la actividad"/>
    <n v="0"/>
    <s v="VENCIDO"/>
    <d v="2026-05-15T00:00:00"/>
    <n v="0"/>
    <s v="No fue posible identificar evidencias para el presente período de análisis"/>
    <s v="VENCIDA"/>
    <s v="No aplica"/>
    <s v="No aplica"/>
    <s v="No aplica"/>
    <n v="0"/>
    <s v="Acción establecida en el Plan de Mejoramiento suscrito el 16 de Octubre de 2024 Publicación extemporanea SECOP ll Denuncias 2024-298024-82111/ Radicado 2024ER0042791 del 05/03/2024 y 2024-298886-82111/ Radicado 2024ER0051970 del 13/03/2024_x000a__x000a_La acción de mejora finaliza el 30 de octubre de 2024._x000a__x000a_No se evidenció avance._x000a__x000a_No se cumplió con el plazo establecido en la acción de mejora, quedando VENCIDA._x000a_"/>
    <n v="0"/>
    <s v="11/07/206"/>
    <s v="No se evidencian soportes de la actividad"/>
    <n v="0"/>
    <x v="2"/>
  </r>
  <r>
    <n v="503"/>
    <x v="1"/>
    <x v="8"/>
    <s v="Subdirección Administrativa y Financiera"/>
    <m/>
    <x v="208"/>
    <m/>
    <x v="41"/>
    <s v="Hallazgo 2 de 2024 Administrativo (A) con Presunta Incidencia Disciplinaria (D) Perfeccionamiento de los contratos de comodato Precario. Denuncias 2024-298024-82111/ Radicado 2024ER0042791 del 05/03/2024 y 2024-298886-82111/ Radicado 2024ER0051970 del 13/03/2024_x000a_Los siguientes contratos 12,15,16,17,18,19,20,21,22,23,24,25,26,27 y 28 del 2024, se identificó que fueron entregaron las respectivas camionetas tipo cisterna sin las respectivas suscripciones y firmas de minutas"/>
    <m/>
    <s v="1. No se realizó un seguimiento efectivo en la verificacioón de entregas en el SECOP II_x000a_2. Falta de congruencia en la relación de la firma del ordenador del gasto con lo que se registra en el SECOP II_x000a_3. Inadecuada supervisión de documentos y revisiones de comodato precario"/>
    <s v="1. No se realizó un seguimiento efectivo en la verificacioón de entregas en el SECOP II_x000a_2. Falta de congruencia en la relación de la firma del ordenador del gasto con lo que se registra en el SECOP II_x000a_3. Inadecuada supervisión de documentos y revisiones de comodato precario"/>
    <s v="Implementar un sistema de control y supervisión para la gestión contractual, que verifique contratos, regularice pendientes en SECOP II, realice revisiones periódicas, inicie procesos disciplinarios, y capacite al personal en normativas y buenas prácticas"/>
    <s v="GC_AC46"/>
    <s v="Actualizar el Manual de Contratación y procedimiento de Gestión Contractual donde incluya la verificación exhaustiva del perfeccionamiento del contrato antes de la entrega de los bienes. Este proceso debe incluir la validación formal en la plataforma SECOP II para asegurarse de que todas las partes han aceptado y suscrito los contratos."/>
    <s v="Politicas y procedimientos internos actualizados"/>
    <n v="1"/>
    <d v="2024-10-03T00:00:00"/>
    <d v="2024-12-30T00:00:00"/>
    <n v="13.05"/>
    <s v="15. Gestión Contractual"/>
    <s v="Seguimiento Historico CGR"/>
    <n v="0"/>
    <s v="Indicador sin cumplimiento a la fecha; se trabaja en el ajuste del Manual de Contratación y del Procedimiento de Gestión Contractual para incluir esta verificación."/>
    <n v="0"/>
    <d v="2026-05-11T00:00:00"/>
    <s v="No se evidencian soportes de la actividad"/>
    <n v="0"/>
    <s v="VENCIDO"/>
    <d v="2026-05-15T00:00:00"/>
    <n v="0"/>
    <s v="No fue posible identificar evidencias para el presente período de análisis"/>
    <s v="VENCIDA"/>
    <s v="No aplica"/>
    <s v="No aplica"/>
    <s v="No aplica"/>
    <n v="0"/>
    <s v="Indicador sin cumplimiento a la fecha; se trabaja en el ajuste del Manual de Contratación y del Procedimiento de Gestión Contractual para incluir esta verificación."/>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proyecto de actualización de manual de contratación, revisado por proceso de análisis y mejora continua, en espera de firmas de direcivos. Soporte activida GC_Ac12"/>
    <n v="0.6"/>
    <x v="2"/>
  </r>
  <r>
    <n v="504"/>
    <x v="1"/>
    <x v="8"/>
    <s v="Subdirección Administrativa y Financiera"/>
    <m/>
    <x v="208"/>
    <m/>
    <x v="41"/>
    <s v="Hallazgo 2 de 2024 Administrativo (A) con Presunta Incidencia Disciplinaria (D) Perfeccionamiento de los contratos de comodato Precario. Denuncias 2024-298024-82111/ Radicado 2024ER0042791 del 05/03/2024 y 2024-298886-82111/ Radicado 2024ER0051970 del 13/03/2024_x000a_Los siguientes contratos 12,15,16,17,18,19,20,21,22,23,24,25,26,27 y 28 del 2024, se identificó que fueron entregaron las respectivas camionetas tipo cisterna sin las respectivas suscripciones y firmas de minutas"/>
    <m/>
    <s v="1. No se realizó un seguimiento efectivo en la verificacioón de entregas en el SECOP II_x000a_2. Falta de congruencia en la relación de la firma del ordenador del gasto con lo que se registra en el SECOP II_x000a_3. Inadecuada supervisión de documentos y revisiones de comodato precario"/>
    <s v="1. No se realizó un seguimiento efectivo en la verificacioón de entregas en el SECOP II_x000a_2. Falta de congruencia en la relación de la firma del ordenador del gasto con lo que se registra en el SECOP II_x000a_3. Inadecuada supervisión de documentos y revisiones de comodato precario"/>
    <s v="Implementar un sistema de control y supervisión para la gestión contractual, que verifique contratos, regularice pendientes en SECOP II, realice revisiones periódicas, inicie procesos disciplinarios, y capacite al personal en normativas y buenas prácticas"/>
    <s v="GC_AC47"/>
    <s v="Actualizar el manual de supervisión donde se incluya revisiones periódicas de los contratos de comodato, asegurando que se cumplan todos los requisitos y protocolos establecidos, así como la formación del personal encargado en normativas y buenas prácticas de gestión contractual"/>
    <s v="Actualización del manual de supervisión y capacitaciones"/>
    <n v="1"/>
    <d v="2024-10-03T00:00:00"/>
    <d v="2024-12-30T00:00:00"/>
    <n v="13.05"/>
    <s v="15. Gestión Contractual"/>
    <s v="Seguimiento Historico CGR"/>
    <n v="0"/>
    <s v="Actividad en proceso; el Manual de Supervisión se encuentra en actualización para incluir revisiones periódicas de contratos de comodato y acciones de formación en normativas y buenas prácticas._x000a__x000a__x000a__x000a_"/>
    <n v="0"/>
    <d v="2026-05-11T00:00:00"/>
    <s v="No se evidencian soportes de la actividad"/>
    <n v="0"/>
    <s v="VENCIDO"/>
    <d v="2026-05-15T00:00:00"/>
    <n v="0"/>
    <s v="No fue posible identificar evidencias para el presente período de análisis"/>
    <s v="VENCIDA"/>
    <s v="No aplica"/>
    <s v="No aplica"/>
    <s v="No aplica"/>
    <n v="0"/>
    <s v="Actividad en proceso; el Manual de Supervisión se encuentra en actualización para incluir revisiones periódicas de contratos de comodato y acciones de formación en normativas y buenas prácticas._x000a__x000a__x000a__x000a_"/>
    <n v="0"/>
    <s v="11/07/206"/>
    <s v="Se incluye proyecto de actualización de manual de contratación, revisado por proceso de análisis y mejora continua, en espera de firmas de direcivos. Soporte activida GC_Ac12"/>
    <n v="0.6"/>
    <x v="2"/>
  </r>
  <r>
    <n v="505"/>
    <x v="1"/>
    <x v="7"/>
    <s v="Dirección General"/>
    <m/>
    <x v="231"/>
    <m/>
    <x v="43"/>
    <s v="ENTREGA DE LOS BIENES ADQUIRIDOS BAJO LA MODALIDAD DE URGENCIA MANIFIESTA, CONTRATO 107 DE 2024. ADMINISTRATIVO (A) CON PRESUNTA INCIDENCIA DISCIPLINARIA (D)"/>
    <s v="COMPRAS Y CONTRATACIÓN PÚBLICA"/>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Fortalecer los mecanismos de control para la adecuada supervisión contractual con el objetivo de garantizar la adecuada correspondencia entre la planeación la urgencia declarada y la atención efectiva"/>
    <s v="DG_AC01"/>
    <s v="Verificar que en el Acta de Comité Técnico que incluya el cumplimiento de los requisitos técnicos, financieros y jurídicos contenidos en la Resolución que establece la urgencia manifiesta"/>
    <s v="Acta de Comité Técnico y los anexoss"/>
    <n v="1"/>
    <d v="2026-01-01T00:00:00"/>
    <d v="2026-12-31T00:00:00"/>
    <n v="54"/>
    <s v="00. Dirección General (Secretaria Técnica)"/>
    <s v="Auditoria Financiera 2024"/>
    <n v="0"/>
    <s v="Actividad pendiente de realización"/>
    <n v="0"/>
    <d v="2026-05-11T00:00:00"/>
    <s v="Sin avance en la actividad"/>
    <n v="0"/>
    <s v="EJECUCIÓN"/>
    <d v="2026-05-15T00:00:00"/>
    <n v="0"/>
    <s v="No fue posible identificar evidencias para el presente período de análisis"/>
    <s v="SIN INICIAR"/>
    <s v="No aplica"/>
    <s v="No aplica"/>
    <s v="No aplica"/>
    <n v="0"/>
    <s v="Actividad pendiente de realización"/>
    <n v="0"/>
    <n v="46213"/>
    <s v="Sin avance en la actividad"/>
    <n v="0"/>
    <x v="0"/>
  </r>
  <r>
    <n v="506"/>
    <x v="1"/>
    <x v="7"/>
    <s v="Subdirección Administrativa y Financiera"/>
    <m/>
    <x v="231"/>
    <m/>
    <x v="43"/>
    <s v="ENTREGA DE LOS BIENES ADQUIRIDOS BAJO LA MODALIDAD DE URGENCIA MANIFIESTA, CONTRATO 107 DE 2024. ADMINISTRATIVO (A) CON PRESUNTA INCIDENCIA DISCIPLINARIA (D)"/>
    <m/>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Fortalecer los mecanismos de control para la adecuada supervisión contractual con el objetivo de garantizar la adecuada correspondencia entre la planeación la urgencia declarada y la atención efectiva"/>
    <s v="GC_AC66"/>
    <s v="Verificar que la entidad reciba la totalidad de los soportes de conformidad con las obligaciones contractuales del proveedor (Manifiestos de aduana, declaraciones de importación y certificados de capacitación)"/>
    <s v="Informe de supervisión"/>
    <n v="1"/>
    <d v="2026-01-01T00:00:00"/>
    <d v="2026-12-31T00:00:00"/>
    <n v="54"/>
    <s v="15. Gestión Contractual"/>
    <s v="Auditoria Financiera 2024"/>
    <n v="0"/>
    <s v="La actividad no se ha ejecutado a la fecha. El expediente contractual No. 107-2024 no ha sido verificado de manera integral respecto a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mejora institucional._x000a_"/>
    <n v="0"/>
    <d v="2026-05-11T00:00:00"/>
    <s v="No se evidencian soportes de la actividad"/>
    <n v="0"/>
    <s v="EJECUCIÓN"/>
    <d v="2026-05-15T00:00:00"/>
    <n v="0"/>
    <s v="No fue posible identificar evidencias para el presente período de análisis"/>
    <s v="SIN INICIAR"/>
    <s v="No aplica"/>
    <s v="No aplica"/>
    <s v="No aplica"/>
    <n v="0"/>
    <s v="La actividad no se ha ejecutado a la fecha. El expediente contractual No. 107-2024 no ha sido verificado de manera integral respecto a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mejora institucional._x000a_"/>
    <n v="0"/>
    <s v="11/07/206"/>
    <s v="No se evidencian soportes de la actividad"/>
    <n v="0"/>
    <x v="0"/>
  </r>
  <r>
    <n v="507"/>
    <x v="1"/>
    <x v="7"/>
    <s v="Subdirección Administrativa y Financiera"/>
    <m/>
    <x v="240"/>
    <m/>
    <x v="44"/>
    <s v="Dentro de la ejecución contractual del contrato 223 del 2024 se realizó el pago, sin verificación del cumplimiento de las obligaciones del contratista, y sin evidenciar que el producto adquirido corresponde a una versión gratuita del software GLPI."/>
    <m/>
    <s v="Falencias en la gestión de verificación de la información y documentación aportada por el contratista, que le impidió corroborar si tenía el derecho de comercialización del software ofrecido y si los documentos aportados como requisitos para el pago, eran válidos. y dejar el registro de posibles modificaciones en el documento de implementación de metodología de analísis de causas."/>
    <s v="Falencias en la gestión de verificación de la información y documentación aportada por el contratista, que le impidió corroborar si tenía el derecho de comercialización del software ofrecido y si los documentos aportados como requisitos para el pago, eran válidos. y dejar el registro de posibles modificaciones en el documento de implementación de metodología de analísis de causas."/>
    <s v="Fortalecer el proceso de supervisión contractual mediante el diseño y actualización del manual institucional de supervisión y la implementación de un programa integral de capacitación y sensibilización para supervisores, con el fin de asegurar verificaciones técnicas y documentales adecuadas en futuros contratos."/>
    <s v="GC_AC84"/>
    <s v="Actualización del Manual de Supervision e Interventoria de la Direccion Nacional de Bomberos"/>
    <s v="Manual de supervision e Interventoría actualizado y socializado"/>
    <n v="1"/>
    <d v="2026-01-01T00:00:00"/>
    <d v="2026-09-30T00:00:00"/>
    <n v="40.35"/>
    <s v="15. Gestión Contractual"/>
    <s v="Denuncia Contrato"/>
    <n v="0"/>
    <s v="La actividad se encuentra en proceso de desarrollo; actualmente se adelanta la actualización y estructuración del Manual de Supervisión e Interventoría de la Dirección Nacional de Bomberos, con el fin de fortalecer los lineamientos, responsabilidades y mecanismos de control asociados a la supervisión e interventoría contractual. Una vez finalizado el proceso de ajuste, el manual será formalmente adoptado y socializado conforme a los lineamientos institucionales._x000a_"/>
    <n v="0"/>
    <d v="2026-05-11T00:00:00"/>
    <s v="No se evidencian soportes de la actividad"/>
    <n v="0"/>
    <s v="EJECUCIÓN"/>
    <d v="2026-05-15T00:00:00"/>
    <n v="0"/>
    <s v="No fue posible identificar evidencias para el presente período de análisis"/>
    <s v="SIN INICIAR"/>
    <s v="No aplica"/>
    <s v="No aplica"/>
    <s v="No aplica"/>
    <n v="0"/>
    <s v="La actividad se encuentra en proceso de desarrollo; actualmente se adelanta la actualización y estructuración del Manual de Supervisión e Interventoría de la Dirección Nacional de Bomberos, con el fin de fortalecer los lineamientos, responsabilidades y mecanismos de control asociados a la supervisión e interventoría contractual. Una vez finalizado el proceso de ajuste, el manual será formalmente adoptado y socializado conforme a los lineamientos institucionales._x000a_"/>
    <n v="0"/>
    <s v="11/07/206"/>
    <s v="No se evidencian soportes de la actividad"/>
    <n v="0"/>
    <x v="0"/>
  </r>
  <r>
    <n v="508"/>
    <x v="0"/>
    <x v="4"/>
    <s v="Subdirección Administrativa y Financiera"/>
    <m/>
    <x v="272"/>
    <n v="1"/>
    <x v="11"/>
    <s v="Se evidenció por parte del grupo auditor la falta de lineamientos en la seguridad de los activos de información de la Entidad, lo cual incumple el Decreto 1008 de 2018 &quot;Por el cual se establecen los lineamientos generales de la política de Gobierno Digital”, que en el manual de gobierno digital en su numeral 3.3. Lineamientos de los elementos habilitadores. establece “Seguridad de la información: busca que las entidades públicas implementen los lineamientos de seguridad de la información en todos sus procesos, trámites, servicios, sistemas de información, infraestructura y en general, en todos los activos de información con el fin de preservar la confidencialidad, integridad y disponibilidad y privacidad de los datos” y el literal c) del Artículo 2.8.2.6.2. del Decreto 1080 de 2015 que establece “Seguridad. Los sistemas de gestión documental deben mantener la información administrativa en un entorno seguro”"/>
    <m/>
    <s v="1er Por qué: Desconocimiento de los lineamientos emitidos por MINTIC sobre la implementación de la política de Gobierno digital._x000a_2do Por qué: La Entidad no cuenta con el personal idóneo y con experticia técnica que contribuya en la implementación de la política de Gestión digital de acuerdo a lo estipulado por MINTIC._x000a_3er Por qué :No existe en la Entidad un autodiagnóstico de necesidades para dar cumplimiento con los lineamientos normativos."/>
    <s v="3er Por qué: No existe en la Entidad un autodiagnóstico de necesidades para dar cumplimiento con los lineamientos normativos."/>
    <s v="Acción correctiva"/>
    <s v="TI_AC18"/>
    <s v="Implementar la política de gobierno digital en la DNBC."/>
    <s v="Documento de política de gobierno digital formalizada."/>
    <n v="1"/>
    <d v="2026-01-01T00:00:00"/>
    <d v="2026-05-31T00:00:00"/>
    <n v="22.5"/>
    <s v="18. Gestión de Tecnología e Informática"/>
    <s v="Reportar seguimiento lineamientos de activos de información en MN-TI-01 Manual De La Política De Seguridad Y Privacidad De La Información V2"/>
    <n v="0"/>
    <n v="0"/>
    <n v="0"/>
    <d v="2026-05-11T00:00:00"/>
    <s v="No se evidencia seguimiento"/>
    <n v="0"/>
    <s v="EJECUCIÓN"/>
    <d v="2026-06-08T00:00:00"/>
    <n v="0"/>
    <s v="No fue posible identificar evidencias para el presente período de análisis"/>
    <s v="SIN INICIAR"/>
    <s v="No aplica"/>
    <s v="No aplica"/>
    <s v="No aplica"/>
    <n v="0"/>
    <s v="Sin reporte de información por parte de la primera linea de defensa"/>
    <n v="0"/>
    <n v="46214"/>
    <s v="No se encuentran evidencias de seguimiento"/>
    <n v="0"/>
    <x v="0"/>
  </r>
  <r>
    <n v="509"/>
    <x v="0"/>
    <x v="4"/>
    <s v="Subdirección Administrativa y Financiera"/>
    <m/>
    <x v="273"/>
    <n v="1"/>
    <x v="11"/>
    <s v="Se evidenció que la entidad no cuenta con las Tablas de Valoración Documental TVD, incumpliendo lo establecido en el Acuerdo 004 de 2019, articulo 3 “…Las Tablas de Retención Documental – TRD y las Tablas de Valoración Documental – TVD deberán elaborarse para los documentos de archivo que produce la entidad, tanto físicos como electrónicos, en cualquier soporte y formato…”"/>
    <s v="GESTIÓN DOCUMENTAL"/>
    <s v="1er Por qué: Porque la entidad no tenía Tablas de Retención Documental_x000a_2do Por qué: Porque la Tablas de Retención Documental fueron aprobadas por el Comité Directivo hace tres meses_x000a_3er Por qué: Por que la Tablas de Valoración Documental dependen de la implementación de las Tablas de Retención Documental"/>
    <s v="3er Por qué: Por que la Tablas de Valoración Documental dependen de la implementación de las Tablas de Retención Documental"/>
    <s v="Acción correctiva"/>
    <s v="GD_AC7"/>
    <s v="Elaborar por parte del proceso Gestión Documental las Tablas de Valoración Documental"/>
    <s v="Numero de TVD elaboradas/Numero de procesos de la DNBC*100"/>
    <n v="1"/>
    <d v="2026-01-01T00:00:00"/>
    <d v="2026-12-31T00:00:00"/>
    <n v="54"/>
    <s v="17. Gestión Documental"/>
    <m/>
    <n v="0"/>
    <n v="0"/>
    <n v="0"/>
    <d v="2026-05-11T00:00:00"/>
    <s v="Se recibió información antigua por parte del proceso y no se evidencian soportes en la carpeta compartida por planeación"/>
    <n v="0"/>
    <s v="EJECUCIÓN"/>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SIN INICIAR"/>
    <s v="No aplica"/>
    <s v="No aplica"/>
    <s v="No aplica"/>
    <n v="0.1"/>
    <s v="Se definió que la elaboración de las Tablas de Valoración Documental se realizará tomando como base las TVD existentes en la Entidad, como punto de partida para su actualización. A corte 30 de junio la actividad se encuentra en fase de planeación, sin documento elaborado aún.&quot;"/>
    <s v="https://dnbcgovco-my.sharepoint.com/my?id=%2Fpersonal%2Fplaneacion%5Fdnbc%5Fgov%5Fco%2FDocuments%2FDocumentos%20SIGE%2F6%2E%20Planes%2FPLAN%20DE%20MEJORA%2F2026%2F02%2E%20Seguimiento%20Segundo%20Trimestre%2F17%2E%20Gesti%C3%B3n%20Documental&amp;ga=1"/>
    <n v="46214"/>
    <s v="Se incluye información de las TRD vigentes. No se encuentra evidencias de actualización de herramientas TVD"/>
    <n v="0"/>
    <x v="0"/>
  </r>
  <r>
    <n v="510"/>
    <x v="0"/>
    <x v="4"/>
    <s v="Subdirección Administrativa y Financiera"/>
    <m/>
    <x v="274"/>
    <n v="1"/>
    <x v="11"/>
    <s v="En revisión del manejo del archivo de gestión, se encontró que los procesos, llevan varios archivos en medio magnético, sin embargo, no se encuentran clasificados de acuerdo con lo estableció en la TRD, incumpliendo lo establecido en el literal c) Vínculo archivístico del Artículo 2.8.2.7.2. Características del documento electrónico de archivo, del Decreto 1080 de 2015, que establece “(…) que reflejen el contenido, el contexto y la estructura tanto del documento como de la agrupación documental a la que pertenece (serie, subserie o expediente).”"/>
    <s v="GESTIÓN DOCUMENTAL"/>
    <s v="1er Por qué: Porque las Tablas de Retención Documental de la entidad habían sido aprobadas con un mes de anterioridad_x000a_2do Por qué: Porque los procesos no tenían el conocimiento suficiente para organizar los archivos_x000a_3er Por qué: Porque no hubo tiempo suficiente para capacitar a los procesos después de la aprobación de las Tablas de Retención Documental por parte del Comité Directivo"/>
    <s v="Porque no se había realizado capacitación a los procesos sobre la organización del archivo respecto a las Tablas de Retención Documental"/>
    <s v="Acción correctiva"/>
    <s v="GD_AC2"/>
    <s v="Realizar Capacitación a los enlaces de planeación de los procesos de la DNBC, sobre la implementación de las TRD y aplicabilidad en la gestión de los archivos físicos y digitales en cada uno de los procesos."/>
    <s v="Capacitaciones realizadas"/>
    <n v="2"/>
    <d v="2026-01-01T00:00:00"/>
    <d v="2026-12-31T00:00:00"/>
    <n v="54"/>
    <s v="17. Gestión Documental"/>
    <m/>
    <n v="0"/>
    <n v="0"/>
    <n v="0"/>
    <d v="2026-05-11T00:00:00"/>
    <s v="Se recibió información antigua por parte del proceso y no se evidencian soportes en la carpeta compartida por planeación"/>
    <n v="0"/>
    <s v="EJECUCIÓN"/>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SIN INICIAR"/>
    <s v="No aplica"/>
    <s v="No aplica"/>
    <s v="No aplica"/>
    <n v="0"/>
    <s v="A corte 30 de junio no se habían ejecutado capacitaciones formales a los enlaces de proceso sobre implementación de TRD. Se programó el cronograma de capacitaciones para la primera semana de julio. De esa programación se logró ejecutar la sesión con el proceso de Infraestructura"/>
    <s v="https://dnbcgovco-my.sharepoint.com/my?id=%2Fpersonal%2Fplaneacion%5Fdnbc%5Fgov%5Fco%2FDocuments%2FDocumentos%20SIGE%2F6%2E%20Planes%2FPLAN%20DE%20MEJORA%2F2026%2F02%2E%20Seguimiento%20Segundo%20Trimestre%2F17%2E%20Gesti%C3%B3n%20Documental&amp;ga=1"/>
    <n v="46214"/>
    <s v="Se incluye una capacitacion realizada al proceso de GAU. Se debe realizar actividad con todos los procesos"/>
    <n v="0"/>
    <x v="0"/>
  </r>
  <r>
    <n v="511"/>
    <x v="0"/>
    <x v="4"/>
    <s v="Subdirección Administrativa y Financiera"/>
    <m/>
    <x v="275"/>
    <n v="1"/>
    <x v="14"/>
    <s v="La política de seguridad y privacidad de la información, expedida en agosto de 2019, no se ajusta a los dispuesto en el Anexo 3 de la Resolución MinTIC de 2020 a las condiciones mínimas técnicas y de seguridad digital, allí establecida."/>
    <m/>
    <s v="Desconocimiento frente a las disposiciones legales dispuesto en el Anexo 3 de la Resolución MinTIC de 2020 a las condiciones mínimas técnicas y de seguridad digital"/>
    <s v="Desconocimiento frente a las disposiciones legales dispuesto en el Anexo 3 de la Resolución MinTIC de 2020 a las condiciones mínimas técnicas y de seguridad digital"/>
    <s v="Acción correctiva"/>
    <s v="TI_AC19"/>
    <s v="Actualizar la Política General de Seguridad y privacidad de la informacion 1. Gobierno Digital. 2. detección y prevención del uso inadecuado de la información priveligiada 3. componente de infraestructura tecnologica y sus controles"/>
    <s v="Documento actualizado"/>
    <n v="1"/>
    <d v="2026-01-01T00:00:00"/>
    <d v="2026-06-30T00:00:00"/>
    <n v="26.85"/>
    <s v="18. Gestión de Tecnología e Informática"/>
    <m/>
    <n v="0"/>
    <n v="0"/>
    <n v="0"/>
    <d v="2026-05-11T00:00:00"/>
    <s v="No se evidencia seguimiento"/>
    <n v="0"/>
    <s v="EJECUCIÓN"/>
    <d v="2026-06-08T00:00:00"/>
    <n v="0"/>
    <s v="No fue posible identificar evidencias para el presente período de análisis"/>
    <s v="SIN INICIAR"/>
    <s v="No aplica"/>
    <s v="No aplica"/>
    <s v="No aplica"/>
    <n v="0"/>
    <s v="Sin reporte de información por parte de la primera linea de defensa"/>
    <n v="0"/>
    <n v="46214"/>
    <s v="No se encuentran evidencias de seguimiento"/>
    <n v="0"/>
    <x v="0"/>
  </r>
  <r>
    <n v="512"/>
    <x v="0"/>
    <x v="4"/>
    <s v="Dirección General"/>
    <m/>
    <x v="41"/>
    <n v="0"/>
    <x v="14"/>
    <s v="No se encuentra ajustado el espacio normativa a lo estipulado en el Anexo 2 de la Resolución 1519 de 2020, no obstante el plazo hasta el 31 de marzo de 2021; toda vez, que debe haber un primer grupo de la normativa de la entidad o autoridad, luego con un numeral 2.1.1 Leyes de acuerdo con las que apliquen a la DNBC; 2.1.2 Decreto Único Reglamentario; 2.1.3 Normativa aplicable: decretos, resoluciones, circulares, directivas presidenciales, actos administrativos, autos o fallos judiciales 2.1.4 Vínculo al Diario o Gaceta Oficial y 2.1.5 Políticas, lineamientos y manuales 2.1.6 Agenda Regulatoria. 2.2 Búsqueda de normas, 2.2.1 Sistema Único de Información Normativa-SUIN; 2.2.2Sistema de búsqueda de normas; 2.3 Proyecto de normas para comentario, con ello inobservándose lo establecido para este espacio De acuerdo a lo estipulado en el Anexo 2 de la Resolución 1519, a la fecha se debía tener en el No.4 de la página web la Sección Planeación, Presupuesto e Informes, dentro del menú Transparencia y acceso a la información pública con asuntos presupuestales y de planeación, control interno, auditoria e informes de la Entidad, para lo cual se tenía plazo hasta el 31 de marzo de 2021"/>
    <m/>
    <s v="La Entidad no cuenta con el personal idóneo y con experticia técnica que contribuya en la implementación de la Ley de transparencia y acceso de la información de acuerdo a lo estipulado por MINTIC. Desconocimiento de los lineamientos emitidos por MINTIC"/>
    <s v="Desconocimiento de los lineamientos emitidos por MINTIC"/>
    <s v="Acción correctiva"/>
    <s v="GJ_AC2"/>
    <s v="Actualizar y socializar de forma periodica el normograma institucional"/>
    <s v="Normograma actualizado y divulgado"/>
    <n v="4"/>
    <d v="2026-01-01T00:00:00"/>
    <d v="2026-12-31T00:00:00"/>
    <n v="54"/>
    <s v="16. Gestión Jurídica"/>
    <m/>
    <n v="0"/>
    <n v="0"/>
    <n v="0"/>
    <d v="2026-05-11T00:00:00"/>
    <s v="No se realizó seguimiento"/>
    <n v="0"/>
    <s v="EJECUCIÓN"/>
    <d v="2026-05-15T00:00:00"/>
    <n v="0"/>
    <s v="No fue posible identificar evidencias para el presente período de análisis"/>
    <s v="SIN INICIAR"/>
    <s v="No aplica"/>
    <s v="No aplica"/>
    <s v="No aplica"/>
    <n v="1"/>
    <s v="se adjunta pantallazo del cargue y publicacion en la pagina de la DNBC del normograma"/>
    <s v="https://dnbcgovco-my.sharepoint.com/my?id=%2Fpersonal%2Fyerlis%5Fpeinado%5Fdnbc%5Fgov%5Fco%2FDocuments%2FDRIVE%20EVIDENCIAS%20ACCIONES%20DE%20MEJORA&amp;viewid=2bd0da41%2Dc24a%2D4219%2D9b50%2D3f7b97ed8c4c"/>
    <n v="46218"/>
    <s v="Aunque se incluye pantallazo del normograma, este no se ha actualizado desde 2021"/>
    <n v="0"/>
    <x v="0"/>
  </r>
  <r>
    <n v="513"/>
    <x v="0"/>
    <x v="4"/>
    <s v="Subdirección Administrativa y Financiera"/>
    <m/>
    <x v="43"/>
    <n v="1"/>
    <x v="16"/>
    <s v="Se evidenció legalización extempóranea de comisiones, incumpliendo lo señalado en la resolución 060 de 2021, artículo 4 literal (g), por cuanto las resoluciones 464 y 334 de 2021 fueron legalizadas de manera inoportuna (Matriz 4) y las 334,337,398,399,400,401 y 402 no han sido legalizadas; conforme a lo establecido en el Control de Comisiones y Viaticos. (Matriz 5)"/>
    <m/>
    <s v="1. No se adelantan las acciones a que haya lugar para que los contratistas y funcionarios cumplan con la legalización oportuno de las comisiones y viáticos_x000a_2. Desconocimiento por parte de los funcionarios y contratistas de los lineamientos establecidos para la solicitud, legalización y tramites de comisiones y tiquetes_x000a_3. Los funcionarios y contratistas hacen caso omiso al correo de legalización de comisión_x000a_4.No se da cumplimiento a la resolución 60 de 2021 y se continua otorgando viáticos sin legalizar los anteriores."/>
    <s v="No se da cumplimiento a la resolución 60 de 2021. pese a los controles establecidos en el area los funcionarios y contratistas siguen incumpliendo"/>
    <s v="Acción correctiva"/>
    <s v="TH_AC4"/>
    <s v="Informe de alertas sobre legalización de comisiones"/>
    <s v="Informes realizados"/>
    <n v="12"/>
    <d v="2026-01-01T00:00:00"/>
    <d v="2026-12-31T00:00:00"/>
    <n v="54"/>
    <s v="11. Gestión del Talento Humano"/>
    <s v="Viaticos"/>
    <n v="0"/>
    <n v="0"/>
    <n v="0"/>
    <d v="2026-05-11T00:00:00"/>
    <s v="No se evidencia seguimiento"/>
    <n v="0"/>
    <s v="EJECUCIÓN"/>
    <d v="2026-05-15T00:00:00"/>
    <n v="0"/>
    <s v="No fue posible identificar evidencias para el presente período de análisis"/>
    <s v="SIN INICIAR"/>
    <s v="No aplica"/>
    <s v="No aplica"/>
    <s v="No aplica"/>
    <n v="0"/>
    <n v="0"/>
    <n v="0"/>
    <n v="46214"/>
    <s v="No se evidencia seguimiento"/>
    <n v="0"/>
    <x v="0"/>
  </r>
  <r>
    <n v="514"/>
    <x v="0"/>
    <x v="4"/>
    <s v="Subdirección Administrativa y Financiera"/>
    <m/>
    <x v="276"/>
    <n v="1"/>
    <x v="17"/>
    <s v="Ambiente 1.3_x000a_El Manual de seguridad y privacidad de la información se actualizó hasta el 23 de diciembre de 2021, por lo tanto no se ha dado aplicabilidad ni se ha socializado. De igual forma, no se evidencia en el mismo, una la política frente a la detección y prevención del uso inadecuado de la información priveligiada u otras situaciones que puedan implicar riesgos para la entidad."/>
    <m/>
    <s v="Desconocimiento de las disposiciones existentes frente a la frente a la detección y prevención del uso inadecuado de la información priveligiada u otras situaciones que puedan implicar riesgos para la entidad."/>
    <s v="Desconocimiento de las disposiciones existentes frente a la frente a la detección y prevención del uso inadecuado de la información priveligiada u otras situaciones que puedan implicar riesgos para la entidad."/>
    <s v="Acción correctiva"/>
    <s v="TI_AC19"/>
    <s v="Actualizar la Política General de Seguridad y privacidad de la informacion 1. Gobierno Digital. 2. detección y prevención del uso inadecuado de la información priveligiada 3. componente de infraestructura tecnologica y sus controles"/>
    <s v="Documento actualizado"/>
    <n v="1"/>
    <d v="2026-01-01T00:00:00"/>
    <d v="2026-06-30T00:00:00"/>
    <n v="26.85"/>
    <s v="18. Gestión de Tecnología e Informática"/>
    <m/>
    <n v="0"/>
    <n v="0"/>
    <n v="0"/>
    <d v="2026-05-11T00:00:00"/>
    <s v="No se evidencia seguimiento"/>
    <n v="0"/>
    <s v="EJECUCIÓN"/>
    <d v="2026-06-08T00:00:00"/>
    <n v="0"/>
    <s v="No fue posible identificar evidencias para el presente período de análisis"/>
    <s v="SIN INICIAR"/>
    <s v="No aplica"/>
    <s v="No aplica"/>
    <s v="No aplica"/>
    <n v="0"/>
    <s v="Sin reporte de información por parte de la primera linea de defensa"/>
    <n v="0"/>
    <n v="46214"/>
    <s v="No se encuentran evidencias de seguimiento"/>
    <n v="0"/>
    <x v="0"/>
  </r>
  <r>
    <n v="515"/>
    <x v="0"/>
    <x v="4"/>
    <s v="Subdirección Administrativa y Financiera"/>
    <m/>
    <x v="52"/>
    <n v="1"/>
    <x v="17"/>
    <s v="Ambiente 11.1_x000a_La DNBC aunque cuenta con la Política General de Seguridad y Privacidad de la información, la misma no tiene inmerso el componente de infraestructura tecnologica y sus controles, asi como tampoco hace referencia a las actividades que traten de los procesos de adquisición desarrollo y mantenimiento de tecnologías._x000a_De otro lado la entidad no realizó mentenimiento preventivo de hardware durante la vigenica 2021."/>
    <m/>
    <s v="Desconocimiento de las disposiciones existentes frente a la frente a la detección y prevención del uso inadecuado de la información priveligiada u otras situaciones que puedan implicar riesgos para la entidad."/>
    <s v="Desconocimiento de las disposiciones existentes frente a la frente a la detección y prevención del uso inadecuado de la información priveligiada u otras situaciones que puedan implicar riesgos para la entidad."/>
    <s v="Acción correctiva"/>
    <s v="TI_AC19"/>
    <s v="Actualizar la Política General de Seguridad y privacidad de la informacion 1. Gobierno Digital. 2. detección y prevención del uso inadecuado de la información priveligiada 3. componente de infraestructura tecnologica y sus controles"/>
    <s v="Documento actualizado"/>
    <n v="1"/>
    <d v="2026-01-01T00:00:00"/>
    <d v="2026-06-30T00:00:00"/>
    <n v="26.85"/>
    <s v="18. Gestión de Tecnología e Informática"/>
    <m/>
    <n v="0"/>
    <n v="0"/>
    <n v="0"/>
    <d v="2026-05-11T00:00:00"/>
    <s v="No se evidencia seguimiento"/>
    <n v="0"/>
    <s v="EJECUCIÓN"/>
    <d v="2026-06-08T00:00:00"/>
    <n v="0"/>
    <s v="No fue posible identificar evidencias para el presente período de análisis"/>
    <s v="SIN INICIAR"/>
    <s v="No aplica"/>
    <s v="No aplica"/>
    <s v="No aplica"/>
    <n v="0"/>
    <s v="Sin reporte de información por parte de la primera linea de defensa"/>
    <n v="0"/>
    <n v="46214"/>
    <s v="No se encuentran evidencias de seguimiento"/>
    <n v="0"/>
    <x v="0"/>
  </r>
  <r>
    <n v="516"/>
    <x v="0"/>
    <x v="4"/>
    <s v="Dirección General"/>
    <m/>
    <x v="277"/>
    <n v="1"/>
    <x v="17"/>
    <s v="Ambiente 12.1_x000a_La OCI, evalúa la actualización de procesos, procedimientos, Políticas de operación, instructivos, manuales entre otros, en los seguimientos y auditorías realizadas durante el primer y segundo semestre de 2021. No obstante la segunda linea de defensa no realiza evaluación de la documentación del sistema, para garantizar la aplicación adecuada de las principales actividades de control"/>
    <s v="FORTALECIMIENTO ORGANIZACIONAL Y SIMPLIFICACIÓN DE PROCESOS"/>
    <s v="No se habia contemplado realizar la evaluacion de la documentacion del sistema"/>
    <s v="No se habia contemplado realizar la evaluacion de la documentacion del sistema"/>
    <s v="Acción correctiva"/>
    <s v="MC_AC7"/>
    <s v="Realizar la evaluacion de la documentacion del sistema, principalmente evaluar la aplicación adecuada de las principales actividades de control"/>
    <s v="Informe de resultado de la evaluacion de la documentacion del sistema"/>
    <n v="1"/>
    <d v="2026-01-01T00:00:00"/>
    <d v="2026-12-31T00:00:00"/>
    <n v="54"/>
    <s v="03. Gestión de Análisis y Mejora Continua"/>
    <s v="Acción Cumplida Pendiente evaluación tercera Linea"/>
    <n v="0"/>
    <s v="Actividad reformulada con periodicidad semestral"/>
    <n v="0"/>
    <d v="2026-05-11T00:00:00"/>
    <s v="Pendiente de inicio de ejecución"/>
    <n v="0"/>
    <s v="EJECUCIÓN"/>
    <d v="2026-06-04T00:00:00"/>
    <n v="0"/>
    <s v="No fue posible identificar evidencias para el presente período de análisis"/>
    <s v="SIN INICIAR"/>
    <s v="No aplica"/>
    <s v="No aplica"/>
    <s v="No aplica"/>
    <n v="0"/>
    <s v="Actividad reformulada con periodicidad semestral"/>
    <n v="0"/>
    <n v="46213"/>
    <s v="Pendiente de inicio de ejecución"/>
    <n v="0"/>
    <x v="0"/>
  </r>
  <r>
    <n v="517"/>
    <x v="0"/>
    <x v="4"/>
    <s v="Dirección General"/>
    <m/>
    <x v="53"/>
    <n v="0"/>
    <x v="17"/>
    <s v="Ambiente 12.5_x000a_La OCI realizó seguimiento en el tercer cuatrimestre de 2021, a los controles y responsables de los riesgos de corrupción. En relación a los riesgos de Gestión se generó evaluación a la etapa de Identificación de los Riesgos, conforme fue programado por la Entidad, pero no se ha realizado la evaluación a los controles establecidos en los Riesgos de Gestión._x000a_De otro lado, se evidenció que no se realiza la auto control ni autoevaluación con respecto a la primera linea de defensa, ni evaluación de la segunda linea de defensa."/>
    <s v="FORTALECIMIENTO ORGANIZACIONAL Y SIMPLIFICACIÓN DE PROCESOS"/>
    <s v="Debilidad en el análisis de la información sobre la gestión del Riesgo en la entidad_x000a_Por desconocimiento en las nuevas disposiciones definidas por el DAFP, con respecto a la evaluación en el Informe Semestral del Sistema de Control Interno de la DNBC."/>
    <s v="Debilidad en el análisis de la información sobre la gestión del Riesgo en la entidad_x000a_Por desconocimiento en las nuevas disposiciones definidas por el DAFP, con respecto a la evaluación en el Informe Semestral del Sistema de Control Interno de la DNBC."/>
    <s v="Acción correctiva"/>
    <s v="MC_AC8"/>
    <s v="Realizar informes de monitoreo de los riegos de corrupción presentando la evaluación a los controles establecidos"/>
    <s v="Informes de monitoreo"/>
    <n v="3"/>
    <d v="2026-01-01T00:00:00"/>
    <d v="2026-12-31T00:00:00"/>
    <n v="54"/>
    <s v="03. Gestión de Análisis y Mejora Continua"/>
    <s v="Acción Cumplida Pendiente evaluación tercera Linea"/>
    <n v="0"/>
    <s v="Actividad planteada para el segundo trimestre de la vigencia 2026"/>
    <n v="0"/>
    <d v="2026-05-11T00:00:00"/>
    <s v="Sin evidencia de inicio de la actividad"/>
    <n v="0"/>
    <s v="EJECUCIÓN"/>
    <d v="2026-06-04T00:00:00"/>
    <n v="0"/>
    <s v="No fue posible identificar evidencias para el presente período de análisis"/>
    <s v="SIN INICIAR"/>
    <s v="No aplica"/>
    <s v="No aplica"/>
    <s v="No aplica"/>
    <n v="0"/>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in evidencia de inicio de la actividad"/>
    <n v="0"/>
    <x v="0"/>
  </r>
  <r>
    <n v="518"/>
    <x v="0"/>
    <x v="4"/>
    <s v="Dirección General"/>
    <m/>
    <x v="60"/>
    <n v="0"/>
    <x v="17"/>
    <s v="Ambiente 17.7_x000a_Actualmente la DNBC, no posee Planes de Mejoramiento producto de las autoevaluaciones realizadas por la segunda línea de defensa . Por lo tanto no se cuenta con la verificación y avance del cumplimiento"/>
    <s v="FORTALECIMIENTO ORGANIZACIONAL Y SIMPLIFICACIÓN DE PROCESOS"/>
    <s v="No se han formulado planes de mejora resultado de ejercicios de autoevaluación"/>
    <s v="No se han formulado planes de mejora resultado de ejercicios de autoevaluación"/>
    <s v="Acción correctiva"/>
    <s v="MC_AC3"/>
    <s v="Presentar informess de autoevaluación semestrales acotrde con Plan de acción"/>
    <s v="Informe semestral"/>
    <n v="2"/>
    <d v="2026-01-01T00:00:00"/>
    <d v="2026-12-31T00:00:00"/>
    <n v="54"/>
    <s v="03. Gestión de Análisis y Mejora Continua"/>
    <s v="Acción Cumplida Pendiente evaluación tercera Linea"/>
    <n v="0"/>
    <s v="Actividad reformulada con periodicidad semestral"/>
    <n v="0"/>
    <d v="2026-05-11T00:00:00"/>
    <s v="Pendiente de inicio de ejecución"/>
    <n v="0"/>
    <s v="EJECUCIÓN"/>
    <d v="2026-06-04T00:00:00"/>
    <n v="0"/>
    <s v="No fue posible identificar evidencias para el presente período de análisis"/>
    <s v="SIN INICIAR"/>
    <s v="No aplica"/>
    <s v="No aplica"/>
    <s v="No aplica"/>
    <n v="0"/>
    <s v="Actividad reformulada con periodicidad semestral. Primer seguimiento se realiza en el mes de julio"/>
    <n v="0"/>
    <n v="46213"/>
    <s v="Pendiente de inicio de ejecución"/>
    <n v="0"/>
    <x v="0"/>
  </r>
  <r>
    <n v="519"/>
    <x v="0"/>
    <x v="4"/>
    <s v="Subdirección Administrativa y Financiera"/>
    <m/>
    <x v="278"/>
    <n v="1"/>
    <x v="18"/>
    <s v="Se tienen registros de 31 comisiones que no se legalizaron de manera oportuna, lo que conlleva al incumplimiento del Artículo 2.2.5.5.29 del Decreto 648 de 2017 que señala “Informe de la comisión de servicios. Los servidores públicos, con excepción de los Ministros y Directos de Departamento Administrativo, deberán presentar ante su superior inmediato y dentro de los tres (3) días siguientes a la finalización de la comisión que le haya sido conferida, un informe ejecutivo sobre las actividades desplegadas en desarrollo de la misma.”"/>
    <m/>
    <s v="Porque; para los funcionarios y contratistas tres (3) días no son suficientes para legalizar_x000a_Porque; a pesar de la socialización del procedimiento de viáticos muchos desconocen los tiempo de legalización_x000a_por qué los funcionarios y contratistas hacen caso omiso al correo de &quot;legalización de comisión&quot;"/>
    <s v="Los funcionarios y contratistas hacen caso omiso al correo de &quot;legalización de comisión&quot;"/>
    <s v="Acción correctiva"/>
    <s v="TH_AC4"/>
    <s v="Informe de alertas sobre legalización de comisiones"/>
    <s v="Informes realizados"/>
    <n v="12"/>
    <d v="2026-01-01T00:00:00"/>
    <d v="2026-12-31T00:00:00"/>
    <n v="54"/>
    <s v="11. Gestión del Talento Humano"/>
    <s v="Viaticos"/>
    <n v="0"/>
    <n v="0"/>
    <n v="0"/>
    <d v="2026-05-11T00:00:00"/>
    <s v="No se evidencia seguimiento"/>
    <n v="0"/>
    <s v="EJECUCIÓN"/>
    <d v="2026-05-15T00:00:00"/>
    <n v="0"/>
    <s v="No fue posible identificar evidencias para el presente período de análisis"/>
    <s v="SIN INICIAR"/>
    <s v="No aplica"/>
    <s v="No aplica"/>
    <s v="No aplica"/>
    <n v="0"/>
    <n v="0"/>
    <n v="0"/>
    <n v="46214"/>
    <s v="No se evidencia seguimiento"/>
    <n v="0"/>
    <x v="0"/>
  </r>
  <r>
    <n v="520"/>
    <x v="0"/>
    <x v="4"/>
    <s v="Subdirección Administrativa y Financiera"/>
    <m/>
    <x v="279"/>
    <n v="1"/>
    <x v="50"/>
    <s v="CATALOGO REPORTES SIGEPII_x000a_*Actualización hoja de Vida contratistas:_x000a_Del catálogo del SIGEPII solo 24 contratistas actualizaron su hoja de vida en el sistema para la vigencia 2021, de los cuales 13 figuran en la base datos aportada por contratación (116 contratistas), es decir que:_x000a_•Falta el registro de 103 contratistas por actualizar su hoja de vida, incumpliéndose con ello lo establecido en el numeral 3 del artículo 2.2.17.10 Formato de hoja de vida. Del Decreto 1083 de 2015 que establece “(…) Están obligados a diligenciar el formato único de hoja de vida, (…) .Los contratistas de prestación de servicios, previamente a la celebración del contrato”_x000a_•En el catálogo del SIGEPII, se encontraron once (11) contratistas de los cuales no se evidencia vínculo con la Entidad._x000a_*Contratos de prestación de servicios profesionales:_x000a_Verificado el reporte del SIGEPII “Contratos de prestación de servicios profesionales”, se observó que solo registra un (1) contratista para la vigencia 2021, con lo cual se evidencia que no está cumpliendo el artículo 2.2.17.7 del Decreto 1083 de 2015.•Asi mismo De los 22 contratistas del catálogo del SIGEPII, se encontraron cuatro (4) registros repetidos de los reportados por contratación y cinco (5) que no se evidencia vínculo con la Entidad para el periodo objeto del seguimiento, dentro de los cuales también hay tres (3) que están repetidos_x000a_*Roles de usuarios activos:_x000a_•De los 116 contratistas de la base datos aportada por contratación se evidenció que 38 de los contratistas no tienen asignado el rol para acceder al sistema, con lo cual se evidencia que no está cumpliendo el artículo 2.2.17.7 del Decreto 1083 de 2015 ._x000a_•Respecto del rol operador de contratos, único que coincide con el habilitado de la Entidad, se evidencia que no está cumpliendo a cabalidad con las responsabilidades establecidas en el artículo 2.2.17.7 del Decreto 1083 de 2015._x000a_•En el reporte se aprecia que el rol de administrador de Entidades está asignado a un servidor público, del cual se evidencia que no está cumpliendo a cabalidad las responsabilidades establecidas en el artículo 2.2.17.7 del Decreto 1083 de 2015_x000a_•De la Información reportada en el catálogo Roles de usuarios activos, como se observa en la matriz, las cantidades no corresponden con los roles asignados, cargos de los servidores y contratistas activos, con lo cual se ratifica el incumplimiento señalado al artículo 2.2.17.7 del Decreto 1083 de 2015_x000a_•También se apreció inconsistencia en el número de identificación y contratistas que no pertenecen a la DNBC_x000a_*Consulta de hojas de vida aprobadas de la entidad+G10_x000a_•Para los servidores públicos, en el campo “Fecha de Aprobación de la Hoja de Vida” 28 figuran con fecha 04/12/2021 y uno con fecha 20/03/2018, fechas que no corresponden con las de posesión de los servidores, con lo cual se evidencia que no se está cumpliendo a cabalidad las responsabilidades establecidas en el artículo 2.2.17.7 del Decreto 1083 de 2015_x000a_•De los 116 contratistas se observó que 38 no figuran en el catálogo, 32 que no registran Fecha de Aprobación de la Hoja de Vida y 39 que tienen la fecha que no corresponde al inicio del contrato de la vigencia 2021, con lo cual se evidencia que no se está dando cumplimiento a cabalidad las responsabilidades establecidas en el artículo 2.2.17.7 del Decreto 1083 de 2015_x000a_Datos personales de servidores públicos y contratistas por entidad_x000a_•De los 116 contratistas, se evidencio que al realizar el cruce por número de identificación 40 no figuran en el catálogo, por lo tanto la información es incompleta, con lo cual se evidencia que no están dando cumplimiento a cabalidad las responsabilidades establecidas en el artículo 2.2.17.7 del Decreto 1083 de 2015_x000a_•Así mismo, se presentan inconsistencias en la información que genera el reporte como es el caso de Contratistas que según los registros figuran como “Vinculados a cargo de planta”, como es el caso de Claudia Quintero Franklin y Julio Cesar García Triana, también se apreció que todos los contratistas figuran que “no tiene Contrato asignado en la entidad”, con lo cual se evidencia la falta de control por parte de quien tiene asignado el rol de Operador de Contratos._x000a_*Contratos finalizados x fecregis y pendiente fin_x000a_Se observó que solo tiene un registro para la vigencia 2021 y que aún figura en estado activo – Carolina Escarraga, sin que se hubiese hecho el registro de los 115 contratistas restantes_x000a_*Educación formal de los servidores públicos vinculados y contratistas con contrato activo en la entidad:_x000a_De los 116 contratistas se observó que tan solo figura el registro de Carolina Escarraga Trejos, con ello evidenciándose que 115 contratistas no reportan la información requerida, sin que esto haya sido evidenciado por quien tiene asignado el rol de administrador de entidades, con ello, estableciéndose el incumplimiento al artículo 2.2.17.7 del Decreto 1083 de 2015"/>
    <m/>
    <s v="Porque: Durante el periodo 2021, el sistema SIGEP presentó fallas y estuvo fuera de servicio durante periodos significativos._x000a_2. Porque: La lista de chequeo contiene dentro de la información requerida la validación de la hoja de vida del sistema SIGEP. pero no hay una validación de la vinculación en el SIGEP por parte de la entidad._x000a_3.Debilidad en la identiifcacion de controles sobre las hojas de vida de los contratistas de prestacion de servicio."/>
    <s v="Debilidad en la identiifcacion de controles sobre las hojas de vida de los contratistas de prestacion de servicio."/>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s v="Se actualiza"/>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521"/>
    <x v="0"/>
    <x v="4"/>
    <s v="Subdirección Administrativa y Financiera"/>
    <m/>
    <x v="280"/>
    <n v="1"/>
    <x v="50"/>
    <s v="CATALOGO REPORTES SIGEPII_x000a_*Actualización hoja de Vida contratistas:_x000a_Del catálogo del SIGEPII solo 24 contratistas actualizaron su hoja de vida en el sistema para la vigencia 2021, de los cuales 13 figuran en la base datos aportada por contratación (116 contratistas), es decir que: •Falta el registro de 103 contratistas por actualizar su hoja de vida, incumpliéndose con ello lo establecido en el numeral 3 del artículo 2.2.17.10 Formato de hoja de vida. Del Decreto 1083 de 2015 que establece “(…) Están obligados a diligenciar el formato único de hoja de vida, (…) .Los contratistas de prestación de servicios, previamente a la celebración del contrato” •En el catálogo del SIGEPII, se encontraron once (11) contratistas de los cuales no se evidencia vínculo con la Entidad._x000a_*Contratos de prestación de servicios profesionales:_x000a_Verificado el reporte del SIGEPII “Contratos de prestación de servicios profesionales”, se observó que solo registra un (1) contratista para la vigencia 2021, con lo cual se evidencia que no está cumpliendo el artículo 2.2.17.7 del Decreto 1083 de 2015.•Asi mismo De los 22 contratistas del catálogo del SIGEPII, se encontraron cuatro (4) registros repetidos de los reportados por contratación y cinco (5) que no se evidencia vínculo con la Entidad para el periodo objeto del seguimiento, dentro de los cuales también hay tres (3) que están repetidos_x000a_*Roles de usuarios activos:_x000a_•De los 116 contratistas de la base datos aportada por contratación se evidenció que 38 de los contratistas no tienen asignado el rol para acceder al sistema, con lo cual se evidencia que no está cumpliendo el artículo 2.2.17.7 del Decreto 1083 de 2015 ._x000a_•Respecto del rol operador de contratos, único que coincide con el habilitado de la Entidad, se evidencia que no está cumpliendo a cabalidad con las responsabilidades establecidas en el artículo 2.2.17.7 del Decreto 1083 de 2015._x000a_•En el reporte se aprecia que el rol de administrador de Entidades está asignado a un servidor público, del cual se evidencia que no está cumpliendo a cabalidad las responsabilidades establecidas en el artículo 2.2.17.7 del Decreto 1083 de 2015_x000a_•De la Información reportada en el catálogo Roles de usuarios activos, como se observa en la matriz, las cantidades no corresponden con los roles asignados, cargos de los servidores y contratistas activos, con lo cual se ratifica el incumplimiento señalado al artículo 2.2.17.7 del Decreto 1083 de 2015_x000a_•También se apreció inconsistencia en el número de identificación y contratistas que no pertenecen a la DNBC_x000a_*Consulta de hojas de vida aprobadas de la entidad_x000a_•Para los servidores públicos, en el campo “Fecha de Aprobación de la Hoja de Vida” 28 figuran con fecha 04/12/2021 y uno con fecha 20/03/2018, fechas que no corresponden con las de posesión de los servidores, con lo cual se evidencia que no se está cumpliendo a cabalidad las responsabilidades establecidas en el artículo 2.2.17.7 del Decreto 1083 de 2015_x000a_•De los 116 contratistas se observó que 38 no figuran en el catálogo, 32 que no registran Fecha de Aprobación de la Hoja de Vida y 39 que tienen la fecha que no corresponde al inicio del contrato de la vigencia 2021, con lo cual se evidencia que no se está dando cumplimiento a cabalidad las responsabilidades establecidas en el artículo 2.2.17.7 del Decreto 1083 de 2015_x000a_Datos personales de servidores públicos y contratistas por entidad_x000a_•De los 116 contratistas, se evidencio que al realizar el cruce por número de identificación 40 no figuran en el catálogo, por lo tanto la información es incompleta, con lo cual se evidencia que no están dando cumplimiento a cabalidad las responsabilidades establecidas en el artículo 2.2.17.7 del Decreto 1083 de 2015_x000a_•Así mismo, se presentan inconsistencias en la información que genera el reporte como es el caso de Contratistas que según los registros figuran como “Vinculados a cargo de planta”, como es el caso de Claudia Quintero Franklin y Julio Cesar García Triana, también se apreció que todos los contratistas figuran que “no tiene Contrato asignado en la entidad”, con lo cual se evidencia la falta de control por parte de quien tiene asignado el rol de Operador de Contratos._x000a_*Contratos finalizados x fecregis y pendiente fin_x000a_Se observó que solo tiene un registro para la vigencia 2021 y que aún figura en estado activo – Carolina Escarraga, sin que se hubiese hecho el registro de los 115 contratistas restantes_x000a_*Educación formal de los servidores públicos vinculados y contratistas con contrato activo en la entidad:_x000a_De los 116 contratistas se observó que tan solo figura el registro de Carolina Escarraga Trejos, con ello evidenciándose que 115 contratistas no reportan la información requerida, sin que esto haya sido evidenciado por quien tiene asignado el rol de administrador de entidades, con ello, estableciéndose el incumplimiento al artículo 2.2.17.7 del Decreto 1083 de 2015"/>
    <m/>
    <s v="Porque: Durante el periodo 2021, el sistema SIGEP presentó fallas y estuvo fuera de servicio durante periodos significativos._x000a_2. Porque: La lista de chequeo contiene dentro de la información requerida la validación de la hoja de vida del sistema SIGEP. pero no hay una validación de la vinculación en el SIGEP por parte de la entidad._x000a_3.Debilidad en la identiifcacion de controles sobre las hojas de vida de los contratistas de prestacion de servicio."/>
    <s v="3.Debilidad en la identiifcacion de controles sobre las hojas de vida de los contratistas de prestacion de servicio."/>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s v="Se actualiza"/>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522"/>
    <x v="0"/>
    <x v="4"/>
    <s v="Subdirección Administrativa y Financiera"/>
    <m/>
    <x v="280"/>
    <n v="0"/>
    <x v="50"/>
    <s v="CATALOGO REPORTES SIGEPII_x000a_*Actualización hoja de Vida contratistas:_x000a_Del catálogo del SIGEPII solo 24 contratistas actualizaron su hoja de vida en el sistema para la vigencia 2021, de los cuales 13 figuran en la base datos aportada por contratación (116 contratistas), es decir que: •Falta el registro de 103 contratistas por actualizar su hoja de vida, incumpliéndose con ello lo establecido en el numeral 3 del artículo 2.2.17.10 Formato de hoja de vida. Del Decreto 1083 de 2015 que establece “(…) Están obligados a diligenciar el formato único de hoja de vida, (…) .Los contratistas de prestación de servicios, previamente a la celebración del contrato” •En el catálogo del SIGEPII, se encontraron once (11) contratistas de los cuales no se evidencia vínculo con la Entidad._x000a_*Contratos de prestación de servicios profesionales:_x000a_Verificado el reporte del SIGEPII “Contratos de prestación de servicios profesionales”, se observó que solo registra un (1) contratista para la vigencia 2021, con lo cual se evidencia que no está cumpliendo el artículo 2.2.17.7 del Decreto 1083 de 2015.•Asi mismo De los 22 contratistas del catálogo del SIGEPII, se encontraron cuatro (4) registros repetidos de los reportados por contratación y cinco (5) que no se evidencia vínculo con la Entidad para el periodo objeto del seguimiento, dentro de los cuales también hay tres (3) que están repetidos_x000a_*Roles de usuarios activos:_x000a_•De los 116 contratistas de la base datos aportada por contratación se evidenció que 38 de los contratistas no tienen asignado el rol para acceder al sistema, con lo cual se evidencia que no está cumpliendo el artículo 2.2.17.7 del Decreto 1083 de 2015 ._x000a_•Respecto del rol operador de contratos, único que coincide con el habilitado de la Entidad, se evidencia que no está cumpliendo a cabalidad con las responsabilidades establecidas en el artículo 2.2.17.7 del Decreto 1083 de 2015._x000a_•En el reporte se aprecia que el rol de administrador de Entidades está asignado a un servidor público, del cual se evidencia que no está cumpliendo a cabalidad las responsabilidades establecidas en el artículo 2.2.17.7 del Decreto 1083 de 2015_x000a_•De la Información reportada en el catálogo Roles de usuarios activos, como se observa en la matriz, las cantidades no corresponden con los roles asignados, cargos de los servidores y contratistas activos, con lo cual se ratifica el incumplimiento señalado al artículo 2.2.17.7 del Decreto 1083 de 2015_x000a_•También se apreció inconsistencia en el número de identificación y contratistas que no pertenecen a la DNBC_x000a_*Consulta de hojas de vida aprobadas de la entidad_x000a_•Para los servidores públicos, en el campo “Fecha de Aprobación de la Hoja de Vida” 28 figuran con fecha 04/12/2021 y uno con fecha 20/03/2018, fechas que no corresponden con las de posesión de los servidores, con lo cual se evidencia que no se está cumpliendo a cabalidad las responsabilidades establecidas en el artículo 2.2.17.7 del Decreto 1083 de 2015_x000a_•De los 116 contratistas se observó que 38 no figuran en el catálogo, 32 que no registran Fecha de Aprobación de la Hoja de Vida y 39 que tienen la fecha que no corresponde al inicio del contrato de la vigencia 2021, con lo cual se evidencia que no se está dando cumplimiento a cabalidad las responsabilidades establecidas en el artículo 2.2.17.7 del Decreto 1083 de 2015_x000a_Datos personales de servidores públicos y contratistas por entidad_x000a_•De los 116 contratistas, se evidencio que al realizar el cruce por número de identificación 40 no figuran en el catálogo, por lo tanto la información es incompleta, con lo cual se evidencia que no están dando cumplimiento a cabalidad las responsabilidades establecidas en el artículo 2.2.17.7 del Decreto 1083 de 2015_x000a_•Así mismo, se presentan inconsistencias en la información que genera el reporte como es el caso de Contratistas que según los registros figuran como “Vinculados a cargo de planta”, como es el caso de Claudia Quintero Franklin y Julio Cesar García Triana, también se apreció que todos los contratistas figuran que “no tiene Contrato asignado en la entidad”, con lo cual se evidencia la falta de control por parte de quien tiene asignado el rol de Operador de Contratos._x000a_*Contratos finalizados x fecregis y pendiente fin_x000a_Se observó que solo tiene un registro para la vigencia 2021 y que aún figura en estado activo – Carolina Escarraga, sin que se hubiese hecho el registro de los 115 contratistas restantes_x000a_*Educación formal de los servidores públicos vinculados y contratistas con contrato activo en la entidad:_x000a_De los 116 contratistas se observó que tan solo figura el registro de Carolina Escarraga Trejos, con ello evidenciándose que 115 contratistas no reportan la información requerida, sin que esto haya sido evidenciado por quien tiene asignado el rol de administrador de entidades, con ello, estableciéndose el incumplimiento al artículo 2.2.17.7 del Decreto 1083 de 2015"/>
    <m/>
    <s v="Porque: Durante el periodo 2021, el sistema SIGEP presentó fallas y estuvo fuera de servicio durante periodos significativos._x000a_2. Porque: La lista de chequeo contiene dentro de la información requerida la validación de la hoja de vida del sistema SIGEP. pero no hay una validación de la vinculación en el SIGEP por parte de la entidad._x000a_3.error en la creacion de roles en el sistema SIGEP"/>
    <s v="error en la creacion de roles en el sistema SIGEP"/>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s v="Se actualiza"/>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523"/>
    <x v="0"/>
    <x v="5"/>
    <s v="Subdirección Administrativa y Financiera"/>
    <m/>
    <x v="281"/>
    <n v="1"/>
    <x v="47"/>
    <s v="Ambiente 13.4_x000a_Aunque el día 30 de junio de 2022 se suscribió el Manual de Seguridad y Privacidad de la información no se ha dado aplicabilidad al mismo, con el fin que los servidores conozcan los lineamientos de confidencialidad y disponibilidad de la información"/>
    <m/>
    <s v="Aunque se actualizo y formalizo el manual de seguridad de la información en el mes de junio, de acuerdo al plan de trabajo aprobado por la Alta dirección se tiene programada su implementación para el segundo semestre de 2022"/>
    <s v="Aunque se actualizo y formalizo el manual de seguridad de la información en el mes de junio, de acuerdo al plan de trabajo aprobado por la Alta dirección se tiene programada su implementación para el segundo semestre de 2022"/>
    <s v="Acción correctiva"/>
    <s v="TI_AC23"/>
    <s v="Realizar jornadas de socialización sobre el Manual de Seguridad de la Información"/>
    <s v="Jornadas de socialización"/>
    <n v="3"/>
    <d v="2026-05-01T00:00:00"/>
    <d v="2026-12-31T00:00:00"/>
    <n v="36"/>
    <s v="18. Gestión de Tecnología e Informática"/>
    <m/>
    <n v="0"/>
    <n v="0"/>
    <n v="0"/>
    <d v="2026-05-11T00:00:00"/>
    <s v="No se evidencia seguimiento"/>
    <n v="0"/>
    <s v="EJECUCIÓN"/>
    <d v="2026-06-08T00:00:00"/>
    <n v="0"/>
    <s v="No fue posible identificar evidencias para el presente período de análisis"/>
    <s v="SIN INICIAR"/>
    <s v="No aplica"/>
    <s v="No aplica"/>
    <s v="No aplica"/>
    <n v="0.7"/>
    <s v="e aporta como evidencia la campaña de socialización realizada a través de los canales digitales institucionales sobre el uso de herramientas tecnológicas, lineamientos de seguridad y respaldo de información; esto en cumplimiento de las acciones de sensibilización para promover el uso de la nube y la correcta gestión de la información."/>
    <s v="https://dnbcgovco-my.sharepoint.com/:f:/g/personal/planeacion_dnbc_gov_co/IgAgqnpDBgU7S5j9Zhgv8QbuASknJfgRmIld3wn9W11KxIQ?e=ac3FzZ"/>
    <n v="46214"/>
    <s v="Se incluye una socialización realizada durante el segundo trimestre de la vigencia"/>
    <n v="0.33"/>
    <x v="0"/>
  </r>
  <r>
    <n v="524"/>
    <x v="0"/>
    <x v="5"/>
    <s v="Subdirección Administrativa y Financiera"/>
    <m/>
    <x v="282"/>
    <n v="1"/>
    <x v="47"/>
    <s v="Ambiente 14.2_x000a_Aunque el día 30 de junio de 2022 se suscribió el Manual de Seguridad y Privacidad de la información no se ha dado aplicabilidad al mismo, para dar a conocer los niveles de autoridad y responsabilidad"/>
    <m/>
    <s v="Aunque se actualizo y formalizo el manual de seguridad de la información en el mes de junio, de acuerdo al plan de trabajo aprobado por la Alta dirección se tiene programada su implementación para el segundo semestre de 2022"/>
    <s v="Aunque se actualizo y formalizo el manual de seguridad de la información en el mes de junio, de acuerdo al plan de trabajo aprobado por la Alta dirección se tiene programada su implementación para el segundo semestre de 2022"/>
    <s v="Acción correctiva"/>
    <s v="TI_AC23"/>
    <s v="Realizar jornadas de socialización sobre el Manual de Seguridad de la Información"/>
    <s v="Jornadas de socialización"/>
    <n v="3"/>
    <d v="2026-05-01T00:00:00"/>
    <d v="2026-12-31T00:00:00"/>
    <n v="36"/>
    <s v="18. Gestión de Tecnología e Informática"/>
    <m/>
    <n v="0"/>
    <n v="0"/>
    <n v="0"/>
    <d v="2026-05-11T00:00:00"/>
    <s v="No se evidencia seguimiento"/>
    <n v="0"/>
    <s v="EJECUCIÓN"/>
    <d v="2026-06-08T00:00:00"/>
    <n v="0"/>
    <s v="No fue posible identificar evidencias para el presente período de análisis"/>
    <s v="SIN INICIAR"/>
    <s v="No aplica"/>
    <s v="No aplica"/>
    <s v="No aplica"/>
    <n v="0.7"/>
    <s v="e aporta como evidencia la campaña de socialización realizada a través de los canales digitales institucionales sobre el uso de herramientas tecnológicas, lineamientos de seguridad y respaldo de información; esto en cumplimiento de las acciones de sensibilización para promover el uso de la nube y la correcta gestión de la información."/>
    <s v="https://dnbcgovco-my.sharepoint.com/:f:/g/personal/planeacion_dnbc_gov_co/IgAgqnpDBgU7S5j9Zhgv8QbuASknJfgRmIld3wn9W11KxIQ?e=ac3FzZ"/>
    <n v="46214"/>
    <s v="Se incluye una socialización realizada durante el segundo trimestre de la vigencia"/>
    <n v="0.33"/>
    <x v="0"/>
  </r>
  <r>
    <n v="525"/>
    <x v="0"/>
    <x v="5"/>
    <s v="Subdirección Administrativa y Financiera"/>
    <m/>
    <x v="283"/>
    <n v="1"/>
    <x v="47"/>
    <s v="Ambiente 15.3_x000a_Se cuenta con el Procedimiento de recepción, distribución, seguimiento y salida de Peticiones, Quejas, Reclamos, Sugerencias y Denuncias, PC-AU-01, Versión: 2, Vigente Desde 16/11/2021, en el cual se tienen establecidas tanto las responsabilidades, como el flujo de que debe surtir una PQRSD desde su recepción, hasta la respuesta al peticionario; pero se continua con extemporaneidad en las respuestas extemporaneas"/>
    <s v="SERVICIO AL CIUDADANO"/>
    <s v="Debilidad en la identificación de controles y seguimiento de los informes mensuales de PQRSD que presenta el proceso de GAU"/>
    <s v="Debilidad en identificación de controles y seguimiento de los informes mensuales de PQRSD que presenta el proceso de GAU"/>
    <s v="Acción correctiva"/>
    <s v="AU_AC1"/>
    <s v="Reportar de manera periodica a los lideres del proceso las PQRSD con su respectivo estado, con el fin de que estos inicien las acciones pertinentes con funcionarios y contratistas"/>
    <s v="Reportes de control a líderes de proceso"/>
    <n v="12"/>
    <d v="2026-01-01T00:00:00"/>
    <d v="2026-12-01T00:00:00"/>
    <n v="49.5"/>
    <s v="05. Gestión de Atención al Usuario"/>
    <m/>
    <n v="0"/>
    <s v="Se informaron alertas mensuales a través de correo electrónico a los líderes de proceso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0.25"/>
    <s v="EJECUCIÓN"/>
    <d v="2026-05-15T00:00:00"/>
    <n v="0.25"/>
    <s v="Se evidencia que durante el mes de abril de 2026 se realizó el primer monitoreo a los planes de mejoramiento, así como la aprobación de su reformulación en Comité de Control Interno. La evidencia permite verificar avances en la ejecución de la acción correctiva relacionada con el monitoreo de la formulación y ejecución de las acciones derivadas de los planes de mejora. No obstante, desde la tercera línea de defensa se recomienda continuar fortaleciendo el monitoreo y control sobre el cumplimiento de las acciones formuladas, con el fin de prevenir incumplimientos y garantizar el cierre oportuno de los hallazgos identificados."/>
    <s v="EN EJECUCIÓN"/>
    <s v="No aplica"/>
    <s v="No aplica"/>
    <s v="No aplica"/>
    <n v="0.25"/>
    <s v="Se informaron alertas mensuales a través de correo electrónico a los líderes de procesos"/>
    <s v="EVIDENCIAS SEGUNDO TRIMESTRE 2026 PLAN MEJORA"/>
    <n v="46214"/>
    <s v="Se adjuntan las evidencias de alertas del segundo trimestre."/>
    <n v="0.5"/>
    <x v="0"/>
  </r>
  <r>
    <n v="526"/>
    <x v="0"/>
    <x v="5"/>
    <s v="Dirección General"/>
    <m/>
    <x v="284"/>
    <n v="1"/>
    <x v="47"/>
    <s v="Ambiente 17.1_x000a_La entidad de acuerdo con los informes de las evaluaciones independientes, formula los Planes mejoramiento respectivos, en donde se analizan causas y se establecen acciones de mejora para fortalecer el Sistema de Control Interno para alcanzar el logro de los objetivos de la Entidad., sin embargo se presentan debilidades en el cumplimiento de las acciones formuladas."/>
    <s v="FORTALECIMIENTO ORGANIZACIONAL Y SIMPLIFICACIÓN DE PROCESOS"/>
    <s v="Debilidad en el seguimiento y control del cumplimiento de las acciones establecidas"/>
    <s v="Debilidad en el seguimiento y control del cumplimiento de las acciones establecidas"/>
    <s v="Acción correctiva"/>
    <s v="MC_AC9"/>
    <s v="Monitorear la formulación y ejecución de las acciones derivadas de los planes de mejora"/>
    <s v="Informes de monitoreos"/>
    <n v="4"/>
    <d v="2026-01-01T00:00:00"/>
    <d v="2026-12-31T00:00:00"/>
    <n v="54"/>
    <s v="03. Gestión de Análisis y Mejora Continua"/>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s v="EJECUCIÓN"/>
    <d v="2026-06-04T00:00:00"/>
    <n v="0.25"/>
    <s v="Se evidencia que durante el mes de abril de 2026 se realizó el primer monitoreo a los planes de mejoramiento, así como la aprobación de su reformulación en Comité de Control Interno. La evidencia permite verificar avances en la ejecución de la acción correctiva relacionada con el monitoreo de la formulación y ejecución de las acciones derivadas de los planes de mejora. No obstante, desde la tercera línea de defensa se recomienda continuar fortaleciendo el monitoreo y control sobre el cumplimiento de las acciones formuladas, con el fin de prevenir incumplimientos y garantizar el cierre oportuno de los hallazgos identificad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x v="0"/>
  </r>
  <r>
    <n v="527"/>
    <x v="0"/>
    <x v="5"/>
    <s v="Dirección General"/>
    <m/>
    <x v="285"/>
    <n v="1"/>
    <x v="47"/>
    <s v="Ambiente 17.3_x000a_Se evidencia en la viñeta 9 del numeral 6.6.POLITICAS DE OPERACIÓN, del proceso Acciones Correctivas, Preventivas y de Mejora versión 2 Código: PC-MC-02, que Cualquier servidor público o contratista de la Entidad, podrá identificar la posibilidad de una Corrección, Acción Correctiva, Preventiva o de Mejora, para lo cual, debe informar a su jefe inmediato o supervisor; sin embargo, esta actividad no se ejecuta por los procesos."/>
    <s v="FORTALECIMIENTO ORGANIZACIONAL Y SIMPLIFICACIÓN DE PROCESOS"/>
    <s v="Débil interiorización del mecanismo que se tienen para implementar acciones de mejora resultado de procesos de autoevaluación"/>
    <s v="Débil interiorización del mecanismo que se tienen para implementar acciones de mejora resultado de procesos de autoevaluación"/>
    <s v="Acción correctiva"/>
    <s v="MC_AC2"/>
    <s v="Socializar Políticas de operación del procedimiento de Planes de Mejora para implementación"/>
    <s v="Socialización del procedimiento"/>
    <n v="1"/>
    <d v="2026-01-01T00:00:00"/>
    <d v="2026-03-31T00:00:00"/>
    <n v="13.5"/>
    <s v="03. Gestión de Análisis y Mejora Continua"/>
    <s v="Acción Cumplida Pendiente evaluación tercera Linea"/>
    <n v="1"/>
    <s v="Durante el primer trimestre de la vigencia 2026 se actualizó el procedimiento y se socializó"/>
    <s v="https://dnbcgovco-my.sharepoint.com/:f:/g/personal/planeacion_dnbc_gov_co/IgDYe2GS_ayPSIaWtvQYv0qbAc8IxdnR2DbMxEMLmfk0p8A?e=smqHjg"/>
    <d v="2026-05-11T00:00:00"/>
    <s v="Se evidencia socialización del 6 de marzo de 2026"/>
    <n v="1"/>
    <s v="CUMPLIDO"/>
    <d v="2026-06-04T00:00:00"/>
    <n v="1"/>
    <s v="Se evidencia la socialización del procedimiento de planes de mejoramiento realizada el 6 de marzo de 2026, validando la ejecución de la acción correctiva formulada. Desde la tercera línea de defensa se recomienda realizar monitoreo a su aplicación para verificar la apropiación del mecanismo de formulación y gestión de acciones de mejora por parte de los proceso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Durante el primer trimestre de la vigencia 2026 se actualizó el procedimiento y se socializó"/>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socialización del 6 de marzo de 2026"/>
    <n v="1"/>
    <x v="1"/>
  </r>
  <r>
    <n v="528"/>
    <x v="0"/>
    <x v="6"/>
    <s v="Subdirección Administrativa y Financiera"/>
    <m/>
    <x v="286"/>
    <m/>
    <x v="50"/>
    <s v="Verificado el reporte del SIGEPII “Monitoreo de actualización Hoja de Vida”, se observó que la ex Servidora Pública María Alejandra Patiño Buitrago, quien se retiró de la entidad el 31 de julio de 2022 no realizó la actualización de su hoja de vida, como lo establece artículo 2.2.5.1.9 del decreto 1083 de 2015."/>
    <m/>
    <s v="Debilidad en la aplicación de los controles existentes"/>
    <s v="Debilidad en la aplicación de los controles existentes"/>
    <s v="Acción correctiva"/>
    <s v="TH_AC16"/>
    <s v="Actualizar el procedimiento de Ingreso y retiro de funcionarios con la inclusion de una politica de operación la cual quedaria asi: el lider del proceso debe verifcar la actualización de su hoja de vida"/>
    <s v="Procedimeinto actualizado"/>
    <n v="1"/>
    <d v="2026-04-01T00:00:00"/>
    <d v="2026-12-31T00:00:00"/>
    <n v="40.5"/>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0"/>
    <n v="0"/>
    <n v="0"/>
    <n v="46214"/>
    <s v="No se evidencia seguimiento"/>
    <n v="0"/>
    <x v="0"/>
  </r>
  <r>
    <n v="529"/>
    <x v="0"/>
    <x v="6"/>
    <s v="Subdirección Administrativa y Financiera"/>
    <m/>
    <x v="287"/>
    <m/>
    <x v="50"/>
    <s v="De la base aportada por contratación con 150 contratistas de prestación de servicios (persona natural), 35 contratistas presentaron la declaración de bienes y rentas del periodo 01/01/2021 al 31/12/2021, y falta el registro de 115 contratistas, incumpliéndose con lo establecido en el literal g) del artículo 2 y el artículo 4 de la Ley 2013 de 2019 al establecer que “Las personas naturales y jurídicas, públicas o privadas que administren, celebren contratos y ejecuten bienes o recursos públicos respecto de la información directamente relacionada con el desempeño de su función” deberán publicar y divulgar la declaración de bienes y rentas, del registro de conflictos de interés y la declaración del impuesto sobre la renta y complementarios"/>
    <m/>
    <s v="La lista de chequeo contiene dentro de la información requerida la validación de la hoja de vida del sistema SIGEP. pero no hay una validación de la vinculación en el SIGEP por parte de la entidad._x000a_.Debilidad en la identiifcacion de controles sobre las hojas de vida de los contratistas de prestacion de servicio."/>
    <s v="Debilidad en la identiifcacion de controles sobre las hojas de vida de los contratistas de prestacion de servicio."/>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s v="Se actualiza"/>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530"/>
    <x v="0"/>
    <x v="6"/>
    <s v="Subdirección Administrativa y Financiera"/>
    <m/>
    <x v="288"/>
    <m/>
    <x v="50"/>
    <s v="De los 150 contratistas de la base datos aportada por contratación se evidenció que 73 de los contratistas no tienen asignado el rol para acceder al sistema (ver relación), con lo cual se evidencia que no está cumpliendo el artículo 2.2.17.7 del Decreto 1083 de 2015, el cual señala “(…)Es responsabilidad de los representantes legales de las entidades y organismos del Estado velar porque la información que se incorpore en el SIGEP se opere, registre, actualice y gestione de manera oportuna y que esta sea veraz y confiable.” En concordancia con el Instructivo Contratos de la función pública, que establece el rol de Contratista así: “Este rol se asigna a los contratistas para que puedan registrar o actualizar su Hoja de Vida dentro del SIGEP II.”"/>
    <m/>
    <s v="La lista de chequeo contiene dentro de la información requerida la validación de la hoja de vida del sistema SIGEP. pero no hay una validación de la vinculación en el SIGEP por parte de la entidad._x000a_.Debilidad en la identiifcacion de controles sobre las hojas de vida de los contratistas de prestacion de servicio."/>
    <s v="Debilidad en la identiifcacion de controles sobre las hojas de vida de los contratistas de prestacion de servicio."/>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s v="Se actualiza"/>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531"/>
    <x v="0"/>
    <x v="6"/>
    <s v="Subdirección Administrativa y Financiera"/>
    <m/>
    <x v="289"/>
    <m/>
    <x v="50"/>
    <s v="Verificado el reporte del SIGEPII “Nomenclatura y escala salarial”, se encontró que en dicho reporte se tienen (3) denominaciones de empleo que no se encuentran definidas en dicho manual de funciones, auxiliar administrativo 4044-24, Auxiliar área salud 4046-23 y profesional universitario 2044-01, lo cual va en contravía de la Resolución 081 de 2019 de la DNBC del Manual de Funciones."/>
    <m/>
    <s v="error en el reporte &quot;Nomenclatura y escala salarial&quot;, a traves del sistema SIGEP"/>
    <s v="error en el reporte &quot;Nomenclatura y escala salarial&quot;, a traves del sistema SIGEP"/>
    <s v="Acción correctiva"/>
    <s v="TH_AC17"/>
    <s v="Actualizar el procedimiento de ingresos y egresos en donde se incluya una politica de operacion asi: Para el caso de actualizacion de la nomenclatura, escala salarial, especificaciones del manual de funciones es necesario realizar el requermiento por correo electronico al correo de soporte de sigep II de la funcion publica."/>
    <s v="Procedimiento actualizado"/>
    <n v="1"/>
    <d v="2026-04-01T00:00:00"/>
    <d v="2026-12-31T00:00:00"/>
    <n v="40.5"/>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0"/>
    <n v="0"/>
    <n v="0"/>
    <n v="46214"/>
    <s v="No se evidencia seguimiento"/>
    <n v="0"/>
    <x v="0"/>
  </r>
  <r>
    <n v="532"/>
    <x v="0"/>
    <x v="6"/>
    <s v="Subdirección Administrativa y Financiera"/>
    <m/>
    <x v="289"/>
    <m/>
    <x v="50"/>
    <s v="Verificado el reporte del SIGEPII “Nomenclatura y escala salarial”, se encontró que en dicho reporte se tienen (3) denominaciones de empleo que no se encuentran definidas en dicho manual de funciones, auxiliar administrativo 4044-24, Auxiliar área salud 4046-23 y profesional universitario 2044-01, lo cual va en contravía de la Resolución 081 de 2019 de la DNBC del Manual de Funciones."/>
    <m/>
    <s v="error en el reporte &quot;Nomenclatura y escala salarial&quot;, a traves del sistema SIGEP"/>
    <s v="error en el reporte &quot;Nomenclatura y escala salarial&quot;, a traves del sistema SIGEP"/>
    <s v="Acción correctiva"/>
    <s v="TH_AC18"/>
    <s v="Solicitar por correo electronico a la funcion publica el retiro de tres denominaciones definidas las cuales no corresponden a las contenidas en el manual de funciones"/>
    <s v="Envio de correo electronico"/>
    <n v="1"/>
    <d v="2026-04-01T00:00:00"/>
    <d v="2026-12-31T00:00:00"/>
    <n v="40.5"/>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0"/>
    <n v="0"/>
    <n v="0"/>
    <n v="46214"/>
    <s v="No se evidencia seguimiento"/>
    <n v="0"/>
    <x v="0"/>
  </r>
  <r>
    <n v="533"/>
    <x v="0"/>
    <x v="6"/>
    <s v="Subdirección Administrativa y Financiera"/>
    <m/>
    <x v="290"/>
    <m/>
    <x v="50"/>
    <s v="Al descargar el reporte Caracterización Discapacidad SP y Contratista del SIGEP II, se genera un mensaje “sin registros”, es decir que no se registró la información en el aplicativo SIGEP II, incumpliendo lo establecido en el MIPG dimensión 5 “ Información y Comunicación”"/>
    <m/>
    <s v="Debilidad en la apliccaion de cntroles por parte del proceso de talento humano"/>
    <s v="Debilidad en la apliccaion de cntroles por parte del proceso de talento humano"/>
    <s v="Acción correctiva"/>
    <s v="TH_AC16"/>
    <s v="Actualizar el procedimiento de Ingreso y retiro de funcionarios con la inclusion de una politica de operación la cual quedaria asi: el lider del proceso debe verifcar la actualización de su hoja de vida"/>
    <s v="Procedimeinto actualizado"/>
    <n v="1"/>
    <d v="2026-04-01T00:00:00"/>
    <d v="2026-12-31T00:00:00"/>
    <n v="40.5"/>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0"/>
    <n v="0"/>
    <n v="0"/>
    <n v="46214"/>
    <s v="No se evidencia seguimiento"/>
    <n v="0"/>
    <x v="0"/>
  </r>
  <r>
    <n v="534"/>
    <x v="0"/>
    <x v="6"/>
    <s v="Subdirección Administrativa y Financiera"/>
    <m/>
    <x v="291"/>
    <m/>
    <x v="28"/>
    <s v="Se evidenció que con corte al 31/12/2022 el proceso no realizó la medición de los indicadores, incumpliendo lo establecido en el Modelo Integrado de Planeación y Gestión (MIPG) 4ª. Dimensión Evaluación de Resultados que en el lineamiento: Seguimiento y evaluación del desempeño institucional, que establece que la Entidad debe “Revisar y actualizar los indicadores y demás mecanismos de seguimiento y evaluación establecidos en la entidad y por otras autoridades.”"/>
    <m/>
    <s v="1. Falta de conocimiento de sobre los procesos de evaluación de la entidad. 2. Falta de planaeación en la actualziación de formatos y procedimientos. 3. Desconocimiento del proceso de medición de indicadores y el sistema MIPG por parte de los integrantes del proceso de contratación"/>
    <s v="Desconocimiento del proceso de medición de indicadores y el sistema MIPG por parte de los integrantes del proceso de contratación"/>
    <s v="Acción correctiva"/>
    <s v="GC_AC86"/>
    <s v="Apropiación del proceso de medición de indicadores y el sistema MIPG por parte de los integrantes del proceso de gestión contratación"/>
    <s v="Sensibilización a los integrantes del proceso de gestión contratactual respecto del proceso de medición de indicadores y el sistema MIPG"/>
    <n v="1"/>
    <d v="2023-08-01T00:00:00"/>
    <d v="2023-11-30T00:00:00"/>
    <n v="17.849999999999998"/>
    <s v="15. Gestión Contractual"/>
    <m/>
    <n v="0"/>
    <s v="La actividad no se ha ejecutado a la fecha. No se han desarrollado acciones de sensibilización ni apropiación del proceso de medición de indicadores ni del sistema MIPG por parte de los integrantes del proceso de Gestión Contractual. En consecuencia, no se cuenta con registros, soportes ni evidencias que acrediten la socialización o capacitación orientada a fortalecer el conocimiento y aplicación del sistema de indicadores y del Modelo Integrado de Planeación y Gestión (MIPG), quedando esta actividad pendiente de ejecución conforme a los lineamientos institucionales._x000a_"/>
    <n v="0"/>
    <d v="2026-05-11T00:00:00"/>
    <s v="No se evidencian soportes de la actividad"/>
    <n v="0"/>
    <s v="EJECUCIÓN"/>
    <d v="2026-05-15T00:00:00"/>
    <n v="0"/>
    <s v="No fue posible identificar evidencias para el presente período de análisis"/>
    <s v="VENCIDA"/>
    <s v="No aplica"/>
    <s v="No aplica"/>
    <s v="No aplica"/>
    <n v="0"/>
    <s v="La actividad no se ha ejecutado a la fecha. No se han desarrollado acciones de sensibilización ni apropiación del proceso de medición de indicadores ni del sistema MIPG por parte de los integrantes del proceso de Gestión Contractual. En consecuencia, no se cuenta con registros, soportes ni evidencias que acrediten la socialización o capacitación orientada a fortalecer el conocimiento y aplicación del sistema de indicadores y del Modelo Integrado de Planeación y Gestión (MIPG), quedando esta actividad pendiente de ejecución conforme a los lineamientos institucionales._x000a_"/>
    <n v="0"/>
    <s v="11/07/206"/>
    <s v="No se evidencian soportes de la actividad"/>
    <n v="0"/>
    <x v="0"/>
  </r>
  <r>
    <n v="535"/>
    <x v="0"/>
    <x v="6"/>
    <s v="Subdirección Administrativa y Financiera"/>
    <m/>
    <x v="292"/>
    <m/>
    <x v="28"/>
    <s v="Revisados los procesos contractuales seleccionados, para treinta y uno (31) de ellos, no se evidencia algunos documentos del proceso, puesto que no fueron cargados en el SECOP o en algunos casos el cargue fue realizado de manera extemporánea, es decir, que no se realizó dentro de los tres días siguientes a su expedición._x000a_Lo anterior, incumpliendo a lo estipulado en el artículo 2.2.1.1.1.7.1. del Decreto 1082 de 2015, el cual señala “Publicidad en el SECOP. La Entidad Estatal está obligada a publicar en el SECOP los Documentos del Proceso y los actos administrativos del Proceso de Contratación, dentro de los tres (3) días siguientes a su expedición (…)”;_x000a_De igual forma, se está desatendiendo el principio de trasparencia establecido en el artículo 24 de la ley 80, que señala en el numeral 3 que “Las actuaciones de las autoridades serán públicas”"/>
    <m/>
    <s v="1. Desconocimiento por parte de los supervisores y contratistas, del trámite para registrar en la plataforma SECOP II los documentos correspondientes al etapa de ejecución contractual 2. Desconocimiento del equipo de gestión contractual de los soportes a publicar en los procesos contractuales 3. No publicación de todos los soportes por falta de conocimiento, seguimiento y control, tanto por las areas tecnicas como por el equipo de gestión contractual de la entidad."/>
    <s v="No publicación de todos los soportes por falta de conocimiento, seguimiento y control, tanto por las areas tecnicas como por el equipo de gestión contractual de la entidad."/>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s v="Se actualiza"/>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536"/>
    <x v="0"/>
    <x v="6"/>
    <s v="Subdirección Administrativa y Financiera"/>
    <m/>
    <x v="293"/>
    <m/>
    <x v="28"/>
    <s v="Revisados los contratos objeto de la muestra de selección, cuatro (4) expedientes contractuales no cuentan con estudios previos dentro del expediente contractual físico ni publicados en el Secop II (Convenio 143,146, comodato 239 y contrato 160), al igual que cuatro (4) expedientes contractuales sus estudios previos están incompletos, teniendo en cuenta que no poseen la Modalidad de selección, Análisis de Riesgo ni el Acuerdo Marco requerido (OC 88227, 93780,98923, contrato 142)._x000a_Por lo anterior, se evidenció el incumplimiento con lo establecido en el artículo 2.2.1.1.2.1.1. del Decreto 1082 de 2015, numerales 1, 2, 3, 4, 5, 6, 7 y 8 el cual señala “Los estudios y documentos previos son el soporte para elaborar el proyecto de pliegos, los pliegos de condiciones y el contrato. Estos deben permanecer a disposición del público durante el desarrollo del Proceso de Contratación y contener los siguientes elementos, además de los indicados para cada modalidad de selección: (…)&quot;"/>
    <m/>
    <s v="1. Presunta debilidad en la planeación contractual. 2. Posible falta de conocimiento sobre los documentos necesarios para estructurar un proceso de selección. 3. No existe dentro del procedimiento de Gestión Contractual, una actividad que establezca los requerimientos minimos necesarios para el inicio de la estructuración del proceso contractual"/>
    <s v="No existe dentro del procedimiento de Gestión Contractual, una actividad que establezca los requerimientos minimos necesarios para el inicio de la estructuración del proceso contractual"/>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s v="Se actualiza"/>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537"/>
    <x v="0"/>
    <x v="6"/>
    <s v="Subdirección Administrativa y Financiera"/>
    <m/>
    <x v="294"/>
    <m/>
    <x v="28"/>
    <s v="Dentro de la revisión realizada, se observa que el estudio de mercado del contrato No 137 no fue aportado para su revisión, y los contratos 136, 142 y 250 no poseen firmas._x000a_Lo anterior, genera incumplimiento en lo estipulado en el artículo 2.2.1.1.1.6.1. del Decreto 1082 de 2015 el cual señala “La Entidad Estatal debe hacer, durante la etapa de planeación, el análisis necesario para conocer el sector relativo al objeto del Proceso de Contratación desde la perspectiva legal, comercial, financiera, organizacional, técnica, y de análisis de Riesgo. La Entidad Estatal debe dejar constancia de este análisis en los Documentos del Proceso.”._x000a_De igual forma, se desatiende el artículo 57 del Código de Procedimiento Administrativo y de lo Contencioso Administrativo que establece que “Acto administrativo electrónico. Las autoridades, en el ejercicio de sus funciones, podrán emitir válidamente actos administrativos por medios electrónicos siempre y cuando se asegure su autenticidad, integridad y disponibilidad de acuerdo con la ley.”,"/>
    <m/>
    <s v="1. Presunta debilidad en la planeación contractual. 2. Posible falta de conocimiento sobre los documentos necesarios para estructurar un proceso de selección. 3. No existe dentro del procedimiento de Gestión Contractual, una actividad que establezca los requerimientos minimos necesarios para el inicio de la estructuración del proceso contractual"/>
    <s v="No existe dentro del procedimiento de Gestión Contractual, una actividad que establezca los requerimientos minimos necesarios para el inicio de la estructuración del proceso contractual"/>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s v="Se actualiza"/>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538"/>
    <x v="0"/>
    <x v="6"/>
    <s v="Subdirección Administrativa y Financiera"/>
    <m/>
    <x v="295"/>
    <m/>
    <x v="28"/>
    <s v="Dentro de la revisión realizada se evidenció lo siguiente:_x000a_Nro. Contrato/Modalidad: Nro. 137/2022 LICITACION PUBLICA 001: La resolución de adjudicación No. 219 de 2022, establece en los considerandos, que se realizaron las adendas No.1 y No. 2, pero no se observan las mismas en documento escrito, en la carpeta física o publicada en SECOP II._x000a_Nro. Contrato/Modalidad: Nro. 142/2022 SIE-005-2022 SUBASTA INVERSA: En SECOP esta publicada la adenda No.1 y la Adenda No. 3, no obstante, no se observa publicada la No.2 y tampoco se encuentra dentro del expediente físico suministrado por el Proceso de Gestión Contractual._x000a_Nro. Contrato/Modalidad: Nro. 250/2022 SIE-010-2022 SUBASTA INVERSA: En SECOP esta publicada la adenda No.1 no obstante, no se observa firma ni responsable de la elaboración y tampoco se encuentra dentro del expediente físico suministrado por el Proceso de Gestión Contractual._x000a_Por lo anterior, se genera inobservancia al artículo 2.2.1.1.2.2.1 del Decreto 1082 de 2015 el cual señala “Modificación de los pliegos de condiciones. La Entidad Estatal puede modificar los pliegos de condiciones a través de Adendas expedidas antes del vencimiento del plazo para presentar ofertas. (…) La Entidad Estatal debe publicar las Adendas en los días hábiles, entre las 7:00 a. m. y las 7:00 p. m., a más tardar el día hábil anterior al vencimiento del plazo para presentar ofertas a la hora fijada para tal presentación, salvo en la licitación pública pues de conformidad con la ley la publicación debe hacerse con tres (3) días de anticipación.”."/>
    <m/>
    <s v="1. Incumplimiento en la ley de archivo y cargue de soportes en la plataforma SECOP II. 2. Falta de conocimiento contractual y de la plataforma SECOP II. 3. No archivo de forma adecuada ni publicación de las Adendas en los días y horarios establecidos."/>
    <s v="No archivo de forma adecuada ni publicación de las Adendas en los días y horarios establecidos."/>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s v="Se actualiza"/>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539"/>
    <x v="0"/>
    <x v="6"/>
    <s v="Subdirección Administrativa y Financiera"/>
    <m/>
    <x v="296"/>
    <m/>
    <x v="28"/>
    <s v="Se evidencia que el Aviso de convocatoria del contrato Nro. 137/2022 señala LICITACION PUBLICA 001, y en la publicación en el SECOP II presenta una modalidad diferente (Concurso de Méritos) de la que en realidad se pretendió adelantar que fue Licitación Pública._x000a_Lo anterior, generando incumplimiento a lo estipulado en el numeral 4 del artículo 2.2.1.1.2.1.2. del Decreto 1082 de 2015 el cual establece “Aviso de convocatoria. El aviso de convocatoria para participar en un Proceso de Contratación debe contener la siguiente información, además de lo establecido para cada modalidad de selección:_x000a_4. La modalidad de selección del contratista (…)”."/>
    <m/>
    <s v="1. Desconocimiento de los procesos contractuales. 2. Falta de conocimiento contractual y de la plataforma SECOP II. 3. Formatos y documentos desactualizados y publiciados sin revisión y sin el lleno de los requisitos."/>
    <s v="Formatos y documentos desactualizados y publiciados sin revisión y sin el lleno de los requisitos."/>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s v="Se actualiza"/>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540"/>
    <x v="0"/>
    <x v="6"/>
    <s v="Subdirección Administrativa y Financiera"/>
    <m/>
    <x v="297"/>
    <m/>
    <x v="28"/>
    <s v="Se evidencia que para la suscripción del contrato 98 no fueron aportados la totalidad de los documentos solicitados como son la carta de intención de cooperar del Cuerpo de Bomberos Voluntarios de CALI, RUT del Cuerpo de Bomberos Voluntarios de CALI, impresión del certificado de antecedes Judiciales tanto del Cuerpo de Bomberos Voluntarios de CALI como de su representante legal, entre otros._x000a_Con relación al contrato 247 no se evidenció el Acta de Constitución y Representación Legal, oferta económica del contratista ajustado de acuerdo a los requerimientos técnicos de la DNBC, catálogo de los bienes ofertados, ficha Técnica, RUT de la sociedad, entre otros._x000a_El Contrato/Modalidad No 66 de 2022. Contratación Directa/ Prestación de Servicios persona Jurídica a nombre de COMJURIDICA SAS no contiene dentro de los requisitos jurídicos los documentos que acrediten académicamente el cumplimiento de los requisitos, teniendo en cuenta que la persona jurídica deberá contar con un equipo de trabajo, que acrediten formación en Derecho y que cuente con estudios de postgrado en el grado de Especialización en Derecho Administrativo y/o público, civil y/o comercial que cuente como mínimo con (2) dos años de experiencia profesional._x000a_Y para el Contrato/Modalidad No 04 de 2022. Contratación Directa/ Prestación de Servicios persona Jurídica, en la propuesta entregada por el CUERPO DE BOMBEROS VOLUNTARIOS BOGOTA-CITEL, con relación al número de perfiles establecidos por la DNBC, no cumple con el perfil establecido; por cuanto:_x000a_- Coordinador: no se evidencia documentos de formación académica ni experiencia de 2 años_x000a_- Radioperadores bomberos activos, en 3 turnos: La oferta solo establece 2. No se evidencia documentos de formación académica ni experiencia de 2 años_x000a_- Radioperador enlace UNGRD: no se evidencia documentos de formación académica ni experiencia de 2 años_x000a_Por lo anterior, se evidencia incumplimiento en el artículo 5° de la Ley 1150 de 2007 la cual señala “la selección objetiva: Es objetiva la selección en la cual la escogencia se haga al ofrecimiento más favorable a la entidad y a los fines que ella busca, sin tener en consideración factores de afecto o de interés y, en general, cualquier clase de motivación subjetiva. En consecuencia, los factores de escogencia y calificación que establezcan las entidades en los pliegos de condiciones o sus equivalentes, tendrán en cuenta los siguientes criterios” y los numerales 19 y 11 del estudio previo y pliego de condiciones respectivamente."/>
    <m/>
    <s v="1. Presunta debilidad en la planeación contractual. 2. Posible falta de conocimiento sobre los documentos necesarios para estructurar un proceso de selección. 3. No existe dentro del procedimiento de Gestión Contractual, listas de chequeo sobre los documentos requeridos para cada tipo de proceso de selección"/>
    <s v="No existe dentro del procedimiento de Gestión Contractual, listas de chequeo sobre los documentos requeridos para cada tipo de proceso de selección"/>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s v="Se actualiza"/>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541"/>
    <x v="0"/>
    <x v="6"/>
    <s v="Subdirección Administrativa y Financiera"/>
    <m/>
    <x v="298"/>
    <m/>
    <x v="28"/>
    <s v="En el expediente físico ni publicado en SECOP II del contrato No 137 se evidencia comunicación o documento de designación del Comité evaluador._x000a_Por lo cual, se presenta incumplimiento en el artículo 2.2.1.1.2.2.3. del Decreto 1082 de 2015, el cual establece “Comité evaluador. La Entidad Estatal puede designar un comité evaluador conformado por servidores públicos o por particulares contratados para el efecto para evaluar las ofertas y las manifestaciones de interés para cada Proceso de Contratación por licitación, selección abreviada y concurso de méritos (…)."/>
    <m/>
    <s v="1. Presunta debilidad en la planeación contractual. 2. Posible falta de conocimiento sobre los documentos necesarios para estructurar un proceso de selección. 3. No existe dentro del procedimiento de Gestión Contractual, una actividad que establezca la necesidad de la formalidad de Designar un Comité Evaluador"/>
    <s v="No existe dentro del procedimiento de Gestión Contractual, una actividad que establezca la necesidad de la formalidad de Designar un Comité Evaluador"/>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s v="Se actualiza"/>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542"/>
    <x v="0"/>
    <x v="6"/>
    <s v="Subdirección Administrativa y Financiera"/>
    <m/>
    <x v="299"/>
    <m/>
    <x v="28"/>
    <s v="En los contratos 151 y 153 no se realizaron los estudios previos; y en el contrato 153 no se presentaron informes de supervisión. De otro lado en el contrato 151 de 2020 se realizó análisis de precios, contemplando bienes a mayor costo del mercado, pero los mismos están sin firma._x000a_Lo anterior, genera incumplimiento en la Circular Conjunta 100-008-2020 en lo relacionado al numeral 2 – que señala “Estructurar la trazabilidad contractual con énfasis en estudios de precios acertados y una diligente labor de supervisión en la entrega del bien o servicio”."/>
    <m/>
    <s v="1. Desconocimiento de los documentos que debe contener la etapa precontractual de los procesos. 2. Publicación de soportes del contratista incompletos. 3. No validación de los soportes minimos a publicar del contrato de acuerdo a la modalidad de cada proceso contractual, requisitos juridicos, financieros y tecnicos."/>
    <s v="No validación de los soportes minimos a publicar del contrato de acuerdo a la modalidad de cada proceso contractual, requisitos juridicos, financieros y tecnicos."/>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543"/>
    <x v="0"/>
    <x v="6"/>
    <s v="Subdirección Administrativa y Financiera"/>
    <m/>
    <x v="300"/>
    <m/>
    <x v="28"/>
    <s v="Dentro de la revisión realizada se observa que el contrato 153 aparece identificado en el Secop II como 152._x000a_Lo anterior incumple con la Circular Conjunta 100-008-2020 en lo relacionado en el numeral 2 –que indica: “Es importante y obligatorio cumplir el principio de publicidad de la gestión contractual en los sistemas electrónicos (SECOP I y SECOP II, conforme con las Circulares 1 y 2 de 2019 y 3 de 2020 de la Agencia Nacional -COLOMBIA COMPRA EFICIENTE- para respetar el cumplimiento de los requisitos legales de cada acuerdo de voluntades y fortalecer el control social a la Administración, independientemente de la urgencia manifiesta declarada”."/>
    <m/>
    <s v="1. Desconocimiento de la plataforma SECOP II. 2. No diligenciamiento de una base de consecutivos contractuales. 3. No validación por parte de los profesionales del consecutivo contractual o numearación de los contratos sin anterioridad."/>
    <s v="No validación por parte de los profesionales del consecutivo contractual o numearación de los contratos sin anterioridad."/>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544"/>
    <x v="0"/>
    <x v="6"/>
    <s v="Subdirección Administrativa y Financiera"/>
    <m/>
    <x v="301"/>
    <m/>
    <x v="28"/>
    <s v="En los contratos 151, 152, 153, 154 y 166 de 2020 no se evidenciaron las listas de referencia o bases que permitieran determinar los bienes y servicios a contratar._x000a_Lo anterior genera incumplimiento en la Circular Conjunta 100-008-2020 en lo relacionado en el numeral 2 – que señala “Es indispensable tener una lista de referencia o de base de precios para determinar el valor de los bienes y servicios a contratar. Constate que los precios sean justos, razonables y que se pueda comprobar en el contexto temporal, territorial y comercial con la respectiva trazabilidad.”."/>
    <m/>
    <s v="1. Desconocimiento de los documentos que debe contener la etapa precontractual de los procesos. 2. Publicación de soportes del contratista incompletos. 3. No validación de los soportes minimos a publicar del contrato de acuerdo a la modalidad de cada proceso contractual, requisitos juridicos, financieros y tecnicos."/>
    <s v="No validación de los soportes minimos a publicar del contrato de acuerdo a la modalidad de cada proceso contractual, requisitos juridicos, financieros y tecnicos."/>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545"/>
    <x v="0"/>
    <x v="6"/>
    <s v="Subdirección Administrativa y Financiera"/>
    <m/>
    <x v="302"/>
    <m/>
    <x v="28"/>
    <s v="Se evidencia dentro de los expedientes de los contratos 151, 152, 153, 154 y 166 que no existen los documentos que soporten la experiencia del contratista en contratos similares, generando incumplimiento en la Circular Conjunta 100-008-2020 en lo relacionado en el numeral 2 – “Solicitar a los proponentes los contratos anteriores que tengan objeto similar al que se contrata y verifique ante el contratante el efectivo cumplimiento.”"/>
    <m/>
    <s v="1. Desconocimiento de los documentos que debe contener la etapa precontractual de los procesos. 2. Publicación de soportes del contratista incompletos. 3. No validación de los soportes minimos a publicar del contrato de acuerdo a la modalidad de cada proceso contractual, requisitos juridicos, financieros y tecnicos."/>
    <s v="No validación de los soportes minimos a publicar del contrato de acuerdo a la modalidad de cada proceso contractual, requisitos juridicos, financieros y tecnicos."/>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546"/>
    <x v="0"/>
    <x v="6"/>
    <s v="Subdirección Administrativa y Financiera"/>
    <m/>
    <x v="303"/>
    <m/>
    <x v="28"/>
    <s v="En los contratos 152, 154 y 166 no se allegó la documentación relacionada con el escrutinio y verificación de la información que suministro cada proponente en el proceso de adjudicación._x000a_Generando incumplimiento en la Circular Conjunta 100-008-2020 en lo relacionado en el numeral 2 – “Constate toda la información que le suministren los proponentes y sométala al escrutinio y verificación, dejando constancia de los resultados”."/>
    <m/>
    <s v="1. Desconocimiento de los documentos que debe contener la etapa precontractual de los procesos. 2. Publicación de soportes del contratista incompletos. 3. No validación de los soportes minimos a publicar del contrato de acuerdo a la modalidad de cada proceso contractual, requisitos juridicos, financieros y tecnicos."/>
    <s v="No validación de los soportes minimos a publicar del contrato de acuerdo a la modalidad de cada proceso contractual, requisitos juridicos, financieros y tecnicos."/>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547"/>
    <x v="0"/>
    <x v="6"/>
    <s v="Subdirección Administrativa y Financiera"/>
    <m/>
    <x v="304"/>
    <m/>
    <x v="28"/>
    <s v="No se evidencia dentro de los expedientes de los contratos 151, 152, 153, 154 y 166 el compromiso de integridad y anticorrupción, lo que genera incumplimiento en la Circular Conjunta 100-008-2020 en lo relacionado en el numeral 3 – “Exija a los proveedores que asuman un compromiso de integridad y anticorrupción en el contrato.”"/>
    <m/>
    <s v="1. Desconocimiento de los documentos que debe contener la etapa precontractual de los procesos. 2. Publicación de soportes del contratista incompletos. 3. No validación de los soportes minimos a publicar del contrato de acuerdo a la modalidad de cada proceso contractual, requisitos juridicos, financieros y tecnicos."/>
    <s v="No validación de los soportes minimos a publicar del contrato de acuerdo a la modalidad de cada proceso contractual, requisitos juridicos, financieros y tecnicos."/>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548"/>
    <x v="0"/>
    <x v="6"/>
    <s v="Subdirección Administrativa y Financiera"/>
    <m/>
    <x v="305"/>
    <m/>
    <x v="28"/>
    <s v="En los contratos 151, 152, 153, 154 y 166 no se adjuntaron las justificaciones de los contratos frente a las condiciones de pandemia, así como tampoco los informes de supervisión._x000a_Lo que genera incumplimiento en la Circular Conjunta 100-008-2020 en lo relacionado en el numeral 4 – que establece “Cumpla a cabalidad con el principio de máxima publicidad. Divulgue, sin falta ni demora, en los canales de información de su administración: i) el monto de los recursos que tiene para contratar en la emergencia; ii) los contratos que celebre, indicando el objeto y el precio (total y unitario de cada bien y su transporte (…)”."/>
    <m/>
    <s v="1. Desconocimiento de los documentos que debe contener la etapa precontractual de los procesos. 2. Publicación de soportes del contratista incompletos. 3. No validación de los soportes minimos a publicar del contrato de acuerdo a la modalidad de cada proceso contractual, requisitos juridicos, financieros y tecnicos, y su ejecución contractual"/>
    <s v="No validación de los soportes minimos a publicar del contrato de acuerdo a la modalidad de cada proceso contractual, requisitos juridicos, financieros y tecnicos, y su ejecución contractual"/>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549"/>
    <x v="0"/>
    <x v="6"/>
    <s v="Subdirección Administrativa y Financiera"/>
    <m/>
    <x v="306"/>
    <m/>
    <x v="28"/>
    <s v="Dentro de la revisión realizada no se encontró publicación ni en Secop ni en página web de los informes de monitoreo presupuestal de los contratos 151, 152, 153,154 y 166._x000a_Por lo cual se evidencia incumplimiento en la Circular Conjunta 100-008-2020 en lo relacionado en el numeral 4 – “Realice periódicamente y circule los informes de monitoreo presupuestal de los contratos y de las personas beneficiadas”."/>
    <m/>
    <s v="1.La situación de emergencia y las consecuencias asociadas, si bien podian ser previsibles, tenian una muy baja probabilidad de ocurrencia, lo que repercutió en la falta de preparación de la Entidad para aforntarla. 2. No existia un plan de contingencia que permitiera de forma eficiente la oportuna recopilación de la información para los informes señalados. 3. No se contaba con personal ni la logistica necesaria para consolidar y recopilar la información solicitada dentro del tiempo, dada la sitaución de emergencia sanitaria"/>
    <s v="No se contaba con personal ni la logistica necesaria para consolidar y recopilar la información solicitada dentro del tiempo, dada la sitaución de emergencia sanitaria"/>
    <s v="Acción correctiva"/>
    <s v="GC_AC87"/>
    <s v="Revisión para verificación de los contratos suscritos bajo la modalidad de urgencia manifiesta para posterior Publicación de los informes de monitoreo presupuestal de los contratos"/>
    <s v="Publicación de los informes de monitoreo presupuestal de los contratos"/>
    <n v="1"/>
    <d v="2023-08-01T00:00:00"/>
    <d v="2023-11-30T00:00:00"/>
    <n v="17.849999999999998"/>
    <s v="15. Gestión Contractual"/>
    <m/>
    <n v="0"/>
    <s v="La actividad no se ha llevado a cabo a la fecha. No se ha realizado la revisión y verificación de los contratos suscritos bajo la modalidad de urgencia manifiesta, ni la posterior publicación de los informes de monitoreo presupuestal asociados a dichos contratos. En consecuencia, no se cuenta con informes de monitoreo presupuestal publicados, quedando esta actividad pendiente de ejecución conforme a los lineamientos de seguimiento presupuestal, transparencia y normatividad vigente._x000a_"/>
    <n v="0"/>
    <d v="2026-05-11T00:00:00"/>
    <s v="No se evidencian soportes de la actividad"/>
    <n v="0"/>
    <s v="EJECUCIÓN"/>
    <d v="2026-05-15T00:00:00"/>
    <n v="0"/>
    <s v="No fue posible identificar evidencias para el presente período de análisis"/>
    <s v="VENCIDA"/>
    <s v="No aplica"/>
    <s v="No aplica"/>
    <s v="No aplica"/>
    <n v="0"/>
    <s v="La actividad no se ha llevado a cabo a la fecha. No se ha realizado la revisión y verificación de los contratos suscritos bajo la modalidad de urgencia manifiesta, ni la posterior publicación de los informes de monitoreo presupuestal asociados a dichos contratos. En consecuencia, no se cuenta con informes de monitoreo presupuestal publicados, quedando esta actividad pendiente de ejecución conforme a los lineamientos de seguimiento presupuestal, transparencia y normatividad vigente._x000a_"/>
    <n v="0"/>
    <s v="11/07/206"/>
    <s v="No se evidencian soportes de la actividad"/>
    <n v="0"/>
    <x v="0"/>
  </r>
  <r>
    <n v="550"/>
    <x v="0"/>
    <x v="6"/>
    <s v="Subdirección Administrativa y Financiera"/>
    <m/>
    <x v="307"/>
    <m/>
    <x v="28"/>
    <s v="En los contratos 151 y 153 no se encuentran los análisis del sector económico y en el contrato 152, 154 y 166, la justificación técnica de la entidad no contiene un análisis adecuado, racional, idóneo, mesurado, ponderado y razonable de los bienes y servicios a contratar que establezcan la necesidad a contratar._x000a_Lo anterior genera incumplimiento en la “Guía de Transparencia Contratación Pandemia XI Recomendaciones literal i) Determinación de la necesidad”."/>
    <m/>
    <s v="1. Desconocimiento de los documentos que debe contener la etapa precontractual de los procesos. 2. Publicación de soportes del contratista incompletos. 3. No validación de los soportes minimos a publicar del contrato de acuerdo a la modalidad de cada proceso contractual, requisitos juridicos, financieros y tecnicos."/>
    <s v="No validación de los soportes minimos a publicar del contrato de acuerdo a la modalidad de cada proceso contractual, requisitos juridicos, financieros y tecnicos."/>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551"/>
    <x v="0"/>
    <x v="6"/>
    <s v="Subdirección Administrativa y Financiera"/>
    <m/>
    <x v="308"/>
    <m/>
    <x v="28"/>
    <s v="Dentro de la revisión realizada, el equipo auditor evidenció que en los contratos 154 y 166 no se realizó la verificación de la capacidad del futuro contratistas, y en los contratos 151 y 153 no se determinaron los requisitos habilitantes al igual que en la justificación técnica no se establecieron las condiciones jurídicas, técnicas y económicas a presentar, generando incumplimiento en establecido en la Guía de Transparencia Contratación Pandemia XI Recomendaciones literal ii) - Verificación de la oferta, que indica “Aun cuando la contratación directa o la sujeta al derecho privado no exige la existencia de una pluralidad de oferentes, las Entidades Estatales deben verificar, previo a la celebración del contrato, I) la capacidad del futuro contratista para satisfacer la necesidad, para lo cual pueden acudir a la información consignada en el SECOP -para conocer los contratos ejecutados”, (…)"/>
    <m/>
    <s v="1. Debilidad en la estructuración de condiciones en los procesos de selección 2. Por falta de conocimientos de requsitiso minimos segun el tipo de proceso de selección 3. Inexistencia de estandarización de requisitos habilitantes de corte jurídico, financiero y técnico"/>
    <s v="Inexistencia de estandarización de requisitos habilitantes de corte jurídico, financiero y técnico"/>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552"/>
    <x v="0"/>
    <x v="6"/>
    <s v="Subdirección Administrativa y Financiera"/>
    <m/>
    <x v="309"/>
    <m/>
    <x v="28"/>
    <s v="En la revisión realizada, no se evidenciaron los parámetros de referencia de histórico de precios, lista de precios u otro documento que permita generar el análisis del mercado, en los contratos 166, 152, 151, 153 y 154 de 2020._x000a_Por lo cual se genera incumplimiento en lo establecido en la Guía de Transparencia Contratación Pandemia XI Recomendaciones literal iii) – “Adquisición a precios justos y razonables. En coyunturas como las actuales es común la intención de querer tomar ventajas a través de la especulación con los precios de insumos o bienes requeridos para conjurar o mitigar la situación excepcional (…)”."/>
    <m/>
    <s v="1. Presunta falla de planeación en la adquisición de bienes y servicios 2. Posible desconocimiento de la Entidad del proceso precontractual. 3. Falta de conocimiento de las areas solicitantes sobre el proceso de estructuración de estudios y documentos previos."/>
    <s v="Falta de conocimiento de las areas solicitantes sobre el proceso de estructuración de estudios y documentos previos."/>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553"/>
    <x v="0"/>
    <x v="6"/>
    <s v="Subdirección Administrativa y Financiera"/>
    <m/>
    <x v="310"/>
    <m/>
    <x v="28"/>
    <s v="Se evidencia que en los contratos No 152, 154 y 166 no se realizó la verificación de la capacidad del posible contratista, y en los contratos 151 y 153 aunque se observa la justificación técnica de la necesidad, en las mismas no se establecieron las condiciones jurídicas, técnicas y económicas, generando incumplimiento en la Guía de Transparencia Contratación Pandemia XI Recomendaciones literal ii) “Verificación de la Oferta “."/>
    <m/>
    <s v="1. Debilidad en la estructuración de condiciones en los procesos de selección 2. Falta de conocimientos de requsitos minimos segun el tipo de proceso de selección 3. Inexistencia de estandarización de requisitos habilitantes de corte jurídico, financiero y técnico"/>
    <s v="Inexistencia de estandarización de requisitos habilitantes de corte jurídico, financiero y técnico"/>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554"/>
    <x v="2"/>
    <x v="6"/>
    <s v="Subdirección Administrativa y Financiera"/>
    <m/>
    <x v="154"/>
    <m/>
    <x v="31"/>
    <s v="Elementos de protección personal_x000a_Se evidenció que no se está realizando la entrega de elementos de protección personal a los trabajadores de acuerdo con lo establecido en la matriz de EPP, ya que solo se tiene registro de entrega de botas de seguridad al Almacenista y debería suministrársele, además, guantes, gafas de seguridad y protección respiratoria._x000a_Adicionalmente en la matriz de EPP no se identificó el cargo del responsable de gestión documental, en donde se requiere guantes de nitrilo, de lo cual no hay registro de su entrega._x000a_Lo anterior incumple lo establecido en la ley 9 de 1979, articulo 122 “Todos los empleadores están obligados a proporcionar a cada trabajador, sin costo para éste, elementos de protección personal en cantidad y calidad acordes con los riesgos reales o potenciales existentes en los lugares de trabajo”. resolución 2400 de 1979, articulo 176 “En todos los establecimientos de trabajo en donde los trabajadores estén expuestos a riesgos físicos, mecánicos, químicos, biológicos, etc., los patronos suministrarán los equipos de protección adecuados, según la naturaleza del riesgo, que reúnan condiciones de seguridad y eficiencia para el usuario”"/>
    <m/>
    <s v="1-Porque solo se considero el personal del almacén._x000a_2. Porque la persona a cargo del sg-sst consideró lo más necesario únicamente según su criterio. 3. Porque los recursos de la DNBC son escasos para la compra de EPP."/>
    <s v="Porque los recursos de la DNBC son escasos para la compra de EPP."/>
    <s v="Acción correctiva"/>
    <s v="TH_AC32"/>
    <s v="Actualizar la matriz de EPP"/>
    <s v="Matriz EPP actualizada"/>
    <n v="1"/>
    <d v="2026-03-01T00:00:00"/>
    <d v="2026-06-30T00:00:00"/>
    <n v="17.849999999999998"/>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1"/>
    <s v="se adjunta matriz EPP"/>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No se evidencia seguimiento"/>
    <n v="0"/>
    <x v="0"/>
  </r>
  <r>
    <n v="555"/>
    <x v="0"/>
    <x v="5"/>
    <s v="Dirección General"/>
    <m/>
    <x v="285"/>
    <n v="0"/>
    <x v="47"/>
    <s v="Ambiente 17.3_x000a_Se evidencia en la viñeta 9 del numeral 6.6.POLITICAS DE OPERACIÓN, del proceso Acciones Correctivas, Preventivas y de Mejora versión 2 Código: PC-MC-02, que Cualquier servidor público o contratista de la Entidad, podrá identificar la posibilidad de una Corrección, Acción Correctiva, Preventiva o de Mejora, para lo cual, debe informar a su jefe inmediato o supervisor; sin embargo, esta actividad no se ejecuta por los procesos."/>
    <s v="FORTALECIMIENTO ORGANIZACIONAL Y SIMPLIFICACIÓN DE PROCESOS"/>
    <s v="Débil interiorización del mecanismo que se tienen para implementar acciones de mejora resultado de procesos de autoevaluación"/>
    <s v="Débil interiorización del mecanismo que se tienen para implementar acciones de mejora resultado de procesos de autoevaluación"/>
    <s v="Acción correctiva"/>
    <s v="MC_AC9"/>
    <s v="Monitorear la formulación y ejecución de las acciones derivadas de los planes de mejora"/>
    <s v="Informes de monitoreos"/>
    <n v="4"/>
    <d v="2026-01-01T00:00:00"/>
    <d v="2026-12-31T00:00:00"/>
    <n v="54"/>
    <s v="03. Gestión de Análisis y Mejora Continua"/>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s v="EJECUCIÓN"/>
    <d v="2026-06-04T00:00:00"/>
    <n v="0.25"/>
    <s v="Se evidencia que durante el mes de abril de 2026 se realizó el primer monitoreo a los planes de mejoramiento, así como la aprobación de su reformulación en Comité de Control Interno. La evidencia permite verificar avances en la ejecución de la acción correctiva relacionada con el monitoreo de la formulación y ejecución de las acciones derivadas de los planes de mejora. No obstante, desde la tercera línea de defensa se recomienda continuar fortaleciendo el monitoreo y control sobre el cumplimiento de las acciones formuladas, con el fin de prevenir incumplimientos y garantizar el cierre oportuno de los hallazgos identificad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x v="0"/>
  </r>
  <r>
    <n v="556"/>
    <x v="0"/>
    <x v="5"/>
    <s v="Dirección General"/>
    <m/>
    <x v="311"/>
    <n v="1"/>
    <x v="47"/>
    <s v="Ambiente 17.4_x000a_La Oficina de Control Interno en el Comite Institucional de Coordinación de Control Interno de noviembre, presentó el resultado del seguimiento y verificación del estado de los Planes de Mejoramiento establecidos por los diferentes procesos, como resultado de las auditorías internas, seguimientos realizado por la Oficina de Control Interno, para la toma de decisiones por parte de la Alta Dirección., en el cual se evidencia incumplimiento de algunas de las acciones formuladas."/>
    <s v="FORTALECIMIENTO ORGANIZACIONAL Y SIMPLIFICACIÓN DE PROCESOS"/>
    <s v="Debilidad en el seguimiento y control del cumplimiento de las acciones establecidas"/>
    <s v="Debilidad en el seguimiento y control del cumplimiento de las acciones establecidas"/>
    <s v="Acción correctiva"/>
    <s v="MC_AC9"/>
    <s v="Monitorear la formulación y ejecución de las acciones derivadas de los planes de mejora"/>
    <s v="Informes de monitoreos"/>
    <n v="4"/>
    <d v="2026-01-01T00:00:00"/>
    <d v="2026-12-31T00:00:00"/>
    <n v="54"/>
    <s v="03. Gestión de Análisis y Mejora Continua"/>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s v="EJECUCIÓN"/>
    <d v="2026-06-04T00:00:00"/>
    <n v="0.25"/>
    <s v="Se evidencia que durante el mes de abril de 2026 se realizó el primer monitoreo a los planes de mejoramiento, así como la aprobación de su reformulación en Comité de Control Interno. La evidencia permite verificar avances en la ejecución de la acción correctiva relacionada con el monitoreo de la formulación y ejecución de las acciones derivadas de los planes de mejora. No obstante, desde la tercera línea de defensa se recomienda continuar fortaleciendo el monitoreo y control sobre el cumplimiento de las acciones formuladas, con el fin de prevenir incumplimientos y garantizar el cierre oportuno de los hallazgos identificad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x v="0"/>
  </r>
  <r>
    <n v="557"/>
    <x v="0"/>
    <x v="5"/>
    <s v="Dirección General"/>
    <m/>
    <x v="312"/>
    <n v="0"/>
    <x v="47"/>
    <s v="Ambiente 17.7_x000a_Actualmente la DNBC, no posee Planes de Mejoramiento producto de las autoevaluaciones realizadas por la segunda línea de defensa . Por lo tanto no se cuenta con la verificación y avance del cumplimiento"/>
    <s v="FORTALECIMIENTO ORGANIZACIONAL Y SIMPLIFICACIÓN DE PROCESOS"/>
    <s v="Desconocimiento por parte de los procesos de la generación de autoevaluaciones"/>
    <s v="Desconocimiento por parte de los procesos de la generación de autoevaluaciones"/>
    <s v="Acción correctiva"/>
    <s v="MC_AC9"/>
    <s v="Monitorear la formulación y ejecución de las acciones derivadas de los planes de mejora"/>
    <s v="Informes de monitoreos"/>
    <n v="4"/>
    <d v="2026-01-01T00:00:00"/>
    <d v="2026-12-31T00:00:00"/>
    <n v="54"/>
    <s v="03. Gestión de Análisis y Mejora Continua"/>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s v="EJECUCIÓN"/>
    <d v="2026-06-04T00:00:00"/>
    <n v="0.25"/>
    <s v="Se evidencia que durante el mes de abril de 2026 se realizó el primer monitoreo a los planes de mejoramiento, así como la aprobación de su reformulación en Comité de Control Interno. La evidencia permite verificar avances en la ejecución de la acción correctiva relacionada con el monitoreo de la formulación y ejecución de las acciones derivadas de los planes de mejora. No obstante, desde la tercera línea de defensa se recomienda continuar fortaleciendo el monitoreo y control sobre el cumplimiento de las acciones formuladas, con el fin de prevenir incumplimientos y garantizar el cierre oportuno de los hallazgos identificados."/>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x v="0"/>
  </r>
  <r>
    <n v="558"/>
    <x v="0"/>
    <x v="6"/>
    <s v="Subdirección Administrativa y Financiera"/>
    <m/>
    <x v="313"/>
    <m/>
    <x v="33"/>
    <s v="Ninguna de las 32 resoluciones de Viáticos y comisión otorgadas en el primer trimestre de 2023 ni sus respectivos soportes, poseen la justificación que haga referencia a que las actividades que se desarrollaron en la respectivas comisiones “Requerían el Desplazamiento Físico al Sitio y no podrían haberse llevado a cabo de manera virtual” por parte del contratista y/o funcionario, desatendiendo lo señalado en Decreto 444 de 2023 artículo 6._x000a_Esta observación ha sido evidenciada por la OCI desde el seguimiento realizado a la Austeridad en el Gasto desde el Tercer trimestre de 2022, sin que a la fecha la entidad haya tomado las acciones de mejora correspondientes."/>
    <m/>
    <s v="1. No se han adaptado todos los formatos internos, de acuerdo con el Decreto 444 del 29 de marzo del 2023_x000a_2.El formato establecido no contiene la justificación de asistencia presencial frente a virtual."/>
    <s v="El formato establecido para solicitud de viáticos y comisiones no contiene la justificación de asistencia presencial frente a virtual."/>
    <s v="Acción correctiva"/>
    <s v="TH_AC47"/>
    <s v="Realizar actividades de divulgación y capacitación acerca de comisiones"/>
    <s v="Capacitaciones realizadas"/>
    <n v="4"/>
    <d v="2026-01-01T00:00:00"/>
    <d v="2026-12-31T00:00:00"/>
    <n v="54"/>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0"/>
    <n v="0"/>
    <n v="0"/>
    <n v="46214"/>
    <s v="No se evidencia seguimiento"/>
    <n v="0"/>
    <x v="0"/>
  </r>
  <r>
    <n v="559"/>
    <x v="0"/>
    <x v="6"/>
    <s v="Subdirección Administrativa y Financiera"/>
    <m/>
    <x v="314"/>
    <m/>
    <x v="33"/>
    <s v="Con relación a los Certificados de Permanencia que sustentan las 32 resoluciones de Viáticos y comisión otorgadas en el primer trimestre de 2023, tienen descrito el Objeto de la Comisión, conforme lo define el artículo 4 literal (i) ítem 4 de la Resolución 027 de 2022_x000a_Esta observación ha sido evidenciada por la OCI desde el seguimiento realizado a la Austeridad en el Gasto desde el Tercer trimestre de 2022, sin que a la fecha la entidad haya tomado las acciones de mejora correspondientes"/>
    <m/>
    <s v="1.El formato establecido no contiene la inclusión del objeto de la comisión._x000a_2. El objeto de la comisión se incluia solamente en el informe de comisión._x000a_3. Demoras en la generación de los formatos y procedimientos del proceso"/>
    <s v="3. Demoras en la generación de los formatos y procedimientos del proceso"/>
    <s v="Acción correctiva"/>
    <s v="TH_AC47"/>
    <s v="Realizar actividades de divulgación y capacitación acerca de comisiones"/>
    <s v="Capacitaciones realizadas"/>
    <n v="4"/>
    <d v="2026-01-01T00:00:00"/>
    <d v="2026-12-31T00:00:00"/>
    <n v="54"/>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0"/>
    <n v="0"/>
    <n v="0"/>
    <n v="46214"/>
    <s v="No se evidencia seguimiento"/>
    <n v="0"/>
    <x v="0"/>
  </r>
  <r>
    <n v="560"/>
    <x v="0"/>
    <x v="6"/>
    <s v="Subdirección Administrativa y Financiera"/>
    <m/>
    <x v="175"/>
    <m/>
    <x v="33"/>
    <s v="Al 31 de marzo de 2023, se evidenció que no se ha generado el Plan de Mantenimiento preventivo y correctivo para el parque automotor de los vehículos de la vigencia 2023. De igual forma, al vehículo de placas IXX-308, NO se le realizó el respectivo mantenimiento en la vigencia 2022, conforme al numeral 5.2 Política de Seguridad y salud en el Trabajo numeral 5.2.1 POLÍTICA DE SEGURIDAD VIAL"/>
    <m/>
    <s v="Gestion Administrativa_x000a_1. Porque el vehículo se encontraba en préstamo en bomberos Bogota._x000a_2. No existia plan de mantenimiento preventivo y correctivo para el vehículo._x000a_3. No se tenía conocimiento del estado del vehículo IXX308."/>
    <s v="No se tenía conocimiento del estado del vehículo IXX308."/>
    <s v="Acción correctiva"/>
    <s v="GA_AC24"/>
    <s v="Emitir y radicar un informe técnico concluyente que permita solicitar a la aseguradora el reconocimiento de los daños y/o pérdidas del vehículo"/>
    <s v="Diagnóstico del vehículo IXX308 realizado"/>
    <n v="1"/>
    <d v="2026-05-01T00:00:00"/>
    <d v="2026-07-31T00:00:00"/>
    <n v="13.5"/>
    <s v="14. Gestión Administrativa"/>
    <m/>
    <n v="0"/>
    <s v="En proceso de recolectar información del vehículo "/>
    <s v="https://dnbcgovco-my.sharepoint.com/:f:/g/personal/planeacion_dnbc_gov_co/IgCPk7BdIX7fRKOFC5bbAo6-AUwAXN2ynxK-LsVKdFpE5E8?e=BlOAsy"/>
    <d v="2026-05-11T00:00:00"/>
    <s v="No se evidencia avance para el periodo"/>
    <n v="0"/>
    <s v="EJECUCIÓN"/>
    <d v="2026-05-29T00:00:00"/>
    <n v="0"/>
    <s v="No fue posible identificar evidencias para el presente período de análisis"/>
    <s v="SIN INICIAR"/>
    <s v="No aplica"/>
    <s v="No aplica"/>
    <s v="No aplica"/>
    <n v="0"/>
    <s v="En proceso de recolectar información del vehículo "/>
    <s v="https://dnbcgovco-my.sharepoint.com/:f:/g/personal/planeacion_dnbc_gov_co/IgC5zmTonF3XS7eSRpJnyixlARBH6YS_0EgGYQtaDGJhGPk?e=dHMeSw"/>
    <n v="46214"/>
    <s v="No se evidencia avance para el periodo"/>
    <n v="0"/>
    <x v="0"/>
  </r>
  <r>
    <n v="561"/>
    <x v="0"/>
    <x v="6"/>
    <s v="Subdirección Administrativa y Financiera"/>
    <m/>
    <x v="176"/>
    <m/>
    <x v="33"/>
    <s v="Se evidenció que el vehículo de placas IXX 308, posee el seguro obligatorio VENCIDO, incumpliendo lo establecido en la Ley 1229 de 2019 por medio de la cual se expide el Código General Disciplinario, se derogan la Ley 734 de 2002 y algunas disposiciones de la Ley 1474 de 2011, relacionadas con el derecho disciplinario, Articulo 38 Numeral 22, que estipula:_x000a_“22.Vigilar y salvaguardar los bienes y valores que le han sido encomen¬dados y cuidar que sean utilizados debida y racionalmente, de confor¬midad con los fines a que han sido destinados.”"/>
    <m/>
    <s v="Gestion Administrativa_x000a_1. Porque el vehículo se encontraba en préstamo en bomberos Bogota._x000a_2. No existia plan de mantenimiento preventivo y correctivo para el vehículo._x000a_3. No se tenía conocimiento del estado del vehículo IXX308."/>
    <s v="No se tenía conocimiento del estado del vehículo IXX308."/>
    <s v="Acción correctiva"/>
    <s v="GA_AC24"/>
    <s v="Emitir y radicar un informe técnico concluyente que permita solicitar a la aseguradora el reconocimiento de los daños y/o pérdidas del vehículo"/>
    <s v="Diagnóstico del vehículo IXX308 realizado"/>
    <n v="1"/>
    <d v="2026-05-01T00:00:00"/>
    <d v="2026-07-31T00:00:00"/>
    <n v="13.5"/>
    <s v="14. Gestión Administrativa"/>
    <m/>
    <n v="0"/>
    <s v="En proceso de recolectar información del vehículo "/>
    <s v="https://dnbcgovco-my.sharepoint.com/:f:/g/personal/planeacion_dnbc_gov_co/IgCPk7BdIX7fRKOFC5bbAo6-AUwAXN2ynxK-LsVKdFpE5E8?e=BlOAsy"/>
    <d v="2026-05-11T00:00:00"/>
    <s v="No se evidencia avance para el periodo"/>
    <n v="0"/>
    <s v="EJECUCIÓN"/>
    <d v="2026-05-29T00:00:00"/>
    <n v="0"/>
    <s v="No fue posible identificar evidencias para el presente período de análisis"/>
    <s v="SIN INICIAR"/>
    <s v="No aplica"/>
    <s v="No aplica"/>
    <s v="No aplica"/>
    <n v="0"/>
    <s v="En proceso de recolectar información del vehículo "/>
    <s v="https://dnbcgovco-my.sharepoint.com/:f:/g/personal/planeacion_dnbc_gov_co/IgC5zmTonF3XS7eSRpJnyixlARBH6YS_0EgGYQtaDGJhGPk?e=dHMeSw"/>
    <n v="46214"/>
    <s v="No se evidencia avance para el periodo"/>
    <n v="0"/>
    <x v="0"/>
  </r>
  <r>
    <n v="562"/>
    <x v="1"/>
    <x v="7"/>
    <s v="Subdirección Administrativa y Financiera"/>
    <m/>
    <x v="219"/>
    <m/>
    <x v="43"/>
    <s v="INCERTIDUMBRE EN EL GRUPO 15 INVENTARIOS._x000a_ADMINISTRATIVO (A) CON PRESUNTA INCIDENCIA DISCIPLINARIA"/>
    <m/>
    <s v="La situación evidenciada se presenta por deficiencias en los controles y la falta de aplicación de los procedimientos establecidos en los grupos de Almacén y gestión Financiera respecto del registro de las entradas y salidas de los bienes adquiridos por la DNBC, igualmente por la inexistencia de saldos históricos de inventarios que permitan la trazabilidad de los bienes"/>
    <s v="La situación evidenciada se presenta por deficiencias en los controles y la falta de aplicación de los procedimientos establecidos en los grupos de Almacén y gestión Financiera respecto del registro de las entradas y salidas de los bienes adquiridos por la DNBC, igualmente por la inexistencia de saldos históricos de inventarios que permitan la trazabilidad de los bienes"/>
    <s v="Fortalecer los mecanismos de control establecidos en los procesos de gestión administrativa y gestión financiera de manera que pueda garantizar el adecuado registro de entradas y salidas de los bienes adquiridos por la DNBC asi como el registro contable."/>
    <s v="GF_AC44"/>
    <s v="Conciliar mensualmente la cuenta 15 entre Gestión Financiera y Gestión Administrativa (Almacén)"/>
    <s v="Conciliación Mensual"/>
    <n v="12"/>
    <d v="2026-01-01T00:00:00"/>
    <d v="2026-12-31T00:00:00"/>
    <n v="54"/>
    <s v="14. Gestión Administrativa / 13. Gestión Financiera"/>
    <s v="Auditoria Financiera 2024"/>
    <n v="0"/>
    <n v="0"/>
    <n v="0"/>
    <d v="1899-12-30T00:00:00"/>
    <n v="0"/>
    <n v="0"/>
    <n v="0"/>
    <d v="2026-05-29T00:00:00"/>
    <n v="0"/>
    <s v="No fue posible identificar evidencias para el presente período de análisis"/>
    <s v="EN EJECUCIÓN"/>
    <s v="No aplica"/>
    <s v="No aplica"/>
    <s v="No aplica"/>
    <n v="1"/>
    <n v="0"/>
    <n v="0"/>
    <s v="11/07/206"/>
    <s v="Actividad reportada con cumplimiento en el primer trimestre 2026"/>
    <n v="1"/>
    <x v="1"/>
  </r>
  <r>
    <n v="563"/>
    <x v="1"/>
    <x v="7"/>
    <s v="Subdirección Estratégica y de Coordinación Bomberil"/>
    <m/>
    <x v="224"/>
    <m/>
    <x v="43"/>
    <s v="GESTIÓN, CONTROL Y ARTICULACIÓN INSTITUCIONAL PARA LA GARANTÍA DEL SERVICIO PÚBLICO ESENCIAL BOMBERIL EN COLOMBIA._x000a_ADMINISTRATIVO (A)"/>
    <m/>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El hallazgo se origina por la ausencia de un sistema integrado de información, articulación interinstitucional y mecanismos de seguimiento que consoliden datos confiables sobre cuerpos de bomberos, cobertura e inversión de recursos, lo que limitó la coordinación con entes territoriales, el cumplimiento efectivo de las funciones misionales y el uso de la información como insumo para la planeación y el control de resultados."/>
    <s v="Diseñar e implementar un sistema integrado de información que articule a la DNBC con los entes territoriales, incorporando mecanismos de seguimiento y validación de datos sobre cuerpos de bomberos, cobertura e inversión de recursos, con el fin de fortalecer la coordinación interinstitucional, la planeación, el control de resultados y el cumplimiento de las funciones misionales."/>
    <s v="SE_AC02"/>
    <s v="Analizar en el marco del comité técnico los criterios de priorización para los municipios que tienen menos de 20000 habitantes"/>
    <s v="Acta Comité Técnico según realizadas en la vigencia"/>
    <n v="100"/>
    <d v="2026-01-01T00:00:00"/>
    <d v="2026-12-31T00:00:00"/>
    <n v="54"/>
    <s v="00. Subdirección Estretegica y de Coordinación Bomberil"/>
    <s v="Auditoria Financiera 2024"/>
    <n v="0"/>
    <n v="0"/>
    <n v="0"/>
    <d v="2026-05-11T00:00:00"/>
    <s v="No se registra seguimiento"/>
    <n v="0"/>
    <s v="EJECUCIÓN"/>
    <d v="2026-06-08T00:00:00"/>
    <n v="0"/>
    <s v="No fue posible identificar evidencias para el presente período de análisis"/>
    <s v="SIN INICIAR"/>
    <s v="No aplica"/>
    <s v="No aplica"/>
    <s v="No aplica"/>
    <n v="0.5"/>
    <s v="En el primer semestre se realizó trabajo de revisión de solicitudes y de criterios técnicos para regionalizar el fortalecimiento entregado a la fecha de corte de este informe, el acta se encuentra en proceso de construcción, para revisión y fima de quienes hacen parte del comité técnico e intervinieron en el proceso"/>
    <s v="pendiente"/>
    <n v="46213"/>
    <s v="No se encuentran evidencias de monitoreo"/>
    <n v="0"/>
    <x v="0"/>
  </r>
  <r>
    <n v="564"/>
    <x v="1"/>
    <x v="7"/>
    <s v="Subdirección estrategica"/>
    <m/>
    <x v="315"/>
    <m/>
    <x v="43"/>
    <s v="FENECIMIENTO DE LAS RESERVAS PRESUPUESTALES CONSTITUIDAS EN LA VIGENCIA 2023, PARA EL CONTRATO 178-2021 Y LOS CONVENIOS 174-2021 Y 101-2023._x000a_ADMINISTRATIVO, CON PRESUNTA INCIDENCIA DISCIPLINARIA. (A-D)"/>
    <s v="GESTIÓN DEL CONOCIMIENTO Y LA INNOVACIÓN"/>
    <s v="Lo evidenciado se produjo por deficiencias en la planeación, ejecución y cierre contractual, al establecer plazos irreales y no gestionar oportunamente la finalización de los contratos y convenios. Esto conllevó a la prolongación injustificada de su ejecución, al agotamiento de las reservas presupuestales y a la no recepción de bienes y servicios."/>
    <s v="Lo evidenciado se produjo por deficiencias en la planeación, ejecución y cierre contractual, al establecer plazos irreales y no gestionar oportunamente la finalización de los contratos y convenios. Esto conllevó a la prolongación injustificada de su ejecución, al agotamiento de las reservas presupuestales y a la no recepción de bienes y servicios."/>
    <s v="Fortalecer la planeación, el seguimiento y el cierre oportuno de contratos y convenios, garantizando que los plazos de ejecución sean coherentes con la vigencia presupuestal y que los mecanismos presupuestales se utilicen de manera excepcional y debidamente justificada."/>
    <s v="FB_AC40"/>
    <s v="Formalizar, documentar y socializar el procedimiento para el control y seguimiento de los convenios, conforme a las programaciones suscritas y aprobadas por la entidad, del cual se derivarán oficios, informes y demás soportes documentales que permitan evidenciar el cumplimiento, avance y control de los compromisos adquiridos."/>
    <s v="Formatos y Manual del Proceso."/>
    <n v="100"/>
    <d v="2026-01-01T00:00:00"/>
    <d v="2026-06-30T00:00:00"/>
    <n v="26.85"/>
    <s v="15. Gestión Contractual / 08. Fortalecimiento Bomberil"/>
    <s v="Auditoria Financiera 2024"/>
    <n v="0"/>
    <s v="La actividad no se ha ejecutado a la fecha; no se cuenta con el procedimiento formalizado, documentado ni socializado para el control y seguimiento de los convenios, ni con los formatos y manuales asociados. No obstante, la entidad reitera su compromiso con el desarrollo e implementación de esta actividad, la cual se encuentra en proceso de construcción y ajuste conforme a las programaciones suscritas y aprobadas, con el fin de garantizar el adecuado seguimiento, control y documentación de los compromisos adquiridos._x000a_"/>
    <n v="0"/>
    <d v="2026-05-11T00:00:00"/>
    <s v="Sin avance en la actividad"/>
    <n v="0"/>
    <s v="VENCIDO"/>
    <d v="2026-05-15T00:00:00"/>
    <n v="0"/>
    <s v="No fue posible identificar evidencias para el presente período de análisis"/>
    <s v="SIN INICIAR"/>
    <s v="No aplica"/>
    <s v="No aplica"/>
    <s v="No aplica"/>
    <n v="0"/>
    <s v="Sin reporte de información por parte de la primera linea de defensa"/>
    <n v="0"/>
    <n v="46213"/>
    <s v="No se evidencia seguimiento"/>
    <n v="0"/>
    <x v="0"/>
  </r>
  <r>
    <n v="565"/>
    <x v="1"/>
    <x v="7"/>
    <s v="Dirección General"/>
    <m/>
    <x v="229"/>
    <m/>
    <x v="43"/>
    <s v="EJECUCIÓN CONTRATO 105 DE 2024 Y GESTIÓN DE LA URGENCIA MANIFIESTA. ADMINISTRATIVO (A) CON PRESUNTA INCIDENCIA DISCIPLINARIA (D)."/>
    <s v="COMPRAS Y CONTRATACIÓN PÚBLICA"/>
    <s v="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
    <s v="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
    <s v="Fortalecer los mecanismos de control para la adecuada supervisión contractual con el objetivo de garantizar la adecuada correspondencia entre la planeación la urgencia declarada y la atención efectiva"/>
    <s v="DG_AC01"/>
    <s v="Verificar que en el Acta de Comité Técnico que incluya el cumplimiento de los requisitos técnicos, financieros y jurídicos contenidos en la Resolución que establece la urgencia manifiesta"/>
    <s v="Acta de Comité Técnico y los anexoss"/>
    <n v="1"/>
    <d v="2026-01-01T00:00:00"/>
    <d v="2026-12-31T00:00:00"/>
    <n v="54"/>
    <s v="00. Dirección General (Secretaria Técnica)"/>
    <s v="Auditoria Financiera 2024"/>
    <n v="0"/>
    <s v="Actividad pendiente de realización"/>
    <n v="0"/>
    <d v="2026-05-11T00:00:00"/>
    <s v="Sin avance en la actividad"/>
    <n v="0"/>
    <s v="EJECUCIÓN"/>
    <d v="2026-05-29T00:00:00"/>
    <n v="0"/>
    <s v="No fue posible identificar evidencias para el presente período de análisis"/>
    <s v="EN EJECUCIÓN"/>
    <s v="No aplica"/>
    <s v="No aplica"/>
    <s v="No aplica"/>
    <n v="0"/>
    <s v="Actividad pendiente de realización"/>
    <n v="0"/>
    <n v="46213"/>
    <s v="Sin avance en la actividad"/>
    <n v="0"/>
    <x v="0"/>
  </r>
  <r>
    <n v="566"/>
    <x v="1"/>
    <x v="7"/>
    <s v="Dirección General"/>
    <m/>
    <x v="230"/>
    <m/>
    <x v="43"/>
    <s v="GESTIÓN FISCAL DEL CONTRATO 106-2024 SUSCRITO EN EL MARCO DE LA URGENCIA MANIFIESTA DECRETADA POR LA DIRECCIÓN NACIONAL DE BOMBEROS DE COLOMBIA MEDIANTE RESOLUCIÓN NO. 059 DE 2024._x000a_ADMINISTRATIVO (A) CON PRESUNTA INCIDENCIA DISCIPLINARIA (D) Y PARA INDAGACION PRELIMINAR (IP)"/>
    <s v="COMPRAS Y CONTRATACIÓN PÚBLICA"/>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El hallazgo se origina por deficiencias en la planeación precontractual y en los controles de priorización, seguimiento y supervisión del contrato, al no contar con estudios de mercado, verificaciones técnicas y registros integrales que aseguraran la asignación conforme a la urgencia manifiesta, el cumplimiento total de pólizas y accesorios, y la trazabilidad documental de la gestión contractual."/>
    <s v="Fortalecer los mecanismos de control para la adecuada supervisión contractual con el objetivo de garantizar la adecuada correspondencia entre la planeación la urgencia declarada y la atención efectiva"/>
    <s v="DG_AC01"/>
    <s v="Verificar que en el Acta de Comité Técnico se incluya el cumplimiento de los requisitos técnicos, financieros y jurídicos contenidos en la Resolución que establece la urgencia manifiesta"/>
    <s v="Acta de Comité Técnico y anexoss"/>
    <n v="1"/>
    <d v="2026-01-01T00:00:00"/>
    <d v="2026-12-31T00:00:00"/>
    <n v="54"/>
    <s v="00. Dirección General (Secretaria Técnica)"/>
    <s v="Auditoria Financiera 2024"/>
    <n v="0"/>
    <s v="Actividad pendiente de realización"/>
    <n v="0"/>
    <d v="2026-05-11T00:00:00"/>
    <s v="Sin avance en la actividad"/>
    <n v="0"/>
    <s v="EJECUCIÓN"/>
    <d v="2026-05-29T00:00:00"/>
    <n v="0"/>
    <s v="No fue posible identificar evidencias para el presente período de análisis"/>
    <s v="EN EJECUCIÓN"/>
    <s v="No aplica"/>
    <s v="No aplica"/>
    <s v="No aplica"/>
    <n v="0"/>
    <s v="Actividad pendiente de realización"/>
    <n v="0"/>
    <n v="46213"/>
    <s v="Sin avance en la actividad"/>
    <n v="0"/>
    <x v="0"/>
  </r>
  <r>
    <n v="567"/>
    <x v="1"/>
    <x v="7"/>
    <s v="Subdirección Administrativa y Financiera"/>
    <m/>
    <x v="231"/>
    <m/>
    <x v="43"/>
    <s v="ENTREGA DE LOS BIENES ADQUIRIDOS BAJO LA MODALIDAD DE URGENCIA MANIFIESTA, CONTRATO 107 DE 2024. ADMINISTRATIVO (A) CON PRESUNTA INCIDENCIA DISCIPLINARIA (D)"/>
    <m/>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Fortalecer los mecanismos de control para la adecuada supervisión contractual con el objetivo de garantizar la adecuada correspondencia entre la planeación la urgencia declarada y la atención efectiva"/>
    <s v="GC_AC66"/>
    <s v="Verificar que el expediente contractual No. 107-2024 cuente con la totalidad de los soportes requeridos para cada etapa contractual acorde con la normatividad vigente, así como su completitud de la publicación en SECOP"/>
    <s v="Expediente No. 107-2024 verificado y/o subsanado"/>
    <n v="1"/>
    <d v="2026-01-01T00:00:00"/>
    <d v="2026-02-28T00:00:00"/>
    <n v="8.5499999999999989"/>
    <s v="15. Gestión Contractual"/>
    <s v="Auditoria Financiera 2024"/>
    <n v="0"/>
    <s v="La actividad no se ha ejecutado a la fecha. El expediente contractual No. 107-2024 no ha sido verificado de manera integral respecto a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mejora institucional._x000a_"/>
    <n v="0"/>
    <d v="2026-05-11T00:00:00"/>
    <s v="No se evidencian soportes de la actividad"/>
    <n v="0"/>
    <s v="EJECUCIÓN"/>
    <d v="2026-05-15T00:00:00"/>
    <n v="0"/>
    <s v="No fue posible identificar evidencias para el presente período de análisis"/>
    <s v="SIN INICIAR"/>
    <s v="No aplica"/>
    <s v="No aplica"/>
    <s v="No aplica"/>
    <n v="0"/>
    <s v="La actividad no se ha ejecutado a la fecha. El expediente contractual No. 107-2024 no ha sido verificado de manera integral respecto a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mejora institucional._x000a_"/>
    <n v="0"/>
    <s v="11/07/206"/>
    <s v="No se evidencian soportes de la actividad"/>
    <n v="0"/>
    <x v="0"/>
  </r>
  <r>
    <n v="568"/>
    <x v="1"/>
    <x v="7"/>
    <s v="Subdirección Administrativa y Financiera"/>
    <m/>
    <x v="232"/>
    <m/>
    <x v="43"/>
    <s v="CONTRATO 108 DE 2024, BOMBAS ESPALDA Y PISCINAS (TANQUES) FOLD TANK - CUMPLIMIENTO FINES DE LA RESOLUCIÓN 059 DE 2024 QUE DECLARÓ LA URGENCIA MANIFIESTA._x000a_ADMINISTRATIVO (A) CON PRESUNTA INCIDENCIA DISCIPLINARIA (D)"/>
    <m/>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Fortalecer los mecanismos de control para la adecuada supervisión contractual con el objetivo de garantizar la adecuada correspondencia entre la planeación la urgencia declarada y la atención efectiva"/>
    <s v="GC_AC67"/>
    <s v="Verificar que el expediente contractual No. 108-2024 cuente con la totalidad de los soportes requeridos para cada etapa contractual acorde con la normatividad vigente, así como su completitud de la publicación en SECOP"/>
    <s v="Expediente No. 108-2024 verificado y/o subsanado"/>
    <n v="1"/>
    <d v="2026-01-01T00:00:00"/>
    <d v="2026-02-28T00:00:00"/>
    <n v="8.5499999999999989"/>
    <s v="15. Gestión Contractual"/>
    <s v="Auditoria Financiera 2024"/>
    <n v="0"/>
    <s v="La actividad no se ha ejecutado a la fecha. El expediente contractual No. 108-2024 no ha sido verificado de manera integral en relación con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control institucional._x000a_"/>
    <n v="0"/>
    <d v="2026-05-11T00:00:00"/>
    <s v="No se evidencian soportes de la actividad"/>
    <n v="0"/>
    <s v="EJECUCIÓN"/>
    <d v="2026-05-15T00:00:00"/>
    <n v="0"/>
    <s v="No fue posible identificar evidencias para el presente período de análisis"/>
    <s v="SIN INICIAR"/>
    <s v="No aplica"/>
    <s v="No aplica"/>
    <s v="No aplica"/>
    <n v="0"/>
    <s v="La actividad no se ha ejecutado a la fecha. El expediente contractual No. 108-2024 no ha sido verificado de manera integral en relación con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control institucional._x000a_"/>
    <n v="0"/>
    <s v="11/07/206"/>
    <s v="No se evidencian soportes de la actividad"/>
    <n v="0"/>
    <x v="0"/>
  </r>
  <r>
    <n v="569"/>
    <x v="1"/>
    <x v="7"/>
    <s v="Dirección General"/>
    <m/>
    <x v="232"/>
    <m/>
    <x v="43"/>
    <s v="CONTRATO 108 DE 2024, BOMBAS ESPALDA Y PISCINAS (TANQUES) FOLD TANK - CUMPLIMIENTO FINES DE LA RESOLUCIÓN 059 DE 2024 QUE DECLARÓ LA URGENCIA MANIFIESTA._x000a_ADMINISTRATIVO (A) CON PRESUNTA INCIDENCIA DISCIPLINARIA (D)"/>
    <s v="COMPRAS Y CONTRATACIÓN PÚBLICA"/>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Fortalecer los mecanismos de control para la adecuada supervisión contractual con el objetivo de garantizar la adecuada correspondencia entre la planeación la urgencia declarada y la atención efectiva"/>
    <s v="DG_AC01"/>
    <s v="Verificar que en el Acta de Comité Técnico se incluya el cumplimiento de los requisitos técnicos, financieros y jurídicos contenidos en la Resolución que establece la urgencia manifiesta"/>
    <s v="Acta de Comité Técnico y anexos"/>
    <n v="1"/>
    <d v="2026-01-01T00:00:00"/>
    <d v="2026-12-31T00:00:00"/>
    <n v="54"/>
    <s v="00. Dirección General (Secretaria Técnica)"/>
    <s v="Auditoria Financiera 2024"/>
    <n v="0"/>
    <s v="Actividad pendiente de realización"/>
    <n v="0"/>
    <d v="2026-05-11T00:00:00"/>
    <s v="Sin avance en la actividad"/>
    <n v="0"/>
    <s v="EJECUCIÓN"/>
    <d v="2026-05-15T00:00:00"/>
    <n v="0"/>
    <s v="No fue posible identificar evidencias para el presente período de análisis"/>
    <s v="SIN INICIAR"/>
    <s v="No aplica"/>
    <s v="No aplica"/>
    <s v="No aplica"/>
    <n v="0"/>
    <s v="Actividad pendiente de realización"/>
    <n v="0"/>
    <n v="46213"/>
    <s v="Sin avance en la actividad"/>
    <n v="0"/>
    <x v="0"/>
  </r>
  <r>
    <n v="570"/>
    <x v="1"/>
    <x v="7"/>
    <s v="Subdirección Administrativa y Financiera"/>
    <m/>
    <x v="232"/>
    <m/>
    <x v="43"/>
    <s v="CONTRATO 108 DE 2024, BOMBAS ESPALDA Y PISCINAS (TANQUES) FOLD TANK - CUMPLIMIENTO FINES DE LA RESOLUCIÓN 059 DE 2024 QUE DECLARÓ LA URGENCIA MANIFIESTA._x000a_ADMINISTRATIVO (A) CON PRESUNTA INCIDENCIA DISCIPLINARIA (D)"/>
    <m/>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Deficiente ejecución contractual y de la logística (recepción, almacenaje, distribución) para asegurar la disposición inmediata de bienes._x000a_Gestión administrativa insuficiente para cumplir el cronograma. Gestión no célere y concordante al estado de emergencia declarado. Falta de articulación entre las dependencias de la DNBC para una adecuada programación y entrega oportuna a los beneficiarios"/>
    <s v="Fortalecer los mecanismos de control para la adecuada supervisión contractual con el objetivo de garantizar la adecuada correspondencia entre la planeación la urgencia declarada y la atención efectiva"/>
    <s v="GC_AC68"/>
    <s v="Verificar que la entidad reciba la totalidad de los soportes de conformidad con las obligaciones contractuales del proveedor (Manifiestos de aduana, declaraciones de importación y certificados de capacitación)"/>
    <s v="Informe de supervisión"/>
    <n v="1"/>
    <d v="2026-01-01T00:00:00"/>
    <d v="2026-12-31T00:00:00"/>
    <n v="54"/>
    <s v="15. Gestión Contractual"/>
    <s v="Auditoria Financiera 2024"/>
    <n v="0"/>
    <s v="La actividad no se ha ejecutado a la fecha. No se ha realizado la verificación de que la entidad haya recibido la totalidad de los soportes asociados al cumplimiento de las obligaciones contractuales del proveedor, incluyendo manifiestos de aduana, declaraciones de importación y certificados de capacitación. En consecuencia, no se cuenta actualmente con un informe de supervisión que evidencie la revisión, validación o subsanación de dicha documentación, actividad que se encuentra pendiente de ejecución conforme a los lineamientos de supervisión contractual y la normatividad vigente._x000a_"/>
    <n v="0"/>
    <d v="2026-05-11T00:00:00"/>
    <s v="No se evidencian soportes de la actividad"/>
    <n v="0"/>
    <s v="EJECUCIÓN"/>
    <d v="2026-05-15T00:00:00"/>
    <n v="0"/>
    <s v="No fue posible identificar evidencias para el presente período de análisis"/>
    <s v="SIN INICIAR"/>
    <s v="No aplica"/>
    <s v="No aplica"/>
    <s v="No aplica"/>
    <n v="0"/>
    <s v="La actividad no se ha ejecutado a la fecha. No se ha realizado la verificación de que la entidad haya recibido la totalidad de los soportes asociados al cumplimiento de las obligaciones contractuales del proveedor, incluyendo manifiestos de aduana, declaraciones de importación y certificados de capacitación. En consecuencia, no se cuenta actualmente con un informe de supervisión que evidencie la revisión, validación o subsanación de dicha documentación, actividad que se encuentra pendiente de ejecución conforme a los lineamientos de supervisión contractual y la normatividad vigente._x000a_"/>
    <n v="0"/>
    <s v="11/07/206"/>
    <s v="No se evidencian soportes de la actividad"/>
    <n v="0"/>
    <x v="0"/>
  </r>
  <r>
    <n v="571"/>
    <x v="1"/>
    <x v="7"/>
    <s v="Subdirección Administrativa y Financiera"/>
    <m/>
    <x v="233"/>
    <m/>
    <x v="43"/>
    <s v="EJECUCIÓN CONTRATO 109 DE 2024 Y GESTIÓN DE LA URGENCIA MANIFIESTA. ADMINISTRATIVO (A) CON PRESUNTA INCIDENCIA DISCIPLINARIA (D)"/>
    <m/>
    <s v="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_x000a_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
    <s v="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_x000a_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
    <s v="Fortalecer los mecanismos de control para la adecuada supervisión contractual con el objetivo de garantizar la adecuada correspondencia entre la planeación la urgencia declarada y la atención efectiva"/>
    <s v="GC_AC69"/>
    <s v="Verificar que el expediente contractual No. 109-2024 cuente con la totalidad de los soportes requeridos para cada etapa contractual acorde con la normatividad vigente, así como su completitud de la publicación en SECOP"/>
    <s v="Expediente No. 109-2024 verificado y/o subsanado"/>
    <n v="1"/>
    <d v="2026-01-01T00:00:00"/>
    <d v="2026-02-28T00:00:00"/>
    <n v="8.5499999999999989"/>
    <s v="15. Gestión Contractual"/>
    <s v="Auditoria Financiera 2024"/>
    <n v="0"/>
    <s v="La actividad no se ha ejecutado a la fecha. El expediente contractual No. 109-2024 no ha sido verificado de manera integral respecto a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control institucional._x000a_"/>
    <n v="0"/>
    <d v="2026-05-11T00:00:00"/>
    <s v="No se evidencian soportes de la actividad"/>
    <n v="0"/>
    <s v="EJECUCIÓN"/>
    <d v="2026-05-15T00:00:00"/>
    <n v="0"/>
    <s v="No fue posible identificar evidencias para el presente período de análisis"/>
    <s v="SIN INICIAR"/>
    <s v="No aplica"/>
    <s v="No aplica"/>
    <s v="No aplica"/>
    <n v="0"/>
    <s v="La actividad no se ha ejecutado a la fecha. El expediente contractual No. 109-2024 no ha sido verificado de manera integral respecto a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control institucional._x000a_"/>
    <n v="0"/>
    <s v="11/07/206"/>
    <s v="No se evidencian soportes de la actividad"/>
    <n v="0"/>
    <x v="0"/>
  </r>
  <r>
    <n v="572"/>
    <x v="1"/>
    <x v="7"/>
    <s v="Dirección General"/>
    <m/>
    <x v="233"/>
    <m/>
    <x v="43"/>
    <s v="EJECUCIÓN CONTRATO 109 DE 2024 Y GESTIÓN DE LA URGENCIA MANIFIESTA. ADMINISTRATIVO (A) CON PRESUNTA INCIDENCIA DISCIPLINARIA (D)"/>
    <s v="COMPRAS Y CONTRATACIÓN PÚBLICA"/>
    <s v="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_x000a_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
    <s v="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_x000a_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
    <s v="Fortalecer los mecanismos de control para la adecuada supervisión contractual con el objetivo de garantizar la adecuada correspondencia entre la planeación la urgencia declarada y la atención efectiva"/>
    <s v="DG_AC01"/>
    <s v="Verificar que en el Acta de Comité Técnico que incluya el cumplimiento de los requisitos técnicos, financieros y jurídicos contenidos en la Resolución que establece la urgencia manifiesta"/>
    <s v="Acta de Comité Técnico y los anexoss"/>
    <n v="1"/>
    <d v="2026-01-01T00:00:00"/>
    <d v="2026-12-31T00:00:00"/>
    <n v="54"/>
    <s v="00. Dirección General (Secretaria Técnica)"/>
    <s v="Auditoria Financiera 2024"/>
    <n v="0"/>
    <s v="Actividad pendiente de realización"/>
    <n v="0"/>
    <d v="2026-05-11T00:00:00"/>
    <s v="Sin avance en la actividad"/>
    <n v="0"/>
    <s v="EJECUCIÓN"/>
    <d v="2026-05-15T00:00:00"/>
    <n v="0"/>
    <s v="No fue posible identificar evidencias para el presente período de análisis"/>
    <s v="SIN INICIAR"/>
    <s v="No aplica"/>
    <s v="No aplica"/>
    <s v="No aplica"/>
    <n v="0"/>
    <s v="Actividad pendiente de realización"/>
    <n v="0"/>
    <n v="46213"/>
    <s v="Sin avance en la actividad"/>
    <n v="0"/>
    <x v="0"/>
  </r>
  <r>
    <n v="573"/>
    <x v="1"/>
    <x v="7"/>
    <s v="Subdirección Administrativa y Financiera"/>
    <m/>
    <x v="233"/>
    <m/>
    <x v="43"/>
    <s v="EJECUCIÓN CONTRATO 109 DE 2024 Y GESTIÓN DE LA URGENCIA MANIFIESTA. ADMINISTRATIVO (A) CON PRESUNTA INCIDENCIA DISCIPLINARIA (D)"/>
    <m/>
    <s v="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_x000a_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
    <s v="Situación ocasionada por deficiencias en la oportunidad para la atención de los municipios con alerta roja, en la gestión para la entrega oportuna de los kits adquiridos mediante el Contrato 109 de 2024, de conformidad con la declaratoria de urgencia manifiesta, para que se cumpliera su propósito de respuesta ante las emergencias derivadas del fenómeno de El Niño, así como en el registro y control de las entradas y salidas en el almacén de los kits de herramientas._x000a_Deficiencias en el cumplimiento, seguimiento y control de las obligaciones específicas del Contrato en cuanto al cumplimiento de la capacitación a través de personal certificado por el fabricante y/o distribuidor y/o importador de los productos a las personas designadas por la Supervisión del contrato, sobre la operación, cuidado, mantenimiento y corrección de las posibles averías de cada uno de los equipos, entregados, de acuerdo con las especificaciones contempladas en las fichas técnicas. Incumplimiento de lo establecido en el Contrato y deficiencias en el seguimiento y control por parte de la Supervisión para la constitución y aprobación de las pólizas."/>
    <s v="Fortalecer los mecanismos de control para la adecuada supervisión contractual con el objetivo de garantizar la adecuada correspondencia entre la planeación la urgencia declarada y la atención efectiva"/>
    <s v="GC_AC70"/>
    <s v="Verificar que la entidad reciba la totalidad de los soportes de conformidad con las obligaciones contractuales del proveedor (Manifiestos de aduana, declaraciones de importación y certificados de capacitación)"/>
    <s v="Informe de supervisión"/>
    <n v="1"/>
    <d v="2026-01-01T00:00:00"/>
    <d v="2026-12-31T00:00:00"/>
    <n v="54"/>
    <s v="15. Gestión Contractual"/>
    <s v="Auditoria Financiera 2024"/>
    <n v="0"/>
    <s v="La actividad no se ha ejecutado a la fecha. No se ha realizado la verificación de que la entidad haya recibido la totalidad de los soportes correspondientes al cumplimiento de las obligaciones contractuales del proveedor, tales como manifiestos de aduana, declaraciones de importación y certificados de capacitación. En consecuencia, no se cuenta con un informe de supervisión que evidencie la revisión, validación o subsanación de dicha documentación, quedando esta actividad pendiente de ejecución conforme a los lineamientos de supervisión contractual y la normatividad vigente._x000a_"/>
    <n v="0"/>
    <d v="2026-05-11T00:00:00"/>
    <s v="No se evidencian soportes de la actividad"/>
    <n v="0"/>
    <s v="EJECUCIÓN"/>
    <d v="2026-05-15T00:00:00"/>
    <n v="0"/>
    <s v="No fue posible identificar evidencias para el presente período de análisis"/>
    <s v="SIN INICIAR"/>
    <s v="No aplica"/>
    <s v="No aplica"/>
    <s v="No aplica"/>
    <n v="0"/>
    <s v="La actividad no se ha ejecutado a la fecha. No se ha realizado la verificación de que la entidad haya recibido la totalidad de los soportes correspondientes al cumplimiento de las obligaciones contractuales del proveedor, tales como manifiestos de aduana, declaraciones de importación y certificados de capacitación. En consecuencia, no se cuenta con un informe de supervisión que evidencie la revisión, validación o subsanación de dicha documentación, quedando esta actividad pendiente de ejecución conforme a los lineamientos de supervisión contractual y la normatividad vigente._x000a_"/>
    <n v="0"/>
    <s v="11/07/206"/>
    <s v="No se evidencian soportes de la actividad"/>
    <n v="0"/>
    <x v="0"/>
  </r>
  <r>
    <n v="574"/>
    <x v="1"/>
    <x v="7"/>
    <s v="Subdirección Estratégica y de Coordinación Bomberil"/>
    <m/>
    <x v="316"/>
    <m/>
    <x v="43"/>
    <s v="ESTADO DE OBRAS CONVENIO INTERADMINISTRATIVO 173 DE 2021._x000a_ADMINISTRATIVO (A) CON PRESUNTA INCIDENCIA DISCIPLINARIA (D)"/>
    <s v="GESTIÓN DEL CONOCIMIENTO Y LA INNOVACIÓN"/>
    <s v="Situación ocasionada por deficiencias constructivas y en el cumplimiento de las obligaciones del Convenio 173 de 2021 y del Contrato Derivado 003-2021 LP, en cuanto a la calidad de la obra ejecutada, así como en la gestión de seguimiento y control de las obligaciones contractuales y de la normatividad aplicable por parte de la DNBC, el municipio de Salamina y la Interventoría"/>
    <s v="Situación ocasionada por deficiencias constructivas y en el cumplimiento de las obligaciones del Convenio 173 de 2021 y del Contrato Derivado 003-2021 LP, en cuanto a la calidad de la obra ejecutada, así como en la gestión de seguimiento y control de las obligaciones contractuales y de la normatividad aplicable por parte de la DNBC, el municipio de Salamina y la Interventoría"/>
    <s v="Implementar y fortalecer los mecanismos de control y seguimiento en los procesos de gestión relacionados con el fortalecimiento bomberil, específicamente en el componente de infraestructura, con el fin de garantizar la adecuada supervisión técnica, trazabilidad y control de los proyectos de apoyo a la construcción, adecuación y mejoramiento de la infraestructura bomberil, ejecutados o acompañados por la DNBC, asegurando su correcta planeación, ejecución y cumplimiento de los objetivos institucionales."/>
    <s v="FB_AC31"/>
    <s v="Solicitar a la Contraloría General de la República dar traslado del hallazgo al municipio de Salamina, Caldas, toda vez que los hechos observados se enmarcan dentro de su competencia y responsabilidad administrativa."/>
    <s v="Informe del municipio con las acciones a adelantar."/>
    <n v="1"/>
    <d v="2026-01-01T00:00:00"/>
    <d v="2026-06-30T00:00:00"/>
    <n v="26.85"/>
    <s v="00. Subdirección Estretegica y de Coordinación Bomberil / 08. Fortalecimiento Bomberil / 16. Gestión Jurídica"/>
    <s v="Auditoria Financiera 2024"/>
    <n v="0"/>
    <n v="0"/>
    <n v="0"/>
    <d v="2026-05-11T00:00:00"/>
    <s v="No se evidencia seguimiento"/>
    <n v="0"/>
    <s v="EJECUCIÓN"/>
    <d v="2026-06-08T00:00:00"/>
    <n v="0"/>
    <s v="No fue posible identificar evidencias para el presente período de análisis"/>
    <s v="SIN INICIAR"/>
    <s v="No aplica"/>
    <s v="No aplica"/>
    <s v="No aplica"/>
    <n v="0"/>
    <s v="Sin reporte de información por parte de la primera linea de defensa"/>
    <n v="0"/>
    <n v="46213"/>
    <s v="No se evidencia seguimiento"/>
    <n v="0"/>
    <x v="0"/>
  </r>
  <r>
    <n v="575"/>
    <x v="1"/>
    <x v="7"/>
    <s v="Subdirección Estratégica y de Coordinación Bomberil"/>
    <m/>
    <x v="317"/>
    <m/>
    <x v="43"/>
    <s v="ESTADO DE OBRAS CONVENIO INTERADMINISTRATIVO 174 DE 2021._x000a_ADMINISTRATIVO (A) CON PRESUNTA INCIDENCIA DISCIPLINARIA (D)"/>
    <s v="GESTIÓN DEL CONOCIMIENTO Y LA INNOVACIÓN"/>
    <s v="Debilidades en la Supervisión del Contrato 174 de 2021, que garantizaran la culminación de las obras._x000a_Debilidades en la Interventoría Contrato Interadministrativo 178-2021 y Contrato derivado Contrato Interventoría 483-2021. El fenecimiento de los recursos por valor de $ 935.313.573 del Convenio 174 de 2021, dejó sin respaldo presupuestal al convenio para la vigencia 2025. Liquidar el Convenio 174 – 2021 con la obra inconclusa al 44.5%, sin las justificaciones o las razones que dan lugar a la su estado y cuando el convenio contemplaba la ejecución al 100% de la infraestructura."/>
    <s v="Debilidades en la Supervisión del Contrato 174 de 2021, que garantizaran la culminación de las obras._x000a_Debilidades en la Interventoría Contrato Interadministrativo 178-2021 y Contrato derivado Contrato Interventoría 483-2021. El fenecimiento de los recursos por valor de $ 935.313.573 del Convenio 174 de 2021, dejó sin respaldo presupuestal al convenio para la vigencia 2025. Liquidar el Convenio 174 – 2021 con la obra inconclusa al 44.5%, sin las justificaciones o las razones que dan lugar a la su estado y cuando el convenio contemplaba la ejecución al 100% de la infraestructura."/>
    <s v="Implementar y fortalecer los mecanismos de control y seguimiento en los procesos de gestión relacionados con el fortalecimiento bomberil, específicamente en el componente de infraestructura, con el fin de garantizar la adecuada supervisión técnica, trazabilidad y control de los proyectos de apoyo a la construcción, adecuación y mejoramiento de la infraestructura bomberil, ejecutados o acompañados por la DNBC, asegurando su correcta planeación, ejecución y cumplimiento de los objetivos institucionales."/>
    <s v="FB_AC32"/>
    <s v="Brindar alcance y claridad, a través del área jurídica de la DNBC, sobre la justificación, alcance jurídico y efectos administrativos derivados de la liquidación del convenio celebrado con el municipio de Leticia, Amazonas, garantizando la debida sustentación de las actuaciones realizadas y la delimitación de responsabilidades."/>
    <s v="Documento Aclaratorio"/>
    <n v="1"/>
    <d v="2026-01-01T00:00:00"/>
    <d v="2026-06-30T00:00:00"/>
    <n v="26.85"/>
    <s v="00. Subdirección Estretegica y de Coordinación Bomberil / 08. Fortalecimiento Bomberil / 16. Gestión Jurídica"/>
    <s v="Auditoria Financiera 2024"/>
    <n v="0"/>
    <n v="0"/>
    <n v="0"/>
    <d v="2026-05-11T00:00:00"/>
    <s v="No se evidencia seguimiento"/>
    <n v="0"/>
    <s v="EJECUCIÓN"/>
    <d v="2026-06-08T00:00:00"/>
    <n v="0"/>
    <s v="No fue posible identificar evidencias para el presente período de análisis"/>
    <s v="SIN INICIAR"/>
    <s v="No aplica"/>
    <s v="No aplica"/>
    <s v="No aplica"/>
    <n v="0"/>
    <s v="Sin reporte de información por parte de la primera linea de defensa"/>
    <n v="0"/>
    <n v="46213"/>
    <s v="No se evidencia seguimiento"/>
    <n v="0"/>
    <x v="0"/>
  </r>
  <r>
    <n v="576"/>
    <x v="1"/>
    <x v="7"/>
    <s v="Subdirección Estratégica y de Coordinación Bomberil"/>
    <m/>
    <x v="318"/>
    <m/>
    <x v="43"/>
    <s v="CONVENIO 188-21 PUESTA EN SERVICIO DE LA ESTACIÓN DE BOMBEROS DE CARTAGENA DEL CHAIRA (CAQUETÁ)._x000a_ADMINISTRATIVO (A)"/>
    <s v="GESTIÓN DEL CONOCIMIENTO Y LA INNOVACIÓN"/>
    <s v="La entrega de las instalaciones sin el cumplimiento de las obligaciones establecidas en el convenio para tal fin y la no suscripción de las actas respectivas de entrega, demuestran omisiones de la supervisión y control de la ejecución del convenio."/>
    <s v="La entrega de las instalaciones sin el cumplimiento de las obligaciones establecidas en el convenio para tal fin y la no suscripción de las actas respectivas de entrega, demuestran omisiones de la supervisión y control de la ejecución del convenio."/>
    <s v="Implementar y fortalecer los mecanismos de control y seguimiento en los procesos de gestión relacionados con el fortalecimiento bomberil, específicamente en el componente de infraestructura, con el fin de garantizar la adecuada supervisión técnica, trazabilidad y control de los proyectos de apoyo a la construcción, adecuación y mejoramiento de la infraestructura bomberil, ejecutados o acompañados por la DNBC, asegurando su correcta planeación, ejecución y cumplimiento de los objetivos institucionales."/>
    <s v="FB_AC33"/>
    <s v="Formalizar y socializar el procedimiento de recibo y entrega de los apoyos destinados a los proyectos de construcción, adecuación y mejoramiento de la infraestructura bomberil, con el fin de fortalecer los mecanismos de control, asegurar la adecuada documentación de los procesos y garantizar el cumplimiento de la normativa aplicable."/>
    <s v="Formatos y Manual del Proceso"/>
    <n v="1"/>
    <d v="2026-01-01T00:00:00"/>
    <d v="2026-06-30T00:00:00"/>
    <n v="26.85"/>
    <s v="00. Subdirección Estretegica y de Coordinación Bomberil / 08. Fortalecimiento Bomberil / 16. Gestión Jurídica"/>
    <s v="Auditoria Financiera 2024"/>
    <n v="0"/>
    <n v="0"/>
    <n v="0"/>
    <d v="2026-05-11T00:00:00"/>
    <s v="No se evidencia seguimiento"/>
    <n v="0"/>
    <s v="EJECUCIÓN"/>
    <d v="2026-06-08T00:00:00"/>
    <n v="0"/>
    <s v="No fue posible identificar evidencias para el presente período de análisis"/>
    <s v="SIN INICIAR"/>
    <s v="No aplica"/>
    <s v="No aplica"/>
    <s v="No aplica"/>
    <n v="0"/>
    <s v="Sin reporte de información por parte de la primera linea de defensa"/>
    <n v="0"/>
    <n v="46213"/>
    <s v="No se evidencia seguimiento"/>
    <n v="0"/>
    <x v="0"/>
  </r>
  <r>
    <n v="577"/>
    <x v="1"/>
    <x v="7"/>
    <s v="Subdirección Estratégica y de Coordinación Bomberil"/>
    <m/>
    <x v="319"/>
    <m/>
    <x v="43"/>
    <s v="ESTADO DE LAS OBRAS CONVENIO INTERADMINISTRATIVO 189 DE 2021. ADMINISTRATIVO (A) CON CONNOTACIÓN FISCAL (F) CON PRESUNTA INCIDENCIA DISCIPLINARIA (D)"/>
    <s v="GESTIÓN DEL CONOCIMIENTO Y LA INNOVACIÓN"/>
    <s v="Situación ocasionada por deficiencias constructivas y en el cumplimiento de las obligaciones del Convenio 189 de 2021 y del Contrato Derivado 007-2021 LP en cuanto a la calidad de la obra ejecutada, así como deficiente gestión de seguimiento y control por parte de la DNBC, el municipio de Pensilvania y la Interventoría, quienes a la fecha no han realizado acciones conminatorias al contratista o de reclamación de pólizas, a efectos de que se realicen las reparaciones correspondientes o se hagan reconocimientos económicos por dichas situaciones."/>
    <s v="Situación ocasionada por deficiencias constructivas y en el cumplimiento de las obligaciones del Convenio 189 de 2021 y del Contrato Derivado 007-2021 LP en cuanto a la calidad de la obra ejecutada, así como deficiente gestión de seguimiento y control por parte de la DNBC, el municipio de Pensilvania y la Interventoría, quienes a la fecha no han realizado acciones conminatorias al contratista o de reclamación de pólizas, a efectos de que se realicen las reparaciones correspondientes o se hagan reconocimientos económicos por dichas situaciones."/>
    <s v="Implementar y fortalecer los mecanismos de control y seguimiento en los procesos de gestión relacionados con el fortalecimiento bomberil, específicamente en el componente de infraestructura, con el fin de garantizar la adecuada supervisión técnica, trazabilidad y control de los proyectos de apoyo a la construcción, adecuación y mejoramiento de la infraestructura bomberil, ejecutados o acompañados por la DNBC, asegurando su correcta planeación, ejecución y cumplimiento de los objetivos institucionales."/>
    <s v="FB_AC34"/>
    <s v="Realizar el traslado correspondiente, a través de oficios dirigidos al municipio, al contratista y al interventor, con el propósito de adelantar mesas de trabajo virtuales para la revisión técnica y administrativa de las memorias, informes y soportes del convenio celebrado con el municipio de Pensilvania, Caldas, a fin de precisar la situación presentada y establecer las acciones correctivas pertinentes."/>
    <s v="Informes y/o actas de las mesas de trabajo"/>
    <n v="3"/>
    <d v="2026-01-01T00:00:00"/>
    <d v="2026-06-30T00:00:00"/>
    <n v="26.85"/>
    <s v="00. Subdirección Estretegica y de Coordinación Bomberil / 08. Fortalecimiento Bomberil / 16. Gestión Jurídica"/>
    <s v="Auditoria Financiera 2024"/>
    <n v="0"/>
    <n v="0"/>
    <n v="0"/>
    <d v="2026-05-11T00:00:00"/>
    <s v="No se evidencia seguimiento"/>
    <n v="0"/>
    <s v="EJECUCIÓN"/>
    <d v="2026-06-08T00:00:00"/>
    <n v="0"/>
    <s v="No fue posible identificar evidencias para el presente período de análisis"/>
    <s v="SIN INICIAR"/>
    <s v="No aplica"/>
    <s v="No aplica"/>
    <s v="No aplica"/>
    <n v="0"/>
    <s v="Sin reporte de información por parte de la primera linea de defensa"/>
    <n v="0"/>
    <n v="46213"/>
    <s v="No se evidencia seguimiento"/>
    <n v="0"/>
    <x v="0"/>
  </r>
  <r>
    <n v="578"/>
    <x v="1"/>
    <x v="7"/>
    <s v="Subdirección Administrativa y Financiera"/>
    <m/>
    <x v="236"/>
    <m/>
    <x v="43"/>
    <s v="GESTIÓN DE ASEGURAMIENTO OBLIGATORIO (SOAT) DEL PARQUE AUTOMOTOR OFICIAL DE LA DNBC._x000a_ADMINISTRATIVO (A) CON PRESUNTA INCIDENCIA DISCIPLINARIA (D)."/>
    <m/>
    <s v="Indebida gestión operativa de los vehículos sin verificación previa de SOAT._x000a_Deficiencias en el control y seguimiento por parte del área encargada de mantener actualizadas las pólizas. Ausencia de mecanismos preventivos como alertas automáticas, cronograma de vencimientos, entre otros."/>
    <s v="Indebida gestión operativa de los vehículos sin verificación previa de SOAT._x000a_Deficiencias en el control y seguimiento por parte del área encargada de mantener actualizadas las pólizas. Ausencia de mecanismos preventivos como alertas automáticas, cronograma de vencimientos, entre otros."/>
    <s v="Fortalecer la gestión administrativa y contractual para garantizar la continuidad de las coberturas de seguro obligatorio (SOAT), mediante una programación anticipada que mitigue el riesgo de desprotección de los bienes operativo."/>
    <s v="GC_AC73"/>
    <s v="Crear en el marco del sistema de gestión el formato del plan anual de adquisiciones para incluir programación contractual de la DNBC; Asi como revisar el procedimiento Gestión Contractual"/>
    <s v="Procedimiento y Formato actualizado. Socializado"/>
    <n v="1"/>
    <d v="2026-01-01T00:00:00"/>
    <d v="2026-06-30T00:00:00"/>
    <n v="26.85"/>
    <s v="15. Gestión Contractual"/>
    <s v="Auditoria Financiera 2024"/>
    <n v="0"/>
    <s v="Indicador en desarrollo; se adelanta la revisión normativa para la actualización y posterior socialización de los documentos."/>
    <n v="0"/>
    <d v="2026-05-11T00:00:00"/>
    <s v="No se evidencian soportes de la actividad"/>
    <n v="0"/>
    <s v="EJECUCIÓN"/>
    <d v="2026-05-15T00:00:00"/>
    <n v="0"/>
    <s v="No fue posible identificar evidencias para el presente período de análisis"/>
    <s v="SIN INICIAR"/>
    <s v="No aplica"/>
    <s v="No aplica"/>
    <s v="No aplica"/>
    <n v="0"/>
    <s v="Indicador en desarrollo; se adelanta la revisión normativa para la actualización y posterior socialización de los documentos."/>
    <n v="0"/>
    <s v="11/07/206"/>
    <s v="No se evidencian soportes de la actividad"/>
    <n v="0"/>
    <x v="0"/>
  </r>
  <r>
    <n v="579"/>
    <x v="1"/>
    <x v="7"/>
    <s v="Subdirección Administrativa y Financiera"/>
    <m/>
    <x v="236"/>
    <m/>
    <x v="43"/>
    <s v="SEGUIMIENTO CONTRATO DE COMODATO 012 DE 2024._x000a_ADMINISTRATIVO (A) CON PRESUNTA INCIDENCIA DISCIPLINARIA (D)."/>
    <m/>
    <s v="Incumplimiento de los deberes del Comodatario y Comodante._x000a_Deficiencias en el seguimiento contractual por parte de la Supervisión del Contrato a cargo de la DNBC."/>
    <s v="Incumplimiento de los deberes del Comodatario y Comodante._x000a_Deficiencias en el seguimiento contractual por parte de la Supervisión del Contrato a cargo de la DNBC."/>
    <s v="Fortalecer los mecanismos de control para supervisión contractual con el objetivo de garantizar que el seguimiento cuente con la totalidad de los documentos que lo soportan"/>
    <s v="GC_AC74"/>
    <s v="Verificar que el expediente contractual No. 112-2024 cuente con los informes de supervisión"/>
    <s v="Informes de Supervisión"/>
    <n v="100"/>
    <d v="2026-01-01T00:00:00"/>
    <d v="2026-02-28T00:00:00"/>
    <n v="8.5499999999999989"/>
    <s v="15. Gestión Contractual"/>
    <s v="Auditoria Financiera 2024"/>
    <n v="0"/>
    <s v="La actividad no se ha ejecutado a la fecha. El expediente contractual No. 112-2024 no ha sido verificado respecto a la existencia y completitud de los informes de supervisión, conforme a los requerimientos establecidos para el seguimiento contractual. En consecuencia, no se cuenta actualmente con informes de supervisión que permitan evidenciar el control y seguimiento del contrato, quedando esta actividad pendiente de ejecución de acuerdo con los lineamientos institucionales y la normatividad vigente._x000a_"/>
    <n v="0"/>
    <d v="2026-05-11T00:00:00"/>
    <s v="No se evidencian soportes de la actividad"/>
    <n v="0"/>
    <s v="EJECUCIÓN"/>
    <d v="2026-05-15T00:00:00"/>
    <n v="0"/>
    <s v="No fue posible identificar evidencias para el presente período de análisis"/>
    <s v="VENCIDA"/>
    <s v="No aplica"/>
    <s v="No aplica"/>
    <s v="No aplica"/>
    <n v="0"/>
    <s v="La actividad no se ha ejecutado a la fecha. El expediente contractual No. 112-2024 no ha sido verificado respecto a la existencia y completitud de los informes de supervisión, conforme a los requerimientos establecidos para el seguimiento contractual. En consecuencia, no se cuenta actualmente con informes de supervisión que permitan evidenciar el control y seguimiento del contrato, quedando esta actividad pendiente de ejecución de acuerdo con los lineamientos institucionales y la normatividad vigente._x000a_"/>
    <n v="0"/>
    <s v="11/07/206"/>
    <s v="No se evidencian soportes de la actividad"/>
    <n v="0"/>
    <x v="0"/>
  </r>
  <r>
    <n v="580"/>
    <x v="1"/>
    <x v="7"/>
    <s v="Subdirección Administrativa y Financiera"/>
    <m/>
    <x v="320"/>
    <m/>
    <x v="43"/>
    <s v="SEGUIMIENTO CONTRATO DE COMODATO 012 DE 2024._x000a_ADMINISTRATIVO (A) CON PRESUNTA INCIDENCIA DISCIPLINARIA (D)."/>
    <m/>
    <s v="Incumplimiento de los deberes del Comodatario y Comodante._x000a_Deficiencias en el seguimiento contractual por parte de la Supervisión del Contrato a cargo de la DNBC."/>
    <s v="Incumplimiento de los deberes del Comodatario y Comodante._x000a_Deficiencias en el seguimiento contractual por parte de la Supervisión del Contrato a cargo de la DNBC."/>
    <s v="Fortalecer los mecanismos de control para supervisión contractual con el objetivo de garantizar que el seguimiento cuente con la totalidad de los documentos que lo soportan"/>
    <s v="GC_AC75"/>
    <s v="Consolidar el expediente único contractual físico (comodato) y remitir de manera oportuna para su custodia al proceso de gestión contractual."/>
    <s v="Expediente único contractual (comodato actualizado"/>
    <n v="100"/>
    <d v="2026-01-01T00:00:00"/>
    <d v="2026-12-31T00:00:00"/>
    <n v="54"/>
    <s v="15. Gestión Contractual"/>
    <s v="Auditoria Financiera 2024"/>
    <n v="0"/>
    <s v="La actividad se encuentra en proceso de ejecución. Actualmente se adelanta la consolidación del expediente único contractual físico correspondiente a los contratos de comodato, así como su remisión progresiva y oportuna al proceso de Gestión Contractual para su custodia, conforme a los lineamientos institucionales. El expediente se encuentra en etapa de actualización, integrando de manera gradual los documentos requeridos para garantizar la organización, completitud, trazabilidad y adecuada gestión documental._x000a_"/>
    <n v="0"/>
    <d v="2026-05-11T00:00:00"/>
    <s v="No se evidencian soportes de la actividad"/>
    <n v="0"/>
    <s v="EJECUCIÓN"/>
    <d v="2026-05-15T00:00:00"/>
    <n v="0"/>
    <s v="No fue posible identificar evidencias para el presente período de análisis"/>
    <s v="SIN INICIAR"/>
    <s v="No aplica"/>
    <s v="No aplica"/>
    <s v="No aplica"/>
    <n v="0"/>
    <s v="La actividad se encuentra en proceso de ejecución. Actualmente se adelanta la consolidación del expediente único contractual físico correspondiente a los contratos de comodato, así como su remisión progresiva y oportuna al proceso de Gestión Contractual para su custodia, conforme a los lineamientos institucionales. El expediente se encuentra en etapa de actualización, integrando de manera gradual los documentos requeridos para garantizar la organización, completitud, trazabilidad y adecuada gestión documental._x000a_"/>
    <n v="0"/>
    <s v="11/07/206"/>
    <s v="No se evidencian soportes de la actividad"/>
    <n v="0"/>
    <x v="0"/>
  </r>
  <r>
    <n v="581"/>
    <x v="1"/>
    <x v="7"/>
    <s v="Subdirección Administrativa y Financiera"/>
    <m/>
    <x v="321"/>
    <m/>
    <x v="43"/>
    <s v="DEFICIENCIAS EN LA PLANEACIÓN, CELEBRACIÓN, SUPERVISIÓN, EJECUCIÓN ORDEN DE COMPRA 127661-2024 ADQUISICIÓN DEL SERVICIO DE ASEO Y CAFETERÍA Y COMPRA DE INSUMOS DE ASEO Y CAFETERÍA MEDIANTE ORDEN DE COMPRA TVEC._x000a_ADMINISTRATIVO (A) CON PRESUNTA INCIDENCIA DISCIPLINARIA (D)"/>
    <m/>
    <s v="Lo descrito se originó por deficiencias en la planeación, supervisión y control de la orden de compra, permitiendo adiciones extemporáneas posteriores al vencimiento del plazo contractual y la elaboración de informes de seguimiento con información inconsistente, lo que evidencia fallas en la gestión y control de la ejecución contractual."/>
    <s v="Lo descrito se originó por deficiencias en la planeación, supervisión y control de la orden de compra, permitiendo adiciones extemporáneas posteriores al vencimiento del plazo contractual y la elaboración de informes de seguimiento con información inconsistente, lo que evidencia fallas en la gestión y control de la ejecución contractual."/>
    <s v="Fortalecer la gestión contractual mediante la implementación de mecanismos de verificación de la vigencia, coherencia y oportunidad de las actuaciones contractuales, así como el fortalecimiento de la supervisión, con el fin de garantizar la correcta ejecución, modificación y seguimiento de las órdenes de compra conforme a los plazos y al objeto contractual."/>
    <s v="GC_AC78"/>
    <s v="Establecer un registro de seguimiento contractual que permita evidenciar la continuidad del servicio, las fechas críticas de ejecución y las decisiones contractuales adoptadas durante la vigencia de la orden de compra."/>
    <s v="Registros de seguimiento contractual implementados"/>
    <n v="1"/>
    <d v="2026-01-01T00:00:00"/>
    <d v="2026-12-31T00:00:00"/>
    <n v="54"/>
    <s v="15. Gestión Contractual"/>
    <s v="Auditoria Financiera 2024"/>
    <n v="0"/>
    <s v="La actividad se encuentra en proceso de implementación. Actualmente se trabaja en el establecimiento de un registro de seguimiento contractual que permita evidenciar la continuidad del servicio, la identificación de fechas críticas de ejecución y las decisiones contractuales adoptadas durante la vigencia de las órdenes de compra. Los registros de seguimiento contractual se encuentran en fase de definición y estructuración, con el fin de asegurar su correcta implementación, trazabilidad y alineación con los lineamientos institucionales y de control aplicables._x000a_"/>
    <n v="0"/>
    <d v="2026-05-11T00:00:00"/>
    <s v="No se evidencian soportes de la actividad"/>
    <n v="0"/>
    <s v="EJECUCIÓN"/>
    <d v="2026-05-15T00:00:00"/>
    <n v="0"/>
    <s v="No fue posible identificar evidencias para el presente período de análisis"/>
    <s v="SIN INICIAR"/>
    <s v="No aplica"/>
    <s v="No aplica"/>
    <s v="No aplica"/>
    <n v="0"/>
    <s v="La actividad se encuentra en proceso de implementación. Actualmente se trabaja en el establecimiento de un registro de seguimiento contractual que permita evidenciar la continuidad del servicio, la identificación de fechas críticas de ejecución y las decisiones contractuales adoptadas durante la vigencia de las órdenes de compra. Los registros de seguimiento contractual se encuentran en fase de definición y estructuración, con el fin de asegurar su correcta implementación, trazabilidad y alineación con los lineamientos institucionales y de control aplicables._x000a_"/>
    <n v="0"/>
    <s v="11/07/206"/>
    <s v="No se evidencian soportes de la actividad"/>
    <n v="0"/>
    <x v="0"/>
  </r>
  <r>
    <n v="582"/>
    <x v="1"/>
    <x v="7"/>
    <s v="Subdirección Administrativa y Financiera"/>
    <m/>
    <x v="321"/>
    <m/>
    <x v="43"/>
    <s v="DEFICIENCIAS EN LA PLANEACIÓN, CELEBRACIÓN, SUPERVISIÓN, EJECUCIÓN ORDEN DE COMPRA 127661-2024 ADQUISICIÓN DEL SERVICIO DE ASEO Y CAFETERÍA Y COMPRA DE INSUMOS DE ASEO Y CAFETERÍA MEDIANTE ORDEN DE COMPRA TVEC._x000a_ADMINISTRATIVO (A) CON PRESUNTA INCIDENCIA DISCIPLINARIA (D)"/>
    <m/>
    <s v="Lo descrito se originó por deficiencias en la planeación, supervisión y control de la orden de compra, permitiendo adiciones extemporáneas posteriores al vencimiento del plazo contractual y la elaboración de informes de seguimiento con información inconsistente, lo que evidencia fallas en la gestión y control de la ejecución contractual."/>
    <s v="Lo descrito se originó por deficiencias en la planeación, supervisión y control de la orden de compra, permitiendo adiciones extemporáneas posteriores al vencimiento del plazo contractual y la elaboración de informes de seguimiento con información inconsistente, lo que evidencia fallas en la gestión y control de la ejecución contractual."/>
    <s v="Fortalecer la gestión contractual mediante la implementación de mecanismos de verificación de la vigencia, coherencia y oportunidad de las actuaciones contractuales, así como el fortalecimiento de la supervisión, con el fin de garantizar la correcta ejecución, modificación y seguimiento de las órdenes de compra conforme a los plazos y al objeto contractual."/>
    <s v="GC_AC79"/>
    <s v="Fortalecer la función de supervisión mediante la estandarización, revisión y validación de los informes de seguimiento, garantizando que la información reportada sea consistente, verificable y alineada con el objeto y alcance de la orden de compra."/>
    <s v="Informes de supervisión revisados y validados"/>
    <n v="1"/>
    <d v="2026-01-01T00:00:00"/>
    <d v="2026-12-31T00:00:00"/>
    <n v="54"/>
    <s v="15. Gestión Contractual"/>
    <s v="Auditoria Financiera 2024"/>
    <n v="0"/>
    <s v="La actividad no se ha ejecutado a la fecha. No se ha realizado la estandarización, revisión ni validación de los informes de seguimiento, por lo cual no se cuenta con informes de supervisión revisados y validados que garanticen la consistencia, verificabilidad y alineación de la información reportada con el objeto y alcance de las órdenes de compra. En consecuencia, esta actividad se encuentra pendiente de ejecución conforme a los lineamientos de supervisión contractual y las acciones de fortalecimiento del control institucional._x000a_"/>
    <n v="0"/>
    <d v="2026-05-11T00:00:00"/>
    <s v="No se evidencian soportes de la actividad"/>
    <n v="0"/>
    <s v="EJECUCIÓN"/>
    <d v="2026-05-15T00:00:00"/>
    <n v="0"/>
    <s v="No fue posible identificar evidencias para el presente período de análisis"/>
    <s v="SIN INICIAR"/>
    <s v="No aplica"/>
    <s v="No aplica"/>
    <s v="No aplica"/>
    <n v="0"/>
    <s v="La actividad no se ha ejecutado a la fecha. No se ha realizado la estandarización, revisión ni validación de los informes de seguimiento, por lo cual no se cuenta con informes de supervisión revisados y validados que garanticen la consistencia, verificabilidad y alineación de la información reportada con el objeto y alcance de las órdenes de compra. En consecuencia, esta actividad se encuentra pendiente de ejecución conforme a los lineamientos de supervisión contractual y las acciones de fortalecimiento del control institucional._x000a_"/>
    <n v="0"/>
    <s v="11/07/206"/>
    <s v="No se evidencian soportes de la actividad"/>
    <n v="0"/>
    <x v="0"/>
  </r>
  <r>
    <n v="583"/>
    <x v="1"/>
    <x v="7"/>
    <s v="Subdirección Administrativa y Financiera"/>
    <m/>
    <x v="237"/>
    <m/>
    <x v="43"/>
    <s v="RESOLUCIÓN 006345 DIAN. DONACION VEHÍCULO VOLKSWAGEN, CAMIÓN DE BOMBERO A LA DIRECCIÓN NACIONAL DE BOMBEROS DE COLOMBIA – DNBC Y ENTREGA MEDIANTE CONTRATO DE COMODATO 110-2025 AL CUERPO DE BOMBEROS DE CIÉNAGA (MAGDALENA). ADMINISTRATIVO (A) CON PRESUNTA INCIDENCIA DISCIPLINARIA (D)"/>
    <m/>
    <s v="La situación se generó por deficiencias en la gestión administrativa, contractual y de supervisión, al delegarse indebidamente la recepción del vehículo a un particular, omitir su ingreso oportuno al almacén y no garantizar la suscripción y publicación del contrato de comodato, afectando el control y trazabilidad del bien donado."/>
    <s v="La situación se generó por deficiencias en la gestión administrativa, contractual y de supervisión, al delegarse indebidamente la recepción del vehículo a un particular, omitir su ingreso oportuno al almacén y no garantizar la suscripción y publicación del contrato de comodato, afectando el control y trazabilidad del bien donado."/>
    <s v="Fortalecer los controles precontractuales y de supervisión en los contratos asociados a la recepción y entrega de bienes, garantizando la verificación de competencias, el registro previo en inventarios y la publicación oportuna de los contratos en el SECOP II."/>
    <s v="GC_AC80"/>
    <s v="Establecer un requisito de validación precontractual mediante constancia de ingreso a almacén y acta de recepción del bien, como documento habilitante para la elaboración y suscripción de contratos de comodato."/>
    <s v="Contratos de comodato con soporte de ingreso a almacén verificado."/>
    <n v="1"/>
    <d v="2026-01-01T00:00:00"/>
    <d v="2026-12-31T00:00:00"/>
    <n v="54"/>
    <s v="15. Gestión Contractual"/>
    <s v="Auditoria Financiera 2024"/>
    <n v="0"/>
    <s v="La actividad se encuentra en proceso de revisión e implementación. Actualmente se adelanta la verificación y ajuste de los contratos de comodato, con el fin de establecer como requisito de validación precontractual la constancia de ingreso a almacén y el acta de recepción del bien, como documentos habilitantes para la elaboración y suscripción de dichos contratos. Los contratos existentes se encuentran en fase de revisión para asegurar que cuenten con el soporte de ingreso a almacén debidamente verificado, conforme a la normatividad aplicable y a los lineamientos institucionales de control y trazabilidad._x000a_"/>
    <n v="0"/>
    <d v="2026-05-11T00:00:00"/>
    <s v="No se evidencian soportes de la actividad"/>
    <n v="0"/>
    <s v="EJECUCIÓN"/>
    <d v="2026-05-15T00:00:00"/>
    <n v="0"/>
    <s v="No fue posible identificar evidencias para el presente período de análisis"/>
    <s v="SIN INICIAR"/>
    <s v="No aplica"/>
    <s v="No aplica"/>
    <s v="No aplica"/>
    <n v="0"/>
    <s v="La actividad se encuentra en proceso de revisión e implementación. Actualmente se adelanta la verificación y ajuste de los contratos de comodato, con el fin de establecer como requisito de validación precontractual la constancia de ingreso a almacén y el acta de recepción del bien, como documentos habilitantes para la elaboración y suscripción de dichos contratos. Los contratos existentes se encuentran en fase de revisión para asegurar que cuenten con el soporte de ingreso a almacén debidamente verificado, conforme a la normatividad aplicable y a los lineamientos institucionales de control y trazabilidad._x000a_"/>
    <n v="0"/>
    <s v="11/07/206"/>
    <s v="No se evidencian soportes de la actividad"/>
    <n v="0"/>
    <x v="0"/>
  </r>
  <r>
    <n v="584"/>
    <x v="1"/>
    <x v="7"/>
    <s v="Dirección General"/>
    <m/>
    <x v="239"/>
    <m/>
    <x v="44"/>
    <s v="Respecto del contrato 223 de 2024, se evidenció una deficiencia en la planeación contractual y el proceso de selección, generada por la inobservancia de la normatividad aplicable al proceso de contratación, respecto de la cual se tiene concordancia en la Guía de buenas prácticas en la adquisición de Software y servicios asociados de Colombia Compra Eficiente."/>
    <m/>
    <s v="Deficiencias en la planeación y selección precontractual, reflejadas en fallas en la selección objetiva, clasificación de bienes y servicios, motivación de la adjudicación, análisis de costos y pertinencia del software, así como en la falta de correspondencia entre el objeto definido y lo contratado en el Contrato 223 de 2024"/>
    <s v="Deficiencias en la planeación y selección precontractual, reflejadas en fallas en la selección objetiva, clasificación de bienes y servicios, motivación de la adjudicación, análisis de costos y pertinencia del software, así como en la falta de correspondencia entre el objeto definido y lo contratado en el Contrato 223 de 2024"/>
    <s v="Fortalecer el proceso de gestión contractual mediante el ajuste, actualización y formalización integral del marco documental y de herramientas de apoyo que soportan las diferentes etapas contractuales, con el fin de asegurar su correcta aplicación, trazabilidad, estandarización y cumplimiento de la normatividad vigente."/>
    <s v="GJ_AC9"/>
    <s v="Actualizar y socializar de forma periodica el normograma institucional"/>
    <s v="Normograma actualizado y divulgado"/>
    <n v="4"/>
    <d v="2026-01-01T00:00:00"/>
    <d v="2026-12-31T00:00:00"/>
    <n v="54"/>
    <s v="16. Gestión Jurídica"/>
    <s v="Denuncia Contrato"/>
    <n v="0"/>
    <n v="0"/>
    <n v="0"/>
    <d v="2026-05-11T00:00:00"/>
    <s v="No se realizó seguimiento"/>
    <n v="0"/>
    <s v="EJECUCIÓN"/>
    <d v="2026-05-15T00:00:00"/>
    <n v="0"/>
    <s v="No fue posible identificar evidencias para el presente período de análisis"/>
    <s v="SIN INICIAR"/>
    <s v="No aplica"/>
    <s v="No aplica"/>
    <s v="No aplica"/>
    <n v="1"/>
    <s v="se adjunta informe"/>
    <s v="https://dnbcgovco-my.sharepoint.com/my?id=%2Fpersonal%2Fyerlis%5Fpeinado%5Fdnbc%5Fgov%5Fco%2FDocuments%2FDRIVE%20EVIDENCIAS%20ACCIONES%20DE%20MEJORA&amp;viewid=2bd0da41%2Dc24a%2D4219%2D9b50%2D3f7b97ed8c4c"/>
    <n v="46218"/>
    <s v="Aunque se incluye pantallazo del normograma, este no se ha actualizado desde 2021"/>
    <n v="0"/>
    <x v="0"/>
  </r>
  <r>
    <n v="585"/>
    <x v="1"/>
    <x v="7"/>
    <s v="Subdirección Administrativa y Financiera"/>
    <m/>
    <x v="239"/>
    <m/>
    <x v="44"/>
    <s v="Respecto del contrato 223 de 2024, se evidenció una deficiencia en la planeación contractual y el proceso de selección, generada por la inobservancia de la normatividad aplicable al proceso de contratación, respecto de la cual se tiene concordancia en la Guía de buenas prácticas en la adquisición de Software y servicios asociados de Colombia Compra Eficiente."/>
    <m/>
    <s v="Deficiencias en la planeación y selección precontractual, reflejadas en fallas en la selección objetiva, clasificación de bienes y servicios, motivación de la adjudicación, análisis de costos y pertinencia del software, así como en la falta de correspondencia entre el objeto definido y lo contratado en el Contrato 223 de 2024"/>
    <s v="Deficiencias en la planeación y selección precontractual, reflejadas en fallas en la selección objetiva, clasificación de bienes y servicios, motivación de la adjudicación, análisis de costos y pertinencia del software, así como en la falta de correspondencia entre el objeto definido y lo contratado en el Contrato 223 de 2024"/>
    <s v="Fortalecer el proceso de gestión contractual mediante el ajuste, actualización y formalización integral del marco documental y de herramientas de apoyo que soportan las diferentes etapas contractuales, con el fin de asegurar su correcta aplicación, trazabilidad, estandarización y cumplimiento de la normatividad vigente."/>
    <s v="GC_AC82"/>
    <s v="Revisar y actualizar el Manual de contratacion y procedimiento de gestion contractual existente (PC-CO-01 - Procedimiento Gestion Contactual) de acuerdo a los lineamientos de Colombia Compra Eficiente"/>
    <s v="Manual y Procedimiento actualizado y socializado"/>
    <n v="1"/>
    <d v="2026-01-01T00:00:00"/>
    <d v="2026-09-30T00:00:00"/>
    <n v="40.35"/>
    <s v="15. Gestión Contractual"/>
    <s v="Denuncia Contrato"/>
    <n v="0"/>
    <s v="Actividad en desarrollo; el Manual de Supervisión e Interventoría se encuentra en proceso de actualización y estructuración para su posterior adopción y socialización._x000a__x000a__x000a_"/>
    <n v="0"/>
    <d v="2026-05-11T00:00:00"/>
    <s v="No se evidencian soportes de la actividad"/>
    <n v="0"/>
    <s v="EJECUCIÓN"/>
    <d v="2026-05-15T00:00:00"/>
    <n v="0"/>
    <s v="No fue posible identificar evidencias para el presente período de análisis"/>
    <s v="SIN INICIAR"/>
    <s v="No aplica"/>
    <s v="No aplica"/>
    <s v="No aplica"/>
    <n v="0"/>
    <s v="Actividad en desarrollo; el Manual de Supervisión e Interventoría se encuentra en proceso de actualización y estructuración para su posterior adopción y socialización._x000a__x000a__x000a_"/>
    <n v="0"/>
    <s v="11/07/206"/>
    <s v="No se evidencian soportes de la actividad"/>
    <n v="0"/>
    <x v="0"/>
  </r>
  <r>
    <n v="586"/>
    <x v="1"/>
    <x v="7"/>
    <s v="Subdirección Administrativa y Financiera"/>
    <m/>
    <x v="239"/>
    <m/>
    <x v="44"/>
    <s v="Respecto del contrato 223 de 2024, se evidenció una deficiencia en la planeación contractual y el proceso de selección, generada por la inobservancia de la normatividad aplicable al proceso de contratación, respecto de la cual se tiene concordancia en la Guía de buenas prácticas en la adquisición de Software y servicios asociados de Colombia Compra Eficiente."/>
    <m/>
    <s v="Deficiencias en la planeación y selección precontractual, reflejadas en fallas en la selección objetiva, clasificación de bienes y servicios, motivación de la adjudicación, análisis de costos y pertinencia del software, así como en la falta de correspondencia entre el objeto definido y lo contratado en el Contrato 223 de 2024"/>
    <s v="Deficiencias en la planeación y selección precontractual, reflejadas en fallas en la selección objetiva, clasificación de bienes y servicios, motivación de la adjudicación, análisis de costos y pertinencia del software, así como en la falta de correspondencia entre el objeto definido y lo contratado en el Contrato 223 de 2024"/>
    <s v="Fortalecer el proceso de gestión contractual mediante el ajuste, actualización y formalización integral del marco documental y de herramientas de apoyo que soportan las diferentes etapas contractuales, con el fin de asegurar su correcta aplicación, trazabilidad, estandarización y cumplimiento de la normatividad vigente."/>
    <s v="GC_AC83"/>
    <s v="Diseñar y aplicar un checklist por cada modalidad de contratación, tomando como base las guías y lineamientos de Colombia Compra Eficiente, para verificar el cumplimiento de los requisitos y pasos esenciales en cada etapa del proceso contractual"/>
    <s v="Listado de verificacion (Checklist) por cada modalidad de contratacion_x000a_Selección Abreviada_x000a_Licitacion_x000a_Minima Cuantia_x000a_Contratacion Directa"/>
    <n v="4"/>
    <d v="2026-01-01T00:00:00"/>
    <d v="2026-12-31T00:00:00"/>
    <n v="54"/>
    <s v="15. Gestión Contractual"/>
    <s v="Denuncia Contrato"/>
    <n v="0"/>
    <s v="La actividad se encuentra en proceso de diseño y estructuración. Actualmente se trabaja en la elaboración de checklist de verificación por cada modalidad de contratación, tomando como base las guías y lineamientos emitidos por Colombia Compra Eficiente, con el fin de verificar el cumplimiento de los requisitos y pasos esenciales en cada etapa del proceso contractual. Los listados de verificación para las modalidades de Selección Abreviada, Licitación, Mínima Cuantía y Contratación Directa se encuentran en fase de construcción y validación previa a su adopción e implementación formal dentro del proceso de Gestión Contractual._x000a_"/>
    <n v="0"/>
    <d v="2026-05-11T00:00:00"/>
    <s v="No se evidencian soportes de la actividad"/>
    <n v="0"/>
    <s v="EJECUCIÓN"/>
    <d v="2026-05-15T00:00:00"/>
    <n v="0"/>
    <s v="No fue posible identificar evidencias para el presente período de análisis"/>
    <s v="SIN INICIAR"/>
    <s v="No aplica"/>
    <s v="No aplica"/>
    <s v="No aplica"/>
    <n v="0"/>
    <s v="La actividad se encuentra en proceso de diseño y estructuración. Actualmente se trabaja en la elaboración de checklist de verificación por cada modalidad de contratación, tomando como base las guías y lineamientos emitidos por Colombia Compra Eficiente, con el fin de verificar el cumplimiento de los requisitos y pasos esenciales en cada etapa del proceso contractual. Los listados de verificación para las modalidades de Selección Abreviada, Licitación, Mínima Cuantía y Contratación Directa se encuentran en fase de construcción y validación previa a su adopción e implementación formal dentro del proceso de Gestión Contractual._x000a_"/>
    <n v="0"/>
    <s v="11/07/206"/>
    <s v="No se evidencian soportes de la actividad"/>
    <n v="0"/>
    <x v="0"/>
  </r>
  <r>
    <n v="587"/>
    <x v="0"/>
    <x v="0"/>
    <s v="Subdirección Administrativa y Financiera"/>
    <m/>
    <x v="5"/>
    <n v="0"/>
    <x v="4"/>
    <s v="De los incumplimientos evidenciados en el horario de trabajo, registro de biométrico, inconsistencia de novedades, etc, no se evidencian acciones disciplinarias que conlleven al cumplimiento de los compromisos laborales, cumplimientos de los objetivos institucionales y adecuada prestación del servicio público al que está abocada la entidad."/>
    <m/>
    <s v="Porque no existe una directriz del manejo del Biométrico y responsabilidad de cada funcionario frente a su cumplimiento."/>
    <s v="Porque no existe una directriz del manejo del Biométrico y responsabilidad de cada funcionario frente a su cumplimiento."/>
    <s v="Acción correctiva"/>
    <s v="TH_AC2"/>
    <s v="Realizar informe mensual de los funcionarios que incumplen las directrises en cuanto a horario laboral."/>
    <s v="Informes Realizados"/>
    <n v="12"/>
    <d v="2026-01-01T00:00:00"/>
    <d v="2026-12-31T00:00:00"/>
    <n v="54"/>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1"/>
    <s v="se aporta informe mensual (enero a juni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Incluyen documento word con pantallazo de documentos de excel. No se evidencia ningun informe"/>
    <n v="0"/>
    <x v="0"/>
  </r>
  <r>
    <n v="588"/>
    <x v="0"/>
    <x v="0"/>
    <s v="Subdirección Administrativa y Financiera"/>
    <m/>
    <x v="6"/>
    <n v="1"/>
    <x v="0"/>
    <s v="Se evidenció que no se han establecido los requisitos ambientales para la compra de productos y servicios._x000a_Aunque Gestión Administrativa, ha identificado los requisitos ambientales para la adquisición de insumos y servicios al interior de la entidad, dichos requisitos no han sido establecidos formalmente en el proceso de Gestión Contractual (Compras verdes). Dicha observación ha sido recurrente ya que se había evidenciado en la auditoría de la vigencia 2016."/>
    <m/>
    <s v="1er Por qué: Porque los programas ambientales están en fase de actualización y perfeccionamiento_x000a_2do Por qué: Se tenia presente que era un asunto netamente contractual._x000a_3er Por qué: Falta de asesoría en el tema."/>
    <s v="Falta de asesoría en el tema"/>
    <s v="Acción correctiva"/>
    <s v="GA_AC05"/>
    <s v="Manual de Contratación actualizado con la inclusión de requisitos ambientales para los procesos para compras verdes"/>
    <s v="Actualizacion de los lineamientos de compras verdes en el manual de contratación"/>
    <n v="1"/>
    <d v="2026-05-01T00:00:00"/>
    <d v="2026-12-31T00:00:00"/>
    <n v="36"/>
    <s v="15. Gestión Contractual / 14. Gestión Administrativa"/>
    <m/>
    <n v="0"/>
    <s v="Ya se realizó En espera de subida Manual de Contratacion a Documentos SIGE"/>
    <s v="https://dnbcgovco-my.sharepoint.com/:f:/g/personal/planeacion_dnbc_gov_co/IgBEsOvBeuHoSL1Q9PbjaoRmAb1anr6mohw0RTZZ8zLfMTs?e=XsAe2Q"/>
    <d v="2026-05-11T00:00:00"/>
    <s v="En el mes de abril el proceso presentó solicitud de actualización de manual de contratación con información ambiental"/>
    <n v="0"/>
    <s v="EJECUCIÓN"/>
    <d v="2026-05-15T00:00:00"/>
    <n v="0"/>
    <s v="No fue posible identificar evidencias para el presente período de análisis"/>
    <s v="SIN INICIAR"/>
    <s v="No aplica"/>
    <s v="No aplica"/>
    <s v="No aplica"/>
    <n v="1"/>
    <s v="Ya se incluyo los lineamientos de cumplimiento ambiental en el Manual de Contratación en espera de subida manual de contratación a Documentos SIGE"/>
    <s v="https://dnbcgovco-my.sharepoint.com/:f:/g/personal/planeacion_dnbc_gov_co/IgBN9rYsIDwaQohA4VbiOts9AQBRYEpGkqtpxDibakxo4hA?e=KWisvK"/>
    <n v="46214"/>
    <s v="Se presenta correo con información ambiental. No obstante, la entidad a la fecha no ha adoptado estos lineamientos en ninguno de los instrumentos destinados a la gestión contractual"/>
    <n v="0.5"/>
    <x v="0"/>
  </r>
  <r>
    <n v="589"/>
    <x v="0"/>
    <x v="1"/>
    <s v="Subdirección Administrativa y Financiera"/>
    <m/>
    <x v="9"/>
    <n v="1"/>
    <x v="3"/>
    <s v="Se evidencia debilidad en el diseño y ejecución del procedimiento gestión y atención de soporte técnico, por cuanto no se está dando han establecido los lineamientos para cumplir con la política de operación relacionada con las copias de seguridad, así como no es clara la política relacionada con la mesa de servicio. De igual manera, no se cuenta con el personal establecido para dar cumplimiento a los tres niveles de atención de soporte incumpliendo lo establecido en el procedimiento gestión y atención de soporte técnico PC-TI-01, V2"/>
    <m/>
    <s v="1. Por qué: Porque no se identificaron adecuadamente los factores internos y externos que permitieran identificar las necesidades de la DNBC_x000a_2. Por qué: Desconocimiento de la adecuada aplicación del PETI con base a los lineamientos de la entidad, teniendo en cuenta la guía y soporte emitido por el ministerio de las TICs_x000a_3. Por qué; El área de Gestión tecnológica no dispone de una herramienta corporativa que automatice el respaldo, almacénamiento y recuperacion de la información."/>
    <s v="Desconocimiento de la adecuada aplicación del PETI con base a los lineamientos de la entidad, teniendo en cuenta la guía y soporte emitido por el ministerio de las TICs"/>
    <s v="Acción correctiva"/>
    <s v="TI_AC8"/>
    <s v="Verificar y ajustar el flujo de la ejecucion del procedimiento PC-TI-01 Gestión y Atención de Soporte Técnico al estado actual de la entidad."/>
    <s v="Actualización del flujo de la ejecución de Gestión de Tecnología informática y Gestión y atención de soporte Técnico."/>
    <n v="1"/>
    <d v="2026-01-01T00:00:00"/>
    <d v="2026-05-31T00:00:00"/>
    <n v="22.5"/>
    <s v="18. Gestión de Tecnología e Informática"/>
    <s v="Reportar seguimiento"/>
    <n v="1"/>
    <s v="Se adjunta procedimiento PC-TI-01 versión 02 actualizado y aprobado, como soporte de la verificación y ajuste del flujo de ejecución del proceso de soporte técnico conforme al estado actual de la Entidad."/>
    <s v="https://dnbcgovco-my.sharepoint.com/:f:/g/personal/planeacion_dnbc_gov_co/IgCir8k3P8BgRZmofCbzcQlrAf1c0UuOVr2o522eV4Ri-aU?e=Bvugel"/>
    <d v="2026-05-11T00:00:00"/>
    <s v="Se incluye procedimiento vigente desde el mes de novimebre de 2025"/>
    <n v="1"/>
    <s v="CUMPLIDO"/>
    <d v="2026-06-08T00:00:00"/>
    <n v="1"/>
    <s v="Se presenta como evidencia la actualización y aprobación del procedimiento PC-TI-01 Gestión y Atención de Soporte Técnico, versión 02, vigente desde el 19 de noviembre de 2025, mediante el cual se ajustó el flujo de ejecución del proceso conforme al estado actual de la Entidad. Así mismo, se incorporan lineamientos para la atención de requerimientos a través de la Mesa de Ayuda DNBC, la definición de los niveles de atención (primer, segundo y tercer nivel), los criterios de escalamiento, las responsabilidades de los actores involucrados y los mecanismos de seguimiento y control._x000a_En consecuencia, la evidencia aportada permite validar el cumplimiento de la acción correctiva formulada y la atención de las debilidades identificadas en el hallazg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n reporte de información por parte de la primera linea de defensa"/>
    <n v="0"/>
    <n v="46214"/>
    <s v="No se encuentran evidencias de seguimiento"/>
    <n v="0"/>
    <x v="0"/>
  </r>
  <r>
    <n v="590"/>
    <x v="0"/>
    <x v="2"/>
    <s v="Subdirección Administrativa y Financiera"/>
    <m/>
    <x v="322"/>
    <n v="1"/>
    <x v="51"/>
    <s v="Se evidenció que no se han incorporado los criterios de SST en el manual de contratación tanto de personal (Conductores) como compras de productos, tales como los productos químicos en los que no se está exigiendo el envío de la hoja de seguridad de los productos."/>
    <m/>
    <s v="1er Por qué: Porque el proceso de gestión contractual no ha abierto el espacio para modificar el manual de contratación._x000a_2do Por qué: Por alto volumen de trabajo, desinterés o desinformación._x000a_3er Por qué: Por desconocimiento del Decreto 1072."/>
    <s v="Por desconocimiento del Decreto 1072."/>
    <s v="Acción correctiva"/>
    <s v="GC_AC9"/>
    <s v="Incluir en el Manual de supervisión la definición de una responsabilidad del supervisor la cual quedaría así: Verificar que el contratista realice la inducción en sst antes de iniciar con la ejecución del contrato"/>
    <s v="Manual de supervisión actualizado"/>
    <n v="1"/>
    <d v="2023-02-02T00:00:00"/>
    <d v="2023-06-30T00:00:00"/>
    <n v="22.2"/>
    <s v="15. Gestión Contractual"/>
    <s v="Curso de seguridadd"/>
    <n v="0"/>
    <s v="La actividad se encuentra en proceso de construcción; actualmente se trabaja en la actualización del Manual de Supervisión para incluir como responsabilidad del supervisor la verificación de la inducción en SST previa al inicio de la ejecución contractual._x000a__x000a__x000a_"/>
    <n v="0"/>
    <d v="2026-05-11T00:00:00"/>
    <s v="Sin avance en la actividad"/>
    <n v="0"/>
    <s v="VENCIDO"/>
    <d v="2026-05-15T00:00:00"/>
    <n v="0"/>
    <s v="Se evidencio que la accion formulada carece de soportes que permitan verificar el cumplimiento de la actividad, toda vez que la accion no fue ejecuta dentro del plazo establecido"/>
    <s v="VENCIDA"/>
    <s v="No aplica"/>
    <s v="No aplica"/>
    <s v="No aplica"/>
    <n v="0"/>
    <s v="La actividad se encuentra en proceso de construcción; actualmente se trabaja en la actualización del Manual de Supervisión para incluir como responsabilidad del supervisor la verificación de la inducción en SST previa al inicio de la ejecución contractual._x000a__x000a__x000a_"/>
    <n v="0"/>
    <s v="11/07/206"/>
    <s v="No se evidencian soportes de la actividad"/>
    <n v="0"/>
    <x v="2"/>
  </r>
  <r>
    <n v="591"/>
    <x v="0"/>
    <x v="3"/>
    <s v="Subdirección Administrativa y Financiera"/>
    <m/>
    <x v="323"/>
    <n v="1"/>
    <x v="52"/>
    <s v="No se están siguiendo los linemientos conforme lo establece el capitulo VI. Seguimiento a la ejecución contractual En el SECOP II, de la Guia para Hacer la Gestión Contractual en el SECOP II; por cuanto, se evidenció que en los contratos 116,124,126,131,142,172,195, 205 y 207, los supervisores no confirmaron las entregas, los contratistas no ingresaron los Documentos de Supervisión del Contrato, y el Proceso de Gestión Financiera no Aprobó las facturas ni las marco como pagas."/>
    <s v="COMPRAS Y CONTRATACIÓN PÚBLICA"/>
    <s v="1º Por que; Falta de desconocimiento de la guia para Hacer la Gestión Contractual en el SECOP II_x000a_2ºPor que; No se realiza la aplicación de la Guia._x000a_3. Por que; Falta de seguimiento de los supervisores a los contratos de presunción de servicios."/>
    <s v="Falta de seguimiento de los supervisores a los contratos de prestación de servicios."/>
    <s v="Acción correctiva"/>
    <s v="GC_AC4"/>
    <s v="Realizar jornadas de socializacion sobre supervisión de contratos y construcción de formato de necesidades"/>
    <s v="Socializaciones realizadas"/>
    <n v="4"/>
    <d v="2026-01-01T00:00:00"/>
    <d v="2026-12-31T00:00:00"/>
    <n v="54"/>
    <s v="15. Gestión Contractual"/>
    <m/>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
    <d v="2026-05-11T00:00:00"/>
    <s v="Se incluye información de capacitación realizada durante el primer trimestre de la vigencia"/>
    <n v="0.25"/>
    <s v="EJECUCIÓN"/>
    <d v="2026-05-15T00:00:00"/>
    <n v="0"/>
    <s v="No fue posible identificar evidencias para el presente período de análisis"/>
    <s v="SIN INICIAR"/>
    <s v="No aplica"/>
    <s v="No aplica"/>
    <s v="No aplica"/>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capacitación del segundo trimestre. "/>
    <n v="0.5"/>
    <x v="0"/>
  </r>
  <r>
    <n v="592"/>
    <x v="0"/>
    <x v="3"/>
    <s v="Subdirección Administrativa y Financiera"/>
    <m/>
    <x v="324"/>
    <n v="1"/>
    <x v="6"/>
    <s v="Actividades de control 11.3_x000a_Aunque la DNBC, cuenta con contratistas que apoyan la ejecución de los procesos, al interior de la entidad no se posee la matriz de roles y usuarios, siguiendo los principios de segregación de funciones."/>
    <m/>
    <s v="El proceso no ha generado documentación formal del desarrollo de sus actividades conforme lo define el SIGEC y requisitos de normatividad y de lineamientos en la materia"/>
    <s v="El proceso no ha generado documentación formal del desarrollo de sus actividades conforme lo define el SIGEC y requisitos de normatividad y de lineamientos en la materia"/>
    <s v="Acción correctiva"/>
    <s v="TI_AC12"/>
    <s v="Documentar la matriz de roles y usuarios siguiendo los principios de segregación de funciones"/>
    <s v="-Mesas de trabajo para pa creacion de las matrices de roles de usuarios_x000a_- herramienta centralizada para el cargue de la información."/>
    <n v="1"/>
    <d v="2026-01-01T00:00:00"/>
    <d v="2026-04-30T00:00:00"/>
    <n v="17.849999999999998"/>
    <s v="18. Gestión de Tecnología e Informática"/>
    <s v="Reportar seguimiento"/>
    <n v="0"/>
    <n v="0"/>
    <n v="0"/>
    <d v="2026-05-11T00:00:00"/>
    <s v="No se evidencia seguimiento"/>
    <n v="0"/>
    <s v="EJECUCIÓN"/>
    <d v="2026-06-08T00:00:00"/>
    <n v="0.5"/>
    <s v="Se presenta como evidencia el borrador del Plan Estratégico de Tecnologías de la Información (PETI) 2026 y el documento de necesidad para la implementación del RUE 2.0. Si bien estos documentos evidencian avances en la planeación de capacidades tecnológicas y en la definición de herramientas de apoyo, no permiten subsanar el hallazgo relacionado con la ausencia de una matriz de roles y usuarios que garantice la adecuada segregación de funciones._x000a_Adicionalmente, no se aportaron registros de las mesas de trabajo ni la matriz de roles formalmente estructurada, por lo que la evidencia presentada resulta insuficiente para demostrar la implementación de la acción correctiva. Para el cierre del hallazgo será necesario remitir la matriz de roles debidamente documentada y aportar evidencia de su parametrización o cargue en la herramienta centralizada definida.."/>
    <s v="EN EJECUCIÓN"/>
    <s v="No aplica"/>
    <s v="No aplica"/>
    <s v="No aplica"/>
    <n v="0"/>
    <s v="Se establece que la validación formal, diseño normativo y auditoría de los principios de segregación de funciones (SoD) técnica y administrativa es una competencia transversal del Oficial de Seguridad de la Información. Actualmente, la UAE Dirección Nacional de Bomberos de Colombia (DNBC) no cuenta con este perfil o rol asignado dentro de su equipo, lo cual limita la oficialización y aprobación definitiva de políticas estrictas de seguridad de accesos bajo estándares internacionales (como ISO 27001)."/>
    <s v="https://dnbcgovco-my.sharepoint.com/:f:/g/personal/planeacion_dnbc_gov_co/IgCVj3XqWXmXRILgHir5f1z_AZYtUzd-PWDcbrsXCAMQJ1Y?e=mXSHcC"/>
    <n v="46214"/>
    <s v="No se encuentran evidencias de seguimiento"/>
    <n v="0"/>
    <x v="0"/>
  </r>
  <r>
    <n v="593"/>
    <x v="0"/>
    <x v="3"/>
    <s v="Dirección General"/>
    <m/>
    <x v="13"/>
    <n v="0"/>
    <x v="6"/>
    <s v="Monitoreo y Supervisión 17.3_x000a_Los responsables de los procesos, Funcionarios y Contratistas de acuerdo con lo establecido en las políticas de operación del Procedimiento Accciones correctivas, preventivas y de mejora, tienen la posibilidad de reportar al Jefe Inmediato cualquier deficiencia del Sistema de Control Interno para la toma de decisiones. No obstante, no se han formulado planes de mejoramiento producto de autoevaluaciones realizadas por los líderes del proceso."/>
    <s v="FORTALECIMIENTO ORGANIZACIONAL Y SIMPLIFICACIÓN DE PROCESOS"/>
    <s v="No se realiza monitoreo a los resultados de las autoevaluaciones realizadas por los lideres de proce"/>
    <s v="No se realiza monitoreo a los resultados de las autoevaluaciones realizadas por los lideres de proce"/>
    <s v="Acción correctiva"/>
    <s v="MC_AC3"/>
    <s v="Presentar informess de autoevaluación semestrales acotrde con Plan de acción"/>
    <s v="Informe semestral"/>
    <n v="2"/>
    <d v="2026-01-01T00:00:00"/>
    <d v="2026-12-31T00:00:00"/>
    <n v="54"/>
    <s v="03. Gestión de Análisis y Mejora Continua"/>
    <s v="Acción Cumplida Pendiente evaluación tercera Linea"/>
    <n v="0"/>
    <s v="Actividad reformulada con periodicidad semestral"/>
    <n v="0"/>
    <d v="2026-05-11T00:00:00"/>
    <s v="Pendiente de inicio de ejecución"/>
    <n v="0"/>
    <s v="EJECUCIÓN"/>
    <d v="2026-06-04T00:00:00"/>
    <n v="0"/>
    <s v="No fue posible identificar evidencias para el presente período de análisis"/>
    <s v="SIN INICIAR"/>
    <s v="No aplica"/>
    <s v="No aplica"/>
    <s v="No aplica"/>
    <n v="0"/>
    <s v="Actividad reformulada con periodicidad semestral. Primer seguimiento se realiza en el mes de julio"/>
    <n v="0"/>
    <n v="46213"/>
    <s v="Pendiente de inicio de ejecución"/>
    <n v="0"/>
    <x v="0"/>
  </r>
  <r>
    <n v="594"/>
    <x v="0"/>
    <x v="3"/>
    <s v="Dirección General"/>
    <m/>
    <x v="325"/>
    <n v="1"/>
    <x v="6"/>
    <s v="Monitoreo y Supervisión 17.7_x000a_Debido a la no existencia de Planes de Mejoramiento producto de las autoevaluaciones realizadas por los líderes del proceso, no se ha realizado la verificación y avance del respectivo cumplimiento."/>
    <s v="FORTALECIMIENTO ORGANIZACIONAL Y SIMPLIFICACIÓN DE PROCESOS"/>
    <s v="No se han formulado planes de mejora resultado de ejercicios de autoevaluación"/>
    <s v="No se han formmulado planes de mejora resultado de ejercicios de autoevaluación"/>
    <s v="Acción correctiva"/>
    <s v="MC_AC3"/>
    <s v="Presentar informess de autoevaluación semestrales acotrde con Plan de acción"/>
    <s v="Informe semestral"/>
    <n v="2"/>
    <d v="2026-01-01T00:00:00"/>
    <d v="2026-12-31T00:00:00"/>
    <n v="54"/>
    <s v="03. Gestión de Análisis y Mejora Continua"/>
    <s v="Acción Cumplida Pendiente evaluación tercera Linea"/>
    <n v="0"/>
    <s v="Actividad reformulada con periodicidad semestral"/>
    <n v="0"/>
    <d v="2026-05-11T00:00:00"/>
    <s v="Pendiente de inicio de ejecución"/>
    <n v="0"/>
    <s v="EJECUCIÓN"/>
    <d v="2026-06-04T00:00:00"/>
    <n v="0"/>
    <s v="No fue posible identificar evidencias para el presente período de análisis"/>
    <s v="SIN INICIAR"/>
    <s v="No aplica"/>
    <s v="No aplica"/>
    <s v="No aplica"/>
    <n v="0"/>
    <s v="Actividad reformulada con periodicidad semestral. Primer seguimiento se realiza en el mes de julio"/>
    <n v="0"/>
    <n v="46213"/>
    <s v="Pendiente de inicio de ejecución"/>
    <n v="0"/>
    <x v="0"/>
  </r>
  <r>
    <n v="595"/>
    <x v="0"/>
    <x v="3"/>
    <s v="Subdirección Administrativa y Financiera"/>
    <m/>
    <x v="326"/>
    <n v="1"/>
    <x v="53"/>
    <s v="Actividades de control 11.2_x000a_La entidad, no tiene documentado dentro de la entidad el desarrollo de actividades de control sobre las actividades realizadas por el proveedor de servicios de tecnología."/>
    <m/>
    <s v="Teniendo en cuenta que es un númeral nuevo dentro de la norma, no se tenia contemplado dentro del proceso y no se generó documentación formal para el desarrollo de esta actividad."/>
    <s v="Teniendo en cuenta que es un númeral nuevo dentro de la norma, no se tenia contemplado dentro del proceso y no se generó documentación formal para el desarrollo de esta actividad."/>
    <s v="Acción correctiva"/>
    <s v="TI_AC11"/>
    <s v="Formular un estrategia de Arquitetura Empresarial para la definición e implementación de necesidades tecnologicas en prestación de servicios"/>
    <s v="Estrategia Formulada e implementada"/>
    <n v="1"/>
    <d v="2026-05-01T00:00:00"/>
    <d v="2026-12-31T00:00:00"/>
    <n v="36"/>
    <s v="18. Gestión de Tecnología e Informática"/>
    <m/>
    <n v="0.7"/>
    <s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
    <s v="https://dnbcgovco-my.sharepoint.com/:f:/g/personal/planeacion_dnbc_gov_co/IgC3xOsSNj8IRIL11vaiFWcgAUu6Fkz2uB8R8KlqPRMkdhk?e=pJDNvr"/>
    <d v="2026-05-11T00:00:00"/>
    <s v="Se incluye documento de necesidad RUE y borrador de actualización del PETI"/>
    <n v="0.5"/>
    <s v="EJECUCIÓN"/>
    <d v="2026-06-08T00:00:00"/>
    <n v="0.5"/>
    <s v="Se evidencia que la entidad formuló e inició la implementación de una estrategia de Arquitectura Empresarial a través del Plan Estratégico de Tecnologías de la Información (PETI) 2026 y del proyecto RUE 2.0, documentos que incorporan componentes de arquitectura de negocio, información, aplicaciones y tecnología, alineados con los objetivos institucionales y la Política de Gobierno Digital. Asimismo, se identifican capacidades tecnológicas, servicios de TI, lineamientos de interoperabilidad, seguridad de la información, transformación digital y una hoja de ruta para la atención de necesidades tecnológicas institucionales. Adicionalmente, el documento de necesidad del proyecto RUE 2.0 define requerimientos funcionales para un sistema de información centralizado, interoperable, escalable y seguro, contemplando módulos de gestión operativa, talento humano, gestión documental, administración de activos, analítica y reportes, fortaleciendo la prestación de servicios y la gestión institucional. Por lo anterior, la evidencia presentada permite verificar el avance en la formulación e implementación de la estrategia definida en la acción correctiva."/>
    <s v="EN EJECUCIÓN"/>
    <s v="No aplica"/>
    <s v="No aplica"/>
    <s v="No aplica"/>
    <n v="0.8"/>
    <s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
    <s v="https://dnbcgovco-my.sharepoint.com/:f:/g/personal/planeacion_dnbc_gov_co/IgBpr6aNOGykQpduLdNqpASRAUfT_V6EcXjD4jAEqgMt2No?e=ylBLhj"/>
    <n v="46214"/>
    <s v="Se incluye documento de necesidad RUE y borrador de actualización del PETI"/>
    <n v="0.5"/>
    <x v="0"/>
  </r>
  <r>
    <n v="596"/>
    <x v="0"/>
    <x v="3"/>
    <s v="Subdirección Administrativa y Financiera"/>
    <m/>
    <x v="327"/>
    <n v="1"/>
    <x v="53"/>
    <s v="Infor y Comunicación 13.2_x000a_La entidad posee el registro de activos de la información, el cual se encuentra desactualizado desde el 2019."/>
    <m/>
    <s v="Con el proceso de renovación tecnológica se hace necesaria la actualización de la información contenida en los activos de información, por lo cual se espero a culminar el proceso para dar inicio a la actualización de la información y debido a la multiplicidad de tareas a cargo del proceso, no se logró realizar la actualización."/>
    <s v="Con el proceso de renovación tecnológica se hace necesaria la actualización de la información contenida en los activos de información, por lo cual se espero a culminar el proceso para dar inicio a la actualización de la información y debido a la multiplicidad de tareas a cargo del proceso, no se logró realizar la actualización."/>
    <s v="Acción correctiva"/>
    <s v="TI_AC13"/>
    <s v="Actualización matriz de activos de información"/>
    <s v="Matriz actualizada"/>
    <n v="1"/>
    <d v="2026-01-01T00:00:00"/>
    <d v="2026-05-31T00:00:00"/>
    <n v="22.5"/>
    <s v="18. Gestión de Tecnología e Informática"/>
    <m/>
    <n v="0"/>
    <n v="0"/>
    <n v="0"/>
    <d v="2026-05-11T00:00:00"/>
    <s v="No se evidencia seguimiento"/>
    <n v="0"/>
    <s v="EJECUCIÓN"/>
    <d v="2026-06-08T00:00:00"/>
    <n v="0"/>
    <s v="No fue posible identificar evidencias para el presente período de análisis"/>
    <s v="SIN INICIAR"/>
    <s v="No aplica"/>
    <s v="No aplica"/>
    <s v="No aplica"/>
    <n v="0.7"/>
    <s v="Se ejecutó la revisión, depuración y actualización integral del inventario físico y lógico que compone la infraestructura tecnológica de la entidad. Este proceso permite consolidar la base técnica para la gestión de riesgos, el control de configuración y la seguridad de los activos de hardware críticos que soportan la operación institucional."/>
    <s v="https://dnbcgovco-my.sharepoint.com/:f:/g/personal/planeacion_dnbc_gov_co/IgA8-tr8nGYtRqG_Evcwdp7EASqXdtGbomb3DLywYKsqJ6s?e=HKvluY"/>
    <n v="46214"/>
    <s v="El proceso presenta matriz de inventario fisico. Pendiente identificación de recursos tecnologicos"/>
    <n v="0.5"/>
    <x v="0"/>
  </r>
  <r>
    <n v="597"/>
    <x v="0"/>
    <x v="3"/>
    <s v="Subdirección Administrativa y Financiera"/>
    <m/>
    <x v="328"/>
    <n v="1"/>
    <x v="53"/>
    <s v="Infor y Comunicación 15.3_x000a_La DNBC, posee el Procedimiento de recepción, distribución, seguimiento y salida de Peticiones, Quejas, Reclamos, Sugerencias y Denuncias; sin embargo, se presentan respuestas extemporáneas con base en la información publicada en la página web así: Julio (9), agosto (3), septiembre (29), octubre (27) y noviembre (2)"/>
    <s v="SERVICIO AL CIUDADANO"/>
    <s v="No se inician las acciones a que haya lugar por el incumplimiento"/>
    <s v="No se inician las acciones a que haya lugar por el incumplimiento_x000a_Falta de seguimiento y control en los procesos"/>
    <s v="Acción correctiva"/>
    <s v="AU_AC1"/>
    <s v="Reportar de manera periodica a los lideres del proceso las PQRSD con su respectivo estado, con el fin de que estos inicien las acciones pertinentes con funcionarios y contratistas"/>
    <s v="Reportes de control a líderes de proceso"/>
    <n v="12"/>
    <d v="2026-01-01T00:00:00"/>
    <d v="2026-12-01T00:00:00"/>
    <n v="49.5"/>
    <s v="05. Gestión de Atención al Usuario"/>
    <m/>
    <n v="0"/>
    <s v="Se informaron alertas mensuales a través de correo electrónico a los líderes de procesos"/>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0.25"/>
    <s v="EJECUCIÓN"/>
    <d v="2026-05-15T00:00:00"/>
    <n v="0.25"/>
    <s v="Se evidencian informes de PQRSD de enero, febrero y marzo, como tambien soportes de correos de alertas por parte de atencion al ciudadano con fecha 24/02/2026, 13/03/2026 y 09/04/2026"/>
    <s v="EN EJECUCIÓN"/>
    <s v="No aplica"/>
    <s v="No aplica"/>
    <s v="No aplica"/>
    <n v="0.25"/>
    <s v="Se informaron alertas mensuales a través de correo electrónico a los líderes de procesos"/>
    <s v="EVIDENCIAS SEGUNDO TRIMESTRE 2026 PLAN MEJORA"/>
    <n v="46214"/>
    <s v="Se adjuntan las evidencias de alertas del segundo trimestre."/>
    <n v="0.5"/>
    <x v="0"/>
  </r>
  <r>
    <n v="598"/>
    <x v="0"/>
    <x v="3"/>
    <s v="Subdirección Administrativa y Financiera"/>
    <m/>
    <x v="328"/>
    <n v="0"/>
    <x v="53"/>
    <s v="Infor y Comunicación 15.3_x000a_La DNBC, posee el Procedimiento de recepción, distribución, seguimiento y salida de Peticiones, Quejas, Reclamos, Sugerencias y Denuncias; sin embargo, se presentan respuestas extemporáneas con base en la información publicada en la página web así: Julio (9), agosto (3), septiembre (29), octubre (27) y noviembre (2)"/>
    <s v="SERVICIO AL CIUDADANO"/>
    <s v="Falta de seguimiento y control en los procesos"/>
    <s v="No se inician las acciones a que haya lugar por el incumplimiento_x000a_Falta de seguimiento y control en los procesos"/>
    <s v="Acción correctiva"/>
    <s v="AU_AC2"/>
    <s v="Requerir a los contratistas o funcionarios que tienen PQRSD por responder para que realicen la respuesta oportuna dentro de los tiempos de ley y que cuenten con la respectiva evidencia."/>
    <s v="Captura cierre especifico ORFEO"/>
    <n v="1"/>
    <d v="2026-03-01T00:00:00"/>
    <d v="2026-12-01T00:00:00"/>
    <n v="40.5"/>
    <s v="05. Gestión de Atención al Usuario"/>
    <s v="Revisar"/>
    <n v="0"/>
    <s v="Esta actividad debe realizarse por parte de los líderes de procesos, no por GAU, ya que no tiene competencia. Se solicita evaluar sí se deben solicitar los pantallazos mensuales previo al pago de la cuenta de cobro, teniendo en cuenta que se hayan respondido las PQRSD del mes anterior."/>
    <n v="0"/>
    <d v="2026-05-11T00:00:00"/>
    <s v="Se debe revisar la ejecución de está actividad con los lideres de proceso acorde con la observación del proceso"/>
    <n v="0"/>
    <s v="EJECUCIÓN"/>
    <d v="2026-05-15T00:00:00"/>
    <n v="0"/>
    <s v="No fue posible identificar evidencias para el presente período de análisis"/>
    <s v="SIN INICIAR"/>
    <s v="No aplica"/>
    <s v="No aplica"/>
    <s v="No aplica"/>
    <n v="0"/>
    <s v="Esta actividad debe realizarse por parte de los líderes de procesos, no por GAU, ya que no tiene competencia. Se solicita evaluar sí se deben solicitar los pantallazos mensuales previo al pago de la cuenta de cobro, teniendo en cuenta que se hayan respondido las PQRSD del mes anterior."/>
    <s v="EVIDENCIAS SEGUNDO TRIMESTRE 2026 PLAN MEJORA"/>
    <n v="46214"/>
    <s v="Se socializó el tema en comité directivo sin recibir por parte de los supervisores observaciones"/>
    <n v="0"/>
    <x v="0"/>
  </r>
  <r>
    <n v="599"/>
    <x v="0"/>
    <x v="3"/>
    <s v="Dirección General"/>
    <m/>
    <x v="329"/>
    <n v="1"/>
    <x v="53"/>
    <s v="Monitoreo y Supervisión 17.3_x000a_La DNBC, tiene implementado el Procedimiento de acciones, correctivas, preventivas y de mejora, donde señala que responsables de los procesos, funcionarios y contratistas tienen la posibilidad de reportar al Jefe Inmediato, las deficiencias del Sistema de Control Interno, para la toma de decisiones. Sin embargo, no se han formulado planes de mejoramiento producto de autoevaluaciones realizadas por los líderes del proceso de acuerdo con lo establecido en las políticas de operación."/>
    <s v="FORTALECIMIENTO ORGANIZACIONAL Y SIMPLIFICACIÓN DE PROCESOS"/>
    <s v="Las procesos no dan aplicabilidad a la actividad contemplada el en procedimiento de acciones correctivas, preventivas y de mejora, que tratan de autoevaluaciones._x000a_No se ahonda en la temática de autoevaluaciones continuamente."/>
    <s v="Las procesos no dan aplicabilidad a la actividad contemplada el en procedimiento de acciones correctivas, preventivas y de mejora, que tratan de autoevaluaciones._x000a_No se ahonda en la temática de autoevaluaciones continuamente."/>
    <s v="Acción correctiva"/>
    <s v="MC_AC2"/>
    <s v="Socializar Políticas de operación del procedimiento de Planes de Mejora para implementación"/>
    <s v="Socialización del procedimiento"/>
    <n v="1"/>
    <d v="2026-01-01T00:00:00"/>
    <d v="2026-03-31T00:00:00"/>
    <n v="13.5"/>
    <s v="03. Gestión de Análisis y Mejora Continua"/>
    <s v="Acción Cumplida Pendiente evaluación tercera Linea"/>
    <n v="1"/>
    <s v="Durante el primer trimestre de la vigencia 2026 se actualizó el procedimiento y se socializó"/>
    <s v="https://dnbcgovco-my.sharepoint.com/:f:/g/personal/planeacion_dnbc_gov_co/IgDYe2GS_ayPSIaWtvQYv0qbAc8IxdnR2DbMxEMLmfk0p8A?e=smqHjg"/>
    <d v="2026-05-11T00:00:00"/>
    <s v="Se evidencia socialización del 6 de marzo de 2026"/>
    <n v="1"/>
    <s v="CUMPLIDO"/>
    <d v="2026-06-04T00:00:00"/>
    <n v="1"/>
    <s v="Se evidencia que durante el primer trimestre de la vigencia 2026 se actualizó y socializó el Procedimiento de Formulación, Monitoreo y Seguimiento a Planes de Mejoramiento Internos y Externos, actividad soportada mediante listado de asistencia de fecha 6 de marzo de 2026. En consecuencia, desde la tercera línea de defensa se valida la ejecución de la acción correctiva relacionada con la socialización de las políticas de operación para su implementación. No obstante, se recomienda realizar seguimiento a la apropiación y aplicación del procedimiento por parte de los procesos, con el fin de verificar su efectividad frente a la causa que originó el hallazg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Durante el primer trimestre de la vigencia 2026 se actualizó el procedimiento y se socializó"/>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socialización del 6 de marzo de 2026"/>
    <n v="1"/>
    <x v="1"/>
  </r>
  <r>
    <n v="600"/>
    <x v="0"/>
    <x v="3"/>
    <s v="Dirección General"/>
    <m/>
    <x v="329"/>
    <n v="0"/>
    <x v="53"/>
    <s v="Monitoreo y Supervisión 17.3_x000a_La DNBC, tiene implementado el Procedimiento de acciones, correctivas, preventivas y de mejora, donde señala que responsables de los procesos, funcionarios y contratistas tienen la posibilidad de reportar al Jefe Inmediato, las deficiencias del Sistema de Control Interno, para la toma de decisiones. Sin embargo, no se han formulado planes de mejoramiento producto de autoevaluaciones realizadas por los líderes del proceso de acuerdo con lo establecido en las políticas de operación."/>
    <s v="FORTALECIMIENTO ORGANIZACIONAL Y SIMPLIFICACIÓN DE PROCESOS"/>
    <s v="Las procesos no dan aplicabilidad a la actividad contemplada el en procedimiento de acciones correctivas, preventivas y de mejora, que tratan de autoevaluaciones._x000a_No se realiza seguimiento continuamente en la generacion de autoevaluaciones"/>
    <s v="Las procesos no dan aplicabilidad a la actividad contemplada el en procedimiento de acciones correctivas, preventivas y de mejora, que tratan de autoevaluaciones._x000a_No se realiza seguimiento continuamente en la generacion de autoevaluaciones"/>
    <s v="Acción correctiva"/>
    <s v="MC_AC3"/>
    <s v="Presentar informess de autoevaluación semestrales acotrde con Plan de acción"/>
    <s v="Informe semestral"/>
    <n v="2"/>
    <d v="2026-01-01T00:00:00"/>
    <d v="2026-12-31T00:00:00"/>
    <n v="54"/>
    <s v="03. Gestión de Análisis y Mejora Continua"/>
    <s v="Acción Cumplida Pendiente evaluación tercera Linea"/>
    <n v="0"/>
    <s v="Actividad reformulada con periodicidad semestral"/>
    <n v="0"/>
    <d v="2026-05-11T00:00:00"/>
    <s v="Pendiente de inicio de ejecución"/>
    <n v="0"/>
    <s v="EJECUCIÓN"/>
    <d v="2026-06-04T00:00:00"/>
    <n v="0"/>
    <s v="No fue posible identificar evidencias para el presente período de análisis"/>
    <s v="SIN INICIAR"/>
    <s v="No aplica"/>
    <s v="No aplica"/>
    <s v="No aplica"/>
    <n v="0"/>
    <s v="Actividad reformulada con periodicidad semestral. Primer seguimiento se realiza en el mes de julio"/>
    <n v="0"/>
    <n v="46213"/>
    <s v="Pendiente de inicio de ejecución"/>
    <n v="0"/>
    <x v="0"/>
  </r>
  <r>
    <n v="601"/>
    <x v="0"/>
    <x v="3"/>
    <s v="Dirección General"/>
    <m/>
    <x v="330"/>
    <n v="1"/>
    <x v="53"/>
    <s v="Monitoreo y Supervisión 17.7_x000a_No se evidenciar por parte de la Segunda Línea de Defensa, la verificación del avance y cumplimiento de las acciones incluidas en los planes de mejoramiento producto de las autoevaluaciones, por cuanto los mismos no se han suscrito."/>
    <s v="FORTALECIMIENTO ORGANIZACIONAL Y SIMPLIFICACIÓN DE PROCESOS"/>
    <s v="Las procesos no dan aplicabilidad a la actividad contemplada el en procedimiento de acciones correctivas, preventivas y de mejora, que tratan de autoevaluaciones._x000a_No se realiza seguimiento continuamente en la generacion de autoevaluaciones"/>
    <s v="Las procesos no dan aplicabilidad a la actividad contemplada el en procedimiento de acciones correctivas, preventivas y de mejora, que tratan de autoevaluaciones._x000a_No se realiza seguimiento continuamente en la generacion de autoevaluaciones"/>
    <s v="Acción correctiva"/>
    <s v="MC_AC3"/>
    <s v="Presentar informess de autoevaluación semestrales acotrde con Plan de acción"/>
    <s v="Informe semestral"/>
    <n v="2"/>
    <d v="2026-01-01T00:00:00"/>
    <d v="2026-12-31T00:00:00"/>
    <n v="54"/>
    <s v="03. Gestión de Análisis y Mejora Continua"/>
    <s v="Acción Cumplida Pendiente evaluación tercera Linea"/>
    <n v="0"/>
    <s v="Actividad reformulada con periodicidad semestral"/>
    <n v="0"/>
    <d v="2026-05-11T00:00:00"/>
    <s v="Pendiente de inicio de ejecución"/>
    <n v="0"/>
    <s v="EJECUCIÓN"/>
    <d v="2026-06-04T00:00:00"/>
    <n v="0"/>
    <s v="No fue posible identificar evidencias para el presente período de análisis"/>
    <s v="SIN INICIAR"/>
    <s v="No aplica"/>
    <s v="No aplica"/>
    <s v="No aplica"/>
    <n v="0"/>
    <s v="Actividad reformulada con periodicidad semestral. Primer seguimiento se realiza en el mes de julio"/>
    <n v="0"/>
    <n v="46213"/>
    <s v="Pendiente de inicio de ejecución"/>
    <n v="0"/>
    <x v="0"/>
  </r>
  <r>
    <n v="602"/>
    <x v="0"/>
    <x v="3"/>
    <s v="Subdirección Administrativa y Financiera"/>
    <m/>
    <x v="331"/>
    <n v="1"/>
    <x v="54"/>
    <s v="Se encontró que el Proceso Gestión Financiera no esta realizando el respectivo monitoreo a la formulación y ejecución de las acciones de mejora derivadas de la evaluación al Control Interno Contable,ya que no se establecieron acciones de mejora para algunos items del presente cuestionario, que quedaron por ejecutar en la vigencia 2019."/>
    <m/>
    <s v="Por contar con un sin numero de tareas no se comtemplo la realizacion de esta accion de mejora."/>
    <s v="Por contar con un sin numero de tareas no se comtemplo la realizacion de esta accion de mejora."/>
    <s v="Acción correctiva"/>
    <s v="MC_AC9"/>
    <s v="Monitorear la formulación y ejecución de las acciones derivadas de los planes de mejora"/>
    <s v="Informes de monitoreos"/>
    <n v="4"/>
    <d v="2026-01-01T00:00:00"/>
    <d v="2026-12-31T00:00:00"/>
    <n v="54"/>
    <s v="03. Gestión de Análisis y Mejora Continua"/>
    <m/>
    <n v="0.25"/>
    <s v="Se realiza durante el mes de abril el primer monitoreo de planes de mejora, así como la aprobación de su reformulación en Comité de Control Interno"/>
    <s v="https://dnbcgovco-my.sharepoint.com/:f:/g/personal/planeacion_dnbc_gov_co/IgDKtjIGM6TQRZiRK4q944amAfUlNwm8Q9aLRceFhhl58t8?e=gvQ8Yn"/>
    <d v="2026-05-11T00:00:00"/>
    <s v="Se realiza durante el mes de abril el primer monitoreo de planes de mejora, así como la aprobación de su reformulación en Comité de Control Interno"/>
    <n v="0.25"/>
    <s v="EJECUCIÓN"/>
    <d v="2026-06-04T00:00:00"/>
    <n v="0.25"/>
    <s v="Se evidencia la realización del primer monitoreo a los planes de mejoramiento durante la vigencia 2026, así como la remisión de seguimientos preliminares y la reformulación de acciones aprobada en Comité de Control Interno. La evidencia permite verificar avances en la ejecución de la acción correctiva relacionada con el monitoreo de la formulación y ejecución de las acciones derivadas de los planes de mejora. No obstante, desde la tercera línea de defensa no es posible concluir el cierre definitivo del hallazgo, toda vez que no se aportan soportes que permitan verificar que la totalidad de las acciones derivadas de la evaluación de Control Interno Contable fueron formuladas, ejecutadas y monitoreadas hasta su cierre efectivo."/>
    <s v="EN EJECUCIÓN"/>
    <s v="No aplica"/>
    <s v="No aplica"/>
    <s v="No aplica"/>
    <n v="0.25"/>
    <s v="Se realiza monitoreo al primer trimestre. Primer informe se realiza con el seguimiento al segundo trimestre"/>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porta seguimiento primer trimestre. Pendiente elaboración de informes"/>
    <n v="0.25"/>
    <x v="0"/>
  </r>
  <r>
    <n v="603"/>
    <x v="0"/>
    <x v="3"/>
    <s v="Subdirección Administrativa y Financiera"/>
    <m/>
    <x v="332"/>
    <n v="0"/>
    <x v="54"/>
    <s v="Al verificar el Inventario final al 31-12-2020, se evidencia un listado de bienes pero el mismo no está totalizado por cada una de las cuentas de la Propiedad, Planta y Equipo, al igual no cuenta con la respectiva firma del Almacenista ni el Subdirector Administrativo y Financiero. Con respecto a las cuentas del Pasivo, no se están conciliando los saldos con las diferentes areas al interior de la entidad, al igual que No existen procedimientos ni lineamientos para estos cruces de Información."/>
    <m/>
    <s v="A pesar que el Área de Almacén realiza semestralmente el inventario físico de los bienes de la entidad, este no está totalizado por cada Grupo que componen los bienes de P. P. y E._x000a_Desconocimientos de las directrices establecidas por la CGN"/>
    <s v="El Área de Almacén realiza semestralmente el inventario físico de los bienes de la entidad, este no está totalizado por cada Grupo que componen los bienes de P. P. y E._x000a_Desconocimientos de las directrices establecidas por la CGN"/>
    <s v="Acción correctiva"/>
    <s v="GA_AC8"/>
    <s v="Actualización del inventario físico semestral, con base los lineamientos establecidos en la entidad y la CGN."/>
    <s v="Realizar el inventario de los bienes de la entidad, conforme a los nuevos lineamientos establecidos.."/>
    <n v="2"/>
    <d v="2026-01-01T00:00:00"/>
    <d v="2026-12-31T00:00:00"/>
    <n v="54"/>
    <s v="14. Gestión Administrativa"/>
    <m/>
    <n v="0"/>
    <s v="Proceso de actualización"/>
    <s v="https://dnbcgovco-my.sharepoint.com/:f:/g/personal/planeacion_dnbc_gov_co/IgBveH1t7EmIR6GZSOaIIHmUAUc6KaLSFKfQX2lbG2hDEA0?e=ooFcYM"/>
    <d v="2026-05-11T00:00:00"/>
    <s v="No se evidencia avance para el periodo"/>
    <n v="0"/>
    <s v="EJECUCIÓN"/>
    <d v="2026-05-28T00:00:00"/>
    <n v="0"/>
    <s v="No fue posible identificar evidencias para el presente período de análisis"/>
    <s v="SIN INICIAR"/>
    <s v="No aplica"/>
    <s v="No aplica"/>
    <s v="No aplica"/>
    <n v="1"/>
    <s v="Se realizó inventario de la bodega mensuales y se hizo un inventario de papelería "/>
    <s v="https://dnbcgovco-my.sharepoint.com/:f:/g/personal/planeacion_dnbc_gov_co/IgBuQlP5pbrUSrwtj3_PYOn-AaRmaWMPC6GjWsfOmsZTdto?e=dCSkxl"/>
    <n v="46214"/>
    <s v="Se presenta formatos diligenciados de conteo de bienes para actualización de inventarios. Se sugiere generar evidencias sobre su socialización con el lider del proceso"/>
    <n v="0.5"/>
    <x v="0"/>
  </r>
  <r>
    <n v="604"/>
    <x v="0"/>
    <x v="3"/>
    <s v="Subdirección Administrativa y Financiera"/>
    <m/>
    <x v="333"/>
    <n v="1"/>
    <x v="54"/>
    <s v="Dentro del Plan de Capacitación de la entidad, no se evidencia capacitación a los funcionarios del Area Financiera que apunten al mejoramiento de competencias y habilidades. De igual forma, es ncesria la respectiva verificación del cumplimiento del mismo."/>
    <m/>
    <s v="Por qué: El presupuesto asignado a la entidad para los Gastos de Capacitacion son insuficientes para la capacitacion del 100% de los funcionarios de la entidad."/>
    <s v="Falta de Presupuesto por parte de la entidad."/>
    <s v="Acción correctiva"/>
    <s v="TH_AC3"/>
    <s v="Actualización del plan de capacitaciones con diagnostico de necesidades y ejecución"/>
    <s v="Plan de capacitación actualizados y ejecutado"/>
    <n v="1"/>
    <d v="2026-04-01T00:00:00"/>
    <d v="2026-12-31T00:00:00"/>
    <n v="40.5"/>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0"/>
    <n v="0"/>
    <n v="0"/>
    <n v="46214"/>
    <s v="No se evidencia seguimiento"/>
    <n v="0"/>
    <x v="0"/>
  </r>
  <r>
    <n v="605"/>
    <x v="0"/>
    <x v="3"/>
    <s v="Subdirección Administrativa y Financiera"/>
    <m/>
    <x v="334"/>
    <n v="0"/>
    <x v="55"/>
    <s v="Se suscribieron los contratos No. 191 el 05 de mayo de 2020 a nombre de Lina María Chacón Lastro y el No. 177 el 21 de abril de 2020 a nombre de Diego Alejandro Posada Arango; pero los mismos, no fueron cancelados conforme a lo enunciado en la cláusula FORMA DE PAGO, que indica que son Pagos Mensuales, y no como fueron tramitados y cancelados, incumpliendo el compromiso contractual pactado._x000a_De igual Forma, no se dió cumplimiento a lo estipulado en el correo electrónico de fecha 07 de enero de 2020, emitido por el Coordinador del Grupo Financiero donde se dio a conocer el calendario PAC, para que los responsables de los procesos; asi como, los supervisores solicitaran los recursos de funcionamiento como de Inversión de manera Mensual y no se afectará el PAC como evidentemente ocurrió en el cuarto trimestre de 2020._x000a_De otro lado, el artículo 84 de la ley 1474 de 2011, Determina las Facultades y deberes de los supervisores y los interventores, como el “seguimiento al ejercicio del cumplimiento obligacional por la entidad contratante sobre las obligaciones a cargo del contratista”; supervisión no ejercida para estos contratos."/>
    <s v="GESTIÓN PRESUPUESTAL Y EFICIENCIA DEL GASTO PÚBLICO"/>
    <s v="1. Porque: Incumplimiento al a las Facultades y deberes de los supervisores con respecto al seguimiento de los contratos._x000a_2. Por que: No se realiza seguimiento permanente por parte de los Supervisores a los Contratos a su cargo"/>
    <s v="No se realiza seguimiento permanente por parte de los Supervisores a los Contratos a su cargo"/>
    <s v="Acción correctiva"/>
    <s v="GF_AC6"/>
    <s v="Actualizar procedimiento de Gestión de Pagos incluyendo control de verificación de usos presupuestales y gestión de PAC"/>
    <s v="Procedimiento actualizados"/>
    <n v="1"/>
    <d v="2026-04-01T00:00:00"/>
    <d v="2026-06-30T00:00:00"/>
    <n v="13.350000000000001"/>
    <s v="13. Gestión Financiera"/>
    <m/>
    <n v="1"/>
    <s v="Se deja en evidencia el procedimiento de gestion de pagos "/>
    <s v="https://dnbcgovco-my.sharepoint.com/:f:/g/personal/planeacion_dnbc_gov_co/IgAKPZEalRp3T7O44VwZjBLlARF86VpmllJA36VR9-2qDG8?e=W6XaGX"/>
    <d v="2026-05-11T00:00:00"/>
    <s v="Se incluye actualización de procedimiento junto a formatos del mismo"/>
    <n v="1"/>
    <s v="CUMPLIDO"/>
    <d v="2026-05-28T00:00:00"/>
    <n v="1"/>
    <s v="se evidencia formatos de procedimientos actualizados para la gestion de pagos PC-GF-17, FO-GF-17-01, FO-GF-02, FO-GF-03, FO-GF-04, FO-GF-05, FO-GF-06, FO-GF-07, con fecha 27/03/2026.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gestion de pagos "/>
    <s v="https://dnbcgovco-my.sharepoint.com/:f:/g/personal/planeacion_dnbc_gov_co/IgDlTTkE6gPMRZjTETbxch7dATaSM_TE5-agvqb3k7QgaDY?e=0V1Jx7"/>
    <s v="11/07/206"/>
    <s v="Actividad reportada con cumplimiento en el primer trimestre 2026"/>
    <n v="1"/>
    <x v="1"/>
  </r>
  <r>
    <n v="606"/>
    <x v="0"/>
    <x v="3"/>
    <s v="Subdirección Administrativa y Financiera"/>
    <m/>
    <x v="335"/>
    <n v="1"/>
    <x v="55"/>
    <s v="Se evidenció incumplimiento a lo señalado en la resolución 126 de 2020, en lo que respecta al artículo 4 literal (g) que señala: “El trámite de legalización y reconocimiento de viáticos o gastos de desplazamiento y permanencia se debe efectuar máximo dentro de los tres (3) hábiles siguientes al término de la comisión o desplazamiento ante el funcionario o contratista encargado de comisiones y viáticos…”, ya que las resoluciones de comisión No. 295, 389, 391, 400, 405 y 447 fueron legalizadas de manera extemporánea."/>
    <m/>
    <s v="1. Por qué; para los funcionarios y contratistas tres (3) días no son suficientes para legalizar_x000a_2. Por qué; a pesar de la socialización del procedimiento de viáticos muchos desconocen los tiempos de legalización_x000a_3.Porque: No se toman las acciones a que haya lugar por el incumplimiento_x000a_4. por qué: Los funcionarios y contratistas hacen caso omiso a lo establecido en la resolución vigente para legalización de comisión"/>
    <s v="A pesar de que existe un procedimiento para la legalizaciòn de viàticos, los funcionarios y contratistas hacen caso omiso al correo de legalización de comisión"/>
    <s v="Acción correctiva"/>
    <s v="TH_AC4"/>
    <s v="Informe de alertas sobre legalización de comisiones"/>
    <s v="Informes realizados"/>
    <n v="12"/>
    <d v="2026-01-01T00:00:00"/>
    <d v="2026-12-31T00:00:00"/>
    <n v="54"/>
    <s v="11. Gestión del Talento Humano"/>
    <s v="Viaticos"/>
    <n v="0"/>
    <n v="0"/>
    <n v="0"/>
    <d v="2026-05-11T00:00:00"/>
    <s v="No se evidencia seguimiento"/>
    <n v="0"/>
    <s v="EJECUCIÓN"/>
    <d v="2026-05-15T00:00:00"/>
    <n v="0"/>
    <s v="No fue posible identificar evidencias para el presente período de análisis"/>
    <s v="SIN INICIAR"/>
    <s v="No aplica"/>
    <s v="No aplica"/>
    <s v="No aplica"/>
    <n v="0"/>
    <n v="0"/>
    <n v="0"/>
    <n v="46214"/>
    <s v="No se evidencia seguimiento"/>
    <n v="0"/>
    <x v="0"/>
  </r>
  <r>
    <n v="607"/>
    <x v="0"/>
    <x v="3"/>
    <s v="Subdirección Administrativa y Financiera"/>
    <m/>
    <x v="335"/>
    <n v="0"/>
    <x v="55"/>
    <s v="Se evidenció incumplimiento a lo señalado en la resolución 126 de 2020, en lo que respecta al artículo 4 literal (g) que señala: “El trámite de legalización y reconocimiento de viáticos o gastos de desplazamiento y permanencia se debe efectuar máximo dentro de los tres (3) hábiles siguientes al término de la comisión o desplazamiento ante el funcionario o contratista encargado de comisiones y viáticos…”, ya que las resoluciones de comisión No. 295, 389, 391, 400, 405 y 447 fueron legalizadas de manera extemporánea."/>
    <s v="GESTIÓN PRESUPUESTAL Y EFICIENCIA DEL GASTO PÚBLICO"/>
    <s v="1. Por qué; para los funcionarios y contratistas tres (3) días no son suficientes para legalizar_x000a_2. Por qué; a pesar de la socialización del procedimiento de viáticos muchos desconocen los tiempos de legalización_x000a_3. por qué: Los funcionarios y contratistas hacen caso omiso a lo establecido en la resolución vigente para legalización de comisión._x000a_4. Porque: No se da cumplimiento a la resolución 126 de 2020 y se continúa otorgando viáticos sin legalizar los anteriores._x000a_5. Porque: No se toman las acciones a que haya lugar por el incumplimiento"/>
    <s v="No se da cumplimiento a la resolución 126 de 2020 y se continùa otorgando viáticos sin legalizar los anteriores._x000a_Los funcionarios y contratistas hacen caso omiso al correo de legalización de comisión"/>
    <s v="Acción correctiva"/>
    <s v="TH_AC5"/>
    <s v="Dar aplicabilidad al Módulo de Gestión de Pago de Viaticos al interior (SIIF NACION II), por modalidad de Reconocimiento, es decir se reconocen los viaticos una vez se finaliza la comisión."/>
    <s v="Aplicabilidad Módulo de Gestión de Pago Viaticos"/>
    <n v="1"/>
    <d v="2021-04-08T00:00:00"/>
    <d v="2021-05-31T00:00:00"/>
    <n v="7.95"/>
    <s v="13. Gestión Financiera / 11. Gestión del Talento Humano"/>
    <s v="Viaticos"/>
    <n v="0"/>
    <n v="0"/>
    <n v="0"/>
    <d v="2026-05-11T00:00:00"/>
    <s v="No se evidencia seguimiento"/>
    <n v="0"/>
    <s v="VENCIDO"/>
    <d v="2026-05-15T00:00:00"/>
    <n v="0"/>
    <s v="No fue posible identificar evidencias para el presente período de análisis"/>
    <s v="VENCIDA"/>
    <s v="No aplica"/>
    <s v="No aplica"/>
    <s v="No aplica"/>
    <n v="0"/>
    <n v="0"/>
    <n v="0"/>
    <n v="46214"/>
    <s v="No se evidencia seguimiento"/>
    <n v="0"/>
    <x v="0"/>
  </r>
  <r>
    <n v="608"/>
    <x v="0"/>
    <x v="3"/>
    <s v="Subdirección Administrativa y Financiera"/>
    <m/>
    <x v="336"/>
    <n v="1"/>
    <x v="56"/>
    <s v="Se evidencia que no se cuenta con el programa de mantenimiento preventivo de las instalaciones y vehículo de la entidad. Incumpliendo lo establecido en el parágrafo 2, artículo 2.2.4.6.24 Decreto 1072 de 2015"/>
    <m/>
    <s v="El area administrativa de mantenimiento no realizo la planeacion en base al programa de mantenimiento preventivo de las instalaciones y vehículo de la entidad."/>
    <s v="El area administrativa de mantenimiento no realizo la planeacion en base al programa de mantenimiento preventivo de las instalaciones y vehículo de la entidad."/>
    <s v="Acción correctiva"/>
    <s v="GA_AC02"/>
    <s v="Elaborar manual o instructivo o procedimiento sobre las actividades que se deben desarrollar para el mantenimiento preventivo y correctivo de los bienes a cargo de la entidad"/>
    <s v="Documento elaborado"/>
    <n v="1"/>
    <d v="2026-05-01T00:00:00"/>
    <d v="2026-09-30T00:00:00"/>
    <n v="22.349999999999998"/>
    <s v="14. Gestión Administrativa"/>
    <m/>
    <n v="0"/>
    <s v="En proceso de elaboración "/>
    <s v="https://dnbcgovco-my.sharepoint.com/:f:/g/personal/planeacion_dnbc_gov_co/IgD_grekOtWqQqtlM5-uKNzKAXw_t2tystb5VgPWhpKqINg?e=7IgzFu"/>
    <d v="2026-05-11T00:00:00"/>
    <s v="No se evidencia avance para el periodo"/>
    <n v="0"/>
    <s v="EJECUCIÓN"/>
    <d v="2026-05-28T00:00:00"/>
    <n v="0"/>
    <s v="No fue posible identificar evidencias para el presente período de análisis"/>
    <s v="SIN INICIAR"/>
    <s v="No aplica"/>
    <s v="No aplica"/>
    <s v="No aplica"/>
    <n v="0.5"/>
    <s v="Se adjunta borrador del procedimiento de mantenimiento preventivo y correctivo de los bienes"/>
    <s v="https://dnbcgovco-my.sharepoint.com/:f:/g/personal/planeacion_dnbc_gov_co/IgA9gTnDW-M3Sr7w2wpzF8RrAaZWUGxMNdPoWX7g-hR4cDw?e=9xfiP1"/>
    <s v="11/07/206"/>
    <s v="Se adjunta borrador del procedimiento de mantenimiento preventivo y correctivo de los bienes"/>
    <n v="0.5"/>
    <x v="0"/>
  </r>
  <r>
    <n v="609"/>
    <x v="0"/>
    <x v="3"/>
    <s v="Subdirección Administrativa y Financiera"/>
    <m/>
    <x v="336"/>
    <n v="0"/>
    <x v="56"/>
    <s v="Se evidencia que no se cuenta con el programa de mantenimiento preventivo de las instalaciones y vehículo de la entidad. Incumpliendo lo establecido en el parágrafo 2, artículo 2.2.4.6.24 Decreto 1072 de 2015"/>
    <m/>
    <s v="El area administrativa de mantenimiento no realizo la planeacion en base al programa de mantenimiento preventivo de las instalaciones y vehículo de la entidad."/>
    <s v="El area administrativa de mantenimiento no realizo la planeacion en base al programa de mantenimiento preventivo de las instalaciones y vehículo de la entidad."/>
    <s v="Acción correctiva"/>
    <s v="GA_AC03"/>
    <s v="Elaborar y Ejecutar plan o programa de mantenimiento exigidos por la norma."/>
    <s v="Plan o programa de mantenimiento ejecutado"/>
    <n v="1"/>
    <d v="2026-05-01T00:00:00"/>
    <d v="2026-12-31T00:00:00"/>
    <n v="36"/>
    <s v="14. Gestión Administrativa"/>
    <m/>
    <n v="0"/>
    <s v="En proceso de elaboración "/>
    <s v="https://dnbcgovco-my.sharepoint.com/:f:/g/personal/planeacion_dnbc_gov_co/IgCHix03hdsORJdFzXwbKzzkAYCwKvT-WMSbymO7s_ZNdBo?e=tzOHt9"/>
    <d v="2026-05-11T00:00:00"/>
    <s v="No se evidencia avance para el periodo"/>
    <n v="0"/>
    <s v="EJECUCIÓN"/>
    <d v="2026-05-28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x v="0"/>
  </r>
  <r>
    <n v="610"/>
    <x v="0"/>
    <x v="3"/>
    <s v="Subdirección Administrativa y Financiera"/>
    <m/>
    <x v="337"/>
    <n v="1"/>
    <x v="57"/>
    <s v="Se evidenció diferencias en la información registrada en el SIGEP y la base de datos de Gestión Contractual, ya que comparando la base de datos de los contratos de prestación de servicios profesionales y de apoyo a la gestión con la información de las hojas de vida cargada, se encontró que noventa y tres (93) contratistas de la entidad en la vigencia 2020, no se encuentran en la base de datos de SIGEP, de otro lado, en el aplicativo SIGEP se encuentra el registro Juan Estaban Giraldo Suarez con CC 98716669, pero no en esta en la base de datos de Contratación._x000a_Si bien es cierto, el aplicativo durante la vigencia 2020 presentó fallas o estuvo temporalmente fuera de servicio, la entidad no tomó las medidas para asegurar que se actualizara dicha información por parte de los contratistas, incumpliendo lo establecido en el Decreto 2842 de 2010, Artículo 11 “La información registrada y su actualización debe ser verificada por el Jefe de Recursos Humanos o de Contratos o quienes hagan sus veces. Así como el artículo 7°. Responsabilidades de los representantes legales de las instituciones públicas que se integren al SIGEP y de los jefes de control interno. Las entidades y organismos a quienes se aplica el presente decreto son responsables de la operación, registro, actualización y gestión de la información de cada institución y del recurso humano a su servicio."/>
    <m/>
    <s v="1. Porque: Durante el periodo 2020, el sistema SIGEP presentó fallas y estuvo fuera de servicio durante periodos significativos._x000a_2. Porque: La lista de chequeo contiene dentro de la información requerida la validación de la hoja de vida del sistema SIGEP. pero no hay una validación de la vinculación en el SIGEP por parte de la entidad._x000a_3. Porque: hay una Actualización y_x000a_control deficitario por parte de la supervisión contractual frente a la vinculación y desvinculación del contratista en el sistema SIGEP ._x000a_4. Problemas de fiabilidad de la información SIGEP por fallas técnicas del mismo y activación y desactivación por parte de la entidad."/>
    <s v="Problemas de fiabilidad de la información SIGEP por fallas técnicas del mismo y activación y desactivación por parte de la entidad."/>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s v="Se actualiza"/>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611"/>
    <x v="0"/>
    <x v="4"/>
    <s v="Dirección General"/>
    <s v="PC-PE-FSP-01- Formulación Seguimiento Plan Anual Adquisiciones"/>
    <x v="15"/>
    <n v="1"/>
    <x v="8"/>
    <s v="Se constituyeron Reservas Presupuestales por Funcionamiento por la suma de $132.264.139.00 equivalente al 2.70% y para Inversión en $13.909.961.321 que corresponde al 27.22%, frente al presupuesto del año 2019, superando lo máximo permitido por el Gobierno Nacional conforme lo descrito en el Decreto 1068 de 2015 en su Artículo 2.8.1.7.3.5."/>
    <s v="GESTIÓN PRESUPUESTAL Y EFICIENCIA DEL GASTO PÚBLICO"/>
    <s v="Porque la entidad no dispone del 100% de los recursos asignados, para cubrir el mínimo permitido en la constitución del Rezago, descrito en el Decreto 1068 de 2015._x000a_Porque los Supervisores de los contratos no efectuaron un seguimiento permanente a la ejecucion de los mismos._x000a_Debilidad en el seguimiento al PAA por parte de las areas interesadas_x000a_Porque no hubo un adecuado principio de Planeación."/>
    <s v="Porque no hubo un adecuado principio de Planeación."/>
    <s v="Acción correctiva"/>
    <s v="PE_A1"/>
    <s v="Realizar el Procedimiento para la generación del PAA"/>
    <s v="Procedimiento Generado."/>
    <n v="1"/>
    <d v="2021-08-01T00:00:00"/>
    <d v="2021-08-30T00:00:00"/>
    <n v="4.3500000000000005"/>
    <s v="01. Planeación Estratégica"/>
    <s v="Acción Cumplida Pendiente evaluación tercera Linea"/>
    <n v="1"/>
    <s v="Se generó por parte del Planeación Estratégica, el  procedimiento denominado Formulacion y seguimiento Plan Anual de Adquisiones, codigo: PC-PE-01 Version 1. El procedimiento Actualmente se encuentra en V3."/>
    <s v="https://dnbcgovco-my.sharepoint.com/:b:/g/personal/planeacion_dnbc_gov_co/IQDNdvWv1y91Tp4Dh16MArLvAdjffmzNDv9k9_c3is0NPQs?e=nxlmmL"/>
    <d v="2026-05-11T00:00:00"/>
    <s v="Se evidencia creación de procedimiento PC-PE-FSP-01 Formulación Seguimiento Plan Anual Adquisiciones y posteriores actualizaciones. "/>
    <n v="1"/>
    <s v="CUMPLIDO"/>
    <d v="2026-06-05T00:00:00"/>
    <n v="1"/>
    <s v="Se evidencia que se encuentra documentado el Procedimiento de Formulación y Seguimiento del Plan Anual de Adquisiciones (PAA), código PC-PE-FSP-01-V3, aprobado el 14 de junio de 2024.Se recomienda el fortalecimiento de los mecanismos de control asociados al seguimiento de la ejecución contractual y presupuestal, mediante la implementación de alertas tempranas, análisis de desviaciones y acciones oportunas que contribuyan a prevenir la materialización de rezagos presupuestales y la constitución de reservas por encima de los límites establecidos en la normatividad vigente."/>
    <s v="C. OPORTUNAMENTE"/>
    <s v="No aplica"/>
    <s v="No aplica"/>
    <s v="No aplica"/>
    <n v="1"/>
    <s v="Se generó por parte del Planeación Estratégica, el  procedimiento denominado Formulacion y seguimiento Plan Anual de Adquisiones, codigo: PC-PE-01 Version 1. El procedimiento Actualmente se encuentra en V3."/>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 creación de procedimiento PC-PE-FSP-01 Formulación Seguimiento Plan Anual Adquisiciones y posteriores actualizaciones. "/>
    <n v="1"/>
    <x v="1"/>
  </r>
  <r>
    <n v="612"/>
    <x v="0"/>
    <x v="4"/>
    <s v="Subdirección Administrativa y Financiera"/>
    <m/>
    <x v="338"/>
    <n v="1"/>
    <x v="8"/>
    <s v="Publicación y Normatividad en el SECOP II_x000a_No se está dando cumplimiento a lo establecido en la Circular Externa Única de Colombia Compra Eficiente en relación con el numeral 1.4 Publicación en una plataforma del SECOP y 1.5 Normatividad del SECOP, debido a:_x000a_*El contrato 282 de 2020, está identificado en el SECOP como el 281._x000a_•Se registró en el SECOP dos procesos cargados así: Uno denominado CTO 251 y otro CPS 251-2020, los cuales hacen referencia al mismo contrato de COMPENSAR"/>
    <m/>
    <s v="No existe un control al cargue de la informacion contractual en el SECOP II"/>
    <s v="No existe un control al cargue de la informacion contractual en el SECOP II"/>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s v="Se actualiza"/>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613"/>
    <x v="0"/>
    <x v="4"/>
    <s v="Subdirección Administrativa y Financiera"/>
    <m/>
    <x v="339"/>
    <n v="1"/>
    <x v="58"/>
    <s v="Se apreció por parte del grupo auditor que con respecto al aplicativo RUE, no se cuenta con la caracterización de usuarios, ciudadanos y grupos de interés en los cuales interactúan con el Sistema de Información._x000a_El Sistema RUE como desarrollo propio, no tiene definidos un documento guía de estilo de accesibilidad y usabilidad de acuerdo con la caracterización de usuarios. Inobservando lo dispuesto en la Guía de estilo y usabilidad - LI.SIS.07, MINTIC, Gobierno Digital, “La dirección de Tecnologías y Sistemas de la Información o quien haga sus veces debe definir o adoptar una guía de estilo y usabilidad para la institución. Esta guía debe estar aplicada de acuerdo con la caracterización de usuarios y según el canal utilizado por los sistemas de información, así mismo, debe estar alineada con los principios de usabilidad definidos por el Estado Colombiano, asegurando la aplicación de la guía en todos sus sistemas de información.&quot;"/>
    <m/>
    <s v="Porque no se había evidenciado la necesidad de realizar la carecterizacion de usuarios, ya que el RUE solo estaba enfocado para uso de los funcionarios de la DNBC._x000a_Porque no se cuenta con el personal de Apoyo idoneo para la implementacion de la Politica de Gobierno Digital."/>
    <s v="Porque no se cuenta con el personal de apoyo idoneo para la implementacion de la Politica de Gobierno Digital."/>
    <s v="Acción correctiva"/>
    <s v="TI_AC16"/>
    <s v="Realizar guía de estilo de accesibilidad y usabilidad del sistema de informacion RUE de la Entidad"/>
    <s v="Guia deaccesibilidad y usabilidad formulada."/>
    <n v="1"/>
    <d v="2026-01-01T00:00:00"/>
    <d v="2026-09-30T00:00:00"/>
    <n v="40.35"/>
    <s v="18. Gestión de Tecnología e Informática"/>
    <m/>
    <n v="0"/>
    <n v="0"/>
    <n v="0"/>
    <d v="2026-05-11T00:00:00"/>
    <s v="No se evidencia seguimiento"/>
    <n v="0"/>
    <s v="EJECUCIÓN"/>
    <d v="2026-06-08T00:00:00"/>
    <n v="0"/>
    <s v="No fue posible identificar evidencias para el presente período de análisis"/>
    <s v="SIN INICIAR"/>
    <s v="No aplica"/>
    <s v="No aplica"/>
    <s v="No aplica"/>
    <n v="0"/>
    <s v="La elaboración y definición de la guía de estilo, accesibilidad y usabilidad (UX/UI) está supeditada directamente al diseño de la interfaz y arquitectura del nuevo sistema RUE 2.0. Actualmente, esta iniciativa misional se encuentra en fase precontractual y en espera de aprobación financiera para su proceso de adquisición en la nube institucional. Por tanto, no es técnicamente viable desarrollar lineamientos estéticos o de usabilidad definitivos sobre una plataforma que aún no ha iniciado su etapa de desarrollo y maquetación."/>
    <s v="https://dnbcgovco-my.sharepoint.com/:f:/g/personal/planeacion_dnbc_gov_co/IgCpYnw2qqCfSZHLQqgVMSHEAUfktzWst9OLEPtpgTHcSHY?e=KUSVm8"/>
    <n v="46214"/>
    <s v="No se encuentran evidencias de seguimiento. Proceso RUE 2.0 pendiente"/>
    <n v="0"/>
    <x v="0"/>
  </r>
  <r>
    <n v="614"/>
    <x v="0"/>
    <x v="4"/>
    <s v="Subdirección Administrativa y Financiera"/>
    <m/>
    <x v="340"/>
    <n v="1"/>
    <x v="58"/>
    <s v="Se realizó la verificación de la información reportada en el RUE por los Cuerpos de Bomberos con una muestra de 120 de los 234551 eventos reportados el periodo comprendido entre 01/01/2020 y 30/06/2021, se encontró inconsistencias en la información reportada en cuanto a eventos clasificados inadecuadamente, eventos reportados sin información, eventos con una descripción ambigua y diligenciamiento de la totalidad de los campos en la atención de emergencias diligenciamiento de la totalidad de los campos en la atención de emergencias incumpliendo lo establecido en el MIPG, Dimensión: Información y Comunicación - Gestión de la información estadística- calidad estadística."/>
    <m/>
    <s v="Porque no se cuenta con el debido control y verificación de la información que es reportada por los cuerpos de bomberos en el modulo de Emergencias RUE._x000a_Porque durante el primer semestre de la vigencia 2020 y primer trimestre de la vigencia 2021 no se realizo la contratación del personal de CITEL para realizar este control."/>
    <s v="Porque durante el primer semestre de la vigencia 2020 y primer trimestre de la vigencia 2021 no se realizo la contratación del personal de CITEL para realizar este control"/>
    <s v="Acción correctiva"/>
    <s v="TI_AC17"/>
    <s v="Diseñar el formulario de control y verificación de información de emergencias que debe diligenciar el personal de CITEL en el Modulo de Emergencias del RUE."/>
    <s v="Diseño del Formulario de control y seguimiento de información del Modulo de emergencias RUE"/>
    <n v="1"/>
    <d v="2026-01-01T00:00:00"/>
    <d v="2026-05-31T00:00:00"/>
    <n v="22.5"/>
    <s v="18. Gestión de Tecnología e Informática"/>
    <m/>
    <n v="0"/>
    <n v="0"/>
    <n v="0"/>
    <d v="2026-05-11T00:00:00"/>
    <s v="No se evidencia seguimiento"/>
    <n v="0"/>
    <s v="EJECUCIÓN"/>
    <d v="2026-06-08T00:00:00"/>
    <n v="0"/>
    <s v="No fue posible identificar evidencias para el presente período de análisis"/>
    <s v="SIN INICIAR"/>
    <s v="No aplica"/>
    <s v="No aplica"/>
    <s v="No aplica"/>
    <n v="0.5"/>
    <s v="Se ejecutó de manera exitosa la fase de diseño funcional y levantamiento de requerimientos específicos para el personal de CITEL dentro del ecosistema RUE 2.0. Mediante mesas técnicas de trabajo, se estructuró el ciclo de vida completo del incidente (recepción, despacho, control y cierre), definiendo los campos de control, validaciones operativas y la lógica de verificación que requiere el formulario en línea para capturar la información de emergencias en tiempo real."/>
    <s v="https://dnbcgovco-my.sharepoint.com/:f:/g/personal/planeacion_dnbc_gov_co/IgAUKbar23Q5Rb2-QmvSulVgAaLhCKE7afRV4pryLrKZzp8?e=q0bGxi"/>
    <n v="46214"/>
    <s v="Se incluye levantamiento de información con proceso de educación. No se evidencia información de requerimientos del equipo citel"/>
    <n v="0"/>
    <x v="0"/>
  </r>
  <r>
    <n v="615"/>
    <x v="0"/>
    <x v="4"/>
    <s v="Dirección General"/>
    <m/>
    <x v="22"/>
    <n v="0"/>
    <x v="10"/>
    <s v="Ambiente 12.5_x000a_La oficina de Control Interno de la DNBC, por medio de seguimientos y auditorías evaluó la adecuación de los controles en cada uno de los procesos, tal y como se evidencia en los informes de seguimiento y las auditorías realizadas. Sin embargo no se realizó un auto control ni autoevaluación con respecto a la primera y segunda linea de defensa"/>
    <s v="FORTALECIMIENTO ORGANIZACIONAL Y SIMPLIFICACIÓN DE PROCESOS"/>
    <s v="Débil interiorización del mecanismo que se tienen para implementar acciones de mejora resultado de procesos de autoevaluación"/>
    <s v="Débil interiorización del mecanismo que se tienen para implementar acciones de mejora resultado de procesos de autoevaluación"/>
    <s v="Acción correctiva"/>
    <s v="MC_AC3"/>
    <s v="Presentar informess de autoevaluación semestrales acotrde con Plan de acción"/>
    <s v="Informe semestral"/>
    <n v="2"/>
    <d v="2026-01-01T00:00:00"/>
    <d v="2026-12-31T00:00:00"/>
    <n v="54"/>
    <s v="03. Gestión de Análisis y Mejora Continua"/>
    <s v="Acción Cumplida Pendiente evaluación tercera Linea"/>
    <n v="0"/>
    <s v="Actividad reformulada con periodicidad semestral"/>
    <n v="0"/>
    <d v="2026-05-11T00:00:00"/>
    <s v="Pendiente de inicio de ejecución"/>
    <n v="0"/>
    <s v="EJECUCIÓN"/>
    <d v="2026-06-04T00:00:00"/>
    <n v="0"/>
    <s v="No fue posible identificar evidencias para el presente período de análisis"/>
    <s v="SIN INICIAR"/>
    <s v="No aplica"/>
    <s v="No aplica"/>
    <s v="No aplica"/>
    <n v="0"/>
    <s v="Actividad reformulada con periodicidad semestral. Primer seguimiento se realiza en el mes de julio"/>
    <n v="0"/>
    <n v="46213"/>
    <s v="Pendiente de inicio de ejecución"/>
    <n v="0"/>
    <x v="0"/>
  </r>
  <r>
    <n v="616"/>
    <x v="0"/>
    <x v="4"/>
    <s v="Dirección General"/>
    <m/>
    <x v="60"/>
    <n v="1"/>
    <x v="10"/>
    <s v="Ambiente 17.7_x000a_Actualmente la DNBC, no posee Planes de Mejoramiento producto de las autoevaluaciones realizadas por la segunda línea de defensa . Por lo tanto no se cuenta con la verificación y avance del cumplimiento"/>
    <s v="FORTALECIMIENTO ORGANIZACIONAL Y SIMPLIFICACIÓN DE PROCESOS"/>
    <s v="No se han formulado planes de mejora resultado de ejercicios de autoevaluación"/>
    <s v="No se han formulado planes de mejora resultado de ejercicios de autoevaluación"/>
    <s v="Acción correctiva"/>
    <s v="MC_AC3"/>
    <s v="Presentar informess de autoevaluación semestrales acotrde con Plan de acción"/>
    <s v="Informe semestral"/>
    <n v="2"/>
    <d v="2026-01-01T00:00:00"/>
    <d v="2026-12-31T00:00:00"/>
    <n v="54"/>
    <s v="03. Gestión de Análisis y Mejora Continua"/>
    <s v="Acción Cumplida Pendiente evaluación tercera Linea"/>
    <n v="0"/>
    <s v="Actividad reformulada con periodicidad semestral"/>
    <n v="0"/>
    <d v="2026-05-11T00:00:00"/>
    <s v="Pendiente de inicio de ejecución"/>
    <n v="0"/>
    <s v="EJECUCIÓN"/>
    <d v="2026-06-04T00:00:00"/>
    <n v="0"/>
    <s v="No fue posible identificar evidencias para el presente período de análisis"/>
    <s v="SIN INICIAR"/>
    <s v="No aplica"/>
    <s v="No aplica"/>
    <s v="No aplica"/>
    <n v="0"/>
    <s v="Actividad reformulada con periodicidad semestral. Primer seguimiento se realiza en el mes de julio"/>
    <n v="0"/>
    <n v="46213"/>
    <s v="Pendiente de inicio de ejecución"/>
    <n v="0"/>
    <x v="0"/>
  </r>
  <r>
    <n v="617"/>
    <x v="0"/>
    <x v="4"/>
    <s v="Dirección General"/>
    <m/>
    <x v="60"/>
    <n v="0"/>
    <x v="10"/>
    <s v="Ambiente 17.7_x000a_Actualmente la DNBC, no posee Planes de Mejoramiento producto de las autoevaluaciones realizadas por la segunda línea de defensa . Por lo tanto no se cuenta con la verificación y avance del cumplimiento"/>
    <s v="FORTALECIMIENTO ORGANIZACIONAL Y SIMPLIFICACIÓN DE PROCESOS"/>
    <s v="No se han formulado planes de mejora resultado de ejercicios de autoevaluación"/>
    <s v="No se han formulado planes de mejora resultado de ejercicios de autoevaluación"/>
    <s v="Acción correctiva"/>
    <s v="MC_AC3"/>
    <s v="Presentar informess de autoevaluación semestrales acotrde con Plan de acción"/>
    <s v="Informe semestral"/>
    <n v="2"/>
    <d v="2026-01-01T00:00:00"/>
    <d v="2026-12-31T00:00:00"/>
    <n v="54"/>
    <s v="03. Gestión de Análisis y Mejora Continua"/>
    <s v="Acción Cumplida Pendiente evaluación tercera Linea"/>
    <n v="0"/>
    <s v="Actividad reformulada con periodicidad semestral"/>
    <n v="0"/>
    <d v="2026-05-11T00:00:00"/>
    <s v="Pendiente de inicio de ejecución"/>
    <n v="0"/>
    <s v="EJECUCIÓN"/>
    <d v="2026-06-04T00:00:00"/>
    <n v="0"/>
    <s v="No fue posible identificar evidencias para el presente período de análisis"/>
    <s v="SIN INICIAR"/>
    <s v="No aplica"/>
    <s v="No aplica"/>
    <s v="No aplica"/>
    <n v="0"/>
    <s v="Actividad reformulada con periodicidad semestral. Primer seguimiento se realiza en el mes de julio"/>
    <n v="0"/>
    <n v="46213"/>
    <s v="Pendiente de inicio de ejecución"/>
    <n v="0"/>
    <x v="0"/>
  </r>
  <r>
    <n v="618"/>
    <x v="0"/>
    <x v="4"/>
    <s v="Subdirección Administrativa y Financiera"/>
    <m/>
    <x v="341"/>
    <n v="1"/>
    <x v="11"/>
    <s v="La muestra tomada, frente al manejo del archivo de gestión se observó debilidad en la identificación de los archivos físicos en el Proceso de Gestión de Análisis y Mejora Continua, lo cual podría generar inconsistencias al clasificar los documentos de acuerdo con lo establecido en la actividad 2 del Procedimiento Organización de Archivos."/>
    <s v="GESTIÓN DOCUMENTAL"/>
    <s v="1er Por qué: Porque las Tablas de Retención Documental de la entidad habían sido aprobadas con un mes de anterioridad_x000a_2do Por qué: Porque los procesos no tenían el conocimiento suficiente para organizar los archivos_x000a_3er Por qué: Porque no se había realizado capacitación a los procesos sobre la organización del archivo respecto a las Tablas de Retención Documental"/>
    <s v="Porque no se había realizado capacitación a los procesos sobre la organización del archivo respecto a las Tablas de Retención Documental"/>
    <s v="Acción correctiva"/>
    <s v="GD_AC2"/>
    <s v="Realizar Capacitación a los enlaces de planeación de los procesos de la DNBC, sobre la implementación de las TRD y aplicabilidad en la gestión de los archivos físicos y digitales en cada uno de los procesos."/>
    <s v="Capacitaciones realizadas"/>
    <n v="2"/>
    <d v="2026-01-01T00:00:00"/>
    <d v="2026-12-31T00:00:00"/>
    <n v="54"/>
    <s v="17. Gestión Documental"/>
    <m/>
    <n v="0"/>
    <n v="0"/>
    <n v="0"/>
    <d v="2026-05-11T00:00:00"/>
    <s v="Se recibió información antigua por parte del proceso y no se evidencian soportes en la carpeta compartida por planeación"/>
    <n v="0"/>
    <s v="EJECUCIÓN"/>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SIN INICIAR"/>
    <s v="No aplica"/>
    <s v="No aplica"/>
    <s v="No aplica"/>
    <n v="0"/>
    <s v="A corte 30 de junio no se habían ejecutado capacitaciones formales a los enlaces de proceso sobre implementación de TRD. Se programó el cronograma de capacitaciones para la primera semana de julio. De esa programación se logró ejecutar la sesión con el proceso de Infraestructura"/>
    <s v="https://dnbcgovco-my.sharepoint.com/my?id=%2Fpersonal%2Fplaneacion%5Fdnbc%5Fgov%5Fco%2FDocuments%2FDocumentos%20SIGE%2F6%2E%20Planes%2FPLAN%20DE%20MEJORA%2F2026%2F02%2E%20Seguimiento%20Segundo%20Trimestre%2F17%2E%20Gesti%C3%B3n%20Documental&amp;ga=1"/>
    <n v="46214"/>
    <s v="Se incluye una capacitacion realizada al proceso de GAU. Se debe realizar actividad con todos los procesos"/>
    <n v="0"/>
    <x v="0"/>
  </r>
  <r>
    <n v="619"/>
    <x v="0"/>
    <x v="4"/>
    <s v="Subdirección Administrativa y Financiera"/>
    <m/>
    <x v="342"/>
    <n v="1"/>
    <x v="12"/>
    <s v="Se evidenció la falta de implementación de controles en el Procedimiento de liquidación de los viaticos y comisiones, conforme lo establece el MIPG en la Dimensión 7 de Control Interno 1ª Línea de defensa (Gestión del Talento Humano), por cuanto:_x000a_Viaticos y Comisiones_x000a_-Se liquidaron las resoluciones 92, 206, 147, 194 y 251 de 2021 por un mayor valor._x000a_- En el archivo de Comisiones y Viaticos, se estipuló en las resoluciones 135, 164, 169 y 170 la fecha máxima de legalización erróneamente._x000a_- En el archivo de Comisiones y Viaticos se señaló en las resoluciones 198, 199, 200, 201, 202, 203, 204, 205, 206, 207, 208, 209, 210, 211 y 214 la fecha de legalización máxima por parte del contratista y/o funcionario de manera equivocada._x000a_Tiquetes Aéreos_x000a_-Existen tiquetes aéreos sin que se haya expedido la respectiva resolución donde se autorice la utilización de los mismos. (Ver Matriz No.2)._x000a_-Utilización de tiquetes sin que se generará un acto administrativo de viáticos o comisión (Ver Matriz No.3)_x000a_-Expedición de tiquetes sin que se generara un acto administrativo de viáticos o comisión, por error y discrepancia en las mismas (Ver Matriz No.4)_x000a_-Discrepancia en el Número de la resolución (Ver Matriz No.5)_x000a_Gastos de Viaje_x000a_La DNBC, no posee un procedimiento, Instructivo, Manual etc, que establezca la forma en que se tramiten, calculen y aprueben los Gastos de Viaje, por lo que genera incertidumbre al realizar la liquidación y verificación de los mismos."/>
    <m/>
    <s v="1. Porque: por alta carga laboral en el proceso de tramite de viáticos y comisiones._x000a_2, Porque: Por error involuntario en el diligenciamiento del cuadro de control y seguimiento de viáticos y comisiones._x000a_3, Porque: Debilidad en la definición de controles, descritos en el procedimiento ."/>
    <s v="3, Porque: Debilidad en la definición de controles, descritos en el procedimiento ."/>
    <s v="Acción correctiva"/>
    <s v="TH_AC8"/>
    <s v="Modificar el procedimiento de liquidación de viáticos y comisiones, con la inclusión de un punto de control el cual quedaría de la siguiente manera: revisión de la liquidación de la comisión y viáticos, dejando como registro del control en el cuadro de seguimiento, esta actividad quedaría a cargo del gestor del proceso de Gestión de Talento Humano."/>
    <s v="Procedimiento modificado y formalizado"/>
    <n v="1"/>
    <d v="2021-10-11T00:00:00"/>
    <d v="2021-10-31T00:00:00"/>
    <n v="3"/>
    <s v="11. Gestión del Talento Humano"/>
    <s v="Viaticos"/>
    <n v="0"/>
    <n v="0"/>
    <n v="0"/>
    <d v="2026-05-11T00:00:00"/>
    <s v="No se evidencia seguimiento"/>
    <n v="0"/>
    <s v="VENCIDO"/>
    <d v="2026-05-15T00:00:00"/>
    <n v="0"/>
    <s v="Se evidencio que la accion formulada carece de soportes que permitan verificar el cumplimiento de la actividad, toda vez que la accion no fue ejecuta dentro del plazo establecido"/>
    <s v="VENCIDA"/>
    <s v="No aplica"/>
    <s v="No aplica"/>
    <s v="No aplica"/>
    <n v="0"/>
    <n v="0"/>
    <n v="0"/>
    <n v="46214"/>
    <s v="No se evidencia seguimiento"/>
    <n v="0"/>
    <x v="2"/>
  </r>
  <r>
    <n v="620"/>
    <x v="0"/>
    <x v="4"/>
    <s v="Subdirección Administrativa y Financiera"/>
    <m/>
    <x v="342"/>
    <n v="0"/>
    <x v="12"/>
    <s v="Se evidenció la falta de implementación de controles en el Procedimiento de liquidación de los viaticos y comisiones, conforme lo establece el MIPG en la Dimensión 7 de Control Interno 1ª Línea de defensa (Gestión del Talento Humano), por cuanto:_x000a_Viaticos y Comisiones_x000a_-Se liquidaron las resoluciones 92, 206, 147, 194 y 251 de 2021 por un mayor valor._x000a_- En el archivo de Comisiones y Viaticos, se estipuló en las resoluciones 135, 164, 169 y 170 la fecha máxima de legalización erróneamente._x000a_- En el archivo de Comisiones y Viaticos se señaló en las resoluciones 198, 199, 200, 201, 202, 203, 204, 205, 206, 207, 208, 209, 210, 211 y 214 la fecha de legalización máxima por parte del contratista y/o funcionario de manera equivocada._x000a_Tiquetes Aéreos_x000a_-Existen tiquetes aéreos sin que se haya expedido la respectiva resolución donde se autorice la utilización de los mismos. (Ver Matriz No.2)._x000a_-Utilización de tiquetes sin que se generará un acto administrativo de viáticos o comisión (Ver Matriz No.3)_x000a_-Expedición de tiquetes sin que se generara un acto administrativo de viáticos o comisión, por error y discrepancia en las mismas (Ver Matriz No.4)_x000a_-Discrepancia en el Número de la resolución (Ver Matriz No.5)_x000a_Gastos de Viaje_x000a_La DNBC, no posee un procedimiento, Instructivo, Manual etc, que establezca la forma en que se tramiten, calculen y aprueben los Gastos de Viaje, por lo que genera incertidumbre al realizar la liquidación y verificación de los mismos."/>
    <m/>
    <s v="1,Porque: Por alta carga laboral en el proceso de tramite de viáticos y comisiones._x000a_2, Porque: Por error involuntario en el diligenciamiento del cuadro de control y seguimiento de viáticos y comisiones._x000a_3, Porque: Debilidad en la definición de controles en la base de datos de control y seguimiento viáticos, gastos de viaje y desplazamientos"/>
    <s v="3, Porque: Debilidad en la definición de controles en la base de datos de control y seguimiento viáticos, gastos de viaje y desplazamientos"/>
    <s v="Acción correctiva"/>
    <s v="TH_AC55"/>
    <s v="Realizar seguimiento que el valor de la solicitud presentada por los servidores y contratistas coincida con el valor del módulo de viaticos en SIIF"/>
    <s v="Presentar evidencia de la solicitud, acto administrativo, RP, informe y demás requerimientos necesarios"/>
    <n v="1"/>
    <d v="2026-01-01T00:00:00"/>
    <d v="2026-12-31T00:00:00"/>
    <n v="54"/>
    <s v="11. Gestión del Talento Humano"/>
    <s v="Viaticos"/>
    <n v="0"/>
    <n v="0"/>
    <n v="0"/>
    <d v="2026-05-11T00:00:00"/>
    <s v="No se evidencia seguimiento"/>
    <n v="0"/>
    <s v="EJECUCIÓN"/>
    <d v="2026-05-15T00:00:00"/>
    <n v="0"/>
    <s v="No fue posible identificar evidencias para el presente período de análisis"/>
    <s v="SIN INICIAR"/>
    <s v="No aplica"/>
    <s v="No aplica"/>
    <s v="No aplica"/>
    <n v="0"/>
    <n v="0"/>
    <n v="0"/>
    <n v="46214"/>
    <s v="No se evidencia seguimiento"/>
    <n v="0"/>
    <x v="0"/>
  </r>
  <r>
    <n v="621"/>
    <x v="0"/>
    <x v="4"/>
    <s v="Subdirección Administrativa y Financiera"/>
    <m/>
    <x v="342"/>
    <n v="0"/>
    <x v="12"/>
    <s v="Se evidenció la falta de implementación de controles en el Procedimiento de liquidación de los viaticos y comisiones, conforme lo establece el MIPG en la Dimensión 7 de Control Interno 1ª Línea de defensa (Gestión del Talento Humano), por cuanto:_x000a_Viaticos y Comisiones_x000a_-Se liquidaron las resoluciones 92, 206, 147, 194 y 251 de 2021 por un mayor valor._x000a_- En el archivo de Comisiones y Viaticos, se estipuló en las resoluciones 135, 164, 169 y 170 la fecha máxima de legalización erróneamente._x000a_- En el archivo de Comisiones y Viaticos se señaló en las resoluciones 198, 199, 200, 201, 202, 203, 204, 205, 206, 207, 208, 209, 210, 211 y 214 la fecha de legalización máxima por parte del contratista y/o funcionario de manera equivocada._x000a_Tiquetes Aéreos_x000a_-Existen tiquetes aéreos sin que se haya expedido la respectiva resolución donde se autorice la utilización de los mismos. (Ver Matriz No.2)._x000a_-Utilización de tiquetes sin que se generará un acto administrativo de viáticos o comisión (Ver Matriz No.3)_x000a_-Expedición de tiquetes sin que se generara un acto administrativo de viáticos o comisión, por error y discrepancia en las mismas (Ver Matriz No.4)_x000a_-Discrepancia en el Número de la resolución (Ver Matriz No.5)_x000a_Gastos de Viaje_x000a_La DNBC, no posee un procedimiento, Instructivo, Manual etc, que establezca la forma en que se tramiten, calculen y aprueben los Gastos de Viaje, por lo que genera incertidumbre al realizar la liquidación y verificación de los mismos."/>
    <m/>
    <s v="1,Porque: Por alta carga laboral en el proceso de tramite de viáticos y comisiones._x000a_2, Porque: Por error involuntario en el diligenciamiento del cuadro de control y seguimiento de viáticos y comisiones._x000a_3. Porque: Debilidad en la definición de controles en la descripción del procedimiento ."/>
    <s v="3. Porque: Debilidad en la definición de controles en la descripción del procedimiento ."/>
    <s v="Acción correctiva"/>
    <s v="TH_AC9"/>
    <s v="Actualizar el procedimiento de tramite de viáticos, gastos de viaje y desplazamiento PC-TH-01,con la inclusión de una política de operación la cual quedaría de la siguiente manera: No se generaran viáticos sin resolución, ni tiquetes sin autorización previa del Director de la DNBC, (A no ser que sea sufragados los gastos por otro ente), e incluir un punto de control: el diligenciamiento del libro de actas el cual refleja la trazabilidad de la solicitud de viáticos y comisiones, el cual será diligenciado por el responsable del tramite de los viáticos y comisiones"/>
    <s v="Procedimiento de tramite de viáticos, gastos de viaje y desplazamiento actualizado y formalizado"/>
    <n v="1"/>
    <d v="2021-10-11T00:00:00"/>
    <d v="2021-10-31T00:00:00"/>
    <n v="3"/>
    <s v="11. Gestión del Talento Humano"/>
    <s v="Viaticos"/>
    <n v="0"/>
    <n v="0"/>
    <n v="0"/>
    <d v="2026-05-11T00:00:00"/>
    <s v="No se evidencia seguimiento"/>
    <n v="0"/>
    <s v="VENCIDO"/>
    <d v="2026-05-15T00:00:00"/>
    <n v="0"/>
    <s v="Se evidencio que la accion formulada carece de soportes que permitan verificar el cumplimiento de la actividad, toda vez que la accion no fue ejecuta dentro del plazo establecido"/>
    <s v="VENCIDA"/>
    <s v="No aplica"/>
    <s v="No aplica"/>
    <s v="No aplica"/>
    <n v="0"/>
    <n v="0"/>
    <n v="0"/>
    <n v="46214"/>
    <s v="No se evidencia seguimiento"/>
    <n v="0"/>
    <x v="2"/>
  </r>
  <r>
    <n v="622"/>
    <x v="0"/>
    <x v="4"/>
    <s v="Subdirección Administrativa y Financiera"/>
    <m/>
    <x v="343"/>
    <n v="1"/>
    <x v="14"/>
    <s v="No se observa en la sección de datos abiertos la publicación total de la información y con los requisitos mínimos que solicita el Anexo 4 de la Resolución 1519 del 2020 de las MinTIC donde se ubique el Índice de información pública reservada y clasificada con fecha de levantamiento de la reserva, el registro de activos de información, el esquema de publicación de la información, el programa de gestión documental, las tablas de retención documental y el acto administrativo sobre costos de reproducción de información pública"/>
    <s v="GESTIÓN DOCUMENTAL"/>
    <s v="La Entidad no cuenta con el personal idóneo y con experticia técnica que contribuya en la implementación de la Ley de transparencia y acceso de la información de acuerdo a lo estipulado por MINTIC._x000a_Desconocimiento de la normatividad vigente emitida por MINTIC"/>
    <s v="Desconocimiento de la normatividad vigente emitida por MINTIC"/>
    <s v="Acción correctiva"/>
    <s v="Pendiente"/>
    <s v="Enviar al administrador de la pagina web para su publicación la siguiente información: documento actualizado de los activos de información, el esquema de publicación de la información, el programa de gestión documental, las tablas de retención documental y acto administrativo con los costos de resproduccion de la informacion publica"/>
    <s v="No de documentos enviados /No de documentos programadas *100"/>
    <n v="1"/>
    <d v="2021-11-10T00:00:00"/>
    <d v="2022-06-30T00:00:00"/>
    <n v="34.5"/>
    <s v="17. Gestión Documental"/>
    <m/>
    <n v="0"/>
    <s v="PENDIENTE"/>
    <n v="0"/>
    <d v="2026-05-11T00:00:00"/>
    <s v="Sin información"/>
    <n v="0"/>
    <s v="VENCIDO"/>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VENCIDA"/>
    <s v="No aplica"/>
    <s v="No aplica"/>
    <s v="No aplica"/>
    <s v="REVISAR"/>
    <s v="PENDIENTE. Este hallazgo es muy antiguo y el proceso de gestión al usuario no tiene nisiquiera la información de la política que se refiere. En la reunión inicial con Planeación y Control Interno se quedó de revisar este ítem para que no perjudique la gestión del área."/>
    <s v="EVIDENCIAS SEGUNDO TRIMESTRE 2026 PLAN MEJORA"/>
    <n v="46214"/>
    <s v="Sin información del hallazgo "/>
    <n v="0"/>
    <x v="2"/>
  </r>
  <r>
    <n v="623"/>
    <x v="0"/>
    <x v="4"/>
    <s v="Subdirección Administrativa y Financiera"/>
    <m/>
    <x v="344"/>
    <n v="1"/>
    <x v="15"/>
    <s v="Se observó que la Entidad se encuentra realizando el pago de riesgos laborales de Contratistas que tienen formación Bomberil, sin embargo, al verificar las obligaciones de una muestra de cinco (5) contratos, se evidenció que cuatro (4) de ellos solo tienen obligaciones de tipo administrativo, incumpliendo lo establecido en el artículo 2 de la Resolución 2087 de 2013"/>
    <m/>
    <s v="1. No se tiene incluida dentro de los contratos de contratistas bomberos la obligación de acompañamiento y coordinacion en la atención de incidentes relacionados con la actividad bomberil."/>
    <s v="*No se tiene incluida dentro de los contratos de contratistas bomberos la obligación de acompañamiento y coordinacion en la atención de incidentes relacionados con la actividad bomberil."/>
    <s v="Acción correctiva"/>
    <s v="GC_AC8"/>
    <s v="Incluir la obligación especifica en los contratos suscritos entre la DNBC y personas con formación bomberil de realizar acompañamiento y coordinación en la atención de incidentes relacionados con la actividad bomberil."/>
    <s v="Número de contratistas Bomberos con la obligación contractual para realizar acompañamiento y coordinación en la atención de incidentes/número total de contratistas bomberos*100"/>
    <n v="1"/>
    <d v="2022-01-01T00:00:00"/>
    <d v="2022-06-30T00:00:00"/>
    <n v="26.85"/>
    <s v="15. Gestión Contractual"/>
    <s v="En mesa de trabajo se determina que se debe es reportar seguimiento"/>
    <n v="0"/>
    <n v="0"/>
    <n v="0"/>
    <d v="2026-05-11T00:00:00"/>
    <s v="Sin avance en la actividad"/>
    <n v="0"/>
    <s v="VENCIDO"/>
    <d v="2026-05-15T00:00:00"/>
    <n v="0"/>
    <s v="Se evidencio que la accion formulada carece de soportes que permitan verificar el cumplimiento de la actividad, toda vez que la accion no fue ejecuta dentro del plazo establecido"/>
    <s v="VENCIDA"/>
    <s v="No aplica"/>
    <s v="No aplica"/>
    <s v="No aplica"/>
    <n v="0"/>
    <n v="0"/>
    <n v="0"/>
    <s v="11/07/206"/>
    <s v="No se evidencian soportes de la actividad"/>
    <n v="0"/>
    <x v="2"/>
  </r>
  <r>
    <n v="624"/>
    <x v="0"/>
    <x v="4"/>
    <s v="Subdirección Administrativa y Financiera"/>
    <m/>
    <x v="345"/>
    <n v="1"/>
    <x v="15"/>
    <s v="Se evidenció que se cuenta con un documento borrador del plan estratégico de seguridad vial, sin embargo, a la fecha no se ha realizado el diagnostico de seguridad vial, así como la capacitación a los actores viales, incumpliendo lo establecido en la ley 1503 de 201, articulo 12"/>
    <m/>
    <s v="1. Debido a que no se ha formalizado el plan de trabajo de PESV, no se ha realizado diagnostico inicial ni capacitación de seguridad vial_x000a_2. Priorizacion de otras actividades del Plan de trabajo anual (PTA)."/>
    <s v="*Priorizacion de otras actividades del Plan de trabajo anual (PTA)."/>
    <s v="Acción correctiva"/>
    <s v="TH_AC10"/>
    <s v="Formalizar el PESV en el SIGE y realización de plan de trabajo para ejecución del mismo."/>
    <s v="Documento formalizado en le SIGE"/>
    <n v="1"/>
    <d v="2026-01-01T00:00:00"/>
    <d v="2026-06-30T00:00:00"/>
    <n v="26.85"/>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1"/>
    <s v="Se adjunta plan de trabaj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n v="0.2"/>
    <x v="2"/>
  </r>
  <r>
    <n v="625"/>
    <x v="0"/>
    <x v="5"/>
    <s v="Dirección General"/>
    <m/>
    <x v="346"/>
    <n v="1"/>
    <x v="59"/>
    <s v="Plan de Acción_x000a_Realizando el análisis del cumplimiento de los productos del proceso, se encontró que el plan de acción contempla veinticuatro (24) productos, suministrado en desarrollo de la auditoria, difiere del plan de acción publicado en la página web de la DNBC, para la vigencia 2022, el cual registra 17 productos, por cuanto no contempla los siguientes productos._x000a_•_x0009_Foro de Control de Incendios_x000a_•_x0009_Cursos de formación bomberil_x000a_•_x0009_Monitoreo y seguimiento a los Riesgos de Gestión_x000a_•_x0009_Reporte de seguimiento al PAAC_x000a_•_x0009_Reporte trimestral de Indicadores de gestión del proceso_x000a_•_x0009_Monitoreo periódico de avance de los referentes estratégicos institucionales_x000a_•_x0009_Documentación Sistema de Gestión DNBC_x000a_Lo cual incumple el Principio de la divulgación proactiva de la información señalado en el artículo 3. Otros principios de la transparencia y acceso a la información pública. de la Ley 1712 de 2014 el cual establece que “(…) lo que conlleva la obligación de publicar y divulgar documentos y archivos que plasman la actividad estatal y de interés público, de forma rutinaria y proactiva, actualizada, accesible y comprensible”"/>
    <m/>
    <s v="Falta de seguimiento al trámite de carga de informacion solicitada por las areas y procesos para publicar en la pagina web de la entidad."/>
    <s v="Falta de seguimiento al trámite de carga de informacion solicitada por las areas y procesos para publicar en la pagina web de la entidad."/>
    <s v="Acción correctiva"/>
    <s v="GCo_AC5"/>
    <s v="Actualizar el procedimiento de publicación de información en página web , con la inclusion de una accion critica de control (ACC) que indique &quot;Verificar con el enlace responsable de la solicitud, la validéz y oportunidad de la información publicada.&quot;"/>
    <s v="Procedimiento de publicación de información en página web actualizado"/>
    <n v="1"/>
    <d v="2026-03-01T00:00:00"/>
    <d v="2026-06-30T00:00:00"/>
    <n v="17.849999999999998"/>
    <s v="02. Gestión de Comunicaciones"/>
    <m/>
    <n v="0"/>
    <s v="Se informa que esta en etapa de elaboración "/>
    <n v="0"/>
    <d v="2026-05-11T00:00:00"/>
    <s v="No ha dado inicio a la ejecución"/>
    <n v="0"/>
    <s v="EJECUCIÓN"/>
    <d v="2026-05-28T00:00:00"/>
    <n v="0"/>
    <s v="No fue posible identificar evidencias para el presente período de análisis"/>
    <s v="SIN INICIAR"/>
    <s v="No aplica"/>
    <s v="No aplica"/>
    <s v="No aplica"/>
    <n v="1"/>
    <s v="Se actualizó el procedimiento de publicación de información en la página web, incorporando la Acción Crítica de Control (ACC) para verificar con el enlace responsable de la solicitud la validez y oportunidad de la información publicada. El documento fue remitido al proceso de Planeación Estratégica y actualmente se encuentra en proceso de revisión y aprobación para continuar con el trámite correspondiente."/>
    <s v="https://dnbcgovco-my.sharepoint.com/personal/planeacion_dnbc_gov_co/_layouts/15/onedrive.aspx?id=%2Fpersonal%2Fplaneacion%5Fdnbc%5Fgov%5Fco%2FDocuments%2FDocumentos%20SIGE%2F6%2E%20Planes%2FPLAN%20DE%20MEJORA%2F2026%2F02%2E%20Seguimiento%20Segundo%20Trimestre%2F02%2E%20Gesti%C3%B3n%20de%20Comunicaciones%2FGC%2DAC5&amp;viewid=efb70791%2Db8ab%2D49e7%2Db552%2Dd3d4cbe976b9&amp;ct=1783095595106&amp;or=OWA%2DNTB%2DMail&amp;ga=1"/>
    <n v="46213"/>
    <s v="El documento se encuentra en revisión del proceso de Análisis y Mejora Continua y la Lider del Proceso"/>
    <n v="0.8"/>
    <x v="0"/>
  </r>
  <r>
    <n v="626"/>
    <x v="0"/>
    <x v="5"/>
    <s v="Subdirección estrategica"/>
    <m/>
    <x v="347"/>
    <n v="1"/>
    <x v="59"/>
    <s v="Se realizó modificación al formato establecido por la DNBC para los certificados del registro del curso, evidenciado en el registro 032-2021, incumpliendo el numeral 6 del PARÁGRAFO 4. del Artículo 31. de la Resolución 1127 de 2018, que señala “Certificados: La Dirección Nacional de Bomberos establecerá el modelo de certificado, el cual no deberá sufrir modificación o adulteración de ningún tipo. (…)”."/>
    <s v="GESTIÓN DEL CONOCIMIENTO Y LA INNOVACIÓN"/>
    <s v="Falta de detalle en la ejecución de la revisión de los documentos tramitados"/>
    <s v="Falta de detalle en la ejecución de la revisión de los documentos tramitados"/>
    <s v="Acción correctiva"/>
    <s v="EN_AC6"/>
    <s v="Actualización del procedimiento de solicitud de registros y firma de certificados, en la actividad de verificación de requisitos para firma."/>
    <s v="Procedimiento actualizado"/>
    <n v="1"/>
    <d v="2022-11-15T00:00:00"/>
    <d v="2023-06-30T00:00:00"/>
    <n v="33.75"/>
    <s v="10. Educación Nacionalpara Bomberos"/>
    <m/>
    <n v="1"/>
    <s v="Se adjunta PDF de actualización de procedimientos"/>
    <s v="https://dnbcgovco-my.sharepoint.com/:f:/g/personal/planeacion_dnbc_gov_co/IgC5kXqR4V0nTaHvwiZWXltvAYv7nqk-yTXwtoINqpfBzlc?e=Xqggcp"/>
    <d v="2026-05-11T00:00:00"/>
    <s v="Sin seguimiento actualizado. Se toma último seguimiento_x000a__x000a_Se evidencia que cumple con criterios ya que adjuntan la Actualización del procedimiento de solicitud de registros y firma de certificados, en la actividad de verificación de requisitos para firma._x000a_Se sugiere la eliminación de este hallazgo dado que ya se cuenta con el procedimiento actualizado "/>
    <s v="Si"/>
    <s v="CUMPLIDO"/>
    <d v="2026-06-08T00:00:00"/>
    <n v="0"/>
    <s v="Se evidencia ausencia de monitoreo por parte de la primera y segunda línea de defensa, así como falta de soportes documentales que permitan verificar la ejecución de la acción correctiva. En consecuencia, desde la tercera línea de defensa no es posible determinar el estado real de avance de la acción formulada. Se recomienda fortalecer los mecanismos de monitoreo, seguimiento y reporte, garantizando la generación y conservación de evidencias que respalden el cumplimiento de los compromisos establecidos en el plan de mejoramiento."/>
    <s v="VENCIDA"/>
    <s v="No aplica"/>
    <s v="No aplica"/>
    <s v="No aplica"/>
    <n v="0"/>
    <s v="Sin reporte de información por parte de la primera linea de defensa"/>
    <n v="0"/>
    <n v="46213"/>
    <s v="No se evidencia seguimiento. Se toma último seguimiento_x000a__x000a_Se evidencia que cumple con criterios ya que adjuntan la Actualización del procedimiento de solicitud de registros y firma de certificados, en la actividad de verificación de requisitos para firma._x000a_Se sugiere la eliminación de este hallazgo dado que ya se cuenta con el procedimiento actualizado _x000a_Link SIGE https://dnbcgovco-my.sharepoint.com/my?id=%2Fpersonal%2Fplaneacion%5Fdnbc%5Fgov%5Fco%2FDocuments%2FDocumentos%20SIGE%2F2%2E%20Procesos%2F2%2E%20Procesos%20Misionales%2F10%2E%20Educaci%C3%B3n%20Nacional%20para%20Bomberos&amp;viewid=efb70791%2Db8ab%2D49e7%2Db552%2Dd3d4cbe976b9"/>
    <n v="1"/>
    <x v="1"/>
  </r>
  <r>
    <n v="627"/>
    <x v="0"/>
    <x v="5"/>
    <s v="Dirección General"/>
    <m/>
    <x v="348"/>
    <n v="1"/>
    <x v="60"/>
    <s v="En recorrido por el centro logístico se encontró que no se cuenta con los adecuados controles para el aseguramiento de las actividades propias del bodegaje, tales como ayudas mecánicas para manipulación de cargas, hojas de seguridad de los productos químicos y matriz de compatibilidad, adecuada señalización de emergencias, doble pasamanos en la escalera, mecanismos suficientes para extinción de incendios ni personal capacitado como brigadista._x000a_Adicionalmente no se cuenta con los soportes de vacunación del personal que realiza actividades en el nivel territorial._x000a_Incumpliendo lo establecido en el Decreto 1072 de 2015, artículo 2.2.4.6.24 Medidas de prevención y control."/>
    <m/>
    <s v="Aunque el responsable de SST realizo la solicitud de los recursos económicos a tiempo, para la implementación del sistema de gestión de seguridad y salud en el trabajo, el tesoro nacional no realizo la apropiación suficiente para la implementación sst en la Entidad.,"/>
    <s v="Aunque el responsable de SST realizo la solicitud de los recursos económicos a tiempo, para la implementación del sistema de gestión de seguridad y salud en el trabajo, el tesoro nacional no realizo la apropiación suficiente para la implementación sst en la Entidad.,"/>
    <s v="Acción correctiva"/>
    <s v="PE_A6"/>
    <s v="Asignar por parte de la Alta Dirección los recursos económicos para la implementación, sostenibilidad y mejoramiento del SG-SST"/>
    <s v="Documento de asignación de Recursos (Desagregación presupuestal)"/>
    <s v="1"/>
    <d v="2023-01-01T00:00:00"/>
    <d v="2023-03-31T00:00:00"/>
    <n v="13.5"/>
    <s v="01. Planeación Estratégica"/>
    <s v="Continua abierta por tener actividades Gestion de talento humano"/>
    <n v="1"/>
    <s v="En 2023 se presentó desagregación presupuestal con recursos destinados a SST"/>
    <n v="0"/>
    <d v="2026-05-11T00:00:00"/>
    <s v="No se registra seguimiento"/>
    <n v="0"/>
    <s v="EJECUCIÓN"/>
    <d v="2026-06-05T00:00:00"/>
    <n v="0"/>
    <s v="No fue posible identificar evidencias para el presente período de análisis"/>
    <s v="VENCIDA"/>
    <s v="No aplica"/>
    <s v="No aplica"/>
    <s v="No aplica"/>
    <n v="1"/>
    <s v="En 2023 se presentó desagregación presupuestal con recursos destinados a SST"/>
    <s v="https://dnbcgovco-my.sharepoint.com/my?id=%2Fpersonal%2Fplaneacion%5Fdnbc%5Fgov%5Fco%2FDocuments%2FDocumentos%20SIGE%2F6%2E%20Planes%2FPLAN%20DE%20MEJORA%2F2026%2F02%2E%20Seguimiento%20Segundo%20Trimestre%2F01%2E%20Planeaci%C3%B3n%20Estrat%C3%A9gica&amp;viewid=efb70791%2Db8ab%2D49e7%2Db552%2Dd3d4cbe976b9"/>
    <n v="46213"/>
    <s v="Acción cumplida en 2023"/>
    <n v="1"/>
    <x v="1"/>
  </r>
  <r>
    <n v="628"/>
    <x v="0"/>
    <x v="5"/>
    <s v="Subdirección Administrativa y Financiera"/>
    <m/>
    <x v="349"/>
    <n v="1"/>
    <x v="60"/>
    <s v="Se evidenció que no se está realizado el mantenimiento preventivo de los vehículos de la entidad por cuanto en lo corrido de la vigencia no se ha suscrito el contrato de mantenimiento de vehículos, adicionalmente no se está reportando oportunamente la inspección preoperacional (diaria), así mismo, se encontró que no se están ejecutando las actividades programadas de mantenimiento preventivo de las instalaciones de la DNBC y no se cuenta con programa de mantenimiento del centro logístico, incumpliendo lo establecido en el parágrafo 2, Artículo 2.2.4.6.24 del decreto 1072 de 2015."/>
    <m/>
    <s v="Aunque la entidad publicó el contrato en el SECOP, se declaro desierto dos veces, por lo anterior no se han realizado los mantenimiento correctivo y preventivo de los vehículos de la DNBC"/>
    <s v="Aunque la entidad publicó el contrato en el secop, se declaro desierto dos veces, por lo anterior no se han realizado los mantenimiento correctivo y preventivo de los vehículos de la DNBC"/>
    <s v="Acción correctiva"/>
    <s v="GA_AC03"/>
    <s v="Elaborar y Ejecutar plan o programa de mantenimiento exigidos por la norma."/>
    <s v="Plan o programa de mantenimiento ejecutado"/>
    <n v="1"/>
    <d v="2026-05-01T00:00:00"/>
    <d v="2026-12-31T00:00:00"/>
    <n v="36"/>
    <s v="14. Gestión Administrativa"/>
    <m/>
    <n v="0"/>
    <s v="En proceso de elaboración "/>
    <s v="https://dnbcgovco-my.sharepoint.com/:f:/g/personal/planeacion_dnbc_gov_co/IgCHix03hdsORJdFzXwbKzzkAYCwKvT-WMSbymO7s_ZNdBo?e=tzOHt9"/>
    <d v="2026-05-11T00:00:00"/>
    <s v="No se evidencia avance para el periodo"/>
    <n v="0"/>
    <s v="EJECUCIÓN"/>
    <d v="2026-05-29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x v="0"/>
  </r>
  <r>
    <n v="629"/>
    <x v="0"/>
    <x v="5"/>
    <s v="Subdirección Administrativa y Financiera"/>
    <m/>
    <x v="349"/>
    <n v="0"/>
    <x v="60"/>
    <s v="Se evidenció que no se está realizado el mantenimiento preventivo de los vehículos de la entidad por cuanto en lo corrido de la vigencia no se ha suscrito el contrato de mantenimiento de vehículos, adicionalmente no se está reportando oportunamente la inspección preoperacional (diaria), así mismo, se encontró que no se están ejecutando las actividades programadas de mantenimiento preventivo de las instalaciones de la DNBC y no se cuenta con programa de mantenimiento del centro logístico, incumpliendo lo establecido en el parágrafo 2, Artículo 2.2.4.6.24 del decreto 1072 de 2015."/>
    <m/>
    <s v="1. Falta de seguimiento a las actividades administrativas de los conductores por parte de jefes inmediatos_x000a_2. Falta de conocimiento del Manual de vehículos por parte de los conductores_x000a_3. Falta de disposición para la realización de actividades administrativas por parte de los conductores"/>
    <s v="Falta de disposición para la realización de actividades administrativas por parte de los conductores"/>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s v="14. Gestión Administrativa"/>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s v="EJECUCIÓN"/>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x v="0"/>
  </r>
  <r>
    <n v="630"/>
    <x v="0"/>
    <x v="5"/>
    <s v="Subdirección Administrativa y Financiera"/>
    <m/>
    <x v="349"/>
    <n v="0"/>
    <x v="60"/>
    <s v="Se evidenció que no se está realizado el mantenimiento preventivo de los vehículos de la entidad por cuanto en lo corrido de la vigencia no se ha suscrito el contrato de mantenimiento de vehículos, adicionalmente no se está reportando oportunamente la inspección preoperacional (diaria), así mismo, se encontró que no se están ejecutando las actividades programadas de mantenimiento preventivo de las instalaciones de la DNBC y no se cuenta con programa de mantenimiento del centro logístico, incumpliendo lo establecido en el parágrafo 2, Artículo 2.2.4.6.24 del decreto 1072 de 2015."/>
    <m/>
    <s v="1. Falta de seguimiento a las actividades administrativas de los conductores por parte de jefes inmediatos_x000a_2. Falta de conocimiento del Manual de vehículos por parte de los conductores_x000a_3. Falta de disposición para la realización de actividades administrativas por parte de los conductores"/>
    <s v="Falta de disposición para la realización de actividades administrativas por parte de los conductores"/>
    <s v="Acción correctiva"/>
    <s v="GA_AC16"/>
    <s v="Realizar la socializacion trimestral de la documentacion actualizada y/o liniamientos de uso y manejo de los vehiculos a los conductores y demas responsables"/>
    <s v="Socializaciones realizadas"/>
    <n v="4"/>
    <d v="2026-02-01T00:00:00"/>
    <d v="2026-12-31T00:00:00"/>
    <n v="49.5"/>
    <s v="14. Gestión Administrativa"/>
    <m/>
    <n v="1"/>
    <s v="Se realizó la capacitación al conductor de los formatos "/>
    <s v="https://dnbcgovco-my.sharepoint.com/:f:/g/personal/planeacion_dnbc_gov_co/IgDhYmMZWLOWRZ-8Bgt_Qa1fAVrnM32Mxr9QT5T3GErSv4I?e=yXGCWf"/>
    <d v="2026-05-11T00:00:00"/>
    <s v="Se adjunta acta de reunión del mes de abril donde se capacita al conductor"/>
    <n v="1"/>
    <s v="CUMPLIDO"/>
    <d v="2026-05-29T00:00:00"/>
    <n v="0.25"/>
    <s v="Se evidencia listado de aistencia a capacitación con fecha 22/04/2026, mas no se evidencia resumen del tema tratado en dicha capacitacion"/>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aizó lacapacitación al conductorde todos los formatos "/>
    <s v="https://dnbcgovco-my.sharepoint.com/:f:/g/personal/planeacion_dnbc_gov_co/IgDjFeFpC4uhS5oeK97Jh9HtAeSD9mhp9iccyVIjcrqJ2SU?e=38n0fw"/>
    <n v="46214"/>
    <s v="Se incluye acta del mes de abirl donde se socializa información con el conductor"/>
    <n v="0.5"/>
    <x v="1"/>
  </r>
  <r>
    <n v="631"/>
    <x v="0"/>
    <x v="5"/>
    <s v="Subdirección Administrativa y Financiera"/>
    <m/>
    <x v="350"/>
    <n v="1"/>
    <x v="61"/>
    <s v="Se presentó acumulación de dos periodos de vacaciones para los funcionarios Edwin Zamora y Jeison López, sin que se evidencie el acto administrativo que establezca que las mismas se acumularon por necesidades del servicio, incumplimiendo los articulos 12 y 13 del Decreto 1045 de 1978._x000a_Lo mismo ocurre con los Funcionarios Marisol Mora y Norbert Faubricio Sánchez ya que poseen días pendientes de disfrute (10 y 09 dias) respectivamente, los cuales hacen referencia al periodo de la vigencia 2021, y a la fecha ya se les acumuló el periodo de la vigencia 2022"/>
    <m/>
    <s v="Deficiencias en la implementacion y aplicabilidad del Decreto 1045 de 1978 en la DNBC._x000a_Incumpliento de la Directiva Presidencial 08 de 2022, con relación al numeral 2,1 que trata de la planeación de los periodos de disfrute de las vacaciones del personal de planta desde el inicio de cada anualidad."/>
    <s v="Incumpliento de la Directiva Presidencial 08 de 2022, con relación al numeral 2,1 que trata de la planeación de los periodos de disfrute de las vacaciones del personal de planta desde el inicio de cada anualidad."/>
    <s v="Acción correctiva"/>
    <s v="TH_AC15"/>
    <s v="Realizar la planeación de los periodos de disfrute de las vacaciones del personal de planta de la DNBC"/>
    <s v="Programa de vacaciones"/>
    <n v="1"/>
    <d v="2026-03-01T00:00:00"/>
    <d v="2026-04-30T00:00:00"/>
    <n v="8.85"/>
    <s v="11. Gestión del Talento Humano"/>
    <s v="Nómina"/>
    <n v="1"/>
    <s v="cuadro relacionando periodos de vacaciones"/>
    <s v="Cronograma de vacaciones (2).xlsx"/>
    <d v="2026-05-11T00:00:00"/>
    <s v="Se incluye cronograma de vacaciones"/>
    <n v="1"/>
    <s v="CUMPLIDO"/>
    <d v="2026-05-15T00:00:00"/>
    <n v="0.8"/>
    <s v="Se evidencia la presentación del formato &quot;Cronograma de Vacaciones&quot; (código FO-TH-05-06, versión 1), correspondiente a la programación de la vigencia 2026. Sin embargo, el documento presenta información incompleta, al encontrarse pendientes de diligenciar campos como el período de vacaciones, el número y la fecha de la resolución para algunos funcionarios, lo que impide verificar la integridad y actualización del registro._x000a_En consecuencia, la evidencia presentada no permite verificar el cumplimiento total de la acción correctiva, por lo que se requiere completar el diligenciamiento del formato y mantenerlo debidamente actualizado."/>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adjunta cronograma"/>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Acción reportada con cumplimiento en el primer trimestre"/>
    <n v="1"/>
    <x v="1"/>
  </r>
  <r>
    <n v="632"/>
    <x v="0"/>
    <x v="5"/>
    <s v="Subdirección Administrativa y Financiera"/>
    <m/>
    <x v="351"/>
    <n v="1"/>
    <x v="61"/>
    <s v="Se evidencia que el vehículo de placas OKZ 951 está siendo utilizado por la DNBC, pero no se diligenciaron los Formatos FO-AD-02-02 Formato Preoperacional Vehiculos y FO-AD-02-01 Planilla de Desplazamiento en los meses de Julio, agosto y septiembre de 2022 como lo establece el Manual para el Manejo de Vehículos de la Dirección Nacional de Bomberos numeral 5.1 Política de Desplazamiento de Vehículos numeral 6._x000a_Asimismo, se está incumpliendo el Numeral 7 del Manual para el Manejo de Vehículos se indica:_x000a_“DESARROLLO: Para el desarrollo de las política y procedimientos descritos en el manual, el Gestor del proceso Administrativo, verificará el cumplimiento de las responsabilidades de los conductores para lo cual realizará las siguientes actividades(…)•Verificar el diligenciamiento completo y oportuno del Formato de Inspección y el Formato de planilla de desplazamiento.”"/>
    <m/>
    <s v="Falta de seguimiento a las actividades administrativas de los conductores por parte de jefes inmediatos Falta de conocimiento del Manual de vehículos por parte de los conductores_x000a_Falta de disposición para la realización de actividades administrativas por parte de los conductores"/>
    <s v="Falta de disposición para la realización de actividades administrativas por parte de los conductores"/>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s v="14. Gestión Administrativa"/>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s v="EJECUCIÓN"/>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x v="0"/>
  </r>
  <r>
    <n v="633"/>
    <x v="0"/>
    <x v="5"/>
    <s v="Subdirección Administrativa y Financiera"/>
    <m/>
    <x v="351"/>
    <n v="0"/>
    <x v="61"/>
    <s v="Se evidencia que el vehículo de placas OKZ 951 está siendo utilizado por la DNBC, pero no se diligenciaron los Formatos FO-AD-02-02 Formato Preoperacional Vehiculos y FO-AD-02-01 Planilla de Desplazamiento en los meses de Julio, agosto y septiembre de 2022 como lo establece el Manual para el Manejo de Vehículos de la Dirección Nacional de Bomberos numeral 5.1 Política de Desplazamiento de Vehículos numeral 6._x000a_Asimismo, se está incumpliendo el Numeral 7 del Manual para el Manejo de Vehículos se indica:_x000a_“DESARROLLO: Para el desarrollo de las política y procedimientos descritos en el manual, el Gestor del proceso Administrativo, verificará el cumplimiento de las responsabilidades de los conductores para lo cual realizará las siguientes actividades(…)•Verificar el diligenciamiento completo y oportuno del Formato de Inspección y el Formato de planilla de desplazamiento.”"/>
    <m/>
    <s v="Falta de seguimiento a las actividades administrativas de los conductores por parte de jefes inmediatos Falta de conocimiento del Manual de vehículos por parte de los conductores_x000a_Falta de disposición para la realización de actividades administrativas por parte de los conductores"/>
    <s v="Falta de disposición para la realización de actividades administrativas por parte de los conductores"/>
    <s v="Acción correctiva"/>
    <s v="GA_AC16"/>
    <s v="Realizar la socializacion trimestral de la documentacion actualizada y/o liniamientos de uso y manejo de los vehiculos a los conductores y demas responsables"/>
    <s v="Socializaciones realizadas"/>
    <n v="4"/>
    <d v="2026-02-01T00:00:00"/>
    <d v="2026-12-31T00:00:00"/>
    <n v="49.5"/>
    <s v="14. Gestión Administrativa"/>
    <m/>
    <n v="1"/>
    <s v="Se realizó la capacitación al conductor de los formatos "/>
    <s v="https://dnbcgovco-my.sharepoint.com/:f:/g/personal/planeacion_dnbc_gov_co/IgDhYmMZWLOWRZ-8Bgt_Qa1fAVrnM32Mxr9QT5T3GErSv4I?e=yXGCWf"/>
    <d v="2026-05-11T00:00:00"/>
    <s v="Se adjunta acta de reunión del mes de abril donde se capacita al conductor"/>
    <n v="1"/>
    <s v="CUMPLIDO"/>
    <d v="2026-05-29T00:00:00"/>
    <n v="0.25"/>
    <s v="Se evidencia listado de aistencia a capacitación con fecha 22/04/2026, mas no se evidencia resumen del tema tratado en dicha capacitacion"/>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aizó lacapacitación al conductorde todos los formatos "/>
    <s v="https://dnbcgovco-my.sharepoint.com/:f:/g/personal/planeacion_dnbc_gov_co/IgDjFeFpC4uhS5oeK97Jh9HtAeSD9mhp9iccyVIjcrqJ2SU?e=38n0fw"/>
    <n v="46214"/>
    <s v="Se incluye acta del mes de abirl donde se socializa información con el conductor"/>
    <n v="0.5"/>
    <x v="1"/>
  </r>
  <r>
    <n v="634"/>
    <x v="0"/>
    <x v="5"/>
    <s v="Subdirección Administrativa y Financiera"/>
    <m/>
    <x v="352"/>
    <n v="1"/>
    <x v="61"/>
    <s v="El Gestor del Proceso Gestión Administrativa, informó por medio de correo electrónico del 06 de diciembre de 2022, que “el vehículo OKZ 951, no tiene planillas anexas debido a que el conductor asignado a ella solo prestó los servicios para la DNBC por un par de días y hasta el momento no ha hecho allegar los documentos solicitados a pesar de haberle realizado la capacitación respectiva; el Capitán Soto es la persona que está encargada en la actualidad y desde el mes de agosto de la conducción del vehículo OKZ951”._x000a_De lo anterior se deduce que el vehículo no ha sido asignado formalmente a la Subdirección Estratégica y de Coordinación Bomberil, y está siendo conducido por un funcionario que no obstenta el Cargo de Conductor(Subdirector Estratégico y de Coordinación Bomberil, y esta función no se encuentra establecida en el Manual de Funciones de este cargo, ya que el mismo es un Cargo del Nivel Directivo), incumpliendo lo señalado en el Manual para el Manejo de Vehículos numeral 5.1 POLÍTICA SOBRE EL DESPLAZAMIENTOS DE VEHÍCULOS numeral 1 que dice “Los vehículos oficiales deben ser conducidos por conductores profesionales.”_x000a_Asi mismo se incumple lo señalado en el Decreto 1068 de 2018 articulo 2.8.4.6.7, Ley 909 de 2004, Concepto 20216000136931 emitido por el DAFP"/>
    <m/>
    <s v="Debilidad en la aplicación de los controles y seguimientos estalecidos en el Manual para el Manejo de Vehiculos de la Direccion Nacional de Bomberos"/>
    <s v="Debilidad en la aplicación de los controles y seguimientos establecidos en el Manual para el Manejo de Vehículos de la Dirección Nacional de Bomberos"/>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s v="14. Gestión Administrativa"/>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s v="EJECUCIÓN"/>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x v="0"/>
  </r>
  <r>
    <n v="635"/>
    <x v="0"/>
    <x v="5"/>
    <s v="Subdirección Administrativa y Financiera"/>
    <m/>
    <x v="352"/>
    <n v="0"/>
    <x v="61"/>
    <s v="El Gestor del Proceso Gestión Administrativa, informó por medio de correo electrónico del 06 de diciembre de 2022, que “el vehículo OKZ 951, no tiene planillas anexas debido a que el conductor asignado a ella solo prestó los servicios para la DNBC por un par de días y hasta el momento no ha hecho allegar los documentos solicitados a pesar de haberle realizado la capacitación respectiva; el Capitán Soto es la persona que está encargada en la actualidad y desde el mes de agosto de la conducción del vehículo OKZ951”._x000a_De lo anterior se deduce que el vehículo no ha sido asignado formalmente a la Subdirección Estratégica y de Coordinación Bomberil, y está siendo conducido por un funcionario que no obstenta el Cargo de Conductor(Subdirector Estratégico y de Coordinación Bomberil, y esta función no se encuentra establecida en el Manual de Funciones de este cargo, ya que el mismo es un Cargo del Nivel Directivo), incumpliendo lo señalado en el Manual para el Manejo de Vehículos numeral 5.1 POLÍTICA SOBRE EL DESPLAZAMIENTOS DE VEHÍCULOS numeral 1 que dice “Los vehículos oficiales deben ser conducidos por conductores profesionales.”_x000a_Asi mismo se incumple lo señalado en el Decreto 1068 de 2018 articulo 2.8.4.6.7, Ley 909 de 2004, Concepto 20216000136931 emitido por el DAFP"/>
    <m/>
    <s v="Debilidad en la aplicación de los controles y seguimientos estalecidos en el Manual para el Manejo de Vehiculos de la Direccion Nacional de Bomberos"/>
    <s v="Debilidad en la aplicación de los controles y seguimientos establecidos en el Manual para el Manejo de Vehículos de la Dirección Nacional de Bomberos"/>
    <s v="Acción correctiva"/>
    <s v="GA_AC16"/>
    <s v="Realizar la socializacion trimestral de la documentacion actualizada y/o liniamientos de uso y manejo de los vehiculos a los conductores y demas responsables"/>
    <s v="Socializaciones realizadas"/>
    <n v="4"/>
    <d v="2026-02-01T00:00:00"/>
    <d v="2026-12-31T00:00:00"/>
    <n v="49.5"/>
    <s v="14. Gestión Administrativa"/>
    <m/>
    <n v="1"/>
    <s v="Se realizó la capacitación al conductor de los formatos "/>
    <s v="https://dnbcgovco-my.sharepoint.com/:f:/g/personal/planeacion_dnbc_gov_co/IgDhYmMZWLOWRZ-8Bgt_Qa1fAVrnM32Mxr9QT5T3GErSv4I?e=yXGCWf"/>
    <d v="2026-05-11T00:00:00"/>
    <s v="Se adjunta acta de reunión del mes de abril donde se capacita al conductor"/>
    <n v="1"/>
    <s v="CUMPLIDO"/>
    <d v="2026-05-29T00:00:00"/>
    <n v="0.25"/>
    <s v="Se evidencia listado de aistencia a capacitación con fecha 22/04/2026, mas no se evidencia resumen del tema tratado en dicha capacitacion"/>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aizó lacapacitación al conductorde todos los formatos "/>
    <s v="https://dnbcgovco-my.sharepoint.com/:f:/g/personal/planeacion_dnbc_gov_co/IgDjFeFpC4uhS5oeK97Jh9HtAeSD9mhp9iccyVIjcrqJ2SU?e=38n0fw"/>
    <n v="46214"/>
    <s v="Se incluye acta del mes de abirl donde se socializa información con el conductor"/>
    <n v="0.5"/>
    <x v="1"/>
  </r>
  <r>
    <n v="636"/>
    <x v="0"/>
    <x v="5"/>
    <s v="Subdirección Administrativa y Financiera"/>
    <m/>
    <x v="352"/>
    <n v="0"/>
    <x v="61"/>
    <s v="El Gestor del Proceso Gestión Administrativa, informó por medio de correo electrónico del 06 de diciembre de 2022, que “el vehículo OKZ 951, no tiene planillas anexas debido a que el conductor asignado a ella solo prestó los servicios para la DNBC por un par de días y hasta el momento no ha hecho allegar los documentos solicitados a pesar de haberle realizado la capacitación respectiva; el Capitán Soto es la persona que está encargada en la actualidad y desde el mes de agosto de la conducción del vehículo OKZ951”._x000a_De lo anterior se deduce que el vehículo no ha sido asignado formalmente a la Subdirección Estratégica y de Coordinación Bomberil, y está siendo conducido por un funcionario que no obstenta el Cargo de Conductor(Subdirector Estratégico y de Coordinación Bomberil, y esta función no se encuentra establecida en el Manual de Funciones de este cargo, ya que el mismo es un Cargo del Nivel Directivo), incumpliendo lo señalado en el Manual para el Manejo de Vehículos numeral 5.1 POLÍTICA SOBRE EL DESPLAZAMIENTOS DE VEHÍCULOS numeral 1 que dice “Los vehículos oficiales deben ser conducidos por conductores profesionales.”_x000a_Asi mismo se incumple lo señalado en el Decreto 1068 de 2018 articulo 2.8.4.6.7, Ley 909 de 2004, Concepto 20216000136931 emitido por el DAFP"/>
    <m/>
    <s v="Debilidad en la aplicación de los controles y seguimientos estalecidos en el Manual para el Manejo de Vehiculos de la Direccion Nacional de Bomberos"/>
    <s v="Debilidad en la aplicación de los controles y seguimientos establecidos en el Manual para el Manejo de Vehículos de la Dirección Nacional de Bomberos"/>
    <s v="Acción correctiva"/>
    <s v="GA_AC18"/>
    <s v="Establecer en la Hoja de vida de los vehículos que están a cargo de la entidad, en donde se especifique los siguientes aspectos: Información general del vehículo, documentos del vehículo, revisión tecnomecanica y de gases, incidentes y accidentes, mantenimientos realizados, conductores asignados y registro fotográfico del vehículo, el cual debe ser diligenciado de manera mensual por el gestor del proceso"/>
    <s v="Formato Hoja de vida del vehiculo"/>
    <n v="1"/>
    <d v="2023-07-01T00:00:00"/>
    <d v="2023-08-31T00:00:00"/>
    <n v="9"/>
    <s v="14. Gestión Administrativa"/>
    <m/>
    <n v="1"/>
    <s v="Ya se estableción en la Hoja de Vida de los vehículos esas directrices el cual se va a llevar de manera mensual"/>
    <s v="https://dnbcgovco-my.sharepoint.com/:f:/g/personal/planeacion_dnbc_gov_co/IgA4keLn3Q1uQZabUQqI5Z8-Aa_VhwX5558-kls4D9_fjr0?e=jq1sgq"/>
    <d v="2026-05-11T00:00:00"/>
    <s v="El formato de hoja de vida se encuentra actualizado desde 2023"/>
    <n v="1"/>
    <s v="CUMPLIDO"/>
    <d v="2026-05-29T00:00:00"/>
    <n v="1"/>
    <s v="se evidencia formato de hoja de vida actualizada para el parque automotor de DNBC con todas especificaiones en la vigencia 2023"/>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l documento hoja de vida del vehículo esta actualizado desde el 2023 con esas directrices "/>
    <s v="https://dnbcgovco-my.sharepoint.com/:f:/g/personal/planeacion_dnbc_gov_co/IgB9vF7HZpObTZ3BIXMcvSAXAVbuGvNNGAz_6lBWAG0Ah0A?e=0FBJ6b"/>
    <n v="46214"/>
    <s v="Actividad con cumplimiento reportado en el primer trimestre 2026"/>
    <n v="1"/>
    <x v="1"/>
  </r>
  <r>
    <n v="637"/>
    <x v="0"/>
    <x v="5"/>
    <s v="Subdirección Administrativa y Financiera"/>
    <m/>
    <x v="353"/>
    <n v="1"/>
    <x v="61"/>
    <s v="Al 30 de septiembre de 2022, no se había realizado el mantenimiento preventivo y correctivo de los vehículos, con el fin de mantener en óptimas condiciones de operación los vehículos, conforme lo indica el numeral 5.2 Política de Seguridad y salud en el Trabajo numeral 5.2.1 POLÍTICA DE SEGURIDAD VIAL establecido en el Manual para el Manejo de Vehículos de la DNBC."/>
    <m/>
    <s v="No se tiene diseñado ni formalizado el plan de mantenimiento de vehiculos de la DNBC"/>
    <s v="No se cuenta con el plan del mantenimiento preventivo y correctivo de los vehículos."/>
    <s v="Acción correctiva"/>
    <s v="GA_AC03"/>
    <s v="Elaborar y Ejecutar plan o programa de mantenimiento exigidos por la norma."/>
    <s v="Plan o programa de mantenimiento ejecutado"/>
    <n v="1"/>
    <d v="2026-05-01T00:00:00"/>
    <d v="2026-12-31T00:00:00"/>
    <n v="36"/>
    <s v="14. Gestión Administrativa"/>
    <m/>
    <n v="0"/>
    <s v="En proceso de elaboración "/>
    <s v="https://dnbcgovco-my.sharepoint.com/:f:/g/personal/planeacion_dnbc_gov_co/IgCHix03hdsORJdFzXwbKzzkAYCwKvT-WMSbymO7s_ZNdBo?e=tzOHt9"/>
    <d v="2026-05-11T00:00:00"/>
    <s v="No se evidencia avance para el periodo"/>
    <n v="0"/>
    <s v="EJECUCIÓN"/>
    <d v="2026-05-29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x v="0"/>
  </r>
  <r>
    <n v="638"/>
    <x v="0"/>
    <x v="5"/>
    <s v="Subdirección Administrativa y Financiera"/>
    <m/>
    <x v="354"/>
    <n v="1"/>
    <x v="61"/>
    <s v="Se evidenció que se no se dió cumplimiento a una (1) actividad programada en el Plan de Eficiencia Administrativa y Cero Papel 2022 de la DNBC así:_x000a_5.8 Cronograma Plan Eficiencia Adminsitrativa y Cero Papel 2022_x000a_Sembraton en articulación con la Fundación Parque Jaime Duque con la participación de los funcionarios y contratistas de la DNBC."/>
    <m/>
    <s v="Falta de concientizacion por parte de la alta direccion y lideres de los procesos sobre las responsabilidades y apoyo ala ejecucion de las estrategias del plan de Eficiencia administrativa y cero papel"/>
    <s v="Falta de concientización por parte de la alta dirección y lideres de los procesos sobre las responsabilidades y apoyo ala ejecución de las estrategias del plan de Eficiencia administrativa y cero papel"/>
    <s v="Acción correctiva"/>
    <s v="GA_AC19"/>
    <s v="Realizar actividad (sensibilizacion) de concientizacion con la alta direccion y servidores de la entidad la ejecucion del plan de eficienica administrativa y cero papel"/>
    <s v="Sensibilizaciones realizadas"/>
    <n v="4"/>
    <d v="2026-01-01T00:00:00"/>
    <d v="2026-12-31T00:00:00"/>
    <n v="54"/>
    <s v="14. Gestión Administrativa"/>
    <m/>
    <n v="1"/>
    <s v="Se realizó sensibilización sobre temas como se abordaron los principales lineamientos de la gestión ambiental en la DNBC, incluyendo su definición, los programas orientados al uso eficiente del agua y la energía, la gestión integral de residuos, el consumo sostenible, la reducción del uso de papel y de plásticos de un solo uso, así como los roles y responsabilidades de los servidores, contratistas y demás colaboradores en la implementación de buenas prácticas ambientales al interior de la Entidad."/>
    <s v="https://dnbcgovco-my.sharepoint.com/:f:/g/personal/planeacion_dnbc_gov_co/IgADxUyEd-ggR7h2RUd0PD9jAQXSII1UWONy9ygU91z1rqg?e=aIkrt5"/>
    <d v="2026-05-11T00:00:00"/>
    <s v="Se evidencia actividades de sensibilización. Se debe garantizar la participación de la alta dirección"/>
    <n v="0.25"/>
    <s v="EJECUCIÓN"/>
    <d v="2026-05-29T00:00:00"/>
    <n v="0.25"/>
    <s v="Se evidencia sensibilizacion de gestion ambiental (plan eficiencia administrativa) de fecha 25/02/2026, lo que permite verificar la ejecucion parcial de la actividad formulada para el presente período."/>
    <s v="EN EJECUCIÓN"/>
    <s v="No aplica"/>
    <s v="No aplica"/>
    <s v="No aplica"/>
    <n v="1"/>
    <s v="Durante el segundo trimestre de 2026 se desarrollaron acciones para fortalecer la eficiencia administrativa, reducir el consumo de papel y promover el uso responsable de los recursos institucionales, mediante campañas de comunicación interna dirigidas a funcionarios y contratistas en el marco del Día del Árbol, el Día Mundial del Reciclaje y el Día Mundial del Medio Ambiente."/>
    <s v="https://dnbcgovco-my.sharepoint.com/:f:/g/personal/planeacion_dnbc_gov_co/IgDvCb00eaLtSq5BPv11CSQvAck3vytZtrhD6uH5uUnHFXg?e=fC8UNf"/>
    <n v="46214"/>
    <s v="Se evidencia actividades de sensibilización. Se debe garantizar la participación de la alta dirección"/>
    <n v="0.5"/>
    <x v="0"/>
  </r>
  <r>
    <n v="639"/>
    <x v="0"/>
    <x v="6"/>
    <s v="Subdirección Administrativa y Financiera"/>
    <m/>
    <x v="355"/>
    <m/>
    <x v="26"/>
    <s v="En desarrollo de la revisión del estado de las PQRSD se encontró inexactitud de la INFORMACIÓN cargada por áreas de las solicitudes asignadas, toda vez que se relaciona que la Dirección tuvo un total de 45 radicados, de los cuales le están sumando 11 radicados de CITEL, que por estructura no le corresponden ya que no hace parte de la Dirección. Lo mismo ocurre en la Subdirección Estrategica y de Coordinación Bomberil que cuenta con 544 radicados, sin embargo, le estan sumando 4 radicados del proceso Planeación Estratégica, 1 denominado Dependencia de Salida, 1 de la Subdirección Administrativa y Financiera y 1 mas de la Dirección General."/>
    <s v="GESTIÓN DOCUMENTAL"/>
    <s v="Desactualizacion de usuarios en el sistema orfeo en lo que corresponde a gestores del proceso"/>
    <s v="Desactualizacion de usuarios en el sistema orfeo en lo que corresponde a gestores del proceso"/>
    <s v="Acción correctiva"/>
    <s v="Pendiente"/>
    <s v="actualizar en el sistema ORFEO los gestores de cada proceso."/>
    <s v="ORFEO actualizado"/>
    <n v="1"/>
    <d v="2023-05-02T00:00:00"/>
    <d v="2023-11-28T00:00:00"/>
    <n v="30.9"/>
    <s v="17. Gestión Documental"/>
    <m/>
    <n v="0"/>
    <d v="1899-12-30T00:00:00"/>
    <n v="0"/>
    <d v="2026-05-11T00:00:00"/>
    <s v="Se recibió información antigua por parte del proceso y no se evidencian soportes en la carpeta compartida por planeación"/>
    <n v="0"/>
    <s v="EJECUCIÓN"/>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VENCIDA"/>
    <s v="No aplica"/>
    <s v="No aplica"/>
    <s v="No aplica"/>
    <s v="REVISAR"/>
    <s v="PENDIENTE. Este hallazgo es muy antiguo y el proceso de gestión al usuario no tiene nisiquiera la información de la política que se refiere. En la reunión inicial con Planeación y Control Interno se quedó de revisar este ítem para que no perjudique la gestión del área."/>
    <s v="EVIDENCIAS SEGUNDO TRIMESTRE 2026 PLAN MEJORA"/>
    <n v="46214"/>
    <s v="Sin información del hallazgo "/>
    <n v="0"/>
    <x v="2"/>
  </r>
  <r>
    <n v="640"/>
    <x v="0"/>
    <x v="6"/>
    <s v="Dirección General"/>
    <m/>
    <x v="356"/>
    <m/>
    <x v="27"/>
    <s v="Se evidenciaron las certificaciones que contienen las decisiones del comité de conciliación, las cuales fueron enviadas al Ministerio Publico previo a la realización de las respectivas audiencias, sin embargo no se observó que se remitieran dentro de termino señalado, incumpliendo lo establecido en la Ley 2220 de 2022 articulo 121 numeral 7 “Remitir al agente del Ministerio Público, con una antelación no inferior a cinco (5) días a la fecha fijada para la realización de la audiencia de conciliación, el acta o el certificado en el que conste la decisión del Comité de Conciliación de la entidad pública convocada sobre la solicitud de conciliación.”"/>
    <m/>
    <s v="Analisis de causa (6 M) metodo: las fechas de programacion no se encuentran definidas con anticipacion en un cronograma, lo que genera improvisacion en la fecha de programacion de los comites"/>
    <s v="Ausencia de un cronograma anual de sesiones del comité de conciliacion."/>
    <s v="Acción correctiva"/>
    <s v="GJ_AC3"/>
    <s v="Se realizara propuesta de cronograma a los miembros del comité de conciliacion para su aprobacion."/>
    <s v="cronograma programado por el comité/cronograma aprobado por el comité."/>
    <n v="1"/>
    <d v="2023-08-01T00:00:00"/>
    <d v="2023-12-30T00:00:00"/>
    <n v="22.349999999999998"/>
    <s v="16. Gestión Jurídica"/>
    <m/>
    <n v="0"/>
    <n v="0"/>
    <n v="0"/>
    <d v="2026-05-11T00:00:00"/>
    <s v="No se realizó seguimiento"/>
    <n v="0"/>
    <s v="VENCIDO"/>
    <d v="2026-05-15T00:00:00"/>
    <n v="0"/>
    <s v="No fue posible identificar evidencias para el presente período de análisis"/>
    <s v="VENCIDA"/>
    <s v="No aplica"/>
    <s v="No aplica"/>
    <s v="No aplica"/>
    <n v="0"/>
    <s v="se adjunta soporte de la convocatoria realizada por la oficina de gestion juridica, teniendo en cuenta que la secretaria tecnica la realizaba la funcionaria anyidalid ruales hasta el dia 15 de mayo, se adjunta, constancia de las 3 convocatorias a cargo de la depedencia"/>
    <s v="https://dnbcgovco-my.sharepoint.com/my?id=%2Fpersonal%2Fyerlis%5Fpeinado%5Fdnbc%5Fgov%5Fco%2FDocuments%2FDRIVE%20EVIDENCIAS%20ACCIONES%20DE%20MEJORA&amp;viewid=2bd0da41%2Dc24a%2D4219%2D9b50%2D3f7b97ed8c4c"/>
    <n v="46218"/>
    <s v="Se adjuntan convocatorias a comité de conciliación del segundo trimestre."/>
    <n v="0.5"/>
    <x v="2"/>
  </r>
  <r>
    <n v="641"/>
    <x v="0"/>
    <x v="6"/>
    <s v="Subdirección Administrativa y Financiera"/>
    <m/>
    <x v="357"/>
    <m/>
    <x v="28"/>
    <s v="En el contrato 98 de 2022 en el expediente físico ni el SECOP II se encuentra la designación del supervisor._x000a_En el contrato No 254 no se evidencia en el Secop II la publicación de la designación del supervisor y el documento que se encuentra en el expediente físico se designó como supervisor a un contratista._x000a_Lo que genera incumplimiento a lo establecido en el artículo 83 de la Ley 1474 de 2011 el cual señala “Supervisión e interventoría contractual. Con el fin de proteger la moralidad administrativa, de prevenir la ocurrencia de actos de corrupción y de tutelar la transparencia de la actividad contractual, las entidades públicas están obligadas a vigilar permanentemente la correcta ejecución del objeto contratado a través de un supervisor o un interventor, según corresponda. (…)._x000a_Asimismo, se está incumpliendo lo indicado en la Guía para el Ejercicio de las Funciones de Supervisión e Interventoría, emitida por Colombia Compra Eficiente Literal III literal A, que señala “El supervisor de los contratos siempre debe ser un funcionario de la Entidad Estatal."/>
    <m/>
    <s v="1. Desconocimiento de los documentos que debe contener los expedientes contractuales. 2. No designación de supervisor en EP y contrato . 3. Incumplimiento a las funciones consagradas por la ley y el Manual de Contratación a los supervisores de contratos en la no designación de un supervisor por memorando"/>
    <s v="Incumplimiento a las funciones consagradas por la ley y el Manual de Contratación a los supervisores de contratos en la no designación de un supervisor por memorando"/>
    <s v="Acción correctiva"/>
    <s v="GC_AC10"/>
    <s v="Formato de designación de supervisor, publicado y notificado"/>
    <s v="Designación de supervisor, publicada en la plataforma SECOP II, y notificada"/>
    <n v="1"/>
    <d v="2023-08-01T00:00:00"/>
    <d v="2023-11-30T00:00:00"/>
    <n v="17.849999999999998"/>
    <s v="15. Gestión Contractual"/>
    <s v="Realizar seguimiento de lo hecho en el primer trimestre"/>
    <n v="0"/>
    <n v="0"/>
    <n v="0"/>
    <d v="2026-05-11T00:00:00"/>
    <s v="Sin avance en la actividad"/>
    <n v="0"/>
    <s v="EJECUCIÓN"/>
    <d v="2026-05-15T00:00:00"/>
    <n v="0"/>
    <s v="No fue posible identificar evidencias para el presente período de análisis"/>
    <s v="VENCIDA"/>
    <s v="No aplica"/>
    <s v="No aplica"/>
    <s v="No aplica"/>
    <n v="0"/>
    <n v="0"/>
    <n v="0"/>
    <s v="11/07/206"/>
    <s v="No se evidencian soportes de la actividad"/>
    <n v="0"/>
    <x v="2"/>
  </r>
  <r>
    <n v="642"/>
    <x v="0"/>
    <x v="6"/>
    <s v="Subdirección Administrativa y Financiera"/>
    <m/>
    <x v="358"/>
    <m/>
    <x v="28"/>
    <s v="Se evidenció incumplimiento en la clausula vigésima segunda del contrato No 1, en la cláusula cuarta del contrato No 143, en el numeral 13 de los estudios previos del contrato No 75, el numeral 13 de la orden de compra 93780, debido a que en los documentos antes mencionados se solicitó la suscripción de Pólizas, pero las mismas no se encuentran en el expediente físico ni publicadas; y para el contrato 101 se observó otrosí No 3 (adición) sin embargo las pólizas no fueron modificadas, conforme lo establece el otro sí."/>
    <m/>
    <s v="1. Presunta debilidad en el procedimiento de gestión contractual 2. No hay claridad en la actividad del procedimiento de gestión contractual relacionada con la garantia 3. La Actividad existente en el procedimiento de gestión contractual no indica responsables ni tareas asociadas a la constitución y aporbación de la garantía"/>
    <s v="La Actividad existente en el procedimiento de gestión contractual no indica responsables ni tareas asociadas a la constitución y aporbación de la garantía"/>
    <s v="Acción correctiva"/>
    <s v="GC_AC11"/>
    <s v="Realizar seguimiento al cargue de polizas de acuerdo al procedimiento establecido"/>
    <s v="Actualización de la actividad dentro del procedimiento de gestión contractual"/>
    <n v="1"/>
    <d v="2023-08-01T00:00:00"/>
    <d v="2023-11-30T00:00:00"/>
    <n v="17.849999999999998"/>
    <s v="15. Gestión Contractual"/>
    <m/>
    <n v="0"/>
    <s v="El indicador no ha sido cumplido; se trabaja en la definición y actualización de la actividad de seguimiento dentro del Procedimiento de Gestión Contractual."/>
    <n v="0"/>
    <d v="2026-05-11T00:00:00"/>
    <s v="Sin avance en la actividad"/>
    <n v="0"/>
    <s v="VENCIDO"/>
    <d v="2026-05-15T00:00:00"/>
    <n v="0"/>
    <s v="No fue posible identificar evidencias para el presente período de análisis"/>
    <s v="VENCIDA"/>
    <s v="No aplica"/>
    <s v="No aplica"/>
    <s v="No aplica"/>
    <n v="0"/>
    <s v="El indicador no ha sido cumplido; se trabaja en la definición y actualización de la actividad de seguimiento dentro del Procedimiento de Gestión Contractual."/>
    <n v="0"/>
    <s v="11/07/206"/>
    <s v="No se evidencian soportes de la actividad"/>
    <n v="0"/>
    <x v="2"/>
  </r>
  <r>
    <n v="643"/>
    <x v="0"/>
    <x v="6"/>
    <s v="Subdirección Administrativa y Financiera"/>
    <m/>
    <x v="359"/>
    <m/>
    <x v="28"/>
    <s v="En el contrato 187 de 2020 no se observa la constancia de idoneidad y experiencia requerida._x000a_Lo que genera incumplimiento a lo establecido en el artículo 2.2.1.2.1.4.9 del Decreto 1082 de 2015, el cual señala “(…) siempre y cuando la Entidad Estatal verifique la idoneidad o experiencia requerida y relacionada con el área de que se trate. En este caso, no es necesario que la Entidad Estatal haya obtenido previamente varias ofertas, de lo cual el ordenador del gasto debe dejar constancia escrita.(…)”"/>
    <m/>
    <s v="1. Desconocimiento de los documentos que debe contener la etapa precontractual de los procesos. 2. Publicación de soportes del contratista incompletos . 3. No validación de los soportes minimos a publicar del contrato d acuerdo a la modalidad de cada proceso contractual, requisitos juridicos, financieros y tecnicos."/>
    <s v="No validación de los soportes minimos a publicar del contrato de acuerdo a la modalidad de cada proceso contractual, requisitos juridicos, financieros y tecnicos."/>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s v="Se actualiza"/>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644"/>
    <x v="0"/>
    <x v="6"/>
    <s v="Subdirección Administrativa y Financiera"/>
    <m/>
    <x v="360"/>
    <m/>
    <x v="28"/>
    <s v="Los contratos No 04, 66 y 75 de 2022 no poseen la declaración de bienes y rentas, incumpliendo el literal g) del artículo 2 de la Ley 2013 de 2019 el cual señala “Ámbito de aplicación. La publicación y divulgación de la declaración de bienes y rentas, del registro de conflictos de interés y la declaración del impuesto sobre la renta y complementarios, serán aplicables a las siguientes personas en calidad de sujetos obligados:_x000a_g) Las personas naturales y jurídicas, públicas o privadas que administren, celebren contratos y ejecuten bienes o recursos públicos respecto de la información directamente relacionada con el desempeño de su función (…)”"/>
    <m/>
    <s v="1. Desconocimiento de los documentos que debe contener la etapa precontractual de los procesos. 2. Publicación de soportes del contratista incompletos. 3. No validación de los soportes minimos a publicar del contrato d acuerdo a la modalidad de cada proceso contractual, requisitos juridicos, financieros y tecnicos."/>
    <s v="No validación de los soportes minimos a publicar del contrato de acuerdo a la modalidad de cada proceso contractual, requisitos juridicos, financieros y tecnicos."/>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s v="Se actualiza"/>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645"/>
    <x v="0"/>
    <x v="6"/>
    <s v="Subdirección Administrativa y Financiera"/>
    <m/>
    <x v="361"/>
    <m/>
    <x v="28"/>
    <s v="En el contrato 75 de 2022. Contratación Directa/ Prestación de Servicios persona Jurídica: La fecha de Inicio evidenciada en la Carpeta Física, consta de fecha 10 de febrero de 2022, sin embargo, la fecha de Inicio del contrato en el SECOP es del 04 de marzo de 2022._x000a_En la Orden de compra 88227 de 2022 Dentro del estudio previo se establecen 15 días para la ejecución de la orden de Compra, no obstante, en el informe de supervisión señala como fecha de terminación el 31/12/2002 y en SECOP II aparece fecha de vencimiento el 04/04/2023 y el recibo a satisfacción figura del 01 de julio de 2022._x000a_De lo anterior, se evidencia incumplimiento al artículo 2.2.1.1.2.3.1. del Decreto 1082 de 2015 el cual señala “De los requisitos de perfeccionamiento, ejecución y pago. En el Cronograma, la Entidad Estatal debe señalar el plazo para la celebración del contrato, para el registro presupuestal, la publicación en el SECOP y para el cumplimiento de los requisitos establecidos en el pliego de condiciones para el perfeccionamiento, la ejecución y el pago del contrato.”."/>
    <m/>
    <s v="1. No validación de los soportes de perfecionamiento y ejecución contractual. 2. El personal que da el inicio contractual no tiene conocimiento de las fechas de perfeccionamiento 3. Al momento de dar inicio a la ejecución contractual no se tiene como soporte el acta de inicio, por ende se corren las fehas de acuerdo a lo que se evidencia en los soportes y no lo que indica el supervisor, esto hace que la fecha de terminación tampoco se correcta."/>
    <s v="Al momento de dar inicio a la ejecución contractual no se tiene como soporte el acta de inicio, por ende se corren las fehas de acuerdo a lo que se evidencia en los soportes y no lo que indica el supervisor, esto hace que la fecha de terminación tampoco se correcta."/>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646"/>
    <x v="0"/>
    <x v="6"/>
    <s v="Subdirección Administrativa y Financiera"/>
    <m/>
    <x v="362"/>
    <m/>
    <x v="30"/>
    <s v="Las resoluciones de viáticos y comisión otorgadas en el segundo trimestre de 2023 ni sus respectivos soportes, poseen la justificación que haga referencia a que las actividades que se desarrollaron en la respectivas comisiones “Requerían el Desplazamiento Físico al Sitio y no podrían haberse llevado a cabo de manera virtual” por parte del contratista y/o funcionario, incumpliendo lo señalado en el artículo 6 del Decreto 444 de 2023._x000a_Esta observación ha sido reiterativa a partir del seguimiento realizado a la Austeridad en el Gasto desde el Tercer trimestre de 2022, sin que a la fecha la entidad haya tomado las acciones de mejora correspondientes, para el cumplimiento de lo establecido."/>
    <m/>
    <s v="1. No se han adaptado todos los formatos internos, de acuerdo con el Decreto 444 del 29 de marzo del 2023_x000a_2.El formato establecido no contiene la justificación de asistencia presencial frente a virtual._x000a_3. Se requiere actualizar formato de solicitud de comisión o desplazamiento incluyendo lo establecido en el artículo 6 del Decreto 444/2023."/>
    <s v="Actualizar formato de Solicitud para tramite de Comisión o Desplazamiento al Interior del País"/>
    <s v="Acción correctiva"/>
    <s v="TH_AC19"/>
    <s v="Actualizar formato de Solicitud para tramite de Comisión o Desplazamiento al Interior del País incluyendo frase &quot;Justificación de asistencia presencial a la comision de servicio o desplazamiento, por lo cual no se utiliza medios vituales&quot;"/>
    <s v="Formato actualizado"/>
    <n v="1"/>
    <d v="2023-10-01T00:00:00"/>
    <d v="2023-12-31T00:00:00"/>
    <n v="13.5"/>
    <s v="11. Gestión del Talento Humano"/>
    <s v="Viáticos"/>
    <n v="0"/>
    <n v="0"/>
    <n v="0"/>
    <d v="2026-05-11T00:00:00"/>
    <s v="No se evidencia seguimiento"/>
    <n v="0"/>
    <s v="VENCIDO"/>
    <d v="2026-05-15T00:00:00"/>
    <n v="0"/>
    <s v="No fue posible identificar evidencias para el presente período de análisis"/>
    <s v="VENCIDA"/>
    <s v="No aplica"/>
    <s v="No aplica"/>
    <s v="No aplica"/>
    <n v="0"/>
    <n v="0"/>
    <n v="0"/>
    <n v="46214"/>
    <s v="No se evidencia seguimiento"/>
    <n v="0"/>
    <x v="2"/>
  </r>
  <r>
    <n v="647"/>
    <x v="0"/>
    <x v="6"/>
    <s v="Subdirección Administrativa y Financiera"/>
    <m/>
    <x v="363"/>
    <m/>
    <x v="30"/>
    <s v="Los certificados de permanencia que sustentan las resoluciones de Viáticos y comisión otorgadas en el segundo trimestre de 2023, no tienen descrito el objeto de la comisión, incumpliendo lo estipulado en el artículo 4 literal (i) ítem 4 de la Resolución 027 de 2022._x000a_Esta observación ha sido reiterativa a partir del seguimiento realizado a la Austeridad en el Gasto desde el Tercer trimestre de 2022, sin que a la fecha la entidad haya tomado las acciones de mejora correspondientes, para el cumplimiento de lo establecido."/>
    <m/>
    <s v="1.El formato establecido no contiene la inclusión del objeto de la comisión._x000a_2. El objeto de la comisión se incluia solamente en el informe de comisión._x000a_3. Se requiere actualizar formato de certificado de permanencia de comisión de servicios con la inclusión del objeto."/>
    <s v="Actualizar formato Certificado de_x000a_Permanencia de Comision de Servicios y/o Desplazamiento"/>
    <s v="Acción correctiva"/>
    <s v="TH_AC20"/>
    <s v="Actualizar formato Certificado de_x000a_Permanencia de Comision de Servicios y/o Desplazamiento con la inclusión del objeto de comisión"/>
    <s v="Formato actualizado"/>
    <n v="1"/>
    <d v="2023-10-01T00:00:00"/>
    <d v="2023-12-31T00:00:00"/>
    <n v="13.5"/>
    <s v="11. Gestión del Talento Humano"/>
    <s v="Viáticos"/>
    <n v="0"/>
    <n v="0"/>
    <n v="0"/>
    <d v="2026-05-11T00:00:00"/>
    <s v="No se evidencia seguimiento"/>
    <n v="0"/>
    <s v="VENCIDO"/>
    <d v="2026-05-15T00:00:00"/>
    <n v="0"/>
    <s v="No fue posible identificar evidencias para el presente período de análisis"/>
    <s v="VENCIDA"/>
    <s v="No aplica"/>
    <s v="No aplica"/>
    <s v="No aplica"/>
    <n v="0"/>
    <n v="0"/>
    <n v="0"/>
    <n v="46214"/>
    <s v="No se evidencia seguimiento"/>
    <n v="0"/>
    <x v="2"/>
  </r>
  <r>
    <n v="648"/>
    <x v="0"/>
    <x v="6"/>
    <s v="Dirección General"/>
    <m/>
    <x v="131"/>
    <m/>
    <x v="31"/>
    <s v="Mediante la resolución 253 de 2023, se actualizaron las políticas contables, creando los capítulos de Manejo de Prendas de Vestir y Flujos de información; no obstante, en la parte resolutiva de esta resolución únicamente se hace alusión al capitulo de prendas de vestir, quedando sin lineamiento la política para Flujos de Información"/>
    <m/>
    <s v="1. Porque se presentó un error por parte de gestión financiera al formular el contenido de la resolución._x000a_2. Porque el proceso de gestión financiera no cuenta con la expertis para proyectar actos administrativos._x000a_3. Porque no existe una guía que oriente su formulación ni se han realizado procesos de capacitación respecto a la proyección de actos administrativos en las diferentes áreas"/>
    <s v="3. Porque no existe una guía que oriente su formulación ni se han realizado procesos de capacitación respecto a la proyección de actos administrativos en las diferentes áreas"/>
    <s v="Acción correctiva"/>
    <s v="GJ_AC4"/>
    <s v="Revisión por parte del Proceso Gestión Jurídica de los actos administrativos emitidos por el proceso de Getión Financiera"/>
    <s v="Revisión de actos administrativos"/>
    <n v="1"/>
    <d v="2024-04-22T00:00:00"/>
    <d v="2024-12-31T00:00:00"/>
    <n v="37.35"/>
    <s v="16. Gestión Jurídica"/>
    <m/>
    <n v="0"/>
    <n v="0"/>
    <n v="0"/>
    <d v="2026-05-11T00:00:00"/>
    <s v="No se realizó seguimiento"/>
    <n v="0"/>
    <s v="VENCIDO"/>
    <d v="2026-05-15T00:00:00"/>
    <n v="0"/>
    <s v="No fue posible identificar evidencias para el presente período de análisis"/>
    <s v="VENCIDA"/>
    <s v="No aplica"/>
    <s v="No aplica"/>
    <s v="No aplica"/>
    <n v="1"/>
    <s v="se ejecuto en su oportunidad, se ajdunta informe y reporte de conciliacion para la provision contable"/>
    <s v="https://dnbcgovco-my.sharepoint.com/my?id=%2Fpersonal%2Fyerlis%5Fpeinado%5Fdnbc%5Fgov%5Fco%2FDocuments%2FDRIVE%20EVIDENCIAS%20ACCIONES%20DE%20MEJORA&amp;viewid=2bd0da41%2Dc24a%2D4219%2D9b50%2D3f7b97ed8c4c"/>
    <n v="46218"/>
    <s v="Se adjuntan formatos de conciliación contable. No se evidencia o da información sobre revisión de actos administrativos"/>
    <n v="0"/>
    <x v="2"/>
  </r>
  <r>
    <n v="649"/>
    <x v="0"/>
    <x v="6"/>
    <s v="Subdirección Administrativa y Financiera"/>
    <m/>
    <x v="137"/>
    <m/>
    <x v="31"/>
    <s v="La Resolución 381 de 2015, por medio del cual se adopta el Manual para el Manejo Administrativo de los bienes de propiedad de la Dirección Nacional de Bomberos, se consideró en el Capitulo V numeral 5, la Baja y comercialización de bienes usados, obsoletos e inservibles, Mediante la Resolución 433 de 2017, numeral 5,4 de Lineamiento para la Baja en Cuentas de la Propiedad, Planta y Equipo de la DNBC. No obstante, hay elementos en el Inventario que no se encuentran individualizados"/>
    <s v="GESTIÓN DOCUMENTAL"/>
    <s v="1. Porque en el empalme al funcionario que esta actualmente al frente del almacén, no se le explicó la meodología manual de generación de códigos en excel que venía utilizándose._x000a_2. Porque no hubo empalme formal de entrega del funcionario anterior al funcionario entrante._x000a_3. Porque hay debilidad en las herramientas de gestión del conocimiento de la DNBC (acciones, mecanismos, instrumentos orientados a generar, identificar, capturar, valorar, transferir, apropiar, analizar, difundir, preservare el conocimiento tácito y explícito de las entidades públicas...)"/>
    <s v="3. Porque hay debiidad en las herramientas de gestión del conocimiento de la DNBC (acciones, mecanismos, instrumentos orientados a generar, identificar, capturar, valorar, transfwrir, apropiar, analizar, difundir, preservare el conocimiento tácito y explícito de las entidades públicas...)"/>
    <s v="Acción correctiva"/>
    <s v="Pendiente"/>
    <s v="Evaluar, implementar, hacer seguimiento y llevar a cabo acciones de mejora al Plan de Acción de Gestión del Conocimiento y la Innovación, en el marco del MIPG con el fin, entre otras cosas, de identificar los riesgos relacionados con la fuga de capital intelectual de la entidad y lleva a cabo la gestión y documentación de los riesgos asociados al conocimiento explícito y tácito."/>
    <s v="% acciones del plan de mejoramiento ejecutadas"/>
    <n v="1"/>
    <d v="2024-04-22T00:00:00"/>
    <d v="2024-12-31T00:00:00"/>
    <n v="37.35"/>
    <s v="17. Gestión Documental"/>
    <m/>
    <n v="0"/>
    <d v="1899-12-30T00:00:00"/>
    <n v="0"/>
    <d v="2026-05-11T00:00:00"/>
    <s v="Se recibió información antigua por parte del proceso y no se evidencian soportes en la carpeta compartida por planeación"/>
    <n v="0"/>
    <s v="EJECUCIÓN"/>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VENCIDA"/>
    <s v="No aplica"/>
    <s v="No aplica"/>
    <s v="No aplica"/>
    <s v="REVISAR"/>
    <s v="PENDIENTE. Este hallazgo es muy antiguo y el proceso de gestión al usuario no tiene nisiquiera la información de la política que se refiere. En la reunión inicial con Planeación y Control Interno se quedó de revisar este ítem para que no perjudique la gestión del área."/>
    <s v="EVIDENCIAS SEGUNDO TRIMESTRE 2026 PLAN MEJORA"/>
    <n v="46214"/>
    <s v="Sin información del hallazgo "/>
    <n v="0"/>
    <x v="2"/>
  </r>
  <r>
    <n v="650"/>
    <x v="2"/>
    <x v="6"/>
    <s v="Subdirección Administrativa y Financiera"/>
    <m/>
    <x v="364"/>
    <m/>
    <x v="31"/>
    <s v="Política SGSST_x000a_Se evidenció que la política de Seguridad y Salud en el trabajo no se encuentra firmada por el Director de la Entidad actual, lo cual incumple con los requisitos establecidos en el decreto 1072 de 2015, articulo 2.2.4.6.6, resolución 312 de 2019, articulo 16, numeral 11 Política de seguridad y salud en el trabajo (SST)."/>
    <m/>
    <s v="1.Porque no se había interpretado adecuadamente el Decreto 1072 de 2015 articulo 2.2.4.6.6_x000a_2. Porque se había interpretado el texto del artículo &quot;Ser concisa, redactada con claridad, estar fechada y firmada por el representante legal de la empresa&quot; como si solo fuera necesario firmarla por un nuevo representante legal cuando cambiara algo dentro de su contenido. 3. Porque no existe un control que permita recordar a los responsables de la implementación del SG-SST que debe ser actualizada cada vez que el representante legal cambia"/>
    <s v="Porque no existe un control que permita recordar a los responsables de la implementación del SG-SST que debe ser actualizada cada vez que el representante legal cambia de acuerdo con la interpretación adecuada del Decreto 1072 de 2015 articulo 2.2.4.6.6"/>
    <s v="Acción correctiva"/>
    <s v="TH_AC24"/>
    <s v="Revisión semestral de la firma contenida en de la política de SG-SST con el fin de identificar oportunamente la necesidad de cambiarse ante un cambio de representante legal"/>
    <s v="Revisiones y /o actualizaciones (de ser necesario) anuales de la firma contenida en la política de SST"/>
    <n v="2"/>
    <d v="2024-02-01T00:00:00"/>
    <d v="2024-08-31T00:00:00"/>
    <n v="31.500000000000004"/>
    <s v="11. Gestión del Talento Humano"/>
    <m/>
    <n v="1"/>
    <s v="actualizado"/>
    <s v="TH_AC24"/>
    <d v="2026-05-11T00:00:00"/>
    <s v="Se incluyen borradores de coumento que no corresponden a la actividad y que no están oficializados en el SIGE"/>
    <n v="0"/>
    <s v="VENCIDO"/>
    <d v="2026-05-15T00:00:00"/>
    <n v="0"/>
    <s v="Se evidencio que la accion formulada no cumple con los criterios del hallazgo."/>
    <s v="VENCIDA"/>
    <s v="No aplica"/>
    <s v="No aplica"/>
    <s v="No aplica"/>
    <n v="0.8"/>
    <s v="se encuentra en revisión y aprobación"/>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_x000a_La descripción del análisis no da cuenta de la relación que tiene el soporte con el avance de la actividad"/>
    <n v="0"/>
    <x v="2"/>
  </r>
  <r>
    <n v="651"/>
    <x v="0"/>
    <x v="5"/>
    <s v="Subdirección Administrativa y Financiera"/>
    <m/>
    <x v="354"/>
    <n v="0"/>
    <x v="61"/>
    <s v="Se evidenció que se no se dió cumplimiento a una (1) actividad programada en el Plan de Eficiencia Administrativa y Cero Papel 2022 de la DNBC así:_x000a_5.8 Cronograma Plan Eficiencia Adminsitrativa y Cero Papel 2022_x000a_Sembraton en articulación con la Fundación Parque Jaime Duque con la participación de los funcionarios y contratistas de la DNBC."/>
    <m/>
    <s v="Falta de concientizacion por parte de la alta direccion y lideres de los procesos sobre las responsabilidades y apoyo ala ejecucion de las estrategias del plan de Eficiencia administrativa y cero papel"/>
    <s v="Falta de concientización por parte de la alta dirección y lideres de los procesos sobre las responsabilidades y apoyo ala ejecución de las estrategias del plan de Eficiencia administrativa y cero papel"/>
    <s v="Acción correctiva"/>
    <s v="GA_AC20"/>
    <s v="Actualizar y realizar seguimiento mensual a las actividades programadas para la ejecución del Plan de Eficiencia administrativa y cero papel"/>
    <s v="Seguimiento Mensual"/>
    <n v="6"/>
    <d v="2026-04-01T00:00:00"/>
    <d v="2026-12-31T00:00:00"/>
    <n v="40.5"/>
    <s v="14. Gestión Administrativa"/>
    <m/>
    <n v="0"/>
    <s v="En proceso de actualización"/>
    <s v="https://dnbcgovco-my.sharepoint.com/:f:/g/personal/planeacion_dnbc_gov_co/IgCl0qBqoOCDTIYmTmGALPurAbwDPB4ig6njfBp9xSbqn_8?e=rSCAmS"/>
    <d v="2026-05-11T00:00:00"/>
    <s v="No se evidencia avance para el periodo"/>
    <n v="0"/>
    <s v="EJECUCIÓN"/>
    <d v="2026-05-29T00:00:00"/>
    <n v="0"/>
    <s v="No fue posible identificar evidencias para el presente período de análisis"/>
    <s v="SIN INICIAR"/>
    <s v="No aplica"/>
    <s v="No aplica"/>
    <s v="No aplica"/>
    <n v="1"/>
    <s v="Ya se actualizo el Plan de eficiencia administrativa y cero papel y se hace informe trimestral mostrando el seguimiento "/>
    <s v="https://dnbcgovco-my.sharepoint.com/:f:/g/personal/planeacion_dnbc_gov_co/IgC5NxjsJQ94R5j51lPHOSS2Ab0wrB3oBWi-PNIfIsINPxA?e=XSZTsw"/>
    <n v="46214"/>
    <s v="Se evidencia actualización del programa y un infome de monitoreo. Se sugiere incluir evidencias de socialización con el lider del proceso de este informe"/>
    <n v="0.25"/>
    <x v="0"/>
  </r>
  <r>
    <n v="652"/>
    <x v="0"/>
    <x v="5"/>
    <s v="Subdirección Administrativa y Financiera"/>
    <m/>
    <x v="365"/>
    <n v="1"/>
    <x v="61"/>
    <s v="Se evidenció que se no se dió cumplimiento a tres (3) actividades programadas en el numeral 15 del Programa de Gestión Ambiental del PIGA 2020-2024 de la DNBC así:_x000a_15.3Programa Gestión Integral de los Residuos_x000a_* Reforzar y adecuar los instructivos de la entidad, con los lineamientos ambientales para la gestión integral de residuos sólidos._x000a_15.4 Programa de Prácticas Sostenibles._x000a_*Establecer e incorporar políticas, metodologías y directrices que fomenten la inclusión de criterios ambientales en la adquisición de bienes y servicios._x000a_*Realizar seguimiento y control de los equipos electrónicos para verificar posibles emisiones de GEI."/>
    <m/>
    <s v="Desconocimiento de los roles y responsabilidades de la primera línea de defensa de acuerdo a lo estipulado en la resolución 803 de 2022._x000a_Ausencia de autocontrol, control y seguimiento a la ejecución del proceso."/>
    <s v="Ausencia de autocontrol, control y seguimiento a la ejecución del proceso."/>
    <s v="Acción correctiva"/>
    <s v="GA_AC22"/>
    <s v="Realizar actividad (sensibilizacion) de concientizacion con la alta direccion y servidores de la entidad la ejecucion del PIGA"/>
    <s v="Sensibilizaciones realizadas"/>
    <n v="4"/>
    <d v="2026-01-01T00:00:00"/>
    <d v="2026-12-31T00:00:00"/>
    <n v="54"/>
    <s v="14. Gestión Administrativa"/>
    <m/>
    <n v="1"/>
    <s v="Se realizó sensibilización sobre temas como se abordaron los principales lineamientos de la gestión ambiental en la DNBC, incluyendo su definición, los programas orientados al uso eficiente del agua y la energía, la gestión integral de residuos, el consumo sostenible, la reducción del uso de papel y de plásticos de un solo uso, así como los roles y responsabilidades de los servidores, contratistas y demás colaboradores en la implementación de buenas prácticas ambientales al interior de la Entidad."/>
    <s v="https://dnbcgovco-my.sharepoint.com/:f:/g/personal/planeacion_dnbc_gov_co/IgA3Di-SMWz0SbaY-rh_a1PyASxXlY0moZXbwk_zfoxEqQo?e=1ObHV0"/>
    <d v="2026-05-11T00:00:00"/>
    <s v="Se evidencia actividades de sensibilización. Se debe garantizar la participación de la alta dirección"/>
    <n v="0.25"/>
    <s v="EJECUCIÓN"/>
    <d v="2026-05-29T00:00:00"/>
    <n v="0.25"/>
    <s v="Se evidencia sensibilizacion de gestion ambiental (plan eficiencia administrativa) de fecha 25/02/2026, lo que permite verificar la ejecucion parcial de la actividad formulada para el presente período."/>
    <s v="EN EJECUCIÓN"/>
    <s v="No aplica"/>
    <s v="No aplica"/>
    <s v="No aplica"/>
    <n v="1"/>
    <s v="Durante el segundo trimestre de 2026, en el marco del Plan Institucional de Gestión Ambiental (PIGA), se desarrollaron actividades de sensibilización, comunicación interna y gestión ambiental orientadas a fortalecer la cultura ambiental institucional. Estas incluyeron campañas sobre el uso eficiente de la energía, la adecuada separación de residuos, el reciclaje y la promoción de prácticas sostenibles, en el marco del Día Mundial del Reciclaje y el Día Mundial del Medio Ambiente."/>
    <s v="https://dnbcgovco-my.sharepoint.com/:f:/g/personal/planeacion_dnbc_gov_co/IgCCZ-UBQDRMRIG00m-cfR9xAcVb9dgtAolQYbu4w_bN298?e=4O8ZDs"/>
    <n v="46214"/>
    <s v="Se evidencia actividades de sensibilización. Se debe garantizar la participación de la alta dirección"/>
    <n v="0.5"/>
    <x v="0"/>
  </r>
  <r>
    <n v="653"/>
    <x v="0"/>
    <x v="5"/>
    <s v="Subdirección Administrativa y Financiera"/>
    <m/>
    <x v="365"/>
    <n v="0"/>
    <x v="61"/>
    <s v="Se evidenció que se no se dió cumplimiento a tres (3) actividades programadas en el numeral 15 del Programa de Gestión Ambiental del PIGA 2020-2024 de la DNBC así:_x000a_15.3Programa Gestión Integral de los Residuos_x000a_* Reforzar y adecuar los instructivos de la entidad, con los lineamientos ambientales para la gestión integral de residuos sólidos._x000a_15.4 Programa de Prácticas Sostenibles._x000a_*Establecer e incorporar políticas, metodologías y directrices que fomenten la inclusión de criterios ambientales en la adquisición de bienes y servicios._x000a_*Realizar seguimiento y control de los equipos electrónicos para verificar posibles emisiones de GEI."/>
    <m/>
    <s v="Desconocimiento de los roles y responsabilidades de la primera línea de defensa de acuerdo a lo estipulado en la resolución 803 de 2022._x000a_Ausencia de autocontrol, control y seguimiento a la ejecución del proceso."/>
    <s v="Ausencia de autocontrol, control y seguimiento a la ejecución del proceso."/>
    <s v="Acción correctiva"/>
    <s v="GA_AC23"/>
    <s v="Actualizar y realizar seguimiento mensual a las actividades programadas para la ejecución del PIGA"/>
    <s v="Seguimiento Mensual"/>
    <n v="6"/>
    <d v="2026-04-01T00:00:00"/>
    <d v="2026-12-31T00:00:00"/>
    <n v="40.5"/>
    <s v="14. Gestión Administrativa"/>
    <m/>
    <n v="0"/>
    <s v="En proceso de actualización"/>
    <s v="https://dnbcgovco-my.sharepoint.com/:f:/g/personal/planeacion_dnbc_gov_co/IgDlyhDtojfaQqoY3LJ--BxtAdUspvTyiYxQG4sEKIAAQW0?e=N9KFE5"/>
    <d v="2026-05-11T00:00:00"/>
    <s v="No se evidencia avance para el periodo"/>
    <n v="0"/>
    <s v="EJECUCIÓN"/>
    <d v="2026-05-29T00:00:00"/>
    <n v="0"/>
    <s v="No fue posible identificar evidencias para el presente período de análisis"/>
    <s v="SIN INICIAR"/>
    <s v="No aplica"/>
    <s v="No aplica"/>
    <s v="No aplica"/>
    <n v="1"/>
    <s v="Ya se actualizo el PIGA y se hace informe trimestral mostrando el seguimiento "/>
    <s v="https://dnbcgovco-my.sharepoint.com/:f:/g/personal/planeacion_dnbc_gov_co/IgAP8LvYTa5rQIFS_RzLXYBdATaUiQL0YF-YPJNLIKyyQRY?e=iogfbj"/>
    <n v="46214"/>
    <s v="Se evidencia actualización del programa y un infome de monitoreo. Se sugiere incluir evidencias de socialización con el lider del proceso de este informe"/>
    <n v="0.25"/>
    <x v="0"/>
  </r>
  <r>
    <n v="654"/>
    <x v="1"/>
    <x v="7"/>
    <s v="Subdirección Administrativa y Financiera"/>
    <m/>
    <x v="235"/>
    <m/>
    <x v="43"/>
    <s v="GARANTÍA DE TODO RIESGO DE MAQUINARIA, ADQUIRIDA EN EL MARCO DEL CONTRATO 222 DE 2024._x000a_ADMINISTRATIVO (A) CON PRESUNTA INCIDENCIA DISCIPLINARIA"/>
    <m/>
    <s v="Deficiencias en la coordinación entre las dependencias solicitante, supervisión y la aseguradora._x000a_Falencias en el seguimiento del supervisor y del área responsable para exigir la expedición oportuna del anexo y/o nota de cobertura antes o en la fecha de inicio del riesgo."/>
    <s v="Deficiencias en la coordinación entre las dependencias solicitante, supervisión y la aseguradora._x000a_Falencias en el seguimiento del supervisor y del área responsable para exigir la expedición oportuna del anexo y/o nota de cobertura antes o en la fecha de inicio del riesgo."/>
    <s v="Fortalecer los mecanismos de control de la supervisión contractual, con el fin de garantizando la protección garantizando la protección permanente de los bienes a cargo de la entidad"/>
    <s v="GC_AC71"/>
    <s v="Actualizar Manual de Supervisión incluyendo etapa pre y pos contractual para garantiza la idoneidad del supervisor y que este tenga el conocimiento y control de todo el proceso desde la estructuración hasta la liquidación de este."/>
    <s v="Manual de Supervisión actualizado y socializado"/>
    <n v="1"/>
    <d v="2026-01-01T00:00:00"/>
    <d v="2026-06-30T00:00:00"/>
    <n v="26.85"/>
    <s v="15. Gestión Contractual"/>
    <s v="Auditoria Financiera 2024"/>
    <n v="0"/>
    <s v="Actividad en construcción; se adelanta la incorporación de lineamientos claros para el seguimiento, control y reporte de la ejecución contractual en el Manual de Supervisión._x000a__x000a__x000a_"/>
    <n v="0"/>
    <d v="2026-05-11T00:00:00"/>
    <s v="No se evidencian soportes de la actividad"/>
    <n v="0"/>
    <s v="EJECUCIÓN"/>
    <d v="2026-05-15T00:00:00"/>
    <n v="0"/>
    <s v="No fue posible identificar evidencias para el presente período de análisis"/>
    <s v="SIN INICIAR"/>
    <s v="No aplica"/>
    <s v="No aplica"/>
    <s v="No aplica"/>
    <n v="0"/>
    <s v="Actividad en construcción; se adelanta la incorporación de lineamientos claros para el seguimiento, control y reporte de la ejecución contractual en el Manual de Supervisión._x000a__x000a__x000a_"/>
    <n v="0"/>
    <s v="11/07/206"/>
    <s v="No se evidencian soportes de la actividad"/>
    <n v="0"/>
    <x v="0"/>
  </r>
  <r>
    <n v="655"/>
    <x v="1"/>
    <x v="7"/>
    <s v="Subdirección Administrativa y Financiera"/>
    <m/>
    <x v="235"/>
    <m/>
    <x v="43"/>
    <s v="GESTIÓN DE ASEGURAMIENTO OBLIGATORIO (SOAT) DEL PARQUE AUTOMOTOR OFICIAL DE LA DNBC._x000a_ADMINISTRATIVO (A) CON PRESUNTA INCIDENCIA DISCIPLINARIA (D)."/>
    <m/>
    <s v="Indebida gestión operativa de los vehículos sin verificación previa de SOAT._x000a_Deficiencias en el control y seguimiento por parte del área encargada de mantener actualizadas las pólizas. Ausencia de mecanismos preventivos como alertas automáticas, cronograma de vencimientos, entre otros."/>
    <s v="Indebida gestión operativa de los vehículos sin verificación previa de SOAT._x000a_Deficiencias en el control y seguimiento por parte del área encargada de mantener actualizadas las pólizas. Ausencia de mecanismos preventivos como alertas automáticas, cronograma de vencimientos, entre otros."/>
    <s v="Fortalecer la gestión administrativa y contractual para garantizar la continuidad de las coberturas de seguro obligatorio (SOAT), mediante una programación anticipada que mitigue el riesgo de desprotección de los bienes operativo."/>
    <s v="GC_AC72"/>
    <s v="Revisar y/o actualizar en el marco del sistema de gestión el formato del plan anual de adquisiciones para incluir programación contractual de la DNBC; Asi como revisar el procedimiento Gestión Contractual"/>
    <s v="Procedimiento y Formato actualizado. Socializado"/>
    <n v="1"/>
    <d v="2026-01-01T00:00:00"/>
    <d v="2026-06-30T00:00:00"/>
    <n v="26.85"/>
    <s v="15. Gestión Contractual"/>
    <s v="Auditoria Financiera 2024"/>
    <n v="0"/>
    <s v="Indicador en proceso; se trabaja en la definición del procedimiento de seguimiento contractual por parte de los supervisores."/>
    <n v="0"/>
    <d v="2026-05-11T00:00:00"/>
    <s v="No se evidencian soportes de la actividad"/>
    <n v="0"/>
    <s v="EJECUCIÓN"/>
    <d v="2026-05-15T00:00:00"/>
    <n v="0"/>
    <s v="No fue posible identificar evidencias para el presente período de análisis"/>
    <s v="SIN INICIAR"/>
    <s v="No aplica"/>
    <s v="No aplica"/>
    <s v="No aplica"/>
    <n v="0"/>
    <s v="Indicador en proceso; se trabaja en la definición del procedimiento de seguimiento contractual por parte de los supervisores."/>
    <n v="0"/>
    <s v="11/07/206"/>
    <s v="No se evidencian soportes de la actividad"/>
    <n v="0"/>
    <x v="0"/>
  </r>
  <r>
    <n v="656"/>
    <x v="1"/>
    <x v="7"/>
    <s v="Subdirección estrategica"/>
    <m/>
    <x v="366"/>
    <m/>
    <x v="43"/>
    <s v="EJECUCIÓN CONVENIO DE ASOCIACIÓN 004 DE 2024._x000a_ADMINISTRATIVO (A) CON PRESUNTA INCIDENCIA DISCIPLINARIA (D)"/>
    <m/>
    <s v="La situación se presentó por debilidades en la supervisión y seguimiento del Convenio 004-2024, al no verificarse el cumplimiento de las obligaciones técnicas pactadas. La falta de control permitió ejecutar cursos y talleres con menor número de aspirantes al previsto, afectando el alcance y finalidad del proyecto educativo contratado"/>
    <s v="La situación se presentó por debilidades en la supervisión y seguimiento del Convenio 004-2024, al no verificarse el cumplimiento de las obligaciones técnicas pactadas. La falta de control permitió ejecutar cursos y talleres con menor número de aspirantes al previsto, afectando el alcance y finalidad del proyecto educativo contratado"/>
    <s v="Fortalecer la supervisión contractual en los convenios de asociación, mediante lineamientos y herramientas que aseguren el seguimiento al cumplimiento de obligaciones, el control de metas y la adecuada gestión de las evidencias de ejecución."/>
    <s v="GC_AC76"/>
    <s v="Actualizar el Manual de Supervisión incorporando lineamientos claros para el seguimiento, control y reporte de la ejecución contractual."/>
    <s v="Manual de Supervisión actualizado y adoptado."/>
    <n v="1"/>
    <d v="2026-01-01T00:00:00"/>
    <d v="2026-12-31T00:00:00"/>
    <n v="54"/>
    <s v="15. Gestión Contractual /10. Educación Nacionalpara Bomberos"/>
    <s v="Auditoria Financiera 2024"/>
    <n v="0"/>
    <s v="Actividad en proceso; se encuentra en revisión el Manual de Contratación y el Procedimiento PC-CO-01 para su actualización conforme a los lineamientos de Colombia Compra Eficiente._x000a__x000a__x000a_"/>
    <n v="0"/>
    <d v="2026-05-11T00:00:00"/>
    <s v="No se evidencian soportes de la actividad"/>
    <n v="0"/>
    <s v="EJECUCIÓN"/>
    <d v="2026-05-15T00:00:00"/>
    <n v="0"/>
    <s v="No fue posible identificar evidencias para el presente período de análisis"/>
    <s v="SIN INICIAR"/>
    <s v="No aplica"/>
    <s v="No aplica"/>
    <s v="No aplica"/>
    <n v="0"/>
    <s v="Actividad en proceso; se encuentra en revisión el Manual de Contratación y el Procedimiento PC-CO-01 para su actualización conforme a los lineamientos de Colombia Compra Eficiente._x000a__x000a__x000a_"/>
    <n v="0"/>
    <s v="11/07/206"/>
    <s v="No se evidencian soportes de la actividad"/>
    <n v="0"/>
    <x v="0"/>
  </r>
  <r>
    <n v="657"/>
    <x v="1"/>
    <x v="7"/>
    <s v="Subdirección estrategica"/>
    <m/>
    <x v="366"/>
    <m/>
    <x v="43"/>
    <s v="EJECUCIÓN CONVENIO DE ASOCIACIÓN 004 DE 2024._x000a_ADMINISTRATIVO (A) CON PRESUNTA INCIDENCIA DISCIPLINARIA (D)"/>
    <m/>
    <s v="La situación se presentó por debilidades en la supervisión y seguimiento del Convenio 004-2024, al no verificarse el cumplimiento de las obligaciones técnicas pactadas. La falta de control permitió ejecutar cursos y talleres con menor número de aspirantes al previsto, afectando el alcance y finalidad del proyecto educativo contratado"/>
    <s v="La situación se presentó por debilidades en la supervisión y seguimiento del Convenio 004-2024, al no verificarse el cumplimiento de las obligaciones técnicas pactadas. La falta de control permitió ejecutar cursos y talleres con menor número de aspirantes al previsto, afectando el alcance y finalidad del proyecto educativo contratado"/>
    <s v="Fortalecer la supervisión contractual en los convenios de asociación, mediante lineamientos y herramientas que aseguren el seguimiento al cumplimiento de obligaciones, el control de metas y la adecuada gestión de las evidencias de ejecución."/>
    <s v="GC_AC77"/>
    <s v="Aplicar un procedimiento de seguimiento periódico por parte del supervisor para verificar el cumplimiento de obligaciones y soportes contractuales."/>
    <s v="Procedimiento de seguimiento contractual definido e implementado por los supervisores."/>
    <n v="1"/>
    <d v="2026-01-01T00:00:00"/>
    <d v="2026-12-31T00:00:00"/>
    <n v="54"/>
    <s v="15. Gestión Contractual /10. Educación Nacionalpara Bomberos"/>
    <s v="Auditoria Financiera 2024"/>
    <n v="0"/>
    <n v="0"/>
    <n v="0"/>
    <d v="2026-05-11T00:00:00"/>
    <s v="No se evidencian soportes de la actividad"/>
    <n v="0"/>
    <s v="EJECUCIÓN"/>
    <d v="2026-05-15T00:00:00"/>
    <n v="0"/>
    <s v="No fue posible identificar evidencias para el presente período de análisis"/>
    <s v="SIN INICIAR"/>
    <s v="No aplica"/>
    <s v="No aplica"/>
    <s v="No aplica"/>
    <n v="0"/>
    <n v="0"/>
    <n v="0"/>
    <s v="11/07/206"/>
    <s v="No se evidencian soportes de la actividad"/>
    <n v="0"/>
    <x v="0"/>
  </r>
  <r>
    <n v="658"/>
    <x v="1"/>
    <x v="7"/>
    <s v="Subdirección Administrativa y Financiera"/>
    <m/>
    <x v="238"/>
    <m/>
    <x v="43"/>
    <s v="ATENCIÓN DE PETICIONES CIUDADANAS (PQRSD)._x000a_ADMINISTRATIVO (A) CON PRESUNTA INCIDENCIA DISCIPLINARIA (D)"/>
    <s v="SERVICIO AL CIUDADANO"/>
    <s v="Se origina por debilidades en la coordinación con los supervisores de contrato de los responsables de dar respuesta a las PQRSD, así como por la debilidad en los mecanismos institucionales que aseguren su atención oportuna, pese a la gestión realizada por el proceso de atención al usuario. Asimismo, por debilidades en el fortalecimiento del grupo de trabajo de atención al usuario."/>
    <s v="Se origina por debilidades en la coordinación con los supervisores de contrato de los responsables de dar respuesta a las PQRSD, así como por la debilidad en los mecanismos institucionales que aseguren su atención oportuna, pese a la gestión realizada por el proceso de atención al usuario. Asimismo, por debilidades en el fortalecimiento del grupo de trabajo de atención al usuario."/>
    <s v="Fortalecer el proceso de Atención al Ciudadano, así como los controles para la oportuna respuesta de las PQRSD, en el marco del cumplimiento de los términos establecidos en la Ley 1437 de 2011 y la Ley 1755 de 2015, con el fin de garantizar una atención oportuna, clara y de calidad a los grupos de valor."/>
    <s v="AU_AC15"/>
    <s v="Generar estrategias de fortalecimiento o sensibilizaciones a los procesos responsables de dar la maayora de las respuestas a PQRSD en politcias de operación del respectivo procedimiento"/>
    <s v="Estrategias o sensibilizaciones realizadas"/>
    <n v="12"/>
    <d v="2026-01-01T00:00:00"/>
    <d v="2026-12-31T00:00:00"/>
    <n v="54"/>
    <s v="05. Gestión de Atención al Usuario"/>
    <s v="Auditoria Financiera 2024"/>
    <n v="0"/>
    <s v="REPETIDO CON AU-AC6"/>
    <n v="0"/>
    <d v="2026-05-11T00:00:00"/>
    <s v="Se adjuntan correos de socialización de la cartilla de manejo de PQRSD del primer trimestre del año"/>
    <n v="0.25"/>
    <s v="EJECUCIÓN"/>
    <d v="2026-05-15T00:00:00"/>
    <n v="0.25"/>
    <s v="se evidencia correos electronicos por parte de la oficina de atencion al ciudadano de fecha 29/01/2026, 17/02/2026 y 09/03/2026 en los cuales sensibilizan las responsabilidades del los funcionarios y contratistas de la DNBC por medio de las cartillas ABC PQRSD"/>
    <s v="EN EJECUCIÓN"/>
    <s v="No aplica"/>
    <s v="No aplica"/>
    <s v="No aplica"/>
    <n v="0"/>
    <s v="REPETIDO CON AU-AC6"/>
    <s v="EVIDENCIAS SEGUNDO TRIMESTRE 2026 PLAN MEJORA"/>
    <n v="46214"/>
    <s v="Se adjuntan evidencias de socialización de herramientas del proceso del segundo trimestre. Soportes en carpeta AU_AC6"/>
    <n v="0.5"/>
    <x v="0"/>
  </r>
  <r>
    <n v="659"/>
    <x v="0"/>
    <x v="6"/>
    <s v="Subdirección Administrativa y Financiera"/>
    <m/>
    <x v="367"/>
    <m/>
    <x v="28"/>
    <s v="En el contrato No 247 no se evidenció el certificado de exclusividad para ventas, distribución, administración de garantías, servicios post-venta, mantenimiento y suministro de piezas de repuesto para los productos de combate contra incendios WATERAX INC._x000a_Lo anterior genera incumplimiento al numeral 11 de los Estudios Previos, el cual señala la “Justificación de los factores de selección…certificado de Exclusividad del fabricante de los bienes, acompañado del certificado de existencia y representación legal de la sociedad extranjera, debidamente apostillados y con su respectiva traducción oficial.”."/>
    <m/>
    <s v="1. No archivo de los soportes de la propuesta presentada por el oferente 2. No solicitud del soporte en la estructuración del proceso. 3. Incumplimiento de los factores de selección de proponentes con certificado de distribuidor exclusivo"/>
    <s v="Incumplimiento de los factores de selección de proponentes con certificado de distribuidor exclusivo"/>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s v="Se actualiza"/>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660"/>
    <x v="0"/>
    <x v="6"/>
    <s v="Subdirección Administrativa y Financiera"/>
    <m/>
    <x v="368"/>
    <m/>
    <x v="28"/>
    <s v="En el Contrato/Modalidad: Nro. 71 de 2022. Contratación Directa/ Prestación de Servicios persona Natural, el certificado de delitos sexuales se encontraba vencido a la fecha de la contratación, incumpliendo lo estipulado en el artículo 4 de la Ley 1918 de 2018 el cual señala “Deber de verificación. Es deber de las entidades públicas o privadas, de acuerdo a lo reglamentado por el Gobierno Nacional, verificar, previa autorización del aspirante, que este no se encuentra inscrito en el registro de inhabilidades por delitos sexuales cometidos contra personas menores edad, en el desarrollo de los procesos de selección de personal para el desempeño de cargos, oficios, profesiones que involucren una relación directa y habitual con menores previamente definidos por el Instituto Colombiano de Bienestar Familiar._x000a_Dicha verificación, deberá actualizarse cada cuatro meses después del inicio de la relación contractual, laboral o reglamentaria. (…)”."/>
    <m/>
    <s v="1. Desconocimiento de los documentos que debe contener las propuestas de los oferentes. 2. Publicación de soportes del contratista incompletos . 3. No validación de los soportes minimos de la oferta de acuerdo a la modalidad de cada proceso contractual, requisitos juridicos, financieros y tecnicos."/>
    <s v="No validación de los soportes minimos de la oferta de acuerdo a la modalidad de cada proceso contractual, requisitos juridicos, financieros y tecnicos."/>
    <s v="Acción correctiva"/>
    <s v="GC_AC5"/>
    <s v="Establecer en el procedimiento contractual actividades o notas donde se indique acciones a realizar para 1. asociar el contratista a la entidad en el SIGEP cuando se vaya a contractar y se elimine cuando se desvincule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s v="Se actualiza"/>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661"/>
    <x v="0"/>
    <x v="1"/>
    <s v="Subdirección Administrativa y Financiera"/>
    <m/>
    <x v="3"/>
    <n v="0"/>
    <x v="3"/>
    <s v="Se evidencia que a la fecha no se cuenta con el nivel de adopción de los lineamientos de planeación estratégica que permitan la implementación de la política de Gobierno Digital de acuerdo con lo establecido en MANUAL DE_x000a_GOBIERNO DIGITAL, Implementación de la Política de Gobierno Digital Decreto 1008 de 2018 (Compilado en el Decreto 1078 de 2015, capítulo 1, título 9, parte 2, libro 2)."/>
    <m/>
    <s v="1º Por qué: Desconocimiento de los lineamientos, estándares y acciones a ejecutar que conforman la política de Gobierno Digital."/>
    <s v="Desconocimiento de los lineamientos, estándares y acciones a ejecutar que conforman la política de Gobierno_x000a_Digital."/>
    <s v="Acción correctiva"/>
    <s v="TI_AC2"/>
    <s v="Implementación del protocolo de internet IPv6 de acuerdo a la Resolución 2710 de 2017."/>
    <s v="Implementacion del protocolo de internet IPV6"/>
    <n v="1"/>
    <d v="2026-04-01T00:00:00"/>
    <d v="2026-12-31T00:00:00"/>
    <n v="40.5"/>
    <s v="18. Gestión de Tecnología e Informática"/>
    <m/>
    <n v="0.1"/>
    <s v="A la fecha no existe proceso formal de implementación de IPv6; se identifica la necesidad dentro del PETI 2026 para definir hoja de ruta y acciones de cumplimiento."/>
    <n v="0"/>
    <d v="2026-05-11T00:00:00"/>
    <s v="El PETI se encuentra en proceso de actualización"/>
    <n v="0"/>
    <s v="EJECUCIÓN"/>
    <d v="2026-06-08T00:00:00"/>
    <n v="0"/>
    <s v="No fue posible identificar evidencias para el presente período de análisis"/>
    <s v="SIN INICIAR"/>
    <s v="No aplica"/>
    <s v="No aplica"/>
    <s v="No aplica"/>
    <n v="0"/>
    <s v="A la fecha no existe proceso formal de implementación de IPv6; se identifica la necesidad dentro del PETI 2026 para definir hoja de ruta y acciones de cumplimiento."/>
    <s v="https://dnbcgovco-my.sharepoint.com/:f:/g/personal/planeacion_dnbc_gov_co/IgCL1pQP1cEmQ7_wi2DWrvwKAeSKIbutIyCBF0An30PyfLI?e=bPpGED"/>
    <n v="46214"/>
    <s v="No se encuentran evidencias de seguimiento"/>
    <n v="0"/>
    <x v="0"/>
  </r>
  <r>
    <n v="662"/>
    <x v="0"/>
    <x v="6"/>
    <s v="Subdirección Administrativa y Financiera"/>
    <m/>
    <x v="369"/>
    <m/>
    <x v="28"/>
    <s v="En el contrato 151 los análisis de precios (se encuentran sin firma) y las cotizaciones presentadas contienen un valor más alto al del instrumento de agregación de demanda emergencia COVID-19._x000a_De igual forma, A Folio 156 se evidencia impresión del desinfectante KLINOL por 5 litros a $42,300; sin embargo, el análisis de precios efectuado, aunque contempla este pantallazo en el mismo, no hace referencia al análisis de su precio, aunque es mucho más económico, ya que el que se adquirió es por 2 litros y su costo es de $42,300, es decir menos cantidad y al mismo costo. Asimismo, en el Análisis de precios no se indicó por qué este proceso no fue adquirido por el Instrumento de Demanda Emergencia. No se encontró análisis de precios._x000a_Por lo anterior, se evidencia incumplimiento en la Circular Conjunta 100-008-2020 en lo relacionado al numeral 2 – que establece “Verificar que los precios de los bienes estén dentro de los precios del mercado”."/>
    <m/>
    <s v="1. Presunta debilidad en la planeación contractual. 2. Posible falta de conocimiento sobre los documentos necesarios para estructurar un proceso de selección. 3. No existe dentro del procedimiento de Gestión Contractual, una actividad que establezca los requerimientos minimos necesarios para el inicio de la estructuración del proceso contractual"/>
    <s v="No existe dentro del procedimiento de Gestión Contractual, una actividad que establezca los requerimientos minimos necesarios para el inicio de la estructuración del proceso contractual"/>
    <s v="Acción correctiva"/>
    <s v="GC_AC5"/>
    <s v="Establecer en el procedimiento contractual actividades o notas donde se indique acciones a realizar para 1. asociar el contratista a la entidad en el SIGEP cuando se vaya a contractar y se elimine cuando se desvincule, y hacer monitoreo del sistema 2. Subsanar inconsistencias en registros SECOP 3. Inclusión de verificación de documentos y check list , incluyendo información sociodemografica para personas naturales4. AJustar actividad de acta de inicio indicando la necesidad de cargue en secop."/>
    <s v="Procedimiento actualizados"/>
    <n v="1"/>
    <d v="2026-04-01T00:00:00"/>
    <d v="2026-12-31T00:00:00"/>
    <n v="40.5"/>
    <s v="15. Gestión Contractual"/>
    <m/>
    <n v="0"/>
    <s v="Indicador en proceso de cumplimiento; se están estructurando las actividades y notas correspondientes dentro del procedimiento contractual."/>
    <n v="0"/>
    <d v="2026-05-11T00:00:00"/>
    <s v="Sin avance en la actividad"/>
    <n v="0"/>
    <s v="EJECUCIÓN"/>
    <d v="2026-05-15T00:00:00"/>
    <n v="0"/>
    <s v="No fue posible identificar evidencias para el presente período de análisis"/>
    <s v="SIN INICIAR"/>
    <s v="No aplica"/>
    <s v="No aplica"/>
    <s v="No aplica"/>
    <n v="0"/>
    <s v="Indicador en proceso de cumplimiento; se están estructurando las actividades y notas correspondientes dentro del procedimiento contractual."/>
    <n v="0"/>
    <s v="11/07/206"/>
    <s v="No se evidencian soportes de la actividad"/>
    <n v="0"/>
    <x v="0"/>
  </r>
  <r>
    <n v="663"/>
    <x v="0"/>
    <x v="6"/>
    <s v="Dirección General"/>
    <m/>
    <x v="370"/>
    <m/>
    <x v="31"/>
    <s v="Pendiente"/>
    <s v="INTEGRIDAD"/>
    <s v="1. Porque solo se hizo inventario de existencias y no se incluyó aquellas cosas que se han entregado pero no ha salido de nuestro inventario (comodato)_x000a_2. Porque los contratistas que tenian la obligación de realizar el inventario durante el 2023 no tuvieron en cuenta que debia incluirse los bienes en uso y los entregados en comodato dentro del inventario_x000a_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3. Porque no se realizó una adecuada supervisión a los productos entregados por los contratistas de almacén por desconocimiento de la necesidad de incluir la información asociada al inventario en uso y el inventario entregado en comodato a pesar de que los contratistas si tenian conocimiento de los saldos, demostrado lo anterior, en los ejercicios de conciliación realizados con gestión financiera. De igual forma, se presenta incumplimiento de las funciones por parte del almacenista general"/>
    <s v="Acción correctiva"/>
    <s v="DI_AC18"/>
    <s v="Iniciar las acciones administrativas y/o disciplinarias a que haya lugar por el incumplimiento por parte del Almacenista General con respecto al cumplimiento de sus funciones"/>
    <s v="Acciones administrativas y/o disciplinarias adelantadas"/>
    <n v="1"/>
    <d v="2024-04-22T00:00:00"/>
    <d v="2024-08-31T00:00:00"/>
    <n v="19.350000000000001"/>
    <s v="12. Gestión de Asuntos Disciplinarios"/>
    <m/>
    <n v="0"/>
    <s v="No es posible realizar seguimiento porque el hallazgo no se encuentra"/>
    <n v="0"/>
    <d v="2026-05-11T00:00:00"/>
    <s v="No se encuentra información del hallazgo"/>
    <s v="N.A."/>
    <s v="PENDIENTE DE REVISIÓN"/>
    <d v="2026-05-15T00:00:00"/>
    <n v="0"/>
    <s v="No fue posible identificar evidencias para el presente período de análisis"/>
    <s v="VENCIDA"/>
    <s v="No aplica"/>
    <s v="No aplica"/>
    <s v="No aplica"/>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encuentra información del hallazgo"/>
    <s v="N.A."/>
    <x v="3"/>
  </r>
  <r>
    <n v="664"/>
    <x v="2"/>
    <x v="6"/>
    <s v="Subdirección Administrativa y Financiera"/>
    <m/>
    <x v="371"/>
    <m/>
    <x v="31"/>
    <s v="Matriz de requisitos legales_x000a_Aunque la entidad cuenta con la matriz de requisitos legales actualizada con la normatividad legal aplicable, la columna “Cómo se cumple (Procedimiento / Resolución/ Evidencia)” no se precisa el documento con el cual se evidencia el cumplimiento del requisito. Lo cual podría incumplir lo establecido en el decreto 1072 de 2015 artículo 2.2.4.6.8. Obligaciones de los empleadores 11. Integración, parágrafo 1_x000a_Resolución 312 de 2019 ítem 2.7.1 Matriz legal"/>
    <m/>
    <s v="1. Porque se evidencia matriz con diligenciamiento incompleto en su columna de cumplimiento._x000a_2. Porque no se ha definido la evidencia que de cumplimiento al requisito con los diferentes responsables del mismo._x000a_3. Porque no se ha llevado a cabo una sesión de actualización de la matriz legal de SST"/>
    <s v="Porque no se ha llevado a cabo una sesión de actualización de la matriz legal de SST para diligenciar el espacio &quot;cómo se cumple el requisito&quot;"/>
    <s v="Acción correctiva"/>
    <s v="TH_AC22"/>
    <s v="Realizar la actualización y modificación pertinente a la matriz legal con base a la normatividad del DEC 1072/2015 y RES 0312/2019"/>
    <s v="Matriz legal actualizada"/>
    <n v="1"/>
    <d v="2024-01-01T00:00:00"/>
    <d v="2024-09-30T00:00:00"/>
    <n v="40.35"/>
    <s v="11. Gestión del Talento Humano"/>
    <m/>
    <n v="1"/>
    <s v="actualización de la matriz legal con la norma vigente"/>
    <s v="Matriz legal SST DNBC 12 ABRIL 2026.xlsx"/>
    <d v="2026-05-11T00:00:00"/>
    <s v="Se incluye matriz legal. Se sugiere su formalización en el SIGE"/>
    <n v="1"/>
    <s v="CUMPLIDO"/>
    <d v="2026-05-15T00:00:00"/>
    <n v="1"/>
    <s v="Se presenta como evidencia la matriz de requisitos legales, en la cual se evidencia la actualización y modificación de los requisitos aplicables, de conformidad con el Decreto 1072 de 2015 y la Resolución 0312 de 2019. En consecuencia, la evidencia aportada permite verificar el cumplimiento de la acción correctiva formulada."/>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adjunta matriz legal_x000a_"/>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matriz que se encuentra en proceso de actualización. No ha cumplido el proceso en SIGE"/>
    <n v="0.2"/>
    <x v="2"/>
  </r>
  <r>
    <n v="665"/>
    <x v="2"/>
    <x v="6"/>
    <s v="Subdirección Administrativa y Financiera"/>
    <m/>
    <x v="372"/>
    <m/>
    <x v="31"/>
    <s v="Capacitación_x000a_Se evidencia debilidad en la ejecución de las capacitaciones requeridas para la prevención de enfermedades y accidentes de trabajo, por cuanto:_x000a_Se diseñó un cronograma de capacitaciones de SST, diferente al establecido por Gestión del Talento Humano, lo cual genera duplicidad de actividades, es decir que el SGSST no se integra al SIGE._x000a_Incumpliendo lo establecido en el decreto 1072 de 2015, articulo 2.2.4.6.11. Capacitación en seguridad y salud en el trabajo - SST. que establece …” desarrollar un programa de capacitación que proporcione conocimiento para identificar los peligros y controlar los riesgos relacionados con el trabajo, hacerlo extensivo a todos los niveles de la organización incluyendo a trabajadores dependientes, contratistas, trabajadores cooperados y los trabajadores en misión, estar documentado, ser impartido por personal idóneo conforme a la normatividad vigente”…"/>
    <m/>
    <s v="1. Porque dentro del plan de capacitación de Talento Humano se contempla la capacitaciones en SG-SST de manera general (sin desagregar cada una de ellas)_x000a_2. Porque el procedimiento &quot;Formulación plan anual de capacitación&quot; no detalla que debe incluirse el plan de capacitación de SG-SST._x000a_3. Porque por parte del equipo de SG-SST, se interpretó como exigencia de la norma (Decreto 1072) que debe tenerse un plan de capacitación aparte del de Gestión del Talento Humano."/>
    <s v="Por parte del equipo de SG-SST, se interpretó como exigencia de la norma (Decreto 1072) que debe tenerse un plan de capacitación aparte del de Gestión del Talento Humano."/>
    <s v="Acción correctiva"/>
    <s v="TH_AC26"/>
    <s v="Actualizar el procedimiento de &quot;Formulación plan anual de capacitación&quot; con el fin de establecer la población objetivo en cada una de las capacitaciones establecidas en el cronograma del SG-SST"/>
    <s v="Procedimiento actualizado y formalizado"/>
    <n v="1"/>
    <d v="2024-01-01T00:00:00"/>
    <d v="2024-08-31T00:00:00"/>
    <n v="36"/>
    <s v="11. Gestión del Talento Humano"/>
    <m/>
    <n v="0"/>
    <n v="0"/>
    <n v="0"/>
    <d v="2026-05-11T00:00:00"/>
    <s v="No se evidencia seguimiento"/>
    <n v="0"/>
    <s v="VENCIDO"/>
    <d v="2026-05-15T00:00:00"/>
    <n v="0"/>
    <s v="No fue posible identificar evidencias para el presente período de análisis"/>
    <s v="VENCIDA"/>
    <s v="No aplica"/>
    <s v="No aplica"/>
    <s v="No aplica"/>
    <n v="1"/>
    <s v="se adjunta plan anual de capacitación"/>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n v="0.2"/>
    <x v="2"/>
  </r>
  <r>
    <n v="666"/>
    <x v="2"/>
    <x v="6"/>
    <s v="Subdirección Administrativa y Financiera"/>
    <m/>
    <x v="373"/>
    <m/>
    <x v="31"/>
    <s v="Capacitación_x000a_Se evidencia debilidad en la ejecución de las capacitaciones requeridas para la prevención de enfermedades y accidentes de trabajo, por cuanto:_x000a_No se ha definido la población objetivo de cada capacitación, por lo que se convoca a todo el personal de la entidad para la todas las capacitaciones realizadas, obteniendo una baja cobertura de estas._x000a_Incumpliendo lo establecido en el decreto 1072 de 2015, articulo 2.2.4.6.11. Capacitación en seguridad y salud en el trabajo - SST. que establece …” desarrollar un programa de capacitación que proporcione conocimiento para identificar los peligros y controlar los riesgos relacionados con el trabajo, hacerlo extensivo a todos los niveles de la organización incluyendo a trabajadores dependientes, contratistas, trabajadores cooperados y los trabajadores en misión, estar documentado, ser impartido por personal idóneo conforme a la normatividad vigente”…"/>
    <m/>
    <s v="1. Porque dentro del plan de capacitación de Talento Humano se contempla la capacitaciones en SG-SST de manera general (sin desagregar cada una de ellas) y esto no permite analizar a detalle la población objetivo._x000a_2. Porque el procedimiento &quot;Formulación plan anual de capacitación&quot; no detalla que debe incluirse el plan de capacitación de SG-SST con su respectivo cronograma y análisis de población objetivo._x000a_3. Porque son muy pocas las capacitaciones que requieren asistencia de solo unas personas en específico, por lo que no se había pensado en un análisis de población objetivo por cada una de ellas"/>
    <s v="Porque son muy pocas las capacitaciones que requieren asistencia de solo unas personas en específico, por lo que no se había pensado en un análisis de población objetivo por cada una de ellas"/>
    <s v="Acción correctiva"/>
    <s v="TH_AC26"/>
    <s v="Actualizar el procedimiento de &quot;Formulación plan anual de capacitación&quot; con el fin de establecer la población objetivo en cada una de las capacitaciones establecidas en el cronograma del SG-SST"/>
    <s v="Procedimiento actualizado y formalizado"/>
    <n v="1"/>
    <d v="2024-01-01T00:00:00"/>
    <d v="2024-08-31T00:00:00"/>
    <n v="36"/>
    <s v="11. Gestión del Talento Humano"/>
    <m/>
    <n v="0"/>
    <n v="0"/>
    <n v="0"/>
    <d v="2026-05-11T00:00:00"/>
    <s v="No se evidencia seguimiento"/>
    <n v="0"/>
    <s v="VENCIDO"/>
    <d v="2026-05-15T00:00:00"/>
    <n v="0"/>
    <s v="No fue posible identificar evidencias para el presente período de análisis"/>
    <s v="VENCIDA"/>
    <s v="No aplica"/>
    <s v="No aplica"/>
    <s v="No aplica"/>
    <n v="1"/>
    <s v="se adjunta plan anual de capacitación"/>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n v="0.2"/>
    <x v="2"/>
  </r>
  <r>
    <n v="667"/>
    <x v="2"/>
    <x v="6"/>
    <s v="Subdirección Administrativa y Financiera"/>
    <m/>
    <x v="147"/>
    <m/>
    <x v="31"/>
    <s v="Inducción en SST_x000a_Se evidenció que la entidad no está realizando la inducción en Seguridad y Salud en el Trabajo al personal que ingresa a la entidad antes de iniciar labores, incumpliendo lo establecido en el decreto 1072 de 2015, articulo 2.2.4.6.11. Capacitación en seguridad y salud en el trabajo - SST. Parágrafo 2 El empleador proporcionará a todo trabajador que ingrese por primera vez a la empresa, independiente de su forma de contratación y vinculación y de manera previa al inicio de sus labores, una inducción en los aspectos generales y específicos de las actividades a realizar, que incluya entre otros, la identificación y el control de peligros y riesgos en su trabajo y la prevención de accidentes de trabajo y enfermedades laborales."/>
    <m/>
    <s v="1.Porque no se informa de manera oportuna al proceso de gestión de Talento Humano las personas contratadas con el fin de programar la inducción antes del inicio de actividades y por ende no hay manera de recordarle a los contratistas la obligación de tomar la inducción a tiempo._x000a_2. Porque, a pesar de existir en los contratos la obligación general, el supervisor designado no advierte al contratista que debe hacer esta tarea antes del inicio de actividades._x000a_3. Por desconocimiento de los supervisores y porque no siempre hay personal de Gestión de Talento disponible para hacer la inducción antes del inicio de las actividades de cada contratista"/>
    <s v="Por desconocimiento de los supervisores y porque no siempre hay personal de Gestión de Talento disponible para hacer la inducción antes del inicio de las actividades de cada contratista"/>
    <s v="Acción correctiva"/>
    <s v="GC_AC16"/>
    <s v="Incluir diariamente en la base de datos de one drive &quot;afiliaciones&quot; los futuros contratistas de la DNBC con el fin de que SST, proceda a la afiliación a la ARL y el posterior envío de la inducción virtual por correo electrónico"/>
    <s v="% de futuros contratistas incluidos = (futuros contratistas incluidos/ futuros contratistas a incluir)*100"/>
    <n v="1"/>
    <d v="2024-07-01T00:00:00"/>
    <d v="2024-12-31T00:00:00"/>
    <n v="27"/>
    <s v="15. Gestión Contractual"/>
    <m/>
    <n v="0"/>
    <s v="La actividad no se ha ejecutado de manera sistemática a la fecha; no se cuenta con registros diarios completos de inclusión de los futuros contratistas en la base de datos institucional de OneDrive “Afiliaciones” para la gestión de afiliación a la ARL y el envío de la inducción virtual en SST. No obstante, la actividad se encuentra en proceso de implementación, avanzando en la definición del flujo operativo y responsabilidades, con el fin de garantizar su aplicación permanente, el apoyo oportuno al área de SST y el cumplimiento de los lineamientos institucionales para la vinculación de contratistas._x000a_"/>
    <n v="0"/>
    <d v="2026-05-11T00:00:00"/>
    <s v="Sin avance en la actividad"/>
    <n v="0"/>
    <s v="VENCIDO"/>
    <d v="2026-05-15T00:00:00"/>
    <n v="0"/>
    <s v="No fue posible identificar evidencias para el presente período de análisis"/>
    <s v="VENCIDA"/>
    <s v="No aplica"/>
    <s v="No aplica"/>
    <s v="No aplica"/>
    <n v="0"/>
    <s v="La actividad no se ha ejecutado de manera sistemática a la fecha; no se cuenta con registros diarios completos de inclusión de los futuros contratistas en la base de datos institucional de OneDrive “Afiliaciones” para la gestión de afiliación a la ARL y el envío de la inducción virtual en SST. No obstante, la actividad se encuentra en proceso de implementación, avanzando en la definición del flujo operativo y responsabilidades, con el fin de garantizar su aplicación permanente, el apoyo oportuno al área de SST y el cumplimiento de los lineamientos institucionales para la vinculación de contratistas._x000a_"/>
    <n v="0"/>
    <s v="11/07/206"/>
    <s v="No se evidencian soportes de la actividad"/>
    <n v="0"/>
    <x v="2"/>
  </r>
  <r>
    <n v="668"/>
    <x v="2"/>
    <x v="6"/>
    <s v="Subdirección Administrativa y Financiera"/>
    <m/>
    <x v="147"/>
    <m/>
    <x v="31"/>
    <s v="Inducción en SST_x000a_Se evidenció que la entidad no está realizando la inducción en Seguridad y Salud en el Trabajo al personal que ingresa a la entidad antes de iniciar labores, incumpliendo lo establecido en el decreto 1072 de 2015, articulo 2.2.4.6.11. Capacitación en seguridad y salud en el trabajo - SST. Parágrafo 2 El empleador proporcionará a todo trabajador que ingrese por primera vez a la empresa, independiente de su forma de contratación y vinculación y de manera previa al inicio de sus labores, una inducción en los aspectos generales y específicos de las actividades a realizar, que incluya entre otros, la identificación y el control de peligros y riesgos en su trabajo y la prevención de accidentes de trabajo y enfermedades laborales."/>
    <m/>
    <s v="1.Porque no se informa de manera oportuna al proceso de gestión de Talento Humano las personas contratadas con el fin de programar la inducción antes del inicio de actividades y por ende no hay manera de recordarle a los contratistas la obligación de tomar la inducción a tiempo._x000a_2. Porque, a pesar de existir en los contratos la obligación general, el supervisor designado no advierte al contratista que debe hacer esta tarea antes del inicio de actividades._x000a_3. Por desconocimiento de los supervisores y porque no siempre hay personal de Gestión de Talento disponible para hacer la inducción antes del inicio de las actividades de cada contratista"/>
    <s v="Por desconocimiento de los supervisores y porque no siempre hay personal de Gestión de Talento disponible para hacer la inducción antes del inicio de las actividades de cada contratista"/>
    <s v="Acción correctiva"/>
    <s v="GC_AC9"/>
    <s v="Incluir en el Manual de supervisión la definición de una responsabilidad del supervisor la cual quedaría así: Verificar que el contratista realice la inducción en sst antes de iniciar con la ejecución del contrato"/>
    <s v="Manual actualizado"/>
    <n v="1"/>
    <d v="2024-08-01T00:00:00"/>
    <d v="2024-12-31T00:00:00"/>
    <n v="22.5"/>
    <s v="15. Gestión Contractual"/>
    <m/>
    <n v="0"/>
    <s v="La actividad se encuentra en proceso de construcción; actualmente se trabaja en la actualización del Manual de Supervisión para incluir como responsabilidad del supervisor la verificación de la inducción en SST previa al inicio de la ejecución contractual._x000a__x000a__x000a_"/>
    <n v="0"/>
    <d v="2026-05-11T00:00:00"/>
    <s v="Sin avance en la actividad"/>
    <n v="0"/>
    <s v="VENCIDO"/>
    <d v="2026-05-15T00:00:00"/>
    <n v="0"/>
    <s v="No fue posible identificar evidencias para el presente período de análisis"/>
    <s v="VENCIDA"/>
    <s v="No aplica"/>
    <s v="No aplica"/>
    <s v="No aplica"/>
    <n v="0"/>
    <s v="La actividad se encuentra en proceso de construcción; actualmente se trabaja en la actualización del Manual de Supervisión para incluir como responsabilidad del supervisor la verificación de la inducción en SST previa al inicio de la ejecución contractual._x000a__x000a__x000a_"/>
    <n v="0"/>
    <s v="11/07/206"/>
    <s v="No se evidencian soportes de la actividad"/>
    <n v="0"/>
    <x v="2"/>
  </r>
  <r>
    <n v="669"/>
    <x v="2"/>
    <x v="6"/>
    <s v="Subdirección Administrativa y Financiera"/>
    <m/>
    <x v="153"/>
    <m/>
    <x v="31"/>
    <s v="Aseguramiento de Trabajo en Casa_x000a_Al verificar el aseguramiento de las actividades del personal que realiza trabajo en casa, se encontró que no se ha realizado la inspección del puesto de trabajo, conforme se establece en el procedimiento de trabajo en casa, actividad 6. Inspección a puesto de trabajo en casa y acciones de intervención y seguimiento por parte del área de Seguridad y Salud en el Trabajo. incumpliendo lo establecido en el procedimiento de Trabajo en Casa, Código: PC-TH-17, Versión: 1, vigente desde el 17/11/2022, actividad 6. Inspección a puesto de trabajo en casa y acciones de intervención y seguimiento por parte del área de Seguridad y Salud en el Trabajo. “Una vez emitido el acto administrativo de autorización de trabajo en casa al funcionario solicitante, el Proceso de Gestión de Talento Humano comunicará el caso al área de Seguridad y Salud en el_x000a_Trabajo, para que se realice el debido reporte a la ARL, se realice la inspección al puesto de trabajo en casa y se ejecuten las acciones de intervención y seguimiento en materia de Seguridad y Salud en el Trabajo que apliquen a esta modalidad de trabajo”."/>
    <m/>
    <s v="1. Porque no se contempló en el cronograma de trabajo con la ARL la inspección de las personas que trabajan desde casa_x000a_2. Porque no se hizo un análisis integral de las necesidades del SG-SST que permitiera hacer esta solicitud de manera oportuna_x000a_3. Porque no se realizó una revisión con el gestor y el líder del proceso de gestión de Talento Humano del cronograma establecido con la ARL debido a un exceso de temas pendientes"/>
    <s v="Porque no se realizó una revisión con el gestor y el líder del proceso de gestión de Talento Humano del cronograma establecido con la ARL debido a un exceso de temas pendientes"/>
    <s v="Acción correctiva"/>
    <s v="TH_AC58"/>
    <s v="Comunicar de manera oportuna a través de las actas mensuales de referentes estratégicos las decisiones a tomar frente a los asuntos importantes en la implementación del SG-SST"/>
    <s v="Reuniones con el Subdirector Administrativo y Financiero (actas de referentes estratégicos)"/>
    <n v="6"/>
    <d v="2024-06-01T00:00:00"/>
    <d v="2024-12-31T00:00:00"/>
    <n v="31.500000000000004"/>
    <s v="11. Gestión del Talento Humano"/>
    <m/>
    <n v="1"/>
    <s v="se aportan listas de asistecia"/>
    <s v="TH_AC58.pdf"/>
    <d v="2026-05-11T00:00:00"/>
    <s v="Se aportan listas de asistencia de desvinculación, inducción, y acuerdos sindicales, los cuales no se encuentra relación con la actividad planteada"/>
    <n v="0"/>
    <s v="VENCIDO"/>
    <d v="2026-05-15T00:00:00"/>
    <n v="0"/>
    <s v="No fue posible identificar evidencias para el presente período de análisis"/>
    <s v="VENCIDA"/>
    <s v="No aplica"/>
    <s v="No aplica"/>
    <s v="No aplica"/>
    <n v="1"/>
    <s v="se adjuntan actas mensual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incluyen informes sin evidenciar a quien se socializa"/>
    <n v="0"/>
    <x v="2"/>
  </r>
  <r>
    <n v="670"/>
    <x v="2"/>
    <x v="6"/>
    <s v="Subdirección Administrativa y Financiera"/>
    <m/>
    <x v="374"/>
    <m/>
    <x v="31"/>
    <s v="Revisión por la Dirección_x000a_Aunque se cuenta con lista de asistencia a la revisión por la dirección de la vigencia 2022, el informe de revisión por la dirección no se encuentra firmado por los integrantes de la alta dirección, así como tampoco se presenta evidencia de la toma de decisiones producto del análisis de los 24 elementos de entrada de la revisión, a pesar de haber identificado 7 elementos en estado parcial y 3 pendientes, lo cual incumple lo establecido en el decreto 1072 de 2015, artículo 2.2.4.6.31. “La alta dirección, independiente del tamaño de la empresa, debe adelantar una revisión del Sistema de Gestión de la Seguridad y Salud en el Trabajo (SG-SST)”…"/>
    <m/>
    <s v="1. Porque al realizar la revisión por la dirección del año 2022 se genero una lista de asistencia con la cual se dejo soporte de los asistentes a la reunión pensando que esto era suficiente._x000a_2. Porque no se tenía conocimiento de la necesidad de que el informe final de SG-SST fuera firmado por todos los integrantes de la alta dirección_x000a_3-. Porque no se tuvo presente la necesidad de incluir dentro del informe no solo las acciones realizadas sino las decisiones producto del análisis de la revisión"/>
    <s v="Porque no se tuvo presente la necesidad de incluir dentro del informe no solo las acciones realizadas sino las decisiones y compromisos producto del análisis de la revisión."/>
    <s v="Acción correctiva"/>
    <s v="TH_AC59"/>
    <s v="Establecer una plantilla para la revisión por la alta Dirección en la cual se establezca los puntos a tratar en su totalidad según los aspectos normativos y se establezcan las decisiones tomadas"/>
    <s v="Plantilla para la revisión por la alta Dirección formalizada"/>
    <n v="1"/>
    <d v="2024-01-01T00:00:00"/>
    <d v="2024-06-30T00:00:00"/>
    <n v="26.85"/>
    <s v="11. Gestión del Talento Humano"/>
    <s v="Pendiente. Revisar que es revisión por la direcicón"/>
    <n v="0"/>
    <n v="0"/>
    <n v="0"/>
    <d v="2026-05-11T00:00:00"/>
    <s v="No se evidencia seguimiento"/>
    <n v="0"/>
    <s v="VENCIDO"/>
    <d v="2026-05-15T00:00:00"/>
    <n v="0"/>
    <s v="No fue posible identificar evidencias para el presente período de análisis"/>
    <s v="VENCIDA"/>
    <s v="No aplica"/>
    <s v="No aplica"/>
    <s v="No aplica"/>
    <n v="0"/>
    <n v="0"/>
    <n v="0"/>
    <n v="46214"/>
    <s v="No se evidencia seguimiento"/>
    <n v="0"/>
    <x v="2"/>
  </r>
  <r>
    <n v="671"/>
    <x v="2"/>
    <x v="6"/>
    <s v="Subdirección Administrativa y Financiera"/>
    <m/>
    <x v="375"/>
    <m/>
    <x v="31"/>
    <s v="Informe anual CONVILAB_x000a_No se evidenció el informe anual emitido por el Comité de Convivencia Laboral, donde se presente a la Alta Dirección el resultado de la gestión de acuerdo al artículo 6 del numeral 8 de la resolución 652 de 2012, que estipula (…) “8. Presentar a la alta dirección de la entidad pública o la empresa privada las recomendaciones para el desarrollo efectivo de las medidas preventivas y correctivas del acoso laboral, así como el informe anual de resultados de la gestión del comité de convivencia laboral y los informes requeridos por los organismos de control.”"/>
    <m/>
    <s v="1. Porque en el momento del desarrollo de la auditoria no se contaba con el informe anual del comité de convivencia laboral._x000a_3. No se establecido en el cronograma de CONVILAB el informe anual a la alta dirección, generando desconocimiento de esta acción_x000a_3. Falta de entendimiento y revisión de la norma relacionada con el CONVILAB"/>
    <s v="Falta de entendimiento y revisión de la norma relacionada con el CONVILAB"/>
    <s v="Acción correctiva"/>
    <s v="TH_AC40"/>
    <s v="Informes elaborados y presentados a la alta dirección sobre comité de convencia laboral - Anual"/>
    <s v="Informe elaborado"/>
    <n v="1"/>
    <d v="2026-03-01T00:00:00"/>
    <d v="2026-04-30T00:00:00"/>
    <n v="8.85"/>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1"/>
    <s v="se adjunta informe"/>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No se evidencia la elaboración de informes para la vigencia 2026"/>
    <n v="0"/>
    <x v="2"/>
  </r>
  <r>
    <n v="672"/>
    <x v="2"/>
    <x v="6"/>
    <s v="Subdirección Administrativa y Financiera"/>
    <m/>
    <x v="376"/>
    <m/>
    <x v="31"/>
    <s v="Plan estratégico de seguridad vial PESV_x000a_Se evidencia que la Dirección Nacional de Bomberos, no ha realizado el diseño e implementación del Plan Estratégico de Seguridad Vial, incumpliendo lo establecido en la resolución 20223040040595 de 2022"/>
    <m/>
    <s v="1- Porque la entidad en primer momento contaba con documentos para realizar seguimiento a los conductores y vehículos y no un plan estratégico de seguridad vial._x000a_2. Porque la entidad contaba con tres vehículos y no se tenía claro si se debía diseñar e implementar el plan estratégico de seguridad vial._x000a_3. Porque al momento de la auditoria se estaba realizando el diseño y actualización del PEVS, pero se evidenció que en el diseño no se tiene contemplada la formación y competencia del líder ni del auditor por lo que se encuentra en organización de la información según normativa, para formalización en el 2024."/>
    <s v="Al momento de la auditoria se estaba realizando el diseño y actualización del PEVS, pero se evidenció que en el diseño no se tiene contemplada la formación y competencia del líder ni del auditor por lo que se encuentra en organización de la información según normativa, para formalización en el 2024."/>
    <s v="Acción correctiva"/>
    <s v="TH_AC45"/>
    <s v="Diseñar, formalizar e implementar el PEVS según la normatividad legal vigente"/>
    <s v="Documento formalizados e implementación del PEVS"/>
    <n v="1"/>
    <d v="2026-03-01T00:00:00"/>
    <d v="2026-06-30T00:00:00"/>
    <n v="17.849999999999998"/>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0.8"/>
    <s v="se encuentra en revisión y aprobación"/>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n documentos en proceso de revisión del proceso de Análisis y Mejora Continua"/>
    <n v="0.2"/>
    <x v="2"/>
  </r>
  <r>
    <n v="673"/>
    <x v="0"/>
    <x v="6"/>
    <s v="Subdirección Administrativa y Financiera"/>
    <m/>
    <x v="250"/>
    <m/>
    <x v="33"/>
    <s v="Al realizar la revisión del Goce y Disfrute de las vacaciones, se evidencia la acumulación de dos periodos de vacaciones por parte del funcionario Jeison López, sin que medie el respectivo acto administrativo que establezca que las mismas se acumularon por necesidades del servicio._x000a_Con relación al funcionario Norbert Faubricio Sánchez, posee días pendientes de disfrute (09 días) los cuales hacen referencia al periodo de la vigencia 2021, y a la fecha ya se le acumuló el periodo de la vigencia 2022._x000a_La anterior, incumple el Decreto 444 de 2023 artículo 4, y los artículos 12 y 13 del Decreto 1045 de 1978._x000a_Lo anterior, fue informado en el seguimiento realizado a la Austeridad en el Gasto correspondiente al tercer y cuarto trimestre de 2022, sin que a la fecha se hayan tomado las acciones necesarias por parte de las DNBC, para el cumplimiento de las directrices establecidas."/>
    <m/>
    <s v="1. Los servidores públicos no programan las vacaciones, pese a solicitud de TH._x000a_2. Por necesidad del servicio consideran importante continuar ejerciendo labor._x000a_3. El procedimiento no está actualizado con la actividad de reportar al Director general y jefes inmediatos los funcionrios que tengan mas de un peridodo de vacaciones acumulados."/>
    <s v="El procedimiento no está actualizado con con la actividad de reportar al Director general y jefes inmediatos los funcionrios que tengan mas de un peridodo de vacaciones acumulados"/>
    <s v="Acción correctiva"/>
    <s v="TH_AC46"/>
    <s v="Actualizar procedimiento de situaciones administrativas incluyendo actividad de expedición acto administrativo vacaciones para servidores públicos que tengan más de 1 período acumulado."/>
    <s v="Procedimiento de situaciones administrativas actualizado"/>
    <n v="1"/>
    <d v="2026-03-01T00:00:00"/>
    <d v="2026-06-30T00:00:00"/>
    <n v="17.849999999999998"/>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0.5"/>
    <s v="se adjunta procedimiento, se encuentra en estudio para actualizar"/>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No se evidencia actualización del procedimiento"/>
    <n v="0"/>
    <x v="2"/>
  </r>
  <r>
    <n v="674"/>
    <x v="0"/>
    <x v="8"/>
    <s v="Dirección General"/>
    <m/>
    <x v="377"/>
    <n v="1"/>
    <x v="34"/>
    <s v="Se evidenciaron las certificaciones que contienen las decisiones del comité de conciliación, las cuales fueron enviadas al Ministerio Publico previo a la realización de las respectivas audiencias; sin embargo, no se observó que se remitieran dentro de termino señalado, incumpliendo lo establecido en la Ley 2220 de 2022 articulo 121 numeral 7 que señala “Remitir al agente del Ministerio Público, con una antelación no inferior a cinco (5) días a la fecha fijada para la realización de la audiencia de conciliación, el acta o el certificado en el que conste la decisión del Comité de Conciliación de la entidad pública convocada sobre la solicitud de conciliación.”"/>
    <s v="INTEGRIDAD"/>
    <s v="1. Imposibilidad de coordinar las agendas de los miembros del comité. 2. Las citaciones para las audiencias no se realizan con la suficiente antelación, lo que impide cumplir el término legal."/>
    <s v="Las citaciones a las audiencias conciliatorias no se remiten con el tiempo suficiente para cumplir con el término legal."/>
    <s v="Acción correctiva"/>
    <s v="DI_AC29"/>
    <s v="Una vez concluída la sesión del comité en la que se traten los asuntos sometidos a conciliación dentro de los cinco (5) días posteriores a la celebración de la misma se remitirá el acta para posterior firma y se proferirán las certificaciones a que haya lugar, para las remisiones al Ministerio Público"/>
    <s v="Certificaciones emitidas y entregadas a la oficina jurídica"/>
    <n v="1"/>
    <d v="2024-07-11T00:00:00"/>
    <d v="2024-12-31T00:00:00"/>
    <n v="25.5"/>
    <s v="12. Gestión de Asuntos Disciplinarios"/>
    <m/>
    <n v="1"/>
    <s v="Certificaciones emitidas y entregadas a la oficina jurídica. Se anexa evidencia"/>
    <s v="https://dnbcgovco-my.sharepoint.com/:f:/g/personal/planeacion_dnbc_gov_co/IgBsc7JhglygTLllheG99bkEAdRb04KaWmeFzQt6r2q04Jg?e=facyEV"/>
    <d v="2026-05-11T00:00:00"/>
    <s v="Se evidencia que se presentaron las certificaciones correspondientes para darle conformdiad al hallazgo"/>
    <n v="1"/>
    <s v="CUMPLIDO"/>
    <d v="2026-05-15T00:00:00"/>
    <n v="1"/>
    <s v="Se evidenció como soporte las Actas No. 012 del 23 de julio de 2024 y No. 014 del 23 de agosto de 2024, así como las certificaciones expedidas el 20 y 28 de agosto de 2024, las cuales permiten verificar el cumplimiento de la actividad formulada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675"/>
    <x v="0"/>
    <x v="8"/>
    <s v="Dirección General"/>
    <m/>
    <x v="378"/>
    <n v="1"/>
    <x v="35"/>
    <s v="Hoja de procesos judiciales_x000a_Producto del seguimiento realizado a los procesos activos en el sistema e-KOGUI, evidenciamos que el proceso 11001334306520170031600 se encuentra marcado como activo, a pesar de haberse realizado los pagos correspondientes en el segundo semestre de 2024."/>
    <s v="DEFENSA JURÍDICA"/>
    <s v="1. Omisión del responsable en actualizar el estado del proceso tras el pago_x000a_2. Falta de un procedimiento claro que defina las actividades posteriores al pago de un proceso judicial_x000a_3. No existe un mecanismo de control cruzado entre el sistema financiero y el sistema jurídico (e-KOGUI) que alerte sobre pagos realizados sin actualización del estado del proceso"/>
    <s v="No existe un mecanismo de control cruzado entre el sistema financiero y el sistema jurídico (e-KOGUI) que alerte sobre pagos realizados sin actualización del estado del proceso"/>
    <s v="Acción correctiva"/>
    <s v="GJ_AC6"/>
    <s v="Realizar informes donde se compare la información contenida en el e-Kogui y el SAMAI. Incluir información sobre el estado de los procesos"/>
    <s v="Informes presentados"/>
    <n v="3"/>
    <d v="2026-04-01T00:00:00"/>
    <d v="2026-06-30T00:00:00"/>
    <n v="13.350000000000001"/>
    <s v="16. Gestión Jurídica"/>
    <m/>
    <n v="0"/>
    <n v="0"/>
    <n v="0"/>
    <d v="2026-05-11T00:00:00"/>
    <s v="No se realizó seguimiento"/>
    <n v="0"/>
    <s v="EJECUCIÓN"/>
    <d v="2026-05-15T00:00:00"/>
    <n v="0"/>
    <s v="No fue posible identificar evidencias para el presente período de análisis"/>
    <s v="SIN INICIAR"/>
    <s v="No aplica"/>
    <s v="No aplica"/>
    <s v="No aplica"/>
    <n v="1"/>
    <s v="se adjunta informe y reporte de los procesos radicados en la plataforma EKOGUI "/>
    <s v="https://dnbcgovco-my.sharepoint.com/my?id=%2Fpersonal%2Fyerlis%5Fpeinado%5Fdnbc%5Fgov%5Fco%2FDocuments%2FDRIVE%20EVIDENCIAS%20ACCIONES%20DE%20MEJORA&amp;viewid=2bd0da41%2Dc24a%2D4219%2D9b50%2D3f7b97ed8c4c"/>
    <n v="46218"/>
    <s v="Se identifica informe de gestión"/>
    <n v="0.33"/>
    <x v="0"/>
  </r>
  <r>
    <n v="676"/>
    <x v="0"/>
    <x v="8"/>
    <s v="Subdirección Administrativa y Financiera"/>
    <m/>
    <x v="379"/>
    <n v="1"/>
    <x v="37"/>
    <s v="Se identificó una discrepancia sustancial entre el reporte del SIGEP II y la información suministrada por la Subdirección Administrativa y Financi-era, en la medida en que cuatro (4) funcionarios catalogados por la Subdirección Administrativa y Financiera como desvinculados, continúan figurando en la plataforma con vínculo activo durante el periodo comprendido entre febrero y marzo de 2025. Este desajuste revela falencias tanto en los procesos internos de reporte como en la actualización oportuna de la base de datos institucional, comprometiendo la confiabilidad de la información y dificultando los ejercicios de control y seguimiento."/>
    <m/>
    <s v="1. Falta de actualización oportuna de la base de datos institucional._x000a_2. Falta de monitoreo de la calidad de los datos en el sistema SIGEP II._x000a_3. Falencias en los procesos internos de reporte al momento de las desvinculaciones de los servidores._x000a_4. Desconocimiento del procedimiento Procedimiento Ingreso, Permanencia y Retiro de Funcionarios."/>
    <s v="Debilidades en los procesos internos en la actualización de la base de datos institucional, generando la inoportunidad de la actualización en SIGEP II"/>
    <s v="Acción correctiva"/>
    <s v="TH_AC49"/>
    <s v="Actualizar el procedimientos de retiro de servidores, incluyendo control de actualización base de datos institucional"/>
    <s v="Procedimiento actualizado y socializado"/>
    <n v="1"/>
    <d v="2025-12-01T00:00:00"/>
    <d v="2026-02-28T00:00:00"/>
    <n v="13.05"/>
    <s v="11. Gestión del Talento Humano"/>
    <m/>
    <n v="0"/>
    <n v="0"/>
    <n v="0"/>
    <d v="2026-05-11T00:00:00"/>
    <s v="No se evidencia seguimiento"/>
    <n v="0"/>
    <s v="VENCIDO"/>
    <d v="2026-05-15T00:00:00"/>
    <n v="0"/>
    <s v="No fue posible identificar evidencias para el presente período de análisis"/>
    <s v="VENCIDA"/>
    <s v="No aplica"/>
    <s v="No aplica"/>
    <s v="No aplica"/>
    <n v="0.5"/>
    <s v="se adjunta procedimiento, se encuentra en estudio para actualizar"/>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No se evidencia actualización del procedimiento"/>
    <n v="0"/>
    <x v="2"/>
  </r>
  <r>
    <n v="677"/>
    <x v="0"/>
    <x v="8"/>
    <s v="Subdirección Administrativa y Financiera"/>
    <m/>
    <x v="379"/>
    <n v="0"/>
    <x v="37"/>
    <s v="Se identificó una discrepancia sustancial entre el reporte del SIGEP II y la información suministrada por la Subdirección Administrativa y Financi-era, en la medida en que cuatro (4) funcionarios catalogados por la Subdirección Administrativa y Financiera como desvinculados, continúan figurando en la plataforma con vínculo activo durante el periodo comprendido entre febrero y marzo de 2025. Este desajuste revela falencias tanto en los procesos internos de reporte como en la actualización oportuna de la base de datos institucional, comprometiendo la confiabilidad de la información y dificultando los ejercicios de control y seguimiento."/>
    <m/>
    <s v="1. Falta de actualización oportuna de la base de datos institucional._x000a_2. Falta de monitoreo de la calidad de los datos en el sistema SIGEP II._x000a_3. Falencias en los procesos internos de reporte al momento de las desvinculaciones de los servidores._x000a_4. Desconocimiento del procedimiento Procedimiento Ingreso, Permanencia y Retiro de Funcionarios."/>
    <s v="Debilidades en los procesos internos en la actualización de la base de datos institucional, generando la inoportunidad de la actualización en SIGEP II"/>
    <s v="Acción correctiva"/>
    <s v="TH_AC50"/>
    <s v="Actualizar la Base de Datos Institucional, con las novedades de retiro de funcionarios y actualizar el Aplicativo SIGEP II con la novedad de retito de los cuatro (4) funcionarios"/>
    <s v="Base de Datos Institucional actualizada con la novedad de retiro de funcionarios cuatro (4) funcionarios y Aplicativo SIGEP II actualizado"/>
    <n v="4"/>
    <d v="2025-12-01T00:00:00"/>
    <d v="2025-12-31T00:00:00"/>
    <n v="4.5"/>
    <s v="11. Gestión del Talento Humano"/>
    <m/>
    <n v="0"/>
    <n v="0"/>
    <n v="0"/>
    <d v="2026-05-11T00:00:00"/>
    <s v="No se evidencia seguimiento"/>
    <n v="0"/>
    <s v="VENCIDO"/>
    <d v="2026-05-15T00:00:00"/>
    <n v="0"/>
    <s v="No fue posible identificar evidencias para el presente período de análisis"/>
    <s v="VENCIDA"/>
    <s v="No aplica"/>
    <s v="No aplica"/>
    <s v="No aplica"/>
    <n v="1"/>
    <s v="se adjunta base de datos actualizad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incluye información de solicitud de publicación. No se adjuntan evidencias de su cargue en página web"/>
    <n v="0.5"/>
    <x v="2"/>
  </r>
  <r>
    <n v="678"/>
    <x v="0"/>
    <x v="8"/>
    <s v="Subdirección Administrativa y Financiera"/>
    <m/>
    <x v="379"/>
    <n v="0"/>
    <x v="37"/>
    <s v="Se identificó una discrepancia sustancial entre el reporte del SIGEP II y la información suministrada por la Subdirección Administrativa y Financi-era, en la medida en que cuatro (4) funcionarios catalogados por la Subdirección Administrativa y Financiera como desvinculados, continúan figurando en la plataforma con vínculo activo durante el periodo comprendido entre febrero y marzo de 2025. Este desajuste revela falencias tanto en los procesos internos de reporte como en la actualización oportuna de la base de datos institucional, comprometiendo la confiabilidad de la información y dificultando los ejercicios de control y seguimiento."/>
    <m/>
    <s v="1. Falta de actualización oportuna de la base de datos institucional._x000a_2. Falta de monitoreo de la calidad de los datos en el sistema SIGEP II._x000a_3. Falencias en los procesos internos de reporte al momento de las desvinculaciones de los servidores._x000a_4. Desconocimiento del procedimiento - Procedimiento Ingreso, Permanencia y Retiro de Funcionarios."/>
    <s v="Debilidades en los procesos internos en la actualización de la base de datos institucional, generando la inoportunidad de la actualización en SIGEP II"/>
    <s v="Acción correctiva"/>
    <s v="TH_AC51"/>
    <s v="Capacitación a los servidores públicos y/o contratistas encargados del procesos de Ingresos y Retiro de los funcionarios"/>
    <s v="Capacitaciones realizadas a los integrantes del proceso de Gestión Talento Humano"/>
    <n v="1"/>
    <d v="2025-12-01T00:00:00"/>
    <d v="2026-02-28T00:00:00"/>
    <n v="13.05"/>
    <s v="11. Gestión del Talento Humano"/>
    <m/>
    <n v="0"/>
    <n v="0"/>
    <n v="0"/>
    <d v="2026-05-11T00:00:00"/>
    <s v="No se evidencia seguimiento"/>
    <n v="0"/>
    <s v="VENCIDO"/>
    <d v="2026-05-15T00:00:00"/>
    <n v="0"/>
    <s v="No fue posible identificar evidencias para el presente período de análisis"/>
    <s v="VENCIDA"/>
    <s v="No aplica"/>
    <s v="No aplica"/>
    <s v="No aplica"/>
    <n v="0"/>
    <s v="no se ha hecho"/>
    <n v="0"/>
    <n v="46214"/>
    <s v="No se evidencia seguimiento"/>
    <n v="0"/>
    <x v="2"/>
  </r>
  <r>
    <n v="679"/>
    <x v="0"/>
    <x v="8"/>
    <s v="Subdirección Administrativa y Financiera"/>
    <m/>
    <x v="380"/>
    <n v="1"/>
    <x v="37"/>
    <s v="De acuerdo con el análisis realizado, se confirma que la planta de personal está conformada por veintinueve (29) servidores públicos. No obstante, en el reporte “Monitoreo de Bienes y Rentas” del SIGEP II se evidencia un total de treinta (30) funcionarios vinculados. Al revisar el listado proporcionado por la Subdirección Administrativa y Financiera, se identificó que la contratista Lina María Marín Rodríguez figura en el SI-GEP II como servidora pública, lo cual explica la diferencia detectada."/>
    <m/>
    <s v="1. Por falta de capacitación al servidor público y/o contratista encargado del registro en el SIGEP II_x000a_2. Ausencia de controles en el proceso de registro que detecten y eviten clasificaciones erróneas_x000a_3. Falta de atención del servidor público y/o contratista encargado del registro en el SIGEP II"/>
    <s v="Debilidades en la creación y registro en SIGEP II."/>
    <s v="Acción correctiva"/>
    <s v="TH_AC53"/>
    <s v="Actualizar el procedimiento de Ingresos, Permanecia y Retiro de Funcionario (PC-TH-04), estableciendo controles para validar el tipo de vinculación antes del registro definitivo en la plataforma"/>
    <s v="Procedimiento actualizado y socializado"/>
    <n v="1"/>
    <d v="2025-12-01T00:00:00"/>
    <d v="2026-02-28T00:00:00"/>
    <n v="13.05"/>
    <s v="11. Gestión del Talento Humano"/>
    <m/>
    <n v="0"/>
    <n v="0"/>
    <n v="0"/>
    <d v="2026-05-11T00:00:00"/>
    <s v="No se evidencia seguimiento"/>
    <n v="0"/>
    <s v="VENCIDO"/>
    <d v="2026-05-15T00:00:00"/>
    <n v="0"/>
    <s v="No fue posible identificar evidencias para el presente período de análisis"/>
    <s v="VENCIDA"/>
    <s v="No aplica"/>
    <s v="No aplica"/>
    <s v="No aplica"/>
    <n v="0.5"/>
    <s v="se adjunta procedimiento, se encuentra en estudio para actualizar"/>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No se evidencia actualización del procedimiento"/>
    <n v="0"/>
    <x v="2"/>
  </r>
  <r>
    <n v="680"/>
    <x v="0"/>
    <x v="8"/>
    <s v="Subdirección Administrativa y Financiera"/>
    <m/>
    <x v="381"/>
    <n v="1"/>
    <x v="37"/>
    <s v="En cuanto al “ROL DE CONTRATISTAS” y “ROL DE SERVIDOR PÚBLICO” se logró establecer unas inconsistencias en cuanto a la información suministrada por la Subdirección Administrativa y Financiera y la desplegada por el SIGEP II, en los siguientes términos:_x000a_- Rol de contratistas, de los 76 nombres que arroja la plataforma se logra establecer que 21 no son parte de la base de datos de contratistas de la vigencia 2024._x000a_- Rol de servidor público, según el listado reportado por el SIGEP II, 62 personas figuran con el rol de servidor público. Sin embargo, tras realizar la verificación correspondiente, se constató que 48 de esos nombres no pertenecen a la planta de personal de la entidad."/>
    <m/>
    <s v="1. Por falta de capacitación al servidor público y/o contratista encargado del registro en el SIGEP II_x000a_2. Ausencia de controles en el proceso de registro que detecten y eviten clasificaciones erróneas_x000a_3. Falta de controles para la asiganción de roles o verificación de vinculos"/>
    <s v="Debilidades en la creación y registro en SIGEP II."/>
    <s v="Acción correctiva"/>
    <s v="TH_AC53"/>
    <s v="Actualizar el procedimiento de Ingresos, Permanecia y Retiro de Funcionario (PC-TH-04), estableciendo control establecer un control cruzado periódico entre la base de datos institucional y la información del SIGEP II con responsables definidos y trazabilidad"/>
    <s v="Procedimiento actualizado y socializado"/>
    <n v="1"/>
    <d v="2025-12-01T00:00:00"/>
    <d v="2026-02-28T00:00:00"/>
    <n v="13.05"/>
    <s v="11. Gestión del Talento Humano"/>
    <m/>
    <n v="0"/>
    <n v="0"/>
    <n v="0"/>
    <d v="2026-05-11T00:00:00"/>
    <s v="No se evidencia seguimiento"/>
    <n v="0"/>
    <s v="VENCIDO"/>
    <d v="2026-05-15T00:00:00"/>
    <n v="0"/>
    <s v="No fue posible identificar evidencias para el presente período de análisis"/>
    <s v="VENCIDA"/>
    <s v="No aplica"/>
    <s v="No aplica"/>
    <s v="No aplica"/>
    <n v="0.5"/>
    <s v="se adjunta procedimiento, se encuentra en estudio para actualizar"/>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No se evidencia actualización del procedimiento"/>
    <n v="0"/>
    <x v="2"/>
  </r>
  <r>
    <n v="681"/>
    <x v="0"/>
    <x v="8"/>
    <s v="Subdirección Administrativa y Financiera"/>
    <m/>
    <x v="381"/>
    <n v="0"/>
    <x v="37"/>
    <s v="En cuanto al “ROL DE CONTRATISTAS” y “ROL DE SERVIDOR PÚBLICO” se logró establecer unas inconsistencias en cuanto a la información suministrada por la Subdirección Administrativa y Financiera y la desplegada por el SIGEP II, en los siguientes términos:_x000a_- Rol de contratistas, de los 76 nombres que arroja la plataforma se logra establecer que 21 no son parte de la base de datos de contratistas de la vigencia 2024._x000a_- Rol de servidor público, según el listado reportado por el SIGEP II, 62 personas figuran con el rol de servidor público. Sin embargo, tras realizar la verificación correspondiente, se constató que 48 de esos nombres no pertenecen a la planta de personal de la entidad."/>
    <m/>
    <s v="1. Por falta de capacitación al servidor público y/o contratista encargado del registro en el SIGEP II_x000a_2. Ausencia de controles en el proceso de registro que detecten y eviten clasificaciones erróneas_x000a_3. Falta de controles para la asiganción de roles o verificación de vinculos"/>
    <s v="Debilidades en la creación y registro en SIGEP II."/>
    <s v="Acción correctiva"/>
    <s v="TH_AC54"/>
    <s v="Actualizar y depurar los registros de roles de contratistas y servidores públicos en SIGEP II, eliminando aquellos que no hacen parte de la entidad"/>
    <s v="Registro en SIGEP II actulizados"/>
    <n v="1"/>
    <d v="2025-12-01T00:00:00"/>
    <d v="2025-12-31T00:00:00"/>
    <n v="4.5"/>
    <s v="11. Gestión del Talento Humano"/>
    <m/>
    <n v="0"/>
    <n v="0"/>
    <n v="0"/>
    <d v="2026-05-11T00:00:00"/>
    <s v="No se evidencia seguimiento"/>
    <n v="0"/>
    <s v="VENCIDO"/>
    <d v="2026-05-15T00:00:00"/>
    <n v="0"/>
    <s v="No fue posible identificar evidencias para el presente período de análisis"/>
    <s v="VENCIDA"/>
    <s v="No aplica"/>
    <s v="No aplica"/>
    <s v="No aplica"/>
    <n v="1"/>
    <s v="se adjunta reporte"/>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No hay claridad de los sopotes como dan cumplimiento a la actividad"/>
    <n v="0"/>
    <x v="2"/>
  </r>
  <r>
    <n v="682"/>
    <x v="0"/>
    <x v="7"/>
    <s v="Dirección General"/>
    <m/>
    <x v="382"/>
    <n v="1"/>
    <x v="38"/>
    <s v="Se realizó la revisión de doce (12) actas de las sesiones del comité de conciliación_x000a_realizadas durante el primer semestre de 2025 evidenciándose que:_x000a_En el Acta 02 del 28 de febrero de 2025, hubo inasistencia del subdirector Estratégico y_x000a_de Coordinación bomberil, sin que se evidencie la justificación de la ausencia en el acta_x000a_respectiva.Inconsistencia en el Acta No. 07 del 23 de abril de 2025, se relaciona en los asistentes al_x000a_Teniendo Luis Alberto Valencia, subdirector Estratégico y de Coordinación Bomberil, sin_x000a_embargo, en el ítem 99de firmas se hace la anotación que “no se hizo presente”, sin que_x000a_medie justificación de su ausencia en el Acta. Lo anterior incumpliendo lo establecido en el artículo 14 de la Resolución 199 de 2024"/>
    <s v="INTEGRIDAD"/>
    <s v="1. No se presentó justificación por parte de los miembros del comité que no asistieron. 2. No se realizó la anotacion en el acta de que no se presentó la justificación, toda vez que no se requiere, en tanto exista quorum deliberatorio. 3.No existe un mecanismo estandarisado dentro del comite de conciliacion para solicitar, registar y adjuntar las justificaciones de inasistencia antes o durante la sesion, lo que genera que algunas de las inasistencias queden consignadas dentro del acta sin la respectiva justificacion escrtita."/>
    <s v="No existe un mecanismo estandarizado dentro del comite de conciliacion para solicitar, registar y adjuntar las justificaciones de inasistencia antes o durante la sesion, lo que genera que algunas de las inasistencias queden consignadas dentro del acta sin la respectiva justificacion escrtita."/>
    <s v="Acción correctiva"/>
    <s v="DI_AC31"/>
    <s v="Se solicitará en el correo de convocatoria se informe si algunos de los miembros del comité se ausentará del mismo, para en ese exclusivo caso dejarlo consignado en el acta, por escrito ."/>
    <s v="Correo electrónicos de convocatoria"/>
    <n v="3"/>
    <d v="2025-11-20T00:00:00"/>
    <d v="2025-12-31T00:00:00"/>
    <n v="6.1499999999999995"/>
    <s v="12. Gestión de Asuntos Disciplinarios"/>
    <m/>
    <n v="1"/>
    <s v="Se anexa los correos de convocatoria en los cuales se solicita que en caso de ausencia, se informe, esta actividad de reportar excusas por la ausencia depende única y exclusivamente de los miembros del comité."/>
    <s v="https://dnbcgovco-my.sharepoint.com/:f:/g/personal/planeacion_dnbc_gov_co/IgCBE5aHG9uFRabZ-tLSe3N-AVAL2iymqTlBxwA-RSGf40Q?e=dQSRak"/>
    <d v="2026-05-11T00:00:00"/>
    <s v="Se realizará revisión de evidencias para validar linea con requerimientos de ley , y dar su respectivo cumplimiento."/>
    <n v="1"/>
    <s v="CUMPLIDO"/>
    <d v="2026-05-15T00:00:00"/>
    <n v="1"/>
    <s v="Se evidenciaron correos electrónicos de convocatoria de fechas 17 de febrero, 16 de marzo y 13 de abril de 2026, en los cuales se solicita a los miembros del Comité informar su ausencia en caso de no poder asistir. El soporte permite verificar la ejecución de la actividad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683"/>
    <x v="0"/>
    <x v="7"/>
    <s v="Dirección General"/>
    <m/>
    <x v="383"/>
    <n v="1"/>
    <x v="38"/>
    <s v="Se evidenció que la oficina jurídica no realizó la publicación de los informes de gestión del Comité de Conciliación en la página web de la DNBC, incumpliendo con lo establecido en el artículo 24 de la Resolución 199 de 2024, el cual define: “ARTICULO 24. PUBLICACIÓN. La Oficina Asesora Jurídica será responsable de la publicación en la página web de la Dirección Nacional de Bomberos Colombia - DNBC de los informes de gestión del Comité de Conciliación dentro de los tres (3) días siguientes a la presentación en sesión del Comité de conciliación, una vez sean aprobados y a realizados los ajustes solicitados por los integrantes del Comité”"/>
    <m/>
    <s v="1. Falta de conocimiento previo en el proceso de publicación de los informes del Comité de Conciliación, lo que impide garantizar el cumplimiento del plazo establecido._x000a_2. Ausencia de una actividad formal y responsable designado en los procedimientos jurídicos, que regule la publicación y trazabilidad de dichos informes en la página web institucional._x000a_3. Inexistencia de un procedimiento o instructivo operativo que establezca las etapas, responsables, tiempos y verificación del cumplimiento del artículo 24 de la Resolución 199 de 2024."/>
    <s v="Ausencia de una actividad formal y responsable designado en los procedimientos jurídicos, que regule la publicación y trazabilidad de dichos informes en la página web institucional."/>
    <s v="Acción correctiva"/>
    <s v="GJ_AC7"/>
    <s v="Publicar en la página web institucional los informes de gestión del Comité de Conciliación correspondientes al primer semestre de 2025.."/>
    <s v="Informes de conciliación cargados en la página web DNBC con fecha 10/11/2025"/>
    <n v="2"/>
    <d v="2025-11-20T00:00:00"/>
    <d v="2025-12-31T00:00:00"/>
    <n v="6.1499999999999995"/>
    <s v="16. Gestión Jurídica"/>
    <m/>
    <n v="0"/>
    <n v="0"/>
    <n v="0"/>
    <d v="2026-05-11T00:00:00"/>
    <s v="No se realizó seguimiento"/>
    <n v="0"/>
    <s v="VENCIDO"/>
    <d v="2026-05-15T00:00:00"/>
    <n v="0"/>
    <s v="No fue posible identificar evidencias para el presente período de análisis"/>
    <s v="VENCIDA"/>
    <s v="No aplica"/>
    <s v="No aplica"/>
    <s v="No aplica"/>
    <n v="1"/>
    <s v="se adjunta soporte de publicacion en la pagina, asi como el informe de las actuaciones adelantadas por el proceso de gestion juridica"/>
    <s v="https://dnbcgovco-my.sharepoint.com/my?id=%2Fpersonal%2Fyerlis%5Fpeinado%5Fdnbc%5Fgov%5Fco%2FDocuments%2FDRIVE%20EVIDENCIAS%20ACCIONES%20DE%20MEJORA&amp;viewid=2bd0da41%2Dc24a%2D4219%2D9b50%2D3f7b97ed8c4c"/>
    <n v="46218"/>
    <s v="No se encuentra evidencias por parte del proceso"/>
    <n v="0"/>
    <x v="2"/>
  </r>
  <r>
    <n v="684"/>
    <x v="0"/>
    <x v="7"/>
    <s v="Dirección General"/>
    <m/>
    <x v="384"/>
    <n v="1"/>
    <x v="38"/>
    <s v="Se verificó que la secretaria Técnica del comité de conciliación convocó a las sesiones_x000a_ordinarias a los miembros de comité de conciliación, a través de correo electrónico. Así_x000a_mismo, envió el orden del día para cada sesión de comité y elaboró las actas de cada_x000a_sesión; sin embargo, la convocatoria a las sesiones del Comité ni las Actas fueron_x000a_tramitadas a través del Sistema Único de Gestión Ekogui, debido a que el Módulo del_x000a_Comité de Conciliación requiere el registro previo, por parte del perfil de Abogado, de las_x000a_solicitudes de Conciliación extrajudicial para poder gestionar la convocatoria y actas del_x000a_Comité a través del Sistema. Lo anterior incumpliendo lo establecido en el Artículo_x000a_2.2.3.4.1.11 del Decreto 104 de 2025 y los artículos 12 y 17 de la Resolución 199 de_x000a_2024 que establecen como responsabilidad de la secretaria técnica del Comité_x000a_…”Convocar a los miembros permanentes y demás invitados del Comité de Conciliación_x000a_a las sesiones ordinarias y extraordinarias a través del Sistema Único de Gestión e_x000a_Información de la Actividad Litigiosa del –eKogui.” … “Registrar en el Sistema único de_x000a_Gestión e información Litigiosa del Estado e-Kogui el Orden del día para cada sesión del_x000a_Comité, así como las actas de cada sesión."/>
    <m/>
    <s v="1. Falta de articulación del proceso entre los roles (Abogado y Secretaría Técnica) dentro del Sistema._x000a_2. Falta de personal del área de gestión jurídica que apoye el diligenciamiento del sistema_x000a_3.La coordinación entre el perfil de abogado responsable del registro de las solicitudes de conciliacion y la Secretaria Tecnica no esta formalizada, lo que genera que los registros en Ekogui no se realicen antes de la convocatoria, imposibilitando la gestion de las sesiones dentro del sistema"/>
    <s v="La coordinación entre el perfil de abogado responsable del registro de las solicitudes de conciliacion y la Secretaria Tecnica no esta formalizada, lo que genera que los registros en Ekogui no se realicen antes de la convocatoria, imposibilitando la gestion de las sesiones dentro del sistema"/>
    <s v="Acción correctiva"/>
    <s v="GJ_AC8"/>
    <s v="Utilizar como unico mecanismo de convocatoria de dicho comite, la plataforma del Ekogui, para lo cual, el Rol de abogado, cargrara y/o creara la ficha tecnica, y se enviara un correo electronico a la Secretaria Tecnica para que adelante la convocatoria, al comite, ademas cargará el acta, de dicho comite, a través de la misma plataforma eKogui."/>
    <s v="Sesiones del comité de conciliación gestionadas a través del sistema e Kogui/Sesiones realizadas en el año y correos electronicos enviados como evidencias de las mismas."/>
    <n v="24"/>
    <d v="2026-01-01T00:00:00"/>
    <d v="2026-12-31T00:00:00"/>
    <n v="54"/>
    <s v="16. Gestión Jurídica"/>
    <m/>
    <n v="0"/>
    <n v="0"/>
    <n v="0"/>
    <d v="2026-05-11T00:00:00"/>
    <s v="No se realizó seguimiento"/>
    <n v="0"/>
    <s v="EJECUCIÓN"/>
    <d v="2026-05-15T00:00:00"/>
    <n v="0"/>
    <s v="No fue posible identificar evidencias para el presente período de análisis"/>
    <s v="SIN INICIAR"/>
    <s v="No aplica"/>
    <s v="No aplica"/>
    <s v="No aplica"/>
    <n v="1"/>
    <s v="se adjunta soporte de envio de solicitud de novedad a la plataforma por imposibilidad de cargue en el EKOGUI"/>
    <s v="https://dnbcgovco-my.sharepoint.com/my?id=%2Fpersonal%2Fyerlis%5Fpeinado%5Fdnbc%5Fgov%5Fco%2FDocuments%2FDRIVE%20EVIDENCIAS%20ACCIONES%20DE%20MEJORA&amp;viewid=2bd0da41%2Dc24a%2D4219%2D9b50%2D3f7b97ed8c4c"/>
    <n v="46218"/>
    <s v="No se encuentra evidencias por parte del proceso"/>
    <n v="0"/>
    <x v="2"/>
  </r>
  <r>
    <n v="685"/>
    <x v="0"/>
    <x v="7"/>
    <s v="Dirección General"/>
    <m/>
    <x v="385"/>
    <n v="1"/>
    <x v="38"/>
    <s v="Aunque se expidieron por parte de la secretaria técnica del Comité las certificaciones de_x000a_las decisiones tomadas en el mismo, no se evidencia que se hayan enviado al Ministerio_x000a_Público con una antelación no inferior a cinco (5) días a la fecha fijada para la realización_x000a_de la audiencia de conciliación, incumpliendo lo establecido en el artículo 121, numeral 7_x000a_de la Ley 2220 de 2022, que señala: “Remitir al agente del Ministerio Público, con una_x000a_antelación no inferior a cinco (5) días a la fecha fijada para la realización de la audiencia_x000a_de conciliación, el acta o el certificado en el que conste la decisión del Comité de_x000a_Conciliación de la entidad pública convocada sobre la solicitud de conciliación”"/>
    <s v="INTEGRIDAD"/>
    <s v="1.Ausencia de control efectivo sobre los plazos procesales para el envío de las certificaciones al Ministerio Público._x000a_2.Falta de un registro formal de envío y acuse de recibo que permita evidenciar la fecha de remisión de cada certificación._x000a_3. Debilidad en el proceso de presentación y validación de las actas y certificaciones del Comité de Conciliación, ya que durante las audiencias los procuradores solicitaban ajustes o correcciones sobre el contenido de las mismas, lo cual ocasionaba retrasos y hacía que, al expedirse la versión final, ya no se cumpliera con la antelación mínima de cinco (5) días prevista en la Ley 2220 de 2022"/>
    <s v="Debilidad en el proceso de presentación y validación de las actas y certificaciones del Comité de Conciliación, ya que durante las audiencias los procuradores solicitaban ajustes o correcciones sobre el contenido de las mismas, lo cual ocasionaba retrasos y hacía que, al expedirse la versión final, ya no se cumpliera con la antelación mínima de cinco (5) días prevista en la Ley 2220 de 2022"/>
    <s v="Acción correctiva"/>
    <s v="DI_AC35"/>
    <s v="Dentro de la fichas técnicas presentadas al comité por parte del proceso de gestión jurídica se señalará el correo electrónico de la agencia del ministerio público, para remitir las certificaciones correspondientes."/>
    <s v="(Fichas remitidas en término de cinco días/Fichas técnicas con correo electrónico requerido para remisión de certificación)*100"/>
    <n v="100"/>
    <d v="2025-11-20T00:00:00"/>
    <d v="2025-12-31T00:00:00"/>
    <n v="6.1499999999999995"/>
    <s v="12. Gestión de Asuntos Disciplinarios"/>
    <m/>
    <n v="1"/>
    <s v="Esta actividad la desarrolla el proceso de gestión jurídica, ya que es este proceso quién realiza las fichas, por tanto no es posible desde este proceso adelantar ninguna acción. Se resalta que la misma actividad indica quién es el responsable de anexar dicha información. Solicito se excluye esta actividad del plan de mejoramiento."/>
    <n v="0"/>
    <d v="2026-05-11T00:00:00"/>
    <s v="Se debe revisar la responsabilidad de la actividad"/>
    <n v="0"/>
    <s v="EJECUCIÓN"/>
    <d v="2026-05-15T00:00:00"/>
    <n v="0"/>
    <s v="No fue posible identificar evidencias para el presente período de análisis"/>
    <s v="VENCIDA"/>
    <s v="No aplica"/>
    <s v="No aplica"/>
    <s v="No aplica"/>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Sin reporte de información, se incluye seguimiento primer trimestre_x000a__x000a_Se debe revisar la responsabilidad de la actividad"/>
    <n v="0"/>
    <x v="0"/>
  </r>
  <r>
    <n v="686"/>
    <x v="1"/>
    <x v="4"/>
    <s v="Subdirección Administrativa y Financiera"/>
    <m/>
    <x v="386"/>
    <m/>
    <x v="62"/>
    <s v="Hallazgo No. 1. Denuncia Transición de_x000a_IPv4 a IPv6 y Portal Web Compatible con IPv6 - Contrato 078 de 2019.. Se establece que no se implementó la totalidad de los requerimientos especificados, por cuanto el protocolo IPv6 implementado en la DNBC no está funcionando para generar tráfico IPv6 de la entidad hacia Internet y viceversa; y el portal web de la DNBC no es compatible con IPv6. Es de tener en_x000a_cuenta, que la totalidad de requerimientos del contrato 078 de 2019 se recibieron a satisfacción y se pagaron en su totalidad."/>
    <m/>
    <s v="Falencias en la supervisión realizada a la ejecución del contrato 078 de 2019 por la deficiente verificación del correcto funcionamiento de los productos entregados por el contratista y recibidos por la DNBC. Así como, deficiencias en la ejecución del objeto contractual y las obligaciones específicas por parte del contratista._x000a_La falta de acciones de la administración tendiendes a requerir el cumplimiento de obligaciones contractulales."/>
    <s v="Falencias en la supervisión realizada a la ejecución del contrato 078 de 2019 por la deficiente verificación del correcto funcionamiento de los productos entregados por el contratista y recibidos por la DNBC. Así como, deficiencias en la ejecución del objeto contractual y las obligaciones específicas por parte del contratista._x000a_La falta de acciones de la administración tendiendes a requerir el cumplimiento de obligaciones contractulales."/>
    <s v="Implementar acciones tendientes a la transición IPV4 a IPV6"/>
    <s v="TI_AC31"/>
    <s v="Trimestralmente se realizarán pruebas de monitoreo donde se verifica que los servicios se encuentren habilitados por el IPV6"/>
    <s v="Seguimiento y monitoreo trimestral"/>
    <n v="4"/>
    <d v="2022-10-01T00:00:00"/>
    <d v="2023-10-01T00:00:00"/>
    <n v="54"/>
    <s v="18. Gestión de Tecnología e Informática"/>
    <s v="Seguimiento Historico CGR"/>
    <n v="0.1"/>
    <s v="A la fecha no existe proceso formal de implementación de IPv6; se identifica la necesidad dentro del PETI 2026 para definir hoja de ruta y acciones de cumplimiento."/>
    <n v="0"/>
    <d v="2026-05-11T00:00:00"/>
    <s v="No se evidencia realización de acciones"/>
    <n v="0"/>
    <s v="VENCIDO"/>
    <d v="2026-06-08T00:00:00"/>
    <n v="0"/>
    <s v="No fue posible identificar evidencias para el presente período de análisis"/>
    <s v="VENCIDA"/>
    <s v="No aplica"/>
    <s v="No aplica"/>
    <s v="No aplica"/>
    <n v="0"/>
    <s v="Sin reporte de información por parte de la primera linea de defensa"/>
    <n v="0"/>
    <n v="46214"/>
    <s v="No se encuentran evidencias de seguimiento"/>
    <n v="0"/>
    <x v="2"/>
  </r>
  <r>
    <n v="687"/>
    <x v="0"/>
    <x v="5"/>
    <s v="Subdirección Administrativa y Financiera"/>
    <m/>
    <x v="387"/>
    <n v="1"/>
    <x v="63"/>
    <s v="No se diligenciaron la totalidad de los Formatos FO-AD-02-02 Formatos Preoperacional Vehículos y FO-AD-02-01 Planilla de Desplazamiento Vehículos de la Dirección Nacional de Bomberos establecido en el numeral 5.1 Política de Desplazamiento de Vehículos numeral 6 que señala “Para el requerimiento de movilización de un vehículo institucional, el funcionario Líder o Gestor del Proceso que requiera el servicio para el desplazamiento de su equipo de trabajo en cumplimiento de la misionalidad de la entidad, deberá solicitarlo al designado por el Subdirector Administrativo y Financiero con copia a la subdirección administrativa y financiera para el control y mantenimiento de vehículos, para la autorización del desplazamiento del servidor y/o contratista en días y horas laborables; para tal propósito, la orden de movilización se tramitará en formatos propios de la DNBC.”"/>
    <m/>
    <s v="1. Porque los conductores no diligencian los formatos de forma completa en todos los desplazamientos realizados._x000a_2. Porque los conductores no ven la necesidad de llevar a cabo un diligenciamiento completo de los formatos._x000a_3. Porque no se esta llevando a cabo un adecuado seguimiento a las obligaciones del contrato por parte de los supervisores de aquellos conductores contratados a través de CPS teniendo en cuenta que no todas las obligaciones se establecen de manera explícita en el contrato._x000a_4. Porque no se están realizando amonstaciones a aquellos conductores (funcionarios) que incumplen el diligenciamiento de los formatos establecidos en la política de desplazamiento de vehículos de la DNBC"/>
    <s v="Gestion Administrativa_x000a_Planillas:_x000a_No hay una adecuada supervisión de las obligaciones contractuales adquiridas por por los conductores contratados a través de CPS relacionadas con el no cumplimiento de la política de desplazamiento de vehículos de la DNBC. Lo anterior, teniendo en cuenta que existen obligaciones contractuales que no se establecen de manera explícita ene l contrato, sino que quedan bajo la obliugación &quot;las demás que sean solicitadas&quot; Adicionalmente, no se están contemplando amonestaciones a aquellos funcionarios que no cumplan con esta misma política."/>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s v="14. Gestión Administrativa"/>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s v="EJECUCIÓN"/>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x v="0"/>
  </r>
  <r>
    <n v="688"/>
    <x v="1"/>
    <x v="0"/>
    <s v="Dirección General"/>
    <m/>
    <x v="388"/>
    <m/>
    <x v="40"/>
    <s v="Hallazgo No 4 de 2018 Convenio 9677 06 1298 2013 La DNBC suscribió el convenio con el Fondo Nacional de Gestión del Riesgo de Desastres-Fiduprevisora SA el 24 de diciembre de 2013 al cual le realizaron 5 otro sí cuyo último plazo de ejecución se fijó hasta el 30 de septiembre de 2016 y hasta la fecha de la comunicación no se ha liquidado_x000a_Acción reformulada en el Plan de Mejoramiento suscrito el 26 de Diciembre de 2022; por cuanto, no fue Cerrado el Hallazgo por parte de la CGR en la Auditoría Financiera realizada a la vigencia 2021."/>
    <m/>
    <s v="Falta de supervisión y seguimiento a la ejecución del convenio por parte de la DNBC, tomando en cuenta que, a 31 de diciembre de 2018, existe aun un saldo pendiente de legalizar $961,8 millones situación que configura un riesgo frente al control de la debida inversión de los recursos."/>
    <s v="Falta de supervisión y seguimiento a la ejecución del convenio por parte de la DNBC, tomando en cuenta que, a 31 de diciembre de 2018, existe aun un saldo pendiente de legalizar $961,8 millones situación que configura un riesgo frente al control de la debida inversión de los recursos."/>
    <s v="Implementar mecanismos de control con respecto a liquidación de los convenios"/>
    <s v="GC_AC20"/>
    <s v="Realizar un seguimiento mensual a la liquidación de los contratos que se derivaron del convenio 9677-06-1298-2013"/>
    <s v="Seguimientos mensuales"/>
    <n v="1"/>
    <d v="2023-01-01T00:00:00"/>
    <d v="2024-12-31T00:00:00"/>
    <n v="108"/>
    <s v="15. Gestión Contractual"/>
    <s v="Seguimiento Historico CGR"/>
    <n v="0"/>
    <s v="Acción reformulada en el Plan de Mejoramiento suscrito el 26 de Diciembre de 2022; por cuanto, no fue Cerrado el Hallazgo por parte de la CGR  en la  Auditoría Financiera realizada a la vigencia 2021. _x000a__x000a_La acción de mejora finaliza el 31 de Diciembre de 2024_x000a__x000a_No se reportó avance._x000a__x000a_No se cumplió con el plazo establecido en la acción de mejora, quedando VENCIDA._x000a_"/>
    <n v="0"/>
    <d v="2026-05-11T00:00:00"/>
    <s v="No se evidencian soportes de la actividad"/>
    <n v="0"/>
    <s v="VENCIDO"/>
    <d v="2026-05-29T00:00:00"/>
    <n v="0.5"/>
    <s v="No fue posible identificar evidencias para el presente período de análisis"/>
    <s v="VENCIDA"/>
    <s v="No aplica"/>
    <s v="No aplica"/>
    <s v="No aplica"/>
    <n v="0"/>
    <s v="Acción reformulada en el Plan de Mejoramiento suscrito el 26 de Diciembre de 2022; por cuanto, no fue Cerrado el Hallazgo por parte de la CGR  en la  Auditoría Financiera realizada a la vigencia 2021. _x000a__x000a_La acción de mejora finaliza el 31 de Diciembre de 2024_x000a__x000a_No se reportó avance._x000a__x000a_No se cumplió con el plazo establecido en la acción de mejora, quedando VENCIDA._x000a_"/>
    <n v="0"/>
    <s v="11/07/206"/>
    <s v="No se evidencian soportes de la actividad"/>
    <n v="0"/>
    <x v="2"/>
  </r>
  <r>
    <n v="689"/>
    <x v="1"/>
    <x v="0"/>
    <s v="Dirección General"/>
    <m/>
    <x v="388"/>
    <m/>
    <x v="40"/>
    <s v="Hallazgo No 4 de 2018 Convenio 9677 06 1298 2013 La DNBC suscribió el convenio con el Fondo Nacional de Gestión del Riesgo de Desastres-Fiduprevisora SA el 24 de diciembre de 2013 al cual le realizaron 5 otro sí cuyo último plazo de ejecución se fijó hasta el 30 de septiembre de 2016 y hasta la fecha de la comunicación no se ha liquidado_x000a_Acción reformulada en el Plan de Mejoramiento suscrito el 26 de Diciembre de 2022; por cuanto, no fue Cerrado el Hallazgo por parte de la CGR en la Auditoría Financiera realizada a la vigencia 2021."/>
    <m/>
    <s v="Falta de supervisión y seguimiento a la ejecución del convenio por parte de la DNBC, tomando en cuenta que, a 31 de diciembre de 2018, existe aun un saldo pendiente de legalizar $961,8 millones situación que configura un riesgo frente al control de la debida inversión de los recursos."/>
    <s v="Falta de supervisión y seguimiento a la ejecución del convenio por parte de la DNBC, tomando en cuenta que, a 31 de diciembre de 2018, existe aun un saldo pendiente de legalizar $961,8 millones situación que configura un riesgo frente al control de la debida inversión de los recursos."/>
    <s v="Implementar mecanismos de control con respecto a liquidación de los convenios"/>
    <s v="GC_AC21"/>
    <s v="Realizar el cierre financiero y contable de los contratos y convenios que se derivaron del convenio 9677-06-1298-2013"/>
    <s v="Cierre Financiero"/>
    <n v="1"/>
    <d v="2023-01-01T00:00:00"/>
    <d v="2024-12-31T00:00:00"/>
    <n v="108"/>
    <s v="15. Gestión Contractual"/>
    <s v="Seguimiento Historico CGR"/>
    <n v="0"/>
    <s v="Acción reformulada en el Plan de Mejoramiento suscrito el 26 de Diciembre de 2022; por cuanto, no fue Cerrado el Hallazgo por parte de la CGR  en la  Auditoría Financiera realizada a la vigencia 2021. _x000a__x000a_La acción de mejora finaliza el 31 de Diciembre de 2024_x000a__x000a_No se evidencia sobre el cierre financiero y contable de dicho convenio._x000a__x000a_No se cumplió con el plazo establecido en la acción de mejora, quedando VENCIDA._x000a_"/>
    <n v="0"/>
    <d v="2026-05-11T00:00:00"/>
    <s v="No se evidencian soportes de la actividad"/>
    <n v="0"/>
    <s v="VENCIDO"/>
    <d v="2026-05-15T00:00:00"/>
    <n v="0"/>
    <s v="No fue posible identificar evidencias para el presente período de análisis"/>
    <s v="VENCIDA"/>
    <s v="No aplica"/>
    <s v="No aplica"/>
    <s v="No aplica"/>
    <n v="0"/>
    <s v="Acción reformulada en el Plan de Mejoramiento suscrito el 26 de Diciembre de 2022; por cuanto, no fue Cerrado el Hallazgo por parte de la CGR  en la  Auditoría Financiera realizada a la vigencia 2021. _x000a__x000a_La acción de mejora finaliza el 31 de Diciembre de 2024_x000a__x000a_No se evidencia sobre el cierre financiero y contable de dicho convenio._x000a__x000a_No se cumplió con el plazo establecido en la acción de mejora, quedando VENCIDA._x000a_"/>
    <n v="0"/>
    <s v="11/07/206"/>
    <s v="No se evidencian soportes de la actividad"/>
    <n v="0"/>
    <x v="2"/>
  </r>
  <r>
    <n v="690"/>
    <x v="1"/>
    <x v="0"/>
    <s v="Subdirección Administrativa y Financiera"/>
    <m/>
    <x v="388"/>
    <m/>
    <x v="40"/>
    <s v="Hallazgo No 4 de 2018 Convenio 9677 06 1298 2013 La DNBC suscribió el convenio con el Fondo Nacional de Gestión del Riesgo de Desastres-Fiduprevisora SA el 24 de diciembre de 2013 al cual le realizaron 5 otro sí cuyo último plazo de ejecución se fijó hasta el 30 de septiembre de 2016 y hasta la fecha de la comunicación no se ha liquidado_x000a_Acción reformulada en el Plan de Mejoramiento suscrito el 26 de Diciembre de 2022; por cuanto, no fue Cerrado el Hallazgo por parte de la CGR en la Auditoría Financiera realizada a la vigencia 2021."/>
    <m/>
    <s v="Falta de supervisión y seguimiento a la ejecución del convenio por parte de la DNBC, tomando en cuenta que, a 31 de diciembre de 2018, existe aun un saldo pendiente de legalizar $961,8 millones situación que configura un riesgo frente al control de la debida inversión de los recursos."/>
    <s v="Falta de supervisión y seguimiento a la ejecución del convenio por parte de la DNBC, tomando en cuenta que, a 31 de diciembre de 2018, existe aun un saldo pendiente de legalizar $961,8 millones situación que configura un riesgo frente al control de la debida inversión de los recursos."/>
    <s v="Implementar mecanismos de control con respecto a liquidación de los convenios"/>
    <s v="GC_AC22"/>
    <s v="Efectuar el cierre financiero del Convenio 9677-06-1298-2013, en los Estados Contables de la DNBC"/>
    <s v="Cierre Financiero"/>
    <n v="1"/>
    <d v="2023-01-01T00:00:00"/>
    <d v="2024-12-31T00:00:00"/>
    <n v="108"/>
    <s v="15. Gestión Contractual"/>
    <s v="Seguimiento Historico CGR"/>
    <n v="0.2"/>
    <s v="Acción reformulada en el Plan de Mejoramiento suscrito el 26 de Diciembre de 2022; por cuanto, no fue Cerrado el Hallazgo por parte de la CGR  en la  Auditoría Financiera realizada a la vigencia 2021. _x000a__x000a_La acción de mejora finaliza el 31 de Diciembre de 2024_x000a__x000a_No se evidencia sobre el cierre financiero y contable de dicho convenio._x000a__x000a_No se cumplió con el plazo establecido en la acción de mejora, quedando VENCIDA._x000a_"/>
    <n v="0"/>
    <d v="2026-05-11T00:00:00"/>
    <s v="No se evidencian soportes de la actividad"/>
    <n v="0"/>
    <s v="VENCIDO"/>
    <d v="2026-05-15T00:00:00"/>
    <n v="0"/>
    <s v="No fue posible identificar evidencias para el presente período de análisis"/>
    <s v="VENCIDA"/>
    <s v="No aplica"/>
    <s v="No aplica"/>
    <s v="No aplica"/>
    <n v="0.2"/>
    <s v="Acción reformulada en el Plan de Mejoramiento suscrito el 26 de Diciembre de 2022; por cuanto, no fue Cerrado el Hallazgo por parte de la CGR  en la  Auditoría Financiera realizada a la vigencia 2021. _x000a__x000a_La acción de mejora finaliza el 31 de Diciembre de 2024_x000a__x000a_No se evidencia sobre el cierre financiero y contable de dicho convenio._x000a__x000a_No se cumplió con el plazo establecido en la acción de mejora, quedando VENCIDA._x000a_"/>
    <n v="0"/>
    <s v="11/07/206"/>
    <s v="No se evidencian soportes de la actividad"/>
    <n v="0"/>
    <x v="2"/>
  </r>
  <r>
    <n v="691"/>
    <x v="0"/>
    <x v="5"/>
    <s v="Dirección General"/>
    <m/>
    <x v="387"/>
    <n v="0"/>
    <x v="63"/>
    <s v="No se diligenciaron la totalidad de los Formatos FO-AD-02-02 Formatos Preoperacional Vehículos y FO-AD-02-01 Planilla de Desplazamiento Vehículos de la Dirección Nacional de Bomberos establecido en el numeral 5.1 Política de Desplazamiento de Vehículos numeral 6 que señala “Para el requerimiento de movilización de un vehículo institucional, el funcionario Líder o Gestor del Proceso que requiera el servicio para el desplazamiento de su equipo de trabajo en cumplimiento de la misionalidad de la entidad, deberá solicitarlo al designado por el Subdirector Administrativo y Financiero con copia a la subdirección administrativa y financiera para el control y mantenimiento de vehículos, para la autorización del desplazamiento del servidor y/o contratista en días y horas laborables; para tal propósito, la orden de movilización se tramitará en formatos propios de la DNBC.”"/>
    <s v="INTEGRIDAD"/>
    <s v="1. Porque los conductores no diligencian los formatos de forma completa en todos los desplazamientos realizados._x000a_2. Porque los conductores no ven la necesidad de llevar a cabo un diligenciamiento completo de los formatos._x000a_3. Porque no se esta llevando a cabo un adecuado seguimiento a las obligaciones del contrato por parte de los supervisores de aquellos conductores contratados a través de CPS teniendo en cuenta que no todas las obligaciones se establecen de manera explícita en el contrato._x000a_4. Porque no se están realizando amonstaciones a aquellos conductores (funcionarios) que incumplen el diligenciamiento de los formatos establecidos en la política de desplazamiento de vehículos de la DNBC"/>
    <s v="Gestion Administrativa_x000a_Planillas:_x000a_No hay una adecuada supervisión de las obligaciones contractuales adquiridas por por los conductores contratados a través de CPS relacionadas con el no cumplimiento de la política de desplazamiento de vehículos de la DNBC. Lo anterior, teniendo en cuenta que existen obligaciones contractuales que no se establecen de manera explícita ene l contrato, sino que quedan bajo la obliugación &quot;las demás que sean solicitadas&quot; Adicionalmente, no se están contemplando amonestaciones a aquellos funcionarios que no cumplan con esta misma política."/>
    <s v="Acción correctiva"/>
    <s v="DI_AC24"/>
    <s v="Iniciar las acciones administrativas y disciplinarias que halla lugar a los funcionarios que incumplan la Política de Desplazamiento de Vehículos de la DNBC"/>
    <s v="% Acciones administrativas y/o disciplinarias iniciadas =(acciones iniciadas/incumplimientos identificados)*100"/>
    <n v="1"/>
    <d v="2024-07-15T00:00:00"/>
    <d v="2024-12-31T00:00:00"/>
    <n v="24.900000000000002"/>
    <s v="12. Gestión de Asuntos Disciplinarios"/>
    <m/>
    <n v="1"/>
    <s v="Sobre la IP 025 de 2024, se adoptó decisión de archivo de conformidad con lo establecido en la decisión adoptada el 11 de julio de 2025. Se desplegó la acción disciplinaria requerida. Se anexa evidencia de la apertura y del archivo."/>
    <s v="https://dnbcgovco-my.sharepoint.com/:f:/g/personal/planeacion_dnbc_gov_co/IgCqJBQzHkSYRrYrrwkcO26SARTNUnwvUMW2mcpkRVL2YUU?e=z5wzlL"/>
    <d v="2026-05-11T00:00:00"/>
    <s v="Se evidencia en el respectivo hallazgo, que se realizó la apertura de la acción disciplinaria IP 025-2024  esta relacionado con el incumplimiento  de la  Política de Desplazamiento de Vehículos de la DNBC  . Por lo tanto  cumple con el indicador relacionado a este hallazgo."/>
    <n v="1"/>
    <s v="CUMPLIDO"/>
    <d v="2026-05-15T00:00:00"/>
    <n v="1"/>
    <s v="Se presentan como evidencias el Auto de Apertura de Indagación Previa No. 025 de 2024, de fecha 17 de septiembre de 2024, y el Auto de Archivo de la Indagación Previa, de fecha 11 de julio de 2025, mediante los cuales se adelantó la actuación disciplinaria relacionada con el presunto incumplimiento de la Política de Desplazamiento de Vehículos de la DNBC y se adoptó la decisión de archivo. Los soportes aportados permiten verificar la ejecución de la actividad formulada dentro del plazo establecido y el cumplimiento de la acción correctiv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692"/>
    <x v="0"/>
    <x v="5"/>
    <s v="Subdirección Administrativa y Financiera"/>
    <m/>
    <x v="387"/>
    <n v="0"/>
    <x v="63"/>
    <s v="No se diligenciaron la totalidad de los Formatos FO-AD-02-02 Formatos Preoperacional Vehículos y FO-AD-02-01 Planilla de Desplazamiento Vehículos de la Dirección Nacional de Bomberos establecido en el numeral 5.1 Política de Desplazamiento de Vehículos numeral 6 que señala “Para el requerimiento de movilización de un vehículo institucional, el funcionario Líder o Gestor del Proceso que requiera el servicio para el desplazamiento de su equipo de trabajo en cumplimiento de la misionalidad de la entidad, deberá solicitarlo al designado por el Subdirector Administrativo y Financiero con copia a la subdirección administrativa y financiera para el control y mantenimiento de vehículos, para la autorización del desplazamiento del servidor y/o contratista en días y horas laborables; para tal propósito, la orden de movilización se tramitará en formatos propios de la DNBC.”"/>
    <m/>
    <s v="1. Porque los conductores no diligencian los formatos de forma completa en todos los desplazamientos realizados._x000a_2. Porque los conductores no ven la necesidad de llevar a cabo un diligenciamiento completo de los formatos._x000a_3. Porque no existía la obligatoriedad en los contratos de prestación de servicios de conductores del diligenciamiento de las planillas."/>
    <s v="Gestion Administrativa_x000a_Planillas:_x000a_No existía la obligatoriedad en los contratos de prestación de servicios de conductores del diligenciamiento de la planilla."/>
    <s v="Acción correctiva"/>
    <s v="GA_AC16"/>
    <s v="Realizar la socializacion trimestral de la documentacion actualizada y/o liniamientos de uso y manejo de los vehiculos a los conductores y demas responsables"/>
    <s v="Socializaciones realizadas"/>
    <n v="4"/>
    <d v="2026-02-01T00:00:00"/>
    <d v="2026-12-31T00:00:00"/>
    <n v="49.5"/>
    <s v="14. Gestión Administrativa"/>
    <m/>
    <n v="1"/>
    <s v="Se realizó la capacitación al conductor de los formatos "/>
    <s v="https://dnbcgovco-my.sharepoint.com/:f:/g/personal/planeacion_dnbc_gov_co/IgDhYmMZWLOWRZ-8Bgt_Qa1fAVrnM32Mxr9QT5T3GErSv4I?e=yXGCWf"/>
    <d v="2026-05-11T00:00:00"/>
    <s v="Se adjunta acta de reunión del mes de abril donde se capacita al conductor"/>
    <n v="1"/>
    <s v="CUMPLIDO"/>
    <d v="2026-05-29T00:00:00"/>
    <n v="0.25"/>
    <s v="Se evidencia listado de aistencia a capacitación con fecha 22/04/2026, mas no se evidencia resumen del tema tratado en dicha capacitacion"/>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aizó lacapacitación al conductorde todos los formatos "/>
    <s v="https://dnbcgovco-my.sharepoint.com/:f:/g/personal/planeacion_dnbc_gov_co/IgDjFeFpC4uhS5oeK97Jh9HtAeSD9mhp9iccyVIjcrqJ2SU?e=38n0fw"/>
    <n v="46214"/>
    <s v="Se incluye acta del mes de abirl donde se socializa información con el conductor"/>
    <n v="0.5"/>
    <x v="1"/>
  </r>
  <r>
    <n v="693"/>
    <x v="0"/>
    <x v="5"/>
    <s v="Subdirección Administrativa y Financiera"/>
    <m/>
    <x v="389"/>
    <n v="0"/>
    <x v="63"/>
    <s v="Al 31 de diciembre de 2022, al vehículo de placas IXX-308, NO se le realizó el respectivo mantenimiento conforme al numeral 5.2 Política de Seguridad y salud en el Trabajo numeral 5.2.1 POLÍTICA DE SEGURIDAD VIAL que indica que “La DIRECCIÓN NACIONAL DE BOMBEROS DE COLOMBIA DNBC, consciente de la importancia de implementar actividades de promoción y prevención de accidentes de tránsito en áreas operativas y en las vías públicas en todo el territorio nacional se compromete con: ...•Vigilar permanentemente las responsabilidades propias en cuanto a mantenimiento preventivo y correctivo a fin de mantener en óptimas condiciones de operación los vehículos y equipos.(negrilla y subrayado fuera de Texto."/>
    <m/>
    <s v="1. Porque el vehículo se encontraba en préstamo en bomberos Bogota._x000a_2. No existia plan de mantenimiento preventivo y correctivo para el vehículo._x000a_3. No se tenía conocimiento del estado del vehículo IXX308."/>
    <s v="No se tenía conocimiento del estado del vehículo IXX308."/>
    <s v="Acción correctiva"/>
    <s v="GA_AC03"/>
    <s v="Elaborar y Ejecutar plan o programa de mantenimiento exigidos por la norma."/>
    <s v="Plan o programa de mantenimiento ejecutado"/>
    <n v="1"/>
    <d v="2026-05-01T00:00:00"/>
    <d v="2026-12-31T00:00:00"/>
    <n v="36"/>
    <s v="14. Gestión Administrativa"/>
    <m/>
    <n v="0"/>
    <s v="En proceso de elaboración "/>
    <s v="https://dnbcgovco-my.sharepoint.com/:f:/g/personal/planeacion_dnbc_gov_co/IgCHix03hdsORJdFzXwbKzzkAYCwKvT-WMSbymO7s_ZNdBo?e=tzOHt9"/>
    <d v="2026-05-11T00:00:00"/>
    <s v="No se evidencia avance para el periodo"/>
    <n v="0"/>
    <s v="EJECUCIÓN"/>
    <d v="2026-05-29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x v="0"/>
  </r>
  <r>
    <n v="694"/>
    <x v="0"/>
    <x v="5"/>
    <s v="Subdirección Administrativa y Financiera"/>
    <m/>
    <x v="390"/>
    <n v="1"/>
    <x v="63"/>
    <s v="El vehículo de placas ZXW 532 posee la tecno mecánica vencida y el vehículo de placas IXX 308 no la tiene expedida ni cargada en el RUNT, conforme lo establece el Artículo 52 de la Ley 769 de 2002, modificado por el artículo 12 de la Ley 1383 de 2010, modificado por el Art 202 del Decreto 019 de 2012._x000a_Lo anterior, podría conllevar a las sanciones previstas en la ley tal y como lo señala en parágrafo 1 del Decreto 2106 de 2019 “Por el cual se dictan normas para simplificar, suprimir y reformar trámites, procesos y procedimientos innecesarios existentes en la administración pública” que indica:_x000a_PARÁGRAFO 1. Quien no cuente con certificado vigente incurrirá en las sanciones previstas en la ley. Para todos los efectos este será considerado como documento público."/>
    <m/>
    <s v="1. No se cuenta con un sistema de planificación y seguimiento adecuado para la revisión tecnicomecánica de los vehículos de la DNBC ._x000a_2. Porque no se perciben las revisiones tecnico mecánicas como una actividad de alta prioridad dentro de la organizaciòn."/>
    <s v="El no contar con un sistema de planificación y seguimiento adecuado a las revisiones tecnicomecánicas impide que se priorice su realización a los vehículos de la DNBC"/>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s v="14. Gestión Administrativa"/>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s v="EJECUCIÓN"/>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x v="0"/>
  </r>
  <r>
    <n v="695"/>
    <x v="0"/>
    <x v="5"/>
    <s v="Subdirección Administrativa y Financiera"/>
    <m/>
    <x v="390"/>
    <n v="0"/>
    <x v="63"/>
    <s v="El vehículo de placas ZXW 532 posee la tecno mecánica vencida y el vehículo de placas IXX 308 no la tiene expedida ni cargada en el RUNT, conforme lo establece el Artículo 52 de la Ley 769 de 2002, modificado por el artículo 12 de la Ley 1383 de 2010, modificado por el Art 202 del Decreto 019 de 2012._x000a_Lo anterior, podría conllevar a las sanciones previstas en la ley tal y como lo señala en parágrafo 1 del Decreto 2106 de 2019 “Por el cual se dictan normas para simplificar, suprimir y reformar trámites, procesos y procedimientos innecesarios existentes en la administración pública” que indica:_x000a_PARÁGRAFO 1. Quien no cuente con certificado vigente incurrirá en las sanciones previstas en la ley. Para todos los efectos este será considerado como documento público."/>
    <m/>
    <s v="1. No se cuenta con un sistema de planificación y seguimiento adecuado para la revisión tecnicomecánica de los vehículos de la DNBC ._x000a_2. Porque no se perciben las revisiones tecnico mecánicas como una actividad de alta prioridad dentro de la organizaciòn."/>
    <s v="El no contar con un sistema de planificación y seguimiento adecuado a las revisiones tecnicomecánicas impide que se priorice su realización a los vehículos de la DNBC"/>
    <s v="Acción correctiva"/>
    <s v="GA_AC16"/>
    <s v="Realizar la socializacion trimestral de la documentacion actualizada y/o liniamientos de uso y manejo de los vehiculos a los conductores y demas responsables"/>
    <s v="Socializaciones realizadas"/>
    <n v="4"/>
    <d v="2026-02-01T00:00:00"/>
    <d v="2026-12-31T00:00:00"/>
    <n v="49.5"/>
    <s v="14. Gestión Administrativa"/>
    <m/>
    <n v="1"/>
    <s v="Se realizó la capacitación al conductor de los formatos "/>
    <s v="https://dnbcgovco-my.sharepoint.com/:f:/g/personal/planeacion_dnbc_gov_co/IgDhYmMZWLOWRZ-8Bgt_Qa1fAVrnM32Mxr9QT5T3GErSv4I?e=yXGCWf"/>
    <d v="2026-05-11T00:00:00"/>
    <s v="Se adjunta acta de reunión del mes de abril donde se capacita al conductor"/>
    <n v="1"/>
    <s v="CUMPLIDO"/>
    <d v="2026-05-29T00:00:00"/>
    <n v="0.25"/>
    <s v="Se evidencia listado de aistencia a capacitación con fecha 22/04/2026, mas no se evidencia resumen del tema tratado en dicha capacitacion"/>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aizó lacapacitación al conductorde todos los formatos "/>
    <s v="https://dnbcgovco-my.sharepoint.com/:f:/g/personal/planeacion_dnbc_gov_co/IgDjFeFpC4uhS5oeK97Jh9HtAeSD9mhp9iccyVIjcrqJ2SU?e=38n0fw"/>
    <n v="46214"/>
    <s v="Se incluye acta del mes de abirl donde se socializa información con el conductor"/>
    <n v="0.5"/>
    <x v="1"/>
  </r>
  <r>
    <n v="696"/>
    <x v="0"/>
    <x v="5"/>
    <s v="Subdirección Administrativa y Financiera"/>
    <m/>
    <x v="390"/>
    <n v="0"/>
    <x v="63"/>
    <s v="El vehículo de placas ZXW 532 posee la tecno mecánica vencida y el vehículo de placas IXX 308 no la tiene expedida ni cargada en el RUNT, conforme lo establece el Artículo 52 de la Ley 769 de 2002, modificado por el artículo 12 de la Ley 1383 de 2010, modificado por el Art 202 del Decreto 019 de 2012._x000a_Lo anterior, podría conllevar a las sanciones previstas en la ley tal y como lo señala en parágrafo 1 del Decreto 2106 de 2019 “Por el cual se dictan normas para simplificar, suprimir y reformar trámites, procesos y procedimientos innecesarios existentes en la administración pública” que indica:_x000a_PARÁGRAFO 1. Quien no cuente con certificado vigente incurrirá en las sanciones previstas en la ley. Para todos los efectos este será considerado como documento público."/>
    <m/>
    <s v="1. No se cuenta con un sistema de planificación y seguimiento adecuado para la revisión tecnicomecánica de los vehículos de la DNBC ._x000a_2. Porque no se perciben las revisiones tecnico mecánicas como una actividad de alta prioridad dentro de la organizaciòn."/>
    <s v="El no contar con un sistema de planificación y seguimiento adecuado a las revisiones tecnicomecánicas impide que se priorice su realización a los vehículos de la DNBC"/>
    <s v="Acción correctiva"/>
    <s v="GA_AC03"/>
    <s v="Elaborar y Ejecutar plan o programa de mantenimiento exigidos por la norma."/>
    <s v="Plan o programa de mantenimiento ejecutado"/>
    <n v="1"/>
    <d v="2026-05-01T00:00:00"/>
    <d v="2026-12-31T00:00:00"/>
    <n v="36"/>
    <s v="14. Gestión Administrativa"/>
    <m/>
    <n v="0"/>
    <s v="En proceso de elaboración "/>
    <s v="https://dnbcgovco-my.sharepoint.com/:f:/g/personal/planeacion_dnbc_gov_co/IgCHix03hdsORJdFzXwbKzzkAYCwKvT-WMSbymO7s_ZNdBo?e=tzOHt9"/>
    <d v="2026-05-11T00:00:00"/>
    <s v="No se evidencia avance para el periodo"/>
    <n v="0"/>
    <s v="EJECUCIÓN"/>
    <d v="2026-05-29T00:00:00"/>
    <n v="0"/>
    <s v="No fue posible identificar evidencias para el presente período de análisis"/>
    <s v="SIN INICIAR"/>
    <s v="No aplica"/>
    <s v="No aplica"/>
    <s v="No aplica"/>
    <n v="0.5"/>
    <s v="Se adjunta borrador del plan o programa de mantenimiento preventivo y correctivo de los bienes "/>
    <s v="https://dnbcgovco-my.sharepoint.com/:f:/g/personal/planeacion_dnbc_gov_co/IgBCn-SBUhs2TYy3J6ibP7TcAS8cpJaTrj7_3VddG-txVi8?e=LN6Qdd"/>
    <s v="11/07/206"/>
    <s v="Se adjunta borrador del plan o programa de mantenimiento preventivo y correctivo de los bienes "/>
    <n v="0.5"/>
    <x v="0"/>
  </r>
  <r>
    <n v="697"/>
    <x v="0"/>
    <x v="5"/>
    <s v="Subdirección Administrativa y Financiera"/>
    <m/>
    <x v="391"/>
    <n v="1"/>
    <x v="63"/>
    <s v="NO se evidenció el Informe de Eficiencia Administrativa y Cero papel, correspondiente al cuarto trimestre de 2022, conforme lo establece la directiva Presidencial 04 de 2012, , que trata de EFICIENCIA ADMINISTRATIVA Y LINEAMIENTOS DE LA POLÍTICA CERO PAPEL EN LA ADMINISTRACIÓN PÚBLICA numeral 1,, donde se relacionen las buenas prácticas adoptadas y a tener en cuenta, así como las acciones de mejora, con cronogramas, metas e indi¬cadores, que permitan optimizar el uso de recursos monetarios, físicos, humanos, entre otros."/>
    <m/>
    <s v="1. Porque no se contaba con presupuesto asignado para la contratación de una persona que ejecutara las actividades ambientales en el primer trimestre del 2023 lo que desembocó en demoras para la redacción del informe de seguimiento del IV trimesre del 2022_x000a_2. Porque este retraso en la contratación, afectó el normal desarrollo de las actividades programadas."/>
    <s v="Porque no se realizó la contratación oportuna de una persona que se encargara de desempeñar estas actividades"/>
    <s v="Acción correctiva"/>
    <s v="GA_AC20"/>
    <s v="Actualizar y realizar seguimiento mensual a las actividades programadas para la ejecución del Plan de Eficiencia administrativa y cero papel"/>
    <s v="Seguimiento Mensual"/>
    <n v="6"/>
    <d v="2026-04-01T00:00:00"/>
    <d v="2026-12-31T00:00:00"/>
    <n v="40.5"/>
    <s v="14. Gestión Administrativa"/>
    <m/>
    <n v="0"/>
    <s v="En proceso de actualización"/>
    <s v="https://dnbcgovco-my.sharepoint.com/:f:/g/personal/planeacion_dnbc_gov_co/IgCl0qBqoOCDTIYmTmGALPurAbwDPB4ig6njfBp9xSbqn_8?e=rSCAmS"/>
    <d v="2026-05-11T00:00:00"/>
    <s v="No se evidencia avance para el periodo"/>
    <n v="0"/>
    <s v="EJECUCIÓN"/>
    <d v="2026-05-29T00:00:00"/>
    <n v="0"/>
    <s v="No fue posible identificar evidencias para el presente período de análisis"/>
    <s v="SIN INICIAR"/>
    <s v="No aplica"/>
    <s v="No aplica"/>
    <s v="No aplica"/>
    <n v="1"/>
    <s v="Ya se actualizo el Plan de eficiencia administrativa y cero papel y se hace informe trimestral mostrando el seguimiento "/>
    <s v="https://dnbcgovco-my.sharepoint.com/:f:/g/personal/planeacion_dnbc_gov_co/IgC5NxjsJQ94R5j51lPHOSS2Ab0wrB3oBWi-PNIfIsINPxA?e=XSZTsw"/>
    <n v="46214"/>
    <s v="Se evidencia actualización del programa y un infome de monitoreo. Se sugiere incluir evidencias de socialización con el lider del proceso de este informe"/>
    <n v="0.25"/>
    <x v="0"/>
  </r>
  <r>
    <n v="698"/>
    <x v="0"/>
    <x v="5"/>
    <s v="Subdirección Administrativa y Financiera"/>
    <m/>
    <x v="392"/>
    <n v="1"/>
    <x v="63"/>
    <s v="Para el cuarto trimestre de 2022, no se evidencia “El informe de seguimiento y control del plan institucional de gestión ambiental” donde se contemple el seguimiento realizado por parte del Proceso de Gestión Administrativa, conforme al Programa de Gestión ambiental del PIGA 2020-2024._x000a_De igual forma, al realizar el seguimiento de las actividades que debían desarrollarse conforme lo establece el numeral 15 del Programa de Gestión ambiental del PIGA 2020-2024, se evidenció incumplimiento de:_x000a_15.3Programa Gestión Integral de los Residuos_x000a_* Reforzar y adecuar los instructivos de la entidad, con los lineamientos ambientales para la gestión integral de residuos sólidos._x000a_*Entrega de material aprovechable a empresas de Recicladores._x000a_*Realizar seguimiento y monitoreo al cumplimiento de las obligaciones del transportador en el manejo de residuos_x000a_15.4 Programa de Prácticas Sostenibles._x000a_*Establecer e incorporar políticas, metodologías y directrices que fomenten la inclusión de criterios ambientales en la adquisición de bienes y servicios._x000a_*Realizar seguimiento y control de los equipos electrónicos para verificar posibles emisiones de GEI._x000a_15.2. Uso Eficiente de la Energía_x000a_*Realizar el mantenimiento preventivo y correctivo a las instalaciones eléctricas, equipos de cómputo y tecnológicos_x000a_5.1. Uso Eficiente del Agua_x000a_*Realizar el mantenimiento preventivo y correctivo a las instalaciones hidrosanitarias_x000a_* Realizar campañas de concientización y sensibilización al personal de la DNBC referente a la racionalización de este recurso."/>
    <m/>
    <s v="1. Porque no se estaba ejecutando el cronograma establecido en el PIGA._x000a_2. Porque no se realizó la contratación de una persona que se encargue de desempeñar estas actividades._x000a_3. El cronograma del PIGA no se encontraba actualizado a 2023."/>
    <s v="El cronograma del PIGA no se encontraba actualizado a 2023."/>
    <s v="Acción correctiva"/>
    <s v="GA_AC23"/>
    <s v="Actualizar y realizar seguimiento mensual a las actividades programadas para la ejecución del PIGA"/>
    <s v="Seguimiento Mensual"/>
    <n v="6"/>
    <d v="2026-04-01T00:00:00"/>
    <d v="2026-12-31T00:00:00"/>
    <n v="40.5"/>
    <s v="14. Gestión Administrativa"/>
    <m/>
    <n v="0"/>
    <s v="En proceso de actualización"/>
    <s v="https://dnbcgovco-my.sharepoint.com/:f:/g/personal/planeacion_dnbc_gov_co/IgDlyhDtojfaQqoY3LJ--BxtAdUspvTyiYxQG4sEKIAAQW0?e=N9KFE5"/>
    <d v="2026-05-11T00:00:00"/>
    <s v="No se evidencia avance para el periodo"/>
    <n v="0"/>
    <s v="EJECUCIÓN"/>
    <d v="2026-05-29T00:00:00"/>
    <n v="0"/>
    <s v="No fue posible identificar evidencias para el presente período de análisis"/>
    <s v="SIN INICIAR"/>
    <s v="No aplica"/>
    <s v="No aplica"/>
    <s v="No aplica"/>
    <n v="1"/>
    <s v="Ya se actualizo el PIGA y se hace informe trimestral mostrando el seguimiento "/>
    <s v="https://dnbcgovco-my.sharepoint.com/:f:/g/personal/planeacion_dnbc_gov_co/IgAP8LvYTa5rQIFS_RzLXYBdATaUiQL0YF-YPJNLIKyyQRY?e=iogfbj"/>
    <n v="46214"/>
    <s v="Se evidencia actualización del programa y un infome de monitoreo. Se sugiere incluir evidencias de socialización con el lider del proceso de este informe"/>
    <n v="0.25"/>
    <x v="0"/>
  </r>
  <r>
    <n v="699"/>
    <x v="0"/>
    <x v="5"/>
    <s v="Subdirección Administrativa y Financiera"/>
    <m/>
    <x v="390"/>
    <n v="0"/>
    <x v="33"/>
    <s v="El vehículo de placas ZXW 532 posee la tecno mecánica vencida y el vehículo de placas IXX 308 no la tiene expedida ni cargada en el RUNT, conforme lo establece el Artículo 52 de la Ley 769 de 2002, modificado por el artículo 12 de la Ley 1383 de 2010, modificado por el Art 202 del Decreto 019 de 2012._x000a_Lo anterior, podría conllevar a las sanciones previstas en la ley tal y como lo señala en parágrafo 1 del Decreto 2106 de 2019 “Por el cual se dictan normas para simplificar, suprimir y reformar trámites, procesos y procedimientos innecesarios existentes en la administración pública” que indica:_x000a_PARÁGRAFO 1. Quien no cuente con certificado vigente incurrirá en las sanciones previstas en la ley. Para todos los efectos este será considerado como documento público."/>
    <m/>
    <s v="1. No se contaba con el presupuesto para el mantenimiento de los vehículos de la entidad._x000a_2. Porque se solicitó al Ministerio de Hacienda una adición presupuestal para el mantenimiento de vehículos de la DNBC, la cual llegó hasta agosto 2023._x000a_3. No se realizó contrato de mantenimiento preventivo y correctivo de vehículos, incluyendo la tecnomecánica."/>
    <s v="No se realizó contrato de mantenimiento preventivo y correctivo de vehículos, incluyendo la tecnomecánica"/>
    <s v="Acción correctiva"/>
    <s v="GA_AC17"/>
    <s v="Realizar seguimientos mensuales de tipo documental como son a las obligaciones (SOAT, Impuestos, Revisiones Tecno mecánica) de cada uno de los vehículos asignados a la DNBC y diligenciamiento de formatos de seguimiento"/>
    <s v="Informes de seguimiento realizados"/>
    <n v="9"/>
    <d v="2026-04-01T00:00:00"/>
    <d v="2026-12-31T00:00:00"/>
    <n v="40.5"/>
    <s v="14. Gestión Administrativa"/>
    <m/>
    <n v="1"/>
    <s v="En el formato BD_ Vehículos se lleva un seguimiento mensual De SOAT, Impuestos, Revisión Tecnomecánica, Multas "/>
    <s v="https://dnbcgovco-my.sharepoint.com/:f:/g/personal/planeacion_dnbc_gov_co/IgAP202B7djhSJQsRgfTcy9DAbTIvVxEEdBhOKzOHK0a6gc?e=ubNaP4"/>
    <d v="2026-05-11T00:00:00"/>
    <s v="Se evidencian seguimientos de los meses de enero a abril de 2026"/>
    <n v="0.44444444444444442"/>
    <s v="EJECUCIÓN"/>
    <d v="2026-05-29T00:00:00"/>
    <n v="0.33"/>
    <s v="Se evidencian seguimientos mensuales mediantes correos electronicos de las incnosistencias del parque automotor de la DNBC por concepto de infracciones, pagos de soat y tecnomecanica, de los meses de enero, febrero, marzo y abril, lo que permite verificar la ejecucion de la actividad formulada dentro del plazo establecido."/>
    <s v="EN EJECUCIÓN"/>
    <s v="No aplica"/>
    <s v="No aplica"/>
    <s v="No aplica"/>
    <n v="1"/>
    <s v="SE manda un correo mensual con el seguimiento de los vehículos relacionand el formato BD_Vehículosdonde se observa el SOAT, Impuestos, Revisión tecnomecánica y multas, y ademas un informe de los vehículos propios de la DNBC "/>
    <s v="https://dnbcgovco-my.sharepoint.com/:f:/g/personal/planeacion_dnbc_gov_co/IgDjvmrPDpD5RZimW-r6S0xWAV-qstmVjvb8b-vmdSL9-ro?e=4BUetk"/>
    <n v="46214"/>
    <s v="Se incluyen correos de seguimiento del primer semestre de la vigencia 2026"/>
    <n v="0.66666666666666663"/>
    <x v="0"/>
  </r>
  <r>
    <n v="700"/>
    <x v="0"/>
    <x v="5"/>
    <s v="Subdirección Administrativa y Financiera"/>
    <m/>
    <x v="393"/>
    <n v="1"/>
    <x v="59"/>
    <s v="Aplicativo ORFEO_x000a_Se realizó cruce de la información generada en el proceso frente a la registrada en el aplicativo ORFEO, con lo cual se evidenciaron las siguientes debilidades del aplicativo, así:_x000a__x0009_No arroja un reporte con las variables necesarias para realizar un cruce efectivo para un periodo que contenga dos vigencias_x000a__x0009_En el campo “dependencia actual” se diligencia generalmente como “Dependencia de Salida”, lo cual no permite identificar todos los registros asociados a una dependencia de la DNBC._x000a__x0009_Al exportar la información a Excel, el aplicativo agrega dos (2) espacios en el campo “Radicado” de cada uno de los registros, lo cual dificultó el cruce con las bases de datos del proceso_x000a_Lo anterior incumple lo establecido en la 5 Dimensión Información y Comunicación del MIPG “Identificar y gestionar la información y comunicación interna” el cual señala “(…) Se debe garantizar su registro y divulgación oportuna, exacta y confiable, en procura de la realización efectiva y eficiente de las operaciones, soportar la toma de decisiones y permitir a los servidores un conocimiento más preciso y exacto de la entidad”."/>
    <m/>
    <s v="Desconocimiento del procedimiento de generación de informes estadisticos del aplicativo ORFEO_x000a_No existe un diagnostico de necesidades de parametrización por proceso, frente a niveles de usuario, reportes y generacion de informes estadisticos."/>
    <s v="No existe un diagnostico de necesidades de parametrización por proceso, frente a niveles de usuario, reportes y generacion de informes estadisticos."/>
    <s v="Acción correctiva"/>
    <s v="TI_AC24"/>
    <s v="Realizar diagnóstico de necesidades de parametrización por proceso, frente a niveles de usuario, reportes y generacion de informes estadisticos."/>
    <s v="Informe diagnóstico"/>
    <n v="1"/>
    <d v="2022-11-15T00:00:00"/>
    <d v="2023-06-30T00:00:00"/>
    <n v="33.75"/>
    <s v="18. Gestión de Tecnología e Informática"/>
    <s v="Realizar seguimiento"/>
    <n v="1"/>
    <s v="Se adjunta como evidencia documento diagnóstico de necesidades de parametrización del Sistema de Información RUE 2.0, incluyendo definición de roles de usuario, reglas funcionales por proceso, requerimientos de reportes, tableros e indicadores para generación de información estadística."/>
    <s v="https://dnbcgovco-my.sharepoint.com/:f:/g/personal/planeacion_dnbc_gov_co/IgB-4M0M0QFBT5ksUFTt5vBYAbdJmXGZRaiLCyWSNAvgCFE?e=ylRHIq"/>
    <d v="2026-05-11T00:00:00"/>
    <s v="Se aporta formato de necesidad de RUE 2.0 "/>
    <n v="1"/>
    <s v="CUMPLIDO"/>
    <d v="2026-06-08T00:00:00"/>
    <n v="1"/>
    <s v="Se evidencia la elaboración del diagnóstico de necesidades de parametrización del Sistema de Información RUE 2.0, incluyendo la definición de roles de usuario, requerimientos funcionales, reportes estadísticos, indicadores y mecanismos de control de acceso. La evidencia aportada permite validar el cumplimiento de la acción correctiva formulada y la atención de las debilidades identificadas en el hallazg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n reporte de información por parte de la primera linea de defensa"/>
    <n v="0"/>
    <n v="46214"/>
    <s v="Actividad con cumplimiento reportado en el primer trimestre 2026"/>
    <n v="1"/>
    <x v="1"/>
  </r>
  <r>
    <n v="701"/>
    <x v="0"/>
    <x v="5"/>
    <s v="Subdirección Administrativa y Financiera"/>
    <m/>
    <x v="394"/>
    <n v="0"/>
    <x v="63"/>
    <s v="Se evidencia la acumulación de dos periodos de vacaciones para el funcionario Jeison López, sin que se evidencie el acto administrativo que establezca que las mismas se acumularon por necesidades del servicio, incumpliendo los artículos 12 y 13 del Decreto 1045 de 1978._x000a_Con relación al funcionario Norbert Faubricio Sánchez, posee días pendientes de disfrute (09 días) los cuales hacen referencia al periodo de la vigencia 2021, y a la fecha ya se le acumuló el periodo de la vigencia 2022._x000a_Asimismo, se está incumpliendo lo establecido en la directiva Presidencial 08 de 2022, que establece en el numeral 2.1 “Que los jefes de talento humano se encargarán de la planeación de los periodos de disfrute de vacaciones de todo el personal de planta desde el inicio de cada anualidad y propenderán por el cumplimiento del plan anual de vacaciones.”, ya que hay personal con días pendientes de disfrutar."/>
    <m/>
    <s v="1. Los servidores públicos no programan las vacaciones, pese a solicitud de TH._x000a_2. Por necesidad del servicio consideran importante continuar ejerciendo labor._x000a_3. El procedimiento no está actualizado con la actividad que especifique la necesidad de expedir un acto administrativo de las vacaciones de aquellos funcionarios con mas de un periodo acumulado y su respectiva justificación"/>
    <s v="El procedimiento no está actualizado con la actividad que especifique la necesidad de expedir un acto administrativo de las vacaciones de aquellos funcionarios con mas de un periodo acumulado y su respectiva justificaciòn"/>
    <s v="Acción correctiva"/>
    <s v="TH_AC15"/>
    <s v="Realizar la planeación de los periodos de disfrute de las vacaciones del personal de planta de la DNBC"/>
    <s v="Programa de vacaciones"/>
    <n v="1"/>
    <d v="2026-03-01T00:00:00"/>
    <d v="2026-04-30T00:00:00"/>
    <n v="8.85"/>
    <s v="11. Gestión del Talento Humano"/>
    <s v="Nómina"/>
    <n v="1"/>
    <s v="cuadro relacionando periodos de vacaciones"/>
    <s v="Cronograma de vacaciones (2).xlsx"/>
    <d v="2026-05-11T00:00:00"/>
    <s v="Se incluye cronograma de vacaciones"/>
    <n v="1"/>
    <s v="CUMPLIDO"/>
    <d v="2026-05-15T00:00:00"/>
    <n v="0.8"/>
    <s v="Se evidencia la presentación del formato &quot;Cronograma de Vacaciones&quot; (código FO-TH-05-06, versión 1), correspondiente a la programación de la vigencia 2026. Sin embargo, el documento presenta información incompleta, al encontrarse pendientes de diligenciar campos como el período de vacaciones, el número y la fecha de la resolución para algunos funcionarios, lo que impide verificar la integridad y actualización del registro._x000a_En consecuencia, la evidencia presentada no permite verificar el cumplimiento total de la acción correctiva, por lo que se requiere completar el diligenciamiento del formato y mantenerlo debidamente actualizado."/>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adjunta cronograma"/>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Acción reportada con cumplimiento en el primer trimestre"/>
    <n v="1"/>
    <x v="1"/>
  </r>
  <r>
    <n v="702"/>
    <x v="1"/>
    <x v="4"/>
    <s v="Subdirección Administrativa y Financiera"/>
    <m/>
    <x v="395"/>
    <n v="1"/>
    <x v="48"/>
    <s v="Hallazgo No. 06 de 2020. Aplicación de controles gestión contractual Contratos 217, 219, 228 y 229 de 2020. Administrativa con presunta incidencia disciplinaria_x000a_Riesgo de adjudicación de contratos con propuestas menos favorables para la entidad, con lo cual presuntamente se vulneró el principio de Responsabilidad, Transparencia, Eficacia, Igualdad; los criterios establecidos entre las partes en los Contratos 217, 219, 228 y 229 del 2020 así como también el Manual de contratación, la Directiva 16 de 2020 de 22 de abril de 2020 de la Procuraduría General de la Nación, y los lineamientos impartidos en la Guía para el ejercicio de las funciones de supervisión e interventoría de los contratos suscritos por las Entidades Estatales G-EFSICE-02 de Colombia Compra Eficiente._x000a_Acción reformulada en el Plan de Mejoramiento suscrito el 26 de Diciembre de 2022; por cuanto, no fue Cerrado el Hallazgo por parte de la CGR en la Auditoría Financiera realizada a la vigencia 2021._x000a_Acción reemplanteada CGR, visita realizada en la vogencia 2023 a la vigencia 2022. Acción incorporada en el nuevo plan de mejoramiento suscrito 12 de enero de 2024"/>
    <m/>
    <s v="Debilidades por parte de la DNBC en el análisis técnico, financiero y económico que dio origen a los Contratos 217, 219, 228 y 229 de 2020. Falta de aplicación de las directrices emanadas por los Órganos de Control."/>
    <s v="Debilidades por parte de la DNBC en el análisis técnico, financiero y económico que dio origen a los Contratos 217, 219, 228 y 229 de 2020. Falta de aplicación de las directrices emanadas por los Órganos de Control."/>
    <s v="Actualización de manuales, procedimientos, formatos y demás documentos que hagan parte de la adquisción de bienes y servicios"/>
    <s v="GC_AC39"/>
    <s v="Taller de socialización semestral del Manual de Contratación."/>
    <s v="Taller de socialización"/>
    <s v="2"/>
    <d v="2023-12-20T00:00:00"/>
    <d v="2024-12-31T00:00:00"/>
    <n v="55.649999999999991"/>
    <s v="15. Gestión Contractual"/>
    <s v="Seguimiento Historico CGR"/>
    <n v="0"/>
    <s v="Acción establecida en el Plan de Mejoramiento suscrito el 15 de enero de 2024 como resultado de la auditoria realizada a la vigencia 2022_x000a__x000a_La acción de mejora finaliza el 31 de diciembre de 2024_x000a__x000a_No se evidenció avance._x000a__x000a_No se cumplió con el plazo establecido en la acción de mejora, quedando VENCIDA._x000a_"/>
    <n v="0"/>
    <d v="2026-05-11T00:00:00"/>
    <s v="No se evidencian soportes de la actividad"/>
    <n v="0"/>
    <s v="VENCIDO"/>
    <d v="2026-06-08T00:00:00"/>
    <n v="0"/>
    <s v="No fue posible identificar evidencias para el presente período de análisis"/>
    <s v="VENCIDA"/>
    <s v="No aplica"/>
    <s v="No aplica"/>
    <s v="No aplica"/>
    <n v="0"/>
    <s v="Acción establecida en el Plan de Mejoramiento suscrito el 15 de enero de 2024 como resultado de la auditoria realizada a la vigencia 2022_x000a__x000a_La acción de mejora finaliza el 31 de diciembre de 2024_x000a__x000a_No se evidenció avance._x000a__x000a_No se cumplió con el plazo establecido en la acción de mejora, quedando VENCIDA._x000a_"/>
    <n v="0"/>
    <s v="11/07/206"/>
    <s v="No se evidencian soportes de la actividad"/>
    <n v="0"/>
    <x v="2"/>
  </r>
  <r>
    <n v="703"/>
    <x v="1"/>
    <x v="4"/>
    <s v="Subdirección Administrativa y Financiera"/>
    <m/>
    <x v="396"/>
    <n v="1"/>
    <x v="48"/>
    <s v="Hallazgo No. 07 de 2020. Liquidación de los Contratos 174,188, 189, 213, 217, 219, 228, 229, 173 y 218 de 2020. Administrativo._x000a_Los Contratos 174,188, 189, 213, 217, 219, 228, 229, 173 y 218 de 2020, no se liquidaron conforme a lo pactado en los contratos ni al Manual de Contratación_x000a_Acción reformulada en el Plan de Mejoramiento suscrito el 26 de Diciembre de 2022; por cuanto, no fue Cerrado el Hallazgo por parte de la CGR en la Auditoría Financiera realizada a la vigencia 2021._x000a_Acción reemplanteada CGR, visita realizada en la vogencia 2023 a la vigencia 2022. Acción incorporada en el nuevo plan de mejoramiento suscrito 12 de enero de 2024"/>
    <m/>
    <s v="Debilidad en la aplicación de controles en la gestión contractual con ocasión a la etapa pos contractual de los Contratos 174,188, 189, 213, 217, 219, 228, 229, 173 y 218 de 2020, toda vez que la liquidación no se dio conforme lo pactado en los contratos."/>
    <s v="Debilidad en la aplicación de controles en la gestión contractual con ocasión a la etapa pos contractual de los Contratos 174,188, 189, 213, 217, 219, 228, 229, 173 y 218 de 2020, toda vez que la liquidación no se dio conforme lo pactado en los contratos."/>
    <s v="Aplicación de controles en el proceso de Gestión Contractual."/>
    <s v="GC_AC39"/>
    <s v="Taller de socialización semestral del Manual de Contratación."/>
    <s v="Taller de socialización"/>
    <n v="2"/>
    <d v="2023-12-20T00:00:00"/>
    <d v="2024-12-31T00:00:00"/>
    <n v="55.649999999999991"/>
    <s v="15. Gestión Contractual"/>
    <s v="Seguimiento Historico CGR"/>
    <n v="0"/>
    <s v="Acción establecida en el Plan de Mejoramiento suscrito el 15 de enero de 2024 como resultado de la auditoria realizada a la vigencia 2022_x000a__x000a_La acción de mejora finaliza el 31 de diciembre de 2024_x000a__x000a_No se evidenció avance._x000a__x000a_No se cumplió con el plazo establecido en la acción de mejora, quedando VENCIDA._x000a_"/>
    <n v="0"/>
    <d v="2026-05-11T00:00:00"/>
    <s v="No se evidencian soportes de la actividad"/>
    <n v="0"/>
    <s v="VENCIDO"/>
    <d v="2026-05-15T00:00:00"/>
    <n v="0"/>
    <s v="No fue posible identificar evidencias para el presente período de análisis"/>
    <s v="VENCIDA"/>
    <s v="No aplica"/>
    <s v="No aplica"/>
    <s v="No aplica"/>
    <n v="0"/>
    <s v="Acción establecida en el Plan de Mejoramiento suscrito el 15 de enero de 2024 como resultado de la auditoria realizada a la vigencia 2022_x000a__x000a_La acción de mejora finaliza el 31 de diciembre de 2024_x000a__x000a_No se evidenció avance._x000a__x000a_No se cumplió con el plazo establecido en la acción de mejora, quedando VENCIDA._x000a_"/>
    <n v="0"/>
    <s v="11/07/206"/>
    <s v="No se evidencian soportes de la actividad"/>
    <n v="0"/>
    <x v="2"/>
  </r>
  <r>
    <n v="704"/>
    <x v="1"/>
    <x v="4"/>
    <s v="Subdirección Administrativa y Financiera"/>
    <m/>
    <x v="265"/>
    <n v="0"/>
    <x v="49"/>
    <s v="Hallazgo No. 11. Denuncia 2021. Administrativo-Disciplinario Implementación Sistema de Información Planificador de Recursos Empresariales ERP Denuncia 2021-208386-82111-SE_x000a_Falta de planeación en la estructuración de la Orden de compra 56640, así como deficiencias en el seguimiento, supervisión y control en la ejecución, teniendo en cuenta que se contrato un sistema que debía implementarse en 2,5 meses y ha sido prorrogado en 11 meses y 26 días._x000a_Acción reemplanteada CGR vigencia 2022, plan de mejoramiento suscrito el 12 de enero de 2024"/>
    <m/>
    <s v="No se realizó una adecuada planeación contractual para la estructuración de la orden de compra 56640, así como la carencia de control, seguimiento y supervisión en la ejecución contractual. Debilidades en el ejercicio de las funciones precontractuales y contractuales"/>
    <s v="No se realizó una adecuada planeación contractual para la estructuración de la orden de compra 56640, así como la carencia de control, seguimiento y supervisión en la ejecución contractual. Debilidades en el ejercicio de las funciones precontractuales y contractuales"/>
    <s v="Generación de mecanismos de control y seguimiento con relación a la etapa precontractual, contractual y pos contractual"/>
    <s v="GC_AC40"/>
    <s v="Realizar capacitaciones en la plataforma SECOP II con la participación y contratistas del procesos de gestión contractual, de manera trimestral"/>
    <s v="Capacitaciones"/>
    <n v="4"/>
    <d v="2023-12-20T00:00:00"/>
    <d v="2024-12-31T00:00:00"/>
    <n v="55.649999999999991"/>
    <s v="15. Gestión Contractual"/>
    <s v="Seguimiento Historico CGR"/>
    <n v="0.25"/>
    <s v="Las capacitacion en supervision contractual se realizo de manera exitosa es la sala situacional CITEL para todos los interesados en la entidad (Funcionarios, contratistas, supervisores)"/>
    <s v="https://dnbcgovco-my.sharepoint.com/personal/planeacion_dnbc_gov_co/_layouts/15/onedrive.aspx?id=%2Fpersonal%2Fplaneacion%5Fdnbc%5Fgov%5Fco%2FDocuments%2FDocumentos%20SIGE%2F6%2E%20Planes%2FPLAN%20DE%20MEJORA%2F2026%2F01%2E%20Seguimiento%20Primer%20Trimestre%2F15%2E%20Gesti%C3%B3n%20Contractual%2FGC%5FAC40&amp;viewid=efb70791%2Db8ab%2D49e7%2Db552%2Dd3d4cbe976b9&amp;ct=1777321740236&amp;or=OWA%2DNT%2DMail"/>
    <d v="2026-05-11T00:00:00"/>
    <s v="Se incluye información de capacitación realizada durante el primer trimestre de la vigencia"/>
    <n v="0.25"/>
    <s v="VENCIDO"/>
    <d v="2026-05-15T00:00:00"/>
    <n v="0"/>
    <s v="Se evidencio que la accion formulada carece de soportes que permitan verificar el cumplimiento de la actividad, toda vez que la accion no fue ejecuta dentro del plazo establecido"/>
    <s v="VENCIDA"/>
    <s v="No aplica"/>
    <s v="No aplica"/>
    <s v="No aplica"/>
    <n v="0.25"/>
    <s v="Las capacitacion en supervision contractual se realizo de manera exitosa es la sala situacional CITEL para todos los interesados en la entidad (Funcionarios, contratistas, supervisores)"/>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información de capacitación realizada durante el primer trimestre de la vigencia"/>
    <n v="0.25"/>
    <x v="2"/>
  </r>
  <r>
    <n v="705"/>
    <x v="1"/>
    <x v="8"/>
    <s v="Subdirección estrategica"/>
    <m/>
    <x v="210"/>
    <m/>
    <x v="42"/>
    <s v="HALLAZGO 6 de 2023. ATRASO EN LA ENTREGA DE LA ESTACIÓN DE BOMBEROS EN EL MUNICIPIO DE CARTAGENA DEL CHAIRÁ (CAQUETÁ) CONVENIO INTERADMINISTRATIVO NO. 188 DE 2021. ADMINISTRATIVO CON PRESUNTA INCIDENCIA DISCIPLINARIA (A-D)._x000a_Suscrito el 17 de diciembre de 2024"/>
    <s v="GESTIÓN DEL CONOCIMIENTO Y LA INNOVACIÓN"/>
    <s v="La suspensión del Contrato Interadministrativo de Gerencia de la Interventoría No. 178 de 2021, según acta No. 01 del 28 de diciembre de 2023, llevó a que el Municipio y la Unión Temporal Bomberos Cartagena 2023 prorrogaran el contrato de obra pública tres meses más, totalizando seis (6) meses y 26 días, y solicitaran una suspensión de un mes para asegurar la interventoría."/>
    <s v="La suspensión del Contrato Interadministrativo de Gerencia de la Interventoría No. 178 de 2021, según acta No. 01 del 28 de diciembre de 2023, llevó a que el Municipio y la Unión Temporal Bomberos Cartagena 2023 prorrogaran el contrato de obra pública tres meses más, totalizando seis (6) meses y 26 días, y solicitaran una suspensión de un mes para asegurar la interventoría."/>
    <s v="Fortalecer los mecanismos de planeación, supervisión y seguimiento de contratos relacionados con la construcción de estaciones de bomberos a través de la implementación de un sistema de control integral para mitigar riesgos y garantizar el cumplimiento de los tiempos de ejecución"/>
    <s v="FB_AC23"/>
    <s v="Implementar reuniones de seguimiento financiero, técnico y jurídico con periodicidad trimestral que permita identificar posibles incidencias que afecten la ejecución de los contratos o convenios relacionados con los proyectos de construcción de estaciones de bomberos suscritos por la entidad"/>
    <s v="Actas de reuniones de seguimiento trimestral"/>
    <n v="4"/>
    <d v="2025-01-02T00:00:00"/>
    <d v="2025-12-31T00:00:00"/>
    <n v="53.85"/>
    <s v="08. Fortalecimiento Bomberil"/>
    <s v="Seguimiento Historico CGR"/>
    <n v="0"/>
    <s v="Accion establecida en el plan de mejoramiento suscrito el 17 de diciembre de 2024, como resultado de la auditoria realizada a la vigencia 2023._x000a__x000a_La acción finalizó el 31 de diciembre de 2025._x000a__x000a_No se evidenció reporte de avance._x000a__x000a_Por lo tanto, no se ha dado cumplimiento a la acción establecida en el Plan de Mejoramiento._x000a_"/>
    <n v="0"/>
    <d v="2026-05-11T00:00:00"/>
    <s v="No se encuentran evidencias de la actividad"/>
    <n v="0"/>
    <s v="VENCIDO"/>
    <d v="2026-06-08T00:00:00"/>
    <n v="0"/>
    <s v="No fue posible identificar evidencias para el presente período de análisis"/>
    <s v="VENCIDA"/>
    <s v="No aplica"/>
    <s v="No aplica"/>
    <s v="No aplica"/>
    <n v="0"/>
    <s v="Sin reporte de información por parte de la primera linea de defensa"/>
    <n v="0"/>
    <n v="46213"/>
    <s v="No se evidencia seguimiento"/>
    <n v="0"/>
    <x v="0"/>
  </r>
  <r>
    <n v="706"/>
    <x v="1"/>
    <x v="8"/>
    <s v="Subdirección Administrativa y Financiera"/>
    <m/>
    <x v="210"/>
    <m/>
    <x v="42"/>
    <s v="HALLAZGO 6 de 2023. ATRASO EN LA ENTREGA DE LA ESTACIÓN DE BOMBEROS EN EL MUNICIPIO DE CARTAGENA DEL CHAIRÁ (CAQUETÁ) CONVENIO INTERADMINISTRATIVO NO. 188 DE 2021. ADMINISTRATIVO CON PRESUNTA INCIDENCIA DISCIPLINARIA (A-D)._x000a_Suscrito el 17 de diciembre de 2024"/>
    <m/>
    <s v="La suspensión del Contrato Interadministrativo de Gerencia de la Interventoría No. 178 de 2021, según acta No. 01 del 28 de diciembre de 2023, llevó a que el Municipio y la Unión Temporal Bomberos Cartagena 2023 prorrogaran el contrato de obra pública tres meses más, totalizando seis (6) meses y 26 días, y solicitaran una suspensión de un mes para asegurar la interventoría."/>
    <s v="La suspensión del Contrato Interadministrativo de Gerencia de la Interventoría No. 178 de 2021, según acta No. 01 del 28 de diciembre de 2023, llevó a que el Municipio y la Unión Temporal Bomberos Cartagena 2023 prorrogaran el contrato de obra pública tres meses más, totalizando seis (6) meses y 26 días, y solicitaran una suspensión de un mes para asegurar la interventoría."/>
    <s v="Fortalecer los mecanismos de planeación, supervisión y seguimiento de contratos relacionados con la construcción de estaciones de bomberos a través de la implementación de un sistema de control integral para mitigar riesgos y garantizar el cumplimiento de los tiempos de ejecución"/>
    <s v="GC_AC48"/>
    <s v="Ajustar las minutas de los nuevos procesos contractuales con herramientas juridicas que permitan mayor control sobre la ejecución de los contratos derivados relacionados con la construcción de estaciones de bomberos"/>
    <s v="Minutas actualizadas"/>
    <n v="1"/>
    <d v="2025-01-02T00:00:00"/>
    <d v="2025-12-31T00:00:00"/>
    <n v="53.85"/>
    <s v="15. Gestión Contractual"/>
    <s v="Seguimiento Historico CGR"/>
    <n v="0"/>
    <s v="Accion establecida en el plan de mejoramiento suscrito el 17 de diciembre de 2024, como resultado de la auditoria realizada a la vigencia 2023._x000a__x000a_La acción finalizó el 31 de diciembre de 2025. _x000a__x000a_No se evidenció reporte de avance._x000a__x000a_Por lo tanto, no se ha dado cumplimiento a la acción establecida en el Plan de Mejoramiento._x000a_"/>
    <n v="0"/>
    <d v="2026-05-11T00:00:00"/>
    <s v="No se evidencian soportes de la actividad"/>
    <n v="0"/>
    <s v="VENCIDO"/>
    <d v="2026-06-08T00:00:00"/>
    <n v="0"/>
    <s v="No fue posible identificar evidencias para el presente período de análisis"/>
    <s v="VENCIDA"/>
    <s v="No aplica"/>
    <s v="No aplica"/>
    <s v="No aplica"/>
    <n v="0"/>
    <s v="Accion establecida en el plan de mejoramiento suscrito el 17 de diciembre de 2024, como resultado de la auditoria realizada a la vigencia 2023._x000a__x000a_La acción finalizó el 31 de diciembre de 2025. _x000a__x000a_No se evidenció reporte de avance._x000a__x000a_Por lo tanto, no se ha dado cumplimiento a la acción establecida en el Plan de Mejoramiento._x000a_"/>
    <n v="0"/>
    <s v="11/07/206"/>
    <s v="No se evidencian soportes de la actividad"/>
    <n v="0"/>
    <x v="2"/>
  </r>
  <r>
    <n v="707"/>
    <x v="1"/>
    <x v="8"/>
    <s v="Subdirección estrategica"/>
    <m/>
    <x v="212"/>
    <m/>
    <x v="42"/>
    <s v="HALLAZGO 10 de 2023. AMPLIACIÓN DEL ACTA DE SUSPENSIÓN 2 DEL CONTRATO DE OBRA NRO. 057-SOP DE 2022 EN EL MARCO DEL CONVENIO DE COFINANCIACIÓN NRO. 167 DE 2023. ADMINISTRATIVO CON PRESUNTA INCIDENCIA DISCIPLINARIA. (A-D)._x000a_Suscrito el 17 de diciembre de 2024"/>
    <s v="GESTIÓN DEL CONOCIMIENTO Y LA INNOVACIÓN"/>
    <s v="Se identifican deficiencias en la gestión y controles de la supervisión designada por la Dirección Nacional de Bomberos de Colombia, particularmente en la vigilancia del cumplimiento del cronograma para la instalación de la red contra incendios. Además, se requiere seguimiento a los atrasos y a las solicitudes de adiciones o prórrogas presentadas por el Municipio."/>
    <s v="Se identifican deficiencias en la gestión y controles de la supervisión designada por la Dirección Nacional de Bomberos de Colombia, particularmente en la vigilancia del cumplimiento del cronograma para la instalación de la red contra incendios. Además, se requiere seguimiento a los atrasos y a las solicitudes de adiciones o prórrogas presentadas por el Municipio."/>
    <s v="Se identifican deficiencias en la gestión y controles de la supervisión designada por la Dirección Nacional de Bomberos de Colombia, particularmente en la vigilancia del cumplimiento del cronograma para la instalación de la red contra incendios. Además, se requiere seguimiento a los atrasos y a las solicitudes de adiciones o prórrogas presentadas por el Municipio."/>
    <s v="FB_AC25"/>
    <s v="Implementar reuniones de seguimiento financiero, técnico y jurídico con periodicidad trimestral que permita identificar posibles incidencias que afecten la ejecución de los contratos o convenios relacionados con los proyectos de construcción de estaciones de bomberos suscritos por la entidad"/>
    <s v="Actas de reuniones de seguimiento trimestral"/>
    <n v="4"/>
    <d v="2025-01-02T00:00:00"/>
    <d v="2025-12-31T00:00:00"/>
    <n v="53.85"/>
    <s v="08. Fortalecimiento Bomberil"/>
    <s v="Seguimiento Historico CGR"/>
    <n v="0"/>
    <s v="Accion establecida en el plan de mejoramiento suscrito el 17 de diciembre de 2024, como resultado de la auditoria realizada a la vigencia 2023._x000a__x000a_La acción finalizó el 31 de diciembre de 2025. _x000a__x000a_No se evidencia reporte de avance._x000a__x000a_Por lo tanto, no se ha dado cumplimiento a la acción establecida en el Plan de Mejoramiento"/>
    <n v="0"/>
    <d v="2026-05-11T00:00:00"/>
    <s v="No se encuentran evidencias de la actividad"/>
    <n v="0"/>
    <s v="VENCIDO"/>
    <d v="2026-05-15T00:00:00"/>
    <n v="0"/>
    <s v="No fue posible identificar evidencias para el presente período de análisis"/>
    <s v="VENCIDA"/>
    <s v="No aplica"/>
    <s v="No aplica"/>
    <s v="No aplica"/>
    <n v="0"/>
    <s v="Sin reporte de información por parte de la primera linea de defensa"/>
    <n v="0"/>
    <n v="46213"/>
    <s v="No se evidencia seguimiento"/>
    <n v="0"/>
    <x v="0"/>
  </r>
  <r>
    <n v="708"/>
    <x v="1"/>
    <x v="8"/>
    <s v="Dirección General"/>
    <m/>
    <x v="212"/>
    <m/>
    <x v="42"/>
    <s v="HALLAZGO 10 de 2023. AMPLIACIÓN DEL ACTA DE SUSPENSIÓN 2 DEL CONTRATO DE OBRA NRO. 057-SOP DE 2022 EN EL MARCO DEL CONVENIO DE COFINANCIACIÓN NRO. 167 DE 2023. ADMINISTRATIVO CON PRESUNTA INCIDENCIA DISCIPLINARIA. (A-D)._x000a_Suscrito el 17 de diciembre de 2024"/>
    <m/>
    <s v="Se identifican deficiencias en la gestión y controles de la supervisión designada por la Dirección Nacional de Bomberos de Colombia, particularmente en la vigilancia del cumplimiento del cronograma para la instalación de la red contra incendios. Además, se requiere seguimiento a los atrasos y a las solicitudes de adiciones o prórrogas presentadas por el Municipio."/>
    <s v="Se identifican deficiencias en la gestión y controles de la supervisión designada por la Dirección Nacional de Bomberos de Colombia, particularmente en la vigilancia del cumplimiento del cronograma para la instalación de la red contra incendios. Además, se requiere seguimiento a los atrasos y a las solicitudes de adiciones o prórrogas presentadas por el Municipio."/>
    <s v="Se identifican deficiencias en la gestión y controles de la supervisión designada por la Dirección Nacional de Bomberos de Colombia, particularmente en la vigilancia del cumplimiento del cronograma para la instalación de la red contra incendios. Además, se requiere seguimiento a los atrasos y a las solicitudes de adiciones o prórrogas presentadas por el Municipio."/>
    <s v="GC_AC52"/>
    <s v="Actualizar el acto administrativo que conforma el comité de infraestructura de la DNBC con la finalidad de ampliar el alcance de las funciones del mismo, hacia actividades de indole juridicas, técnicas y administrativas, con la finanlidad de generar alertas ante incidencias que puedad afectar la ejecución del contrato"/>
    <s v="Acto administrativo actualizado"/>
    <n v="1"/>
    <d v="2025-01-02T00:00:00"/>
    <d v="2025-03-30T00:00:00"/>
    <n v="13.2"/>
    <s v="15. Gestión Contractual"/>
    <s v="Seguimiento Historico CGR"/>
    <n v="0"/>
    <s v="Accion establecida en el plan de mejoramiento suscrito el 17 de diciembre de 2024, como resultado de la auditoria realizada a la vigencia 2023._x000a__x000a_La acción finalizó el 30 de marzo de 2025. _x000a__x000a_No se evidencia reporte de avance._x000a__x000a_No se cumplió con el plazo establecido en la acción de mejora, quedando VENCIDA._x000a__x000a__x000a_"/>
    <n v="0"/>
    <d v="2026-05-11T00:00:00"/>
    <s v="No se evidencian soportes de la actividad"/>
    <n v="0"/>
    <s v="VENCIDO"/>
    <d v="2026-06-08T00:00:00"/>
    <n v="0"/>
    <s v="No fue posible identificar evidencias para el presente período de análisis"/>
    <s v="VENCIDA"/>
    <s v="No aplica"/>
    <s v="No aplica"/>
    <s v="No aplica"/>
    <n v="0"/>
    <s v="Accion establecida en el plan de mejoramiento suscrito el 17 de diciembre de 2024, como resultado de la auditoria realizada a la vigencia 2023._x000a__x000a_La acción finalizó el 30 de marzo de 2025. _x000a__x000a_No se evidencia reporte de avance._x000a__x000a_No se cumplió con el plazo establecido en la acción de mejora, quedando VENCIDA._x000a__x000a__x000a_"/>
    <n v="0"/>
    <s v="11/07/206"/>
    <s v="No se evidencian soportes de la actividad"/>
    <n v="0"/>
    <x v="2"/>
  </r>
  <r>
    <n v="709"/>
    <x v="1"/>
    <x v="7"/>
    <s v="Subdirección Administrativa y Financiera"/>
    <m/>
    <x v="225"/>
    <m/>
    <x v="43"/>
    <s v="EJECUCIÓN RUBRO DE INVERSIÓN DNBC- PROYECTO FORTALECIMIENTO DE LA GESTIÓN DE CONOCIMIENTO, REDUCCIÓN Y RESPUESTA DE LOS CUERPOS DE BOMBEROS PARA LA PRESTACIÓN DEL SERVICIO PÚBLICO BOMBERIL EN COLOMBIA NACIONAL._x000a_ADMINISTRATIVO CON PRESUNTA INCIDENCIA DISCIPLINARIA (A, D)"/>
    <m/>
    <s v="Lo descrito, se generó por deficiencias en la gestión administrativa, planeación, seguimiento y control de los procedimientos de la Entidad, para la oportuna y eficiente ejecución de los recursos asignados al proyecto de inversión, viéndose abocada a constituir reservas presupuestales."/>
    <s v="Lo descrito, se generó por deficiencias en la gestión administrativa, planeación, seguimiento y control de los procedimientos de la Entidad, para la oportuna y eficiente ejecución de los recursos asignados al proyecto de inversión, viéndose abocada a constituir reservas presupuestales."/>
    <s v="Fortalecer las estrategias para la planeación, ejecución y seguimiento del presupuesto asignado al proyecto de inversión, con el fin de asegurar la oportuna y eficiente ejecución de los recursos."/>
    <s v="GC_AC54"/>
    <s v="Elaborar y presentar ante el Comité de contratación el estado de avance del Plan Anual de Adquisiciones, con el fin de tomar decisiones e impartir directrices."/>
    <s v="Acta de Comité y Anexos"/>
    <n v="11"/>
    <d v="2026-02-01T00:00:00"/>
    <d v="2026-12-31T00:00:00"/>
    <n v="49.5"/>
    <s v="15. Gestión Contractual"/>
    <s v="Auditoria Financiera 2024"/>
    <n v="0"/>
    <s v="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_x000a_"/>
    <n v="0"/>
    <d v="2026-05-11T00:00:00"/>
    <s v="No se evidencian soportes de la actividad"/>
    <n v="0"/>
    <s v="VENCIDO"/>
    <d v="2026-05-15T00:00:00"/>
    <n v="0"/>
    <s v="No fue posible identificar evidencias para el presente período de análisis"/>
    <s v="SIN INICIAR"/>
    <s v="No aplica"/>
    <s v="No aplica"/>
    <s v="No aplica"/>
    <n v="0"/>
    <s v="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_x000a_"/>
    <n v="0"/>
    <s v="11/07/206"/>
    <s v="No se evidencian soportes de la actividad"/>
    <n v="0"/>
    <x v="2"/>
  </r>
  <r>
    <n v="710"/>
    <x v="1"/>
    <x v="7"/>
    <s v="Subdirección Administrativa y Financiera"/>
    <m/>
    <x v="227"/>
    <m/>
    <x v="43"/>
    <s v="CONSTITUCIÓN DE RESERVA PRESUPUESTAL DEL CONTRATO 222-2024 SIN CUMPLIMIENTO DE REQUISITOS._x000a_ADMINISTRATIVO, CON PRESUNTA INCIDENCIA DISCIPLINARIA. (A-D)"/>
    <m/>
    <s v="Debilidades en los procedimientos aplicados por la DNBC, en la constitución de reservas presupuestales, en cuanto no se emplean como mecanismo presupuestal excepcional, por causa de fuerza mayor o caso fortuito y/o cuando se presenten cuentas por pagar presupuestales (que se haya recibido el bien o servicio) y que no cuenten con PAC dentro de la vigencia. Debilidades en los procedimientos contractuales y presupuestales aplicados por la DNBC, al presentarse inconsistencias en la información registrada y aprobada en los formatos y los soportes respectivos. Inconsistencias en los formatos de justificación y certificaciones emitidas por la DNBC. Debilidades en el control y seguimiento a la ejecución de los compromisos en el cierre de la vigencia, así como al cumplimiento de requisitos para la constitución de las reservas presupuestales. Debilidades en la programación, planeación y ejecución presupuestal, debido a la inoportunidad, con la cual se realizó el compromiso de las apropiaciones los últimos días de la vigencia 2024. Debilidades en la planificación contractual y falencias en la programación y ejecución presupuestal, lo cual conllevó a una reserva presupuestal inducida."/>
    <s v="Debilidades en los procedimientos aplicados por la DNBC, en la constitución de reservas presupuestales, en cuanto no se emplean como mecanismo presupuestal excepcional, por causa de fuerza mayor o caso fortuito y/o cuando se presenten cuentas por pagar presupuestales (que se haya recibido el bien o servicio) y que no cuenten con PAC dentro de la vigencia. Debilidades en los procedimientos contractuales y presupuestales aplicados por la DNBC, al presentarse inconsistencias en la información registrada y aprobada en los formatos y los soportes respectivos. Inconsistencias en los formatos de justificación y certificaciones emitidas por la DNBC. Debilidades en el control y seguimiento a la ejecución de los compromisos en el cierre de la vigencia, así como al cumplimiento de requisitos para la constitución de las reservas presupuestales. Debilidades en la programación, planeación y ejecución presupuestal, debido a la inoportunidad, con la cual se realizó el compromiso de las apropiaciones los últimos días de la vigencia 2024. Debilidades en la planificación contractual y falencias en la programación y ejecución presupuestal, lo cual conllevó a una reserva presupuestal inducida."/>
    <s v="Fortalecer los mecanismos de control para a adecuada programación, planeación contractual y ejecución presupuestal, con el fin de evitar la constitución de posibles reservas inducidas"/>
    <s v="GC_AC55"/>
    <s v="Crear en el marco del sistema de gestión el formato del plan anual de adquisiciones para incluir programación contractual de la DNBC, y revisar el procedimiento Gestión Contractual"/>
    <s v="Procedimiento y Formato actualizado. Socializado"/>
    <n v="1"/>
    <d v="2026-01-01T00:00:00"/>
    <d v="2026-06-30T00:00:00"/>
    <n v="26.85"/>
    <s v="15. Gestión Contractual"/>
    <s v="Auditoria Financiera 2024"/>
    <n v="0"/>
    <s v="Indicador en desarrollo; se encuentra en elaboración el formato y su articulación con el Procedimiento de Gestión Contractual."/>
    <n v="0"/>
    <d v="2026-05-11T00:00:00"/>
    <s v="No se evidencian soportes de la actividad"/>
    <n v="0"/>
    <s v="VENCIDO"/>
    <d v="2026-05-15T00:00:00"/>
    <n v="0"/>
    <s v="Se evidencio que la accion formulada carece de soportes que permitan verificar el cumplimiento de la actividad, toda vez que la accion no fue ejecuta dentro del plazo establecido"/>
    <s v="SIN INICIAR"/>
    <s v="No aplica"/>
    <s v="No aplica"/>
    <s v="No aplica"/>
    <n v="0"/>
    <s v="Indicador en desarrollo; se encuentra en elaboración el formato y su articulación con el Procedimiento de Gestión Contractual."/>
    <n v="0"/>
    <s v="11/07/206"/>
    <s v="No se evidencian soportes de la actividad"/>
    <n v="0"/>
    <x v="2"/>
  </r>
  <r>
    <n v="711"/>
    <x v="1"/>
    <x v="7"/>
    <s v="Subdirección Administrativa y Financiera"/>
    <m/>
    <x v="227"/>
    <m/>
    <x v="43"/>
    <s v="CONSTITUCIÓN DE RESERVA PRESUPUESTAL DEL CONTRATO 222-2024 SIN CUMPLIMIENTO DE REQUISITOS._x000a_ADMINISTRATIVO, CON PRESUNTA INCIDENCIA DISCIPLINARIA. (A-D)"/>
    <m/>
    <s v="Debilidades en los procedimientos aplicados por la DNBC, en la constitución de reservas presupuestales, en cuanto no se emplean como mecanismo presupuestal excepcional, por causa de fuerza mayor o caso fortuito y/o cuando se presenten cuentas por pagar presupuestales (que se haya recibido el bien o servicio) y que no cuenten con PAC dentro de la vigencia. Debilidades en los procedimientos contractuales y presupuestales aplicados por la DNBC, al presentarse inconsistencias en la información registrada y aprobada en los formatos y los soportes respectivos. Inconsistencias en los formatos de justificación y certificaciones emitidas por la DNBC. Debilidades en el control y seguimiento a la ejecución de los compromisos en el cierre de la vigencia, así como al cumplimiento de requisitos para la constitución de las reservas presupuestales. Debilidades en la programación, planeación y ejecución presupuestal, debido a la inoportunidad, con la cual se realizó el compromiso de las apropiaciones los últimos días de la vigencia 2024. Debilidades en la planificación contractual y falencias en la programación y ejecución presupuestal, lo cual conllevó a una reserva presupuestal inducida."/>
    <s v="Debilidades en los procedimientos aplicados por la DNBC, en la constitución de reservas presupuestales, en cuanto no se emplean como mecanismo presupuestal excepcional, por causa de fuerza mayor o caso fortuito y/o cuando se presenten cuentas por pagar presupuestales (que se haya recibido el bien o servicio) y que no cuenten con PAC dentro de la vigencia. Debilidades en los procedimientos contractuales y presupuestales aplicados por la DNBC, al presentarse inconsistencias en la información registrada y aprobada en los formatos y los soportes respectivos. Inconsistencias en los formatos de justificación y certificaciones emitidas por la DNBC. Debilidades en el control y seguimiento a la ejecución de los compromisos en el cierre de la vigencia, así como al cumplimiento de requisitos para la constitución de las reservas presupuestales. Debilidades en la programación, planeación y ejecución presupuestal, debido a la inoportunidad, con la cual se realizó el compromiso de las apropiaciones los últimos días de la vigencia 2024. Debilidades en la planificación contractual y falencias en la programación y ejecución presupuestal, lo cual conllevó a una reserva presupuestal inducida."/>
    <s v="Fortalecer los mecanismos de control para a adecuada programación, planeación contractual y ejecución presupuestal, con el fin de evitar la constitución de posibles reservas inducidas"/>
    <s v="GC_AC54"/>
    <s v="Elaborar y presentar ante el Comité de contratación el estado de avance del Plan Anual de Adquisiciones, con el fin de tomar decisiones e impartir directrices."/>
    <s v="Acta de Comité y Anexos"/>
    <n v="11"/>
    <d v="2026-02-01T00:00:00"/>
    <d v="2026-12-31T00:00:00"/>
    <n v="49.5"/>
    <s v="15. Gestión Contractual"/>
    <s v="Auditoria Financiera 2024"/>
    <n v="0"/>
    <s v="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_x000a_"/>
    <n v="0"/>
    <d v="2026-05-11T00:00:00"/>
    <s v="No se evidencian soportes de la actividad"/>
    <n v="0"/>
    <s v="VENCIDO"/>
    <d v="2026-05-15T00:00:00"/>
    <n v="0"/>
    <s v="Se evidencio que la accion formulada carece de soportes que permitan verificar el cumplimiento de la actividad, toda vez que la accion no fue ejecuta dentro del plazo establecido"/>
    <s v="SIN INICIAR"/>
    <s v="No aplica"/>
    <s v="No aplica"/>
    <s v="No aplica"/>
    <n v="0"/>
    <s v="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_x000a_"/>
    <n v="0"/>
    <s v="11/07/206"/>
    <s v="No se evidencian soportes de la actividad"/>
    <n v="0"/>
    <x v="2"/>
  </r>
  <r>
    <n v="712"/>
    <x v="1"/>
    <x v="7"/>
    <s v="Subdirección Administrativa y Financiera"/>
    <m/>
    <x v="227"/>
    <m/>
    <x v="43"/>
    <s v="CONSTITUCIÓN DE RESERVA PRESUPUESTAL DEL CONTRATO 222-2024 SIN CUMPLIMIENTO DE REQUISITOS._x000a_ADMINISTRATIVO, CON PRESUNTA INCIDENCIA DISCIPLINARIA. (A-D)"/>
    <m/>
    <s v="Debilidades en los procedimientos aplicados por la DNBC, en la constitución de reservas presupuestales, en cuanto no se emplean como mecanismo presupuestal excepcional, por causa de fuerza mayor o caso fortuito y/o cuando se presenten cuentas por pagar presupuestales (que se haya recibido el bien o servicio) y que no cuenten con PAC dentro de la vigencia. Debilidades en los procedimientos contractuales y presupuestales aplicados por la DNBC, al presentarse inconsistencias en la información registrada y aprobada en los formatos y los soportes respectivos. Inconsistencias en los formatos de justificación y certificaciones emitidas por la DNBC. Debilidades en el control y seguimiento a la ejecución de los compromisos en el cierre de la vigencia, así como al cumplimiento de requisitos para la constitución de las reservas presupuestales. Debilidades en la programación, planeación y ejecución presupuestal, debido a la inoportunidad, con la cual se realizó el compromiso de las apropiaciones los últimos días de la vigencia 2024. Debilidades en la planificación contractual y falencias en la programación y ejecución presupuestal, lo cual conllevó a una reserva presupuestal inducida."/>
    <s v="Debilidades en los procedimientos aplicados por la DNBC, en la constitución de reservas presupuestales, en cuanto no se emplean como mecanismo presupuestal excepcional, por causa de fuerza mayor o caso fortuito y/o cuando se presenten cuentas por pagar presupuestales (que se haya recibido el bien o servicio) y que no cuenten con PAC dentro de la vigencia. Debilidades en los procedimientos contractuales y presupuestales aplicados por la DNBC, al presentarse inconsistencias en la información registrada y aprobada en los formatos y los soportes respectivos. Inconsistencias en los formatos de justificación y certificaciones emitidas por la DNBC. Debilidades en el control y seguimiento a la ejecución de los compromisos en el cierre de la vigencia, así como al cumplimiento de requisitos para la constitución de las reservas presupuestales. Debilidades en la programación, planeación y ejecución presupuestal, debido a la inoportunidad, con la cual se realizó el compromiso de las apropiaciones los últimos días de la vigencia 2024. Debilidades en la planificación contractual y falencias en la programación y ejecución presupuestal, lo cual conllevó a una reserva presupuestal inducida."/>
    <s v="Fortalecer los mecanismos de control para a adecuada programación, planeación contractual y ejecución presupuestal, con el fin de evitar la constitución de posibles reservas inducidas"/>
    <s v="GC_AC56"/>
    <s v="Actualizar Manual de Supervisión incluyendo etapa pre y pos contractual para garantiza la idoneidad del supervisor y que este tenga el conocimiento y control de todo el proceso desde la estructuración hasta la liquidación de este."/>
    <s v="Manual de Supervisión actualizado y socializado"/>
    <n v="1"/>
    <d v="2026-01-01T00:00:00"/>
    <d v="2026-06-30T00:00:00"/>
    <n v="26.85"/>
    <s v="15. Gestión Contractual"/>
    <s v="Auditoria Financiera 2024"/>
    <n v="0"/>
    <s v="Actividad en desarrollo; se trabaja en el ajuste del Manual de Supervisión para incorporar las etapas pre y poscontractual, garantizando la idoneidad y trazabilidad de la gestión del supervisor._x000a__x000a__x000a_"/>
    <n v="0"/>
    <d v="2026-05-11T00:00:00"/>
    <s v="No se evidencian soportes de la actividad"/>
    <n v="0"/>
    <s v="VENCIDO"/>
    <d v="2026-05-15T00:00:00"/>
    <n v="0"/>
    <s v="Se evidencio que la accion formulada carece de soportes que permitan verificar el cumplimiento de la actividad, toda vez que la accion no fue ejecuta dentro del plazo establecido"/>
    <s v="SIN INICIAR"/>
    <s v="No aplica"/>
    <s v="No aplica"/>
    <s v="No aplica"/>
    <n v="0"/>
    <s v="Actividad en desarrollo; se trabaja en el ajuste del Manual de Supervisión para incorporar las etapas pre y poscontractual, garantizando la idoneidad y trazabilidad de la gestión del supervisor._x000a__x000a__x000a_"/>
    <n v="0"/>
    <s v="11/07/206"/>
    <s v="No se evidencian soportes de la actividad"/>
    <n v="0"/>
    <x v="2"/>
  </r>
  <r>
    <n v="713"/>
    <x v="1"/>
    <x v="7"/>
    <s v="Subdirección Administrativa y Financiera"/>
    <m/>
    <x v="397"/>
    <m/>
    <x v="43"/>
    <s v="CONSTITUCIÓN DE RESERVAS PRESUPUESTALES DEL CONVENIO 008-2024 SIN CUMPLIMIENTO DE REQUISITOS._x000a_ADMINISTRATIVO, CON PRESUNTA INCIDENCIA DISCIPLINARIA. (A-D)"/>
    <m/>
    <s v="Debilidades en la programación, planeación y ejecución presupuestal, debido a la inoportunidad, con la cual se realizó el compromiso de las apropiaciones en el último mes de la vigencia 2024. Debilidades en la gestión presupuestal y contractual, toda vez que se programó ejecutar el Convenio 008-2024, en 21 días, finalizando la vigencia fiscal, con cronogramas y tiempos ajustados, y sin tener en cuenta los riesgos (administrativos, logísticos, operativos, entre otros) en el desarrollo del convenio. Programación del compromiso al cierre de la vigencia 2024, siendo previsible el no cumplimiento del objeto del gasto."/>
    <s v="Debilidades en la programación, planeación y ejecución presupuestal, debido a la inoportunidad, con la cual se realizó el compromiso de las apropiaciones en el último mes de la vigencia 2024. Debilidades en la gestión presupuestal y contractual, toda vez que se programó ejecutar el Convenio 008-2024, en 21 días, finalizando la vigencia fiscal, con cronogramas y tiempos ajustados, y sin tener en cuenta los riesgos (administrativos, logísticos, operativos, entre otros) en el desarrollo del convenio. Programación del compromiso al cierre de la vigencia 2024, siendo previsible el no cumplimiento del objeto del gasto."/>
    <s v="Fortalecer las estrategias para la planeación, ejecución y seguimiento del presupuesto asignado al proyecto de inversión, con el fin de asegurar la oportuna y eficiente ejecución de los recursos."/>
    <s v="GC_AC54"/>
    <s v="Elaborar y presentar ante el Comité de contratación el estado de avance del Plan Anual de Adquisiciones, con el fin de tomar decisiones e impartir directrices."/>
    <s v="Acta de Comité y Anexos"/>
    <n v="11"/>
    <d v="2026-02-01T00:00:00"/>
    <d v="2026-12-31T00:00:00"/>
    <n v="49.5"/>
    <s v="15. Gestión Contractual"/>
    <s v="Auditoria Financiera 2024"/>
    <n v="0"/>
    <s v="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_x000a_"/>
    <n v="0"/>
    <d v="2026-05-11T00:00:00"/>
    <s v="No se evidencian soportes de la actividad"/>
    <n v="0"/>
    <s v="VENCIDO"/>
    <d v="2026-05-15T00:00:00"/>
    <n v="0"/>
    <s v="Se evidencio que la accion formulada carece de soportes que permitan verificar el cumplimiento de la actividad, toda vez que la accion no fue ejecuta dentro del plazo establecido"/>
    <s v="SIN INICIAR"/>
    <s v="No aplica"/>
    <s v="No aplica"/>
    <s v="No aplica"/>
    <n v="0"/>
    <s v="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_x000a_"/>
    <n v="0"/>
    <s v="11/07/206"/>
    <s v="No se evidencian soportes de la actividad"/>
    <n v="0"/>
    <x v="2"/>
  </r>
  <r>
    <n v="714"/>
    <x v="1"/>
    <x v="7"/>
    <s v="Subdirección Administrativa y Financiera"/>
    <m/>
    <x v="398"/>
    <m/>
    <x v="43"/>
    <s v="CONSTITUCIÓN DE RESERVA PRESUPUESTAL DEL CONTRATO 221-2024 SIN CUMPLIMIENTO DE REQUISITOS._x000a_ADMINISTRATIVO, CON PRESUNTA INCIDENCIA DISCIPLINARIA. (A-D)"/>
    <m/>
    <s v="Debilidades en la planificación y ejecución contractual, no acorde con la ejecución presupuestal, e inoportunidad con la cual se comprometieron las apropiaciones, toda vez que los hechos o situaciones presentadas como justificación eran previsibles y no se constituyen como eventos de fuerza mayor o caso fortuito, utilizando la constitución de la reserva presupuestal como un mecanismo ordinario de ejecución presupuestal, en los últimos días de la respectiva vigencia y no como un instrumento de uso excepcional."/>
    <s v="Debilidades en la planificación y ejecución contractual, no acorde con la ejecución presupuestal, e inoportunidad con la cual se comprometieron las apropiaciones, toda vez que los hechos o situaciones presentadas como justificación eran previsibles y no se constituyen como eventos de fuerza mayor o caso fortuito, utilizando la constitución de la reserva presupuestal como un mecanismo ordinario de ejecución presupuestal, en los últimos días de la respectiva vigencia y no como un instrumento de uso excepcional."/>
    <s v="Fortalecer las estrategias para la planeación, ejecución y seguimiento del presupuesto asignado al proyecto de inversión, con el fin de asegurar la oportuna y eficiente ejecución de los recursos."/>
    <s v="GC_AC54"/>
    <s v="Elaborar y presentar ante el Comité de contratación el estado de avance del Plan Anual de Adquisiciones, con el fin de tomar decisiones e impartir directrices."/>
    <s v="Acta de Comité y Anexos"/>
    <n v="11"/>
    <d v="2026-02-01T00:00:00"/>
    <d v="2026-12-31T00:00:00"/>
    <n v="49.5"/>
    <s v="15. Gestión Contractual"/>
    <s v="Auditoria Financiera 2024"/>
    <n v="0"/>
    <s v="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_x000a_"/>
    <n v="0"/>
    <d v="2026-05-11T00:00:00"/>
    <s v="No se evidencian soportes de la actividad"/>
    <n v="0"/>
    <s v="VENCIDO"/>
    <d v="2026-05-15T00:00:00"/>
    <n v="0"/>
    <s v="Se evidencio que la accion formulada carece de soportes que permitan verificar el cumplimiento de la actividad, toda vez que la accion no fue ejecuta dentro del plazo establecido"/>
    <s v="SIN INICIAR"/>
    <s v="No aplica"/>
    <s v="No aplica"/>
    <s v="No aplica"/>
    <n v="0"/>
    <s v="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_x000a_"/>
    <n v="0"/>
    <s v="11/07/206"/>
    <s v="No se evidencian soportes de la actividad"/>
    <n v="0"/>
    <x v="2"/>
  </r>
  <r>
    <n v="715"/>
    <x v="1"/>
    <x v="7"/>
    <s v="Subdirección Administrativa y Financiera"/>
    <m/>
    <x v="315"/>
    <m/>
    <x v="43"/>
    <s v="FENECIMIENTO DE LAS RESERVAS PRESUPUESTALES CONSTITUIDAS EN LA VIGENCIA 2023, PARA EL CONTRATO 178-2021 Y LOS CONVENIOS 174-2021 Y 101-2023._x000a_ADMINISTRATIVO, CON PRESUNTA INCIDENCIA DISCIPLINARIA. (A-D)"/>
    <m/>
    <s v="Lo evidenciado se produjo por deficiencias en la planeación, ejecución y cierre contractual, al establecer plazos irreales y no gestionar oportunamente la finalización de los contratos y convenios. Esto conllevó a la prolongación injustificada de su ejecución, al agotamiento de las reservas presupuestales y a la no recepción de bienes y servicios."/>
    <s v="Lo evidenciado se produjo por deficiencias en la planeación, ejecución y cierre contractual, al establecer plazos irreales y no gestionar oportunamente la finalización de los contratos y convenios. Esto conllevó a la prolongación injustificada de su ejecución, al agotamiento de las reservas presupuestales y a la no recepción de bienes y servicios."/>
    <s v="Fortalecer la planeación, el seguimiento y el cierre oportuno de contratos y convenios, garantizando que los plazos de ejecución sean coherentes con la vigencia presupuestal y que los mecanismos presupuestales se utilicen de manera excepcional y debidamente justificada."/>
    <s v="GC_AC57"/>
    <s v="Actualizar el Manual de Supervisión y Contratación para incluir lineamientos claros sobre definición de plazos contractuales, control de ejecuciones prolongadas y gestión oportuna del cierre contractual dentro de la vigencia fiscal correspondiente."/>
    <s v="Manual actualizado y socializado"/>
    <n v="1"/>
    <d v="2026-01-01T00:00:00"/>
    <d v="2026-06-30T00:00:00"/>
    <n v="26.85"/>
    <s v="15. Gestión Contractual"/>
    <s v="Auditoria Financiera 2024"/>
    <n v="0"/>
    <s v="Actividad en proceso; el Manual de Supervisión y Contratación se encuentra en revisión para incluir lineamientos claros sobre plazos contractuales, control de ejecuciones prolongadas y cierre dentro de la vigencia fiscal._x000a__x000a__x000a_"/>
    <n v="0"/>
    <d v="2026-05-11T00:00:00"/>
    <s v="No se evidencian soportes de la actividad"/>
    <n v="0"/>
    <s v="VENCIDO"/>
    <d v="2026-05-15T00:00:00"/>
    <n v="0"/>
    <s v="No fue posible identificar evidencias para el presente período de análisis"/>
    <s v="SIN INICIAR"/>
    <s v="No aplica"/>
    <s v="No aplica"/>
    <s v="No aplica"/>
    <n v="0"/>
    <s v="Actividad en proceso; el Manual de Supervisión y Contratación se encuentra en revisión para incluir lineamientos claros sobre plazos contractuales, control de ejecuciones prolongadas y cierre dentro de la vigencia fiscal._x000a__x000a__x000a_"/>
    <n v="0"/>
    <s v="11/07/206"/>
    <s v="No se evidencian soportes de la actividad"/>
    <n v="0"/>
    <x v="2"/>
  </r>
  <r>
    <n v="716"/>
    <x v="1"/>
    <x v="7"/>
    <s v="Subdirección Administrativa y Financiera"/>
    <m/>
    <x v="315"/>
    <m/>
    <x v="43"/>
    <s v="FENECIMIENTO DE LAS RESERVAS PRESUPUESTALES CONSTITUIDAS EN LA VIGENCIA 2023, PARA EL CONTRATO 178-2021 Y LOS CONVENIOS 174-2021 Y 101-2023._x000a_ADMINISTRATIVO, CON PRESUNTA INCIDENCIA DISCIPLINARIA. (A-D)"/>
    <m/>
    <s v="Lo evidenciado se produjo por deficiencias en la planeación, ejecución y cierre contractual, al establecer plazos irreales y no gestionar oportunamente la finalización de los contratos y convenios. Esto conllevó a la prolongación injustificada de su ejecución, al agotamiento de las reservas presupuestales y a la no recepción de bienes y servicios."/>
    <s v="Lo evidenciado se produjo por deficiencias en la planeación, ejecución y cierre contractual, al establecer plazos irreales y no gestionar oportunamente la finalización de los contratos y convenios. Esto conllevó a la prolongación injustificada de su ejecución, al agotamiento de las reservas presupuestales y a la no recepción de bienes y servicios."/>
    <s v="Fortalecer la planeación, el seguimiento y el cierre oportuno de contratos y convenios, garantizando que los plazos de ejecución sean coherentes con la vigencia presupuestal y que los mecanismos presupuestales se utilicen de manera excepcional y debidamente justificada."/>
    <s v="GC_AC58"/>
    <s v="Incorporar dentro del procedimiento de Gestión Contractual una verificación previa del estado de ejecución y entregables contractuales, como requisito para solicitar o tramitar reservas presupuestales, dejando constancia en el expediente contractual."/>
    <s v="Procedimiento de Gestión Contractual ajustado"/>
    <n v="1"/>
    <d v="2026-01-01T00:00:00"/>
    <d v="2026-06-30T00:00:00"/>
    <n v="26.85"/>
    <s v="15. Gestión Contractual"/>
    <s v="Auditoria Financiera 2024"/>
    <n v="0"/>
    <s v="Indicador no cumplido; se está estructurando su inclusión como requisito dentro del procedimiento contractual."/>
    <n v="0"/>
    <d v="2026-05-11T00:00:00"/>
    <s v="No se evidencian soportes de la actividad"/>
    <n v="0"/>
    <s v="VENCIDO"/>
    <d v="2026-05-15T00:00:00"/>
    <n v="0"/>
    <s v="No fue posible identificar evidencias para el presente período de análisis"/>
    <s v="SIN INICIAR"/>
    <s v="No aplica"/>
    <s v="No aplica"/>
    <s v="No aplica"/>
    <n v="0"/>
    <s v="Indicador no cumplido; se está estructurando su inclusión como requisito dentro del procedimiento contractual."/>
    <n v="0"/>
    <s v="11/07/206"/>
    <s v="No se evidencian soportes de la actividad"/>
    <n v="0"/>
    <x v="2"/>
  </r>
  <r>
    <n v="717"/>
    <x v="1"/>
    <x v="7"/>
    <s v="Subdirección Administrativa y Financiera"/>
    <m/>
    <x v="229"/>
    <m/>
    <x v="43"/>
    <s v="EJECUCIÓN CONTRATO 105 DE 2024 Y GESTIÓN DE LA URGENCIA MANIFIESTA. ADMINISTRATIVO (A) CON PRESUNTA INCIDENCIA DISCIPLINARIA (D)."/>
    <m/>
    <s v="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
    <s v="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
    <s v="Fortalecer los mecanismos de control para la adecuada supervisión contractual con el objetivo de garantizar la adecuada correspondencia entre la planeación la urgencia declarada y la atención efectiva"/>
    <s v="GC_AC59"/>
    <s v="Verificar que el expediente contractual No. 105-2024 cuente con la totalidad de los soportes requeridos para cada etapa contractual acorde con la normatividad vigente. Asi como su completitud de la publicación en SECOP"/>
    <s v="Expediente No. 105-2024 verificado y/o subsanado"/>
    <n v="1"/>
    <d v="2026-01-01T00:00:00"/>
    <d v="2026-02-28T00:00:00"/>
    <n v="8.5499999999999989"/>
    <s v="15. Gestión Contractual"/>
    <s v="Auditoria Financiera 2024"/>
    <n v="0"/>
    <s v="La actividad no se ha ejecutado a la fecha. El expediente contractual No. 105-2024 aún no ha sido objeto de verificación integral respecto a la totalidad de los soportes requeridos en cada una de las etapas contractuales, ni se ha validado de manera completa la publicación de dichos documentos en la plataforma SECOP, conforme a la normatividad vigente. En consecuencia, el expediente se encuentra pendiente de revisión y, de ser necesario, de subsanación, actividad que será adelantada en el marco de las acciones de mejora y seguimiento institucional._x000a_"/>
    <n v="0"/>
    <d v="2026-05-11T00:00:00"/>
    <s v="No se evidencian soportes de la actividad"/>
    <n v="0"/>
    <s v="VENCIDO"/>
    <d v="2026-05-15T00:00:00"/>
    <n v="0"/>
    <s v="No fue posible identificar evidencias para el presente período de análisis"/>
    <s v="VENCIDA"/>
    <s v="No aplica"/>
    <s v="No aplica"/>
    <s v="No aplica"/>
    <n v="0"/>
    <s v="La actividad no se ha ejecutado a la fecha. El expediente contractual No. 105-2024 aún no ha sido objeto de verificación integral respecto a la totalidad de los soportes requeridos en cada una de las etapas contractuales, ni se ha validado de manera completa la publicación de dichos documentos en la plataforma SECOP, conforme a la normatividad vigente. En consecuencia, el expediente se encuentra pendiente de revisión y, de ser necesario, de subsanación, actividad que será adelantada en el marco de las acciones de mejora y seguimiento institucional._x000a_"/>
    <n v="0"/>
    <s v="11/07/206"/>
    <s v="No se evidencian soportes de la actividad"/>
    <n v="0"/>
    <x v="2"/>
  </r>
  <r>
    <n v="718"/>
    <x v="1"/>
    <x v="7"/>
    <s v="Subdirección Administrativa y Financiera"/>
    <m/>
    <x v="229"/>
    <m/>
    <x v="43"/>
    <s v="EJECUCIÓN CONTRATO 105 DE 2024 Y GESTIÓN DE LA URGENCIA MANIFIESTA. ADMINISTRATIVO (A) CON PRESUNTA INCIDENCIA DISCIPLINARIA (D)."/>
    <m/>
    <s v="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
    <s v="El hallazgo se origina por debilidades en la planificación logística y en los controles contractuales y de almacén, al no verificar oportunamente el cumplimiento integral de obligaciones del proveedor ni contar con mecanismos estandarizados de seguimiento documental, inventarios y entregas, lo que afectó la oportunidad de atención a municipios priorizados y el control de los bienes."/>
    <s v="Fortalecer los mecanismos de control para la adecuada supervisión contractual con el objetivo de garantizar la adecuada correspondencia entre la planeación la urgencia declarada y la atención efectiva"/>
    <s v="GC_AC60"/>
    <s v="Verificar que la entidad reciba la totalidad de los soportes de conformidad con las obligaciones contractuales del proveedor (Manifiestos de aduana, declaraciones de importación y certificados de capacitación)"/>
    <s v="Informe de supervisión"/>
    <n v="1"/>
    <d v="2026-01-01T00:00:00"/>
    <d v="2026-12-31T00:00:00"/>
    <n v="54"/>
    <s v="15. Gestión Contractual"/>
    <s v="Auditoria Financiera 2024"/>
    <n v="0"/>
    <s v="La actividad no se ha ejecutado a la fecha. No se ha realizado la verificación de que la entidad haya recibido la totalidad de los soportes asociados al cumplimiento de las obligaciones contractuales del proveedor, tales como manifiestos de aduana, declaraciones de importación y certificados de capacitación. En consecuencia, no se cuenta aún con un informe de supervisión que evidencie la revisión, validación o subsanación de dicha documentación, actividad que se encuentra pendiente de ejecución conforme a los lineamientos de supervisión contractual y normativa vigente._x000a_"/>
    <n v="0"/>
    <d v="2026-05-11T00:00:00"/>
    <s v="No se evidencian soportes de la actividad"/>
    <n v="0"/>
    <s v="VENCIDO"/>
    <d v="2026-05-15T00:00:00"/>
    <n v="0"/>
    <s v="No fue posible identificar evidencias para el presente período de análisis"/>
    <s v="SIN INICIAR"/>
    <s v="No aplica"/>
    <s v="No aplica"/>
    <s v="No aplica"/>
    <n v="0"/>
    <s v="La actividad no se ha ejecutado a la fecha. No se ha realizado la verificación de que la entidad haya recibido la totalidad de los soportes asociados al cumplimiento de las obligaciones contractuales del proveedor, tales como manifiestos de aduana, declaraciones de importación y certificados de capacitación. En consecuencia, no se cuenta aún con un informe de supervisión que evidencie la revisión, validación o subsanación de dicha documentación, actividad que se encuentra pendiente de ejecución conforme a los lineamientos de supervisión contractual y normativa vigente._x000a_"/>
    <n v="0"/>
    <s v="11/07/206"/>
    <s v="No se evidencian soportes de la actividad"/>
    <n v="0"/>
    <x v="2"/>
  </r>
  <r>
    <n v="719"/>
    <x v="1"/>
    <x v="7"/>
    <s v="Subdirección Administrativa y Financiera"/>
    <m/>
    <x v="234"/>
    <m/>
    <x v="43"/>
    <s v="GESTIÓN DE GARANTÍAS SOAT, EN EL MARCO DEL CONTRATO 222 DE 2024. ADMINISTRATIVO (A) Y CON PRESUNTA INCIDENCIA DISCIPLINARIA (D)."/>
    <m/>
    <s v="Deficiente control y seguimiento por parte del supervisor del contrato 222 de 2024._x000a_La entidad no cuenta con mecanismos de contingencia que garantizaran la continuidad de las coberturas, pese a tratarse de bienes de uso operativo esencial para la atención de emergencias."/>
    <s v="Deficiente control y seguimiento por parte del supervisor del contrato 222 de 2024._x000a_La entidad no cuenta con mecanismos de contingencia que garantizaran la continuidad de las coberturas, pese a tratarse de bienes de uso operativo esencial para la atención de emergencias."/>
    <s v="Fortalecer la gestión administrativa y contractual para garantizar la continuidad de las coberturas de seguro obligatorio (SOAT), mediante una programación anticipada que mitigue el riesgo de desprotección de los bienes operativo."/>
    <s v="GC_AC54"/>
    <s v="Elaborar y presentar ante el Comité de contratación el estado de avance del Plan Anual de Adquisiciones, con el fin de tomar decisiones e impartir directrices."/>
    <s v="Acta de Comité y Anexos"/>
    <n v="11"/>
    <d v="2026-02-01T00:00:00"/>
    <d v="2026-12-31T00:00:00"/>
    <n v="49.5"/>
    <s v="15. Gestión Contractual"/>
    <s v="Auditoria Financiera 2024"/>
    <n v="0"/>
    <s v="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_x000a_"/>
    <n v="0"/>
    <d v="2026-05-11T00:00:00"/>
    <s v="No se evidencian soportes de la actividad"/>
    <n v="0"/>
    <s v="VENCIDO"/>
    <d v="2026-05-15T00:00:00"/>
    <n v="0"/>
    <s v="No fue posible identificar evidencias para el presente período de análisis"/>
    <s v="SIN INICIAR"/>
    <s v="No aplica"/>
    <s v="No aplica"/>
    <s v="No aplica"/>
    <n v="0"/>
    <s v="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_x000a_"/>
    <n v="0"/>
    <s v="11/07/206"/>
    <s v="No se evidencian soportes de la actividad"/>
    <n v="0"/>
    <x v="2"/>
  </r>
  <r>
    <n v="720"/>
    <x v="1"/>
    <x v="7"/>
    <s v="Subdirección Administrativa y Financiera"/>
    <m/>
    <x v="234"/>
    <m/>
    <x v="43"/>
    <s v="GESTIÓN DE GARANTÍAS SOAT, EN EL MARCO DEL CONTRATO 222 DE 2024. ADMINISTRATIVO (A) Y CON PRESUNTA INCIDENCIA DISCIPLINARIA (D)."/>
    <m/>
    <s v="Deficiente control y seguimiento por parte del supervisor del contrato 222 de 2024._x000a_La entidad no cuenta con mecanismos de contingencia que garantizaran la continuidad de las coberturas, pese a tratarse de bienes de uso operativo esencial para la atención de emergencias."/>
    <s v="Deficiente control y seguimiento por parte del supervisor del contrato 222 de 2024._x000a_La entidad no cuenta con mecanismos de contingencia que garantizaran la continuidad de las coberturas, pese a tratarse de bienes de uso operativo esencial para la atención de emergencias."/>
    <s v="Fortalecer la gestión administrativa y contractual para garantizar la continuidad de las coberturas de seguro obligatorio (SOAT), mediante una programación anticipada que mitigue el riesgo de desprotección de los bienes operativo."/>
    <s v="GC_AC55"/>
    <s v="Crear en el marco del sistema de gestión el formato del plan anual de adquisiciones para incluir programación contractual de la DNBC; Asi como revisar el procedimiento Gestión Contractual"/>
    <s v="Procedimiento y Formato actualizado. Socializado"/>
    <n v="1"/>
    <d v="2026-01-01T00:00:00"/>
    <d v="2026-06-30T00:00:00"/>
    <n v="26.85"/>
    <s v="15. Gestión Contractual"/>
    <s v="Auditoria Financiera 2024"/>
    <n v="0"/>
    <s v="Indicador en desarrollo; se encuentra en elaboración el formato y su articulación con el Procedimiento de Gestión Contractual."/>
    <n v="0"/>
    <d v="2026-05-11T00:00:00"/>
    <s v="No se evidencian soportes de la actividad"/>
    <n v="0"/>
    <s v="VENCIDO"/>
    <d v="2026-05-15T00:00:00"/>
    <n v="0"/>
    <s v="No fue posible identificar evidencias para el presente período de análisis"/>
    <s v="SIN INICIAR"/>
    <s v="No aplica"/>
    <s v="No aplica"/>
    <s v="No aplica"/>
    <n v="0"/>
    <s v="Indicador en desarrollo; se encuentra en elaboración el formato y su articulación con el Procedimiento de Gestión Contractual."/>
    <n v="0"/>
    <s v="11/07/206"/>
    <s v="No se evidencian soportes de la actividad"/>
    <n v="0"/>
    <x v="2"/>
  </r>
  <r>
    <n v="721"/>
    <x v="0"/>
    <x v="1"/>
    <s v="Subdirección Administrativa y Financiera"/>
    <m/>
    <x v="399"/>
    <n v="1"/>
    <x v="2"/>
    <s v="Se evidenció que la “Constancia de idoneidad y experiencia” en los contratós de Prestación de servicios profesionales No. 014, 022, 087 y 089 del 2018, y en el documento “Verificación de los documentos de la propuesta” de los contratós de prestación de servicios No. 006, 014, 081, 087, 088 y 089 de 2018 expedidos y suscritos por el Subdirector Administrativo y Financiero de la DNBC, registraron información que no fue fidedigna a la aportada por el contratista, situación que denota que los controles presentaron debilidades al generarse documentos oficiales con inconsistencias, incumpliendo lo establecido en el MIPG - Dimensión 3 Gestión con valores para resultados - cuando señala: “... los aspectos mínimos que una entidad debe tener en cuenta para trabajar por procesos son los siguientes: …- Documentar y formalizar los procesos para identificar el aporte que cada uno hace a la prestación del servicio y la adecuada gestión, - Definir los responsables del proceso y sus obligaciones, -Identificar los riesgos del proceso, así como establecer los controles correspondientes. - Definir los controles de medición y seguimiento correspondientes”."/>
    <s v="COMPRAS Y CONTRATACIÓN PÚBLICA"/>
    <s v="Debilidad en la ejecución de los controles para la elaboración de los documentos propios del Proceso Gestión contractual."/>
    <s v="Debilidad en la ejecución de los controles para la elaboración de los documentos propios del Proceso Gestión contractual."/>
    <s v="Acción correctiva"/>
    <s v="GC_AC2"/>
    <s v="Realizar la revisión de los documentos &quot;Constancia de idoneidad y experiencia&quot; y &quot;verificación de los documentos de la propuesta&quot; por parte de un profesional diferente al profesional que proyectó el respectivo documento a fin de verificar la consistencia de la información."/>
    <s v="N° de documentos con revisión / N° de documentos expedidos (Constancia de idoneidad y experiencia y verificación de los documentos de la propuesta)"/>
    <n v="1"/>
    <d v="2020-01-02T00:00:00"/>
    <d v="2020-06-30T00:00:00"/>
    <n v="26.700000000000003"/>
    <s v="15. Gestión Contractual"/>
    <s v="En mesa de trabajo se determina que se debe es reportar seguimiento"/>
    <n v="1"/>
    <s v="La actividad se viene realizando desde la etapa precontractual. Como evidencias se adjuntan constancias de idoneidad y experiencia y documentos de verificación de propuestas con firma y/o visto bueno de un profesional distinto al proyectista, correos institucionales que evidencian la remisión y validación de los documentos, así como registros de control y trazabilidad incorporados en los expedientes contractuales._x000a__x000a_"/>
    <s v="https://dnbcgovco-my.sharepoint.com/personal/planeacion_dnbc_gov_co/_layouts/15/onedrive.aspx?id=%2Fpersonal%2Fplaneacion%5Fdnbc%5Fgov%5Fco%2FDocuments%2FDocumentos%20SIGE%2F6%2E%20Planes%2FPLAN%20DE%20MEJORA%2F2026%2F01%2E%20Seguimiento%20Primer%20Trimestre%2F15%2E%20Gesti%C3%B3n%20Contractual%2FGC%5FAC2&amp;viewid=efb70791%2Db8ab%2D49e7%2Db552%2Dd3d4cbe976b9&amp;ct=1777387045307&amp;or=OWA%2DNT%2DMail"/>
    <d v="2026-05-11T00:00:00"/>
    <s v="Se adjuntan documentos del comodato de magangue. Adicionalmente no se evidencia uso de los documentos señalados en la activdidad"/>
    <n v="0"/>
    <s v="VENCIDO"/>
    <d v="2026-05-15T00:00:00"/>
    <n v="0"/>
    <s v="Se evidencio que la accion formulada carece de soportes que permitan verificar el cumplimiento de la actividad, toda vez que los documentos reportados no subsanan el hallazgo fotmulado"/>
    <s v="VENCIDA"/>
    <s v="No aplica"/>
    <s v="No aplica"/>
    <s v="No aplica"/>
    <n v="1"/>
    <s v="La actividad se viene realizando desde la etapa precontractual. Como evidencias se adjuntan constancias de idoneidad y experiencia y documentos de verificación de propuestas con firma y/o visto bueno de un profesional distinto al proyectista, correos institucionales que evidencian la remisión y validación de los documentos, así como registros de control y trazabilidad incorporados en los expedientes contractuales._x000a_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No se evidencian soportes de la actividad"/>
    <n v="0"/>
    <x v="2"/>
  </r>
  <r>
    <n v="722"/>
    <x v="0"/>
    <x v="1"/>
    <s v="Subdirección Administrativa y Financiera"/>
    <m/>
    <x v="399"/>
    <n v="0"/>
    <x v="2"/>
    <s v="Se evidenció que la “Constancia de idoneidad y experiencia” en los contratós de Prestación de servicios profesionales No. 014, 022, 087 y 089 del 2018, y en el documento “Verificación de los documentos de la propuesta” de los contratós de prestación de servicios No. 006, 014, 081, 087, 088 y 089 de 2018 expedidos y suscritos por el Subdirector Administrativo y Financiero de la DNBC, registraron información que no fue fidedigna a la aportada por el contratista, situación que denota que los controles presentaron debilidades al generarse documentos oficiales con inconsistencias, incumpliendo lo establecido en el MIPG - Dimensión 3 Gestión con valores para resultados - cuando señala: “... los aspectos mínimos que una entidad debe tener en cuenta para trabajar por procesos son los siguientes: …- Documentar y formalizar los procesos para identificar el aporte que cada uno hace a la prestación del servicio y la adecuada gestión, - Definir los responsables del proceso y sus obligaciones, -Identificar los riesgos del proceso, así como establecer los controles correspondientes. - Definir los controles de medición y seguimiento correspondientes”."/>
    <s v="COMPRAS Y CONTRATACIÓN PÚBLICA"/>
    <s v="Debilidad en la ejecución de los controles para la elaboración de los documentos propios del Proceso Gestión contractual."/>
    <s v="Debilidad en la ejecución de los controles para la elaboración de los documentos propios del Proceso Gestión contractual."/>
    <s v="Acción correctiva"/>
    <s v="GC_AC3"/>
    <s v="Incluir en el Procedimiento Gestión Contractual el control para la revisión de los documentos &quot;Hoja de vida DAFP&quot;, &quot;Constancia de idoneidad y experiencia&quot; y &quot;verificación de los documentos de la propuesta&quot;."/>
    <s v="Procedimiento Gestión Contractual actualizado con controles para la revisión de los documentos &quot;Hoja de Vida DAFP&quot;, &quot;Constancia de idoneidad y experiencia&quot; y &quot;verificación de los documentos de la propuesta&quot;, publicados en la carpeta del SIGEC"/>
    <n v="1"/>
    <d v="2019-12-09T00:00:00"/>
    <d v="2020-03-27T00:00:00"/>
    <n v="16.2"/>
    <s v="15. Gestión Contractual"/>
    <s v="En mesa de trabajo se determina que se debe es reportar seguimiento"/>
    <n v="0"/>
    <s v="El indicador no se encuentra cumplido; actualmente se adelanta la revisión y ajuste del Procedimiento de Gestión Contractual para incorporar los controles documentales requeridos."/>
    <n v="0"/>
    <d v="2026-05-11T00:00:00"/>
    <s v="Sin avance en la actividad"/>
    <n v="0"/>
    <s v="VENCIDO"/>
    <d v="2026-05-15T00:00:00"/>
    <n v="1"/>
    <s v="Se evidencio pantallazo de la pagina web de la entidad en la cual se puede realizar o verificar los procdimientos de cada uno de los proceos de la DNBC"/>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El indicador no se encuentra cumplido; actualmente se adelanta la revisión y ajuste del Procedimiento de Gestión Contractual para incorporar los controles documentales requeridos."/>
    <n v="0"/>
    <s v="11/07/206"/>
    <s v="No se evidencian soportes de la actividad"/>
    <n v="0"/>
    <x v="2"/>
  </r>
  <r>
    <n v="723"/>
    <x v="0"/>
    <x v="0"/>
    <s v="Subdirección Administrativa y Financiera"/>
    <m/>
    <x v="5"/>
    <n v="1"/>
    <x v="4"/>
    <s v="De los incumplimientos evidenciados en el horario de trabajo, registro de biométrico, inconsistencia de novedades, etc, no se evidencian acciones disciplinarias que conlleven al cumplimiento de los compromisos laborales, cumplimientos de los objetivos institucionales y adecuada prestación del servicio público al que está abocada la entidad."/>
    <m/>
    <s v="Porque no existe una directriz del manejo del Biométrico y responsabilidad de cada funcionario frente a su cumplimiento."/>
    <s v="Porque no existe una directriz del manejo del Biométrico y responsabilidad de cada funcionario frente a su cumplimiento."/>
    <s v="Acción correctiva"/>
    <s v="TH_AC1"/>
    <s v="Se elaborará una directriz en la que se incluyan los horarios y las jornadas de trabajo, la trazabilidad de las novedades, manejo del Biométrico, la responsabilidad de cada funcionario frente a su cumplimiento y las acciones disciplinarias a que haya lugar."/>
    <s v="Directriz frente al horario laboral, novedades y biométrico"/>
    <n v="1"/>
    <d v="2019-01-02T00:00:00"/>
    <d v="2019-02-28T00:00:00"/>
    <n v="8.4"/>
    <s v="11. Gestión del Talento Humano"/>
    <s v="Presentar seguimiento en el rpimer trimestre"/>
    <n v="1"/>
    <s v="Se aportan registro de biometrico y permisos, en los cuales se ve reflejados los ingresos de los funcionarios."/>
    <s v="TH_AC1"/>
    <d v="2026-05-11T00:00:00"/>
    <s v="Incluyen reportes de biometricos (incompleto) y de permisos. No obstantes, no dan cuenta de la directriz planteada"/>
    <n v="0"/>
    <s v="VENCIDO"/>
    <d v="2026-05-15T00:00:00"/>
    <n v="0"/>
    <s v="No fue posible identificar evidencias para el presente período de análisis"/>
    <s v="VENCIDA"/>
    <s v="No aplica"/>
    <s v="No aplica"/>
    <s v="No aplica"/>
    <n v="1"/>
    <s v="Se aportan registro de biometrico y permisos, en los cuales se ve reflejados los ingresos de los funcionario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Incluyen reportes de biometricos (incompleto) y de permisos. No obstantes, no dan cuenta de la directriz planteada"/>
    <n v="0"/>
    <x v="2"/>
  </r>
  <r>
    <n v="724"/>
    <x v="0"/>
    <x v="3"/>
    <s v="Subdirección Administrativa y Financiera"/>
    <m/>
    <x v="334"/>
    <n v="1"/>
    <x v="55"/>
    <s v="Se suscribieron los contratos No. 191 el 05 de mayo de 2020 a nombre de Lina María Chacón Lastro y el No. 177 el 21 de abril de 2020 a nombre de Diego Alejandro Posada Arango; pero los mismos, no fueron cancelados conforme a lo enunciado en la cláusula FORMA DE PAGO, que indica que son Pagos Mensuales, y no como fueron tramitados y cancelados, incumpliendo el compromiso contractual pactado._x000a_De igual Forma, no se dió cumplimiento a lo estipulado en el correo electrónico de fecha 07 de enero de 2020, emitido por el Coordinador del Grupo Financiero donde se dio a conocer el calendario PAC, para que los responsables de los procesos; asi como, los supervisores solicitaran los recursos de funcionamiento como de Inversión de manera Mensual y no se afectará el PAC como evidentemente ocurrió en el cuarto trimestre de 2020._x000a_De otro lado, el artículo 84 de la ley 1474 de 2011, Determina las Facultades y deberes de los supervisores y los interventores, como el “seguimiento al ejercicio del cumplimiento obligacional por la entidad contratante sobre las obligaciones a cargo del contratista”; supervisión no ejercida para estos contratos."/>
    <s v="COMPRAS Y CONTRATACIÓN PÚBLICA"/>
    <s v="1. Porque: Incumplimiento al a las Facultades y deberes de los supervisores con respecto al seguimiento de los contratos._x000a_2. Por que: No se realiza seguimiento permanente por parte de los Supervisores a los Contratos a su cargo"/>
    <s v="No se realiza seguimiento permanente por parte de los Supervisores a los Contratos a su cargo"/>
    <s v="Acción correctiva"/>
    <s v="GC_AC4"/>
    <s v="Realizar jornadas de socializacion sobre supervisión de contratos y construcción de formato de necesidades"/>
    <s v="Socializaciones realizadas"/>
    <n v="4"/>
    <d v="2026-01-01T00:00:00"/>
    <d v="2026-12-31T00:00:00"/>
    <n v="54"/>
    <s v="15. Gestión Contractual"/>
    <m/>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
    <d v="2026-05-11T00:00:00"/>
    <s v="Se incluye información de capacitación realizada durante el primer trimestre de la vigencia"/>
    <n v="0.25"/>
    <s v="EJECUCIÓN"/>
    <d v="2026-05-15T00:00:00"/>
    <n v="0.25"/>
    <s v="se evidencia por medio fotografico capacitacion de supervision e interventoria de contratos estatales de fecha 17/03/2023 lo que permite verificar el cumplimiento parcial de la actividad dentro del plazo establecido"/>
    <s v="EN EJECUCIÓN"/>
    <s v="No aplica"/>
    <s v="No aplica"/>
    <s v="No aplica"/>
    <n v="0.25"/>
    <s v="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Se incluye capacitación del segundo trimestre. "/>
    <n v="0.5"/>
    <x v="0"/>
  </r>
  <r>
    <n v="725"/>
    <x v="1"/>
    <x v="8"/>
    <s v="Subdirección Administrativa y Financiera"/>
    <m/>
    <x v="266"/>
    <m/>
    <x v="42"/>
    <s v="HALLAZGO 7 de 2023. BAJA EJECUCIÓN DEL PRESUPUESTO DE LA DNBC. ADMINISTRATIVO. (A)._x000a_Suscrito el 17 de diciembre de 2024"/>
    <m/>
    <s v="Lo descrito, se generó por deficiencias administrativas y de seguimiento y control de los procedimientos de la Entidad para la oportuna ejecución presupuestal, así como a deficiencias en la gestión eficiente de los recursos asignados a los proyectos de inversión."/>
    <s v="Lo descrito, se generó por deficiencias administrativas y de seguimiento y control de los procedimientos de la Entidad para la oportuna ejecución presupuestal, así como a deficiencias en la gestión eficiente de los recursos asignados a los proyectos de inversión."/>
    <s v="Generar acciones de monitoreo y control que permitan gestionar oportuna, eficiente y adecuadamente los recursos asignados a la entidad,"/>
    <s v="GC_AC49"/>
    <s v="Seguimiento mensual al PAA informando el avance y cumplimiento en su ejecución, generando alertas para la toma de desiciones de la alta dirección."/>
    <s v="Acta de comité de contratación con seguimiento al PAA"/>
    <n v="12"/>
    <d v="2025-01-01T00:00:00"/>
    <d v="2025-12-31T00:00:00"/>
    <n v="54"/>
    <s v="15. Gestión Contractual"/>
    <s v="Seguimiento Historico CGR"/>
    <n v="0.75"/>
    <s v="Accion establecida en el plan de mejoramiento suscrito el 17 de diciembre de 2024, como resultado de la auditoria realizada a la vigencia 2023._x000a__x000a_La acción finalizó el 31 de diciembre de 2025. _x000a__x000a_Se evidenció que se efectuó el seguimiento mensual al Plan Anual de Adquisiciones (PAA) en el marco de las reuniones del Comité de Contratación, en las cuales se informó el avance y el estado de su ejecución durante el periodo correspondiente. No se evidencian las actas del ultimo semestre._x000a__x000a_Por lo tanto, no se ha dado cumplimiento a la acción establecida en el Plan de Mejoramiento."/>
    <n v="0"/>
    <d v="2026-05-11T00:00:00"/>
    <s v="No se evidencian soportes de la actividad"/>
    <n v="0"/>
    <s v="VENCIDO"/>
    <d v="2026-05-29T00:00:00"/>
    <n v="0"/>
    <s v="No fue posible identificar evidencias para el presente período de análisis"/>
    <s v="VENCIDA"/>
    <s v="No aplica"/>
    <s v="No aplica"/>
    <s v="No aplica"/>
    <n v="0.75"/>
    <s v="Accion establecida en el plan de mejoramiento suscrito el 17 de diciembre de 2024, como resultado de la auditoria realizada a la vigencia 2023._x000a__x000a_La acción finalizó el 31 de diciembre de 2025. _x000a__x000a_Se evidenció que se efectuó el seguimiento mensual al Plan Anual de Adquisiciones (PAA) en el marco de las reuniones del Comité de Contratación, en las cuales se informó el avance y el estado de su ejecución durante el periodo correspondiente. No se evidencian las actas del ultimo semestre._x000a__x000a_Por lo tanto, no se ha dado cumplimiento a la acción establecida en el Plan de Mejoramiento."/>
    <n v="0"/>
    <s v="11/07/206"/>
    <s v="No se incluyen evidencias de seguimiento"/>
    <n v="0"/>
    <x v="2"/>
  </r>
  <r>
    <n v="726"/>
    <x v="1"/>
    <x v="8"/>
    <s v="Subdirección Administrativa y Financiera"/>
    <m/>
    <x v="211"/>
    <m/>
    <x v="42"/>
    <s v="HALLAZGO 8 de 2023. ACTUALIZACIÓN DEL PLAN ANUAL DE ADQUISICIONES CONTRATO INTERADMINISTRATIVO NO. 178 DE 2021. ADMINISTRATIVO CON PRESUNTA INCIDENCIA DISCIPLINARIA. (A-D)_x000a_Suscrito el 17 de diciembre de 2024"/>
    <m/>
    <s v="Se identifican debilidades en las gestiones de la Dirección Nacional de Bomberos, ya que no se actualizó el Plan Anual de Adquisiciones (PAA) respecto al cambio de modalidad para la selección de los 'Servicios de interventoría' que deben ejercer el seguimiento técnico, financiero y jurídico de los contratos de obra para la construcción de estaciones de bomberos."/>
    <s v="Se identifican debilidades en las gestiones de la Dirección Nacional de Bomberos, ya que no se actualizó el Plan Anual de Adquisiciones (PAA) respecto al cambio de modalidad para la selección de los 'Servicios de interventoría' que deben ejercer el seguimiento técnico, financiero y jurídico de los contratos de obra para la construcción de estaciones de bomberos."/>
    <s v="Implementar un sistema de gestión integral para la planeación y actualización del PAA que garantice la alineación entre los procesos de Planeaciónn, ejecución contractual y modificaciones necesarias, cumpliendo con la normativa vigente y evitando inconsistencias administrativas"/>
    <s v="GC_AC50"/>
    <s v="Seguimiento mensual al PAA en reunón del Comité de Contratación informando el avance y cumplimiento en su ejecución"/>
    <s v="Acta de comité de contratación con seguimiento al PAA"/>
    <n v="12"/>
    <d v="2025-01-01T00:00:00"/>
    <d v="2025-12-31T00:00:00"/>
    <n v="54"/>
    <s v="15. Gestión Contractual"/>
    <s v="Seguimiento Historico CGR"/>
    <n v="0.75"/>
    <s v="Accion establecida en el plan de mejoramiento suscrito el 17 de diciembre de 2024, como resultado de la auditoria realizada a la vigencia 2023._x000a__x000a_La acción finalizó el 31 de diciembre de 2025. _x000a__x000a_Se evidenció que se efectuó el seguimiento mensual al Plan Anual de Adquisiciones (PAA) en el marco de las reuniones del Comité de Contratación, en las cuales se informó el avance y el estado de su ejecución durante el periodo correspondiente. No se evidencian las actas del ultimo semestre._x000a__x000a_Por lo tanto, no se ha dado cumplimiento a la acción establecida en el Plan de Mejoramiento."/>
    <n v="0"/>
    <d v="2026-05-11T00:00:00"/>
    <s v="No se evidencian soportes de la actividad"/>
    <n v="0"/>
    <s v="VENCIDO"/>
    <d v="2026-06-08T00:00:00"/>
    <n v="0"/>
    <s v="No fue posible identificar evidencias para el presente período de análisis"/>
    <s v="VENCIDA"/>
    <s v="No aplica"/>
    <s v="No aplica"/>
    <s v="No aplica"/>
    <n v="0.75"/>
    <s v="Accion establecida en el plan de mejoramiento suscrito el 17 de diciembre de 2024, como resultado de la auditoria realizada a la vigencia 2023._x000a__x000a_La acción finalizó el 31 de diciembre de 2025. _x000a__x000a_Se evidenció que se efectuó el seguimiento mensual al Plan Anual de Adquisiciones (PAA) en el marco de las reuniones del Comité de Contratación, en las cuales se informó el avance y el estado de su ejecución durante el periodo correspondiente. No se evidencian las actas del ultimo semestre._x000a__x000a_Por lo tanto, no se ha dado cumplimiento a la acción establecida en el Plan de Mejoramiento."/>
    <n v="0"/>
    <s v="11/07/206"/>
    <s v="No se evidencian soportes de la actividad"/>
    <n v="0"/>
    <x v="2"/>
  </r>
  <r>
    <n v="727"/>
    <x v="1"/>
    <x v="8"/>
    <s v="Subdirección Administrativa y Financiera"/>
    <m/>
    <x v="211"/>
    <m/>
    <x v="42"/>
    <s v="HALLAZGO 8 de 2023. ACTUALIZACIÓN DEL PLAN ANUAL DE ADQUISICIONES CONTRATO INTERADMINISTRATIVO NO. 178 DE 2021. ADMINISTRATIVO CON PRESUNTA INCIDENCIA DISCIPLINARIA. (A-D)_x000a_Suscrito el 17 de diciembre de 2024"/>
    <m/>
    <s v="Se identifican debilidades en las gestiones de la Dirección Nacional de Bomberos, ya que no se actualizó el Plan Anual de Adquisiciones (PAA) respecto al cambio de modalidad para la selección de los 'Servicios de interventoría' que deben ejercer el seguimiento técnico, financiero y jurídico de los contratos de obra para la construcción de estaciones de bomberos."/>
    <s v="Se identifican debilidades en las gestiones de la Dirección Nacional de Bomberos, ya que no se actualizó el Plan Anual de Adquisiciones (PAA) respecto al cambio de modalidad para la selección de los 'Servicios de interventoría' que deben ejercer el seguimiento técnico, financiero y jurídico de los contratos de obra para la construcción de estaciones de bomberos."/>
    <s v="Implementar un sistema de gestión integral para la planeación y actualización del PAA que garantice la alineación entre los procesos de Planeaciónn, ejecución contractual y modificaciones necesarias, cumpliendo con la normativa vigente y evitando inconsistencias administrativas"/>
    <s v="GC_AC51"/>
    <s v="Modificar el PAA cuando se detecte alguna justificación de cambio de modalidad de contratación o aspecto derivado que requiera su actualización"/>
    <s v="PAA modificado y cargado en SECOP"/>
    <n v="1"/>
    <d v="2025-01-01T00:00:00"/>
    <d v="2025-12-31T00:00:00"/>
    <n v="54"/>
    <s v="15. Gestión Contractual"/>
    <s v="Seguimiento Historico CGR"/>
    <n v="1"/>
    <s v="Accion establecida en el plan de mejoramiento suscrito el 17 de diciembre de 2024, como resultado de la auditoria realizada a la vigencia 2023._x000a__x000a_La acción finaliza el 31 de diciembre de 2025. _x000a__x000a_Se evidenció el formato del Plan Anual de Adquisiciones (PAA), el archivo en Excel con el detalle de las adquisiciones de la vigencia y la gestión de publicación correspondiente en la plataforma SECOP._x000a__x000a_Por lo tanto, no se ha dado cumplimiento a la acción establecida en el Plan de Mejoramiento._x000a__x000a_"/>
    <n v="0"/>
    <d v="2026-05-11T00:00:00"/>
    <s v="No se evidencian soportes de la actividad"/>
    <n v="0"/>
    <s v="VENCIDO"/>
    <d v="2026-05-15T00:00:00"/>
    <n v="0"/>
    <s v="No fue posible identificar evidencias para el presente período de análisis"/>
    <s v="VENCIDA"/>
    <s v="No aplica"/>
    <s v="No aplica"/>
    <s v="No aplica"/>
    <n v="1"/>
    <s v="Accion establecida en el plan de mejoramiento suscrito el 17 de diciembre de 2024, como resultado de la auditoria realizada a la vigencia 2023._x000a__x000a_La acción finaliza el 31 de diciembre de 2025. _x000a__x000a_Se evidenció el formato del Plan Anual de Adquisiciones (PAA), el archivo en Excel con el detalle de las adquisiciones de la vigencia y la gestión de publicación correspondiente en la plataforma SECOP._x000a__x000a_Por lo tanto, no se ha dado cumplimiento a la acción establecida en el Plan de Mejoramiento._x000a_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No se evidencia control de las versiones del PAA"/>
    <n v="0"/>
    <x v="2"/>
  </r>
  <r>
    <n v="728"/>
    <x v="0"/>
    <x v="6"/>
    <s v="Subdirección Administrativa y Financiera"/>
    <m/>
    <x v="251"/>
    <m/>
    <x v="33"/>
    <s v="Con relación al Pago de los aportes de la Planilla Integrada de Liquidación de Aportes (Pila) correspondientes a los meses de enero y marzo de 2023, los pagos fueron realizados extemporáneamente y no conforme a las fechas máximas establecidas en el aplicativo de aportes en línea generando intereses moratorios así:_x000a_Enero 2023, valor de Intereses moratorios $87.800.00_x000a_Marzo 2023, valor de Intereses moratorios $162.900.00_x000a_Lo anterior constituye una presunta falta disciplinaria debido a la omisión de los deberes de que trata el artículo 38 de la ley 1952 de 2019, constituyéndose una falta grave contemplada en el artículo 67 de la misma ley."/>
    <m/>
    <s v="1. Porque la funcionaria de gestión de Talento Humano se encontraba de vacaciones y hay actividades que solo la funcionaria puede realizar_x000a_2. Porque la liquidación se realiza de manera manual y requiere de una desarrollada curva de aprendizaje. se presenta una alta demanada de actividades de los contratistas que estan dentro del proceso_x000a_3.Porque se presenta una alta rotación y demanda de actividades de los contratistas que estan dentro del proceso y no es fácil delegar esta actividad."/>
    <s v="La funcionaria de gestión de talento humano es la única que sabe realizar la liquidación manual teniendo en cuenta su complejidad."/>
    <s v="Acción correctiva"/>
    <s v="TH_AC60"/>
    <s v="Realizar y presentar ante la alta dirección un estudio de viabilidad de reorganización de funciones entre los funcionarios de la planta global, de tal manera que se abra la posibilidad de entregar la memoria històrica de la nómina a otro funcionario de planta"/>
    <s v="Análisis realizado y presentado al comité SIGE"/>
    <n v="1"/>
    <d v="2024-01-01T00:00:00"/>
    <d v="2024-08-31T00:00:00"/>
    <n v="36"/>
    <s v="11. Gestión del Talento Humano"/>
    <m/>
    <n v="0"/>
    <n v="0"/>
    <n v="0"/>
    <d v="2026-05-11T00:00:00"/>
    <s v="No se evidencia seguimiento"/>
    <n v="0"/>
    <s v="VENCIDO"/>
    <d v="2026-05-15T00:00:00"/>
    <n v="0"/>
    <s v="No fue posible identificar evidencias para el presente período de análisis"/>
    <s v="VENCIDA"/>
    <s v="No aplica"/>
    <s v="No aplica"/>
    <s v="No aplica"/>
    <n v="1"/>
    <s v="se adjunta estudio de memoria historica"/>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borrador de informe"/>
    <n v="0.2"/>
    <x v="2"/>
  </r>
  <r>
    <n v="729"/>
    <x v="0"/>
    <x v="5"/>
    <s v="Subdirección Administrativa y Financiera"/>
    <m/>
    <x v="400"/>
    <n v="1"/>
    <x v="63"/>
    <s v="La DNBC, no está acatando lo señalado en el artículo 4 literal (i) ítem 4 de la Resolución 027 de 2022, por cuanto la totalidad de los certificados de permanencia, de las 187 resoluciones generadas, NO tienen descrito el Objeto de la Comisión"/>
    <m/>
    <s v="1.Porque aunque el formato establecido contiene la inclusión del objeto de la comisión, las personas siguen sin diligenicar este espacio._x000a_2. Porque se se requiere fortalecer los procesos de divulgación de este formato, en el cual, se recalque la importancia de diligenicar el espacio asociado a la justificación de asustencia presencial."/>
    <s v="Porque se se requiere fortalecer los procesos de divulgación de este formato, en el cual, se recalque la importancia de diligenicar el espacio asociado al objeto de la comisión en el formato de certificado de permanencia de comisión de servicios y/o desplazamiento"/>
    <s v="Acción correctiva"/>
    <s v="TH_AC47"/>
    <s v="Realizar actividades de divulgación y capacitación acerca de comisiones"/>
    <s v="Capacitaciones realizadas"/>
    <n v="4"/>
    <d v="2026-01-01T00:00:00"/>
    <d v="2026-12-31T00:00:00"/>
    <n v="54"/>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0"/>
    <n v="0"/>
    <n v="0"/>
    <n v="46214"/>
    <s v="No se evidencia seguimiento"/>
    <n v="0"/>
    <x v="0"/>
  </r>
  <r>
    <n v="730"/>
    <x v="1"/>
    <x v="8"/>
    <s v="Subdirección estrategica"/>
    <m/>
    <x v="401"/>
    <m/>
    <x v="42"/>
    <s v="HALLAZGO 15 de 2023. EJECUCIÓN CONTRATO N.º 268 de 2023- ADQUISICIÓN DE EQUIPOS DE RESCATE VERTICAL Y HERRAMIENTAS PARA LA ATENCIÓN DE INCENDIOS FORESTALES EN EL MARCO DEL PROYECTO DE FORTALECIMIENTO DE LOS CUERPOS DE BOMBEROS DEL PAÍS. ADMINISTRATIVO CON PRESUNTA INCIDENCIA DISCIPLINARIA Y PARA INDAGACIÓN PRELIMINAR. (A-D-IP)._x000a_Suscrito el 17 de diciembre de 2024"/>
    <s v="GESTIÓN DEL CONOCIMIENTO Y LA INNOVACIÓN"/>
    <s v="Se identifican deficiencias en el control de inventarios, como la falta de un software actualizado, incumplimiento de procedimientos de almacén e inconsistencias en actas de traslado. También hay falencias en la adquisición de equipos de rescate y herramientas (Contrato N.º 268 de 2023) sin destinación específica, con falta de gestión de la Junta Nacional de Bomberos."/>
    <s v="Se identifican deficiencias en el control de inventarios, como la falta de un software actualizado, incumplimiento de procedimientos de almacén e inconsistencias en actas de traslado. También hay falencias en la adquisición de equipos de rescate y herramientas (Contrato N.º 268 de 2023) sin destinación específica, con falta de gestión de la Junta Nacional de Bomberos."/>
    <s v="Fortalecer el Proceso de gestión para la entrega de bienes asignados a los Cuerpos de Bomberos del País con recursos del Fondo Nacional de Bomberos"/>
    <s v="FB_AC19"/>
    <s v="Formular procedimiento para la asignación y reasignación de fortalecimiento (bienes) a entregar a los Cuerpos de Bomberos del País con recursos del Fondo Nacional de Bomberos"/>
    <s v="Procedimiento formulado"/>
    <n v="1"/>
    <d v="2025-01-02T00:00:00"/>
    <d v="2025-03-30T00:00:00"/>
    <n v="13.2"/>
    <s v="08. Fortalecimiento Bomberil"/>
    <s v="Seguimiento Historico CGR"/>
    <n v="1"/>
    <s v="Se formuló Procedimiento de asignación y reasignación de fortalecimiento (bienes) a entregar a los Cuerpos de Bomberos del País con recursos del Fondo Nacional de Bomberos Código: PC-FB-02, Vigente Desde: 25/03/2025_x000a__x000a_"/>
    <s v="https://dnbcgovco-my.sharepoint.com/:f:/g/personal/planeacion_dnbc_gov_co/IgDXNHpy7oLsTo_k1pBYTEA_AXkQuekeDuYRfMOd3hOKrho?e=FZVMrN"/>
    <d v="2026-05-11T00:00:00"/>
    <s v="Se evidencia procedimiento formulado en la vigencia 2025"/>
    <n v="1"/>
    <s v="CUMPLIDO"/>
    <d v="2026-05-15T00:00:00"/>
    <n v="1"/>
    <s v="Se evidenció como soporte el Procedimiento PC-FB-02 &quot;Procedimiento de asignación y reasignación de fortalecimiento (bienes) a entregar a los Cuerpos de Bomberos del País con recursos del Fondo Nacional de Bomberos&quot;, versión 01, vigente desde el 25 de marzo de 2025, el cual establece los lineamientos, actividades, responsables y registros para la asignación y reasignación de bienes. La evidencia aportada permite verificar la formulación del procedimiento, evidenciando el cumplimiento de la acción correctiva estableci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formuló Procedimiento de asignación y reasignación de fortalecimiento (bienes) a entregar a los Cuerpos de Bomberos del País con recursos del Fondo Nacional de Bomberos Código: PC-FB-02, Vigente Desde: 25/03/2025"/>
    <n v="0"/>
    <n v="46213"/>
    <s v="Acción reportada con cumplimiento en el primer trimestre"/>
    <n v="1"/>
    <x v="1"/>
  </r>
  <r>
    <n v="731"/>
    <x v="1"/>
    <x v="8"/>
    <s v="Subdirección estrategica"/>
    <m/>
    <x v="401"/>
    <m/>
    <x v="42"/>
    <s v="HALLAZGO 15 de 2023. EJECUCIÓN CONTRATO N.º 268 de 2023- ADQUISICIÓN DE EQUIPOS DE RESCATE VERTICAL Y HERRAMIENTAS PARA LA ATENCIÓN DE INCENDIOS FORESTALES EN EL MARCO DEL PROYECTO DE FORTALECIMIENTO DE LOS CUERPOS DE BOMBEROS DEL PAÍS. ADMINISTRATIVO CON PRESUNTA INCIDENCIA DISCIPLINARIA Y PARA INDAGACIÓN PRELIMINAR. (A-D-IP)._x000a_Suscrito el 17 de diciembre de 2024"/>
    <s v="GESTIÓN DEL CONOCIMIENTO Y LA INNOVACIÓN"/>
    <s v="Se identifican deficiencias en el control de inventarios, como la falta de un software actualizado, incumplimiento de procedimientos de almacén e inconsistencias en actas de traslado. También hay falencias en la adquisición de equipos de rescate y herramientas (Contrato N.º 268 de 2023) sin destinación específica, con falta de gestión de la Junta Nacional de Bomberos."/>
    <s v="Se identifican deficiencias en el control de inventarios, como la falta de un software actualizado, incumplimiento de procedimientos de almacén e inconsistencias en actas de traslado. También hay falencias en la adquisición de equipos de rescate y herramientas (Contrato N.º 268 de 2023) sin destinación específica, con falta de gestión de la Junta Nacional de Bomberos."/>
    <s v="Fortalecer el Proceso de gestión para la entrega de bienes asignados a los Cuerpos de Bomberos del País con recursos del Fondo Nacional de Bomberos"/>
    <s v="FB_AC20"/>
    <s v="Presentar ante la Junta Nacional de Bomberos la propuesta de reasignación de bienes a los Cuerpos de Bomberos, cuando estos no cumplan los requisitos para entrega, en un termino de tiempo no superior a tres meses; autorizando al Comité Técnico de la DNBC seleccionar el nuevo beneficiario."/>
    <s v="Propuesta presentada a Junta Nacional de Bomberos"/>
    <n v="1"/>
    <d v="2025-01-02T00:00:00"/>
    <d v="2025-12-31T00:00:00"/>
    <n v="53.85"/>
    <s v="08. Fortalecimiento Bomberil"/>
    <s v="Seguimiento Historico CGR"/>
    <n v="1"/>
    <s v="Justificación JNBC autoriza a la DNBC la reasignación de bienes, por lo que no se configura esta acción, se adjunta evidencia en página 17, de la JNBC 003 DE 2024"/>
    <n v="0"/>
    <d v="2026-05-11T00:00:00"/>
    <s v="No se encuentran evidencias de la actividad"/>
    <n v="0"/>
    <s v="VENCIDO"/>
    <d v="2026-06-08T00:00:00"/>
    <n v="1"/>
    <s v="Se recomienda realizar monitoreo periódico a la aplicación y efectividad del procedimiento implementado, con el fin de verificar que los bienes adquiridos sean asignados oportunamente a los cuerpos de bomberos beneficiarios y cumplan el propósito para el cual fueron adquiridos, evitando su permanencia prolongada en almacén y mitigando la materialización de situaciones similares a las identificadas en el hallazg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La JNBC autoriza a la DNBC la reasignación de bienes desde el año 2024 en atención a la celeridad de los procesos de entregas de fortalecimiento, por lo que no se configura esta acción, se adjunta evidencia en página 17, de la JNBC 003 DE 2024"/>
    <s v="https://dnbcgovco-my.sharepoint.com/:f:/g/personal/planeacion_dnbc_gov_co/IgArz6TXGwFjS4NjcXoG0KjRATBL6NO3DmsApI56MP8FO84?e=nbDZfg"/>
    <n v="46213"/>
    <s v="Se adjunta acta de la JNBC donde se evidencia la no configuracion de esta acción"/>
    <n v="1"/>
    <x v="1"/>
  </r>
  <r>
    <n v="732"/>
    <x v="1"/>
    <x v="8"/>
    <s v="Subdirección estrategica"/>
    <m/>
    <x v="401"/>
    <m/>
    <x v="42"/>
    <s v="HALLAZGO 15 de 2023. EJECUCIÓN CONTRATO N.º 268 de 2023- ADQUISICIÓN DE EQUIPOS DE RESCATE VERTICAL Y HERRAMIENTAS PARA LA ATENCIÓN DE INCENDIOS FORESTALES EN EL MARCO DEL PROYECTO DE FORTALECIMIENTO DE LOS CUERPOS DE BOMBEROS DEL PAÍS. ADMINISTRATIVO CON PRESUNTA INCIDENCIA DISCIPLINARIA Y PARA INDAGACIÓN PRELIMINAR. (A-D-IP)._x000a_Suscrito el 17 de diciembre de 2024"/>
    <s v="GESTIÓN DEL CONOCIMIENTO Y LA INNOVACIÓN"/>
    <s v="Se identifican deficiencias en el control de inventarios, como la falta de un software actualizado, incumplimiento de procedimientos de almacén e inconsistencias en actas de traslado. También hay falencias en la adquisición de equipos de rescate y herramientas (Contrato N.º 268 de 2023) sin destinación específica, con falta de gestión de la Junta Nacional de Bomberos."/>
    <s v="Se identifican deficiencias en el control de inventarios, como la falta de un software actualizado, incumplimiento de procedimientos de almacén e inconsistencias en actas de traslado. También hay falencias en la adquisición de equipos de rescate y herramientas (Contrato N.º 268 de 2023) sin destinación específica, con falta de gestión de la Junta Nacional de Bomberos."/>
    <s v="Fortalecer el Proceso de gestión para la entrega de bienes asignados a los Cuerpos de Bomberos del País con recursos del Fondo Nacional de Bomberos"/>
    <s v="FB_AC37"/>
    <s v="Asignación y entrega inmediata de equipos de rescate vertical"/>
    <s v="Actas de entrega"/>
    <n v="3"/>
    <d v="2025-01-02T00:00:00"/>
    <d v="2025-01-31T00:00:00"/>
    <n v="4.3500000000000005"/>
    <s v="08. Fortalecimiento Bomberil"/>
    <s v="Seguimiento Historico CGR"/>
    <n v="1"/>
    <s v="Accion establecida en el plan de mejoramiento suscrito el 17 de diciembre de 2024, como resultado de la auditoria realizada a la vigencia 2023._x000a__x000a_La acción finalizó el 31 de enero de 2025_x000a__x000a_Se evidenció el cumplimiento mediante las actas de salida 2117 (CB La Jagua de Ibirico), 2118 (CB Puerto Concordia) y 2121 (CB San Antonio de Jamundí) (vigencia 2024)_x000a__x000a_Por lo tanto,  se dio cumplimiento a la acción establecida en el Plan de Mejoramiento._x000a_"/>
    <n v="0"/>
    <d v="2026-05-11T00:00:00"/>
    <s v="Cumplida en seguimiento diciembre 2025. Aunque son acciones antiguas, incluir los soportes"/>
    <n v="1"/>
    <s v="CUMPLIDO"/>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on establecida en el plan de mejoramiento suscrito el 17 de diciembre de 2024, como resultado de la auditoria realizada a la vigencia 2023._x000a__x000a_La acción finalizó el 31 de enero de 2025_x000a__x000a_Se evidenció el cumplimiento mediante las actas de salida 2117 (CB La Jagua de Ibirico), 2118 (CB Puerto Concordia) y 2121 (CB San Antonio de Jamundí) (vigencia 2024)_x000a__x000a_Por lo tanto,  se dio cumplimiento a la acción establecida en el Plan de Mejoramiento."/>
    <n v="0"/>
    <n v="46213"/>
    <s v="Acción reportada con cumplimiento en el primer trimestre"/>
    <n v="1"/>
    <x v="1"/>
  </r>
  <r>
    <n v="733"/>
    <x v="1"/>
    <x v="8"/>
    <s v="Dirección General"/>
    <m/>
    <x v="401"/>
    <m/>
    <x v="42"/>
    <s v="HALLAZGO 15 de 2023. EJECUCIÓN CONTRATO N.º 268 de 2023- ADQUISICIÓN DE EQUIPOS DE RESCATE VERTICAL Y HERRAMIENTAS PARA LA ATENCIÓN DE INCENDIOS FORESTALES EN EL MARCO DEL PROYECTO DE FORTALECIMIENTO DE LOS CUERPOS DE BOMBEROS DEL PAÍS. ADMINISTRATIVO CON PRESUNTA INCIDENCIA DISCIPLINARIA Y PARA INDAGACIÓN PRELIMINAR. (A-D-IP)._x000a_Suscrito el 17 de diciembre de 2024"/>
    <s v="INTEGRIDAD"/>
    <s v="Se identifican deficiencias en el control de inventarios, como la falta de un software actualizado, incumplimiento de procedimientos de almacén e inconsistencias en actas de traslado. También hay falencias en la adquisición de equipos de rescate y herramientas (Contrato N.º 268 de 2023) sin destinación específica, con falta de gestión de la Junta Nacional de Bomberos."/>
    <s v="Se identifican deficiencias en el control de inventarios, como la falta de un software actualizado, incumplimiento de procedimientos de almacén e inconsistencias en actas de traslado. También hay falencias en la adquisición de equipos de rescate y herramientas (Contrato N.º 268 de 2023) sin destinación específica, con falta de gestión de la Junta Nacional de Bomberos."/>
    <s v="Determinar la relevancia disciplinaria de los hallazgos remitidos al Proceso de Gestión de asuntos disciplinarios"/>
    <s v="DI_AC55"/>
    <s v="Trasladar al proceso de Gestión 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s v="12. Gestión de Asuntos Disciplinarios"/>
    <s v="Seguimiento Historico CGR"/>
    <n v="1"/>
    <s v="Accion establecida en el plan de mejoramiento suscrito el 17 de diciembre de 2024, como resultado de la auditoria realizada a la vigencia 2023._x000a__x000a_La acción finalizó el 31 de enero de 2025. _x000a__x000a_Se remitio el Informe de Auditoria emitido por la CGR. con el fin de  adelantar las acciones adminsitrativas y/o disciplinarias a hubiera lugar_x000a__x000a_Por lo tanto, se dio cumplimiento a la acción  establecida en el Plan de Mejoramiento._x000a__x000a_"/>
    <s v="https://dnbcgovco-my.sharepoint.com/:f:/g/personal/planeacion_dnbc_gov_co/IgANJABTKYsWRKmkHg2ofPVMAZ561kpU5V1VlbIB4beuRpA?e=frTZox"/>
    <d v="2026-05-11T00:00:00"/>
    <s v="Cumplida en seguimiento diciembre 2025"/>
    <n v="1"/>
    <s v="CUMPLIDO"/>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734"/>
    <x v="0"/>
    <x v="3"/>
    <s v="Subdirección Administrativa y Financiera"/>
    <m/>
    <x v="402"/>
    <n v="1"/>
    <x v="54"/>
    <s v="Cada una de las transacciones financieras están respaldadas con los soportes idóneos y requeridos para su registro. Sin embargo en lo que respecta a las constitución de las reservas presupuestales y las cuentas por pagar; se evidenció que en algunas la justificación técnica y juridica es insuficiente para sustentar el caso fortuito o fuerza mayor para la generación de las Reservas, adicionalmente no fueron suministrados la totalidad de los soportes documentales de la constitución de las reservas de funcionamiento que son (10), de las cuentas por pagar de inversión (7), y de las reservas de Inversión únicamente se anexaron (6) evidencias de las (12) constituidas."/>
    <s v="GESTIÓN PRESUPUESTAL Y EFICIENCIA DEL GASTO PÚBLICO"/>
    <s v="A pesar de contar con un formato que justifique la constitucion de las Reservas presupuestales, no existe una politica que establezca los parametros requeridos para el seguimiento y formulacion de Reservas en la entidad._x000a_Por falta de seguimiento y control por parte de los procesos con respecto a las directrices a tener en cuenta en el cierre presupuestal"/>
    <s v="A pesar de contar con un formato que justifique la constitucion de las Reservas presupuestales, no existe una politica que establezca los parametros requeridos para el seguimiento y formulacion de Reservas en la entidad._x000a_Por falta de seguimiento y control por parte de los procesos con respecto a las directrices a tener en cuenta en el cierre presupuestal"/>
    <s v="Acción correctiva"/>
    <s v="GF_AC4"/>
    <s v="Incorporar una política que establezca, las condiciones de la constitución del rezago presupuestal de la Entidad"/>
    <s v="Actualizacion de la Resolucion 433 de 2017"/>
    <n v="1"/>
    <d v="2021-04-01T00:00:00"/>
    <d v="2021-08-31T00:00:00"/>
    <n v="22.5"/>
    <s v="13. Gestión Financiera"/>
    <m/>
    <n v="1"/>
    <s v="Como evidencia se deja Procedimiento constitucion de reservas presupuestales "/>
    <s v="https://dnbcgovco-my.sharepoint.com/:f:/g/personal/planeacion_dnbc_gov_co/IgAKPZEalRp3T7O44VwZjBLlARF86VpmllJA36VR9-2qDG8?e=W6XaGX"/>
    <d v="2026-05-11T00:00:00"/>
    <s v="Se incluye procedimiento actualizado en la vigencia 2026 "/>
    <n v="1"/>
    <s v="CUMPLIDO"/>
    <d v="2026-05-28T00:00:00"/>
    <n v="1"/>
    <s v="Se evidencio la elaboracion del procedimiento de constitucion de reservas PC-GF-03 y formato PC-GF-03-01 con fecha 20/03/2026."/>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deja Procedimiento constitucion de reservas presupuestales "/>
    <s v="https://dnbcgovco-my.sharepoint.com/:f:/g/personal/planeacion_dnbc_gov_co/IgDlTTkE6gPMRZjTETbxch7dATaSM_TE5-agvqb3k7QgaDY?e=0V1Jx7"/>
    <s v="11/07/206"/>
    <s v="Actividad reportada con cumplimiento en el primer trimestre 2026"/>
    <n v="0.5"/>
    <x v="1"/>
  </r>
  <r>
    <n v="735"/>
    <x v="0"/>
    <x v="3"/>
    <s v="Subdirección Administrativa y Financiera"/>
    <m/>
    <x v="402"/>
    <n v="0"/>
    <x v="54"/>
    <s v="Cada una de las transacciones financieras están respaldadas con los soportes idóneos y requeridos para su registro. Sin embargo en lo que respecta a las constitución de las reservas presupuestales y las cuentas por pagar; se evidenció que en algunas la justificación técnica y juridica es insuficiente para sustentar el caso fortuito o fuerza mayor para la generación de las Reservas, adicionalmente no fueron suministrados la totalidad de los soportes documentales de la constitución de las reservas de funcionamiento que son (10), de las cuentas por pagar de inversión (7), y de las reservas de Inversión únicamente se anexaron (6) evidencias de las (12) constituidas."/>
    <s v="GESTIÓN PRESUPUESTAL Y EFICIENCIA DEL GASTO PÚBLICO"/>
    <s v="A pesar de contar con un formato que justifique la constitucion de las Reservas presupuestales, no existe una politica que establezca los parametros requeridos para el seguimiento y formulacion de Reservas en la entidad._x000a_Por falta de seguimiento y control por parte de los procesos con respecto a las directrices a tener en cuenta en el cierre presupuestal"/>
    <s v="A pesar de contar con un formato que justifique la constitucion de las Reservas presupuestales, no existe una politica que establezca los parametros requeridos para el seguimiento y formulacion de Reservas en la entidad._x000a_Por falta de seguimiento y control por parte de los procesos con respecto a las directrices a tener en cuenta en el cierre presupuestal"/>
    <s v="Acción correctiva"/>
    <s v="GF_AC5"/>
    <s v="Modificar el formato de justificación para constituir la Reserva Presupuestal FO-GF-03-01, incorporando un acapite que establezca la razonabilidad del NO tramite de vigencias futuras."/>
    <s v="Formato actualizado de Justificación para constituir Reserva Presupuestal FO-GF-03-01."/>
    <n v="1"/>
    <d v="2021-04-01T00:00:00"/>
    <d v="2021-08-31T00:00:00"/>
    <n v="22.5"/>
    <s v="13. Gestión Financiera"/>
    <m/>
    <n v="1"/>
    <s v="Como evidencia se deja el Procedimiento constitucion de reservas presupuestales "/>
    <s v="https://dnbcgovco-my.sharepoint.com/:f:/g/personal/planeacion_dnbc_gov_co/IgAKPZEalRp3T7O44VwZjBLlARF86VpmllJA36VR9-2qDG8?e=W6XaGX"/>
    <d v="2026-05-11T00:00:00"/>
    <s v="Se incluye formato con el acapite en mención"/>
    <n v="1"/>
    <s v="CUMPLIDO"/>
    <d v="2026-05-28T00:00:00"/>
    <n v="1"/>
    <s v="Se evidencio la elaboracion del procedimiento de constitucion de reservas PC-GF-03 y formato PC-GF-03-01 con fecha 20/03/2026."/>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deja el Procedimiento constitucion de reservas presupuestales "/>
    <s v="https://dnbcgovco-my.sharepoint.com/:f:/g/personal/planeacion_dnbc_gov_co/IgDlTTkE6gPMRZjTETbxch7dATaSM_TE5-agvqb3k7QgaDY?e=0V1Jx7"/>
    <s v="11/07/206"/>
    <s v="Actividad reportada con cumplimiento en el primer trimestre 2026"/>
    <n v="1"/>
    <x v="1"/>
  </r>
  <r>
    <n v="736"/>
    <x v="0"/>
    <x v="6"/>
    <s v="Subdirección Administrativa y Financiera"/>
    <m/>
    <x v="403"/>
    <m/>
    <x v="26"/>
    <s v="En seguimiento al link https://dnbc.gov.co/consulta-de-pqrsd, se pudo verificar el formulario de PQRSD, al cual se puede acceder; no obstante, se establecieron debilidades en cuanto a las condiciones técnicas tales: tipo de identificación, pais, departamento, municipio, tipo de población, PQRSD, no esta habilitada la lista desplegable para su diligenciamiento por lo tanto no se puede enviar la solicitud, adicionalemente, se presenta error al consultar el estado de una solicitud. Por lo tanto no se cumple con la condiciones técnicas del formulario de PQRSD, Incumpliendo lo establecido en la Resolución 1519 del 2020 anexo 2, numeral 2.4.3.3"/>
    <m/>
    <s v="Desconocimeinto de la normatividad aplicable a la Entidad"/>
    <s v="Desconocimeinto de la normatividad aplicable a la Entidad"/>
    <s v="Acción correctiva"/>
    <s v="TI_AC27"/>
    <s v="Actualizar del formulario de PQRSD en linea de acuerdo al Anexo 2 de la Resolución MinTIC 1519 del 2020."/>
    <s v="(Numero de condiciones tecnicas programadas/Numero se dolicitudes tecnicas realizadas*100)"/>
    <n v="1"/>
    <d v="2023-05-02T00:00:00"/>
    <d v="2023-12-31T00:00:00"/>
    <n v="35.85"/>
    <s v="18. Gestión de Tecnología e Informática"/>
    <s v="Realizar seguimiento"/>
    <n v="1"/>
    <s v="Se aporta como evidencia actualización y operación del formulario electrónico PQRSD institucional, evidenciando cumplimiento de condiciones técnicas y funcionales definidas en el Anexo 2 de la Resolución MinTIC 1519 de 2020, incluyendo caracterización del ciudadano, protección de datos y canal digital de radicación y consulta."/>
    <s v="https://dnbcgovco-my.sharepoint.com/:f:/g/personal/planeacion_dnbc_gov_co/IgAtCeqwqYEQRIXhU30ZuIAEAVsnNHcEZANJN7txKIyHMSw?e=PL9djw"/>
    <d v="2026-05-11T00:00:00"/>
    <s v="Se evidencia ajustes en formulario web"/>
    <n v="1"/>
    <s v="CUMPLIDO"/>
    <d v="2026-06-08T00:00:00"/>
    <n v="1"/>
    <s v="Se evidencia el cumplimiento de la acción correctiva consistente en la actualización e implementación del formulario electrónico institucional de PQRSD, de acuerdo con los lineamientos establecidos en el Anexo 2 de la Resolución 1519 de 2020. La evidencia presentada permite verificar la habilitación de las funcionalidades requeridas para la radicación y consulta de solicitudes, así como la incorporación de campos para la caracterización del ciudadano, información de residencia, grupos de interés, condiciones de discapacidad, grupo étnico, género y demás variables exigidas por la normatividad aplicable. Así mismo, se observa la implementación de mecanismos para la protección de datos personales y la gestión de peticiones, quejas, reclamos, sugerencias y denuncias. En consecuencia, la evidencia aportada permite validar la ejecución y cumplimiento de la acción correctiva formulada, subsanando las debilidades identificadas en el funcionamiento del formulario web de PQRSD."/>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n reporte de información por parte de la primera linea de defensa"/>
    <n v="0"/>
    <n v="46214"/>
    <s v="Actividad con cumplimiento reportado en el primer trimestre 2026"/>
    <n v="1"/>
    <x v="1"/>
  </r>
  <r>
    <n v="737"/>
    <x v="0"/>
    <x v="5"/>
    <s v="Subdirección Administrativa y Financiera"/>
    <m/>
    <x v="404"/>
    <n v="1"/>
    <x v="47"/>
    <s v="Ambiente 1.3_x000a_Auncuando, se cuenta ademas con el manual de seguridad y privacidad de la información MN-TI-01, V2 del 30/06/2022, la DNBC debe asegurar su implementación."/>
    <m/>
    <s v="Aunque se actualizo y formalizo el manual de seguridad de la información en el mes de junio, de acuerdo al plan de trabajo aprobado por la Alta dirección se tiene programada su implementación para el segundo semestre de 2022"/>
    <s v="Aunque se actualizo y formalizo el manual de seguridad de la información en el mes de junio, de acuerdo al plan de trabajo aprobado por la Alta dirección se tiene programada su implementación para el segundo semestre de 2022"/>
    <s v="Acción correctiva"/>
    <s v="TI_AC22"/>
    <s v="Realizar seguimiento a las actividades planteadas en el componente operativo de la politica de Seguridad y Privacidad de Información"/>
    <s v="Informes de seguimiento"/>
    <n v="2"/>
    <d v="2026-07-01T00:00:00"/>
    <d v="2026-12-31T00:00:00"/>
    <n v="27"/>
    <s v="18. Gestión de Tecnología e Informática"/>
    <m/>
    <n v="0"/>
    <n v="0"/>
    <n v="0"/>
    <d v="2026-05-11T00:00:00"/>
    <s v="No se evidencia seguimiento"/>
    <n v="0"/>
    <s v="EJECUCIÓN"/>
    <d v="2026-06-08T00:00:00"/>
    <n v="0"/>
    <s v="No fue posible identificar evidencias para el presente período de análisis"/>
    <s v="SIN INICIAR"/>
    <s v="No aplica"/>
    <s v="No aplica"/>
    <s v="No aplica"/>
    <n v="0.7"/>
    <s v="Se ha realizado el seguimiento y la aplicación operativa de los lineamientos de Seguridad y Privacidad de la Información (MSPI) a través de la estructuración de los nuevos sistemas de la entidad y los planes de control estratégico. Específicamente, se garantizó la inclusión de estos componentes normativos en las fases de diseño y planeación tecnológica. _x000a_Como evidencia del seguimiento y cumplimiento operativo, se relacionan los siguientes soportes:_x000a_•_x0009_Historias de Usuario - Sistema Misional RUE 2.0: Se documentó e integró formalmente en el diseño del sistema la obligatoriedad del cumplimiento de la Ley 1581 de 2012 (Protección de Datos Personales), parametrizando controles operativos como la aceptación explícita de políticas de privacidad en el login y alertas automatizadas para el control y vigencia de formularios internos._x000a_•_x0009_INFORME EJECUTIVO DE EMPALME - Avances PETI.docx: Documento institucional donde se realiza el seguimiento al mapa de ruta TI, validando el estado de los proyectos y asegurando que las iniciativas de infraestructura y software cumplan con las políticas de seguridad de la información de la entidad._x000a_"/>
    <s v="https://dnbcgovco-my.sharepoint.com/:f:/g/personal/planeacion_dnbc_gov_co/IgD_QWQM6hjNSIuN5Wa-D8rOAay-fVtUL7H54Dc8TtKYteA?e=q9ywW6"/>
    <n v="46214"/>
    <s v="No s eevidencia seguimiento especifico a aspectos relacionado scon Seguirdad de la informaicón en las evidencias"/>
    <n v="0"/>
    <x v="0"/>
  </r>
  <r>
    <n v="738"/>
    <x v="1"/>
    <x v="6"/>
    <s v="Subdirección estrategica"/>
    <m/>
    <x v="405"/>
    <m/>
    <x v="64"/>
    <s v="Hallazgo No. 01 supervisión y Liquidación del Contrato de comodato 171 de 2018. Incidencia Administrativa (A) y Disciplinaria (D).Denuncia 2023-289269-80134-D / Radicado 2023ER0220799 del 20/11/2023_x000a_Se observan deficiencias en la Supervisión del Contrato de comodato 171 de 2018 que conllevaron a que no se cumpliera con las cláusulas contractuales Cuarta y Quinta relacionada con el seguimiento a través de la supervisión e informes. Adicionalmente se observó que también se incumplió con la obligación contractual estipulada en la cláusula vigésima donde se estipula el plazo para liquidar el contrato."/>
    <s v="GESTIÓN DEL CONOCIMIENTO Y LA INNOVACIÓN"/>
    <s v="•Incumplimiento de los deberes del Comodatario y Comodante._x000a_•Deficiencias en planeación y seguimiento contractual por parte del DNBC._x000a_•Deficiencias en el ejercicio supervisor del Contrato 171 de 2018, por falta de gestión del seguimiento supervisor para el cumplimiento del objeto contractual lo que constituye falta en la planeación, ejecución y finalización."/>
    <s v="•Incumplimiento de los deberes del Comodatario y Comodante._x000a_•Deficiencias en planeación y seguimiento contractual por parte del DNBC._x000a_•Deficiencias en el ejercicio supervisor del Contrato 171 de 2018, por falta de gestión del seguimiento supervisor para el cumplimiento del objeto contractual lo que constituye falta en la planeación, ejecución y finalización."/>
    <s v="Generación de mecanismos de control y seguimiento con relación a ls supervisión y liquidación de los comodatos."/>
    <s v="FB_AC10"/>
    <s v="Informar a la Alcaldía la finalización del Contrato de comodato No. 171 de 2018"/>
    <s v="Oficio firmado por el Ordenador del Gasto"/>
    <s v="100%"/>
    <d v="2024-06-18T00:00:00"/>
    <d v="2024-07-18T00:00:00"/>
    <n v="4.5"/>
    <s v="08. Fortalecimiento Bomberil"/>
    <s v="Seguimiento Historico CGR"/>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s v="https://dnbcgovco-my.sharepoint.com/:f:/g/personal/planeacion_dnbc_gov_co/IgDXNHpy7oLsTo_k1pBYTEA_AXkQuekeDuYRfMOd3hOKrho?e=FZVMrN"/>
    <d v="2026-05-11T00:00:00"/>
    <s v="Se incluyen evidencias de finalización de contrato "/>
    <n v="1"/>
    <s v="CUMPLIDO"/>
    <d v="2026-06-08T00:00:00"/>
    <n v="1"/>
    <s v="Se reporta la totalidad de las evidencias correspondientes al Contrato No. 171 de 2018, relacionadas con la gestión realizada ante la Alcaldía, el inicio del proceso de investigación contractual y la liquidación del contrato. Asimismo, se evidencia que dicha investigación fue cerrada por la Dirección Nacional de Bomberos de Colombia (DNBC), mediante el radicado No. 2025EE0072181 del 1 de abril de 2025, con lo cual se acredita el cierre de las actuaciones adelantada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s v="https://dnbcgovco-my.sharepoint.com/:f:/g/personal/planeacion_dnbc_gov_co/IgB9Ce_EEUPeQKbT-vONwIYYAaBhO4971ryBokMneS8spCE?e=IxPtR4"/>
    <n v="46213"/>
    <s v="Se incluyen evidencias de finalización de contrato "/>
    <n v="1"/>
    <x v="1"/>
  </r>
  <r>
    <n v="739"/>
    <x v="1"/>
    <x v="6"/>
    <s v="Subdirección estrategica"/>
    <m/>
    <x v="405"/>
    <m/>
    <x v="64"/>
    <s v="Hallazgo No. 01 supervisión y Liquidación del Contrato de comodato 171 de 2018. Incidencia Administrativa (A) y Disciplinaria (D).Denuncia 2023-289269-80134-D / Radicado 2023ER0220799 del 20/11/2023_x000a_Se observan deficiencias en la Supervisión del Contrato de comodato 171 de 2018 que conllevaron a que no se cumpliera con las cláusulas contractuales Cuarta y Quinta relacionada con el seguimiento a través de la supervisión e informes. Adicionalmente se observó que también se incumplió con la obligación contractual estipulada en la cláusula vigésima donde se estipula el plazo para liquidar el contrato."/>
    <s v="GESTIÓN DEL CONOCIMIENTO Y LA INNOVACIÓN"/>
    <s v="•Incumplimiento de los deberes del Comodatario y Comodante._x000a_•Deficiencias en planeación y seguimiento contractual por parte del DNBC._x000a_•Deficiencias en el ejercicio supervisor del Contrato 171 de 2018, por falta de gestión del seguimiento supervisor para el cumplimiento del objeto contractual lo que constituye falta en la planeación, ejecución y finalización."/>
    <s v="•Incumplimiento de los deberes del Comodatario y Comodante._x000a_•Deficiencias en planeación y seguimiento contractual por parte del DNBC._x000a_•Deficiencias en el ejercicio supervisor del Contrato 171 de 2018, por falta de gestión del seguimiento supervisor para el cumplimiento del objeto contractual lo que constituye falta en la planeación, ejecución y finalización."/>
    <s v="Generación de mecanismos de control y seguimiento con relación a ls supervisión y liquidación de los comodatos."/>
    <s v="FB_AC11"/>
    <s v="Visita técnica del supervisor del contrato para la recepción del Vehículo"/>
    <s v="Visita tecnica"/>
    <s v="100%"/>
    <d v="2024-07-01T00:00:00"/>
    <d v="2024-07-30T00:00:00"/>
    <n v="4.3500000000000005"/>
    <s v="08. Fortalecimiento Bomberil"/>
    <s v="Seguimiento Historico CGR"/>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s v="https://dnbcgovco-my.sharepoint.com/:f:/g/personal/planeacion_dnbc_gov_co/IgDXNHpy7oLsTo_k1pBYTEA_AXkQuekeDuYRfMOd3hOKrho?e=FZVMrN"/>
    <d v="2026-05-11T00:00:00"/>
    <s v="Se incluyen evidencias de finalización de contrato. Se incluye carpeta donde se evidencia visita técnica realizada en el mes de julio y agosto de 2024"/>
    <n v="1"/>
    <s v="CUMPLIDO"/>
    <d v="2026-06-08T00:00:00"/>
    <n v="1"/>
    <s v="Se evidencia la finalización del Contrato de Comodato No. 171 de 2018, mediante la comunicación formal remitida por la Dirección Nacional de Bomberos de Colombia a la Alcaldía de Magangué, informando el vencimiento y terminación del vínculo contractual. Así mismo, se aportan soportes asociados al proceso de cierre, entre ellos el acta de liquidación, las comunicaciones oficiales y las actuaciones administrativas adelantadas para formalizar la terminación del contrato y la suscripción de un nuevo comodato. La evidencia presentada permite verificar la ejecución de la acción correctiva formulada y el cumplimiento del compromiso establecido en el plan de mejoramient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n v="0"/>
    <n v="46213"/>
    <s v="Acción reportada con cumplimiento en el primer trimestre"/>
    <n v="1"/>
    <x v="1"/>
  </r>
  <r>
    <n v="740"/>
    <x v="1"/>
    <x v="6"/>
    <s v="Subdirección estrategica"/>
    <m/>
    <x v="405"/>
    <m/>
    <x v="64"/>
    <s v="Hallazgo No. 01 supervisión y Liquidación del Contrato de comodato 171 de 2018. Incidencia Administrativa (A) y Disciplinaria (D).Denuncia 2023-289269-80134-D / Radicado 2023ER0220799 del 20/11/2023_x000a_Se observan deficiencias en la Supervisión del Contrato de comodato 171 de 2018 que conllevaron a que no se cumpliera con las cláusulas contractuales Cuarta y Quinta relacionada con el seguimiento a través de la supervisión e informes. Adicionalmente se observó que también se incumplió con la obligación contractual estipulada en la cláusula vigésima donde se estipula el plazo para liquidar el contrato."/>
    <s v="GESTIÓN DEL CONOCIMIENTO Y LA INNOVACIÓN"/>
    <s v="•Incumplimiento de los deberes del Comodatario y Comodante._x000a_•Deficiencias en planeación y seguimiento contractual por parte del DNBC._x000a_•Deficiencias en el ejercicio supervisor del Contrato 171 de 2018, por falta de gestión del seguimiento supervisor para el cumplimiento del objeto contractual lo que constituye falta en la planeación, ejecución y finalización."/>
    <s v="•Incumplimiento de los deberes del Comodatario y Comodante._x000a_•Deficiencias en planeación y seguimiento contractual por parte del DNBC._x000a_•Deficiencias en el ejercicio supervisor del Contrato 171 de 2018, por falta de gestión del seguimiento supervisor para el cumplimiento del objeto contractual lo que constituye falta en la planeación, ejecución y finalización."/>
    <s v="Generación de mecanismos de control y seguimiento con relación a ls supervisión y liquidación de los comodatos."/>
    <s v="FB_AC12"/>
    <s v="Realizar el acta de liquidación del Contrato de Comodato No.171 de 2018"/>
    <s v="Acta de Liquidación"/>
    <s v="100%"/>
    <d v="2024-08-01T00:00:00"/>
    <d v="2024-08-30T00:00:00"/>
    <n v="4.3500000000000005"/>
    <s v="08. Fortalecimiento Bomberil"/>
    <s v="Seguimiento Historico CGR"/>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s v="https://dnbcgovco-my.sharepoint.com/:f:/g/personal/planeacion_dnbc_gov_co/IgDXNHpy7oLsTo_k1pBYTEA_AXkQuekeDuYRfMOd3hOKrho?e=FZVMrN"/>
    <d v="2026-05-11T00:00:00"/>
    <s v="Se incluyen evidencias de finalización de contrato "/>
    <n v="1"/>
    <s v="CUMPLIDO"/>
    <d v="2026-06-08T00:00:00"/>
    <n v="1"/>
    <s v="Se evidencia la realización de la visita técnica por parte del supervisor del contrato para la recepción del vehículo objeto del Contrato de Comodato No. 171 de 2018. Como soporte, se aportan las evidencias relacionadas con la finalización y liquidación del contrato, las comunicaciones remitidas a la Alcaldía de Magangué y los documentos que dan cuenta de las actividades de verificación y recepción adelantadas durante los meses de julio y agosto de 2024. La evidencia presentada permite verificar la ejecución de la acción correctiva formulada y el cumplimiento de las actividades establecidas en el plan de mejoramient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n v="0"/>
    <n v="46213"/>
    <s v="Acción reportada con cumplimiento en el primer trimestre"/>
    <n v="1"/>
    <x v="1"/>
  </r>
  <r>
    <n v="741"/>
    <x v="1"/>
    <x v="6"/>
    <s v="Subdirección estrategica"/>
    <m/>
    <x v="405"/>
    <m/>
    <x v="64"/>
    <s v="Hallazgo No. 01 supervisión y Liquidación del Contrato de comodato 171 de 2018. Incidencia Administrativa (A) y Disciplinaria (D).Denuncia 2023-289269-80134-D / Radicado 2023ER0220799 del 20/11/2023_x000a_Se observan deficiencias en la Supervisión del Contrato de comodato 171 de 2018 que conllevaron a que no se cumpliera con las cláusulas contractuales Cuarta y Quinta relacionada con el seguimiento a través de la supervisión e informes. Adicionalmente se observó que también se incumplió con la obligación contractual estipulada en la cláusula vigésima donde se estipula el plazo para liquidar el contrato."/>
    <s v="GESTIÓN DEL CONOCIMIENTO Y LA INNOVACIÓN"/>
    <s v="•Incumplimiento de los deberes del Comodatario y Comodante._x000a_•Deficiencias en planeación y seguimiento contractual por parte del DNBC._x000a_•Deficiencias en el ejercicio supervisor del Contrato 171 de 2018, por falta de gestión del seguimiento supervisor para el cumplimiento del objeto contractual lo que constituye falta en la planeación, ejecución y finalización."/>
    <s v="•Incumplimiento de los deberes del Comodatario y Comodante._x000a_•Deficiencias en planeación y seguimiento contractual por parte del DNBC._x000a_•Deficiencias en el ejercicio supervisor del Contrato 171 de 2018, por falta de gestión del seguimiento supervisor para el cumplimiento del objeto contractual lo que constituye falta en la planeación, ejecución y finalización."/>
    <s v="Generación de mecanismos de control y seguimiento con relación a ls supervisión y liquidación de los comodatos."/>
    <s v="FB_AC13"/>
    <s v="Realizar la resolución de adjudicación o comodato del carro tanque cisterna al CB de Mangangue Bolivar"/>
    <s v="Resolución de Adjudicación o Contrato de Comodato"/>
    <s v="100%"/>
    <d v="2024-09-01T00:00:00"/>
    <d v="2024-09-30T00:00:00"/>
    <n v="4.3500000000000005"/>
    <s v="08. Fortalecimiento Bomberil / 15. Gestión Contractual"/>
    <s v="Seguimiento Historico CGR"/>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s v="https://dnbcgovco-my.sharepoint.com/:f:/g/personal/planeacion_dnbc_gov_co/IgDXNHpy7oLsTo_k1pBYTEA_AXkQuekeDuYRfMOd3hOKrho?e=FZVMrN"/>
    <d v="2026-05-11T00:00:00"/>
    <s v="Se incluyen documentos correspondientes al comodato 196 de 2024"/>
    <n v="1"/>
    <s v="CUMPLIDO"/>
    <d v="2026-06-08T00:00:00"/>
    <n v="1"/>
    <s v="Se evidencia la elaboración y formalización del Acta de Liquidación del Contrato de Comodato No. 171 de 2018, dando cumplimiento a la acción correctiva formulada. No obstante, de acuerdo con el seguimiento registrado, la liquidación se realizó de manera extemporánea respecto al plazo inicialmente establecido. Sin perjuicio de ello, la evidencia aportada permite validar la ejecución de la acción correctiva y el cierre de la situación identificada en el hallazg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n v="0"/>
    <n v="46213"/>
    <s v="Acción reportada con cumplimiento en el primer trimestre"/>
    <n v="1"/>
    <x v="1"/>
  </r>
  <r>
    <n v="742"/>
    <x v="1"/>
    <x v="6"/>
    <s v="Subdirección estrategica"/>
    <m/>
    <x v="405"/>
    <m/>
    <x v="64"/>
    <s v="Hallazgo No. 01 supervisión y Liquidación del Contrato de comodato 171 de 2018. Incidencia Administrativa (A) y Disciplinaria (D).Denuncia 2023-289269-80134-D / Radicado 2023ER0220799 del 20/11/2023_x000a_Se observan deficiencias en la Supervisión del Contrato de comodato 171 de 2018 que conllevaron a que no se cumpliera con las cláusulas contractuales Cuarta y Quinta relacionada con el seguimiento a través de la supervisión e informes. Adicionalmente se observó que también se incumplió con la obligación contractual estipulada en la cláusula vigésima donde se estipula el plazo para liquidar el contrato."/>
    <s v="GESTIÓN DEL CONOCIMIENTO Y LA INNOVACIÓN"/>
    <s v="•Incumplimiento de los deberes del Comodatario y Comodante._x000a_•Deficiencias en planeación y seguimiento contractual por parte del DNBC._x000a_•Deficiencias en el ejercicio supervisor del Contrato 171 de 2018, por falta de gestión del seguimiento supervisor para el cumplimiento del objeto contractual lo que constituye falta en la planeación, ejecución y finalización."/>
    <s v="•Incumplimiento de los deberes del Comodatario y Comodante._x000a_•Deficiencias en planeación y seguimiento contractual por parte del DNBC._x000a_•Deficiencias en el ejercicio supervisor del Contrato 171 de 2018, por falta de gestión del seguimiento supervisor para el cumplimiento del objeto contractual lo que constituye falta en la planeación, ejecución y finalización."/>
    <s v="Generación de mecanismos de control y seguimiento con relación a ls supervisión y liquidación de los comodatos."/>
    <s v="FB_AC14"/>
    <s v="Verificar la totalidad de los comodatos para identificar el estado actual de los mismos"/>
    <s v="Verificacion de los comodatos"/>
    <s v="100%"/>
    <d v="2024-09-01T00:00:00"/>
    <d v="2024-09-30T00:00:00"/>
    <n v="4.3500000000000005"/>
    <s v="08. Fortalecimiento Bomberil"/>
    <s v="Seguimiento Historico CGR"/>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s v="https://dnbcgovco-my.sharepoint.com/:f:/g/personal/planeacion_dnbc_gov_co/IgDXNHpy7oLsTo_k1pBYTEA_AXkQuekeDuYRfMOd3hOKrho?e=FZVMrN"/>
    <d v="2026-05-11T00:00:00"/>
    <s v="Se incluye carpeta donde se dejan evidencias de verificación de comodatos con la alcaldia"/>
    <n v="1"/>
    <s v="CUMPLIDO"/>
    <d v="2026-05-15T00:00:00"/>
    <n v="1"/>
    <s v="Se reporta la totalidad de las evidencias correspondientes al Contrato No. 171 de 2018, relacionadas con la gestión realizada ante la Alcaldía, el inicio del proceso de investigación contractual y la liquidación del contrato. Asimismo, se evidencia que dicha investigación fue cerrada por la Dirección Nacional de Bomberos de Colombia (DNBC), mediante el radicado No. 2025EE0072181 del 1 de abril de 2025, con lo cual se acredita el cierre de las actuaciones adelantada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n v="0"/>
    <n v="46213"/>
    <s v="Acción reportada con cumplimiento en el primer trimestre"/>
    <n v="1"/>
    <x v="1"/>
  </r>
  <r>
    <n v="743"/>
    <x v="1"/>
    <x v="6"/>
    <s v="Subdirección estrategica"/>
    <m/>
    <x v="405"/>
    <m/>
    <x v="64"/>
    <s v="Hallazgo No. 01 supervisión y Liquidación del Contrato de comodato 171 de 2018. Incidencia Administrativa (A) y Disciplinaria (D).Denuncia 2023-289269-80134-D / Radicado 2023ER0220799 del 20/11/2023_x000a_Se observan deficiencias en la Supervisión del Contrato de comodato 171 de 2018 que conllevaron a que no se cumpliera con las cláusulas contractuales Cuarta y Quinta relacionada con el seguimiento a través de la supervisión e informes. Adicionalmente se observó que también se incumplió con la obligación contractual estipulada en la cláusula vigésima donde se estipula el plazo para liquidar el contrato."/>
    <s v="GESTIÓN DEL CONOCIMIENTO Y LA INNOVACIÓN"/>
    <s v="•Incumplimiento de los deberes del Comodatario y Comodante._x000a_•Deficiencias en planeación y seguimiento contractual por parte del DNBC._x000a_•Deficiencias en el ejercicio supervisor del Contrato 171 de 2018, por falta de gestión del seguimiento supervisor para el cumplimiento del objeto contractual lo que constituye falta en la planeación, ejecución y finalización."/>
    <s v="•Incumplimiento de los deberes del Comodatario y Comodante._x000a_•Deficiencias en planeación y seguimiento contractual por parte del DNBC._x000a_•Deficiencias en el ejercicio supervisor del Contrato 171 de 2018, por falta de gestión del seguimiento supervisor para el cumplimiento del objeto contractual lo que constituye falta en la planeación, ejecución y finalización."/>
    <s v="Generación de mecanismos de control y seguimiento con relación a ls supervisión y liquidación de los comodatos."/>
    <s v="FB_AC15"/>
    <s v="Informar al Proceso de Gestión Contractual el vencimiento de los contratos para la renovación de los mismos o generación de resoluciones de adjudicación"/>
    <s v="Informes de supervisión"/>
    <s v="100%"/>
    <d v="2024-10-01T00:00:00"/>
    <d v="2024-10-30T00:00:00"/>
    <n v="4.3500000000000005"/>
    <s v="08. Fortalecimiento Bomberil"/>
    <s v="Seguimiento Historico CGR"/>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s v="https://dnbcgovco-my.sharepoint.com/:f:/g/personal/planeacion_dnbc_gov_co/IgDXNHpy7oLsTo_k1pBYTEA_AXkQuekeDuYRfMOd3hOKrho?e=FZVMrN"/>
    <d v="2026-05-11T00:00:00"/>
    <s v="Se incluye carpeta donde se evidencian notificaciones de vencimiento de comodatos con el municipio de Magangue"/>
    <n v="1"/>
    <s v="CUMPLIDO"/>
    <d v="2026-06-08T00:00:00"/>
    <n v="1"/>
    <s v="Se evidencia la verificación del estado actual de los contratos de comodato, soportada mediante la revisión documental y las actuaciones adelantadas con las entidades beneficiarias. Así mismo, se aporta carpeta con evidencias de verificación de comodatos con la Alcaldía, permitiendo validar la ejecución de la acción correctiva formulada y el fortalecimiento de las actividades de seguimiento contractual."/>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n v="0"/>
    <n v="46213"/>
    <s v="Acción reportada con cumplimiento en el primer trimestre"/>
    <n v="1"/>
    <x v="1"/>
  </r>
  <r>
    <n v="744"/>
    <x v="1"/>
    <x v="8"/>
    <s v="Subdirección Administrativa y Financiera"/>
    <m/>
    <x v="406"/>
    <m/>
    <x v="42"/>
    <s v="HALLAZGO 3 de 2023. INFORMACIÓN CUALITATIVA Y CUANTITATIVA REVELADA EN LAS NOTAS A LOS ESTADOS FINANCIEROS DE LA DNBC A 31 DE DICIEMBRE DE 2023. ADMINISTRATIVO CON PRESUNTA INCIDENCIA DISCIPLINARIA. (A-D)._x000a_Suscrito el 17 de diciembre de 2024"/>
    <m/>
    <s v="Las deficiencias en la revelación de información cualitativa y cuantitativa en las notas contables se deben al incumplimiento de los requerimientos del Marco Normativo Contable, las normas de reconocimiento, medición, revelación y presentación de hechos económicos para entidades de gobierno, la Resolución 038 de 2024 y fallas en el control interno contable al cierre de la vigencia 2023."/>
    <s v="Las deficiencias en la revelación de información cualitativa y cuantitativa en las notas contables se deben al incumplimiento de los requerimientos del Marco Normativo Contable, las normas de reconocimiento, medición, revelación y presentación de hechos económicos para entidades de gobierno, la Resolución 038 de 2024 y fallas en el control interno contable al cierre de la vigencia 2023."/>
    <s v="Fortalecer la calidad y transparencia de la información cualitativa y cuantitativa en la elaboración de las notas a los estados financieros en cumplimiento a lo establecido en el marco normativo contable."/>
    <s v="GF_AC42"/>
    <s v="Complementar la información revelada en las notas a los estados financieros ajustando la presentación y clasificación de los elementos contables, en cumplimiento a lo establecidos en la Resolución 038 de 2024 y demas lineamientos establecidos por la Contaduría General de la Nación"/>
    <s v="Notas a los estados financieros ajustados"/>
    <n v="1"/>
    <d v="2025-01-02T00:00:00"/>
    <d v="2025-03-30T00:00:00"/>
    <n v="13.2"/>
    <s v="13. Gestión Financiera"/>
    <s v="Seguimiento Historico CGR"/>
    <n v="1"/>
    <s v="Accion establecida en el plan de mejoramiento suscrito el 17 de diciembre de 2024, como resultado de la auditoria realizada a la vigencia 2023._x000a__x000a_La acción finalizó el 30 de marzo de 2025. _x000a__x000a_Se registraron como evidencia los estados financieros correspondientes a las vigencias 2024 y 2023, en los cuales se ajustó la presentación y clasificación de los elementos contables._x000a__x000a_Por lo tanto,  se dio cumplimiento a la acción establecida en el Plan de Mejoramiento._x000a__x000a_"/>
    <s v="https://dnbcgovco-my.sharepoint.com/:f:/g/personal/planeacion_dnbc_gov_co/IgAKPZEalRp3T7O44VwZjBLlARF86VpmllJA36VR9-2qDG8?e=W6XaGX"/>
    <d v="2026-05-11T00:00:00"/>
    <s v="Se incluyen actas de cruce de información de inventariodel primer trimestre del avigencia 2026"/>
    <n v="1"/>
    <s v="CUMPLIDO"/>
    <d v="2026-05-15T00:00:00"/>
    <n v="1"/>
    <s v="se evidencio la actualización de los saldos contables de la propiedad, planta y equipo, basado en la información real de inventarios físicos reportados por almacén correspondiente al I trimestre, con el objetivo de reflejar el saldo real de la PPE conforme al resultado del inventario físic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on establecida en el plan de mejoramiento suscrito el 17 de diciembre de 2024, como resultado de la auditoria realizada a la vigencia 2023._x000a__x000a_La acción finalizó el 30 de marzo de 2025. _x000a__x000a_Se registraron como evidencia los estados financieros correspondientes a las vigencias 2025 en los cuales se ajustó la presentación y clasificación de los elementos contables._x000a__x000a_Por lo tanto,  se dio cumplimiento a la acción establecida en el Plan de Mejoramiento._x000a__x000a_"/>
    <s v="https://dnbcgovco-my.sharepoint.com/:f:/g/personal/planeacion_dnbc_gov_co/IgDlTTkE6gPMRZjTETbxch7dATaSM_TE5-agvqb3k7QgaDY?e=0V1Jx7"/>
    <s v="11/07/206"/>
    <s v="Actividad reportada con cumplimiento en el primer trimestre 2026"/>
    <n v="1"/>
    <x v="1"/>
  </r>
  <r>
    <n v="745"/>
    <x v="1"/>
    <x v="8"/>
    <s v="Subdirección Administrativa y Financiera"/>
    <m/>
    <x v="406"/>
    <m/>
    <x v="42"/>
    <s v="HALLAZGO 3 de 2023. INFORMACIÓN CUALITATIVA Y CUANTITATIVA REVELADA EN LAS NOTAS A LOS ESTADOS FINANCIEROS DE LA DNBC A 31 DE DICIEMBRE DE 2023. ADMINISTRATIVO CON PRESUNTA INCIDENCIA DISCIPLINARIA. (A-D)._x000a_Suscrito el 17 de diciembre de 2024"/>
    <m/>
    <s v="Las deficiencias en la revelación de información cualitativa y cuantitativa en las notas contables se deben al incumplimiento de los requerimientos del Marco Normativo Contable, las normas de reconocimiento, medición, revelación y presentación de hechos económicos para entidades de gobierno, la Resolución 038 de 2024 y fallas en el control interno contable al cierre de la vigencia 2023."/>
    <s v="Las deficiencias en la revelación de información cualitativa y cuantitativa en las notas contables se deben al incumplimiento de los requerimientos del Marco Normativo Contable, las normas de reconocimiento, medición, revelación y presentación de hechos económicos para entidades de gobierno, la Resolución 038 de 2024 y fallas en el control interno contable al cierre de la vigencia 2023."/>
    <s v="Fortalecer la calidad y transparencia de la información cualitativa y cuantitativa en la elaboración de las notas a los estados financieros en cumplimiento a lo establecido en el marco normativo contable."/>
    <s v="GF_AC43"/>
    <s v="Revisión de las notas a los estados financieros por parte del Coordinador del grupo de trabajo de Gestión Financiera"/>
    <s v="Acta de revisión de las Notas a los estados financieros"/>
    <n v="1"/>
    <d v="2025-01-02T00:00:00"/>
    <d v="2025-03-30T00:00:00"/>
    <n v="13.2"/>
    <s v="13. Gestión Financiera"/>
    <s v="Seguimiento Historico CGR"/>
    <n v="1"/>
    <s v="Accion establecida en el plan de mejoramiento suscrito el 17 de diciembre de 2024, como resultado de la auditoria realizada a la vigencia 2023._x000a__x000a_La acción finalizó el 30 de marzo de 2025. _x000a__x000a_Se anexaron los estados financieros y el Acta No. 001 del 27 de febrero de 2025, mediante la cual se realizó la revisión de las notas a los estados financieros._x000a__x000a_Por lo tanto,  se dio cumplimiento a la acción establecida en el Plan de Mejoramiento._x000a_"/>
    <s v="https://dnbcgovco-my.sharepoint.com/:f:/g/personal/planeacion_dnbc_gov_co/IgAKPZEalRp3T7O44VwZjBLlARF86VpmllJA36VR9-2qDG8?e=W6XaGX"/>
    <d v="2026-05-11T00:00:00"/>
    <s v="Se incluye lista de chequeo donde participa Coordinador Financiero"/>
    <n v="1"/>
    <s v="CUMPLIDO"/>
    <d v="2026-05-29T00:00:00"/>
    <n v="1"/>
    <s v="se evidencia listado de chequeo con fecha de 27/02/2026, para la elaboracion de las notas en los estados financieros, asi como la revision de los hallazgos de las auditorias externas para su respectivo ajuste."/>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on establecida en el plan de mejoramiento suscrito el 17 de diciembre de 2024, como resultado de la auditoria realizada a la vigencia 2023._x000a__x000a_La acción finalizó el 30 de marzo de 2025. _x000a__x000a_Se anexaron los estados financieros y el Acta No. 001 del 27 de febrero de 2025, mediante la cual se realizó la revisión de las notas a los estados financieros._x000a__x000a_Por lo tanto,  se dio cumplimiento a la acción establecida en el Plan de Mejoramiento._x000a_"/>
    <s v="https://dnbcgovco-my.sharepoint.com/:f:/g/personal/planeacion_dnbc_gov_co/IgDlTTkE6gPMRZjTETbxch7dATaSM_TE5-agvqb3k7QgaDY?e=0V1Jx7"/>
    <s v="11/07/206"/>
    <s v="Actividad reportada con cumplimiento en el primer trimestre 2026"/>
    <n v="1"/>
    <x v="1"/>
  </r>
  <r>
    <n v="746"/>
    <x v="1"/>
    <x v="8"/>
    <s v="Dirección General"/>
    <m/>
    <x v="406"/>
    <m/>
    <x v="42"/>
    <s v="HALLAZGO 3 de 2023. INFORMACIÓN CUALITATIVA Y CUANTITATIVA REVELADA EN LAS NOTAS A LOS ESTADOS FINANCIEROS DE LA DNBC A 31 DE DICIEMBRE DE 2023. ADMINISTRATIVO CON PRESUNTA INCIDENCIA DISCIPLINARIA. (A-D)._x000a_Suscrito el 17 de diciembre de 2024"/>
    <s v="INTEGRIDAD"/>
    <s v="Las deficiencias en la revelación de información cualitativa y cuantitativa en las notas contables se deben al incumplimiento de los requerimientos del Marco Normativo Contable, las normas de reconocimiento, medición, revelación y presentación de hechos económicos para entidades de gobierno, la Resolución 038 de 2024 y fallas en el control interno contable al cierre de la vigencia 2023."/>
    <s v="Las deficiencias en la revelación de información cualitativa y cuantitativa en las notas contables se deben al incumplimiento de los requerimientos del Marco Normativo Contable, las normas de reconocimiento, medición, revelación y presentación de hechos económicos para entidades de gobierno, la Resolución 038 de 2024 y fallas en el control interno contable al cierre de la vigencia 2023."/>
    <s v="Determinar la relevancia disciplinaria de los hallazgos remitidos al Proceso de Gestión de asuntos disciplinarios"/>
    <s v="DI_AC54"/>
    <s v="Trasladar al proceso de Gestión 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s v="12. Gestión de Asuntos Disciplinarios"/>
    <s v="Seguimiento Historico CGR"/>
    <n v="1"/>
    <s v="Accion establecida en el plan de mejoramiento suscrito el 17 de diciembre de 2024, como resultado de la auditoria realizada a la vigencia 2023._x000a__x000a_La acción finalizó el 31 de enero de 2025. _x000a__x000a_Se evidenció que, en cumplimiento de la Ley 1952 de 2019, se aperturó la Indagación Previa IP-007-2025 con fecha 12 de mayo de 2025._x000a__x000a_Por lo tanto, se dio cumplimiento a la acción establecida en el Plan de Mejoramiento._x000a__x000a_"/>
    <s v="https://dnbcgovco-my.sharepoint.com/:f:/g/personal/planeacion_dnbc_gov_co/IgAFvUd88YzsRKgNnx23RITfAQz5192a3834_j-KTkmQ3I8?e=EKWQSq"/>
    <d v="2026-05-11T00:00:00"/>
    <s v="Cumplida en seguimiento diciembre 2025"/>
    <n v="1"/>
    <s v="CUMPLIDO"/>
    <d v="2026-05-29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747"/>
    <x v="1"/>
    <x v="8"/>
    <s v="Subdirección estrategica"/>
    <m/>
    <x v="407"/>
    <m/>
    <x v="42"/>
    <s v="HALLAZGO 4 de 2023. ADQUISICIÓN DE COMPRESORES DE AIRE RESPIRABLE PARA RECARGAR CILINDROS (BOTELLAS) DE EQUIPOS SCBA DE CONFORMIDAD CON LAS ESPECIFICACIONES TÉCNICAS ESTABLECIDAS POR LA DNBC, EN EL MARCO DEL PROYECTO DE “FORTALECIMIENTO DE LOS CUERPOS DE BOMBEROS DEL PAÍS”. ADMINISTRATIVO CON PRESUNTA INCIDENCIA DISCIPLINARIA Y PARA INDAGACIÒN PRELIMINAR_x000a_Suscrito el 17 de diciembre de 2024"/>
    <s v="GESTIÓN DEL CONOCIMIENTO Y LA INNOVACIÓN"/>
    <s v="Se identifican debilidades en la gestión de la Dirección Nacional de Bomberos de Colombia (DNBC) debido a demoras en la entrega y puesta en funcionamiento de los seis (6) Compresores de Aire Respirable destinados a los Cuerpos de Bomberos beneficiarios, pese a la necesidad de contratación evidenciada en el estudio previo y el análisis de necesidades realizado por la DNBC."/>
    <s v="Se identifican debilidades en la gestión de la Dirección Nacional de Bomberos de Colombia (DNBC) debido a demoras en la entrega y puesta en funcionamiento de los seis (6) Compresores de Aire Respirable destinados a los Cuerpos de Bomberos beneficiarios, pese a la necesidad de contratación evidenciada en el estudio previo y el análisis de necesidades realizado por la DNBC."/>
    <s v="Fortalecer el Proceso de gestión para la entrega de bienes asignados a los Cuerpos de Bomberos del País con recursos del Fondo Nacional de Bomberos"/>
    <s v="FB_AC19"/>
    <s v="Formular procedimiento para la asignación y reasignación de fortalecimiento (bienes) a entregar a los Cuerpos de Bomberos del País con recursos del Fondo Nacional de Bomberos"/>
    <s v="Procedimiento formulado"/>
    <n v="1"/>
    <d v="2025-01-02T00:00:00"/>
    <d v="2025-03-30T00:00:00"/>
    <n v="13.2"/>
    <s v="08. Fortalecimiento Bomberil"/>
    <s v="Seguimiento Historico CGR"/>
    <n v="1"/>
    <s v="Se formuló Procedimiento de asignación y reasignación de fortalecimiento (bienes) a entregar a los Cuerpos de Bomberos del País con recursos del Fondo Nacional de Bomberos Código: PC-FB-02, Vigente Desde: 25/03/2025_x000a__x000a_"/>
    <s v="https://dnbcgovco-my.sharepoint.com/:f:/g/personal/planeacion_dnbc_gov_co/IgDXNHpy7oLsTo_k1pBYTEA_AXkQuekeDuYRfMOd3hOKrho?e=FZVMrN"/>
    <d v="2026-05-11T00:00:00"/>
    <s v="Se evidencia procedimiento formulado en la vigencia 2025"/>
    <n v="1"/>
    <s v="CUMPLIDO"/>
    <d v="2026-05-15T00:00:00"/>
    <n v="1"/>
    <s v="Se evidenció como soporte el Procedimiento PC-FB-02 &quot;Procedimiento de asignación y reasignación de fortalecimiento (bienes) a entregar a los Cuerpos de Bomberos del País con recursos del Fondo Nacional de Bomberos&quot;, versión 01, vigente desde el 25 de marzo de 2025, el cual establece los lineamientos, actividades, responsables y registros para la asignación y reasignación de bienes. La evidencia aportada permite verificar la formulación del procedimiento, evidenciando el cumplimiento de la acción correctiva estableci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formuló Procedimiento de asignación y reasignación de fortalecimiento (bienes) a entregar a los Cuerpos de Bomberos del País con recursos del Fondo Nacional de Bomberos Código: PC-FB-02, Vigente Desde: 25/03/2025"/>
    <n v="0"/>
    <n v="46213"/>
    <s v="Acción reportada con cumplimiento en el primer trimestre"/>
    <n v="1"/>
    <x v="1"/>
  </r>
  <r>
    <n v="748"/>
    <x v="1"/>
    <x v="8"/>
    <s v="Subdirección estrategica"/>
    <m/>
    <x v="407"/>
    <m/>
    <x v="42"/>
    <s v="HALLAZGO 4 de 2023. ADQUISICIÓN DE COMPRESORES DE AIRE RESPIRABLE PARA RECARGAR CILINDROS (BOTELLAS) DE EQUIPOS SCBA DE CONFORMIDAD CON LAS ESPECIFICACIONES TÉCNICAS ESTABLECIDAS POR LA DNBC, EN EL MARCO DEL PROYECTO DE “FORTALECIMIENTO DE LOS CUERPOS DE BOMBEROS DEL PAÍS”. ADMINISTRATIVO CON PRESUNTA INCIDENCIA DISCIPLINARIA Y PARA INDAGACIÒN PRELIMINAR_x000a_Suscrito el 17 de diciembre de 2024"/>
    <s v="GESTIÓN DEL CONOCIMIENTO Y LA INNOVACIÓN"/>
    <s v="Se identifican debilidades en la gestión de la Dirección Nacional de Bomberos de Colombia (DNBC) debido a demoras en la entrega y puesta en funcionamiento de los seis (6) Compresores de Aire Respirable destinados a los Cuerpos de Bomberos beneficiarios, pese a la necesidad de contratación evidenciada en el estudio previo y el análisis de necesidades realizado por la DNBC."/>
    <s v="Se identifican debilidades en la gestión de la Dirección Nacional de Bomberos de Colombia (DNBC) debido a demoras en la entrega y puesta en funcionamiento de los seis (6) Compresores de Aire Respirable destinados a los Cuerpos de Bomberos beneficiarios, pese a la necesidad de contratación evidenciada en el estudio previo y el análisis de necesidades realizado por la DNBC."/>
    <s v="Fortalecer el Proceso de gestión para la entrega de bienes asignados a los Cuerpos de Bomberos del País con recursos del Fondo Nacional de Bomberos"/>
    <s v="FB_AC20"/>
    <s v="Presentar ante la Junta Nacional de Bomberos la propuesta de reasignación de bienes a los Cuerpos de Bomberos, cuando estos no cumplan los requisitos para entrega, en un termino de tiempo no superior a tres meses; autorizando al Comité Técnico de la DNBC seleccionar el nuevo beneficiario."/>
    <s v="Propuesta presentada a Junta Nacional de Bomberos"/>
    <n v="1"/>
    <d v="2025-01-02T00:00:00"/>
    <d v="2025-12-31T00:00:00"/>
    <n v="53.85"/>
    <s v="08. Fortalecimiento Bomberil"/>
    <s v="Seguimiento Historico CGR"/>
    <n v="1"/>
    <s v="Justificación JNBC autoriza a la DNBC la reasignación de bienes, por lo que no se configura esta acción, se adjunta evidencia en página 17, de la JNBC 003 DE 2024"/>
    <n v="0"/>
    <d v="2026-05-11T00:00:00"/>
    <s v="No se encuentran evidencias de la actividad"/>
    <n v="0"/>
    <s v="VENCIDO"/>
    <d v="2026-06-08T00:00:00"/>
    <n v="0"/>
    <s v="No fue posible identificar evidencias para el presente período de análisis"/>
    <s v="VENCIDA"/>
    <s v="No aplica"/>
    <s v="No aplica"/>
    <s v="No aplica"/>
    <n v="1"/>
    <s v="La JNBC autoriza a la DNBC la reasignación de bienes desde el año 2024 en atención a la celeridad de los procesos de entregas de fortalecimiento, por lo que no se configura esta acción, se adjunta evidencia en página 17, de la JNBC 003 DE 2024"/>
    <s v="https://dnbcgovco-my.sharepoint.com/:f:/g/personal/planeacion_dnbc_gov_co/IgArz6TXGwFjS4NjcXoG0KjRATBL6NO3DmsApI56MP8FO84?e=nbDZfg"/>
    <n v="46213"/>
    <s v="Se adjunta acta de la JNBC donde se evidencia la no configuracion de esta acción"/>
    <n v="1"/>
    <x v="1"/>
  </r>
  <r>
    <n v="749"/>
    <x v="1"/>
    <x v="8"/>
    <s v="Subdirección estrategica"/>
    <m/>
    <x v="407"/>
    <m/>
    <x v="42"/>
    <s v="HALLAZGO 4 de 2023. ADQUISICIÓN DE COMPRESORES DE AIRE RESPIRABLE PARA RECARGAR CILINDROS (BOTELLAS) DE EQUIPOS SCBA DE CONFORMIDAD CON LAS ESPECIFICACIONES TÉCNICAS ESTABLECIDAS POR LA DNBC, EN EL MARCO DEL PROYECTO DE “FORTALECIMIENTO DE LOS CUERPOS DE BOMBEROS DEL PAÍS”. ADMINISTRATIVO CON PRESUNTA INCIDENCIA DISCIPLINARIA Y PARA INDAGACIÒN PRELIMINAR_x000a_Suscrito el 17 de diciembre de 2024"/>
    <s v="GESTIÓN DEL CONOCIMIENTO Y LA INNOVACIÓN"/>
    <s v="Se identifican debilidades en la gestión de la Dirección Nacional de Bomberos de Colombia (DNBC) debido a demoras en la entrega y puesta en funcionamiento de los seis (6) Compresores de Aire Respirable destinados a los Cuerpos de Bomberos beneficiarios, pese a la necesidad de contratación evidenciada en el estudio previo y el análisis de necesidades realizado por la DNBC."/>
    <s v="Se identifican debilidades en la gestión de la Dirección Nacional de Bomberos de Colombia (DNBC) debido a demoras en la entrega y puesta en funcionamiento de los seis (6) Compresores de Aire Respirable destinados a los Cuerpos de Bomberos beneficiarios, pese a la necesidad de contratación evidenciada en el estudio previo y el análisis de necesidades realizado por la DNBC."/>
    <s v="Fortalecer el Proceso de gestión para la entrega de bienes asignados a los Cuerpos de Bomberos del País con recursos del Fondo Nacional de Bomberos"/>
    <s v="FB_AC21"/>
    <s v="Asignación y entrega inmediata de los Compresores de Aire Respirable"/>
    <s v="Actas de entrega"/>
    <n v="6"/>
    <d v="2025-01-02T00:00:00"/>
    <d v="2025-01-31T00:00:00"/>
    <n v="4.3500000000000005"/>
    <s v="08. Fortalecimiento Bomberil"/>
    <s v="Seguimiento Historico CGR"/>
    <n v="1"/>
    <s v="Se reportan las salidas de almacén 2055, 2056, 2062, 2085, 2097 y 2112, las cuales incluyen la firma del responsable de almacén y Cuerpo de Bomberos receptor, así como la identificación de los equipos de aire respirable objeto del hallazgo."/>
    <s v="https://dnbcgovco-my.sharepoint.com/:f:/g/personal/planeacion_dnbc_gov_co/IgDXNHpy7oLsTo_k1pBYTEA_AXkQuekeDuYRfMOd3hOKrho?e=FZVMrN"/>
    <d v="2026-05-11T00:00:00"/>
    <s v="Se incluyen informaciónd e entrega de 6 equipos"/>
    <n v="1"/>
    <s v="CUMPLIDO"/>
    <d v="2026-06-08T00:00:00"/>
    <n v="1"/>
    <s v="Se evidenciaron como soporte seis (6) Formatos de Salida de Almacén (Actas de entrega) Nos. 2055, 2056, 2062, 2085, 2097 y 2112, de fechas 26 y 29 de noviembre de 2024, 27 de diciembre de 2024, 17 de marzo de 2025 y 26 de mayo de 2025, los cuales permiten verificar la entrega de equipos de aire respirable (Compresores de Recarga SCBA) a los Cuerpos de Bomberos beneficiarios, evidenciando el cumplimiento de la actividad de asignación y entrega inmediata de los compresores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portan las salidas de almacén 2055, 2056, 2062, 2085, 2097 y 2112, las cuales incluyen la firma del responsable de almacén y Cuerpo de Bomberos receptor, así como la identificación de los equipos de aire respirable objeto del hallazgo."/>
    <n v="0"/>
    <n v="46213"/>
    <s v="Acción reportada con cumplimiento en el primer trimestre"/>
    <n v="1"/>
    <x v="1"/>
  </r>
  <r>
    <n v="750"/>
    <x v="1"/>
    <x v="8"/>
    <s v="Dirección General"/>
    <m/>
    <x v="407"/>
    <m/>
    <x v="42"/>
    <s v="HALLAZGO 4 de 2023. ADQUISICIÓN DE COMPRESORES DE AIRE RESPIRABLE PARA RECARGAR CILINDROS (BOTELLAS) DE EQUIPOS SCBA DE CONFORMIDAD CON LAS ESPECIFICACIONES TÉCNICAS ESTABLECIDAS POR LA DNBC, EN EL MARCO DEL PROYECTO DE “FORTALECIMIENTO DE LOS CUERPOS DE BOMBEROS DEL PAÍS”. ADMINISTRATIVO CON PRESUNTA INCIDENCIA DISCIPLINARIA Y PARA INDAGACIÒN PRELIMINAR_x000a_Suscrito el 17 de diciembre de 2024"/>
    <s v="INTEGRIDAD"/>
    <s v="Se identifican debilidades en la gestión de la Dirección Nacional de Bomberos de Colombia (DNBC) debido a demoras en la entrega y puesta en funcionamiento de los seis (6) Compresores de Aire Respirable destinados a los Cuerpos de Bomberos beneficiarios, pese a la necesidad de contratación evidenciada en el estudio previo y el análisis de necesidades realizado por la DNBC."/>
    <s v="Se identifican debilidades en la gestión de la Dirección Nacional de Bomberos de Colombia (DNBC) debido a demoras en la entrega y puesta en funcionamiento de los seis (6) Compresores de Aire Respirable destinados a los Cuerpos de Bomberos beneficiarios, pese a la necesidad de contratación evidenciada en el estudio previo y el análisis de necesidades realizado por la DNBC."/>
    <s v="Determinar la relevancia disciplinaria de los hallazgos remitidos al Proceso de Gestión de asuntos disciplinarios"/>
    <s v="DI_AC54"/>
    <s v="Trasladar al proceso de Gestión 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s v="12. Gestión de Asuntos Disciplinarios"/>
    <s v="Seguimiento Historico CGR"/>
    <n v="1"/>
    <s v="Accion establecida en el plan de mejoramiento suscrito el 17 de diciembre de 2024, como resultado de la auditoria realizada a la vigencia 2023._x000a__x000a_La acción finalizó el 31 de enero de 2025. _x000a__x000a_Se evidenció que, en cumplimiento de la Ley 1952 de 2019, se aperturó la Indagación Previa IP-007-2025 con fecha 12 de mayo de 2025._x000a__x000a_Por lo tanto, se dio cumplimiento a la acción establecida en el Plan de Mejoramiento._x000a__x000a_"/>
    <s v="https://dnbcgovco-my.sharepoint.com/:f:/g/personal/planeacion_dnbc_gov_co/IgAFvUd88YzsRKgNnx23RITfAQz5192a3834_j-KTkmQ3I8?e=EKWQSq"/>
    <d v="2026-05-11T00:00:00"/>
    <s v="Cumplida en seguimiento diciembre 2025"/>
    <n v="1"/>
    <s v="CUMPLIDO"/>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751"/>
    <x v="0"/>
    <x v="7"/>
    <s v="Subdirección Administrativa y Financiera"/>
    <m/>
    <x v="408"/>
    <n v="1"/>
    <x v="36"/>
    <s v="Numeral 30,Numeral 30.1, Numeral 30.2, Numeral 30.3_x000a_En la vigencia 2024, no se actualizaron ni se revisaron la identificación y valoración de los riesgos del proceso de Gestión Financiera."/>
    <m/>
    <s v="- Falta de experticia en la actualización del mapa de riesgos de gestión y su matriz de controles por parte del proceso de Gestión Financiera._x000a_- Falta de personal para la orientación a las dependencias de la entidad en la identificación, prevención y actualización de los riesgos de gestión que puedan afectar el logro de sus objetivos."/>
    <s v="Falta de personal para la orientación a las dependencias de la entidad en la identificación, prevención y actualización de los riesgos de gestión que puedan afectar el logro de sus objetivos"/>
    <s v="Acción correctiva"/>
    <s v="MC_AC10"/>
    <s v="Actualizar el manual de gestión de riesgo de la entidad"/>
    <s v="Manual actualizado"/>
    <n v="1"/>
    <d v="2026-03-01T00:00:00"/>
    <d v="2026-07-31T00:00:00"/>
    <n v="22.5"/>
    <s v="03. Gestión de Análisis y Mejora Continua"/>
    <m/>
    <n v="0"/>
    <s v="Actividad planteada para el segundo trimestre de la vigencia 2026"/>
    <n v="0"/>
    <d v="2026-05-11T00:00:00"/>
    <s v="Sin evidencia de inicio de la actividad"/>
    <n v="0"/>
    <s v="EJECUCIÓN"/>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x v="0"/>
  </r>
  <r>
    <n v="752"/>
    <x v="0"/>
    <x v="7"/>
    <s v="Subdirección Administrativa y Financiera"/>
    <m/>
    <x v="408"/>
    <n v="0"/>
    <x v="36"/>
    <s v="Numeral 30,Numeral 30.1, Numeral 30.2, Numeral 30.3_x000a_En la vigencia 2024, no se actualizaron ni se revisaron la identificación y valoración de los riesgos del proceso de Gestión Financiera."/>
    <m/>
    <s v="- Falta de experticia en la actualización del mapa de riesgos de gestión y su matriz de controles por parte del proceso de Gestión Financiera._x000a_- Falta de personal para la orientación a las dependencias de la entidad en la identificación, prevención y actualización de los riesgos de gestión que puedan afectar el logro de sus objetivos."/>
    <s v="Falta de personal para la orientación a las dependencias de la entidad en la identificación, prevención y actualización de los riesgos de gestión que puedan afectar el logro de sus objetivos"/>
    <s v="Acción correctiva"/>
    <s v="MC_AC6"/>
    <s v="Actualizar el mapa de riesgo de acuerdo al monitoreo que realizan los enlaces de los procesos."/>
    <s v="Mapa de Riesgos actualizado"/>
    <n v="1"/>
    <d v="2026-03-01T00:00:00"/>
    <d v="2026-07-31T00:00:00"/>
    <n v="22.5"/>
    <s v="03. Gestión de Análisis y Mejora Continua"/>
    <m/>
    <n v="0"/>
    <s v="Actividad planteada para el segundo trimestre de la vigencia 2026"/>
    <n v="0"/>
    <d v="2026-05-11T00:00:00"/>
    <s v="Sin evidencia de inicio de la actividad"/>
    <n v="0"/>
    <s v="EJECUCIÓN"/>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x v="0"/>
  </r>
  <r>
    <n v="753"/>
    <x v="1"/>
    <x v="7"/>
    <s v="Dirección General"/>
    <m/>
    <x v="409"/>
    <m/>
    <x v="43"/>
    <s v="REUNIONES DE LA JUNTA NACIONAL DE BOMBEROS DE COLOMBIA. ADMINISTRATIVO"/>
    <m/>
    <s v="El hallazgo se origina por deficiencias en la planeación, programación y seguimiento de las funciones asignadas a la Secretaría Técnica de la Junta Nacional de Bomberos, al no implementar mecanismos formales que aseguren la periodicidad de las sesiones ordinarias, conforme a la normativa vigente, afectando la oportunidad y continuidad en el cumplimiento de sus funciones."/>
    <s v="El hallazgo se origina por deficiencias en la planeación, programación y seguimiento de las funciones asignadas a la Secretaría Técnica de la Junta Nacional de Bomberos, al no implementar mecanismos formales que aseguren la periodicidad de las sesiones ordinarias, conforme a la normativa vigente, afectando la oportunidad y continuidad en el cumplimiento de sus funciones."/>
    <s v="Estructurar e implementar un mecanismo formal de planeación, programación y seguimiento de las funciones de la Secretaría Técnica de la Junta Nacional de Bomberos, que garantice la convocatoria y realización periódica de las sesiones ordinarias conforme a la normativa vigente, asegurando la continuidad y oportunidad en el cumplimiento de sus funciones."/>
    <s v="PE_A12"/>
    <s v="Solicitar trimestralmente al Presidente de la junta nacional de bomberos, la convocatoria en atención a lo establecido en la Artículo 6° del Decreto 352 del 04 de Marzo de 2013"/>
    <s v="Comunicación"/>
    <n v="4"/>
    <d v="2026-01-01T00:00:00"/>
    <d v="2026-12-31T00:00:00"/>
    <n v="54"/>
    <s v="01. Planeación Estratégica"/>
    <s v="Auditoria Financiera 2024"/>
    <n v="0.25"/>
    <s v="Se adjunta convocatoria para primer trimestre de la Junta de bomberos"/>
    <s v="https://dnbcgovco-my.sharepoint.com/:f:/g/personal/planeacion_dnbc_gov_co/IgAwRNaujcVWS71Oq-WCF_AGAfs5QChUDiIf3u_UJWQL4d4?e=4XXkdM"/>
    <d v="2026-05-11T00:00:00"/>
    <s v="Se evidencia convocatoria de primer trimestre 2026 de la junta de bomberos"/>
    <n v="0.25"/>
    <s v="EJECUCIÓN"/>
    <d v="2026-06-05T00:00:00"/>
    <n v="0.25"/>
    <s v="Se evidencia soporte de la convocatoria correspondiente al primer trimestre de 2026, lo que permite verificar la ejecución parcial de la acción correctiva. No obstante, dado que la actividad tiene una frecuencia trimestral y finaliza en diciembre de 2026, su efectividad deberá evaluarse una vez se cuente con la totalidad de las convocatorias y soportes programados para la vigencia."/>
    <s v="EN EJECUCIÓN"/>
    <s v="No aplica"/>
    <s v="No aplica"/>
    <s v="No aplica"/>
    <n v="0.25"/>
    <s v="Se adjunta convocatoria para primer trimestre de la Junta de bomberos"/>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 convocatoria de primer trimestre 2026 de la junta de bomberos"/>
    <n v="0.25"/>
    <x v="0"/>
  </r>
  <r>
    <n v="754"/>
    <x v="0"/>
    <x v="3"/>
    <s v="Subdirección Administrativa y Financiera"/>
    <m/>
    <x v="370"/>
    <n v="1"/>
    <x v="54"/>
    <s v="Pendiente"/>
    <m/>
    <s v="A pesar de realizar conciliaciones entre las Areas y Financiera, no existe una Politica Contable que establezca conciliaciones de las partidas más relevantes._x000a_Desconocimiento de la obligatoriedad de incorporar cruces de partidas relevantes."/>
    <s v="A pesar de realizar conciliaciones entre las Areas y Financiera, no existe una Politica Contable que establezca conciliaciones de las partidas más relevantes."/>
    <s v="Acción correctiva"/>
    <s v="GF_AC1"/>
    <s v="Formulación del procedimiento Conciliaciones contables donde se cruza la información de incapacidades"/>
    <s v="Procedimiento formulado"/>
    <n v="1"/>
    <d v="2026-01-01T00:00:00"/>
    <d v="2026-03-31T00:00:00"/>
    <n v="13.5"/>
    <s v="13. Gestión Financiera"/>
    <m/>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s v="CUMPLIDO"/>
    <d v="2026-05-28T00:00:00"/>
    <n v="1"/>
    <s v="Se evidencia procedimiento conciliaciones contables PC-GF-16 y formato PC-GF-16-01 vigencia 2025,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x v="1"/>
  </r>
  <r>
    <n v="755"/>
    <x v="0"/>
    <x v="5"/>
    <s v="Subdirección Administrativa y Financiera"/>
    <m/>
    <x v="404"/>
    <n v="0"/>
    <x v="47"/>
    <s v="Ambiente 1.3_x000a_Auncuando, se cuenta ademas con el manual de seguridad y privacidad de la información MN-TI-01, V2 del 30/06/2022, la DNBC debe asegurar su implementación."/>
    <m/>
    <s v="Aunque se actualizo y formalizo el manual de seguridad de la información en el mes de junio, de acuerdo al plan de trabajo aprobado por la Alta dirección se tiene programada su implementación para el segundo semestre de 2022"/>
    <s v="Aunque se actualizo y formalizo el manual de seguridad de la información en el mes de junio, de acuerdo al plan de trabajo aprobado por la Alta dirección se tiene programada su implementación para el segundo semestre de 2022"/>
    <s v="Acción correctiva"/>
    <s v="TI_AC19"/>
    <s v="Actualizar la Política General de Seguridad y privacidad de la informacion 1. Gobierno Digital. 2. detección y prevención del uso inadecuado de la información priveligiada 3. componente de infraestructura tecnologica y sus controles"/>
    <s v="Documento actualizado"/>
    <n v="1"/>
    <d v="2026-01-01T00:00:00"/>
    <d v="2026-06-30T00:00:00"/>
    <n v="26.85"/>
    <s v="18. Gestión de Tecnología e Informática"/>
    <m/>
    <n v="0"/>
    <n v="0"/>
    <n v="0"/>
    <d v="2026-05-11T00:00:00"/>
    <s v="No se evidencia seguimiento"/>
    <n v="0"/>
    <s v="EJECUCIÓN"/>
    <d v="2026-06-08T00:00:00"/>
    <n v="0"/>
    <s v="No fue posible identificar evidencias para el presente período de análisis"/>
    <s v="SIN INICIAR"/>
    <s v="No aplica"/>
    <s v="No aplica"/>
    <s v="No aplica"/>
    <n v="0"/>
    <s v="Sin reporte de información por parte de la primera linea de defensa"/>
    <n v="0"/>
    <n v="46214"/>
    <s v="No se encuentran evidencias de seguimiento"/>
    <n v="0"/>
    <x v="0"/>
  </r>
  <r>
    <n v="756"/>
    <x v="0"/>
    <x v="5"/>
    <s v="Dirección General"/>
    <m/>
    <x v="410"/>
    <n v="1"/>
    <x v="47"/>
    <s v="Ambiente 12.1_x000a_La OCI, evalúa la actualización de procesos, procedimientos, Políticas de operación, instructivos, manuales entre otros, en los seguimientos y auditorías realizadas durante el primer y segundo semestre de 2021. No obstante la segunda linea de defensa no realiza evaluación de la documentación del sistema, para garantizar la aplicación adecuada de las principales actividades de control"/>
    <s v="FORTALECIMIENTO ORGANIZACIONAL Y SIMPLIFICACIÓN DE PROCESOS"/>
    <s v="No se había contemplado realizar la evaluación de la documentación del sistema"/>
    <s v="No se había contemplado realizar la evaluación de la documentación del sistema"/>
    <s v="Acción correctiva"/>
    <s v="MC_AC11"/>
    <s v="Realizar informe sobre actualización de la documentación del sistema"/>
    <s v="Informe realizado"/>
    <n v="1"/>
    <d v="2026-01-01T00:00:00"/>
    <d v="2026-12-31T00:00:00"/>
    <n v="54"/>
    <s v="03. Gestión de Análisis y Mejora Continua"/>
    <s v="Acción Cumplida Pendiente evaluación tercera Linea"/>
    <n v="0"/>
    <s v="Actividad reformulada con periodicidad semestral"/>
    <n v="0"/>
    <d v="2026-05-11T00:00:00"/>
    <s v="Pendiente de inicio de ejecución"/>
    <n v="0"/>
    <s v="EJECUCIÓN"/>
    <d v="2026-06-04T00:00:00"/>
    <n v="0"/>
    <s v="No fue posible identificar evidencias para el presente período de análisis"/>
    <s v="SIN INICIAR"/>
    <s v="No aplica"/>
    <s v="No aplica"/>
    <s v="No aplica"/>
    <n v="1"/>
    <s v="Se realizo informe sobre documentación del sistema del primer trimestre. Se aclara que la actividad se desarrolla trimestralmente según plan de acción"/>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realizo informe sobre documentación del sistema del primer trimestre. "/>
    <n v="1"/>
    <x v="1"/>
  </r>
  <r>
    <n v="757"/>
    <x v="0"/>
    <x v="3"/>
    <s v="Subdirección Administrativa y Financiera"/>
    <m/>
    <x v="411"/>
    <n v="1"/>
    <x v="54"/>
    <s v="En la vigencia 2020 no se socializó el procedimiento del proceso de Gestión Administrativa PC-AD-01 Procedimiento Gestión de Bienes."/>
    <m/>
    <s v="Por contar con un sin numero de tareas no se comtemplo la realizacion de esta accion de mejora."/>
    <s v="Por contar con un sin numero de tareas no se comtemplo la realizacion de esta accion de mejora."/>
    <s v="Acción correctiva"/>
    <s v="GA_AC06"/>
    <s v="Socializar el procedimiento del proceso de Gestión Administrativa PC-AD-01 Procedimiento Gestión de Bienes."/>
    <s v="Socializacion del procedimiento Gestión de Bienes"/>
    <n v="1"/>
    <d v="2026-07-01T00:00:00"/>
    <d v="2026-09-30T00:00:00"/>
    <n v="13.350000000000001"/>
    <s v="14. Gestión Administrativa"/>
    <m/>
    <n v="0"/>
    <s v="Proceso de actualización"/>
    <s v="https://dnbcgovco-my.sharepoint.com/:f:/g/personal/planeacion_dnbc_gov_co/IgC2wtt6D-zSTY6U6sAF5yefASkR-EDUcnQOxPntpKqfjgU?e=GPU5XT"/>
    <d v="2026-05-11T00:00:00"/>
    <s v="No se evidencia avance para el periodo"/>
    <n v="0"/>
    <s v="EJECUCIÓN"/>
    <d v="2026-05-28T00:00:00"/>
    <n v="0"/>
    <s v="No fue posible identificar evidencias para el presente período de análisis"/>
    <s v="SIN INICIAR"/>
    <s v="No aplica"/>
    <s v="No aplica"/>
    <s v="No aplica"/>
    <n v="1"/>
    <s v="Se realizó la socialización del Procedimiento Gestión de Bienes "/>
    <s v="https://dnbcgovco-my.sharepoint.com/:f:/g/personal/planeacion_dnbc_gov_co/IgDd3XmfT25eTbxvyUt1BT7QAdImdSv6VpfjxTw8Chm1hoI?e=G7TQBK"/>
    <n v="46214"/>
    <s v="Se presenta procedimiento actualizado al 30 de junio de 2026 con su respectiva socializaicón vía correo electrónico"/>
    <n v="1"/>
    <x v="1"/>
  </r>
  <r>
    <n v="758"/>
    <x v="0"/>
    <x v="7"/>
    <s v="Subdirección Administrativa y Financiera"/>
    <m/>
    <x v="412"/>
    <n v="1"/>
    <x v="36"/>
    <s v="Numeral 24.3_x000a_No se evidencia las actas del comité directivo donde se llevan los temas financieros como insumo para la toma de decisiones."/>
    <m/>
    <s v="- Falta de directriz formal que establezca la presentación de los estados financieros en el Comité Directivo._x000a_- Los Estados Financieros se compartían en la reunión del Comité de Sostenibilidad Contable, pero no hacen parte todos los cargos del nivel directivo._x000a_- Se presenta en el Comité Directivo información financiera pero no los EEFF trimestrales."/>
    <s v="Se presenta en el Comité Directivo información financiera pero no los EEFF trimestrales."/>
    <s v="Acción correctiva"/>
    <s v="GF_AC19"/>
    <s v="Exposición en el Comité Directivo de los Estados Financieros de la Entidad de forma trimestral, posterior a la transmisión efectuada a la Contaduría General de la Nación."/>
    <s v="Acta Comité Directivo que refleje la presentación de los Estados Financieros"/>
    <n v="3"/>
    <d v="2025-04-01T00:00:00"/>
    <d v="2025-12-31T00:00:00"/>
    <n v="40.5"/>
    <s v="13. Gestión Financiera / 01. Planeación Estratégica"/>
    <m/>
    <n v="1"/>
    <s v="SE DEJA DE EVIDENCIA CORREO Y PRESENTACION AL COMITÉ DIRECCTIVO DE LOS ESTADOS FINANCIEROS"/>
    <s v="https://dnbcgovco-my.sharepoint.com/:f:/g/personal/planeacion_dnbc_gov_co/IgAKPZEalRp3T7O44VwZjBLlARF86VpmllJA36VR9-2qDG8?e=W6XaGX"/>
    <d v="2026-05-11T00:00:00"/>
    <s v="Se incluye información de comité directivo del mes de marzo 2026 de los estados financieros de cierre de vigencia"/>
    <n v="1"/>
    <s v="CUMPLIDO"/>
    <d v="2026-05-29T00:00:00"/>
    <n v="0.3"/>
    <s v="se evidnecio correo electronico de fecha 26/03/206 dirigido al comite directivo sobre la presentacion de los estados finananciero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DE EVIDENCIA CORREO Y PRESENTACION AL COMITÉ DIRECCTIVO DE LOS ESTADOS FINANCIEROS"/>
    <s v="https://dnbcgovco-my.sharepoint.com/:f:/g/personal/planeacion_dnbc_gov_co/IgDlTTkE6gPMRZjTETbxch7dATaSM_TE5-agvqb3k7QgaDY?e=0V1Jx7"/>
    <s v="11/07/206"/>
    <s v="Actividad reportada con cumplimiento en el primer trimestre 2026"/>
    <n v="1"/>
    <x v="1"/>
  </r>
  <r>
    <n v="759"/>
    <x v="0"/>
    <x v="6"/>
    <s v="Dirección General"/>
    <m/>
    <x v="413"/>
    <m/>
    <x v="26"/>
    <s v="Se evidenció que no se esta remitiendo a la Oficina de Asuntos Disciplinarios la totalidad de las quejas allegadas a la entidad, por cuanto las quejas interpuestas mediante radicados 20221140160892 del 06/07/2022 se presentó una queja por presunto acto de corrupción frente al proceso de Educación Nacional para Bomberos, y 20221140163672 del 18/07/2022 por reiteración de una PETICIÓN frente a los uniformes de los Bomberos, no se les dío traslado a la Oficina de Asuntos Disciplinarios, para lo pertinente._x000a_Incumpliendo lo establecido Procedimiento Asuntos Disciplinarios PC-DI-01 Actividad 1.Recepción de la Queja"/>
    <s v="INTEGRIDAD"/>
    <s v="Desactualizacion del procedimiento de asuntos disciplinarios"/>
    <s v="Desactualizacion del procedimiento de asuntos disciplinarios"/>
    <s v="Acción correctiva"/>
    <s v="DI_AC16"/>
    <s v="Realizar la actualizacion del procedimiento de asuntos disciplinarios en el cual se establezca la obligatoriedad de remiitr al proceso el incumplimiento en los terminos de las PQRSD y realizar la socializacion del mismo"/>
    <s v="Actualizacion del procedimiento de asuntos disciplinarios"/>
    <n v="1"/>
    <d v="2023-05-02T00:00:00"/>
    <d v="2023-05-31T00:00:00"/>
    <n v="4.3500000000000005"/>
    <s v="12. Gestión de Asuntos Disciplinarios"/>
    <m/>
    <n v="1"/>
    <s v="La acción no da respuesta al hallazgo encontrado, por cuanto el problema identificado se encuentra en la remisión de las quejas al proceso de asuntos disciplinarios, esa remisión surge del proceso de atención al usuario, es allí donde debe generarse el cambio sugerido, este proceso no es remisor de documentos, es receptor, por tanto, no puede adelantar la acción requerida, sin embargo se informa que el procedimiento de asuntos disciplinarios fue actualizado en 2025"/>
    <s v="https://dnbcgovco-my.sharepoint.com/:f:/g/personal/planeacion_dnbc_gov_co/IgDT_9qmozhcRJ9iDqVidnduATLUW_UWo2erFyYYsVboT0Q?e=0Pv3Qu"/>
    <d v="2026-05-11T00:00:00"/>
    <s v="Se encuentra procedimiento actualizado y socializado con los requerimientos establecidos en la actividad"/>
    <n v="1"/>
    <s v="CUMPLIDO"/>
    <d v="2026-05-15T00:00:00"/>
    <n v="1"/>
    <s v="Se evidenció como soporte el Procedimiento PC-DI-01 &quot;Asuntos Disciplinarios&quot;, versión 03, actualizado y vigente desde el 11 de diciembre de 2025, así como el correo de formalización y socialización remitido por Planeación Estratégica en la misma fecha, mediante el cual se informa su entrada en vigencia y se solicita su socialización institucional. Los soportes aportados permiten verificar la actualización y formalización del procedimiento dentro del plazo establecido para la ejecución de la actividad. No obstante, se observa que el propio proceso documentó que la acción formulada no atiende de manera directa la causa del hallazgo, dado que la remisión de incumplimientos de PQRSD corresponde al proceso de Gestión de Atención al Usuario y no al proceso de Gestión de Asuntos Disciplinarios, el cual actúa como receptor de dichas actuacione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760"/>
    <x v="1"/>
    <x v="0"/>
    <s v="Subdirección Administrativa y Financiera"/>
    <m/>
    <x v="198"/>
    <m/>
    <x v="40"/>
    <s v="Hallazgo No 1 de 2018 Supervisión Contratos de Comodato Una vez evaluados los informes de visitas en las que se verificó la existencia de los bienes, la documentación disponible en la DNBC y en los cuerpos de bomberos, así como la desplegada en el RUNT, se evidencia incumplimiento de las labores de supervisión en cabeza de la DNBC_x000a_Acción reformulada en el Plan de Mejoramiento suscrito el 26 de Diciembre de 2022; por cuanto, no fue Cerrado el Hallazgo por parte de la CGR en la Auditoría Financiera realizada a la vigencia 2021."/>
    <m/>
    <s v="Deficiencias en la identificación, supervisión y control de los bienes asignados a los comodatarios de acuerdo las obligaciones ordenadas en la ley, el manual interno de la entidad y lo pactado contractualmente."/>
    <s v="Deficiencias en la identificación, supervisión y control de los bienes asignados a los comodatarios de acuerdo las obligaciones ordenadas en la ley, el manual interno de la entidad y lo pactado contractualmente."/>
    <s v="Implementar acciones de supervisión y control de los bienes entregados en comodato."/>
    <s v="GA_AC29"/>
    <s v="Identificación de los bienes y/o elementos entregados a los Cuerpos de Bomberos"/>
    <s v="Identificación de bienes y/o elementos"/>
    <n v="1"/>
    <d v="2023-01-01T00:00:00"/>
    <d v="2023-12-31T00:00:00"/>
    <n v="54"/>
    <s v="14. Gestión Administrativa / 08. Fortalecimiento Bomberil"/>
    <s v="Seguimiento Historico CGR"/>
    <n v="1"/>
    <s v="Se generaron las actas de entrada de almacén con las facturas de los proveedores teniendo entradas en el mes de Abril "/>
    <s v="https://dnbcgovco-my.sharepoint.com/:f:/g/personal/planeacion_dnbc_gov_co/IgAon2OWoyMPS6C-viXLOv3qAW_jPQ_SHklbTuv3BA_mqyk?e=zos6EK"/>
    <d v="2026-05-11T00:00:00"/>
    <s v="Se adjuntan 4 actas de entrega de bienes identificados para posterior entrega a los cuerpos de bomberos"/>
    <n v="1"/>
    <s v="CUMPLIDO"/>
    <d v="2026-05-29T00:00:00"/>
    <n v="1"/>
    <m/>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generaron actas de  entrada en abril, mayo y junio "/>
    <s v="https://dnbcgovco-my.sharepoint.com/:f:/g/personal/planeacion_dnbc_gov_co/IgA3ymnaqM7_QqChPewYGtrnAZTGZDRlPkn2sMgjVpSzOJA?e=frnvje"/>
    <n v="46214"/>
    <s v="El proceso continua reportando actas de salida de los bienes acorde con los procedimientos establecidos"/>
    <n v="1"/>
    <x v="1"/>
  </r>
  <r>
    <n v="761"/>
    <x v="1"/>
    <x v="0"/>
    <s v="Subdirección Administrativa y Financiera"/>
    <m/>
    <x v="198"/>
    <m/>
    <x v="40"/>
    <s v="Hallazgo No 1 de 2018 Supervisión Contratos de Comodato Una vez evaluados los informes de visitas en las que se verificó la existencia de los bienes, la documentación disponible en la DNBC y en los cuerpos de bomberos, así como la desplegada en el RUNT, se evidencia incumplimiento de las labores de supervisión en cabeza de la DNBC_x000a_Acción reformulada en el Plan de Mejoramiento suscrito el 26 de Diciembre de 2022; por cuanto, no fue Cerrado el Hallazgo por parte de la CGR en la Auditoría Financiera realizada a la vigencia 2021."/>
    <m/>
    <s v="Deficiencias en la identificación, supervisión y control de los bienes asignados a los comodatarios de acuerdo las obligaciones ordenadas en la ley, el manual interno de la entidad y lo pactado contractualmente."/>
    <s v="Deficiencias en la identificación, supervisión y control de los bienes asignados a los comodatarios de acuerdo las obligaciones ordenadas en la ley, el manual interno de la entidad y lo pactado contractualmente."/>
    <s v="Implementar acciones de supervisión y control de los bienes entregados en comodato."/>
    <s v="GA_AC28"/>
    <s v="Realizar la salida de almacén de cada uno de los bienes entregados a los Cuerpos de bomberos, detallando las características del bien, asi como la identificación interna del mismo establecida por la DNBC"/>
    <s v="Salidas de Almacén"/>
    <n v="1"/>
    <d v="2023-01-01T00:00:00"/>
    <d v="2023-12-31T00:00:00"/>
    <n v="54"/>
    <s v="14. Gestión Administrativa / 08. Fortalecimiento Bomberil"/>
    <s v="Seguimiento Historico CGR"/>
    <n v="1"/>
    <s v="Se estan realizando las actas de salida de almacén de cada uno de los bienes entregados teniendo así salidas en el mes de Febrero y Marzo "/>
    <s v="https://dnbcgovco-my.sharepoint.com/:f:/g/personal/planeacion_dnbc_gov_co/IgDcN4m-CRspQ6coLbhb637MAcqIoQ2fbpGXE2VgGXYCtlY?e=c6rzrW"/>
    <d v="2026-05-11T00:00:00"/>
    <s v="Se adjuntan actas de salida de los meses de febrero y marzo"/>
    <n v="1"/>
    <s v="CUMPLIDO"/>
    <d v="2026-05-15T00:00:00"/>
    <n v="0.25"/>
    <s v="se evidencio 4 acta de salidaS de almacen mediantes formatos FO-AD-PGD-01-02 con su respectiva descripciones con fecha 4 y 20 de febrero y 2 y 4 de marzo de 2026"/>
    <s v="C. EXTRATEMPORANEAMENTE"/>
    <s v="No aplica"/>
    <s v="No aplica"/>
    <s v="No aplica"/>
    <n v="1"/>
    <s v="Se generaron actas de salidas en Junio "/>
    <s v="https://dnbcgovco-my.sharepoint.com/:f:/g/personal/planeacion_dnbc_gov_co/IgAgxrgkKGSNS7C3AFkzku_9Afkx94e0Tk9t_3nYZ93iljs?e=ZDmm9R"/>
    <n v="46214"/>
    <s v="El proceso continua reportando actas de salida de los bienes acorde con los procedimientos establecidos"/>
    <n v="1"/>
    <x v="1"/>
  </r>
  <r>
    <n v="762"/>
    <x v="1"/>
    <x v="0"/>
    <s v="Subdirección Administrativa y Financiera"/>
    <m/>
    <x v="198"/>
    <m/>
    <x v="40"/>
    <s v="Hallazgo No 1 de 2018 Supervisión Contratos de Comodato Una vez evaluados los informes de visitas en las que se verificó la existencia de los bienes, la documentación disponible en la DNBC y en los cuerpos de bomberos, así como la desplegada en el RUNT, se evidencia incumplimiento de las labores de supervisión en cabeza de la DNBC_x000a_Acción reformulada en el Plan de Mejoramiento suscrito el 26 de Diciembre de 2022; por cuanto, no fue Cerrado el Hallazgo por parte de la CGR en la Auditoría Financiera realizada a la vigencia 2021."/>
    <m/>
    <s v="Deficiencias en la identificación, supervisión y control de los bienes asignados a los comodatarios de acuerdo las obligaciones ordenadas en la ley, el manual interno de la entidad y lo pactado contractualmente."/>
    <s v="Deficiencias en la identificación, supervisión y control de los bienes asignados a los comodatarios de acuerdo las obligaciones ordenadas en la ley, el manual interno de la entidad y lo pactado contractualmente."/>
    <s v="Implementar acciones de supervisión y control de los bienes entregados en comodato."/>
    <s v="GA_AC30"/>
    <s v="Seguimiento mensual informando, los vencimientos de los SOAT, a la Subdirección Administrativa y Financiera , Gestión Contractual y al proceso de Fortalecimiento Bomberil, con base en la información registrada en el RUNT, de los vehículos que son entregados a los Cuerpos de Bomberos en comodato."/>
    <s v="Correos mensuales"/>
    <n v="12"/>
    <d v="2023-01-01T00:00:00"/>
    <d v="2023-12-31T00:00:00"/>
    <n v="54"/>
    <s v="14. Gestión Administrativa"/>
    <s v="Seguimiento Historico CGR"/>
    <n v="1"/>
    <s v="Los SOAT se encuentran vigentes por tanto no se han realizado  seguimiento de correos para soat vencidos"/>
    <s v="https://dnbcgovco-my.sharepoint.com/:f:/g/personal/planeacion_dnbc_gov_co/IgDMimyWvtAXQL6Sk3sPQ2mJAaaHhuPms--lAEigD9dNY4A?e=URBEjk"/>
    <d v="2026-05-11T00:00:00"/>
    <s v="Aunque se encuentra la base, se sugiere su socialización al lider de proceso para evidenciar su seguimiento"/>
    <n v="0.1"/>
    <s v="EJECUCIÓN"/>
    <d v="2026-05-29T00:00:00"/>
    <n v="0.1"/>
    <s v="Se evidencia una base de datos como una herramienta de seguimiento para la administración del parque automotor de la Dirección Nacional de Bomberos de Colombia, que consolida información relacionada con la titularidad de los vehículos, contratos de adquisición y comodato, estado del SOAT, revisión técnico-mecánica, registros en el RUNT y RUE, e inconsistencias administrativas y jurídicas. Se evidencia la existencia de vehículos asignados a cuerpos de bomberos con personería jurídica inactiva o con situaciones administrativas pendientes, lo que genera riesgos para la adecuada gestión de los bienes públicos y hace necesario adelantar acciones de regularización, restitución o reasignación, así como fortalecer los mecanismos de seguimiento, actualización de la información y control para garantizar la protección del patrimonio público y el cumplimiento de las obligaciones contractuales. Sin embargo no se evidencias los correos mensuales."/>
    <s v="VENCIDA"/>
    <s v="No aplica"/>
    <s v="No aplica"/>
    <s v="No aplica"/>
    <n v="1"/>
    <s v="Se envian correos mensuales del seguimiento de  SOAT, tecnomecánica, multas en los cuales se observa que no hay soat vencidos "/>
    <s v="https://dnbcgovco-my.sharepoint.com/:f:/g/personal/planeacion_dnbc_gov_co/IgBLPo2Uz4lgTaDTgFIyoLzaAY0Ry3FOv3B1OTAw8f8cGSs?e=Dlg4MQ"/>
    <n v="46214"/>
    <s v="Se incluyen correos de seguimiento del primer semestre de la vigencia 2026"/>
    <n v="1"/>
    <x v="0"/>
  </r>
  <r>
    <n v="763"/>
    <x v="0"/>
    <x v="6"/>
    <s v="Subdirección Administrativa y Financiera"/>
    <m/>
    <x v="105"/>
    <m/>
    <x v="26"/>
    <s v="Se evidenció para el segundo semestre de 2022 de la matriz consolidada de PQRSD, se tienen 75 de los 656 radicados vencidos, sin que se les haya dado el correspondiente trámite, dentro del término legal ni por fuera de él, lo que evidencia debilidades en los controles de los servidores y/o contratistas responsables de dar respuesta. Adicionalmente, al verificar el cuadro de control del proceso, se encontró que 7 de estas peticiones cuentan con respuesta, por lo cual, estan clasificados de forma erronea._x000a_Incumpliendo lo establecido en el Artículo 23 de la Constitución Política, los términos señalado en el artículo 14 de la Ley 1755 de 2015, el Numeral 5.7 del Procedimiento de Recepción, Distribución, Seguimiento y Salida de Peticiones, Quejas, Reclamos, Sugerencias y Denuncias."/>
    <s v="SERVICIO AL CIUDADANO"/>
    <s v="Debilidad en la definicion de controles en el desarrollo del procedimiento de PQRSD"/>
    <s v="Debilidad en la definicion de controles en el desarrollo del procedimiento de PQRSD"/>
    <s v="Acción correctiva"/>
    <s v="AU_AC5"/>
    <s v="Actualizar el procedimiento Procedimiento de Recepción, Distribución, Seguimiento y Salida de Peticiones, Quejas, Reclamos, Sugerencias y Denuncias._x000a_Incluir una politica de operación que establezca una reunión con el jefe de la unidad de control interno y con el jefe de la unidad de planeación, para el mejoramiento continuo de la gestión de la entidad semestralmente con base al informe semestral._x000a_En la acctiviad 11 cambiando los responsbales (funcionario y/o contratista)"/>
    <s v="Procedimiento actualizado"/>
    <n v="1"/>
    <d v="2026-01-01T00:00:00"/>
    <d v="2026-12-31T00:00:00"/>
    <n v="54"/>
    <s v="05. Gestión de Atención al Usuario"/>
    <m/>
    <n v="1"/>
    <s v="El procedimiento mencionado se actualizó en la vigencia 2025"/>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Procedimiento se encuentra actualizado y socializado con los requerimientos establecidos en la descripción del hallazgo. Se identifica la politica 5,64"/>
    <n v="1"/>
    <s v="CUMPLIDO"/>
    <d v="2026-05-15T00:00:00"/>
    <n v="1"/>
    <s v="se evidencia procedimiento actualizado de peticiones, quejas, reclamos, sugerencias y denuncias PC-AU-01 de 20/08/2025, lo que permite que la evidencia obtenida subsane el hallazgo formula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l procedimiento mencionado se actualizó en la vigencia 2025"/>
    <n v="0"/>
    <n v="46214"/>
    <s v="Accion con cumplimiento reportado"/>
    <n v="1"/>
    <x v="1"/>
  </r>
  <r>
    <n v="764"/>
    <x v="0"/>
    <x v="7"/>
    <s v="Subdirección Administrativa y Financiera"/>
    <m/>
    <x v="414"/>
    <n v="1"/>
    <x v="36"/>
    <s v="Numeral 29_x000a_En el seguimiento realizado a los riesgos de gestión del tercer trimestre de 2024, se evidenciaron 7 controles de los riesgos de gestión que se encontraron NO EFECTIVOS"/>
    <s v="FORTALECIMIENTO ORGANIZACIONAL Y SIMPLIFICACIÓN DE PROCESOS"/>
    <s v="- Falta de experticia en la actualización del mapa de riesgos de gestión y su matriz de controles por parte del proceso de Gestión Financiera._x000a_- Falta de personal para la orientación a las dependencias de la entidad en la identificación, prevención y actualización de los riesgos de gestión que puedan afectar el logro de sus objetivos."/>
    <s v="Falta de personal para la orientación a las dependencias de la entidad en la identificación, prevención y actualización de los riesgos de gestión que puedan afectar el logro de sus objetivos"/>
    <s v="Acción correctiva"/>
    <s v="MC_AC10"/>
    <s v="Actualizar el manual de gestión de riesgo de la entidad"/>
    <s v="Manual actualizado"/>
    <n v="1"/>
    <d v="2026-03-01T00:00:00"/>
    <d v="2026-07-31T00:00:00"/>
    <n v="22.5"/>
    <s v="03. Gestión de Análisis y Mejora Continua"/>
    <m/>
    <n v="0"/>
    <s v="Actividad planteada para el segundo trimestre de la vigencia 2026"/>
    <n v="0"/>
    <d v="2026-05-11T00:00:00"/>
    <s v="Sin evidencia de inicio de la actividad"/>
    <n v="0"/>
    <s v="EJECUCIÓN"/>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x v="0"/>
  </r>
  <r>
    <n v="765"/>
    <x v="0"/>
    <x v="7"/>
    <s v="Subdirección Administrativa y Financiera"/>
    <m/>
    <x v="414"/>
    <n v="0"/>
    <x v="36"/>
    <s v="Numeral 29_x000a_En el seguimiento realizado a los riesgos de gestión del tercer trimestre de 2024, se evidenciaron 7 controles de los riesgos de gestión que se encontraron NO EFECTIVOS"/>
    <m/>
    <s v="- Falta de experticia en la actualización del mapa de riesgos de gestión y su matriz de controles por parte del proceso de Gestión Financiera._x000a_- Falta de personal para la orientación a las dependencias de la entidad en la identificación, prevención y actualización de los riesgos de gestión que puedan afectar el logro de sus objetivos."/>
    <s v="Falta de personal para la orientación a las dependencias de la entidad en la identificación, prevención y actualización de los riesgos de gestión que puedan afectar el logro de sus objetivos"/>
    <s v="Acción correctiva"/>
    <s v="MC_AC6"/>
    <s v="Actualizar el mapa de riesgo de acuerdo al monitoreo que realizan los enlaces de los procesos."/>
    <s v="Mapa de Riesgos actualizado"/>
    <n v="1"/>
    <d v="2026-03-01T00:00:00"/>
    <d v="2026-07-31T00:00:00"/>
    <n v="22.5"/>
    <s v="03. Gestión de Análisis y Mejora Continua"/>
    <m/>
    <n v="0"/>
    <s v="Actividad planteada para el segundo trimestre de la vigencia 2026"/>
    <n v="0"/>
    <d v="2026-05-11T00:00:00"/>
    <s v="Sin evidencia de inicio de la actividad"/>
    <n v="0"/>
    <s v="EJECUCIÓN"/>
    <d v="2026-06-04T00:00:00"/>
    <n v="0"/>
    <s v="No fue posible identificar evidencias para el presente período de análisis"/>
    <s v="SIN INICIAR"/>
    <s v="No aplica"/>
    <s v="No aplica"/>
    <s v="No aplica"/>
    <n v="0.5"/>
    <s v="Se actualizó los documentos de gestión de riesgos y se presentó a Comité Institucional de Control Interno la politica de gestión de riesgos. En julio se espera la oficialización de los documentos"/>
    <s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
    <n v="46213"/>
    <s v="Se evidencia documentación en proceso de actualización"/>
    <n v="0.5"/>
    <x v="0"/>
  </r>
  <r>
    <n v="766"/>
    <x v="1"/>
    <x v="0"/>
    <s v="Subdirección Administrativa y Financiera"/>
    <m/>
    <x v="198"/>
    <m/>
    <x v="40"/>
    <s v="Hallazgo No 1 de 2018 Supervisión Contratos de Comodato Una vez evaluados los informes de visitas en las que se verificó la existencia de los bienes, la documentación disponible en la DNBC y en los cuerpos de bomberos, así como la desplegada en el RUNT, se evidencia incumplimiento de las labores de supervisión en cabeza de la DNBC_x000a_Acción reformulada en el Plan de Mejoramiento suscrito el 26 de Diciembre de 2022; por cuanto, no fue Cerrado el Hallazgo por parte de la CGR en la Auditoría Financiera realizada a la vigencia 2021."/>
    <m/>
    <s v="Deficiencias en la identificación, supervisión y control de los bienes asignados a los comodatarios de acuerdo las obligaciones ordenadas en la ley, el manual interno de la entidad y lo pactado contractualmente."/>
    <s v="Deficiencias en la identificación, supervisión y control de los bienes asignados a los comodatarios de acuerdo las obligaciones ordenadas en la ley, el manual interno de la entidad y lo pactado contractualmente."/>
    <s v="Implementar acciones de supervisión y control de los bienes entregados en comodato."/>
    <s v="GA_AC31"/>
    <s v="Realizar la liquidación de los impuestos de los vehículos de la DNBC, con el fin que los mismos sean cancelados conforme a los plazos establecidos por el Gobierno Nacional"/>
    <s v="Liquidación de Impuestos"/>
    <n v="1"/>
    <d v="2022-12-02T00:00:00"/>
    <d v="2023-12-31T00:00:00"/>
    <n v="58.349999999999994"/>
    <s v="14. Gestión Administrativa"/>
    <s v="Seguimiento Historico CGR"/>
    <n v="0.5"/>
    <s v="Se descargo la liqidación de impustos y esta en proceso de CDP Y RP"/>
    <s v="https://dnbcgovco-my.sharepoint.com/:f:/g/personal/planeacion_dnbc_gov_co/IgDINronIjkOQ7jVIPnzTiYFAU9tsvhRa7YYwJpipmQFX6g?e=AuX2Vo"/>
    <d v="2026-05-11T00:00:00"/>
    <s v="Se adjuntan las liquidaciones de 64 vehiculos de la vigencia 2026"/>
    <n v="0.5"/>
    <s v="EJECUCIÓN"/>
    <s v="29/058/2026%"/>
    <n v="0.5"/>
    <s v="se evidencia una base de datos con toda la informacion requerida del parque automotor, mas no el seguimiento y las unidades de medida"/>
    <s v="EN EJECUCIÓN"/>
    <s v="No aplica"/>
    <s v="No aplica"/>
    <s v="No aplica"/>
    <n v="1"/>
    <s v="Se adjunta pago de los impuestos de los vehículos pagados en el plazo correspondientes "/>
    <s v="https://dnbcgovco-my.sharepoint.com/:f:/g/personal/planeacion_dnbc_gov_co/IgANyJF4AJtgTbCY6g58VKaQATjAHHzOlIycQ_FWAC1CB4c?e=xCAtFx"/>
    <n v="46214"/>
    <s v="Se adjuntan las liquidaciones de 64 vehiculos de la vigencia 2026 y evidencias de pago"/>
    <n v="1"/>
    <x v="1"/>
  </r>
  <r>
    <n v="767"/>
    <x v="1"/>
    <x v="7"/>
    <s v="Dirección General"/>
    <m/>
    <x v="415"/>
    <m/>
    <x v="43"/>
    <s v="REMISIÓN DE ANTEPROYECTO DE PRESUPUESTO._x000a_ADMINISTRATIVO (A)."/>
    <m/>
    <s v="Debilidades en la gestión administrativa de la Dirección Nacional de Bomberos de Colombia - DNBC, y en los mecanismos de control interno implementados por la Entidad para dar cumplimiento a los plazos establecidos para la presentación del anteproyecto de presupuesto conforme con lo dispuesto en el artículo 2.8.1.3.1 del Decreto 1068 de 2015 y criterios establecidos en la Circular 010 del 23 de febrero de 2023, expedida por el Ministerio de Hacienda y Crédito Público."/>
    <s v="Debilidades en la gestión administrativa de la Dirección Nacional de Bomberos de Colombia - DNBC, y en los mecanismos de control interno implementados por la Entidad para dar cumplimiento a los plazos establecidos para la presentación del anteproyecto de presupuesto conforme con lo dispuesto en el artículo 2.8.1.3.1 del Decreto 1068 de 2015 y criterios establecidos en la Circular 010 del 23 de febrero de 2023, expedida por el Ministerio de Hacienda y Crédito Público."/>
    <s v="Fortalecer mecanismos de control para dar cumplimiento a los plazos establecidos para la presentación del anteproyecto de presupuesto conforme con lo dispuesto en el artículo 2.8.1.3.1 del Decreto 1068 de 2015 y criterios establecidos en la Circular 010 del 23 de febrero de 2023, expedida por el Ministerio de Hacienda y Crédito Público."/>
    <s v="GF_AC50"/>
    <s v="Elaborar y socializar un procedimiento para la programación presupuestal de la DNBC, en donde se establezca actividades, tiempos y responsables, para garantizar la inclusión de controles que permitan verificar la integridad de la planeación para la solicitud en la asignación de los recursos."/>
    <s v="Procedimiento aprobado y socializado"/>
    <n v="1"/>
    <d v="2026-01-31T00:00:00"/>
    <d v="2026-02-28T00:00:00"/>
    <n v="4.2"/>
    <s v="13. Gestión Financiera"/>
    <s v="Auditoria Financiera 2024"/>
    <n v="1"/>
    <s v=" se deja en evidencia el procedimiento PC-PE-05 Programación y seguimiento presupuestal V1 "/>
    <s v="https://dnbcgovco-my.sharepoint.com/:f:/g/personal/planeacion_dnbc_gov_co/IgAKPZEalRp3T7O44VwZjBLlARF86VpmllJA36VR9-2qDG8?e=W6XaGX"/>
    <d v="2026-05-11T00:00:00"/>
    <s v="Se formuló durante el primer trimestre el procedimiento PC-PE-05 Programación y seguimiento presupuestal V1"/>
    <n v="1"/>
    <s v="CUMPLIDO"/>
    <d v="2026-05-29T00:00:00"/>
    <n v="1"/>
    <s v="se evidencia elaboracion de procedimiento de programacion y segumiento presupuestal PC-FE-05 de fecha vigente 24/02/2026"/>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 se deja en evidencia el procedimiento PC-PE-05 Programación y seguimiento presupuestal V1 "/>
    <s v="https://dnbcgovco-my.sharepoint.com/:f:/g/personal/planeacion_dnbc_gov_co/IgDlTTkE6gPMRZjTETbxch7dATaSM_TE5-agvqb3k7QgaDY?e=0V1Jx7"/>
    <s v="11/07/206"/>
    <s v="Actividad reportada con cumplimiento en el primer trimestre 2026"/>
    <n v="1"/>
    <x v="1"/>
  </r>
  <r>
    <n v="768"/>
    <x v="1"/>
    <x v="7"/>
    <s v="Dirección General"/>
    <m/>
    <x v="415"/>
    <m/>
    <x v="43"/>
    <s v="REMISIÓN DE ANTEPROYECTO DE PRESUPUESTO._x000a_ADMINISTRATIVO (A)."/>
    <m/>
    <s v="Debilidades en la gestión administrativa de la Dirección Nacional de Bomberos de Colombia - DNBC, y en los mecanismos de control interno implementados por la Entidad para dar cumplimiento a los plazos establecidos para la presentación del anteproyecto de presupuesto conforme con lo dispuesto en el artículo 2.8.1.3.1 del Decreto 1068 de 2015 y criterios establecidos en la Circular 010 del 23 de febrero de 2023, expedida por el Ministerio de Hacienda y Crédito Público."/>
    <s v="Debilidades en la gestión administrativa de la Dirección Nacional de Bomberos de Colombia - DNBC, y en los mecanismos de control interno implementados por la Entidad para dar cumplimiento a los plazos establecidos para la presentación del anteproyecto de presupuesto conforme con lo dispuesto en el artículo 2.8.1.3.1 del Decreto 1068 de 2015 y criterios establecidos en la Circular 010 del 23 de febrero de 2023, expedida por el Ministerio de Hacienda y Crédito Público."/>
    <s v="Fortalecer mecanismos de control para dar cumplimiento a los plazos establecidos para la presentación del anteproyecto de presupuesto conforme con lo dispuesto en el artículo 2.8.1.3.1 del Decreto 1068 de 2015 y criterios establecidos en la Circular 010 del 23 de febrero de 2023, expedida por el Ministerio de Hacienda y Crédito Público."/>
    <s v="PE_A13"/>
    <s v="Automatizar el recordatorio de fecha de presentación y envio de Anteproyecto"/>
    <s v="Correo electronico que incluye fechas"/>
    <n v="1"/>
    <d v="2026-03-16T00:00:00"/>
    <d v="2026-03-27T00:00:00"/>
    <n v="1.65"/>
    <s v="01. Planeación Estratégica"/>
    <s v="Auditoria Financiera 2024"/>
    <n v="1"/>
    <s v="Se incluye en procedimiento fechas establecidas para la presentación del anteproyecto de presupuesto"/>
    <s v="https://dnbcgovco-my.sharepoint.com/:f:/g/personal/planeacion_dnbc_gov_co/IgAwRNaujcVWS71Oq-WCF_AGAfs5QChUDiIf3u_UJWQL4d4?e=4XXkdM"/>
    <d v="2026-05-11T00:00:00"/>
    <s v="Se evidencia tiempos en el procedimiento de programación presupuestal"/>
    <n v="1"/>
    <s v="CUMPLIDO"/>
    <d v="2026-06-05T00:00:00"/>
    <n v="1"/>
    <s v="Se evidencia la inclusión de controles relacionados con la programación y seguimiento de las actividades presupuestales dentro del procedimiento institucional; sin embargo, no se aportan soportes que permitan verificar la implementación de un mecanismo automatizado para el recordatorio de las fechas de presentación y envío del anteproyecto de presupuesto, conforme a la acción correctiva formulada."/>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incluye en procedimiento fechas establecidas para la presentación del anteproyecto de presupuesto"/>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 tiempos en el procedimiento de programación presupuestal"/>
    <n v="1"/>
    <x v="1"/>
  </r>
  <r>
    <n v="769"/>
    <x v="0"/>
    <x v="5"/>
    <s v="Dirección General"/>
    <m/>
    <x v="312"/>
    <n v="1"/>
    <x v="47"/>
    <s v="Ambiente 17.7_x000a_Actualmente la DNBC, no posee Planes de Mejoramiento producto de las autoevaluaciones realizadas por la segunda línea de defensa . Por lo tanto no se cuenta con la verificación y avance del cumplimiento"/>
    <s v="FORTALECIMIENTO ORGANIZACIONAL Y SIMPLIFICACIÓN DE PROCESOS"/>
    <s v="Desconocimiento por parte de los procesos de la generación de autoevaluaciones"/>
    <s v="Desconocimiento por parte de los procesos de la generación de autoevaluaciones"/>
    <s v="Acción correctiva"/>
    <s v="MC_AC3"/>
    <s v="Presentar informess de autoevaluación semestrales acotrde con Plan de acción"/>
    <s v="Informe semestral"/>
    <n v="2"/>
    <d v="2026-01-01T00:00:00"/>
    <d v="2026-12-31T00:00:00"/>
    <n v="54"/>
    <s v="03. Gestión de Análisis y Mejora Continua"/>
    <s v="Acción Cumplida Pendiente evaluación tercera Linea"/>
    <n v="0"/>
    <s v="Actividad reformulada con periodicidad semestral"/>
    <n v="0"/>
    <d v="2026-05-11T00:00:00"/>
    <s v="Pendiente de inicio de ejecución"/>
    <n v="0"/>
    <s v="EJECUCIÓN"/>
    <d v="2026-06-04T00:00:00"/>
    <n v="0.25"/>
    <s v="No fue posible identificar evidencias para el presente período de análisis"/>
    <s v="SIN INICIAR"/>
    <s v="No aplica"/>
    <s v="No aplica"/>
    <s v="No aplica"/>
    <n v="0"/>
    <s v="Actividad reformulada con periodicidad semestral. Primer seguimiento se realiza en el mes de julio"/>
    <n v="0"/>
    <n v="46213"/>
    <s v="Pendiente de inicio de ejecución"/>
    <n v="0"/>
    <x v="0"/>
  </r>
  <r>
    <n v="770"/>
    <x v="0"/>
    <x v="5"/>
    <s v="Subdirección estrategica"/>
    <m/>
    <x v="416"/>
    <n v="1"/>
    <x v="59"/>
    <s v="Se evidenció en el ejercicio de la auditoria que se otorgaron registros 157-2021, 156-2021, 023-2022, 257-2022 y 130-2022, los cuales se autorizaron con cupo superior al establecido en la normativa, incumpliendo lo establecido en el parágrafo 1 del artículo 31, de la resolución 1127 de 2018, el cual establece “Verificada la totalidad de los requisitos enunciados, la DNBC enviará al solicitante, a través de correo electrónico, el número y la fecha de registro aprobado, para dar inicio al curso respectivo. El número de registro será para un cupo de máximo de treinta (30) participantes.”"/>
    <s v="GESTIÓN DEL CONOCIMIENTO Y LA INNOVACIÓN"/>
    <s v="Desconocimiento del requisito en busca de un bien superior por parte del PENB en beneficio de los cuerpos de bomberos en los territorios."/>
    <s v="Desconocimiento del requisito en busca de un bien superior por parte del PENB en beneficio de los cuerpos de bomberos en los territorios."/>
    <s v="Acción correctiva"/>
    <s v="EN_AC5"/>
    <s v="Procedimiento de Gestión de Registro cursos formulado, con actividad de control sobre la cantidad de participantes acorde a la norma"/>
    <s v="Procedimiento formulado"/>
    <n v="1"/>
    <d v="2026-04-01T00:00:00"/>
    <d v="2026-06-30T00:00:00"/>
    <n v="13.350000000000001"/>
    <s v="10. Educación Nacionalpara Bomberos"/>
    <m/>
    <n v="0"/>
    <n v="0"/>
    <n v="0"/>
    <d v="2026-05-11T00:00:00"/>
    <s v="Sin seguimiento "/>
    <n v="0"/>
    <s v="EJECUCIÓN"/>
    <d v="2026-06-08T00:00:00"/>
    <n v="0"/>
    <s v="Se evidencia ausencia de monitoreo por parte de la primera y segunda línea de defensa, así como falta de soportes documentales que permitan verificar la ejecución de la acción correctiva. En consecuencia, desde la tercera línea de defensa no es posible determinar el estado real de avance de la acción formulada. Se recomienda fortalecer los mecanismos de monitoreo, seguimiento y reporte, garantizando la generación y conservación de evidencias que respalden el cumplimiento de los compromisos establecidos en el plan de mejoramiento."/>
    <s v="SIN INICIAR"/>
    <s v="No aplica"/>
    <s v="No aplica"/>
    <s v="No aplica"/>
    <n v="0"/>
    <s v="Sin reporte de información por parte de la primera linea de defensa"/>
    <n v="0"/>
    <n v="46213"/>
    <s v="No se evidencia seguimiento"/>
    <n v="0"/>
    <x v="0"/>
  </r>
  <r>
    <n v="771"/>
    <x v="0"/>
    <x v="5"/>
    <s v="Subdirección Administrativa y Financiera"/>
    <m/>
    <x v="417"/>
    <n v="1"/>
    <x v="63"/>
    <s v="No se está dando cumplimiento a lo establecido en el Decreto 397 de 2022 artículo 6; Directiva Presidencial 08 de 2022 numeral 2.2 comisiones y viáticos, ya que Ninguno de los soportes adjuntos de las 187 resoluciones otorgadas durante el cuarto trimestre, posee la justificación que haga referencia a que las actividades que se desarrollaron en la respectivas comisiones “Requerían el Desplazamiento Físico al Sitio y no podrían haberse llevado a cabo de manera virtual” por parte del contratista y/o funcionario"/>
    <m/>
    <s v="1.Porque aunque el formato establecido ya contiene la justificación de asistencia presencial frente a virtual las personas siguen sin diligenciarlo._x000a_2. Porque se se requiere fortalecer los procesos de divulgación de este formato, en el cual, se recalque la importancia de diligenicar el espacio asociado a la justificación de asustencia presencial."/>
    <s v="Porque se se requiere fortalecer los procesos de divulgación de este formato, en el cual, se recalque la importancia de diligenicar el espacio asociado a la justificación de asustencia presencial."/>
    <s v="Acción correctiva"/>
    <s v="TH_AC47"/>
    <s v="Realizar actividades de divulgación y capacitación acerca de comisiones"/>
    <s v="Capacitaciones realizadas"/>
    <n v="4"/>
    <d v="2026-01-01T00:00:00"/>
    <d v="2026-12-31T00:00:00"/>
    <n v="54"/>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0"/>
    <n v="0"/>
    <n v="0"/>
    <n v="46214"/>
    <s v="No se evidencia seguimiento"/>
    <n v="0"/>
    <x v="0"/>
  </r>
  <r>
    <n v="772"/>
    <x v="1"/>
    <x v="7"/>
    <s v="Subdirección Administrativa y Financiera"/>
    <m/>
    <x v="418"/>
    <m/>
    <x v="43"/>
    <s v="SOBREESTIMACIÓN DEL GRUPO 51 GASTOS ADMINISTRATIVOS._x000a_ADMINISTRATIVO (A) CON PRESUNTA INCIDENCIA DISCIPLINARIA (D)."/>
    <m/>
    <s v="La situación descrita se presenta por deficiencias de control interno contable en el registro de los ajustes entre cuentas y por tercero en la DNBC, al no identificar claramente el tercero y su movimiento antes de realizar el registro contable del ajuste en cada comprobante contable."/>
    <s v="La situación descrita se presenta por deficiencias de control interno contable en el registro de los ajustes entre cuentas y por tercero en la DNBC, al no identificar claramente el tercero y su movimiento antes de realizar el registro contable del ajuste en cada comprobante contable."/>
    <s v="Fortalecer los mecanismos del Control Interno Contable de la DNBC, mediante la validación, verificación para el registro y el ajuste contable, con el fin de garantizar de que la información financiera permita la toma de decisiones en el marco de la normatividad vigente aplicable."/>
    <s v="GF_AC47"/>
    <s v="Efectuar ajuste contable previa autorización de la Contaduría General de la Nación"/>
    <s v="Ajuste al Registro Contable"/>
    <n v="1"/>
    <d v="2026-01-01T00:00:00"/>
    <d v="2026-06-30T00:00:00"/>
    <n v="26.85"/>
    <s v="13. Gestión Financiera"/>
    <s v="Auditoria Financiera 2024"/>
    <n v="1"/>
    <s v="Se deja en evidencia ajuste contable previa autorización de la Contaduría General de la Nación"/>
    <s v="https://dnbcgovco-my.sharepoint.com/:f:/g/personal/planeacion_dnbc_gov_co/IgAKPZEalRp3T7O44VwZjBLlARF86VpmllJA36VR9-2qDG8?e=W6XaGX"/>
    <d v="2026-05-11T00:00:00"/>
    <s v="Se remiten reportes de ajustes contables"/>
    <n v="1"/>
    <s v="CUMPLIDO"/>
    <d v="2026-05-29T00:00:00"/>
    <n v="1"/>
    <s v="se evidencia ajustes contables directamente del modulo de SIIF nacion"/>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ajuste contable previa autorización de la Contaduría General de la Nación"/>
    <s v="https://dnbcgovco-my.sharepoint.com/:f:/g/personal/planeacion_dnbc_gov_co/IgDlTTkE6gPMRZjTETbxch7dATaSM_TE5-agvqb3k7QgaDY?e=0V1Jx7"/>
    <s v="11/07/206"/>
    <s v="Actividad reportada con cumplimiento en el primer trimestre 2026"/>
    <n v="1"/>
    <x v="1"/>
  </r>
  <r>
    <n v="773"/>
    <x v="0"/>
    <x v="4"/>
    <s v="Subdirección Administrativa y Financiera"/>
    <m/>
    <x v="419"/>
    <n v="1"/>
    <x v="11"/>
    <s v="El proceso de Gestión Documental cuenta con dos indicadores que aunque los tiene clasificados como de efectividad, son de eficacia con reporte hasta el mes de marzo de 2021, y no cuenta con indicadores de Efectividad y Eficiencia, impidiendo evaluar el logro de los resultados, conforme a lo indicado en el Modelo Integrado de Planeación y Gestión (MIPG) Dimensión Direccionamiento Estratégico y planeación (Formulación de Indicadores), en el numeral 4.2.1 Seguimiento y evaluación del desempeño institucional que indica: “(…) se debe aplicar los indicadores definidos de acuerdo con las decisiones que la entidad haya asumido y las disposiciones establecidas en las normas y lineamientos de política frente a las maneras, plazos y poblaciones a quienes decide entregar la información del seguimiento y evaluación.”, y en el numeral 2.2.1 Política de Planeación institucional, en el quinto lineamiento general establece que se deben atender las recomendaciones para la formulación de los indicadores y allí mismo señala que los “(…) es recomendable contar con un grupo de indicadores que permita conocer el estado real de la ejecución de las actividades, el logro de metas, objetivos o resultados y sus efectos en la ciudadanía (…) De acuerdo con el manual “Planificación estratégica e indicadores de desempeño en el sector público” (CEPAL, 2011: 59)” (…) Los indicadores de desempeño más utilizados son de a) eficiencia …; b) eficacia …; c) efectividad; d) aquellos relacionados con la calidad en la prestación de los servicios.”"/>
    <s v="GESTIÓN DOCUMENTAL"/>
    <s v="1er Por qué: Porque la caracterización del proceso no estaba actualizada_x000a_2do Por qué: Por falta de acompañamiento metodológico para la identificación de los indicadores del proceso._x000a_3 ir Por qué: Por falta de conocimiento para la identificación de los indicadores"/>
    <s v="3 ir Por qué: Por falta de conocimiento para la identificación de los indicadores"/>
    <s v="Acción correctiva"/>
    <s v="GD_AC3"/>
    <s v="Realizar la actualización de los indicadores del proceso de Gestión Documental conforme a lo indicado en el Modelo Integrado de Planeación y Gestión"/>
    <s v="No de fichas técnicas de indicadores realizadas/Numero total de indicadores del proceso de Gestión Documental *100"/>
    <n v="3"/>
    <d v="2021-10-08T00:00:00"/>
    <d v="2021-11-30T00:00:00"/>
    <n v="7.7999999999999989"/>
    <s v="17. Gestión Documental"/>
    <m/>
    <n v="0"/>
    <n v="0"/>
    <n v="0"/>
    <d v="2026-05-11T00:00:00"/>
    <s v="Se recibió información antigua por parte del proceso y no se evidencian soportes en la carpeta compartida por planeación"/>
    <n v="0"/>
    <s v="EJECUCIÓN"/>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VENCIDA"/>
    <s v="No aplica"/>
    <s v="No aplica"/>
    <s v="No aplica"/>
    <n v="1"/>
    <s v="Se realizó la actualización de los indicadores del proceso de Gestión Documental, consolidados en el Excel de indicadores de la Entidad. El documento actualizado se encuentra cargado en la carpeta SIGE del proceso.&quot;"/>
    <s v="https://dnbcgovco-my.sharepoint.com/my?id=%2Fpersonal%2Fplaneacion%5Fdnbc%5Fgov%5Fco%2FDocuments%2FDocumentos%20SIGE%2F6%2E%20Planes%2FPLAN%20DE%20MEJORA%2F2026%2F02%2E%20Seguimiento%20Segundo%20Trimestre%2F17%2E%20Gesti%C3%B3n%20Documental&amp;ga=1"/>
    <n v="46214"/>
    <s v="Se presenta tablero de indicadores SIGE del proceso actualizado"/>
    <n v="1"/>
    <x v="1"/>
  </r>
  <r>
    <n v="774"/>
    <x v="1"/>
    <x v="7"/>
    <s v="Subdirección Administrativa y Financiera"/>
    <m/>
    <x v="222"/>
    <m/>
    <x v="43"/>
    <s v="DONACIÓN CAMIÓN MARCA VOLKSWAGEN LÍNEA DELIVERY 11.180 4X4. ADMINISTRATIVO (A) CON PRESUNTA INCIDENCIA DISCIPLINARIA (D)."/>
    <m/>
    <s v="La situación descrita se presenta por deficiencias de control interno y de falta de conciliación entre las diferentes áreas que surten información al área de gestión financiera."/>
    <s v="La situación descrita se presenta por deficiencias de control interno y de falta de conciliación entre las diferentes áreas que surten información al área de gestión financiera."/>
    <s v="Establecer mecanismo de control para la aceptación y registró de las donaciones recibidas por la DNBC, de conformidad con el marco normativo aplicable."/>
    <s v="GF_AC53"/>
    <s v="Efectuar ajuste contable"/>
    <s v="Ajuste al Registro Contable"/>
    <n v="1"/>
    <d v="2026-01-01T00:00:00"/>
    <d v="2026-06-30T00:00:00"/>
    <n v="26.85"/>
    <s v="13. Gestión Financiera"/>
    <s v="Auditoria Financiera 2024"/>
    <n v="1"/>
    <s v="Se deja comoevidencia  ajustes contables"/>
    <s v="https://dnbcgovco-my.sharepoint.com/:f:/g/personal/planeacion_dnbc_gov_co/IgAKPZEalRp3T7O44VwZjBLlARF86VpmllJA36VR9-2qDG8?e=W6XaGX"/>
    <d v="2026-05-11T00:00:00"/>
    <s v="Se remiten reportes de ajustes contables"/>
    <n v="1"/>
    <s v="CUMPLIDO"/>
    <d v="2026-05-29T00:00:00"/>
    <n v="1"/>
    <s v="se evidencia matriz de ajustes contables correspondiente a los meses de enero, febrero y marzo de la vigencia 2026"/>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comoevidencia  ajustes contables"/>
    <s v="https://dnbcgovco-my.sharepoint.com/:f:/g/personal/planeacion_dnbc_gov_co/IgDlTTkE6gPMRZjTETbxch7dATaSM_TE5-agvqb3k7QgaDY?e=0V1Jx7"/>
    <s v="11/07/206"/>
    <s v="Actividad reportada con cumplimiento en el primer trimestre 2026"/>
    <n v="1"/>
    <x v="1"/>
  </r>
  <r>
    <n v="775"/>
    <x v="1"/>
    <x v="7"/>
    <s v="Subdirección Administrativa y Financiera"/>
    <m/>
    <x v="222"/>
    <m/>
    <x v="43"/>
    <s v="DONACIÓN CAMIÓN MARCA VOLKSWAGEN LÍNEA DELIVERY 11.180 4X4. ADMINISTRATIVO (A) CON PRESUNTA INCIDENCIA DISCIPLINARIA (D)."/>
    <m/>
    <s v="La situación descrita se presenta por deficiencias de control interno y de falta de conciliación entre las diferentes áreas que surten información al área de gestión financiera."/>
    <s v="La situación descrita se presenta por deficiencias de control interno y de falta de conciliación entre las diferentes áreas que surten información al área de gestión financiera."/>
    <s v="Establecer mecanismo de control para la aceptación y registró de las donaciones recibidas por la DNBC, de conformidad con el marco normativo aplicable."/>
    <s v="GF_AC1"/>
    <s v="Elaborar e implementar procedimiento de Conciliación con las diferentes areas"/>
    <s v="Procedimiento aprobado y socializado"/>
    <n v="1"/>
    <d v="2026-01-01T00:00:00"/>
    <d v="2026-03-31T00:00:00"/>
    <n v="13.5"/>
    <s v="13. Gestión Financiera"/>
    <s v="Auditoria Financiera 2024"/>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s v="CUMPLIDO"/>
    <d v="2026-05-29T00:00:00"/>
    <n v="1"/>
    <s v="Se evidencia procedimiento conciliaciones contables PC-GF-16 y formato PC-GF-16-01 vigencia 2025,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x v="1"/>
  </r>
  <r>
    <n v="776"/>
    <x v="0"/>
    <x v="4"/>
    <s v="Subdirección Administrativa y Financiera"/>
    <m/>
    <x v="420"/>
    <n v="1"/>
    <x v="65"/>
    <s v="PQRSD vencidas_x000a_Revisados los radicados: 20213800081042; 20213800081902; 20213800060362; 20213800063402; 20213800063432; 20213800066242; 20213800068632, que desde GAU se reportan en el informe semestral como vencidos, al verificar en ORFEO aparecen con respuesta sin que se pueda verificar su entrega toda vez que desde el área responsable no se descargó y archivo, apareciendo todavía como usuario actual el funcionario o contratista responsable de la respuesta lo cual genera incertidumbre del trámite y así mismo de la información en el informe semestral de PQRSD. con ello incumpliéndose lo establecido en el Artículo 23 de la Constitución Política, los términos señalado en el artículo 14 de la Ley 1755 de 2015, el Numeral 5.7 del Procedimiento de Recepción, Distribución, Seguimiento y Salida de Peticiones, Quejas, Reclamos, Sugerencias y Denuncias"/>
    <s v="SERVICIO AL CIUDADANO"/>
    <s v="Falta de aplicacion de los controles establecidos por el proceso de GAU para realizar el seguimiento de las entradas y salidas de PQRSD."/>
    <s v="Falta de aplicacion de los controles establecidos por el proceso de GAU para realizar el seguimiento de las entradas y salidas de PQRSD"/>
    <s v="Acción correctiva"/>
    <s v="AU_AC3"/>
    <s v="Gestiónar formalmente con el proceso de Gestión de T.I. la parametrización del sistema ORFEO, identificando técnicamente las necesidades funcionales del sistema que permitan contar con herramientas de prevención en el vencimiento de términos para dar respuesta oportuna a las PQRSD. (GAU)."/>
    <s v="Nº Requeriemintos ejecutados/ Nª de requerimientos requeridos * 100"/>
    <n v="1"/>
    <d v="2021-09-20T00:00:00"/>
    <d v="2021-12-31T00:00:00"/>
    <n v="15.15"/>
    <s v="05. Gestión de Atención al Usuario"/>
    <m/>
    <n v="1"/>
    <s v="Esta acción registrada en el año 2021, se ejecutó en la vigencia 2025, parametrizando en el Sistema de gestión documental ORFEO el tipo de documento que ingresa, así como el tipo de PQRSD y sus tiempos de respuesta. "/>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ORFEO ya se encuentra parametrizado"/>
    <n v="1"/>
    <s v="CUMPLIDO"/>
    <d v="2026-05-15T00:00:00"/>
    <n v="1"/>
    <s v="Se presenta como evidencia el documento de parametrización del Sistema de Gestión Documental ORFEO para la clasificación de PQRSD, en el cual se observa la configuración del tipo documental y la clasificación de las diferentes tipologías de PQRSD, con fecha de registro del 23 de abril de 2026. La evidencia aportada permite verificar la ejecución de la actividad formulada dentro del plazo establecido y el cumplimiento de la acción correctiv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sta acción registrada en el año 2021, se ejecutó en la vigencia 2025, parametrizando en el Sistema de gestión documental ORFEO el tipo de documento que ingresa, así como el tipo de PQRSD y sus tiempos de respuesta. "/>
    <n v="0"/>
    <n v="46214"/>
    <s v="Accion con cumplimiento reportado"/>
    <n v="1"/>
    <x v="1"/>
  </r>
  <r>
    <n v="777"/>
    <x v="0"/>
    <x v="5"/>
    <s v="Subdirección Administrativa y Financiera"/>
    <m/>
    <x v="389"/>
    <n v="1"/>
    <x v="63"/>
    <s v="Al 31 de diciembre de 2022, al vehículo de placas IXX-308, NO se le realizó el respectivo mantenimiento conforme al numeral 5.2 Política de Seguridad y salud en el Trabajo numeral 5.2.1 POLÍTICA DE SEGURIDAD VIAL que indica que “La DIRECCIÓN NACIONAL DE BOMBEROS DE COLOMBIA DNBC, consciente de la importancia de implementar actividades de promoción y prevención de accidentes de tránsito en áreas operativas y en las vías públicas en todo el territorio nacional se compromete con: ...•Vigilar permanentemente las responsabilidades propias en cuanto a mantenimiento preventivo y correctivo a fin de mantener en óptimas condiciones de operación los vehículos y equipos.(negrilla y subrayado fuera de Texto."/>
    <m/>
    <s v="1. Porque el vehículo se encontraba en préstamo en bomberos Bogota._x000a_2. No existia plan de mantenimiento preventivo y correctivo para el vehículo._x000a_3. No se tenía conocimiento del estado del vehículo IXX308."/>
    <s v="No se tenía conocimiento del estado del vehículo IXX308."/>
    <s v="Acción correctiva"/>
    <s v="GA_AC24"/>
    <s v="Emitir y radicar un informe técnico concluyente que permita solicitar a la aseguradora el reconocimiento de los daños y/o pérdidas del vehículo"/>
    <s v="Diagnóstico del vehículo IXX308 realizado"/>
    <n v="1"/>
    <d v="2026-05-01T00:00:00"/>
    <d v="2026-07-31T00:00:00"/>
    <n v="13.5"/>
    <s v="14. Gestión Administrativa"/>
    <m/>
    <n v="0"/>
    <s v="En proceso de recolectar información del vehículo "/>
    <s v="https://dnbcgovco-my.sharepoint.com/:f:/g/personal/planeacion_dnbc_gov_co/IgCPk7BdIX7fRKOFC5bbAo6-AUwAXN2ynxK-LsVKdFpE5E8?e=BlOAsy"/>
    <d v="2026-05-11T00:00:00"/>
    <s v="No se evidencia avance para el periodo"/>
    <n v="0"/>
    <s v="EJECUCIÓN"/>
    <d v="2026-05-29T00:00:00"/>
    <n v="0"/>
    <s v="No fue posible identificar evidencias para el presente período de análisis"/>
    <s v="SIN INICIAR"/>
    <s v="No aplica"/>
    <s v="No aplica"/>
    <s v="No aplica"/>
    <n v="0"/>
    <s v="En proceso de recolectar información del vehículo "/>
    <s v="https://dnbcgovco-my.sharepoint.com/:f:/g/personal/planeacion_dnbc_gov_co/IgC5zmTonF3XS7eSRpJnyixlARBH6YS_0EgGYQtaDGJhGPk?e=dHMeSw"/>
    <n v="46214"/>
    <s v="No se evidencia avance para el periodo"/>
    <n v="0"/>
    <x v="0"/>
  </r>
  <r>
    <n v="778"/>
    <x v="0"/>
    <x v="5"/>
    <s v="Subdirección Administrativa y Financiera"/>
    <m/>
    <x v="421"/>
    <n v="1"/>
    <x v="63"/>
    <s v="Se evidenció que el vehículo de placas IXX 308, posee el seguro obligatorio VENCIDO, incumpliendo lo establecido en la Ley 1229 de 2019 por medio de la cual se expide el Código General Disciplinario, se derogan la Ley 734 de 2002 y algunas disposiciones de la Ley 1474 de 2011, relacionadas con el derecho disciplinario, Articulo 38 Numeral 22, que estipula:_x000a_“22.Vigilar y salvaguardar los bienes y valores que le han sido encomen¬dados y cuidar que sean utilizados debida y racionalmente, de conformidad con los fines a que han sido destinados.”"/>
    <m/>
    <s v="1. Porque el vehículo se encontraba en préstamo en bomberos Bogota._x000a_2. No existia plan de mantenimiento preventivo y correctivo para el vehículo._x000a_3. No se tenía conocimiento del estado del vehículo IXX308."/>
    <s v="No se tenía conocimiento del estado del vehículo IXX308."/>
    <s v="Acción correctiva"/>
    <s v="GA_AC24"/>
    <s v="Emitir y radicar un informe técnico concluyente que permita solicitar a la aseguradora el reconocimiento de los daños y/o pérdidas del vehículo"/>
    <s v="Diagnóstico del vehículo IXX308 realizado"/>
    <n v="1"/>
    <d v="2026-05-01T00:00:00"/>
    <d v="2026-07-31T00:00:00"/>
    <n v="13.5"/>
    <s v="14. Gestión Administrativa"/>
    <m/>
    <n v="0"/>
    <s v="En proceso de recolectar información del vehículo "/>
    <s v="https://dnbcgovco-my.sharepoint.com/:f:/g/personal/planeacion_dnbc_gov_co/IgCPk7BdIX7fRKOFC5bbAo6-AUwAXN2ynxK-LsVKdFpE5E8?e=BlOAsy"/>
    <d v="2026-05-11T00:00:00"/>
    <s v="No se evidencia avance para el periodo"/>
    <n v="0"/>
    <s v="EJECUCIÓN"/>
    <d v="2026-05-29T00:00:00"/>
    <n v="0"/>
    <s v="No fue posible identificar evidencias para el presente período de análisis"/>
    <s v="SIN INICIAR"/>
    <s v="No aplica"/>
    <s v="No aplica"/>
    <s v="No aplica"/>
    <n v="0"/>
    <s v="En proceso de recolectar información del vehículo "/>
    <s v="https://dnbcgovco-my.sharepoint.com/:f:/g/personal/planeacion_dnbc_gov_co/IgC5zmTonF3XS7eSRpJnyixlARBH6YS_0EgGYQtaDGJhGPk?e=dHMeSw"/>
    <n v="46214"/>
    <s v="No se evidencia avance para el periodo"/>
    <n v="0"/>
    <x v="0"/>
  </r>
  <r>
    <n v="779"/>
    <x v="0"/>
    <x v="5"/>
    <s v="Subdirección Administrativa y Financiera"/>
    <m/>
    <x v="422"/>
    <n v="1"/>
    <x v="39"/>
    <s v="Radicación respuesta en el aplicativo ORFEO, Numeral 8 del Procedimiento de recepción, distribución, seguimiento y salida de PQRSD_x000a_En los radicados: 20221140123872*20221140125432*20221000126742*20221140127522*20221140128212*20221140128372*20221140128602*20229000128932*20221140129192*20221140129912*20221140129962*20221140130592*20229000130612*20221140130752*20221140130892*20221000131532*20221000132232*20221140132972*20221140133662*20221140134732*20221140137652*20221140139462*20221140140342*20221140140502*20221140142212*20221140143112*20221140148072*20221140150132*20221140150832*20221140151382*20221140151692*20221140151722*20221140152712*20221140154142*20221140154402_x000a_20221140154652*20221140154662*20221140155682*20221140157302*20221140159032_x000a_20221140159522; no se dejó evidencia de imagen de respuesta para determinar si hubo una pronta resolución, y si esta fue completa y de fondo, ya que en algunos casos se pudo determinar que los funcionarios encargados remiten la respuesta desde su correo, en otros sacan un radicado de salida, pero no se deja evidencia de imagen de respuesta, ni constancia de entrega al interesado, no se cierra la PQRSD y ni se procede a su archivo físico y digital."/>
    <s v="SERVICIO AL CIUDADANO"/>
    <s v="Desconocimiento de la aplicabilidad de la poltica de operación 5,5 de del procedimeinto de PQRSD."/>
    <s v="Desconocimiento de la aplicabilidad de la poltica de operación 5,5 de del procedimeinto de PQRSD."/>
    <s v="Acción correctiva"/>
    <s v="Pendiente"/>
    <s v="Evaluar a los responsables de dar respuesta a las PQRSD, sobre la aplicablidad de las poltica de opercaion 5,5 del proceddeiminto de PQRSD"/>
    <s v="Numero de responsables evaluados/ Numero de responsables de dar respuesta a PQRSD *100"/>
    <n v="1"/>
    <d v="2022-09-30T00:00:00"/>
    <d v="2022-12-31T00:00:00"/>
    <n v="13.5"/>
    <s v="05. Gestión de Atención al Usuario"/>
    <m/>
    <n v="0"/>
    <s v="REPETIDO CON EL ÍTEM ANTERIOR"/>
    <n v="0"/>
    <d v="2026-05-11T00:00:00"/>
    <s v="Sin información"/>
    <n v="0"/>
    <s v="VENCIDO"/>
    <d v="2026-05-15T00:00:00"/>
    <n v="0"/>
    <s v="Se evidencio que la accion formulada carece de soportes que permitan verificar el cumplimiento de la actividad, toda vez que la accion no fue ejecuta dentro del plazo establecido"/>
    <s v="VENCIDA"/>
    <s v="No aplica"/>
    <s v="No aplica"/>
    <s v="No aplica"/>
    <s v="REVISAR"/>
    <s v="PENDIENTE. Este hallazgo es muy antiguo y el proceso de gestión al usuario no tiene nisiquiera la información de la política que se refiere. En la reunión inicial con Planeación y Control Interno se quedó de revisar este ítem para que no perjudique la gestión del área."/>
    <s v="EVIDENCIAS SEGUNDO TRIMESTRE 2026 PLAN MEJORA"/>
    <n v="46214"/>
    <s v="Sin información del hallazgo "/>
    <n v="0"/>
    <x v="2"/>
  </r>
  <r>
    <n v="780"/>
    <x v="0"/>
    <x v="3"/>
    <s v="Subdirección Administrativa y Financiera"/>
    <m/>
    <x v="332"/>
    <n v="0"/>
    <x v="54"/>
    <s v="Al verificar el Inventario final al 31-12-2020, se evidencia un listado de bienes pero el mismo no está totalizado por cada una de las cuentas de la Propiedad, Planta y Equipo, al igual no cuenta con la respectiva firma del Almacenista ni el Subdirector Administrativo y Financiero. Con respecto a las cuentas del Pasivo, no se están conciliando los saldos con las diferentes areas al interior de la entidad, al igual que No existen procedimientos ni lineamientos para estos cruces de Información."/>
    <m/>
    <s v="A pesar que el Área de Almacén realiza semestralmente el inventario físico de los bienes de la entidad, este no está totalizado por cada Grupo que componen los bienes de P. P. y E._x000a_Desconocimientos de las directrices establecidas por la CGN"/>
    <s v="El Área de Almacén realiza semestralmente el inventario físico de los bienes de la entidad, este no está totalizado por cada Grupo que componen los bienes de P. P. y E._x000a_Desconocimientos de las directrices establecidas por la CGN"/>
    <s v="Acción correctiva"/>
    <s v="GF_AC1"/>
    <s v="Formulación del procedimiento Conciliaciones contables donde se cruza la información"/>
    <s v="Procedimiento formulado"/>
    <n v="1"/>
    <d v="2026-01-01T00:00:00"/>
    <d v="2026-03-31T00:00:00"/>
    <n v="13.5"/>
    <s v="13. Gestión Financiera"/>
    <m/>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s v="CUMPLIDO"/>
    <d v="2026-05-28T00:00:00"/>
    <n v="1"/>
    <s v="Se evidencia procedimiento conciliaciones contables PC-GF-16 y formato PC-GF-16-01 vigencia 2025,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x v="1"/>
  </r>
  <r>
    <n v="781"/>
    <x v="1"/>
    <x v="8"/>
    <s v="Subdirección Administrativa y Financiera"/>
    <m/>
    <x v="423"/>
    <m/>
    <x v="42"/>
    <s v="Hallazgo No. 10 de 2020. Administración y entrega de bienes Contrato 218 de 2020. Administrativo._x000a_La Dirección Nacional de Bomberos de Colombia no ejerció un adecuado control en la salida de almacén y entrega final a los cuerpos de bomberos del país de los elementos contratados conforme se establece en el “Procedimiento PC-AD-01 Gestión de Bienes”._x000a_Acción reemplanteada CGR, visita realizada en la vigencia 2024 a la vigencia 2023. Acción incorporada en el nuevo plan de mejoramiento suscrito 17 de diciembre de 2024"/>
    <m/>
    <s v="Deficiencias en la aplicación de controles para la administración y entrega de los bienes adquiridos en el Contrato 218 de 2020, con destino a los cuerpos de bomberos del país._x000a_Falencias pueden ser producto de llevar un inventario manual en la Entidad, por cuanto este no se encuentra sistematizado y se lleva solo en hojas de Excel."/>
    <s v="Deficiencias en la aplicación de controles para la administración y entrega de los bienes adquiridos en el Contrato 218 de 2020, con destino a los cuerpos de bomberos del país._x000a_Falencias pueden ser producto de llevar un inventario manual en la Entidad, por cuanto este no se encuentra sistematizado y se lleva solo en hojas de Excel."/>
    <s v="Fortalecimiento de controles y procedimientos en el manejo de la propiedad planta y equipo de la entidad por parte del proceso de Gestión administrativa para registrar en los estados financieros la realidad de los hechos económicos"/>
    <s v="GA_AC41"/>
    <s v="Implementación de una base de datos para el registro y control de la propiedad planta y equipo, que contenga toda la información necesaria (nombre, codigo, ubicación, registro, costo historico, depreciacion entre otros)"/>
    <s v="Base de datos implementada"/>
    <n v="1"/>
    <d v="2025-02-01T00:00:00"/>
    <d v="2025-03-30T00:00:00"/>
    <n v="8.85"/>
    <s v="14. Gestión Administrativa"/>
    <s v="Seguimiento Historico CGR"/>
    <n v="1"/>
    <s v="Se esta llevando una base de datos donde se lleva el registro y control de la propiedad planta y equipo de la bodega "/>
    <s v="https://dnbcgovco-my.sharepoint.com/:f:/g/personal/planeacion_dnbc_gov_co/IgAVc3cuzD-0RpxDeQ-u5zKbAeUi-pUzxaB8XwkjTIrrd-U?e=0wMsM9"/>
    <d v="2026-05-11T00:00:00"/>
    <s v="Se adjuntan bases actualizadas de los meses de enero a marzo. Se sugiere su socialización (correo electronico) al lider del proceso"/>
    <n v="1"/>
    <s v="CUMPLIDO"/>
    <d v="2026-05-15T00:00:00"/>
    <n v="1"/>
    <s v="se evidencio formatos inventarios correspondiente a los meses de enero, febrero y marzo de 2026, lo que permite reflejar el saldo real de la propiedad, planta y equip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esta llevando una base de datos donde se lleva el registro y control de la propiedad planta y equipo de la bodega"/>
    <s v="https://dnbcgovco-my.sharepoint.com/:f:/g/personal/planeacion_dnbc_gov_co/IgDOtLQD4Q5VTal0nGlIMsOUAdMtkmoABRbd0Av0Z1G07Mo?e=1ysQKk"/>
    <n v="46214"/>
    <s v="Se esta llevando una base de datos donde se lleva el registro y control de la propiedad planta y equipo de la bodega"/>
    <n v="1"/>
    <x v="1"/>
  </r>
  <r>
    <n v="782"/>
    <x v="1"/>
    <x v="8"/>
    <s v="Subdirección Administrativa y Financiera"/>
    <m/>
    <x v="423"/>
    <m/>
    <x v="42"/>
    <s v="Hallazgo No. 10 de 2020. Administración y entrega de bienes Contrato 218 de 2020. Administrativo._x000a_La Dirección Nacional de Bomberos de Colombia no ejerció un adecuado control en la salida de almacén y entrega final a los cuerpos de bomberos del país de los elementos contratados conforme se establece en el “Procedimiento PC-AD-01 Gestión de Bienes”._x000a_Acción reemplanteada CGR, visita realizada en la vigencia 2024 a la vigencia 2023. Acción incorporada en el nuevo plan de mejoramiento suscrito 17 de diciembre de 2024"/>
    <m/>
    <s v="Deficiencias en la aplicación de controles para la administración y entrega de los bienes adquiridos en el Contrato 218 de 2020, con destino a los cuerpos de bomberos del país._x000a_Falencias pueden ser producto de llevar un inventario manual en la Entidad, por cuanto este no se encuentra sistematizado y se lleva solo en hojas de Excel."/>
    <s v="Deficiencias en la aplicación de controles para la administración y entrega de los bienes adquiridos en el Contrato 218 de 2020, con destino a los cuerpos de bomberos del país._x000a_Falencias pueden ser producto de llevar un inventario manual en la Entidad, por cuanto este no se encuentra sistematizado y se lleva solo en hojas de Excel."/>
    <s v="Fortalecimiento de controles y procedimientos en el manejo de la propiedad planta y equipo de la entidad por parte del proceso de Gestión administrativa para registrar en los estados financieros la realidad de los hechos económicos"/>
    <s v="GA_AC45"/>
    <s v="Seguimiento y actualización de la base de datos de registro y control de la propiedad planta y equipo ."/>
    <s v="Informes de seguimiento mensual"/>
    <n v="12"/>
    <d v="2025-01-02T00:00:00"/>
    <d v="2025-12-31T00:00:00"/>
    <n v="53.85"/>
    <s v="14. Gestión Administrativa"/>
    <s v="Seguimiento Historico CGR"/>
    <n v="1"/>
    <s v="Se hace una actualización mensual a la base de datos donde se lleva el registro y control de la propiedad planta y equipo de la bodega "/>
    <s v="https://dnbcgovco-my.sharepoint.com/:f:/g/personal/planeacion_dnbc_gov_co/IgAogVgVjPbfSoDq4bpiw92KAU3f0vfvJLBLGqqhhjy2OCw?e=Szkhne"/>
    <d v="2026-05-11T00:00:00"/>
    <s v="Se adjuntan bases actualizadas de los meses de enero a marzo. Se sugiere su socialización (correo electronico) al lider del proceso"/>
    <n v="1"/>
    <s v="CUMPLIDO"/>
    <d v="2026-05-29T00:00:00"/>
    <n v="1"/>
    <s v="se evidencio formatos inventarios correspondiente a los meses de enero, febrero y marzo de 2026, lo que permite reflejar el saldo real de la propiedad, planta y equip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hace una actualización mensual a la base de datos donde se lleva el registro y control de la propiedad planta y equipo de la bodega"/>
    <s v="https://dnbcgovco-my.sharepoint.com/:f:/g/personal/planeacion_dnbc_gov_co/IgDN77Gg7zpYQYA8LHU10ZBXAdXVGq9OPUpXHLKenzdYDXY?e=MjXehs"/>
    <n v="46214"/>
    <s v="El proceso continua con la actualización mensual a la base de datos donde se lleva el registro y control de la propiedad planta y equipo de la bodega"/>
    <n v="1"/>
    <x v="1"/>
  </r>
  <r>
    <n v="783"/>
    <x v="1"/>
    <x v="7"/>
    <s v="Subdirección Administrativa y Financiera"/>
    <m/>
    <x v="418"/>
    <m/>
    <x v="43"/>
    <s v="SOBREESTIMACIÓN DEL GRUPO 51 GASTOS ADMINISTRATIVOS._x000a_ADMINISTRATIVO (A) CON PRESUNTA INCIDENCIA DISCIPLINARIA (D)."/>
    <m/>
    <s v="La situación descrita se presenta por deficiencias de control interno contable en el registro de los ajustes entre cuentas y por tercero en la DNBC, al no identificar claramente el tercero y su movimiento antes de realizar el registro contable del ajuste en cada comprobante contable."/>
    <s v="La situación descrita se presenta por deficiencias de control interno contable en el registro de los ajustes entre cuentas y por tercero en la DNBC, al no identificar claramente el tercero y su movimiento antes de realizar el registro contable del ajuste en cada comprobante contable."/>
    <s v="Fortalecer los mecanismos del Control Interno Contable de la DNBC, mediante la validación, verificación para el registro y el ajuste contable, con el fin de garantizar de que la información financiera permita la toma de decisiones en el marco de la normatividad vigente aplicable."/>
    <s v="GA_AC48"/>
    <s v="Designar a un responsable para realizar la conciliaciones mensuales de la cuenta de activos entre Gestión Financiera y Gestión Administrativa (Almacén)."/>
    <s v="Conciliación Mensual"/>
    <n v="12"/>
    <d v="2026-01-01T00:00:00"/>
    <d v="2026-12-31T00:00:00"/>
    <n v="54"/>
    <s v="14. Gestión Administrativa / 13. Gestión Financiera"/>
    <s v="Auditoria Financiera 2024"/>
    <n v="1"/>
    <s v="Ya se tiene una persona designada de Gestión Administrativa para realizar esa concilaición de inventarios con Gestión Financiera"/>
    <s v="https://dnbcgovco-my.sharepoint.com/:f:/g/personal/planeacion_dnbc_gov_co/IgDZjJwwJRbeTrQFJWZOXmcEAS2toMEcCgnUOb1dSb1hkvg?e=jrkdVB"/>
    <d v="2026-05-11T00:00:00"/>
    <s v="Se incluye clausulado de contratista designado para la conciliación "/>
    <n v="1"/>
    <s v="CUMPLIDO"/>
    <d v="2026-05-29T00:00:00"/>
    <n v="1"/>
    <s v="se evidencia clausalado a la contratista Erika Cantor, quien sera la encargada de la conciliaciones mensuales entre gestion financiera y almacen del inventario de la DNBC"/>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Ya se tiene una persona designada de gestión administrativa para realizar la conciliación de inventarios con gestión financiera"/>
    <s v="https://dnbcgovco-my.sharepoint.com/:f:/g/personal/planeacion_dnbc_gov_co/IgDFawMoSPqRTK_b-axOwyDgASrt1hvCJPNS-vHisWD7FyE?e=8sahVG"/>
    <n v="46214"/>
    <s v="Se incluye clausulado de contratista designado para la conciliación "/>
    <n v="1"/>
    <x v="1"/>
  </r>
  <r>
    <n v="784"/>
    <x v="0"/>
    <x v="3"/>
    <s v="Subdirección Administrativa y Financiera"/>
    <m/>
    <x v="332"/>
    <n v="1"/>
    <x v="54"/>
    <s v="Al verificar el Inventario final al 31-12-2020, se evidencia un listado de bienes pero el mismo no está totalizado por cada una de las cuentas de la Propiedad, Planta y Equipo, al igual no cuenta con la respectiva firma del Almacenista ni el Subdirector Administrativo y Financiero. Con respecto a las cuentas del Pasivo, no se están conciliando los saldos con las diferentes areas al interior de la entidad, al igual que No existen procedimientos ni lineamientos para estos cruces de Información."/>
    <m/>
    <s v="A pesar que el Área de Almacén realiza semestralmente el inventario físico de los bienes de la entidad, este no está totalizado por cada Grupo que componen los bienes de P. P. y E._x000a_Desconocimientos de las directrices establecidas por la CGN"/>
    <s v="El Área de Almacén realiza semestralmente el inventario físico de los bienes de la entidad, este no está totalizado por cada Grupo que componen los bienes de P. P. y E._x000a_Desconocimientos de las directrices establecidas por la CGN"/>
    <s v="Acción correctiva"/>
    <s v="GA_AC7"/>
    <s v="Actualizar el procedimiento para la realización del inventario físico de los bienes de la entidad, incluyendo el responsable de la elaboración, verificación y aprobación."/>
    <s v="Actualizacion del procedimiento para la realizacion del inventario de los bienes de la entidad."/>
    <n v="1"/>
    <d v="2026-05-01T00:00:00"/>
    <d v="2026-09-30T00:00:00"/>
    <n v="22.349999999999998"/>
    <s v="14. Gestión Administrativa"/>
    <m/>
    <n v="0"/>
    <s v="Proceso de actualización"/>
    <s v="https://dnbcgovco-my.sharepoint.com/:f:/g/personal/planeacion_dnbc_gov_co/IgDm4DHyXDA5Q5WGTU7tDkFLAc2M2mTSoezfwLKe_RnYYZ0?e=uJfhoo"/>
    <d v="2026-05-11T00:00:00"/>
    <s v="No se evidencia avance para el periodo"/>
    <n v="0"/>
    <s v="EJECUCIÓN"/>
    <d v="2026-05-28T00:00:00"/>
    <n v="0"/>
    <s v="No fue posible identificar evidencias para el presente período de análisis"/>
    <s v="SIN INICIAR"/>
    <s v="No aplica"/>
    <s v="No aplica"/>
    <s v="No aplica"/>
    <n v="1"/>
    <s v="Ya se realizó la actualización del procedimiento de Gestión de Bienes"/>
    <s v="https://dnbcgovco-my.sharepoint.com/:f:/g/personal/planeacion_dnbc_gov_co/IgCaL3Okdj61R7b6VgL2_FeRAawkcJXFNhAjxCv_oVRi-uk?e=fTA1fT"/>
    <n v="46214"/>
    <s v="Se presenta procedimiento actualizado al 30 de junio de 2026 con su respectiva socializaicón vía correo electrónico"/>
    <n v="1"/>
    <x v="1"/>
  </r>
  <r>
    <n v="785"/>
    <x v="0"/>
    <x v="3"/>
    <s v="Subdirección Administrativa y Financiera"/>
    <m/>
    <x v="424"/>
    <n v="1"/>
    <x v="7"/>
    <s v="Incumplimiento a lo señalado en el parágrafo 3° del Art. 2° de la Ley 901 de 2004, numeral 5° del Art. 2° de la Ley 1066 de 2006 y la Resolución 037 del 5 de Febrero de 2018 de la Contaduría General de la Nación - CGN; con respecto a la transmisión del Boletín de Deudores Morosos del Estado - BDME a través del CHIP , en relación a las deudas de las Personas Naturales y Jurídicas a favor de la DNBC superiores a 5 SMMLV ($4.388.515 para el año 2020) y más de 6 meses de mora, conforme a lo enunciado por el Proceso de Gestión del Talento Humano, sin que al 30 de junio, hayan sido conciliadas ni reportadas en el Boletín de Deudores Morosos así:_x000a_ARL POSITIVA $4.921.280 SANITAS $21.629.404"/>
    <m/>
    <s v="1. Porque; No se tiene actualizada las cifras de manera mensual por parte del proceso de Gestion de talento humano_x000a_2. Porque; No se tenia la persona idonea del proceso para realizar el seguimiento de las novedades de incapacidades y el cobro de las mismas_x000a_3. Porque; la informacion que actualmente tiene el area financiera con respecto a las novedades de incapacidades no están conciliadas."/>
    <s v="No se tenia la persona idonea del proceso para realizar el seguimiento de las novedades de incapacidades y el cobro de las mismas"/>
    <s v="Acción correctiva"/>
    <s v="GF_AC1"/>
    <s v="Formulación del procedimiento Conciliaciones contables donde se cruza la información de incapacidades"/>
    <s v="Procedimiento formulado"/>
    <n v="1"/>
    <d v="2026-01-01T00:00:00"/>
    <d v="2026-03-31T00:00:00"/>
    <n v="13.5"/>
    <s v="13. Gestión Financiera"/>
    <m/>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s v="CUMPLIDO"/>
    <d v="2026-05-28T00:00:00"/>
    <n v="1"/>
    <s v="Se evidencia procedimiento conciliaciones contables PC-GF-16 y formato PC-GF-16-01 vigencia 2025,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x v="1"/>
  </r>
  <r>
    <n v="786"/>
    <x v="0"/>
    <x v="3"/>
    <s v="Subdirección Administrativa y Financiera"/>
    <m/>
    <x v="425"/>
    <n v="1"/>
    <x v="54"/>
    <s v="Las cuentas del Pasivo, no están siendo conciliadas con las diferentes areas al interior de la entidad, al igual que No existen procedimientos ni lineamientos para estos cruces de Información. De igual forma, requiere de socialización."/>
    <m/>
    <s v="A pesar de realizar conciliaciones entre las Areas y Financiera, no existe en las Politicas Contables de la entidad un Capitulo sobre los cruces de informacion de las Cuentas por Pagar por parte de los Supervisores de los Contratos._x000a_Desconocimiento de la obligatoriedad de incorporar conciliaciones en las cuentas del pasivo"/>
    <s v="No existe en las Politicas Contables de la entidad un Capitulo sobre los cruces de informacion de las Cuentas por Pagar_x000a_Desconocimiento de la obligatoriedad de incorporar cruces en las cuentas del pasivo"/>
    <s v="Acción correctiva"/>
    <s v="GF_AC1"/>
    <s v="Formulación del procedimiento Conciliaciones contables donde se cruza la información de incapacidades"/>
    <s v="Procedimiento formulado"/>
    <n v="1"/>
    <d v="2026-01-01T00:00:00"/>
    <d v="2026-03-31T00:00:00"/>
    <n v="13.5"/>
    <s v="13. Gestión Financiera"/>
    <m/>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s v="CUMPLIDO"/>
    <d v="2026-05-28T00:00:00"/>
    <n v="1"/>
    <s v="Se evidencia procedimiento conciliaciones contables PC-GF-16 y formato PC-GF-16-01 vigencia 2025,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x v="1"/>
  </r>
  <r>
    <n v="787"/>
    <x v="0"/>
    <x v="4"/>
    <s v="Subdirección Administrativa y Financiera"/>
    <m/>
    <x v="426"/>
    <n v="1"/>
    <x v="16"/>
    <s v="Se evidenció incumpliendo a lo establecido en el Procedimiento de Control Interno Contable emitido por la Contaduría General de la Nación numeral 2.2.1 Reconocimiento,debido a que no se está incorporando la totalidad de la información financiera, económica y social de la entidad, por cuanto, no se registró en los Estados Contables las incapacidades de los funcionarios, quedando el mismo saldo del 30 de Junio de 2021._x000a_De igual forma, al verificar la aplicación de las Políticas de Operación en los cruces de información se evidencia la carencia de procedimientos para realizar las conciliaciones, cruces de información ya que desde el mes de Julio de 2021, no se realizan conciliaciones del rubro Cuentas por Cobrar Incapacidades."/>
    <m/>
    <s v="1. Porque; El proceso de Gestión de talento humano no reporta a tiempo las novedades de incapacidad al área de Gestión Financiera de manera oportuna._x000a_2. Porque; No se realizó las conciliaciones entre talento humano y financiera en las licencias de incapacidades._x000a_3. Porque; Falta de seguimiento y control por parte de la Gestión de talento humano y financiera"/>
    <s v="Falta de seguimiento y control por parte de la Gestión de talento humano y financiera"/>
    <s v="Acción correctiva"/>
    <s v="GF_AC1"/>
    <s v="Formulación del procedimiento Conciliaciones contables donde se cruza la información de incapacidades"/>
    <s v="Procedimiento formulado"/>
    <n v="1"/>
    <d v="2026-01-01T00:00:00"/>
    <d v="2026-03-31T00:00:00"/>
    <n v="13.5"/>
    <s v="13. Gestión Financiera"/>
    <m/>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s v="CUMPLIDO"/>
    <d v="2026-05-28T00:00:00"/>
    <n v="1"/>
    <s v="Se evidencia procedimiento conciliaciones contables PC-GF-16 y formato PC-GF-16-01 vigencia 2025, lo que permite verificar el cumplimiento de la actividad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x v="1"/>
  </r>
  <r>
    <n v="788"/>
    <x v="0"/>
    <x v="5"/>
    <s v="Subdirección Administrativa y Financiera"/>
    <m/>
    <x v="427"/>
    <n v="1"/>
    <x v="39"/>
    <s v="Ley 1721 de 2014 Artículo 26. Respuesta a solicitud de acceso a información. Es aquel acto escrito mediante el cual, de forma oportuna, veraz, completa, motivada y actualizada, todo sujeto obligado responde materialmente a cualquier persona que presente una solicitud de acceso a información pública. Su respuesta se dará en los términos establecidos._x000a_La respuesta a la solicitud deberá ser gratuita o sujeta a un costo que no supere el valor de la reproducción y envío de la misma al solicitante. Se preferirá, cuando sea posible, según los sujetos pasivo y activo, la respuesta por vía electrónica, con el consentimiento del solicitante._x000a_En los radicados: 20221140123852* 20221140126582* 20221140148462* y 20221140150942, la Entidad deja constancia que el trámite a la solicitud fue a través de comunicación telefónica, de la cual además no se dejó constancia, siendo este incumplimiento otro motivo por el cual en el presente seguimiento no se pueda hacer seguimiento a la respuesta"/>
    <s v="SERVICIO AL CIUDADANO"/>
    <s v="Desconocimiento de la aplicabilidad de la poltica de operación 5,5 de del procedimeinto de PQRSD."/>
    <s v="Desconocimiento de la aplicabilidad de la poltica de operación 5,5 de del procedimeinto de PQRSD."/>
    <s v="Acción correctiva"/>
    <s v="Pendiente"/>
    <s v="Evaluar a los responsables de dar respuesta a las PQRSD, sobre la aplicablidad de las poltica de opercaion 5,5 del proceddeiminto de PQRSD"/>
    <s v="Nuemero de responsables evaluados/ Numero de responsables de dar respuesta a PQRSD *100"/>
    <n v="1"/>
    <d v="2022-09-30T00:00:00"/>
    <d v="2022-12-31T00:00:00"/>
    <n v="13.5"/>
    <s v="05. Gestión de Atención al Usuario"/>
    <m/>
    <n v="0"/>
    <d v="1899-12-30T00:00:00"/>
    <n v="0"/>
    <d v="2026-05-11T00:00:00"/>
    <s v="Se recibió información antigua por parte del proceso y no se evidencian soportes en la carpeta compartida por planeación"/>
    <n v="0"/>
    <s v="EJECUCIÓN"/>
    <d v="2026-05-15T00:00:00"/>
    <n v="0"/>
    <s v="Se evidencio que la accion formulada carece de soportes que permitan verificar el cumplimiento de la actividad, toda vez que la accion no fue ejecuta dentro del plazo establecido"/>
    <s v="VENCIDA"/>
    <s v="No aplica"/>
    <s v="No aplica"/>
    <s v="No aplica"/>
    <s v="REVISAR"/>
    <s v="PENDIENTE. Este hallazgo es muy antiguo y el proceso de gestión al usuario no tiene nisiquiera la información de la política que se refiere. En la reunión inicial con Planeación y Control Interno se quedó de revisar este ítem para que no perjudique la gestión del área."/>
    <s v="EVIDENCIAS SEGUNDO TRIMESTRE 2026 PLAN MEJORA"/>
    <n v="46214"/>
    <s v="Sin información del hallazgo "/>
    <n v="0"/>
    <x v="2"/>
  </r>
  <r>
    <n v="789"/>
    <x v="0"/>
    <x v="5"/>
    <s v="Subdirección estrategica"/>
    <m/>
    <x v="428"/>
    <n v="1"/>
    <x v="59"/>
    <s v="Documentación: En revisión de la documentación del proceso se encontró que la actividad 7 de la Caracterización “Realizar acciones de asesoría por medio del Comité Académico (…)” se encuentra clasificada como una actividad de “verificar”, sin embargo, de acuerdo con su naturaleza, realmente corresponde al “hacer” ya que es una acción de la misionalidad del proceso. Así mismo, Procedimiento para Registro de Capacitación Bomberil y Firma de Certificados, en las definiciones la actividad de control la señalan con Símbolo (©) y en la matriz de actividades la representan con (ACC), Así mismo, se aprecia que en los diagramas de flujo hay un conector A, que no tiene destino._x000a_Adicionalmente, se observó, que no hay estandarización en la denominación del servicio el “Aval y Reconocimiento de Instructores” por cuanto en el Manual, procedimiento y OPA tienen denominaciones diferentes lo cual genera confusión a las partes interesadas._x000a_Lo cual podría incumplir lo establecido en el MIPG Dimensión: Gestión con valores para resultados el cual señala “Definir la secuencia de cada una de las diferentes actividades del proceso, desagregándolo en procedimientos o tareas”"/>
    <s v="GESTIÓN DEL CONOCIMIENTO Y LA INNOVACIÓN"/>
    <s v="Falencias en el diligenciamiento del formato de caracterizacion del proceso."/>
    <s v="Falencias en el diligenciamiento del formato de caracterizacion del proceso."/>
    <s v="Acción correctiva"/>
    <s v="EN_AC1"/>
    <s v="Actualizar la Caracterización del Proceso, en los campos del Hacer y Verificar, asi mismo en las actividades críticas de control"/>
    <s v="Documento caracterización del proceso de Educación Nacional para Bomberos, actualizado"/>
    <n v="1"/>
    <d v="2022-11-15T00:00:00"/>
    <d v="2023-06-30T00:00:00"/>
    <n v="33.75"/>
    <s v="10. Educación Nacionalpara Bomberos"/>
    <m/>
    <n v="0"/>
    <n v="0"/>
    <n v="0"/>
    <d v="2026-05-11T00:00:00"/>
    <s v="Sin seguimiento "/>
    <n v="0"/>
    <s v="VENCIDO"/>
    <d v="2026-06-08T00:00:00"/>
    <n v="0"/>
    <s v="Se evidencia ausencia de monitoreo por parte de la primera y segunda línea de defensa, así como falta de soportes documentales que permitan verificar la ejecución de la acción correctiva. En consecuencia, desde la tercera línea de defensa no es posible determinar el estado real de avance de la acción formulada. Se recomienda fortalecer los mecanismos de monitoreo, seguimiento y reporte, garantizando la generación y conservación de evidencias que respalden el cumplimiento de los compromisos establecidos en el plan de mejoramiento."/>
    <s v="VENCIDA"/>
    <s v="No aplica"/>
    <s v="No aplica"/>
    <s v="No aplica"/>
    <n v="0"/>
    <s v="Sin reporte de información por parte de la primera linea de defensa"/>
    <n v="0"/>
    <n v="46213"/>
    <s v="No se evidencia seguimiento"/>
    <n v="0"/>
    <x v="2"/>
  </r>
  <r>
    <n v="790"/>
    <x v="0"/>
    <x v="7"/>
    <s v="Subdirección Administrativa y Financiera"/>
    <m/>
    <x v="429"/>
    <n v="1"/>
    <x v="36"/>
    <s v="Numeral 23.2_x000a_Si bien es cierto, la entidad generó la necesidad de actualizar las politicas contables, con base en las acciones de mejora establecidas en el Plan de Mejoramiento Institucional, con el fin de subsanar los Hallazgos 1 y 2 de 2024 Administrativo (A) con Presunta Incidencia Disciplinaria (D), de la denuncia 2024-298024-82111, al 31 de diciembre de 2024, estas acciones quedaron vencidas."/>
    <m/>
    <s v="*Las acciones establecidas en el Plan de Mejoramiento Institucional quedaron consolidadas._x000a_*En la acción de mejoramiento generada en el Plan de Mejoramiento Instucional no se individualizó el responsable del cumplimiento de la acción de mejoramiento."/>
    <s v="En la acción de mejoramiento generada en el Plan de Mejoramiento Instucional no se individualizó el responsable del cumplimiento de la acción de mejoramiento."/>
    <s v="Acción correctiva"/>
    <s v="GF_AC12"/>
    <s v="Actualización de las políticas contables de la Resolución 253 de 2023"/>
    <s v="Resolución Políticas contables actualizada"/>
    <n v="1"/>
    <d v="2025-04-01T00:00:00"/>
    <d v="2025-06-30T00:00:00"/>
    <n v="13.350000000000001"/>
    <s v="13. Gestión Financiera"/>
    <m/>
    <n v="1"/>
    <s v="Actualización de las políticas contables de la Resolución 253 de 2023"/>
    <s v="https://dnbcgovco-my.sharepoint.com/:f:/g/personal/planeacion_dnbc_gov_co/IgAKPZEalRp3T7O44VwZjBLlARF86VpmllJA36VR9-2qDG8?e=W6XaGX"/>
    <d v="2026-05-11T00:00:00"/>
    <s v="Se incluye manual de políticas contables actualizado en la vigencia 2025"/>
    <n v="1"/>
    <s v="CUMPLIDO"/>
    <d v="2026-05-29T00:00:00"/>
    <n v="1"/>
    <s v="se evidencia manual de politicas contables actualizado MN-GF-01 de fecha 26/06/2025 de la DNBC"/>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tualización de las políticas contables de la Resolución 253 de 2023"/>
    <s v="https://dnbcgovco-my.sharepoint.com/:f:/g/personal/planeacion_dnbc_gov_co/IgDlTTkE6gPMRZjTETbxch7dATaSM_TE5-agvqb3k7QgaDY?e=0V1Jx7"/>
    <s v="11/07/206"/>
    <s v="Actividad reportada con cumplimiento en el primer trimestre 2026"/>
    <n v="1"/>
    <x v="1"/>
  </r>
  <r>
    <n v="791"/>
    <x v="0"/>
    <x v="7"/>
    <s v="Subdirección Administrativa y Financiera"/>
    <m/>
    <x v="430"/>
    <n v="1"/>
    <x v="36"/>
    <s v="Numeral 3, Numeral 3.3_x000a_Mediante la resolución 253 de 2023, se actualizaron las políticas contables, creando los capítulos de Manejo de Prendas de Vestir y Flujos de información; no obstante, en la parte resolutiva de esta resolución únicamente se hace alusión al capitulo de prendas de vestir, quedando sin lineamiento la política para Flujos de Información"/>
    <m/>
    <s v="- La alta carga de trabajo pudo generar descuidos o falta de tiempo para una revisión exhaustiva del documento._x000a_- La ausencia de verificación jurídica permitió que el documento final quedara incompleto y sin los lineamientos adecuados._x000a_- No se garantizó un mecanismo de control que validara que todos los capítulos actualizados estuvieran incluidos en la parte resolutiva de la norma."/>
    <s v="No se garantizó un mecanismo de control que validara que todos los capítulos actualizados estuvieran incluidos en la parte resolutiva de la norma."/>
    <s v="Acción correctiva"/>
    <s v="GF_AC12"/>
    <s v="Actualización de las políticas contables de la Resolución 253 de 2023"/>
    <s v="Resolución Políticas contables actualizada"/>
    <n v="1"/>
    <d v="2025-04-01T00:00:00"/>
    <d v="2025-06-30T00:00:00"/>
    <n v="13.350000000000001"/>
    <s v="13. Gestión Financiera"/>
    <m/>
    <n v="1"/>
    <s v="Actualización de las políticas contables de la Resolución 253 de 2023"/>
    <s v="https://dnbcgovco-my.sharepoint.com/:f:/g/personal/planeacion_dnbc_gov_co/IgAKPZEalRp3T7O44VwZjBLlARF86VpmllJA36VR9-2qDG8?e=W6XaGX"/>
    <d v="2026-05-11T00:00:00"/>
    <s v="Se incluye manual de políticas contables actualizado en la vigencia 2025"/>
    <n v="1"/>
    <s v="CUMPLIDO"/>
    <d v="2026-05-29T00:00:00"/>
    <n v="1"/>
    <s v="se evidencia manual de politicas contables actualizado MN-GF-01 de fecha 26/06/2025 de la DNBC"/>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tualización de las políticas contables de la Resolución 253 de 2023"/>
    <s v="https://dnbcgovco-my.sharepoint.com/:f:/g/personal/planeacion_dnbc_gov_co/IgDlTTkE6gPMRZjTETbxch7dATaSM_TE5-agvqb3k7QgaDY?e=0V1Jx7"/>
    <s v="11/07/206"/>
    <s v="Actividad reportada con cumplimiento en el primer trimestre 2026"/>
    <n v="1"/>
    <x v="1"/>
  </r>
  <r>
    <n v="792"/>
    <x v="0"/>
    <x v="7"/>
    <s v="Subdirección Administrativa y Financiera"/>
    <m/>
    <x v="431"/>
    <n v="1"/>
    <x v="36"/>
    <s v="Numeral 3.2_x000a_En la resolución 253 de 2023 no se indicó los documentos idóneos por medio de los cuales se informa al área contable los hechos económicos tendientes a facilitar el flujo de información de la entidad."/>
    <m/>
    <s v="- La alta carga de trabajo pudo generar descuidos o falta de tiempo para una revisión exhaustiva del documento._x000a_- La ausencia de verificación jurídica permitió que el documento final quedara incompleto y sin los lineamientos adecuados._x000a_- No se garantizó un mecanismo de control que validara que todos los capítulos actualizados estuvieran incluidos en la parte resolutiva de la norma."/>
    <s v="No se garantizó un mecanismo de control que validara que todos los capítulos actualizados estuvieran incluidos en la parte resolutiva de la norma."/>
    <s v="Acción correctiva"/>
    <s v="GF_AC12"/>
    <s v="Actualización de las políticas contables de la Resolución 253 de 2023"/>
    <s v="Resolución Políticas contables actualizada"/>
    <n v="1"/>
    <d v="2025-04-01T00:00:00"/>
    <d v="2025-06-30T00:00:00"/>
    <n v="13.350000000000001"/>
    <s v="13. Gestión Financiera"/>
    <m/>
    <n v="1"/>
    <s v="Actualización de las políticas contables de la Resolución 253 de 2023"/>
    <s v="https://dnbcgovco-my.sharepoint.com/:f:/g/personal/planeacion_dnbc_gov_co/IgAKPZEalRp3T7O44VwZjBLlARF86VpmllJA36VR9-2qDG8?e=W6XaGX"/>
    <d v="2026-05-11T00:00:00"/>
    <s v="Se incluye manual de políticas contables actualizado en la vigencia 2025"/>
    <n v="1"/>
    <s v="CUMPLIDO"/>
    <d v="2026-05-29T00:00:00"/>
    <n v="1"/>
    <s v="se evidencia manual de politicas contables actualizado MN-GF-01 de fecha 26/06/2025 de la DNBC"/>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tualización de las políticas contables de la Resolución 253 de 2023"/>
    <s v="https://dnbcgovco-my.sharepoint.com/:f:/g/personal/planeacion_dnbc_gov_co/IgDlTTkE6gPMRZjTETbxch7dATaSM_TE5-agvqb3k7QgaDY?e=0V1Jx7"/>
    <s v="11/07/206"/>
    <s v="Actividad reportada con cumplimiento en el primer trimestre 2026"/>
    <n v="1"/>
    <x v="1"/>
  </r>
  <r>
    <n v="793"/>
    <x v="0"/>
    <x v="7"/>
    <s v="Subdirección Administrativa y Financiera"/>
    <m/>
    <x v="432"/>
    <n v="1"/>
    <x v="36"/>
    <s v="Numeral 3.1_x000a_Debido a que en la resolución 253 de 2023, no incorporó la politica que Facilite el Flujo de información de los hechos económicos entre los procesos, no se ha socializado la misma"/>
    <m/>
    <s v="- No se estableció un mecanismo formal para la socialización de cambios en las políticas contables, lo que generó desconocimiento dentro de la entidad._x000a_- No se implementaron herramientas o canales efectivos (capacitaciones, comunicados, reuniones) para garantizar que los procesos conozcan la nueva política._x000a_- La falta de lineamientos claros dentro de la norma (Omisión de incluir el capitulo de Flujos de Información) impidió que la política pudiera ser socializada adecuadamente."/>
    <s v="La falta de lineamientos claros dentro de la norma (Omisión de incluir el capitulo de Flujos de Información) impidió que la política pudiera ser socializada adecuadamente."/>
    <s v="Acción correctiva"/>
    <s v="GF_AC13"/>
    <s v="Socialización de las políticas contables"/>
    <s v="Socialización realizada"/>
    <n v="1"/>
    <d v="2025-04-01T00:00:00"/>
    <d v="2025-06-30T00:00:00"/>
    <n v="13.350000000000001"/>
    <s v="13. Gestión Financiera"/>
    <m/>
    <n v="1"/>
    <s v="Socialización de las políticas contables"/>
    <s v="https://dnbcgovco-my.sharepoint.com/:f:/g/personal/planeacion_dnbc_gov_co/IgAKPZEalRp3T7O44VwZjBLlARF86VpmllJA36VR9-2qDG8?e=W6XaGX"/>
    <d v="2026-05-11T00:00:00"/>
    <s v="Se incluye socialización del mes de junio de 2025"/>
    <n v="1"/>
    <s v="CUMPLIDO"/>
    <d v="2026-05-29T00:00:00"/>
    <n v="1"/>
    <s v="se evidencia acta N° 003-2025 de comite de sostenibilidad contable donde se actualiza el manual de politicas contables y la socializacion de fecha 25/06/2025"/>
    <s v="C.OPORTUNE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ocialización de las políticas contables"/>
    <s v="https://dnbcgovco-my.sharepoint.com/:f:/g/personal/planeacion_dnbc_gov_co/IgDlTTkE6gPMRZjTETbxch7dATaSM_TE5-agvqb3k7QgaDY?e=0V1Jx7"/>
    <s v="11/07/206"/>
    <s v="Actividad reportada con cumplimiento en el primer trimestre 2026"/>
    <n v="1"/>
    <x v="1"/>
  </r>
  <r>
    <n v="794"/>
    <x v="0"/>
    <x v="7"/>
    <s v="Subdirección Administrativa y Financiera"/>
    <m/>
    <x v="433"/>
    <n v="1"/>
    <x v="36"/>
    <s v="Numeral 10, Numeral 10.1_x000a_No se evidenció el acta el comité de sostenibilidad contable correspondiente el cuarto trimestre de 2024 ni su respectiva socialización con los responsables del proceso contable"/>
    <m/>
    <s v="- Se priorizó la realización de los Estados Financieros y sus notas de toda la vigencia anterior para cumplir con la transmisión oportuna en el CHIP ante el CGN._x000a_- Simultaneidad de actividades del área contable._x000a_- Exceso de tareas operativas que impidió la elaboración del acta y su socialización."/>
    <s v="Exceso de tareas operativas que impidió la elaboración del acta y su socialización."/>
    <s v="Acción correctiva"/>
    <s v="GF_AC16"/>
    <s v="Suscribir el acta del periodo correspondiente a Octubre - Diciembre de 2024"/>
    <s v="Acta 01 de 2025 correspondiente al periodo Octubre - Diciembre de 2024"/>
    <n v="1"/>
    <d v="2025-04-01T00:00:00"/>
    <d v="2025-05-30T00:00:00"/>
    <n v="8.85"/>
    <s v="13. Gestión Financiera"/>
    <m/>
    <n v="1"/>
    <s v="se deja como evidencia Acta 01 de 2025 correspondiente al periodo Octubre - Diciembre de 2024"/>
    <s v="https://dnbcgovco-my.sharepoint.com/:f:/g/personal/planeacion_dnbc_gov_co/IgAKPZEalRp3T7O44VwZjBLlARF86VpmllJA36VR9-2qDG8?e=W6XaGX"/>
    <d v="2026-05-11T00:00:00"/>
    <s v="Se incluye acta de comité 2025 con información del ultimo trimestre 2024"/>
    <n v="1"/>
    <s v="CUMPLIDO"/>
    <d v="2026-05-29T00:00:00"/>
    <n v="1"/>
    <s v="se evidencia acta N° 001de 2025 de comite de sostenibilidad contables correspondiente al ultimo trimestre de 2024 y los temas contables tratados."/>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como evidencia Acta 01 de 2025 correspondiente al periodo Octubre - Diciembre de 2024"/>
    <s v="https://dnbcgovco-my.sharepoint.com/:f:/g/personal/planeacion_dnbc_gov_co/IgDlTTkE6gPMRZjTETbxch7dATaSM_TE5-agvqb3k7QgaDY?e=0V1Jx7"/>
    <s v="11/07/206"/>
    <s v="Actividad reportada con cumplimiento en el primer trimestre 2026"/>
    <n v="1"/>
    <x v="1"/>
  </r>
  <r>
    <n v="795"/>
    <x v="0"/>
    <x v="7"/>
    <s v="Subdirección Administrativa y Financiera"/>
    <m/>
    <x v="433"/>
    <n v="0"/>
    <x v="36"/>
    <s v="Numeral 10, Numeral 10.1_x000a_No se evidenció el acta el comité de sostenibilidad contable correspondiente el cuarto trimestre de 2024 ni su respectiva socialización con los responsables del proceso contable"/>
    <m/>
    <s v="- Exceso de tareas operativas que impidió la elaboración del acta y su socialización._x000a_- Simultaneidad de actividades del área contable._x000a_- No hay una directriz que establezca un tiempo para la elaboración y socialización oportuna del acta."/>
    <s v="No hay una directriz que establezca un tiempo para la elaboración y socialización oportuna del acta."/>
    <s v="Acción correctiva"/>
    <s v="GF_AC17"/>
    <s v="Modificar y/o Actualizar el acto administrativo que creó el Comité de Sostenibilidad Contable estableciendo un plazo razonable para elaborar las actas de las reuniones."/>
    <s v="Actualización del acto administrativo de creación del Comité de Sostenibilidad Contable"/>
    <n v="1"/>
    <d v="2025-04-01T00:00:00"/>
    <d v="2025-05-30T00:00:00"/>
    <n v="8.85"/>
    <s v="13. Gestión Financiera"/>
    <m/>
    <n v="1"/>
    <s v="Se dejaen evidencia la resolucion de sostenibilidad contable "/>
    <s v="https://dnbcgovco-my.sharepoint.com/:f:/g/personal/planeacion_dnbc_gov_co/IgAKPZEalRp3T7O44VwZjBLlARF86VpmllJA36VR9-2qDG8?e=W6XaGX"/>
    <d v="2026-05-11T00:00:00"/>
    <s v="Se incluye resolución 095 de 2025 donde se ajusta comité de sostenibilidad contable"/>
    <n v="1"/>
    <s v="CUMPLIDO"/>
    <d v="2026-05-29T00:00:00"/>
    <n v="1"/>
    <s v="se evidencia la resolucion N° 095 de 2025 por la cual se actualiza el comite de sostenibilidad contable con fecha 29/04/2025"/>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en evidencia la resolucion de sostenibilidad contable "/>
    <s v="https://dnbcgovco-my.sharepoint.com/:f:/g/personal/planeacion_dnbc_gov_co/IgDlTTkE6gPMRZjTETbxch7dATaSM_TE5-agvqb3k7QgaDY?e=0V1Jx7"/>
    <s v="11/07/206"/>
    <s v="Actividad reportada con cumplimiento en el primer trimestre 2026"/>
    <n v="1"/>
    <x v="1"/>
  </r>
  <r>
    <n v="796"/>
    <x v="1"/>
    <x v="8"/>
    <s v="Subdirección Administrativa y Financiera"/>
    <m/>
    <x v="209"/>
    <m/>
    <x v="42"/>
    <s v="HALLAZGO 1 de 2023. REGISTRO CONTABLE RESERVAS PRESUPUESTALES INDUCIDAS POR FALTA DE PAC. ADMINISTRATIVO CON PRESUNTA INCIDENCIA DISCIPLINARIA. (A-D)._x000a_Suscrito el 17 de diciembre de 2024"/>
    <m/>
    <s v="Las incorrecciones evidenciadas se generan por deficiencias en los controles establecidos para el reconocimiento de los hechos económicos generados por la DNBC, procedimientos desactualizados y/o mal estructurados en el Sistema de Gestión de la Calidad, por el desconocimiento de los principios contables y de la normatividad establecida por la Contaduría General de la Nación."/>
    <s v="Las incorrecciones evidenciadas se generan por deficiencias en los controles establecidos para el reconocimiento de los hechos económicos generados por la DNBC, procedimientos desactualizados y/o mal estructurados en el Sistema de Gestión de la Calidad, por el desconocimiento de los principios contables y de la normatividad establecida por la Contaduría General de la Nación."/>
    <s v="Fortalecimiento de cotroles en la contabilización de los hechos económicos, producto de las reservas presupuestales constituidas."/>
    <s v="GF_AC18"/>
    <s v="Actualizar el formato FO-GF-03-01 Justificacion para constituir Reservas Presupuestales incluyendo casillas que indiquen Faltante de PAC y Caso fortuito o fuerza mayor"/>
    <s v="Formato FO-GF-03-01 Actualizado"/>
    <n v="1"/>
    <d v="2025-01-21T00:00:00"/>
    <d v="2025-12-30T00:00:00"/>
    <n v="50.85"/>
    <s v="13. Gestión Financiera"/>
    <s v="Seguimiento Historico CGR"/>
    <n v="1"/>
    <s v="como evidencia queda el proceso de reservas presupuestalees"/>
    <s v="https://dnbcgovco-my.sharepoint.com/:f:/g/personal/planeacion_dnbc_gov_co/IgAKPZEalRp3T7O44VwZjBLlARF86VpmllJA36VR9-2qDG8?e=W6XaGX"/>
    <d v="2026-05-11T00:00:00"/>
    <s v="Se cinluye formato FO-GF-03-01 con última actualización en el 2026"/>
    <n v="1"/>
    <s v="CUMPLIDO"/>
    <d v="2026-05-29T00:00:00"/>
    <n v="1"/>
    <s v="Se evidencio la actualizacion del formato PC-GF-03-01 con fecha 20/03/2026."/>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queda el proceso de reservas presupuestalees"/>
    <s v="https://dnbcgovco-my.sharepoint.com/:f:/g/personal/planeacion_dnbc_gov_co/IgDlTTkE6gPMRZjTETbxch7dATaSM_TE5-agvqb3k7QgaDY?e=0V1Jx7"/>
    <s v="11/07/206"/>
    <s v="Actividad reportada con cumplimiento en el primer trimestre 2026"/>
    <n v="1"/>
    <x v="1"/>
  </r>
  <r>
    <n v="797"/>
    <x v="0"/>
    <x v="7"/>
    <s v="Subdirección Administrativa y Financiera"/>
    <m/>
    <x v="434"/>
    <n v="1"/>
    <x v="36"/>
    <s v="Numeral 17_x000a_Los soportes documentales de algunas reservas presupuestales carecen de la justificación del caso fortuito y la fuerza mayor. De igual forma, no se evidenció el acto administrativo de constitución del rezago presupuestal de la vigencia 2024, como se ha venido elaborando en anteriores vigencias"/>
    <m/>
    <s v="*Algunos supervisores de contratos no realizan un seguimiento constante y permanente a los contratos que tienen a su cargo._x000a_*Los supervisores no establecieron en el formato de justificación de reservas presuestales (RP) las razones claras del por qué de la generación de la Reserva Presupuestal_x000a_* Falta de seguimiento y control por parte de los supervisores de los contratos"/>
    <s v="Falta de seguimiento y control por parte de los supervisores de los contratos"/>
    <s v="Acción correctiva"/>
    <s v="GF_AC18"/>
    <s v="Actualizar el formato FO-GF-03-01 Justificacion para constituir Reservas Presupuestales incluyendo casillas que indiquen Faltante de PAC y Caso fortuito o fuerza mayor"/>
    <s v="Formato actualizado"/>
    <n v="1"/>
    <d v="2026-01-01T00:00:00"/>
    <d v="2026-04-30T00:00:00"/>
    <n v="17.849999999999998"/>
    <s v="13. Gestión Financiera"/>
    <m/>
    <n v="1"/>
    <s v="como evidencia queda el proceso de reservas presupuestalees"/>
    <s v="https://dnbcgovco-my.sharepoint.com/:f:/g/personal/planeacion_dnbc_gov_co/IgAKPZEalRp3T7O44VwZjBLlARF86VpmllJA36VR9-2qDG8?e=W6XaGX"/>
    <d v="2026-05-11T00:00:00"/>
    <s v="Se cinluye formato FO-GF-03-01 con última actualización en el 2026"/>
    <n v="1"/>
    <s v="CUMPLIDO"/>
    <d v="2026-05-29T00:00:00"/>
    <n v="1"/>
    <s v="Se evidencio la actualizacion del formato PC-GF-03-01 con fecha 20/03/2026."/>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queda el proceso de reservas presupuestalees"/>
    <s v="https://dnbcgovco-my.sharepoint.com/:f:/g/personal/planeacion_dnbc_gov_co/IgDlTTkE6gPMRZjTETbxch7dATaSM_TE5-agvqb3k7QgaDY?e=0V1Jx7"/>
    <s v="11/07/206"/>
    <s v="Actividad reportada con cumplimiento en el primer trimestre 2026"/>
    <n v="1"/>
    <x v="1"/>
  </r>
  <r>
    <n v="798"/>
    <x v="1"/>
    <x v="7"/>
    <s v="Subdirección Administrativa y Financiera"/>
    <m/>
    <x v="435"/>
    <m/>
    <x v="43"/>
    <s v="SUBESTIMACIÓN DEL GRUPO 24, CUENTA DEL PASIVO 240102 CUENTAS POR PAGAR._x000a_ADMINISTRATIVO (A) CON PRESUNTA INCIDENCIA DISCIPLINARIA (D)."/>
    <m/>
    <s v="La incorrección evidenciada se generan por deficiencias en los controles establecidos para el reconocimiento de los hechos económicos generados por la DNBC, falta de conciliación entre las diferentes áreas que surten información al área Contable, por el desconocimiento de los principios contables y de la normatividad establecida por la Contaduría General de la Nación y en particular lo establecido en el Instructivo No. 01 de 2024, en el cual se dictan distintos lineamientos relacionados con el cierre y cambio del periodo contable; entre los aspectos a tener en cuenta se encuentra el subnumeral 19 del numeral 4.1 Aspectos previos al cierre del periodo contable de 2024, donde se establece el reconocimiento en cumplimiento del principio contable de “Devengo” de “hechos económicos en los cuales se haya materializado la recepción de bienes o la prestación de servicios, con independencia de que esto configure o no cuentas por pagar presupuestales y se tenga o no la disponibilidad del PAC(…)”. Adicionalmente, la DNBC desconoció que el reconocimiento de esta reserva obedece a principios contables y no presupuestales, se enmarca en el Principio Contable de Devengo establecido por el Marco Conceptual para Entidades de Gobierno, es decir cuando surge el derecho y/u obligación, o cuando la transacción originada por el hecho incide en el resultado del periodo; asimismo omitió el hecho de que para ello el sistema de información SIIF, cuenta con parametrización para realizar estas operaciones mediante el Atributo Contable “40-Bienes, Servicios, Impuestos y Transferencias Causados”"/>
    <s v="La incorrección evidenciada se generan por deficiencias en los controles establecidos para el reconocimiento de los hechos económicos generados por la DNBC, falta de conciliación entre las diferentes áreas que surten información al área Contable, por el desconocimiento de los principios contables y de la normatividad establecida por la Contaduría General de la Nación y en particular lo establecido en el Instructivo No. 01 de 2024, en el cual se dictan distintos lineamientos relacionados con el cierre y cambio del periodo contable; entre los aspectos a tener en cuenta se encuentra el subnumeral 19 del numeral 4.1 Aspectos previos al cierre del periodo contable de 2024, donde se establece el reconocimiento en cumplimiento del principio contable de “Devengo” de “hechos económicos en los cuales se haya materializado la recepción de bienes o la prestación de servicios, con independencia de que esto configure o no cuentas por pagar presupuestales y se tenga o no la disponibilidad del PAC(…)”. Adicionalmente, la DNBC desconoció que el reconocimiento de esta reserva obedece a principios contables y no presupuestales, se enmarca en el Principio Contable de Devengo establecido por el Marco Conceptual para Entidades de Gobierno, es decir cuando surge el derecho y/u obligación, o cuando la transacción originada por el hecho incide en el resultado del periodo; asimismo omitió el hecho de que para ello el sistema de información SIIF, cuenta con parametrización para realizar estas operaciones mediante el Atributo Contable “40-Bienes, Servicios, Impuestos y Transferencias Causados”"/>
    <s v="Fortalecer los mecanismos del Control Interno Contable de la DNBC, mediante la validación, verificación para el registro y el ajuste contable, con el fin de garantizar de que la información financiera permita la toma de decisiones en el marco de la normatividad vigente aplicable."/>
    <s v="GF_AC18"/>
    <s v="Actualizar el formato justificación para constituir reserva presupuestal (FO-GF-03-01) incluyendo campos de clasificación contable"/>
    <s v="Formato actualizado y socializado"/>
    <n v="1"/>
    <d v="2026-01-01T00:00:00"/>
    <d v="2026-03-31T00:00:00"/>
    <n v="13.5"/>
    <s v="13. Gestión Financiera"/>
    <s v="Auditoria Financiera 2024"/>
    <n v="1"/>
    <s v="como evidencia queda el proceso de reservas presupuestalees"/>
    <s v="https://dnbcgovco-my.sharepoint.com/:f:/g/personal/planeacion_dnbc_gov_co/IgAKPZEalRp3T7O44VwZjBLlARF86VpmllJA36VR9-2qDG8?e=W6XaGX"/>
    <d v="2026-05-11T00:00:00"/>
    <s v="Se cinluye formato FO-GF-03-01 con última actualización en el 2026"/>
    <n v="1"/>
    <s v="CUMPLIDO"/>
    <d v="2026-05-29T00:00:00"/>
    <n v="1"/>
    <s v="Se evidencio la actualizacion del formato PC-GF-03-01 con fecha 20/03/2026."/>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queda el proceso de reservas presupuestalees"/>
    <s v="https://dnbcgovco-my.sharepoint.com/:f:/g/personal/planeacion_dnbc_gov_co/IgDlTTkE6gPMRZjTETbxch7dATaSM_TE5-agvqb3k7QgaDY?e=0V1Jx7"/>
    <s v="11/07/206"/>
    <s v="Actividad reportada con cumplimiento en el primer trimestre 2026"/>
    <n v="1"/>
    <x v="1"/>
  </r>
  <r>
    <n v="799"/>
    <x v="0"/>
    <x v="3"/>
    <s v="Subdirección Administrativa y Financiera"/>
    <m/>
    <x v="424"/>
    <n v="0"/>
    <x v="7"/>
    <s v="Incumplimiento a lo señalado en el parágrafo 3° del Art. 2° de la Ley 901 de 2004, numeral 5° del Art. 2° de la Ley 1066 de 2006 y la Resolución 037 del 5 de Febrero de 2018 de la Contaduría General de la Nación - CGN; con respecto a la transmisión del Boletín de Deudores Morosos del Estado - BDME a través del CHIP , en relación a las deudas de las Personas Naturales y Jurídicas a favor de la DNBC superiores a 5 SMMLV ($4.388.515 para el año 2020) y más de 6 meses de mora, conforme a lo enunciado por el Proceso de Gestión del Talento Humano, sin que al 30 de junio, hayan sido conciliadas ni reportadas en el Boletín de Deudores Morosos así:_x000a_ARL POSITIVA $4.921.280 SANITAS $21.629.404"/>
    <m/>
    <s v="1. Porque; No se tiene actualizada las cifras de manera mensual por parte del proceso de Gestion de talento humano_x000a_2. Porque; No se tenia la persona idonea del proceso para realizar el seguimiento de las novedades de incapacidades y el cobro de las mismas_x000a_3. Porque; la informacion que actualmente tiene el area financiera con respecto a las novedades de incapacidades no están conciliadas."/>
    <s v="No se tenia la persona idonea del proceso para realizar el seguimiento de las novedades de incapacidades y el cobro de las mismas"/>
    <s v="Acción correctiva"/>
    <s v="GF_AC2"/>
    <s v="Reportar En el Boletín de Deudores Morosos, los saldos por Cobrar por concepto de Incapacidades dentro de los plazos establecidos por la CGN"/>
    <s v="Boletín de Deudores morosos"/>
    <n v="1"/>
    <d v="2026-01-01T00:00:00"/>
    <d v="2026-03-31T00:00:00"/>
    <n v="13.5"/>
    <s v="13. Gestión Financiera"/>
    <m/>
    <n v="1"/>
    <s v="Se deja en evidencia e boletinde deudores morosos del mes de noviembre de 2025"/>
    <s v="https://dnbcgovco-my.sharepoint.com/:f:/g/personal/planeacion_dnbc_gov_co/IgAKPZEalRp3T7O44VwZjBLlARF86VpmllJA36VR9-2qDG8?e=W6XaGX"/>
    <d v="2026-05-11T00:00:00"/>
    <s v="Se incluye información de deudores morosos del mes de noviembre de 2025. El proximo reporte se realiza en el mes de junio"/>
    <n v="1"/>
    <s v="CUMPLIDO"/>
    <d v="2026-05-28T00:00:00"/>
    <n v="1"/>
    <s v="Se evidencia correo electronico de fecha 04/012/2025 en el cual se hace el reporte de deudores morosos y el envio del informe a trev es del CHIP correspondiente la mes de Noviembre 2025"/>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 boletinde deudores morosos sin embargo a mayo no se reportopor que no habia saldos a reportar, pero se hizouna actualizacion a ese boletinpor requerimiento de un proveedor sancionado"/>
    <s v="https://dnbcgovco-my.sharepoint.com/:f:/g/personal/planeacion_dnbc_gov_co/IgDlTTkE6gPMRZjTETbxch7dATaSM_TE5-agvqb3k7QgaDY?e=0V1Jx7"/>
    <s v="11/07/206"/>
    <s v="Se incluye información de deudores morosos del mes de noviembre de 2025. El proximo reporte se realiza en el mes de junio"/>
    <n v="1"/>
    <x v="1"/>
  </r>
  <r>
    <n v="800"/>
    <x v="0"/>
    <x v="7"/>
    <s v="Subdirección Administrativa y Financiera"/>
    <m/>
    <x v="436"/>
    <n v="1"/>
    <x v="36"/>
    <s v="Numeral 27.1_x000a_Las notas contables 26, 24 y 48, no detallan claramente las acciones de mejora generadas en el Plan de Mejoramiento Institucional correspondientes a los hallazgos 1 y 3 de 2023 y Hallazgo 8 de 2022, respectivamente."/>
    <m/>
    <s v="-No se reveló en la Nota 28 de Ingresos del Grupo 48, los rendimientos financieros percibidos en el año 2024_x000a_-Error de digitación en el Plan de Mejoramiento, pues la actividad de mejora debe ser del año 2024._x000a_- Aunque se validó que las notas estuvieran acordes con lo solicitado en la Resolución 038 de 2024 de la CGN, se omitió validar que incluyeran la totalidad de las acciones de planes de mejoramiento vigente relacionadas con la presentación de Estados Financieros._x000a_- Falta de un mecanismo de doble validación para asegurar que las notas contables reflejen las acciones de mejora exigidas por la CGN."/>
    <s v="Falta de un mecanismo de doble validación para asegurar que las notas contables reflejen las acciones de mejora exigidas por la CGN"/>
    <s v="Acción correctiva"/>
    <s v="GF_AC20"/>
    <s v="Implementar un mecanismo de doble validación en la revisión de notas a los estados financieros, a cargo del Coordinador del Grupo de Gestión Financiera, asegurando que incluyan las acciones de los Planes de Mejoramiento vigente y se ajusten a lo requerido por la CGN."/>
    <s v="Acta de revisión de las Notas a los estados financieros"/>
    <n v="1"/>
    <d v="2025-04-01T00:00:00"/>
    <d v="2026-03-31T00:00:00"/>
    <n v="54"/>
    <s v="13. Gestión Financiera"/>
    <m/>
    <n v="1"/>
    <s v="se deja en evidencia Acta de revisión de  las Notas a los estados financieros"/>
    <s v="https://dnbcgovco-my.sharepoint.com/:f:/g/personal/planeacion_dnbc_gov_co/IgAKPZEalRp3T7O44VwZjBLlARF86VpmllJA36VR9-2qDG8?e=W6XaGX"/>
    <d v="2026-05-11T00:00:00"/>
    <s v="Se incluye lista de verificación de la nota de los estados financieros entre contadora y Coordinador Financiero"/>
    <n v="1"/>
    <s v="CUMPLIDO"/>
    <d v="2026-05-29T00:00:00"/>
    <n v="1"/>
    <s v="se evidencia listado de chequeo con fecha de 27/02/2026, para la elaboracion de las notas en los estados financieros, asi como la revision de los hallazgos de las auditorias externas para su respectivo ajuste."/>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Acta de revisión de  las Notas a los estados financieros"/>
    <s v="https://dnbcgovco-my.sharepoint.com/:f:/g/personal/planeacion_dnbc_gov_co/IgDlTTkE6gPMRZjTETbxch7dATaSM_TE5-agvqb3k7QgaDY?e=0V1Jx7"/>
    <s v="11/07/206"/>
    <s v="Actividad reportada con cumplimiento en el primer trimestre 2026"/>
    <n v="1"/>
    <x v="1"/>
  </r>
  <r>
    <n v="801"/>
    <x v="0"/>
    <x v="5"/>
    <s v="Subdirección estrategica"/>
    <m/>
    <x v="428"/>
    <n v="0"/>
    <x v="59"/>
    <s v="Documentación: En revisión de la documentación del proceso se encontró que la actividad 7 de la Caracterización “Realizar acciones de asesoría por medio del Comité Académico (…)” se encuentra clasificada como una actividad de “verificar”, sin embargo, de acuerdo con su naturaleza, realmente corresponde al “hacer” ya que es una acción de la misionalidad del proceso. Así mismo, Procedimiento para Registro de Capacitación Bomberil y Firma de Certificados, en las definiciones la actividad de control la señalan con Símbolo (©) y en la matriz de actividades la representan con (ACC), Así mismo, se aprecia que en los diagramas de flujo hay un conector A, que no tiene destino._x000a_Adicionalmente, se observó, que no hay estandarización en la denominación del servicio el “Aval y Reconocimiento de Instructores” por cuanto en el Manual, procedimiento y OPA tienen denominaciones diferentes lo cual genera confusión a las partes interesadas._x000a_Lo cual podría incumplir lo establecido en el MIPG Dimensión: Gestión con valores para resultados el cual señala “Definir la secuencia de cada una de las diferentes actividades del proceso, desagregándolo en procedimientos o tareas”"/>
    <s v="GESTIÓN DEL CONOCIMIENTO Y LA INNOVACIÓN"/>
    <s v="Falta Estandarizar la denominacion del tramite &quot;AVAL Y RECONOCIMIENTO DE INSTRUCTORES"/>
    <s v="Falta Estandarizar la denominacion del tramite &quot;AVAL Y RECONOCIMIENTO DE INSTRUCTORES"/>
    <s v="Acción correctiva"/>
    <s v="EN_AC2"/>
    <s v="Estandarizar la denominacion del tramite &quot;AVAL Y RECONOCIMIENTO DE INSTRUCTORES, en los siguientes documentos: Manual de Educacion y Formacion para bomberos , en el procedimiento para la solicitud de aval y reconocimeinto de instructores y en el OPA"/>
    <s v="Numero de documentos programados para actualizar/ Numero de documentos actualizados"/>
    <n v="3"/>
    <d v="2022-11-15T00:00:00"/>
    <d v="2023-06-30T00:00:00"/>
    <n v="33.75"/>
    <s v="10. Educación Nacionalpara Bomberos"/>
    <m/>
    <n v="1"/>
    <s v="Se actualizaron los documentos del SIGE"/>
    <s v="https://dnbcgovco-my.sharepoint.com/:f:/g/personal/planeacion_dnbc_gov_co/IgC5kXqR4V0nTaHvwiZWXltvAYv7nqk-yTXwtoINqpfBzlc?e=Xqggcp"/>
    <d v="2026-05-11T00:00:00"/>
    <s v="Sin seguimiento actualizado. Se toma último seguimiento_x000a_Seguimiento 2024: Se evidencia que cumple con los criterios solicitados ya que  se estandarizada a denominacion del tramite &quot;AVAL Y RECONOCIMIENTO DE INSTRUCTORES,  ya que adjunta Manual de Educacion y Formacion para bomberos , en el  procedimiento para la solicitud de aval y reconocimeinto de instructores y en  el OPA   donde se Estandariza la denominacion del tramite &quot;AVAL Y RECONOCIMIENTO DE INSTRUCTORES"/>
    <n v="1"/>
    <s v="CUMPLIDO"/>
    <d v="2026-06-08T00:00:00"/>
    <n v="0"/>
    <s v="Se evidencia ausencia de monitoreo por parte de la primera y segunda línea de defensa, así como falta de soportes documentales que permitan verificar la ejecución de la acción correctiva. En consecuencia, desde la tercera línea de defensa no es posible determinar el estado real de avance de la acción formulada. Se recomienda fortalecer los mecanismos de monitoreo, seguimiento y reporte, garantizando la generación y conservación de evidencias que respalden el cumplimiento de los compromisos establecidos en el plan de mejoramiento."/>
    <s v="VENCIDA"/>
    <s v="No aplica"/>
    <s v="No aplica"/>
    <s v="No aplica"/>
    <n v="0"/>
    <s v="Sin reporte de información por parte de la primera linea de defensa"/>
    <n v="0"/>
    <n v="46213"/>
    <s v="No se evidencia seguimiento. Se toma último seguimiento_x000a_Seguimiento 2024: Se evidencia que cumple con los criterios solicitados ya que  se estandarizada a denominacion del tramite &quot;AVAL Y RECONOCIMIENTO DE INSTRUCTORES,  ya que adjunta Manual de Educacion y Formacion para bomberos , en el  procedimiento para la solicitud de aval y reconocimeinto de instructores y en  el OPA   donde se Estandariza la denominacion del tramite &quot;AVAL Y RECONOCIMIENTO DE INSTRUCTORES_x000a_Link SIGE https://dnbcgovco-my.sharepoint.com/my?id=%2Fpersonal%2Fplaneacion%5Fdnbc%5Fgov%5Fco%2FDocuments%2FDocumentos%20SIGE%2F2%2E%20Procesos%2F2%2E%20Procesos%20Misionales%2F10%2E%20Educaci%C3%B3n%20Nacional%20para%20Bomberos&amp;viewid=efb70791%2Db8ab%2D49e7%2Db552%2Dd3d4cbe976b9"/>
    <n v="1"/>
    <x v="1"/>
  </r>
  <r>
    <n v="802"/>
    <x v="0"/>
    <x v="3"/>
    <s v="Subdirección Administrativa y Financiera"/>
    <m/>
    <x v="425"/>
    <n v="0"/>
    <x v="54"/>
    <s v="Las cuentas del Pasivo, no están siendo conciliadas con las diferentes areas al interior de la entidad, al igual que No existen procedimientos ni lineamientos para estos cruces de Información. De igual forma, requiere de socialización."/>
    <m/>
    <s v="A pesar de realizar conciliaciones entre las Areas y Financiera, no existe en las Politicas Contables de la entidad un Capitulo sobre los cruces de informacion de las Cuentas por Pagar por parte de los Supervisores de los Contratos._x000a_Desconocimiento de la obligatoriedad de incorporar conciliaciones en las cuentas del pasivo"/>
    <s v="No existe en las Politicas Contables de la entidad un Capitulo sobre los cruces de informacion de las Cuentas por Pagar"/>
    <s v="Acción correctiva"/>
    <s v="GF_AC3"/>
    <s v="Socializar el procedimiento de los cruces de información entre las areas y el proceso de Gestión Financiera para las cuentas del pasivo."/>
    <s v="Socializacion de los procedimientos y documentos de Gestion Financiera."/>
    <n v="1"/>
    <d v="2026-04-01T00:00:00"/>
    <d v="2026-06-30T00:00:00"/>
    <n v="13.350000000000001"/>
    <s v="13. Gestión Financiera"/>
    <m/>
    <n v="1"/>
    <s v="Como evidencia dejamos donde se socializo el procedimiento de los cruces de información  entre las areas y el proceso de Gestión Financiera para las cuentas del pasivo."/>
    <s v="https://dnbcgovco-my.sharepoint.com/:f:/g/personal/planeacion_dnbc_gov_co/IgAKPZEalRp3T7O44VwZjBLlARF86VpmllJA36VR9-2qDG8?e=W6XaGX"/>
    <d v="2026-05-11T00:00:00"/>
    <s v="Se incluye grabación de socialización de políticas contables"/>
    <n v="1"/>
    <s v="CUMPLIDO"/>
    <d v="2026-05-28T00:00:00"/>
    <n v="1"/>
    <s v="Mediante video de fecha 25/06/2025, se evidencia la socialización de la actualizacion de las politicas contables,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dejamos donde se socializo el procedimiento de los cruces de información  entre las areas y el proceso de Gestión Financiera para las cuentas del pasivo."/>
    <s v="https://dnbcgovco-my.sharepoint.com/:f:/g/personal/planeacion_dnbc_gov_co/IgDlTTkE6gPMRZjTETbxch7dATaSM_TE5-agvqb3k7QgaDY?e=0V1Jx7"/>
    <s v="11/07/206"/>
    <s v="Actividad reportada con cumplimiento en el primer trimestre 2026"/>
    <n v="1"/>
    <x v="1"/>
  </r>
  <r>
    <n v="803"/>
    <x v="0"/>
    <x v="6"/>
    <s v="Subdirección Administrativa y Financiera"/>
    <m/>
    <x v="437"/>
    <m/>
    <x v="33"/>
    <s v="Se encontró que la DNBC, no realizó La provisión contable de las vacaciones, Prima de Vacaciones y Bonificación especial de recreación, ni se encuentran contabilizadas en los Estados Contables; por cuanto, la misma, no fue reportada por parte del Proceso de Gestión del Talento Humano al Proceso de Gestión Financiera, incumpliendo lo establecido en el Plan General de Contabilidad Pública, articulo 64."/>
    <m/>
    <s v="1. La informacion se comparte de manera verbal en algunas ocasiones_x000a_2. Se ha presentado un alta demanda de actividades lo cual en ocasiones no permitiò que se envié la informacion a tiempo."/>
    <s v="Se ha presentado un alta demanda de actividades lo cual en ocacioneas no permitiò que se envié la informacion a tiempo."/>
    <s v="Acción correctiva"/>
    <s v="GF_AC3"/>
    <s v="Socializar el procedimiento de los cruces de información entre las areas y el proceso de Gestión Financiera para las cuentas del pasivo."/>
    <s v="Socializacion de los procedimientos y documentos de Gestion Financiera."/>
    <n v="1"/>
    <d v="2026-04-01T00:00:00"/>
    <d v="2026-06-30T00:00:00"/>
    <n v="13.350000000000001"/>
    <s v="13. Gestión Financiera"/>
    <m/>
    <n v="1"/>
    <s v="Como evidencia dejamos donde se socializo el procedimiento de los cruces de información  entre las areas y el proceso de Gestión Financiera para las cuentas del pasivo."/>
    <s v="https://dnbcgovco-my.sharepoint.com/:f:/g/personal/planeacion_dnbc_gov_co/IgAKPZEalRp3T7O44VwZjBLlARF86VpmllJA36VR9-2qDG8?e=W6XaGX"/>
    <d v="2026-05-11T00:00:00"/>
    <s v="Se incluye grabación de socialización de políticas contables"/>
    <n v="1"/>
    <s v="CUMPLIDO"/>
    <d v="2026-05-29T00:00:00"/>
    <n v="1"/>
    <s v="Mediante video de fecha 25/06/2025, se evidencia la socialización de la actualizacion de las politicas contables,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dejamos donde se socializo el procedimiento de los cruces de información  entre las areas y el proceso de Gestión Financiera para las cuentas del pasivo."/>
    <s v="https://dnbcgovco-my.sharepoint.com/:f:/g/personal/planeacion_dnbc_gov_co/IgDlTTkE6gPMRZjTETbxch7dATaSM_TE5-agvqb3k7QgaDY?e=0V1Jx7"/>
    <s v="11/07/206"/>
    <s v="Actividad reportada con cumplimiento en el primer trimestre 2026"/>
    <n v="1"/>
    <x v="1"/>
  </r>
  <r>
    <n v="804"/>
    <x v="1"/>
    <x v="8"/>
    <s v="Subdirección Administrativa y Financiera"/>
    <m/>
    <x v="209"/>
    <m/>
    <x v="42"/>
    <s v="HALLAZGO 1 de 2023. REGISTRO CONTABLE RESERVAS PRESUPUESTALES INDUCIDAS POR FALTA DE PAC. ADMINISTRATIVO CON PRESUNTA INCIDENCIA DISCIPLINARIA. (A-D)._x000a_Suscrito el 17 de diciembre de 2024"/>
    <m/>
    <s v="Las incorrecciones evidenciadas se generan por deficiencias en los controles establecidos para el reconocimiento de los hechos económicos generados por la DNBC, procedimientos desactualizados y/o mal estructurados en el Sistema de Gestión de la Calidad, por el desconocimiento de los principios contables y de la normatividad establecida por la Contaduría General de la Nación."/>
    <s v="Las incorrecciones evidenciadas se generan por deficiencias en los controles establecidos para el reconocimiento de los hechos económicos generados por la DNBC, procedimientos desactualizados y/o mal estructurados en el Sistema de Gestión de la Calidad, por el desconocimiento de los principios contables y de la normatividad establecida por la Contaduría General de la Nación."/>
    <s v="Actualizar la Politica Contable en el Capitulo de CONSTITUCION DE RESERVAS PRESUPUESTALES."/>
    <s v="GF_AC37"/>
    <s v="Incorporar en las Politicas Contables los procedimientos establecidos en el instructivo 001 de 2023 emitido por la CGN."/>
    <s v="Política contable actualizada"/>
    <n v="1"/>
    <d v="2025-01-02T00:00:00"/>
    <d v="2025-06-30T00:00:00"/>
    <n v="26.700000000000003"/>
    <s v="13. Gestión Financiera"/>
    <s v="Seguimiento Historico CGR"/>
    <n v="1"/>
    <s v="Accion establecida en el plan de mejoramiento suscrito el 17 de diciembre de 2024, como resultado de la auditoria realizada a la vigencia 2023._x000a__x000a_La acción finalizó el 30 de junio de 2025.  _x000a_                                _x000a_Se evidenció el cargue del Manual de Políticas Contables actualizado, adoptado mediante la Resolución No. 148 de 2025 del 26 de junio de 2025._x000a__x000a_Por lo tanto,  la acción de mejora se encuentra cumplida."/>
    <s v="https://dnbcgovco-my.sharepoint.com/:f:/g/personal/planeacion_dnbc_gov_co/IgAKPZEalRp3T7O44VwZjBLlARF86VpmllJA36VR9-2qDG8?e=W6XaGX"/>
    <d v="2026-05-11T00:00:00"/>
    <s v="Se remite manual de políticas contables actualizado de la vigencia 2025"/>
    <n v="1"/>
    <s v="CUMPLIDO"/>
    <d v="2026-05-15T00:00:00"/>
    <n v="1"/>
    <s v="se evidencio el manual de politicas contables actualizado de acuerdo a los procedimientos establecidos en el instructivo 001 de 2023 emitido por la CGN."/>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on establecida en el plan de mejoramiento suscrito el 17 de diciembre de 2024, como resultado de la auditoria realizada a la vigencia 2023._x000a__x000a_La acción finalizó el 30 de junio de 2025.  _x000a_                                _x000a_Se evidenció el cargue del Manual de Políticas Contables actualizado, adoptado mediante la Resolución No. 148 de 2025 del 26 de junio de 2025._x000a__x000a_Por lo tanto,  la acción de mejora se encuentra cumplida."/>
    <s v="https://dnbcgovco-my.sharepoint.com/:f:/g/personal/planeacion_dnbc_gov_co/IgDlTTkE6gPMRZjTETbxch7dATaSM_TE5-agvqb3k7QgaDY?e=0V1Jx7"/>
    <s v="11/07/206"/>
    <s v="Actividad reportada con cumplimiento en el primer trimestre 2026"/>
    <n v="1"/>
    <x v="1"/>
  </r>
  <r>
    <n v="805"/>
    <x v="1"/>
    <x v="8"/>
    <s v="Subdirección Administrativa y Financiera"/>
    <m/>
    <x v="209"/>
    <m/>
    <x v="42"/>
    <s v="HALLAZGO 1 de 2023. REGISTRO CONTABLE RESERVAS PRESUPUESTALES INDUCIDAS POR FALTA DE PAC. ADMINISTRATIVO CON PRESUNTA INCIDENCIA DISCIPLINARIA. (A-D)._x000a_Suscrito el 17 de diciembre de 2024"/>
    <m/>
    <s v="Las incorrecciones evidenciadas se generan por deficiencias en los controles establecidos para el reconocimiento de los hechos económicos generados por la DNBC, procedimientos desactualizados y/o mal estructurados en el Sistema de Gestión de la Calidad, por el desconocimiento de los principios contables y de la normatividad establecida por la Contaduría General de la Nación."/>
    <s v="Las incorrecciones evidenciadas se generan por deficiencias en los controles establecidos para el reconocimiento de los hechos económicos generados por la DNBC, procedimientos desactualizados y/o mal estructurados en el Sistema de Gestión de la Calidad, por el desconocimiento de los principios contables y de la normatividad establecida por la Contaduría General de la Nación."/>
    <s v="Actualizar la Politica Contable en el Capitulo de CONSTITUCION DE RESERVAS PRESUPUESTALES."/>
    <s v="GF_AC38"/>
    <s v="Revelar en las Notas a los EstadosFinancieros, las Reservas Presupuestales constituidas por PAC, informado las razones de no afectacion del gasto en el 2023."/>
    <s v="Revelación en notas a los estados financieros"/>
    <n v="1"/>
    <d v="2025-01-02T00:00:00"/>
    <d v="2025-03-30T00:00:00"/>
    <n v="13.2"/>
    <s v="13. Gestión Financiera"/>
    <s v="Seguimiento Historico CGR"/>
    <n v="1"/>
    <s v="Accion establecida en el plan de mejoramiento suscrito el 17 de diciembre de 2024, como resultado de la auditoria realizada a la vigencia 2023._x000a__x000a_La acción finalizó el 30 de marzo de 2025                                     _x000a__x000a_Se evidenció que las notas a los estados financieros se elaboran únicamente en el primer semestre de cada vigencia. Así mismo, en las últimas notas presentadas se revelaron las Reservas Presupuestales constituidas por PAC, para lo cual se anexan las notas a los Estados Financieros correspondientes a la vigencia 2024._x000a__x000a_Por lo tanto,  la acción de mejora se encuentra cumplida._x000a_"/>
    <s v="https://dnbcgovco-my.sharepoint.com/:f:/g/personal/planeacion_dnbc_gov_co/IgAKPZEalRp3T7O44VwZjBLlARF86VpmllJA36VR9-2qDG8?e=W6XaGX"/>
    <d v="2026-05-11T00:00:00"/>
    <s v="Se incluyen notas de los estados financieros 2025 con información en apartados, como adquisición de bienes y servicios, de las reservas presupuestales constituidas durante la vigencia"/>
    <n v="1"/>
    <s v="CUMPLIDO"/>
    <d v="2026-05-29T00:00:00"/>
    <n v="1"/>
    <s v="se evidencio la presentacion de los estados financieros correpondiente a la vigencia 2025 con sus respectivas notas explicativa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on establecida en el plan de mejoramiento suscrito el 17 de diciembre de 2024, como resultado de la auditoria realizada a la vigencia 2023._x000a__x000a_La acción finalizó el 30 de marzo de 2025                                     _x000a__x000a_Se evidenció que las notas a los estados financieros se elaboran únicamente en el primer semestre de cada vigencia. Así mismo, en las últimas notas presentadas se revelaron las Reservas Presupuestales constituidas por PAC, para lo cual se anexan las notas a los Estados Financieros correspondientes a la vigencia 2025_x000a__x000a_Por lo tanto,  la acción de mejora se encuentra cumplida._x000a_"/>
    <s v="https://dnbcgovco-my.sharepoint.com/:f:/g/personal/planeacion_dnbc_gov_co/IgDlTTkE6gPMRZjTETbxch7dATaSM_TE5-agvqb3k7QgaDY?e=0V1Jx7"/>
    <s v="11/07/206"/>
    <s v="Actividad reportada con cumplimiento en el primer trimestre 2026"/>
    <n v="1"/>
    <x v="1"/>
  </r>
  <r>
    <n v="806"/>
    <x v="1"/>
    <x v="8"/>
    <s v="Subdirección Administrativa y Financiera"/>
    <m/>
    <x v="438"/>
    <m/>
    <x v="42"/>
    <s v="Hallazgo 01 de 2021 Uniformidad en los registros contables Administrativo_x000a_Los Contratos 282 2020 y 195 2021 fueron contabilizados en cuentas diferentes 510804001 Dotación y suministro a trabajadores y 152030001 Inventarios Prendas de vestir y calzado a pesar de que corresponden al mismo objeto contractual no existe uniformidad en los registros contables_x000a_Acción reemplanteada CGR, visita realizada en la vigencia 2024 a la vigencia 2023. Acción incorporada en el nuevo plan de mejoramiento suscrito 17 de diciembre de 2024"/>
    <m/>
    <s v="Ausencia de una política contable para el tratamiento de la cuenta de Inventarios, así mismo, por la falta de lineamientos en el reconocimiento de la adquisición de elementos de identificación institucional para los Cuerpos de Bomberos del país"/>
    <s v="Ausencia de una política contable para el tratamiento de la cuenta de Inventarios, así mismo, por la falta de lineamientos en el reconocimiento de la adquisición de elementos de identificación institucional para los Cuerpos de Bomberos del país"/>
    <s v="Fortalecimiento de controles y procedimientos en el manejo de la propiedad planta y equipo de la entidad por parte del proceso de Gestión administrativa para registrar en los estados financieros la realidad de los hechos económicos"/>
    <s v="GA_AC39"/>
    <s v="Actualización y socialización del Manual de Gestión de Bienes de la entidad Resolución 0381 de 2015 , Procedimiento Gestión de Bienes PC-AD-PGD-01-UV5 y formatos asociados"/>
    <s v="Documentos actualizados y socializados"/>
    <n v="1"/>
    <d v="2025-01-02T00:00:00"/>
    <d v="2025-06-30T00:00:00"/>
    <n v="26.700000000000003"/>
    <s v="14. Gestión Administrativa"/>
    <s v="Seguimiento Historico CGR"/>
    <n v="0"/>
    <s v="En proceso de actualización"/>
    <s v="https://dnbcgovco-my.sharepoint.com/:f:/g/personal/planeacion_dnbc_gov_co/IgCMMWenExEVSrJDg7g7OVoeAUSpAZPWObv9Sy1QzhSATZo?e=fpCZe0"/>
    <d v="2026-05-11T00:00:00"/>
    <s v="No se evidencia avance para el periodo"/>
    <n v="0"/>
    <s v="VENCIDO"/>
    <d v="2026-05-29T00:00:00"/>
    <n v="0"/>
    <s v="No fue posible identificar evidencias para el presente período de análisis"/>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actualizo y socializo el manual y procedimiento de Gestión de bienes "/>
    <s v="https://dnbcgovco-my.sharepoint.com/:f:/g/personal/planeacion_dnbc_gov_co/IgDshXjsc8LZQZjqdqa4EMsZAWpmZqV686eTXio40garkCs?e=KEiQRq"/>
    <n v="46214"/>
    <s v="Se presenta procedimiento actualizado al 30 de junio de 2026 con su respectiva socializaicón vía correo electrónico"/>
    <n v="1"/>
    <x v="1"/>
  </r>
  <r>
    <n v="807"/>
    <x v="1"/>
    <x v="8"/>
    <s v="Subdirección Administrativa y Financiera"/>
    <m/>
    <x v="209"/>
    <m/>
    <x v="42"/>
    <s v="HALLAZGO 1 de 2023. REGISTRO CONTABLE RESERVAS PRESUPUESTALES INDUCIDAS POR FALTA DE PAC. ADMINISTRATIVO CON PRESUNTA INCIDENCIA DISCIPLINARIA. (A-D)._x000a_Suscrito el 17 de diciembre de 2024"/>
    <m/>
    <s v="Las incorrecciones evidenciadas se generan por deficiencias en los controles establecidos para el reconocimiento de los hechos económicos generados por la DNBC, procedimientos desactualizados y/o mal estructurados en el Sistema de Gestión de la Calidad, por el desconocimiento de los principios contables y de la normatividad establecida por la Contaduría General de la Nación."/>
    <s v="Las incorrecciones evidenciadas se generan por deficiencias en los controles establecidos para el reconocimiento de los hechos económicos generados por la DNBC, procedimientos desactualizados y/o mal estructurados en el Sistema de Gestión de la Calidad, por el desconocimiento de los principios contables y de la normatividad establecida por la Contaduría General de la Nación."/>
    <s v="Actualizar la Politica Contable en el Capitulo de CONSTITUCION DE RESERVAS PRESUPUESTALES."/>
    <s v="GF_AC39"/>
    <s v="Revelar en las Notas a los EstadosFinancieros, el rezago presupuestal constituido para cada vigencia detallando la justificación del mismo"/>
    <s v="Revelación en notas a los estados financieros"/>
    <n v="1"/>
    <d v="2025-01-02T00:00:00"/>
    <d v="2025-03-30T00:00:00"/>
    <n v="13.2"/>
    <s v="13. Gestión Financiera"/>
    <s v="Seguimiento Historico CGR"/>
    <n v="1"/>
    <s v="Accion establecida en el plan de mejoramiento suscrito el 17 de diciembre de 2024, como resultado de la auditoria realizada a la vigencia 2023._x000a__x000a_La acción finalizó el 30 de marzo de 2025_x000a__x000a_Se evidenció que las notas a los estados financieros se elaboran únicamente en el primer semestre de cada vigencia y que, en las últimas notas presentadas, se incluyeron las revelaciones correspondientes al rezago presupuestal._x000a__x000a_Por lo tanto,  se dio cumplimiento a la acción establecida en el Plan de Mejoramiento._x000a_"/>
    <s v="https://dnbcgovco-my.sharepoint.com/:f:/g/personal/planeacion_dnbc_gov_co/IgAKPZEalRp3T7O44VwZjBLlARF86VpmllJA36VR9-2qDG8?e=W6XaGX"/>
    <d v="2026-05-11T00:00:00"/>
    <s v="Se incluyen notas de los estados financieros 2025 con información en apartados, como adquisición de bienes y servicios, de las reservas presupuestales constituidas durante la vigencia"/>
    <n v="1"/>
    <s v="CUMPLIDO"/>
    <d v="2026-05-29T00:00:00"/>
    <n v="1"/>
    <s v="se evidencio la presentacion de los estados financieros correpondiente a la vigencia 2025 con sus respectivas notas explicativa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on establecida en el plan de mejoramiento suscrito el 17 de diciembre de 2024, como resultado de la auditoria realizada a la vigencia 2023._x000a__x000a_La acción finalizó el 30 de marzo de 2025_x000a__x000a_Se evidenció que las notas a los estados financieros se elaboran únicamente en el primer semestre de cada vigencia y que, en las últimas notas presentadas, se incluyeron las revelaciones correspondientes al rezago presupuestal._x000a__x000a_Por lo tanto,  se dio cumplimiento a la acción establecida en el Plan de Mejoramiento._x000a_"/>
    <s v="https://dnbcgovco-my.sharepoint.com/:f:/g/personal/planeacion_dnbc_gov_co/IgDlTTkE6gPMRZjTETbxch7dATaSM_TE5-agvqb3k7QgaDY?e=0V1Jx7"/>
    <s v="11/07/206"/>
    <s v="Actividad reportada con cumplimiento en el primer trimestre 2026"/>
    <n v="1"/>
    <x v="1"/>
  </r>
  <r>
    <n v="808"/>
    <x v="1"/>
    <x v="8"/>
    <s v="Subdirección Administrativa y Financiera"/>
    <m/>
    <x v="438"/>
    <m/>
    <x v="42"/>
    <s v="Hallazgo 01 de 2021 Uniformidad en los registros contables Administrativo_x000a_Los Contratos 282 2020 y 195 2021 fueron contabilizados en cuentas diferentes 510804001 Dotación y suministro a trabajadores y 152030001 Inventarios Prendas de vestir y calzado a pesar de que corresponden al mismo objeto contractual no existe uniformidad en los registros contables_x000a_Acción reemplanteada CGR, visita realizada en la vigencia 2024 a la vigencia 2023. Acción incorporada en el nuevo plan de mejoramiento suscrito 17 de diciembre de 2024"/>
    <m/>
    <s v="Ausencia de una política contable para el tratamiento de la cuenta de Inventarios, así mismo, por la falta de lineamientos en el reconocimiento de la adquisición de elementos de identificación institucional para los Cuerpos de Bomberos del país"/>
    <s v="Ausencia de una política contable para el tratamiento de la cuenta de Inventarios, así mismo, por la falta de lineamientos en el reconocimiento de la adquisición de elementos de identificación institucional para los Cuerpos de Bomberos del país"/>
    <s v="Fortalecimiento de controles y procedimientos en el manejo de la propiedad planta y equipo de la entidad por parte del proceso de Gestión administrativa para registrar en los estados financieros la realidad de los hechos económicos"/>
    <s v="GF_AC40"/>
    <s v="Actualización de los saldos contables de la propiedad, planta y equipo mediante un 'ajuste por situación financiera', basado en los inventarios físicos (ingresos y salidas) reportados por almacén y presentados al Comité de manejo de bienes y sostenibilidad contable, para reflejar el saldo real de la PPE conforme al resultado del inventario físico."/>
    <s v="Actualización saldos contables de propiedad planta y equipos"/>
    <n v="1"/>
    <d v="2025-01-02T00:00:00"/>
    <d v="2025-03-30T00:00:00"/>
    <n v="13.2"/>
    <s v="13. Gestión Financiera"/>
    <s v="Seguimiento Historico CGR"/>
    <n v="1"/>
    <s v="Accion establecida en el plan de mejoramiento suscrito el 17 de diciembre de 2024, como resultado de la auditoria realizada a la vigencia 2023._x000a__x000a_La acción finalizó el 30 de marzo de 2025.                        _x000a__x000a_Se evidenció el Acta No. 001 de 2025, los estados financieros de las vigencias 2024 y 2023, el archivo en Excel con el detalle del inventario de la bodega de la DNBC, el correo electrónico relacionado con el conteo de inventarios y el inventario con corte al 30 de diciembre de 2024, los cuales se constituyen en soporte para la actualización de los saldos contables de propiedad, planta y equipo._x000a__x000a_Por lo tanto,  se dio cumplimiento a la acción establecida en el Plan de Mejoramiento._x000a__x000a_"/>
    <s v="https://dnbcgovco-my.sharepoint.com/:f:/g/personal/planeacion_dnbc_gov_co/IgAKPZEalRp3T7O44VwZjBLlARF86VpmllJA36VR9-2qDG8?e=W6XaGX"/>
    <d v="2026-05-11T00:00:00"/>
    <s v="Se incluyen actas de cruce de información de inventariodel primer trimestre del avigencia 2026"/>
    <n v="1"/>
    <s v="CUMPLIDO"/>
    <d v="2026-05-29T00:00:00"/>
    <n v="1"/>
    <s v="se evidencio la actualización de los saldos contables de la propiedad, planta y equipo, basado en la información real de inventarios físicos reportados por almacén correspondiente al I trimestre, con el objetivo de reflejar el saldo real de la PPE conforme al resultado del inventario físic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on establecida en el plan de mejoramiento suscrito el 17 de diciembre de 2024, como resultado de la auditoria realizada a la vigencia 2023._x000a__x000a_La acción finalizó el 30 de marzo de 2025.                        _x000a__x000a_Se evidenció el Acta No. 001 de 2025, los estados financieros de las vigencias 2024 y 2023, el archivo en Excel con el detalle del inventario de la bodega de la DNBC, el correo electrónico relacionado con el conteo de inventarios y el inventario con corte al 30 de diciembre de 2024, los cuales se constituyen en soporte para la actualización de los saldos contables de propiedad, planta y equipo._x000a__x000a_Por lo tanto,  se dio cumplimiento a la acción establecida en el Plan de Mejoramiento._x000a__x000a_"/>
    <s v="https://dnbcgovco-my.sharepoint.com/:f:/g/personal/planeacion_dnbc_gov_co/IgDlTTkE6gPMRZjTETbxch7dATaSM_TE5-agvqb3k7QgaDY?e=0V1Jx7"/>
    <s v="11/07/206"/>
    <s v="Actividad reportada con cumplimiento en el primer trimestre 2026"/>
    <n v="1"/>
    <x v="1"/>
  </r>
  <r>
    <n v="809"/>
    <x v="1"/>
    <x v="8"/>
    <s v="Subdirección Administrativa y Financiera"/>
    <m/>
    <x v="439"/>
    <m/>
    <x v="42"/>
    <s v="Hallazgo 04 de 2021 Política Contable de Inventarios Administrativa con posible incidencia disciplinaria La entidad uso en la vigencia 2021 la cuenta de inventarios 152030001 Prendas de Vestir y Calzado y no incluyó una política contable para el uso y manejo de ésta_x000a_Acción reemplanteada CGR, visita realizada en la vigencia 2024 a la vigencia 2023. Acción incorporada en el nuevo plan de mejoramiento suscrito 17 de diciembre de 2024"/>
    <m/>
    <s v="Falta de previsión del área contable sobre el uso de las cuentas que la entidad va a requeriri en sus operaciones y formular, antes de usar la cuenta una política contable que indique el reconocimiento de los hechos en ella."/>
    <s v="Falta de previsión del área contable sobre el uso de las cuentas que la entidad va a requeriri en sus operaciones y formular, antes de usar la cuenta una política contable que indique el reconocimiento de los hechos en ella."/>
    <s v="Fortalecimiento de controles y procedimientos en el manejo de la propiedad planta y equipo de la entidad por parte del proceso de Gestión administrativa para registrar en los estados financieros la realidad de los hechos económicos"/>
    <s v="GF_AC40"/>
    <s v="Actualización de los saldos contables de la propiedad, planta y equipo mediante un 'ajuste por situación financiera', basado en los inventarios físicos (ingresos y salidas) reportados por almacén y presentados al Comité de manejo de bienes y sostenibilidad contable, para reflejar el saldo real de la PPE conforme al resultado del inventario físico."/>
    <s v="Actualización saldos contables de propiedad planta y equipos"/>
    <n v="1"/>
    <d v="2025-01-02T00:00:00"/>
    <d v="2025-03-30T00:00:00"/>
    <n v="13.2"/>
    <s v="13. Gestión Financiera"/>
    <s v="Seguimiento Historico CGR"/>
    <n v="1"/>
    <s v="Accion establecida en el plan de mejoramiento suscrito el 17 de diciembre de 2024, como resultado de la auditoria realizada a la vigencia 2023._x000a__x000a_La acción finalizó el 30 de marzo de 2025.                        _x000a__x000a_Se evidenció el Acta No. 001 de 2025, los estados financieros de las vigencias 2024 y 2023, el archivo en Excel con el detalle del inventario de la bodega de la DNBC, el correo electrónico relacionado con el conteo de inventarios y el inventario con corte al 30 de diciembre de 2024, los cuales se constituyen en soporte para la actualización de los saldos contables de propiedad, planta y equipo._x000a__x000a_Por lo tanto,  se dio cumplimiento a la acción establecida en el Plan de Mejoramiento._x000a__x000a_"/>
    <s v="https://dnbcgovco-my.sharepoint.com/:f:/g/personal/planeacion_dnbc_gov_co/IgAKPZEalRp3T7O44VwZjBLlARF86VpmllJA36VR9-2qDG8?e=W6XaGX"/>
    <d v="2026-05-11T00:00:00"/>
    <s v="Se incluyen actas de cruce de información de inventariodel primer trimestre del avigencia 2026"/>
    <n v="1"/>
    <s v="CUMPLIDO"/>
    <d v="2026-05-29T00:00:00"/>
    <n v="1"/>
    <s v="se evidencio la actualización de los saldos contables de la propiedad, planta y equipo, basado en la información real de inventarios físicos reportados por almacén correspondiente al I trimestre, con el objetivo de reflejar el saldo real de la PPE conforme al resultado del inventario físic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on establecida en el plan de mejoramiento suscrito el 17 de diciembre de 2024, como resultado de la auditoria realizada a la vigencia 2023._x000a__x000a_La acción finalizó el 30 de marzo de 2025.                        _x000a__x000a_Se evidenció el Acta No. 001 de 2025, los estados financieros de las vigencias 2024 y 2023, el archivo en Excel con el detalle del inventario de la bodega de la DNBC, el correo electrónico relacionado con el conteo de inventarios y el inventario con corte al 30 de diciembre de 2024, los cuales se constituyen en soporte para la actualización de los saldos contables de propiedad, planta y equipo._x000a__x000a_Por lo tanto,  se dio cumplimiento a la acción establecida en el Plan de Mejoramiento._x000a__x000a_"/>
    <s v="https://dnbcgovco-my.sharepoint.com/:f:/g/personal/planeacion_dnbc_gov_co/IgDlTTkE6gPMRZjTETbxch7dATaSM_TE5-agvqb3k7QgaDY?e=0V1Jx7"/>
    <s v="11/07/206"/>
    <s v="Actividad reportada con cumplimiento en el primer trimestre 2026"/>
    <n v="1"/>
    <x v="1"/>
  </r>
  <r>
    <n v="810"/>
    <x v="1"/>
    <x v="7"/>
    <s v="Subdirección Administrativa y Financiera"/>
    <m/>
    <x v="435"/>
    <m/>
    <x v="43"/>
    <s v="SUBESTIMACIÓN DEL GRUPO 24, CUENTA DEL PASIVO 240102 CUENTAS POR PAGAR._x000a_ADMINISTRATIVO (A) CON PRESUNTA INCIDENCIA DISCIPLINARIA (D)."/>
    <m/>
    <s v="La incorrección evidenciada se generan por deficiencias en los controles establecidos para el reconocimiento de los hechos económicos generados por la DNBC, falta de conciliación entre las diferentes áreas que surten información al área Contable, por el desconocimiento de los principios contables y de la normatividad establecida por la Contaduría General de la Nación y en particular lo establecido en el Instructivo No. 01 de 2024, en el cual se dictan distintos lineamientos relacionados con el cierre y cambio del periodo contable; entre los aspectos a tener en cuenta se encuentra el subnumeral 19 del numeral 4.1 Aspectos previos al cierre del periodo contable de 2024, donde se establece el reconocimiento en cumplimiento del principio contable de “Devengo” de “hechos económicos en los cuales se haya materializado la recepción de bienes o la prestación de servicios, con independencia de que esto configure o no cuentas por pagar presupuestales y se tenga o no la disponibilidad del PAC(…)”. Adicionalmente, la DNBC desconoció que el reconocimiento de esta reserva obedece a principios contables y no presupuestales, se enmarca en el Principio Contable de Devengo establecido por el Marco Conceptual para Entidades de Gobierno, es decir cuando surge el derecho y/u obligación, o cuando la transacción originada por el hecho incide en el resultado del periodo; asimismo omitió el hecho de que para ello el sistema de información SIIF, cuenta con parametrización para realizar estas operaciones mediante el Atributo Contable “40-Bienes, Servicios, Impuestos y Transferencias Causados”"/>
    <s v="La incorrección evidenciada se generan por deficiencias en los controles establecidos para el reconocimiento de los hechos económicos generados por la DNBC, falta de conciliación entre las diferentes áreas que surten información al área Contable, por el desconocimiento de los principios contables y de la normatividad establecida por la Contaduría General de la Nación y en particular lo establecido en el Instructivo No. 01 de 2024, en el cual se dictan distintos lineamientos relacionados con el cierre y cambio del periodo contable; entre los aspectos a tener en cuenta se encuentra el subnumeral 19 del numeral 4.1 Aspectos previos al cierre del periodo contable de 2024, donde se establece el reconocimiento en cumplimiento del principio contable de “Devengo” de “hechos económicos en los cuales se haya materializado la recepción de bienes o la prestación de servicios, con independencia de que esto configure o no cuentas por pagar presupuestales y se tenga o no la disponibilidad del PAC(…)”. Adicionalmente, la DNBC desconoció que el reconocimiento de esta reserva obedece a principios contables y no presupuestales, se enmarca en el Principio Contable de Devengo establecido por el Marco Conceptual para Entidades de Gobierno, es decir cuando surge el derecho y/u obligación, o cuando la transacción originada por el hecho incide en el resultado del periodo; asimismo omitió el hecho de que para ello el sistema de información SIIF, cuenta con parametrización para realizar estas operaciones mediante el Atributo Contable “40-Bienes, Servicios, Impuestos y Transferencias Causados”"/>
    <s v="Fortalecer los mecanismos del Control Interno Contable de la DNBC, mediante la validación, verificación para el registro y el ajuste contable, con el fin de garantizar de que la información financiera permita la toma de decisiones en el marco de la normatividad vigente aplicable."/>
    <s v="GF_AC47"/>
    <s v="Efectuar ajuste contable"/>
    <s v="Ajuste al Registro Contable"/>
    <n v="1"/>
    <d v="2026-01-01T00:00:00"/>
    <d v="2026-06-30T00:00:00"/>
    <n v="26.85"/>
    <s v="13. Gestión Financiera"/>
    <s v="Auditoria Financiera 2024"/>
    <n v="1"/>
    <s v="Se deja en evidencia ajuste contable previa autorización de la Contaduría General de la Nación"/>
    <s v="https://dnbcgovco-my.sharepoint.com/:f:/g/personal/planeacion_dnbc_gov_co/IgAKPZEalRp3T7O44VwZjBLlARF86VpmllJA36VR9-2qDG8?e=W6XaGX"/>
    <d v="2026-05-11T00:00:00"/>
    <s v="Se remiten reportes de ajustes contables"/>
    <n v="1"/>
    <s v="CUMPLIDO"/>
    <d v="2026-05-29T00:00:00"/>
    <n v="1"/>
    <s v="se evidencia ajustes contables directamente del modulo de SIIF nacion"/>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ajuste contable previa autorización de la Contaduría General de la Nación"/>
    <s v="https://dnbcgovco-my.sharepoint.com/:f:/g/personal/planeacion_dnbc_gov_co/IgDlTTkE6gPMRZjTETbxch7dATaSM_TE5-agvqb3k7QgaDY?e=0V1Jx7"/>
    <s v="11/07/206"/>
    <s v="Actividad reportada con cumplimiento en el primer trimestre 2026"/>
    <n v="1"/>
    <x v="1"/>
  </r>
  <r>
    <n v="811"/>
    <x v="0"/>
    <x v="4"/>
    <s v="Subdirección Administrativa y Financiera"/>
    <m/>
    <x v="440"/>
    <n v="1"/>
    <x v="8"/>
    <s v="Al realizar la verificación de la Constitución del Rezago Presupuestal se evidenció que hacía falta en su gran mayoría las evidencias que soportaban su respectiva constitución; o en su defecto presentaban inconsistencias en la coherencia de fechas, redacción, cantidades, entre otros aspectos, soportes documentales que fueron allegados de forma posterior para ser evaluados por parte de la OCI, incumpliendo lo enunciado en el artículo 151 del decreto 403 de 2020, que establece El Deber de entrega de información para el ejercicio de las funciones de la unidad u oficina de control interno._x000a_De igual forma, tampoco se acató lo indicado en la ley 1712 de 2014 articulo 3 Principio de la calidad de la información,"/>
    <s v="GESTIÓN PRESUPUESTAL Y EFICIENCIA DEL GASTO PÚBLICO"/>
    <s v="Porque los Supervisores de los contratos no efectuaron un seguimiento permanente a la ejecucion de los mismos._x000a_Porque no hubo un adecuado principio de Planeación._x000a_Desconocimiento de las responsabilidades por parte de los Supervisores de los Contratos._x000a_Debilidad al justificar tecnica y juridicamente la constitucion de las Reservas."/>
    <s v="Debilidad al justificar tecnica y juridicamente la constitucion de las Reservas."/>
    <s v="Acción correctiva"/>
    <s v="GF_AC8"/>
    <s v="Elaboración de un procedimiento para la constitución de reservas presupuestales"/>
    <s v="Procedimiento elaborado"/>
    <n v="1"/>
    <d v="2021-08-01T00:00:00"/>
    <d v="2021-09-30T00:00:00"/>
    <n v="8.85"/>
    <s v="13. Gestión Financiera"/>
    <m/>
    <n v="1"/>
    <s v="Se deja en evidencia el procedimiento de resrvas presupuestales "/>
    <s v="https://dnbcgovco-my.sharepoint.com/:f:/g/personal/planeacion_dnbc_gov_co/IgAKPZEalRp3T7O44VwZjBLlARF86VpmllJA36VR9-2qDG8?e=W6XaGX"/>
    <d v="2026-05-11T00:00:00"/>
    <s v="Se formulo el procedimiento PC-GF-03 Constitución Reservas Presupuestales y ya se encuentra en su versión 3"/>
    <n v="1"/>
    <s v="CUMPLIDO"/>
    <d v="2026-05-28T00:00:00"/>
    <n v="1"/>
    <s v="Se evidencio la elaboracion del procedimiento de constitucion de reservas PC-GF-03 y formato PC-GF-03-01 con fecha 20/03/2026."/>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resrvas presupuestales "/>
    <s v="https://dnbcgovco-my.sharepoint.com/:f:/g/personal/planeacion_dnbc_gov_co/IgDlTTkE6gPMRZjTETbxch7dATaSM_TE5-agvqb3k7QgaDY?e=0V1Jx7"/>
    <s v="11/07/206"/>
    <s v="Actividad reportada con cumplimiento en el primer trimestre 2026"/>
    <n v="1"/>
    <x v="1"/>
  </r>
  <r>
    <n v="812"/>
    <x v="0"/>
    <x v="4"/>
    <s v="Subdirección Administrativa y Financiera"/>
    <m/>
    <x v="440"/>
    <n v="0"/>
    <x v="8"/>
    <s v="Al realizar la verificación de la Constitución del Rezago Presupuestal se evidenció que hacía falta en su gran mayoría las evidencias que soportaban su respectiva constitución; o en su defecto presentaban inconsistencias en la coherencia de fechas, redacción, cantidades, entre otros aspectos, soportes documentales que fueron allegados de forma posterior para ser evaluados por parte de la OCI, incumpliendo lo enunciado en el artículo 151 del decreto 403 de 2020, que establece El Deber de entrega de información para el ejercicio de las funciones de la unidad u oficina de control interno._x000a_De igual forma, tampoco se acató lo indicado en la ley 1712 de 2014 articulo 3 Principio de la calidad de la información,"/>
    <s v="GESTIÓN PRESUPUESTAL Y EFICIENCIA DEL GASTO PÚBLICO"/>
    <s v="Porque los Supervisores de los contratos no efectuaron un seguimiento permanente a la ejecucion de los mismos._x000a_Porque no hubo un adecuado principio de Planeación._x000a_Desconocimiento de las responsabilidades por parte de los Supervisores de los Contratos._x000a_Debilidad al justificar tecnica y juridicamente la constitucion de las Reservas."/>
    <s v="Debilidad al justificar tecnica y juridicamente la constitucion de las Reservas."/>
    <s v="Acción correctiva"/>
    <s v="GF_AC5"/>
    <s v="Modificar el formato de justificación para constituir la Reserva Presupuestal FO-GF-03-01, incorporando un acapite que establezca la razonabilidad del NO tramite de vigencias futuras."/>
    <s v="Formato actualizado de Justificación para constituir Reserva Presupuestal FO-GF-03-01."/>
    <n v="1"/>
    <d v="2021-08-01T00:00:00"/>
    <d v="2021-08-31T00:00:00"/>
    <n v="4.5"/>
    <s v="13. Gestión Financiera"/>
    <m/>
    <n v="1"/>
    <s v="Como evidencia se deja el Procedimiento constitucion de reservas presupuestales "/>
    <s v="https://dnbcgovco-my.sharepoint.com/:f:/g/personal/planeacion_dnbc_gov_co/IgAKPZEalRp3T7O44VwZjBLlARF86VpmllJA36VR9-2qDG8?e=W6XaGX"/>
    <d v="2026-05-11T00:00:00"/>
    <s v="Se incluye formato con el acapite en mención"/>
    <n v="1"/>
    <s v="CUMPLIDO"/>
    <d v="2026-05-28T00:00:00"/>
    <n v="1"/>
    <s v="Se evidencio la elaboracion del procedimiento de constitucion de reservas PC-GF-03 y formato PC-GF-03-01 con fecha 20/03/2026."/>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deja el Procedimiento constitucion de reservas presupuestales "/>
    <s v="https://dnbcgovco-my.sharepoint.com/:f:/g/personal/planeacion_dnbc_gov_co/IgDlTTkE6gPMRZjTETbxch7dATaSM_TE5-agvqb3k7QgaDY?e=0V1Jx7"/>
    <s v="11/07/206"/>
    <s v="Actividad reportada con cumplimiento en el primer trimestre 2026"/>
    <n v="1"/>
    <x v="1"/>
  </r>
  <r>
    <n v="813"/>
    <x v="1"/>
    <x v="7"/>
    <s v="Dirección General"/>
    <m/>
    <x v="441"/>
    <m/>
    <x v="43"/>
    <s v="GESTIÓN DE CONTROL Y SEGUIMIENTO SOBRE LOS RECURSOS QUE DEBEN SER APORTADOS AL FONDO NACIONAL DE BOMBEROS, ARTÍCULO 35 DE LA LEY 1575 DE 2012._x000a_ADMINISTRATIVO (A)"/>
    <m/>
    <s v="Debilidades en la documentación y seguimiento a la implementación del control que garantice la inclusión de la solicitud de los recursos definidos como fuente de ingresos para el Fondo Nacional de Bomberos, en el Art. 35 Ley 1575 de 2012"/>
    <s v="Debilidades en la documentación y seguimiento a la implementación del control que garantice la inclusión de la solicitud de los recursos definidos como fuente de ingresos para el Fondo Nacional de Bomberos, en el Art. 35 Ley 1575 de 2012"/>
    <s v="Fortalecer los mecanismos de gestión de control y seguimiento sobre los recursos que deben ser aportados al Fondo Nacional de Bomberos, artículo 35 de la ley 1575 de 2012."/>
    <s v="GF_AC50"/>
    <s v="Elaborar y socializar un procedimiento para la programación presupuestal de la DNBC, en donde se establezca actividades, tiempos y responsables, para garantizar la inclusión de controles que permitan verificar la integridad de la planeación para la solicitud en la asignación de los recursos."/>
    <s v="Procedimiento aprobado y socializado"/>
    <n v="1"/>
    <d v="2026-01-31T00:00:00"/>
    <d v="2026-02-28T00:00:00"/>
    <n v="4.2"/>
    <s v="13. Gestión Financiera / 01. Planeación Estratégica"/>
    <s v="Auditoria Financiera 2024"/>
    <n v="1"/>
    <s v=" se deja en evidencia el procedimiento PC-PE-05 Programación y seguimiento presupuestal V1 "/>
    <s v="https://dnbcgovco-my.sharepoint.com/:f:/g/personal/planeacion_dnbc_gov_co/IgAKPZEalRp3T7O44VwZjBLlARF86VpmllJA36VR9-2qDG8?e=W6XaGX"/>
    <d v="2026-05-11T00:00:00"/>
    <s v="Se formuló durante el primer trimestre el procedimiento PC-PE-05 Programación y seguimiento presupuestal V1"/>
    <n v="1"/>
    <s v="CUMPLIDO"/>
    <d v="2026-05-29T00:00:00"/>
    <n v="1"/>
    <s v="Se evidencia la elaboracion del procedimiento de la programacion y seguimiento presupuestal PC-PE-05 de fecha 24/02/2026,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 se deja en evidencia el procedimiento PC-PE-05 Programación y seguimiento presupuestal V1 "/>
    <s v="https://dnbcgovco-my.sharepoint.com/:f:/g/personal/planeacion_dnbc_gov_co/IgDlTTkE6gPMRZjTETbxch7dATaSM_TE5-agvqb3k7QgaDY?e=0V1Jx7"/>
    <s v="11/07/206"/>
    <s v="Actividad reportada con cumplimiento en el primer trimestre 2026"/>
    <n v="1"/>
    <x v="1"/>
  </r>
  <r>
    <n v="814"/>
    <x v="0"/>
    <x v="4"/>
    <s v="Subdirección Administrativa y Financiera"/>
    <m/>
    <x v="442"/>
    <n v="1"/>
    <x v="12"/>
    <s v="En la revisión realizada a los usos presupuestales se evidenció, que no se registraron los usos conforme al Manual de Clasificación Presupuestal, Anexo Técnico para el Aplicativo de medición de la Austeridad en el Gasto, y Proyecto, asi como al Catálogo Presupuestal del Gasto emitido por Ministerio de Hacienda y Crédito Público, así:_x000a_-Se registró la suma de $839.491, en el uso Presupuestal A-01-01-03-001-001 SUELDO DE VACACIONES correspondiendo al Uso A-01-01-03-001-02 INDEMNIZACION DE VACACIONES, ya que hace referencia es al pago de las vaciones indemnizadas en la liquidación de prestaciones sociales del ex funcionario Jorge Sierra_x000a_-Se afectó la suma de $11.000.000 del contrato 108 de 2021 a nombre de Juan Paredes SAS en el uso Presupuestal A-02-02-02-008-002-01 SERVICIOS JURIDICOS, correspondiente al Uso A-02-02-02-008-003-09 OTROS SERVICIOS PROFESIONALES Y TÉCNICOS N.C.P"/>
    <s v="GESTIÓN PRESUPUESTAL Y EFICIENCIA DEL GASTO PÚBLICO"/>
    <s v="1. Porque; Existió un error humano en el desarrollo del ejercicio del proceso_x000a_2. Porque; Error en el momento de realizar el compromiso por lo tanto se tomó de manera incorrecta el uso presupuestal._x000a_3. Porque; Cuando se tomaron los controles ya se había registrado los usos presupuestales en el primer trimestre de 2021."/>
    <s v="Error en el momento de realizar el compromiso por lo tanto se tomó de manera incorrecta el uso presupuestal"/>
    <s v="Acción correctiva"/>
    <s v="GF_AC6"/>
    <s v="Actualizar procedimiento de Gestión de Pagos incluyendo control de verificación de usos presupuestales y gestión de PAC"/>
    <s v="Procedimiento actualizados"/>
    <n v="1"/>
    <d v="2026-04-01T00:00:00"/>
    <d v="2026-06-30T00:00:00"/>
    <n v="13.350000000000001"/>
    <s v="13. Gestión Financiera"/>
    <m/>
    <n v="1"/>
    <s v="Se deja en evidencia el procedimiento de gestion de pagos "/>
    <s v="https://dnbcgovco-my.sharepoint.com/:f:/g/personal/planeacion_dnbc_gov_co/IgAKPZEalRp3T7O44VwZjBLlARF86VpmllJA36VR9-2qDG8?e=W6XaGX"/>
    <d v="2026-05-11T00:00:00"/>
    <s v="Se incluye actualización de procedimiento junto a formatos del mismo"/>
    <n v="1"/>
    <s v="CUMPLIDO"/>
    <d v="2026-05-28T00:00:00"/>
    <n v="1"/>
    <s v="se evidencia formatos de procedimientos actualizados para la gestion de pagos PC-GF-17, FO-GF-17-01, FO-GF-02, FO-GF-03, FO-GF-04, FO-GF-05, FO-GF-06, FO-GF-07, con fecha 27/03/2026.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gestion de pagos "/>
    <s v="https://dnbcgovco-my.sharepoint.com/:f:/g/personal/planeacion_dnbc_gov_co/IgDlTTkE6gPMRZjTETbxch7dATaSM_TE5-agvqb3k7QgaDY?e=0V1Jx7"/>
    <s v="11/07/206"/>
    <s v="Actividad reportada con cumplimiento en el primer trimestre 2026"/>
    <n v="1"/>
    <x v="1"/>
  </r>
  <r>
    <n v="815"/>
    <x v="0"/>
    <x v="4"/>
    <s v="Subdirección Administrativa y Financiera"/>
    <m/>
    <x v="443"/>
    <n v="1"/>
    <x v="16"/>
    <s v="En la revisión realizada a los usos presupuestales se evidenció, que no se registraron los usos conforme al Manual de Clasificación Presupuestal, Anexo Técnico para el Aplicativo de medición de la Austeridad en el Gasto, y Proyecto, asi como al Catálogo Presupuestal del Gasto emitido por Ministerio de Hacienda y Crédito Público, así:_x000a_•_x0009_El 01 de Julio de 2021, se registro la suma de $11.000.000 del contrato 108 de 2021 a nombre de Juan Paredes SAS en el uso Presupuestal A-02-02-02-008-003-01-01 SERVICIOS DE CONSULTORIA EN ADMINISTRACION Y SERVICIOS DE GESTION , correspondiente al Uso A-02-02-02-008-003-09 OTROS SERVICIOS PROFESIONALES Y TÉCNICOS N.C.P._x000a_•_x0009_El día 28 de septiembre de 2021, se registro en el uso presupuestal A-02-02-02-008-003-09 OTROS SERVICIOS PROFESIONALES Y TECNICOS NCP el convenio de asociación No. 146-2021 a nombre de BENEMERITO CUERPO DE BOMBEROS DE CALI por la suma de $240.000.000; cuando la cuenta del gasto que se afectó fue la 5.1.11.06.001 ESTUDIOS Y PROYECTOS"/>
    <s v="GESTIÓN PRESUPUESTAL Y EFICIENCIA DEL GASTO PÚBLICO"/>
    <s v="1. Porque; Existió un error humano en el desarrollo del ejercicio del proceso_x000a_2. Porque; Error en el momento de realizar el compromiso por lo tanto se tomó de manera incorrecta el uso presupuestal._x000a_3. Porque; Cuando se tomaron los controles ya se había registrado los usos presupuestales en el primer trimestre de 2021."/>
    <s v="Error en el momento de realizar el compromiso por lo tanto se tomó de manera incorrecta el uso presupuestal"/>
    <s v="Acción correctiva"/>
    <s v="GF_AC6"/>
    <s v="Actualizar procedimiento de Gestión de Pagos incluyendo control de verificación de usos presupuestales y gestión de PAC"/>
    <s v="Procedimiento actualizados"/>
    <n v="1"/>
    <d v="2026-04-01T00:00:00"/>
    <d v="2026-06-30T00:00:00"/>
    <n v="13.350000000000001"/>
    <s v="13. Gestión Financiera"/>
    <m/>
    <n v="1"/>
    <s v="Se deja en evidencia el procedimiento de gestion de pagos "/>
    <s v="https://dnbcgovco-my.sharepoint.com/:f:/g/personal/planeacion_dnbc_gov_co/IgAKPZEalRp3T7O44VwZjBLlARF86VpmllJA36VR9-2qDG8?e=W6XaGX"/>
    <d v="2026-05-11T00:00:00"/>
    <s v="Se incluye actualización de procedimiento junto a formatos del mismo"/>
    <n v="1"/>
    <s v="CUMPLIDO"/>
    <d v="2026-05-28T00:00:00"/>
    <n v="1"/>
    <s v="se evidencia formatos de procedimientos actualizados para la gestion de pagos PC-GF-17, FO-GF-17-01, FO-GF-02, FO-GF-03, FO-GF-04, FO-GF-05, FO-GF-06, FO-GF-07, con fecha 27/03/2026.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gestion de pagos "/>
    <s v="https://dnbcgovco-my.sharepoint.com/:f:/g/personal/planeacion_dnbc_gov_co/IgDlTTkE6gPMRZjTETbxch7dATaSM_TE5-agvqb3k7QgaDY?e=0V1Jx7"/>
    <s v="11/07/206"/>
    <s v="Actividad reportada con cumplimiento en el primer trimestre 2026"/>
    <n v="1"/>
    <x v="1"/>
  </r>
  <r>
    <n v="816"/>
    <x v="0"/>
    <x v="5"/>
    <s v="Subdirección Administrativa y Financiera"/>
    <m/>
    <x v="393"/>
    <n v="0"/>
    <x v="59"/>
    <s v="Aplicativo ORFEO_x000a_Se realizó cruce de la información generada en el proceso frente a la registrada en el aplicativo ORFEO, con lo cual se evidenciaron las siguientes debilidades del aplicativo, así:_x000a__x0009_No arroja un reporte con las variables necesarias para realizar un cruce efectivo para un periodo que contenga dos vigencias_x000a__x0009_En el campo “dependencia actual” se diligencia generalmente como “Dependencia de Salida”, lo cual no permite identificar todos los registros asociados a una dependencia de la DNBC._x000a__x0009_Al exportar la información a Excel, el aplicativo agrega dos (2) espacios en el campo “Radicado” de cada uno de los registros, lo cual dificultó el cruce con las bases de datos del proceso_x000a_Lo anterior incumple lo establecido en la 5 Dimensión Información y Comunicación del MIPG “Identificar y gestionar la información y comunicación interna” el cual señala “(…) Se debe garantizar su registro y divulgación oportuna, exacta y confiable, en procura de la realización efectiva y eficiente de las operaciones, soportar la toma de decisiones y permitir a los servidores un conocimiento más preciso y exacto de la entidad”."/>
    <m/>
    <s v="Desconocimiento del procedimiento de generación de informes estadisticos del aplicativo ORFEO_x000a_No existe un diagnostico de necesidades de parametrización por proceso, frente a niveles de usuario, reportes y generacion de informes estadisticos."/>
    <s v="No existe un diagnostico de necesidades de parametrización por proceso, frente a niveles de usuario, reportes y generacion de informes estadisticos."/>
    <s v="Acción correctiva"/>
    <s v="TI_AC25"/>
    <s v="Implementar las acciones de mejora identificadas en el diagnostico."/>
    <s v="Acciones de mejora implemnetadas, respecto a los niveles de usuario, reportes y generacion de informes estadisticos."/>
    <n v="1"/>
    <d v="2023-07-01T00:00:00"/>
    <d v="2023-09-30T00:00:00"/>
    <n v="13.350000000000001"/>
    <s v="18. Gestión de Tecnología e Informática"/>
    <s v="Realizar seguimiento"/>
    <n v="1"/>
    <s v="Se adjuntan soportes de implementación de acciones de mejora identificadas en el diagnóstico del Sistema de Información RUE, evidenciando priorización e incorporación de ajustes funcionales, de parametrización y generación de reportes."/>
    <s v="https://dnbcgovco-my.sharepoint.com/:f:/g/personal/planeacion_dnbc_gov_co/IgA1WVB7uTW2QLTZOFjiTgNNAQxQwmPr2UXQhBrvADIwGzQ?e=aCtqVh"/>
    <d v="2026-05-11T00:00:00"/>
    <s v="Se aporta formato de necesidad de RUE 2.0. No se tienen evidencias de su implementación."/>
    <n v="0.5"/>
    <s v="VENCIDO"/>
    <d v="2026-06-08T00:00:00"/>
    <n v="0"/>
    <s v="No fue posible identificar evidencias para el presente período de análisis"/>
    <s v="VENCIDA"/>
    <s v="No aplica"/>
    <s v="No aplica"/>
    <s v="No aplica"/>
    <n v="0"/>
    <s v="Sin reporte de información por parte de la primera linea de defensa"/>
    <n v="0"/>
    <n v="46214"/>
    <s v="En el primer trimestre se adjuntó formato de necesidad de RUE 2.0. Segundo trimestre no se reporta información"/>
    <n v="0.5"/>
    <x v="2"/>
  </r>
  <r>
    <n v="817"/>
    <x v="0"/>
    <x v="5"/>
    <s v="Subdirección Administrativa y Financiera"/>
    <m/>
    <x v="393"/>
    <n v="0"/>
    <x v="59"/>
    <s v="Aplicativo ORFEO_x000a_Se realizó cruce de la información generada en el proceso frente a la registrada en el aplicativo ORFEO, con lo cual se evidenciaron las siguientes debilidades del aplicativo, así:_x000a__x0009_No arroja un reporte con las variables necesarias para realizar un cruce efectivo para un periodo que contenga dos vigencias_x000a__x0009_En el campo “dependencia actual” se diligencia generalmente como “Dependencia de Salida”, lo cual no permite identificar todos los registros asociados a una dependencia de la DNBC._x000a__x0009_Al exportar la información a Excel, el aplicativo agrega dos (2) espacios en el campo “Radicado” de cada uno de los registros, lo cual dificultó el cruce con las bases de datos del proceso_x000a_Lo anterior incumple lo establecido en la 5 Dimensión Información y Comunicación del MIPG “Identificar y gestionar la información y comunicación interna” el cual señala “(…) Se debe garantizar su registro y divulgación oportuna, exacta y confiable, en procura de la realización efectiva y eficiente de las operaciones, soportar la toma de decisiones y permitir a los servidores un conocimiento más preciso y exacto de la entidad”."/>
    <s v="GESTIÓN DOCUMENTAL"/>
    <s v="Falta de diligencia en el registro de la información ORFEO ."/>
    <s v="Falta de diligencia en el registro de la información ORFEO ."/>
    <s v="Acción correctiva"/>
    <s v="Pendiente"/>
    <s v="Realizar un taller de como registrar en ORFEO la información según la denominación de los campos del aplicativo"/>
    <s v="Listado de asistencia del taller"/>
    <n v="1"/>
    <d v="2022-11-15T00:00:00"/>
    <d v="2023-06-30T00:00:00"/>
    <n v="33.75"/>
    <s v="17. Gestión Documental"/>
    <m/>
    <n v="0"/>
    <d v="1899-12-30T00:00:00"/>
    <n v="0"/>
    <d v="2026-05-11T00:00:00"/>
    <s v="Se recibió información antigua por parte del proceso y no se evidencian soportes en la carpeta compartida por planeación"/>
    <n v="0"/>
    <s v="EJECUCIÓN"/>
    <d v="2026-06-04T00:00:00"/>
    <n v="0"/>
    <s v="La primera línea de defensa no reporta avances ni aporta evidencias que permitan verificar la ejecución de la acción correctiva formulada. De igual forma, la segunda línea de defensa informa que la información suministrada por el proceso corresponde a documentación histórica y que no se evidencian soportes en la carpeta compartida por Planeación. Es así que, para la tercera línea de defensa no es posible validar el cumplimiento de la acción correctiva ni evidenciar avances frente al hallazgo identificado. Se recomienda dar inicio a la implementación de las actividades definidas en el plan de mejoramiento, establecer un cronograma con responsables y fechas de cumplimiento, y remitir oportunamente los soportes que permitan demostrar su ejecución y efectividad para subsanar el hallazgo."/>
    <s v="VENCIDA"/>
    <s v="No aplica"/>
    <s v="No aplica"/>
    <s v="No aplica"/>
    <s v="REVISAR"/>
    <s v="PENDIENTE. Este hallazgo es muy antiguo y el proceso de gestión al usuario no tiene nisiquiera la información de la política que se refiere. En la reunión inicial con Planeación y Control Interno se quedó de revisar este ítem para que no perjudique la gestión del área."/>
    <s v="EVIDENCIAS SEGUNDO TRIMESTRE 2026 PLAN MEJORA"/>
    <n v="46214"/>
    <s v="Sin información del hallazgo "/>
    <n v="0"/>
    <x v="2"/>
  </r>
  <r>
    <n v="818"/>
    <x v="0"/>
    <x v="6"/>
    <s v="Subdirección Administrativa y Financiera"/>
    <m/>
    <x v="444"/>
    <m/>
    <x v="33"/>
    <s v="En la revisión realizada a los usos presupuestales se evidenció, que un (1) uso presupuestal no se registró conforme al Manual de Clasificación Presupuestal, Anexo Técnico para el Aplicativo de medición de la Austeridad en el Gasto 2021, así como al Catálogo Presupuestal del Gasto emitido por Ministerio de Hacienda y Crédito Público, así:_x000a_Se registro en el Uso Presupuestal a-02-02-02-006-004 Servicios de Transporte de Pasajeros la suma de $ 100.000, por concepto de cancelación de Comisiones a un contratista, cuando el uso presupuestal hace referencia al A-02-02-02-006-003-01 Alojamiento para estancias Cortas."/>
    <s v="GESTIÓN PRESUPUESTAL Y EFICIENCIA DEL GASTO PÚBLICO"/>
    <s v="1. Porque; Existió un error humano en el desarrollo del ejercicio del proceso_x000a_2. Porque; En ese momento se tenía que pagar de manera inmediata el recibo público y no se identificó el error_x000a_3. Porque; No se anticipan los gastos a ser registrados con suficiente tiempo por lo que se generan errores en el momento de realizar el compromiso y se toma de manera incorrecta el uso presupuestal"/>
    <s v="No se anticipan los gastos a ser registrados con suficiente tiempo por lo que se generan errores en el momento de realizar el compromiso y se toma de manera incorrecta el uso presupuestal"/>
    <s v="Acción correctiva"/>
    <s v="GF_AC6"/>
    <s v="Actualizar procedimiento de Gestión de Pagos incluyendo control de verificación de usos presupuestales y gestión de PAC"/>
    <s v="Procedimiento actualizados"/>
    <n v="1"/>
    <d v="2026-04-01T00:00:00"/>
    <d v="2026-06-30T00:00:00"/>
    <n v="13.350000000000001"/>
    <s v="13. Gestión Financiera"/>
    <m/>
    <n v="1"/>
    <s v="Se deja en evidencia el procedimiento de gestion de pagos "/>
    <s v="https://dnbcgovco-my.sharepoint.com/:f:/g/personal/planeacion_dnbc_gov_co/IgAKPZEalRp3T7O44VwZjBLlARF86VpmllJA36VR9-2qDG8?e=W6XaGX"/>
    <d v="2026-05-11T00:00:00"/>
    <s v="Se incluye actualización de procedimiento junto a formatos del mismo"/>
    <n v="1"/>
    <s v="CUMPLIDO"/>
    <d v="2026-05-29T00:00:00"/>
    <n v="1"/>
    <s v="se evidencia formatos de procedimientos actualizados para la gestion de pagos PC-GF-17, FO-GF-17-01, FO-GF-02, FO-GF-03, FO-GF-04, FO-GF-05, FO-GF-06, FO-GF-07, con fecha 27/03/2026.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gestion de pagos "/>
    <s v="https://dnbcgovco-my.sharepoint.com/:f:/g/personal/planeacion_dnbc_gov_co/IgDlTTkE6gPMRZjTETbxch7dATaSM_TE5-agvqb3k7QgaDY?e=0V1Jx7"/>
    <s v="11/07/206"/>
    <s v="Actividad reportada con cumplimiento en el primer trimestre 2026"/>
    <n v="1"/>
    <x v="1"/>
  </r>
  <r>
    <n v="819"/>
    <x v="0"/>
    <x v="5"/>
    <s v="Subdirección estrategica"/>
    <m/>
    <x v="445"/>
    <n v="1"/>
    <x v="59"/>
    <s v="Indicadores_x000a_Se evidenció que no se han formulado indicadores para medir el cumplimiento de las actividades establecidas en la caracterización del proceso tales como reconocimiento de centros de entrenamiento de brigadas contraincendio y reconocimiento de escuelas de formación para Bomberos, actividades relacionadas intrínsecamente con el objetivo del proceso, lo cual incumple lo establecido en dimensión 1 Direccionamiento Estratégico y Planeación del MIPG “(…) Definir los indicadores a utilizar y el método de construcción que más se adapte a la propia dinámica y cultura organizacional”."/>
    <s v="GESTIÓN DEL CONOCIMIENTO Y LA INNOVACIÓN"/>
    <s v="Desconocimiento del procedimiento de formulacion de indicadores para la medicion de la gestion del proceso."/>
    <s v="Desconocimiento del procedimiento de formulacion de indicadores para la medicion de la gestion del proceso."/>
    <s v="Acción correctiva"/>
    <s v="EN_AC3"/>
    <s v="Formular los indicadores para medir el cumplimiento de las actividades establecidas en la caracterización del proceso."/>
    <s v="Fichas de indicadores del proceso"/>
    <n v="1"/>
    <d v="2022-11-15T00:00:00"/>
    <d v="2023-06-30T00:00:00"/>
    <n v="33.75"/>
    <s v="10. Educación Nacionalpara Bomberos"/>
    <m/>
    <n v="1"/>
    <s v="Se adjunta tablero de indicadores "/>
    <n v="0"/>
    <d v="2026-05-11T00:00:00"/>
    <s v="Sin seguimiento actualizado. Se toma último seguimiento_x000a_Se evidencia que cumple con los criterios solicitados dado que Formularon los indicadores para medir el cumplimiento de las actividades establecidas en la caracterización del proceso. Dado que adjunta el tablero de indicadores del proceso actualizado_x000a_Se sugiere la eliminación de este hallazgo dado que ya se formularon los indicadores en bse a la caracterización del proceso actualizado "/>
    <s v="Si"/>
    <s v="CUMPLIDO"/>
    <d v="2026-05-15T00:00:00"/>
    <n v="0"/>
    <s v="No fue posible identificar evidencias para el presente período de análisis"/>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n reporte de información por parte de la primera linea de defensa"/>
    <n v="0"/>
    <n v="46213"/>
    <s v="No se evidencia seguimiento. Se toma último seguimiento_x000a_Se evidencia que cumple con los criterios solicitados dado que Formularon los indicadores para medir el cumplimiento de las actividades establecidas en la caracterización del proceso. Dado que adjunta el tablero de indicadores del proceso actualizado_x000a_Se sugiere la eliminación de este hallazgo dado que ya se formularon los indicadores en bse a la caracterización del proceso actualizado "/>
    <n v="1"/>
    <x v="1"/>
  </r>
  <r>
    <n v="820"/>
    <x v="0"/>
    <x v="4"/>
    <s v="Subdirección Administrativa y Financiera"/>
    <m/>
    <x v="446"/>
    <n v="1"/>
    <x v="8"/>
    <s v="No se dio cumplimiento a lo establecido en el Articulo 14 y 89 del Decreto 111 de 1996, asi como lo enunciado en la circular 031 de 2011 emitidad por la Procuraduría General de la Nación, ya que se constituyeron Reservas Presupuestales sin Justificar técnica y jurídicamente el Hecho de fuerza mayor que la Generó así:_x000a_Orden de Compra 56640 Alfapeople_x000a_Orden de Compra 62662 Ghruo Empresarial Crear de Colombia_x000a_Orden de Compra 5911 UT Nimbit_x000a_Orden de Compra 56818 UT Nube Pública_x000a_Convenio 291 de 2020 CBV de el Retorno_x000a_Contrato 280 de 2020 Rayco ltda_x000a_Contrato 290 de 2020 UT SFL-KPN"/>
    <s v="GESTIÓN PRESUPUESTAL Y EFICIENCIA DEL GASTO PÚBLICO"/>
    <s v="Porque los Supervisores de los contratos no efectuaron un seguimiento permanente a la ejecucion de los mismos._x000a_Porque no hubo un adecuado principio de Planeación._x000a_Desconocimiento de las responsabilidades por parte de los Supervisores de los Contratos._x000a_Desconocimiento de la norma"/>
    <s v="Desconocimiento de la norma"/>
    <s v="Acción correctiva"/>
    <s v="GF_AC8"/>
    <s v="Elaboración de un procedimiento para la constitución de reservas presupuestales"/>
    <s v="Procedimiento elaborado"/>
    <n v="1"/>
    <d v="2021-08-01T00:00:00"/>
    <d v="2021-09-30T00:00:00"/>
    <n v="8.85"/>
    <s v="13. Gestión Financiera"/>
    <m/>
    <n v="1"/>
    <s v="Se deja en evidencia el procedimiento de resrvas presupuestales "/>
    <s v="https://dnbcgovco-my.sharepoint.com/:f:/g/personal/planeacion_dnbc_gov_co/IgAKPZEalRp3T7O44VwZjBLlARF86VpmllJA36VR9-2qDG8?e=W6XaGX"/>
    <d v="2026-05-11T00:00:00"/>
    <s v="Se formulo el procedimiento PC-GF-03 Constitución Reservas Presupuestales y ya se encuentra en su versión 3"/>
    <n v="1"/>
    <s v="CUMPLIDO"/>
    <d v="2026-05-28T00:00:00"/>
    <n v="1"/>
    <s v="Se evidencio la elaboracion del procedimiento de constitucion de reservas PC-GF-03 y formato PC-GF-03-01 con fecha 20/03/2026."/>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resrvas presupuestales "/>
    <s v="https://dnbcgovco-my.sharepoint.com/:f:/g/personal/planeacion_dnbc_gov_co/IgDlTTkE6gPMRZjTETbxch7dATaSM_TE5-agvqb3k7QgaDY?e=0V1Jx7"/>
    <s v="11/07/206"/>
    <s v="Actividad reportada con cumplimiento en el primer trimestre 2026"/>
    <n v="1"/>
    <x v="1"/>
  </r>
  <r>
    <n v="821"/>
    <x v="0"/>
    <x v="4"/>
    <s v="Subdirección Administrativa y Financiera"/>
    <m/>
    <x v="447"/>
    <n v="1"/>
    <x v="11"/>
    <s v="Se evidencio que a la fecha la Entidad no cuenta con espacio adecuado para la conservación y custodia del acervo documental, incumplimiento el art.3 del Acuerdo 008 de 2014 del AGN conforme lo estipula el Art.46 de la Ley 594 de 2000 y el_x000a_Art. 1 Acuerdo número 049 de 2000 del AGN._x000a_“Los archivos de la Administración Pública deberán implementar un sistema integrado de conservación en cada una de las fases del ciclo vital de los documentos”"/>
    <m/>
    <s v="1er Por qué: Por falta de recursos para la adecuación de un espacio_x000a_2do Por qué:Porque no se ha realizado un diagnóstico que determine las condiciones adecuadas para la conservación y custodia del acervo documental de la DNBC"/>
    <s v="2do Por qué:Porque no se ha realizado un diagnóstico que determine las condiciones adecuadas para la conservación y custodia del acervo documental de la DNBC"/>
    <s v="Acción correctiva"/>
    <s v="GA_AC9"/>
    <s v="Contar con un espacio adecuado para la conservación y custodia del acervo documental de la DNBC"/>
    <s v="Espacio adecuado para para la conservación y custodia del acervo documental de la DNBC"/>
    <n v="1"/>
    <d v="2026-05-01T00:00:00"/>
    <d v="2026-12-31T00:00:00"/>
    <n v="36"/>
    <s v="14. Gestión Administrativa / 17. Gestión Documental"/>
    <m/>
    <n v="0"/>
    <s v="En proceso de autorización de espacio "/>
    <s v="https://dnbcgovco-my.sharepoint.com/:f:/g/personal/planeacion_dnbc_gov_co/IgBNCQFqI1L_TKrLQDIGiy7lAY8q51gtOs_K7D5VQJijXpk?e=7eTYoW"/>
    <d v="2026-05-11T00:00:00"/>
    <s v="Se recibió información antigua por parte del proceso y no se evidencian soportes en la carpeta compartida por planeación"/>
    <n v="0"/>
    <s v="EJECUCIÓN"/>
    <d v="2026-05-28T00:00:00"/>
    <n v="0"/>
    <s v="No fue posible identificar evidencias para el presente período de análisis"/>
    <s v="SIN INICIAR"/>
    <s v="No aplica"/>
    <s v="No aplica"/>
    <s v="No aplica"/>
    <n v="1"/>
    <s v="Se cuenta con espacios para el acervo documental de la DNBC"/>
    <s v="https://dnbcgovco-my.sharepoint.com/:f:/g/personal/planeacion_dnbc_gov_co/IgDydYR2IkpIRI6N2VRik0fxAemY8ukkRKq-dLLZV2wNe3I?e=7HJc9p"/>
    <n v="46214"/>
    <s v="Se remite informe donde con evidencias fotográficas se da cuenta del espacio disponible para la documentación de la entidad"/>
    <n v="1"/>
    <x v="1"/>
  </r>
  <r>
    <n v="822"/>
    <x v="1"/>
    <x v="7"/>
    <s v="Dirección General"/>
    <m/>
    <x v="441"/>
    <m/>
    <x v="43"/>
    <s v="GESTIÓN DE CONTROL Y SEGUIMIENTO SOBRE LOS RECURSOS QUE DEBEN SER APORTADOS AL FONDO NACIONAL DE BOMBEROS, ARTÍCULO 35 DE LA LEY 1575 DE 2012._x000a_ADMINISTRATIVO (A)"/>
    <m/>
    <s v="Debilidades en la documentación y seguimiento a la implementación del control que garantice la inclusión de la solicitud de los recursos definidos como fuente de ingresos para el Fondo Nacional de Bomberos, en el Art. 35 Ley 1575 de 2012"/>
    <s v="Debilidades en la documentación y seguimiento a la implementación del control que garantice la inclusión de la solicitud de los recursos definidos como fuente de ingresos para el Fondo Nacional de Bomberos, en el Art. 35 Ley 1575 de 2012"/>
    <s v="Fortalecer los mecanismos de gestión de control y seguimiento sobre los recursos que deben ser aportados al Fondo Nacional de Bomberos, artículo 35 de la ley 1575 de 2012."/>
    <s v="PE_A11"/>
    <s v="Presentar para consideración y aprobación el anteproyecto de presupuesto al Comité Directivo, previo a las fechas establecidas por MHCP"/>
    <s v="Acta Comité directivo"/>
    <n v="1"/>
    <d v="2026-03-01T00:00:00"/>
    <d v="2026-03-25T00:00:00"/>
    <n v="3.6"/>
    <s v="01. Planeación Estratégica"/>
    <s v="Auditoria Financiera 2024"/>
    <n v="1"/>
    <s v="En comité del 26 de marzo de 2026, se presentó anteproyecto de presupuesto para validación del comité directivo"/>
    <s v="https://dnbcgovco-my.sharepoint.com/:f:/g/personal/planeacion_dnbc_gov_co/IgAwRNaujcVWS71Oq-WCF_AGAfs5QChUDiIf3u_UJWQL4d4?e=4XXkdM"/>
    <d v="2026-05-11T00:00:00"/>
    <s v="Se evidencia acta de comité directivo"/>
    <n v="1"/>
    <s v="CUMPLIDO"/>
    <d v="2026-06-05T00:00:00"/>
    <n v="1"/>
    <s v="Se evidencia que, en el Acta del Comité Institucional de Gestión y Desempeño del 26 de marzo de 2026, se presentó el anteproyecto de presupuesto para su revisión y validación. Por lo anterior, desde la tercera línea de defensa se valida el cumplimiento de la acción correctiva, al encontrarse evidencia acorde con la actividad formulada."/>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n comité del 26 de marzo de 2026, se presentó anteproyecto de presupuesto para validación del comité directivo"/>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 acta de comité directivo"/>
    <n v="1"/>
    <x v="1"/>
  </r>
  <r>
    <n v="823"/>
    <x v="0"/>
    <x v="5"/>
    <s v="Subdirección estrategica"/>
    <m/>
    <x v="448"/>
    <n v="1"/>
    <x v="59"/>
    <s v="Se evidencia debilidad en los controles implementados por el Proceso por cuanto, se encontraron los consecutivos 330, 333 y 334 de la vigencia 2022 sin número de radicado de entrada en la base de datos de Registros de cursos de formación bomberil, y con los cuales se otorgaron cuatro (4) registros._x000a_Así mismo, en la base de datos de firma de certificados se encontraron 12 registros sin el radicado de entrada y de los cuales solo uno (1) tiene radicado de salida._x000a_Lo anterior incumple lo establecido en la actividad 1 de “Asignación registro de cursos de formación bomberil” y de “Firma de Certificados de Cursos de Formación Bomberil” del Procedimiento para Registro de Capacitación Bomberil y Firma de Certificados, que establecen “Recibir los documentos de solicitud de registro de cursos de formación bomberil / de firma de certificados”, por parte de los Cuerpos de Bomberos de Colombia, en la oficina de atención al usuario de la DNBC o en la cuenta de correo: atencionciudadano@dnbc.gov.co”._x000a_Así como, la actividad 4 de “Firma de Certificados de Cursos de Formación Bomberil” “Ingresar los datos de los certificados del curso de formación bomberil, en la base de datos de Excel, para seguimiento y trazabilidad en la nube (ACC).”"/>
    <s v="GESTIÓN DEL CONOCIMIENTO Y LA INNOVACIÓN"/>
    <s v="Debilidad de los controles establecidos en el procedimiento de trámite de registros y firma de certificados."/>
    <s v="Debilidad de los controles establecidos en el procedimiento de trámite de registros y firma de certificados."/>
    <s v="Acción correctiva"/>
    <s v="EN_AC4"/>
    <s v="Validación de los trámites de firmas de certificados por parte del gestor del proceso."/>
    <s v="Validaciones registradas en el FORMATO_x000a_BASE DE DATOS CERTIFICADOS TRAMITADOS FO-EN-01-01"/>
    <n v="1"/>
    <d v="2022-11-15T00:00:00"/>
    <d v="2023-06-30T00:00:00"/>
    <n v="33.75"/>
    <s v="10. Educación Nacionalpara Bomberos"/>
    <m/>
    <n v="1"/>
    <s v="Se adjunta matriz de base de datos de certificados"/>
    <s v="https://dnbcgovco-my.sharepoint.com/:f:/g/personal/planeacion_dnbc_gov_co/IgC5kXqR4V0nTaHvwiZWXltvAYv7nqk-yTXwtoINqpfBzlc?e=Xqggcp"/>
    <d v="2026-05-11T00:00:00"/>
    <s v="Sin seguimiento actualizado. Se toma último seguimiento_x000a_Se evidencia que cumple con los criterios solicitados ya que adjunta Validaciones registradas en el FORMATO BASE DE DATOS CERTIFICADOS TRAMITADOS FO-EN-01-01"/>
    <s v="Si"/>
    <s v="CUMPLIDO"/>
    <d v="2026-06-08T00:00:00"/>
    <n v="0"/>
    <s v="Se evidencia ausencia de monitoreo por parte de la primera y segunda línea de defensa, así como falta de soportes documentales que permitan verificar la ejecución de la acción correctiva. En consecuencia, desde la tercera línea de defensa no es posible determinar el estado real de avance de la acción formulada. Se recomienda fortalecer los mecanismos de monitoreo, seguimiento y reporte, garantizando la generación y conservación de evidencias que respalden el cumplimiento de los compromisos establecidos en el plan de mejoramiento."/>
    <s v="VENCIDA"/>
    <s v="No aplica"/>
    <s v="No aplica"/>
    <s v="No aplica"/>
    <n v="0"/>
    <s v="Sin reporte de información por parte de la primera linea de defensa"/>
    <n v="0"/>
    <n v="46213"/>
    <s v="No se evidencia seguimiento. Se toma último seguimiento_x000a_Se evidencia que cumple con los criterios solicitados ya que adjunta Validaciones registradas en el FORMATO BASE DE DATOS CERTIFICADOS TRAMITADOS FO-EN-01-01_x000a_Link SIGE https://dnbcgovco-my.sharepoint.com/my?id=%2Fpersonal%2Fplaneacion%5Fdnbc%5Fgov%5Fco%2FDocuments%2FDocumentos%20SIGE%2F2%2E%20Procesos%2F2%2E%20Procesos%20Misionales%2F10%2E%20Educaci%C3%B3n%20Nacional%20para%20Bomberos&amp;viewid=efb70791%2Db8ab%2D49e7%2Db552%2Dd3d4cbe976b9"/>
    <n v="1"/>
    <x v="1"/>
  </r>
  <r>
    <n v="824"/>
    <x v="0"/>
    <x v="5"/>
    <s v="Subdirección estrategica"/>
    <m/>
    <x v="449"/>
    <n v="1"/>
    <x v="59"/>
    <s v="Aval y reconocimiento de instructores_x000a_Se evidenció que no se ha definido con claridad el método/soporte válido para acreditar la antigüedad como bombero de mínimo 5 años, ya que las unidades bomberiles están aportando para este requisito la Hoja de vida en formato común, en otros casos la hoja de vida Bomberil, sin la firma de comandante de su CB, inclusive se adjunta un formato de hoja de vida en idioma inglés, además no legible, incumpliendo lo establecido en el artículo 39 “Requisitos para ser instructor” de la resolución 1127 de 2018"/>
    <s v="GESTIÓN DEL CONOCIMIENTO Y LA INNOVACIÓN"/>
    <s v="Falta de definición en el marco normativo que regula el tema"/>
    <s v="Falta de definición en el marco normativo que regula el tema"/>
    <s v="Acción correctiva"/>
    <s v="EN_AC7"/>
    <s v="Actualización Manual de lineamientos proceso de educación"/>
    <s v="Manual Actualizado"/>
    <n v="1"/>
    <d v="2022-11-15T00:00:00"/>
    <d v="2023-06-30T00:00:00"/>
    <n v="33.75"/>
    <s v="10. Educación Nacionalpara Bomberos"/>
    <m/>
    <n v="1"/>
    <s v="Se adjunta manual de lineamientos del proceso"/>
    <s v="https://dnbcgovco-my.sharepoint.com/:f:/g/personal/planeacion_dnbc_gov_co/IgC5kXqR4V0nTaHvwiZWXltvAYv7nqk-yTXwtoINqpfBzlc?e=Xqggcp"/>
    <d v="2026-05-11T00:00:00"/>
    <s v="Sin seguimiento actualizado. Se toma último seguimiento_x000a__x000a_Se evidencia que cumple con criterios ya que adjuntan laActualización Manual de lineamientos proceso de educación_x000a_Se sugiere la eliminación de este hallazgo ya que cuenta con la actualización del manual "/>
    <s v="Si"/>
    <s v="CUMPLIDO"/>
    <d v="2026-06-08T00:00:00"/>
    <n v="0"/>
    <s v="Se evidencia ausencia de monitoreo por parte de la primera y segunda línea de defensa, así como falta de soportes documentales que permitan verificar la ejecución de la acción correctiva. En consecuencia, desde la tercera línea de defensa no es posible determinar el estado real de avance de la acción formulada. Se recomienda fortalecer los mecanismos de monitoreo, seguimiento y reporte, garantizando la generación y conservación de evidencias que respalden el cumplimiento de los compromisos establecidos en el plan de mejoramiento."/>
    <s v="VENCIDA"/>
    <s v="No aplica"/>
    <s v="No aplica"/>
    <s v="No aplica"/>
    <n v="0"/>
    <s v="Sin reporte de información por parte de la primera linea de defensa"/>
    <n v="0"/>
    <n v="46213"/>
    <s v="No se evidencia seguimiento. Se toma último seguimiento_x000a__x000a_Se evidencia que cumple con criterios ya que adjuntan laActualización Manual de lineamientos proceso de educación_x000a_Se sugiere la eliminación de este hallazgo ya que cuenta con la actualización del manual _x000a_Link SIGE https://dnbcgovco-my.sharepoint.com/my?id=%2Fpersonal%2Fplaneacion%5Fdnbc%5Fgov%5Fco%2FDocuments%2FDocumentos%20SIGE%2F2%2E%20Procesos%2F2%2E%20Procesos%20Misionales%2F10%2E%20Educaci%C3%B3n%20Nacional%20para%20Bomberos&amp;viewid=efb70791%2Db8ab%2D49e7%2Db552%2Dd3d4cbe976b9"/>
    <n v="1"/>
    <x v="1"/>
  </r>
  <r>
    <n v="825"/>
    <x v="0"/>
    <x v="4"/>
    <s v="Subdirección Administrativa y Financiera"/>
    <m/>
    <x v="450"/>
    <n v="1"/>
    <x v="58"/>
    <s v="Se encontró que no todos los desarrollos recientes del aplicativo RUE, cuentan con un análisis actualizado de las solicitudes de los Usuarios, así mismo no se cuenta con el documento soporte (diagnóstico) de las necesidades de información de la Entidad, para la actualización (desarrollo) del Sistema de Información RUE, situación que genera inobservancia con lo dispuesto en el Manual de Gobierno digital, implementación de la política de Gobierno Digital, Decreto 1008 de 2018, Numeral 3.2. Lineamientos TIC para el Estado y TIC para la Sociedad...&quot;La entidad debe garantizar que el proyecto o iniciativa que haga uso de TIC cuente con un conjunto de acciones que permitan una adecuada ejecución, seguimiento y realimentación, de manera que se cumpla con lo planeado y que se satisfagan las necesidades y problemáticas identificadas desde el inicio.&quot;"/>
    <m/>
    <s v="Porque el proceso de Coordinación Operativa no es el encargado de establecer los lineamientos de la política de Gobierno Digital y Planes de Manteniemiento como lo establece MINTIC._x000a_Porqre la entidad no cuenta con el personal de Apoyo competente e idoneo para diseñar e implementar la Política de Gobierno Digital, especificamente en su diagnostico de necesidades de informacion de la Entidad como en su desarrollo."/>
    <s v="Porque la entidad no cuenta con el personal de Apoyo competente e idoneo para diseñar e implementar la Política de Gobierno Digital, especificamente en su diagnostico de necesidades de informacion de la Entidad como en su desarrollo."/>
    <s v="Acción correctiva"/>
    <s v="TI_AC15"/>
    <s v="Generar Documento soporte (diagnóstico) de las necesidades de información de la Entidad, para la actualización (desarrollo) del Sistema de Información RUE."/>
    <s v="Docuemento de Diagnostico RUE"/>
    <n v="1"/>
    <d v="2026-01-01T00:00:00"/>
    <d v="2026-05-31T00:00:00"/>
    <n v="22.5"/>
    <s v="18. Gestión de Tecnología e Informática"/>
    <m/>
    <n v="1"/>
    <s v="Se aporta como evidencia formato de necesidad y diagnóstico funcional del proyecto RUE 2.0, en el que se documentan las necesidades de información institucional, requerimientos por módulos, arquitectura funcional, interoperabilidad y criterios técnicos para la actualización del sistema."/>
    <s v="https://dnbcgovco-my.sharepoint.com/:f:/g/personal/planeacion_dnbc_gov_co/IgDPgT4NJ4SAS7wh-FIhINwWAfHEn8Nkvw5wZ9iOQqb9PVM?e=sUmTmO"/>
    <d v="2026-05-11T00:00:00"/>
    <s v="Se aporta formato de necesidad de RUE 2.0 "/>
    <n v="1"/>
    <s v="CUMPLIDO"/>
    <d v="2026-06-08T00:00:00"/>
    <n v="1"/>
    <s v="Se evidencia que la entidad aportó como soporte el formato de necesidad y diagnóstico funcional del proyecto RUE 2.0, documento en el que se identifican y documentan las necesidades de información institucional, los requerimientos funcionales por módulos, las reglas de negocio, criterios de interoperabilidad, arquitectura funcional, lineamientos de seguridad y condiciones técnicas para la actualización y modernización del Sistema de Información RUE. La evidencia presentada permite verificar la elaboración del diagnóstico requerido y la definición de los requerimientos necesarios para el desarrollo de la nueva versión del sistema, dando cumplimiento a la acción correctiva formula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n reporte de información por parte de la primera linea de defensa"/>
    <n v="0"/>
    <n v="46214"/>
    <s v="Actividad con cumplimiento reportado en el primer trimestre 2026"/>
    <n v="1"/>
    <x v="1"/>
  </r>
  <r>
    <n v="826"/>
    <x v="0"/>
    <x v="1"/>
    <s v="Subdirección Administrativa y Financiera"/>
    <m/>
    <x v="451"/>
    <n v="1"/>
    <x v="3"/>
    <s v="Se evidencia debilidad en la documentación (Caracterización del proceso) y ejecución del proceso por cuanto no se han implementado los procedimientos requeridos para ejecutar de manera estandarizada y soportada las actividades propias de proceso, incumpliendo lo establecido en el MIPG, 3.2.1.1 Política de Fortalecimiento organizacional y simplificación de procesos."/>
    <m/>
    <s v="1. Por qué; El grupo de gestión tecnológica no cuenta con el personal suficiente que permita realizar verificación o actualización de los procesos de la Gestión de TI_x000a_2. Por qué: El área de Gestión Tecnológica no tiene metodologías definidas para atender los requerimientos e incidentes por lo irregular de los elementos que componen de la red corporativa de la entidad._x000a_3. Por que; No se tienen claramente identificados los factores críticos o de éxito del proceso."/>
    <s v="No se tienen claramente identificados los factores críticos o de éxito del proceso."/>
    <s v="Acción correctiva"/>
    <s v="TI_AC3"/>
    <s v="Realizar la caracterización del proceso definiendo los factores críticos y de exitico del proceso."/>
    <s v="Metodologias definidas en el proceso de Gestión de Tecnología"/>
    <n v="1"/>
    <d v="2026-01-01T00:00:00"/>
    <d v="2026-04-30T00:00:00"/>
    <n v="17.849999999999998"/>
    <s v="18. Gestión de Tecnología e Informática"/>
    <s v="Reportar seguimiento"/>
    <n v="1"/>
    <s v="Se aporta como evidencia la Caracterización CT-TI versión 04 aprobada, que contiene la definición de factores críticos y de éxito del proceso."/>
    <s v="https://dnbcgovco-my.sharepoint.com/:f:/g/personal/planeacion_dnbc_gov_co/IgB5ud7b1mvzR6LEuE_muVtIAXnMfndxc-qfhTxTextcGU4?e=aHpPFN"/>
    <d v="2026-05-11T00:00:00"/>
    <s v="Se adjunta caracterizaicón del proceso en su versión 4 disponible desde marzo 2026"/>
    <n v="1"/>
    <s v="CUMPLIDO"/>
    <d v="2026-06-08T00:00:00"/>
    <n v="1"/>
    <s v="Se evidencia la actualización y aprobación de la Caracterización del Proceso Gestión de Tecnología e Informática, versión 04, vigente desde el 31 de marzo de 2026, documento mediante el cual se fortalecen el objetivo, alcance, actividades, riesgos, indicadores y demás elementos del proceso, en concordancia con los lineamientos institucionales y el MIPG. En consecuencia, la evidencia permite validar la ejecución y cumplimiento de la acción correctiva formulada para subsanar el hallazgo identifica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n reporte de información por parte de la primera linea de defensa"/>
    <n v="0"/>
    <n v="46214"/>
    <s v="Actividad con cumplimiento reportado en el primer trimestre 2026"/>
    <n v="1"/>
    <x v="1"/>
  </r>
  <r>
    <n v="827"/>
    <x v="0"/>
    <x v="8"/>
    <s v="Subdirección Administrativa y Financiera"/>
    <m/>
    <x v="194"/>
    <n v="1"/>
    <x v="37"/>
    <s v="Al descargar el reporte Caracterización Discapacidad SP y Contratista del SIGEP II, se obtiene un mensaje “sin registros”, es decir que no se registró la información en el aplicativo SIGEP II, incumpliendo lo establecido en el MIPG dimensión 5 “Información y Comunicación”."/>
    <m/>
    <s v="1. Falta de monitoreo de la calidad de los datos registrados en el sistema SIGEP II._x000a_2. Por falta de capacitación al servidor público y/o contratista encargado del registro en el SIGEP II_x000a_3. Debilidad en la aplicación de controles por parte del proceso de talento humano"/>
    <s v="Debilidad en la identificación de controles respecto de la información registrada en el SIGEP II"/>
    <s v="Acción correctiva"/>
    <s v="TH_AC28"/>
    <s v="Solictar diligenciamiento de encuesta de Perfil Sociodemografico"/>
    <s v="Solicitudes de Información realizada"/>
    <n v="2"/>
    <d v="2026-03-01T00:00:00"/>
    <d v="2026-12-31T00:00:00"/>
    <n v="45"/>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1"/>
    <s v="se adjunta reporte de encuesta"/>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información sobre la encuesta sociodemografica realizada en el 2026. Información primer semestre"/>
    <n v="0.5"/>
    <x v="0"/>
  </r>
  <r>
    <n v="828"/>
    <x v="0"/>
    <x v="7"/>
    <s v="Dirección General"/>
    <m/>
    <x v="452"/>
    <n v="1"/>
    <x v="38"/>
    <s v="En la Resolución 199 de 2024 no se estableció artículos que hagan alusión a Indicador de Gestión, Apoderados y Asesoría, lo cual va en contra de lo estipulado en el artículo 115 de la Ley 2220 de 2022, que establece que “las normas sobre los Comités de Conciliación son de obligatorio cumplimiento para las entidades de derecho público, los organismos públicos del orden nacional, departamental, distrital, los municipios que sean capital de departamento y los entes descentralizados de estos niveles”. Es necesario que en la resolución se definan claramente estos indicadores, conforme a la normativa_x000a_vigente._x000a_Si bien la normativa exige la adecuación del funcionamiento de los Comités de Conciliación conforme a sus disposiciones, resulta imperativo que estos elementos sean definidos con claridad en la normativa interna. Esto garantizará un adecuado cumplimiento de los lineamientos legales, fortalecerá la transparencia en la gestión y_x000a_permitirá una adecuada supervisión de los procesos conciliatorios dentro de la entidad._x000a_Es importante mencionar, que si bien esta No conformidad es reiterativa del Informe del Segundo semestre de 2024, a la fecha, la acción correctiva está prevista en el Plan de Mejoramiento para ejecutarse a más tardar el 31 de diciembre de 2025."/>
    <s v="INTEGRIDAD"/>
    <s v="1. Resolución 199 de 2024 no incorporó los artículos normativos relacionados con indicadores, apoderados y asesoría, pese a que existen prácticas internas y métricas implementadas._x000a_2. Falta de revisión integral de coherencia normativa antes de su expedición, lo que generó omisiones en la formalización de aspectos técnicos que ya operaban en la entidad._x000a_3. Deficiencia en el proceso de elaboración y revisión normativa dentro de la Oficina Jurídica, que no garantizó la armonización de la Resolución 199 de 2024 con los requisitos legales aplicables a los Comités de Conciliación."/>
    <s v="Resolución 199 de 2024 no incorporó los artículos normativos relacionados con indicadores, apoderados y asesoría, pese a que existen prácticas internas y métricas implementadas."/>
    <s v="Acción correctiva"/>
    <s v="DI_AC34"/>
    <s v="Modificar la Resolución 199 de 2024 para incorporar formalmente los indicadores de gestión existentes, las funciones de los apoderados y las directrices de asesoría jurídica del Comité de Conciliación, conforme al artículo 115 de la Ley 2220 de 2022."/>
    <s v="Resolución actualizada con los criterios establecidos"/>
    <n v="1"/>
    <d v="2025-11-20T00:00:00"/>
    <d v="2025-12-31T00:00:00"/>
    <n v="6.1499999999999995"/>
    <s v="12. Gestión de Asuntos Disciplinarios"/>
    <m/>
    <n v="1"/>
    <s v="Mediante Resolución 363 de 2025. se actualizó la resolución 199 de 2024 y se incluyó lo solicitado por control interno. Se anexa la resolción."/>
    <s v="https://dnbcgovco-my.sharepoint.com/:f:/g/personal/planeacion_dnbc_gov_co/IgCWMU3_E-UpTLfbQMbAUzJWAbf6VNNUAktPLT5yhv1d360?e=TAwypS"/>
    <d v="2026-05-11T00:00:00"/>
    <s v="Se adjunta evidencia de incorporación de  requerimientos establecidos en la actividad"/>
    <n v="1"/>
    <s v="CUMPLIDO"/>
    <d v="2026-05-15T00:00:00"/>
    <n v="1"/>
    <s v="Se evidenció como soporte la Resolución No. 363 del 10 de diciembre de 2025, mediante la cual se adopta el Reglamento del Comité de Conciliación de la Dirección Nacional de Bomberos de Colombia, derogando y actualizando la reglamentación anterior. Durante la revisión se verificó la incorporación de disposiciones relacionadas con los indicadores de gestión, las responsabilidades de los apoderados y las directrices de asesoría jurídica, en concordancia con lo establecido en los artículos 115 y siguientes de la Ley 2220 de 2022. Se evidencio que el soporte aportado permite verificar la ejecucion de la actividad formulada dentro de los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829"/>
    <x v="0"/>
    <x v="7"/>
    <s v="Dirección General"/>
    <m/>
    <x v="453"/>
    <n v="1"/>
    <x v="38"/>
    <s v="La resolución 199 de 2024, que trata del Reglamento Interno del Comité de Conciliación de la Dirección Nacional de Bomberos de Colombia, fue adoptada conforme lo indica el artículo 115 de la ley 2220 de 2022, sin embargo, no se encuentra actualizada con las directrices emitidas en el Decreto 104 de enero 28 de 2025"/>
    <s v="INTEGRIDAD"/>
    <s v="1. Desfase normativo natural generado por la expedición de una nueva norma (Decreto 104 de 2025) posterior a la Resolución 199 de 2024._x000a_2. Falta de un mecanismo de monitoreo normativo continuo que permita identificar, evaluar y ajustar oportunamente los cambios legales que impactan la reglamentación interna._x000a_3. Ausencia de una práctica institucional sistemática de revisión y actualización normativa periódica del marco legal que regula los Comités de Conciliación, lo que genera lapsos temporales sin alineación inmediata con nuevas disposiciones nacionales"/>
    <s v="Ausencia de una práctica institucional sistemática de revisión y actualización normativa periódica del marco legal que regula los Comités de Conciliación, lo que genera lapsos temporales sin alineación inmediata con nuevas disposiciones nacionales"/>
    <s v="Acción correctiva"/>
    <s v="DI_AC36"/>
    <s v="Modificación y actualización de la resolución 199 de 2024 de conformidad con el decreto 104 de 2025"/>
    <s v="Resolución actualizada con los criterios establecidos"/>
    <n v="1"/>
    <d v="2025-11-20T00:00:00"/>
    <d v="2025-12-31T00:00:00"/>
    <n v="6.1499999999999995"/>
    <s v="12. Gestión de Asuntos Disciplinarios"/>
    <m/>
    <n v="1"/>
    <s v="Mediante Resolución 363 de 2025, se actualizó la resolución 199 de 2024. Se anexa la resolción."/>
    <s v="https://dnbcgovco-my.sharepoint.com/:f:/g/personal/planeacion_dnbc_gov_co/IgC7tp_fdzBkTbS6uCHe_s4EAcZfd2NOrO8efEfcT_pvH7I?e=zpGc7M"/>
    <d v="2026-05-11T00:00:00"/>
    <s v="Resolución se encuentra actualizada y aprobada"/>
    <n v="1"/>
    <s v="CUMPLIDO"/>
    <d v="2026-05-15T00:00:00"/>
    <n v="1"/>
    <s v="Se evidenció como soporte la Resolución No. 363 del 10 de diciembre de 2025, mediante la cual se adopta el Reglamento del Comité de Conciliación de la Dirección Nacional de Bomberos de Colombia, derogando y actualizando la reglamentación anterior. Durante la revisión se verificó la incorporación de disposiciones relacionadas con los indicadores de gestión, las responsabilidades de los apoderados y las directrices de asesoría jurídica, en concordancia con lo establecido en los artículos 115 y siguientes de la Ley 2220 de 2022. Se evidencio que el soporte aportado permite verificar la ejecucion de la actividad formulada dentro de los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830"/>
    <x v="0"/>
    <x v="5"/>
    <s v="Subdirección estrategica"/>
    <m/>
    <x v="454"/>
    <n v="1"/>
    <x v="59"/>
    <s v="Se encontró debilidad en el control para verificar los soportes aportados por las unidades bomberiles para optar por el aval como instructor, por cuanto se evidenció que se otorgaron avales sin que se hayan cargado los soportes correspondientes en el aplicativo ORFEO como es el caso de las solicitudes con radicados 20211140118912 y 20221140135982, incumpliendo lo establecido en el artículo 39 “Requisitos para ser instructor” de la resolución 1127 de 2018."/>
    <s v="GESTIÓN DEL CONOCIMIENTO Y LA INNOVACIÓN"/>
    <s v="Falta de detalle en la ejecución de la revisión de los documentos tramitados._x000a_Falta de rigor en la radicacion de solicitudes y complementos a los trámites."/>
    <s v="Falta de detalle en la ejecución de la revisión de los documentos tramitados"/>
    <s v="Acción correctiva"/>
    <s v="EN_AC8"/>
    <s v="Actualización del procedimiento de aval de instructores. Incluyendo acción en la política de operación, indicando que: &quot;…Toda la documentacion tramitada debe contar con radicado DNBC en el sistema de gestion documental ORFEO…&quot;"/>
    <s v="Procedimiento actualizado"/>
    <n v="1"/>
    <d v="2022-11-15T00:00:00"/>
    <d v="2023-06-30T00:00:00"/>
    <n v="33.75"/>
    <s v="10. Educación Nacionalpara Bomberos"/>
    <m/>
    <n v="1"/>
    <s v="se adjunta pdf de actualización de procedimiento"/>
    <s v="https://dnbcgovco-my.sharepoint.com/:f:/g/personal/planeacion_dnbc_gov_co/IgC5kXqR4V0nTaHvwiZWXltvAYv7nqk-yTXwtoINqpfBzlc?e=Xqggcp"/>
    <d v="2026-05-11T00:00:00"/>
    <s v="Sin seguimiento actualizado. Se toma último seguimiento_x000a__x000a_Se evidencia que Cumple con criterios ya que adjunta la actualización  del procedimiento de aval de instructores. Incluyendo acción en la política de operación, indicando que: &quot;…Toda la documentacion tramitada debe contar con radicado DNBC en el sistema de gestion documental ORFEO…&quot;_x000a_Se sugiere la eliminación de este hallazgo dado que ya cuenta con la actualización requerida"/>
    <s v="Si"/>
    <s v="CUMPLIDO"/>
    <d v="2026-06-08T00:00:00"/>
    <n v="0"/>
    <s v="Se evidencia ausencia de monitoreo por parte de la primera y segunda línea de defensa, así como falta de soportes documentales que permitan verificar la ejecución de la acción correctiva. En consecuencia, desde la tercera línea de defensa no es posible determinar el estado real de avance de la acción formulada. Se recomienda fortalecer los mecanismos de monitoreo, seguimiento y reporte, garantizando la generación y conservación de evidencias que respalden el cumplimiento de los compromisos establecidos en el plan de mejoramiento."/>
    <s v="VENCIDA"/>
    <s v="No aplica"/>
    <s v="No aplica"/>
    <s v="No aplica"/>
    <n v="0"/>
    <s v="Sin reporte de información por parte de la primera linea de defensa"/>
    <n v="0"/>
    <n v="46213"/>
    <s v="No se evidencia seguimiento. Se toma último seguimiento_x000a__x000a_Se evidencia que Cumple con criterios ya que adjunta la actualización  del procedimiento de aval de instructores. Incluyendo acción en la política de operación, indicando que: &quot;…Toda la documentacion tramitada debe contar con radicado DNBC en el sistema de gestion documental ORFEO…&quot;_x000a_Se sugiere la eliminación de este hallazgo dado que ya cuenta con la actualización requerida_x000a_Link SIGE https://dnbcgovco-my.sharepoint.com/my?id=%2Fpersonal%2Fplaneacion%5Fdnbc%5Fgov%5Fco%2FDocuments%2FDocumentos%20SIGE%2F2%2E%20Procesos%2F2%2E%20Procesos%20Misionales%2F10%2E%20Educaci%C3%B3n%20Nacional%20para%20Bomberos&amp;viewid=efb70791%2Db8ab%2D49e7%2Db552%2Dd3d4cbe976b9"/>
    <n v="1"/>
    <x v="1"/>
  </r>
  <r>
    <n v="831"/>
    <x v="0"/>
    <x v="5"/>
    <s v="Subdirección estrategica"/>
    <m/>
    <x v="455"/>
    <n v="1"/>
    <x v="59"/>
    <s v="Se evidenció demora en la respuesta de solicitudes de aval de instructores, por cuanto El CBV Alcalá solicitó ratificar el aval como instructor de Christian Ramírez mediante radicado 20221140152592 del 24/05/2022 al cual a la fecha no se le ha dado respuesta, incumpliendo el plazo para otorgar el aval y reconocimiento de instructores de bomberos, que es de 15 días hábiles establecido en el aplicativo SUIT del DAFP."/>
    <s v="GESTIÓN DEL CONOCIMIENTO Y LA INNOVACIÓN"/>
    <s v="Generación de respuestas parciales a las solicitudes tramitadas._x000a_Solicitudes incompletas tramitadas con anterioridad por parte de los cuerpos de bomberos, sin conexión de trámites."/>
    <s v="Generación de respuestas parciales a las solicitudes tramitadas"/>
    <s v="Acción correctiva"/>
    <s v="EN_AC9"/>
    <s v="Actualización del procedimiento de aval de instructores. Incluyendo una accion en las politicas de operación que diga: &quot;…Para la verificación de los documentos de respuesta se deben incluir los soportes, la matriz de análisis y la respuesta en un solo correo electrónico dirigido al responsable de la revisión final...&quot;"/>
    <s v="Procedimiento actualizado"/>
    <n v="1"/>
    <d v="2022-11-15T00:00:00"/>
    <d v="2023-06-30T00:00:00"/>
    <n v="33.75"/>
    <s v="10. Educación Nacionalpara Bomberos"/>
    <m/>
    <n v="1"/>
    <s v="se adjunta pdf de actualización de procedimiento"/>
    <s v="https://dnbcgovco-my.sharepoint.com/:f:/g/personal/planeacion_dnbc_gov_co/IgC5kXqR4V0nTaHvwiZWXltvAYv7nqk-yTXwtoINqpfBzlc?e=Xqggcp"/>
    <d v="2026-05-11T00:00:00"/>
    <s v="Sin seguimiento actualizado. Se toma último seguimiento_x000a__x000a_Se evidencia que Cumple con criterios ya que adjunta la actualización  ddel procedimiento de aval de instructores. Incluyendo una accion en las politicas de operación que diga: &quot;…Para la verificación de los documentos de respuesta se deben incluir los soportes, la matriz  de análisis y la respuesta en un solo correo electrónico dirigido al responsable de la revisión final...&quot;_x000a_Se sugiere la eliminación de este hallazgo dado que ya cuenta con la actualización requerida"/>
    <s v="Si"/>
    <s v="CUMPLIDO"/>
    <d v="2026-06-08T00:00:00"/>
    <n v="0"/>
    <s v="Se evidencia ausencia de monitoreo por parte de la primera y segunda línea de defensa, así como falta de soportes documentales que permitan verificar la ejecución de la acción correctiva. En consecuencia, desde la tercera línea de defensa no es posible determinar el estado real de avance de la acción formulada. Se recomienda fortalecer los mecanismos de monitoreo, seguimiento y reporte, garantizando la generación y conservación de evidencias que respalden el cumplimiento de los compromisos establecidos en el plan de mejoramiento."/>
    <s v="VENCIDA"/>
    <s v="No aplica"/>
    <s v="No aplica"/>
    <s v="No aplica"/>
    <n v="0"/>
    <s v="Sin reporte de información por parte de la primera linea de defensa"/>
    <n v="0"/>
    <n v="46213"/>
    <s v="No se evidencia seguimiento. Se toma último seguimiento_x000a__x000a_Se evidencia que Cumple con criterios ya que adjunta la actualización  ddel procedimiento de aval de instructores. Incluyendo una accion en las politicas de operación que diga: &quot;…Para la verificación de los documentos de respuesta se deben incluir los soportes, la matriz  de análisis y la respuesta en un solo correo electrónico dirigido al responsable de la revisión final...&quot;_x000a_Se sugiere la eliminación de este hallazgo dado que ya cuenta con la actualización requerida_x000a_Link SIGE https://dnbcgovco-my.sharepoint.com/my?id=%2Fpersonal%2Fplaneacion%5Fdnbc%5Fgov%5Fco%2FDocuments%2FDocumentos%20SIGE%2F2%2E%20Procesos%2F2%2E%20Procesos%20Misionales%2F10%2E%20Educaci%C3%B3n%20Nacional%20para%20Bomberos&amp;viewid=efb70791%2Db8ab%2D49e7%2Db552%2Dd3d4cbe976b9"/>
    <n v="1"/>
    <x v="1"/>
  </r>
  <r>
    <n v="832"/>
    <x v="0"/>
    <x v="5"/>
    <s v="Subdirección estrategica"/>
    <m/>
    <x v="456"/>
    <n v="1"/>
    <x v="59"/>
    <s v="Se evidenció que en la página web de la entidad, así como en la documentación del proceso no se han publicado los requisitos para el Reconocimiento de Centros de Entrenamiento de Brigadas Contra Incendios plasmados en la resolución 256 de 2014, con lo cual no se tiene claridad frente a los criterios para que los Cuerpos de Bomberos puedan optar por dicho reconocimiento para su Institución, incumpliendo lo establecido en la Ley 1712 de 2014 articulo 7 “Disponibilidad de la Información.” y la Dimensión 6. Información y Comunicación de MIPG, la cual señala “Tenga en cuenta que, respecto a la publicación de información de manera proactiva, el derecho de acceso a la información no radica únicamente en la obligación de dar respuesta a las peticiones, sino también en el deber de publicar y divulgar documentos y archivos de valor para el ciudadano y que constituyen un aporte en la construcción de una cultura de transparencia”."/>
    <s v="GESTIÓN DEL CONOCIMIENTO Y LA INNOVACIÓN"/>
    <s v="Desconocimiento de la aplicabilidad de la normativa y los lineamientos emitidos por MINTIC"/>
    <s v="Desconocimiento de la aplicabilidad de la normativa y los lineamientos emitidos por MINTIC"/>
    <s v="Acción correctiva"/>
    <s v="EN_AC10"/>
    <s v="Publicación de los requisitos para el Reconocimiento de Centros de Entrenamiento de Brigadas Contra Incendios plasmados en la resolución 256 de 2014"/>
    <s v="Publicaciones realizadas"/>
    <n v="1"/>
    <d v="2022-11-15T00:00:00"/>
    <d v="2023-06-30T00:00:00"/>
    <n v="33.75"/>
    <s v="10. Educación Nacionalpara Bomberos"/>
    <m/>
    <n v="0"/>
    <n v="0"/>
    <n v="0"/>
    <d v="2026-05-11T00:00:00"/>
    <s v="Sin seguimiento "/>
    <n v="0"/>
    <s v="VENCIDO"/>
    <d v="2026-06-08T00:00:00"/>
    <n v="0"/>
    <s v="Se evidencia ausencia de monitoreo por parte de la primera y segunda línea de defensa, así como falta de soportes documentales que permitan verificar la ejecución de la acción correctiva. En consecuencia, desde la tercera línea de defensa no es posible determinar el estado real de avance de la acción formulada. Se recomienda fortalecer los mecanismos de monitoreo, seguimiento y reporte, garantizando la generación y conservación de evidencias que respalden el cumplimiento de los compromisos establecidos en el plan de mejoramiento."/>
    <s v="VENCIDA"/>
    <s v="No aplica"/>
    <s v="No aplica"/>
    <s v="No aplica"/>
    <n v="0"/>
    <s v="Sin reporte de información por parte de la primera linea de defensa"/>
    <n v="0"/>
    <n v="46213"/>
    <s v="No se evidencia seguimiento"/>
    <n v="0"/>
    <x v="2"/>
  </r>
  <r>
    <n v="833"/>
    <x v="0"/>
    <x v="5"/>
    <s v="Subdirección Administrativa y Financiera"/>
    <m/>
    <x v="457"/>
    <n v="1"/>
    <x v="60"/>
    <s v="La entidad estableció el Manual de Contratación Código: MN-CO-01, Versión: 2, vigente desde el 13/06/2022, en el numeral 1.1.9, sin embargo, Se evidenció a través del contrato de exámenes ocupacionales realizado en la vigencia 2021, que en el estudio previo no se estableció la totalidad de los requisitos en seguridad y salud en el trabajo para exigir al contratista su cumplimiento, es de anotar que al verificar los requisitos el responsable de SST contaba con la totalidad de los soportes, lo cual podría incumplir lo establecido en el artículo 2.2.4.6.27, Decreto 1072 de 2015."/>
    <m/>
    <s v="No se verificó la inclusión de la totalidad de los requisitos exigibles en materia de SST"/>
    <s v="No se verificó la inclusión de la totalidad de los requisitos exigibles en materia de SST"/>
    <s v="Acción correctiva"/>
    <s v="GC_AC9"/>
    <s v="Incluir en el Manual de supervisión la definición de una responsabilidad del supervisor la cual quedaría así: Verificar que el contratista realice la inducción en sst antes de iniciar con la ejecución del contrato"/>
    <s v="Manual de supervisión actualizado"/>
    <n v="1"/>
    <d v="2023-02-02T00:00:00"/>
    <d v="2023-06-30T00:00:00"/>
    <n v="22.2"/>
    <s v="15. Gestión Contractual"/>
    <s v="Trasnferido desde Talento humano"/>
    <n v="0"/>
    <s v="La actividad se encuentra en proceso de construcción; actualmente se trabaja en la actualización del Manual de Supervisión para incluir como responsabilidad del supervisor la verificación de la inducción en SST previa al inicio de la ejecución contractual._x000a__x000a__x000a_"/>
    <n v="0"/>
    <d v="2026-05-11T00:00:00"/>
    <s v="Sin avance en la actividad"/>
    <n v="0"/>
    <s v="VENCIDO"/>
    <d v="2026-05-15T00:00:00"/>
    <n v="0"/>
    <s v="No fue posible identificar evidencias para el presente período de análisis"/>
    <s v="VENCIDA"/>
    <s v="No aplica"/>
    <s v="No aplica"/>
    <s v="No aplica"/>
    <n v="0"/>
    <s v="La actividad se encuentra en proceso de construcción; actualmente se trabaja en la actualización del Manual de Supervisión para incluir como responsabilidad del supervisor la verificación de la inducción en SST previa al inicio de la ejecución contractual._x000a__x000a__x000a_"/>
    <n v="0"/>
    <s v="11/07/206"/>
    <s v="No se evidencian soportes de la actividad"/>
    <n v="0"/>
    <x v="2"/>
  </r>
  <r>
    <n v="834"/>
    <x v="0"/>
    <x v="5"/>
    <s v="Subdirección Administrativa y Financiera"/>
    <m/>
    <x v="458"/>
    <n v="1"/>
    <x v="60"/>
    <s v="Aunque el Equipo de Seguridad y Salud en el trabajo ha realizado inducción en SST al personal del Aseo y Cafetería, al igual que al personal que realizó la adecuación de la pantalla de la sala situacional, se evidenció que no se realizó la capacitación en SST antes de iniciar labores a todo el personal de prestación de servicios vinculado a la entidad, incumpliendo lo establecido en el parágrafo 2 del artículo 2.2.4.6.11 del decreto 1072 de 2015."/>
    <m/>
    <s v="1. No se tiene la comunicación oportuna con el proceso de gestión contractual, para el manejo de información de los contratistas nuevos._x000a_2. No se encuentra definida una responsabilidad de envió de información (contratistas vinculados) en el manual de contratación al equipo de SST de la entidad de manera oportuna."/>
    <s v="No se encuentra definida una responsabilidad de envió de información (contratistas vinculados) en el manual de contratación al equipo de SST de la entidad de manera oportuna."/>
    <s v="Acción correctiva"/>
    <s v="GC_AC9"/>
    <s v="Incluir en el Manual de supervisión la definición de una responsabilidad del supervisor la cual quedaría así: Verificar que el contratista realice la inducción en sst antes de iniciar con la ejecución del contrato"/>
    <s v="Manual de supervisión actualizado"/>
    <n v="1"/>
    <d v="2023-02-02T00:00:00"/>
    <d v="2023-06-30T00:00:00"/>
    <n v="22.2"/>
    <s v="15. Gestión Contractual"/>
    <s v="En mesa de trabajo se determina que se debe es reportar seguimiento"/>
    <n v="0"/>
    <s v="La actividad se encuentra en proceso de construcción; actualmente se trabaja en la actualización del Manual de Supervisión para incluir como responsabilidad del supervisor la verificación de la inducción en SST previa al inicio de la ejecución contractual._x000a__x000a__x000a_"/>
    <n v="0"/>
    <d v="2026-05-11T00:00:00"/>
    <s v="Sin avance en la actividad"/>
    <n v="0"/>
    <s v="VENCIDO"/>
    <d v="2026-05-15T00:00:00"/>
    <n v="0"/>
    <s v="No fue posible identificar evidencias para el presente período de análisis"/>
    <s v="VENCIDA"/>
    <s v="No aplica"/>
    <s v="No aplica"/>
    <s v="No aplica"/>
    <n v="0"/>
    <s v="La actividad se encuentra en proceso de construcción; actualmente se trabaja en la actualización del Manual de Supervisión para incluir como responsabilidad del supervisor la verificación de la inducción en SST previa al inicio de la ejecución contractual._x000a__x000a__x000a_"/>
    <n v="0"/>
    <s v="11/07/206"/>
    <s v="No se evidencian soportes de la actividad"/>
    <n v="0"/>
    <x v="2"/>
  </r>
  <r>
    <n v="835"/>
    <x v="0"/>
    <x v="5"/>
    <s v="Subdirección Administrativa y Financiera"/>
    <m/>
    <x v="394"/>
    <n v="1"/>
    <x v="63"/>
    <s v="Se evidencia la acumulación de dos periodos de vacaciones para el funcionario Jeison López, sin que se evidencie el acto administrativo que establezca que las mismas se acumularon por necesidades del servicio, incumpliendo los artículos 12 y 13 del Decreto 1045 de 1978._x000a_Con relación al funcionario Norbert Faubricio Sánchez, posee días pendientes de disfrute (09 días) los cuales hacen referencia al periodo de la vigencia 2021, y a la fecha ya se le acumuló el periodo de la vigencia 2022._x000a_Asimismo, se está incumpliendo lo establecido en la directiva Presidencial 08 de 2022, que establece en el numeral 2.1 “Que los jefes de talento humano se encargarán de la planeación de los periodos de disfrute de vacaciones de todo el personal de planta desde el inicio de cada anualidad y propenderán por el cumplimiento del plan anual de vacaciones.”, ya que hay personal con días pendientes de disfrutar."/>
    <m/>
    <s v="1. Los servidores públicos no programan las vacaciones, pese a solicitud de TH._x000a_2. Por necesidad del servicio consideran importante continuar ejerciendo labor._x000a_3. El procedimiento no está actualizado con la actividad que especifique la necesidad de expedir un acto administrativo de las vacaciones de aquellos funcionarios con mas de un periodo acumulado y su respectiva justificación"/>
    <s v="El procedimiento no está actualizado con la actividad que especifique la necesidad de expedir un acto administrativo de las vacaciones de aquellos funcionarios con mas de un periodo acumulado y su respectiva justificaciòn"/>
    <s v="Acción correctiva"/>
    <s v="TH_AC46"/>
    <s v="Actualizar procedimiento de situaciones administrativas incluyendo actividad de expedición acto administrativo vacaciones para servidores públicos que tengan más de 1 período acumulado."/>
    <s v="Procedimiento de situaciones administrativas actualizado"/>
    <n v="1"/>
    <d v="2026-03-01T00:00:00"/>
    <d v="2026-06-30T00:00:00"/>
    <n v="17.849999999999998"/>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0.5"/>
    <s v="se adjunta procedimiento, se encuentra en estudio para actualizar"/>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No se evidencia actualización del procedimiento"/>
    <n v="0"/>
    <x v="2"/>
  </r>
  <r>
    <n v="836"/>
    <x v="0"/>
    <x v="5"/>
    <s v="Subdirección Administrativa y Financiera"/>
    <m/>
    <x v="348"/>
    <n v="0"/>
    <x v="60"/>
    <s v="En recorrido por el centro logístico se encontró que no se cuenta con los adecuados controles para el aseguramiento de las actividades propias del bodegaje, tales como ayudas mecánicas para manipulación de cargas, hojas de seguridad de los productos químicos y matriz de compatibilidad, adecuada señalización de emergencias, doble pasamanos en la escalera, mecanismos suficientes para extinción de incendios ni personal capacitado como brigadista._x000a_Adicionalmente no se cuenta con los soportes de vacunación del personal que realiza actividades en el nivel territorial._x000a_Incumpliendo lo establecido en el Decreto 1072 de 2015, artículo 2.2.4.6.24 Medidas de prevención y control."/>
    <m/>
    <s v="No se ha implementado los controles adecuados en materia de seguridad y salud en el trabajo"/>
    <s v="No se ha implementado los controles adecuados en materia de seguridad y salud en el trabajo"/>
    <s v="Acción correctiva"/>
    <s v="TH_AC14"/>
    <s v="Aplicar los controles establecidos en la matriz IPEVR en la bodega"/>
    <s v="Controles implementados / controles identificados en la matriz * 100"/>
    <s v="100%"/>
    <d v="2023-02-02T00:00:00"/>
    <d v="2023-03-31T00:00:00"/>
    <n v="8.85"/>
    <s v="11. Gestión del Talento Humano"/>
    <s v="Hacer seguimiento"/>
    <n v="1"/>
    <s v="mantenimiento preventivo de la bodega"/>
    <s v="TH_AC14.pdf"/>
    <d v="2026-05-11T00:00:00"/>
    <s v="La descripción de la evidencia no es clara. Se evidencian 3 actas de reunión sobre visitas al estado de la bodega, no obstante no es claro de que manera se están aplicando los controles más allá del diagnostico "/>
    <n v="0.5"/>
    <s v="VENCIDO"/>
    <d v="2026-05-15T00:00:00"/>
    <n v="0.5"/>
    <s v="Se evidencio que cuenta con un avance pero no cumple con la totalidad de las propuestas dentro del plazo establecido"/>
    <s v="VENCIDA"/>
    <s v="No aplica"/>
    <s v="No aplica"/>
    <s v="No aplica"/>
    <n v="1"/>
    <s v="mantenimiento preventivo de la bodega_x000a_"/>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incluye informe de seguimiento (no se evidencia envio a lider de proceso) y actas de reunión. No se evidencia controles"/>
    <n v="0.5"/>
    <x v="2"/>
  </r>
  <r>
    <n v="837"/>
    <x v="0"/>
    <x v="5"/>
    <s v="Subdirección Administrativa y Financiera"/>
    <m/>
    <x v="459"/>
    <n v="1"/>
    <x v="59"/>
    <s v="Reconocimiento de Centros de Entrenamiento de Brigadas Contra Incendios_x000a_Se evidenció documentos en el aplicativo ORFEO con restricciones, por lo que no se pueden consultar como es el caso de la respuesta al radicado 20213800102572, incumpliendo lo establecido en la Ley 1712 de 2014, Por medio de la cual se crea la Ley de Transparencia y del Derecho de Acceso a la Información Pública Nacional y se dictan otras disposiciones."/>
    <m/>
    <s v="Configuracion De Niveles De Seguridad De La Informacion En Los Usuarios_x000a_Falta Criterios De Parametrizacion De Los Niveles De Acceso Por Usuario"/>
    <s v="Falta Criterios De Parametrizacion De Los Niveles De Acceso Por Usuario"/>
    <s v="Acción correctiva"/>
    <s v="TI_AC26"/>
    <s v="Construcción De Tabla De Niveles De Acceso A La Información En ORFEO Por Nivel De Usuario."/>
    <s v="TABLA DE NIVELES DE ACCESO ALA INFORMACION POR NIVEL DE USUARIO EN ORFEO"/>
    <n v="1"/>
    <d v="2022-11-15T00:00:00"/>
    <d v="2023-06-30T00:00:00"/>
    <n v="33.75"/>
    <s v="18. Gestión de Tecnología e Informática"/>
    <s v="Realizar seguimiento"/>
    <n v="1"/>
    <s v="Se aporta como evidencia tabla de niveles de acceso a la información en ORFEO NG soportada en los perfiles institucionales configurados y en el Manual de Gestión de Usuarios – Administrar Perfiles, documentando roles, permisos, tipos de radicado, tipos documentales y controles de acceso por nivel de usuario."/>
    <s v="https://dnbcgovco-my.sharepoint.com/:f:/g/personal/planeacion_dnbc_gov_co/IgB1QMzvYiM7T5Z1lVGEpGUBAfoO-PzjS-O2nmKgLlfZ7C4?e=PsKfsW"/>
    <d v="2026-05-11T00:00:00"/>
    <s v="Se incluye tabla de información orfeo"/>
    <n v="1"/>
    <s v="CUMPLIDO"/>
    <d v="2026-06-08T00:00:00"/>
    <n v="1"/>
    <s v="Se evidencia la elaboración e implementación de la Tabla de Niveles de Acceso a la Información en ORFEO NG por perfil de usuario, documentando perfiles, permisos, restricciones y controles de acceso conforme a los principios de segregación de funciones y control basado en roles. La evidencia permite validar el cumplimiento de la acción correctiva y la atención de la causa relacionada con la falta de criterios de parametrización de los niveles de acceso por usuari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n reporte de información por parte de la primera linea de defensa"/>
    <n v="0"/>
    <n v="46214"/>
    <s v="Actividad con cumplimiento reportado en el primer trimestre 2026"/>
    <n v="1"/>
    <x v="1"/>
  </r>
  <r>
    <n v="838"/>
    <x v="0"/>
    <x v="5"/>
    <s v="Subdirección Administrativa y Financiera"/>
    <m/>
    <x v="460"/>
    <n v="1"/>
    <x v="39"/>
    <s v="Anexo 2 de la Resolución MinTIC 1519 del 2020 Estándares de publicación y divulgación información. 2.4.3 Atención y Servicios a la Ciudadanía. Formulario PQRSD_x000a_En seguimiento al link https://dnbc.gov.co/atencion-al-ciudadano/peticiones-quejas-reclamos-sugerencias-y-denuncias, se pudo verificar el formulario de PQRSD, al cual se puede acceder de forma autónoma e independiente; no obstante_x000a_ello, se establecieron debilidades en cuanto a condiciones técnicas como: El sistema no genera un mensaje de confirmación de recibido indicando fecha y hora de recepción, no obstante si informar el número de radicado; así mismo, el formulario no cuenta con la validación de datos que le permita al ciudadano visibilizar si existe errores en el diligenciamiento, o si le falta incluir alguna información, toda vez que este aviso de error debe ser visible y accesible para todos los usuarios; tampoco se observa el mensaje de falla en el sistema que indique el motivo y la opción con la que cuenta el usuario para hacer nuevamente su solicitud._x000a_Así mismo, se debe facilitar al ciudadano las condiciones de acceso a la información, por lo cual la Entidad en el tema que nos ocupa debe publicar los procedimientos o lineamientos para la recepción, radicación, trámite y remisión de respuesta, mecanismos de consulta del estado de las PQRSD"/>
    <s v="SERVICIO AL CIUDADANO"/>
    <s v="Desconocimeinto de la normatividad aplicable a la Entidad"/>
    <s v="Desconocimeinto de la normatividad aplicable a la Entidad"/>
    <s v="Acción correctiva"/>
    <s v="AU_AC8"/>
    <s v="Solicitar al propceso de TIC, la Actualizacion del formulario de PQRSD en linea de acuerdo al Anexo 2 de la Resolución MinTIC 1519 del 2020."/>
    <s v="Documento con la solicitud de actualizacion del Formulario de PQRSD actualizado"/>
    <n v="1"/>
    <d v="2022-09-16T00:00:00"/>
    <d v="2022-09-30T00:00:00"/>
    <n v="2.1"/>
    <s v="05. Gestión de Atención al Usuario"/>
    <m/>
    <n v="1"/>
    <s v="En la vigencia 2025 se realizó la actualización del formulario PQRSD, el cual se encuentra en la página web: https://dnbc.gov.co/"/>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incluye pantallazo de la actualización del formulario PQRSD"/>
    <n v="1"/>
    <s v="CUMPLIDO"/>
    <d v="2026-05-15T00:00:00"/>
    <n v="1"/>
    <s v="se evidencia pantallazo de actualizacion de formulario de PQRSD en linea de fecha 13/09/2024"/>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n la vigencia 2025 se realizó la actualización del formulario PQRSD, el cual se encuentra en la página web: https://dnbc.gov.co/"/>
    <n v="0"/>
    <n v="46214"/>
    <s v="Accion con cumplimiento reportado"/>
    <n v="1"/>
    <x v="1"/>
  </r>
  <r>
    <n v="839"/>
    <x v="0"/>
    <x v="5"/>
    <s v="Subdirección Administrativa y Financiera"/>
    <m/>
    <x v="460"/>
    <n v="0"/>
    <x v="39"/>
    <s v="Anexo 2 de la Resolución MinTIC 1519 del 2020 Estándares de publicación y divulgación información. 2.4.3 Atención y Servicios a la Ciudadanía. Formulario PQRSD_x000a_En seguimiento al link https://dnbc.gov.co/atencion-al-ciudadano/peticiones-quejas-reclamos-sugerencias-y-denuncias, se pudo verificar el formulario de PQRSD, al cual se puede acceder de forma autónoma e independiente; no obstante_x000a_ello, se establecieron debilidades en cuanto a condiciones técnicas como: El sistema no genera un mensaje de confirmación de recibido indicando fecha y hora de recepción, no obstante si informar el número de radicado; así mismo, el formulario no cuenta con la validación de datos que le permita al ciudadano visibilizar si existe errores en el diligenciamiento, o si le falta incluir alguna información, toda vez que este aviso de error debe ser visible y accesible para todos los usuarios; tampoco se observa el mensaje de falla en el sistema que indique el motivo y la opción con la que cuenta el usuario para hacer nuevamente su solicitud._x000a_Así mismo, se debe facilitar al ciudadano las condiciones de acceso a la información, por lo cual la Entidad en el tema que nos ocupa debe publicar los procedimientos o lineamientos para la recepción, radicación, trámite y remisión de respuesta, mecanismos de consulta del estado de las PQRSD"/>
    <m/>
    <s v="Desconocimeinto de la normatividad aplicable a la Entidad"/>
    <s v="Desconocimeinto de la normatividad aplicable a la Entidad"/>
    <s v="Acción correctiva"/>
    <s v="TI_AC21"/>
    <s v="Actualizar del formulario de PQRSD en linea de acuerdo al Anexo 2 de la Resolución MinTIC 1519 del 2020."/>
    <s v="Numero de condiciones tecnicas programadas/Numero se dolicitudes tecnicas realizadas*100"/>
    <n v="1"/>
    <d v="2026-01-01T00:00:00"/>
    <d v="2026-05-31T00:00:00"/>
    <n v="22.5"/>
    <s v="18. Gestión de Tecnología e Informática"/>
    <s v="Realizar seguimiento"/>
    <n v="1"/>
    <s v="Se aporta como evidencia el formulario electrónico PQRSD institucional actualizado y operativo, con incorporación de validaciones, caracterización del ciudadano, tratamiento de datos personales y mecanismos de radicación y consulta en línea, en alineación con los lineamientos del Anexo 2 de la Resolución 1519 de 2020."/>
    <s v="https://dnbcgovco-my.sharepoint.com/:f:/g/personal/planeacion_dnbc_gov_co/IgDlb5XVpxIKQb9rhhKt_5DuAUyINH0bab5kKjslSxoN9lU?e=8Qefwv"/>
    <d v="2026-05-11T00:00:00"/>
    <s v="Se evidencia ajustes en formulario web"/>
    <n v="1"/>
    <s v="CUMPLIDO"/>
    <d v="2026-06-08T00:00:00"/>
    <n v="1"/>
    <s v="Se evidencia que la Entidad actualizó y puso en operación el formulario electrónico de PQRSD, incorporando elementos de accesibilidad, caracterización de usuarios, tratamiento de datos personales, mecanismos de radicación y consulta en línea, en concordancia con los requisitos establecidos en el Anexo 2 de la Resolución 1519 de 2020. La evidencia aportada permite verificar que fueron atendidas las debilidades identificadas respecto al funcionamiento y disponibilidad del formulario, por lo que se considera que la acción correctiva fue implementada de manera satisfactori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n reporte de información por parte de la primera linea de defensa"/>
    <n v="0"/>
    <n v="46214"/>
    <s v="Actividad con cumplimiento reportado en el primer trimestre 2026"/>
    <n v="1"/>
    <x v="1"/>
  </r>
  <r>
    <n v="840"/>
    <x v="0"/>
    <x v="5"/>
    <s v="Subdirección Administrativa y Financiera"/>
    <m/>
    <x v="461"/>
    <n v="1"/>
    <x v="24"/>
    <s v="No se evidencia la recuperación de cartera en el saldo adeudado por concepto de Cuentas por cobrar Incapacidades”; por parte de las EPS y ARL ya que los valores adeudados por la ARL Positiva, EPS Sanitas y EPS Coomeva al 30 de junio de 2022 continúan sin variación._x000a_Lo anterior, debido a que no se ha adelantado por parte de la entidad el cobro coactivo de estas partidas, desconociéndose que debe existir una gestión permanente al cobro y recobro de los saldos por concepto de incapacidades, incumpliendo lo establecido en el artículo 1 de la Ley 1066 de 2006."/>
    <m/>
    <s v="1. Porque las diferentes EPS Y ARL no reintegran los valores adeudados por incapacidades_x000a_2. Porque a pesar de enviarle a gestión jurídica los documentos para realizar el cobro coactivo no han adelantado ninguna gestión."/>
    <s v="Porque las diferentes EPS Y ARL no reintegran los valores adeudados por incapacidades"/>
    <s v="Acción correctiva"/>
    <s v="TH_AC6"/>
    <s v="Informe de los estados de cobro de incapacidades realizado"/>
    <s v="Informe realizado"/>
    <n v="1"/>
    <d v="2026-03-01T00:00:00"/>
    <d v="2026-05-31T00:00:00"/>
    <n v="13.5"/>
    <s v="11. Gestión del Talento Humano"/>
    <s v="Nómia"/>
    <n v="0"/>
    <n v="0"/>
    <n v="0"/>
    <d v="2026-05-11T00:00:00"/>
    <s v="No se evidencia seguimiento"/>
    <n v="0"/>
    <s v="EJECUCIÓN"/>
    <d v="2026-05-15T00:00:00"/>
    <n v="0"/>
    <s v="No fue posible identificar evidencias para el presente período de análisis"/>
    <s v="SIN INICIAR"/>
    <s v="No aplica"/>
    <s v="No aplica"/>
    <s v="No aplica"/>
    <n v="1"/>
    <s v="=+SI.ERROR(BUSCARV($N249;ACTIVIDADES!$B$9:$T$494;18;0);&quot;&quot;)"/>
    <s v="=+SI.ERROR(BUSCARV($N249;ACTIVIDADES!$B$9:$T$494;19;0);&quot;&quot;)"/>
    <n v="46214"/>
    <s v="Se evidencia informe de seguimiento a las incapacidades de la DNBC en el periodo en mención. Se sugiere incluir en evidencias correo de socialización con lider de proceso"/>
    <n v="1"/>
    <x v="1"/>
  </r>
  <r>
    <n v="841"/>
    <x v="0"/>
    <x v="5"/>
    <s v="Subdirección Administrativa y Financiera"/>
    <m/>
    <x v="101"/>
    <n v="0"/>
    <x v="25"/>
    <s v="Al realizar el análisis de las variaciones y al comparar los saldos al 31 de marzo de 2021 frente al mes de marzo de 2022, no se evidencia la recuperación en el saldo adeudado por concepto de Cuentas por Cobrar Incapacidades”; por parte de las EPS y ARL ya que el valor al 2021 era de $28.946.919 y al 2022 es de $29.458.339. Lo anterior, debido a que no se ha adelantado por parte de la entidad el cobro coactivo de estas partidas, desconociéndose que debe existir una gestión permanente al cobro y recobro de los saldos por concepto de incapacidades, incumpliendo lo establecido en la Ley 1066 de 2006 del 29 de Julio Artículo 1, que indica, Gestión del recaudo de cartera pública. Conforme a los principios que regulan la Administración Pública contenidos en el artículo 209 de la Constitución Política, los servidores públicos que tengan a su cargo el recaudo de obligaciones a favor del Tesoro Público deberán realizar su gestión de manera ágil, eficaz, eficiente y oportuna, con el fin de obtener liquidez para el Tesoro Público."/>
    <m/>
    <s v="No se realizan los cruce de información dentro del proceso de Proceso de Gestión Financiera así como con el Proceso de Gestión del Talento, para saber el valor real d elos rientegors que deben de hacer las EPS."/>
    <s v="No se realizan los cruce de información dentro del proceso de Proceso de Gestión Financiera así como con el Proceso de Gestión del Talento, para saber el valor real d elos rientegors que deben de hacer las EPS"/>
    <s v="Acción correctiva"/>
    <s v="TH_AC6"/>
    <s v="Informe de los estados de cobro de incapacidades realizado"/>
    <s v="Informe realizado"/>
    <n v="1"/>
    <d v="2026-03-01T00:00:00"/>
    <d v="2026-05-31T00:00:00"/>
    <n v="13.5"/>
    <s v="11. Gestión del Talento Humano"/>
    <s v="Nómia"/>
    <n v="0"/>
    <n v="0"/>
    <n v="0"/>
    <d v="2026-05-11T00:00:00"/>
    <s v="No se evidencia seguimiento"/>
    <n v="0"/>
    <s v="EJECUCIÓN"/>
    <d v="2026-05-15T00:00:00"/>
    <n v="0"/>
    <s v="No fue posible identificar evidencias para el presente período de análisis"/>
    <s v="SIN INICIAR"/>
    <s v="No aplica"/>
    <s v="No aplica"/>
    <s v="No aplica"/>
    <n v="1"/>
    <s v="se aporta nomina -del 1 de marzo a 31 de may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evidencia informe de seguimiento a las incapacidades de la DNBC en el periodo en mención. Se sugiere incluir en evidencias correo de socialización con lider de proceso"/>
    <n v="1"/>
    <x v="1"/>
  </r>
  <r>
    <n v="842"/>
    <x v="0"/>
    <x v="5"/>
    <s v="Subdirección Administrativa y Financiera"/>
    <m/>
    <x v="257"/>
    <n v="0"/>
    <x v="24"/>
    <s v="Al comparar los saldos de las cuentas por cobrar de las Incapacidades del 30 de marzo de 2022 de la EPS Compensar con relación al 30 de junio de 2022, se evidencia una diferencia de $637.934, pero al verificar la sumatoria de las incapacidades incorporadas en el segundo trimestre de 2022, el valor es de $2.035.929, existiendo una discrepancia en la información._x000a_De igual forma, se verificaron las actas de conciliación entre el proceso de Gestión de Talento Humano y Gestión Financiera No.003 del 04 de mayo, No. 004 del 08 junio de 2022 y No.005 del 07 de Julio de 2022, y el valor que arrastra de saldo de incapacidades es $2.035.929 y en ninguna parte de sus contenidos indica; justificación alguna que pueda evidenciar la diferencia de $637.934._x000a_Lo anterior evidencia que las conciliaciones realizadas que soportan el saldo de la Cuenta por Cobrar por la administración de la seguridad social en salud incumplen lo establecido en el Régimen de Contabilidad Pública numeral 7 CARACTERÍSTICAS CUALITATIVAS DE LA INFORMACIÓN CONTABLE PÚBLICA numerales 103, 104, 105 y 106 (confiabilidad, razonabilidad, Objetividad y verificabilidad)."/>
    <m/>
    <s v="1. Porque; El proceso de Gestión de talento humano no reporta a tiempo las novedades de incapacidad al área de Gestión Financiera de manera oportuna._x000a_2. Porque; No se realizó las conciliaciones entre talento humano y financiera en las licencias de incapacidades._x000a_3. Porque; Falta de la definición de controles y lineamientos para el cobro de incapacidades."/>
    <s v="3. Porque; Falta de la definición de controles y lineamientos para el cobro de incapacidades."/>
    <s v="Acción correctiva"/>
    <s v="GF_AC1"/>
    <s v="Formulación del procedimiento Conciliaciones contables donde se cruza la información de incapacidades"/>
    <s v="Procedimiento formulado"/>
    <n v="1"/>
    <d v="2026-01-01T00:00:00"/>
    <d v="2026-03-31T00:00:00"/>
    <n v="13.5"/>
    <s v="13. Gestión Financiera"/>
    <s v="Nómina"/>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s v="CUMPLIDO"/>
    <d v="2026-05-29T00:00:00"/>
    <n v="1"/>
    <s v="Se evidencia procedimiento conciliaciones contables PC-GF-16 y formato PC-GF-16-01 vigencia 2025, lo que permite verificar el cumplimiento de la actividad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x v="1"/>
  </r>
  <r>
    <n v="843"/>
    <x v="0"/>
    <x v="5"/>
    <s v="Subdirección Administrativa y Financiera"/>
    <m/>
    <x v="462"/>
    <n v="1"/>
    <x v="61"/>
    <s v="Al comparar los saldos de las cuentas por cobrar de las Incapacidades al 30 de septiembre de 2022 de la EPS Compensar, se evidencia una diferencia de $46.968, que hace referencia a la incapacidad No- 3348147 emitida en septiembre de 2022, la cual no fue reportada al Proceso Financiero, para ser registrada en la cuenta por cobrar de la respectiva EPS_x000a_De igual forma, no se evidenció la conciliación entre el proceso de Gestión Financiera y Gestión del Talento Humano del mes de septiembre de 2022._x000a_Lo anterior incumple lo establecido en el Régimen de Contabilidad Pública numeral 7 CARACTERÍSTICAS CUALITATIVAS DE LA INFORMACIÓN CONTABLE PÚBLICA numerales 103, 104, 105 y 106 (confiabilidad, razonabilidad, Objetividad y verificabilidad)."/>
    <m/>
    <s v="El proceso de Gestión de talento humano no reporta a tiempo las novedades de incapacidad al área de Gestión Financiera de manera oportuna. No se realizó las conciliaciones entre talento humano y financiera en las licencias de incapacidades._x000a_Falta de seguimiento y control por parte de la Gestión de talento humano y financiera"/>
    <s v="Falta de seguimiento y control por parte de la Gestión de talento humano y financiera"/>
    <s v="Acción correctiva"/>
    <s v="GF_AC1"/>
    <s v="Formulación del procedimiento Conciliaciones contables donde se cruza la información de incapacidades"/>
    <s v="Procedimiento formulado"/>
    <n v="1"/>
    <d v="2026-01-01T00:00:00"/>
    <d v="2026-03-31T00:00:00"/>
    <n v="13.5"/>
    <s v="13. Gestión Financiera"/>
    <m/>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s v="CUMPLIDO"/>
    <d v="2026-05-29T00:00:00"/>
    <n v="1"/>
    <s v="Se evidencia procedimiento conciliaciones contables PC-GF-16 y formato PC-GF-16-01 vigencia 2025, lo que permite verificar el cumplimiento de la actividad dentro del plazo establecid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x v="1"/>
  </r>
  <r>
    <n v="844"/>
    <x v="0"/>
    <x v="5"/>
    <s v="Subdirección Administrativa y Financiera"/>
    <m/>
    <x v="463"/>
    <n v="1"/>
    <x v="25"/>
    <s v="En la revisión realizada a los usos presupuestales se evidenció, que no se registraron los usos conforme al Manual de Clasificación Presupuestal, Anexo Técnico para el Aplicativo de medición de la Austeridad en el Gasto, y Proyecto, asi como al Catálogo Presupuestal del Gasto emitido por Ministerio de Hacienda y Crédito Público, así:_x000a_•_x0009_El 22 de febrero de 2022, se registró la suma de $11.615.999.36 a nombre de COMJURIDICA en el uso presupuestal SERVICIOS DE CONSULTORIA EN ADMINISTRACION Y SERVICIOS DE GESTION A-02-02-02-008-003-01-1 y corresponde a SERVICIOS JURIDICOS A-02-02-02-008-002-01_x000a_• Se registró en el Uso Presupuestal A-02-02-02-008-003-09 OTROS SERVICIOS PROFESIONALES Y TÉCNICOS N.C.P, la suma de $2.410.550; cuando los mismos hacen referencia al uso A-02-02-02-006-003- Gastos de desplazamiento así:_x000a_MANOSALVA PEDRO ANDRES $740.283_x000a_ANDRADE VIVIANA $684.842_x000a_VERGARA JHON $846.108_x000a_MURILLO ORLANDO $139.317"/>
    <s v="GESTIÓN PRESUPUESTAL Y EFICIENCIA DEL GASTO PÚBLICO"/>
    <s v="1. Porque; Existió un error humano en el desarrollo del ejercicio del proceso_x000a_2. Porque; Error en el momento de realizar el compromiso por lo tanto se tomó de manera incorrecta el uso presupuestal._x000a_3. Porque; Cuando se tomaron los controles ya se había registrado los usos presupuestales en el primer trimestre de 2021."/>
    <s v="Error en el momento de realizar el compromiso por lo tanto se tomó de manera incorrecta el uso presupuestal"/>
    <s v="Acción correctiva"/>
    <s v="GF_AC6"/>
    <s v="Actualizar procedimiento de Gestión de Pagos incluyendo control de verificación de usos presupuestales y gestión de PAC"/>
    <s v="Procedimiento actualizados"/>
    <n v="1"/>
    <d v="2026-04-01T00:00:00"/>
    <d v="2026-06-30T00:00:00"/>
    <n v="13.350000000000001"/>
    <s v="13. Gestión Financiera"/>
    <m/>
    <n v="1"/>
    <s v="Se deja en evidencia el procedimiento de gestion de pagos "/>
    <s v="https://dnbcgovco-my.sharepoint.com/:f:/g/personal/planeacion_dnbc_gov_co/IgAKPZEalRp3T7O44VwZjBLlARF86VpmllJA36VR9-2qDG8?e=W6XaGX"/>
    <d v="2026-05-11T00:00:00"/>
    <s v="Se incluye actualización de procedimiento junto a formatos del mismo"/>
    <n v="1"/>
    <s v="CUMPLIDO"/>
    <d v="2026-05-29T00:00:00"/>
    <n v="1"/>
    <s v="se evidencia formatos de procedimientos actualizados para la gestion de pagos PC-GF-17, FO-GF-17-01, FO-GF-02, FO-GF-03, FO-GF-04, FO-GF-05, FO-GF-06, FO-GF-07, con fecha 27/03/2026.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gestion de pagos "/>
    <s v="https://dnbcgovco-my.sharepoint.com/:f:/g/personal/planeacion_dnbc_gov_co/IgDlTTkE6gPMRZjTETbxch7dATaSM_TE5-agvqb3k7QgaDY?e=0V1Jx7"/>
    <s v="11/07/206"/>
    <s v="Actividad reportada con cumplimiento en el primer trimestre 2026"/>
    <n v="1"/>
    <x v="1"/>
  </r>
  <r>
    <n v="845"/>
    <x v="0"/>
    <x v="4"/>
    <s v="Subdirección Administrativa y Financiera"/>
    <m/>
    <x v="464"/>
    <n v="1"/>
    <x v="65"/>
    <s v="Procesos disciplinarios_x000a_Se evidenció que la Oficina de Control Interno Disciplinario no ha dado cumplimiento a lo establecido en la Guía Estrategias para la Construcción del PAAC en cuanto a “adelantar las investigaciones en caso de: (i) incumplimiento a la Respuesta de peticiones, quejas, sugerencias y reclamos en los términos contemplados en la ley y (ii) quejas contra los servidores públicos de la entidad.” Generadas durante el II semestre de 2020"/>
    <s v="SERVICIO AL CIUDADANO"/>
    <s v="No se establecio la periocidad ni el mecanismo del envio del informe de PQRSD al lider del proceso de Control Interno Disciplinario para los fines petienentes."/>
    <s v="No se establecio la periocidad ni el mecanismo del envio del informe de PQRSD al lider del proceso de Control Interno Disciplinario para los fines petienentes."/>
    <s v="Acción correctiva"/>
    <s v="AU_AC19"/>
    <s v="Enviar semestralmente a traves de memorando el informe de PQRSD (extemporaneos y vencidos) al lider del proceso de Control Interno Disciplinario para los fines pertinentes"/>
    <s v="informes enviados"/>
    <n v="2"/>
    <d v="2021-10-01T00:00:00"/>
    <d v="2021-12-31T00:00:00"/>
    <n v="13.5"/>
    <s v="05. Gestión de Atención al Usuario"/>
    <m/>
    <n v="0"/>
    <s v="Actualmente se envían los informes semestrales a la Oficina de Control Interno"/>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incluye borrador de informe. No obstante, no se evidencia su suscripción por parte del lider de proceso, ni evidencia de remisión a la oficina de control interno"/>
    <n v="0"/>
    <s v="VENCIDO"/>
    <d v="2026-05-15T00:00:00"/>
    <n v="0"/>
    <s v="No fue posible identificar evidencias para el presente período de análisis"/>
    <s v="VENCIDA"/>
    <s v="No aplica"/>
    <s v="No aplica"/>
    <s v="No aplica"/>
    <n v="1"/>
    <s v="Se adjunta el informe del segundo semestre 2025 y la evidencia del correo."/>
    <s v="EVIDENCIAS SEGUNDO TRIMESTRE 2026 PLAN MEJORA"/>
    <n v="46214"/>
    <s v="Actividad con fecha de finalización 2021. Se incluye ultimo reporte del segundo semestre 2025 con el fin de evidenciar la continuidad de la actividad"/>
    <n v="1"/>
    <x v="1"/>
  </r>
  <r>
    <n v="846"/>
    <x v="0"/>
    <x v="4"/>
    <s v="Subdirección Administrativa y Financiera"/>
    <m/>
    <x v="465"/>
    <n v="1"/>
    <x v="13"/>
    <s v="Indicadores de Gestión_x000a_El proceso de GESTION CONTRACTUAL no cuenta con indicadores de EFICIENCIA y EFECTIVIDAD, impidiendo evaluar el logro de los resultados, conforme a lo indicado en el Modelo Integrado de Planeación y Gestión (MIPG) Dimensión “Direccionamiento Estratégico y planeación” (Formulación de Indicadores), que trata de la Definir los indicadores a utilizar y el método de construcción que más se adapte a la propia dinámica y cultura organizacional. De acuerdo con el manual “Planificación estratégica e indicadores de desempeño en el sector público” (CEPAL, 2011: 59) se pueden diferenciar varios tipos de indicadores de producto o resultados, de Insumos de proceso, procesos o actividades, o de desempeño de dichas actuaciones en las dimensiones de eficiencia, eficacia, calidad y economía, así como la Dimensión “Evaluación de resultados” numeral 4.2.1 Seguimiento y evaluación del desempeño institucional que indica: … se debe aplicar los indicadores definidos de acuerdo con las decisiones que la entidad haya asumido y las disposiciones establecidas en las normas y lineamientos de política frente a las maneras, plazos y poblaciones a quienes decide entregar la información del seguimiento y evaluación."/>
    <m/>
    <s v="Porque: Desconocimiento técnico en la elaboración y actualización oportuna de los indicadores"/>
    <s v="Desconocimiento técnico en la elaboración y actualización oportuna de los indicadores"/>
    <s v="Acción correctiva"/>
    <s v="GC_AC6"/>
    <s v="Revisar, diseñar y actualizar los indicadores del Proceso de Gestión Contractual, incluyendo indicadores de eficiencia, efectividad y de eficacia."/>
    <s v="Tablero de Indicadores actualizado"/>
    <n v="1"/>
    <d v="2021-10-01T00:00:00"/>
    <d v="2022-06-30T00:00:00"/>
    <n v="40.35"/>
    <s v="15. Gestión Contractual"/>
    <m/>
    <n v="1"/>
    <s v="Se realizó la revisión, diseño y actualización de los indicadores del Proceso de Gestión Contractual, incorporando indicadores de eficiencia, eficacia y efectividad. Como evidencia se presenta el Tablero de Indicadores actualizado, el cual consolida los ajustes realizados para el adecuado seguimiento y control del proceso._x000a_"/>
    <s v="https://dnbcgovco-my.sharepoint.com/personal/planeacion_dnbc_gov_co/_layouts/15/onedrive.aspx?id=%2Fpersonal%2Fplaneacion%5Fdnbc%5Fgov%5Fco%2FDocuments%2FDocumentos%20SIGE%2F6%2E%20Planes%2FPLAN%20DE%20MEJORA%2F2026%2F01%2E%20Seguimiento%20Primer%20Trimestre%2F15%2E%20Gesti%C3%B3n%20Contractual%2FGC%5FAC6&amp;viewid=efb70791%2Db8ab%2D49e7%2Db552%2Dd3d4cbe976b9&amp;ct=1777321740236&amp;or=OWA%2DNT%2DMail"/>
    <d v="2026-05-11T00:00:00"/>
    <s v="Se incluye tablero de indicadores el proceso"/>
    <n v="1"/>
    <s v="CUMPLIDO"/>
    <d v="2026-05-15T00:00:00"/>
    <n v="1"/>
    <s v="se evidencia formato de tablero de indicadores acualizado FO-MC-05-01 de fecha 24/09/2024, La evidencia aportada permite verificar la ejecución de la acción correctiva estableci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ó la revisión, diseño y actualización de los indicadores del Proceso de Gestión Contractual, incorporando indicadores de eficiencia, eficacia y efectividad. Como evidencia se presenta el Tablero de Indicadores actualizado, el cual consolida los ajustes realizados para el adecuado seguimiento y control del proceso._x000a_"/>
    <s v="https://dnbcgovco-my.sharepoint.com/my?id=%2Fpersonal%2Fplaneacion%5Fdnbc%5Fgov%5Fco%2FDocuments%2FDocumentos%20SIGE%2F6%2E%20Planes%2FPLAN%20DE%20MEJORA%2F2026%2F02%2E%20Seguimiento%20Segundo%20Trimestre%2F15%2E%20Gesti%C3%B3n%20Contractual&amp;viewid=efb70791%2Db8ab%2D49e7%2Db552%2Dd3d4cbe976b9"/>
    <s v="11/07/206"/>
    <s v="Actividad con cumplimiento reportado en el primer trimestre 2026"/>
    <n v="1"/>
    <x v="1"/>
  </r>
  <r>
    <n v="847"/>
    <x v="0"/>
    <x v="4"/>
    <s v="Subdirección Administrativa y Financiera"/>
    <m/>
    <x v="466"/>
    <n v="1"/>
    <x v="65"/>
    <s v="PQRSD vencidas_x000a_Revisados los radicados: 20213800081042; 20213800081902; 20213800060362; 20213800063402; 20213800063432; 20213800066242; 20213800068632, que desde GAU se reportan en el informe semestral como vencidos, al verificar en ORFEO aparecen con respuesta sin que se pueda verificar su entrega toda vez que desde el área responsable no se descargó y archivo, apareciendo todavía como usuario actual el funcionario o contratista responsable de la respuesta lo cual genera incertidumbre del trámite y así mismo de la información en el informe semestral de PQRSD. con ello incumpliéndose lo establecido en el Artículo 23 de la Constitución Política, los términos señalado en el artículo 14 de la Ley 1755 de 2015, el Numeral 5.7 del Procedimiento de Recepción, Distribución, Seguimiento y Salida de Peticiones, Quejas, Reclamos, Sugerencias y Denuncias"/>
    <s v="SERVICIO AL CIUDADANO"/>
    <s v="Falta de verificacion de los datos para la realizacion de los informes de PQRSD"/>
    <s v="Falta de verificacion de los datos para la realizacion de los informes de PQRSD"/>
    <s v="Acción correctiva"/>
    <s v="AU_AC4"/>
    <s v="Verificar e informar mensualmente el estado de las PQRSD vencidas"/>
    <s v="Numero de revisiones realizadas / Numero de informes presentados * 100"/>
    <n v="1"/>
    <d v="2021-10-01T00:00:00"/>
    <d v="2022-01-31T00:00:00"/>
    <n v="18"/>
    <s v="05. Gestión de Atención al Usuario"/>
    <m/>
    <n v="1"/>
    <s v="Se informaron alertas e informes mensuales a través de correo electrónico a los líderes de procesos indicando el estado de las PQRSD"/>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n reportes del primer trimestre del año"/>
    <n v="1"/>
    <s v="CUMPLIDO"/>
    <d v="2026-05-15T00:00:00"/>
    <n v="1"/>
    <s v="Se evidencian informes de PQRSD de enero, febrero y marzo, como tambien soportes de correos de alertas por parte de atencion al ciudadano con fecha 24/02/2026, 13/03/2026 y 09/04/2026"/>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informaron alertas e informes mensuales a través de correo electrónico a los líderes de procesos indicando el estado de las PQRSD"/>
    <n v="0"/>
    <n v="46214"/>
    <s v="Actividad con cumplimiento reportado. Dado que se vencio la actividad en 2022, en el primer trimestre se dejaron evidencias de que se continuaba con el monitoreo"/>
    <n v="1"/>
    <x v="1"/>
  </r>
  <r>
    <n v="848"/>
    <x v="0"/>
    <x v="5"/>
    <s v="Subdirección Administrativa y Financiera"/>
    <m/>
    <x v="467"/>
    <n v="1"/>
    <x v="24"/>
    <s v="En la revisión realizada a los usos presupuestales se evidenció, que no se registraron los usos conforme al Manual de Clasificación Presupuestal, Anexo Técnico para el Aplicativo de medición de la Austeridad en el Gasto, y Proyecto, asi como al Catálogo Presupuestal del Gasto emitido por Ministerio de Hacienda y Crédito Público, así:_x000a_• Se registró el día 06 de en el Uso Presupuestal A-02-02-02-008-003-09 OTROS SERVICIOS PROFESIONALES Y TÉCNICOS N.C.P, la suma de $734.562; cuando los mismos hacen referencia al uso A-02-02-02-010 VIATICOS FUNCIONARIOS así:_x000a_LOPEZ BARRERA CARLOS ARMANDO RESOLUCIÓN 319_x000a_•_x0009_Se utilizó el Uso Presupuestal A-02-02-01-003-005-01 PINTURAS Y BARNICES Y PRODUCTOS RELACIONADOS; COLORES PARA LA PINTURA ARTÍSTICA; TINTAS y no el A-02-02-01-004-004-09, que corresponde a OTRA MAQUINARIA PARA USOS ESPECIALES Y SUS PARTES Y PIEZAS, en la adquisición de los TONNER por valor de $34.757.144.72 a la empresa KEY MARKET SAS EN REORGANIZACIÓN."/>
    <s v="GESTIÓN PRESUPUESTAL Y EFICIENCIA DEL GASTO PÚBLICO"/>
    <s v="1. Porque; Existió un error humano en el desarrollo del ejercicio del proceso_x000a_2. Porque; Error en el momento de realizar el compromiso por lo tanto se tomó de manera incorrecta el uso presupuestal._x000a_3. Porque; Cuando se tomaron los controles ya se había registrado los usos presupuestales en el primer trimestre de 2022."/>
    <s v="Error en el momento de realizar el compromiso por lo tanto se tomó de manera incorrecta el uso presupuestal"/>
    <s v="Acción correctiva"/>
    <s v="GF_AC6"/>
    <s v="Actualizar procedimiento de Gestión de Pagos incluyendo control de verificación de usos presupuestales y gestión de PAC"/>
    <s v="Procedimiento actualizados"/>
    <n v="1"/>
    <d v="2026-04-01T00:00:00"/>
    <d v="2026-06-30T00:00:00"/>
    <n v="13.350000000000001"/>
    <s v="13. Gestión Financiera"/>
    <m/>
    <n v="1"/>
    <s v="Se deja en evidencia el procedimiento de gestion de pagos "/>
    <s v="https://dnbcgovco-my.sharepoint.com/:f:/g/personal/planeacion_dnbc_gov_co/IgAKPZEalRp3T7O44VwZjBLlARF86VpmllJA36VR9-2qDG8?e=W6XaGX"/>
    <d v="2026-05-11T00:00:00"/>
    <s v="Se incluye actualización de procedimiento junto a formatos del mismo"/>
    <n v="1"/>
    <s v="CUMPLIDO"/>
    <d v="2026-05-29T00:00:00"/>
    <n v="1"/>
    <s v="se evidencia formatos de procedimientos actualizados para la gestion de pagos PC-GF-17, FO-GF-17-01, FO-GF-02, FO-GF-03, FO-GF-04, FO-GF-05, FO-GF-06, FO-GF-07, con fecha 27/03/2026.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gestion de pagos "/>
    <s v="https://dnbcgovco-my.sharepoint.com/:f:/g/personal/planeacion_dnbc_gov_co/IgDlTTkE6gPMRZjTETbxch7dATaSM_TE5-agvqb3k7QgaDY?e=0V1Jx7"/>
    <s v="11/07/206"/>
    <s v="Actividad reportada con cumplimiento en el primer trimestre 2026"/>
    <n v="1"/>
    <x v="1"/>
  </r>
  <r>
    <n v="849"/>
    <x v="0"/>
    <x v="4"/>
    <s v="Dirección General"/>
    <m/>
    <x v="16"/>
    <n v="0"/>
    <x v="8"/>
    <s v="Se evidenciaron falencias en lo que respecta a las solicitudes de PAC e informes mensuales, incumpliendo con las Directrices establecidas en el Correo Electrónico del 07 de enero emitido por el Proceso de Gestión Financiera, así como con lo indicado en el artículo 72 de la ley 38 de 1989 y con el decreto 359 de 1995; por cuanto:_x000a_*Los Supervisores y responsables de las Áreas no solicitaron de manera mensual el PAC requerido para la cancelación de las obligaciones a su cargo de ninguno de los contratos que se constituyeron en el rezago Presupuestal_x000a_*No se evidenciaron los Informes mensuales del PAC solicitado por la DNBC y el PAC aprobado por el MINHACIENDA, de ninguno de los contratos que se constituyeron en el rezago Presupuestal_x000a_* En relación al PAC del Rezago Presupuestal, no fue actualizado contemplando los Otros Si modificatorios, ni los pagos que efectivamente se realizarían durante el cuarto trimestre de 2020, ya que fue remitida al Minhacienda una proyección del PAC de las Reservas a comienzos del mes de septiembre de 2020, es decir, no estaba ajustada a la Realidad de los compromisos a cancelar asi: contratos 260, 266, 282, 289, 290 de 2020 y orden de compra 56640 de 2020."/>
    <s v="INTEGRIDAD"/>
    <s v="Porque los Supervisores de los contratos no efectuaron un seguimiento permanente a la ejecucion de los mismos._x000a_Porque no hubo un adecuado principio de Planeación._x000a_Desconocimiento de las responsabilidades por parte de los Supervisores de los Contratos."/>
    <s v="Desconocimiento de las responsabilidades por parte de los Supervisores de los Contratos"/>
    <s v="Acción correctiva"/>
    <s v="DI_AC2"/>
    <s v="Iniciar las acciones legales a que haya lugar por el incumplimiento de las responsabilidades como supervisores."/>
    <s v="Acciones Legales adelantadas"/>
    <n v="1"/>
    <d v="2021-08-02T00:00:00"/>
    <d v="2022-06-30T00:00:00"/>
    <n v="49.199999999999996"/>
    <s v="12. Gestión de Asuntos Disciplinarios"/>
    <m/>
    <n v="1"/>
    <s v="Revisadas las carpetas existentes en el proceso de gestión de asuntos disciplinarios, se encontró que mediante Auto 034 de 15 de febrero de 2022,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
    <s v="https://dnbcgovco-my.sharepoint.com/:f:/g/personal/planeacion_dnbc_gov_co/IgA7QiROYUOMSJz5M_1IDBWMAVI_H2-NSwl3INK_1EQvk6w?e=fqZhv3"/>
    <d v="2026-05-11T00:00:00"/>
    <s v="Se presenta un auto inhibitorio AUTO N 34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s v="CUMPLIDO"/>
    <d v="2026-05-15T00:00:00"/>
    <n v="1"/>
    <s v="Se presenta como evidencia el Auto Inhibitorio N.° 34, de fecha 15 de febrero de 2022, mediante el cual se ordena el archivo de las actuaciones relacionadas con el hallazgo. El documento establece que no procede una investigación adicional, al evidenciarse la inexistencia de normas vigentes que sustenten el inicio del procedimiento. Por lo tanto, se considera la evidencia soporta el cumplimiento de acción correctiva establecida."/>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850"/>
    <x v="0"/>
    <x v="4"/>
    <s v="Subdirección Administrativa y Financiera"/>
    <m/>
    <x v="468"/>
    <n v="1"/>
    <x v="8"/>
    <s v="Soportes documentales_x000a_Se evidenció el Incumplimiento a la resolución 193 de 2016, emitida por la Contaduría General de la Nación numeral 3.2.3.1, por cuanto, se presentaron falencias en los documentos que soportan la constitución de las Reservas así:_x000a_Se realizaron todos los pagos correspondientes al contrato 260 de 2020 a nombre de Impleseg Ltda, y no se evidenció el Ingreso de Almacén de los KITS DE RESCATE VEHICULAR. De igual forma en la Lista de chequeo de estos pagos se indicó que el comprobante de Entrada de Almacén N/A (No aplica)_x000a_En la lista de Chequeo del contrato 289 de 2020 a nombre de UT Incoldex, se señaló que el comprobante de Entrada de Almacén N/A (No aplica), cuando en los soportes documentales se evidenció el Ingreso de Almacén No. 0110 del 09 de febrero de 2021._x000a_Se realizó el pago el 05 de marzo de 2021, sin dar cumplimiento a lo establecido en el convenio de cofinanciación, numeral 6) Compromisos de los cooperantes, numeral 2, ya que la certificación del 22 de septiembre de 2020, solo establece que se posee la cuenta de ahorros activa a nombre del Cuerpo de Bomberos Voluntarios de El Retorno, más no señala que la misma posea los $70 millones._x000a_En el formato de informe mensual de la DNBC, se señaló el valor del pago por $200 mil pesos cuando el valor real es $200 millones"/>
    <s v="GESTIÓN PRESUPUESTAL Y EFICIENCIA DEL GASTO PÚBLICO"/>
    <s v="Porque los Supervisores no realizan el seguimiento Administrativo, Financiero y Contable de los contratos a su cargo_x000a_Desconocimiento de las responsabilidades por parte de los Supervisores de los Contratos._x000a_Debilidad al diligenciamiento de los formatos soportes del pago._x000a_Falta de control ."/>
    <s v="Debilidad al diligenciamiento de los formatos soportes del pago.. Falta de control"/>
    <s v="Acción correctiva"/>
    <s v="GF_AC9"/>
    <s v="Socialización de la actualización del procedimiento de Gestión de pagos"/>
    <s v="Socialización realizada"/>
    <n v="1"/>
    <d v="2026-04-01T00:00:00"/>
    <d v="2026-06-30T00:00:00"/>
    <n v="13.350000000000001"/>
    <s v="13. Gestión Financiera"/>
    <m/>
    <n v="1"/>
    <s v="Socialización de la actualización del procedimiento de Gestión de pagos"/>
    <s v="https://dnbcgovco-my.sharepoint.com/:f:/g/personal/planeacion_dnbc_gov_co/IgAKPZEalRp3T7O44VwZjBLlARF86VpmllJA36VR9-2qDG8?e=W6XaGX"/>
    <d v="2026-05-11T00:00:00"/>
    <s v="El proceso ha venido realizando socializaciones del procedimiento en mención"/>
    <n v="1"/>
    <s v="CUMPLIDO"/>
    <d v="2026-05-28T00:00:00"/>
    <n v="1"/>
    <s v="Se evidencia socializacion para el procedimiento de gestion de pago con fecha 24/04/2026, lo que permite verificar la ejecucion de la actividad formulada dentro de los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ocialización de la actualización del procedimiento de Gestión de pagos"/>
    <s v="https://dnbcgovco-my.sharepoint.com/:f:/g/personal/planeacion_dnbc_gov_co/IgDlTTkE6gPMRZjTETbxch7dATaSM_TE5-agvqb3k7QgaDY?e=0V1Jx7"/>
    <s v="11/07/206"/>
    <s v="Actividad reportada con cumplimiento en el primer trimestre 2026"/>
    <n v="1"/>
    <x v="1"/>
  </r>
  <r>
    <n v="851"/>
    <x v="0"/>
    <x v="4"/>
    <s v="Dirección General"/>
    <m/>
    <x v="468"/>
    <n v="0"/>
    <x v="8"/>
    <s v="Soportes documentales_x000a_Se evidenció el Incumplimiento a la resolución 193 de 2016, emitida por la Contaduría General de la Nación numeral 3.2.3.1, por cuanto, se presentaron falencias en los documentos que soportan la constitución de las Reservas así:_x000a_Se realizaron todos los pagos correspondientes al contrato 260 de 2020 a nombre de Impleseg Ltda, y no se evidenció el Ingreso de Almacén de los KITS DE RESCATE VEHICULAR. De igual forma en la Lista de chequeo de estos pagos se indicó que el comprobante de Entrada de Almacén N/A (No aplica)_x000a_En la lista de Chequeo del contrato 289 de 2020 a nombre de UT Incoldex, se señaló que el comprobante de Entrada de Almacén N/A (No aplica), cuando en los soportes documentales se evidenció el Ingreso de Almacén No. 0110 del 09 de febrero de 2021._x000a_Se realizó el pago el 05 de marzo de 2021, sin dar cumplimiento a lo establecido en el convenio de cofinanciación, numeral 6) Compromisos de los cooperantes, numeral 2, ya que la certificación del 22 de septiembre de 2020, solo establece que se posee la cuenta de ahorros activa a nombre del Cuerpo de Bomberos Voluntarios de El Retorno, más no señala que la misma posea los $70 millones._x000a_En el formato de informe mensual de la DNBC, se señaló el valor del pago por $200 mil pesos cuando el valor real es $200 millones"/>
    <s v="INTEGRIDAD"/>
    <s v="Porque los Supervisores no realizan el seguimiento Administrativo, Financiero y Contable de los contratos a su cargo_x000a_Desconocimiento de las responsabilidades por parte de los Supervisores de los Contratos._x000a_Debilidad al diligenciamiento de los formatos soportes del pago._x000a_Falta de control ."/>
    <s v="Debilidad al diligenciamiento de los formatos soportes del pago.. Falta de control"/>
    <s v="Acción correctiva"/>
    <s v="DI_AC2"/>
    <s v="Iniciar las acciones legales a que haya lugar por el incumplimiento de las responsabilidades como supervisores"/>
    <s v="Acciones Legales adelantadas"/>
    <n v="1"/>
    <d v="2021-08-02T00:00:00"/>
    <d v="2022-06-30T00:00:00"/>
    <n v="49.199999999999996"/>
    <s v="12. Gestión de Asuntos Disciplinarios"/>
    <m/>
    <n v="1"/>
    <s v="Revisadas las carpetas existentes en el proceso de gestión de asuntos disciplinarios, se encontró que mediante Auto 034 de 15 de febrero de 2022,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
    <s v="https://dnbcgovco-my.sharepoint.com/:f:/g/personal/planeacion_dnbc_gov_co/IgA7QiROYUOMSJz5M_1IDBWMAVI_H2-NSwl3INK_1EQvk6w?e=fqZhv3"/>
    <d v="2026-05-11T00:00:00"/>
    <s v="Se presenta un auto inhibitorio AUTO N 34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s v="CUMPLIDO"/>
    <d v="2026-05-15T00:00:00"/>
    <n v="1"/>
    <s v="Se presenta como evidencia el Auto Inhibitorio N.° 34, de fecha 15 de febrero de 2022, mediante el cual se ordena el archivo de las actuaciones relacionadas con el hallazgo. El documento establece que no procede una investigación adicional, al evidenciarse la inexistencia de normas vigentes que sustenten el inicio del procedimiento. Por lo tanto, se considera la evidencia soporta el cumplimiento de acción correctiva establecida."/>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852"/>
    <x v="0"/>
    <x v="4"/>
    <s v="Subdirección Administrativa y Financiera"/>
    <m/>
    <x v="469"/>
    <n v="1"/>
    <x v="8"/>
    <s v="Obligaciones y/o Funciones de los Supervisores_x000a_Al realizar la revisión de los Soportes Documentales, se evidenció el incumplimiento a lo indicado en la Guía para el ejercicio de las funciones de Supervisión e Interventoría de los contratos del Estado emitida por Colombia Compra Eficiente literal D. Vigilancia financiera y contable; por cuanto:_x000a_Orden de Compra 56640 Alfapeople:_x000a_• Se adjuntó la Justificación Técnica de fecha 23 de diciembre de 2020 que hace referencia únicamente a una prórroga en Tiempo del contrato hasta el 20 de febrero de 2021; pero no se enuncia en la misma, la Adición por valor de $95,986,000 en Soporte Técnico y $18,237,340 en IVA, como efectivamente si se realizó en el Contrato Modificatorio._x000a_• Al verificar la adición se evidencia que la misma en su justificación establece que se Procede a prorrogar la Orden de Compra por cuatro meses más de acuerdo con la solicitud realizada por el Supervisor; pero la justificación únicamente indica prórroga de tiempo hasta el 20 de febrero de 2021 y no por cuatro meses._x000a_• No se evidencia por parte del contratista la cotización y/o autorización de la Adición y Prórroga de la Orden de Compra 56640._x000a_Contrato 291 de 2020 CBV de El Retorno Guaviare:_x000a_• La solicitud de la Prórroga por parte del CBV ni del Supervisor se generó ya que el convenio finalizaba el 31 de diciembre de 2020._x000a_• El otro si modificatorio de prórroga no se realizó, ya que el mismo debió suscribirse para dejar constituida la Reserva Presupuestal y realizar el Pago en la vigencia 2021._x000a_Orden de Compra 59114 de 2020 UT Nimbit:_x000a_• No se evidencia por parte del contratista la cotización y/o autorización de la Adición y Prórroga de la Orden de Compra 59114._x000a_Orden de Compra 56818 de 2020 UT Nube Pública:_x000a_• No se evidencia por parte del contratista la cotización y/o autorización de la Adición y Prórroga de la Orden de Compra 56818._x000a_Contrato 289 de 2020 UT Nube Pública:_x000a_• La solicitud del supervisor y contratista para la realización del Otro Si modificatorio no se evidencian."/>
    <s v="GESTIÓN PRESUPUESTAL Y EFICIENCIA DEL GASTO PÚBLICO"/>
    <s v="Porque los Supervisores no realizan el seguimiento Administrativo, Financiero y Contable de los contratos a su cargo_x000a_Desconocimiento de las responsabilidades por parte de los Supervisores de los Contratos._x000a_Debilidad al diligenciamiento de los formatos soportes del pago._x000a_Falta de control ."/>
    <s v="Debilidad al diligenciamiento de los formatos soportes del pago y falta de control"/>
    <s v="Acción correctiva"/>
    <s v="GF_AC9"/>
    <s v="Socialización de la actualización del procedimiento de Gestión de pagos"/>
    <s v="Socialización realizada"/>
    <n v="1"/>
    <d v="2026-04-01T00:00:00"/>
    <d v="2026-06-30T00:00:00"/>
    <n v="13.350000000000001"/>
    <s v="13. Gestión Financiera"/>
    <m/>
    <n v="1"/>
    <s v="Socialización de la actualización del procedimiento de Gestión de pagos"/>
    <s v="https://dnbcgovco-my.sharepoint.com/:f:/g/personal/planeacion_dnbc_gov_co/IgAKPZEalRp3T7O44VwZjBLlARF86VpmllJA36VR9-2qDG8?e=W6XaGX"/>
    <d v="2026-05-11T00:00:00"/>
    <s v="El proceso ha venido realizando socializaciones del procedimiento en mención"/>
    <n v="1"/>
    <s v="CUMPLIDO"/>
    <d v="2026-05-28T00:00:00"/>
    <n v="1"/>
    <s v="Se evidencia socializacion para el procedimiento de gestion de pago con fecha 24/04/2026, lo que permite verificar la ejecucion de la actividad formulada dentro de los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ocialización de la actualización del procedimiento de Gestión de pagos"/>
    <s v="https://dnbcgovco-my.sharepoint.com/:f:/g/personal/planeacion_dnbc_gov_co/IgDlTTkE6gPMRZjTETbxch7dATaSM_TE5-agvqb3k7QgaDY?e=0V1Jx7"/>
    <s v="11/07/206"/>
    <s v="Actividad reportada con cumplimiento en el primer trimestre 2026"/>
    <n v="1"/>
    <x v="1"/>
  </r>
  <r>
    <n v="853"/>
    <x v="0"/>
    <x v="4"/>
    <s v="Dirección General"/>
    <m/>
    <x v="469"/>
    <n v="0"/>
    <x v="8"/>
    <s v="Obligaciones y/o Funciones de los Supervisores_x000a_Al realizar la revisión de los Soportes Documentales, se evidenció el incumplimiento a lo indicado en la Guía para el ejercicio de las funciones de Supervisión e Interventoría de los contratos del Estado emitida por Colombia Compra Eficiente literal D. Vigilancia financiera y contable; por cuanto:_x000a_Orden de Compra 56640 Alfapeople:_x000a_• Se adjuntó la Justificación Técnica de fecha 23 de diciembre de 2020 que hace referencia únicamente a una prórroga en Tiempo del contrato hasta el 20 de febrero de 2021; pero no se enuncia en la misma, la Adición por valor de $95,986,000 en Soporte Técnico y $18,237,340 en IVA, como efectivamente si se realizó en el Contrato Modificatorio._x000a_• Al verificar la adición se evidencia que la misma en su justificación establece que se Procede a prorrogar la Orden de Compra por cuatro meses más de acuerdo con la solicitud realizada por el Supervisor; pero la justificación únicamente indica prórroga de tiempo hasta el 20 de febrero de 2021 y no por cuatro meses._x000a_• No se evidencia por parte del contratista la cotización y/o autorización de la Adición y Prórroga de la Orden de Compra 56640._x000a_Contrato 291 de 2020 CBV de El Retorno Guaviare:_x000a_• La solicitud de la Prórroga por parte del CBV ni del Supervisor se generó ya que el convenio finalizaba el 31 de diciembre de 2020._x000a_• El otro si modificatorio de prórroga no se realizó, ya que el mismo debió suscribirse para dejar constituida la Reserva Presupuestal y realizar el Pago en la vigencia 2021._x000a_Orden de Compra 59114 de 2020 UT Nimbit:_x000a_• No se evidencia por parte del contratista la cotización y/o autorización de la Adición y Prórroga de la Orden de Compra 59114._x000a_Orden de Compra 56818 de 2020 UT Nube Pública:_x000a_• No se evidencia por parte del contratista la cotización y/o autorización de la Adición y Prórroga de la Orden de Compra 56818._x000a_Contrato 289 de 2020 UT Nube Pública:_x000a_• La solicitud del supervisor y contratista para la realización del Otro Si modificatorio no se evidencian."/>
    <s v="INTEGRIDAD"/>
    <s v="Porque los Supervisores no realizan el seguimiento Administrativo, Financiero y Contable de los contratos a su cargo_x000a_Desconocimiento de las responsabilidades por parte de los Supervisores de los Contratos._x000a_Debilidad al diligenciamiento de los formatos soportes del pago._x000a_Falta de control ."/>
    <s v="Debilidad al diligenciamiento de los formatos soportes del pago y falta de control"/>
    <s v="Acción correctiva"/>
    <s v="DI_AC3"/>
    <s v="Iniciar las acciones legales a que haya lugar por el incumplimiento de las responsabilidades como supervisores en el mal diligenciamiento de los formatos"/>
    <s v="Acciones Legales adelantadas"/>
    <n v="1"/>
    <d v="2021-08-02T00:00:00"/>
    <d v="2022-06-30T00:00:00"/>
    <n v="49.199999999999996"/>
    <s v="12. Gestión de Asuntos Disciplinarios"/>
    <m/>
    <n v="1"/>
    <s v="Revisadas las carpetas existentes en el proceso de gestión de asuntos disciplinarios, se encontró que mediante Auto 03 de 8 de noviembre de 2023,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
    <s v="https://dnbcgovco-my.sharepoint.com/:f:/g/personal/planeacion_dnbc_gov_co/IgAhFB1ofYj6Sa-NiDvFRHiNAempg58Ovxe_AdaVPuhCZWE?e=fC3JEp"/>
    <d v="2026-05-11T00:00:00"/>
    <s v="Se presenta un auto inhibitorio AUTO N 03-2023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s v="CUMPLIDO"/>
    <d v="2026-05-15T00:00:00"/>
    <n v="1"/>
    <s v="Se presenta como evidencia el Auto Inhibitorio N.° 34, de fecha 15 de febrero de 2022, mediante el cual se ordena el archivo de las actuaciones relacionadas con el hallazgo. Con base en la evidencia aportada, se verifica el cumplimiento de la acción correctiva establecida propuestas."/>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854"/>
    <x v="0"/>
    <x v="5"/>
    <s v="Subdirección Administrativa y Financiera"/>
    <m/>
    <x v="470"/>
    <n v="1"/>
    <x v="61"/>
    <s v="En la revisión realizada a los usos presupuestales se evidenció, que no se registraron los usos conforme al Manual de Clasificación Presupuestal, Anexo Técnico para el Aplicativo de medición de la Austeridad en el Gasto 2021,asi como al Catálogo Presupuestal del Gasto emitido por Ministerio de Hacienda y Crédito Público, así:_x000a_• Se registró el día 29 de agosto de 2022 en el Uso Presupuestal A-02-02-02-008-003-09 OTROS SERVICIOS PROFESIONALES Y TÉCNICOS N.C.P, la resolución No.515 a nombre de Galvis Hincapie Angie Juliette, la suma de $747.158; cuando la misma hace referencia a una Comisión otorgada a un Contratista y conforme al manual de clasificación debe registrarse en el uso A-02-02-02-006-003-01 SERVICIOS DE ALOJAMIENTO PARA ESTANCIAS CORTAS ."/>
    <s v="GESTIÓN PRESUPUESTAL Y EFICIENCIA DEL GASTO PÚBLICO"/>
    <s v="Porque; Al momento de realizar el compromiso, hubo un error humano al tomar de manera incorrecta el uso presupuestal."/>
    <s v="Error en el momento de realizar el compromiso por lo tanto se tomó de manera incorrecta el uso presupuestal"/>
    <s v="Acción correctiva"/>
    <s v="GF_AC6"/>
    <s v="Actualizar procedimiento de Gestión de Pagos incluyendo control de verificación de usos presupuestales y gestión de PAC"/>
    <s v="Procedimiento actualizados"/>
    <n v="1"/>
    <d v="2026-04-01T00:00:00"/>
    <d v="2026-06-30T00:00:00"/>
    <n v="13.350000000000001"/>
    <s v="13. Gestión Financiera"/>
    <m/>
    <n v="1"/>
    <s v="Se deja en evidencia el procedimiento de gestion de pagos "/>
    <s v="https://dnbcgovco-my.sharepoint.com/:f:/g/personal/planeacion_dnbc_gov_co/IgAKPZEalRp3T7O44VwZjBLlARF86VpmllJA36VR9-2qDG8?e=W6XaGX"/>
    <d v="2026-05-11T00:00:00"/>
    <s v="Se incluye actualización de procedimiento junto a formatos del mismo"/>
    <n v="1"/>
    <s v="CUMPLIDO"/>
    <d v="2026-05-29T00:00:00"/>
    <n v="1"/>
    <s v="se evidencia formatos de procedimientos actualizados para la gestion de pagos PC-GF-17, FO-GF-17-01, FO-GF-02, FO-GF-03, FO-GF-04, FO-GF-05, FO-GF-06, FO-GF-07, con fecha 27/03/2026.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gestion de pagos "/>
    <s v="https://dnbcgovco-my.sharepoint.com/:f:/g/personal/planeacion_dnbc_gov_co/IgDlTTkE6gPMRZjTETbxch7dATaSM_TE5-agvqb3k7QgaDY?e=0V1Jx7"/>
    <s v="11/07/206"/>
    <s v="Actividad reportada con cumplimiento en el primer trimestre 2026"/>
    <n v="1"/>
    <x v="1"/>
  </r>
  <r>
    <n v="855"/>
    <x v="0"/>
    <x v="5"/>
    <s v="Subdirección Administrativa y Financiera"/>
    <m/>
    <x v="471"/>
    <n v="1"/>
    <x v="63"/>
    <s v="En la revisión realizada a los usos presupuestales se evidenció, que dos (2) usos no se registraron conforme al Manual de Clasificación Presupuestal, Anexo Técnico para el Aplicativo de medición de la Austeridad en el Gasto 2021, así como al Catálogo Presupuestal del Gasto emitido por Ministerio de Hacienda y Crédito Público, así:_x000a_•_x0009_Se registró en el Uso Presupuestal A-02-02-02-008-003-09 OTROS SERVICIOS PROFESIONALES Y TÉCNICOS N.C.P, la resolución No.852 a nombre de Restrepo Sanguino Jorge Enrique, por la suma de $1.344.884; cuando la misma hace referencia a una Comisión otorgada al Contratista y conforme al manual de clasificación debe registrarse en el uso A-02-02-02-006-003-01 SERVICIOS DE ALOJAMIENTO PARA ESTANCIAS CORTAS, conforme lo establece el artículo 8. Reconocimiento de viáticos del anexo técnico para el aplicativo de medición de la austeridad en el gasto público 2021._x000a_•_x0009_Se registro el sexto pago del contrato 075 de 2022 por valor de $54.973.296 por el Uso Presupuestal A-02-02-02-006-004 SERVICIOS DE TRANSPORTE DE PASAJEROS; y el mismo hace referencia es al transporte aéreo y conforme lo establece anexo técnico para el aplicativo de medición de la austeridad en el gasto público 2021 el uso es A-02-02-02-006-005-03 SERVICIOS DE TRANSPORTE DE CARGA POR VIA AEREA O ESPACIAL"/>
    <s v="GESTIÓN PRESUPUESTAL Y EFICIENCIA DEL GASTO PÚBLICO"/>
    <s v="1. Porque; Existió un error humano en el desarrollo del ejercicio del proceso_x000a_2. Porque; En ese momento se tenía que pagar de manera inmediata el recibo público y no se identificó el error_x000a_3. Porque; No se anticipan los gastos a ser registrados con suficiente tiempo por lo que se generan errores en el momento de realizar el compromiso y se toma de manera incorrecta el uso presupuestal"/>
    <s v="No se anticipan los gastos a ser registrados con suficiente tiempo por lo que se generan errores en el momento de realizar el compromiso y se toma de manera incorrecta el uso presupuestal"/>
    <s v="Acción correctiva"/>
    <s v="GF_AC6"/>
    <s v="Actualizar procedimiento de Gestión de Pagos incluyendo control de verificación de usos presupuestales y gestión de PAC"/>
    <s v="Procedimiento actualizados"/>
    <n v="1"/>
    <d v="2026-04-01T00:00:00"/>
    <d v="2026-06-30T00:00:00"/>
    <n v="13.350000000000001"/>
    <s v="13. Gestión Financiera"/>
    <m/>
    <n v="1"/>
    <s v="Se deja en evidencia el procedimiento de gestion de pagos "/>
    <s v="https://dnbcgovco-my.sharepoint.com/:f:/g/personal/planeacion_dnbc_gov_co/IgAKPZEalRp3T7O44VwZjBLlARF86VpmllJA36VR9-2qDG8?e=W6XaGX"/>
    <d v="2026-05-11T00:00:00"/>
    <s v="Se incluye actualización de procedimiento junto a formatos del mismo"/>
    <n v="1"/>
    <s v="CUMPLIDO"/>
    <d v="2026-05-29T00:00:00"/>
    <n v="1"/>
    <s v="se evidencia formatos de procedimientos actualizados para la gestion de pagos PC-GF-17, FO-GF-17-01, FO-GF-02, FO-GF-03, FO-GF-04, FO-GF-05, FO-GF-06, FO-GF-07, con fecha 27/03/2026.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gestion de pagos "/>
    <s v="https://dnbcgovco-my.sharepoint.com/:f:/g/personal/planeacion_dnbc_gov_co/IgDlTTkE6gPMRZjTETbxch7dATaSM_TE5-agvqb3k7QgaDY?e=0V1Jx7"/>
    <s v="11/07/206"/>
    <s v="Actividad reportada con cumplimiento en el primer trimestre 2026"/>
    <n v="1"/>
    <x v="1"/>
  </r>
  <r>
    <n v="856"/>
    <x v="0"/>
    <x v="5"/>
    <s v="Dirección General"/>
    <m/>
    <x v="472"/>
    <n v="1"/>
    <x v="47"/>
    <s v="Ambiente 10.2_x000a_No se ha socializado la matriz de segregación de roles y usuarios a los funcionarios y contratistas."/>
    <s v="FORTALECIMIENTO ORGANIZACIONAL Y SIMPLIFICACIÓN DE PROCESOS"/>
    <s v="No se había contemplado realizar la socialización de la matriz de roles y usuarios a los funcionarios y contratistas"/>
    <s v="No se había contemplado realizar la socialización de la matriz de roles y usuarios a los funcionarios y contratistas"/>
    <s v="Acción correctiva"/>
    <s v="PE_A5"/>
    <s v="Socializar a los funcionarios y contratistas la matriz de roles y usuarios"/>
    <s v="Socialización de la matriz de roles y usuarios"/>
    <n v="1"/>
    <d v="2022-11-01T00:00:00"/>
    <d v="2023-01-31T00:00:00"/>
    <n v="13.5"/>
    <s v="01. Planeación Estratégica"/>
    <m/>
    <n v="0"/>
    <s v="Se realiza actualización de la SEGREGACION DE ROLES, compartida con el comité directivo y socailziada a travez de correo electrónico con los procesos (personal de planta y contratistas). Vigencia 2024"/>
    <n v="0"/>
    <d v="2026-05-11T00:00:00"/>
    <s v="No se registra seguimiento"/>
    <n v="0"/>
    <s v="EJECUCIÓN"/>
    <d v="2026-06-05T00:00:00"/>
    <n v="0"/>
    <s v="No fue posible identificar evidencias para el presente período de análisis"/>
    <s v="VENCIDA"/>
    <s v="No aplica"/>
    <s v="No aplica"/>
    <s v="No aplica"/>
    <n v="1"/>
    <s v="Se realiza actualización de la SEGREGACION DE ROLES, compartida con el comité directivo y socailziada a travez de correo electrónico con los procesos (personal de planta y contratistas). Vigencia 2024"/>
    <s v="https://dnbcgovco-my.sharepoint.com/my?id=%2Fpersonal%2Fplaneacion%5Fdnbc%5Fgov%5Fco%2FDocuments%2FDocumentos%20SIGE%2F6%2E%20Planes%2FPLAN%20DE%20MEJORA%2F2026%2F02%2E%20Seguimiento%20Segundo%20Trimestre%2F01%2E%20Planeaci%C3%B3n%20Estrat%C3%A9gica&amp;viewid=efb70791%2Db8ab%2D49e7%2Db552%2Dd3d4cbe976b9"/>
    <n v="46213"/>
    <s v="Acción cumplida en 2024"/>
    <n v="1"/>
    <x v="1"/>
  </r>
  <r>
    <n v="857"/>
    <x v="0"/>
    <x v="5"/>
    <s v="Subdirección Administrativa y Financiera"/>
    <m/>
    <x v="257"/>
    <n v="0"/>
    <x v="24"/>
    <s v="Al comparar los saldos de las cuentas por cobrar de las Incapacidades del 30 de marzo de 2022 de la EPS Compensar con relación al 30 de junio de 2022, se evidencia una diferencia de $637.934, pero al verificar la sumatoria de las incapacidades incorporadas en el segundo trimestre de 2022, el valor es de $2.035.929, existiendo una discrepancia en la información._x000a_De igual forma, se verificaron las actas de conciliación entre el proceso de Gestión de Talento Humano y Gestión Financiera No.003 del 04 de mayo, No. 004 del 08 junio de 2022 y No.005 del 07 de Julio de 2022, y el valor que arrastra de saldo de incapacidades es $2.035.929 y en ninguna parte de sus contenidos indica; justificación alguna que pueda evidenciar la diferencia de $637.934._x000a_Lo anterior evidencia que las conciliaciones realizadas que soportan el saldo de la Cuenta por Cobrar por la administración de la seguridad social en salud incumplen lo establecido en el Régimen de Contabilidad Pública numeral 7 CARACTERÍSTICAS CUALITATIVAS DE LA INFORMACIÓN CONTABLE PÚBLICA numerales 103, 104, 105 y 106 (confiabilidad, razonabilidad, Objetividad y verificabilidad)."/>
    <m/>
    <s v="1. Porque; El proceso de Gestión de talento humano no reporta a tiempo las novedades de incapacidad al área de Gestión Financiera de manera oportuna._x000a_2. Porque; No se realizó las conciliaciones entre talento humano y financiera en las licencias de incapacidades._x000a_3. Porque; Falta de seguimiento y control por parte de la Gestión de talento humano y financiera"/>
    <s v="3. Porque; Falta de seguimiento y control por parte de la Gestión de talento humano y financiera"/>
    <s v="Acción correctiva"/>
    <s v="TH_AC6"/>
    <s v="Informe de los estados de cobro de incapacidades realizado"/>
    <s v="Informe realizado"/>
    <n v="1"/>
    <d v="2026-03-01T00:00:00"/>
    <d v="2026-05-31T00:00:00"/>
    <n v="13.5"/>
    <s v="11. Gestión del Talento Humano"/>
    <s v="Nómia"/>
    <n v="0"/>
    <n v="0"/>
    <n v="0"/>
    <d v="2026-05-11T00:00:00"/>
    <s v="No se evidencia seguimiento"/>
    <n v="0"/>
    <s v="EJECUCIÓN"/>
    <d v="2026-05-15T00:00:00"/>
    <n v="0"/>
    <s v="No fue posible identificar evidencias para el presente período de análisis"/>
    <s v="SIN INICIAR"/>
    <s v="No aplica"/>
    <s v="No aplica"/>
    <s v="No aplica"/>
    <n v="1"/>
    <s v="se aporta nomina -del 1 de marzo a 31 de mayo"/>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evidencia informe de seguimiento a las incapacidades de la DNBC en el periodo en mención. Se sugiere incluir en evidencias correo de socialización con lider de proceso"/>
    <n v="1"/>
    <x v="1"/>
  </r>
  <r>
    <n v="858"/>
    <x v="0"/>
    <x v="3"/>
    <s v="Subdirección Administrativa y Financiera"/>
    <m/>
    <x v="473"/>
    <n v="1"/>
    <x v="54"/>
    <s v="Como resultado del seguimiento al Control Interno Contable, realizado por la Asesora de Control Interno de la DNBC, se generaron hechos económicos de actualización, los cuales no fueron tenidos en cuenta, como fue el caso de la política para la conciliación de saldos, Política para los flujos de información, ni un lineamiento sobre la identificación de los bienes fisicos en forma individualizada entre otros."/>
    <m/>
    <s v="Por contar con un sin numero de tareas no se comtemplo la realizacion de esta accion de mejora."/>
    <s v="Por contar con un sin numero de tareas no se comtemplo la realizacion de esta accion de mejora."/>
    <s v="Acción correctiva"/>
    <s v="GF_AC1"/>
    <s v="Formulación del procedimiento Conciliaciones contables donde se cruza la información de incapacidades"/>
    <s v="Procedimiento formulado"/>
    <n v="1"/>
    <d v="2026-01-01T00:00:00"/>
    <d v="2026-03-31T00:00:00"/>
    <n v="13.5"/>
    <s v="13. Gestión Financiera"/>
    <m/>
    <n v="1"/>
    <s v="Como evidencia se cuenta con la Formulación del procedimiento Conciliaciones contables donde se cruza la información de incapacidades "/>
    <s v="https://dnbcgovco-my.sharepoint.com/:f:/g/personal/planeacion_dnbc_gov_co/IgAKPZEalRp3T7O44VwZjBLlARF86VpmllJA36VR9-2qDG8?e=W6XaGX"/>
    <d v="2026-05-11T00:00:00"/>
    <s v="Se evidencia procedimiento formulado en la vigencia 2025"/>
    <n v="1"/>
    <s v="CUMPLIDO"/>
    <d v="2026-05-28T00:00:00"/>
    <n v="1"/>
    <s v="Se evidencia procedimiento PC-GF-16 y formato PC-GF-16-01 vigencia 2025,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Como evidencia se cuenta con la Formulación del procedimiento Conciliaciones contables donde se cruza la información de incapacidades "/>
    <s v="https://dnbcgovco-my.sharepoint.com/:f:/g/personal/planeacion_dnbc_gov_co/IgDlTTkE6gPMRZjTETbxch7dATaSM_TE5-agvqb3k7QgaDY?e=0V1Jx7"/>
    <s v="11/07/206"/>
    <s v="Actividad reportada con cumplimiento en el primer trimestre 2026"/>
    <n v="1"/>
    <x v="1"/>
  </r>
  <r>
    <n v="859"/>
    <x v="0"/>
    <x v="3"/>
    <s v="Subdirección Administrativa y Financiera"/>
    <m/>
    <x v="474"/>
    <n v="1"/>
    <x v="66"/>
    <s v="En la revisión realizada a los usos presupuestales se evidenció, que no se tomaron los usos adecuados conforme al Manual de Clasificación Presupuestal, Anexo Técnico para el Aplicativo de medición de la Austeridad en el Gasto, y Proyecto PFM 2018, asi como al Catálogo Presupuestal del Gasto emitido por Ministerio de Hacienda y Crédito Público, con respecto al registro de los usos presupuestales; ya que se utilizaron Usos Presupuestales inadecuados así:_x000a_- Se utilizó el Uso Presupuestal A-02-02-01-003-005-01 Pinturas y Barnices y Productos Relacionados; Colores Para La Pintura Artística; Tintas y no el A-02-02-01-004-004-09 Otras Maquinaria para usos especiales y sus partes y piezas el cual incluye…tinta, toner o cartuchos para impresoras, en la adquisición de los toner a la empresa SUMIMAS SAS por la suma de $21.244.156 en el mes de septiembre de 2020._x000a_-Se registró la suma de $281.300, en el uso Presupuestal A-02-02-02-006-009 SERVICIOS DE DISTRIBUCIÓN DE ELECTRICIDAD correspondiendo al Uso A-02-02-02-009-04 SERVICIOS DE ALCANTARILLADO en el mes de agosto de 2020._x000a_-Se utilizó el uso A-02-01-01-004-004-02 MÁQUINAS HERRAMIENTAS Y SUS PARTES, PIEZAS Y ACCESORIOS, en el contrato 219 cuyo objeto contractual era la Adquisicion elementos que conforman el Kit de Bioseguridad. Anexo 1 Registro de Usos Presupuestales"/>
    <s v="GESTIÓN PRESUPUESTAL Y EFICIENCIA DEL GASTO PÚBLICO"/>
    <s v="1. Porque; Existió un error humano en el desarrollo del ejercicio del proceso_x000a_2. Porque; Error en el momento de realizar el compromiso por lo tanto se tomó de manera incorrecta el uso presupuestal._x000a_3. Porque; Cuando se tomaron los controles ya se había registrado los usos presupuestales en el tercer trimestre de 2020."/>
    <s v="Error en el momento de realizar el compromiso por lo tanto se tomó de manera incorrecta el uso presupuestal"/>
    <s v="Acción correctiva"/>
    <s v="GF_AC6"/>
    <s v="Actualizar procedimiento de Gestión de Pagos incluyendo control de verificación de usos presupuestales y gestión de PAC"/>
    <s v="Procedimiento actualizados"/>
    <n v="1"/>
    <d v="2026-04-01T00:00:00"/>
    <d v="2026-06-30T00:00:00"/>
    <n v="13.350000000000001"/>
    <s v="13. Gestión Financiera"/>
    <m/>
    <n v="1"/>
    <s v="Se deja en evidencia el procedimiento de gestion de pagos "/>
    <s v="https://dnbcgovco-my.sharepoint.com/:f:/g/personal/planeacion_dnbc_gov_co/IgAKPZEalRp3T7O44VwZjBLlARF86VpmllJA36VR9-2qDG8?e=W6XaGX"/>
    <d v="2026-05-11T00:00:00"/>
    <s v="Se incluye actualización de procedimiento junto a formatos del mismo"/>
    <n v="1"/>
    <s v="CUMPLIDO"/>
    <d v="2026-05-28T00:00:00"/>
    <n v="1"/>
    <s v="se evidencia formatos de procedimientos actualizados para la gestion de pagos PC-GF-17, FO-GF-17-01, FO-GF-02, FO-GF-03, FO-GF-04, FO-GF-05, FO-GF-06, FO-GF-07, con fecha 27/03/2026. lo que permite verificar el cumplimiento de la actividad dentro del plazo estableci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gestion de pagos "/>
    <s v="https://dnbcgovco-my.sharepoint.com/:f:/g/personal/planeacion_dnbc_gov_co/IgDlTTkE6gPMRZjTETbxch7dATaSM_TE5-agvqb3k7QgaDY?e=0V1Jx7"/>
    <s v="11/07/206"/>
    <s v="Actividad reportada con cumplimiento en el primer trimestre 2026"/>
    <n v="1"/>
    <x v="1"/>
  </r>
  <r>
    <n v="860"/>
    <x v="0"/>
    <x v="6"/>
    <s v="Subdirección Administrativa y Financiera"/>
    <m/>
    <x v="475"/>
    <m/>
    <x v="26"/>
    <s v="Al verificar los aspectos relacionados con las actividades del Jefe de la Oficina de Atención al Usuario no hay evidencia de coordinación de actividades entre el jefe de la unidad, el de control interno y con el jefe de la unidad de planeación, que permita el mejoramiento de la gestión. Así mismo, no se tiene soporte de coordinación de actividades con los jefes de las demás unidades de quejas y reclamos del sector._x000a_Incumpliendo lo establecido en el Decreto 2232 de 1995, articulo 9."/>
    <s v="SERVICIO AL CIUDADANO"/>
    <s v="Por desconocimiento del Artículo 9 del Decreto 2232 de 1995."/>
    <s v="Por desconocimiento del Artículo 9 del Decreto 2232 de 1995."/>
    <s v="Acción correctiva"/>
    <s v="AU_AC5"/>
    <s v="Actualizar el procedimiento Procedimiento de Recepción, Distribución, Seguimiento y Salida de Peticiones, Quejas, Reclamos, Sugerencias y Denuncias._x000a_Incluir una politica de operación que establezca una reunión con el jefe de la unidad de control interno y con el jefe de la unidad de planeación, para el mejoramiento continuo de la gestión de la entidad semestralmente con base al informe semestral._x000a_En la acctiviad 11 cambiando los responsbales (funcionario y/o contratista)"/>
    <s v="Procedimiento actualizado"/>
    <n v="1"/>
    <d v="2026-01-01T00:00:00"/>
    <d v="2026-12-31T00:00:00"/>
    <n v="54"/>
    <s v="05. Gestión de Atención al Usuario"/>
    <m/>
    <n v="1"/>
    <s v="El procedimiento mencionado se actualizó en la vigencia 2025"/>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Procedimiento se encuentra actualizado y socializado con los requerimientos establecidos en la descripción del hallazgo. Se identifica la politica 5,64"/>
    <n v="1"/>
    <s v="CUMPLIDO"/>
    <d v="2026-05-15T00:00:00"/>
    <n v="1"/>
    <s v="se evidencia procedimiento actualizado de peticiones, quejas, reclamos, sugerencias y denuncias PC-AU-01 de 20/08/2025, lo que permite que la evidencia obtenida subsane el hallazgo formulado"/>
    <s v="C. OPORTUN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l procedimiento mencionado se actualizó en la vigencia 2025"/>
    <n v="0"/>
    <n v="46214"/>
    <s v="Accion con cumplimiento reportado"/>
    <n v="1"/>
    <x v="1"/>
  </r>
  <r>
    <n v="861"/>
    <x v="0"/>
    <x v="6"/>
    <s v="Subdirección Administrativa y Financiera"/>
    <m/>
    <x v="476"/>
    <m/>
    <x v="29"/>
    <s v="Se evidencio debilidad en la aplicación de controles en la gestión de las PQRSD al interior de la entidad, por cuanto:_x000a_ Se encontró desactualizado el cuadro de control a cargo del proceso Gestión de Atención al Usuario._x000a_ Estado de los Radicados clasificado de forma inadecuada_x000a_ Estado de los Radicados de la muestra vencidos_x000a_ Radicados sin respuesta de fondo o sin respuesta puntual_x000a_ Radicados sin evidencia de notificación y/o envio de respuesta_x000a_ Radicados con documento en word y sin firma cargada en Orfeo_x000a_ Radicados con fecha inexacta en la respuesta_x000a_ Radicados sin documento de derecho de peticion cargado en Orfeo_x000a_Incumpliendo lo establecido en MIPG dimensión 7, asi como en el Procedimiento de recepción, distribución, seguimiento y salida de PQRSD."/>
    <s v="SERVICIO AL CIUDADANO"/>
    <s v="Análisis 3 por qué:_x000a_1.Porque no existe seguimiento y control por parte de los supervisores de los funcionarios y contratistas responsables de dar respuesta a las PQRS._x000a_2. Porque habia desconocimiento por parte de los supervisores, funcionarios y contratistas del procedimiento interno de PQRS y del aplicativo de gestion documental ORFEO._x000a_3. Porque la oficina de Gestión Atención al Ciudadano no realizó acompañamiento a los responsables de dar respuesta a las PQRSD del procedimiento interno de tramites de las mismas."/>
    <s v="La oficina de Gestión Atención al Ciudadano no brindó capacitación a los responsables de dar respuesta a las PQRSD sobre el procedimiento interno de tramite de las mismas y sobre el sistema aplicativo de ORFEO."/>
    <s v="Acción correctiva"/>
    <s v="AU_AC13"/>
    <s v="Diseñar y socializar un documento interno (ABC) que contenga información relevante de la Ley 1755 de 2015 y generalidad del procedimiento Recepción,Distribución, Seguimiento y Salida de Peticiones, Quejas, Reclamos, Sugerencias y Denuncias."/>
    <s v="ABC diseñado, aprobado por el proceso de mejora continua y socializado a traves de una campaña informativa a los gestores funcionarios y contratistas de los 19 procesos de la Entidad. Este procedimiento se socializara junto al procedimiento Recepción,Distribución, Seguimiento y Salida de Peticiones, Quejas, Reclamos, Sugerencias y Denuncias."/>
    <n v="1"/>
    <d v="2023-09-01T00:00:00"/>
    <d v="2023-12-31T00:00:00"/>
    <n v="18"/>
    <s v="05. Gestión de Atención al Usuario"/>
    <m/>
    <n v="1"/>
    <s v="Se realizó el documento y se socializa de forma mensual"/>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 documento y su socialización"/>
    <n v="1"/>
    <s v="CUMPLIDO"/>
    <d v="2026-05-15T00:00:00"/>
    <n v="1"/>
    <s v="CSe evidencian como soportes el documento interno (ABC) sobre la Ley 1755 de 2015 y el procedimiento de Recepción, Distribución, Seguimiento y Salida de PQRSD, así como las evidencias de su socialización mediante campañas informativas dirigidas a funcionarios, contratistas y gestores de los procesos de la Entidad, realizadas durante la vigencia 2026. Los soportes permiten verificar el diseño del documento y el inicio de las actividades de divulgación, evidenciando una ejecución parcial de la acción correctiva."/>
    <s v="C. EXTRATEMPORANEAMENTE"/>
    <s v="No aplica"/>
    <s v="No aplica"/>
    <s v="No aplica"/>
    <n v="1"/>
    <s v="Se realizó el documento y se socializa de forma mensual"/>
    <n v="0"/>
    <n v="46214"/>
    <s v="Accion con cumplimiento reportado"/>
    <n v="1"/>
    <x v="1"/>
  </r>
  <r>
    <n v="862"/>
    <x v="0"/>
    <x v="6"/>
    <s v="Subdirección Administrativa y Financiera"/>
    <m/>
    <x v="477"/>
    <m/>
    <x v="31"/>
    <s v="Por medio de los Cruces de inventarios, Legalizaciones de Viáticos, diferencias en nómina, Nóminas mensuales, actas entre otros, se informa al área contable las transacciones y movimientos realizados por los diferentes procesos; sin embargo, la resolución 253 de 2023 no indicó los documentos idóneos por medio de los cuales se informa al área contable"/>
    <m/>
    <s v="1. Porque se presentó un error por parte de gestión financiera al formular el contenido de la resolución._x000a_2. Porque esta resolución se realizó con mucha premura y no tuvo una revisión posterior_x000a_3. Porque no existe una guía que oriente su formulación ni se han realizado procesos de capacitación respecto a la proyección de actos administrativos en las diferentes áreas"/>
    <s v="3. Porque no existe una guía que oriente su formulación ni se han realizado procesos de capacitación respecto a la proyección de actos administrativos en las diferentes áreas"/>
    <s v="Acción correctiva"/>
    <s v="GF_AC12"/>
    <s v="Actualización de las políticas contables de la Resolución 253 de 2023"/>
    <s v="Resolución Políticas contables actualizada"/>
    <n v="1"/>
    <d v="2024-04-22T00:00:00"/>
    <d v="2024-06-30T00:00:00"/>
    <n v="10.199999999999999"/>
    <s v="13. Gestión Financiera"/>
    <m/>
    <n v="1"/>
    <s v="Actualización de las políticas contables de la Resolución 253 de 2023"/>
    <s v="https://dnbcgovco-my.sharepoint.com/:f:/g/personal/planeacion_dnbc_gov_co/IgAKPZEalRp3T7O44VwZjBLlARF86VpmllJA36VR9-2qDG8?e=W6XaGX"/>
    <d v="2026-05-11T00:00:00"/>
    <s v="Se incluye manual de políticas contables actualizado en la vigencia 2025"/>
    <n v="1"/>
    <s v="CUMPLIDO"/>
    <d v="2026-05-29T00:00:00"/>
    <n v="1"/>
    <s v="se evidencia manual de politicas contables actualizado MN-GF-01 de fecha 26/06/2025 de la DNBC,"/>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tualización de las políticas contables de la Resolución 253 de 2023"/>
    <s v="https://dnbcgovco-my.sharepoint.com/:f:/g/personal/planeacion_dnbc_gov_co/IgDlTTkE6gPMRZjTETbxch7dATaSM_TE5-agvqb3k7QgaDY?e=0V1Jx7"/>
    <s v="11/07/206"/>
    <s v="Actividad reportada con cumplimiento en el primer trimestre 2026"/>
    <n v="1"/>
    <x v="1"/>
  </r>
  <r>
    <n v="863"/>
    <x v="0"/>
    <x v="6"/>
    <s v="Dirección General"/>
    <m/>
    <x v="478"/>
    <m/>
    <x v="31"/>
    <s v="Aunque existen lineamientos específicos para la realización de los cruces de información y periódicamente realizar los inventarios, al 31 de diciembre de 2023, no se realizó el Inventario Físico de los Bienes y la conciliación de las provisiones no se realizó de manera mensual sino se consolidaron cuatro (4) meses."/>
    <s v="INTEGRIDAD"/>
    <s v="1. Porque a pesar de que la resolución 253 de 2023 no incluyó la descripción de la necesidad de información de los diferentes procesos para realizar las conciliaciones, gestión financiera envía mensualmente un correo electrónico con esta solicitud que no ha sido atendida._x000a_2.Porque no hay suficiente seguimiento por parte de los supervisores de los encargados de realizar esta actividad en cada proceso involucrado._x000a_3. Porque no se han iniciado acciones disciplinarias relacionadas con el no envío de información."/>
    <s v="3. Porque no se han iniciado acciones disciplinarias relacionadas con el no envío de información."/>
    <s v="Acción correctiva"/>
    <s v="DI_AC20"/>
    <s v="Iniciar las acciones administrativas y/o disciplinarias a que haya lugar por el incumplimiento por parte del Almacenista General con respecto al cumplimiento de sus funciones"/>
    <s v="Acciones administrativas y/o disciplinarias adelantadas"/>
    <n v="1"/>
    <d v="2024-04-22T00:00:00"/>
    <d v="2024-08-31T00:00:00"/>
    <n v="19.350000000000001"/>
    <s v="12. Gestión de Asuntos Disciplinarios"/>
    <m/>
    <n v="1"/>
    <s v="Sobre la IP 024 de 2024, se adoptó decisión de archivo de conformidad con lo establecido en la decisión adoptada el 25 de abril de 2025. Se desplegó la acción disciplinaria requerida. Se anexa evidencia de la apertura y del archivo."/>
    <s v="https://dnbcgovco-my.sharepoint.com/:f:/g/personal/planeacion_dnbc_gov_co/IgB7vkAkxjUYSKAUrDh35OEDASE3IAIVJxDDOh-9_QIinac?e=OswDJi"/>
    <d v="2026-05-11T00:00:00"/>
    <s v="Se evidencia en el respectivo hallazgo, que se realizó la apertura de la acción disciplinaria IP 024-2024, relacionado con el   incumplimiento por parte del Almacenista General con respecto al cumplimiento de sus funciones. Por lo tanto cumple con el indicador relacionado a este hallazgo."/>
    <n v="1"/>
    <s v="CUMPLIDO"/>
    <d v="2026-05-15T00:00:00"/>
    <n v="1"/>
    <s v="Se presentan como evidencias el Auto de Apertura de Indagación Previa No. 024 de 2024, de fecha 17 de septiembre de 2024, y el Auto de Archivo de la Indagación Previa, de fecha 25 de abril de 2025, mediante los cuales se adelantó la actuación disciplinaria relacionada con el presunto incumplimiento de las funciones por parte del Almacenista General y se adoptó la decisión de archivo. Los soportes aportados permiten verificar la ejecución de la actividad formulada dentro del plazo establecido y el cumplimiento de la acción correctiv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864"/>
    <x v="0"/>
    <x v="6"/>
    <s v="Subdirección Administrativa y Financiera"/>
    <m/>
    <x v="479"/>
    <m/>
    <x v="31"/>
    <s v="Con relación a la Constitución de las Reservas Presupuestales y Cuentas por pagar no se evidencia el acto administrativo de constitución del Rezago Presupuestal. Con base en los listados emitidos por el SIIF se evidencia: 28 cuentas por pagar $142.044.420.71, las cuales están justificadas y poseen soportes 32 Reservas de Inversión $25.127.071.269 de las cuales 14 tienen justificaciones y soportes que coinciden con el valor de la constitución y 18 presentan diferencia entre el valor escrito en la justificación y lo establecido en el libro o listado.15 Reservas de Funcionamiento $301.518.533.57de las cuales 8 tienen justificaciones y soportes que coinciden con el valor de la constitución y 7 presentan diferencia entre el valor escrito en la justificación y lo establecido en el libro o listado."/>
    <s v="GESTIÓN PRESUPUESTAL Y EFICIENCIA DEL GASTO PÚBLICO"/>
    <s v="1. Porque se presentan errores en los formatos establecidos por financiera por parte de los supervisores_x000a_2. Porque los supervisores olvidan algunos conceptos que es necesario refrescar_x000a_3. Porque no se realizan procesos continuos de capacitación y concientización de la labor de supervisión"/>
    <s v="3. Porque no se realizan procesos continuos de capacitación y concientización de la labor de supervisión"/>
    <s v="Acción correctiva"/>
    <s v="GF_AC8"/>
    <s v="Elaboración de un procedimiento para la constitución de reservas presupuestales"/>
    <s v="Procedimiento elaborado"/>
    <n v="1"/>
    <d v="2024-05-01T00:00:00"/>
    <d v="2024-08-31T00:00:00"/>
    <n v="18"/>
    <s v="13. Gestión Financiera"/>
    <m/>
    <n v="1"/>
    <s v="Se deja en evidencia el procedimiento de resrvas presupuestales "/>
    <s v="https://dnbcgovco-my.sharepoint.com/:f:/g/personal/planeacion_dnbc_gov_co/IgAKPZEalRp3T7O44VwZjBLlARF86VpmllJA36VR9-2qDG8?e=W6XaGX"/>
    <d v="2026-05-11T00:00:00"/>
    <s v="Se formulo el procedimiento PC-GF-03 Constitución Reservas Presupuestales y ya se encuentra en su versión 3"/>
    <n v="1"/>
    <s v="CUMPLIDO"/>
    <d v="2026-05-29T00:00:00"/>
    <n v="1"/>
    <s v="Se evidencio la elaboracion del procedimiento de constitucion de reservas PC-GF-03 y formato PC-GF-03-01 con fecha 20/03/2026."/>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deja en evidencia el procedimiento de resrvas presupuestales "/>
    <s v="https://dnbcgovco-my.sharepoint.com/:f:/g/personal/planeacion_dnbc_gov_co/IgDlTTkE6gPMRZjTETbxch7dATaSM_TE5-agvqb3k7QgaDY?e=0V1Jx7"/>
    <s v="11/07/206"/>
    <s v="Actividad reportada con cumplimiento en el primer trimestre 2026"/>
    <n v="1"/>
    <x v="1"/>
  </r>
  <r>
    <n v="865"/>
    <x v="2"/>
    <x v="6"/>
    <s v="Subdirección Administrativa y Financiera"/>
    <m/>
    <x v="480"/>
    <m/>
    <x v="31"/>
    <s v="Informes trimestrales CONVILAB_x000a_No se evidenció los informes trimestrales presentados a la alta dirección, sobre la gestión adelantada por el comité de convivencia laboral, de acuerdo con el artículo 6 del numeral 10 de la resolución 652 de 2012, que señala (…)”10. Elaborar informes trimestrales sobre la gestión del Comité que incluya estadísticas de las quejas, seguimiento de los casos y recomendaciones, los cuales serán presentados a la alta dirección de la entidad pública o empresa privada”"/>
    <m/>
    <s v="1- Porque la custodia de la carpeta de las actas de reunión del CONVILAB, esta a cargo del secretario del comité, sin embargo en los días de realización de la auditoria la carpeta se desapareció, sin tener trazabilidad de la seguridad de esta información._x000a_2. Porque no se están aplicando las medidas de seguridad de la información necesarias para almacenar de manera segura el archivo relacionado con el comité_x000a_3. Porque no se cuenta con un gabinete donde pueda almacenarse de manera segura la documentación física del comité."/>
    <s v="Porque no se cuenta con un gabinete donde pueda almacenarse de manera segura la documentación física del comité."/>
    <s v="Acción correctiva"/>
    <s v="TH_AC41"/>
    <s v="Informes elaborados y presentados a la alta dirección sobre comité de convencia laboral - Trimestral"/>
    <s v="Informe elaborado"/>
    <n v="1"/>
    <d v="2026-03-01T00:00:00"/>
    <d v="2026-04-30T00:00:00"/>
    <n v="8.85"/>
    <s v="11. Gestión del Talento Humano"/>
    <m/>
    <n v="0"/>
    <n v="0"/>
    <n v="0"/>
    <d v="2026-05-11T00:00:00"/>
    <s v="No se evidencia seguimiento"/>
    <n v="0"/>
    <s v="EJECUCIÓN"/>
    <d v="2026-05-15T00:00:00"/>
    <n v="0"/>
    <s v="No fue posible identificar evidencias para el presente período de análisis"/>
    <s v="SIN INICIAR"/>
    <s v="No aplica"/>
    <s v="No aplica"/>
    <s v="No aplica"/>
    <n v="1"/>
    <s v="se adjunta informe"/>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remite informe del primer trimestre de la vigencia 2026"/>
    <n v="1"/>
    <x v="1"/>
  </r>
  <r>
    <n v="866"/>
    <x v="2"/>
    <x v="6"/>
    <s v="Dirección General"/>
    <m/>
    <x v="480"/>
    <m/>
    <x v="31"/>
    <s v="Informes trimestrales CONVILAB_x000a_No se evidenció los informes trimestrales presentados a la alta dirección, sobre la gestión adelantada por el comité de convivencia laboral, de acuerdo con el artículo 6 del numeral 10 de la resolución 652 de 2012, que señala (…)”10. Elaborar informes trimestrales sobre la gestión del Comité que incluya estadísticas de las quejas, seguimiento de los casos y recomendaciones, los cuales serán presentados a la alta dirección de la entidad pública o empresa privada”"/>
    <s v="INTEGRIDAD"/>
    <s v="1- Porque la custodia de la carpeta de las actas de reunión del CONVILAB, esta a cargo del secretario del comité, sin embargo en los días de realización de la auditoria la carpeta se desapareció, sin tener trazabilidad de la seguridad de esta información._x000a_2. Porque no se están aplicando las medidas de seguridad de la información necesarias para almacenar de manera segura el archivo relacionado con el comité_x000a_3. Porque no se cuenta con un gabinete donde pueda almacenarse de manera segura la documentación física del comité."/>
    <s v="Porque no se cuenta con un gabinete donde pueda almacenarse de manera segura la documentación física del comité."/>
    <s v="Acción correctiva"/>
    <s v="DI_AC22"/>
    <s v="Iniciar las acciones administrativas y disciplinarias por la pérdida de la documentación del CONVILAB"/>
    <s v="% Acciones administrativas y/o disciplinarias iniciadas"/>
    <n v="1"/>
    <d v="2024-01-01T00:00:00"/>
    <d v="2024-10-31T00:00:00"/>
    <n v="45"/>
    <s v="12. Gestión de Asuntos Disciplinarios"/>
    <m/>
    <n v="1"/>
    <s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
    <s v="https://dnbcgovco-my.sharepoint.com/:f:/g/personal/planeacion_dnbc_gov_co/IgA-NiisLHR2QKlPBHO-9QCRAW06VKM6HHdsIOTeUhIMlyA?e=kWtbwl"/>
    <d v="2026-05-11T00:00:00"/>
    <s v="Se presenta un auto inhibitorio N 003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s v="CUMPLIDO"/>
    <d v="2026-05-15T00:00:00"/>
    <n v="0.8"/>
    <s v="Se presenta como evidencia el Auto Inhibitorio No. 002, de fecha 12 de septiembre de 2024. No obstante, el documento aportado no permite establecer su relación con la acción correctiva formulada respecto a la pérdida de la documentación del CONVILAB, por lo que no es posible verificar el cumplimiento de la actividad con la evidencia presentada."/>
    <s v="EN EJECUCIÓN"/>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867"/>
    <x v="0"/>
    <x v="6"/>
    <s v="Subdirección Administrativa y Financiera"/>
    <m/>
    <x v="481"/>
    <m/>
    <x v="32"/>
    <s v="En el segundo semestre de 2023 de la matriz consolidada de PQRSD, se dío respuesta extemporanea a 111 radicados, de los cuales se tomó una muestra de 11 donde se evidenció que a ninguno de ellos la Entidad notificó al interesado las circunstancias por las cuales no se le dio trámite oportuno y le señaló el plazo razonable en que se resolverá o daría respuesta, el cual no puede exceder del doble inicialmente previsto, incumpliendo lo establecido en la Ley 1755 de 2015, artículo 14."/>
    <s v="SERVICIO AL CIUDADANO"/>
    <s v="1.Porque no existe seguimiento y control por parte de los supervisores de los funcionarios y contratistas responsables de dar respuesta a las PQRS._x000a_2. Porque habia desconocimiento por parte de los supervisores, funcionarios y contratistas del procedimiento interno de PQRS en concordancia al articulo 14 de la ley 1755 de 2015._x000a_3. Porque la oficina de Gestión Atención al Ciudadano no realizó acompañamiento a los responsables de dar respuesta a las PQRSD del procedimiento interno de tramites de las mismas."/>
    <s v="La oficina de Gestión Atención al Ciudadano no realizó acompañamiento a los responsables de dar respuesta a las PQRSD del procedimiento interno de tramite de las mismas."/>
    <s v="Acción correctiva"/>
    <s v="AU_AC13"/>
    <s v="Diseñar y socializar un documento interno (ABC) que contenga información relevante de la Ley 1755 de 2015 y generalidad del procedimiento Recepción,Distribución, Seguimiento y Salida de Peticiones, Quejas, Reclamos, Sugerencias y Denuncias."/>
    <s v="ABC diseñado, aprobado por el proceso de mejora continua y socializado a traves de una campaña informativa a los gestores funcionarios y contratistas de los 19 procesos de la Entidad. Este procedimiento se socializara junto al procedimiento Recepción,Distribución, Seguimiento y Salida de Peticiones, Quejas, Reclamos, Sugerencias y Denuncias."/>
    <n v="1"/>
    <d v="2023-09-01T00:00:00"/>
    <d v="2023-12-31T00:00:00"/>
    <n v="18"/>
    <s v="05. Gestión de Atención al Usuario"/>
    <m/>
    <n v="1"/>
    <s v="Se realizó el documento y se socializa de forma mensual"/>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evidencia documento y su socialización"/>
    <n v="1"/>
    <s v="CUMPLIDO"/>
    <d v="2026-05-15T00:00:00"/>
    <n v="1"/>
    <s v="CSe evidencian como soportes el documento interno (ABC) sobre la Ley 1755 de 2015 y el procedimiento de Recepción, Distribución, Seguimiento y Salida de PQRSD, así como las evidencias de su socialización mediante campañas informativas dirigidas a funcionarios, contratistas y gestores de los procesos de la Entidad, realizadas durante la vigencia 2026. Los soportes permiten verificar el diseño del documento y el inicio de las actividades de divulgación, evidenciando una ejecución parcial de la acción correctiv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ó el documento y se socializa de forma mensual"/>
    <n v="0"/>
    <n v="46214"/>
    <s v="Accion con cumplimiento reportado"/>
    <n v="1"/>
    <x v="1"/>
  </r>
  <r>
    <n v="868"/>
    <x v="0"/>
    <x v="3"/>
    <s v="Subdirección Administrativa y Financiera"/>
    <m/>
    <x v="332"/>
    <n v="0"/>
    <x v="54"/>
    <s v="Al verificar el Inventario final al 31-12-2020, se evidencia un listado de bienes pero el mismo no está totalizado por cada una de las cuentas de la Propiedad, Planta y Equipo, al igual no cuenta con la respectiva firma del Almacenista ni el Subdirector Administrativo y Financiero. Con respecto a las cuentas del Pasivo, no se están conciliando los saldos con las diferentes areas al interior de la entidad, al igual que No existen procedimientos ni lineamientos para estos cruces de Información."/>
    <m/>
    <s v="A pesar que el Área de Almacén realiza semestralmente el inventario físico de los bienes de la entidad, este no está totalizado por cada Grupo que componen los bienes de P. P. y E._x000a_Desconocimientos de las directrices establecidas por la CGN"/>
    <s v="El Área de Almacén realiza semestralmente el inventario físico de los bienes de la entidad, este no está totalizado por cada Grupo que componen los bienes de P. P. y E._x000a_Desconocimientos de las directrices establecidas por la CGN"/>
    <s v="Acción correctiva"/>
    <s v="GA_AC06"/>
    <s v="Socializar el procedimiento del proceso de Gestión Administrativa PC-AD-01 Procedimiento Gestión de Bienes."/>
    <s v="Socializacion del procedimiento Gestión de Bienes"/>
    <n v="1"/>
    <d v="2026-07-01T00:00:00"/>
    <d v="2026-09-30T00:00:00"/>
    <n v="13.350000000000001"/>
    <s v="14. Gestión Administrativa"/>
    <m/>
    <n v="0"/>
    <s v="Proceso de actualización"/>
    <s v="https://dnbcgovco-my.sharepoint.com/:f:/g/personal/planeacion_dnbc_gov_co/IgC2wtt6D-zSTY6U6sAF5yefASkR-EDUcnQOxPntpKqfjgU?e=GPU5XT"/>
    <d v="2026-05-11T00:00:00"/>
    <s v="No se evidencia avance para el periodo"/>
    <n v="0"/>
    <s v="EJECUCIÓN"/>
    <d v="2026-05-28T00:00:00"/>
    <n v="0"/>
    <s v="No fue posible identificar evidencias para el presente período de análisis"/>
    <s v="SIN INICIAR"/>
    <s v="No aplica"/>
    <s v="No aplica"/>
    <s v="No aplica"/>
    <n v="1"/>
    <s v="Se realizó la socialización del Procedimiento Gestión de Bienes "/>
    <s v="https://dnbcgovco-my.sharepoint.com/:f:/g/personal/planeacion_dnbc_gov_co/IgDd3XmfT25eTbxvyUt1BT7QAdImdSv6VpfjxTw8Chm1hoI?e=G7TQBK"/>
    <n v="46214"/>
    <s v="Se presenta procedimiento actualizado al 30 de junio de 2026 con su respectiva socializaicón vía correo electrónico"/>
    <n v="1"/>
    <x v="1"/>
  </r>
  <r>
    <n v="869"/>
    <x v="0"/>
    <x v="5"/>
    <s v="Subdirección Administrativa y Financiera"/>
    <m/>
    <x v="482"/>
    <n v="1"/>
    <x v="59"/>
    <s v="Se evidencia que los soportes de los radicados en Orfeo, no se están digitalizando de manera consecutiva, como lo observado en el aval de instructores del 03-10-2021, del curso Inspector de seguridad autorizado al Cuerpo de Bomberos Voluntarios La Mesa, mediante registro 017-2022 que consta de dos (2) hojas, del cual aparece la primera hoja al inicio de los documentos y la segunda hoja, es decir en donde se encuentra la firma del aval se encuentra en la parte final de todos los documentos escaneados generando confusión en cuanto a la consistencia de los soportes, incumpliendo el artículo 11. obligatoriedad de la conformación de los archivos públicos de la Ley 594 de 2000 que señala “El Estado está obligado a la creación, organización, preservación y control de los archivos, teniendo en cuenta los principios de procedencia y orden original, el ciclo vital de los documentos y la normatividad archivística” el subrayado es nuestro."/>
    <s v="SERVICIO AL CIUDADANO"/>
    <s v="Debilidad en los controles dentro de la gestión del proceso."/>
    <s v="Debilidad en los controles dentro de la gestión del proceso."/>
    <s v="Acción correctiva"/>
    <s v="AU_AC9"/>
    <s v="Generar un Control de documentos en el procedimiento de radicación para la verificación de orden y secuencia elemental."/>
    <s v="Verificaciones realizadas de los documentos radicados/ total de documentos radicados *100"/>
    <n v="1"/>
    <d v="2022-11-15T00:00:00"/>
    <d v="2023-06-30T00:00:00"/>
    <n v="33.75"/>
    <s v="05. Gestión de Atención al Usuario"/>
    <m/>
    <n v="1"/>
    <s v="Actualmente se utiliza un sistema de gestión por etiquetas para organizar la revisión y trámite de las solicitudes que ingresan a la DNBC."/>
    <s v="https://dnbcgovco-my.sharepoint.com/my?id=%2Fpersonal%2Fplaneacion%5Fdnbc%5Fgov%5Fco%2FDocuments%2FDocumentos%20SIGE%2F6%2E%20Planes%2FPLAN%20DE%20MEJORA%2F2026%2F01%2E%20Seguimiento%20Primer%20Trimestre%2F05%2E%20Gesti%C3%B3n%20de%20Atenci%C3%B3n%20al%20Usuario&amp;viewid=efb70791%2Db8ab%2D49e7%2Db552%2Dd3d4cbe976b9"/>
    <d v="2026-05-11T00:00:00"/>
    <s v="Se utiliza herramienta outlook para la organización de correos. No obstante, se debe revisar su parametrización y documentación"/>
    <n v="1"/>
    <s v="CUMPLIDO"/>
    <d v="2026-05-15T00:00:00"/>
    <n v="1"/>
    <s v="Se presenta como evidencia una captura de pantalla del sistema Outlook, en la que se observa la utilización de categorías o etiquetas para la clasificación y organización de los correos electrónicos relacionados con las solicitudes que ingresan a la Entidad. El soporte permite evidenciar la implementación de un mecanismo de organización para la gestión de los correos recibidos."/>
    <s v="C. EXTRATEMPORANEAMENTE"/>
    <s v="No aplica"/>
    <s v="No aplica"/>
    <s v="No aplica"/>
    <n v="1"/>
    <s v="Actualmente se utiliza un sistema de gestión por etiquetas para organizar la revisión y trámite de las solicitudes que ingresan a la DNBC."/>
    <n v="0"/>
    <n v="46214"/>
    <s v="Se utiliza herramienta outlook para la organización de correos. No obstante, se debe revisar su parametrización y documentación"/>
    <n v="1"/>
    <x v="1"/>
  </r>
  <r>
    <n v="870"/>
    <x v="0"/>
    <x v="5"/>
    <s v="Dirección General"/>
    <m/>
    <x v="483"/>
    <n v="1"/>
    <x v="39"/>
    <s v="“LINEAMIENTOS GENERALES PARA LA ATENCIÓN DE PETICIONES, QUEJAS, RECLAMOS, SUGERENCIAS Y DENUNCIAS” en el ítem Controles que establece: • “Oficina de Control Disciplinario Interno: Las entidades deben organizar una oficina, que se encargue de adelantar los procesos disciplinarios en contra de sus servidores públicos._x0009_Se evidenció que la Oficina de Control Interno Disciplinario no ha dado cumplimiento a lo establecido en la Guía Estrategias para la Construcción del PAAC en cuanto a “adelantar las investigaciones en caso de: (i) incumplimiento a la Respuesta de peticiones, quejas, sugerencias y reclamos en los términos contemplados en la ley y (ii) quejas contra los servidores públicos de la entidad.” Generadas durante el I semestre de 2022"/>
    <s v="INTEGRIDAD"/>
    <s v="Falta de implmentacion de la nueva normatividad"/>
    <s v="Falta de implmentacion de la nueva normatividad"/>
    <s v="Acción correctiva"/>
    <s v="DI_AC8"/>
    <s v="Adelantar las investigaciones por incumplimiento a la Respuesta de PQRSD en los términos contemplados en la ley ."/>
    <s v="(Investigaciones realizadas/ Investigaciones programadas)*100"/>
    <n v="100"/>
    <d v="2022-09-16T00:00:00"/>
    <d v="2022-12-31T00:00:00"/>
    <n v="15.750000000000002"/>
    <s v="12. Gestión de Asuntos Disciplinarios"/>
    <m/>
    <n v="1"/>
    <s v="Revisadas las carpetas existentes en el proceso de gestión de asuntos disciplinarios, se encontró que mediante Auto de 6 de junio de 2023, el auto de apertura es de 1 de agosto de 2022, la Profesional adscrita al proceso tomo decisión de archivo de investigación disciplinaria 001 de 2022, por no configurarse una conducta antijurídica de los servidores públicos, haciéndose tránsito a cosa juzgada; decisión que implica que se tomo de conformidad con lo establecido en la Ley 1952 de 2019. artículo 224, que establece: ARCHIVO DEFINITIVO: En los casos de terminación del proceso disciplinario, previstos en el artículo 90 y en el evento consagrado en el artículo 213 de este código, procederá el archivo definitivo de la investigación. Tal decisión hará tránsito a cosa juzgada. Situación por la cual se considera ejecutada la acción requerida. Se anexa como evidencia el citado auto."/>
    <s v="https://dnbcgovco-my.sharepoint.com/:f:/g/personal/planeacion_dnbc_gov_co/IgCjek9zNeJJRZSp_jNGDTiHAa31IBuGCECcAl2_5dBH0dc?e=hbpveZ"/>
    <d v="2026-05-11T00:00:00"/>
    <s v="Se evidencia en el respectivo hallazgo, que se realizó la apertura de la acción disciplinaria AUTO 01/08/2022, relacionado con el incumplimiento de PQRSD en los terminos contemplados en la ley  Por lo tanto cumple con el indicador relacionado a este hallazgo"/>
    <n v="1"/>
    <s v="CUMPLIDO"/>
    <d v="2026-05-15T00:00:00"/>
    <n v="1"/>
    <s v="Se presenta como evidencia el Auto de Archivo de la investigación del 6 de junio de 2023 que corresponde al radicado 01 de agosto de 2022, mediante el cual se ordena el archivo de la actuación disciplinaria por el cumplimiento de los términos establecidos en la Ley para la atención de las PQRSD. En consecuencia, la evidencia aportada permite verificar el cumplimiento de la acción correctiva formula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871"/>
    <x v="1"/>
    <x v="6"/>
    <s v="Subdirección estratégica"/>
    <m/>
    <x v="484"/>
    <m/>
    <x v="64"/>
    <s v="Hallazgo No. 02 Ejecución y Finalización del Contrato 171 de 2018. Administrativa (A) con incidencia Fiscal (F) y presunta incidencia Disciplinaria (D) y Penal (P).Denuncia 2023-289269-80134-D / Radicado 2023ER0220799 del 20/11/2023_x000a_Se establecieron deficiencias en el control a la ejecución del contrato de comodato 171 de 2018, producto de las cuales se evidenció el incumplimiento de obligaciones a cargo de las partes suscribientes del contrato de comodato. En este sentido, se tiene que el contrato culminó desde el 12-12-2021 y a marzo de 2024 no se ha realizado la devolución de la máquina cisterna entregada en comodato, por lo cual se establece un detrimento patrimonial de $369.500.000 correspondiente al valor del equipo registrado en el contrato."/>
    <s v="GESTIÓN DEL CONOCIMIENTO Y LA INNOVACIÓN"/>
    <s v="*Deficiente ejecución contractual del Contrato 171 de 2018_x000a_•Deficiencias en la ejecución contractual y seguimiento por parte del DNBC_x000a_•Fallas de supervisión."/>
    <s v="*Deficiente ejecución contractual del Contrato 171 de 2018_x000a_•Deficiencias en la ejecución contractual y seguimiento por parte del DNBC_x000a_•Fallas de supervisión."/>
    <s v="Generación de mecanismos de control y seguimiento con relación a las supervisión y liquidación de los comodatos."/>
    <s v="FB_AC16"/>
    <s v="Realizar el acta de liquidación del Contrato de Comodato No.171 de 2018"/>
    <s v="Acta de Liquidación"/>
    <s v="100%"/>
    <d v="2024-08-01T00:00:00"/>
    <d v="2024-08-30T00:00:00"/>
    <n v="4.3500000000000005"/>
    <s v="08. Fortalecimiento Bomberil"/>
    <s v="Seguimiento Histórico CGR"/>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s v="https://dnbcgovco-my.sharepoint.com/:f:/g/personal/planeacion_dnbc_gov_co/IgDXNHpy7oLsTo_k1pBYTEA_AXkQuekeDuYRfMOd3hOKrho?e=FZVMrN"/>
    <d v="2026-05-11T00:00:00"/>
    <s v="Se incluyen evidencias de finalización de contrato "/>
    <n v="1"/>
    <s v="CUMPLIDO"/>
    <d v="2026-06-08T00:00:00"/>
    <n v="1"/>
    <s v="Se evidencia la notificación del vencimiento del Contrato de Comodato No. 171 de 2018 al Proceso de Gestión Contractual y las actuaciones administrativas adelantadas para su terminación y renovación. La evidencia aportada permite validar el cumplimiento de la acción correctiva formulada y el fortalecimiento del control sobre los vencimientos contractuale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n v="0"/>
    <n v="46213"/>
    <s v="Acción reportada con cumplimiento en el primer trimestre"/>
    <n v="1"/>
    <x v="1"/>
  </r>
  <r>
    <n v="872"/>
    <x v="1"/>
    <x v="6"/>
    <s v="Subdirección estratégica"/>
    <m/>
    <x v="484"/>
    <m/>
    <x v="64"/>
    <s v="Hallazgo No. 02 Ejecución y Finalización del Contrato 171 de 2018. Administrativa (A) con incidencia Fiscal (F) y presunta incidencia Disciplinaria (D) y Penal (P).Denuncia 2023-289269-80134-D / Radicado 2023ER0220799 del 20/11/2023_x000a_Se establecieron deficiencias en el control a la ejecución del contrato de comodato 171 de 2018, producto de las cuales se evidenció el incumplimiento de obligaciones a cargo de las partes suscribientes del contrato de comodato. En este sentido, se tiene que el contrato culminó desde el 12-12-2021 y a marzo de 2024 no se ha realizado la devolución de la máquina cisterna entregada en comodato, por lo cual se establece un detrimento patrimonial de $369.500.000 correspondiente al valor del equipo registrado en el contrato."/>
    <s v="GESTIÓN DEL CONOCIMIENTO Y LA INNOVACIÓN"/>
    <s v="*Deficiente ejecución contractual del Contrato 171 de 2018_x000a_•Deficiencias en la ejecución contractual y seguimiento por parte del DNBC_x000a_•Fallas de supervisión."/>
    <s v="*Deficiente ejecución contractual del Contrato 171 de 2018_x000a_•Deficiencias en la ejecución contractual y seguimiento por parte del DNBC_x000a_•Fallas de supervisión."/>
    <s v="Generación de mecanismos de control y seguimiento con relación a las supervisión y liquidación de los comodatos."/>
    <s v="FB_AC17"/>
    <s v="Reintegro del Vehículo a la DNBC."/>
    <s v="Acta de entrada de almacén"/>
    <s v="100%"/>
    <d v="2024-08-01T00:00:00"/>
    <d v="2024-08-30T00:00:00"/>
    <n v="4.3500000000000005"/>
    <s v="08. Fortalecimiento Bomberil"/>
    <s v="Seguimiento Histórico CGR"/>
    <n v="1"/>
    <s v="ESe reporta la totalidad de las evidencias correspondientes Contrato No. 171 de 2018, el vehículo se recibe y se entrega al CBV del mimso municipio, por lo que no se configura documento de entrada a almacén DNBC, solo entrega en territorio, adicionalemente se anexan documentos tales como el acta de liquidación, las comunicaciones remitidas a la alcaldía, el vencimiento contractual y la liquidación del contrato, precisando que esta investigación ya fue cerrada por la CGR notificando a la DNBC a través del radicado 2025EE0072181 con fecha 11/04/2025"/>
    <s v="https://dnbcgovco-my.sharepoint.com/:f:/g/personal/planeacion_dnbc_gov_co/IgDXNHpy7oLsTo_k1pBYTEA_AXkQuekeDuYRfMOd3hOKrho?e=FZVMrN"/>
    <d v="2026-05-11T00:00:00"/>
    <s v="Se incluyen documentos correspondientes al comodato 196 de 2024"/>
    <n v="1"/>
    <s v="CUMPLIDO"/>
    <d v="2026-06-08T00:00:00"/>
    <n v="1"/>
    <s v="Se evidencia la elaboración y formalización del Acta de Liquidación del Contrato de Comodato No. 171 de 2018, así como las actuaciones administrativas relacionadas con su terminación y cierre contractual. Como soporte, se aportan las comunicaciones remitidas a la Alcaldía de Magangué, los documentos de vencimiento contractual y la respectiva liquidación del contrato. La evidencia presentada permite verificar la ejecución de la acción correctiva formulada y el cumplimiento de las actividades definidas en el plan de mejoramiento para subsanar las deficiencias identificadas en la ejecución y finalización del contrat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ESe reporta la totalidad de las evidencias correspondientes Contrato No. 171 de 2018, el vehículo se recibe y se entrega al CBV del mimso municipio, por lo que no se configura documento de entrada a almacén DNBC, solo entrega en territorio, adicionalemente se anexan documentos tales como el acta de liquidación, las comunicaciones remitidas a la alcaldía, el vencimiento contractual y la liquidación del contrato, precisando que esta investigación ya fue cerrada por la CGR notificando a la DNBC a través del radicado 2025EE0072181 con fecha 11/04/2025"/>
    <n v="0"/>
    <n v="46213"/>
    <s v="Acción reportada con cumplimiento en el primer trimestre"/>
    <n v="1"/>
    <x v="1"/>
  </r>
  <r>
    <n v="873"/>
    <x v="1"/>
    <x v="6"/>
    <s v="Subdirección estratégica"/>
    <m/>
    <x v="484"/>
    <m/>
    <x v="64"/>
    <s v="Hallazgo No. 02 Ejecución y Finalización del Contrato 171 de 2018. Administrativa (A) con incidencia Fiscal (F) y presunta incidencia Disciplinaria (D) y Penal (P).Denuncia 2023-289269-80134-D / Radicado 2023ER0220799 del 20/11/2023_x000a_Se establecieron deficiencias en el control a la ejecución del contrato de comodato 171 de 2018, producto de las cuales se evidenció el incumplimiento de obligaciones a cargo de las partes suscribientes del contrato de comodato. En este sentido, se tiene que el contrato culminó desde el 12-12-2021 y a marzo de 2024 no se ha realizado la devolución de la máquina cisterna entregada en comodato, por lo cual se establece un detrimento patrimonial de $369.500.000 correspondiente al valor del equipo registrado en el contrato."/>
    <s v="GESTIÓN DEL CONOCIMIENTO Y LA INNOVACIÓN"/>
    <s v="*Deficiente ejecución contractual del Contrato 171 de 2018_x000a_•Deficiencias en la ejecución contractual y seguimiento por parte del DNBC_x000a_•Fallas de supervisión."/>
    <s v="*Deficiente ejecución contractual del Contrato 171 de 2018_x000a_•Deficiencias en la ejecución contractual y seguimiento por parte del DNBC_x000a_•Fallas de supervisión."/>
    <s v="Generación de mecanismos de control y seguimiento con relación a las supervisión y liquidación de los comodatos."/>
    <s v="FB_AC18"/>
    <s v="Realizar la resolución de adjudicación o comodato del carro tanque cisterna al CB de Magangué Bolívar"/>
    <s v="Resolución de Adjudicación o Contrato de Comodato"/>
    <s v="100%"/>
    <d v="2024-09-01T00:00:00"/>
    <d v="2024-09-30T00:00:00"/>
    <n v="4.3500000000000005"/>
    <s v="08. Fortalecimiento Bomberil / 15. Gestión Contractual"/>
    <s v="Seguimiento Histórico CGR"/>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s v="https://dnbcgovco-my.sharepoint.com/:f:/g/personal/planeacion_dnbc_gov_co/IgDXNHpy7oLsTo_k1pBYTEA_AXkQuekeDuYRfMOd3hOKrho?e=FZVMrN"/>
    <d v="2026-05-11T00:00:00"/>
    <s v="Se incluyen documentos correspondientes al comodato 196 de 2024"/>
    <n v="1"/>
    <s v="CUMPLIDO"/>
    <d v="2026-06-08T00:00:00"/>
    <n v="1"/>
    <s v="Se evidencia la recuperación del vehículo asociado al Contrato de Comodato No. 171 de 2018 y su posterior entrega mediante el Contrato de Comodato No. 196 de 2024. Aunque no se generó acta de entrada a almacén por no haber ingresado físicamente a la DNBC, los soportes aportados permiten verificar la recuperación del bien y el cumplimiento de la acción correctiva formula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
    <n v="0"/>
    <n v="46213"/>
    <s v="Acción reportada con cumplimiento en el primer trimestre"/>
    <n v="1"/>
    <x v="1"/>
  </r>
  <r>
    <n v="874"/>
    <x v="1"/>
    <x v="8"/>
    <s v="Subdirección Administrativa y Financiera"/>
    <m/>
    <x v="485"/>
    <m/>
    <x v="42"/>
    <s v="HALLAZGO 2 de 2023. SALDOS CONTABLES DE LA PROPIEDAD PLANTA Y EQUIPO. ADMINISTRATIVO CON PRESUNTA INCIDENCIA DISCIPLINARIA. (A-D)._x000a_Suscrito el 17 de diciembre de 2024"/>
    <m/>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Fortalecimiento de controles y procedimientos en el manejo de la propiedad planta y equipo de la entidad por parte del proceso de Gestión administrativa para registrar en los estados financieros la realidad de los hechos económicos"/>
    <s v="GA_AC39"/>
    <s v="Actualización y socialización del Manual de Gestión de Bienes de la entidad Resolución 0381 de 2015 , Procedimiento Gestión de Bienes PC-AD-PGD-01-UV5 y formatos asociados"/>
    <s v="Documentos actualizados y socializados"/>
    <n v="1"/>
    <d v="2025-01-02T00:00:00"/>
    <d v="2025-06-30T00:00:00"/>
    <n v="26.700000000000003"/>
    <s v="14. Gestión Administrativa"/>
    <s v="Seguimiento Histórico CGR"/>
    <n v="0"/>
    <s v="En proceso de actualización"/>
    <s v="https://dnbcgovco-my.sharepoint.com/:f:/g/personal/planeacion_dnbc_gov_co/IgCMMWenExEVSrJDg7g7OVoeAUSpAZPWObv9Sy1QzhSATZo?e=fpCZe0"/>
    <d v="2026-05-11T00:00:00"/>
    <s v="No se evidencia avance para el periodo"/>
    <n v="0"/>
    <s v="VENCIDO"/>
    <d v="2026-05-15T00:00:00"/>
    <n v="0"/>
    <s v="No fue posible identificar evidencias para el presente período de análisis"/>
    <s v="VENCIDA"/>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actualizo y socializo el manual y procedimiento de Gestión de bienes "/>
    <s v="https://dnbcgovco-my.sharepoint.com/:f:/g/personal/planeacion_dnbc_gov_co/IgDshXjsc8LZQZjqdqa4EMsZAWpmZqV686eTXio40garkCs?e=KEiQRq"/>
    <n v="46214"/>
    <s v="Se presenta procedimiento actualizado al 30 de junio de 2026 con su respectiva socializaicón vía correo electrónico"/>
    <n v="1"/>
    <x v="1"/>
  </r>
  <r>
    <n v="875"/>
    <x v="1"/>
    <x v="8"/>
    <s v="Subdirección Administrativa y Financiera"/>
    <m/>
    <x v="485"/>
    <m/>
    <x v="42"/>
    <s v="HALLAZGO 2 de 2023. SALDOS CONTABLES DE LA PROPIEDAD PLANTA Y EQUIPO. ADMINISTRATIVO CON PRESUNTA INCIDENCIA DISCIPLINARIA. (A-D)._x000a_Suscrito el 17 de diciembre de 2024"/>
    <m/>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Fortalecimiento de controles y procedimientos en el manejo de la propiedad planta y equipo de la entidad por parte del proceso de Gestión administrativa para registrar en los estados financieros la realidad de los hechos económicos"/>
    <s v="GF_AC40"/>
    <s v="Actualización de los saldos contables de la propiedad, planta y equipo (PPE) mediante un 'ajuste por situación financiera', basado en la información real de inventarios físicos (ingresos y salidas) reportados por almacén y presentados al Comité de Manejo de Bienes y Sostenibilidad Contable, con el objetivo de reflejar el saldo real de la PPE conforme al resultado del inventario físico"/>
    <s v="Actualización saldos contables de propiedad planta y equipos"/>
    <n v="1"/>
    <d v="2025-01-02T00:00:00"/>
    <d v="2025-03-30T00:00:00"/>
    <n v="13.2"/>
    <s v="13. Gestión Financiera"/>
    <s v="Seguimiento Histórico CGR"/>
    <n v="1"/>
    <s v="Accion establecida en el plan de mejoramiento suscrito el 17 de diciembre de 2024, como resultado de la auditoria realizada a la vigencia 2023._x000a__x000a_La acción finalizó el 30 de marzo de 2025.                        _x000a__x000a_Se evidenció el Acta No. 001 de 2025, los estados financieros de las vigencias 2024 y 2023, el archivo en Excel con el detalle del inventario de la bodega de la DNBC, el correo electrónico relacionado con el conteo de inventarios y el inventario con corte al 30 de diciembre de 2024, los cuales se constituyen en soporte para la actualización de los saldos contables de propiedad, planta y equipo._x000a__x000a_Por lo tanto,  se dio cumplimiento a la acción establecida en el Plan de Mejoramiento._x000a__x000a_"/>
    <s v="https://dnbcgovco-my.sharepoint.com/:f:/g/personal/planeacion_dnbc_gov_co/IgAKPZEalRp3T7O44VwZjBLlARF86VpmllJA36VR9-2qDG8?e=W6XaGX"/>
    <d v="2026-05-11T00:00:00"/>
    <s v="Se incluyen actas de cruce de información de inventariodel primer trimestre del avigencia 2026"/>
    <n v="1"/>
    <s v="CUMPLIDO"/>
    <d v="2025-05-29T00:00:00"/>
    <n v="1"/>
    <s v="se evidencio la actualización de los saldos contables de la propiedad, planta y equipo, basado en la información real de inventarios físicos reportados por almacén correspondiente al I trimestre, con el objetivo de reflejar el saldo real de la PPE conforme al resultado del inventario físic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on establecida en el plan de mejoramiento suscrito el 17 de diciembre de 2024, como resultado de la auditoria realizada a la vigencia 2023._x000a__x000a_La acción finalizó el 30 de marzo de 2025.                        _x000a__x000a_Se evidenció el Acta No. 001 de 2025, los estados financieros de las vigencias 2024 y 2023, el archivo en Excel con el detalle del inventario de la bodega de la DNBC, el correo electrónico relacionado con el conteo de inventarios y el inventario con corte al 30 de diciembre de 2024, los cuales se constituyen en soporte para la actualización de los saldos contables de propiedad, planta y equipo._x000a__x000a_Por lo tanto,  se dio cumplimiento a la acción establecida en el Plan de Mejoramiento._x000a__x000a_"/>
    <s v="https://dnbcgovco-my.sharepoint.com/:f:/g/personal/planeacion_dnbc_gov_co/IgDlTTkE6gPMRZjTETbxch7dATaSM_TE5-agvqb3k7QgaDY?e=0V1Jx7"/>
    <s v="11/07/206"/>
    <s v="Actividad reportada con cumplimiento en el primer trimestre 2026"/>
    <n v="1"/>
    <x v="1"/>
  </r>
  <r>
    <n v="876"/>
    <x v="1"/>
    <x v="8"/>
    <s v="Subdirección Administrativa y Financiera"/>
    <m/>
    <x v="485"/>
    <m/>
    <x v="42"/>
    <s v="HALLAZGO 2 de 2023. SALDOS CONTABLES DE LA PROPIEDAD PLANTA Y EQUIPO. ADMINISTRATIVO CON PRESUNTA INCIDENCIA DISCIPLINARIA. (A-D)._x000a_Suscrito el 17 de diciembre de 2024"/>
    <m/>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Fortalecimiento de controles y procedimientos en el manejo de la propiedad planta y equipo de la entidad por parte del proceso de Gestión administrativa para registrar en los estados financieros la realidad de los hechos económicos"/>
    <s v="GF_AC41"/>
    <s v="Realizar un inventario físico, registrando los ingresos y salidas de los bienes, el cual será reportado al Proceso de Gestión Financiera para la generación del Ajuste por Situación Financiera"/>
    <s v="Actualización saldos contables de propiedad planta y equipos"/>
    <n v="1"/>
    <d v="2025-01-02T00:00:00"/>
    <d v="2025-03-30T00:00:00"/>
    <n v="13.2"/>
    <s v="13. Gestión Financiera"/>
    <s v="Seguimiento Histórico CGR"/>
    <n v="1"/>
    <s v="Accion establecida en el plan de mejoramiento suscrito el 17 de diciembre de 2024, como resultado de la auditoria realizada a la vigencia 2023._x000a__x000a_La acción finalizó el 30 de marzo de 2025.                        _x000a__x000a_Se realizó la actualización de los saldos contables del componente de Propiedad, Planta y Equipo (PPE) mediante un ajuste por situación financiera con base en inventarios físicos valorizados reportados por Almacén. Dichos ajustes fueron aprobados por el Comité de Manejo de Bienes (acta del 23 de enero de 2025), presentados y respaldados en el Comité de Sostenibilidad Contable (acta 001-2025), y reflejados en los estados financieros con corte a 31 de diciembre de 2024. _x000a__x000a_Por lo tanto,  se dio cumplimiento a la acción establecida en el Plan de Mejoramiento._x000a_"/>
    <s v="https://dnbcgovco-my.sharepoint.com/:f:/g/personal/planeacion_dnbc_gov_co/IgAKPZEalRp3T7O44VwZjBLlARF86VpmllJA36VR9-2qDG8?e=W6XaGX"/>
    <d v="2026-05-11T00:00:00"/>
    <s v="Se incluyen actas de cruce de información de inventariodel primer trimestre del avigencia 2026"/>
    <n v="1"/>
    <s v="CUMPLIDO"/>
    <d v="2026-05-29T00:00:00"/>
    <n v="1"/>
    <s v="se evidencio la actualización de los saldos contables de la propiedad, planta y equipo, basado en la información real de inventarios físicos reportados por almacén correspondiente al I trimestre, con el objetivo de reflejar el saldo real de la PPE conforme al resultado del inventario físic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Accion establecida en el plan de mejoramiento suscrito el 17 de diciembre de 2024, como resultado de la auditoria realizada a la vigencia 2023._x000a__x000a_La acción finalizó el 30 de marzo de 2025.                        _x000a__x000a_Se realizó la actualización de los saldos contables del componente de Propiedad, Planta y Equipo (PPE) mediante un ajuste por situación financiera con base en inventarios físicos valorizados reportados por Almacén. Dichos ajustes fueron aprobados por el Comité de Manejo de Bienes (acta del 23 de enero de 2025), presentados y respaldados en el Comité de Sostenibilidad Contable (acta 001-2025), y reflejados en los estados financieros con corte a 31 de diciembre de 2024. junio esta en construccion_x000a__x000a_Por lo tanto,  se dio cumplimiento a la acción establecida en el Plan de Mejoramiento._x000a_"/>
    <s v="https://dnbcgovco-my.sharepoint.com/:f:/g/personal/planeacion_dnbc_gov_co/IgDlTTkE6gPMRZjTETbxch7dATaSM_TE5-agvqb3k7QgaDY?e=0V1Jx7"/>
    <s v="11/07/206"/>
    <s v="Actividad reportada con cumplimiento en el primer trimestre 2026"/>
    <n v="1"/>
    <x v="1"/>
  </r>
  <r>
    <n v="877"/>
    <x v="1"/>
    <x v="8"/>
    <s v="Subdirección Administrativa y Financiera"/>
    <m/>
    <x v="485"/>
    <m/>
    <x v="42"/>
    <s v="HALLAZGO 2 de 2023. SALDOS CONTABLES DE LA PROPIEDAD PLANTA Y EQUIPO. ADMINISTRATIVO CON PRESUNTA INCIDENCIA DISCIPLINARIA. (A-D)._x000a_Suscrito el 17 de diciembre de 2024"/>
    <m/>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Fortalecimiento de controles y procedimientos en el manejo de la propiedad planta y equipo de la entidad por parte del proceso de Gestión administrativa para registrar en los estados financieros la realidad de los hechos económicos"/>
    <s v="GA_AC40"/>
    <s v="Actualización trimestral del inventario de bienes en servicio y en bodega previo a la transmisión de los EEFF a la Contaduría"/>
    <s v="Inventario actualizado de bienes en servicio y en bodega"/>
    <n v="4"/>
    <d v="2025-01-02T00:00:00"/>
    <d v="2025-12-31T00:00:00"/>
    <n v="53.85"/>
    <s v="14. Gestión Administrativa"/>
    <s v="Seguimiento Histórico CGR"/>
    <n v="1"/>
    <s v="Se realiza una actualización mensual de inventario de bodega "/>
    <s v="https://dnbcgovco-my.sharepoint.com/:f:/g/personal/planeacion_dnbc_gov_co/IgDhuhyoUVycTqlI2nLTifkMAcY4FyEzGF1WEqFbkKDeh_4?e=Nexnad"/>
    <d v="2026-05-11T00:00:00"/>
    <s v="Se adjuntan bases actualizadas de los meses de enero a marzo. Se sugiere su socialización (correo electronico) al lider del proceso"/>
    <n v="1"/>
    <s v="CUMPLIDO"/>
    <d v="2026-05-29T00:00:00"/>
    <n v="1"/>
    <s v="se evidencio formatos conteo de inventarios FO-AD-01-07 correspondiente a los meses de enero, febrero y marzo de 2026, lo que permite reflejar el saldo real de la propiedad, planta y equip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realiza una actualización mensual de inventario de bodega"/>
    <s v="https://dnbcgovco-my.sharepoint.com/:f:/g/personal/planeacion_dnbc_gov_co/IgDNnZMlHgpDSqqnaNuGX2wHAektQNwFaVwCJyBIJCH5Pug?e=0vwgck"/>
    <n v="46214"/>
    <s v="El proceso continua con el conteo mensual de los bienes disponibles en bodega"/>
    <n v="1"/>
    <x v="1"/>
  </r>
  <r>
    <n v="878"/>
    <x v="1"/>
    <x v="8"/>
    <s v="Subdirección Administrativa y Financiera"/>
    <m/>
    <x v="485"/>
    <m/>
    <x v="42"/>
    <s v="HALLAZGO 2 de 2023. SALDOS CONTABLES DE LA PROPIEDAD PLANTA Y EQUIPO. ADMINISTRATIVO CON PRESUNTA INCIDENCIA DISCIPLINARIA. (A-D)._x000a_Suscrito el 17 de diciembre de 2024"/>
    <m/>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Fortalecimiento de controles y procedimientos en el manejo de la propiedad planta y equipo de la entidad por parte del proceso de Gestión administrativa para registrar en los estados financieros la realidad de los hechos económicos"/>
    <s v="GA_AC41"/>
    <s v="Implementación de una base de datos para el registro y control de la propiedad planta y equipo, que contenga toda la información necesaria (nombre, código, ubicación, registro, costo histórico, depreciación entre otros)"/>
    <s v="Base de datos implementada"/>
    <n v="1"/>
    <d v="2025-02-01T00:00:00"/>
    <d v="2025-12-31T00:00:00"/>
    <n v="49.5"/>
    <s v="14. Gestión Administrativa"/>
    <s v="Seguimiento Histórico CGR"/>
    <n v="1"/>
    <s v="Se esta llevando una base de datos donde se lleva el registro y control de la propiedad planta y equipo de la bodega "/>
    <s v="https://dnbcgovco-my.sharepoint.com/:f:/g/personal/planeacion_dnbc_gov_co/IgAVc3cuzD-0RpxDeQ-u5zKbAeUi-pUzxaB8XwkjTIrrd-U?e=0wMsM9"/>
    <d v="2026-05-11T00:00:00"/>
    <s v="Se adjuntan bases actualizadas de los meses de enero a marzo. Se sugiere su socialización (correo electronico) al lider del proceso"/>
    <n v="1"/>
    <s v="CUMPLIDO"/>
    <d v="2026-05-29T00:00:00"/>
    <n v="1"/>
    <s v="se evidencio formatos inventarios correspondiente a los meses de enero, febrero y marzo de 2026, lo que permite reflejar el saldo real de la propiedad, planta y equip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esta llevando una base de datos donde se lleva el registro y control de la propiedad planta y equipo de la bodega"/>
    <s v="https://dnbcgovco-my.sharepoint.com/:f:/g/personal/planeacion_dnbc_gov_co/IgDOtLQD4Q5VTal0nGlIMsOUAdMtkmoABRbd0Av0Z1G07Mo?e=1ysQKk"/>
    <n v="46214"/>
    <s v="Se esta llevando una base de datos donde se lleva el registro y control de la propiedad planta y equipo de la bodega"/>
    <n v="1"/>
    <x v="1"/>
  </r>
  <r>
    <n v="879"/>
    <x v="1"/>
    <x v="8"/>
    <s v="Subdirección Administrativa y Financiera"/>
    <m/>
    <x v="485"/>
    <m/>
    <x v="42"/>
    <s v="HALLAZGO 2 de 2023. SALDOS CONTABLES DE LA PROPIEDAD PLANTA Y EQUIPO. ADMINISTRATIVO CON PRESUNTA INCIDENCIA DISCIPLINARIA. (A-D)._x000a_Suscrito el 17 de diciembre de 2024"/>
    <m/>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Fortalecimiento de controles y procedimientos en el manejo de la propiedad planta y equipo de la entidad por parte del proceso de Gestión administrativa para registrar en los estados financieros la realidad de los hechos económicos"/>
    <s v="GA_AC42"/>
    <s v="Seguimiento y actualización de la base de datos de registro y control de la propiedad planta y equipo ."/>
    <s v="Informes de seguimiento mensual"/>
    <n v="12"/>
    <d v="2025-01-02T00:00:00"/>
    <d v="2025-12-31T00:00:00"/>
    <n v="53.85"/>
    <s v="14. Gestión Administrativa"/>
    <s v="Seguimiento Histórico CGR"/>
    <n v="1"/>
    <s v="Se hace una actualización mensual a la base de datos donde se lleva el registro y control de la propiedad planta y equipo de la bodega "/>
    <s v="https://dnbcgovco-my.sharepoint.com/:f:/g/personal/planeacion_dnbc_gov_co/IgBoJjrNms7UQrdDStFTnQ8rAWObIeCH6k6fopQiryplmTo?e=F1NnEv"/>
    <d v="2026-05-11T00:00:00"/>
    <s v="Se adjuntan bases actualizadas de los meses de enero a marzo. Se sugiere su socialización (correo electronico) al lider del proceso"/>
    <n v="1"/>
    <s v="CUMPLIDO"/>
    <d v="2026-05-29T00:00:00"/>
    <n v="1"/>
    <s v="se evidencio formatos inventarios correspondiente a los meses de enero, febrero y marzo de 2026, lo que permite reflejar el saldo real de la propiedad, planta y equipo"/>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hace una actualización mensual a la base de datos donde se lleva el registro y control de la propiedad planta y equipo de la bodega"/>
    <s v="https://dnbcgovco-my.sharepoint.com/:f:/g/personal/planeacion_dnbc_gov_co/IgC1B34KsT8MT4cwBolnrGZ5Ae7dfxKFSKoBM080-UNlQKQ?e=AyiMkp"/>
    <n v="46214"/>
    <s v="Se adjuntan bases actualizadas del primer semestre de la vigencia 2026. Se sugiere su socialización (correo electronico) al lider del proceso"/>
    <n v="1"/>
    <x v="1"/>
  </r>
  <r>
    <n v="880"/>
    <x v="1"/>
    <x v="8"/>
    <s v="Dirección General"/>
    <m/>
    <x v="485"/>
    <m/>
    <x v="42"/>
    <s v="HALLAZGO 2 de 2023. SALDOS CONTABLES DE LA PROPIEDAD PLANTA Y EQUIPO. ADMINISTRATIVO CON PRESUNTA INCIDENCIA DISCIPLINARIA. (A-D)._x000a_Suscrito el 17 de diciembre de 2024"/>
    <s v="INTEGRIDAD"/>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La incorrección se debe a deficiencias en los controles para reconocer hechos económicos de la DNBC, procedimientos desactualizados o mal estructurados en el Sistema de Gestión de la Calidad, y falta de sistemas de información (software y procedimientos) para gestionar la propiedad, planta y equipo, incluyendo bienes en uso y en bodega, de la DNBC."/>
    <s v="Determinar la relevancia disciplinaria de los hallazgos remitidos al Proceso de Gestión de asuntos disciplinarios"/>
    <s v="DI_AC54"/>
    <s v="Trasladar al proceso de Gestión 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s v="12. Gestión de Asuntos Disciplinarios"/>
    <s v="Seguimiento Histórico CGR"/>
    <n v="1"/>
    <s v="Accion establecida en el plan de mejoramiento suscrito el 17 de diciembre de 2024, como resultado de la auditoria realizada a la vigencia 2023._x000a__x000a_La acción finalizó el 31 de enero de 2025. _x000a__x000a_Se evidenció que, en cumplimiento de la Ley 1952 de 2019, se aperturó la Indagación Previa IP-007-2025 con fecha 12 de mayo de 2025._x000a__x000a_Por lo tanto, se dio cumplimiento a la acción establecida en el Plan de Mejoramiento._x000a__x000a_"/>
    <s v="https://dnbcgovco-my.sharepoint.com/:f:/g/personal/planeacion_dnbc_gov_co/IgAFvUd88YzsRKgNnx23RITfAQz5192a3834_j-KTkmQ3I8?e=EKWQSq"/>
    <d v="2026-05-11T00:00:00"/>
    <s v="Cumplida en seguimiento diciembre 2025"/>
    <n v="1"/>
    <s v="CUMPLIDO"/>
    <d v="2026-05-29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881"/>
    <x v="0"/>
    <x v="4"/>
    <s v="Dirección General"/>
    <s v="PC-PE-FSP-01- Formulación Seguimiento Plan Anual Adquisiciones"/>
    <x v="17"/>
    <n v="1"/>
    <x v="8"/>
    <s v="No se evidencia articulación entre el plan de adquisiciones, la ley anual de presupuesto, el decreto de liquidación, el Plan de Compras y el Plan de Acción, lo cual no permitió que los compromisos contractuales fueran atendidos durante la respectiva vigencia fiscal, conforme lo señala el MIPG V4, Dimensión 2 Direccionamiento Estratégico y Planeación, que indica que: Para la formulación de los planes de acción institucional, las entidades deben tomar en cuenta lo previsto en la Ley 152 de 1994, y en el artículo 74 de la Ley 1474 de 2011, en el que se establece que debe especificar en él los objetivos, las estrategias, los proyectos, las metas, los responsables, los planes generales de compras y la distribución presupuestal de sus proyectos de inversión; así mismo, deber incluir tanto los aspectos relacionados con el componente misional como con los relacionados con los planes de que trata el Decreto 612 de 2018,ya que no se coordina la ejecución del Plan de Compras con la Oficina Asesora de Planeación"/>
    <s v="GESTIÓN PRESUPUESTAL Y EFICIENCIA DEL GASTO PÚBLICO"/>
    <s v="No se cuenta con una instancia articuladora_x000a_No se realizaron los cruces de información por las áreas responsables para la toma de decisiones por parte de la Ata Direccionara la ejecución contractual de la vigencia."/>
    <s v="No se realizaron los cruces de información por las áreas responsables para la toma de decisiones por parte de la Ata Direccion,para la ejecucion contracual de la vigencia."/>
    <s v="Acción correctiva"/>
    <s v="PE_A1"/>
    <s v="Realizar el Procedimiento para la generación del PAA"/>
    <s v="Procedimiento Generado."/>
    <n v="1"/>
    <d v="2021-08-01T00:00:00"/>
    <d v="2021-08-30T00:00:00"/>
    <n v="4.3500000000000005"/>
    <s v="01. Planeación Estratégica"/>
    <s v="Acción Cumplida Pendiente evaluación tercera Linea"/>
    <n v="1"/>
    <s v="Se generó por parte del Planeación Estratégica, el  procedimiento denominado Formulacion y seguimiento Plan Anual de Adquisiones, codigo: PC-PE-01 Version 1. El procedimiento Actualmente se encuentra en V3."/>
    <s v="https://dnbcgovco-my.sharepoint.com/:b:/g/personal/planeacion_dnbc_gov_co/IQDNdvWv1y91Tp4Dh16MArLvAdjffmzNDv9k9_c3is0NPQs?e=nxlmmL"/>
    <d v="2026-05-11T00:00:00"/>
    <s v="Se evidencia creación de procedimiento PC-PE-FSP-01 Formulación Seguimiento Plan Anual Adquisiciones y posteriores actualizaciones. "/>
    <n v="1"/>
    <s v="CUMPLIDO"/>
    <d v="2026-06-05T00:00:00"/>
    <n v="1"/>
    <s v="Se evidencia que se presenta como evidencia el Procedimiento de Formulación y Seguimiento del Plan Anual de Adquisiciones (PAA), código PC-PE-FSP-01-V3, contempla actividades de validación de la coherencia entre las necesidades contractuales, el presupuesto asignado, la cadena de valor, los proyectos de inversión y las actividades registradas en el Plan de Acción Institucional, así como la realización de seguimientos mensuales al PAA. No obstante, desde la tercera línea de defensa se identifica como oportunidad de mejora fortalecer los mecanismos de articulación y seguimiento entre el Plan Anual de Adquisiciones, el presupuesto institucional, el Plan de Acción y la ejecución contractual, mediante la definición de instancias formales de análisis y la generación de reportes integrados que faciliten el cruce de información entre las áreas responsables y la toma oportuna de decisiones por parte de la Alta Dirección, con el fin de prevenir rezagos en la ejecución contractual y presupuestal."/>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generó por parte del Planeación Estratégica, el  procedimiento denominado Formulacion y seguimiento Plan Anual de Adquisiones, codigo: PC-PE-01 Version 1. El procedimiento Actualmente se encuentra en V3."/>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 creación de procedimiento PC-PE-FSP-01 Formulación Seguimiento Plan Anual Adquisiciones y posteriores actualizaciones. "/>
    <n v="1"/>
    <x v="1"/>
  </r>
  <r>
    <n v="882"/>
    <x v="0"/>
    <x v="4"/>
    <s v="Dirección General"/>
    <s v="PC-PE-FSP-01- Formulación Seguimiento Plan Anual Adquisiciones"/>
    <x v="17"/>
    <n v="0"/>
    <x v="8"/>
    <s v="No se evidencia articulación entre el plan de adquisiciones, la ley anual de presupuesto, el decreto de liquidación, el Plan de Compras y el Plan de Acción, lo cual no permitió que los compromisos contractuales fueran atendidos durante la respectiva vigencia fiscal, conforme lo señala el MIPG V4, Dimensión 2 Direccionamiento Estratégico y Planeación, que indica que: Para la formulación de los planes de acción institucional, las entidades deben tomar en cuenta lo previsto en la Ley 152 de 1994, y en el artículo 74 de la Ley 1474 de 2011, en el que se establece que debe especificar en él los objetivos, las estrategias, los proyectos, las metas, los responsables, los planes generales de compras y la distribución presupuestal de sus proyectos de inversión; así mismo, deber incluir tanto los aspectos relacionados con el componente misional como con los relacionados con los planes de que trata el Decreto 612 de 2018,ya que no se coordina la ejecución del Plan de Compras con la Oficina Asesora de Planeación"/>
    <s v="GESTIÓN PRESUPUESTAL Y EFICIENCIA DEL GASTO PÚBLICO"/>
    <s v="No se cuenta con una instancia articuladora_x000a_No se realizaron los cruces de informacion por las areas responsables para la toma de desiciones por parte de la Ata Direccion,para la ejecucion contracual de la vigencia."/>
    <s v="No se realizaron los cruces de informacion por las areas responsables para la toma de desiciones por parte de la Ata Direccion,para la ejecucion contracual de la vigencia."/>
    <s v="Acción correctiva"/>
    <s v="PE_A2"/>
    <s v="Generar el PAA conforme a los lineamientos establecidos por Colombia Compra Eficiente, indicando los procesos que se adelantaran, responsables, fechas de inicio y finalización, cuantia, tipo de proceso, reponsables de generar estudios entre otros."/>
    <s v="PAA constituido"/>
    <n v="1"/>
    <d v="2021-08-01T00:00:00"/>
    <d v="2022-06-30T00:00:00"/>
    <n v="49.35"/>
    <s v="01. Planeación Estratégica"/>
    <s v="Acción Cumplida Pendiente evaluación tercera Linea"/>
    <n v="1"/>
    <s v="Durante la vigencia 2022 se realizaron ejercicios para la construcción de formatos que capturaran información acorde a lineamientos de CCE. En PAA 2026 fue publicado acorde con el formato construido "/>
    <s v="https://dnbc.gov.co/plan-anual-de-adquisiciones/"/>
    <d v="2026-05-11T00:00:00"/>
    <s v="Se evidencia publicación reciente de PAA"/>
    <n v="1"/>
    <s v="CUMPLIDO"/>
    <d v="2026-06-05T00:00:00"/>
    <n v="1"/>
    <s v="Se evidencia la publicación anual del Plan Anual de Adquisiciones (PAA) en la página web institucional de la Dirección Nacional de Bomberos de Colombia (DNBC). Asimismo, se verificó que el formato institucional FO-PE-FSP-01-01-V2 utilizado para su formulación se encuentra alineado, en términos generales, con los lineamientos establecidos por Colombia Compra Eficiente, incorporando la información mínima requerida para la identificación de necesidades, la clasificación de bienes y servicios, la estimación de recursos, la modalidad de selección y la programación de los procesos contractuales. No obstante, desde la tercera línea de defensa, se identifica la oportunidad de fortalecer los mecanismos de seguimiento y articulación del PAA con los instrumentos de planeación institucional, presupuestal y contractual, con el fin de contribuir a una ejecución más efectiva de las adquisiciones programadas durante la vigenci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Durante la vigencia 2022 se realizaron ejercicios para la construcción de formatos que capturaran información acorde a lineamientos de CCE. En PAA 2026 fue publicado acorde con el formato construido "/>
    <s v="https://dnbcgovco-my.sharepoint.com/my?id=%2Fpersonal%2Fplaneacion%5Fdnbc%5Fgov%5Fco%2FDocuments%2FDocumentos%20SIGE%2F6%2E%20Planes%2FPLAN%20DE%20MEJORA%2F2026%2F02%2E%20Seguimiento%20Segundo%20Trimestre%2F01%2E%20Planeaci%C3%B3n%20Estrat%C3%A9gica&amp;viewid=efb70791%2Db8ab%2D49e7%2Db552%2Dd3d4cbe976b9"/>
    <n v="46213"/>
    <s v="Se evidencia publicación reciente de PAA"/>
    <n v="1"/>
    <x v="1"/>
  </r>
  <r>
    <n v="883"/>
    <x v="1"/>
    <x v="8"/>
    <s v="Subdirección estrategica"/>
    <m/>
    <x v="486"/>
    <m/>
    <x v="42"/>
    <s v="HALLAZGO 5 de 2023. ADQUISICIÓN DE HERRAMIENTAS ESPECIALIZADAS DE RESCATE VEHICULAR EN EL MARCO DEL PROYECTO DE “FORTALECIMIENTO DE LOS CUERPOS DE BOMBEROS DEL PAÍS”. ADMINISTRATIVO CON PRESUNTA INCIDENCIA DISCIPLINARIA Y PARA INDAGACIÒN PRELIMINAR (A-D-IP)._x000a_Suscrito el 17 de diciembre de 2024"/>
    <s v="GESTIÓN DEL CONOCIMIENTO Y LA INNOVACIÓN"/>
    <s v="Se identifican debilidades en la gestión de la Dirección Nacional de Bomberos de Colombia (DNBC) debido a demoras en la entrega y puesta en funcionamiento de los tres (3) kits de rescate vehicular destinados a los Cuerpos de Bomberos beneficiarios, pese a la necesidad de contratación evidenciada en el estudio previo y el análisis de necesidades realizado por la DNBC."/>
    <s v="Se identifican debilidades en la gestión de la Dirección Nacional de Bomberos de Colombia (DNBC) debido a demoras en la entrega y puesta en funcionamiento de los tres (3) kits de rescate vehicular destinados a los Cuerpos de Bomberos beneficiarios, pese a la necesidad de contratación evidenciada en el estudio previo y el análisis de necesidades realizado por la DNBC."/>
    <s v="Fortalecer el Proceso de gestión para la entrega de bienes asignados a los Cuerpos de Bomberos del País con recursos del Fondo Nacional de Bomberos"/>
    <s v="FB_AC19"/>
    <s v="Formular procedimiento para la asignación y reasignación de fortalecimiento (bienes) a entregar a los Cuerpos de Bomberos del País con recursos del Fondo Nacional de Bomberos"/>
    <s v="Procedimiento formulado"/>
    <n v="1"/>
    <d v="2025-01-02T00:00:00"/>
    <d v="2025-03-30T00:00:00"/>
    <n v="13.2"/>
    <s v="08. Fortalecimiento Bomberil"/>
    <s v="Seguimiento Historico CGR"/>
    <n v="1"/>
    <s v="Se formuló Procedimiento de asignación y reasignación de fortalecimiento (bienes) a entregar a los Cuerpos de Bomberos del País con recursos del Fondo Nacional de Bomberos Código: PC-FB-02, Vigente Desde: 25/03/2025_x000a__x000a_"/>
    <s v="https://dnbcgovco-my.sharepoint.com/:f:/g/personal/planeacion_dnbc_gov_co/IgDXNHpy7oLsTo_k1pBYTEA_AXkQuekeDuYRfMOd3hOKrho?e=FZVMrN"/>
    <d v="2026-05-11T00:00:00"/>
    <s v="Se evidencia procedimiento formulado en la vigencia 2025"/>
    <n v="1"/>
    <s v="CUMPLIDO"/>
    <d v="2026-05-15T00:00:00"/>
    <n v="1"/>
    <s v="Se evidenció como soporte el Procedimiento PC-FB-02 &quot;Procedimiento de asignación y reasignación de fortalecimiento (bienes) a entregar a los Cuerpos de Bomberos del País con recursos del Fondo Nacional de Bomberos&quot;, versión 01, vigente desde el 25 de marzo de 2025, el cual establece los lineamientos, actividades, responsables y registros para la asignación y reasignación de bienes. La evidencia aportada permite verificar la formulación del procedimiento, evidenciando el cumplimiento de la acción correctiva estableci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formuló Procedimiento de asignación y reasignación de fortalecimiento (bienes) a entregar a los Cuerpos de Bomberos del País con recursos del Fondo Nacional de Bomberos Código: PC-FB-02, Vigente Desde: 25/03/2025"/>
    <n v="0"/>
    <n v="46213"/>
    <s v="Acción reportada con cumplimiento en el primer trimestre"/>
    <n v="1"/>
    <x v="1"/>
  </r>
  <r>
    <n v="884"/>
    <x v="1"/>
    <x v="8"/>
    <s v="Subdirección estrategica"/>
    <m/>
    <x v="486"/>
    <m/>
    <x v="42"/>
    <s v="HALLAZGO 5 de 2023. ADQUISICIÓN DE HERRAMIENTAS ESPECIALIZADAS DE RESCATE VEHICULAR EN EL MARCO DEL PROYECTO DE “FORTALECIMIENTO DE LOS CUERPOS DE BOMBEROS DEL PAÍS”. ADMINISTRATIVO CON PRESUNTA INCIDENCIA DISCIPLINARIA Y PARA INDAGACIÒN PRELIMINAR (A-D-IP)._x000a_Suscrito el 17 de diciembre de 2024"/>
    <s v="GESTIÓN DEL CONOCIMIENTO Y LA INNOVACIÓN"/>
    <s v="Se identifican debilidades en la gestión de la Dirección Nacional de Bomberos de Colombia (DNBC) debido a demoras en la entrega y puesta en funcionamiento de los tres (3) kits de rescate vehicular destinados a los Cuerpos de Bomberos beneficiarios, pese a la necesidad de contratación evidenciada en el estudio previo y el análisis de necesidades realizado por la DNBC."/>
    <s v="Se identifican debilidades en la gestión de la Dirección Nacional de Bomberos de Colombia (DNBC) debido a demoras en la entrega y puesta en funcionamiento de los tres (3) kits de rescate vehicular destinados a los Cuerpos de Bomberos beneficiarios, pese a la necesidad de contratación evidenciada en el estudio previo y el análisis de necesidades realizado por la DNBC."/>
    <s v="Fortalecer el Proceso de gestión para la entrega de bienes asignados a los Cuerpos de Bomberos del País con recursos del Fondo Nacional de Bomberos"/>
    <s v="FB_AC20"/>
    <s v="Presentar ante la Junta Nacional de Bomberos la propuesta de reasignación de bienes a los Cuerpos de Bomberos, cuando estos no cumplan los requisitos para entrega, en un termino de tiempo no superior a tres meses; autorizando al Comité Técnico de la DNBC seleccionar el nuevo beneficiario."/>
    <s v="Propuesta presentada a Junta Nacional de Bomberos"/>
    <n v="1"/>
    <d v="2025-01-02T00:00:00"/>
    <d v="2025-12-31T00:00:00"/>
    <n v="53.85"/>
    <s v="08. Fortalecimiento Bomberil"/>
    <s v="Seguimiento Historico CGR"/>
    <n v="1"/>
    <s v="Justificación JNBC autoriza a la DNBC la reasignación de bienes, por lo que no se configura esta acción, se adjunta evidencia en página 17, de la JNBC 003 DE 2024"/>
    <n v="0"/>
    <d v="2026-05-11T00:00:00"/>
    <s v="No se encuentran evidencias de la actividad"/>
    <n v="0"/>
    <s v="VENCIDO"/>
    <d v="2026-06-08T00:00:00"/>
    <n v="0"/>
    <s v="No fue posible identificar evidencias para el presente período de análisis"/>
    <s v="VENCIDA"/>
    <s v="No aplica"/>
    <s v="No aplica"/>
    <s v="No aplica"/>
    <n v="1"/>
    <s v="La JNBC autoriza a la DNBC la reasignación de bienes desde el año 2024 en atención a la celeridad de los procesos de entregas de fortalecimiento, por lo que no se configura esta acción, se adjunta evidencia en página 17, de la JNBC 003 DE 2024"/>
    <s v="https://dnbcgovco-my.sharepoint.com/:f:/g/personal/planeacion_dnbc_gov_co/IgArz6TXGwFjS4NjcXoG0KjRATBL6NO3DmsApI56MP8FO84?e=nbDZfg"/>
    <n v="46213"/>
    <s v="Se adjunta acta de la JNBC donde se evidencia la no configuracion de esta acción"/>
    <n v="1"/>
    <x v="1"/>
  </r>
  <r>
    <n v="885"/>
    <x v="1"/>
    <x v="8"/>
    <s v="Subdirección estrategica"/>
    <m/>
    <x v="486"/>
    <m/>
    <x v="42"/>
    <s v="HALLAZGO 5 de 2023. ADQUISICIÓN DE HERRAMIENTAS ESPECIALIZADAS DE RESCATE VEHICULAR EN EL MARCO DEL PROYECTO DE “FORTALECIMIENTO DE LOS CUERPOS DE BOMBEROS DEL PAÍS”. ADMINISTRATIVO CON PRESUNTA INCIDENCIA DISCIPLINARIA Y PARA INDAGACIÒN PRELIMINAR (A-D-IP)._x000a_Suscrito el 17 de diciembre de 2024"/>
    <s v="GESTIÓN DEL CONOCIMIENTO Y LA INNOVACIÓN"/>
    <s v="Se identifican debilidades en la gestión de la Dirección Nacional de Bomberos de Colombia (DNBC) debido a demoras en la entrega y puesta en funcionamiento de los tres (3) kits de rescate vehicular destinados a los Cuerpos de Bomberos beneficiarios, pese a la necesidad de contratación evidenciada en el estudio previo y el análisis de necesidades realizado por la DNBC."/>
    <s v="Se identifican debilidades en la gestión de la Dirección Nacional de Bomberos de Colombia (DNBC) debido a demoras en la entrega y puesta en funcionamiento de los tres (3) kits de rescate vehicular destinados a los Cuerpos de Bomberos beneficiarios, pese a la necesidad de contratación evidenciada en el estudio previo y el análisis de necesidades realizado por la DNBC."/>
    <s v="Fortalecer el Proceso de gestión para la entrega de bienes asignados a los Cuerpos de Bomberos del País con recursos del Fondo Nacional de Bomberos"/>
    <s v="FB_AC24"/>
    <s v="Asignación y entrega inmediata de los kits de Rescate Vehicular"/>
    <s v="Actas de entrega"/>
    <n v="3"/>
    <d v="2025-01-02T00:00:00"/>
    <d v="2025-01-31T00:00:00"/>
    <n v="4.3500000000000005"/>
    <s v="08. Fortalecimiento Bomberil"/>
    <s v="Seguimiento Historico CGR"/>
    <n v="1"/>
    <s v="Se adjuntan archivo pdf con 3 actas de salida del contrato 116 del 2023._x000a__x000a_Cuerpo de bomberos voluntarios Cienaga acta de salida 1576_x000a_Cuepro de bomberos volunatrios Tierra alta acta de salida 2119_x000a_Cuerpo de bomberos voluntarios Tolu Viejo acta de salida 2120"/>
    <s v="https://dnbcgovco-my.sharepoint.com/:f:/g/personal/planeacion_dnbc_gov_co/IgDXNHpy7oLsTo_k1pBYTEA_AXkQuekeDuYRfMOd3hOKrho?e=FZVMrN"/>
    <d v="2026-05-11T00:00:00"/>
    <s v="Se evidencian formatos de salida de Cienaga Magdalena, Tierra Alta Cordoba, y Tolú Viejo Sucre"/>
    <n v="1"/>
    <s v="CUMPLIDO"/>
    <d v="2026-06-08T00:00:00"/>
    <n v="1"/>
    <s v="No fue posible identificar evidencias para el presente período de análisis"/>
    <s v="VENCIDA"/>
    <s v="No aplica"/>
    <s v="No aplica"/>
    <s v="No aplica"/>
    <n v="1"/>
    <s v="Se adjuntan archivo pdf con 3 actas de salida del contrato 116 del 2023."/>
    <s v="https://dnbcgovco-my.sharepoint.com/:f:/g/personal/planeacion_dnbc_gov_co/IgAOc2BWi5hnT6S5FTA2h5QCAS0BTUXm729OxNjbcN9d9pc?e=XDNxpy"/>
    <n v="46213"/>
    <s v="Acción reportada con cumplimiento en el primer trimestre"/>
    <n v="1"/>
    <x v="1"/>
  </r>
  <r>
    <n v="886"/>
    <x v="1"/>
    <x v="8"/>
    <s v="Dirección General"/>
    <m/>
    <x v="486"/>
    <m/>
    <x v="42"/>
    <s v="HALLAZGO 5 de 2023. ADQUISICIÓN DE HERRAMIENTAS ESPECIALIZADAS DE RESCATE VEHICULAR EN EL MARCO DEL PROYECTO DE “FORTALECIMIENTO DE LOS CUERPOS DE BOMBEROS DEL PAÍS”. ADMINISTRATIVO CON PRESUNTA INCIDENCIA DISCIPLINARIA Y PARA INDAGACIÒN PRELIMINAR (A-D-IP)._x000a_Suscrito el 17 de diciembre de 2024"/>
    <s v="INTEGRIDAD"/>
    <s v="Se identifican debilidades en la gestión de la Dirección Nacional de Bomberos de Colombia (DNBC) debido a demoras en la entrega y puesta en funcionamiento de los tres (3) kits de rescate vehicular destinados a los Cuerpos de Bomberos beneficiarios, pese a la necesidad de contratación evidenciada en el estudio previo y el análisis de necesidades realizado por la DNBC."/>
    <s v="Se identifican debilidades en la gestión de la Dirección Nacional de Bomberos de Colombia (DNBC) debido a demoras en la entrega y puesta en funcionamiento de los tres (3) kits de rescate vehicular destinados a los Cuerpos de Bomberos beneficiarios, pese a la necesidad de contratación evidenciada en el estudio previo y el análisis de necesidades realizado por la DNBC."/>
    <s v="Determinar la relevancia disciplinaria de los hallazgos remitidos al Proceso de Gestión de asuntos disciplinarios"/>
    <s v="DI_AC54"/>
    <s v="Trasladar al proceso de Gestión 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s v="12. Gestión de Asuntos Disciplinarios"/>
    <s v="Seguimiento Historico CGR"/>
    <n v="1"/>
    <s v="Accion establecida en el plan de mejoramiento suscrito el 17 de diciembre de 2024, como resultado de la auditoria realizada a la vigencia 2023._x000a__x000a_La acción finalizó el 31 de enero de 2025. _x000a__x000a_Se evidenció que, en cumplimiento de la Ley 1952 de 2019, se aperturó la Indagación Previa IP-007-2025 con fecha 12 de mayo de 2025._x000a__x000a_Por lo tanto, se dio cumplimiento a la acción establecida en el Plan de Mejoramiento._x000a__x000a_"/>
    <s v="https://dnbcgovco-my.sharepoint.com/:f:/g/personal/planeacion_dnbc_gov_co/IgAFvUd88YzsRKgNnx23RITfAQz5192a3834_j-KTkmQ3I8?e=EKWQSq"/>
    <d v="2026-05-11T00:00:00"/>
    <s v="Cumplida en seguimiento diciembre 2025"/>
    <n v="1"/>
    <s v="CUMPLIDO"/>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887"/>
    <x v="1"/>
    <x v="8"/>
    <s v="Subdirección estrategica"/>
    <m/>
    <x v="487"/>
    <m/>
    <x v="42"/>
    <s v="HALLAZGO 9 de 2023. ADQUISICIÓN DE EQUIPOS CONSISTENTES EN BOMBAS DE INCENDIOS MARK 3 CON TANQUE DE COMBUSTIBLE Y DEMÁS ACCESORIOS PARA LA EXTINCIÓN DE INCENDIOS FORESTALES._x000a_ADMINISTRATIVO CON PRESUNTA INCIDENCIA DISCIPLINARIA Y PARA INDAGACIÓN PRELIMINAR (A-D-IP)._x000a_Suscrito el 17 de diciembre de 2024"/>
    <s v="GESTIÓN DEL CONOCIMIENTO Y LA INNOVACIÓN"/>
    <s v="De acuerdo con la situación antes descrita, se identifican debilidades por parte de la Dirección Nacional de Bomberos de Colombia – DNBC con relación a la falta de gestión por demoras para la entrega y puesta en funcionamiento de los tres (3) Kits contra incendios a los cuerpos de bomberos beneficiarios, teniendo en cuenta la necesidad de contratación de estos elementos."/>
    <s v="De acuerdo con la situación antes descrita, se identifican debilidades por parte de la Dirección Nacional de Bomberos de Colombia – DNBC con relación a la falta de gestión por demoras para la entrega y puesta en funcionamiento de los tres (3) Kits contra incendios a los cuerpos de bomberos beneficiarios, teniendo en cuenta la necesidad de contratación de estos elementos."/>
    <s v="Fortalecer el Proceso de gestión para la entrega de bienes asignados a los Cuerpos de Bomberos del País con recursos del Fondo Nacional de Bomberos"/>
    <s v="FB_AC19"/>
    <s v="Formular procedimiento para la asignación y reasignación de fortalecimiento (bienes) a entregar a los Cuerpos de Bomberos del País con recursos del Fondo Nacional de Bomberos"/>
    <s v="Procedimiento formulado"/>
    <n v="1"/>
    <d v="2025-01-02T00:00:00"/>
    <d v="2025-03-30T00:00:00"/>
    <n v="13.2"/>
    <s v="08. Fortalecimiento Bomberil"/>
    <s v="Seguimiento Historico CGR"/>
    <n v="1"/>
    <s v="Se formuló Procedimiento de asignación y reasignación de fortalecimiento (bienes) a entregar a los Cuerpos de Bomberos del País con recursos del Fondo Nacional de Bomberos Código: PC-FB-02, Vigente Desde: 25/03/2025_x000a__x000a_"/>
    <s v="https://dnbcgovco-my.sharepoint.com/:f:/g/personal/planeacion_dnbc_gov_co/IgDXNHpy7oLsTo_k1pBYTEA_AXkQuekeDuYRfMOd3hOKrho?e=FZVMrN"/>
    <d v="2026-05-11T00:00:00"/>
    <s v="Se evidencia procedimiento formulado en la vigencia 2025"/>
    <n v="1"/>
    <s v="CUMPLIDO"/>
    <d v="2026-05-15T00:00:00"/>
    <n v="1"/>
    <s v="Se evidenció como soporte el Procedimiento PC-FB-02 &quot;Procedimiento de asignación y reasignación de fortalecimiento (bienes) a entregar a los Cuerpos de Bomberos del País con recursos del Fondo Nacional de Bomberos&quot;, versión 01, vigente desde el 25 de marzo de 2025, el cual establece los lineamientos, actividades, responsables y registros para la asignación y reasignación de bienes. La evidencia aportada permite verificar la formulación del procedimiento, evidenciando el cumplimiento de la acción correctiva establecida"/>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e formuló Procedimiento de asignación y reasignación de fortalecimiento (bienes) a entregar a los Cuerpos de Bomberos del País con recursos del Fondo Nacional de Bomberos Código: PC-FB-02, Vigente Desde: 25/03/2025"/>
    <n v="0"/>
    <n v="46213"/>
    <s v="Acción reportada con cumplimiento en el primer trimestre"/>
    <n v="1"/>
    <x v="1"/>
  </r>
  <r>
    <n v="888"/>
    <x v="1"/>
    <x v="8"/>
    <s v="Subdirección estrategica"/>
    <m/>
    <x v="487"/>
    <m/>
    <x v="42"/>
    <s v="HALLAZGO 9 de 2023. ADQUISICIÓN DE EQUIPOS CONSISTENTES EN BOMBAS DE INCENDIOS MARK 3 CON TANQUE DE COMBUSTIBLE Y DEMÁS ACCESORIOS PARA LA EXTINCIÓN DE INCENDIOS FORESTALES._x000a_ADMINISTRATIVO CON PRESUNTA INCIDENCIA DISCIPLINARIA Y PARA INDAGACIÓN PRELIMINAR (A-D-IP)._x000a_Suscrito el 17 de diciembre de 2024"/>
    <s v="GESTIÓN DEL CONOCIMIENTO Y LA INNOVACIÓN"/>
    <s v="De acuerdo con la situación antes descrita, se identifican debilidades por parte de la Dirección Nacional de Bomberos de Colombia – DNBC con relación a la falta de gestión por demoras para la entrega y puesta en funcionamiento de los tres (3) Kits contra incendios a los cuerpos de bomberos beneficiarios, teniendo en cuenta la necesidad de contratación de estos elementos."/>
    <s v="De acuerdo con la situación antes descrita, se identifican debilidades por parte de la Dirección Nacional de Bomberos de Colombia – DNBC con relación a la falta de gestión por demoras para la entrega y puesta en funcionamiento de los tres (3) Kits contra incendios a los cuerpos de bomberos beneficiarios, teniendo en cuenta la necesidad de contratación de estos elementos."/>
    <s v="Fortalecer el Proceso de gestión para la entrega de bienes asignados a los Cuerpos de Bomberos del País con recursos del Fondo Nacional de Bomberos"/>
    <s v="FB_AC20"/>
    <s v="Presentar ante la Junta Nacional de Bomberos la propuesta de reasignación de bienes a los Cuerpos de Bomberos, cuando estos no cumplan los requisitos para entrega, en un termino de tiempo no superior a tres meses; autorizando al Comité Técnico de la DNBC seleccionar el nuevo beneficiario."/>
    <s v="Propuesta presentada a Junta Nacional de Bomberos"/>
    <n v="1"/>
    <d v="2025-01-02T00:00:00"/>
    <d v="2025-12-31T00:00:00"/>
    <n v="53.85"/>
    <s v="08. Fortalecimiento Bomberil"/>
    <s v="Seguimiento Historico CGR"/>
    <n v="1"/>
    <s v="Justificación JNBC autoriza a la DNBC la reasignación de bienes, por lo que no se configura esta acción, se adjunta evidencia en página 17, de la JNBC 003 DE 2024"/>
    <n v="0"/>
    <d v="2026-05-11T00:00:00"/>
    <s v="No se encuentran evidencias de la actividad"/>
    <n v="0"/>
    <s v="VENCIDO"/>
    <d v="2026-06-08T00:00:00"/>
    <n v="0"/>
    <s v="No fue posible identificar evidencias para el presente período de análisis"/>
    <s v="VENCIDA"/>
    <s v="No aplica"/>
    <s v="No aplica"/>
    <s v="No aplica"/>
    <n v="1"/>
    <s v="La JNBC autoriza a la DNBC la reasignación de bienes desde el año 2024 en atención a la celeridad de los procesos de entregas de fortalecimiento, por lo que no se configura esta acción, se adjunta evidencia en página 17, de la JNBC 003 DE 2024"/>
    <s v="https://dnbcgovco-my.sharepoint.com/:f:/g/personal/planeacion_dnbc_gov_co/IgArz6TXGwFjS4NjcXoG0KjRATBL6NO3DmsApI56MP8FO84?e=nbDZfg"/>
    <n v="46213"/>
    <s v="Se adjunta acta de la JNBC donde se evidencia la no configuracion de esta acción"/>
    <n v="1"/>
    <x v="1"/>
  </r>
  <r>
    <n v="889"/>
    <x v="1"/>
    <x v="8"/>
    <s v="Subdirección estrategica"/>
    <m/>
    <x v="487"/>
    <m/>
    <x v="42"/>
    <s v="HALLAZGO 9 de 2023. ADQUISICIÓN DE EQUIPOS CONSISTENTES EN BOMBAS DE INCENDIOS MARK 3 CON TANQUE DE COMBUSTIBLE Y DEMÁS ACCESORIOS PARA LA EXTINCIÓN DE INCENDIOS FORESTALES._x000a_ADMINISTRATIVO CON PRESUNTA INCIDENCIA DISCIPLINARIA Y PARA INDAGACIÓN PRELIMINAR (A-D-IP)._x000a_Suscrito el 17 de diciembre de 2024"/>
    <s v="GESTIÓN DEL CONOCIMIENTO Y LA INNOVACIÓN"/>
    <s v="De acuerdo con la situación antes descrita, se identifican debilidades por parte de la Dirección Nacional de Bomberos de Colombia – DNBC con relación a la falta de gestión por demoras para la entrega y puesta en funcionamiento de los tres (3) Kits contra incendios a los cuerpos de bomberos beneficiarios, teniendo en cuenta la necesidad de contratación de estos elementos."/>
    <s v="De acuerdo con la situación antes descrita, se identifican debilidades por parte de la Dirección Nacional de Bomberos de Colombia – DNBC con relación a la falta de gestión por demoras para la entrega y puesta en funcionamiento de los tres (3) Kits contra incendios a los cuerpos de bomberos beneficiarios, teniendo en cuenta la necesidad de contratación de estos elementos."/>
    <s v="Fortalecer el Proceso de gestión para la entrega de bienes asignados a los Cuerpos de Bomberos del País con recursos del Fondo Nacional de Bomberos"/>
    <s v="FB_AC28"/>
    <s v="Asignación y entrega inmediata de Kits contra incendios"/>
    <s v="Actas de entrega"/>
    <n v="3"/>
    <d v="2025-01-02T00:00:00"/>
    <d v="2025-01-31T00:00:00"/>
    <n v="4.3500000000000005"/>
    <s v="08. Fortalecimiento Bomberil"/>
    <s v="Seguimiento Historico CGR"/>
    <n v="1"/>
    <s v="Se adjunta actas de salida correspondientes al contrato 268 de 2023, Cuepro de bomberos la Jagua de Ibirico, acta de salida, de 2117, Cuepo de bomberos Puerto Concordia, acta de salida  2118, cuerpo de bomberos San Antonio de Jamundi, acta de salida 2121."/>
    <s v="https://dnbcgovco-my.sharepoint.com/:f:/g/personal/planeacion_dnbc_gov_co/IgDXNHpy7oLsTo_k1pBYTEA_AXkQuekeDuYRfMOd3hOKrho?e=FZVMrN"/>
    <d v="2026-05-11T00:00:00"/>
    <s v="Se evidencian tres actas de entrega"/>
    <n v="1"/>
    <s v="CUMPLIDO"/>
    <d v="2026-06-08T00:00:00"/>
    <n v="1"/>
    <s v="No fue posible identificar evidencias para el presente período de análisis"/>
    <s v="VENCIDA"/>
    <s v="No aplica"/>
    <s v="No aplica"/>
    <s v="No aplica"/>
    <n v="1"/>
    <s v="Se adjunta actas de salida correspondientes al contrato 268 de 2023, Cuepro de bomberos la Jagua de Ibirico, acta de salida, de 2117, Cuepo de bomberos Puerto Concordia, acta de salida  2118, cuerpo de bomberos San Antonio de Jamundi, acta de salida 2121."/>
    <s v="https://dnbcgovco-my.sharepoint.com/:f:/g/personal/planeacion_dnbc_gov_co/IgD_77dqEpUlT6iFca5c4tN-AWI9g9teaoF6zjmuQ7qeJEI?e=B78lhq"/>
    <n v="46213"/>
    <s v="Acción reportada con cumplimiento en el primer trimestre"/>
    <n v="1"/>
    <x v="1"/>
  </r>
  <r>
    <n v="890"/>
    <x v="1"/>
    <x v="8"/>
    <s v="Dirección General"/>
    <m/>
    <x v="487"/>
    <m/>
    <x v="42"/>
    <s v="HALLAZGO 9 de 2023. ADQUISICIÓN DE EQUIPOS CONSISTENTES EN BOMBAS DE INCENDIOS MARK 3 CON TANQUE DE COMBUSTIBLE Y DEMÁS ACCESORIOS PARA LA EXTINCIÓN DE INCENDIOS FORESTALES._x000a_ADMINISTRATIVO CON PRESUNTA INCIDENCIA DISCIPLINARIA Y PARA INDAGACIÓN PRELIMINAR (A-D-IP)._x000a_Suscrito el 17 de diciembre de 2024"/>
    <s v="INTEGRIDAD"/>
    <s v="De acuerdo con la situación antes descrita, se identifican debilidades por parte de la Dirección Nacional de Bomberos de Colombia – DNBC con relación a la falta de gestión por demoras para la entrega y puesta en funcionamiento de los tres (3) Kits contra incendios a los cuerpos de bomberos beneficiarios, teniendo en cuenta la necesidad de contratación de estos elementos."/>
    <s v="De acuerdo con la situación antes descrita, se identifican debilidades por parte de la Dirección Nacional de Bomberos de Colombia – DNBC con relación a la falta de gestión por demoras para la entrega y puesta en funcionamiento de los tres (3) Kits contra incendios a los cuerpos de bomberos beneficiarios, teniendo en cuenta la necesidad de contratación de estos elementos."/>
    <s v="Determinar la relevancia disciplinaria de los hallazgos remitidos al Proceso de Gestión de asuntos disciplinarios"/>
    <s v="DI_AC54"/>
    <s v="Trasladar al proceso de Gestión de asuntos disciplinarios de la DNBC el informe de auditoria de la CGR para que se determine la procedencia o no de acción disciplinaria, por ser de su competencia de acuerdo con el manual de funciones."/>
    <s v="Oficio remisorio de informe de auditoria"/>
    <n v="1"/>
    <d v="2025-01-02T00:00:00"/>
    <d v="2025-01-31T00:00:00"/>
    <n v="4.3500000000000005"/>
    <s v="12. Gestión de Asuntos Disciplinarios"/>
    <s v="Seguimiento Historico CGR"/>
    <n v="1"/>
    <s v="Accion establecida en el plan de mejoramiento suscrito el 17 de diciembre de 2024, como resultado de la auditoria realizada a la vigencia 2023._x000a__x000a_La acción finalizó el 31 de enero de 2025. _x000a__x000a_Se evidenció que, en cumplimiento de la Ley 1952 de 2019, se aperturó la Indagación Previa IP-007-2025 con fecha 12 de mayo de 2025._x000a__x000a_Por lo tanto, se dio cumplimiento a la acción establecida en el Plan de Mejoramiento._x000a__x000a_"/>
    <s v="https://dnbcgovco-my.sharepoint.com/:f:/g/personal/planeacion_dnbc_gov_co/IgAFvUd88YzsRKgNnx23RITfAQz5192a3834_j-KTkmQ3I8?e=EKWQSq"/>
    <d v="2026-05-11T00:00:00"/>
    <s v="Cumplida en seguimiento diciembre 2025"/>
    <n v="1"/>
    <s v="CUMPLIDO"/>
    <d v="2026-06-08T00:00:00"/>
    <n v="1"/>
    <s v="Se evidenció su cumplimiento, según seguimiento realizado con corte a 31/12/2025"/>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1"/>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891"/>
    <x v="0"/>
    <x v="5"/>
    <s v="Subdirección Administrativa y Financiera"/>
    <m/>
    <x v="488"/>
    <n v="1"/>
    <x v="24"/>
    <s v="Se evidenció que a la funcionaria Nelly Ciprian se le pago la suma de $324.041, por concepto de sueldos correspondientes al mes de agosto de 2022 quien fue nombrada mediante resolución No. 576 de 2022 el día 17 de agosto de 2022, es decir se pagaron 19 días cuando efectivamente laboró 14 días, incumpliendo lo establecido en el artículo 38 Deberes de la Ley 1952, evidenciando la falta de revisión y control de los responsables del proceso, afectando la adecuada utilización de recursos institucionales"/>
    <m/>
    <s v="1. Falta de revisión y control de los responsables del proceso y pago de nomina_x000a_2, No hay controles establecidos, ni documentados para el manejo de las novedades administrativas."/>
    <s v="No hay controles establecidos, ni documentados para el manejo de las novedades administrativas."/>
    <s v="Acción correctiva"/>
    <s v="TH_AC12"/>
    <s v="Formular el procedimiento de liquidación de nomina, estableciendo los controles para el manejo y reporte de las novedades."/>
    <s v="Procedimiento formulado"/>
    <n v="1"/>
    <d v="2026-04-01T00:00:00"/>
    <d v="2026-06-30T00:00:00"/>
    <n v="13.350000000000001"/>
    <s v="11. Gestión del Talento Humano"/>
    <s v="Nómina"/>
    <n v="0"/>
    <n v="0"/>
    <n v="0"/>
    <d v="2026-05-11T00:00:00"/>
    <s v="No se evidencia seguimiento"/>
    <n v="0"/>
    <s v="EJECUCIÓN"/>
    <d v="2026-05-15T00:00:00"/>
    <n v="0"/>
    <s v="No fue posible identificar evidencias para el presente período de análisis"/>
    <s v="SIN INICIAR"/>
    <s v="No aplica"/>
    <s v="No aplica"/>
    <s v="No aplica"/>
    <n v="1"/>
    <s v="se adjunta documentos transversal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procedimiento PC-TH-19 aprobado e incluido en el SIGE"/>
    <n v="1"/>
    <x v="1"/>
  </r>
  <r>
    <n v="892"/>
    <x v="0"/>
    <x v="5"/>
    <s v="Dirección General"/>
    <m/>
    <x v="488"/>
    <n v="0"/>
    <x v="24"/>
    <s v="Se evidenció que a la funcionaria Nelly Ciprian se le pago la suma de $324.041, por concepto de sueldos correspondientes al mes de agosto de 2022 quien fue nombrada mediante resolución No. 576 de 2022 el día 17 de agosto de 2022, es decir se pagaron 19 días cuando efectivamente laboró 14 días, incumpliendo lo establecido en el artículo 38 Deberes de la Ley 1952, evidenciando la falta de revisión y control de los responsables del proceso, afectando la adecuada utilización de recursos institucionales"/>
    <s v="INTEGRIDAD"/>
    <s v="1. Falta de revisión y control de los responsables del proceso y pago de nomina_x000a_2, No hay controles establecidos, ni documentados para el manejo de las novedades administrativas."/>
    <s v="No hay controles establecidos, ni documentados para el manejo de las novedades administrativas."/>
    <s v="Acción correctiva"/>
    <s v="DI_AC10"/>
    <s v="Adelantar las acciones administrativas a que haya lugar por el incumplimiento de las obligaciones."/>
    <s v="Acciones Disciplinarias"/>
    <n v="1"/>
    <d v="2022-10-06T00:00:00"/>
    <d v="2022-12-31T00:00:00"/>
    <n v="12.75"/>
    <s v="12. Gestión de Asuntos Disciplinarios"/>
    <m/>
    <n v="1"/>
    <s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
    <s v="https://dnbcgovco-my.sharepoint.com/:f:/g/personal/planeacion_dnbc_gov_co/IgBf0NNC0oa5Sr4khDCzbZzOAbipnH-jj-9yE4-FNUMUY_U?e=n4jtPb"/>
    <d v="2026-05-11T00:00:00"/>
    <s v="Se presenta un auto inhibitorio N 00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s v="CUMPLIDO"/>
    <d v="2026-05-15T00:00:00"/>
    <n v="1"/>
    <s v="Se evidencia como soporte el Auto Inhibitorio No. 003-2024, de fecha 12 de septiembre de 2024. No obstante, se identificó una inconsistencia entre la información reportada por la segunda línea de defensa y la evidencia aportada, toda vez que en el seguimiento se hace referencia al Auto Inhibitorio No. 002, mientras que el documento presentado corresponde al Auto Inhibitorio No. 003-2024. En consecuencia, se recomienda ajustar la información reportada para garantizar la consistencia entre el registro del seguimiento y los soportes documentale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893"/>
    <x v="0"/>
    <x v="5"/>
    <s v="Subdirección Administrativa y Financiera"/>
    <m/>
    <x v="489"/>
    <n v="1"/>
    <x v="24"/>
    <s v="Se evidenció que a los funcionarios Estrella Murcia, John Warner Paz y Omar Enrique Moreno, no se les canceló en el primer semestre de 2022, lo concerniente al Subsidio de Transporte, incumpliendo lo establecido en el decreto 1725 de 2021, artículo 1 Auxilio de Transporte para 2022."/>
    <m/>
    <s v="1, Desconocimiento de la normatividad aplicable, en la liquidación de factores salariales._x000a_2. Falta de revisión y control de los responsables del proceso y pago de nomina_x000a_3, No hay controles establecidos, ni documentados para el manejo de las novedades administrativas."/>
    <s v="3, No hay controles establecidos, ni documentados para el manejo de las novedades administrativas."/>
    <s v="Acción correctiva"/>
    <s v="TH_AC12"/>
    <s v="Formular el procedimiento de liquidación de nomina, estableciendo los controles para el manejo y reporte de las novedades."/>
    <s v="Procedimiento formulado"/>
    <n v="1"/>
    <d v="2026-04-01T00:00:00"/>
    <d v="2026-06-30T00:00:00"/>
    <n v="13.350000000000001"/>
    <s v="11. Gestión del Talento Humano"/>
    <s v="Nómina"/>
    <n v="0"/>
    <n v="0"/>
    <n v="0"/>
    <d v="2026-05-11T00:00:00"/>
    <s v="No se evidencia seguimiento"/>
    <n v="0"/>
    <s v="EJECUCIÓN"/>
    <d v="2026-05-15T00:00:00"/>
    <n v="0"/>
    <s v="No fue posible identificar evidencias para el presente período de análisis"/>
    <s v="SIN INICIAR"/>
    <s v="No aplica"/>
    <s v="No aplica"/>
    <s v="No aplica"/>
    <n v="1"/>
    <s v="se adjunta documentos transversal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procedimiento PC-TH-19 aprobado e incluido en el SIGE"/>
    <n v="1"/>
    <x v="1"/>
  </r>
  <r>
    <n v="894"/>
    <x v="0"/>
    <x v="5"/>
    <s v="Dirección General"/>
    <m/>
    <x v="489"/>
    <n v="0"/>
    <x v="24"/>
    <s v="Se evidenció que a los funcionarios Estrella Murcia, John Warner Paz y Omar Enrique Moreno, no se les canceló en el primer semestre de 2022, lo concerniente al Subsidio de Transporte, incumpliendo lo establecido en el decreto 1725 de 2021, artículo 1 Auxilio de Transporte para 2022."/>
    <s v="INTEGRIDAD"/>
    <s v="1, Desconocimiento de la normatividad aplicable, en la liquidación de factores salariales._x000a_2. Falta de revisión y control de los responsables del proceso y pago de nomina_x000a_3, No hay controles establecidos, ni documentados para el manejo de las novedades administrativas."/>
    <s v="3, No hay controles establecidos, ni documentados para el manejo de las novedades administrativas."/>
    <s v="Acción correctiva"/>
    <s v="DI_AC11"/>
    <s v="Adelantar las acciones administrativas a que haya lugar por el incumplimiento de las obligaciones."/>
    <s v="Acciones Disciplinarias"/>
    <n v="1"/>
    <d v="2022-10-06T00:00:00"/>
    <d v="2022-12-31T00:00:00"/>
    <n v="12.75"/>
    <s v="12. Gestión de Asuntos Disciplinarios"/>
    <m/>
    <n v="1"/>
    <s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
    <s v="https://dnbcgovco-my.sharepoint.com/:f:/g/personal/planeacion_dnbc_gov_co/IgDw2WkGrtzyTJw67AMDLuQcAaLybWPuF0N2ZiTqF2eufB4?e=aWLrQN"/>
    <d v="2026-05-11T00:00:00"/>
    <s v="Se presenta un auto inhibitorio N 00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s v="CUMPLIDO"/>
    <d v="2026-05-15T00:00:00"/>
    <n v="1"/>
    <s v="Se evidencia como soporte el Auto Inhibitorio No. 003-2024, de fecha 12 de septiembre de 2024. No obstante, se identificó una inconsistencia entre la información reportada por la segunda línea de defensa y la evidencia aportada, toda vez que en el seguimiento se hace referencia al Auto Inhibitorio No. 002, mientras que el documento presentado corresponde al Auto Inhibitorio No. 003-2024. En consecuencia, se recomienda ajustar la información reportada para garantizar la consistencia entre el registro del seguimiento y los soportes documentale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895"/>
    <x v="0"/>
    <x v="5"/>
    <s v="Dirección General"/>
    <m/>
    <x v="490"/>
    <n v="1"/>
    <x v="24"/>
    <s v="Se evidenció que a los funcionarios Estrella Murcia, John Warner Paz y Omar Enrique Moreno, no se les reconoció el pago de intereses moratorios por no recibir puntualmente el auxilio de transporte durante el primer semestre de 2022, conforme lo indica el numeral 1 del artículo 37 de la ley 1952 de 2019, sentencia T-418 de 1996 y concepto 474801 de 2020 emitido por el DAFP."/>
    <s v="INTEGRIDAD"/>
    <s v="1, Desconocimiento de la normatividad aplicable, en la liquidación de factores salariales._x000a_2. Falta de revisión y control de los responsables del proceso y pago de nomina_x000a_3, No hay controles establecidos, ni documentados para el manejo de las novedades administrativas."/>
    <s v="3, No hay controles establecidos, ni documentados para el manejo de las novedades administrativas."/>
    <s v="Acción correctiva"/>
    <s v="DI_AC12"/>
    <s v="Adelantar las acciones administrativas a que haya lugar por el incumplimiento de las obligaciones."/>
    <s v="Acciones Disciplinarias"/>
    <n v="1"/>
    <d v="2022-10-06T00:00:00"/>
    <d v="2022-12-31T00:00:00"/>
    <n v="12.75"/>
    <s v="12. Gestión de Asuntos Disciplinarios"/>
    <m/>
    <n v="1"/>
    <s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
    <s v="https://dnbcgovco-my.sharepoint.com/:f:/g/personal/planeacion_dnbc_gov_co/IgDCAS6FJz35S76V94LeqrlDAb2_Q1we4JC5x6PO02C05RA?e=O9u8bB"/>
    <d v="2026-05-11T00:00:00"/>
    <s v="Se presenta un auto inhibitorio N 00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s v="CUMPLIDO"/>
    <d v="2026-05-15T00:00:00"/>
    <n v="1"/>
    <s v="Se evidencia como soporte el Auto Inhibitorio No. 003-2024, de fecha 12 de septiembre de 2024. No obstante, se identificó una inconsistencia entre la información reportada por la segunda línea de defensa y la evidencia aportada, toda vez que en el seguimiento se hace referencia al Auto Inhibitorio No. 002, mientras que el documento presentado corresponde al Auto Inhibitorio No. 003-2024. En consecuencia, se recomienda ajustar la información reportada para garantizar la consistencia entre el registro del seguimiento y los soportes documentale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896"/>
    <x v="0"/>
    <x v="5"/>
    <s v="Subdirección Administrativa y Financiera"/>
    <m/>
    <x v="491"/>
    <n v="1"/>
    <x v="24"/>
    <s v="No se dio cumplimiento al artículo 59 del decreto 1042 de 1978; por cuanto, la prima de servicios cancelada a los funcionarios Estrella Murcia, John Warner Paz y Omar Enrique Moreno, no se contempló el auxilio de transporte como factor salarial."/>
    <m/>
    <s v="1. Se generan pagos en su totalidad, en vez de realizar pagos proporcionales a los días laborados_x000a_2. Desconocimiento de la normatividad aplicable, en la liquidación de factores salariales._x000a_3. Falta de revisión y control de los responsables del proceso y pago de nomina_x000a_4. No hay controles establecidos, ni documentados para el manejo de las novedades administrativas."/>
    <s v="4. No hay controles establecidos, ni documentados para el manejo de las novedades administrativas."/>
    <s v="Acción correctiva"/>
    <s v="TH_AC12"/>
    <s v="Formular el procedimiento de liquidación de nomina, estableciendo los controles para el manejo y reporte de las novedades."/>
    <s v="Procedimiento formulado"/>
    <n v="1"/>
    <d v="2026-04-01T00:00:00"/>
    <d v="2026-06-30T00:00:00"/>
    <n v="13.350000000000001"/>
    <s v="11. Gestión del Talento Humano"/>
    <s v="Nómina"/>
    <n v="0"/>
    <n v="0"/>
    <n v="0"/>
    <d v="2026-05-11T00:00:00"/>
    <s v="No se evidencia seguimiento"/>
    <n v="0"/>
    <s v="EJECUCIÓN"/>
    <d v="2026-05-15T00:00:00"/>
    <n v="0"/>
    <s v="No fue posible identificar evidencias para el presente período de análisis"/>
    <s v="SIN INICIAR"/>
    <s v="No aplica"/>
    <s v="No aplica"/>
    <s v="No aplica"/>
    <n v="1"/>
    <s v="se adjunta documentos transversal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procedimiento PC-TH-19 aprobado e incluido en el SIGE"/>
    <n v="1"/>
    <x v="1"/>
  </r>
  <r>
    <n v="897"/>
    <x v="0"/>
    <x v="5"/>
    <s v="Dirección General"/>
    <m/>
    <x v="491"/>
    <n v="0"/>
    <x v="24"/>
    <s v="No se dio cumplimiento al artículo 59 del decreto 1042 de 1978; por cuanto, la prima de servicios cancelada a los funcionarios Estrella Murcia, John Warner Paz y Omar Enrique Moreno, no se contempló el auxilio de transporte como factor salarial."/>
    <s v="INTEGRIDAD"/>
    <s v="1. Se generan pagos en su totalidad, en vez de realizar pagos proporcionales a los días laborados_x000a_2. Desconocimiento de la normatividad aplicable, en la liquidación de factores salariales._x000a_3. Falta de revisión y control de los responsables del proceso y pago de nomina_x000a_4. No hay controles establecidos, ni documentados para el manejo de las novedades administrativas."/>
    <s v="4. No hay controles establecidos, ni documentados para el manejo de las novedades administrativas."/>
    <s v="Acción correctiva"/>
    <s v="DI_AC13"/>
    <s v="Adelantar las acciones administrativas a que haya lugar por el incumplimiento de las obligaciones."/>
    <s v="Acciones Disciplinarias"/>
    <n v="1"/>
    <d v="2022-10-06T00:00:00"/>
    <d v="2022-12-31T00:00:00"/>
    <n v="12.75"/>
    <s v="12. Gestión de Asuntos Disciplinarios"/>
    <m/>
    <n v="1"/>
    <s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
    <s v="https://dnbcgovco-my.sharepoint.com/:f:/g/personal/planeacion_dnbc_gov_co/IgApjp0wSIwhQKQKuUWJyov3AdmsKu8yYfFjQ2LWtrx9xQU?e=2ebdo4"/>
    <d v="2026-05-11T00:00:00"/>
    <s v="No se presentaron evidencias referentes a acciones adelantadas con respecto al incumplimiento de las obligaciones"/>
    <n v="1"/>
    <s v="CUMPLIDO"/>
    <d v="2026-05-15T00:00:00"/>
    <n v="1"/>
    <s v="Se evidencia que la segunda línea de defensa, en el monitoreo realizado, indicó que no se presentó evidencia para sustentar el cumplimiento de la acción correctiva. No obstante, durante la verificación efectuada por la tercera línea de defensa se constató que sí fue aportado como soporte el Auto Inhibitorio No. 003-2024, de fecha 12 de septiembre de 2024. En consecuencia, se identifica una inconsistencia entre el monitoreo reportado y la evidencia disponible, por lo que se recomienda fortalecer los controles de revisión para garantizar la coherencia entre la información registrada y los soportes documentales aportado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r>
    <n v="898"/>
    <x v="0"/>
    <x v="5"/>
    <s v="Subdirección Administrativa y Financiera"/>
    <m/>
    <x v="492"/>
    <n v="1"/>
    <x v="24"/>
    <s v="Al verificar las nóminas de la vigencia 2022, se evidenció que carecen de los respectivos soportes que acreditan la liquidación, tales como son las horas extras, vacaciones, prima de servicios, incapacidades entre otros, desconociendo lo indicado en Plan General de las Contabilidad Pública numeral 9.2 NORMAS TÉCNICAS RELATIVAS A LOS SOPORTES, COMPROBANTES Y LIBROS DE CONTABILIDAD numeral 335 y 336"/>
    <m/>
    <s v="1.En los tiempos estipulados para la recepción de las novedades administrativas, no se generan los actos administrativos que soportan la liquidación de la nomina._x000a_2.No existen los lineamientos estipulados para el manejo de los soportes y comprobantes de la nomina."/>
    <s v="2.No existen los lineamientos estipulados para el manejo de los soportes, comprobantes de la nomina"/>
    <s v="Acción correctiva"/>
    <s v="TH_AC12"/>
    <s v="Formular el procedimiento de liquidación de nomina, estableciendo los controles para el manejo y reporte de las novedades."/>
    <s v="Procedimiento formulado"/>
    <n v="1"/>
    <d v="2026-04-01T00:00:00"/>
    <d v="2026-06-30T00:00:00"/>
    <n v="13.350000000000001"/>
    <s v="11. Gestión del Talento Humano"/>
    <s v="Nómina"/>
    <n v="0"/>
    <n v="0"/>
    <n v="0"/>
    <d v="2026-05-11T00:00:00"/>
    <s v="No se evidencia seguimiento"/>
    <n v="0"/>
    <s v="EJECUCIÓN"/>
    <d v="2026-05-15T00:00:00"/>
    <n v="0"/>
    <s v="No fue posible identificar evidencias para el presente período de análisis"/>
    <s v="SIN INICIAR"/>
    <s v="No aplica"/>
    <s v="No aplica"/>
    <s v="No aplica"/>
    <m/>
    <s v="se adjunta documentos transversales"/>
    <s v="=+SI.ERROR(AL23($N238;ACTIVIDADES!$B$9:$T$494;19;0);&quot;&quot;)"/>
    <n v="46214"/>
    <s v="Se adjunta procedimiento PC-TH-19 aprobado e incluido en el SIGE"/>
    <n v="1"/>
    <x v="1"/>
  </r>
  <r>
    <n v="899"/>
    <x v="0"/>
    <x v="5"/>
    <s v="Subdirección Administrativa y Financiera"/>
    <m/>
    <x v="493"/>
    <n v="1"/>
    <x v="24"/>
    <s v="Con relación al Pago de los aportes de la Planilla Integrada de Liquidación de Aportes (Pila) correspondientes al mes de Julio de 2022, los pagos fueron realizados hasta el día 22 de agosto de 2022 y no el 08 de agosto de 2022 (fecha máxima establecida en el aplicativo aportes en linea) generando los intereses moratorios por la suma de $965.300, los cuales fueron cancelados por la DNBC._x000a_Planilla_x0009_Dias de Mora_x0009_Valor Intereses_x000a_ARL contratistas_x0009_14_x0009_28.300.00_x000a_Pila mes de Julio 2022_x0009_14_x0009_937.000.00_x000a_Total_x0009_965.300.00_x000a_Lo anterior constituye una presunta falta disciplinaria debido a la omisión de los deberes de que trata el articulo 38 de la ley 1952 de 2019, constituyendose una falta grave contemplada en el articulo 67 de la misma ley."/>
    <m/>
    <s v="1, Falencias en la aplicabilidad del principio de planeación, en el momento de la programación de las vacaciones para los funcionarios._x000a_2,No se dio cumplimiento a las fechas establecidas por cuanto el funcionario encargado de la liquidación se encontraba en vavaciones"/>
    <s v="2,No se dio cumplimiento a las fechas establecidas por cuanto el funcionario encargado de la liquidación se encontraba en vavaciones"/>
    <s v="Acción correctiva"/>
    <s v="TH_AC12"/>
    <s v="Formular el procedimiento de liquidación de nomina, estableciendo los controles para el manejo y reporte de las novedades."/>
    <s v="Procedimiento formulado"/>
    <n v="1"/>
    <d v="2026-04-01T00:00:00"/>
    <d v="2026-06-30T00:00:00"/>
    <n v="13.350000000000001"/>
    <s v="11. Gestión del Talento Humano"/>
    <s v="Nómina"/>
    <n v="0"/>
    <n v="0"/>
    <n v="0"/>
    <d v="2026-05-11T00:00:00"/>
    <s v="No se evidencia seguimiento"/>
    <n v="0"/>
    <s v="EJECUCIÓN"/>
    <d v="2026-05-15T00:00:00"/>
    <n v="0"/>
    <s v="No fue posible identificar evidencias para el presente período de análisis"/>
    <s v="SIN INICIAR"/>
    <s v="No aplica"/>
    <s v="No aplica"/>
    <s v="No aplica"/>
    <n v="1"/>
    <s v="se adjunta documentos transversales"/>
    <s v="https://dnbcgovco-my.sharepoint.com/my?id=%2Fpersonal%2Fplaneacion%5Fdnbc%5Fgov%5Fco%2FDocuments%2FDocumentos%20SIGE%2F6%2E%20Planes%2FPLAN%20DE%20MEJORA%2F2026%2F02%2E%20Seguimiento%20Segundo%20Trimestre%2F11%2E%20Gesti%C3%B3n%20del%20Talento%20Humano&amp;viewid=efb70791%2Db8ab%2D49e7%2Db552%2Dd3d4cbe976b9"/>
    <n v="46214"/>
    <s v="Se adjunta procedimiento PC-TH-19 aprobado e incluido en el SIGE"/>
    <n v="1"/>
    <x v="1"/>
  </r>
  <r>
    <n v="900"/>
    <x v="0"/>
    <x v="5"/>
    <s v="Dirección General"/>
    <m/>
    <x v="493"/>
    <n v="0"/>
    <x v="24"/>
    <s v="Con relación al Pago de los aportes de la Planilla Integrada de Liquidación de Aportes (Pila) correspondientes al mes de Julio de 2022, los pagos fueron realizados hasta el día 22 de agosto de 2022 y no el 08 de agosto de 2022 (fecha máxima establecida en el aplicativo aportes en linea) generando los intereses moratorios por la suma de $965.300, los cuales fueron cancelados por la DNBC._x000a_Planilla_x0009_Dias de Mora_x0009_Valor Intereses_x000a_ARL contratistas_x0009_14_x0009_28.300.00_x000a_Pila mes de Julio 2022_x0009_14_x0009_937.000.00_x000a_Total_x0009_965.300.00_x000a_Lo anterior constituye una presunta falta disciplinaria debido a la omisión de los deberes de que trata el articulo 38 de la ley 1952 de 2019, constituyendose una falta grave contemplada en el articulo 67 de la misma ley."/>
    <s v="INTEGRIDAD"/>
    <s v="1, Falencias en la aplicabilidad del principio de planeación, en el momento de la programación de las vacaciones para los funcionarios._x000a_2,No se dio cumplimiento a las fechas establecidas por cuanto el funcionario encargado de la liquidación se encontraba en vavaciones"/>
    <s v="2,No se dio cumplimiento a las fechas establecidas por cuanto el funcionario encargado de la liquidación se encontraba en vavaciones"/>
    <s v="Acción correctiva"/>
    <s v="DI_AC14"/>
    <s v="Adelantar las acciones administrativas a que haya lugar por el incumplimiento de las obligaciones."/>
    <s v="Acciones Disciplinarias"/>
    <n v="1"/>
    <d v="2022-10-06T00:00:00"/>
    <d v="2022-12-31T00:00:00"/>
    <n v="12.75"/>
    <s v="12. Gestión de Asuntos Disciplinarios"/>
    <m/>
    <n v="1"/>
    <s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
    <s v="https://dnbcgovco-my.sharepoint.com/:f:/g/personal/planeacion_dnbc_gov_co/IgCLzKZ-GgxQSZPX1ta1hCjbAZL-puHMabJFzToEnTDE4xQ?e=lv1H3f"/>
    <d v="2026-05-11T00:00:00"/>
    <s v="Se presenta un auto inhibitorio N 00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
    <n v="1"/>
    <s v="CUMPLIDO"/>
    <d v="2026-05-15T00:00:00"/>
    <n v="1"/>
    <s v="Se evidencia como soporte el Auto Inhibitorio No. 003-2024, de fecha 12 de septiembre de 2024. No obstante, se identificó una inconsistencia entre la información reportada por la segunda línea de defensa y la evidencia aportada, toda vez que en el seguimiento se hace referencia al Auto Inhibitorio No. 002, mientras que el documento presentado corresponde al Auto Inhibitorio No. 003-2024. En consecuencia, se recomienda ajustar la información reportada para garantizar la consistencia entre el registro del seguimiento y los soportes documentales."/>
    <s v="C. EXTRATEMPORANEAMENTE"/>
    <s v="No aplica"/>
    <s v="ABIERTO"/>
    <s v="De acuerdo con el procedimiento &quot;Formulación, monitoreo y seguimiento a planes de mejoramiento internos y externos, V06 del 20/055/2026&quot;, se realizará la evaluación de la efectividad, cuando pasado un (1) año de su cumplimiento (31//03/2026), Control Interno establecerá si, las acciones propuestas o planeadas eliminaron o subsanaron la causa que generó el hallazgo, o se han modificado los supuestos de hecho o de derecho que dieron origen al mismo."/>
    <n v="0"/>
    <s v="Si reporte segundo trimestre"/>
    <s v="https://dnbcgovco-my.sharepoint.com/my?id=%2Fpersonal%2Fplaneacion%5Fdnbc%5Fgov%5Fco%2FDocuments%2FDocumentos%20SIGE%2F6%2E%20Planes%2FPLAN%20DE%20MEJORA%2F2026%2F02%2E%20Seguimiento%20Segundo%20Trimestre%2F12%2E%20Gesti%C3%B3n%20de%20Asuntos%20Disciplinariios&amp;viewid=efb70791%2Db8ab%2D49e7%2Db552%2Dd3d4cbe976b9"/>
    <n v="46213"/>
    <s v="No se recibe reporte segundo trimestre. No obstante, actividad reportada como cumplida en primer trimestre"/>
    <n v="1"/>
    <x v="1"/>
  </r>
</pivotCacheRecords>
</file>

<file path=xl/pivotCache/pivotCacheRecords6.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94">
  <r>
    <x v="0"/>
    <s v="2016_GD_H1"/>
    <m/>
    <n v="1"/>
    <m/>
    <m/>
    <n v="1"/>
    <x v="0"/>
  </r>
  <r>
    <x v="0"/>
    <s v="2016_GD_H2"/>
    <m/>
    <m/>
    <m/>
    <n v="1"/>
    <n v="1"/>
    <x v="1"/>
  </r>
  <r>
    <x v="1"/>
    <s v="2018_AD_H1"/>
    <m/>
    <n v="2"/>
    <m/>
    <m/>
    <n v="2"/>
    <x v="0"/>
  </r>
  <r>
    <x v="1"/>
    <s v="2018_GA_H1"/>
    <m/>
    <n v="1"/>
    <m/>
    <m/>
    <n v="1"/>
    <x v="0"/>
  </r>
  <r>
    <x v="1"/>
    <s v="2018_TH_H1"/>
    <n v="1"/>
    <n v="1"/>
    <m/>
    <n v="1"/>
    <n v="3"/>
    <x v="1"/>
  </r>
  <r>
    <x v="1"/>
    <s v="2018DenCon9677H1"/>
    <n v="4"/>
    <n v="4"/>
    <m/>
    <m/>
    <n v="8"/>
    <x v="0"/>
  </r>
  <r>
    <x v="1"/>
    <s v="2018DenCon9677H4"/>
    <m/>
    <m/>
    <m/>
    <n v="3"/>
    <n v="3"/>
    <x v="1"/>
  </r>
  <r>
    <x v="2"/>
    <s v="2019_AD_H1"/>
    <m/>
    <n v="2"/>
    <m/>
    <m/>
    <n v="2"/>
    <x v="0"/>
  </r>
  <r>
    <x v="2"/>
    <s v="2019_CO_H1"/>
    <m/>
    <n v="1"/>
    <m/>
    <m/>
    <n v="1"/>
    <x v="0"/>
  </r>
  <r>
    <x v="2"/>
    <s v="2019_CO_H2"/>
    <m/>
    <m/>
    <m/>
    <n v="2"/>
    <n v="2"/>
    <x v="1"/>
  </r>
  <r>
    <x v="2"/>
    <s v="2019_TI_H1"/>
    <m/>
    <n v="2"/>
    <m/>
    <m/>
    <n v="2"/>
    <x v="0"/>
  </r>
  <r>
    <x v="2"/>
    <s v="2019_TI_H2"/>
    <m/>
    <n v="1"/>
    <m/>
    <m/>
    <n v="1"/>
    <x v="0"/>
  </r>
  <r>
    <x v="2"/>
    <s v="2019_TI_H3"/>
    <m/>
    <n v="3"/>
    <m/>
    <m/>
    <n v="3"/>
    <x v="0"/>
  </r>
  <r>
    <x v="2"/>
    <s v="2019_TI_H4"/>
    <n v="1"/>
    <m/>
    <m/>
    <m/>
    <n v="1"/>
    <x v="2"/>
  </r>
  <r>
    <x v="2"/>
    <s v="2019_TI_H5"/>
    <m/>
    <n v="2"/>
    <m/>
    <m/>
    <n v="2"/>
    <x v="0"/>
  </r>
  <r>
    <x v="2"/>
    <s v="2019_TI_H6"/>
    <m/>
    <n v="1"/>
    <m/>
    <m/>
    <n v="1"/>
    <x v="0"/>
  </r>
  <r>
    <x v="3"/>
    <s v="2020_AD_H1"/>
    <n v="3"/>
    <n v="1"/>
    <m/>
    <m/>
    <n v="4"/>
    <x v="0"/>
  </r>
  <r>
    <x v="3"/>
    <s v="2020_AD_H2"/>
    <n v="1"/>
    <m/>
    <m/>
    <m/>
    <n v="1"/>
    <x v="2"/>
  </r>
  <r>
    <x v="3"/>
    <s v="2020_AD_H3"/>
    <m/>
    <n v="2"/>
    <m/>
    <m/>
    <n v="2"/>
    <x v="0"/>
  </r>
  <r>
    <x v="3"/>
    <s v="2020_AU_H1"/>
    <m/>
    <n v="2"/>
    <m/>
    <m/>
    <n v="2"/>
    <x v="0"/>
  </r>
  <r>
    <x v="3"/>
    <s v="2020_CO_H1"/>
    <m/>
    <n v="1"/>
    <m/>
    <m/>
    <n v="1"/>
    <x v="0"/>
  </r>
  <r>
    <x v="3"/>
    <s v="2020_CO_H2"/>
    <m/>
    <n v="1"/>
    <m/>
    <m/>
    <n v="1"/>
    <x v="0"/>
  </r>
  <r>
    <x v="3"/>
    <s v="2020_CO_H3"/>
    <n v="1"/>
    <n v="1"/>
    <m/>
    <m/>
    <n v="2"/>
    <x v="0"/>
  </r>
  <r>
    <x v="3"/>
    <s v="2020_GF_H1"/>
    <n v="2"/>
    <m/>
    <m/>
    <m/>
    <n v="2"/>
    <x v="2"/>
  </r>
  <r>
    <x v="3"/>
    <s v="2020_GF_H2"/>
    <n v="1"/>
    <m/>
    <m/>
    <m/>
    <n v="1"/>
    <x v="2"/>
  </r>
  <r>
    <x v="3"/>
    <s v="2020_GF_H3"/>
    <n v="1"/>
    <m/>
    <m/>
    <m/>
    <n v="1"/>
    <x v="2"/>
  </r>
  <r>
    <x v="3"/>
    <s v="2020_GF_H4"/>
    <n v="1"/>
    <m/>
    <m/>
    <m/>
    <n v="1"/>
    <x v="2"/>
  </r>
  <r>
    <x v="3"/>
    <s v="2020_GF_H5"/>
    <n v="2"/>
    <m/>
    <m/>
    <m/>
    <n v="2"/>
    <x v="2"/>
  </r>
  <r>
    <x v="3"/>
    <s v="2020_GF_H6"/>
    <n v="2"/>
    <m/>
    <m/>
    <m/>
    <n v="2"/>
    <x v="2"/>
  </r>
  <r>
    <x v="3"/>
    <s v="2020_MC_H1"/>
    <n v="1"/>
    <m/>
    <m/>
    <m/>
    <n v="1"/>
    <x v="2"/>
  </r>
  <r>
    <x v="3"/>
    <s v="2020_MC_H2"/>
    <n v="1"/>
    <n v="1"/>
    <m/>
    <m/>
    <n v="2"/>
    <x v="0"/>
  </r>
  <r>
    <x v="3"/>
    <s v="2020_MC_H3"/>
    <n v="1"/>
    <n v="1"/>
    <m/>
    <m/>
    <n v="2"/>
    <x v="0"/>
  </r>
  <r>
    <x v="3"/>
    <s v="2020_MC_H4"/>
    <m/>
    <n v="1"/>
    <m/>
    <m/>
    <n v="1"/>
    <x v="0"/>
  </r>
  <r>
    <x v="3"/>
    <s v="2020_MC_H5"/>
    <m/>
    <n v="1"/>
    <m/>
    <m/>
    <n v="1"/>
    <x v="0"/>
  </r>
  <r>
    <x v="3"/>
    <s v="2020_MC_H6"/>
    <m/>
    <n v="1"/>
    <m/>
    <m/>
    <n v="1"/>
    <x v="0"/>
  </r>
  <r>
    <x v="3"/>
    <s v="2020_TH_H1"/>
    <m/>
    <n v="1"/>
    <m/>
    <m/>
    <n v="1"/>
    <x v="0"/>
  </r>
  <r>
    <x v="3"/>
    <s v="2020_TH_H2"/>
    <m/>
    <n v="2"/>
    <m/>
    <m/>
    <n v="2"/>
    <x v="0"/>
  </r>
  <r>
    <x v="3"/>
    <s v="2020_TI_H1"/>
    <m/>
    <n v="1"/>
    <m/>
    <m/>
    <n v="1"/>
    <x v="0"/>
  </r>
  <r>
    <x v="3"/>
    <s v="2020_TI_H2"/>
    <m/>
    <n v="1"/>
    <m/>
    <m/>
    <n v="1"/>
    <x v="0"/>
  </r>
  <r>
    <x v="3"/>
    <s v="2020_TI_H3"/>
    <m/>
    <n v="1"/>
    <m/>
    <m/>
    <n v="1"/>
    <x v="0"/>
  </r>
  <r>
    <x v="3"/>
    <s v="2020_TI_H4"/>
    <m/>
    <n v="1"/>
    <m/>
    <m/>
    <n v="1"/>
    <x v="0"/>
  </r>
  <r>
    <x v="3"/>
    <s v="Pendiente"/>
    <n v="1"/>
    <m/>
    <m/>
    <m/>
    <n v="1"/>
    <x v="2"/>
  </r>
  <r>
    <x v="4"/>
    <s v="2021_AD_H1"/>
    <m/>
    <n v="1"/>
    <m/>
    <m/>
    <n v="1"/>
    <x v="0"/>
  </r>
  <r>
    <x v="4"/>
    <s v="2021_AD_H10"/>
    <n v="2"/>
    <n v="1"/>
    <m/>
    <m/>
    <n v="3"/>
    <x v="0"/>
  </r>
  <r>
    <x v="4"/>
    <s v="2021_AD_H11"/>
    <m/>
    <n v="1"/>
    <m/>
    <m/>
    <n v="1"/>
    <x v="0"/>
  </r>
  <r>
    <x v="4"/>
    <s v="2021_AD_H13"/>
    <n v="1"/>
    <n v="2"/>
    <m/>
    <m/>
    <n v="3"/>
    <x v="0"/>
  </r>
  <r>
    <x v="4"/>
    <s v="2021_AD_H2"/>
    <m/>
    <n v="1"/>
    <m/>
    <m/>
    <n v="1"/>
    <x v="0"/>
  </r>
  <r>
    <x v="4"/>
    <s v="2021_AD_H3"/>
    <m/>
    <n v="1"/>
    <m/>
    <m/>
    <n v="1"/>
    <x v="0"/>
  </r>
  <r>
    <x v="4"/>
    <s v="2021_AD_H4"/>
    <m/>
    <n v="1"/>
    <m/>
    <m/>
    <n v="1"/>
    <x v="0"/>
  </r>
  <r>
    <x v="4"/>
    <s v="2021_AD_H5"/>
    <m/>
    <n v="1"/>
    <m/>
    <m/>
    <n v="1"/>
    <x v="0"/>
  </r>
  <r>
    <x v="4"/>
    <s v="2021_AD_H6"/>
    <m/>
    <n v="1"/>
    <m/>
    <m/>
    <n v="1"/>
    <x v="0"/>
  </r>
  <r>
    <x v="4"/>
    <s v="2021_AD_H7"/>
    <m/>
    <n v="1"/>
    <m/>
    <m/>
    <n v="1"/>
    <x v="0"/>
  </r>
  <r>
    <x v="4"/>
    <s v="2021_AD_H8"/>
    <n v="1"/>
    <m/>
    <m/>
    <m/>
    <n v="1"/>
    <x v="2"/>
  </r>
  <r>
    <x v="4"/>
    <s v="2021_AD_H9"/>
    <m/>
    <n v="2"/>
    <m/>
    <m/>
    <n v="2"/>
    <x v="0"/>
  </r>
  <r>
    <x v="4"/>
    <s v="2021_AU_H1"/>
    <n v="1"/>
    <m/>
    <m/>
    <m/>
    <n v="1"/>
    <x v="2"/>
  </r>
  <r>
    <x v="4"/>
    <s v="2021_AU_H2"/>
    <m/>
    <n v="1"/>
    <m/>
    <m/>
    <n v="1"/>
    <x v="0"/>
  </r>
  <r>
    <x v="4"/>
    <s v="2021_AU_H3"/>
    <m/>
    <n v="1"/>
    <m/>
    <m/>
    <n v="1"/>
    <x v="0"/>
  </r>
  <r>
    <x v="4"/>
    <s v="2021_AU_H4"/>
    <n v="1"/>
    <m/>
    <m/>
    <m/>
    <n v="1"/>
    <x v="2"/>
  </r>
  <r>
    <x v="4"/>
    <s v="2021_AU_H5"/>
    <m/>
    <n v="1"/>
    <m/>
    <m/>
    <n v="1"/>
    <x v="0"/>
  </r>
  <r>
    <x v="4"/>
    <s v="2021_AU_H6"/>
    <m/>
    <n v="1"/>
    <m/>
    <m/>
    <n v="1"/>
    <x v="0"/>
  </r>
  <r>
    <x v="4"/>
    <s v="2021_AU_H7"/>
    <n v="1"/>
    <m/>
    <m/>
    <m/>
    <n v="1"/>
    <x v="2"/>
  </r>
  <r>
    <x v="4"/>
    <s v="2021_AU_H8"/>
    <n v="1"/>
    <m/>
    <m/>
    <m/>
    <n v="1"/>
    <x v="2"/>
  </r>
  <r>
    <x v="4"/>
    <s v="2021_CJ_H1"/>
    <m/>
    <n v="2"/>
    <m/>
    <m/>
    <n v="2"/>
    <x v="0"/>
  </r>
  <r>
    <x v="4"/>
    <s v="2021_CO_H1"/>
    <m/>
    <n v="1"/>
    <m/>
    <m/>
    <n v="1"/>
    <x v="0"/>
  </r>
  <r>
    <x v="4"/>
    <s v="2021_CO_H2"/>
    <m/>
    <n v="2"/>
    <m/>
    <m/>
    <n v="2"/>
    <x v="0"/>
  </r>
  <r>
    <x v="4"/>
    <s v="2021_CO_H3"/>
    <n v="1"/>
    <m/>
    <m/>
    <m/>
    <n v="1"/>
    <x v="2"/>
  </r>
  <r>
    <x v="4"/>
    <s v="2021_CO_H4"/>
    <n v="2"/>
    <m/>
    <m/>
    <m/>
    <n v="2"/>
    <x v="2"/>
  </r>
  <r>
    <x v="4"/>
    <s v="2021_CO_H5"/>
    <m/>
    <n v="1"/>
    <m/>
    <m/>
    <n v="1"/>
    <x v="0"/>
  </r>
  <r>
    <x v="4"/>
    <s v="2021_CO_H6"/>
    <n v="5"/>
    <n v="1"/>
    <m/>
    <m/>
    <n v="6"/>
    <x v="0"/>
  </r>
  <r>
    <x v="4"/>
    <s v="2021_CO_H7"/>
    <n v="1"/>
    <m/>
    <m/>
    <m/>
    <n v="1"/>
    <x v="2"/>
  </r>
  <r>
    <x v="4"/>
    <s v="2021_CO_H8"/>
    <m/>
    <m/>
    <m/>
    <n v="1"/>
    <n v="1"/>
    <x v="1"/>
  </r>
  <r>
    <x v="4"/>
    <s v="2021_DI_H1"/>
    <n v="1"/>
    <m/>
    <m/>
    <m/>
    <n v="1"/>
    <x v="2"/>
  </r>
  <r>
    <x v="4"/>
    <s v="2021_DI_H2"/>
    <n v="2"/>
    <m/>
    <m/>
    <m/>
    <n v="2"/>
    <x v="2"/>
  </r>
  <r>
    <x v="4"/>
    <s v="2021_DI_H3"/>
    <n v="1"/>
    <m/>
    <m/>
    <m/>
    <n v="1"/>
    <x v="2"/>
  </r>
  <r>
    <x v="4"/>
    <s v="2021_GC_H1"/>
    <m/>
    <n v="2"/>
    <m/>
    <m/>
    <n v="2"/>
    <x v="0"/>
  </r>
  <r>
    <x v="4"/>
    <s v="2021_GD_H1"/>
    <n v="1"/>
    <m/>
    <m/>
    <m/>
    <n v="1"/>
    <x v="2"/>
  </r>
  <r>
    <x v="4"/>
    <s v="2021_GD_H10"/>
    <m/>
    <n v="1"/>
    <m/>
    <m/>
    <n v="1"/>
    <x v="0"/>
  </r>
  <r>
    <x v="4"/>
    <s v="2021_GD_H11"/>
    <m/>
    <n v="1"/>
    <m/>
    <m/>
    <n v="1"/>
    <x v="0"/>
  </r>
  <r>
    <x v="4"/>
    <s v="2021_GD_H2"/>
    <m/>
    <n v="1"/>
    <m/>
    <m/>
    <n v="1"/>
    <x v="0"/>
  </r>
  <r>
    <x v="4"/>
    <s v="2021_GD_H3"/>
    <m/>
    <n v="1"/>
    <m/>
    <m/>
    <n v="1"/>
    <x v="0"/>
  </r>
  <r>
    <x v="4"/>
    <s v="2021_GD_H4"/>
    <m/>
    <n v="1"/>
    <m/>
    <m/>
    <n v="1"/>
    <x v="0"/>
  </r>
  <r>
    <x v="4"/>
    <s v="2021_GD_H5"/>
    <m/>
    <m/>
    <m/>
    <n v="1"/>
    <n v="1"/>
    <x v="1"/>
  </r>
  <r>
    <x v="4"/>
    <s v="2021_GD_H6"/>
    <m/>
    <n v="1"/>
    <m/>
    <m/>
    <n v="1"/>
    <x v="0"/>
  </r>
  <r>
    <x v="4"/>
    <s v="2021_GD_H7"/>
    <m/>
    <n v="1"/>
    <m/>
    <m/>
    <n v="1"/>
    <x v="0"/>
  </r>
  <r>
    <x v="4"/>
    <s v="2021_GD_H8"/>
    <m/>
    <n v="1"/>
    <m/>
    <m/>
    <n v="1"/>
    <x v="0"/>
  </r>
  <r>
    <x v="4"/>
    <s v="2021_GD_H9"/>
    <m/>
    <n v="1"/>
    <m/>
    <m/>
    <n v="1"/>
    <x v="0"/>
  </r>
  <r>
    <x v="4"/>
    <s v="2021_GF_H1"/>
    <n v="2"/>
    <m/>
    <m/>
    <m/>
    <n v="2"/>
    <x v="2"/>
  </r>
  <r>
    <x v="4"/>
    <s v="2021_GF_H2"/>
    <n v="1"/>
    <m/>
    <m/>
    <m/>
    <n v="1"/>
    <x v="2"/>
  </r>
  <r>
    <x v="4"/>
    <s v="2021_GF_H3"/>
    <n v="1"/>
    <m/>
    <m/>
    <m/>
    <n v="1"/>
    <x v="2"/>
  </r>
  <r>
    <x v="4"/>
    <s v="2021_GF_H4"/>
    <n v="1"/>
    <m/>
    <m/>
    <m/>
    <n v="1"/>
    <x v="2"/>
  </r>
  <r>
    <x v="4"/>
    <s v="2021_GF_H5"/>
    <n v="1"/>
    <m/>
    <m/>
    <m/>
    <n v="1"/>
    <x v="2"/>
  </r>
  <r>
    <x v="4"/>
    <s v="2021_GF_H6"/>
    <n v="2"/>
    <m/>
    <m/>
    <m/>
    <n v="2"/>
    <x v="2"/>
  </r>
  <r>
    <x v="4"/>
    <s v="2021_MC_H1"/>
    <n v="2"/>
    <n v="2"/>
    <m/>
    <m/>
    <n v="4"/>
    <x v="0"/>
  </r>
  <r>
    <x v="4"/>
    <s v="2021_MC_H11"/>
    <m/>
    <n v="1"/>
    <m/>
    <m/>
    <n v="1"/>
    <x v="0"/>
  </r>
  <r>
    <x v="4"/>
    <s v="2021_MC_H12"/>
    <n v="2"/>
    <n v="1"/>
    <m/>
    <m/>
    <n v="3"/>
    <x v="0"/>
  </r>
  <r>
    <x v="4"/>
    <s v="2021_MC_H13"/>
    <m/>
    <n v="1"/>
    <m/>
    <m/>
    <n v="1"/>
    <x v="0"/>
  </r>
  <r>
    <x v="4"/>
    <s v="2021_MC_H14"/>
    <m/>
    <n v="1"/>
    <m/>
    <m/>
    <n v="1"/>
    <x v="0"/>
  </r>
  <r>
    <x v="4"/>
    <s v="2021_MC_H15"/>
    <m/>
    <n v="1"/>
    <m/>
    <m/>
    <n v="1"/>
    <x v="0"/>
  </r>
  <r>
    <x v="4"/>
    <s v="2021_MC_H16"/>
    <n v="1"/>
    <n v="1"/>
    <m/>
    <m/>
    <n v="2"/>
    <x v="0"/>
  </r>
  <r>
    <x v="4"/>
    <s v="2021_MC_H2"/>
    <m/>
    <n v="1"/>
    <m/>
    <m/>
    <n v="1"/>
    <x v="0"/>
  </r>
  <r>
    <x v="4"/>
    <s v="2021_MC_H3"/>
    <m/>
    <n v="4"/>
    <m/>
    <m/>
    <n v="4"/>
    <x v="0"/>
  </r>
  <r>
    <x v="4"/>
    <s v="2021_MC_H5"/>
    <m/>
    <n v="1"/>
    <m/>
    <m/>
    <n v="1"/>
    <x v="0"/>
  </r>
  <r>
    <x v="4"/>
    <s v="2021_MC_H6"/>
    <m/>
    <n v="2"/>
    <m/>
    <m/>
    <n v="2"/>
    <x v="0"/>
  </r>
  <r>
    <x v="4"/>
    <s v="2021_MC_H7"/>
    <n v="1"/>
    <n v="1"/>
    <m/>
    <m/>
    <n v="2"/>
    <x v="0"/>
  </r>
  <r>
    <x v="4"/>
    <s v="2021_MC_H8"/>
    <m/>
    <n v="1"/>
    <m/>
    <m/>
    <n v="1"/>
    <x v="0"/>
  </r>
  <r>
    <x v="4"/>
    <s v="2021_MC_H9"/>
    <n v="3"/>
    <m/>
    <m/>
    <m/>
    <n v="3"/>
    <x v="2"/>
  </r>
  <r>
    <x v="4"/>
    <s v="2021_PE_H1"/>
    <n v="3"/>
    <m/>
    <m/>
    <m/>
    <n v="3"/>
    <x v="2"/>
  </r>
  <r>
    <x v="4"/>
    <s v="2021_TH_H1"/>
    <m/>
    <n v="1"/>
    <m/>
    <m/>
    <n v="1"/>
    <x v="0"/>
  </r>
  <r>
    <x v="4"/>
    <s v="2021_TH_H10"/>
    <m/>
    <n v="1"/>
    <m/>
    <n v="2"/>
    <n v="3"/>
    <x v="1"/>
  </r>
  <r>
    <x v="4"/>
    <s v="2021_TH_H3"/>
    <n v="1"/>
    <m/>
    <m/>
    <m/>
    <n v="1"/>
    <x v="2"/>
  </r>
  <r>
    <x v="4"/>
    <s v="2021_TH_H4"/>
    <n v="1"/>
    <n v="1"/>
    <m/>
    <m/>
    <n v="2"/>
    <x v="0"/>
  </r>
  <r>
    <x v="4"/>
    <s v="2021_TH_H5"/>
    <n v="3"/>
    <n v="2"/>
    <m/>
    <m/>
    <n v="5"/>
    <x v="0"/>
  </r>
  <r>
    <x v="4"/>
    <s v="2021_TH_H6"/>
    <n v="2"/>
    <n v="1"/>
    <m/>
    <m/>
    <n v="3"/>
    <x v="0"/>
  </r>
  <r>
    <x v="4"/>
    <s v="2021_TH_H7"/>
    <n v="1"/>
    <m/>
    <m/>
    <m/>
    <n v="1"/>
    <x v="2"/>
  </r>
  <r>
    <x v="4"/>
    <s v="2021_TH_H8"/>
    <m/>
    <m/>
    <m/>
    <n v="1"/>
    <n v="1"/>
    <x v="1"/>
  </r>
  <r>
    <x v="4"/>
    <s v="2021_TH_H9"/>
    <m/>
    <n v="1"/>
    <m/>
    <m/>
    <n v="1"/>
    <x v="0"/>
  </r>
  <r>
    <x v="4"/>
    <s v="2021_TI_H1"/>
    <m/>
    <n v="1"/>
    <m/>
    <m/>
    <n v="1"/>
    <x v="0"/>
  </r>
  <r>
    <x v="4"/>
    <s v="2021_TI_H10"/>
    <n v="1"/>
    <m/>
    <m/>
    <m/>
    <n v="1"/>
    <x v="2"/>
  </r>
  <r>
    <x v="4"/>
    <s v="2021_TI_H11"/>
    <m/>
    <n v="1"/>
    <m/>
    <m/>
    <n v="1"/>
    <x v="0"/>
  </r>
  <r>
    <x v="4"/>
    <s v="2021_TI_H12"/>
    <m/>
    <n v="1"/>
    <m/>
    <m/>
    <n v="1"/>
    <x v="0"/>
  </r>
  <r>
    <x v="4"/>
    <s v="2021_TI_H2"/>
    <m/>
    <n v="2"/>
    <m/>
    <m/>
    <n v="2"/>
    <x v="0"/>
  </r>
  <r>
    <x v="4"/>
    <s v="2021_TI_H3"/>
    <m/>
    <n v="1"/>
    <m/>
    <m/>
    <n v="1"/>
    <x v="0"/>
  </r>
  <r>
    <x v="4"/>
    <s v="2021_TI_H4"/>
    <m/>
    <n v="1"/>
    <m/>
    <m/>
    <n v="1"/>
    <x v="0"/>
  </r>
  <r>
    <x v="4"/>
    <s v="2021_TI_H5"/>
    <m/>
    <n v="1"/>
    <m/>
    <m/>
    <n v="1"/>
    <x v="0"/>
  </r>
  <r>
    <x v="4"/>
    <s v="2021_TI_H6"/>
    <m/>
    <n v="2"/>
    <m/>
    <m/>
    <n v="2"/>
    <x v="0"/>
  </r>
  <r>
    <x v="4"/>
    <s v="2021_TI_H7"/>
    <m/>
    <n v="1"/>
    <m/>
    <m/>
    <n v="1"/>
    <x v="0"/>
  </r>
  <r>
    <x v="4"/>
    <s v="2021_TI_H8"/>
    <m/>
    <n v="1"/>
    <m/>
    <m/>
    <n v="1"/>
    <x v="0"/>
  </r>
  <r>
    <x v="4"/>
    <s v="2021_TI_H9"/>
    <m/>
    <n v="1"/>
    <m/>
    <m/>
    <n v="1"/>
    <x v="0"/>
  </r>
  <r>
    <x v="4"/>
    <s v="2021DenIPVH1"/>
    <m/>
    <m/>
    <m/>
    <n v="1"/>
    <n v="1"/>
    <x v="1"/>
  </r>
  <r>
    <x v="4"/>
    <s v="2021DenOrfH1"/>
    <n v="1"/>
    <m/>
    <m/>
    <n v="1"/>
    <n v="2"/>
    <x v="1"/>
  </r>
  <r>
    <x v="4"/>
    <s v="2021DenSIPRH11"/>
    <n v="3"/>
    <n v="1"/>
    <m/>
    <n v="4"/>
    <n v="8"/>
    <x v="1"/>
  </r>
  <r>
    <x v="4"/>
    <s v="2021Fin2020H1"/>
    <n v="2"/>
    <n v="1"/>
    <m/>
    <n v="1"/>
    <n v="4"/>
    <x v="1"/>
  </r>
  <r>
    <x v="4"/>
    <s v="2021Fin2020H2"/>
    <n v="1"/>
    <m/>
    <m/>
    <n v="3"/>
    <n v="4"/>
    <x v="1"/>
  </r>
  <r>
    <x v="4"/>
    <s v="2021Fin2020H3"/>
    <n v="1"/>
    <n v="1"/>
    <m/>
    <n v="3"/>
    <n v="5"/>
    <x v="1"/>
  </r>
  <r>
    <x v="4"/>
    <s v="2021Fin2020H6"/>
    <m/>
    <m/>
    <m/>
    <n v="1"/>
    <n v="1"/>
    <x v="1"/>
  </r>
  <r>
    <x v="4"/>
    <s v="2021Fin2020H7"/>
    <m/>
    <m/>
    <m/>
    <n v="1"/>
    <n v="1"/>
    <x v="1"/>
  </r>
  <r>
    <x v="5"/>
    <s v="2022_AD_H1"/>
    <m/>
    <n v="1"/>
    <m/>
    <m/>
    <n v="1"/>
    <x v="0"/>
  </r>
  <r>
    <x v="5"/>
    <s v="2022_AD_H10"/>
    <n v="2"/>
    <n v="1"/>
    <m/>
    <m/>
    <n v="3"/>
    <x v="0"/>
  </r>
  <r>
    <x v="5"/>
    <s v="2022_AD_H11"/>
    <m/>
    <n v="1"/>
    <m/>
    <m/>
    <n v="1"/>
    <x v="0"/>
  </r>
  <r>
    <x v="5"/>
    <s v="2022_AD_H12"/>
    <m/>
    <n v="1"/>
    <m/>
    <m/>
    <n v="1"/>
    <x v="0"/>
  </r>
  <r>
    <x v="5"/>
    <s v="2022_AD_H13"/>
    <n v="1"/>
    <n v="1"/>
    <m/>
    <m/>
    <n v="2"/>
    <x v="0"/>
  </r>
  <r>
    <x v="5"/>
    <s v="2022_AD_H14"/>
    <m/>
    <n v="1"/>
    <m/>
    <m/>
    <n v="1"/>
    <x v="0"/>
  </r>
  <r>
    <x v="5"/>
    <s v="2022_AD_H15"/>
    <m/>
    <n v="1"/>
    <m/>
    <m/>
    <n v="1"/>
    <x v="0"/>
  </r>
  <r>
    <x v="5"/>
    <s v="2022_AD_H16"/>
    <n v="1"/>
    <n v="2"/>
    <m/>
    <m/>
    <n v="3"/>
    <x v="0"/>
  </r>
  <r>
    <x v="5"/>
    <s v="2022_AD_H17"/>
    <m/>
    <n v="2"/>
    <m/>
    <m/>
    <n v="2"/>
    <x v="0"/>
  </r>
  <r>
    <x v="5"/>
    <s v="2022_AD_H18"/>
    <m/>
    <n v="2"/>
    <m/>
    <m/>
    <n v="2"/>
    <x v="0"/>
  </r>
  <r>
    <x v="5"/>
    <s v="2022_AD_H2"/>
    <m/>
    <n v="2"/>
    <m/>
    <m/>
    <n v="2"/>
    <x v="0"/>
  </r>
  <r>
    <x v="5"/>
    <s v="2022_AD_H3"/>
    <m/>
    <n v="4"/>
    <m/>
    <m/>
    <n v="4"/>
    <x v="0"/>
  </r>
  <r>
    <x v="5"/>
    <s v="2022_AD_H4"/>
    <m/>
    <n v="2"/>
    <m/>
    <m/>
    <n v="2"/>
    <x v="0"/>
  </r>
  <r>
    <x v="5"/>
    <s v="2022_AD_H6"/>
    <n v="2"/>
    <n v="1"/>
    <m/>
    <m/>
    <n v="3"/>
    <x v="0"/>
  </r>
  <r>
    <x v="5"/>
    <s v="2022_AD_H7"/>
    <n v="1"/>
    <n v="3"/>
    <m/>
    <m/>
    <n v="4"/>
    <x v="0"/>
  </r>
  <r>
    <x v="5"/>
    <s v="2022_AD_H8"/>
    <m/>
    <n v="1"/>
    <m/>
    <m/>
    <n v="1"/>
    <x v="0"/>
  </r>
  <r>
    <x v="5"/>
    <s v="2022_AD_H9"/>
    <n v="2"/>
    <n v="1"/>
    <m/>
    <m/>
    <n v="3"/>
    <x v="0"/>
  </r>
  <r>
    <x v="5"/>
    <s v="2022_AU_H1"/>
    <m/>
    <n v="1"/>
    <m/>
    <m/>
    <n v="1"/>
    <x v="0"/>
  </r>
  <r>
    <x v="5"/>
    <s v="2022_AU_H10"/>
    <m/>
    <n v="1"/>
    <m/>
    <m/>
    <n v="1"/>
    <x v="0"/>
  </r>
  <r>
    <x v="5"/>
    <s v="2022_AU_H2"/>
    <n v="1"/>
    <n v="1"/>
    <m/>
    <m/>
    <n v="2"/>
    <x v="0"/>
  </r>
  <r>
    <x v="5"/>
    <s v="2022_AU_H3"/>
    <m/>
    <n v="1"/>
    <m/>
    <m/>
    <n v="1"/>
    <x v="0"/>
  </r>
  <r>
    <x v="5"/>
    <s v="2022_AU_H4"/>
    <m/>
    <n v="1"/>
    <m/>
    <m/>
    <n v="1"/>
    <x v="0"/>
  </r>
  <r>
    <x v="5"/>
    <s v="2022_AU_H5"/>
    <m/>
    <n v="1"/>
    <m/>
    <m/>
    <n v="1"/>
    <x v="0"/>
  </r>
  <r>
    <x v="5"/>
    <s v="2022_AU_H6"/>
    <m/>
    <m/>
    <m/>
    <n v="1"/>
    <n v="1"/>
    <x v="1"/>
  </r>
  <r>
    <x v="5"/>
    <s v="2022_AU_H7"/>
    <m/>
    <m/>
    <m/>
    <n v="1"/>
    <n v="1"/>
    <x v="1"/>
  </r>
  <r>
    <x v="5"/>
    <s v="2022_AU_H8"/>
    <n v="1"/>
    <m/>
    <m/>
    <m/>
    <n v="1"/>
    <x v="2"/>
  </r>
  <r>
    <x v="5"/>
    <s v="2022_AU_H9"/>
    <m/>
    <n v="1"/>
    <m/>
    <m/>
    <n v="1"/>
    <x v="0"/>
  </r>
  <r>
    <x v="5"/>
    <s v="2022_CO_H1"/>
    <m/>
    <m/>
    <m/>
    <n v="1"/>
    <n v="1"/>
    <x v="1"/>
  </r>
  <r>
    <x v="5"/>
    <s v="2022_CO_H2"/>
    <m/>
    <m/>
    <m/>
    <n v="1"/>
    <n v="1"/>
    <x v="1"/>
  </r>
  <r>
    <x v="5"/>
    <s v="2022_CO_H3"/>
    <m/>
    <n v="1"/>
    <m/>
    <m/>
    <n v="1"/>
    <x v="0"/>
  </r>
  <r>
    <x v="5"/>
    <s v="2022_DI_H1"/>
    <n v="1"/>
    <m/>
    <m/>
    <m/>
    <n v="1"/>
    <x v="2"/>
  </r>
  <r>
    <x v="5"/>
    <s v="2022_EN_H1"/>
    <n v="1"/>
    <m/>
    <m/>
    <m/>
    <n v="1"/>
    <x v="2"/>
  </r>
  <r>
    <x v="5"/>
    <s v="2022_EN_H2"/>
    <n v="1"/>
    <m/>
    <m/>
    <n v="1"/>
    <n v="2"/>
    <x v="1"/>
  </r>
  <r>
    <x v="5"/>
    <s v="2022_EN_H3"/>
    <n v="1"/>
    <m/>
    <m/>
    <m/>
    <n v="1"/>
    <x v="2"/>
  </r>
  <r>
    <x v="5"/>
    <s v="2022_EN_H4"/>
    <n v="1"/>
    <m/>
    <m/>
    <m/>
    <n v="1"/>
    <x v="2"/>
  </r>
  <r>
    <x v="5"/>
    <s v="2022_EN_H5"/>
    <n v="1"/>
    <m/>
    <m/>
    <m/>
    <n v="1"/>
    <x v="2"/>
  </r>
  <r>
    <x v="5"/>
    <s v="2022_EN_H6"/>
    <n v="1"/>
    <m/>
    <m/>
    <m/>
    <n v="1"/>
    <x v="2"/>
  </r>
  <r>
    <x v="5"/>
    <s v="2022_EN_H7"/>
    <m/>
    <n v="1"/>
    <m/>
    <m/>
    <n v="1"/>
    <x v="0"/>
  </r>
  <r>
    <x v="5"/>
    <s v="2022_EN_H8"/>
    <m/>
    <m/>
    <m/>
    <n v="1"/>
    <n v="1"/>
    <x v="1"/>
  </r>
  <r>
    <x v="5"/>
    <s v="2022_EN_H9"/>
    <n v="1"/>
    <m/>
    <m/>
    <m/>
    <n v="1"/>
    <x v="2"/>
  </r>
  <r>
    <x v="5"/>
    <s v="2022_FB_H1"/>
    <m/>
    <n v="6"/>
    <m/>
    <m/>
    <n v="6"/>
    <x v="0"/>
  </r>
  <r>
    <x v="5"/>
    <s v="2022_GC_H1"/>
    <m/>
    <n v="1"/>
    <m/>
    <m/>
    <n v="1"/>
    <x v="0"/>
  </r>
  <r>
    <x v="5"/>
    <s v="2022_GF_H1"/>
    <n v="4"/>
    <m/>
    <m/>
    <m/>
    <n v="4"/>
    <x v="2"/>
  </r>
  <r>
    <x v="5"/>
    <s v="2022_GF_H2"/>
    <n v="1"/>
    <m/>
    <m/>
    <m/>
    <n v="1"/>
    <x v="2"/>
  </r>
  <r>
    <x v="5"/>
    <s v="2022_GF_H4"/>
    <n v="1"/>
    <m/>
    <m/>
    <m/>
    <n v="1"/>
    <x v="2"/>
  </r>
  <r>
    <x v="5"/>
    <s v="2022_GF_H5"/>
    <n v="1"/>
    <m/>
    <m/>
    <m/>
    <n v="1"/>
    <x v="2"/>
  </r>
  <r>
    <x v="5"/>
    <s v="2022_GF_H6"/>
    <n v="1"/>
    <m/>
    <m/>
    <m/>
    <n v="1"/>
    <x v="2"/>
  </r>
  <r>
    <x v="5"/>
    <s v="2022_GF_H7"/>
    <n v="1"/>
    <m/>
    <m/>
    <m/>
    <n v="1"/>
    <x v="2"/>
  </r>
  <r>
    <x v="5"/>
    <s v="2022_GF_H8"/>
    <n v="1"/>
    <m/>
    <m/>
    <m/>
    <n v="1"/>
    <x v="2"/>
  </r>
  <r>
    <x v="5"/>
    <s v="2022_MC_H1"/>
    <n v="1"/>
    <n v="1"/>
    <m/>
    <m/>
    <n v="2"/>
    <x v="0"/>
  </r>
  <r>
    <x v="5"/>
    <s v="2022_MC_H10"/>
    <m/>
    <n v="1"/>
    <m/>
    <m/>
    <n v="1"/>
    <x v="0"/>
  </r>
  <r>
    <x v="5"/>
    <s v="2022_MC_H11"/>
    <m/>
    <n v="4"/>
    <m/>
    <m/>
    <n v="4"/>
    <x v="0"/>
  </r>
  <r>
    <x v="5"/>
    <s v="2022_MC_H2"/>
    <m/>
    <n v="1"/>
    <m/>
    <m/>
    <n v="1"/>
    <x v="0"/>
  </r>
  <r>
    <x v="5"/>
    <s v="2022_MC_H3"/>
    <m/>
    <n v="2"/>
    <m/>
    <m/>
    <n v="2"/>
    <x v="0"/>
  </r>
  <r>
    <x v="5"/>
    <s v="2022_MC_H4"/>
    <n v="1"/>
    <m/>
    <m/>
    <m/>
    <n v="1"/>
    <x v="2"/>
  </r>
  <r>
    <x v="5"/>
    <s v="2022_MC_H5"/>
    <n v="1"/>
    <m/>
    <m/>
    <m/>
    <n v="1"/>
    <x v="2"/>
  </r>
  <r>
    <x v="5"/>
    <s v="2022_MC_H6"/>
    <m/>
    <n v="1"/>
    <m/>
    <m/>
    <n v="1"/>
    <x v="0"/>
  </r>
  <r>
    <x v="5"/>
    <s v="2022_MC_H7"/>
    <n v="1"/>
    <m/>
    <m/>
    <m/>
    <n v="1"/>
    <x v="2"/>
  </r>
  <r>
    <x v="5"/>
    <s v="2022_MC_H8"/>
    <m/>
    <n v="1"/>
    <m/>
    <m/>
    <n v="1"/>
    <x v="0"/>
  </r>
  <r>
    <x v="5"/>
    <s v="2022_MC_H9"/>
    <m/>
    <n v="1"/>
    <m/>
    <m/>
    <n v="1"/>
    <x v="0"/>
  </r>
  <r>
    <x v="5"/>
    <s v="2022_PE_H1"/>
    <n v="1"/>
    <m/>
    <m/>
    <m/>
    <n v="1"/>
    <x v="2"/>
  </r>
  <r>
    <x v="5"/>
    <s v="2022_TH_H10"/>
    <n v="1"/>
    <m/>
    <m/>
    <m/>
    <n v="1"/>
    <x v="2"/>
  </r>
  <r>
    <x v="5"/>
    <s v="2022_TH_H11"/>
    <n v="2"/>
    <m/>
    <m/>
    <m/>
    <n v="2"/>
    <x v="2"/>
  </r>
  <r>
    <x v="5"/>
    <s v="2022_TH_H12"/>
    <n v="2"/>
    <m/>
    <m/>
    <m/>
    <n v="2"/>
    <x v="2"/>
  </r>
  <r>
    <x v="5"/>
    <s v="2022_TH_H14"/>
    <n v="1"/>
    <m/>
    <m/>
    <m/>
    <n v="1"/>
    <x v="2"/>
  </r>
  <r>
    <x v="5"/>
    <s v="2022_TH_H15"/>
    <n v="1"/>
    <m/>
    <m/>
    <n v="1"/>
    <n v="2"/>
    <x v="1"/>
  </r>
  <r>
    <x v="5"/>
    <s v="2022_TH_H16"/>
    <n v="1"/>
    <m/>
    <m/>
    <m/>
    <n v="1"/>
    <x v="2"/>
  </r>
  <r>
    <x v="5"/>
    <s v="2022_TH_H2"/>
    <n v="3"/>
    <m/>
    <m/>
    <m/>
    <n v="3"/>
    <x v="2"/>
  </r>
  <r>
    <x v="5"/>
    <s v="2022_TH_H3"/>
    <n v="1"/>
    <m/>
    <m/>
    <m/>
    <n v="1"/>
    <x v="2"/>
  </r>
  <r>
    <x v="5"/>
    <s v="2022_TH_H4"/>
    <n v="2"/>
    <m/>
    <m/>
    <m/>
    <n v="2"/>
    <x v="2"/>
  </r>
  <r>
    <x v="5"/>
    <s v="2022_TH_H5"/>
    <n v="2"/>
    <n v="2"/>
    <m/>
    <m/>
    <n v="4"/>
    <x v="0"/>
  </r>
  <r>
    <x v="5"/>
    <s v="2022_TH_H6"/>
    <n v="1"/>
    <m/>
    <m/>
    <n v="1"/>
    <n v="2"/>
    <x v="1"/>
  </r>
  <r>
    <x v="5"/>
    <s v="2022_TH_H7"/>
    <m/>
    <n v="1"/>
    <m/>
    <m/>
    <n v="1"/>
    <x v="0"/>
  </r>
  <r>
    <x v="5"/>
    <s v="2022_TH_H8"/>
    <n v="2"/>
    <m/>
    <m/>
    <m/>
    <n v="2"/>
    <x v="2"/>
  </r>
  <r>
    <x v="5"/>
    <s v="2022_TH_H9"/>
    <m/>
    <n v="1"/>
    <m/>
    <m/>
    <n v="1"/>
    <x v="0"/>
  </r>
  <r>
    <x v="5"/>
    <s v="2022_TI_H1"/>
    <m/>
    <n v="2"/>
    <m/>
    <m/>
    <n v="2"/>
    <x v="0"/>
  </r>
  <r>
    <x v="5"/>
    <s v="2022_TI_H2"/>
    <m/>
    <n v="1"/>
    <m/>
    <m/>
    <n v="1"/>
    <x v="0"/>
  </r>
  <r>
    <x v="5"/>
    <s v="2022_TI_H3"/>
    <m/>
    <n v="1"/>
    <m/>
    <m/>
    <n v="1"/>
    <x v="0"/>
  </r>
  <r>
    <x v="5"/>
    <s v="2022_TI_H4"/>
    <m/>
    <n v="1"/>
    <m/>
    <m/>
    <n v="1"/>
    <x v="0"/>
  </r>
  <r>
    <x v="5"/>
    <s v="2022_TI_H5"/>
    <m/>
    <n v="1"/>
    <m/>
    <m/>
    <n v="1"/>
    <x v="0"/>
  </r>
  <r>
    <x v="5"/>
    <s v="2022_TI_H6"/>
    <n v="2"/>
    <m/>
    <m/>
    <m/>
    <n v="2"/>
    <x v="2"/>
  </r>
  <r>
    <x v="5"/>
    <s v="2022_TI_H7"/>
    <n v="1"/>
    <m/>
    <m/>
    <n v="2"/>
    <n v="3"/>
    <x v="1"/>
  </r>
  <r>
    <x v="5"/>
    <s v="2022_TI_H8"/>
    <n v="1"/>
    <m/>
    <m/>
    <m/>
    <n v="1"/>
    <x v="2"/>
  </r>
  <r>
    <x v="5"/>
    <s v="2022AFin2021H2"/>
    <n v="3"/>
    <n v="1"/>
    <m/>
    <m/>
    <n v="4"/>
    <x v="0"/>
  </r>
  <r>
    <x v="5"/>
    <s v="2022AFin2021H3"/>
    <n v="1"/>
    <m/>
    <m/>
    <m/>
    <n v="1"/>
    <x v="2"/>
  </r>
  <r>
    <x v="5"/>
    <s v="2022AFin2021H7"/>
    <n v="1"/>
    <m/>
    <m/>
    <n v="1"/>
    <n v="2"/>
    <x v="1"/>
  </r>
  <r>
    <x v="5"/>
    <s v="2022AFin2021H9"/>
    <n v="2"/>
    <m/>
    <m/>
    <n v="1"/>
    <n v="3"/>
    <x v="1"/>
  </r>
  <r>
    <x v="5"/>
    <s v="2022DenC254H1"/>
    <n v="2"/>
    <m/>
    <m/>
    <n v="2"/>
    <n v="4"/>
    <x v="1"/>
  </r>
  <r>
    <x v="5"/>
    <s v="2022DenC254H2"/>
    <n v="3"/>
    <n v="1"/>
    <m/>
    <m/>
    <n v="4"/>
    <x v="0"/>
  </r>
  <r>
    <x v="5"/>
    <s v="2022DenC254H3"/>
    <n v="2"/>
    <n v="1"/>
    <m/>
    <m/>
    <n v="3"/>
    <x v="0"/>
  </r>
  <r>
    <x v="5"/>
    <s v="2022DenC254H4"/>
    <n v="1"/>
    <n v="1"/>
    <m/>
    <m/>
    <n v="2"/>
    <x v="0"/>
  </r>
  <r>
    <x v="5"/>
    <s v="2022DenC254H5"/>
    <n v="1"/>
    <n v="1"/>
    <m/>
    <n v="1"/>
    <n v="3"/>
    <x v="1"/>
  </r>
  <r>
    <x v="5"/>
    <s v="2022DenC254H6"/>
    <n v="1"/>
    <n v="1"/>
    <m/>
    <m/>
    <n v="2"/>
    <x v="0"/>
  </r>
  <r>
    <x v="5"/>
    <s v="2022DenOC56640H1"/>
    <m/>
    <n v="1"/>
    <m/>
    <n v="4"/>
    <n v="5"/>
    <x v="1"/>
  </r>
  <r>
    <x v="5"/>
    <s v="2022Fin2022H1"/>
    <n v="1"/>
    <m/>
    <m/>
    <m/>
    <n v="1"/>
    <x v="2"/>
  </r>
  <r>
    <x v="5"/>
    <s v="2022Fin2022H10"/>
    <n v="2"/>
    <m/>
    <m/>
    <m/>
    <n v="2"/>
    <x v="2"/>
  </r>
  <r>
    <x v="5"/>
    <s v="2022Fin2022H11"/>
    <n v="1"/>
    <m/>
    <m/>
    <m/>
    <n v="1"/>
    <x v="2"/>
  </r>
  <r>
    <x v="5"/>
    <s v="2022Fin2022H12"/>
    <n v="1"/>
    <m/>
    <m/>
    <m/>
    <n v="1"/>
    <x v="2"/>
  </r>
  <r>
    <x v="5"/>
    <s v="2022Fin2022H13"/>
    <n v="2"/>
    <m/>
    <m/>
    <m/>
    <n v="2"/>
    <x v="2"/>
  </r>
  <r>
    <x v="5"/>
    <s v="2022Fin2022H14"/>
    <n v="3"/>
    <m/>
    <m/>
    <n v="1"/>
    <n v="4"/>
    <x v="1"/>
  </r>
  <r>
    <x v="5"/>
    <s v="2022Fin2022H15"/>
    <n v="2"/>
    <m/>
    <m/>
    <m/>
    <n v="2"/>
    <x v="2"/>
  </r>
  <r>
    <x v="5"/>
    <s v="2022Fin2022H16"/>
    <n v="2"/>
    <m/>
    <m/>
    <m/>
    <n v="2"/>
    <x v="2"/>
  </r>
  <r>
    <x v="5"/>
    <s v="2022Fin2022H17"/>
    <n v="2"/>
    <m/>
    <m/>
    <m/>
    <n v="2"/>
    <x v="2"/>
  </r>
  <r>
    <x v="5"/>
    <s v="2022Fin2022H18"/>
    <n v="2"/>
    <m/>
    <m/>
    <m/>
    <n v="2"/>
    <x v="2"/>
  </r>
  <r>
    <x v="5"/>
    <s v="2022Fin2022H19"/>
    <n v="2"/>
    <m/>
    <m/>
    <m/>
    <n v="2"/>
    <x v="2"/>
  </r>
  <r>
    <x v="5"/>
    <s v="2022Fin2022H2"/>
    <n v="1"/>
    <m/>
    <m/>
    <m/>
    <n v="1"/>
    <x v="2"/>
  </r>
  <r>
    <x v="5"/>
    <s v="2022Fin2022H20"/>
    <n v="1"/>
    <n v="1"/>
    <m/>
    <m/>
    <n v="2"/>
    <x v="0"/>
  </r>
  <r>
    <x v="5"/>
    <s v="2022Fin2022H3"/>
    <n v="2"/>
    <m/>
    <m/>
    <m/>
    <n v="2"/>
    <x v="2"/>
  </r>
  <r>
    <x v="5"/>
    <s v="2022Fin2022H4"/>
    <n v="1"/>
    <m/>
    <m/>
    <m/>
    <n v="1"/>
    <x v="2"/>
  </r>
  <r>
    <x v="5"/>
    <s v="2022Fin2022H5"/>
    <m/>
    <m/>
    <m/>
    <n v="2"/>
    <n v="2"/>
    <x v="1"/>
  </r>
  <r>
    <x v="5"/>
    <s v="2022Fin2022H6"/>
    <n v="1"/>
    <m/>
    <m/>
    <m/>
    <n v="1"/>
    <x v="2"/>
  </r>
  <r>
    <x v="5"/>
    <s v="2022Fin2022H7"/>
    <m/>
    <n v="1"/>
    <m/>
    <m/>
    <n v="1"/>
    <x v="0"/>
  </r>
  <r>
    <x v="5"/>
    <s v="2022Fin2022H8"/>
    <n v="1"/>
    <m/>
    <m/>
    <m/>
    <n v="1"/>
    <x v="2"/>
  </r>
  <r>
    <x v="5"/>
    <s v="2022Fin2022H9"/>
    <n v="2"/>
    <m/>
    <m/>
    <n v="1"/>
    <n v="3"/>
    <x v="1"/>
  </r>
  <r>
    <x v="6"/>
    <s v="2023_AD_H1"/>
    <m/>
    <n v="1"/>
    <m/>
    <m/>
    <n v="1"/>
    <x v="0"/>
  </r>
  <r>
    <x v="6"/>
    <s v="2023_AD_H10"/>
    <n v="2"/>
    <n v="2"/>
    <m/>
    <m/>
    <n v="4"/>
    <x v="0"/>
  </r>
  <r>
    <x v="6"/>
    <s v="2023_AD_H11"/>
    <n v="2"/>
    <n v="2"/>
    <m/>
    <m/>
    <n v="4"/>
    <x v="0"/>
  </r>
  <r>
    <x v="6"/>
    <s v="2023_AD_H12"/>
    <n v="2"/>
    <n v="2"/>
    <m/>
    <m/>
    <n v="4"/>
    <x v="0"/>
  </r>
  <r>
    <x v="6"/>
    <s v="2023_AD_H13"/>
    <n v="2"/>
    <n v="2"/>
    <m/>
    <m/>
    <n v="4"/>
    <x v="0"/>
  </r>
  <r>
    <x v="6"/>
    <s v="2023_AD_H14"/>
    <m/>
    <n v="1"/>
    <m/>
    <m/>
    <n v="1"/>
    <x v="0"/>
  </r>
  <r>
    <x v="6"/>
    <s v="2023_AD_H15"/>
    <m/>
    <n v="2"/>
    <m/>
    <m/>
    <n v="2"/>
    <x v="0"/>
  </r>
  <r>
    <x v="6"/>
    <s v="2023_AD_H16"/>
    <n v="2"/>
    <n v="3"/>
    <m/>
    <m/>
    <n v="5"/>
    <x v="0"/>
  </r>
  <r>
    <x v="6"/>
    <s v="2023_AD_H2"/>
    <m/>
    <n v="2"/>
    <m/>
    <m/>
    <n v="2"/>
    <x v="0"/>
  </r>
  <r>
    <x v="6"/>
    <s v="2023_AD_H3"/>
    <m/>
    <n v="2"/>
    <m/>
    <m/>
    <n v="2"/>
    <x v="0"/>
  </r>
  <r>
    <x v="6"/>
    <s v="2023_AD_H4"/>
    <n v="2"/>
    <n v="2"/>
    <m/>
    <m/>
    <n v="4"/>
    <x v="0"/>
  </r>
  <r>
    <x v="6"/>
    <s v="2023_AD_H5"/>
    <m/>
    <n v="2"/>
    <m/>
    <m/>
    <n v="2"/>
    <x v="0"/>
  </r>
  <r>
    <x v="6"/>
    <s v="2023_AD_H6"/>
    <n v="1"/>
    <n v="2"/>
    <m/>
    <n v="1"/>
    <n v="4"/>
    <x v="1"/>
  </r>
  <r>
    <x v="6"/>
    <s v="2023_AD_H7"/>
    <m/>
    <n v="1"/>
    <m/>
    <m/>
    <n v="1"/>
    <x v="0"/>
  </r>
  <r>
    <x v="6"/>
    <s v="2023_AD_H8"/>
    <n v="1"/>
    <n v="1"/>
    <m/>
    <m/>
    <n v="2"/>
    <x v="0"/>
  </r>
  <r>
    <x v="6"/>
    <s v="2023_AD_H9"/>
    <n v="1"/>
    <n v="1"/>
    <m/>
    <m/>
    <n v="2"/>
    <x v="0"/>
  </r>
  <r>
    <x v="6"/>
    <s v="2023_AU_H1"/>
    <n v="1"/>
    <n v="1"/>
    <m/>
    <m/>
    <n v="2"/>
    <x v="0"/>
  </r>
  <r>
    <x v="6"/>
    <s v="2023_AU_H10"/>
    <m/>
    <n v="1"/>
    <m/>
    <m/>
    <n v="1"/>
    <x v="0"/>
  </r>
  <r>
    <x v="6"/>
    <s v="2023_AU_H11"/>
    <m/>
    <n v="1"/>
    <m/>
    <m/>
    <n v="1"/>
    <x v="0"/>
  </r>
  <r>
    <x v="6"/>
    <s v="2023_AU_H12"/>
    <n v="1"/>
    <m/>
    <m/>
    <m/>
    <n v="1"/>
    <x v="2"/>
  </r>
  <r>
    <x v="6"/>
    <s v="2023_AU_H13"/>
    <n v="1"/>
    <n v="2"/>
    <m/>
    <m/>
    <n v="3"/>
    <x v="0"/>
  </r>
  <r>
    <x v="6"/>
    <s v="2023_AU_H14"/>
    <n v="1"/>
    <m/>
    <m/>
    <m/>
    <n v="1"/>
    <x v="2"/>
  </r>
  <r>
    <x v="6"/>
    <s v="2023_AU_H15"/>
    <n v="1"/>
    <n v="1"/>
    <m/>
    <m/>
    <n v="2"/>
    <x v="0"/>
  </r>
  <r>
    <x v="6"/>
    <s v="2023_AU_H16"/>
    <n v="1"/>
    <m/>
    <m/>
    <m/>
    <n v="1"/>
    <x v="2"/>
  </r>
  <r>
    <x v="6"/>
    <s v="2023_AU_H17"/>
    <n v="1"/>
    <n v="2"/>
    <m/>
    <m/>
    <n v="3"/>
    <x v="0"/>
  </r>
  <r>
    <x v="6"/>
    <s v="2023_AU_H18"/>
    <m/>
    <n v="1"/>
    <m/>
    <m/>
    <n v="1"/>
    <x v="0"/>
  </r>
  <r>
    <x v="6"/>
    <s v="2023_AU_H19"/>
    <m/>
    <n v="1"/>
    <m/>
    <m/>
    <n v="1"/>
    <x v="0"/>
  </r>
  <r>
    <x v="6"/>
    <s v="2023_AU_H2"/>
    <n v="1"/>
    <m/>
    <m/>
    <m/>
    <n v="1"/>
    <x v="2"/>
  </r>
  <r>
    <x v="6"/>
    <s v="2023_AU_H20"/>
    <m/>
    <n v="1"/>
    <m/>
    <m/>
    <n v="1"/>
    <x v="0"/>
  </r>
  <r>
    <x v="6"/>
    <s v="2023_AU_H3"/>
    <m/>
    <n v="1"/>
    <m/>
    <m/>
    <n v="1"/>
    <x v="0"/>
  </r>
  <r>
    <x v="6"/>
    <s v="2023_AU_H4"/>
    <m/>
    <m/>
    <m/>
    <n v="1"/>
    <n v="1"/>
    <x v="1"/>
  </r>
  <r>
    <x v="6"/>
    <s v="2023_AU_H6"/>
    <n v="1"/>
    <m/>
    <m/>
    <m/>
    <n v="1"/>
    <x v="2"/>
  </r>
  <r>
    <x v="6"/>
    <s v="2023_AU_H7"/>
    <n v="1"/>
    <n v="3"/>
    <m/>
    <m/>
    <n v="4"/>
    <x v="0"/>
  </r>
  <r>
    <x v="6"/>
    <s v="2023_AU_H8"/>
    <n v="1"/>
    <m/>
    <m/>
    <m/>
    <n v="1"/>
    <x v="2"/>
  </r>
  <r>
    <x v="6"/>
    <s v="2023_AU_H9"/>
    <m/>
    <n v="1"/>
    <m/>
    <m/>
    <n v="1"/>
    <x v="0"/>
  </r>
  <r>
    <x v="6"/>
    <s v="2023_CJ_H1"/>
    <m/>
    <m/>
    <m/>
    <n v="1"/>
    <n v="1"/>
    <x v="1"/>
  </r>
  <r>
    <x v="6"/>
    <s v="2023_CO_H1"/>
    <n v="1"/>
    <m/>
    <m/>
    <m/>
    <n v="1"/>
    <x v="2"/>
  </r>
  <r>
    <x v="6"/>
    <s v="2023_CO_H10"/>
    <n v="1"/>
    <m/>
    <m/>
    <m/>
    <n v="1"/>
    <x v="2"/>
  </r>
  <r>
    <x v="6"/>
    <s v="2023_CO_H11"/>
    <m/>
    <n v="1"/>
    <m/>
    <m/>
    <n v="1"/>
    <x v="0"/>
  </r>
  <r>
    <x v="6"/>
    <s v="2023_CO_H12"/>
    <m/>
    <n v="1"/>
    <m/>
    <m/>
    <n v="1"/>
    <x v="0"/>
  </r>
  <r>
    <x v="6"/>
    <s v="2023_CO_H13"/>
    <n v="1"/>
    <m/>
    <m/>
    <m/>
    <n v="1"/>
    <x v="2"/>
  </r>
  <r>
    <x v="6"/>
    <s v="2023_CO_H14"/>
    <m/>
    <n v="1"/>
    <m/>
    <m/>
    <n v="1"/>
    <x v="0"/>
  </r>
  <r>
    <x v="6"/>
    <s v="2023_CO_H15"/>
    <m/>
    <n v="1"/>
    <m/>
    <m/>
    <n v="1"/>
    <x v="0"/>
  </r>
  <r>
    <x v="6"/>
    <s v="2023_CO_H16"/>
    <m/>
    <n v="1"/>
    <m/>
    <m/>
    <n v="1"/>
    <x v="0"/>
  </r>
  <r>
    <x v="6"/>
    <s v="2023_CO_H17"/>
    <m/>
    <n v="1"/>
    <m/>
    <m/>
    <n v="1"/>
    <x v="0"/>
  </r>
  <r>
    <x v="6"/>
    <s v="2023_CO_H18"/>
    <m/>
    <m/>
    <m/>
    <n v="1"/>
    <n v="1"/>
    <x v="1"/>
  </r>
  <r>
    <x v="6"/>
    <s v="2023_CO_H19"/>
    <m/>
    <n v="1"/>
    <m/>
    <m/>
    <n v="1"/>
    <x v="0"/>
  </r>
  <r>
    <x v="6"/>
    <s v="2023_CO_H2"/>
    <n v="1"/>
    <m/>
    <m/>
    <m/>
    <n v="1"/>
    <x v="2"/>
  </r>
  <r>
    <x v="6"/>
    <s v="2023_CO_H20"/>
    <m/>
    <n v="1"/>
    <m/>
    <m/>
    <n v="1"/>
    <x v="0"/>
  </r>
  <r>
    <x v="6"/>
    <s v="2023_CO_H21"/>
    <m/>
    <n v="1"/>
    <m/>
    <m/>
    <n v="1"/>
    <x v="0"/>
  </r>
  <r>
    <x v="6"/>
    <s v="2023_CO_H22"/>
    <m/>
    <n v="1"/>
    <m/>
    <m/>
    <n v="1"/>
    <x v="0"/>
  </r>
  <r>
    <x v="6"/>
    <s v="2023_CO_H23"/>
    <m/>
    <n v="1"/>
    <m/>
    <m/>
    <n v="1"/>
    <x v="0"/>
  </r>
  <r>
    <x v="6"/>
    <s v="2023_CO_H24"/>
    <m/>
    <n v="1"/>
    <m/>
    <m/>
    <n v="1"/>
    <x v="0"/>
  </r>
  <r>
    <x v="6"/>
    <s v="2023_CO_H25"/>
    <m/>
    <n v="1"/>
    <m/>
    <m/>
    <n v="1"/>
    <x v="0"/>
  </r>
  <r>
    <x v="6"/>
    <s v="2023_CO_H26"/>
    <m/>
    <n v="1"/>
    <m/>
    <m/>
    <n v="1"/>
    <x v="0"/>
  </r>
  <r>
    <x v="6"/>
    <s v="2023_CO_H27"/>
    <m/>
    <n v="1"/>
    <m/>
    <m/>
    <n v="1"/>
    <x v="0"/>
  </r>
  <r>
    <x v="6"/>
    <s v="2023_CO_H28"/>
    <m/>
    <n v="1"/>
    <m/>
    <m/>
    <n v="1"/>
    <x v="0"/>
  </r>
  <r>
    <x v="6"/>
    <s v="2023_CO_H29"/>
    <m/>
    <n v="1"/>
    <m/>
    <m/>
    <n v="1"/>
    <x v="0"/>
  </r>
  <r>
    <x v="6"/>
    <s v="2023_CO_H3"/>
    <m/>
    <n v="1"/>
    <m/>
    <m/>
    <n v="1"/>
    <x v="0"/>
  </r>
  <r>
    <x v="6"/>
    <s v="2023_CO_H30"/>
    <m/>
    <n v="1"/>
    <m/>
    <m/>
    <n v="1"/>
    <x v="0"/>
  </r>
  <r>
    <x v="6"/>
    <s v="2023_CO_H31"/>
    <m/>
    <n v="1"/>
    <m/>
    <m/>
    <n v="1"/>
    <x v="0"/>
  </r>
  <r>
    <x v="6"/>
    <s v="2023_CO_H32"/>
    <m/>
    <n v="1"/>
    <m/>
    <m/>
    <n v="1"/>
    <x v="0"/>
  </r>
  <r>
    <x v="6"/>
    <s v="2023_CO_H33"/>
    <m/>
    <n v="1"/>
    <m/>
    <m/>
    <n v="1"/>
    <x v="0"/>
  </r>
  <r>
    <x v="6"/>
    <s v="2023_CO_H34"/>
    <m/>
    <n v="1"/>
    <m/>
    <m/>
    <n v="1"/>
    <x v="0"/>
  </r>
  <r>
    <x v="6"/>
    <s v="2023_CO_H36"/>
    <m/>
    <n v="1"/>
    <m/>
    <m/>
    <n v="1"/>
    <x v="0"/>
  </r>
  <r>
    <x v="6"/>
    <s v="2023_CO_H38"/>
    <m/>
    <n v="1"/>
    <m/>
    <m/>
    <n v="1"/>
    <x v="0"/>
  </r>
  <r>
    <x v="6"/>
    <s v="2023_CO_H39"/>
    <m/>
    <n v="1"/>
    <m/>
    <m/>
    <n v="1"/>
    <x v="0"/>
  </r>
  <r>
    <x v="6"/>
    <s v="2023_CO_H4"/>
    <m/>
    <n v="1"/>
    <m/>
    <m/>
    <n v="1"/>
    <x v="0"/>
  </r>
  <r>
    <x v="6"/>
    <s v="2023_CO_H40"/>
    <m/>
    <n v="1"/>
    <m/>
    <m/>
    <n v="1"/>
    <x v="0"/>
  </r>
  <r>
    <x v="6"/>
    <s v="2023_CO_H41"/>
    <m/>
    <n v="1"/>
    <m/>
    <m/>
    <n v="1"/>
    <x v="0"/>
  </r>
  <r>
    <x v="6"/>
    <s v="2023_CO_H42"/>
    <m/>
    <n v="1"/>
    <m/>
    <m/>
    <n v="1"/>
    <x v="0"/>
  </r>
  <r>
    <x v="6"/>
    <s v="2023_CO_H43"/>
    <m/>
    <n v="1"/>
    <m/>
    <m/>
    <n v="1"/>
    <x v="0"/>
  </r>
  <r>
    <x v="6"/>
    <s v="2023_CO_H44"/>
    <m/>
    <n v="1"/>
    <m/>
    <m/>
    <n v="1"/>
    <x v="0"/>
  </r>
  <r>
    <x v="6"/>
    <s v="2023_CO_H45"/>
    <m/>
    <m/>
    <m/>
    <n v="1"/>
    <n v="1"/>
    <x v="1"/>
  </r>
  <r>
    <x v="6"/>
    <s v="2023_CO_H46"/>
    <m/>
    <n v="1"/>
    <m/>
    <m/>
    <n v="1"/>
    <x v="0"/>
  </r>
  <r>
    <x v="6"/>
    <s v="2023_CO_H5"/>
    <m/>
    <n v="1"/>
    <m/>
    <m/>
    <n v="1"/>
    <x v="0"/>
  </r>
  <r>
    <x v="6"/>
    <s v="2023_CO_H6"/>
    <m/>
    <n v="1"/>
    <m/>
    <m/>
    <n v="1"/>
    <x v="0"/>
  </r>
  <r>
    <x v="6"/>
    <s v="2023_CO_H7"/>
    <m/>
    <n v="1"/>
    <m/>
    <m/>
    <n v="1"/>
    <x v="0"/>
  </r>
  <r>
    <x v="6"/>
    <s v="2023_CO_H8"/>
    <m/>
    <n v="1"/>
    <m/>
    <m/>
    <n v="1"/>
    <x v="0"/>
  </r>
  <r>
    <x v="6"/>
    <s v="2023_CO_H9"/>
    <m/>
    <n v="1"/>
    <m/>
    <m/>
    <n v="1"/>
    <x v="0"/>
  </r>
  <r>
    <x v="6"/>
    <s v="2023_DI_H1"/>
    <n v="1"/>
    <m/>
    <m/>
    <m/>
    <n v="1"/>
    <x v="2"/>
  </r>
  <r>
    <x v="6"/>
    <s v="2023_DI_H2"/>
    <m/>
    <n v="1"/>
    <m/>
    <m/>
    <n v="1"/>
    <x v="0"/>
  </r>
  <r>
    <x v="6"/>
    <s v="2023_DI_H3"/>
    <n v="1"/>
    <m/>
    <m/>
    <m/>
    <n v="1"/>
    <x v="2"/>
  </r>
  <r>
    <x v="6"/>
    <s v="2023_DI_H4"/>
    <n v="1"/>
    <m/>
    <m/>
    <m/>
    <n v="1"/>
    <x v="2"/>
  </r>
  <r>
    <x v="6"/>
    <s v="2023_ES_H1"/>
    <n v="2"/>
    <n v="1"/>
    <m/>
    <m/>
    <n v="3"/>
    <x v="0"/>
  </r>
  <r>
    <x v="6"/>
    <s v="2023_GD_H1"/>
    <m/>
    <n v="1"/>
    <m/>
    <m/>
    <n v="1"/>
    <x v="0"/>
  </r>
  <r>
    <x v="6"/>
    <s v="2023_GF_H1"/>
    <n v="1"/>
    <m/>
    <m/>
    <m/>
    <n v="1"/>
    <x v="2"/>
  </r>
  <r>
    <x v="6"/>
    <s v="2023_GF_H10"/>
    <n v="1"/>
    <m/>
    <m/>
    <m/>
    <n v="1"/>
    <x v="2"/>
  </r>
  <r>
    <x v="6"/>
    <s v="2023_GF_H11"/>
    <n v="1"/>
    <m/>
    <m/>
    <m/>
    <n v="1"/>
    <x v="2"/>
  </r>
  <r>
    <x v="6"/>
    <s v="2023_GF_H2"/>
    <n v="1"/>
    <m/>
    <m/>
    <m/>
    <n v="1"/>
    <x v="2"/>
  </r>
  <r>
    <x v="6"/>
    <s v="2023_GF_H3"/>
    <n v="1"/>
    <m/>
    <m/>
    <m/>
    <n v="1"/>
    <x v="2"/>
  </r>
  <r>
    <x v="6"/>
    <s v="2023_GF_H4"/>
    <n v="1"/>
    <m/>
    <m/>
    <m/>
    <n v="1"/>
    <x v="2"/>
  </r>
  <r>
    <x v="6"/>
    <s v="2023_GF_H5"/>
    <m/>
    <n v="1"/>
    <m/>
    <m/>
    <n v="1"/>
    <x v="0"/>
  </r>
  <r>
    <x v="6"/>
    <s v="2023_GF_H6"/>
    <n v="2"/>
    <m/>
    <m/>
    <m/>
    <n v="2"/>
    <x v="2"/>
  </r>
  <r>
    <x v="6"/>
    <s v="2023_GF_H7"/>
    <n v="1"/>
    <m/>
    <m/>
    <n v="1"/>
    <n v="2"/>
    <x v="1"/>
  </r>
  <r>
    <x v="6"/>
    <s v="2023_GF_H8"/>
    <n v="8"/>
    <n v="2"/>
    <m/>
    <m/>
    <n v="10"/>
    <x v="0"/>
  </r>
  <r>
    <x v="6"/>
    <s v="2023_GF_H9"/>
    <n v="1"/>
    <m/>
    <m/>
    <m/>
    <n v="1"/>
    <x v="2"/>
  </r>
  <r>
    <x v="6"/>
    <s v="2023_MC_H1"/>
    <n v="1"/>
    <m/>
    <m/>
    <m/>
    <n v="1"/>
    <x v="2"/>
  </r>
  <r>
    <x v="6"/>
    <s v="2023_MC_H2"/>
    <m/>
    <n v="2"/>
    <m/>
    <m/>
    <n v="2"/>
    <x v="0"/>
  </r>
  <r>
    <x v="6"/>
    <s v="2023_MC_H3"/>
    <n v="2"/>
    <n v="3"/>
    <m/>
    <m/>
    <n v="5"/>
    <x v="0"/>
  </r>
  <r>
    <x v="6"/>
    <s v="2023_MC_H4"/>
    <m/>
    <n v="1"/>
    <m/>
    <m/>
    <n v="1"/>
    <x v="0"/>
  </r>
  <r>
    <x v="6"/>
    <s v="2023_TH_H1"/>
    <m/>
    <m/>
    <m/>
    <n v="1"/>
    <n v="1"/>
    <x v="1"/>
  </r>
  <r>
    <x v="6"/>
    <s v="2023_TH_H10"/>
    <m/>
    <m/>
    <m/>
    <n v="1"/>
    <n v="1"/>
    <x v="1"/>
  </r>
  <r>
    <x v="6"/>
    <s v="2023_TH_H11"/>
    <m/>
    <n v="1"/>
    <m/>
    <m/>
    <n v="1"/>
    <x v="0"/>
  </r>
  <r>
    <x v="6"/>
    <s v="2023_TH_H12"/>
    <m/>
    <n v="1"/>
    <m/>
    <m/>
    <n v="1"/>
    <x v="0"/>
  </r>
  <r>
    <x v="6"/>
    <s v="2023_TH_H13"/>
    <n v="1"/>
    <m/>
    <m/>
    <n v="1"/>
    <n v="2"/>
    <x v="1"/>
  </r>
  <r>
    <x v="6"/>
    <s v="2023_TH_H14"/>
    <n v="1"/>
    <m/>
    <m/>
    <m/>
    <n v="1"/>
    <x v="2"/>
  </r>
  <r>
    <x v="6"/>
    <s v="2023_TH_H15"/>
    <m/>
    <n v="2"/>
    <m/>
    <m/>
    <n v="2"/>
    <x v="0"/>
  </r>
  <r>
    <x v="6"/>
    <s v="2023_TH_H16"/>
    <m/>
    <n v="1"/>
    <m/>
    <m/>
    <n v="1"/>
    <x v="0"/>
  </r>
  <r>
    <x v="6"/>
    <s v="2023_TH_H17"/>
    <n v="1"/>
    <m/>
    <m/>
    <m/>
    <n v="1"/>
    <x v="2"/>
  </r>
  <r>
    <x v="6"/>
    <s v="2023_TH_H18"/>
    <n v="1"/>
    <m/>
    <m/>
    <m/>
    <n v="1"/>
    <x v="2"/>
  </r>
  <r>
    <x v="6"/>
    <s v="2023_TH_H19"/>
    <m/>
    <n v="1"/>
    <m/>
    <n v="2"/>
    <n v="3"/>
    <x v="1"/>
  </r>
  <r>
    <x v="6"/>
    <s v="2023_TH_H2"/>
    <n v="2"/>
    <m/>
    <m/>
    <m/>
    <n v="2"/>
    <x v="2"/>
  </r>
  <r>
    <x v="6"/>
    <s v="2023_TH_H20"/>
    <m/>
    <m/>
    <m/>
    <n v="1"/>
    <n v="1"/>
    <x v="1"/>
  </r>
  <r>
    <x v="6"/>
    <s v="2023_TH_H21"/>
    <n v="2"/>
    <m/>
    <m/>
    <m/>
    <n v="2"/>
    <x v="2"/>
  </r>
  <r>
    <x v="6"/>
    <s v="2023_TH_H22"/>
    <m/>
    <n v="1"/>
    <m/>
    <m/>
    <n v="1"/>
    <x v="0"/>
  </r>
  <r>
    <x v="6"/>
    <s v="2023_TH_H23"/>
    <n v="1"/>
    <m/>
    <m/>
    <m/>
    <n v="1"/>
    <x v="2"/>
  </r>
  <r>
    <x v="6"/>
    <s v="2023_TH_H24"/>
    <m/>
    <n v="2"/>
    <m/>
    <m/>
    <n v="2"/>
    <x v="0"/>
  </r>
  <r>
    <x v="6"/>
    <s v="2023_TH_H25"/>
    <m/>
    <m/>
    <m/>
    <n v="1"/>
    <n v="1"/>
    <x v="1"/>
  </r>
  <r>
    <x v="6"/>
    <s v="2023_TH_H26"/>
    <m/>
    <m/>
    <m/>
    <n v="1"/>
    <n v="1"/>
    <x v="1"/>
  </r>
  <r>
    <x v="6"/>
    <s v="2023_TH_H27"/>
    <m/>
    <n v="1"/>
    <m/>
    <m/>
    <n v="1"/>
    <x v="0"/>
  </r>
  <r>
    <x v="6"/>
    <s v="2023_TH_H28"/>
    <m/>
    <m/>
    <m/>
    <n v="1"/>
    <n v="1"/>
    <x v="1"/>
  </r>
  <r>
    <x v="6"/>
    <s v="2023_TH_H29"/>
    <m/>
    <n v="1"/>
    <m/>
    <m/>
    <n v="1"/>
    <x v="0"/>
  </r>
  <r>
    <x v="6"/>
    <s v="2023_TH_H3"/>
    <m/>
    <n v="2"/>
    <m/>
    <m/>
    <n v="2"/>
    <x v="0"/>
  </r>
  <r>
    <x v="6"/>
    <s v="2023_TH_H30"/>
    <m/>
    <n v="3"/>
    <m/>
    <m/>
    <n v="3"/>
    <x v="0"/>
  </r>
  <r>
    <x v="6"/>
    <s v="2023_TH_H31"/>
    <m/>
    <n v="2"/>
    <m/>
    <m/>
    <n v="2"/>
    <x v="0"/>
  </r>
  <r>
    <x v="6"/>
    <s v="2023_TH_H32"/>
    <m/>
    <m/>
    <m/>
    <n v="1"/>
    <n v="1"/>
    <x v="1"/>
  </r>
  <r>
    <x v="6"/>
    <s v="2023_TH_H33"/>
    <n v="1"/>
    <n v="1"/>
    <m/>
    <m/>
    <n v="2"/>
    <x v="0"/>
  </r>
  <r>
    <x v="6"/>
    <s v="2023_TH_H34"/>
    <m/>
    <n v="1"/>
    <m/>
    <m/>
    <n v="1"/>
    <x v="0"/>
  </r>
  <r>
    <x v="6"/>
    <s v="2023_TH_H35"/>
    <m/>
    <m/>
    <m/>
    <n v="1"/>
    <n v="1"/>
    <x v="1"/>
  </r>
  <r>
    <x v="6"/>
    <s v="2023_TH_H36"/>
    <n v="1"/>
    <m/>
    <m/>
    <m/>
    <n v="1"/>
    <x v="2"/>
  </r>
  <r>
    <x v="6"/>
    <s v="2023_TH_H37"/>
    <m/>
    <n v="1"/>
    <m/>
    <m/>
    <n v="1"/>
    <x v="0"/>
  </r>
  <r>
    <x v="6"/>
    <s v="2023_TH_H38"/>
    <m/>
    <n v="2"/>
    <m/>
    <m/>
    <n v="2"/>
    <x v="0"/>
  </r>
  <r>
    <x v="6"/>
    <s v="2023_TH_H4"/>
    <m/>
    <n v="1"/>
    <m/>
    <m/>
    <n v="1"/>
    <x v="0"/>
  </r>
  <r>
    <x v="6"/>
    <s v="2023_TH_H5"/>
    <n v="1"/>
    <m/>
    <m/>
    <m/>
    <n v="1"/>
    <x v="2"/>
  </r>
  <r>
    <x v="6"/>
    <s v="2023_TH_H6"/>
    <n v="1"/>
    <m/>
    <m/>
    <n v="1"/>
    <n v="2"/>
    <x v="1"/>
  </r>
  <r>
    <x v="6"/>
    <s v="2023_TH_H7"/>
    <m/>
    <n v="1"/>
    <m/>
    <n v="1"/>
    <n v="2"/>
    <x v="1"/>
  </r>
  <r>
    <x v="6"/>
    <s v="2023_TH_H8"/>
    <m/>
    <n v="1"/>
    <m/>
    <m/>
    <n v="1"/>
    <x v="0"/>
  </r>
  <r>
    <x v="6"/>
    <s v="2023_TH_H9"/>
    <m/>
    <m/>
    <m/>
    <n v="1"/>
    <n v="1"/>
    <x v="1"/>
  </r>
  <r>
    <x v="6"/>
    <s v="2023_TI_H1"/>
    <n v="1"/>
    <m/>
    <m/>
    <m/>
    <n v="1"/>
    <x v="2"/>
  </r>
  <r>
    <x v="6"/>
    <s v="2023DenCom171H1"/>
    <n v="6"/>
    <m/>
    <m/>
    <m/>
    <n v="6"/>
    <x v="2"/>
  </r>
  <r>
    <x v="6"/>
    <s v="2023DenCom171H2"/>
    <n v="3"/>
    <m/>
    <m/>
    <m/>
    <n v="3"/>
    <x v="2"/>
  </r>
  <r>
    <x v="6"/>
    <s v="Pendiente"/>
    <m/>
    <m/>
    <n v="1"/>
    <m/>
    <n v="1"/>
    <x v="3"/>
  </r>
  <r>
    <x v="7"/>
    <s v="2024_CJ_H1"/>
    <m/>
    <n v="1"/>
    <m/>
    <m/>
    <n v="1"/>
    <x v="0"/>
  </r>
  <r>
    <x v="7"/>
    <s v="2024_CJ_H2"/>
    <m/>
    <n v="1"/>
    <m/>
    <m/>
    <n v="1"/>
    <x v="0"/>
  </r>
  <r>
    <x v="7"/>
    <s v="2024_CJ_H3"/>
    <m/>
    <n v="1"/>
    <m/>
    <m/>
    <n v="1"/>
    <x v="0"/>
  </r>
  <r>
    <x v="7"/>
    <s v="2024_CJ_H4"/>
    <m/>
    <n v="1"/>
    <m/>
    <m/>
    <n v="1"/>
    <x v="0"/>
  </r>
  <r>
    <x v="7"/>
    <s v="2024_CJ_H5"/>
    <m/>
    <n v="1"/>
    <m/>
    <m/>
    <n v="1"/>
    <x v="0"/>
  </r>
  <r>
    <x v="7"/>
    <s v="2024_CJ_H6"/>
    <m/>
    <n v="1"/>
    <m/>
    <m/>
    <n v="1"/>
    <x v="0"/>
  </r>
  <r>
    <x v="7"/>
    <s v="2024_CJ_H7"/>
    <n v="2"/>
    <m/>
    <m/>
    <m/>
    <n v="2"/>
    <x v="2"/>
  </r>
  <r>
    <x v="7"/>
    <s v="2024_CO_H1"/>
    <m/>
    <n v="1"/>
    <m/>
    <m/>
    <n v="1"/>
    <x v="0"/>
  </r>
  <r>
    <x v="7"/>
    <s v="2024_CO_H2"/>
    <m/>
    <n v="1"/>
    <m/>
    <m/>
    <n v="1"/>
    <x v="0"/>
  </r>
  <r>
    <x v="7"/>
    <s v="2024_CO_H3"/>
    <m/>
    <n v="1"/>
    <m/>
    <m/>
    <n v="1"/>
    <x v="0"/>
  </r>
  <r>
    <x v="7"/>
    <s v="2024_CO_H4"/>
    <m/>
    <n v="1"/>
    <m/>
    <m/>
    <n v="1"/>
    <x v="0"/>
  </r>
  <r>
    <x v="7"/>
    <s v="2024_CO_H5"/>
    <m/>
    <n v="1"/>
    <m/>
    <m/>
    <n v="1"/>
    <x v="0"/>
  </r>
  <r>
    <x v="7"/>
    <s v="2024_CO_H6"/>
    <m/>
    <n v="1"/>
    <m/>
    <m/>
    <n v="1"/>
    <x v="0"/>
  </r>
  <r>
    <x v="7"/>
    <s v="2024_DI_H1"/>
    <n v="1"/>
    <m/>
    <m/>
    <m/>
    <n v="1"/>
    <x v="2"/>
  </r>
  <r>
    <x v="7"/>
    <s v="2024_DI_H2"/>
    <n v="1"/>
    <m/>
    <m/>
    <m/>
    <n v="1"/>
    <x v="2"/>
  </r>
  <r>
    <x v="7"/>
    <s v="2024_TH_H1"/>
    <m/>
    <n v="3"/>
    <m/>
    <m/>
    <n v="3"/>
    <x v="0"/>
  </r>
  <r>
    <x v="7"/>
    <s v="2024_TH_H2"/>
    <m/>
    <m/>
    <m/>
    <n v="1"/>
    <n v="1"/>
    <x v="1"/>
  </r>
  <r>
    <x v="7"/>
    <s v="2024_TH_H3"/>
    <m/>
    <m/>
    <m/>
    <n v="2"/>
    <n v="2"/>
    <x v="1"/>
  </r>
  <r>
    <x v="7"/>
    <s v="2024_TH_H4"/>
    <m/>
    <m/>
    <m/>
    <n v="3"/>
    <n v="3"/>
    <x v="1"/>
  </r>
  <r>
    <x v="7"/>
    <s v="2024DenSECOPH1"/>
    <n v="2"/>
    <m/>
    <m/>
    <n v="3"/>
    <n v="5"/>
    <x v="1"/>
  </r>
  <r>
    <x v="7"/>
    <s v="2024DenSECOPH2"/>
    <n v="2"/>
    <m/>
    <m/>
    <n v="2"/>
    <n v="4"/>
    <x v="1"/>
  </r>
  <r>
    <x v="7"/>
    <s v="2024Fin2023H1"/>
    <n v="5"/>
    <m/>
    <m/>
    <m/>
    <n v="5"/>
    <x v="2"/>
  </r>
  <r>
    <x v="7"/>
    <s v="2024Fin2023H10"/>
    <n v="1"/>
    <n v="1"/>
    <m/>
    <n v="1"/>
    <n v="3"/>
    <x v="1"/>
  </r>
  <r>
    <x v="7"/>
    <s v="2024Fin2023H11"/>
    <n v="2"/>
    <m/>
    <m/>
    <m/>
    <n v="2"/>
    <x v="2"/>
  </r>
  <r>
    <x v="7"/>
    <s v="2024Fin2023H12"/>
    <n v="4"/>
    <m/>
    <m/>
    <m/>
    <n v="4"/>
    <x v="2"/>
  </r>
  <r>
    <x v="7"/>
    <s v="2024Fin2023H13"/>
    <n v="4"/>
    <m/>
    <m/>
    <m/>
    <n v="4"/>
    <x v="2"/>
  </r>
  <r>
    <x v="7"/>
    <s v="2024Fin2023H14"/>
    <n v="4"/>
    <m/>
    <m/>
    <m/>
    <n v="4"/>
    <x v="2"/>
  </r>
  <r>
    <x v="7"/>
    <s v="2024Fin2023H15"/>
    <n v="4"/>
    <m/>
    <m/>
    <m/>
    <n v="4"/>
    <x v="2"/>
  </r>
  <r>
    <x v="7"/>
    <s v="2024Fin2023H2"/>
    <n v="7"/>
    <m/>
    <m/>
    <m/>
    <n v="7"/>
    <x v="2"/>
  </r>
  <r>
    <x v="7"/>
    <s v="2024Fin2023H3"/>
    <n v="3"/>
    <m/>
    <m/>
    <m/>
    <n v="3"/>
    <x v="2"/>
  </r>
  <r>
    <x v="7"/>
    <s v="2024Fin2023H4"/>
    <n v="4"/>
    <m/>
    <m/>
    <m/>
    <n v="4"/>
    <x v="2"/>
  </r>
  <r>
    <x v="7"/>
    <s v="2024Fin2023H5"/>
    <n v="4"/>
    <m/>
    <m/>
    <m/>
    <n v="4"/>
    <x v="2"/>
  </r>
  <r>
    <x v="7"/>
    <s v="2024Fin2023H6"/>
    <n v="2"/>
    <n v="1"/>
    <m/>
    <n v="1"/>
    <n v="4"/>
    <x v="1"/>
  </r>
  <r>
    <x v="7"/>
    <s v="2024Fin2023H7"/>
    <n v="1"/>
    <n v="1"/>
    <m/>
    <n v="1"/>
    <n v="3"/>
    <x v="1"/>
  </r>
  <r>
    <x v="7"/>
    <s v="2024Fin2023H8"/>
    <n v="1"/>
    <m/>
    <m/>
    <n v="2"/>
    <n v="3"/>
    <x v="1"/>
  </r>
  <r>
    <x v="7"/>
    <s v="2024Fin2023H9"/>
    <n v="4"/>
    <m/>
    <m/>
    <m/>
    <n v="4"/>
    <x v="2"/>
  </r>
  <r>
    <x v="7"/>
    <s v="2024Fin2023HR1"/>
    <n v="2"/>
    <m/>
    <m/>
    <m/>
    <n v="2"/>
    <x v="2"/>
  </r>
  <r>
    <x v="7"/>
    <s v="2024Fin2023HR2"/>
    <n v="2"/>
    <m/>
    <m/>
    <m/>
    <n v="2"/>
    <x v="2"/>
  </r>
  <r>
    <x v="7"/>
    <s v="2024Fin2023HR3"/>
    <n v="1"/>
    <m/>
    <m/>
    <m/>
    <n v="1"/>
    <x v="2"/>
  </r>
  <r>
    <x v="7"/>
    <s v="2024Fin2023HR4"/>
    <n v="3"/>
    <m/>
    <m/>
    <m/>
    <n v="3"/>
    <x v="2"/>
  </r>
  <r>
    <x v="7"/>
    <s v="2024Fin2023HR5"/>
    <n v="3"/>
    <m/>
    <m/>
    <m/>
    <n v="3"/>
    <x v="2"/>
  </r>
  <r>
    <x v="8"/>
    <s v="2025_AD_H1"/>
    <n v="2"/>
    <n v="2"/>
    <m/>
    <m/>
    <n v="4"/>
    <x v="0"/>
  </r>
  <r>
    <x v="8"/>
    <s v="2025_AD_H2"/>
    <n v="1"/>
    <n v="2"/>
    <m/>
    <m/>
    <n v="3"/>
    <x v="0"/>
  </r>
  <r>
    <x v="8"/>
    <s v="2025_AD_H3"/>
    <n v="1"/>
    <m/>
    <m/>
    <m/>
    <n v="1"/>
    <x v="2"/>
  </r>
  <r>
    <x v="8"/>
    <s v="2025_AD_H4"/>
    <m/>
    <n v="1"/>
    <m/>
    <m/>
    <n v="1"/>
    <x v="0"/>
  </r>
  <r>
    <x v="8"/>
    <s v="2025_CJ_H2"/>
    <m/>
    <m/>
    <m/>
    <n v="1"/>
    <n v="1"/>
    <x v="1"/>
  </r>
  <r>
    <x v="8"/>
    <s v="2025_CJ_H3"/>
    <m/>
    <m/>
    <m/>
    <n v="1"/>
    <n v="1"/>
    <x v="1"/>
  </r>
  <r>
    <x v="8"/>
    <s v="2025_DI_H1"/>
    <m/>
    <n v="1"/>
    <m/>
    <m/>
    <n v="1"/>
    <x v="0"/>
  </r>
  <r>
    <x v="8"/>
    <s v="2025_DI_H2"/>
    <n v="1"/>
    <m/>
    <m/>
    <m/>
    <n v="1"/>
    <x v="2"/>
  </r>
  <r>
    <x v="8"/>
    <s v="2025_DI_H3"/>
    <n v="1"/>
    <m/>
    <m/>
    <m/>
    <n v="1"/>
    <x v="2"/>
  </r>
  <r>
    <x v="8"/>
    <s v="2025_DI_H4"/>
    <n v="1"/>
    <n v="1"/>
    <m/>
    <m/>
    <n v="2"/>
    <x v="0"/>
  </r>
  <r>
    <x v="8"/>
    <s v="2025_DI_H5"/>
    <n v="1"/>
    <m/>
    <m/>
    <m/>
    <n v="1"/>
    <x v="2"/>
  </r>
  <r>
    <x v="8"/>
    <s v="2025_GF_H1"/>
    <n v="2"/>
    <m/>
    <m/>
    <m/>
    <n v="2"/>
    <x v="2"/>
  </r>
  <r>
    <x v="8"/>
    <s v="2025_GF_H2"/>
    <n v="1"/>
    <m/>
    <m/>
    <m/>
    <n v="1"/>
    <x v="2"/>
  </r>
  <r>
    <x v="8"/>
    <s v="2025_GF_H3"/>
    <n v="1"/>
    <m/>
    <m/>
    <m/>
    <n v="1"/>
    <x v="2"/>
  </r>
  <r>
    <x v="8"/>
    <s v="2025_GF_H4"/>
    <n v="1"/>
    <m/>
    <m/>
    <m/>
    <n v="1"/>
    <x v="2"/>
  </r>
  <r>
    <x v="8"/>
    <s v="2025_GF_H5"/>
    <n v="1"/>
    <m/>
    <m/>
    <m/>
    <n v="1"/>
    <x v="2"/>
  </r>
  <r>
    <x v="8"/>
    <s v="2025_GF_H6"/>
    <n v="1"/>
    <m/>
    <m/>
    <m/>
    <n v="1"/>
    <x v="2"/>
  </r>
  <r>
    <x v="8"/>
    <s v="2025_GF_H7"/>
    <n v="1"/>
    <m/>
    <m/>
    <m/>
    <n v="1"/>
    <x v="2"/>
  </r>
  <r>
    <x v="8"/>
    <s v="2025_GF_H8"/>
    <n v="1"/>
    <m/>
    <m/>
    <m/>
    <n v="1"/>
    <x v="2"/>
  </r>
  <r>
    <x v="8"/>
    <s v="2025_MC_H1"/>
    <m/>
    <n v="3"/>
    <m/>
    <m/>
    <n v="3"/>
    <x v="0"/>
  </r>
  <r>
    <x v="8"/>
    <s v="2025_MC_H2"/>
    <m/>
    <n v="2"/>
    <m/>
    <m/>
    <n v="2"/>
    <x v="0"/>
  </r>
  <r>
    <x v="8"/>
    <s v="2025_MC_H3"/>
    <m/>
    <n v="2"/>
    <m/>
    <m/>
    <n v="2"/>
    <x v="0"/>
  </r>
  <r>
    <x v="8"/>
    <s v="2025_PE_H1"/>
    <n v="1"/>
    <m/>
    <m/>
    <m/>
    <n v="1"/>
    <x v="2"/>
  </r>
  <r>
    <x v="8"/>
    <s v="2025_TH_H1"/>
    <m/>
    <n v="1"/>
    <m/>
    <m/>
    <n v="1"/>
    <x v="0"/>
  </r>
  <r>
    <x v="8"/>
    <s v="2025DenCon223H1"/>
    <n v="1"/>
    <n v="3"/>
    <m/>
    <m/>
    <n v="4"/>
    <x v="0"/>
  </r>
  <r>
    <x v="8"/>
    <s v="2025DenCon223H2"/>
    <n v="1"/>
    <n v="2"/>
    <m/>
    <m/>
    <n v="3"/>
    <x v="0"/>
  </r>
  <r>
    <x v="8"/>
    <s v="2025Fin2024H1"/>
    <n v="2"/>
    <n v="1"/>
    <m/>
    <m/>
    <n v="3"/>
    <x v="0"/>
  </r>
  <r>
    <x v="8"/>
    <s v="2025Fin2024H10"/>
    <n v="2"/>
    <m/>
    <m/>
    <m/>
    <n v="2"/>
    <x v="2"/>
  </r>
  <r>
    <x v="8"/>
    <s v="2025Fin2024H11"/>
    <n v="4"/>
    <n v="4"/>
    <m/>
    <n v="1"/>
    <n v="9"/>
    <x v="1"/>
  </r>
  <r>
    <x v="8"/>
    <s v="2025Fin2024H12"/>
    <n v="1"/>
    <n v="2"/>
    <m/>
    <n v="1"/>
    <n v="4"/>
    <x v="1"/>
  </r>
  <r>
    <x v="8"/>
    <s v="2025Fin2024H13"/>
    <n v="2"/>
    <n v="1"/>
    <m/>
    <m/>
    <n v="3"/>
    <x v="0"/>
  </r>
  <r>
    <x v="8"/>
    <s v="2025Fin2024H14"/>
    <n v="1"/>
    <n v="1"/>
    <m/>
    <n v="3"/>
    <n v="5"/>
    <x v="1"/>
  </r>
  <r>
    <x v="8"/>
    <s v="2025Fin2024H15"/>
    <m/>
    <m/>
    <m/>
    <n v="1"/>
    <n v="1"/>
    <x v="1"/>
  </r>
  <r>
    <x v="8"/>
    <s v="2025Fin2024H16"/>
    <m/>
    <m/>
    <m/>
    <n v="1"/>
    <n v="1"/>
    <x v="1"/>
  </r>
  <r>
    <x v="8"/>
    <s v="2025Fin2024H17"/>
    <n v="1"/>
    <n v="1"/>
    <m/>
    <m/>
    <n v="2"/>
    <x v="0"/>
  </r>
  <r>
    <x v="8"/>
    <s v="2025Fin2024H18"/>
    <m/>
    <n v="1"/>
    <m/>
    <n v="2"/>
    <n v="3"/>
    <x v="1"/>
  </r>
  <r>
    <x v="8"/>
    <s v="2025Fin2024H19"/>
    <n v="1"/>
    <n v="3"/>
    <m/>
    <n v="2"/>
    <n v="6"/>
    <x v="1"/>
  </r>
  <r>
    <x v="8"/>
    <s v="2025Fin2024H2"/>
    <n v="1"/>
    <n v="1"/>
    <m/>
    <m/>
    <n v="2"/>
    <x v="0"/>
  </r>
  <r>
    <x v="8"/>
    <s v="2025Fin2024H20"/>
    <n v="3"/>
    <n v="3"/>
    <m/>
    <n v="3"/>
    <n v="9"/>
    <x v="1"/>
  </r>
  <r>
    <x v="8"/>
    <s v="2025Fin2024H21"/>
    <n v="1"/>
    <n v="5"/>
    <m/>
    <m/>
    <n v="6"/>
    <x v="0"/>
  </r>
  <r>
    <x v="8"/>
    <s v="2025Fin2024H22"/>
    <n v="1"/>
    <n v="5"/>
    <m/>
    <m/>
    <n v="6"/>
    <x v="0"/>
  </r>
  <r>
    <x v="8"/>
    <s v="2025Fin2024H23"/>
    <n v="1"/>
    <n v="5"/>
    <m/>
    <m/>
    <n v="6"/>
    <x v="0"/>
  </r>
  <r>
    <x v="8"/>
    <s v="2025Fin2024H24"/>
    <m/>
    <n v="1"/>
    <m/>
    <m/>
    <n v="1"/>
    <x v="0"/>
  </r>
  <r>
    <x v="8"/>
    <s v="2025Fin2024H25"/>
    <m/>
    <n v="1"/>
    <m/>
    <m/>
    <n v="1"/>
    <x v="0"/>
  </r>
  <r>
    <x v="8"/>
    <s v="2025Fin2024H26"/>
    <m/>
    <n v="1"/>
    <m/>
    <m/>
    <n v="1"/>
    <x v="0"/>
  </r>
  <r>
    <x v="8"/>
    <s v="2025Fin2024H27"/>
    <m/>
    <n v="1"/>
    <m/>
    <m/>
    <n v="1"/>
    <x v="0"/>
  </r>
  <r>
    <x v="8"/>
    <s v="2025Fin2024H28"/>
    <m/>
    <n v="1"/>
    <m/>
    <n v="2"/>
    <n v="3"/>
    <x v="1"/>
  </r>
  <r>
    <x v="8"/>
    <s v="2025Fin2024H29"/>
    <m/>
    <n v="3"/>
    <m/>
    <m/>
    <n v="3"/>
    <x v="0"/>
  </r>
  <r>
    <x v="8"/>
    <s v="2025Fin2024H3"/>
    <n v="2"/>
    <n v="1"/>
    <m/>
    <m/>
    <n v="3"/>
    <x v="0"/>
  </r>
  <r>
    <x v="8"/>
    <s v="2025Fin2024H30"/>
    <m/>
    <n v="3"/>
    <m/>
    <m/>
    <n v="3"/>
    <x v="0"/>
  </r>
  <r>
    <x v="8"/>
    <s v="2025Fin2024H31"/>
    <m/>
    <n v="1"/>
    <m/>
    <m/>
    <n v="1"/>
    <x v="0"/>
  </r>
  <r>
    <x v="8"/>
    <s v="2025Fin2024H32"/>
    <m/>
    <n v="2"/>
    <m/>
    <m/>
    <n v="2"/>
    <x v="0"/>
  </r>
  <r>
    <x v="8"/>
    <s v="2025Fin2024H33"/>
    <m/>
    <n v="2"/>
    <m/>
    <m/>
    <n v="2"/>
    <x v="0"/>
  </r>
  <r>
    <x v="8"/>
    <s v="2025Fin2024H34"/>
    <n v="1"/>
    <n v="1"/>
    <m/>
    <m/>
    <n v="2"/>
    <x v="0"/>
  </r>
  <r>
    <x v="8"/>
    <s v="2025Fin2024H35"/>
    <n v="2"/>
    <n v="3"/>
    <m/>
    <m/>
    <n v="5"/>
    <x v="0"/>
  </r>
  <r>
    <x v="8"/>
    <s v="2025Fin2024H4"/>
    <n v="2"/>
    <m/>
    <m/>
    <m/>
    <n v="2"/>
    <x v="2"/>
  </r>
  <r>
    <x v="8"/>
    <s v="2025Fin2024H5"/>
    <n v="2"/>
    <m/>
    <m/>
    <m/>
    <n v="2"/>
    <x v="2"/>
  </r>
  <r>
    <x v="8"/>
    <s v="2025Fin2024H6"/>
    <n v="4"/>
    <m/>
    <m/>
    <m/>
    <n v="4"/>
    <x v="2"/>
  </r>
  <r>
    <x v="8"/>
    <s v="2025Fin2024H7"/>
    <n v="1"/>
    <m/>
    <m/>
    <m/>
    <n v="1"/>
    <x v="2"/>
  </r>
  <r>
    <x v="8"/>
    <s v="2025Fin2024H8"/>
    <n v="2"/>
    <m/>
    <m/>
    <m/>
    <n v="2"/>
    <x v="2"/>
  </r>
</pivotCacheRecords>
</file>

<file path=xl/pivotCache/pivotCacheRecords7.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95">
  <r>
    <x v="0"/>
    <s v="2016_GD_H1"/>
    <m/>
    <n v="1"/>
    <m/>
    <m/>
    <n v="1"/>
    <s v="EN EJECUCIÓN"/>
    <x v="0"/>
  </r>
  <r>
    <x v="0"/>
    <s v="2016_GD_H2"/>
    <m/>
    <m/>
    <m/>
    <n v="1"/>
    <n v="1"/>
    <s v="VENCIDO"/>
    <x v="0"/>
  </r>
  <r>
    <x v="1"/>
    <s v="2018_AD_H1"/>
    <m/>
    <n v="2"/>
    <m/>
    <m/>
    <n v="2"/>
    <s v="EN EJECUCIÓN"/>
    <x v="0"/>
  </r>
  <r>
    <x v="1"/>
    <s v="2018_GA_H1"/>
    <m/>
    <n v="1"/>
    <m/>
    <m/>
    <n v="1"/>
    <s v="EN EJECUCIÓN"/>
    <x v="0"/>
  </r>
  <r>
    <x v="1"/>
    <s v="2018_TH_H1"/>
    <n v="1"/>
    <n v="1"/>
    <m/>
    <n v="1"/>
    <n v="3"/>
    <s v="VENCIDO"/>
    <x v="0"/>
  </r>
  <r>
    <x v="1"/>
    <s v="2018DenCon9677H1"/>
    <n v="4"/>
    <n v="4"/>
    <m/>
    <m/>
    <n v="8"/>
    <s v="EN EJECUCIÓN"/>
    <x v="0"/>
  </r>
  <r>
    <x v="1"/>
    <s v="2018DenCon9677H4"/>
    <m/>
    <m/>
    <m/>
    <n v="3"/>
    <n v="3"/>
    <s v="VENCIDO"/>
    <x v="0"/>
  </r>
  <r>
    <x v="2"/>
    <s v="2019_AD_H1"/>
    <m/>
    <n v="2"/>
    <m/>
    <m/>
    <n v="2"/>
    <s v="EN EJECUCIÓN"/>
    <x v="0"/>
  </r>
  <r>
    <x v="2"/>
    <s v="2019_CO_H1"/>
    <m/>
    <n v="1"/>
    <m/>
    <m/>
    <n v="1"/>
    <s v="EN EJECUCIÓN"/>
    <x v="0"/>
  </r>
  <r>
    <x v="2"/>
    <s v="2019_CO_H2"/>
    <m/>
    <m/>
    <m/>
    <n v="2"/>
    <n v="2"/>
    <s v="VENCIDO"/>
    <x v="0"/>
  </r>
  <r>
    <x v="2"/>
    <s v="2019_TI_H1"/>
    <m/>
    <n v="2"/>
    <m/>
    <m/>
    <n v="2"/>
    <s v="EN EJECUCIÓN"/>
    <x v="0"/>
  </r>
  <r>
    <x v="2"/>
    <s v="2019_TI_H2"/>
    <m/>
    <n v="1"/>
    <m/>
    <m/>
    <n v="1"/>
    <s v="EN EJECUCIÓN"/>
    <x v="0"/>
  </r>
  <r>
    <x v="2"/>
    <s v="2019_TI_H3"/>
    <m/>
    <n v="3"/>
    <m/>
    <m/>
    <n v="3"/>
    <s v="EN EJECUCIÓN"/>
    <x v="0"/>
  </r>
  <r>
    <x v="2"/>
    <s v="2019_TI_H4"/>
    <n v="1"/>
    <m/>
    <m/>
    <m/>
    <n v="1"/>
    <s v="CUMPLIDO"/>
    <x v="1"/>
  </r>
  <r>
    <x v="2"/>
    <s v="2019_TI_H5"/>
    <m/>
    <n v="2"/>
    <m/>
    <m/>
    <n v="2"/>
    <s v="EN EJECUCIÓN"/>
    <x v="0"/>
  </r>
  <r>
    <x v="2"/>
    <s v="2019_TI_H6"/>
    <m/>
    <n v="1"/>
    <m/>
    <m/>
    <n v="1"/>
    <s v="EN EJECUCIÓN"/>
    <x v="0"/>
  </r>
  <r>
    <x v="3"/>
    <s v="2020_AD_H1"/>
    <n v="3"/>
    <n v="1"/>
    <m/>
    <m/>
    <n v="4"/>
    <s v="EN EJECUCIÓN"/>
    <x v="0"/>
  </r>
  <r>
    <x v="3"/>
    <s v="2020_AD_H2"/>
    <n v="1"/>
    <m/>
    <m/>
    <m/>
    <n v="1"/>
    <s v="CUMPLIDO"/>
    <x v="1"/>
  </r>
  <r>
    <x v="3"/>
    <s v="2020_AD_H3"/>
    <m/>
    <n v="2"/>
    <m/>
    <m/>
    <n v="2"/>
    <s v="EN EJECUCIÓN"/>
    <x v="0"/>
  </r>
  <r>
    <x v="3"/>
    <s v="2020_AU_H1"/>
    <m/>
    <n v="2"/>
    <m/>
    <m/>
    <n v="2"/>
    <s v="EN EJECUCIÓN"/>
    <x v="0"/>
  </r>
  <r>
    <x v="3"/>
    <s v="2020_CO_H1"/>
    <m/>
    <n v="1"/>
    <m/>
    <m/>
    <n v="1"/>
    <s v="EN EJECUCIÓN"/>
    <x v="0"/>
  </r>
  <r>
    <x v="3"/>
    <s v="2020_CO_H2"/>
    <m/>
    <n v="1"/>
    <m/>
    <m/>
    <n v="1"/>
    <s v="EN EJECUCIÓN"/>
    <x v="0"/>
  </r>
  <r>
    <x v="3"/>
    <s v="2020_CO_H3"/>
    <n v="1"/>
    <n v="1"/>
    <m/>
    <m/>
    <n v="2"/>
    <s v="EN EJECUCIÓN"/>
    <x v="0"/>
  </r>
  <r>
    <x v="3"/>
    <s v="2020_GF_H1"/>
    <n v="2"/>
    <m/>
    <m/>
    <m/>
    <n v="2"/>
    <s v="CUMPLIDO"/>
    <x v="1"/>
  </r>
  <r>
    <x v="3"/>
    <s v="2020_GF_H2"/>
    <n v="1"/>
    <m/>
    <m/>
    <m/>
    <n v="1"/>
    <s v="CUMPLIDO"/>
    <x v="1"/>
  </r>
  <r>
    <x v="3"/>
    <s v="2020_GF_H3"/>
    <n v="1"/>
    <m/>
    <m/>
    <m/>
    <n v="1"/>
    <s v="CUMPLIDO"/>
    <x v="1"/>
  </r>
  <r>
    <x v="3"/>
    <s v="2020_GF_H4"/>
    <n v="1"/>
    <m/>
    <m/>
    <m/>
    <n v="1"/>
    <s v="CUMPLIDO"/>
    <x v="1"/>
  </r>
  <r>
    <x v="3"/>
    <s v="2020_GF_H5"/>
    <n v="2"/>
    <m/>
    <m/>
    <m/>
    <n v="2"/>
    <s v="CUMPLIDO"/>
    <x v="1"/>
  </r>
  <r>
    <x v="3"/>
    <s v="2020_GF_H6"/>
    <n v="2"/>
    <m/>
    <m/>
    <m/>
    <n v="2"/>
    <s v="CUMPLIDO"/>
    <x v="1"/>
  </r>
  <r>
    <x v="3"/>
    <s v="2020_MC_H1"/>
    <n v="1"/>
    <m/>
    <m/>
    <m/>
    <n v="1"/>
    <s v="CUMPLIDO"/>
    <x v="1"/>
  </r>
  <r>
    <x v="3"/>
    <s v="2020_MC_H2"/>
    <n v="1"/>
    <n v="1"/>
    <m/>
    <m/>
    <n v="2"/>
    <s v="EN EJECUCIÓN"/>
    <x v="0"/>
  </r>
  <r>
    <x v="3"/>
    <s v="2020_MC_H3"/>
    <n v="1"/>
    <n v="1"/>
    <m/>
    <m/>
    <n v="2"/>
    <s v="EN EJECUCIÓN"/>
    <x v="0"/>
  </r>
  <r>
    <x v="3"/>
    <s v="2020_MC_H4"/>
    <m/>
    <n v="1"/>
    <m/>
    <m/>
    <n v="1"/>
    <s v="EN EJECUCIÓN"/>
    <x v="0"/>
  </r>
  <r>
    <x v="3"/>
    <s v="2020_MC_H5"/>
    <m/>
    <n v="1"/>
    <m/>
    <m/>
    <n v="1"/>
    <s v="EN EJECUCIÓN"/>
    <x v="0"/>
  </r>
  <r>
    <x v="3"/>
    <s v="2020_MC_H6"/>
    <m/>
    <n v="1"/>
    <m/>
    <m/>
    <n v="1"/>
    <s v="EN EJECUCIÓN"/>
    <x v="0"/>
  </r>
  <r>
    <x v="3"/>
    <s v="2020_TH_H1"/>
    <m/>
    <n v="1"/>
    <m/>
    <m/>
    <n v="1"/>
    <s v="EN EJECUCIÓN"/>
    <x v="0"/>
  </r>
  <r>
    <x v="3"/>
    <s v="2020_TH_H2"/>
    <m/>
    <n v="2"/>
    <m/>
    <m/>
    <n v="2"/>
    <s v="EN EJECUCIÓN"/>
    <x v="0"/>
  </r>
  <r>
    <x v="3"/>
    <s v="2020_TI_H1"/>
    <m/>
    <n v="1"/>
    <m/>
    <m/>
    <n v="1"/>
    <s v="EN EJECUCIÓN"/>
    <x v="0"/>
  </r>
  <r>
    <x v="3"/>
    <s v="2020_TI_H2"/>
    <m/>
    <n v="1"/>
    <m/>
    <m/>
    <n v="1"/>
    <s v="EN EJECUCIÓN"/>
    <x v="0"/>
  </r>
  <r>
    <x v="3"/>
    <s v="2020_TI_H3"/>
    <m/>
    <n v="1"/>
    <m/>
    <m/>
    <n v="1"/>
    <s v="EN EJECUCIÓN"/>
    <x v="0"/>
  </r>
  <r>
    <x v="3"/>
    <s v="2020_TI_H4"/>
    <m/>
    <n v="1"/>
    <m/>
    <m/>
    <n v="1"/>
    <s v="EN EJECUCIÓN"/>
    <x v="0"/>
  </r>
  <r>
    <x v="3"/>
    <s v="Pendiente"/>
    <n v="1"/>
    <m/>
    <m/>
    <m/>
    <n v="1"/>
    <s v="CUMPLIDO"/>
    <x v="1"/>
  </r>
  <r>
    <x v="4"/>
    <s v="2021_AD_H1"/>
    <m/>
    <n v="1"/>
    <m/>
    <m/>
    <n v="1"/>
    <s v="EN EJECUCIÓN"/>
    <x v="0"/>
  </r>
  <r>
    <x v="4"/>
    <s v="2021_AD_H10"/>
    <n v="2"/>
    <n v="1"/>
    <m/>
    <m/>
    <n v="3"/>
    <s v="EN EJECUCIÓN"/>
    <x v="0"/>
  </r>
  <r>
    <x v="4"/>
    <s v="2021_AD_H11"/>
    <m/>
    <n v="1"/>
    <m/>
    <m/>
    <n v="1"/>
    <s v="EN EJECUCIÓN"/>
    <x v="0"/>
  </r>
  <r>
    <x v="4"/>
    <s v="2021_AD_H13"/>
    <n v="1"/>
    <n v="2"/>
    <m/>
    <m/>
    <n v="3"/>
    <s v="EN EJECUCIÓN"/>
    <x v="0"/>
  </r>
  <r>
    <x v="4"/>
    <s v="2021_AD_H2"/>
    <m/>
    <n v="1"/>
    <m/>
    <m/>
    <n v="1"/>
    <s v="EN EJECUCIÓN"/>
    <x v="0"/>
  </r>
  <r>
    <x v="4"/>
    <s v="2021_AD_H3"/>
    <m/>
    <n v="1"/>
    <m/>
    <m/>
    <n v="1"/>
    <s v="EN EJECUCIÓN"/>
    <x v="0"/>
  </r>
  <r>
    <x v="4"/>
    <s v="2021_AD_H4"/>
    <m/>
    <n v="1"/>
    <m/>
    <m/>
    <n v="1"/>
    <s v="EN EJECUCIÓN"/>
    <x v="0"/>
  </r>
  <r>
    <x v="4"/>
    <s v="2021_AD_H5"/>
    <m/>
    <n v="1"/>
    <m/>
    <m/>
    <n v="1"/>
    <s v="EN EJECUCIÓN"/>
    <x v="0"/>
  </r>
  <r>
    <x v="4"/>
    <s v="2021_AD_H6"/>
    <m/>
    <n v="1"/>
    <m/>
    <m/>
    <n v="1"/>
    <s v="EN EJECUCIÓN"/>
    <x v="0"/>
  </r>
  <r>
    <x v="4"/>
    <s v="2021_AD_H7"/>
    <m/>
    <n v="1"/>
    <m/>
    <m/>
    <n v="1"/>
    <s v="EN EJECUCIÓN"/>
    <x v="0"/>
  </r>
  <r>
    <x v="4"/>
    <s v="2021_AD_H8"/>
    <n v="1"/>
    <m/>
    <m/>
    <m/>
    <n v="1"/>
    <s v="CUMPLIDO"/>
    <x v="1"/>
  </r>
  <r>
    <x v="4"/>
    <s v="2021_AD_H9"/>
    <m/>
    <n v="2"/>
    <m/>
    <m/>
    <n v="2"/>
    <s v="EN EJECUCIÓN"/>
    <x v="0"/>
  </r>
  <r>
    <x v="4"/>
    <s v="2021_AU_H1"/>
    <n v="1"/>
    <m/>
    <m/>
    <m/>
    <n v="1"/>
    <s v="CUMPLIDO"/>
    <x v="1"/>
  </r>
  <r>
    <x v="4"/>
    <s v="2021_AU_H2"/>
    <m/>
    <n v="1"/>
    <m/>
    <m/>
    <n v="1"/>
    <s v="EN EJECUCIÓN"/>
    <x v="0"/>
  </r>
  <r>
    <x v="4"/>
    <s v="2021_AU_H3"/>
    <m/>
    <n v="1"/>
    <m/>
    <m/>
    <n v="1"/>
    <s v="EN EJECUCIÓN"/>
    <x v="0"/>
  </r>
  <r>
    <x v="4"/>
    <s v="2021_AU_H4"/>
    <n v="1"/>
    <m/>
    <m/>
    <m/>
    <n v="1"/>
    <s v="CUMPLIDO"/>
    <x v="1"/>
  </r>
  <r>
    <x v="4"/>
    <s v="2021_AU_H5"/>
    <m/>
    <n v="1"/>
    <m/>
    <m/>
    <n v="1"/>
    <s v="EN EJECUCIÓN"/>
    <x v="0"/>
  </r>
  <r>
    <x v="4"/>
    <s v="2021_AU_H6"/>
    <m/>
    <n v="1"/>
    <m/>
    <m/>
    <n v="1"/>
    <s v="EN EJECUCIÓN"/>
    <x v="0"/>
  </r>
  <r>
    <x v="4"/>
    <s v="2021_AU_H7"/>
    <n v="1"/>
    <m/>
    <m/>
    <m/>
    <n v="1"/>
    <s v="CUMPLIDO"/>
    <x v="1"/>
  </r>
  <r>
    <x v="4"/>
    <s v="2021_AU_H8"/>
    <n v="1"/>
    <m/>
    <m/>
    <m/>
    <n v="1"/>
    <s v="CUMPLIDO"/>
    <x v="1"/>
  </r>
  <r>
    <x v="4"/>
    <s v="2021_CJ_H1"/>
    <m/>
    <n v="2"/>
    <m/>
    <m/>
    <n v="2"/>
    <s v="EN EJECUCIÓN"/>
    <x v="0"/>
  </r>
  <r>
    <x v="4"/>
    <s v="2021_CO_H1"/>
    <m/>
    <n v="1"/>
    <m/>
    <m/>
    <n v="1"/>
    <s v="EN EJECUCIÓN"/>
    <x v="0"/>
  </r>
  <r>
    <x v="4"/>
    <s v="2021_CO_H2"/>
    <m/>
    <n v="2"/>
    <m/>
    <m/>
    <n v="2"/>
    <s v="EN EJECUCIÓN"/>
    <x v="0"/>
  </r>
  <r>
    <x v="4"/>
    <s v="2021_CO_H3"/>
    <n v="1"/>
    <m/>
    <m/>
    <m/>
    <n v="1"/>
    <s v="CUMPLIDO"/>
    <x v="1"/>
  </r>
  <r>
    <x v="4"/>
    <s v="2021_CO_H4"/>
    <n v="2"/>
    <m/>
    <m/>
    <m/>
    <n v="2"/>
    <s v="CUMPLIDO"/>
    <x v="1"/>
  </r>
  <r>
    <x v="4"/>
    <s v="2021_CO_H5"/>
    <m/>
    <n v="1"/>
    <m/>
    <m/>
    <n v="1"/>
    <s v="EN EJECUCIÓN"/>
    <x v="0"/>
  </r>
  <r>
    <x v="4"/>
    <s v="2021_CO_H6"/>
    <n v="5"/>
    <n v="1"/>
    <m/>
    <m/>
    <n v="6"/>
    <s v="EN EJECUCIÓN"/>
    <x v="0"/>
  </r>
  <r>
    <x v="4"/>
    <s v="2021_CO_H7"/>
    <n v="1"/>
    <m/>
    <m/>
    <m/>
    <n v="1"/>
    <s v="CUMPLIDO"/>
    <x v="1"/>
  </r>
  <r>
    <x v="4"/>
    <s v="2021_CO_H8"/>
    <m/>
    <m/>
    <m/>
    <n v="1"/>
    <n v="1"/>
    <s v="VENCIDO"/>
    <x v="0"/>
  </r>
  <r>
    <x v="4"/>
    <s v="2021_DI_H1"/>
    <n v="1"/>
    <m/>
    <m/>
    <m/>
    <n v="1"/>
    <s v="CUMPLIDO"/>
    <x v="1"/>
  </r>
  <r>
    <x v="4"/>
    <s v="2021_DI_H2"/>
    <n v="2"/>
    <m/>
    <m/>
    <m/>
    <n v="2"/>
    <s v="CUMPLIDO"/>
    <x v="1"/>
  </r>
  <r>
    <x v="4"/>
    <s v="2021_DI_H3"/>
    <n v="1"/>
    <m/>
    <m/>
    <m/>
    <n v="1"/>
    <s v="CUMPLIDO"/>
    <x v="1"/>
  </r>
  <r>
    <x v="4"/>
    <s v="2021_GC_H1"/>
    <m/>
    <n v="2"/>
    <m/>
    <m/>
    <n v="2"/>
    <s v="EN EJECUCIÓN"/>
    <x v="0"/>
  </r>
  <r>
    <x v="4"/>
    <s v="2021_GD_H1"/>
    <n v="1"/>
    <m/>
    <m/>
    <m/>
    <n v="1"/>
    <s v="CUMPLIDO"/>
    <x v="1"/>
  </r>
  <r>
    <x v="4"/>
    <s v="2021_GD_H10"/>
    <m/>
    <n v="1"/>
    <m/>
    <m/>
    <n v="1"/>
    <s v="EN EJECUCIÓN"/>
    <x v="0"/>
  </r>
  <r>
    <x v="4"/>
    <s v="2021_GD_H11"/>
    <m/>
    <n v="1"/>
    <m/>
    <m/>
    <n v="1"/>
    <s v="EN EJECUCIÓN"/>
    <x v="0"/>
  </r>
  <r>
    <x v="4"/>
    <s v="2021_GD_H2"/>
    <m/>
    <n v="1"/>
    <m/>
    <m/>
    <n v="1"/>
    <s v="EN EJECUCIÓN"/>
    <x v="0"/>
  </r>
  <r>
    <x v="4"/>
    <s v="2021_GD_H3"/>
    <m/>
    <n v="1"/>
    <m/>
    <m/>
    <n v="1"/>
    <s v="EN EJECUCIÓN"/>
    <x v="0"/>
  </r>
  <r>
    <x v="4"/>
    <s v="2021_GD_H4"/>
    <m/>
    <n v="1"/>
    <m/>
    <m/>
    <n v="1"/>
    <s v="EN EJECUCIÓN"/>
    <x v="0"/>
  </r>
  <r>
    <x v="4"/>
    <s v="2021_GD_H5"/>
    <m/>
    <m/>
    <m/>
    <n v="1"/>
    <n v="1"/>
    <s v="VENCIDO"/>
    <x v="0"/>
  </r>
  <r>
    <x v="4"/>
    <s v="2021_GD_H6"/>
    <m/>
    <n v="1"/>
    <m/>
    <m/>
    <n v="1"/>
    <s v="EN EJECUCIÓN"/>
    <x v="0"/>
  </r>
  <r>
    <x v="4"/>
    <s v="2021_GD_H7"/>
    <m/>
    <n v="1"/>
    <m/>
    <m/>
    <n v="1"/>
    <s v="EN EJECUCIÓN"/>
    <x v="0"/>
  </r>
  <r>
    <x v="4"/>
    <s v="2021_GD_H8"/>
    <m/>
    <n v="1"/>
    <m/>
    <m/>
    <n v="1"/>
    <s v="EN EJECUCIÓN"/>
    <x v="0"/>
  </r>
  <r>
    <x v="4"/>
    <s v="2021_GD_H9"/>
    <m/>
    <n v="1"/>
    <m/>
    <m/>
    <n v="1"/>
    <s v="EN EJECUCIÓN"/>
    <x v="0"/>
  </r>
  <r>
    <x v="4"/>
    <s v="2021_GF_H1"/>
    <n v="2"/>
    <m/>
    <m/>
    <m/>
    <n v="2"/>
    <s v="CUMPLIDO"/>
    <x v="1"/>
  </r>
  <r>
    <x v="4"/>
    <s v="2021_GF_H2"/>
    <n v="1"/>
    <m/>
    <m/>
    <m/>
    <n v="1"/>
    <s v="CUMPLIDO"/>
    <x v="1"/>
  </r>
  <r>
    <x v="4"/>
    <s v="2021_GF_H3"/>
    <n v="1"/>
    <m/>
    <m/>
    <m/>
    <n v="1"/>
    <s v="CUMPLIDO"/>
    <x v="1"/>
  </r>
  <r>
    <x v="4"/>
    <s v="2021_GF_H4"/>
    <n v="1"/>
    <m/>
    <m/>
    <m/>
    <n v="1"/>
    <s v="CUMPLIDO"/>
    <x v="1"/>
  </r>
  <r>
    <x v="4"/>
    <s v="2021_GF_H5"/>
    <n v="1"/>
    <m/>
    <m/>
    <m/>
    <n v="1"/>
    <s v="CUMPLIDO"/>
    <x v="1"/>
  </r>
  <r>
    <x v="4"/>
    <s v="2021_GF_H6"/>
    <n v="2"/>
    <m/>
    <m/>
    <m/>
    <n v="2"/>
    <s v="CUMPLIDO"/>
    <x v="1"/>
  </r>
  <r>
    <x v="4"/>
    <s v="2021_MC_H1"/>
    <n v="2"/>
    <n v="2"/>
    <m/>
    <m/>
    <n v="4"/>
    <s v="EN EJECUCIÓN"/>
    <x v="0"/>
  </r>
  <r>
    <x v="4"/>
    <s v="2021_MC_H11"/>
    <m/>
    <n v="1"/>
    <m/>
    <m/>
    <n v="1"/>
    <s v="EN EJECUCIÓN"/>
    <x v="0"/>
  </r>
  <r>
    <x v="4"/>
    <s v="2021_MC_H12"/>
    <n v="2"/>
    <n v="1"/>
    <m/>
    <m/>
    <n v="3"/>
    <s v="EN EJECUCIÓN"/>
    <x v="0"/>
  </r>
  <r>
    <x v="4"/>
    <s v="2021_MC_H13"/>
    <m/>
    <n v="1"/>
    <m/>
    <m/>
    <n v="1"/>
    <s v="EN EJECUCIÓN"/>
    <x v="0"/>
  </r>
  <r>
    <x v="4"/>
    <s v="2021_MC_H14"/>
    <m/>
    <n v="1"/>
    <m/>
    <m/>
    <n v="1"/>
    <s v="EN EJECUCIÓN"/>
    <x v="0"/>
  </r>
  <r>
    <x v="4"/>
    <s v="2021_MC_H15"/>
    <m/>
    <n v="1"/>
    <m/>
    <m/>
    <n v="1"/>
    <s v="EN EJECUCIÓN"/>
    <x v="0"/>
  </r>
  <r>
    <x v="4"/>
    <s v="2021_MC_H16"/>
    <n v="1"/>
    <n v="1"/>
    <m/>
    <m/>
    <n v="2"/>
    <s v="EN EJECUCIÓN"/>
    <x v="0"/>
  </r>
  <r>
    <x v="4"/>
    <s v="2021_MC_H2"/>
    <m/>
    <n v="1"/>
    <m/>
    <m/>
    <n v="1"/>
    <s v="EN EJECUCIÓN"/>
    <x v="0"/>
  </r>
  <r>
    <x v="4"/>
    <s v="2021_MC_H3"/>
    <m/>
    <n v="4"/>
    <m/>
    <m/>
    <n v="4"/>
    <s v="EN EJECUCIÓN"/>
    <x v="0"/>
  </r>
  <r>
    <x v="4"/>
    <s v="2021_MC_H5"/>
    <m/>
    <n v="1"/>
    <m/>
    <m/>
    <n v="1"/>
    <s v="EN EJECUCIÓN"/>
    <x v="0"/>
  </r>
  <r>
    <x v="4"/>
    <s v="2021_MC_H6"/>
    <m/>
    <n v="2"/>
    <m/>
    <m/>
    <n v="2"/>
    <s v="EN EJECUCIÓN"/>
    <x v="0"/>
  </r>
  <r>
    <x v="4"/>
    <s v="2021_MC_H7"/>
    <n v="1"/>
    <n v="1"/>
    <m/>
    <m/>
    <n v="2"/>
    <s v="EN EJECUCIÓN"/>
    <x v="0"/>
  </r>
  <r>
    <x v="4"/>
    <s v="2021_MC_H8"/>
    <m/>
    <n v="1"/>
    <m/>
    <m/>
    <n v="1"/>
    <s v="EN EJECUCIÓN"/>
    <x v="0"/>
  </r>
  <r>
    <x v="4"/>
    <s v="2021_MC_H9"/>
    <n v="3"/>
    <m/>
    <m/>
    <m/>
    <n v="3"/>
    <s v="CUMPLIDO"/>
    <x v="1"/>
  </r>
  <r>
    <x v="4"/>
    <s v="2021_PE_H1"/>
    <n v="3"/>
    <m/>
    <m/>
    <m/>
    <n v="3"/>
    <s v="CUMPLIDO"/>
    <x v="1"/>
  </r>
  <r>
    <x v="4"/>
    <s v="2021_TH_H1"/>
    <m/>
    <n v="1"/>
    <m/>
    <m/>
    <n v="1"/>
    <s v="EN EJECUCIÓN"/>
    <x v="0"/>
  </r>
  <r>
    <x v="4"/>
    <s v="2021_TH_H10"/>
    <m/>
    <n v="1"/>
    <m/>
    <n v="2"/>
    <n v="3"/>
    <s v="VENCIDO"/>
    <x v="0"/>
  </r>
  <r>
    <x v="4"/>
    <s v="2021_TH_H3"/>
    <n v="1"/>
    <m/>
    <m/>
    <m/>
    <n v="1"/>
    <s v="CUMPLIDO"/>
    <x v="1"/>
  </r>
  <r>
    <x v="4"/>
    <s v="2021_TH_H4"/>
    <n v="1"/>
    <n v="1"/>
    <m/>
    <m/>
    <n v="2"/>
    <s v="EN EJECUCIÓN"/>
    <x v="0"/>
  </r>
  <r>
    <x v="4"/>
    <s v="2021_TH_H5"/>
    <n v="3"/>
    <n v="2"/>
    <m/>
    <m/>
    <n v="5"/>
    <s v="EN EJECUCIÓN"/>
    <x v="0"/>
  </r>
  <r>
    <x v="4"/>
    <s v="2021_TH_H6"/>
    <n v="2"/>
    <n v="1"/>
    <m/>
    <m/>
    <n v="3"/>
    <s v="EN EJECUCIÓN"/>
    <x v="0"/>
  </r>
  <r>
    <x v="4"/>
    <s v="2021_TH_H7"/>
    <n v="1"/>
    <m/>
    <m/>
    <m/>
    <n v="1"/>
    <s v="CUMPLIDO"/>
    <x v="1"/>
  </r>
  <r>
    <x v="4"/>
    <s v="2021_TH_H8"/>
    <m/>
    <m/>
    <m/>
    <n v="1"/>
    <n v="1"/>
    <s v="VENCIDO"/>
    <x v="0"/>
  </r>
  <r>
    <x v="4"/>
    <s v="2021_TH_H9"/>
    <m/>
    <n v="1"/>
    <m/>
    <m/>
    <n v="1"/>
    <s v="EN EJECUCIÓN"/>
    <x v="0"/>
  </r>
  <r>
    <x v="4"/>
    <s v="2021_TI_H1"/>
    <m/>
    <n v="1"/>
    <m/>
    <m/>
    <n v="1"/>
    <s v="EN EJECUCIÓN"/>
    <x v="0"/>
  </r>
  <r>
    <x v="4"/>
    <s v="2021_TI_H10"/>
    <n v="1"/>
    <m/>
    <m/>
    <m/>
    <n v="1"/>
    <s v="CUMPLIDO"/>
    <x v="1"/>
  </r>
  <r>
    <x v="4"/>
    <s v="2021_TI_H11"/>
    <m/>
    <n v="1"/>
    <m/>
    <m/>
    <n v="1"/>
    <s v="EN EJECUCIÓN"/>
    <x v="0"/>
  </r>
  <r>
    <x v="4"/>
    <s v="2021_TI_H12"/>
    <m/>
    <n v="1"/>
    <m/>
    <m/>
    <n v="1"/>
    <s v="EN EJECUCIÓN"/>
    <x v="0"/>
  </r>
  <r>
    <x v="4"/>
    <s v="2021_TI_H2"/>
    <m/>
    <n v="2"/>
    <m/>
    <m/>
    <n v="2"/>
    <s v="EN EJECUCIÓN"/>
    <x v="0"/>
  </r>
  <r>
    <x v="4"/>
    <s v="2021_TI_H3"/>
    <m/>
    <n v="1"/>
    <m/>
    <m/>
    <n v="1"/>
    <s v="EN EJECUCIÓN"/>
    <x v="0"/>
  </r>
  <r>
    <x v="4"/>
    <s v="2021_TI_H4"/>
    <m/>
    <n v="1"/>
    <m/>
    <m/>
    <n v="1"/>
    <s v="EN EJECUCIÓN"/>
    <x v="0"/>
  </r>
  <r>
    <x v="4"/>
    <s v="2021_TI_H5"/>
    <m/>
    <n v="1"/>
    <m/>
    <m/>
    <n v="1"/>
    <s v="EN EJECUCIÓN"/>
    <x v="0"/>
  </r>
  <r>
    <x v="4"/>
    <s v="2021_TI_H6"/>
    <m/>
    <n v="2"/>
    <m/>
    <m/>
    <n v="2"/>
    <s v="EN EJECUCIÓN"/>
    <x v="0"/>
  </r>
  <r>
    <x v="4"/>
    <s v="2021_TI_H7"/>
    <m/>
    <n v="1"/>
    <m/>
    <m/>
    <n v="1"/>
    <s v="EN EJECUCIÓN"/>
    <x v="0"/>
  </r>
  <r>
    <x v="4"/>
    <s v="2021_TI_H8"/>
    <m/>
    <n v="1"/>
    <m/>
    <m/>
    <n v="1"/>
    <s v="EN EJECUCIÓN"/>
    <x v="0"/>
  </r>
  <r>
    <x v="4"/>
    <s v="2021_TI_H9"/>
    <m/>
    <n v="1"/>
    <m/>
    <m/>
    <n v="1"/>
    <s v="EN EJECUCIÓN"/>
    <x v="0"/>
  </r>
  <r>
    <x v="4"/>
    <s v="2021DenIPVH1"/>
    <m/>
    <m/>
    <m/>
    <n v="1"/>
    <n v="1"/>
    <s v="VENCIDO"/>
    <x v="0"/>
  </r>
  <r>
    <x v="4"/>
    <s v="2021DenOrfH1"/>
    <n v="1"/>
    <m/>
    <m/>
    <n v="1"/>
    <n v="2"/>
    <s v="VENCIDO"/>
    <x v="0"/>
  </r>
  <r>
    <x v="4"/>
    <s v="2021DenSIPRH11"/>
    <n v="3"/>
    <n v="1"/>
    <m/>
    <n v="4"/>
    <n v="8"/>
    <s v="VENCIDO"/>
    <x v="0"/>
  </r>
  <r>
    <x v="4"/>
    <s v="2021Fin2020H1"/>
    <n v="2"/>
    <n v="1"/>
    <m/>
    <n v="1"/>
    <n v="4"/>
    <s v="VENCIDO"/>
    <x v="0"/>
  </r>
  <r>
    <x v="4"/>
    <s v="2021Fin2020H2"/>
    <n v="1"/>
    <m/>
    <m/>
    <n v="3"/>
    <n v="4"/>
    <s v="VENCIDO"/>
    <x v="0"/>
  </r>
  <r>
    <x v="4"/>
    <s v="2021Fin2020H3"/>
    <n v="1"/>
    <n v="1"/>
    <m/>
    <n v="3"/>
    <n v="5"/>
    <s v="VENCIDO"/>
    <x v="0"/>
  </r>
  <r>
    <x v="4"/>
    <s v="2021Fin2020H6"/>
    <m/>
    <m/>
    <m/>
    <n v="1"/>
    <n v="1"/>
    <s v="VENCIDO"/>
    <x v="0"/>
  </r>
  <r>
    <x v="4"/>
    <s v="2021Fin2020H7"/>
    <m/>
    <m/>
    <m/>
    <n v="1"/>
    <n v="1"/>
    <s v="VENCIDO"/>
    <x v="0"/>
  </r>
  <r>
    <x v="5"/>
    <s v="2022_AD_H1"/>
    <m/>
    <n v="1"/>
    <m/>
    <m/>
    <n v="1"/>
    <s v="EN EJECUCIÓN"/>
    <x v="0"/>
  </r>
  <r>
    <x v="5"/>
    <s v="2022_AD_H10"/>
    <n v="2"/>
    <n v="1"/>
    <m/>
    <m/>
    <n v="3"/>
    <s v="EN EJECUCIÓN"/>
    <x v="0"/>
  </r>
  <r>
    <x v="5"/>
    <s v="2022_AD_H11"/>
    <m/>
    <n v="1"/>
    <m/>
    <m/>
    <n v="1"/>
    <s v="EN EJECUCIÓN"/>
    <x v="0"/>
  </r>
  <r>
    <x v="5"/>
    <s v="2022_AD_H12"/>
    <m/>
    <n v="1"/>
    <m/>
    <m/>
    <n v="1"/>
    <s v="EN EJECUCIÓN"/>
    <x v="0"/>
  </r>
  <r>
    <x v="5"/>
    <s v="2022_AD_H13"/>
    <n v="1"/>
    <n v="1"/>
    <m/>
    <m/>
    <n v="2"/>
    <s v="EN EJECUCIÓN"/>
    <x v="0"/>
  </r>
  <r>
    <x v="5"/>
    <s v="2022_AD_H14"/>
    <m/>
    <n v="1"/>
    <m/>
    <m/>
    <n v="1"/>
    <s v="EN EJECUCIÓN"/>
    <x v="0"/>
  </r>
  <r>
    <x v="5"/>
    <s v="2022_AD_H15"/>
    <m/>
    <n v="1"/>
    <m/>
    <m/>
    <n v="1"/>
    <s v="EN EJECUCIÓN"/>
    <x v="0"/>
  </r>
  <r>
    <x v="5"/>
    <s v="2022_AD_H16"/>
    <n v="1"/>
    <n v="2"/>
    <m/>
    <m/>
    <n v="3"/>
    <s v="EN EJECUCIÓN"/>
    <x v="0"/>
  </r>
  <r>
    <x v="5"/>
    <s v="2022_AD_H17"/>
    <m/>
    <n v="2"/>
    <m/>
    <m/>
    <n v="2"/>
    <s v="EN EJECUCIÓN"/>
    <x v="0"/>
  </r>
  <r>
    <x v="5"/>
    <s v="2022_AD_H18"/>
    <m/>
    <n v="2"/>
    <m/>
    <m/>
    <n v="2"/>
    <s v="EN EJECUCIÓN"/>
    <x v="0"/>
  </r>
  <r>
    <x v="5"/>
    <s v="2022_AD_H2"/>
    <m/>
    <n v="2"/>
    <m/>
    <m/>
    <n v="2"/>
    <s v="EN EJECUCIÓN"/>
    <x v="0"/>
  </r>
  <r>
    <x v="5"/>
    <s v="2022_AD_H3"/>
    <m/>
    <n v="4"/>
    <m/>
    <m/>
    <n v="4"/>
    <s v="EN EJECUCIÓN"/>
    <x v="0"/>
  </r>
  <r>
    <x v="5"/>
    <s v="2022_AD_H4"/>
    <m/>
    <n v="2"/>
    <m/>
    <m/>
    <n v="2"/>
    <s v="EN EJECUCIÓN"/>
    <x v="0"/>
  </r>
  <r>
    <x v="5"/>
    <s v="2022_AD_H6"/>
    <n v="2"/>
    <n v="1"/>
    <m/>
    <m/>
    <n v="3"/>
    <s v="EN EJECUCIÓN"/>
    <x v="0"/>
  </r>
  <r>
    <x v="5"/>
    <s v="2022_AD_H7"/>
    <n v="1"/>
    <n v="3"/>
    <m/>
    <m/>
    <n v="4"/>
    <s v="EN EJECUCIÓN"/>
    <x v="0"/>
  </r>
  <r>
    <x v="5"/>
    <s v="2022_AD_H8"/>
    <m/>
    <n v="1"/>
    <m/>
    <m/>
    <n v="1"/>
    <s v="EN EJECUCIÓN"/>
    <x v="0"/>
  </r>
  <r>
    <x v="5"/>
    <s v="2022_AD_H9"/>
    <n v="2"/>
    <n v="1"/>
    <m/>
    <m/>
    <n v="3"/>
    <s v="EN EJECUCIÓN"/>
    <x v="0"/>
  </r>
  <r>
    <x v="5"/>
    <s v="2022_AU_H1"/>
    <m/>
    <n v="1"/>
    <m/>
    <m/>
    <n v="1"/>
    <s v="EN EJECUCIÓN"/>
    <x v="0"/>
  </r>
  <r>
    <x v="5"/>
    <s v="2022_AU_H10"/>
    <m/>
    <n v="1"/>
    <m/>
    <m/>
    <n v="1"/>
    <s v="EN EJECUCIÓN"/>
    <x v="0"/>
  </r>
  <r>
    <x v="5"/>
    <s v="2022_AU_H2"/>
    <n v="1"/>
    <n v="1"/>
    <m/>
    <m/>
    <n v="2"/>
    <s v="EN EJECUCIÓN"/>
    <x v="0"/>
  </r>
  <r>
    <x v="5"/>
    <s v="2022_AU_H3"/>
    <m/>
    <n v="1"/>
    <m/>
    <m/>
    <n v="1"/>
    <s v="EN EJECUCIÓN"/>
    <x v="0"/>
  </r>
  <r>
    <x v="5"/>
    <s v="2022_AU_H4"/>
    <m/>
    <n v="1"/>
    <m/>
    <m/>
    <n v="1"/>
    <s v="EN EJECUCIÓN"/>
    <x v="0"/>
  </r>
  <r>
    <x v="5"/>
    <s v="2022_AU_H5"/>
    <m/>
    <n v="1"/>
    <m/>
    <m/>
    <n v="1"/>
    <s v="EN EJECUCIÓN"/>
    <x v="0"/>
  </r>
  <r>
    <x v="5"/>
    <s v="2022_AU_H6"/>
    <m/>
    <m/>
    <m/>
    <n v="1"/>
    <n v="1"/>
    <s v="VENCIDO"/>
    <x v="0"/>
  </r>
  <r>
    <x v="5"/>
    <s v="2022_AU_H7"/>
    <m/>
    <m/>
    <m/>
    <n v="1"/>
    <n v="1"/>
    <s v="VENCIDO"/>
    <x v="0"/>
  </r>
  <r>
    <x v="5"/>
    <s v="2022_AU_H8"/>
    <n v="1"/>
    <m/>
    <m/>
    <m/>
    <n v="1"/>
    <s v="CUMPLIDO"/>
    <x v="1"/>
  </r>
  <r>
    <x v="5"/>
    <s v="2022_AU_H9"/>
    <m/>
    <n v="1"/>
    <m/>
    <m/>
    <n v="1"/>
    <s v="EN EJECUCIÓN"/>
    <x v="0"/>
  </r>
  <r>
    <x v="5"/>
    <s v="2022_CO_H1"/>
    <m/>
    <m/>
    <m/>
    <n v="1"/>
    <n v="1"/>
    <s v="VENCIDO"/>
    <x v="0"/>
  </r>
  <r>
    <x v="5"/>
    <s v="2022_CO_H2"/>
    <m/>
    <m/>
    <m/>
    <n v="1"/>
    <n v="1"/>
    <s v="VENCIDO"/>
    <x v="0"/>
  </r>
  <r>
    <x v="5"/>
    <s v="2022_CO_H3"/>
    <m/>
    <n v="1"/>
    <m/>
    <m/>
    <n v="1"/>
    <s v="EN EJECUCIÓN"/>
    <x v="0"/>
  </r>
  <r>
    <x v="5"/>
    <s v="2022_DI_H1"/>
    <n v="1"/>
    <m/>
    <m/>
    <m/>
    <n v="1"/>
    <s v="CUMPLIDO"/>
    <x v="1"/>
  </r>
  <r>
    <x v="5"/>
    <s v="2022_EN_H1"/>
    <n v="1"/>
    <m/>
    <m/>
    <m/>
    <n v="1"/>
    <s v="CUMPLIDO"/>
    <x v="1"/>
  </r>
  <r>
    <x v="5"/>
    <s v="2022_EN_H2"/>
    <n v="1"/>
    <m/>
    <m/>
    <n v="1"/>
    <n v="2"/>
    <s v="VENCIDO"/>
    <x v="0"/>
  </r>
  <r>
    <x v="5"/>
    <s v="2022_EN_H3"/>
    <n v="1"/>
    <m/>
    <m/>
    <m/>
    <n v="1"/>
    <s v="CUMPLIDO"/>
    <x v="1"/>
  </r>
  <r>
    <x v="5"/>
    <s v="2022_EN_H4"/>
    <n v="1"/>
    <m/>
    <m/>
    <m/>
    <n v="1"/>
    <s v="CUMPLIDO"/>
    <x v="1"/>
  </r>
  <r>
    <x v="5"/>
    <s v="2022_EN_H5"/>
    <n v="1"/>
    <m/>
    <m/>
    <m/>
    <n v="1"/>
    <s v="CUMPLIDO"/>
    <x v="1"/>
  </r>
  <r>
    <x v="5"/>
    <s v="2022_EN_H6"/>
    <n v="1"/>
    <m/>
    <m/>
    <m/>
    <n v="1"/>
    <s v="CUMPLIDO"/>
    <x v="1"/>
  </r>
  <r>
    <x v="5"/>
    <s v="2022_EN_H7"/>
    <m/>
    <n v="1"/>
    <m/>
    <m/>
    <n v="1"/>
    <s v="EN EJECUCIÓN"/>
    <x v="0"/>
  </r>
  <r>
    <x v="5"/>
    <s v="2022_EN_H8"/>
    <m/>
    <m/>
    <m/>
    <n v="1"/>
    <n v="1"/>
    <s v="VENCIDO"/>
    <x v="0"/>
  </r>
  <r>
    <x v="5"/>
    <s v="2022_EN_H9"/>
    <n v="1"/>
    <m/>
    <m/>
    <m/>
    <n v="1"/>
    <s v="CUMPLIDO"/>
    <x v="1"/>
  </r>
  <r>
    <x v="5"/>
    <s v="2022_FB_H1"/>
    <m/>
    <n v="6"/>
    <m/>
    <m/>
    <n v="6"/>
    <s v="EN EJECUCIÓN"/>
    <x v="0"/>
  </r>
  <r>
    <x v="5"/>
    <s v="2022_GC_H1"/>
    <m/>
    <n v="1"/>
    <m/>
    <m/>
    <n v="1"/>
    <s v="EN EJECUCIÓN"/>
    <x v="0"/>
  </r>
  <r>
    <x v="5"/>
    <s v="2022_GF_H1"/>
    <n v="4"/>
    <m/>
    <m/>
    <m/>
    <n v="4"/>
    <s v="CUMPLIDO"/>
    <x v="1"/>
  </r>
  <r>
    <x v="5"/>
    <s v="2022_GF_H2"/>
    <n v="1"/>
    <m/>
    <m/>
    <m/>
    <n v="1"/>
    <s v="CUMPLIDO"/>
    <x v="1"/>
  </r>
  <r>
    <x v="5"/>
    <s v="2022_GF_H4"/>
    <n v="1"/>
    <m/>
    <m/>
    <m/>
    <n v="1"/>
    <s v="CUMPLIDO"/>
    <x v="1"/>
  </r>
  <r>
    <x v="5"/>
    <s v="2022_GF_H5"/>
    <n v="1"/>
    <m/>
    <m/>
    <m/>
    <n v="1"/>
    <s v="CUMPLIDO"/>
    <x v="1"/>
  </r>
  <r>
    <x v="5"/>
    <s v="2022_GF_H6"/>
    <n v="1"/>
    <m/>
    <m/>
    <m/>
    <n v="1"/>
    <s v="CUMPLIDO"/>
    <x v="1"/>
  </r>
  <r>
    <x v="5"/>
    <s v="2022_GF_H7"/>
    <n v="1"/>
    <m/>
    <m/>
    <m/>
    <n v="1"/>
    <s v="CUMPLIDO"/>
    <x v="1"/>
  </r>
  <r>
    <x v="5"/>
    <s v="2022_GF_H8"/>
    <n v="1"/>
    <m/>
    <m/>
    <m/>
    <n v="1"/>
    <s v="CUMPLIDO"/>
    <x v="1"/>
  </r>
  <r>
    <x v="5"/>
    <s v="2022_MC_H1"/>
    <n v="1"/>
    <n v="1"/>
    <m/>
    <m/>
    <n v="2"/>
    <s v="EN EJECUCIÓN"/>
    <x v="0"/>
  </r>
  <r>
    <x v="5"/>
    <s v="2022_MC_H10"/>
    <m/>
    <n v="1"/>
    <m/>
    <m/>
    <n v="1"/>
    <s v="EN EJECUCIÓN"/>
    <x v="0"/>
  </r>
  <r>
    <x v="5"/>
    <s v="2022_MC_H11"/>
    <m/>
    <n v="4"/>
    <m/>
    <m/>
    <n v="4"/>
    <s v="EN EJECUCIÓN"/>
    <x v="0"/>
  </r>
  <r>
    <x v="5"/>
    <s v="2022_MC_H2"/>
    <m/>
    <n v="1"/>
    <m/>
    <m/>
    <n v="1"/>
    <s v="EN EJECUCIÓN"/>
    <x v="0"/>
  </r>
  <r>
    <x v="5"/>
    <s v="2022_MC_H3"/>
    <m/>
    <n v="2"/>
    <m/>
    <m/>
    <n v="2"/>
    <s v="EN EJECUCIÓN"/>
    <x v="0"/>
  </r>
  <r>
    <x v="5"/>
    <s v="2022_MC_H4"/>
    <n v="1"/>
    <m/>
    <m/>
    <m/>
    <n v="1"/>
    <s v="CUMPLIDO"/>
    <x v="1"/>
  </r>
  <r>
    <x v="5"/>
    <s v="2022_MC_H5"/>
    <n v="1"/>
    <m/>
    <m/>
    <m/>
    <n v="1"/>
    <s v="CUMPLIDO"/>
    <x v="1"/>
  </r>
  <r>
    <x v="5"/>
    <s v="2022_MC_H6"/>
    <m/>
    <n v="1"/>
    <m/>
    <m/>
    <n v="1"/>
    <s v="EN EJECUCIÓN"/>
    <x v="0"/>
  </r>
  <r>
    <x v="5"/>
    <s v="2022_MC_H7"/>
    <n v="1"/>
    <m/>
    <m/>
    <m/>
    <n v="1"/>
    <s v="CUMPLIDO"/>
    <x v="1"/>
  </r>
  <r>
    <x v="5"/>
    <s v="2022_MC_H8"/>
    <m/>
    <n v="1"/>
    <m/>
    <m/>
    <n v="1"/>
    <s v="EN EJECUCIÓN"/>
    <x v="0"/>
  </r>
  <r>
    <x v="5"/>
    <s v="2022_MC_H9"/>
    <m/>
    <n v="1"/>
    <m/>
    <m/>
    <n v="1"/>
    <s v="EN EJECUCIÓN"/>
    <x v="0"/>
  </r>
  <r>
    <x v="5"/>
    <s v="2022_PE_H1"/>
    <n v="1"/>
    <m/>
    <m/>
    <m/>
    <n v="1"/>
    <s v="CUMPLIDO"/>
    <x v="1"/>
  </r>
  <r>
    <x v="5"/>
    <s v="2022_TH_H10"/>
    <n v="1"/>
    <m/>
    <m/>
    <m/>
    <n v="1"/>
    <s v="CUMPLIDO"/>
    <x v="1"/>
  </r>
  <r>
    <x v="5"/>
    <s v="2022_TH_H11"/>
    <n v="2"/>
    <m/>
    <m/>
    <m/>
    <n v="2"/>
    <s v="CUMPLIDO"/>
    <x v="1"/>
  </r>
  <r>
    <x v="5"/>
    <s v="2022_TH_H12"/>
    <n v="2"/>
    <m/>
    <m/>
    <m/>
    <n v="2"/>
    <s v="CUMPLIDO"/>
    <x v="1"/>
  </r>
  <r>
    <x v="5"/>
    <s v="2022_TH_H14"/>
    <n v="1"/>
    <m/>
    <m/>
    <m/>
    <n v="1"/>
    <s v="CUMPLIDO"/>
    <x v="1"/>
  </r>
  <r>
    <x v="5"/>
    <s v="2022_TH_H15"/>
    <n v="1"/>
    <m/>
    <m/>
    <n v="1"/>
    <n v="2"/>
    <s v="VENCIDO"/>
    <x v="0"/>
  </r>
  <r>
    <x v="5"/>
    <s v="2022_TH_H16"/>
    <n v="1"/>
    <m/>
    <m/>
    <m/>
    <n v="1"/>
    <s v="CUMPLIDO"/>
    <x v="1"/>
  </r>
  <r>
    <x v="5"/>
    <s v="2022_TH_H2"/>
    <n v="3"/>
    <m/>
    <m/>
    <m/>
    <n v="3"/>
    <s v="CUMPLIDO"/>
    <x v="1"/>
  </r>
  <r>
    <x v="5"/>
    <s v="2022_TH_H3"/>
    <n v="1"/>
    <m/>
    <m/>
    <m/>
    <n v="1"/>
    <s v="CUMPLIDO"/>
    <x v="1"/>
  </r>
  <r>
    <x v="5"/>
    <s v="2022_TH_H4"/>
    <n v="2"/>
    <m/>
    <m/>
    <m/>
    <n v="2"/>
    <s v="CUMPLIDO"/>
    <x v="1"/>
  </r>
  <r>
    <x v="5"/>
    <s v="2022_TH_H5"/>
    <n v="2"/>
    <n v="2"/>
    <m/>
    <m/>
    <n v="4"/>
    <s v="EN EJECUCIÓN"/>
    <x v="0"/>
  </r>
  <r>
    <x v="5"/>
    <s v="2022_TH_H6"/>
    <n v="1"/>
    <m/>
    <m/>
    <n v="1"/>
    <n v="2"/>
    <s v="VENCIDO"/>
    <x v="0"/>
  </r>
  <r>
    <x v="5"/>
    <s v="2022_TH_H7"/>
    <m/>
    <n v="1"/>
    <m/>
    <m/>
    <n v="1"/>
    <s v="EN EJECUCIÓN"/>
    <x v="0"/>
  </r>
  <r>
    <x v="5"/>
    <s v="2022_TH_H8"/>
    <n v="2"/>
    <m/>
    <m/>
    <m/>
    <n v="2"/>
    <s v="CUMPLIDO"/>
    <x v="1"/>
  </r>
  <r>
    <x v="5"/>
    <s v="2022_TH_H9"/>
    <m/>
    <n v="1"/>
    <m/>
    <m/>
    <n v="1"/>
    <s v="EN EJECUCIÓN"/>
    <x v="0"/>
  </r>
  <r>
    <x v="5"/>
    <s v="2022_TI_H1"/>
    <m/>
    <n v="2"/>
    <m/>
    <m/>
    <n v="2"/>
    <s v="EN EJECUCIÓN"/>
    <x v="0"/>
  </r>
  <r>
    <x v="5"/>
    <s v="2022_TI_H2"/>
    <m/>
    <n v="1"/>
    <m/>
    <m/>
    <n v="1"/>
    <s v="EN EJECUCIÓN"/>
    <x v="0"/>
  </r>
  <r>
    <x v="5"/>
    <s v="2022_TI_H3"/>
    <m/>
    <n v="1"/>
    <m/>
    <m/>
    <n v="1"/>
    <s v="EN EJECUCIÓN"/>
    <x v="0"/>
  </r>
  <r>
    <x v="5"/>
    <s v="2022_TI_H4"/>
    <m/>
    <n v="1"/>
    <m/>
    <m/>
    <n v="1"/>
    <s v="EN EJECUCIÓN"/>
    <x v="0"/>
  </r>
  <r>
    <x v="5"/>
    <s v="2022_TI_H5"/>
    <m/>
    <n v="1"/>
    <m/>
    <m/>
    <n v="1"/>
    <s v="EN EJECUCIÓN"/>
    <x v="0"/>
  </r>
  <r>
    <x v="5"/>
    <s v="2022_TI_H6"/>
    <n v="2"/>
    <m/>
    <m/>
    <m/>
    <n v="2"/>
    <s v="CUMPLIDO"/>
    <x v="1"/>
  </r>
  <r>
    <x v="5"/>
    <s v="2022_TI_H7"/>
    <n v="1"/>
    <m/>
    <m/>
    <n v="2"/>
    <n v="3"/>
    <s v="VENCIDO"/>
    <x v="0"/>
  </r>
  <r>
    <x v="5"/>
    <s v="2022_TI_H8"/>
    <n v="1"/>
    <m/>
    <m/>
    <m/>
    <n v="1"/>
    <s v="CUMPLIDO"/>
    <x v="1"/>
  </r>
  <r>
    <x v="5"/>
    <s v="2022AFin2021H2"/>
    <n v="3"/>
    <n v="1"/>
    <m/>
    <m/>
    <n v="4"/>
    <s v="EN EJECUCIÓN"/>
    <x v="0"/>
  </r>
  <r>
    <x v="5"/>
    <s v="2022AFin2021H3"/>
    <n v="1"/>
    <m/>
    <m/>
    <m/>
    <n v="1"/>
    <s v="CUMPLIDO"/>
    <x v="1"/>
  </r>
  <r>
    <x v="5"/>
    <s v="2022AFin2021H7"/>
    <n v="1"/>
    <m/>
    <m/>
    <n v="1"/>
    <n v="2"/>
    <s v="VENCIDO"/>
    <x v="0"/>
  </r>
  <r>
    <x v="5"/>
    <s v="2022AFin2021H9"/>
    <n v="2"/>
    <m/>
    <m/>
    <n v="1"/>
    <n v="3"/>
    <s v="VENCIDO"/>
    <x v="0"/>
  </r>
  <r>
    <x v="5"/>
    <s v="2022DenC254H1"/>
    <n v="2"/>
    <m/>
    <m/>
    <n v="2"/>
    <n v="4"/>
    <s v="VENCIDO"/>
    <x v="0"/>
  </r>
  <r>
    <x v="5"/>
    <s v="2022DenC254H2"/>
    <n v="3"/>
    <n v="1"/>
    <m/>
    <m/>
    <n v="4"/>
    <s v="EN EJECUCIÓN"/>
    <x v="0"/>
  </r>
  <r>
    <x v="5"/>
    <s v="2022DenC254H3"/>
    <n v="2"/>
    <n v="1"/>
    <m/>
    <m/>
    <n v="3"/>
    <s v="EN EJECUCIÓN"/>
    <x v="0"/>
  </r>
  <r>
    <x v="5"/>
    <s v="2022DenC254H4"/>
    <n v="1"/>
    <n v="1"/>
    <m/>
    <m/>
    <n v="2"/>
    <s v="EN EJECUCIÓN"/>
    <x v="0"/>
  </r>
  <r>
    <x v="5"/>
    <s v="2022DenC254H5"/>
    <n v="1"/>
    <n v="1"/>
    <m/>
    <n v="1"/>
    <n v="3"/>
    <s v="VENCIDO"/>
    <x v="0"/>
  </r>
  <r>
    <x v="5"/>
    <s v="2022DenC254H6"/>
    <n v="1"/>
    <n v="1"/>
    <m/>
    <m/>
    <n v="2"/>
    <s v="EN EJECUCIÓN"/>
    <x v="0"/>
  </r>
  <r>
    <x v="5"/>
    <s v="2022DenOC56640H1"/>
    <m/>
    <n v="1"/>
    <m/>
    <n v="4"/>
    <n v="5"/>
    <s v="VENCIDO"/>
    <x v="0"/>
  </r>
  <r>
    <x v="5"/>
    <s v="2022Fin2022H1"/>
    <n v="1"/>
    <m/>
    <m/>
    <m/>
    <n v="1"/>
    <s v="CUMPLIDO"/>
    <x v="1"/>
  </r>
  <r>
    <x v="5"/>
    <s v="2022Fin2022H10"/>
    <n v="2"/>
    <m/>
    <m/>
    <m/>
    <n v="2"/>
    <s v="CUMPLIDO"/>
    <x v="1"/>
  </r>
  <r>
    <x v="5"/>
    <s v="2022Fin2022H11"/>
    <n v="1"/>
    <m/>
    <m/>
    <m/>
    <n v="1"/>
    <s v="CUMPLIDO"/>
    <x v="1"/>
  </r>
  <r>
    <x v="5"/>
    <s v="2022Fin2022H12"/>
    <n v="1"/>
    <m/>
    <m/>
    <m/>
    <n v="1"/>
    <s v="CUMPLIDO"/>
    <x v="1"/>
  </r>
  <r>
    <x v="5"/>
    <s v="2022Fin2022H13"/>
    <n v="2"/>
    <m/>
    <m/>
    <m/>
    <n v="2"/>
    <s v="CUMPLIDO"/>
    <x v="1"/>
  </r>
  <r>
    <x v="5"/>
    <s v="2022Fin2022H14"/>
    <n v="3"/>
    <m/>
    <m/>
    <n v="1"/>
    <n v="4"/>
    <s v="VENCIDO"/>
    <x v="0"/>
  </r>
  <r>
    <x v="5"/>
    <s v="2022Fin2022H15"/>
    <n v="2"/>
    <m/>
    <m/>
    <m/>
    <n v="2"/>
    <s v="CUMPLIDO"/>
    <x v="1"/>
  </r>
  <r>
    <x v="5"/>
    <s v="2022Fin2022H16"/>
    <n v="2"/>
    <m/>
    <m/>
    <m/>
    <n v="2"/>
    <s v="CUMPLIDO"/>
    <x v="1"/>
  </r>
  <r>
    <x v="5"/>
    <s v="2022Fin2022H17"/>
    <n v="2"/>
    <m/>
    <m/>
    <m/>
    <n v="2"/>
    <s v="CUMPLIDO"/>
    <x v="1"/>
  </r>
  <r>
    <x v="5"/>
    <s v="2022Fin2022H18"/>
    <n v="2"/>
    <m/>
    <m/>
    <m/>
    <n v="2"/>
    <s v="CUMPLIDO"/>
    <x v="1"/>
  </r>
  <r>
    <x v="5"/>
    <s v="2022Fin2022H19"/>
    <n v="2"/>
    <m/>
    <m/>
    <m/>
    <n v="2"/>
    <s v="CUMPLIDO"/>
    <x v="1"/>
  </r>
  <r>
    <x v="5"/>
    <s v="2022Fin2022H2"/>
    <n v="1"/>
    <m/>
    <m/>
    <m/>
    <n v="1"/>
    <s v="CUMPLIDO"/>
    <x v="1"/>
  </r>
  <r>
    <x v="5"/>
    <s v="2022Fin2022H20"/>
    <n v="1"/>
    <n v="1"/>
    <m/>
    <m/>
    <n v="2"/>
    <s v="EN EJECUCIÓN"/>
    <x v="0"/>
  </r>
  <r>
    <x v="5"/>
    <s v="2022Fin2022H3"/>
    <n v="2"/>
    <m/>
    <m/>
    <m/>
    <n v="2"/>
    <s v="CUMPLIDO"/>
    <x v="1"/>
  </r>
  <r>
    <x v="5"/>
    <s v="2022Fin2022H4"/>
    <n v="1"/>
    <m/>
    <m/>
    <m/>
    <n v="1"/>
    <s v="CUMPLIDO"/>
    <x v="1"/>
  </r>
  <r>
    <x v="5"/>
    <s v="2022Fin2022H5"/>
    <m/>
    <m/>
    <m/>
    <n v="2"/>
    <n v="2"/>
    <s v="VENCIDO"/>
    <x v="0"/>
  </r>
  <r>
    <x v="5"/>
    <s v="2022Fin2022H6"/>
    <n v="1"/>
    <m/>
    <m/>
    <m/>
    <n v="1"/>
    <s v="CUMPLIDO"/>
    <x v="1"/>
  </r>
  <r>
    <x v="5"/>
    <s v="2022Fin2022H7"/>
    <m/>
    <n v="1"/>
    <m/>
    <m/>
    <n v="1"/>
    <s v="EN EJECUCIÓN"/>
    <x v="0"/>
  </r>
  <r>
    <x v="5"/>
    <s v="2022Fin2022H8"/>
    <n v="1"/>
    <m/>
    <m/>
    <m/>
    <n v="1"/>
    <s v="CUMPLIDO"/>
    <x v="1"/>
  </r>
  <r>
    <x v="5"/>
    <s v="2022Fin2022H9"/>
    <n v="2"/>
    <m/>
    <m/>
    <n v="1"/>
    <n v="3"/>
    <s v="VENCIDO"/>
    <x v="0"/>
  </r>
  <r>
    <x v="6"/>
    <s v="2023_AD_H1"/>
    <m/>
    <n v="1"/>
    <m/>
    <m/>
    <n v="1"/>
    <s v="EN EJECUCIÓN"/>
    <x v="0"/>
  </r>
  <r>
    <x v="6"/>
    <s v="2023_AD_H10"/>
    <n v="2"/>
    <n v="2"/>
    <m/>
    <m/>
    <n v="4"/>
    <s v="EN EJECUCIÓN"/>
    <x v="0"/>
  </r>
  <r>
    <x v="6"/>
    <s v="2023_AD_H11"/>
    <n v="2"/>
    <n v="2"/>
    <m/>
    <m/>
    <n v="4"/>
    <s v="EN EJECUCIÓN"/>
    <x v="0"/>
  </r>
  <r>
    <x v="6"/>
    <s v="2023_AD_H12"/>
    <n v="2"/>
    <n v="2"/>
    <m/>
    <m/>
    <n v="4"/>
    <s v="EN EJECUCIÓN"/>
    <x v="0"/>
  </r>
  <r>
    <x v="6"/>
    <s v="2023_AD_H13"/>
    <n v="2"/>
    <n v="2"/>
    <m/>
    <m/>
    <n v="4"/>
    <s v="EN EJECUCIÓN"/>
    <x v="0"/>
  </r>
  <r>
    <x v="6"/>
    <s v="2023_AD_H14"/>
    <m/>
    <n v="1"/>
    <m/>
    <m/>
    <n v="1"/>
    <s v="EN EJECUCIÓN"/>
    <x v="0"/>
  </r>
  <r>
    <x v="6"/>
    <s v="2023_AD_H15"/>
    <m/>
    <n v="2"/>
    <m/>
    <m/>
    <n v="2"/>
    <s v="EN EJECUCIÓN"/>
    <x v="0"/>
  </r>
  <r>
    <x v="6"/>
    <s v="2023_AD_H16"/>
    <n v="2"/>
    <n v="3"/>
    <m/>
    <m/>
    <n v="5"/>
    <s v="EN EJECUCIÓN"/>
    <x v="0"/>
  </r>
  <r>
    <x v="6"/>
    <s v="2023_AD_H2"/>
    <m/>
    <n v="2"/>
    <m/>
    <m/>
    <n v="2"/>
    <s v="EN EJECUCIÓN"/>
    <x v="0"/>
  </r>
  <r>
    <x v="6"/>
    <s v="2023_AD_H3"/>
    <m/>
    <n v="2"/>
    <m/>
    <m/>
    <n v="2"/>
    <s v="EN EJECUCIÓN"/>
    <x v="0"/>
  </r>
  <r>
    <x v="6"/>
    <s v="2023_AD_H4"/>
    <n v="2"/>
    <n v="2"/>
    <m/>
    <m/>
    <n v="4"/>
    <s v="EN EJECUCIÓN"/>
    <x v="0"/>
  </r>
  <r>
    <x v="6"/>
    <s v="2023_AD_H5"/>
    <m/>
    <n v="2"/>
    <m/>
    <m/>
    <n v="2"/>
    <s v="EN EJECUCIÓN"/>
    <x v="0"/>
  </r>
  <r>
    <x v="6"/>
    <s v="2023_AD_H6"/>
    <n v="1"/>
    <n v="2"/>
    <m/>
    <n v="1"/>
    <n v="4"/>
    <s v="VENCIDO"/>
    <x v="0"/>
  </r>
  <r>
    <x v="6"/>
    <s v="2023_AD_H7"/>
    <m/>
    <n v="1"/>
    <m/>
    <m/>
    <n v="1"/>
    <s v="EN EJECUCIÓN"/>
    <x v="0"/>
  </r>
  <r>
    <x v="6"/>
    <s v="2023_AD_H8"/>
    <n v="1"/>
    <n v="1"/>
    <m/>
    <m/>
    <n v="2"/>
    <s v="EN EJECUCIÓN"/>
    <x v="0"/>
  </r>
  <r>
    <x v="6"/>
    <s v="2023_AD_H9"/>
    <n v="1"/>
    <n v="1"/>
    <m/>
    <m/>
    <n v="2"/>
    <s v="EN EJECUCIÓN"/>
    <x v="0"/>
  </r>
  <r>
    <x v="6"/>
    <s v="2023_AU_H1"/>
    <n v="1"/>
    <n v="1"/>
    <m/>
    <m/>
    <n v="2"/>
    <s v="EN EJECUCIÓN"/>
    <x v="0"/>
  </r>
  <r>
    <x v="6"/>
    <s v="2023_AU_H10"/>
    <m/>
    <n v="1"/>
    <m/>
    <m/>
    <n v="1"/>
    <s v="EN EJECUCIÓN"/>
    <x v="0"/>
  </r>
  <r>
    <x v="6"/>
    <s v="2023_AU_H11"/>
    <m/>
    <n v="1"/>
    <m/>
    <m/>
    <n v="1"/>
    <s v="EN EJECUCIÓN"/>
    <x v="0"/>
  </r>
  <r>
    <x v="6"/>
    <s v="2023_AU_H12"/>
    <n v="1"/>
    <m/>
    <m/>
    <m/>
    <n v="1"/>
    <s v="CUMPLIDO"/>
    <x v="1"/>
  </r>
  <r>
    <x v="6"/>
    <s v="2023_AU_H13"/>
    <n v="1"/>
    <n v="2"/>
    <m/>
    <m/>
    <n v="3"/>
    <s v="EN EJECUCIÓN"/>
    <x v="0"/>
  </r>
  <r>
    <x v="6"/>
    <s v="2023_AU_H14"/>
    <n v="1"/>
    <m/>
    <m/>
    <m/>
    <n v="1"/>
    <s v="CUMPLIDO"/>
    <x v="1"/>
  </r>
  <r>
    <x v="6"/>
    <s v="2023_AU_H15"/>
    <n v="1"/>
    <n v="1"/>
    <m/>
    <m/>
    <n v="2"/>
    <s v="EN EJECUCIÓN"/>
    <x v="0"/>
  </r>
  <r>
    <x v="6"/>
    <s v="2023_AU_H16"/>
    <n v="1"/>
    <m/>
    <m/>
    <m/>
    <n v="1"/>
    <s v="CUMPLIDO"/>
    <x v="1"/>
  </r>
  <r>
    <x v="6"/>
    <s v="2023_AU_H17"/>
    <n v="1"/>
    <n v="2"/>
    <m/>
    <m/>
    <n v="3"/>
    <s v="EN EJECUCIÓN"/>
    <x v="0"/>
  </r>
  <r>
    <x v="6"/>
    <s v="2023_AU_H18"/>
    <m/>
    <n v="1"/>
    <m/>
    <m/>
    <n v="1"/>
    <s v="EN EJECUCIÓN"/>
    <x v="0"/>
  </r>
  <r>
    <x v="6"/>
    <s v="2023_AU_H19"/>
    <m/>
    <n v="1"/>
    <m/>
    <m/>
    <n v="1"/>
    <s v="EN EJECUCIÓN"/>
    <x v="0"/>
  </r>
  <r>
    <x v="6"/>
    <s v="2023_AU_H2"/>
    <n v="1"/>
    <m/>
    <m/>
    <m/>
    <n v="1"/>
    <s v="CUMPLIDO"/>
    <x v="1"/>
  </r>
  <r>
    <x v="6"/>
    <s v="2023_AU_H20"/>
    <m/>
    <n v="1"/>
    <m/>
    <m/>
    <n v="1"/>
    <s v="EN EJECUCIÓN"/>
    <x v="0"/>
  </r>
  <r>
    <x v="6"/>
    <s v="2023_AU_H3"/>
    <m/>
    <n v="1"/>
    <m/>
    <m/>
    <n v="1"/>
    <s v="EN EJECUCIÓN"/>
    <x v="0"/>
  </r>
  <r>
    <x v="6"/>
    <s v="2023_AU_H4"/>
    <m/>
    <m/>
    <m/>
    <n v="1"/>
    <n v="1"/>
    <s v="VENCIDO"/>
    <x v="0"/>
  </r>
  <r>
    <x v="6"/>
    <s v="2023_AU_H6"/>
    <n v="1"/>
    <m/>
    <m/>
    <m/>
    <n v="1"/>
    <s v="CUMPLIDO"/>
    <x v="1"/>
  </r>
  <r>
    <x v="6"/>
    <s v="2023_AU_H7"/>
    <n v="1"/>
    <n v="3"/>
    <m/>
    <m/>
    <n v="4"/>
    <s v="EN EJECUCIÓN"/>
    <x v="0"/>
  </r>
  <r>
    <x v="6"/>
    <s v="2023_AU_H8"/>
    <n v="1"/>
    <m/>
    <m/>
    <m/>
    <n v="1"/>
    <s v="CUMPLIDO"/>
    <x v="1"/>
  </r>
  <r>
    <x v="6"/>
    <s v="2023_AU_H9"/>
    <m/>
    <n v="1"/>
    <m/>
    <m/>
    <n v="1"/>
    <s v="EN EJECUCIÓN"/>
    <x v="0"/>
  </r>
  <r>
    <x v="6"/>
    <s v="2023_CJ_H1"/>
    <m/>
    <m/>
    <m/>
    <n v="1"/>
    <n v="1"/>
    <s v="VENCIDO"/>
    <x v="0"/>
  </r>
  <r>
    <x v="6"/>
    <s v="2023_CO_H1"/>
    <n v="1"/>
    <m/>
    <m/>
    <m/>
    <n v="1"/>
    <s v="CUMPLIDO"/>
    <x v="1"/>
  </r>
  <r>
    <x v="6"/>
    <s v="2023_CO_H10"/>
    <n v="1"/>
    <m/>
    <m/>
    <m/>
    <n v="1"/>
    <s v="CUMPLIDO"/>
    <x v="1"/>
  </r>
  <r>
    <x v="6"/>
    <s v="2023_CO_H11"/>
    <m/>
    <n v="1"/>
    <m/>
    <m/>
    <n v="1"/>
    <s v="EN EJECUCIÓN"/>
    <x v="0"/>
  </r>
  <r>
    <x v="6"/>
    <s v="2023_CO_H12"/>
    <m/>
    <n v="1"/>
    <m/>
    <m/>
    <n v="1"/>
    <s v="EN EJECUCIÓN"/>
    <x v="0"/>
  </r>
  <r>
    <x v="6"/>
    <s v="2023_CO_H13"/>
    <n v="1"/>
    <m/>
    <m/>
    <m/>
    <n v="1"/>
    <s v="CUMPLIDO"/>
    <x v="1"/>
  </r>
  <r>
    <x v="6"/>
    <s v="2023_CO_H14"/>
    <m/>
    <n v="1"/>
    <m/>
    <m/>
    <n v="1"/>
    <s v="EN EJECUCIÓN"/>
    <x v="0"/>
  </r>
  <r>
    <x v="6"/>
    <s v="2023_CO_H15"/>
    <m/>
    <n v="1"/>
    <m/>
    <m/>
    <n v="1"/>
    <s v="EN EJECUCIÓN"/>
    <x v="0"/>
  </r>
  <r>
    <x v="6"/>
    <s v="2023_CO_H16"/>
    <m/>
    <n v="1"/>
    <m/>
    <m/>
    <n v="1"/>
    <s v="EN EJECUCIÓN"/>
    <x v="0"/>
  </r>
  <r>
    <x v="6"/>
    <s v="2023_CO_H17"/>
    <m/>
    <n v="1"/>
    <m/>
    <m/>
    <n v="1"/>
    <s v="EN EJECUCIÓN"/>
    <x v="0"/>
  </r>
  <r>
    <x v="6"/>
    <s v="2023_CO_H18"/>
    <m/>
    <m/>
    <m/>
    <n v="1"/>
    <n v="1"/>
    <s v="VENCIDO"/>
    <x v="0"/>
  </r>
  <r>
    <x v="6"/>
    <s v="2023_CO_H19"/>
    <m/>
    <n v="1"/>
    <m/>
    <m/>
    <n v="1"/>
    <s v="EN EJECUCIÓN"/>
    <x v="0"/>
  </r>
  <r>
    <x v="6"/>
    <s v="2023_CO_H2"/>
    <n v="1"/>
    <m/>
    <m/>
    <m/>
    <n v="1"/>
    <s v="CUMPLIDO"/>
    <x v="1"/>
  </r>
  <r>
    <x v="6"/>
    <s v="2023_CO_H20"/>
    <m/>
    <n v="1"/>
    <m/>
    <m/>
    <n v="1"/>
    <s v="EN EJECUCIÓN"/>
    <x v="0"/>
  </r>
  <r>
    <x v="6"/>
    <s v="2023_CO_H21"/>
    <m/>
    <n v="1"/>
    <m/>
    <m/>
    <n v="1"/>
    <s v="EN EJECUCIÓN"/>
    <x v="0"/>
  </r>
  <r>
    <x v="6"/>
    <s v="2023_CO_H22"/>
    <m/>
    <n v="1"/>
    <m/>
    <m/>
    <n v="1"/>
    <s v="EN EJECUCIÓN"/>
    <x v="0"/>
  </r>
  <r>
    <x v="6"/>
    <s v="2023_CO_H23"/>
    <m/>
    <n v="1"/>
    <m/>
    <m/>
    <n v="1"/>
    <s v="EN EJECUCIÓN"/>
    <x v="0"/>
  </r>
  <r>
    <x v="6"/>
    <s v="2023_CO_H24"/>
    <m/>
    <n v="1"/>
    <m/>
    <m/>
    <n v="1"/>
    <s v="EN EJECUCIÓN"/>
    <x v="0"/>
  </r>
  <r>
    <x v="6"/>
    <s v="2023_CO_H25"/>
    <m/>
    <n v="1"/>
    <m/>
    <m/>
    <n v="1"/>
    <s v="EN EJECUCIÓN"/>
    <x v="0"/>
  </r>
  <r>
    <x v="6"/>
    <s v="2023_CO_H26"/>
    <m/>
    <n v="1"/>
    <m/>
    <m/>
    <n v="1"/>
    <s v="EN EJECUCIÓN"/>
    <x v="0"/>
  </r>
  <r>
    <x v="6"/>
    <s v="2023_CO_H27"/>
    <m/>
    <n v="1"/>
    <m/>
    <m/>
    <n v="1"/>
    <s v="EN EJECUCIÓN"/>
    <x v="0"/>
  </r>
  <r>
    <x v="6"/>
    <s v="2023_CO_H28"/>
    <m/>
    <n v="1"/>
    <m/>
    <m/>
    <n v="1"/>
    <s v="EN EJECUCIÓN"/>
    <x v="0"/>
  </r>
  <r>
    <x v="6"/>
    <s v="2023_CO_H29"/>
    <m/>
    <n v="1"/>
    <m/>
    <m/>
    <n v="1"/>
    <s v="EN EJECUCIÓN"/>
    <x v="0"/>
  </r>
  <r>
    <x v="6"/>
    <s v="2023_CO_H3"/>
    <m/>
    <n v="1"/>
    <m/>
    <m/>
    <n v="1"/>
    <s v="EN EJECUCIÓN"/>
    <x v="0"/>
  </r>
  <r>
    <x v="6"/>
    <s v="2023_CO_H30"/>
    <m/>
    <n v="1"/>
    <m/>
    <m/>
    <n v="1"/>
    <s v="EN EJECUCIÓN"/>
    <x v="0"/>
  </r>
  <r>
    <x v="6"/>
    <s v="2023_CO_H31"/>
    <m/>
    <n v="1"/>
    <m/>
    <m/>
    <n v="1"/>
    <s v="EN EJECUCIÓN"/>
    <x v="0"/>
  </r>
  <r>
    <x v="6"/>
    <s v="2023_CO_H32"/>
    <m/>
    <n v="1"/>
    <m/>
    <m/>
    <n v="1"/>
    <s v="EN EJECUCIÓN"/>
    <x v="0"/>
  </r>
  <r>
    <x v="6"/>
    <s v="2023_CO_H33"/>
    <m/>
    <n v="1"/>
    <m/>
    <m/>
    <n v="1"/>
    <s v="EN EJECUCIÓN"/>
    <x v="0"/>
  </r>
  <r>
    <x v="6"/>
    <s v="2023_CO_H34"/>
    <m/>
    <n v="1"/>
    <m/>
    <m/>
    <n v="1"/>
    <s v="EN EJECUCIÓN"/>
    <x v="0"/>
  </r>
  <r>
    <x v="6"/>
    <s v="2023_CO_H36"/>
    <m/>
    <n v="1"/>
    <m/>
    <m/>
    <n v="1"/>
    <s v="EN EJECUCIÓN"/>
    <x v="0"/>
  </r>
  <r>
    <x v="6"/>
    <s v="2023_CO_H38"/>
    <m/>
    <n v="1"/>
    <m/>
    <m/>
    <n v="1"/>
    <s v="EN EJECUCIÓN"/>
    <x v="0"/>
  </r>
  <r>
    <x v="6"/>
    <s v="2023_CO_H39"/>
    <m/>
    <n v="1"/>
    <m/>
    <m/>
    <n v="1"/>
    <s v="EN EJECUCIÓN"/>
    <x v="0"/>
  </r>
  <r>
    <x v="6"/>
    <s v="2023_CO_H4"/>
    <m/>
    <n v="1"/>
    <m/>
    <m/>
    <n v="1"/>
    <s v="EN EJECUCIÓN"/>
    <x v="0"/>
  </r>
  <r>
    <x v="6"/>
    <s v="2023_CO_H40"/>
    <m/>
    <n v="1"/>
    <m/>
    <m/>
    <n v="1"/>
    <s v="EN EJECUCIÓN"/>
    <x v="0"/>
  </r>
  <r>
    <x v="6"/>
    <s v="2023_CO_H41"/>
    <m/>
    <n v="1"/>
    <m/>
    <m/>
    <n v="1"/>
    <s v="EN EJECUCIÓN"/>
    <x v="0"/>
  </r>
  <r>
    <x v="6"/>
    <s v="2023_CO_H42"/>
    <m/>
    <n v="1"/>
    <m/>
    <m/>
    <n v="1"/>
    <s v="EN EJECUCIÓN"/>
    <x v="0"/>
  </r>
  <r>
    <x v="6"/>
    <s v="2023_CO_H43"/>
    <m/>
    <n v="1"/>
    <m/>
    <m/>
    <n v="1"/>
    <s v="EN EJECUCIÓN"/>
    <x v="0"/>
  </r>
  <r>
    <x v="6"/>
    <s v="2023_CO_H44"/>
    <m/>
    <n v="1"/>
    <m/>
    <m/>
    <n v="1"/>
    <s v="EN EJECUCIÓN"/>
    <x v="0"/>
  </r>
  <r>
    <x v="6"/>
    <s v="2023_CO_H45"/>
    <m/>
    <m/>
    <m/>
    <n v="1"/>
    <n v="1"/>
    <s v="VENCIDO"/>
    <x v="0"/>
  </r>
  <r>
    <x v="6"/>
    <s v="2023_CO_H46"/>
    <m/>
    <n v="1"/>
    <m/>
    <m/>
    <n v="1"/>
    <s v="EN EJECUCIÓN"/>
    <x v="0"/>
  </r>
  <r>
    <x v="6"/>
    <s v="2023_CO_H5"/>
    <m/>
    <n v="1"/>
    <m/>
    <m/>
    <n v="1"/>
    <s v="EN EJECUCIÓN"/>
    <x v="0"/>
  </r>
  <r>
    <x v="6"/>
    <s v="2023_CO_H6"/>
    <m/>
    <n v="1"/>
    <m/>
    <m/>
    <n v="1"/>
    <s v="EN EJECUCIÓN"/>
    <x v="0"/>
  </r>
  <r>
    <x v="6"/>
    <s v="2023_CO_H7"/>
    <m/>
    <n v="1"/>
    <m/>
    <m/>
    <n v="1"/>
    <s v="EN EJECUCIÓN"/>
    <x v="0"/>
  </r>
  <r>
    <x v="6"/>
    <s v="2023_CO_H8"/>
    <m/>
    <n v="1"/>
    <m/>
    <m/>
    <n v="1"/>
    <s v="EN EJECUCIÓN"/>
    <x v="0"/>
  </r>
  <r>
    <x v="6"/>
    <s v="2023_CO_H9"/>
    <m/>
    <n v="1"/>
    <m/>
    <m/>
    <n v="1"/>
    <s v="EN EJECUCIÓN"/>
    <x v="0"/>
  </r>
  <r>
    <x v="6"/>
    <s v="2023_DI_H1"/>
    <n v="1"/>
    <m/>
    <m/>
    <m/>
    <n v="1"/>
    <s v="CUMPLIDO"/>
    <x v="1"/>
  </r>
  <r>
    <x v="6"/>
    <s v="2023_DI_H2"/>
    <m/>
    <n v="1"/>
    <m/>
    <m/>
    <n v="1"/>
    <s v="EN EJECUCIÓN"/>
    <x v="0"/>
  </r>
  <r>
    <x v="6"/>
    <s v="2023_DI_H3"/>
    <n v="1"/>
    <m/>
    <m/>
    <m/>
    <n v="1"/>
    <s v="CUMPLIDO"/>
    <x v="1"/>
  </r>
  <r>
    <x v="6"/>
    <s v="2023_DI_H4"/>
    <n v="1"/>
    <m/>
    <m/>
    <m/>
    <n v="1"/>
    <s v="CUMPLIDO"/>
    <x v="1"/>
  </r>
  <r>
    <x v="6"/>
    <s v="2023_ES_H1"/>
    <n v="2"/>
    <n v="1"/>
    <m/>
    <m/>
    <n v="3"/>
    <s v="EN EJECUCIÓN"/>
    <x v="0"/>
  </r>
  <r>
    <x v="6"/>
    <s v="2023_GD_H1"/>
    <m/>
    <n v="1"/>
    <m/>
    <m/>
    <n v="1"/>
    <s v="EN EJECUCIÓN"/>
    <x v="0"/>
  </r>
  <r>
    <x v="6"/>
    <s v="2023_GF_H1"/>
    <n v="1"/>
    <m/>
    <m/>
    <m/>
    <n v="1"/>
    <s v="CUMPLIDO"/>
    <x v="1"/>
  </r>
  <r>
    <x v="6"/>
    <s v="2023_GF_H10"/>
    <n v="1"/>
    <m/>
    <m/>
    <m/>
    <n v="1"/>
    <s v="CUMPLIDO"/>
    <x v="1"/>
  </r>
  <r>
    <x v="6"/>
    <s v="2023_GF_H11"/>
    <n v="1"/>
    <m/>
    <m/>
    <m/>
    <n v="1"/>
    <s v="CUMPLIDO"/>
    <x v="1"/>
  </r>
  <r>
    <x v="6"/>
    <s v="2023_GF_H2"/>
    <n v="1"/>
    <m/>
    <m/>
    <m/>
    <n v="1"/>
    <s v="CUMPLIDO"/>
    <x v="1"/>
  </r>
  <r>
    <x v="6"/>
    <s v="2023_GF_H3"/>
    <n v="1"/>
    <m/>
    <m/>
    <m/>
    <n v="1"/>
    <s v="CUMPLIDO"/>
    <x v="1"/>
  </r>
  <r>
    <x v="6"/>
    <s v="2023_GF_H4"/>
    <n v="1"/>
    <m/>
    <m/>
    <m/>
    <n v="1"/>
    <s v="CUMPLIDO"/>
    <x v="1"/>
  </r>
  <r>
    <x v="6"/>
    <s v="2023_GF_H5"/>
    <m/>
    <n v="1"/>
    <m/>
    <m/>
    <n v="1"/>
    <s v="EN EJECUCIÓN"/>
    <x v="0"/>
  </r>
  <r>
    <x v="6"/>
    <s v="2023_GF_H6"/>
    <n v="2"/>
    <m/>
    <m/>
    <m/>
    <n v="2"/>
    <s v="CUMPLIDO"/>
    <x v="1"/>
  </r>
  <r>
    <x v="6"/>
    <s v="2023_GF_H7"/>
    <n v="1"/>
    <m/>
    <m/>
    <n v="1"/>
    <n v="2"/>
    <s v="VENCIDO"/>
    <x v="0"/>
  </r>
  <r>
    <x v="6"/>
    <s v="2023_GF_H8"/>
    <n v="8"/>
    <n v="2"/>
    <m/>
    <m/>
    <n v="10"/>
    <s v="EN EJECUCIÓN"/>
    <x v="0"/>
  </r>
  <r>
    <x v="6"/>
    <s v="2023_GF_H9"/>
    <n v="1"/>
    <m/>
    <m/>
    <m/>
    <n v="1"/>
    <s v="CUMPLIDO"/>
    <x v="1"/>
  </r>
  <r>
    <x v="6"/>
    <s v="2023_MC_H1"/>
    <n v="1"/>
    <m/>
    <m/>
    <m/>
    <n v="1"/>
    <s v="CUMPLIDO"/>
    <x v="1"/>
  </r>
  <r>
    <x v="6"/>
    <s v="2023_MC_H2"/>
    <m/>
    <n v="2"/>
    <m/>
    <m/>
    <n v="2"/>
    <s v="EN EJECUCIÓN"/>
    <x v="0"/>
  </r>
  <r>
    <x v="6"/>
    <s v="2023_MC_H3"/>
    <n v="2"/>
    <n v="3"/>
    <m/>
    <m/>
    <n v="5"/>
    <s v="EN EJECUCIÓN"/>
    <x v="0"/>
  </r>
  <r>
    <x v="6"/>
    <s v="2023_MC_H4"/>
    <m/>
    <n v="1"/>
    <m/>
    <m/>
    <n v="1"/>
    <s v="EN EJECUCIÓN"/>
    <x v="0"/>
  </r>
  <r>
    <x v="6"/>
    <s v="2023_TH_H1"/>
    <m/>
    <m/>
    <m/>
    <n v="1"/>
    <n v="1"/>
    <s v="VENCIDO"/>
    <x v="0"/>
  </r>
  <r>
    <x v="6"/>
    <s v="2023_TH_H10"/>
    <m/>
    <m/>
    <m/>
    <n v="1"/>
    <n v="1"/>
    <s v="VENCIDO"/>
    <x v="0"/>
  </r>
  <r>
    <x v="6"/>
    <s v="2023_TH_H11"/>
    <m/>
    <n v="1"/>
    <m/>
    <m/>
    <n v="1"/>
    <s v="EN EJECUCIÓN"/>
    <x v="0"/>
  </r>
  <r>
    <x v="6"/>
    <s v="2023_TH_H12"/>
    <m/>
    <n v="1"/>
    <m/>
    <m/>
    <n v="1"/>
    <s v="EN EJECUCIÓN"/>
    <x v="0"/>
  </r>
  <r>
    <x v="6"/>
    <s v="2023_TH_H13"/>
    <n v="1"/>
    <m/>
    <m/>
    <n v="1"/>
    <n v="2"/>
    <s v="VENCIDO"/>
    <x v="0"/>
  </r>
  <r>
    <x v="6"/>
    <s v="2023_TH_H14"/>
    <n v="1"/>
    <m/>
    <m/>
    <m/>
    <n v="1"/>
    <s v="CUMPLIDO"/>
    <x v="1"/>
  </r>
  <r>
    <x v="6"/>
    <s v="2023_TH_H15"/>
    <m/>
    <n v="2"/>
    <m/>
    <m/>
    <n v="2"/>
    <s v="EN EJECUCIÓN"/>
    <x v="0"/>
  </r>
  <r>
    <x v="6"/>
    <s v="2023_TH_H16"/>
    <m/>
    <n v="1"/>
    <m/>
    <m/>
    <n v="1"/>
    <s v="EN EJECUCIÓN"/>
    <x v="0"/>
  </r>
  <r>
    <x v="6"/>
    <s v="2023_TH_H17"/>
    <n v="1"/>
    <m/>
    <m/>
    <m/>
    <n v="1"/>
    <s v="CUMPLIDO"/>
    <x v="1"/>
  </r>
  <r>
    <x v="6"/>
    <s v="2023_TH_H18"/>
    <n v="1"/>
    <m/>
    <m/>
    <m/>
    <n v="1"/>
    <s v="CUMPLIDO"/>
    <x v="1"/>
  </r>
  <r>
    <x v="6"/>
    <s v="2023_TH_H19"/>
    <m/>
    <n v="1"/>
    <m/>
    <n v="2"/>
    <n v="3"/>
    <s v="VENCIDO"/>
    <x v="0"/>
  </r>
  <r>
    <x v="6"/>
    <s v="2023_TH_H2"/>
    <n v="2"/>
    <m/>
    <m/>
    <m/>
    <n v="2"/>
    <s v="CUMPLIDO"/>
    <x v="1"/>
  </r>
  <r>
    <x v="6"/>
    <s v="2023_TH_H20"/>
    <m/>
    <m/>
    <m/>
    <n v="1"/>
    <n v="1"/>
    <s v="VENCIDO"/>
    <x v="0"/>
  </r>
  <r>
    <x v="6"/>
    <s v="2023_TH_H21"/>
    <n v="2"/>
    <m/>
    <m/>
    <m/>
    <n v="2"/>
    <s v="CUMPLIDO"/>
    <x v="1"/>
  </r>
  <r>
    <x v="6"/>
    <s v="2023_TH_H22"/>
    <m/>
    <n v="1"/>
    <m/>
    <m/>
    <n v="1"/>
    <s v="EN EJECUCIÓN"/>
    <x v="0"/>
  </r>
  <r>
    <x v="6"/>
    <s v="2023_TH_H23"/>
    <n v="1"/>
    <m/>
    <m/>
    <m/>
    <n v="1"/>
    <s v="CUMPLIDO"/>
    <x v="1"/>
  </r>
  <r>
    <x v="6"/>
    <s v="2023_TH_H24"/>
    <m/>
    <n v="2"/>
    <m/>
    <m/>
    <n v="2"/>
    <s v="EN EJECUCIÓN"/>
    <x v="0"/>
  </r>
  <r>
    <x v="6"/>
    <s v="2023_TH_H25"/>
    <m/>
    <m/>
    <m/>
    <n v="1"/>
    <n v="1"/>
    <s v="VENCIDO"/>
    <x v="0"/>
  </r>
  <r>
    <x v="6"/>
    <s v="2023_TH_H26"/>
    <m/>
    <m/>
    <m/>
    <n v="1"/>
    <n v="1"/>
    <s v="VENCIDO"/>
    <x v="0"/>
  </r>
  <r>
    <x v="6"/>
    <s v="2023_TH_H27"/>
    <m/>
    <n v="1"/>
    <m/>
    <m/>
    <n v="1"/>
    <s v="EN EJECUCIÓN"/>
    <x v="0"/>
  </r>
  <r>
    <x v="6"/>
    <s v="2023_TH_H28"/>
    <m/>
    <m/>
    <m/>
    <n v="1"/>
    <n v="1"/>
    <s v="VENCIDO"/>
    <x v="0"/>
  </r>
  <r>
    <x v="6"/>
    <s v="2023_TH_H29"/>
    <m/>
    <n v="1"/>
    <m/>
    <m/>
    <n v="1"/>
    <s v="EN EJECUCIÓN"/>
    <x v="0"/>
  </r>
  <r>
    <x v="6"/>
    <s v="2023_TH_H3"/>
    <m/>
    <n v="2"/>
    <m/>
    <m/>
    <n v="2"/>
    <s v="EN EJECUCIÓN"/>
    <x v="0"/>
  </r>
  <r>
    <x v="6"/>
    <s v="2023_TH_H30"/>
    <m/>
    <n v="3"/>
    <m/>
    <m/>
    <n v="3"/>
    <s v="EN EJECUCIÓN"/>
    <x v="0"/>
  </r>
  <r>
    <x v="6"/>
    <s v="2023_TH_H31"/>
    <m/>
    <n v="2"/>
    <m/>
    <m/>
    <n v="2"/>
    <s v="EN EJECUCIÓN"/>
    <x v="0"/>
  </r>
  <r>
    <x v="6"/>
    <s v="2023_TH_H32"/>
    <m/>
    <m/>
    <m/>
    <n v="1"/>
    <n v="1"/>
    <s v="VENCIDO"/>
    <x v="0"/>
  </r>
  <r>
    <x v="6"/>
    <s v="2023_TH_H33"/>
    <n v="1"/>
    <n v="1"/>
    <m/>
    <m/>
    <n v="2"/>
    <s v="EN EJECUCIÓN"/>
    <x v="0"/>
  </r>
  <r>
    <x v="6"/>
    <s v="2023_TH_H34"/>
    <m/>
    <n v="1"/>
    <m/>
    <m/>
    <n v="1"/>
    <s v="EN EJECUCIÓN"/>
    <x v="0"/>
  </r>
  <r>
    <x v="6"/>
    <s v="2023_TH_H35"/>
    <m/>
    <m/>
    <m/>
    <n v="1"/>
    <n v="1"/>
    <s v="VENCIDO"/>
    <x v="0"/>
  </r>
  <r>
    <x v="6"/>
    <s v="2023_TH_H36"/>
    <n v="1"/>
    <m/>
    <m/>
    <m/>
    <n v="1"/>
    <s v="CUMPLIDO"/>
    <x v="1"/>
  </r>
  <r>
    <x v="6"/>
    <s v="2023_TH_H37"/>
    <m/>
    <n v="1"/>
    <m/>
    <m/>
    <n v="1"/>
    <s v="EN EJECUCIÓN"/>
    <x v="0"/>
  </r>
  <r>
    <x v="6"/>
    <s v="2023_TH_H38"/>
    <m/>
    <n v="2"/>
    <m/>
    <m/>
    <n v="2"/>
    <s v="EN EJECUCIÓN"/>
    <x v="0"/>
  </r>
  <r>
    <x v="6"/>
    <s v="2023_TH_H4"/>
    <m/>
    <n v="1"/>
    <m/>
    <m/>
    <n v="1"/>
    <s v="EN EJECUCIÓN"/>
    <x v="0"/>
  </r>
  <r>
    <x v="6"/>
    <s v="2023_TH_H5"/>
    <n v="1"/>
    <m/>
    <m/>
    <m/>
    <n v="1"/>
    <s v="CUMPLIDO"/>
    <x v="1"/>
  </r>
  <r>
    <x v="6"/>
    <s v="2023_TH_H6"/>
    <n v="1"/>
    <m/>
    <m/>
    <n v="1"/>
    <n v="2"/>
    <s v="VENCIDO"/>
    <x v="0"/>
  </r>
  <r>
    <x v="6"/>
    <s v="2023_TH_H7"/>
    <m/>
    <n v="1"/>
    <m/>
    <n v="1"/>
    <n v="2"/>
    <s v="VENCIDO"/>
    <x v="0"/>
  </r>
  <r>
    <x v="6"/>
    <s v="2023_TH_H8"/>
    <m/>
    <n v="1"/>
    <m/>
    <m/>
    <n v="1"/>
    <s v="EN EJECUCIÓN"/>
    <x v="0"/>
  </r>
  <r>
    <x v="6"/>
    <s v="2023_TH_H9"/>
    <m/>
    <m/>
    <m/>
    <n v="1"/>
    <n v="1"/>
    <s v="VENCIDO"/>
    <x v="0"/>
  </r>
  <r>
    <x v="6"/>
    <s v="2023_TI_H1"/>
    <n v="1"/>
    <m/>
    <m/>
    <m/>
    <n v="1"/>
    <s v="CUMPLIDO"/>
    <x v="1"/>
  </r>
  <r>
    <x v="6"/>
    <s v="2023DenCom171H1"/>
    <n v="6"/>
    <m/>
    <m/>
    <m/>
    <n v="6"/>
    <s v="CUMPLIDO"/>
    <x v="1"/>
  </r>
  <r>
    <x v="6"/>
    <s v="2023DenCom171H2"/>
    <n v="3"/>
    <m/>
    <m/>
    <m/>
    <n v="3"/>
    <s v="CUMPLIDO"/>
    <x v="1"/>
  </r>
  <r>
    <x v="6"/>
    <s v="Pendiente"/>
    <m/>
    <m/>
    <n v="1"/>
    <m/>
    <n v="1"/>
    <s v="PENDIENTE"/>
    <x v="0"/>
  </r>
  <r>
    <x v="7"/>
    <s v="2024_CJ_H1"/>
    <m/>
    <n v="1"/>
    <m/>
    <m/>
    <n v="1"/>
    <s v="EN EJECUCIÓN"/>
    <x v="0"/>
  </r>
  <r>
    <x v="7"/>
    <s v="2024_CJ_H2"/>
    <m/>
    <n v="1"/>
    <m/>
    <m/>
    <n v="1"/>
    <s v="EN EJECUCIÓN"/>
    <x v="0"/>
  </r>
  <r>
    <x v="7"/>
    <s v="2024_CJ_H3"/>
    <m/>
    <n v="1"/>
    <m/>
    <m/>
    <n v="1"/>
    <s v="EN EJECUCIÓN"/>
    <x v="0"/>
  </r>
  <r>
    <x v="7"/>
    <s v="2024_CJ_H4"/>
    <m/>
    <n v="1"/>
    <m/>
    <m/>
    <n v="1"/>
    <s v="EN EJECUCIÓN"/>
    <x v="0"/>
  </r>
  <r>
    <x v="7"/>
    <s v="2024_CJ_H5"/>
    <m/>
    <n v="1"/>
    <m/>
    <m/>
    <n v="1"/>
    <s v="EN EJECUCIÓN"/>
    <x v="0"/>
  </r>
  <r>
    <x v="7"/>
    <s v="2024_CJ_H6"/>
    <m/>
    <n v="1"/>
    <m/>
    <m/>
    <n v="1"/>
    <s v="EN EJECUCIÓN"/>
    <x v="0"/>
  </r>
  <r>
    <x v="7"/>
    <s v="2024_CJ_H7"/>
    <n v="2"/>
    <m/>
    <m/>
    <m/>
    <n v="2"/>
    <s v="CUMPLIDO"/>
    <x v="1"/>
  </r>
  <r>
    <x v="7"/>
    <s v="2024_CO_H1"/>
    <m/>
    <n v="1"/>
    <m/>
    <m/>
    <n v="1"/>
    <s v="EN EJECUCIÓN"/>
    <x v="0"/>
  </r>
  <r>
    <x v="7"/>
    <s v="2024_CO_H2"/>
    <m/>
    <n v="1"/>
    <m/>
    <m/>
    <n v="1"/>
    <s v="EN EJECUCIÓN"/>
    <x v="0"/>
  </r>
  <r>
    <x v="7"/>
    <s v="2024_CO_H3"/>
    <m/>
    <n v="1"/>
    <m/>
    <m/>
    <n v="1"/>
    <s v="EN EJECUCIÓN"/>
    <x v="0"/>
  </r>
  <r>
    <x v="7"/>
    <s v="2024_CO_H4"/>
    <m/>
    <n v="1"/>
    <m/>
    <m/>
    <n v="1"/>
    <s v="EN EJECUCIÓN"/>
    <x v="0"/>
  </r>
  <r>
    <x v="7"/>
    <s v="2024_CO_H5"/>
    <m/>
    <n v="1"/>
    <m/>
    <m/>
    <n v="1"/>
    <s v="EN EJECUCIÓN"/>
    <x v="0"/>
  </r>
  <r>
    <x v="7"/>
    <s v="2024_CO_H6"/>
    <m/>
    <n v="1"/>
    <m/>
    <m/>
    <n v="1"/>
    <s v="EN EJECUCIÓN"/>
    <x v="0"/>
  </r>
  <r>
    <x v="7"/>
    <s v="2024_DI_H1"/>
    <n v="1"/>
    <m/>
    <m/>
    <m/>
    <n v="1"/>
    <s v="CUMPLIDO"/>
    <x v="1"/>
  </r>
  <r>
    <x v="7"/>
    <s v="2024_DI_H2"/>
    <n v="1"/>
    <m/>
    <m/>
    <m/>
    <n v="1"/>
    <s v="CUMPLIDO"/>
    <x v="1"/>
  </r>
  <r>
    <x v="7"/>
    <s v="2024_TH_H1"/>
    <m/>
    <n v="3"/>
    <m/>
    <m/>
    <n v="3"/>
    <s v="EN EJECUCIÓN"/>
    <x v="0"/>
  </r>
  <r>
    <x v="7"/>
    <s v="2024_TH_H2"/>
    <m/>
    <m/>
    <m/>
    <n v="1"/>
    <n v="1"/>
    <s v="VENCIDO"/>
    <x v="0"/>
  </r>
  <r>
    <x v="7"/>
    <s v="2024_TH_H3"/>
    <m/>
    <m/>
    <m/>
    <n v="2"/>
    <n v="2"/>
    <s v="VENCIDO"/>
    <x v="0"/>
  </r>
  <r>
    <x v="7"/>
    <s v="2024_TH_H4"/>
    <m/>
    <m/>
    <m/>
    <n v="3"/>
    <n v="3"/>
    <s v="VENCIDO"/>
    <x v="0"/>
  </r>
  <r>
    <x v="7"/>
    <s v="2024DenSECOPH1"/>
    <n v="2"/>
    <m/>
    <m/>
    <n v="3"/>
    <n v="5"/>
    <s v="VENCIDO"/>
    <x v="0"/>
  </r>
  <r>
    <x v="7"/>
    <s v="2024DenSECOPH2"/>
    <n v="2"/>
    <m/>
    <m/>
    <n v="2"/>
    <n v="4"/>
    <s v="VENCIDO"/>
    <x v="0"/>
  </r>
  <r>
    <x v="7"/>
    <s v="2024Fin2023H1"/>
    <n v="5"/>
    <m/>
    <m/>
    <m/>
    <n v="5"/>
    <s v="CUMPLIDO"/>
    <x v="1"/>
  </r>
  <r>
    <x v="7"/>
    <s v="2024Fin2023H10"/>
    <n v="1"/>
    <n v="1"/>
    <m/>
    <n v="1"/>
    <n v="3"/>
    <s v="VENCIDO"/>
    <x v="0"/>
  </r>
  <r>
    <x v="7"/>
    <s v="2024Fin2023H11"/>
    <n v="2"/>
    <m/>
    <m/>
    <m/>
    <n v="2"/>
    <s v="CUMPLIDO"/>
    <x v="1"/>
  </r>
  <r>
    <x v="7"/>
    <s v="2024Fin2023H12"/>
    <n v="4"/>
    <m/>
    <m/>
    <m/>
    <n v="4"/>
    <s v="CUMPLIDO"/>
    <x v="1"/>
  </r>
  <r>
    <x v="7"/>
    <s v="2024Fin2023H13"/>
    <n v="4"/>
    <m/>
    <m/>
    <m/>
    <n v="4"/>
    <s v="CUMPLIDO"/>
    <x v="1"/>
  </r>
  <r>
    <x v="7"/>
    <s v="2024Fin2023H14"/>
    <n v="4"/>
    <m/>
    <m/>
    <m/>
    <n v="4"/>
    <s v="CUMPLIDO"/>
    <x v="1"/>
  </r>
  <r>
    <x v="7"/>
    <s v="2024Fin2023H15"/>
    <n v="4"/>
    <m/>
    <m/>
    <m/>
    <n v="4"/>
    <s v="CUMPLIDO"/>
    <x v="1"/>
  </r>
  <r>
    <x v="7"/>
    <s v="2024Fin2023H2"/>
    <n v="7"/>
    <m/>
    <m/>
    <m/>
    <n v="7"/>
    <s v="CUMPLIDO"/>
    <x v="1"/>
  </r>
  <r>
    <x v="7"/>
    <s v="2024Fin2023H3"/>
    <n v="3"/>
    <m/>
    <m/>
    <m/>
    <n v="3"/>
    <s v="CUMPLIDO"/>
    <x v="1"/>
  </r>
  <r>
    <x v="7"/>
    <s v="2024Fin2023H4"/>
    <n v="4"/>
    <m/>
    <m/>
    <m/>
    <n v="4"/>
    <s v="CUMPLIDO"/>
    <x v="1"/>
  </r>
  <r>
    <x v="7"/>
    <s v="2024Fin2023H5"/>
    <n v="4"/>
    <m/>
    <m/>
    <m/>
    <n v="4"/>
    <s v="CUMPLIDO"/>
    <x v="1"/>
  </r>
  <r>
    <x v="7"/>
    <s v="2024Fin2023H6"/>
    <n v="2"/>
    <n v="1"/>
    <m/>
    <n v="1"/>
    <n v="4"/>
    <s v="VENCIDO"/>
    <x v="0"/>
  </r>
  <r>
    <x v="7"/>
    <s v="2024Fin2023H7"/>
    <n v="1"/>
    <n v="1"/>
    <m/>
    <n v="1"/>
    <n v="3"/>
    <s v="VENCIDO"/>
    <x v="0"/>
  </r>
  <r>
    <x v="7"/>
    <s v="2024Fin2023H8"/>
    <n v="1"/>
    <m/>
    <m/>
    <n v="2"/>
    <n v="3"/>
    <s v="VENCIDO"/>
    <x v="0"/>
  </r>
  <r>
    <x v="7"/>
    <s v="2024Fin2023H9"/>
    <n v="4"/>
    <m/>
    <m/>
    <m/>
    <n v="4"/>
    <s v="CUMPLIDO"/>
    <x v="1"/>
  </r>
  <r>
    <x v="7"/>
    <s v="2024Fin2023HR1"/>
    <n v="2"/>
    <m/>
    <m/>
    <m/>
    <n v="2"/>
    <s v="CUMPLIDO"/>
    <x v="1"/>
  </r>
  <r>
    <x v="7"/>
    <s v="2024Fin2023HR2"/>
    <n v="2"/>
    <m/>
    <m/>
    <m/>
    <n v="2"/>
    <s v="CUMPLIDO"/>
    <x v="1"/>
  </r>
  <r>
    <x v="7"/>
    <s v="2024Fin2023HR3"/>
    <n v="1"/>
    <m/>
    <m/>
    <m/>
    <n v="1"/>
    <s v="CUMPLIDO"/>
    <x v="1"/>
  </r>
  <r>
    <x v="7"/>
    <s v="2024Fin2023HR4"/>
    <n v="3"/>
    <m/>
    <m/>
    <m/>
    <n v="3"/>
    <s v="CUMPLIDO"/>
    <x v="1"/>
  </r>
  <r>
    <x v="7"/>
    <s v="2024Fin2023HR5"/>
    <n v="3"/>
    <m/>
    <m/>
    <m/>
    <n v="3"/>
    <s v="CUMPLIDO"/>
    <x v="1"/>
  </r>
  <r>
    <x v="8"/>
    <s v="2025_AD_H1"/>
    <n v="2"/>
    <n v="2"/>
    <m/>
    <m/>
    <n v="4"/>
    <s v="EN EJECUCIÓN"/>
    <x v="0"/>
  </r>
  <r>
    <x v="8"/>
    <s v="2025_AD_H2"/>
    <n v="1"/>
    <n v="2"/>
    <m/>
    <m/>
    <n v="3"/>
    <s v="EN EJECUCIÓN"/>
    <x v="0"/>
  </r>
  <r>
    <x v="8"/>
    <s v="2025_AD_H3"/>
    <n v="1"/>
    <m/>
    <m/>
    <m/>
    <n v="1"/>
    <s v="CUMPLIDO"/>
    <x v="1"/>
  </r>
  <r>
    <x v="8"/>
    <s v="2025_AD_H4"/>
    <m/>
    <n v="1"/>
    <m/>
    <m/>
    <n v="1"/>
    <s v="EN EJECUCIÓN"/>
    <x v="0"/>
  </r>
  <r>
    <x v="8"/>
    <s v="2025_CJ_H2"/>
    <m/>
    <m/>
    <m/>
    <n v="1"/>
    <n v="1"/>
    <s v="VENCIDO"/>
    <x v="0"/>
  </r>
  <r>
    <x v="8"/>
    <s v="2025_CJ_H3"/>
    <m/>
    <m/>
    <m/>
    <n v="1"/>
    <n v="1"/>
    <s v="VENCIDO"/>
    <x v="0"/>
  </r>
  <r>
    <x v="8"/>
    <s v="2025_DI_H1"/>
    <m/>
    <n v="1"/>
    <m/>
    <m/>
    <n v="1"/>
    <s v="EN EJECUCIÓN"/>
    <x v="0"/>
  </r>
  <r>
    <x v="8"/>
    <s v="2025_DI_H2"/>
    <n v="1"/>
    <m/>
    <m/>
    <m/>
    <n v="1"/>
    <s v="CUMPLIDO"/>
    <x v="1"/>
  </r>
  <r>
    <x v="8"/>
    <s v="2025_DI_H3"/>
    <n v="1"/>
    <m/>
    <m/>
    <m/>
    <n v="1"/>
    <s v="CUMPLIDO"/>
    <x v="1"/>
  </r>
  <r>
    <x v="8"/>
    <s v="2025_DI_H4"/>
    <n v="1"/>
    <n v="1"/>
    <m/>
    <m/>
    <n v="2"/>
    <s v="EN EJECUCIÓN"/>
    <x v="0"/>
  </r>
  <r>
    <x v="8"/>
    <s v="2025_DI_H5"/>
    <n v="1"/>
    <m/>
    <m/>
    <m/>
    <n v="1"/>
    <s v="CUMPLIDO"/>
    <x v="1"/>
  </r>
  <r>
    <x v="8"/>
    <s v="2025_GF_H1"/>
    <n v="2"/>
    <m/>
    <m/>
    <m/>
    <n v="2"/>
    <s v="CUMPLIDO"/>
    <x v="1"/>
  </r>
  <r>
    <x v="8"/>
    <s v="2025_GF_H2"/>
    <n v="1"/>
    <m/>
    <m/>
    <m/>
    <n v="1"/>
    <s v="CUMPLIDO"/>
    <x v="1"/>
  </r>
  <r>
    <x v="8"/>
    <s v="2025_GF_H3"/>
    <n v="1"/>
    <m/>
    <m/>
    <m/>
    <n v="1"/>
    <s v="CUMPLIDO"/>
    <x v="1"/>
  </r>
  <r>
    <x v="8"/>
    <s v="2025_GF_H4"/>
    <n v="1"/>
    <m/>
    <m/>
    <m/>
    <n v="1"/>
    <s v="CUMPLIDO"/>
    <x v="1"/>
  </r>
  <r>
    <x v="8"/>
    <s v="2025_GF_H5"/>
    <n v="1"/>
    <m/>
    <m/>
    <m/>
    <n v="1"/>
    <s v="CUMPLIDO"/>
    <x v="1"/>
  </r>
  <r>
    <x v="8"/>
    <s v="2025_GF_H6"/>
    <n v="1"/>
    <m/>
    <m/>
    <m/>
    <n v="1"/>
    <s v="CUMPLIDO"/>
    <x v="1"/>
  </r>
  <r>
    <x v="8"/>
    <s v="2025_GF_H7"/>
    <n v="1"/>
    <m/>
    <m/>
    <m/>
    <n v="1"/>
    <s v="CUMPLIDO"/>
    <x v="1"/>
  </r>
  <r>
    <x v="8"/>
    <s v="2025_GF_H8"/>
    <n v="1"/>
    <m/>
    <m/>
    <m/>
    <n v="1"/>
    <s v="CUMPLIDO"/>
    <x v="1"/>
  </r>
  <r>
    <x v="8"/>
    <s v="2025_MC_H1"/>
    <m/>
    <n v="3"/>
    <m/>
    <m/>
    <n v="3"/>
    <s v="EN EJECUCIÓN"/>
    <x v="0"/>
  </r>
  <r>
    <x v="8"/>
    <s v="2025_MC_H2"/>
    <m/>
    <n v="2"/>
    <m/>
    <m/>
    <n v="2"/>
    <s v="EN EJECUCIÓN"/>
    <x v="0"/>
  </r>
  <r>
    <x v="8"/>
    <s v="2025_MC_H3"/>
    <m/>
    <n v="2"/>
    <m/>
    <m/>
    <n v="2"/>
    <s v="EN EJECUCIÓN"/>
    <x v="0"/>
  </r>
  <r>
    <x v="8"/>
    <s v="2025_PE_H1"/>
    <n v="1"/>
    <m/>
    <m/>
    <m/>
    <n v="1"/>
    <s v="CUMPLIDO"/>
    <x v="1"/>
  </r>
  <r>
    <x v="8"/>
    <s v="2025_TH_H1"/>
    <m/>
    <n v="1"/>
    <m/>
    <m/>
    <n v="1"/>
    <s v="EN EJECUCIÓN"/>
    <x v="0"/>
  </r>
  <r>
    <x v="8"/>
    <s v="2025DenCon223H1"/>
    <n v="1"/>
    <n v="3"/>
    <m/>
    <m/>
    <n v="4"/>
    <s v="EN EJECUCIÓN"/>
    <x v="0"/>
  </r>
  <r>
    <x v="8"/>
    <s v="2025DenCon223H2"/>
    <n v="1"/>
    <n v="2"/>
    <m/>
    <m/>
    <n v="3"/>
    <s v="EN EJECUCIÓN"/>
    <x v="0"/>
  </r>
  <r>
    <x v="8"/>
    <s v="2025Fin2024H1"/>
    <n v="2"/>
    <n v="1"/>
    <m/>
    <m/>
    <n v="3"/>
    <s v="EN EJECUCIÓN"/>
    <x v="0"/>
  </r>
  <r>
    <x v="8"/>
    <s v="2025Fin2024H10"/>
    <n v="2"/>
    <m/>
    <m/>
    <m/>
    <n v="2"/>
    <s v="CUMPLIDO"/>
    <x v="1"/>
  </r>
  <r>
    <x v="8"/>
    <s v="2025Fin2024H11"/>
    <n v="4"/>
    <n v="4"/>
    <m/>
    <n v="1"/>
    <n v="9"/>
    <s v="VENCIDO"/>
    <x v="0"/>
  </r>
  <r>
    <x v="8"/>
    <s v="2025Fin2024H12"/>
    <n v="1"/>
    <n v="2"/>
    <m/>
    <n v="1"/>
    <n v="4"/>
    <s v="VENCIDO"/>
    <x v="0"/>
  </r>
  <r>
    <x v="8"/>
    <s v="2025Fin2024H13"/>
    <n v="2"/>
    <n v="1"/>
    <m/>
    <m/>
    <n v="3"/>
    <s v="EN EJECUCIÓN"/>
    <x v="0"/>
  </r>
  <r>
    <x v="8"/>
    <s v="2025Fin2024H14"/>
    <n v="1"/>
    <n v="1"/>
    <m/>
    <n v="3"/>
    <n v="5"/>
    <s v="VENCIDO"/>
    <x v="0"/>
  </r>
  <r>
    <x v="8"/>
    <s v="2025Fin2024H15"/>
    <m/>
    <m/>
    <m/>
    <n v="1"/>
    <n v="1"/>
    <s v="VENCIDO"/>
    <x v="0"/>
  </r>
  <r>
    <x v="8"/>
    <s v="2025Fin2024H16"/>
    <m/>
    <m/>
    <m/>
    <n v="1"/>
    <n v="1"/>
    <s v="VENCIDO"/>
    <x v="0"/>
  </r>
  <r>
    <x v="8"/>
    <s v="2025Fin2024H17"/>
    <n v="1"/>
    <n v="1"/>
    <m/>
    <m/>
    <n v="2"/>
    <s v="EN EJECUCIÓN"/>
    <x v="0"/>
  </r>
  <r>
    <x v="8"/>
    <s v="2025Fin2024H18"/>
    <m/>
    <n v="1"/>
    <m/>
    <n v="2"/>
    <n v="3"/>
    <s v="VENCIDO"/>
    <x v="0"/>
  </r>
  <r>
    <x v="8"/>
    <s v="2025Fin2024H19"/>
    <n v="1"/>
    <n v="3"/>
    <m/>
    <n v="2"/>
    <n v="6"/>
    <s v="VENCIDO"/>
    <x v="0"/>
  </r>
  <r>
    <x v="8"/>
    <s v="2025Fin2024H2"/>
    <n v="1"/>
    <n v="1"/>
    <m/>
    <m/>
    <n v="2"/>
    <s v="EN EJECUCIÓN"/>
    <x v="0"/>
  </r>
  <r>
    <x v="8"/>
    <s v="2025Fin2024H20"/>
    <n v="3"/>
    <n v="3"/>
    <m/>
    <n v="3"/>
    <n v="9"/>
    <s v="VENCIDO"/>
    <x v="0"/>
  </r>
  <r>
    <x v="8"/>
    <s v="2025Fin2024H21"/>
    <n v="1"/>
    <n v="5"/>
    <m/>
    <m/>
    <n v="6"/>
    <s v="EN EJECUCIÓN"/>
    <x v="0"/>
  </r>
  <r>
    <x v="8"/>
    <s v="2025Fin2024H22"/>
    <n v="1"/>
    <n v="5"/>
    <m/>
    <m/>
    <n v="6"/>
    <s v="EN EJECUCIÓN"/>
    <x v="0"/>
  </r>
  <r>
    <x v="8"/>
    <s v="2025Fin2024H23"/>
    <n v="1"/>
    <n v="5"/>
    <m/>
    <m/>
    <n v="6"/>
    <s v="EN EJECUCIÓN"/>
    <x v="0"/>
  </r>
  <r>
    <x v="8"/>
    <s v="2025Fin2024H24"/>
    <m/>
    <n v="1"/>
    <m/>
    <m/>
    <n v="1"/>
    <s v="EN EJECUCIÓN"/>
    <x v="0"/>
  </r>
  <r>
    <x v="8"/>
    <s v="2025Fin2024H25"/>
    <m/>
    <n v="1"/>
    <m/>
    <m/>
    <n v="1"/>
    <s v="EN EJECUCIÓN"/>
    <x v="0"/>
  </r>
  <r>
    <x v="8"/>
    <s v="2025Fin2024H26"/>
    <m/>
    <n v="1"/>
    <m/>
    <m/>
    <n v="1"/>
    <s v="EN EJECUCIÓN"/>
    <x v="0"/>
  </r>
  <r>
    <x v="8"/>
    <s v="2025Fin2024H27"/>
    <m/>
    <n v="1"/>
    <m/>
    <m/>
    <n v="1"/>
    <s v="EN EJECUCIÓN"/>
    <x v="0"/>
  </r>
  <r>
    <x v="8"/>
    <s v="2025Fin2024H28"/>
    <m/>
    <n v="1"/>
    <m/>
    <n v="2"/>
    <n v="3"/>
    <s v="VENCIDO"/>
    <x v="0"/>
  </r>
  <r>
    <x v="8"/>
    <s v="2025Fin2024H29"/>
    <m/>
    <n v="3"/>
    <m/>
    <m/>
    <n v="3"/>
    <s v="EN EJECUCIÓN"/>
    <x v="0"/>
  </r>
  <r>
    <x v="8"/>
    <s v="2025Fin2024H3"/>
    <n v="2"/>
    <n v="1"/>
    <m/>
    <m/>
    <n v="3"/>
    <s v="EN EJECUCIÓN"/>
    <x v="0"/>
  </r>
  <r>
    <x v="8"/>
    <s v="2025Fin2024H30"/>
    <m/>
    <n v="3"/>
    <m/>
    <m/>
    <n v="3"/>
    <s v="EN EJECUCIÓN"/>
    <x v="0"/>
  </r>
  <r>
    <x v="8"/>
    <s v="2025Fin2024H31"/>
    <m/>
    <n v="1"/>
    <m/>
    <m/>
    <n v="1"/>
    <s v="EN EJECUCIÓN"/>
    <x v="0"/>
  </r>
  <r>
    <x v="8"/>
    <s v="2025Fin2024H32"/>
    <m/>
    <n v="2"/>
    <m/>
    <m/>
    <n v="2"/>
    <s v="EN EJECUCIÓN"/>
    <x v="0"/>
  </r>
  <r>
    <x v="8"/>
    <s v="2025Fin2024H33"/>
    <m/>
    <n v="2"/>
    <m/>
    <m/>
    <n v="2"/>
    <s v="EN EJECUCIÓN"/>
    <x v="0"/>
  </r>
  <r>
    <x v="8"/>
    <s v="2025Fin2024H34"/>
    <n v="1"/>
    <n v="1"/>
    <m/>
    <m/>
    <n v="2"/>
    <s v="EN EJECUCIÓN"/>
    <x v="0"/>
  </r>
  <r>
    <x v="8"/>
    <s v="2025Fin2024H35"/>
    <n v="2"/>
    <n v="3"/>
    <m/>
    <m/>
    <n v="5"/>
    <s v="EN EJECUCIÓN"/>
    <x v="0"/>
  </r>
  <r>
    <x v="8"/>
    <s v="2025Fin2024H4"/>
    <n v="2"/>
    <m/>
    <m/>
    <m/>
    <n v="2"/>
    <s v="CUMPLIDO"/>
    <x v="1"/>
  </r>
  <r>
    <x v="8"/>
    <s v="2025Fin2024H5"/>
    <n v="2"/>
    <m/>
    <m/>
    <m/>
    <n v="2"/>
    <s v="CUMPLIDO"/>
    <x v="1"/>
  </r>
  <r>
    <x v="8"/>
    <s v="2025Fin2024H6"/>
    <n v="4"/>
    <m/>
    <m/>
    <m/>
    <n v="4"/>
    <s v="CUMPLIDO"/>
    <x v="1"/>
  </r>
  <r>
    <x v="8"/>
    <s v="2025Fin2024H7"/>
    <n v="1"/>
    <m/>
    <m/>
    <m/>
    <n v="1"/>
    <s v="CUMPLIDO"/>
    <x v="1"/>
  </r>
  <r>
    <x v="8"/>
    <s v="2025Fin2024H8"/>
    <n v="2"/>
    <m/>
    <m/>
    <m/>
    <n v="2"/>
    <s v="CUMPLIDO"/>
    <x v="1"/>
  </r>
  <r>
    <x v="8"/>
    <s v="2025Fin2024H9"/>
    <m/>
    <n v="1"/>
    <m/>
    <m/>
    <n v="1"/>
    <s v="EN EJECUCIÓN"/>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4BD7E42-47A4-4BBB-A980-3B4F40682C71}" name="TablaDinámica27" cacheId="1"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E50" firstHeaderRow="0" firstDataRow="1" firstDataCol="1"/>
  <pivotFields count="7">
    <pivotField axis="axisRow" showAll="0">
      <items count="4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t="default"/>
      </items>
    </pivotField>
    <pivotField dataField="1" showAll="0"/>
    <pivotField dataField="1" showAll="0"/>
    <pivotField dataField="1" showAll="0"/>
    <pivotField showAll="0"/>
    <pivotField dataField="1" showAll="0"/>
    <pivotField showAll="0"/>
  </pivotFields>
  <rowFields count="1">
    <field x="0"/>
  </rowFields>
  <rowItems count="47">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t="grand">
      <x/>
    </i>
  </rowItems>
  <colFields count="1">
    <field x="-2"/>
  </colFields>
  <colItems count="4">
    <i>
      <x/>
    </i>
    <i i="1">
      <x v="1"/>
    </i>
    <i i="2">
      <x v="2"/>
    </i>
    <i i="3">
      <x v="3"/>
    </i>
  </colItems>
  <dataFields count="4">
    <dataField name="Cuenta de DESCRIPCIÓN DEL HALLAZGO" fld="1" subtotal="count" baseField="0" baseItem="0"/>
    <dataField name="Suma de CUMPLIDO" fld="2" baseField="0" baseItem="0"/>
    <dataField name="Suma de EN EJECUCIÓN" fld="3" baseField="0" baseItem="0"/>
    <dataField name="Suma de VENCIDO" fld="5"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403B6379-6A3F-4024-8167-98766EF13151}" name="TablaDinámica25" cacheId="0" applyNumberFormats="0" applyBorderFormats="0" applyFontFormats="0" applyPatternFormats="0" applyAlignmentFormats="0" applyWidthHeightFormats="1" dataCaption="Valores" updatedVersion="8" minRefreshableVersion="3" itemPrintTitles="1" createdVersion="8" indent="0" outline="1" outlineData="1" multipleFieldFilters="0">
  <location ref="A4:F226" firstHeaderRow="1" firstDataRow="2" firstDataCol="1" rowPageCount="2" colPageCount="1"/>
  <pivotFields count="79">
    <pivotField showAll="0"/>
    <pivotField axis="axisPage" multipleItemSelectionAllowed="1" showAll="0">
      <items count="4">
        <item h="1" x="2"/>
        <item h="1" x="1"/>
        <item x="0"/>
        <item t="default"/>
      </items>
    </pivotField>
    <pivotField axis="axisPage" multipleItemSelectionAllowed="1" showAll="0">
      <items count="10">
        <item x="2"/>
        <item x="0"/>
        <item x="1"/>
        <item x="3"/>
        <item x="4"/>
        <item x="5"/>
        <item x="6"/>
        <item x="8"/>
        <item x="7"/>
        <item t="default"/>
      </items>
    </pivotField>
    <pivotField dataField="1" showAll="0"/>
    <pivotField showAll="0"/>
    <pivotField showAll="0"/>
    <pivotField showAll="0"/>
    <pivotField axis="axisRow" showAll="0">
      <items count="69">
        <item sd="0" x="1"/>
        <item sd="0" x="44"/>
        <item x="66"/>
        <item x="61"/>
        <item x="56"/>
        <item x="60"/>
        <item x="65"/>
        <item sd="0" x="2"/>
        <item sd="0" x="35"/>
        <item sd="0" x="25"/>
        <item sd="0" x="36"/>
        <item sd="0" x="14"/>
        <item x="57"/>
        <item sd="0" x="7"/>
        <item x="59"/>
        <item x="58"/>
        <item x="54"/>
        <item x="62"/>
        <item x="63"/>
        <item x="64"/>
        <item x="67"/>
        <item x="55"/>
        <item sd="0" x="23"/>
        <item x="11"/>
        <item x="0"/>
        <item x="31"/>
        <item x="32"/>
        <item x="24"/>
        <item x="41"/>
        <item x="18"/>
        <item x="21"/>
        <item x="13"/>
        <item x="51"/>
        <item x="12"/>
        <item x="39"/>
        <item x="42"/>
        <item x="45"/>
        <item x="20"/>
        <item x="38"/>
        <item x="52"/>
        <item x="16"/>
        <item x="40"/>
        <item x="9"/>
        <item x="28"/>
        <item x="30"/>
        <item sd="0" x="47"/>
        <item sd="0" x="33"/>
        <item sd="0" x="43"/>
        <item sd="0" x="37"/>
        <item sd="0" x="26"/>
        <item sd="0" x="22"/>
        <item sd="0" x="46"/>
        <item sd="0" x="17"/>
        <item sd="0" x="34"/>
        <item sd="0" x="19"/>
        <item sd="0" x="8"/>
        <item sd="0" x="10"/>
        <item sd="0" x="27"/>
        <item sd="0" x="6"/>
        <item sd="0" x="29"/>
        <item sd="0" x="49"/>
        <item sd="0" x="50"/>
        <item sd="0" x="48"/>
        <item sd="0" x="53"/>
        <item sd="0" x="3"/>
        <item sd="0" x="5"/>
        <item sd="0" x="4"/>
        <item sd="0" x="15"/>
        <item t="default"/>
      </items>
    </pivotField>
    <pivotField axis="axisRow" showAll="0">
      <items count="489">
        <item x="314"/>
        <item x="136"/>
        <item x="59"/>
        <item x="137"/>
        <item x="0"/>
        <item x="308"/>
        <item x="15"/>
        <item x="22"/>
        <item x="16"/>
        <item x="17"/>
        <item x="131"/>
        <item x="294"/>
        <item x="266"/>
        <item x="192"/>
        <item x="325"/>
        <item x="340"/>
        <item x="188"/>
        <item x="151"/>
        <item x="209"/>
        <item x="375"/>
        <item x="272"/>
        <item x="123"/>
        <item x="267"/>
        <item x="128"/>
        <item x="315"/>
        <item x="331"/>
        <item x="261"/>
        <item x="78"/>
        <item x="42"/>
        <item x="121"/>
        <item x="31"/>
        <item x="96"/>
        <item x="148"/>
        <item x="196"/>
        <item x="57"/>
        <item x="113"/>
        <item x="58"/>
        <item x="101"/>
        <item x="156"/>
        <item x="102"/>
        <item x="164"/>
        <item x="105"/>
        <item x="161"/>
        <item x="54"/>
        <item x="104"/>
        <item x="162"/>
        <item x="106"/>
        <item x="163"/>
        <item x="107"/>
        <item x="55"/>
        <item x="165"/>
        <item x="56"/>
        <item x="109"/>
        <item x="166"/>
        <item x="167"/>
        <item x="168"/>
        <item x="110"/>
        <item x="108"/>
        <item x="111"/>
        <item x="112"/>
        <item x="169"/>
        <item x="157"/>
        <item x="53"/>
        <item x="158"/>
        <item x="159"/>
        <item x="160"/>
        <item x="103"/>
        <item x="133"/>
        <item x="171"/>
        <item x="299"/>
        <item x="485"/>
        <item x="184"/>
        <item x="275"/>
        <item x="384"/>
        <item x="1"/>
        <item x="127"/>
        <item x="463"/>
        <item x="178"/>
        <item x="32"/>
        <item x="288"/>
        <item x="290"/>
        <item x="291"/>
        <item x="289"/>
        <item x="129"/>
        <item x="130"/>
        <item x="33"/>
        <item x="278"/>
        <item x="339"/>
        <item x="333"/>
        <item x="149"/>
        <item x="307"/>
        <item x="293"/>
        <item x="466"/>
        <item x="464"/>
        <item x="465"/>
        <item x="295"/>
        <item x="472"/>
        <item x="476"/>
        <item x="377"/>
        <item x="236"/>
        <item x="206"/>
        <item x="371"/>
        <item x="207"/>
        <item x="372"/>
        <item x="7"/>
        <item x="483"/>
        <item x="487"/>
        <item x="246"/>
        <item x="219"/>
        <item x="225"/>
        <item x="240"/>
        <item x="248"/>
        <item x="237"/>
        <item x="254"/>
        <item x="234"/>
        <item x="218"/>
        <item x="235"/>
        <item x="34"/>
        <item x="20"/>
        <item x="141"/>
        <item x="170"/>
        <item x="456"/>
        <item x="469"/>
        <item x="473"/>
        <item x="482"/>
        <item x="462"/>
        <item x="270"/>
        <item x="232"/>
        <item x="191"/>
        <item x="2"/>
        <item x="63"/>
        <item x="284"/>
        <item x="327"/>
        <item x="154"/>
        <item x="300"/>
        <item x="378"/>
        <item x="260"/>
        <item x="195"/>
        <item x="238"/>
        <item x="228"/>
        <item x="231"/>
        <item x="223"/>
        <item x="226"/>
        <item x="230"/>
        <item x="227"/>
        <item x="214"/>
        <item x="222"/>
        <item x="143"/>
        <item x="343"/>
        <item x="317"/>
        <item x="318"/>
        <item x="119"/>
        <item x="383"/>
        <item x="316"/>
        <item x="321"/>
        <item x="189"/>
        <item x="153"/>
        <item x="94"/>
        <item x="124"/>
        <item x="80"/>
        <item x="35"/>
        <item x="337"/>
        <item x="253"/>
        <item x="249"/>
        <item x="30"/>
        <item x="374"/>
        <item x="247"/>
        <item x="239"/>
        <item x="241"/>
        <item x="245"/>
        <item x="251"/>
        <item x="252"/>
        <item x="243"/>
        <item x="233"/>
        <item x="117"/>
        <item x="185"/>
        <item x="197"/>
        <item x="255"/>
        <item x="72"/>
        <item x="199"/>
        <item x="256"/>
        <item x="198"/>
        <item x="471"/>
        <item x="477"/>
        <item x="474"/>
        <item x="475"/>
        <item x="296"/>
        <item x="120"/>
        <item x="468"/>
        <item x="479"/>
        <item x="480"/>
        <item x="458"/>
        <item x="478"/>
        <item x="312"/>
        <item x="470"/>
        <item x="461"/>
        <item x="447"/>
        <item x="388"/>
        <item x="389"/>
        <item x="448"/>
        <item x="390"/>
        <item x="391"/>
        <item x="401"/>
        <item x="431"/>
        <item x="429"/>
        <item x="395"/>
        <item x="410"/>
        <item x="440"/>
        <item x="411"/>
        <item x="441"/>
        <item x="412"/>
        <item x="442"/>
        <item x="413"/>
        <item x="443"/>
        <item x="414"/>
        <item x="444"/>
        <item x="415"/>
        <item x="445"/>
        <item x="416"/>
        <item x="417"/>
        <item x="418"/>
        <item x="419"/>
        <item x="402"/>
        <item x="432"/>
        <item x="430"/>
        <item x="396"/>
        <item x="420"/>
        <item x="403"/>
        <item x="433"/>
        <item x="397"/>
        <item x="404"/>
        <item x="434"/>
        <item x="398"/>
        <item x="405"/>
        <item x="435"/>
        <item x="399"/>
        <item x="406"/>
        <item x="436"/>
        <item x="400"/>
        <item x="407"/>
        <item x="437"/>
        <item x="408"/>
        <item x="438"/>
        <item x="409"/>
        <item x="439"/>
        <item x="392"/>
        <item x="393"/>
        <item x="421"/>
        <item x="427"/>
        <item x="422"/>
        <item x="428"/>
        <item x="423"/>
        <item x="449"/>
        <item x="424"/>
        <item x="425"/>
        <item x="450"/>
        <item x="387"/>
        <item x="386"/>
        <item x="446"/>
        <item x="426"/>
        <item x="394"/>
        <item x="352"/>
        <item x="349"/>
        <item x="350"/>
        <item x="351"/>
        <item x="348"/>
        <item x="347"/>
        <item x="346"/>
        <item x="451"/>
        <item x="83"/>
        <item x="21"/>
        <item x="304"/>
        <item x="81"/>
        <item x="173"/>
        <item x="292"/>
        <item x="23"/>
        <item x="24"/>
        <item x="309"/>
        <item x="132"/>
        <item x="134"/>
        <item x="310"/>
        <item x="301"/>
        <item x="313"/>
        <item x="306"/>
        <item x="277"/>
        <item x="335"/>
        <item x="323"/>
        <item x="183"/>
        <item x="85"/>
        <item x="71"/>
        <item x="62"/>
        <item x="202"/>
        <item x="87"/>
        <item x="385"/>
        <item x="29"/>
        <item x="263"/>
        <item x="139"/>
        <item x="264"/>
        <item x="229"/>
        <item x="279"/>
        <item x="274"/>
        <item x="302"/>
        <item x="298"/>
        <item x="285"/>
        <item x="268"/>
        <item x="269"/>
        <item x="25"/>
        <item x="18"/>
        <item x="19"/>
        <item x="26"/>
        <item x="338"/>
        <item x="13"/>
        <item x="150"/>
        <item x="126"/>
        <item x="118"/>
        <item x="324"/>
        <item x="43"/>
        <item x="147"/>
        <item x="89"/>
        <item x="125"/>
        <item x="322"/>
        <item x="99"/>
        <item x="77"/>
        <item x="334"/>
        <item x="262"/>
        <item x="14"/>
        <item x="47"/>
        <item x="244"/>
        <item x="152"/>
        <item x="265"/>
        <item x="328"/>
        <item x="49"/>
        <item x="88"/>
        <item x="9"/>
        <item x="360"/>
        <item x="276"/>
        <item x="361"/>
        <item x="353"/>
        <item x="362"/>
        <item x="363"/>
        <item x="364"/>
        <item x="365"/>
        <item x="366"/>
        <item x="354"/>
        <item x="355"/>
        <item x="356"/>
        <item x="367"/>
        <item x="368"/>
        <item x="357"/>
        <item x="358"/>
        <item x="359"/>
        <item x="45"/>
        <item x="329"/>
        <item x="79"/>
        <item x="100"/>
        <item x="282"/>
        <item x="283"/>
        <item x="28"/>
        <item x="297"/>
        <item x="373"/>
        <item x="172"/>
        <item x="303"/>
        <item x="82"/>
        <item x="287"/>
        <item x="280"/>
        <item x="281"/>
        <item x="271"/>
        <item x="60"/>
        <item x="457"/>
        <item x="311"/>
        <item x="61"/>
        <item x="46"/>
        <item x="138"/>
        <item x="181"/>
        <item x="286"/>
        <item x="142"/>
        <item x="467"/>
        <item x="460"/>
        <item x="453"/>
        <item x="484"/>
        <item x="86"/>
        <item x="486"/>
        <item x="459"/>
        <item x="215"/>
        <item x="217"/>
        <item x="216"/>
        <item x="305"/>
        <item x="51"/>
        <item x="40"/>
        <item x="6"/>
        <item x="179"/>
        <item x="27"/>
        <item x="65"/>
        <item x="332"/>
        <item x="67"/>
        <item x="50"/>
        <item x="11"/>
        <item x="5"/>
        <item x="174"/>
        <item x="242"/>
        <item x="320"/>
        <item x="4"/>
        <item x="220"/>
        <item x="190"/>
        <item x="250"/>
        <item x="376"/>
        <item x="10"/>
        <item x="176"/>
        <item x="38"/>
        <item x="342"/>
        <item x="221"/>
        <item x="114"/>
        <item x="41"/>
        <item x="210"/>
        <item x="345"/>
        <item x="93"/>
        <item x="213"/>
        <item x="259"/>
        <item x="203"/>
        <item x="66"/>
        <item x="319"/>
        <item x="180"/>
        <item x="39"/>
        <item x="175"/>
        <item x="37"/>
        <item x="224"/>
        <item x="70"/>
        <item x="75"/>
        <item x="95"/>
        <item x="74"/>
        <item x="211"/>
        <item x="257"/>
        <item x="200"/>
        <item x="201"/>
        <item x="64"/>
        <item x="73"/>
        <item x="144"/>
        <item x="145"/>
        <item x="146"/>
        <item x="98"/>
        <item x="212"/>
        <item x="48"/>
        <item x="344"/>
        <item x="336"/>
        <item x="115"/>
        <item x="341"/>
        <item x="326"/>
        <item x="182"/>
        <item x="97"/>
        <item x="3"/>
        <item x="155"/>
        <item x="69"/>
        <item x="91"/>
        <item x="68"/>
        <item x="122"/>
        <item x="381"/>
        <item x="186"/>
        <item x="204"/>
        <item x="8"/>
        <item x="12"/>
        <item x="258"/>
        <item x="92"/>
        <item x="194"/>
        <item x="193"/>
        <item x="370"/>
        <item x="330"/>
        <item x="76"/>
        <item x="369"/>
        <item x="380"/>
        <item x="90"/>
        <item x="187"/>
        <item x="379"/>
        <item x="52"/>
        <item x="177"/>
        <item x="36"/>
        <item x="116"/>
        <item x="382"/>
        <item x="481"/>
        <item x="454"/>
        <item x="452"/>
        <item x="44"/>
        <item x="455"/>
        <item x="84"/>
        <item x="135"/>
        <item x="140"/>
        <item x="273"/>
        <item x="205"/>
        <item x="208"/>
        <item t="default"/>
      </items>
    </pivotField>
    <pivotField showAll="0"/>
    <pivotField showAll="0"/>
    <pivotField showAll="0"/>
    <pivotField showAll="0"/>
    <pivotField showAll="0"/>
    <pivotField showAll="0"/>
    <pivotField showAll="0"/>
    <pivotField showAll="0"/>
    <pivotField showAll="0"/>
    <pivotField showAll="0"/>
    <pivotField numFmtId="1" showAll="0"/>
    <pivotField showAll="0"/>
    <pivotField showAll="0"/>
    <pivotField showAll="0"/>
    <pivotField showAll="0"/>
    <pivotField showAll="0"/>
    <pivotField numFmtId="164" showAll="0"/>
    <pivotField showAll="0"/>
    <pivotField showAll="0"/>
    <pivotField axis="axisCol" showAll="0">
      <items count="6">
        <item x="4"/>
        <item x="2"/>
        <item x="0"/>
        <item x="3"/>
        <item x="1"/>
        <item t="default"/>
      </items>
    </pivotField>
    <pivotField showAll="0"/>
    <pivotField numFmtId="9"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2">
    <field x="7"/>
    <field x="8"/>
  </rowFields>
  <rowItems count="221">
    <i>
      <x/>
    </i>
    <i>
      <x v="1"/>
    </i>
    <i>
      <x v="7"/>
    </i>
    <i>
      <x v="8"/>
    </i>
    <i>
      <x v="9"/>
    </i>
    <i>
      <x v="10"/>
    </i>
    <i>
      <x v="11"/>
    </i>
    <i>
      <x v="13"/>
    </i>
    <i>
      <x v="22"/>
    </i>
    <i>
      <x v="23"/>
    </i>
    <i r="1">
      <x v="30"/>
    </i>
    <i r="1">
      <x v="78"/>
    </i>
    <i r="1">
      <x v="85"/>
    </i>
    <i r="1">
      <x v="117"/>
    </i>
    <i r="1">
      <x v="164"/>
    </i>
    <i r="1">
      <x v="294"/>
    </i>
    <i r="1">
      <x v="357"/>
    </i>
    <i r="1">
      <x v="391"/>
    </i>
    <i>
      <x v="24"/>
    </i>
    <i r="1">
      <x v="4"/>
    </i>
    <i r="1">
      <x v="458"/>
    </i>
    <i>
      <x v="25"/>
    </i>
    <i r="1">
      <x v="83"/>
    </i>
    <i r="1">
      <x v="84"/>
    </i>
    <i>
      <x v="26"/>
    </i>
    <i r="1">
      <x v="1"/>
    </i>
    <i r="1">
      <x v="3"/>
    </i>
    <i r="1">
      <x v="10"/>
    </i>
    <i r="1">
      <x v="67"/>
    </i>
    <i r="1">
      <x v="278"/>
    </i>
    <i r="1">
      <x v="279"/>
    </i>
    <i r="1">
      <x v="296"/>
    </i>
    <i r="1">
      <x v="372"/>
    </i>
    <i r="1">
      <x v="483"/>
    </i>
    <i r="1">
      <x v="484"/>
    </i>
    <i>
      <x v="27"/>
    </i>
    <i r="1">
      <x v="288"/>
    </i>
    <i r="1">
      <x v="292"/>
    </i>
    <i r="1">
      <x v="318"/>
    </i>
    <i r="1">
      <x v="332"/>
    </i>
    <i r="1">
      <x v="380"/>
    </i>
    <i>
      <x v="28"/>
    </i>
    <i r="1">
      <x v="99"/>
    </i>
    <i r="1">
      <x v="107"/>
    </i>
    <i r="1">
      <x v="108"/>
    </i>
    <i r="1">
      <x v="109"/>
    </i>
    <i r="1">
      <x v="110"/>
    </i>
    <i r="1">
      <x v="111"/>
    </i>
    <i r="1">
      <x v="112"/>
    </i>
    <i r="1">
      <x v="114"/>
    </i>
    <i r="1">
      <x v="115"/>
    </i>
    <i r="1">
      <x v="116"/>
    </i>
    <i r="1">
      <x v="127"/>
    </i>
    <i r="1">
      <x v="138"/>
    </i>
    <i r="1">
      <x v="139"/>
    </i>
    <i r="1">
      <x v="140"/>
    </i>
    <i r="1">
      <x v="141"/>
    </i>
    <i r="1">
      <x v="142"/>
    </i>
    <i r="1">
      <x v="143"/>
    </i>
    <i r="1">
      <x v="144"/>
    </i>
    <i r="1">
      <x v="145"/>
    </i>
    <i r="1">
      <x v="146"/>
    </i>
    <i r="1">
      <x v="162"/>
    </i>
    <i r="1">
      <x v="163"/>
    </i>
    <i r="1">
      <x v="166"/>
    </i>
    <i r="1">
      <x v="167"/>
    </i>
    <i r="1">
      <x v="168"/>
    </i>
    <i r="1">
      <x v="169"/>
    </i>
    <i r="1">
      <x v="170"/>
    </i>
    <i r="1">
      <x v="171"/>
    </i>
    <i r="1">
      <x v="172"/>
    </i>
    <i r="1">
      <x v="173"/>
    </i>
    <i r="1">
      <x v="298"/>
    </i>
    <i r="1">
      <x v="327"/>
    </i>
    <i r="1">
      <x v="383"/>
    </i>
    <i r="1">
      <x v="384"/>
    </i>
    <i r="1">
      <x v="385"/>
    </i>
    <i r="1">
      <x v="399"/>
    </i>
    <i r="1">
      <x v="402"/>
    </i>
    <i r="1">
      <x v="404"/>
    </i>
    <i r="1">
      <x v="410"/>
    </i>
    <i r="1">
      <x v="416"/>
    </i>
    <i r="1">
      <x v="425"/>
    </i>
    <i r="1">
      <x v="440"/>
    </i>
    <i>
      <x v="29"/>
    </i>
    <i r="1">
      <x v="387"/>
    </i>
    <i r="1">
      <x v="395"/>
    </i>
    <i r="1">
      <x v="472"/>
    </i>
    <i>
      <x v="30"/>
    </i>
    <i r="1">
      <x v="130"/>
    </i>
    <i r="1">
      <x v="178"/>
    </i>
    <i r="1">
      <x v="289"/>
    </i>
    <i r="1">
      <x v="290"/>
    </i>
    <i r="1">
      <x v="392"/>
    </i>
    <i r="1">
      <x v="394"/>
    </i>
    <i r="1">
      <x v="419"/>
    </i>
    <i r="1">
      <x v="426"/>
    </i>
    <i r="1">
      <x v="434"/>
    </i>
    <i r="1">
      <x v="435"/>
    </i>
    <i r="1">
      <x v="451"/>
    </i>
    <i r="1">
      <x v="453"/>
    </i>
    <i>
      <x v="31"/>
    </i>
    <i r="1">
      <x v="424"/>
    </i>
    <i r="1">
      <x v="474"/>
    </i>
    <i>
      <x v="32"/>
    </i>
    <i r="1">
      <x v="334"/>
    </i>
    <i r="1">
      <x v="336"/>
    </i>
    <i r="1">
      <x v="337"/>
    </i>
    <i r="1">
      <x v="338"/>
    </i>
    <i r="1">
      <x v="339"/>
    </i>
    <i r="1">
      <x v="340"/>
    </i>
    <i r="1">
      <x v="341"/>
    </i>
    <i r="1">
      <x v="342"/>
    </i>
    <i r="1">
      <x v="343"/>
    </i>
    <i r="1">
      <x v="344"/>
    </i>
    <i r="1">
      <x v="345"/>
    </i>
    <i r="1">
      <x v="346"/>
    </i>
    <i r="1">
      <x v="347"/>
    </i>
    <i r="1">
      <x v="348"/>
    </i>
    <i r="1">
      <x v="349"/>
    </i>
    <i r="1">
      <x v="350"/>
    </i>
    <i>
      <x v="33"/>
    </i>
    <i r="1">
      <x v="160"/>
    </i>
    <i>
      <x v="34"/>
    </i>
    <i r="1">
      <x v="18"/>
    </i>
    <i r="1">
      <x v="100"/>
    </i>
    <i r="1">
      <x v="102"/>
    </i>
    <i r="1">
      <x v="486"/>
    </i>
    <i r="1">
      <x v="487"/>
    </i>
    <i>
      <x v="35"/>
    </i>
    <i r="1">
      <x v="113"/>
    </i>
    <i r="1">
      <x v="136"/>
    </i>
    <i r="1">
      <x v="177"/>
    </i>
    <i r="1">
      <x v="180"/>
    </i>
    <i r="1">
      <x v="417"/>
    </i>
    <i r="1">
      <x v="431"/>
    </i>
    <i r="1">
      <x v="460"/>
    </i>
    <i>
      <x v="36"/>
    </i>
    <i r="1">
      <x v="24"/>
    </i>
    <i r="1">
      <x v="149"/>
    </i>
    <i r="1">
      <x v="150"/>
    </i>
    <i r="1">
      <x v="153"/>
    </i>
    <i r="1">
      <x v="420"/>
    </i>
    <i>
      <x v="37"/>
    </i>
    <i r="1">
      <x v="2"/>
    </i>
    <i r="1">
      <x v="367"/>
    </i>
    <i r="1">
      <x v="370"/>
    </i>
    <i>
      <x v="38"/>
    </i>
    <i r="1">
      <x v="33"/>
    </i>
    <i r="1">
      <x v="137"/>
    </i>
    <i r="1">
      <x v="176"/>
    </i>
    <i r="1">
      <x v="179"/>
    </i>
    <i r="1">
      <x v="181"/>
    </i>
    <i r="1">
      <x v="291"/>
    </i>
    <i r="1">
      <x v="418"/>
    </i>
    <i r="1">
      <x v="432"/>
    </i>
    <i r="1">
      <x v="433"/>
    </i>
    <i r="1">
      <x v="457"/>
    </i>
    <i>
      <x v="39"/>
    </i>
    <i r="1">
      <x v="19"/>
    </i>
    <i r="1">
      <x v="98"/>
    </i>
    <i r="1">
      <x v="101"/>
    </i>
    <i r="1">
      <x v="103"/>
    </i>
    <i r="1">
      <x v="135"/>
    </i>
    <i r="1">
      <x v="165"/>
    </i>
    <i r="1">
      <x v="359"/>
    </i>
    <i r="1">
      <x v="405"/>
    </i>
    <i r="1">
      <x v="464"/>
    </i>
    <i r="1">
      <x v="467"/>
    </i>
    <i>
      <x v="40"/>
    </i>
    <i r="1">
      <x v="28"/>
    </i>
    <i r="1">
      <x v="316"/>
    </i>
    <i r="1">
      <x v="326"/>
    </i>
    <i r="1">
      <x v="351"/>
    </i>
    <i r="1">
      <x v="371"/>
    </i>
    <i r="1">
      <x v="388"/>
    </i>
    <i r="1">
      <x v="412"/>
    </i>
    <i r="1">
      <x v="480"/>
    </i>
    <i>
      <x v="41"/>
    </i>
    <i r="1">
      <x v="413"/>
    </i>
    <i r="1">
      <x v="430"/>
    </i>
    <i>
      <x v="42"/>
    </i>
    <i r="1">
      <x v="118"/>
    </i>
    <i r="1">
      <x v="270"/>
    </i>
    <i>
      <x v="43"/>
    </i>
    <i r="1">
      <x v="174"/>
    </i>
    <i r="1">
      <x v="314"/>
    </i>
    <i r="1">
      <x v="411"/>
    </i>
    <i r="1">
      <x v="444"/>
    </i>
    <i r="1">
      <x v="475"/>
    </i>
    <i>
      <x v="44"/>
    </i>
    <i r="1">
      <x v="21"/>
    </i>
    <i r="1">
      <x v="23"/>
    </i>
    <i r="1">
      <x v="75"/>
    </i>
    <i r="1">
      <x v="158"/>
    </i>
    <i r="1">
      <x v="313"/>
    </i>
    <i r="1">
      <x v="319"/>
    </i>
    <i>
      <x v="45"/>
    </i>
    <i>
      <x v="46"/>
    </i>
    <i>
      <x v="47"/>
    </i>
    <i>
      <x v="48"/>
    </i>
    <i>
      <x v="49"/>
    </i>
    <i>
      <x v="50"/>
    </i>
    <i>
      <x v="51"/>
    </i>
    <i>
      <x v="52"/>
    </i>
    <i>
      <x v="53"/>
    </i>
    <i>
      <x v="54"/>
    </i>
    <i>
      <x v="55"/>
    </i>
    <i>
      <x v="56"/>
    </i>
    <i>
      <x v="57"/>
    </i>
    <i>
      <x v="58"/>
    </i>
    <i>
      <x v="59"/>
    </i>
    <i>
      <x v="60"/>
    </i>
    <i>
      <x v="61"/>
    </i>
    <i>
      <x v="62"/>
    </i>
    <i>
      <x v="63"/>
    </i>
    <i>
      <x v="64"/>
    </i>
    <i>
      <x v="65"/>
    </i>
    <i>
      <x v="66"/>
    </i>
    <i>
      <x v="67"/>
    </i>
    <i t="grand">
      <x/>
    </i>
  </rowItems>
  <colFields count="1">
    <field x="28"/>
  </colFields>
  <colItems count="5">
    <i>
      <x v="1"/>
    </i>
    <i>
      <x v="2"/>
    </i>
    <i>
      <x v="3"/>
    </i>
    <i>
      <x v="4"/>
    </i>
    <i t="grand">
      <x/>
    </i>
  </colItems>
  <pageFields count="2">
    <pageField fld="1" hier="-1"/>
    <pageField fld="2" hier="-1"/>
  </pageFields>
  <dataFields count="1">
    <dataField name="Cuenta de DEPENDENCIA" fld="3"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2C4A95A7-5592-4F93-A350-585D907BB560}" name="TablaDinámica2" cacheId="2"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4:F59" firstHeaderRow="1" firstDataRow="2" firstDataCol="1" rowPageCount="2" colPageCount="1"/>
  <pivotFields count="51">
    <pivotField showAll="0"/>
    <pivotField axis="axisPage" multipleItemSelectionAllowed="1" showAll="0">
      <items count="4">
        <item h="1" x="1"/>
        <item h="1" x="2"/>
        <item x="0"/>
        <item t="default"/>
      </items>
    </pivotField>
    <pivotField axis="axisPage" multipleItemSelectionAllowed="1" showAll="0">
      <items count="10">
        <item x="2"/>
        <item x="0"/>
        <item x="1"/>
        <item x="3"/>
        <item x="4"/>
        <item x="5"/>
        <item x="6"/>
        <item x="8"/>
        <item x="7"/>
        <item t="default"/>
      </items>
    </pivotField>
    <pivotField dataField="1" showAll="0"/>
    <pivotField showAll="0"/>
    <pivotField showAll="0"/>
    <pivotField showAll="0"/>
    <pivotField axis="axisRow" showAll="0">
      <items count="90">
        <item x="1"/>
        <item x="31"/>
        <item x="43"/>
        <item x="48"/>
        <item m="1" x="84"/>
        <item x="23"/>
        <item x="42"/>
        <item x="2"/>
        <item x="59"/>
        <item x="15"/>
        <item x="60"/>
        <item x="56"/>
        <item x="40"/>
        <item x="52"/>
        <item m="1" x="85"/>
        <item x="21"/>
        <item x="46"/>
        <item x="49"/>
        <item x="64"/>
        <item x="41"/>
        <item x="44"/>
        <item m="1" x="88"/>
        <item m="1" x="72"/>
        <item x="54"/>
        <item x="0"/>
        <item m="1" x="86"/>
        <item m="1" x="77"/>
        <item m="1" x="73"/>
        <item x="28"/>
        <item x="58"/>
        <item x="11"/>
        <item x="55"/>
        <item x="36"/>
        <item x="66"/>
        <item x="50"/>
        <item x="29"/>
        <item x="32"/>
        <item x="65"/>
        <item x="26"/>
        <item x="37"/>
        <item m="1" x="68"/>
        <item x="27"/>
        <item x="7"/>
        <item x="18"/>
        <item m="1" x="76"/>
        <item m="1" x="83"/>
        <item m="1" x="78"/>
        <item m="1" x="81"/>
        <item m="1" x="80"/>
        <item m="1" x="74"/>
        <item m="1" x="71"/>
        <item m="1" x="82"/>
        <item m="1" x="69"/>
        <item m="1" x="79"/>
        <item m="1" x="70"/>
        <item m="1" x="67"/>
        <item m="1" x="87"/>
        <item m="1" x="75"/>
        <item x="5"/>
        <item x="19"/>
        <item x="35"/>
        <item x="45"/>
        <item x="34"/>
        <item x="38"/>
        <item x="3"/>
        <item x="51"/>
        <item x="4"/>
        <item x="57"/>
        <item x="6"/>
        <item x="8"/>
        <item x="9"/>
        <item x="10"/>
        <item x="12"/>
        <item x="13"/>
        <item x="14"/>
        <item x="16"/>
        <item x="17"/>
        <item x="25"/>
        <item x="39"/>
        <item x="24"/>
        <item x="47"/>
        <item x="61"/>
        <item x="30"/>
        <item x="63"/>
        <item x="33"/>
        <item x="20"/>
        <item x="22"/>
        <item x="53"/>
        <item x="62"/>
        <item t="default"/>
      </items>
    </pivotField>
    <pivotField showAll="0"/>
    <pivotField showAll="0"/>
    <pivotField showAll="0"/>
    <pivotField showAll="0"/>
    <pivotField showAll="0"/>
    <pivotField showAll="0"/>
    <pivotField showAll="0"/>
    <pivotField showAll="0"/>
    <pivotField showAll="0"/>
    <pivotField showAll="0"/>
    <pivotField showAll="0"/>
    <pivotField numFmtId="1" showAll="0"/>
    <pivotField showAll="0"/>
    <pivotField showAll="0"/>
    <pivotField showAll="0"/>
    <pivotField showAll="0"/>
    <pivotField showAll="0"/>
    <pivotField numFmtId="164" showAll="0"/>
    <pivotField showAll="0"/>
    <pivotField showAll="0"/>
    <pivotField axis="axisCol" showAll="0">
      <items count="6">
        <item x="3"/>
        <item x="1"/>
        <item x="0"/>
        <item x="4"/>
        <item x="2"/>
        <item t="default"/>
      </items>
    </pivotField>
    <pivotField showAll="0"/>
    <pivotField numFmtId="9"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9" showAll="0"/>
    <pivotField showAll="0"/>
    <pivotField showAll="0"/>
    <pivotField showAll="0"/>
    <pivotField showAll="0"/>
    <pivotField showAll="0"/>
    <pivotField showAll="0"/>
  </pivotFields>
  <rowFields count="1">
    <field x="7"/>
  </rowFields>
  <rowItems count="54">
    <i>
      <x/>
    </i>
    <i>
      <x v="1"/>
    </i>
    <i>
      <x v="7"/>
    </i>
    <i>
      <x v="8"/>
    </i>
    <i>
      <x v="9"/>
    </i>
    <i>
      <x v="10"/>
    </i>
    <i>
      <x v="11"/>
    </i>
    <i>
      <x v="13"/>
    </i>
    <i>
      <x v="23"/>
    </i>
    <i>
      <x v="24"/>
    </i>
    <i>
      <x v="28"/>
    </i>
    <i>
      <x v="29"/>
    </i>
    <i>
      <x v="30"/>
    </i>
    <i>
      <x v="31"/>
    </i>
    <i>
      <x v="32"/>
    </i>
    <i>
      <x v="33"/>
    </i>
    <i>
      <x v="34"/>
    </i>
    <i>
      <x v="35"/>
    </i>
    <i>
      <x v="36"/>
    </i>
    <i>
      <x v="37"/>
    </i>
    <i>
      <x v="38"/>
    </i>
    <i>
      <x v="39"/>
    </i>
    <i>
      <x v="41"/>
    </i>
    <i>
      <x v="42"/>
    </i>
    <i>
      <x v="43"/>
    </i>
    <i>
      <x v="58"/>
    </i>
    <i>
      <x v="59"/>
    </i>
    <i>
      <x v="60"/>
    </i>
    <i>
      <x v="61"/>
    </i>
    <i>
      <x v="62"/>
    </i>
    <i>
      <x v="63"/>
    </i>
    <i>
      <x v="64"/>
    </i>
    <i>
      <x v="65"/>
    </i>
    <i>
      <x v="66"/>
    </i>
    <i>
      <x v="67"/>
    </i>
    <i>
      <x v="68"/>
    </i>
    <i>
      <x v="69"/>
    </i>
    <i>
      <x v="70"/>
    </i>
    <i>
      <x v="71"/>
    </i>
    <i>
      <x v="72"/>
    </i>
    <i>
      <x v="73"/>
    </i>
    <i>
      <x v="74"/>
    </i>
    <i>
      <x v="75"/>
    </i>
    <i>
      <x v="76"/>
    </i>
    <i>
      <x v="77"/>
    </i>
    <i>
      <x v="78"/>
    </i>
    <i>
      <x v="79"/>
    </i>
    <i>
      <x v="80"/>
    </i>
    <i>
      <x v="81"/>
    </i>
    <i>
      <x v="82"/>
    </i>
    <i>
      <x v="83"/>
    </i>
    <i>
      <x v="84"/>
    </i>
    <i>
      <x v="87"/>
    </i>
    <i t="grand">
      <x/>
    </i>
  </rowItems>
  <colFields count="1">
    <field x="28"/>
  </colFields>
  <colItems count="5">
    <i>
      <x v="1"/>
    </i>
    <i>
      <x v="2"/>
    </i>
    <i>
      <x v="3"/>
    </i>
    <i>
      <x v="4"/>
    </i>
    <i t="grand">
      <x/>
    </i>
  </colItems>
  <pageFields count="2">
    <pageField fld="1" hier="-1"/>
    <pageField fld="2" hier="-1"/>
  </pageFields>
  <dataFields count="1">
    <dataField name="Cuenta de DEPENDENCIA" fld="3"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A1934D55-D623-4557-9BAC-9133CC4F10D3}" name="TablaDinámica2" cacheId="4" applyNumberFormats="0" applyBorderFormats="0" applyFontFormats="0" applyPatternFormats="0" applyAlignmentFormats="0" applyWidthHeightFormats="1" dataCaption="Valores" updatedVersion="8" minRefreshableVersion="3" itemPrintTitles="1" createdVersion="8" indent="0" compact="0" compactData="0" gridDropZones="1" multipleFieldFilters="0">
  <location ref="A3:G500" firstHeaderRow="1" firstDataRow="2" firstDataCol="2" rowPageCount="1" colPageCount="1"/>
  <pivotFields count="43">
    <pivotField compact="0" outline="0" showAll="0">
      <extLst>
        <ext xmlns:x14="http://schemas.microsoft.com/office/spreadsheetml/2009/9/main" uri="{2946ED86-A175-432a-8AC1-64E0C546D7DE}">
          <x14:pivotField fillDownLabels="1"/>
        </ext>
      </extLst>
    </pivotField>
    <pivotField axis="axisPage" compact="0" outline="0" multipleItemSelectionAllowed="1" showAll="0" defaultSubtotal="0">
      <items count="3">
        <item x="1"/>
        <item x="2"/>
        <item x="0"/>
      </items>
      <extLst>
        <ext xmlns:x14="http://schemas.microsoft.com/office/spreadsheetml/2009/9/main" uri="{2946ED86-A175-432a-8AC1-64E0C546D7DE}">
          <x14:pivotField fillDownLabels="1"/>
        </ext>
      </extLst>
    </pivotField>
    <pivotField axis="axisRow" compact="0" outline="0" showAll="0" defaultSubtotal="0">
      <items count="9">
        <item x="2"/>
        <item x="0"/>
        <item x="1"/>
        <item x="3"/>
        <item x="4"/>
        <item x="5"/>
        <item x="6"/>
        <item x="8"/>
        <item x="7"/>
      </items>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axis="axisRow" compact="0" outline="0" showAll="0">
      <items count="495">
        <item x="10"/>
        <item x="322"/>
        <item x="6"/>
        <item x="0"/>
        <item x="5"/>
        <item x="198"/>
        <item x="388"/>
        <item x="1"/>
        <item x="2"/>
        <item x="399"/>
        <item x="7"/>
        <item x="4"/>
        <item x="9"/>
        <item x="451"/>
        <item x="3"/>
        <item x="8"/>
        <item x="332"/>
        <item x="411"/>
        <item x="336"/>
        <item x="328"/>
        <item x="323"/>
        <item x="337"/>
        <item x="334"/>
        <item x="402"/>
        <item x="473"/>
        <item x="14"/>
        <item x="474"/>
        <item x="424"/>
        <item x="425"/>
        <item x="12"/>
        <item x="329"/>
        <item x="13"/>
        <item x="325"/>
        <item x="330"/>
        <item x="331"/>
        <item x="333"/>
        <item x="335"/>
        <item x="11"/>
        <item x="326"/>
        <item x="324"/>
        <item x="327"/>
        <item x="34"/>
        <item x="45"/>
        <item x="42"/>
        <item x="32"/>
        <item x="44"/>
        <item x="85"/>
        <item x="63"/>
        <item x="64"/>
        <item x="33"/>
        <item x="47"/>
        <item x="447"/>
        <item x="46"/>
        <item x="420"/>
        <item x="67"/>
        <item x="56"/>
        <item x="57"/>
        <item x="65"/>
        <item x="66"/>
        <item x="466"/>
        <item x="464"/>
        <item x="41"/>
        <item x="279"/>
        <item x="280"/>
        <item x="465"/>
        <item x="469"/>
        <item x="338"/>
        <item x="15"/>
        <item x="38"/>
        <item x="344"/>
        <item x="37"/>
        <item x="16"/>
        <item x="68"/>
        <item x="54"/>
        <item x="419"/>
        <item x="28"/>
        <item x="273"/>
        <item x="274"/>
        <item x="30"/>
        <item x="341"/>
        <item x="343"/>
        <item x="25"/>
        <item x="27"/>
        <item x="26"/>
        <item x="29"/>
        <item x="440"/>
        <item x="442"/>
        <item x="443"/>
        <item x="446"/>
        <item x="426"/>
        <item x="468"/>
        <item x="24"/>
        <item x="50"/>
        <item x="39"/>
        <item x="35"/>
        <item x="48"/>
        <item x="36"/>
        <item x="40"/>
        <item x="59"/>
        <item x="60"/>
        <item x="277"/>
        <item x="53"/>
        <item x="22"/>
        <item x="58"/>
        <item x="20"/>
        <item x="17"/>
        <item x="49"/>
        <item x="342"/>
        <item x="61"/>
        <item x="43"/>
        <item x="31"/>
        <item x="18"/>
        <item x="62"/>
        <item x="345"/>
        <item x="278"/>
        <item x="276"/>
        <item x="450"/>
        <item x="272"/>
        <item x="340"/>
        <item x="52"/>
        <item x="21"/>
        <item x="51"/>
        <item x="23"/>
        <item x="55"/>
        <item x="275"/>
        <item x="19"/>
        <item x="339"/>
        <item x="386"/>
        <item x="256"/>
        <item x="265"/>
        <item x="262"/>
        <item x="263"/>
        <item x="264"/>
        <item x="395"/>
        <item x="396"/>
        <item x="353"/>
        <item x="167"/>
        <item x="391"/>
        <item x="392"/>
        <item x="351"/>
        <item x="421"/>
        <item x="259"/>
        <item x="349"/>
        <item x="365"/>
        <item x="354"/>
        <item x="389"/>
        <item x="170"/>
        <item x="169"/>
        <item x="352"/>
        <item x="390"/>
        <item x="258"/>
        <item x="387"/>
        <item x="202"/>
        <item x="203"/>
        <item x="197"/>
        <item x="283"/>
        <item x="199"/>
        <item x="200"/>
        <item x="427"/>
        <item x="422"/>
        <item x="482"/>
        <item x="201"/>
        <item x="458"/>
        <item x="457"/>
        <item x="205"/>
        <item x="483"/>
        <item x="449"/>
        <item x="428"/>
        <item x="445"/>
        <item x="454"/>
        <item x="448"/>
        <item x="455"/>
        <item x="416"/>
        <item x="456"/>
        <item x="347"/>
        <item x="168"/>
        <item x="346"/>
        <item x="257"/>
        <item x="204"/>
        <item x="463"/>
        <item x="462"/>
        <item x="467"/>
        <item x="470"/>
        <item x="471"/>
        <item x="285"/>
        <item x="268"/>
        <item x="248"/>
        <item x="311"/>
        <item x="312"/>
        <item x="410"/>
        <item x="271"/>
        <item x="284"/>
        <item x="260"/>
        <item x="261"/>
        <item x="267"/>
        <item x="472"/>
        <item x="461"/>
        <item x="488"/>
        <item x="489"/>
        <item x="350"/>
        <item x="394"/>
        <item x="490"/>
        <item x="101"/>
        <item x="492"/>
        <item x="493"/>
        <item x="206"/>
        <item x="348"/>
        <item x="400"/>
        <item x="491"/>
        <item x="417"/>
        <item x="404"/>
        <item x="269"/>
        <item x="270"/>
        <item x="281"/>
        <item x="282"/>
        <item x="460"/>
        <item x="393"/>
        <item x="459"/>
        <item x="77"/>
        <item x="98"/>
        <item x="83"/>
        <item x="69"/>
        <item x="71"/>
        <item x="72"/>
        <item x="82"/>
        <item x="73"/>
        <item x="74"/>
        <item x="100"/>
        <item x="70"/>
        <item x="97"/>
        <item x="80"/>
        <item x="92"/>
        <item x="93"/>
        <item x="94"/>
        <item x="81"/>
        <item x="89"/>
        <item x="95"/>
        <item x="91"/>
        <item x="90"/>
        <item x="96"/>
        <item x="88"/>
        <item x="84"/>
        <item x="99"/>
        <item x="75"/>
        <item x="86"/>
        <item x="78"/>
        <item x="87"/>
        <item x="79"/>
        <item x="76"/>
        <item x="128"/>
        <item x="141"/>
        <item x="142"/>
        <item x="139"/>
        <item x="140"/>
        <item x="177"/>
        <item x="176"/>
        <item x="134"/>
        <item x="175"/>
        <item x="129"/>
        <item x="143"/>
        <item x="179"/>
        <item x="137"/>
        <item x="156"/>
        <item x="174"/>
        <item x="127"/>
        <item x="164"/>
        <item x="121"/>
        <item x="103"/>
        <item x="244"/>
        <item x="106"/>
        <item x="476"/>
        <item x="166"/>
        <item x="122"/>
        <item x="105"/>
        <item x="124"/>
        <item x="123"/>
        <item x="475"/>
        <item x="104"/>
        <item x="120"/>
        <item x="355"/>
        <item x="481"/>
        <item x="165"/>
        <item x="247"/>
        <item x="102"/>
        <item x="356"/>
        <item x="245"/>
        <item x="243"/>
        <item x="115"/>
        <item x="294"/>
        <item x="242"/>
        <item x="113"/>
        <item x="369"/>
        <item x="359"/>
        <item x="361"/>
        <item x="357"/>
        <item x="367"/>
        <item x="116"/>
        <item x="112"/>
        <item x="368"/>
        <item x="109"/>
        <item x="298"/>
        <item x="119"/>
        <item x="309"/>
        <item x="307"/>
        <item x="299"/>
        <item x="301"/>
        <item x="305"/>
        <item x="287"/>
        <item x="117"/>
        <item x="118"/>
        <item x="303"/>
        <item x="114"/>
        <item x="360"/>
        <item x="304"/>
        <item x="110"/>
        <item x="293"/>
        <item x="288"/>
        <item x="292"/>
        <item x="302"/>
        <item x="296"/>
        <item x="310"/>
        <item x="297"/>
        <item x="358"/>
        <item x="291"/>
        <item x="306"/>
        <item x="295"/>
        <item x="111"/>
        <item x="300"/>
        <item x="308"/>
        <item x="241"/>
        <item x="107"/>
        <item x="413"/>
        <item x="478"/>
        <item x="172"/>
        <item x="148"/>
        <item x="133"/>
        <item x="437"/>
        <item x="173"/>
        <item x="479"/>
        <item x="132"/>
        <item x="444"/>
        <item x="138"/>
        <item x="135"/>
        <item x="131"/>
        <item x="136"/>
        <item x="477"/>
        <item x="130"/>
        <item x="126"/>
        <item x="171"/>
        <item x="108"/>
        <item x="376"/>
        <item x="373"/>
        <item x="146"/>
        <item x="314"/>
        <item x="251"/>
        <item x="246"/>
        <item x="154"/>
        <item x="150"/>
        <item x="162"/>
        <item x="158"/>
        <item x="147"/>
        <item x="160"/>
        <item x="375"/>
        <item x="480"/>
        <item x="155"/>
        <item x="163"/>
        <item x="159"/>
        <item x="362"/>
        <item x="363"/>
        <item x="152"/>
        <item x="371"/>
        <item x="313"/>
        <item x="149"/>
        <item x="151"/>
        <item x="157"/>
        <item x="364"/>
        <item x="161"/>
        <item x="144"/>
        <item x="374"/>
        <item x="249"/>
        <item x="286"/>
        <item x="289"/>
        <item x="290"/>
        <item x="125"/>
        <item x="250"/>
        <item x="153"/>
        <item x="145"/>
        <item x="372"/>
        <item x="403"/>
        <item x="405"/>
        <item x="484"/>
        <item x="253"/>
        <item x="184"/>
        <item x="378"/>
        <item x="252"/>
        <item x="183"/>
        <item x="182"/>
        <item x="181"/>
        <item x="191"/>
        <item x="255"/>
        <item x="193"/>
        <item x="192"/>
        <item x="195"/>
        <item x="254"/>
        <item x="377"/>
        <item x="180"/>
        <item x="194"/>
        <item x="380"/>
        <item x="381"/>
        <item x="379"/>
        <item x="207"/>
        <item x="208"/>
        <item x="209"/>
        <item x="212"/>
        <item x="213"/>
        <item x="214"/>
        <item x="215"/>
        <item x="216"/>
        <item x="401"/>
        <item x="485"/>
        <item x="406"/>
        <item x="407"/>
        <item x="486"/>
        <item x="210"/>
        <item x="266"/>
        <item x="211"/>
        <item x="487"/>
        <item x="423"/>
        <item x="438"/>
        <item x="439"/>
        <item x="217"/>
        <item x="218"/>
        <item x="189"/>
        <item x="186"/>
        <item x="187"/>
        <item x="178"/>
        <item x="383"/>
        <item x="384"/>
        <item x="385"/>
        <item x="452"/>
        <item x="453"/>
        <item x="196"/>
        <item x="382"/>
        <item x="433"/>
        <item x="434"/>
        <item x="429"/>
        <item x="436"/>
        <item x="430"/>
        <item x="432"/>
        <item x="431"/>
        <item x="188"/>
        <item x="185"/>
        <item x="414"/>
        <item x="408"/>
        <item x="412"/>
        <item x="190"/>
        <item x="239"/>
        <item x="240"/>
        <item x="219"/>
        <item x="415"/>
        <item x="224"/>
        <item x="225"/>
        <item x="226"/>
        <item x="227"/>
        <item x="397"/>
        <item x="398"/>
        <item x="228"/>
        <item x="315"/>
        <item x="229"/>
        <item x="220"/>
        <item x="230"/>
        <item x="231"/>
        <item x="232"/>
        <item x="233"/>
        <item x="316"/>
        <item x="317"/>
        <item x="318"/>
        <item x="319"/>
        <item x="234"/>
        <item x="235"/>
        <item x="221"/>
        <item x="236"/>
        <item x="320"/>
        <item x="366"/>
        <item x="321"/>
        <item x="237"/>
        <item x="238"/>
        <item x="418"/>
        <item x="435"/>
        <item x="222"/>
        <item x="223"/>
        <item x="441"/>
        <item x="409"/>
        <item x="370"/>
        <item t="default"/>
      </items>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defaultSubtotal="0">
      <items count="89">
        <item x="1"/>
        <item x="31"/>
        <item x="43"/>
        <item x="48"/>
        <item m="1" x="87"/>
        <item x="23"/>
        <item x="42"/>
        <item x="2"/>
        <item x="59"/>
        <item x="15"/>
        <item x="60"/>
        <item x="56"/>
        <item x="40"/>
        <item x="52"/>
        <item m="1" x="88"/>
        <item x="21"/>
        <item x="46"/>
        <item x="49"/>
        <item x="64"/>
        <item x="41"/>
        <item x="44"/>
        <item m="1" x="86"/>
        <item m="1" x="73"/>
        <item x="54"/>
        <item x="0"/>
        <item m="1" x="78"/>
        <item m="1" x="79"/>
        <item m="1" x="74"/>
        <item x="28"/>
        <item x="58"/>
        <item x="11"/>
        <item x="55"/>
        <item x="36"/>
        <item x="66"/>
        <item x="50"/>
        <item x="29"/>
        <item x="32"/>
        <item x="65"/>
        <item x="26"/>
        <item x="37"/>
        <item m="1" x="69"/>
        <item x="27"/>
        <item x="7"/>
        <item x="18"/>
        <item m="1" x="77"/>
        <item m="1" x="85"/>
        <item m="1" x="80"/>
        <item m="1" x="83"/>
        <item m="1" x="82"/>
        <item m="1" x="75"/>
        <item m="1" x="72"/>
        <item m="1" x="84"/>
        <item m="1" x="70"/>
        <item m="1" x="81"/>
        <item m="1" x="71"/>
        <item m="1" x="67"/>
        <item m="1" x="68"/>
        <item m="1" x="76"/>
        <item x="5"/>
        <item x="19"/>
        <item x="35"/>
        <item x="45"/>
        <item x="34"/>
        <item x="38"/>
        <item x="3"/>
        <item x="51"/>
        <item x="4"/>
        <item x="57"/>
        <item x="6"/>
        <item x="8"/>
        <item x="9"/>
        <item x="10"/>
        <item x="12"/>
        <item x="13"/>
        <item x="14"/>
        <item x="16"/>
        <item x="17"/>
        <item x="20"/>
        <item x="22"/>
        <item x="24"/>
        <item x="25"/>
        <item x="30"/>
        <item x="33"/>
        <item x="39"/>
        <item x="47"/>
        <item x="53"/>
        <item x="61"/>
        <item x="62"/>
        <item x="63"/>
      </items>
      <extLst>
        <ext xmlns:x14="http://schemas.microsoft.com/office/spreadsheetml/2009/9/main" uri="{2946ED86-A175-432a-8AC1-64E0C546D7DE}">
          <x14:pivotField fillDownLabels="1"/>
        </ext>
      </extLst>
    </pivotField>
    <pivotField dataField="1"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numFmtId="1"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numFmtId="164"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numFmtId="9"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axis="axisCol" compact="0" outline="0" showAll="0">
      <items count="5">
        <item x="1"/>
        <item x="0"/>
        <item x="3"/>
        <item x="2"/>
        <item t="default"/>
      </items>
      <extLst>
        <ext xmlns:x14="http://schemas.microsoft.com/office/spreadsheetml/2009/9/main" uri="{2946ED86-A175-432a-8AC1-64E0C546D7DE}">
          <x14:pivotField fillDownLabels="1"/>
        </ext>
      </extLst>
    </pivotField>
  </pivotFields>
  <rowFields count="2">
    <field x="2"/>
    <field x="5"/>
  </rowFields>
  <rowItems count="496">
    <i>
      <x/>
      <x/>
    </i>
    <i r="1">
      <x v="1"/>
    </i>
    <i>
      <x v="1"/>
      <x v="2"/>
    </i>
    <i r="1">
      <x v="3"/>
    </i>
    <i r="1">
      <x v="4"/>
    </i>
    <i r="1">
      <x v="5"/>
    </i>
    <i r="1">
      <x v="6"/>
    </i>
    <i>
      <x v="2"/>
      <x v="7"/>
    </i>
    <i r="1">
      <x v="8"/>
    </i>
    <i r="1">
      <x v="9"/>
    </i>
    <i r="1">
      <x v="10"/>
    </i>
    <i r="1">
      <x v="11"/>
    </i>
    <i r="1">
      <x v="12"/>
    </i>
    <i r="1">
      <x v="13"/>
    </i>
    <i r="1">
      <x v="14"/>
    </i>
    <i r="1">
      <x v="15"/>
    </i>
    <i>
      <x v="3"/>
      <x v="16"/>
    </i>
    <i r="1">
      <x v="17"/>
    </i>
    <i r="1">
      <x v="18"/>
    </i>
    <i r="1">
      <x v="19"/>
    </i>
    <i r="1">
      <x v="20"/>
    </i>
    <i r="1">
      <x v="21"/>
    </i>
    <i r="1">
      <x v="22"/>
    </i>
    <i r="1">
      <x v="23"/>
    </i>
    <i r="1">
      <x v="24"/>
    </i>
    <i r="1">
      <x v="25"/>
    </i>
    <i r="1">
      <x v="26"/>
    </i>
    <i r="1">
      <x v="27"/>
    </i>
    <i r="1">
      <x v="28"/>
    </i>
    <i r="1">
      <x v="29"/>
    </i>
    <i r="1">
      <x v="30"/>
    </i>
    <i r="1">
      <x v="31"/>
    </i>
    <i r="1">
      <x v="32"/>
    </i>
    <i r="1">
      <x v="33"/>
    </i>
    <i r="1">
      <x v="34"/>
    </i>
    <i r="1">
      <x v="35"/>
    </i>
    <i r="1">
      <x v="36"/>
    </i>
    <i r="1">
      <x v="37"/>
    </i>
    <i r="1">
      <x v="38"/>
    </i>
    <i r="1">
      <x v="39"/>
    </i>
    <i r="1">
      <x v="40"/>
    </i>
    <i r="1">
      <x v="493"/>
    </i>
    <i>
      <x v="4"/>
      <x v="41"/>
    </i>
    <i r="1">
      <x v="42"/>
    </i>
    <i r="1">
      <x v="43"/>
    </i>
    <i r="1">
      <x v="44"/>
    </i>
    <i r="1">
      <x v="45"/>
    </i>
    <i r="1">
      <x v="46"/>
    </i>
    <i r="1">
      <x v="47"/>
    </i>
    <i r="1">
      <x v="48"/>
    </i>
    <i r="1">
      <x v="49"/>
    </i>
    <i r="1">
      <x v="50"/>
    </i>
    <i r="1">
      <x v="51"/>
    </i>
    <i r="1">
      <x v="52"/>
    </i>
    <i r="1">
      <x v="53"/>
    </i>
    <i r="1">
      <x v="54"/>
    </i>
    <i r="1">
      <x v="55"/>
    </i>
    <i r="1">
      <x v="56"/>
    </i>
    <i r="1">
      <x v="57"/>
    </i>
    <i r="1">
      <x v="58"/>
    </i>
    <i r="1">
      <x v="59"/>
    </i>
    <i r="1">
      <x v="60"/>
    </i>
    <i r="1">
      <x v="61"/>
    </i>
    <i r="1">
      <x v="62"/>
    </i>
    <i r="1">
      <x v="63"/>
    </i>
    <i r="1">
      <x v="64"/>
    </i>
    <i r="1">
      <x v="65"/>
    </i>
    <i r="1">
      <x v="66"/>
    </i>
    <i r="1">
      <x v="67"/>
    </i>
    <i r="1">
      <x v="68"/>
    </i>
    <i r="1">
      <x v="69"/>
    </i>
    <i r="1">
      <x v="70"/>
    </i>
    <i r="1">
      <x v="71"/>
    </i>
    <i r="1">
      <x v="72"/>
    </i>
    <i r="1">
      <x v="73"/>
    </i>
    <i r="1">
      <x v="74"/>
    </i>
    <i r="1">
      <x v="75"/>
    </i>
    <i r="1">
      <x v="76"/>
    </i>
    <i r="1">
      <x v="77"/>
    </i>
    <i r="1">
      <x v="78"/>
    </i>
    <i r="1">
      <x v="79"/>
    </i>
    <i r="1">
      <x v="80"/>
    </i>
    <i r="1">
      <x v="81"/>
    </i>
    <i r="1">
      <x v="82"/>
    </i>
    <i r="1">
      <x v="83"/>
    </i>
    <i r="1">
      <x v="84"/>
    </i>
    <i r="1">
      <x v="85"/>
    </i>
    <i r="1">
      <x v="86"/>
    </i>
    <i r="1">
      <x v="87"/>
    </i>
    <i r="1">
      <x v="88"/>
    </i>
    <i r="1">
      <x v="89"/>
    </i>
    <i r="1">
      <x v="90"/>
    </i>
    <i r="1">
      <x v="91"/>
    </i>
    <i r="1">
      <x v="92"/>
    </i>
    <i r="1">
      <x v="93"/>
    </i>
    <i r="1">
      <x v="94"/>
    </i>
    <i r="1">
      <x v="95"/>
    </i>
    <i r="1">
      <x v="96"/>
    </i>
    <i r="1">
      <x v="97"/>
    </i>
    <i r="1">
      <x v="98"/>
    </i>
    <i r="1">
      <x v="99"/>
    </i>
    <i r="1">
      <x v="100"/>
    </i>
    <i r="1">
      <x v="101"/>
    </i>
    <i r="1">
      <x v="102"/>
    </i>
    <i r="1">
      <x v="103"/>
    </i>
    <i r="1">
      <x v="104"/>
    </i>
    <i r="1">
      <x v="105"/>
    </i>
    <i r="1">
      <x v="106"/>
    </i>
    <i r="1">
      <x v="107"/>
    </i>
    <i r="1">
      <x v="108"/>
    </i>
    <i r="1">
      <x v="109"/>
    </i>
    <i r="1">
      <x v="110"/>
    </i>
    <i r="1">
      <x v="111"/>
    </i>
    <i r="1">
      <x v="112"/>
    </i>
    <i r="1">
      <x v="113"/>
    </i>
    <i r="1">
      <x v="114"/>
    </i>
    <i r="1">
      <x v="115"/>
    </i>
    <i r="1">
      <x v="116"/>
    </i>
    <i r="1">
      <x v="117"/>
    </i>
    <i r="1">
      <x v="118"/>
    </i>
    <i r="1">
      <x v="119"/>
    </i>
    <i r="1">
      <x v="120"/>
    </i>
    <i r="1">
      <x v="121"/>
    </i>
    <i r="1">
      <x v="122"/>
    </i>
    <i r="1">
      <x v="123"/>
    </i>
    <i r="1">
      <x v="124"/>
    </i>
    <i r="1">
      <x v="125"/>
    </i>
    <i r="1">
      <x v="126"/>
    </i>
    <i r="1">
      <x v="127"/>
    </i>
    <i r="1">
      <x v="128"/>
    </i>
    <i r="1">
      <x v="129"/>
    </i>
    <i r="1">
      <x v="130"/>
    </i>
    <i r="1">
      <x v="131"/>
    </i>
    <i r="1">
      <x v="132"/>
    </i>
    <i r="1">
      <x v="133"/>
    </i>
    <i r="1">
      <x v="134"/>
    </i>
    <i>
      <x v="5"/>
      <x v="135"/>
    </i>
    <i r="1">
      <x v="136"/>
    </i>
    <i r="1">
      <x v="137"/>
    </i>
    <i r="1">
      <x v="138"/>
    </i>
    <i r="1">
      <x v="139"/>
    </i>
    <i r="1">
      <x v="140"/>
    </i>
    <i r="1">
      <x v="141"/>
    </i>
    <i r="1">
      <x v="142"/>
    </i>
    <i r="1">
      <x v="143"/>
    </i>
    <i r="1">
      <x v="144"/>
    </i>
    <i r="1">
      <x v="145"/>
    </i>
    <i r="1">
      <x v="146"/>
    </i>
    <i r="1">
      <x v="147"/>
    </i>
    <i r="1">
      <x v="148"/>
    </i>
    <i r="1">
      <x v="149"/>
    </i>
    <i r="1">
      <x v="150"/>
    </i>
    <i r="1">
      <x v="151"/>
    </i>
    <i r="1">
      <x v="152"/>
    </i>
    <i r="1">
      <x v="153"/>
    </i>
    <i r="1">
      <x v="154"/>
    </i>
    <i r="1">
      <x v="155"/>
    </i>
    <i r="1">
      <x v="156"/>
    </i>
    <i r="1">
      <x v="157"/>
    </i>
    <i r="1">
      <x v="158"/>
    </i>
    <i r="1">
      <x v="159"/>
    </i>
    <i r="1">
      <x v="160"/>
    </i>
    <i r="1">
      <x v="161"/>
    </i>
    <i r="1">
      <x v="162"/>
    </i>
    <i r="1">
      <x v="163"/>
    </i>
    <i r="1">
      <x v="164"/>
    </i>
    <i r="1">
      <x v="165"/>
    </i>
    <i r="1">
      <x v="166"/>
    </i>
    <i r="1">
      <x v="167"/>
    </i>
    <i r="1">
      <x v="168"/>
    </i>
    <i r="1">
      <x v="169"/>
    </i>
    <i r="1">
      <x v="170"/>
    </i>
    <i r="1">
      <x v="171"/>
    </i>
    <i r="1">
      <x v="172"/>
    </i>
    <i r="1">
      <x v="173"/>
    </i>
    <i r="1">
      <x v="174"/>
    </i>
    <i r="1">
      <x v="175"/>
    </i>
    <i r="1">
      <x v="176"/>
    </i>
    <i r="1">
      <x v="177"/>
    </i>
    <i r="1">
      <x v="178"/>
    </i>
    <i r="1">
      <x v="179"/>
    </i>
    <i r="1">
      <x v="180"/>
    </i>
    <i r="1">
      <x v="181"/>
    </i>
    <i r="1">
      <x v="182"/>
    </i>
    <i r="1">
      <x v="183"/>
    </i>
    <i r="1">
      <x v="184"/>
    </i>
    <i r="1">
      <x v="185"/>
    </i>
    <i r="1">
      <x v="186"/>
    </i>
    <i r="1">
      <x v="187"/>
    </i>
    <i r="1">
      <x v="188"/>
    </i>
    <i r="1">
      <x v="189"/>
    </i>
    <i r="1">
      <x v="190"/>
    </i>
    <i r="1">
      <x v="191"/>
    </i>
    <i r="1">
      <x v="192"/>
    </i>
    <i r="1">
      <x v="193"/>
    </i>
    <i r="1">
      <x v="194"/>
    </i>
    <i r="1">
      <x v="195"/>
    </i>
    <i r="1">
      <x v="196"/>
    </i>
    <i r="1">
      <x v="197"/>
    </i>
    <i r="1">
      <x v="198"/>
    </i>
    <i r="1">
      <x v="199"/>
    </i>
    <i r="1">
      <x v="200"/>
    </i>
    <i r="1">
      <x v="201"/>
    </i>
    <i r="1">
      <x v="202"/>
    </i>
    <i r="1">
      <x v="203"/>
    </i>
    <i r="1">
      <x v="204"/>
    </i>
    <i r="1">
      <x v="205"/>
    </i>
    <i r="1">
      <x v="206"/>
    </i>
    <i r="1">
      <x v="207"/>
    </i>
    <i r="1">
      <x v="208"/>
    </i>
    <i r="1">
      <x v="209"/>
    </i>
    <i r="1">
      <x v="210"/>
    </i>
    <i r="1">
      <x v="211"/>
    </i>
    <i r="1">
      <x v="212"/>
    </i>
    <i r="1">
      <x v="213"/>
    </i>
    <i r="1">
      <x v="214"/>
    </i>
    <i r="1">
      <x v="215"/>
    </i>
    <i r="1">
      <x v="216"/>
    </i>
    <i r="1">
      <x v="217"/>
    </i>
    <i r="1">
      <x v="218"/>
    </i>
    <i r="1">
      <x v="219"/>
    </i>
    <i r="1">
      <x v="220"/>
    </i>
    <i r="1">
      <x v="221"/>
    </i>
    <i r="1">
      <x v="222"/>
    </i>
    <i r="1">
      <x v="223"/>
    </i>
    <i r="1">
      <x v="224"/>
    </i>
    <i r="1">
      <x v="225"/>
    </i>
    <i r="1">
      <x v="226"/>
    </i>
    <i r="1">
      <x v="227"/>
    </i>
    <i r="1">
      <x v="228"/>
    </i>
    <i r="1">
      <x v="229"/>
    </i>
    <i r="1">
      <x v="230"/>
    </i>
    <i r="1">
      <x v="231"/>
    </i>
    <i r="1">
      <x v="232"/>
    </i>
    <i r="1">
      <x v="233"/>
    </i>
    <i r="1">
      <x v="234"/>
    </i>
    <i r="1">
      <x v="235"/>
    </i>
    <i r="1">
      <x v="236"/>
    </i>
    <i r="1">
      <x v="237"/>
    </i>
    <i r="1">
      <x v="238"/>
    </i>
    <i r="1">
      <x v="239"/>
    </i>
    <i r="1">
      <x v="240"/>
    </i>
    <i r="1">
      <x v="241"/>
    </i>
    <i r="1">
      <x v="242"/>
    </i>
    <i r="1">
      <x v="243"/>
    </i>
    <i r="1">
      <x v="244"/>
    </i>
    <i r="1">
      <x v="245"/>
    </i>
    <i r="1">
      <x v="246"/>
    </i>
    <i r="1">
      <x v="247"/>
    </i>
    <i r="1">
      <x v="248"/>
    </i>
    <i>
      <x v="6"/>
      <x v="249"/>
    </i>
    <i r="1">
      <x v="250"/>
    </i>
    <i r="1">
      <x v="251"/>
    </i>
    <i r="1">
      <x v="252"/>
    </i>
    <i r="1">
      <x v="253"/>
    </i>
    <i r="1">
      <x v="254"/>
    </i>
    <i r="1">
      <x v="255"/>
    </i>
    <i r="1">
      <x v="256"/>
    </i>
    <i r="1">
      <x v="257"/>
    </i>
    <i r="1">
      <x v="258"/>
    </i>
    <i r="1">
      <x v="259"/>
    </i>
    <i r="1">
      <x v="260"/>
    </i>
    <i r="1">
      <x v="261"/>
    </i>
    <i r="1">
      <x v="262"/>
    </i>
    <i r="1">
      <x v="263"/>
    </i>
    <i r="1">
      <x v="264"/>
    </i>
    <i r="1">
      <x v="265"/>
    </i>
    <i r="1">
      <x v="266"/>
    </i>
    <i r="1">
      <x v="267"/>
    </i>
    <i r="1">
      <x v="268"/>
    </i>
    <i r="1">
      <x v="269"/>
    </i>
    <i r="1">
      <x v="270"/>
    </i>
    <i r="1">
      <x v="271"/>
    </i>
    <i r="1">
      <x v="272"/>
    </i>
    <i r="1">
      <x v="273"/>
    </i>
    <i r="1">
      <x v="274"/>
    </i>
    <i r="1">
      <x v="275"/>
    </i>
    <i r="1">
      <x v="276"/>
    </i>
    <i r="1">
      <x v="277"/>
    </i>
    <i r="1">
      <x v="278"/>
    </i>
    <i r="1">
      <x v="279"/>
    </i>
    <i r="1">
      <x v="280"/>
    </i>
    <i r="1">
      <x v="281"/>
    </i>
    <i r="1">
      <x v="282"/>
    </i>
    <i r="1">
      <x v="283"/>
    </i>
    <i r="1">
      <x v="284"/>
    </i>
    <i r="1">
      <x v="285"/>
    </i>
    <i r="1">
      <x v="286"/>
    </i>
    <i r="1">
      <x v="287"/>
    </i>
    <i r="1">
      <x v="288"/>
    </i>
    <i r="1">
      <x v="289"/>
    </i>
    <i r="1">
      <x v="290"/>
    </i>
    <i r="1">
      <x v="291"/>
    </i>
    <i r="1">
      <x v="292"/>
    </i>
    <i r="1">
      <x v="293"/>
    </i>
    <i r="1">
      <x v="294"/>
    </i>
    <i r="1">
      <x v="295"/>
    </i>
    <i r="1">
      <x v="296"/>
    </i>
    <i r="1">
      <x v="297"/>
    </i>
    <i r="1">
      <x v="298"/>
    </i>
    <i r="1">
      <x v="299"/>
    </i>
    <i r="1">
      <x v="300"/>
    </i>
    <i r="1">
      <x v="301"/>
    </i>
    <i r="1">
      <x v="302"/>
    </i>
    <i r="1">
      <x v="303"/>
    </i>
    <i r="1">
      <x v="304"/>
    </i>
    <i r="1">
      <x v="305"/>
    </i>
    <i r="1">
      <x v="306"/>
    </i>
    <i r="1">
      <x v="307"/>
    </i>
    <i r="1">
      <x v="308"/>
    </i>
    <i r="1">
      <x v="309"/>
    </i>
    <i r="1">
      <x v="310"/>
    </i>
    <i r="1">
      <x v="311"/>
    </i>
    <i r="1">
      <x v="312"/>
    </i>
    <i r="1">
      <x v="313"/>
    </i>
    <i r="1">
      <x v="314"/>
    </i>
    <i r="1">
      <x v="315"/>
    </i>
    <i r="1">
      <x v="316"/>
    </i>
    <i r="1">
      <x v="317"/>
    </i>
    <i r="1">
      <x v="318"/>
    </i>
    <i r="1">
      <x v="319"/>
    </i>
    <i r="1">
      <x v="320"/>
    </i>
    <i r="1">
      <x v="321"/>
    </i>
    <i r="1">
      <x v="322"/>
    </i>
    <i r="1">
      <x v="323"/>
    </i>
    <i r="1">
      <x v="324"/>
    </i>
    <i r="1">
      <x v="325"/>
    </i>
    <i r="1">
      <x v="326"/>
    </i>
    <i r="1">
      <x v="327"/>
    </i>
    <i r="1">
      <x v="328"/>
    </i>
    <i r="1">
      <x v="329"/>
    </i>
    <i r="1">
      <x v="330"/>
    </i>
    <i r="1">
      <x v="331"/>
    </i>
    <i r="1">
      <x v="332"/>
    </i>
    <i r="1">
      <x v="333"/>
    </i>
    <i r="1">
      <x v="334"/>
    </i>
    <i r="1">
      <x v="335"/>
    </i>
    <i r="1">
      <x v="336"/>
    </i>
    <i r="1">
      <x v="337"/>
    </i>
    <i r="1">
      <x v="338"/>
    </i>
    <i r="1">
      <x v="339"/>
    </i>
    <i r="1">
      <x v="340"/>
    </i>
    <i r="1">
      <x v="341"/>
    </i>
    <i r="1">
      <x v="342"/>
    </i>
    <i r="1">
      <x v="343"/>
    </i>
    <i r="1">
      <x v="344"/>
    </i>
    <i r="1">
      <x v="345"/>
    </i>
    <i r="1">
      <x v="346"/>
    </i>
    <i r="1">
      <x v="347"/>
    </i>
    <i r="1">
      <x v="348"/>
    </i>
    <i r="1">
      <x v="349"/>
    </i>
    <i r="1">
      <x v="350"/>
    </i>
    <i r="1">
      <x v="351"/>
    </i>
    <i r="1">
      <x v="352"/>
    </i>
    <i r="1">
      <x v="353"/>
    </i>
    <i r="1">
      <x v="354"/>
    </i>
    <i r="1">
      <x v="355"/>
    </i>
    <i r="1">
      <x v="356"/>
    </i>
    <i r="1">
      <x v="357"/>
    </i>
    <i r="1">
      <x v="358"/>
    </i>
    <i r="1">
      <x v="359"/>
    </i>
    <i r="1">
      <x v="360"/>
    </i>
    <i r="1">
      <x v="361"/>
    </i>
    <i r="1">
      <x v="362"/>
    </i>
    <i r="1">
      <x v="363"/>
    </i>
    <i r="1">
      <x v="364"/>
    </i>
    <i r="1">
      <x v="365"/>
    </i>
    <i r="1">
      <x v="366"/>
    </i>
    <i r="1">
      <x v="367"/>
    </i>
    <i r="1">
      <x v="368"/>
    </i>
    <i r="1">
      <x v="369"/>
    </i>
    <i r="1">
      <x v="370"/>
    </i>
    <i r="1">
      <x v="371"/>
    </i>
    <i r="1">
      <x v="372"/>
    </i>
    <i r="1">
      <x v="373"/>
    </i>
    <i r="1">
      <x v="374"/>
    </i>
    <i r="1">
      <x v="375"/>
    </i>
    <i r="1">
      <x v="376"/>
    </i>
    <i r="1">
      <x v="377"/>
    </i>
    <i r="1">
      <x v="378"/>
    </i>
    <i r="1">
      <x v="379"/>
    </i>
    <i r="1">
      <x v="380"/>
    </i>
    <i r="1">
      <x v="381"/>
    </i>
    <i r="1">
      <x v="382"/>
    </i>
    <i r="1">
      <x v="383"/>
    </i>
    <i r="1">
      <x v="384"/>
    </i>
    <i r="1">
      <x v="385"/>
    </i>
    <i r="1">
      <x v="386"/>
    </i>
    <i r="1">
      <x v="387"/>
    </i>
    <i r="1">
      <x v="388"/>
    </i>
    <i r="1">
      <x v="389"/>
    </i>
    <i r="1">
      <x v="390"/>
    </i>
    <i r="1">
      <x v="493"/>
    </i>
    <i>
      <x v="7"/>
      <x v="391"/>
    </i>
    <i r="1">
      <x v="392"/>
    </i>
    <i r="1">
      <x v="393"/>
    </i>
    <i r="1">
      <x v="394"/>
    </i>
    <i r="1">
      <x v="395"/>
    </i>
    <i r="1">
      <x v="396"/>
    </i>
    <i r="1">
      <x v="397"/>
    </i>
    <i r="1">
      <x v="398"/>
    </i>
    <i r="1">
      <x v="399"/>
    </i>
    <i r="1">
      <x v="400"/>
    </i>
    <i r="1">
      <x v="401"/>
    </i>
    <i r="1">
      <x v="402"/>
    </i>
    <i r="1">
      <x v="403"/>
    </i>
    <i r="1">
      <x v="404"/>
    </i>
    <i r="1">
      <x v="405"/>
    </i>
    <i r="1">
      <x v="406"/>
    </i>
    <i r="1">
      <x v="407"/>
    </i>
    <i r="1">
      <x v="408"/>
    </i>
    <i r="1">
      <x v="409"/>
    </i>
    <i r="1">
      <x v="410"/>
    </i>
    <i r="1">
      <x v="411"/>
    </i>
    <i r="1">
      <x v="412"/>
    </i>
    <i r="1">
      <x v="413"/>
    </i>
    <i r="1">
      <x v="414"/>
    </i>
    <i r="1">
      <x v="415"/>
    </i>
    <i r="1">
      <x v="416"/>
    </i>
    <i r="1">
      <x v="417"/>
    </i>
    <i r="1">
      <x v="418"/>
    </i>
    <i r="1">
      <x v="419"/>
    </i>
    <i r="1">
      <x v="420"/>
    </i>
    <i r="1">
      <x v="421"/>
    </i>
    <i r="1">
      <x v="422"/>
    </i>
    <i r="1">
      <x v="423"/>
    </i>
    <i r="1">
      <x v="424"/>
    </i>
    <i r="1">
      <x v="425"/>
    </i>
    <i r="1">
      <x v="426"/>
    </i>
    <i r="1">
      <x v="427"/>
    </i>
    <i r="1">
      <x v="428"/>
    </i>
    <i r="1">
      <x v="429"/>
    </i>
    <i r="1">
      <x v="430"/>
    </i>
    <i r="1">
      <x v="431"/>
    </i>
    <i>
      <x v="8"/>
      <x v="432"/>
    </i>
    <i r="1">
      <x v="433"/>
    </i>
    <i r="1">
      <x v="434"/>
    </i>
    <i r="1">
      <x v="435"/>
    </i>
    <i r="1">
      <x v="436"/>
    </i>
    <i r="1">
      <x v="437"/>
    </i>
    <i r="1">
      <x v="438"/>
    </i>
    <i r="1">
      <x v="439"/>
    </i>
    <i r="1">
      <x v="440"/>
    </i>
    <i r="1">
      <x v="441"/>
    </i>
    <i r="1">
      <x v="442"/>
    </i>
    <i r="1">
      <x v="443"/>
    </i>
    <i r="1">
      <x v="444"/>
    </i>
    <i r="1">
      <x v="445"/>
    </i>
    <i r="1">
      <x v="446"/>
    </i>
    <i r="1">
      <x v="447"/>
    </i>
    <i r="1">
      <x v="448"/>
    </i>
    <i r="1">
      <x v="449"/>
    </i>
    <i r="1">
      <x v="450"/>
    </i>
    <i r="1">
      <x v="451"/>
    </i>
    <i r="1">
      <x v="452"/>
    </i>
    <i r="1">
      <x v="453"/>
    </i>
    <i r="1">
      <x v="454"/>
    </i>
    <i r="1">
      <x v="455"/>
    </i>
    <i r="1">
      <x v="456"/>
    </i>
    <i r="1">
      <x v="457"/>
    </i>
    <i r="1">
      <x v="458"/>
    </i>
    <i r="1">
      <x v="459"/>
    </i>
    <i r="1">
      <x v="460"/>
    </i>
    <i r="1">
      <x v="461"/>
    </i>
    <i r="1">
      <x v="462"/>
    </i>
    <i r="1">
      <x v="463"/>
    </i>
    <i r="1">
      <x v="464"/>
    </i>
    <i r="1">
      <x v="465"/>
    </i>
    <i r="1">
      <x v="466"/>
    </i>
    <i r="1">
      <x v="467"/>
    </i>
    <i r="1">
      <x v="468"/>
    </i>
    <i r="1">
      <x v="469"/>
    </i>
    <i r="1">
      <x v="470"/>
    </i>
    <i r="1">
      <x v="471"/>
    </i>
    <i r="1">
      <x v="472"/>
    </i>
    <i r="1">
      <x v="473"/>
    </i>
    <i r="1">
      <x v="474"/>
    </i>
    <i r="1">
      <x v="475"/>
    </i>
    <i r="1">
      <x v="476"/>
    </i>
    <i r="1">
      <x v="477"/>
    </i>
    <i r="1">
      <x v="478"/>
    </i>
    <i r="1">
      <x v="479"/>
    </i>
    <i r="1">
      <x v="480"/>
    </i>
    <i r="1">
      <x v="481"/>
    </i>
    <i r="1">
      <x v="482"/>
    </i>
    <i r="1">
      <x v="483"/>
    </i>
    <i r="1">
      <x v="484"/>
    </i>
    <i r="1">
      <x v="485"/>
    </i>
    <i r="1">
      <x v="486"/>
    </i>
    <i r="1">
      <x v="487"/>
    </i>
    <i r="1">
      <x v="488"/>
    </i>
    <i r="1">
      <x v="489"/>
    </i>
    <i r="1">
      <x v="490"/>
    </i>
    <i r="1">
      <x v="491"/>
    </i>
    <i r="1">
      <x v="492"/>
    </i>
    <i t="grand">
      <x/>
    </i>
  </rowItems>
  <colFields count="1">
    <field x="42"/>
  </colFields>
  <colItems count="5">
    <i>
      <x/>
    </i>
    <i>
      <x v="1"/>
    </i>
    <i>
      <x v="2"/>
    </i>
    <i>
      <x v="3"/>
    </i>
    <i t="grand">
      <x/>
    </i>
  </colItems>
  <pageFields count="1">
    <pageField fld="1" hier="-1"/>
  </pageFields>
  <dataFields count="1">
    <dataField name="Cuenta de DESCRIPCIÓN DEL HALLAZGO" fld="8" subtotal="count" baseField="0" baseItem="0"/>
  </dataFields>
  <formats count="2">
    <format dxfId="108">
      <pivotArea field="1" type="button" dataOnly="0" labelOnly="1" outline="0" axis="axisPage" fieldPosition="0"/>
    </format>
    <format dxfId="107">
      <pivotArea field="1" type="button" dataOnly="0" labelOnly="1" outline="0" axis="axisPage"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A2989505-D248-42A8-BBD7-B4DD4AC5B35D}" name="TablaDinámica11" cacheId="6"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1030:D1041" firstHeaderRow="1" firstDataRow="2" firstDataCol="1"/>
  <pivotFields count="9">
    <pivotField axis="axisRow" showAll="0">
      <items count="10">
        <item x="0"/>
        <item x="1"/>
        <item x="2"/>
        <item x="3"/>
        <item x="4"/>
        <item x="5"/>
        <item x="6"/>
        <item x="7"/>
        <item x="8"/>
        <item t="default"/>
      </items>
    </pivotField>
    <pivotField dataField="1" showAll="0"/>
    <pivotField showAll="0"/>
    <pivotField showAll="0"/>
    <pivotField showAll="0"/>
    <pivotField showAll="0"/>
    <pivotField showAll="0"/>
    <pivotField showAll="0"/>
    <pivotField axis="axisCol" showAll="0">
      <items count="3">
        <item x="0"/>
        <item x="1"/>
        <item t="default"/>
      </items>
    </pivotField>
  </pivotFields>
  <rowFields count="1">
    <field x="0"/>
  </rowFields>
  <rowItems count="10">
    <i>
      <x/>
    </i>
    <i>
      <x v="1"/>
    </i>
    <i>
      <x v="2"/>
    </i>
    <i>
      <x v="3"/>
    </i>
    <i>
      <x v="4"/>
    </i>
    <i>
      <x v="5"/>
    </i>
    <i>
      <x v="6"/>
    </i>
    <i>
      <x v="7"/>
    </i>
    <i>
      <x v="8"/>
    </i>
    <i t="grand">
      <x/>
    </i>
  </rowItems>
  <colFields count="1">
    <field x="8"/>
  </colFields>
  <colItems count="3">
    <i>
      <x/>
    </i>
    <i>
      <x v="1"/>
    </i>
    <i t="grand">
      <x/>
    </i>
  </colItems>
  <dataFields count="1">
    <dataField name="Cuenta de CÓDIGO DE HALLAZGO"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7338AF9B-52A0-401E-AD0D-D432CE877952}" name="TablaDinámica10" cacheId="5"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1015:F1026" firstHeaderRow="1" firstDataRow="2" firstDataCol="1"/>
  <pivotFields count="8">
    <pivotField axis="axisRow" showAll="0">
      <items count="10">
        <item x="0"/>
        <item x="1"/>
        <item x="2"/>
        <item x="3"/>
        <item x="4"/>
        <item x="5"/>
        <item x="6"/>
        <item x="7"/>
        <item x="8"/>
        <item t="default"/>
      </items>
    </pivotField>
    <pivotField dataField="1" showAll="0"/>
    <pivotField showAll="0"/>
    <pivotField showAll="0"/>
    <pivotField showAll="0"/>
    <pivotField showAll="0"/>
    <pivotField showAll="0"/>
    <pivotField axis="axisCol" showAll="0">
      <items count="5">
        <item x="2"/>
        <item x="0"/>
        <item x="3"/>
        <item x="1"/>
        <item t="default"/>
      </items>
    </pivotField>
  </pivotFields>
  <rowFields count="1">
    <field x="0"/>
  </rowFields>
  <rowItems count="10">
    <i>
      <x/>
    </i>
    <i>
      <x v="1"/>
    </i>
    <i>
      <x v="2"/>
    </i>
    <i>
      <x v="3"/>
    </i>
    <i>
      <x v="4"/>
    </i>
    <i>
      <x v="5"/>
    </i>
    <i>
      <x v="6"/>
    </i>
    <i>
      <x v="7"/>
    </i>
    <i>
      <x v="8"/>
    </i>
    <i t="grand">
      <x/>
    </i>
  </rowItems>
  <colFields count="1">
    <field x="7"/>
  </colFields>
  <colItems count="5">
    <i>
      <x/>
    </i>
    <i>
      <x v="1"/>
    </i>
    <i>
      <x v="2"/>
    </i>
    <i>
      <x v="3"/>
    </i>
    <i t="grand">
      <x/>
    </i>
  </colItems>
  <dataFields count="1">
    <dataField name="Cuenta de CÓDIGO DE HALLAZGO"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E07B7C51-1D00-4176-831F-654C50ECD2C7}" name="TablaDinámica5" cacheId="3"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1003:D1014" firstHeaderRow="1" firstDataRow="2" firstDataCol="1"/>
  <pivotFields count="9">
    <pivotField axis="axisRow" showAll="0">
      <items count="10">
        <item x="0"/>
        <item x="1"/>
        <item x="2"/>
        <item x="3"/>
        <item x="4"/>
        <item x="5"/>
        <item x="6"/>
        <item x="7"/>
        <item x="8"/>
        <item t="default"/>
      </items>
    </pivotField>
    <pivotField dataField="1" showAll="0"/>
    <pivotField showAll="0"/>
    <pivotField showAll="0"/>
    <pivotField showAll="0"/>
    <pivotField showAll="0"/>
    <pivotField showAll="0"/>
    <pivotField showAll="0"/>
    <pivotField axis="axisCol" showAll="0">
      <items count="3">
        <item x="0"/>
        <item x="1"/>
        <item t="default"/>
      </items>
    </pivotField>
  </pivotFields>
  <rowFields count="1">
    <field x="0"/>
  </rowFields>
  <rowItems count="10">
    <i>
      <x/>
    </i>
    <i>
      <x v="1"/>
    </i>
    <i>
      <x v="2"/>
    </i>
    <i>
      <x v="3"/>
    </i>
    <i>
      <x v="4"/>
    </i>
    <i>
      <x v="5"/>
    </i>
    <i>
      <x v="6"/>
    </i>
    <i>
      <x v="7"/>
    </i>
    <i>
      <x v="8"/>
    </i>
    <i t="grand">
      <x/>
    </i>
  </rowItems>
  <colFields count="1">
    <field x="8"/>
  </colFields>
  <colItems count="3">
    <i>
      <x/>
    </i>
    <i>
      <x v="1"/>
    </i>
    <i t="grand">
      <x/>
    </i>
  </colItems>
  <dataFields count="1">
    <dataField name="Cuenta de CÓDIGO DE HALLAZGO" fld="1" subtotal="count" baseField="0" baseItem="0"/>
  </dataFields>
  <formats count="7">
    <format dxfId="94">
      <pivotArea collapsedLevelsAreSubtotals="1" fieldPosition="0">
        <references count="2">
          <reference field="0" count="1">
            <x v="2"/>
          </reference>
          <reference field="8" count="1" selected="0">
            <x v="1"/>
          </reference>
        </references>
      </pivotArea>
    </format>
    <format dxfId="93">
      <pivotArea collapsedLevelsAreSubtotals="1" fieldPosition="0">
        <references count="2">
          <reference field="0" count="1">
            <x v="3"/>
          </reference>
          <reference field="8" count="1" selected="0">
            <x v="1"/>
          </reference>
        </references>
      </pivotArea>
    </format>
    <format dxfId="92">
      <pivotArea collapsedLevelsAreSubtotals="1" fieldPosition="0">
        <references count="2">
          <reference field="0" count="1">
            <x v="4"/>
          </reference>
          <reference field="8" count="1" selected="0">
            <x v="1"/>
          </reference>
        </references>
      </pivotArea>
    </format>
    <format dxfId="91">
      <pivotArea collapsedLevelsAreSubtotals="1" fieldPosition="0">
        <references count="2">
          <reference field="0" count="1">
            <x v="5"/>
          </reference>
          <reference field="8" count="1" selected="0">
            <x v="1"/>
          </reference>
        </references>
      </pivotArea>
    </format>
    <format dxfId="90">
      <pivotArea collapsedLevelsAreSubtotals="1" fieldPosition="0">
        <references count="2">
          <reference field="0" count="1">
            <x v="6"/>
          </reference>
          <reference field="8" count="1" selected="0">
            <x v="1"/>
          </reference>
        </references>
      </pivotArea>
    </format>
    <format dxfId="89">
      <pivotArea collapsedLevelsAreSubtotals="1" fieldPosition="0">
        <references count="2">
          <reference field="0" count="1">
            <x v="7"/>
          </reference>
          <reference field="8" count="1" selected="0">
            <x v="1"/>
          </reference>
        </references>
      </pivotArea>
    </format>
    <format dxfId="88">
      <pivotArea collapsedLevelsAreSubtotals="1" fieldPosition="0">
        <references count="2">
          <reference field="0" count="1">
            <x v="8"/>
          </reference>
          <reference field="8" count="1" selected="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5A1C68E4-2376-474C-B4E7-F3E75209D706}" name="TablaDinámica4" cacheId="2" applyNumberFormats="0" applyBorderFormats="0" applyFontFormats="0" applyPatternFormats="0" applyAlignmentFormats="0" applyWidthHeightFormats="1" dataCaption="Valores" updatedVersion="8" minRefreshableVersion="3" itemPrintTitles="1" createdVersion="8" indent="0" compact="0" compactData="0" gridDropZones="1" multipleFieldFilters="0">
  <location ref="A5:H502" firstHeaderRow="1" firstDataRow="2" firstDataCol="2" rowPageCount="1" colPageCount="1"/>
  <pivotFields count="51">
    <pivotField compact="0" outline="0" showAll="0">
      <extLst>
        <ext xmlns:x14="http://schemas.microsoft.com/office/spreadsheetml/2009/9/main" uri="{2946ED86-A175-432a-8AC1-64E0C546D7DE}">
          <x14:pivotField fillDownLabels="1"/>
        </ext>
      </extLst>
    </pivotField>
    <pivotField axis="axisPage" compact="0" outline="0" showAll="0">
      <items count="4">
        <item x="1"/>
        <item x="2"/>
        <item x="0"/>
        <item t="default"/>
      </items>
      <extLst>
        <ext xmlns:x14="http://schemas.microsoft.com/office/spreadsheetml/2009/9/main" uri="{2946ED86-A175-432a-8AC1-64E0C546D7DE}">
          <x14:pivotField fillDownLabels="1"/>
        </ext>
      </extLst>
    </pivotField>
    <pivotField axis="axisRow" compact="0" outline="0" showAll="0" defaultSubtotal="0">
      <items count="9">
        <item x="2"/>
        <item x="0"/>
        <item x="1"/>
        <item x="3"/>
        <item x="4"/>
        <item x="5"/>
        <item x="6"/>
        <item x="8"/>
        <item x="7"/>
      </items>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axis="axisRow" compact="0" outline="0" showAll="0" defaultSubtotal="0">
      <items count="494">
        <item x="10"/>
        <item x="322"/>
        <item x="6"/>
        <item x="0"/>
        <item x="5"/>
        <item x="198"/>
        <item x="388"/>
        <item x="1"/>
        <item x="2"/>
        <item x="399"/>
        <item x="7"/>
        <item x="4"/>
        <item x="9"/>
        <item x="451"/>
        <item x="3"/>
        <item x="8"/>
        <item x="332"/>
        <item x="411"/>
        <item x="336"/>
        <item x="328"/>
        <item x="323"/>
        <item x="337"/>
        <item x="334"/>
        <item x="402"/>
        <item x="473"/>
        <item x="14"/>
        <item x="474"/>
        <item x="424"/>
        <item x="425"/>
        <item x="12"/>
        <item x="329"/>
        <item x="13"/>
        <item x="325"/>
        <item x="330"/>
        <item x="331"/>
        <item x="333"/>
        <item x="335"/>
        <item x="11"/>
        <item x="326"/>
        <item x="324"/>
        <item x="327"/>
        <item x="34"/>
        <item x="45"/>
        <item x="42"/>
        <item x="32"/>
        <item x="44"/>
        <item x="85"/>
        <item x="63"/>
        <item x="64"/>
        <item x="33"/>
        <item x="47"/>
        <item x="447"/>
        <item x="46"/>
        <item x="420"/>
        <item x="67"/>
        <item x="56"/>
        <item x="57"/>
        <item x="65"/>
        <item x="66"/>
        <item x="466"/>
        <item x="464"/>
        <item x="41"/>
        <item x="279"/>
        <item x="280"/>
        <item x="465"/>
        <item x="469"/>
        <item x="338"/>
        <item x="15"/>
        <item x="38"/>
        <item x="344"/>
        <item x="37"/>
        <item x="16"/>
        <item x="68"/>
        <item x="54"/>
        <item x="419"/>
        <item x="28"/>
        <item x="273"/>
        <item x="274"/>
        <item x="30"/>
        <item x="341"/>
        <item x="343"/>
        <item x="25"/>
        <item x="27"/>
        <item x="26"/>
        <item x="29"/>
        <item x="440"/>
        <item x="442"/>
        <item x="443"/>
        <item x="446"/>
        <item x="426"/>
        <item x="468"/>
        <item x="24"/>
        <item x="50"/>
        <item x="39"/>
        <item x="35"/>
        <item x="48"/>
        <item x="36"/>
        <item x="40"/>
        <item x="59"/>
        <item x="60"/>
        <item x="277"/>
        <item x="53"/>
        <item x="22"/>
        <item x="58"/>
        <item x="20"/>
        <item x="17"/>
        <item x="49"/>
        <item x="342"/>
        <item x="61"/>
        <item x="43"/>
        <item x="31"/>
        <item x="18"/>
        <item x="62"/>
        <item x="345"/>
        <item x="278"/>
        <item x="276"/>
        <item x="450"/>
        <item x="272"/>
        <item x="340"/>
        <item x="52"/>
        <item x="21"/>
        <item x="51"/>
        <item x="23"/>
        <item x="55"/>
        <item x="275"/>
        <item x="19"/>
        <item x="339"/>
        <item x="386"/>
        <item x="256"/>
        <item x="265"/>
        <item x="262"/>
        <item x="263"/>
        <item x="264"/>
        <item x="395"/>
        <item x="396"/>
        <item x="353"/>
        <item x="167"/>
        <item x="391"/>
        <item x="392"/>
        <item x="351"/>
        <item x="421"/>
        <item x="259"/>
        <item x="349"/>
        <item x="365"/>
        <item x="354"/>
        <item x="389"/>
        <item x="170"/>
        <item x="169"/>
        <item x="352"/>
        <item x="390"/>
        <item x="258"/>
        <item x="387"/>
        <item x="202"/>
        <item x="203"/>
        <item x="197"/>
        <item x="283"/>
        <item x="199"/>
        <item x="200"/>
        <item x="427"/>
        <item x="422"/>
        <item x="482"/>
        <item x="201"/>
        <item x="458"/>
        <item x="457"/>
        <item x="205"/>
        <item x="483"/>
        <item x="449"/>
        <item x="428"/>
        <item x="445"/>
        <item x="454"/>
        <item x="448"/>
        <item x="455"/>
        <item x="416"/>
        <item x="456"/>
        <item x="347"/>
        <item x="168"/>
        <item x="346"/>
        <item x="257"/>
        <item x="204"/>
        <item x="463"/>
        <item x="462"/>
        <item x="467"/>
        <item x="470"/>
        <item x="471"/>
        <item x="285"/>
        <item x="268"/>
        <item x="248"/>
        <item x="311"/>
        <item x="312"/>
        <item x="410"/>
        <item x="271"/>
        <item x="284"/>
        <item x="260"/>
        <item x="261"/>
        <item x="267"/>
        <item x="472"/>
        <item x="461"/>
        <item x="488"/>
        <item x="489"/>
        <item x="350"/>
        <item x="394"/>
        <item x="490"/>
        <item x="101"/>
        <item x="492"/>
        <item x="493"/>
        <item x="206"/>
        <item x="348"/>
        <item x="400"/>
        <item x="491"/>
        <item x="417"/>
        <item x="404"/>
        <item x="269"/>
        <item x="270"/>
        <item x="281"/>
        <item x="282"/>
        <item x="460"/>
        <item x="393"/>
        <item x="459"/>
        <item x="77"/>
        <item x="98"/>
        <item x="83"/>
        <item x="69"/>
        <item x="71"/>
        <item x="72"/>
        <item x="82"/>
        <item x="73"/>
        <item x="74"/>
        <item x="100"/>
        <item x="70"/>
        <item x="97"/>
        <item x="80"/>
        <item x="92"/>
        <item x="93"/>
        <item x="94"/>
        <item x="81"/>
        <item x="89"/>
        <item x="95"/>
        <item x="91"/>
        <item x="90"/>
        <item x="96"/>
        <item x="88"/>
        <item x="84"/>
        <item x="99"/>
        <item x="75"/>
        <item x="86"/>
        <item x="78"/>
        <item x="87"/>
        <item x="79"/>
        <item x="76"/>
        <item x="128"/>
        <item x="141"/>
        <item x="142"/>
        <item x="139"/>
        <item x="140"/>
        <item x="177"/>
        <item x="176"/>
        <item x="134"/>
        <item x="175"/>
        <item x="129"/>
        <item x="143"/>
        <item x="179"/>
        <item x="137"/>
        <item x="156"/>
        <item x="174"/>
        <item x="127"/>
        <item x="164"/>
        <item x="121"/>
        <item x="103"/>
        <item x="244"/>
        <item x="106"/>
        <item x="476"/>
        <item x="166"/>
        <item x="122"/>
        <item x="105"/>
        <item x="124"/>
        <item x="123"/>
        <item x="475"/>
        <item x="104"/>
        <item x="120"/>
        <item x="355"/>
        <item x="481"/>
        <item x="165"/>
        <item x="247"/>
        <item x="102"/>
        <item x="356"/>
        <item x="245"/>
        <item x="243"/>
        <item x="115"/>
        <item x="294"/>
        <item x="242"/>
        <item x="113"/>
        <item x="369"/>
        <item x="359"/>
        <item x="361"/>
        <item x="357"/>
        <item x="367"/>
        <item x="116"/>
        <item x="112"/>
        <item x="368"/>
        <item x="109"/>
        <item x="298"/>
        <item x="119"/>
        <item x="309"/>
        <item x="307"/>
        <item x="299"/>
        <item x="301"/>
        <item x="305"/>
        <item x="287"/>
        <item x="117"/>
        <item x="118"/>
        <item x="303"/>
        <item x="114"/>
        <item x="360"/>
        <item x="304"/>
        <item x="110"/>
        <item x="293"/>
        <item x="288"/>
        <item x="292"/>
        <item x="302"/>
        <item x="296"/>
        <item x="310"/>
        <item x="297"/>
        <item x="358"/>
        <item x="291"/>
        <item x="306"/>
        <item x="295"/>
        <item x="111"/>
        <item x="300"/>
        <item x="308"/>
        <item x="241"/>
        <item x="107"/>
        <item x="413"/>
        <item x="478"/>
        <item x="172"/>
        <item x="148"/>
        <item x="133"/>
        <item x="437"/>
        <item x="173"/>
        <item x="479"/>
        <item x="132"/>
        <item x="444"/>
        <item x="138"/>
        <item x="135"/>
        <item x="131"/>
        <item x="136"/>
        <item x="477"/>
        <item x="130"/>
        <item x="126"/>
        <item x="171"/>
        <item x="108"/>
        <item x="376"/>
        <item x="373"/>
        <item x="146"/>
        <item x="314"/>
        <item x="251"/>
        <item x="246"/>
        <item x="154"/>
        <item x="150"/>
        <item x="162"/>
        <item x="158"/>
        <item x="147"/>
        <item x="160"/>
        <item x="375"/>
        <item x="480"/>
        <item x="155"/>
        <item x="163"/>
        <item x="159"/>
        <item x="362"/>
        <item x="363"/>
        <item x="152"/>
        <item x="371"/>
        <item x="313"/>
        <item x="149"/>
        <item x="151"/>
        <item x="157"/>
        <item x="364"/>
        <item x="161"/>
        <item x="144"/>
        <item x="374"/>
        <item x="249"/>
        <item x="286"/>
        <item x="289"/>
        <item x="290"/>
        <item x="125"/>
        <item x="250"/>
        <item x="153"/>
        <item x="145"/>
        <item x="372"/>
        <item x="403"/>
        <item x="405"/>
        <item x="484"/>
        <item x="253"/>
        <item x="184"/>
        <item x="378"/>
        <item x="252"/>
        <item x="183"/>
        <item x="182"/>
        <item x="181"/>
        <item x="191"/>
        <item x="255"/>
        <item x="193"/>
        <item x="192"/>
        <item x="195"/>
        <item x="254"/>
        <item x="377"/>
        <item x="180"/>
        <item x="194"/>
        <item x="380"/>
        <item x="381"/>
        <item x="379"/>
        <item x="207"/>
        <item x="208"/>
        <item x="209"/>
        <item x="212"/>
        <item x="213"/>
        <item x="214"/>
        <item x="215"/>
        <item x="216"/>
        <item x="401"/>
        <item x="485"/>
        <item x="406"/>
        <item x="407"/>
        <item x="486"/>
        <item x="210"/>
        <item x="266"/>
        <item x="211"/>
        <item x="487"/>
        <item x="423"/>
        <item x="438"/>
        <item x="439"/>
        <item x="217"/>
        <item x="218"/>
        <item x="189"/>
        <item x="186"/>
        <item x="187"/>
        <item x="178"/>
        <item x="383"/>
        <item x="384"/>
        <item x="385"/>
        <item x="452"/>
        <item x="453"/>
        <item x="196"/>
        <item x="382"/>
        <item x="433"/>
        <item x="434"/>
        <item x="429"/>
        <item x="436"/>
        <item x="430"/>
        <item x="432"/>
        <item x="431"/>
        <item x="188"/>
        <item x="185"/>
        <item x="414"/>
        <item x="408"/>
        <item x="412"/>
        <item x="190"/>
        <item x="239"/>
        <item x="240"/>
        <item x="219"/>
        <item x="415"/>
        <item x="224"/>
        <item x="225"/>
        <item x="226"/>
        <item x="227"/>
        <item x="397"/>
        <item x="398"/>
        <item x="228"/>
        <item x="315"/>
        <item x="229"/>
        <item x="220"/>
        <item x="230"/>
        <item x="231"/>
        <item x="232"/>
        <item x="233"/>
        <item x="316"/>
        <item x="317"/>
        <item x="318"/>
        <item x="319"/>
        <item x="234"/>
        <item x="235"/>
        <item x="221"/>
        <item x="236"/>
        <item x="320"/>
        <item x="366"/>
        <item x="321"/>
        <item x="237"/>
        <item x="238"/>
        <item x="418"/>
        <item x="435"/>
        <item x="222"/>
        <item x="223"/>
        <item x="441"/>
        <item x="409"/>
        <item x="370"/>
      </items>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dataField="1"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numFmtId="1" outline="0" showAll="0">
      <extLst>
        <ext xmlns:x14="http://schemas.microsoft.com/office/spreadsheetml/2009/9/main" uri="{2946ED86-A175-432a-8AC1-64E0C546D7DE}">
          <x14:pivotField fillDownLabels="1"/>
        </ext>
      </extLst>
    </pivotField>
    <pivotField compact="0" outline="0" showAll="0">
      <items count="38">
        <item x="29"/>
        <item x="26"/>
        <item x="28"/>
        <item x="31"/>
        <item x="15"/>
        <item x="10"/>
        <item x="12"/>
        <item x="6"/>
        <item x="13"/>
        <item x="27"/>
        <item x="16"/>
        <item x="22"/>
        <item x="21"/>
        <item x="14"/>
        <item x="17"/>
        <item x="19"/>
        <item x="34"/>
        <item x="11"/>
        <item x="4"/>
        <item x="7"/>
        <item x="9"/>
        <item x="33"/>
        <item x="23"/>
        <item x="18"/>
        <item x="1"/>
        <item x="24"/>
        <item x="0"/>
        <item x="36"/>
        <item x="2"/>
        <item x="30"/>
        <item x="32"/>
        <item x="25"/>
        <item x="35"/>
        <item x="8"/>
        <item x="5"/>
        <item x="3"/>
        <item x="20"/>
        <item t="default"/>
      </items>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numFmtId="164"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numFmtId="9"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numFmtId="9"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axis="axisCol" compact="0" outline="0" showAll="0">
      <items count="7">
        <item x="2"/>
        <item x="1"/>
        <item x="0"/>
        <item x="4"/>
        <item x="3"/>
        <item m="1" x="5"/>
        <item t="default"/>
      </items>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 compact="0" outline="0" showAll="0">
      <items count="4">
        <item x="2"/>
        <item x="1"/>
        <item x="0"/>
        <item t="default"/>
      </items>
      <extLst>
        <ext xmlns:x14="http://schemas.microsoft.com/office/spreadsheetml/2009/9/main" uri="{2946ED86-A175-432a-8AC1-64E0C546D7DE}">
          <x14:pivotField fillDownLabels="1"/>
        </ext>
      </extLst>
    </pivotField>
    <pivotField compact="0" outline="0" showAll="0">
      <extLst>
        <ext xmlns:x14="http://schemas.microsoft.com/office/spreadsheetml/2009/9/main" uri="{2946ED86-A175-432a-8AC1-64E0C546D7DE}">
          <x14:pivotField fillDownLabels="1"/>
        </ext>
      </extLst>
    </pivotField>
  </pivotFields>
  <rowFields count="2">
    <field x="2"/>
    <field x="5"/>
  </rowFields>
  <rowItems count="496">
    <i>
      <x/>
      <x/>
    </i>
    <i r="1">
      <x v="1"/>
    </i>
    <i>
      <x v="1"/>
      <x v="2"/>
    </i>
    <i r="1">
      <x v="3"/>
    </i>
    <i r="1">
      <x v="4"/>
    </i>
    <i r="1">
      <x v="5"/>
    </i>
    <i r="1">
      <x v="6"/>
    </i>
    <i>
      <x v="2"/>
      <x v="7"/>
    </i>
    <i r="1">
      <x v="8"/>
    </i>
    <i r="1">
      <x v="9"/>
    </i>
    <i r="1">
      <x v="10"/>
    </i>
    <i r="1">
      <x v="11"/>
    </i>
    <i r="1">
      <x v="12"/>
    </i>
    <i r="1">
      <x v="13"/>
    </i>
    <i r="1">
      <x v="14"/>
    </i>
    <i r="1">
      <x v="15"/>
    </i>
    <i>
      <x v="3"/>
      <x v="16"/>
    </i>
    <i r="1">
      <x v="17"/>
    </i>
    <i r="1">
      <x v="18"/>
    </i>
    <i r="1">
      <x v="19"/>
    </i>
    <i r="1">
      <x v="20"/>
    </i>
    <i r="1">
      <x v="21"/>
    </i>
    <i r="1">
      <x v="22"/>
    </i>
    <i r="1">
      <x v="23"/>
    </i>
    <i r="1">
      <x v="24"/>
    </i>
    <i r="1">
      <x v="25"/>
    </i>
    <i r="1">
      <x v="26"/>
    </i>
    <i r="1">
      <x v="27"/>
    </i>
    <i r="1">
      <x v="28"/>
    </i>
    <i r="1">
      <x v="29"/>
    </i>
    <i r="1">
      <x v="30"/>
    </i>
    <i r="1">
      <x v="31"/>
    </i>
    <i r="1">
      <x v="32"/>
    </i>
    <i r="1">
      <x v="33"/>
    </i>
    <i r="1">
      <x v="34"/>
    </i>
    <i r="1">
      <x v="35"/>
    </i>
    <i r="1">
      <x v="36"/>
    </i>
    <i r="1">
      <x v="37"/>
    </i>
    <i r="1">
      <x v="38"/>
    </i>
    <i r="1">
      <x v="39"/>
    </i>
    <i r="1">
      <x v="40"/>
    </i>
    <i r="1">
      <x v="493"/>
    </i>
    <i>
      <x v="4"/>
      <x v="41"/>
    </i>
    <i r="1">
      <x v="42"/>
    </i>
    <i r="1">
      <x v="43"/>
    </i>
    <i r="1">
      <x v="44"/>
    </i>
    <i r="1">
      <x v="45"/>
    </i>
    <i r="1">
      <x v="46"/>
    </i>
    <i r="1">
      <x v="47"/>
    </i>
    <i r="1">
      <x v="48"/>
    </i>
    <i r="1">
      <x v="49"/>
    </i>
    <i r="1">
      <x v="50"/>
    </i>
    <i r="1">
      <x v="51"/>
    </i>
    <i r="1">
      <x v="52"/>
    </i>
    <i r="1">
      <x v="53"/>
    </i>
    <i r="1">
      <x v="54"/>
    </i>
    <i r="1">
      <x v="55"/>
    </i>
    <i r="1">
      <x v="56"/>
    </i>
    <i r="1">
      <x v="57"/>
    </i>
    <i r="1">
      <x v="58"/>
    </i>
    <i r="1">
      <x v="59"/>
    </i>
    <i r="1">
      <x v="60"/>
    </i>
    <i r="1">
      <x v="61"/>
    </i>
    <i r="1">
      <x v="62"/>
    </i>
    <i r="1">
      <x v="63"/>
    </i>
    <i r="1">
      <x v="64"/>
    </i>
    <i r="1">
      <x v="65"/>
    </i>
    <i r="1">
      <x v="66"/>
    </i>
    <i r="1">
      <x v="67"/>
    </i>
    <i r="1">
      <x v="68"/>
    </i>
    <i r="1">
      <x v="69"/>
    </i>
    <i r="1">
      <x v="70"/>
    </i>
    <i r="1">
      <x v="71"/>
    </i>
    <i r="1">
      <x v="72"/>
    </i>
    <i r="1">
      <x v="73"/>
    </i>
    <i r="1">
      <x v="74"/>
    </i>
    <i r="1">
      <x v="75"/>
    </i>
    <i r="1">
      <x v="76"/>
    </i>
    <i r="1">
      <x v="77"/>
    </i>
    <i r="1">
      <x v="78"/>
    </i>
    <i r="1">
      <x v="79"/>
    </i>
    <i r="1">
      <x v="80"/>
    </i>
    <i r="1">
      <x v="81"/>
    </i>
    <i r="1">
      <x v="82"/>
    </i>
    <i r="1">
      <x v="83"/>
    </i>
    <i r="1">
      <x v="84"/>
    </i>
    <i r="1">
      <x v="85"/>
    </i>
    <i r="1">
      <x v="86"/>
    </i>
    <i r="1">
      <x v="87"/>
    </i>
    <i r="1">
      <x v="88"/>
    </i>
    <i r="1">
      <x v="89"/>
    </i>
    <i r="1">
      <x v="90"/>
    </i>
    <i r="1">
      <x v="91"/>
    </i>
    <i r="1">
      <x v="92"/>
    </i>
    <i r="1">
      <x v="93"/>
    </i>
    <i r="1">
      <x v="94"/>
    </i>
    <i r="1">
      <x v="95"/>
    </i>
    <i r="1">
      <x v="96"/>
    </i>
    <i r="1">
      <x v="97"/>
    </i>
    <i r="1">
      <x v="98"/>
    </i>
    <i r="1">
      <x v="99"/>
    </i>
    <i r="1">
      <x v="100"/>
    </i>
    <i r="1">
      <x v="101"/>
    </i>
    <i r="1">
      <x v="102"/>
    </i>
    <i r="1">
      <x v="103"/>
    </i>
    <i r="1">
      <x v="104"/>
    </i>
    <i r="1">
      <x v="105"/>
    </i>
    <i r="1">
      <x v="106"/>
    </i>
    <i r="1">
      <x v="107"/>
    </i>
    <i r="1">
      <x v="108"/>
    </i>
    <i r="1">
      <x v="109"/>
    </i>
    <i r="1">
      <x v="110"/>
    </i>
    <i r="1">
      <x v="111"/>
    </i>
    <i r="1">
      <x v="112"/>
    </i>
    <i r="1">
      <x v="113"/>
    </i>
    <i r="1">
      <x v="114"/>
    </i>
    <i r="1">
      <x v="115"/>
    </i>
    <i r="1">
      <x v="116"/>
    </i>
    <i r="1">
      <x v="117"/>
    </i>
    <i r="1">
      <x v="118"/>
    </i>
    <i r="1">
      <x v="119"/>
    </i>
    <i r="1">
      <x v="120"/>
    </i>
    <i r="1">
      <x v="121"/>
    </i>
    <i r="1">
      <x v="122"/>
    </i>
    <i r="1">
      <x v="123"/>
    </i>
    <i r="1">
      <x v="124"/>
    </i>
    <i r="1">
      <x v="125"/>
    </i>
    <i r="1">
      <x v="126"/>
    </i>
    <i r="1">
      <x v="127"/>
    </i>
    <i r="1">
      <x v="128"/>
    </i>
    <i r="1">
      <x v="129"/>
    </i>
    <i r="1">
      <x v="130"/>
    </i>
    <i r="1">
      <x v="131"/>
    </i>
    <i r="1">
      <x v="132"/>
    </i>
    <i r="1">
      <x v="133"/>
    </i>
    <i r="1">
      <x v="134"/>
    </i>
    <i>
      <x v="5"/>
      <x v="135"/>
    </i>
    <i r="1">
      <x v="136"/>
    </i>
    <i r="1">
      <x v="137"/>
    </i>
    <i r="1">
      <x v="138"/>
    </i>
    <i r="1">
      <x v="139"/>
    </i>
    <i r="1">
      <x v="140"/>
    </i>
    <i r="1">
      <x v="141"/>
    </i>
    <i r="1">
      <x v="142"/>
    </i>
    <i r="1">
      <x v="143"/>
    </i>
    <i r="1">
      <x v="144"/>
    </i>
    <i r="1">
      <x v="145"/>
    </i>
    <i r="1">
      <x v="146"/>
    </i>
    <i r="1">
      <x v="147"/>
    </i>
    <i r="1">
      <x v="148"/>
    </i>
    <i r="1">
      <x v="149"/>
    </i>
    <i r="1">
      <x v="150"/>
    </i>
    <i r="1">
      <x v="151"/>
    </i>
    <i r="1">
      <x v="152"/>
    </i>
    <i r="1">
      <x v="153"/>
    </i>
    <i r="1">
      <x v="154"/>
    </i>
    <i r="1">
      <x v="155"/>
    </i>
    <i r="1">
      <x v="156"/>
    </i>
    <i r="1">
      <x v="157"/>
    </i>
    <i r="1">
      <x v="158"/>
    </i>
    <i r="1">
      <x v="159"/>
    </i>
    <i r="1">
      <x v="160"/>
    </i>
    <i r="1">
      <x v="161"/>
    </i>
    <i r="1">
      <x v="162"/>
    </i>
    <i r="1">
      <x v="163"/>
    </i>
    <i r="1">
      <x v="164"/>
    </i>
    <i r="1">
      <x v="165"/>
    </i>
    <i r="1">
      <x v="166"/>
    </i>
    <i r="1">
      <x v="167"/>
    </i>
    <i r="1">
      <x v="168"/>
    </i>
    <i r="1">
      <x v="169"/>
    </i>
    <i r="1">
      <x v="170"/>
    </i>
    <i r="1">
      <x v="171"/>
    </i>
    <i r="1">
      <x v="172"/>
    </i>
    <i r="1">
      <x v="173"/>
    </i>
    <i r="1">
      <x v="174"/>
    </i>
    <i r="1">
      <x v="175"/>
    </i>
    <i r="1">
      <x v="176"/>
    </i>
    <i r="1">
      <x v="177"/>
    </i>
    <i r="1">
      <x v="178"/>
    </i>
    <i r="1">
      <x v="179"/>
    </i>
    <i r="1">
      <x v="180"/>
    </i>
    <i r="1">
      <x v="181"/>
    </i>
    <i r="1">
      <x v="182"/>
    </i>
    <i r="1">
      <x v="183"/>
    </i>
    <i r="1">
      <x v="184"/>
    </i>
    <i r="1">
      <x v="185"/>
    </i>
    <i r="1">
      <x v="186"/>
    </i>
    <i r="1">
      <x v="187"/>
    </i>
    <i r="1">
      <x v="188"/>
    </i>
    <i r="1">
      <x v="189"/>
    </i>
    <i r="1">
      <x v="190"/>
    </i>
    <i r="1">
      <x v="191"/>
    </i>
    <i r="1">
      <x v="192"/>
    </i>
    <i r="1">
      <x v="193"/>
    </i>
    <i r="1">
      <x v="194"/>
    </i>
    <i r="1">
      <x v="195"/>
    </i>
    <i r="1">
      <x v="196"/>
    </i>
    <i r="1">
      <x v="197"/>
    </i>
    <i r="1">
      <x v="198"/>
    </i>
    <i r="1">
      <x v="199"/>
    </i>
    <i r="1">
      <x v="200"/>
    </i>
    <i r="1">
      <x v="201"/>
    </i>
    <i r="1">
      <x v="202"/>
    </i>
    <i r="1">
      <x v="203"/>
    </i>
    <i r="1">
      <x v="204"/>
    </i>
    <i r="1">
      <x v="205"/>
    </i>
    <i r="1">
      <x v="206"/>
    </i>
    <i r="1">
      <x v="207"/>
    </i>
    <i r="1">
      <x v="208"/>
    </i>
    <i r="1">
      <x v="209"/>
    </i>
    <i r="1">
      <x v="210"/>
    </i>
    <i r="1">
      <x v="211"/>
    </i>
    <i r="1">
      <x v="212"/>
    </i>
    <i r="1">
      <x v="213"/>
    </i>
    <i r="1">
      <x v="214"/>
    </i>
    <i r="1">
      <x v="215"/>
    </i>
    <i r="1">
      <x v="216"/>
    </i>
    <i r="1">
      <x v="217"/>
    </i>
    <i r="1">
      <x v="218"/>
    </i>
    <i r="1">
      <x v="219"/>
    </i>
    <i r="1">
      <x v="220"/>
    </i>
    <i r="1">
      <x v="221"/>
    </i>
    <i r="1">
      <x v="222"/>
    </i>
    <i r="1">
      <x v="223"/>
    </i>
    <i r="1">
      <x v="224"/>
    </i>
    <i r="1">
      <x v="225"/>
    </i>
    <i r="1">
      <x v="226"/>
    </i>
    <i r="1">
      <x v="227"/>
    </i>
    <i r="1">
      <x v="228"/>
    </i>
    <i r="1">
      <x v="229"/>
    </i>
    <i r="1">
      <x v="230"/>
    </i>
    <i r="1">
      <x v="231"/>
    </i>
    <i r="1">
      <x v="232"/>
    </i>
    <i r="1">
      <x v="233"/>
    </i>
    <i r="1">
      <x v="234"/>
    </i>
    <i r="1">
      <x v="235"/>
    </i>
    <i r="1">
      <x v="236"/>
    </i>
    <i r="1">
      <x v="237"/>
    </i>
    <i r="1">
      <x v="238"/>
    </i>
    <i r="1">
      <x v="239"/>
    </i>
    <i r="1">
      <x v="240"/>
    </i>
    <i r="1">
      <x v="241"/>
    </i>
    <i r="1">
      <x v="242"/>
    </i>
    <i r="1">
      <x v="243"/>
    </i>
    <i r="1">
      <x v="244"/>
    </i>
    <i r="1">
      <x v="245"/>
    </i>
    <i r="1">
      <x v="246"/>
    </i>
    <i r="1">
      <x v="247"/>
    </i>
    <i r="1">
      <x v="248"/>
    </i>
    <i>
      <x v="6"/>
      <x v="249"/>
    </i>
    <i r="1">
      <x v="250"/>
    </i>
    <i r="1">
      <x v="251"/>
    </i>
    <i r="1">
      <x v="252"/>
    </i>
    <i r="1">
      <x v="253"/>
    </i>
    <i r="1">
      <x v="254"/>
    </i>
    <i r="1">
      <x v="255"/>
    </i>
    <i r="1">
      <x v="256"/>
    </i>
    <i r="1">
      <x v="257"/>
    </i>
    <i r="1">
      <x v="258"/>
    </i>
    <i r="1">
      <x v="259"/>
    </i>
    <i r="1">
      <x v="260"/>
    </i>
    <i r="1">
      <x v="261"/>
    </i>
    <i r="1">
      <x v="262"/>
    </i>
    <i r="1">
      <x v="263"/>
    </i>
    <i r="1">
      <x v="264"/>
    </i>
    <i r="1">
      <x v="265"/>
    </i>
    <i r="1">
      <x v="266"/>
    </i>
    <i r="1">
      <x v="267"/>
    </i>
    <i r="1">
      <x v="268"/>
    </i>
    <i r="1">
      <x v="269"/>
    </i>
    <i r="1">
      <x v="270"/>
    </i>
    <i r="1">
      <x v="271"/>
    </i>
    <i r="1">
      <x v="272"/>
    </i>
    <i r="1">
      <x v="273"/>
    </i>
    <i r="1">
      <x v="274"/>
    </i>
    <i r="1">
      <x v="275"/>
    </i>
    <i r="1">
      <x v="276"/>
    </i>
    <i r="1">
      <x v="277"/>
    </i>
    <i r="1">
      <x v="278"/>
    </i>
    <i r="1">
      <x v="279"/>
    </i>
    <i r="1">
      <x v="280"/>
    </i>
    <i r="1">
      <x v="281"/>
    </i>
    <i r="1">
      <x v="282"/>
    </i>
    <i r="1">
      <x v="283"/>
    </i>
    <i r="1">
      <x v="284"/>
    </i>
    <i r="1">
      <x v="285"/>
    </i>
    <i r="1">
      <x v="286"/>
    </i>
    <i r="1">
      <x v="287"/>
    </i>
    <i r="1">
      <x v="288"/>
    </i>
    <i r="1">
      <x v="289"/>
    </i>
    <i r="1">
      <x v="290"/>
    </i>
    <i r="1">
      <x v="291"/>
    </i>
    <i r="1">
      <x v="292"/>
    </i>
    <i r="1">
      <x v="293"/>
    </i>
    <i r="1">
      <x v="294"/>
    </i>
    <i r="1">
      <x v="295"/>
    </i>
    <i r="1">
      <x v="296"/>
    </i>
    <i r="1">
      <x v="297"/>
    </i>
    <i r="1">
      <x v="298"/>
    </i>
    <i r="1">
      <x v="299"/>
    </i>
    <i r="1">
      <x v="300"/>
    </i>
    <i r="1">
      <x v="301"/>
    </i>
    <i r="1">
      <x v="302"/>
    </i>
    <i r="1">
      <x v="303"/>
    </i>
    <i r="1">
      <x v="304"/>
    </i>
    <i r="1">
      <x v="305"/>
    </i>
    <i r="1">
      <x v="306"/>
    </i>
    <i r="1">
      <x v="307"/>
    </i>
    <i r="1">
      <x v="308"/>
    </i>
    <i r="1">
      <x v="309"/>
    </i>
    <i r="1">
      <x v="310"/>
    </i>
    <i r="1">
      <x v="311"/>
    </i>
    <i r="1">
      <x v="312"/>
    </i>
    <i r="1">
      <x v="313"/>
    </i>
    <i r="1">
      <x v="314"/>
    </i>
    <i r="1">
      <x v="315"/>
    </i>
    <i r="1">
      <x v="316"/>
    </i>
    <i r="1">
      <x v="317"/>
    </i>
    <i r="1">
      <x v="318"/>
    </i>
    <i r="1">
      <x v="319"/>
    </i>
    <i r="1">
      <x v="320"/>
    </i>
    <i r="1">
      <x v="321"/>
    </i>
    <i r="1">
      <x v="322"/>
    </i>
    <i r="1">
      <x v="323"/>
    </i>
    <i r="1">
      <x v="324"/>
    </i>
    <i r="1">
      <x v="325"/>
    </i>
    <i r="1">
      <x v="326"/>
    </i>
    <i r="1">
      <x v="327"/>
    </i>
    <i r="1">
      <x v="328"/>
    </i>
    <i r="1">
      <x v="329"/>
    </i>
    <i r="1">
      <x v="330"/>
    </i>
    <i r="1">
      <x v="331"/>
    </i>
    <i r="1">
      <x v="332"/>
    </i>
    <i r="1">
      <x v="333"/>
    </i>
    <i r="1">
      <x v="334"/>
    </i>
    <i r="1">
      <x v="335"/>
    </i>
    <i r="1">
      <x v="336"/>
    </i>
    <i r="1">
      <x v="337"/>
    </i>
    <i r="1">
      <x v="338"/>
    </i>
    <i r="1">
      <x v="339"/>
    </i>
    <i r="1">
      <x v="340"/>
    </i>
    <i r="1">
      <x v="341"/>
    </i>
    <i r="1">
      <x v="342"/>
    </i>
    <i r="1">
      <x v="343"/>
    </i>
    <i r="1">
      <x v="344"/>
    </i>
    <i r="1">
      <x v="345"/>
    </i>
    <i r="1">
      <x v="346"/>
    </i>
    <i r="1">
      <x v="347"/>
    </i>
    <i r="1">
      <x v="348"/>
    </i>
    <i r="1">
      <x v="349"/>
    </i>
    <i r="1">
      <x v="350"/>
    </i>
    <i r="1">
      <x v="351"/>
    </i>
    <i r="1">
      <x v="352"/>
    </i>
    <i r="1">
      <x v="353"/>
    </i>
    <i r="1">
      <x v="354"/>
    </i>
    <i r="1">
      <x v="355"/>
    </i>
    <i r="1">
      <x v="356"/>
    </i>
    <i r="1">
      <x v="357"/>
    </i>
    <i r="1">
      <x v="358"/>
    </i>
    <i r="1">
      <x v="359"/>
    </i>
    <i r="1">
      <x v="360"/>
    </i>
    <i r="1">
      <x v="361"/>
    </i>
    <i r="1">
      <x v="362"/>
    </i>
    <i r="1">
      <x v="363"/>
    </i>
    <i r="1">
      <x v="364"/>
    </i>
    <i r="1">
      <x v="365"/>
    </i>
    <i r="1">
      <x v="366"/>
    </i>
    <i r="1">
      <x v="367"/>
    </i>
    <i r="1">
      <x v="368"/>
    </i>
    <i r="1">
      <x v="369"/>
    </i>
    <i r="1">
      <x v="370"/>
    </i>
    <i r="1">
      <x v="371"/>
    </i>
    <i r="1">
      <x v="372"/>
    </i>
    <i r="1">
      <x v="373"/>
    </i>
    <i r="1">
      <x v="374"/>
    </i>
    <i r="1">
      <x v="375"/>
    </i>
    <i r="1">
      <x v="376"/>
    </i>
    <i r="1">
      <x v="377"/>
    </i>
    <i r="1">
      <x v="378"/>
    </i>
    <i r="1">
      <x v="379"/>
    </i>
    <i r="1">
      <x v="380"/>
    </i>
    <i r="1">
      <x v="381"/>
    </i>
    <i r="1">
      <x v="382"/>
    </i>
    <i r="1">
      <x v="383"/>
    </i>
    <i r="1">
      <x v="384"/>
    </i>
    <i r="1">
      <x v="385"/>
    </i>
    <i r="1">
      <x v="386"/>
    </i>
    <i r="1">
      <x v="387"/>
    </i>
    <i r="1">
      <x v="388"/>
    </i>
    <i r="1">
      <x v="389"/>
    </i>
    <i r="1">
      <x v="390"/>
    </i>
    <i r="1">
      <x v="493"/>
    </i>
    <i>
      <x v="7"/>
      <x v="391"/>
    </i>
    <i r="1">
      <x v="392"/>
    </i>
    <i r="1">
      <x v="393"/>
    </i>
    <i r="1">
      <x v="394"/>
    </i>
    <i r="1">
      <x v="395"/>
    </i>
    <i r="1">
      <x v="396"/>
    </i>
    <i r="1">
      <x v="397"/>
    </i>
    <i r="1">
      <x v="398"/>
    </i>
    <i r="1">
      <x v="399"/>
    </i>
    <i r="1">
      <x v="400"/>
    </i>
    <i r="1">
      <x v="401"/>
    </i>
    <i r="1">
      <x v="402"/>
    </i>
    <i r="1">
      <x v="403"/>
    </i>
    <i r="1">
      <x v="404"/>
    </i>
    <i r="1">
      <x v="405"/>
    </i>
    <i r="1">
      <x v="406"/>
    </i>
    <i r="1">
      <x v="407"/>
    </i>
    <i r="1">
      <x v="408"/>
    </i>
    <i r="1">
      <x v="409"/>
    </i>
    <i r="1">
      <x v="410"/>
    </i>
    <i r="1">
      <x v="411"/>
    </i>
    <i r="1">
      <x v="412"/>
    </i>
    <i r="1">
      <x v="413"/>
    </i>
    <i r="1">
      <x v="414"/>
    </i>
    <i r="1">
      <x v="415"/>
    </i>
    <i r="1">
      <x v="416"/>
    </i>
    <i r="1">
      <x v="417"/>
    </i>
    <i r="1">
      <x v="418"/>
    </i>
    <i r="1">
      <x v="419"/>
    </i>
    <i r="1">
      <x v="420"/>
    </i>
    <i r="1">
      <x v="421"/>
    </i>
    <i r="1">
      <x v="422"/>
    </i>
    <i r="1">
      <x v="423"/>
    </i>
    <i r="1">
      <x v="424"/>
    </i>
    <i r="1">
      <x v="425"/>
    </i>
    <i r="1">
      <x v="426"/>
    </i>
    <i r="1">
      <x v="427"/>
    </i>
    <i r="1">
      <x v="428"/>
    </i>
    <i r="1">
      <x v="429"/>
    </i>
    <i r="1">
      <x v="430"/>
    </i>
    <i r="1">
      <x v="431"/>
    </i>
    <i>
      <x v="8"/>
      <x v="432"/>
    </i>
    <i r="1">
      <x v="433"/>
    </i>
    <i r="1">
      <x v="434"/>
    </i>
    <i r="1">
      <x v="435"/>
    </i>
    <i r="1">
      <x v="436"/>
    </i>
    <i r="1">
      <x v="437"/>
    </i>
    <i r="1">
      <x v="438"/>
    </i>
    <i r="1">
      <x v="439"/>
    </i>
    <i r="1">
      <x v="440"/>
    </i>
    <i r="1">
      <x v="441"/>
    </i>
    <i r="1">
      <x v="442"/>
    </i>
    <i r="1">
      <x v="443"/>
    </i>
    <i r="1">
      <x v="444"/>
    </i>
    <i r="1">
      <x v="445"/>
    </i>
    <i r="1">
      <x v="446"/>
    </i>
    <i r="1">
      <x v="447"/>
    </i>
    <i r="1">
      <x v="448"/>
    </i>
    <i r="1">
      <x v="449"/>
    </i>
    <i r="1">
      <x v="450"/>
    </i>
    <i r="1">
      <x v="451"/>
    </i>
    <i r="1">
      <x v="452"/>
    </i>
    <i r="1">
      <x v="453"/>
    </i>
    <i r="1">
      <x v="454"/>
    </i>
    <i r="1">
      <x v="455"/>
    </i>
    <i r="1">
      <x v="456"/>
    </i>
    <i r="1">
      <x v="457"/>
    </i>
    <i r="1">
      <x v="458"/>
    </i>
    <i r="1">
      <x v="459"/>
    </i>
    <i r="1">
      <x v="460"/>
    </i>
    <i r="1">
      <x v="461"/>
    </i>
    <i r="1">
      <x v="462"/>
    </i>
    <i r="1">
      <x v="463"/>
    </i>
    <i r="1">
      <x v="464"/>
    </i>
    <i r="1">
      <x v="465"/>
    </i>
    <i r="1">
      <x v="466"/>
    </i>
    <i r="1">
      <x v="467"/>
    </i>
    <i r="1">
      <x v="468"/>
    </i>
    <i r="1">
      <x v="469"/>
    </i>
    <i r="1">
      <x v="470"/>
    </i>
    <i r="1">
      <x v="471"/>
    </i>
    <i r="1">
      <x v="472"/>
    </i>
    <i r="1">
      <x v="473"/>
    </i>
    <i r="1">
      <x v="474"/>
    </i>
    <i r="1">
      <x v="475"/>
    </i>
    <i r="1">
      <x v="476"/>
    </i>
    <i r="1">
      <x v="477"/>
    </i>
    <i r="1">
      <x v="478"/>
    </i>
    <i r="1">
      <x v="479"/>
    </i>
    <i r="1">
      <x v="480"/>
    </i>
    <i r="1">
      <x v="481"/>
    </i>
    <i r="1">
      <x v="482"/>
    </i>
    <i r="1">
      <x v="483"/>
    </i>
    <i r="1">
      <x v="484"/>
    </i>
    <i r="1">
      <x v="485"/>
    </i>
    <i r="1">
      <x v="486"/>
    </i>
    <i r="1">
      <x v="487"/>
    </i>
    <i r="1">
      <x v="488"/>
    </i>
    <i r="1">
      <x v="489"/>
    </i>
    <i r="1">
      <x v="490"/>
    </i>
    <i r="1">
      <x v="491"/>
    </i>
    <i r="1">
      <x v="492"/>
    </i>
    <i t="grand">
      <x/>
    </i>
  </rowItems>
  <colFields count="1">
    <field x="46"/>
  </colFields>
  <colItems count="6">
    <i>
      <x/>
    </i>
    <i>
      <x v="1"/>
    </i>
    <i>
      <x v="2"/>
    </i>
    <i>
      <x v="3"/>
    </i>
    <i>
      <x v="4"/>
    </i>
    <i t="grand">
      <x/>
    </i>
  </colItems>
  <pageFields count="1">
    <pageField fld="1" hier="-1"/>
  </pageFields>
  <dataFields count="1">
    <dataField name="Cuenta de DESCRIPCIÓN DEL HALLAZGO" fld="8" subtotal="count" baseField="0" baseItem="0"/>
  </dataFields>
  <formats count="12">
    <format dxfId="106">
      <pivotArea outline="0" fieldPosition="0">
        <references count="2">
          <reference field="2" count="0" selected="0"/>
          <reference field="5" count="1" selected="0">
            <x v="12"/>
          </reference>
        </references>
      </pivotArea>
    </format>
    <format dxfId="105">
      <pivotArea dataOnly="0" labelOnly="1" outline="0" offset="IV6" fieldPosition="0">
        <references count="1">
          <reference field="2" count="0"/>
        </references>
      </pivotArea>
    </format>
    <format dxfId="104">
      <pivotArea dataOnly="0" labelOnly="1" outline="0" fieldPosition="0">
        <references count="2">
          <reference field="2" count="0" selected="0"/>
          <reference field="5" count="1">
            <x v="12"/>
          </reference>
        </references>
      </pivotArea>
    </format>
    <format dxfId="103">
      <pivotArea outline="0" fieldPosition="0">
        <references count="2">
          <reference field="2" count="0" selected="0"/>
          <reference field="5" count="1" selected="0">
            <x v="13"/>
          </reference>
        </references>
      </pivotArea>
    </format>
    <format dxfId="102">
      <pivotArea dataOnly="0" labelOnly="1" outline="0" offset="IV7" fieldPosition="0">
        <references count="1">
          <reference field="2" count="0"/>
        </references>
      </pivotArea>
    </format>
    <format dxfId="101">
      <pivotArea dataOnly="0" labelOnly="1" outline="0" fieldPosition="0">
        <references count="2">
          <reference field="2" count="0" selected="0"/>
          <reference field="5" count="1">
            <x v="13"/>
          </reference>
        </references>
      </pivotArea>
    </format>
    <format dxfId="100">
      <pivotArea outline="0" fieldPosition="0">
        <references count="2">
          <reference field="2" count="0" selected="0"/>
          <reference field="5" count="1" selected="0">
            <x v="12"/>
          </reference>
        </references>
      </pivotArea>
    </format>
    <format dxfId="99">
      <pivotArea dataOnly="0" labelOnly="1" outline="0" offset="IV6" fieldPosition="0">
        <references count="1">
          <reference field="2" count="0"/>
        </references>
      </pivotArea>
    </format>
    <format dxfId="98">
      <pivotArea dataOnly="0" labelOnly="1" outline="0" fieldPosition="0">
        <references count="2">
          <reference field="2" count="0" selected="0"/>
          <reference field="5" count="1">
            <x v="12"/>
          </reference>
        </references>
      </pivotArea>
    </format>
    <format dxfId="97">
      <pivotArea outline="0" fieldPosition="0">
        <references count="2">
          <reference field="2" count="1" selected="0">
            <x v="1"/>
          </reference>
          <reference field="5" count="1" selected="0">
            <x v="6"/>
          </reference>
        </references>
      </pivotArea>
    </format>
    <format dxfId="96">
      <pivotArea dataOnly="0" labelOnly="1" outline="0" offset="IV256" fieldPosition="0">
        <references count="1">
          <reference field="2" count="1">
            <x v="1"/>
          </reference>
        </references>
      </pivotArea>
    </format>
    <format dxfId="95">
      <pivotArea dataOnly="0" labelOnly="1" outline="0" fieldPosition="0">
        <references count="2">
          <reference field="2" count="1" selected="0">
            <x v="1"/>
          </reference>
          <reference field="5" count="1">
            <x v="6"/>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874A008-4B5D-4E6E-AF96-BDB066DE480C}" name="Tabla2" displayName="Tabla2" ref="A3:G371" totalsRowShown="0">
  <autoFilter ref="A3:G371" xr:uid="{0874A008-4B5D-4E6E-AF96-BDB066DE480C}"/>
  <tableColumns count="7">
    <tableColumn id="1" xr3:uid="{1F6FF394-6ECC-47AC-AB0E-3FA2153CBE63}" name="Origen del hallazgo"/>
    <tableColumn id="2" xr3:uid="{B434DE72-3409-4376-AEAD-FFDAAAD9D0D5}" name="DESCRIPCIÓN DEL HALLAZGO"/>
    <tableColumn id="3" xr3:uid="{6214CB82-C2AE-4432-8B0C-B07D6BF1C58D}" name="CUMPLIDO"/>
    <tableColumn id="4" xr3:uid="{F9094036-D00F-4FDE-8B44-31920EE31288}" name="EN EJECUCIÓN"/>
    <tableColumn id="5" xr3:uid="{BE1272BE-7F45-4104-8D13-7AC20D0560D0}" name="PENDIENTE DE REVISIÓN"/>
    <tableColumn id="6" xr3:uid="{0CB26A65-D06C-4782-8DF8-4149E764D7BE}" name="VENCIDO"/>
    <tableColumn id="7" xr3:uid="{21486E28-6364-4BE4-8FA6-88DFF9F9488C}" name="Total general"/>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48433D52-B000-4E3E-BBCC-2911631061F2}" name="Tabla11" displayName="Tabla11" ref="A3:I20" totalsRowShown="0">
  <autoFilter ref="A3:I20" xr:uid="{48433D52-B000-4E3E-BBCC-2911631061F2}"/>
  <tableColumns count="9">
    <tableColumn id="1" xr3:uid="{4A0C65AD-694E-4668-B710-27AB158AAAE4}" name="VIGENCIA"/>
    <tableColumn id="2" xr3:uid="{8B74C306-EBC6-435F-9A33-2ED470C62C1D}" name="CÓDIGO DE HALLAZGO"/>
    <tableColumn id="3" xr3:uid="{E5085844-4F23-4850-8892-06ED77A44652}" name="C. EXTRATEMPORANEAMENTE"/>
    <tableColumn id="4" xr3:uid="{8C827248-B344-4BBF-8EF9-BE96CADE8D5F}" name="C. OPORTUNAMENTE"/>
    <tableColumn id="5" xr3:uid="{A80A8ABB-75C3-42BE-AE70-7985F91E216C}" name="EN EJECUCIÓN"/>
    <tableColumn id="6" xr3:uid="{DB3AC6C5-DA11-4851-AA9B-8EDD277A71F3}" name="SIN INICIAR"/>
    <tableColumn id="7" xr3:uid="{70D2A02A-9CF0-4C3E-A5AD-4E041CA8AAAD}" name="VENCIDA"/>
    <tableColumn id="8" xr3:uid="{006514C3-A86D-4877-ABE7-B691F6DF49AB}" name="total"/>
    <tableColumn id="9" xr3:uid="{D950E765-D70F-4644-B5B0-2AFE7DCE95D0}" name="Para evaluar"/>
  </tableColumns>
  <tableStyleInfo name="TableStyleMedium2"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5.xml.rels><?xml version="1.0" encoding="UTF-8" standalone="yes"?>
<Relationships xmlns="http://schemas.openxmlformats.org/package/2006/relationships"><Relationship Id="rId3" Type="http://schemas.openxmlformats.org/officeDocument/2006/relationships/pivotTable" Target="../pivotTables/pivotTable6.xml"/><Relationship Id="rId2" Type="http://schemas.openxmlformats.org/officeDocument/2006/relationships/pivotTable" Target="../pivotTables/pivotTable5.xml"/><Relationship Id="rId1" Type="http://schemas.openxmlformats.org/officeDocument/2006/relationships/pivotTable" Target="../pivotTables/pivot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2.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ivotTable" Target="../pivotTables/pivotTable8.xml"/><Relationship Id="rId1" Type="http://schemas.openxmlformats.org/officeDocument/2006/relationships/pivotTable" Target="../pivotTables/pivotTable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17"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21" Type="http://schemas.openxmlformats.org/officeDocument/2006/relationships/hyperlink" Target="http://../my?id=%2Fpersonal%2Fplaneacion%5Fdnbc%5Fgov%5Fco%2FDocuments%2FDocumentos%20SIGE%2F6%2E%20Planes%2FPLAN%20DE%20MEJORA%2F2026%2F01%2E%20Seguimiento%20Primer%20Trimestre%2F05%2E%20Gesti%C3%B3n%20de%20Atenci%C3%B3n%20al%20Usuario&amp;viewid=efb70791%2Db8ab%2D49e7%2Db552%2Dd3d4cbe976b9" TargetMode="External"/><Relationship Id="rId42" Type="http://schemas.openxmlformats.org/officeDocument/2006/relationships/hyperlink" Target="http://../:f:/g/personal/planeacion_dnbc_gov_co/IgDXNHpy7oLsTo_k1pBYTEA_AXkQuekeDuYRfMOd3hOKrho?e=FZVMrN" TargetMode="External"/><Relationship Id="rId63" Type="http://schemas.openxmlformats.org/officeDocument/2006/relationships/hyperlink" Target="https://dnbcgovco-my.sharepoint.com/:x:/g/personal/planeacion_dnbc_gov_co/IQAFGpj7gA2vQ4MgqIYcX6vtAaHvxKKmIA0VK2iouzgg2Ho?e=bGB2kw" TargetMode="External"/><Relationship Id="rId84" Type="http://schemas.openxmlformats.org/officeDocument/2006/relationships/hyperlink" Target="https://dnbcgovco-my.sharepoint.com/:f:/g/personal/planeacion_dnbc_gov_co/IgDxwJlyt6S4TbzN8l8KRrbnAXPy7e5xjh4i5tMSsLRGrSk?e=6zJ2p2" TargetMode="External"/><Relationship Id="rId138" Type="http://schemas.openxmlformats.org/officeDocument/2006/relationships/hyperlink" Target="https://dnbcgovco-my.sharepoint.com/my?id=%2Fpersonal%2Fplaneacion%5Fdnbc%5Fgov%5Fco%2FDocuments%2FDocumentos%20SIGE%2F6%2E%20Planes%2FPLAN%20DE%20MEJORA%2F2026%2F02%2E%20Seguimiento%20Segundo%20Trimestre%2F15%2E%20Gesti%C3%B3n%20Contractual&amp;viewid=efb70791%2Db8ab%2D49e7%2Db552%2Dd3d4cbe976b9" TargetMode="External"/><Relationship Id="rId159" Type="http://schemas.openxmlformats.org/officeDocument/2006/relationships/hyperlink" Target="https://dnbcgovco-my.sharepoint.com/my?id=%2Fpersonal%2Fplaneacion%5Fdnbc%5Fgov%5Fco%2FDocuments%2FDocumentos%20SIGE%2F6%2E%20Planes%2FPLAN%20DE%20MEJORA%2F2026%2F02%2E%20Seguimiento%20Segundo%20Trimestre%2F15%2E%20Gesti%C3%B3n%20Contractual&amp;viewid=efb70791%2Db8ab%2D49e7%2Db552%2Dd3d4cbe976b9" TargetMode="External"/><Relationship Id="rId107"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1" Type="http://schemas.openxmlformats.org/officeDocument/2006/relationships/hyperlink" Target="http://../:f:/g/personal/planeacion_dnbc_gov_co/IgDYe2GS_ayPSIaWtvQYv0qbAc8IxdnR2DbMxEMLmfk0p8A?e=smqHjg" TargetMode="External"/><Relationship Id="rId32" Type="http://schemas.openxmlformats.org/officeDocument/2006/relationships/hyperlink" Target="http://../:f:/g/personal/planeacion_dnbc_gov_co/IgDXNHpy7oLsTo_k1pBYTEA_AXkQuekeDuYRfMOd3hOKrho?e=FZVMrN" TargetMode="External"/><Relationship Id="rId53" Type="http://schemas.openxmlformats.org/officeDocument/2006/relationships/hyperlink" Target="http://../:f:/g/personal/planeacion_dnbc_gov_co/IgDXNHpy7oLsTo_k1pBYTEA_AXkQuekeDuYRfMOd3hOKrho?e=FZVMrN" TargetMode="External"/><Relationship Id="rId74" Type="http://schemas.openxmlformats.org/officeDocument/2006/relationships/hyperlink" Target="https://dnbcgovco-my.sharepoint.com/:f:/g/personal/planeacion_dnbc_gov_co/IgDxwJlyt6S4TbzN8l8KRrbnAXPy7e5xjh4i5tMSsLRGrSk?e=6zJ2p2" TargetMode="External"/><Relationship Id="rId128"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49" Type="http://schemas.openxmlformats.org/officeDocument/2006/relationships/hyperlink" Target="https://dnbcgovco-my.sharepoint.com/my?id=%2Fpersonal%2Fplaneacion%5Fdnbc%5Fgov%5Fco%2FDocuments%2FDocumentos%20SIGE%2F6%2E%20Planes%2FPLAN%20DE%20MEJORA%2F2026%2F02%2E%20Seguimiento%20Segundo%20Trimestre%2F15%2E%20Gesti%C3%B3n%20Contractual&amp;viewid=efb70791%2Db8ab%2D49e7%2Db552%2Dd3d4cbe976b9" TargetMode="External"/><Relationship Id="rId5" Type="http://schemas.openxmlformats.org/officeDocument/2006/relationships/hyperlink" Target="http://../:f:/g/personal/planeacion_dnbc_gov_co/IgAwRNaujcVWS71Oq-WCF_AGAfs5QChUDiIf3u_UJWQL4d4?e=4XXkdM" TargetMode="External"/><Relationship Id="rId95"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60" Type="http://schemas.openxmlformats.org/officeDocument/2006/relationships/hyperlink" Target="https://dnbcgovco-my.sharepoint.com/my?id=%2Fpersonal%2Fplaneacion%5Fdnbc%5Fgov%5Fco%2FDocuments%2FDocumentos%20SIGE%2F6%2E%20Planes%2FPLAN%20DE%20MEJORA%2F2026%2F02%2E%20Seguimiento%20Segundo%20Trimestre%2F15%2E%20Gesti%C3%B3n%20Contractual&amp;viewid=efb70791%2Db8ab%2D49e7%2Db552%2Dd3d4cbe976b9" TargetMode="External"/><Relationship Id="rId22" Type="http://schemas.openxmlformats.org/officeDocument/2006/relationships/hyperlink" Target="http://../my?id=%2Fpersonal%2Fplaneacion%5Fdnbc%5Fgov%5Fco%2FDocuments%2FDocumentos%20SIGE%2F6%2E%20Planes%2FPLAN%20DE%20MEJORA%2F2026%2F01%2E%20Seguimiento%20Primer%20Trimestre%2F05%2E%20Gesti%C3%B3n%20de%20Atenci%C3%B3n%20al%20Usuario&amp;viewid=efb70791%2Db8ab%2D49e7%2Db552%2Dd3d4cbe976b9" TargetMode="External"/><Relationship Id="rId43" Type="http://schemas.openxmlformats.org/officeDocument/2006/relationships/hyperlink" Target="http://../:f:/g/personal/planeacion_dnbc_gov_co/IgDXNHpy7oLsTo_k1pBYTEA_AXkQuekeDuYRfMOd3hOKrho?e=FZVMrN" TargetMode="External"/><Relationship Id="rId64" Type="http://schemas.openxmlformats.org/officeDocument/2006/relationships/hyperlink" Target="https://dnbcgovco-my.sharepoint.com/:x:/g/personal/planeacion_dnbc_gov_co/IQBwAbeGs5b5QZ8zEVt5sizWAbxxIRRqfSFJKJ93Ef_6Gk4?e=6cTdqp" TargetMode="External"/><Relationship Id="rId118"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39" Type="http://schemas.openxmlformats.org/officeDocument/2006/relationships/hyperlink" Target="https://dnbcgovco-my.sharepoint.com/my?id=%2Fpersonal%2Fplaneacion%5Fdnbc%5Fgov%5Fco%2FDocuments%2FDocumentos%20SIGE%2F6%2E%20Planes%2FPLAN%20DE%20MEJORA%2F2026%2F02%2E%20Seguimiento%20Segundo%20Trimestre%2F15%2E%20Gesti%C3%B3n%20Contractual&amp;viewid=efb70791%2Db8ab%2D49e7%2Db552%2Dd3d4cbe976b9" TargetMode="External"/><Relationship Id="rId85" Type="http://schemas.openxmlformats.org/officeDocument/2006/relationships/hyperlink" Target="https://dnbcgovco-my.sharepoint.com/:f:/g/personal/planeacion_dnbc_gov_co/IgDxwJlyt6S4TbzN8l8KRrbnAXPy7e5xjh4i5tMSsLRGrSk?e=6zJ2p2" TargetMode="External"/><Relationship Id="rId150" Type="http://schemas.openxmlformats.org/officeDocument/2006/relationships/hyperlink" Target="https://dnbcgovco-my.sharepoint.com/my?id=%2Fpersonal%2Fplaneacion%5Fdnbc%5Fgov%5Fco%2FDocuments%2FDocumentos%20SIGE%2F6%2E%20Planes%2FPLAN%20DE%20MEJORA%2F2026%2F02%2E%20Seguimiento%20Segundo%20Trimestre%2F15%2E%20Gesti%C3%B3n%20Contractual&amp;viewid=efb70791%2Db8ab%2D49e7%2Db552%2Dd3d4cbe976b9" TargetMode="External"/><Relationship Id="rId12" Type="http://schemas.openxmlformats.org/officeDocument/2006/relationships/hyperlink" Target="http://../:f:/g/personal/planeacion_dnbc_gov_co/IgDKtjIGM6TQRZiRK4q944amAfUlNwm8Q9aLRceFhhl58t8?e=gvQ8Yn" TargetMode="External"/><Relationship Id="rId17" Type="http://schemas.openxmlformats.org/officeDocument/2006/relationships/hyperlink" Target="http://../my?id=%2Fpersonal%2Fplaneacion%5Fdnbc%5Fgov%5Fco%2FDocuments%2FDocumentos%20SIGE%2F6%2E%20Planes%2FPLAN%20DE%20MEJORA%2F2026%2F01%2E%20Seguimiento%20Primer%20Trimestre%2F05%2E%20Gesti%C3%B3n%20de%20Atenci%C3%B3n%20al%20Usuario&amp;viewid=efb70791%2Db8ab%2D49e7%2Db552%2Dd3d4cbe976b9" TargetMode="External"/><Relationship Id="rId33" Type="http://schemas.openxmlformats.org/officeDocument/2006/relationships/hyperlink" Target="http://../:f:/g/personal/planeacion_dnbc_gov_co/IgDXNHpy7oLsTo_k1pBYTEA_AXkQuekeDuYRfMOd3hOKrho?e=FZVMrN" TargetMode="External"/><Relationship Id="rId38" Type="http://schemas.openxmlformats.org/officeDocument/2006/relationships/hyperlink" Target="http://../:f:/g/personal/planeacion_dnbc_gov_co/IgDXNHpy7oLsTo_k1pBYTEA_AXkQuekeDuYRfMOd3hOKrho?e=FZVMrN" TargetMode="External"/><Relationship Id="rId59" Type="http://schemas.openxmlformats.org/officeDocument/2006/relationships/hyperlink" Target="http://../:f:/g/personal/planeacion_dnbc_gov_co/IgC5kXqR4V0nTaHvwiZWXltvAYv7nqk-yTXwtoINqpfBzlc?e=Xqggcp" TargetMode="External"/><Relationship Id="rId103"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08"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24"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29"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54" Type="http://schemas.openxmlformats.org/officeDocument/2006/relationships/hyperlink" Target="http://../:f:/g/personal/planeacion_dnbc_gov_co/IgDXNHpy7oLsTo_k1pBYTEA_AXkQuekeDuYRfMOd3hOKrho?e=FZVMrN" TargetMode="External"/><Relationship Id="rId70" Type="http://schemas.openxmlformats.org/officeDocument/2006/relationships/hyperlink" Target="https://dnbcgovco-my.sharepoint.com/:f:/g/personal/planeacion_dnbc_gov_co/IgArz6TXGwFjS4NjcXoG0KjRATBL6NO3DmsApI56MP8FO84?e=nbDZfg" TargetMode="External"/><Relationship Id="rId75" Type="http://schemas.openxmlformats.org/officeDocument/2006/relationships/hyperlink" Target="https://dnbcgovco-my.sharepoint.com/:f:/g/personal/planeacion_dnbc_gov_co/IgDxwJlyt6S4TbzN8l8KRrbnAXPy7e5xjh4i5tMSsLRGrSk?e=6zJ2p2" TargetMode="External"/><Relationship Id="rId91" Type="http://schemas.openxmlformats.org/officeDocument/2006/relationships/hyperlink" Target="https://dnbcgovco-my.sharepoint.com/:f:/g/personal/planeacion_dnbc_gov_co/IgCVj3XqWXmXRILgHir5f1z_AZYtUzd-PWDcbrsXCAMQJ1Y?e=mXSHcC" TargetMode="External"/><Relationship Id="rId96"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40" Type="http://schemas.openxmlformats.org/officeDocument/2006/relationships/hyperlink" Target="https://dnbcgovco-my.sharepoint.com/my?id=%2Fpersonal%2Fplaneacion%5Fdnbc%5Fgov%5Fco%2FDocuments%2FDocumentos%20SIGE%2F6%2E%20Planes%2FPLAN%20DE%20MEJORA%2F2026%2F02%2E%20Seguimiento%20Segundo%20Trimestre%2F15%2E%20Gesti%C3%B3n%20Contractual&amp;viewid=efb70791%2Db8ab%2D49e7%2Db552%2Dd3d4cbe976b9" TargetMode="External"/><Relationship Id="rId145" Type="http://schemas.openxmlformats.org/officeDocument/2006/relationships/hyperlink" Target="https://dnbcgovco-my.sharepoint.com/my?id=%2Fpersonal%2Fplaneacion%5Fdnbc%5Fgov%5Fco%2FDocuments%2FDocumentos%20SIGE%2F6%2E%20Planes%2FPLAN%20DE%20MEJORA%2F2026%2F02%2E%20Seguimiento%20Segundo%20Trimestre%2F15%2E%20Gesti%C3%B3n%20Contractual&amp;viewid=efb70791%2Db8ab%2D49e7%2Db552%2Dd3d4cbe976b9" TargetMode="External"/><Relationship Id="rId161" Type="http://schemas.openxmlformats.org/officeDocument/2006/relationships/hyperlink" Target="https://dnbcgovco-my.sharepoint.com/my?id=%2Fpersonal%2Fplaneacion%5Fdnbc%5Fgov%5Fco%2FDocuments%2FDocumentos%20SIGE%2F6%2E%20Planes%2FPLAN%20DE%20MEJORA%2F2026%2F02%2E%20Seguimiento%20Segundo%20Trimestre%2F15%2E%20Gesti%C3%B3n%20Contractual&amp;viewid=efb70791%2Db8ab%2D49e7%2Db552%2Dd3d4cbe976b9" TargetMode="External"/><Relationship Id="rId166" Type="http://schemas.openxmlformats.org/officeDocument/2006/relationships/vmlDrawing" Target="../drawings/vmlDrawing1.vml"/><Relationship Id="rId1" Type="http://schemas.openxmlformats.org/officeDocument/2006/relationships/hyperlink" Target="http://../:b:/g/personal/planeacion_dnbc_gov_co/IQDNdvWv1y91Tp4Dh16MArLvAdjffmzNDv9k9_c3is0NPQs?e=nxlmmL" TargetMode="External"/><Relationship Id="rId6" Type="http://schemas.openxmlformats.org/officeDocument/2006/relationships/hyperlink" Target="http://../:f:/g/personal/planeacion_dnbc_gov_co/IgAwRNaujcVWS71Oq-WCF_AGAfs5QChUDiIf3u_UJWQL4d4?e=4XXkdM" TargetMode="External"/><Relationship Id="rId23" Type="http://schemas.openxmlformats.org/officeDocument/2006/relationships/hyperlink" Target="http://../my?id=%2Fpersonal%2Fplaneacion%5Fdnbc%5Fgov%5Fco%2FDocuments%2FDocumentos%20SIGE%2F6%2E%20Planes%2FPLAN%20DE%20MEJORA%2F2026%2F01%2E%20Seguimiento%20Primer%20Trimestre%2F05%2E%20Gesti%C3%B3n%20de%20Atenci%C3%B3n%20al%20Usuario&amp;viewid=efb70791%2Db8ab%2D49e7%2Db552%2Dd3d4cbe976b9" TargetMode="External"/><Relationship Id="rId28" Type="http://schemas.openxmlformats.org/officeDocument/2006/relationships/hyperlink" Target="http://../my?id=%2Fpersonal%2Fplaneacion%5Fdnbc%5Fgov%5Fco%2FDocuments%2FDocumentos%20SIGE%2F6%2E%20Planes%2FPLAN%20DE%20MEJORA%2F2026%2F01%2E%20Seguimiento%20Primer%20Trimestre%2F05%2E%20Gesti%C3%B3n%20de%20Atenci%C3%B3n%20al%20Usuario&amp;viewid=efb70791%2Db8ab%2D49e7%2Db552%2Dd3d4cbe976b9" TargetMode="External"/><Relationship Id="rId49" Type="http://schemas.openxmlformats.org/officeDocument/2006/relationships/hyperlink" Target="http://../:f:/g/personal/planeacion_dnbc_gov_co/IgDXNHpy7oLsTo_k1pBYTEA_AXkQuekeDuYRfMOd3hOKrho?e=FZVMrN" TargetMode="External"/><Relationship Id="rId114"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19"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44" Type="http://schemas.openxmlformats.org/officeDocument/2006/relationships/hyperlink" Target="http://../:f:/g/personal/planeacion_dnbc_gov_co/IgDXNHpy7oLsTo_k1pBYTEA_AXkQuekeDuYRfMOd3hOKrho?e=FZVMrN" TargetMode="External"/><Relationship Id="rId60" Type="http://schemas.openxmlformats.org/officeDocument/2006/relationships/hyperlink" Target="http://../:f:/g/personal/planeacion_dnbc_gov_co/IgC5kXqR4V0nTaHvwiZWXltvAYv7nqk-yTXwtoINqpfBzlc?e=Xqggcp" TargetMode="External"/><Relationship Id="rId65" Type="http://schemas.openxmlformats.org/officeDocument/2006/relationships/hyperlink" Target="http://../:f:/g/personal/planeacion_dnbc_gov_co/IgDJa_LJ81-VS5RQd19sJ8wrAd6KeyIAYMF27zuRZiUyJco?e=ZvYTY9" TargetMode="External"/><Relationship Id="rId81" Type="http://schemas.openxmlformats.org/officeDocument/2006/relationships/hyperlink" Target="https://dnbcgovco-my.sharepoint.com/:f:/g/personal/planeacion_dnbc_gov_co/IgDxwJlyt6S4TbzN8l8KRrbnAXPy7e5xjh4i5tMSsLRGrSk?e=6zJ2p2" TargetMode="External"/><Relationship Id="rId86" Type="http://schemas.openxmlformats.org/officeDocument/2006/relationships/hyperlink" Target="https://dnbcgovco-my.sharepoint.com/:f:/g/personal/planeacion_dnbc_gov_co/IgDxwJlyt6S4TbzN8l8KRrbnAXPy7e5xjh4i5tMSsLRGrSk?e=6zJ2p2" TargetMode="External"/><Relationship Id="rId130"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35"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51" Type="http://schemas.openxmlformats.org/officeDocument/2006/relationships/hyperlink" Target="https://dnbcgovco-my.sharepoint.com/my?id=%2Fpersonal%2Fplaneacion%5Fdnbc%5Fgov%5Fco%2FDocuments%2FDocumentos%20SIGE%2F6%2E%20Planes%2FPLAN%20DE%20MEJORA%2F2026%2F02%2E%20Seguimiento%20Segundo%20Trimestre%2F15%2E%20Gesti%C3%B3n%20Contractual&amp;viewid=efb70791%2Db8ab%2D49e7%2Db552%2Dd3d4cbe976b9" TargetMode="External"/><Relationship Id="rId156" Type="http://schemas.openxmlformats.org/officeDocument/2006/relationships/hyperlink" Target="https://dnbcgovco-my.sharepoint.com/my?id=%2Fpersonal%2Fplaneacion%5Fdnbc%5Fgov%5Fco%2FDocuments%2FDocumentos%20SIGE%2F6%2E%20Planes%2FPLAN%20DE%20MEJORA%2F2026%2F02%2E%20Seguimiento%20Segundo%20Trimestre%2F15%2E%20Gesti%C3%B3n%20Contractual&amp;viewid=efb70791%2Db8ab%2D49e7%2Db552%2Dd3d4cbe976b9" TargetMode="External"/><Relationship Id="rId13" Type="http://schemas.openxmlformats.org/officeDocument/2006/relationships/hyperlink" Target="http://../my?id=%2Fpersonal%2Fplaneacion%5Fdnbc%5Fgov%5Fco%2FDocuments%2FDocumentos%20SIGE%2F6%2E%20Planes%2FPLAN%20DE%20MEJORA%2F2026%2F01%2E%20Seguimiento%20Primer%20Trimestre%2F05%2E%20Gesti%C3%B3n%20de%20Atenci%C3%B3n%20al%20Usuario&amp;viewid=efb70791%2Db8ab%2D49e7%2Db552%2Dd3d4cbe976b9" TargetMode="External"/><Relationship Id="rId18" Type="http://schemas.openxmlformats.org/officeDocument/2006/relationships/hyperlink" Target="http://../my?id=%2Fpersonal%2Fplaneacion%5Fdnbc%5Fgov%5Fco%2FDocuments%2FDocumentos%20SIGE%2F6%2E%20Planes%2FPLAN%20DE%20MEJORA%2F2026%2F01%2E%20Seguimiento%20Primer%20Trimestre%2F05%2E%20Gesti%C3%B3n%20de%20Atenci%C3%B3n%20al%20Usuario&amp;viewid=efb70791%2Db8ab%2D49e7%2Db552%2Dd3d4cbe976b9" TargetMode="External"/><Relationship Id="rId39" Type="http://schemas.openxmlformats.org/officeDocument/2006/relationships/hyperlink" Target="http://../:f:/g/personal/planeacion_dnbc_gov_co/IgDXNHpy7oLsTo_k1pBYTEA_AXkQuekeDuYRfMOd3hOKrho?e=FZVMrN" TargetMode="External"/><Relationship Id="rId109"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34" Type="http://schemas.openxmlformats.org/officeDocument/2006/relationships/hyperlink" Target="http://../:f:/g/personal/planeacion_dnbc_gov_co/IgDXNHpy7oLsTo_k1pBYTEA_AXkQuekeDuYRfMOd3hOKrho?e=FZVMrN" TargetMode="External"/><Relationship Id="rId50" Type="http://schemas.openxmlformats.org/officeDocument/2006/relationships/hyperlink" Target="http://../:f:/g/personal/planeacion_dnbc_gov_co/IgDXNHpy7oLsTo_k1pBYTEA_AXkQuekeDuYRfMOd3hOKrho?e=FZVMrN" TargetMode="External"/><Relationship Id="rId55" Type="http://schemas.openxmlformats.org/officeDocument/2006/relationships/hyperlink" Target="http://../:f:/g/personal/planeacion_dnbc_gov_co/IgC5kXqR4V0nTaHvwiZWXltvAYv7nqk-yTXwtoINqpfBzlc?e=Xqggcp" TargetMode="External"/><Relationship Id="rId76" Type="http://schemas.openxmlformats.org/officeDocument/2006/relationships/hyperlink" Target="https://dnbcgovco-my.sharepoint.com/:f:/g/personal/planeacion_dnbc_gov_co/IgDxwJlyt6S4TbzN8l8KRrbnAXPy7e5xjh4i5tMSsLRGrSk?e=6zJ2p2" TargetMode="External"/><Relationship Id="rId97"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04"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20"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25"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41" Type="http://schemas.openxmlformats.org/officeDocument/2006/relationships/hyperlink" Target="https://dnbcgovco-my.sharepoint.com/my?id=%2Fpersonal%2Fplaneacion%5Fdnbc%5Fgov%5Fco%2FDocuments%2FDocumentos%20SIGE%2F6%2E%20Planes%2FPLAN%20DE%20MEJORA%2F2026%2F02%2E%20Seguimiento%20Segundo%20Trimestre%2F15%2E%20Gesti%C3%B3n%20Contractual&amp;viewid=efb70791%2Db8ab%2D49e7%2Db552%2Dd3d4cbe976b9" TargetMode="External"/><Relationship Id="rId146" Type="http://schemas.openxmlformats.org/officeDocument/2006/relationships/hyperlink" Target="https://dnbcgovco-my.sharepoint.com/my?id=%2Fpersonal%2Fplaneacion%5Fdnbc%5Fgov%5Fco%2FDocuments%2FDocumentos%20SIGE%2F6%2E%20Planes%2FPLAN%20DE%20MEJORA%2F2026%2F02%2E%20Seguimiento%20Segundo%20Trimestre%2F15%2E%20Gesti%C3%B3n%20Contractual&amp;viewid=efb70791%2Db8ab%2D49e7%2Db552%2Dd3d4cbe976b9" TargetMode="External"/><Relationship Id="rId167" Type="http://schemas.openxmlformats.org/officeDocument/2006/relationships/comments" Target="../comments1.xml"/><Relationship Id="rId7" Type="http://schemas.openxmlformats.org/officeDocument/2006/relationships/hyperlink" Target="http://../:f:/g/personal/planeacion_dnbc_gov_co/IgAwRNaujcVWS71Oq-WCF_AGAfs5QChUDiIf3u_UJWQL4d4?e=4XXkdM" TargetMode="External"/><Relationship Id="rId71" Type="http://schemas.openxmlformats.org/officeDocument/2006/relationships/hyperlink" Target="https://dnbcgovco-my.sharepoint.com/:f:/g/personal/planeacion_dnbc_gov_co/IgDfM2CFt4WJQoVCY3Sp0t7wAf_GCZuwDahbFvtbvZbyuRQ?e=TpRW1s" TargetMode="External"/><Relationship Id="rId92"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62" Type="http://schemas.openxmlformats.org/officeDocument/2006/relationships/hyperlink" Target="https://dnbcgovco-my.sharepoint.com/my?id=%2Fpersonal%2Fplaneacion%5Fdnbc%5Fgov%5Fco%2FDocuments%2FDocumentos%20SIGE%2F6%2E%20Planes%2FPLAN%20DE%20MEJORA%2F2026%2F02%2E%20Seguimiento%20Segundo%20Trimestre%2F15%2E%20Gesti%C3%B3n%20Contractual&amp;viewid=efb70791%2Db8ab%2D49e7%2Db552%2Dd3d4cbe976b9" TargetMode="External"/><Relationship Id="rId2" Type="http://schemas.openxmlformats.org/officeDocument/2006/relationships/hyperlink" Target="https://dnbc.gov.co/plan-anual-de-adquisiciones/" TargetMode="External"/><Relationship Id="rId29" Type="http://schemas.openxmlformats.org/officeDocument/2006/relationships/hyperlink" Target="http://../:f:/g/personal/planeacion_dnbc_gov_co/IgDXNHpy7oLsTo_k1pBYTEA_AXkQuekeDuYRfMOd3hOKrho?e=FZVMrN" TargetMode="External"/><Relationship Id="rId24" Type="http://schemas.openxmlformats.org/officeDocument/2006/relationships/hyperlink" Target="http://../my?id=%2Fpersonal%2Fplaneacion%5Fdnbc%5Fgov%5Fco%2FDocuments%2FDocumentos%20SIGE%2F6%2E%20Planes%2FPLAN%20DE%20MEJORA%2F2026%2F01%2E%20Seguimiento%20Primer%20Trimestre%2F05%2E%20Gesti%C3%B3n%20de%20Atenci%C3%B3n%20al%20Usuario&amp;viewid=efb70791%2Db8ab%2D49e7%2Db552%2Dd3d4cbe976b9" TargetMode="External"/><Relationship Id="rId40" Type="http://schemas.openxmlformats.org/officeDocument/2006/relationships/hyperlink" Target="http://../:f:/g/personal/planeacion_dnbc_gov_co/IgDXNHpy7oLsTo_k1pBYTEA_AXkQuekeDuYRfMOd3hOKrho?e=FZVMrN" TargetMode="External"/><Relationship Id="rId45" Type="http://schemas.openxmlformats.org/officeDocument/2006/relationships/hyperlink" Target="http://../:f:/g/personal/planeacion_dnbc_gov_co/IgDXNHpy7oLsTo_k1pBYTEA_AXkQuekeDuYRfMOd3hOKrho?e=FZVMrN" TargetMode="External"/><Relationship Id="rId66" Type="http://schemas.openxmlformats.org/officeDocument/2006/relationships/hyperlink" Target="https://dnbcgovco-my.sharepoint.com/:b:/g/personal/planeacion_dnbc_gov_co/IQCmuaeAl4jbQogtDzjEl_BhAak0btWzWBEirzVKYCckfkI?e=lq5ViS" TargetMode="External"/><Relationship Id="rId87" Type="http://schemas.openxmlformats.org/officeDocument/2006/relationships/hyperlink" Target="https://dnbcgovco-my.sharepoint.com/personal/planeacion_dnbc_gov_co/_layouts/15/onedrive.aspx?id=%2Fpersonal%2Fplaneacion%5Fdnbc%5Fgov%5Fco%2FDocuments%2FDocumentos%20SIGE%2F6%2E%20Planes%2FPLAN%20DE%20MEJORA%2F2026%2F02%2E%20Seguimiento%20Segundo%20Trimestre%2F05%2E%20Gesti%C3%B3n%20de%20Atenci%C3%B3n%20al%20Usuario%2FEVIDENCIAS%20SEGUNDO%20TRIMESTRE%202026%20PLAN%20MEJORA&amp;viewid=efb70791%2Db8ab%2D49e7%2Db552%2Dd3d4cbe976b9&amp;ga=1" TargetMode="External"/><Relationship Id="rId110"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15"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31"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36"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57" Type="http://schemas.openxmlformats.org/officeDocument/2006/relationships/hyperlink" Target="https://dnbcgovco-my.sharepoint.com/my?id=%2Fpersonal%2Fplaneacion%5Fdnbc%5Fgov%5Fco%2FDocuments%2FDocumentos%20SIGE%2F6%2E%20Planes%2FPLAN%20DE%20MEJORA%2F2026%2F02%2E%20Seguimiento%20Segundo%20Trimestre%2F15%2E%20Gesti%C3%B3n%20Contractual&amp;viewid=efb70791%2Db8ab%2D49e7%2Db552%2Dd3d4cbe976b9" TargetMode="External"/><Relationship Id="rId61" Type="http://schemas.openxmlformats.org/officeDocument/2006/relationships/hyperlink" Target="http://../:f:/g/personal/planeacion_dnbc_gov_co/IgBPph3aQZ99TIn8Qn5e9CoPAZfNIozPLUUjNpyqLsX0ABo?e=RQG2Es" TargetMode="External"/><Relationship Id="rId82" Type="http://schemas.openxmlformats.org/officeDocument/2006/relationships/hyperlink" Target="https://dnbcgovco-my.sharepoint.com/:f:/g/personal/planeacion_dnbc_gov_co/IgDxwJlyt6S4TbzN8l8KRrbnAXPy7e5xjh4i5tMSsLRGrSk?e=6zJ2p2" TargetMode="External"/><Relationship Id="rId152" Type="http://schemas.openxmlformats.org/officeDocument/2006/relationships/hyperlink" Target="https://dnbcgovco-my.sharepoint.com/my?id=%2Fpersonal%2Fplaneacion%5Fdnbc%5Fgov%5Fco%2FDocuments%2FDocumentos%20SIGE%2F6%2E%20Planes%2FPLAN%20DE%20MEJORA%2F2026%2F02%2E%20Seguimiento%20Segundo%20Trimestre%2F15%2E%20Gesti%C3%B3n%20Contractual&amp;viewid=efb70791%2Db8ab%2D49e7%2Db552%2Dd3d4cbe976b9" TargetMode="External"/><Relationship Id="rId19" Type="http://schemas.openxmlformats.org/officeDocument/2006/relationships/hyperlink" Target="http://../my?id=%2Fpersonal%2Fplaneacion%5Fdnbc%5Fgov%5Fco%2FDocuments%2FDocumentos%20SIGE%2F6%2E%20Planes%2FPLAN%20DE%20MEJORA%2F2026%2F01%2E%20Seguimiento%20Primer%20Trimestre%2F05%2E%20Gesti%C3%B3n%20de%20Atenci%C3%B3n%20al%20Usuario&amp;viewid=efb70791%2Db8ab%2D49e7%2Db552%2Dd3d4cbe976b9" TargetMode="External"/><Relationship Id="rId14" Type="http://schemas.openxmlformats.org/officeDocument/2006/relationships/hyperlink" Target="http://../my?id=%2Fpersonal%2Fplaneacion%5Fdnbc%5Fgov%5Fco%2FDocuments%2FDocumentos%20SIGE%2F6%2E%20Planes%2FPLAN%20DE%20MEJORA%2F2026%2F01%2E%20Seguimiento%20Primer%20Trimestre%2F05%2E%20Gesti%C3%B3n%20de%20Atenci%C3%B3n%20al%20Usuario&amp;viewid=efb70791%2Db8ab%2D49e7%2Db552%2Dd3d4cbe976b9" TargetMode="External"/><Relationship Id="rId30" Type="http://schemas.openxmlformats.org/officeDocument/2006/relationships/hyperlink" Target="http://../:f:/g/personal/planeacion_dnbc_gov_co/IgDXNHpy7oLsTo_k1pBYTEA_AXkQuekeDuYRfMOd3hOKrho?e=FZVMrN" TargetMode="External"/><Relationship Id="rId35" Type="http://schemas.openxmlformats.org/officeDocument/2006/relationships/hyperlink" Target="http://../:f:/g/personal/planeacion_dnbc_gov_co/IgDXNHpy7oLsTo_k1pBYTEA_AXkQuekeDuYRfMOd3hOKrho?e=FZVMrN" TargetMode="External"/><Relationship Id="rId56" Type="http://schemas.openxmlformats.org/officeDocument/2006/relationships/hyperlink" Target="http://../:f:/g/personal/planeacion_dnbc_gov_co/IgC5kXqR4V0nTaHvwiZWXltvAYv7nqk-yTXwtoINqpfBzlc?e=Xqggcp" TargetMode="External"/><Relationship Id="rId77" Type="http://schemas.openxmlformats.org/officeDocument/2006/relationships/hyperlink" Target="https://dnbcgovco-my.sharepoint.com/:f:/g/personal/planeacion_dnbc_gov_co/IgDxwJlyt6S4TbzN8l8KRrbnAXPy7e5xjh4i5tMSsLRGrSk?e=6zJ2p2" TargetMode="External"/><Relationship Id="rId100"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05"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26"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47" Type="http://schemas.openxmlformats.org/officeDocument/2006/relationships/hyperlink" Target="https://dnbcgovco-my.sharepoint.com/my?id=%2Fpersonal%2Fplaneacion%5Fdnbc%5Fgov%5Fco%2FDocuments%2FDocumentos%20SIGE%2F6%2E%20Planes%2FPLAN%20DE%20MEJORA%2F2026%2F02%2E%20Seguimiento%20Segundo%20Trimestre%2F15%2E%20Gesti%C3%B3n%20Contractual&amp;viewid=efb70791%2Db8ab%2D49e7%2Db552%2Dd3d4cbe976b9" TargetMode="External"/><Relationship Id="rId8" Type="http://schemas.openxmlformats.org/officeDocument/2006/relationships/hyperlink" Target="http://../:f:/g/personal/planeacion_dnbc_gov_co/IgAwRNaujcVWS71Oq-WCF_AGAfs5QChUDiIf3u_UJWQL4d4?e=4XXkdM" TargetMode="External"/><Relationship Id="rId51" Type="http://schemas.openxmlformats.org/officeDocument/2006/relationships/hyperlink" Target="http://../:f:/g/personal/planeacion_dnbc_gov_co/IgDXNHpy7oLsTo_k1pBYTEA_AXkQuekeDuYRfMOd3hOKrho?e=FZVMrN" TargetMode="External"/><Relationship Id="rId72" Type="http://schemas.openxmlformats.org/officeDocument/2006/relationships/hyperlink" Target="https://dnbcgovco-my.sharepoint.com/:f:/g/personal/planeacion_dnbc_gov_co/IgDxwJlyt6S4TbzN8l8KRrbnAXPy7e5xjh4i5tMSsLRGrSk?e=6zJ2p2" TargetMode="External"/><Relationship Id="rId93"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98"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21"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42" Type="http://schemas.openxmlformats.org/officeDocument/2006/relationships/hyperlink" Target="https://dnbcgovco-my.sharepoint.com/my?id=%2Fpersonal%2Fplaneacion%5Fdnbc%5Fgov%5Fco%2FDocuments%2FDocumentos%20SIGE%2F6%2E%20Planes%2FPLAN%20DE%20MEJORA%2F2026%2F02%2E%20Seguimiento%20Segundo%20Trimestre%2F15%2E%20Gesti%C3%B3n%20Contractual&amp;viewid=efb70791%2Db8ab%2D49e7%2Db552%2Dd3d4cbe976b9" TargetMode="External"/><Relationship Id="rId163" Type="http://schemas.openxmlformats.org/officeDocument/2006/relationships/hyperlink" Target="https://dnbcgovco-my.sharepoint.com/my?id=%2Fpersonal%2Fplaneacion%5Fdnbc%5Fgov%5Fco%2FDocuments%2FDocumentos%20SIGE%2F6%2E%20Planes%2FPLAN%20DE%20MEJORA%2F2026%2F02%2E%20Seguimiento%20Segundo%20Trimestre%2F15%2E%20Gesti%C3%B3n%20Contractual&amp;viewid=efb70791%2Db8ab%2D49e7%2Db552%2Dd3d4cbe976b9" TargetMode="External"/><Relationship Id="rId3" Type="http://schemas.openxmlformats.org/officeDocument/2006/relationships/hyperlink" Target="http://../:b:/g/personal/planeacion_dnbc_gov_co/IQDNdvWv1y91Tp4Dh16MArLvAdjffmzNDv9k9_c3is0NPQs?e=nxlmmL" TargetMode="External"/><Relationship Id="rId25" Type="http://schemas.openxmlformats.org/officeDocument/2006/relationships/hyperlink" Target="http://../my?id=%2Fpersonal%2Fplaneacion%5Fdnbc%5Fgov%5Fco%2FDocuments%2FDocumentos%20SIGE%2F6%2E%20Planes%2FPLAN%20DE%20MEJORA%2F2026%2F01%2E%20Seguimiento%20Primer%20Trimestre%2F05%2E%20Gesti%C3%B3n%20de%20Atenci%C3%B3n%20al%20Usuario&amp;viewid=efb70791%2Db8ab%2D49e7%2Db552%2Dd3d4cbe976b9" TargetMode="External"/><Relationship Id="rId46" Type="http://schemas.openxmlformats.org/officeDocument/2006/relationships/hyperlink" Target="http://../:f:/g/personal/planeacion_dnbc_gov_co/IgDXNHpy7oLsTo_k1pBYTEA_AXkQuekeDuYRfMOd3hOKrho?e=FZVMrN" TargetMode="External"/><Relationship Id="rId67" Type="http://schemas.openxmlformats.org/officeDocument/2006/relationships/hyperlink" Target="http://../:f:/g/personal/planeacion_dnbc_gov_co/IgDcN4m-CRspQ6coLbhb637MAcqIoQ2fbpGXE2VgGXYCtlY?e=c6rzrW" TargetMode="External"/><Relationship Id="rId116"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37" Type="http://schemas.openxmlformats.org/officeDocument/2006/relationships/hyperlink" Target="https://dnbcgovco-my.sharepoint.com/my?id=%2Fpersonal%2Fplaneacion%5Fdnbc%5Fgov%5Fco%2FDocuments%2FDocumentos%20SIGE%2F6%2E%20Planes%2FPLAN%20DE%20MEJORA%2F2026%2F02%2E%20Seguimiento%20Segundo%20Trimestre%2F15%2E%20Gesti%C3%B3n%20Contractual&amp;viewid=efb70791%2Db8ab%2D49e7%2Db552%2Dd3d4cbe976b9" TargetMode="External"/><Relationship Id="rId158" Type="http://schemas.openxmlformats.org/officeDocument/2006/relationships/hyperlink" Target="https://dnbcgovco-my.sharepoint.com/my?id=%2Fpersonal%2Fplaneacion%5Fdnbc%5Fgov%5Fco%2FDocuments%2FDocumentos%20SIGE%2F6%2E%20Planes%2FPLAN%20DE%20MEJORA%2F2026%2F02%2E%20Seguimiento%20Segundo%20Trimestre%2F15%2E%20Gesti%C3%B3n%20Contractual&amp;viewid=efb70791%2Db8ab%2D49e7%2Db552%2Dd3d4cbe976b9" TargetMode="External"/><Relationship Id="rId20" Type="http://schemas.openxmlformats.org/officeDocument/2006/relationships/hyperlink" Target="http://../my?id=%2Fpersonal%2Fplaneacion%5Fdnbc%5Fgov%5Fco%2FDocuments%2FDocumentos%20SIGE%2F6%2E%20Planes%2FPLAN%20DE%20MEJORA%2F2026%2F01%2E%20Seguimiento%20Primer%20Trimestre%2F05%2E%20Gesti%C3%B3n%20de%20Atenci%C3%B3n%20al%20Usuario&amp;viewid=efb70791%2Db8ab%2D49e7%2Db552%2Dd3d4cbe976b9" TargetMode="External"/><Relationship Id="rId41" Type="http://schemas.openxmlformats.org/officeDocument/2006/relationships/hyperlink" Target="http://../:f:/g/personal/planeacion_dnbc_gov_co/IgDXNHpy7oLsTo_k1pBYTEA_AXkQuekeDuYRfMOd3hOKrho?e=FZVMrN" TargetMode="External"/><Relationship Id="rId62" Type="http://schemas.openxmlformats.org/officeDocument/2006/relationships/hyperlink" Target="https://dnbcgovco-my.sharepoint.com/:b:/g/personal/planeacion_dnbc_gov_co/IQCC5fkYeURgQ5n-cnuOsZzHAZIuFVoUk46NCOq7m-KH9n4?e=xJ6eLB" TargetMode="External"/><Relationship Id="rId83" Type="http://schemas.openxmlformats.org/officeDocument/2006/relationships/hyperlink" Target="https://dnbcgovco-my.sharepoint.com/:f:/g/personal/planeacion_dnbc_gov_co/IgDxwJlyt6S4TbzN8l8KRrbnAXPy7e5xjh4i5tMSsLRGrSk?e=6zJ2p2" TargetMode="External"/><Relationship Id="rId88" Type="http://schemas.openxmlformats.org/officeDocument/2006/relationships/hyperlink" Target="https://dnbcgovco-my.sharepoint.com/:f:/g/personal/planeacion_dnbc_gov_co/IgDlTTkE6gPMRZjTETbxch7dATaSM_TE5-agvqb3k7QgaDY?e=0V1Jx7" TargetMode="External"/><Relationship Id="rId111"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32"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53" Type="http://schemas.openxmlformats.org/officeDocument/2006/relationships/hyperlink" Target="https://dnbcgovco-my.sharepoint.com/my?id=%2Fpersonal%2Fplaneacion%5Fdnbc%5Fgov%5Fco%2FDocuments%2FDocumentos%20SIGE%2F6%2E%20Planes%2FPLAN%20DE%20MEJORA%2F2026%2F02%2E%20Seguimiento%20Segundo%20Trimestre%2F15%2E%20Gesti%C3%B3n%20Contractual&amp;viewid=efb70791%2Db8ab%2D49e7%2Db552%2Dd3d4cbe976b9" TargetMode="External"/><Relationship Id="rId15" Type="http://schemas.openxmlformats.org/officeDocument/2006/relationships/hyperlink" Target="http://../my?id=%2Fpersonal%2Fplaneacion%5Fdnbc%5Fgov%5Fco%2FDocuments%2FDocumentos%20SIGE%2F6%2E%20Planes%2FPLAN%20DE%20MEJORA%2F2026%2F01%2E%20Seguimiento%20Primer%20Trimestre%2F05%2E%20Gesti%C3%B3n%20de%20Atenci%C3%B3n%20al%20Usuario&amp;viewid=efb70791%2Db8ab%2D49e7%2Db552%2Dd3d4cbe976b9" TargetMode="External"/><Relationship Id="rId36" Type="http://schemas.openxmlformats.org/officeDocument/2006/relationships/hyperlink" Target="http://../:f:/g/personal/planeacion_dnbc_gov_co/IgDXNHpy7oLsTo_k1pBYTEA_AXkQuekeDuYRfMOd3hOKrho?e=FZVMrN" TargetMode="External"/><Relationship Id="rId57" Type="http://schemas.openxmlformats.org/officeDocument/2006/relationships/hyperlink" Target="http://../:f:/g/personal/planeacion_dnbc_gov_co/IgC5kXqR4V0nTaHvwiZWXltvAYv7nqk-yTXwtoINqpfBzlc?e=Xqggcp" TargetMode="External"/><Relationship Id="rId106"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27"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0" Type="http://schemas.openxmlformats.org/officeDocument/2006/relationships/hyperlink" Target="http://../:f:/g/personal/planeacion_dnbc_gov_co/IgDYe2GS_ayPSIaWtvQYv0qbAc8IxdnR2DbMxEMLmfk0p8A?e=smqHjg" TargetMode="External"/><Relationship Id="rId31" Type="http://schemas.openxmlformats.org/officeDocument/2006/relationships/hyperlink" Target="http://../:f:/g/personal/planeacion_dnbc_gov_co/IgDXNHpy7oLsTo_k1pBYTEA_AXkQuekeDuYRfMOd3hOKrho?e=FZVMrN" TargetMode="External"/><Relationship Id="rId52" Type="http://schemas.openxmlformats.org/officeDocument/2006/relationships/hyperlink" Target="http://../:f:/g/personal/planeacion_dnbc_gov_co/IgDXNHpy7oLsTo_k1pBYTEA_AXkQuekeDuYRfMOd3hOKrho?e=FZVMrN" TargetMode="External"/><Relationship Id="rId73" Type="http://schemas.openxmlformats.org/officeDocument/2006/relationships/hyperlink" Target="https://dnbcgovco-my.sharepoint.com/:f:/g/personal/planeacion_dnbc_gov_co/IgDxwJlyt6S4TbzN8l8KRrbnAXPy7e5xjh4i5tMSsLRGrSk?e=6zJ2p2" TargetMode="External"/><Relationship Id="rId78" Type="http://schemas.openxmlformats.org/officeDocument/2006/relationships/hyperlink" Target="https://dnbcgovco-my.sharepoint.com/:f:/g/personal/planeacion_dnbc_gov_co/IgDxwJlyt6S4TbzN8l8KRrbnAXPy7e5xjh4i5tMSsLRGrSk?e=6zJ2p2" TargetMode="External"/><Relationship Id="rId94"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99"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01"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22"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43" Type="http://schemas.openxmlformats.org/officeDocument/2006/relationships/hyperlink" Target="https://dnbcgovco-my.sharepoint.com/my?id=%2Fpersonal%2Fplaneacion%5Fdnbc%5Fgov%5Fco%2FDocuments%2FDocumentos%20SIGE%2F6%2E%20Planes%2FPLAN%20DE%20MEJORA%2F2026%2F02%2E%20Seguimiento%20Segundo%20Trimestre%2F15%2E%20Gesti%C3%B3n%20Contractual&amp;viewid=efb70791%2Db8ab%2D49e7%2Db552%2Dd3d4cbe976b9" TargetMode="External"/><Relationship Id="rId148" Type="http://schemas.openxmlformats.org/officeDocument/2006/relationships/hyperlink" Target="https://dnbcgovco-my.sharepoint.com/my?id=%2Fpersonal%2Fplaneacion%5Fdnbc%5Fgov%5Fco%2FDocuments%2FDocumentos%20SIGE%2F6%2E%20Planes%2FPLAN%20DE%20MEJORA%2F2026%2F02%2E%20Seguimiento%20Segundo%20Trimestre%2F15%2E%20Gesti%C3%B3n%20Contractual&amp;viewid=efb70791%2Db8ab%2D49e7%2Db552%2Dd3d4cbe976b9" TargetMode="External"/><Relationship Id="rId164" Type="http://schemas.openxmlformats.org/officeDocument/2006/relationships/printerSettings" Target="../printerSettings/printerSettings1.bin"/><Relationship Id="rId4" Type="http://schemas.openxmlformats.org/officeDocument/2006/relationships/hyperlink" Target="http://../:f:/g/personal/planeacion_dnbc_gov_co/IgAwRNaujcVWS71Oq-WCF_AGAcRdBSypMFYYtevfmuGwQSg?e=uNwP8x" TargetMode="External"/><Relationship Id="rId9" Type="http://schemas.openxmlformats.org/officeDocument/2006/relationships/hyperlink" Target="http://../:f:/g/personal/planeacion_dnbc_gov_co/IgAwRNaujcVWS71Oq-WCF_AGAfs5QChUDiIf3u_UJWQL4d4?e=4XXkdM" TargetMode="External"/><Relationship Id="rId26" Type="http://schemas.openxmlformats.org/officeDocument/2006/relationships/hyperlink" Target="http://../my?id=%2Fpersonal%2Fplaneacion%5Fdnbc%5Fgov%5Fco%2FDocuments%2FDocumentos%20SIGE%2F6%2E%20Planes%2FPLAN%20DE%20MEJORA%2F2026%2F01%2E%20Seguimiento%20Primer%20Trimestre%2F05%2E%20Gesti%C3%B3n%20de%20Atenci%C3%B3n%20al%20Usuario&amp;viewid=efb70791%2Db8ab%2D49e7%2Db552%2Dd3d4cbe976b9" TargetMode="External"/><Relationship Id="rId47" Type="http://schemas.openxmlformats.org/officeDocument/2006/relationships/hyperlink" Target="http://../:f:/g/personal/planeacion_dnbc_gov_co/IgDXNHpy7oLsTo_k1pBYTEA_AXkQuekeDuYRfMOd3hOKrho?e=FZVMrN" TargetMode="External"/><Relationship Id="rId68" Type="http://schemas.openxmlformats.org/officeDocument/2006/relationships/hyperlink" Target="https://dnbcgovco-my.sharepoint.com/:f:/g/personal/planeacion_dnbc_gov_co/IgBI75syXqmDSIpsIlxhX0gwAeIkYx6Yah9IOoTq7q0oThY?e=ljipXu" TargetMode="External"/><Relationship Id="rId89" Type="http://schemas.openxmlformats.org/officeDocument/2006/relationships/hyperlink" Target="https://dnbcgovco-my.sharepoint.com/:f:/g/personal/planeacion_dnbc_gov_co/IgD3RyDi0X_yRo0wLAd4u0hIAegznAHHnleG17rsX0XqwHY?e=c4mIfd" TargetMode="External"/><Relationship Id="rId112"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33"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54" Type="http://schemas.openxmlformats.org/officeDocument/2006/relationships/hyperlink" Target="https://dnbcgovco-my.sharepoint.com/my?id=%2Fpersonal%2Fplaneacion%5Fdnbc%5Fgov%5Fco%2FDocuments%2FDocumentos%20SIGE%2F6%2E%20Planes%2FPLAN%20DE%20MEJORA%2F2026%2F02%2E%20Seguimiento%20Segundo%20Trimestre%2F15%2E%20Gesti%C3%B3n%20Contractual&amp;viewid=efb70791%2Db8ab%2D49e7%2Db552%2Dd3d4cbe976b9" TargetMode="External"/><Relationship Id="rId16" Type="http://schemas.openxmlformats.org/officeDocument/2006/relationships/hyperlink" Target="http://../my?id=%2Fpersonal%2Fplaneacion%5Fdnbc%5Fgov%5Fco%2FDocuments%2FDocumentos%20SIGE%2F6%2E%20Planes%2FPLAN%20DE%20MEJORA%2F2026%2F01%2E%20Seguimiento%20Primer%20Trimestre%2F05%2E%20Gesti%C3%B3n%20de%20Atenci%C3%B3n%20al%20Usuario&amp;viewid=efb70791%2Db8ab%2D49e7%2Db552%2Dd3d4cbe976b9" TargetMode="External"/><Relationship Id="rId37" Type="http://schemas.openxmlformats.org/officeDocument/2006/relationships/hyperlink" Target="http://../:f:/g/personal/planeacion_dnbc_gov_co/IgDXNHpy7oLsTo_k1pBYTEA_AXkQuekeDuYRfMOd3hOKrho?e=FZVMrN" TargetMode="External"/><Relationship Id="rId58" Type="http://schemas.openxmlformats.org/officeDocument/2006/relationships/hyperlink" Target="http://../:f:/g/personal/planeacion_dnbc_gov_co/IgC5kXqR4V0nTaHvwiZWXltvAYv7nqk-yTXwtoINqpfBzlc?e=Xqggcp" TargetMode="External"/><Relationship Id="rId79" Type="http://schemas.openxmlformats.org/officeDocument/2006/relationships/hyperlink" Target="https://dnbcgovco-my.sharepoint.com/:f:/g/personal/planeacion_dnbc_gov_co/IgDxwJlyt6S4TbzN8l8KRrbnAXPy7e5xjh4i5tMSsLRGrSk?e=6zJ2p2" TargetMode="External"/><Relationship Id="rId102"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23"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44" Type="http://schemas.openxmlformats.org/officeDocument/2006/relationships/hyperlink" Target="https://dnbcgovco-my.sharepoint.com/my?id=%2Fpersonal%2Fplaneacion%5Fdnbc%5Fgov%5Fco%2FDocuments%2FDocumentos%20SIGE%2F6%2E%20Planes%2FPLAN%20DE%20MEJORA%2F2026%2F02%2E%20Seguimiento%20Segundo%20Trimestre%2F15%2E%20Gesti%C3%B3n%20Contractual&amp;viewid=efb70791%2Db8ab%2D49e7%2Db552%2Dd3d4cbe976b9" TargetMode="External"/><Relationship Id="rId90" Type="http://schemas.openxmlformats.org/officeDocument/2006/relationships/hyperlink" Target="https://dnbcgovco-my.sharepoint.com/:f:/g/personal/planeacion_dnbc_gov_co/IgDXgXmHdh5nS7h3Dk98FAPsAR-vt11nHinPm-YqLsZEsPc?e=nQaalK" TargetMode="External"/><Relationship Id="rId165" Type="http://schemas.openxmlformats.org/officeDocument/2006/relationships/drawing" Target="../drawings/drawing3.xml"/><Relationship Id="rId27" Type="http://schemas.openxmlformats.org/officeDocument/2006/relationships/hyperlink" Target="http://../my?id=%2Fpersonal%2Fplaneacion%5Fdnbc%5Fgov%5Fco%2FDocuments%2FDocumentos%20SIGE%2F6%2E%20Planes%2FPLAN%20DE%20MEJORA%2F2026%2F01%2E%20Seguimiento%20Primer%20Trimestre%2F05%2E%20Gesti%C3%B3n%20de%20Atenci%C3%B3n%20al%20Usuario&amp;viewid=efb70791%2Db8ab%2D49e7%2Db552%2Dd3d4cbe976b9" TargetMode="External"/><Relationship Id="rId48" Type="http://schemas.openxmlformats.org/officeDocument/2006/relationships/hyperlink" Target="http://../:f:/g/personal/planeacion_dnbc_gov_co/IgDXNHpy7oLsTo_k1pBYTEA_AXkQuekeDuYRfMOd3hOKrho?e=FZVMrN" TargetMode="External"/><Relationship Id="rId69" Type="http://schemas.openxmlformats.org/officeDocument/2006/relationships/hyperlink" Target="https://dnbcgovco-my.sharepoint.com/my?id=%2Fpersonal%2Fplaneacion%5Fdnbc%5Fgov%5Fco%2FDocuments%2FDocumentos%20SIGE%2F6%2E%20Planes%2FPLAN%20DE%20MEJORA%2F2026%2F02%2E%20Seguimiento%20Segundo%20Trimestre%2F08%2E%20Fortalecimiento%20Bomberil&amp;viewid=efb70791%2Db8ab%2D49e7%2Db552%2Dd3d4cbe976b9&amp;ga=1" TargetMode="External"/><Relationship Id="rId113"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134" Type="http://schemas.openxmlformats.org/officeDocument/2006/relationships/hyperlink" Target="https://dnbcgovco-my.sharepoint.com/my?id=%2Fpersonal%2Fplaneacion%5Fdnbc%5Fgov%5Fco%2FDocuments%2FDocumentos%20SIGE%2F6%2E%20Planes%2FPLAN%20DE%20MEJORA%2F2026%2F02%2E%20Seguimiento%20Segundo%20Trimestre%2F11%2E%20Gesti%C3%B3n%20del%20Talento%20Humano&amp;viewid=efb70791%2Db8ab%2D49e7%2Db552%2Dd3d4cbe976b9" TargetMode="External"/><Relationship Id="rId80" Type="http://schemas.openxmlformats.org/officeDocument/2006/relationships/hyperlink" Target="https://dnbcgovco-my.sharepoint.com/:f:/g/personal/planeacion_dnbc_gov_co/IgDxwJlyt6S4TbzN8l8KRrbnAXPy7e5xjh4i5tMSsLRGrSk?e=6zJ2p2" TargetMode="External"/><Relationship Id="rId155" Type="http://schemas.openxmlformats.org/officeDocument/2006/relationships/hyperlink" Target="https://dnbcgovco-my.sharepoint.com/my?id=%2Fpersonal%2Fplaneacion%5Fdnbc%5Fgov%5Fco%2FDocuments%2FDocumentos%20SIGE%2F6%2E%20Planes%2FPLAN%20DE%20MEJORA%2F2026%2F02%2E%20Seguimiento%20Segundo%20Trimestre%2F15%2E%20Gesti%C3%B3n%20Contractual&amp;viewid=efb70791%2Db8ab%2D49e7%2Db552%2Dd3d4cbe976b9"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B6091-1A05-4A77-A01E-6E2E01E7F4E6}">
  <dimension ref="A1:G371"/>
  <sheetViews>
    <sheetView topLeftCell="A31" workbookViewId="0">
      <selection activeCell="A3" sqref="A3"/>
    </sheetView>
  </sheetViews>
  <sheetFormatPr baseColWidth="10" defaultColWidth="11.453125" defaultRowHeight="14.5" x14ac:dyDescent="0.35"/>
  <cols>
    <col min="1" max="1" width="189.7265625" bestFit="1" customWidth="1"/>
    <col min="2" max="2" width="255.54296875" bestFit="1" customWidth="1"/>
    <col min="3" max="3" width="12.26953125" bestFit="1" customWidth="1"/>
    <col min="4" max="4" width="15.1796875" bestFit="1" customWidth="1"/>
    <col min="5" max="5" width="23.81640625" bestFit="1" customWidth="1"/>
    <col min="6" max="6" width="11" bestFit="1" customWidth="1"/>
    <col min="7" max="7" width="14" bestFit="1" customWidth="1"/>
  </cols>
  <sheetData>
    <row r="1" spans="1:7" x14ac:dyDescent="0.35">
      <c r="A1" s="115" t="s">
        <v>0</v>
      </c>
    </row>
    <row r="3" spans="1:7" x14ac:dyDescent="0.35">
      <c r="A3" t="s">
        <v>1</v>
      </c>
      <c r="B3" t="s">
        <v>2</v>
      </c>
      <c r="C3" t="s">
        <v>3</v>
      </c>
      <c r="D3" t="s">
        <v>4</v>
      </c>
      <c r="E3" t="s">
        <v>5</v>
      </c>
      <c r="F3" t="s">
        <v>6</v>
      </c>
      <c r="G3" t="s">
        <v>7</v>
      </c>
    </row>
    <row r="4" spans="1:7" x14ac:dyDescent="0.35">
      <c r="A4" t="s">
        <v>8</v>
      </c>
      <c r="B4" t="s">
        <v>9</v>
      </c>
      <c r="D4">
        <v>2</v>
      </c>
      <c r="G4">
        <v>2</v>
      </c>
    </row>
    <row r="5" spans="1:7" x14ac:dyDescent="0.35">
      <c r="A5" t="s">
        <v>10</v>
      </c>
      <c r="B5" t="s">
        <v>11</v>
      </c>
      <c r="C5">
        <v>1</v>
      </c>
      <c r="G5">
        <v>1</v>
      </c>
    </row>
    <row r="6" spans="1:7" x14ac:dyDescent="0.35">
      <c r="A6" t="s">
        <v>10</v>
      </c>
      <c r="B6" t="s">
        <v>12</v>
      </c>
      <c r="C6">
        <v>1</v>
      </c>
      <c r="G6">
        <v>1</v>
      </c>
    </row>
    <row r="7" spans="1:7" x14ac:dyDescent="0.35">
      <c r="A7" t="s">
        <v>10</v>
      </c>
      <c r="B7" t="s">
        <v>13</v>
      </c>
      <c r="C7">
        <v>1</v>
      </c>
      <c r="G7">
        <v>1</v>
      </c>
    </row>
    <row r="8" spans="1:7" x14ac:dyDescent="0.35">
      <c r="A8" t="s">
        <v>10</v>
      </c>
      <c r="B8" t="s">
        <v>14</v>
      </c>
      <c r="C8">
        <v>1</v>
      </c>
      <c r="G8">
        <v>1</v>
      </c>
    </row>
    <row r="9" spans="1:7" x14ac:dyDescent="0.35">
      <c r="A9" t="s">
        <v>10</v>
      </c>
      <c r="B9" t="s">
        <v>15</v>
      </c>
      <c r="C9">
        <v>1</v>
      </c>
      <c r="D9">
        <v>3</v>
      </c>
      <c r="G9">
        <v>4</v>
      </c>
    </row>
    <row r="10" spans="1:7" x14ac:dyDescent="0.35">
      <c r="A10" t="s">
        <v>10</v>
      </c>
      <c r="B10" t="s">
        <v>16</v>
      </c>
      <c r="D10">
        <v>4</v>
      </c>
      <c r="G10">
        <v>4</v>
      </c>
    </row>
    <row r="11" spans="1:7" x14ac:dyDescent="0.35">
      <c r="A11" t="s">
        <v>10</v>
      </c>
      <c r="B11" t="s">
        <v>17</v>
      </c>
      <c r="D11">
        <v>1</v>
      </c>
      <c r="G11">
        <v>1</v>
      </c>
    </row>
    <row r="12" spans="1:7" x14ac:dyDescent="0.35">
      <c r="A12" t="s">
        <v>10</v>
      </c>
      <c r="B12" t="s">
        <v>18</v>
      </c>
      <c r="C12">
        <v>2</v>
      </c>
      <c r="G12">
        <v>2</v>
      </c>
    </row>
    <row r="13" spans="1:7" x14ac:dyDescent="0.35">
      <c r="A13" t="s">
        <v>10</v>
      </c>
      <c r="B13" t="s">
        <v>19</v>
      </c>
      <c r="C13">
        <v>1</v>
      </c>
      <c r="G13">
        <v>1</v>
      </c>
    </row>
    <row r="14" spans="1:7" x14ac:dyDescent="0.35">
      <c r="A14" t="s">
        <v>10</v>
      </c>
      <c r="B14" t="s">
        <v>20</v>
      </c>
      <c r="C14">
        <v>1</v>
      </c>
      <c r="F14">
        <v>1</v>
      </c>
      <c r="G14">
        <v>2</v>
      </c>
    </row>
    <row r="15" spans="1:7" ht="101.5" x14ac:dyDescent="0.35">
      <c r="A15" t="s">
        <v>10</v>
      </c>
      <c r="B15" s="85" t="s">
        <v>21</v>
      </c>
      <c r="C15">
        <v>4</v>
      </c>
      <c r="D15">
        <v>5</v>
      </c>
      <c r="F15">
        <v>1</v>
      </c>
      <c r="G15">
        <v>10</v>
      </c>
    </row>
    <row r="16" spans="1:7" x14ac:dyDescent="0.35">
      <c r="A16" t="s">
        <v>10</v>
      </c>
      <c r="B16" t="s">
        <v>22</v>
      </c>
      <c r="C16">
        <v>1</v>
      </c>
      <c r="D16">
        <v>3</v>
      </c>
      <c r="G16">
        <v>4</v>
      </c>
    </row>
    <row r="17" spans="1:7" x14ac:dyDescent="0.35">
      <c r="A17" t="s">
        <v>10</v>
      </c>
      <c r="B17" t="s">
        <v>23</v>
      </c>
      <c r="C17">
        <v>1</v>
      </c>
      <c r="D17">
        <v>3</v>
      </c>
      <c r="G17">
        <v>4</v>
      </c>
    </row>
    <row r="18" spans="1:7" x14ac:dyDescent="0.35">
      <c r="A18" t="s">
        <v>10</v>
      </c>
      <c r="B18" t="s">
        <v>24</v>
      </c>
      <c r="E18">
        <v>1</v>
      </c>
      <c r="G18">
        <v>1</v>
      </c>
    </row>
    <row r="19" spans="1:7" x14ac:dyDescent="0.35">
      <c r="A19" t="s">
        <v>10</v>
      </c>
      <c r="B19" t="s">
        <v>25</v>
      </c>
      <c r="C19">
        <v>1</v>
      </c>
      <c r="D19">
        <v>3</v>
      </c>
      <c r="G19">
        <v>4</v>
      </c>
    </row>
    <row r="20" spans="1:7" x14ac:dyDescent="0.35">
      <c r="A20" t="s">
        <v>10</v>
      </c>
      <c r="B20" t="s">
        <v>26</v>
      </c>
      <c r="C20">
        <v>1</v>
      </c>
      <c r="D20">
        <v>3</v>
      </c>
      <c r="G20">
        <v>4</v>
      </c>
    </row>
    <row r="21" spans="1:7" x14ac:dyDescent="0.35">
      <c r="A21" t="s">
        <v>10</v>
      </c>
      <c r="B21" t="s">
        <v>27</v>
      </c>
      <c r="C21">
        <v>1</v>
      </c>
      <c r="G21">
        <v>1</v>
      </c>
    </row>
    <row r="22" spans="1:7" x14ac:dyDescent="0.35">
      <c r="A22" t="s">
        <v>10</v>
      </c>
      <c r="B22" t="s">
        <v>28</v>
      </c>
      <c r="C22">
        <v>1</v>
      </c>
      <c r="D22">
        <v>4</v>
      </c>
      <c r="G22">
        <v>5</v>
      </c>
    </row>
    <row r="23" spans="1:7" ht="58" x14ac:dyDescent="0.35">
      <c r="A23" t="s">
        <v>29</v>
      </c>
      <c r="B23" s="85" t="s">
        <v>30</v>
      </c>
      <c r="D23">
        <v>1</v>
      </c>
      <c r="G23">
        <v>1</v>
      </c>
    </row>
    <row r="24" spans="1:7" x14ac:dyDescent="0.35">
      <c r="A24" t="s">
        <v>29</v>
      </c>
      <c r="B24" t="s">
        <v>31</v>
      </c>
      <c r="F24">
        <v>2</v>
      </c>
      <c r="G24">
        <v>2</v>
      </c>
    </row>
    <row r="25" spans="1:7" ht="116" x14ac:dyDescent="0.35">
      <c r="A25" t="s">
        <v>32</v>
      </c>
      <c r="B25" s="85" t="s">
        <v>33</v>
      </c>
      <c r="C25">
        <v>1</v>
      </c>
      <c r="D25">
        <v>1</v>
      </c>
      <c r="F25">
        <v>1</v>
      </c>
      <c r="G25">
        <v>3</v>
      </c>
    </row>
    <row r="26" spans="1:7" ht="43.5" x14ac:dyDescent="0.35">
      <c r="A26" t="s">
        <v>32</v>
      </c>
      <c r="B26" s="85" t="s">
        <v>34</v>
      </c>
      <c r="C26">
        <v>1</v>
      </c>
      <c r="G26">
        <v>1</v>
      </c>
    </row>
    <row r="27" spans="1:7" ht="87" x14ac:dyDescent="0.35">
      <c r="A27" t="s">
        <v>32</v>
      </c>
      <c r="B27" s="85" t="s">
        <v>35</v>
      </c>
      <c r="C27">
        <v>1</v>
      </c>
      <c r="F27">
        <v>1</v>
      </c>
      <c r="G27">
        <v>2</v>
      </c>
    </row>
    <row r="28" spans="1:7" ht="43.5" x14ac:dyDescent="0.35">
      <c r="A28" t="s">
        <v>32</v>
      </c>
      <c r="B28" s="85" t="s">
        <v>36</v>
      </c>
      <c r="C28">
        <v>1</v>
      </c>
      <c r="G28">
        <v>1</v>
      </c>
    </row>
    <row r="29" spans="1:7" ht="217.5" x14ac:dyDescent="0.35">
      <c r="A29" t="s">
        <v>32</v>
      </c>
      <c r="B29" s="85" t="s">
        <v>37</v>
      </c>
      <c r="D29">
        <v>1</v>
      </c>
      <c r="G29">
        <v>1</v>
      </c>
    </row>
    <row r="30" spans="1:7" ht="43.5" x14ac:dyDescent="0.35">
      <c r="A30" t="s">
        <v>32</v>
      </c>
      <c r="B30" s="85" t="s">
        <v>38</v>
      </c>
      <c r="C30">
        <v>1</v>
      </c>
      <c r="G30">
        <v>1</v>
      </c>
    </row>
    <row r="31" spans="1:7" x14ac:dyDescent="0.35">
      <c r="A31" t="s">
        <v>32</v>
      </c>
      <c r="B31" t="s">
        <v>39</v>
      </c>
      <c r="C31">
        <v>1</v>
      </c>
      <c r="G31">
        <v>1</v>
      </c>
    </row>
    <row r="32" spans="1:7" ht="116" x14ac:dyDescent="0.35">
      <c r="A32" t="s">
        <v>32</v>
      </c>
      <c r="B32" s="85" t="s">
        <v>40</v>
      </c>
      <c r="C32">
        <v>1</v>
      </c>
      <c r="G32">
        <v>1</v>
      </c>
    </row>
    <row r="33" spans="1:7" ht="72.5" x14ac:dyDescent="0.35">
      <c r="A33" t="s">
        <v>32</v>
      </c>
      <c r="B33" s="85" t="s">
        <v>41</v>
      </c>
      <c r="C33">
        <v>1</v>
      </c>
      <c r="G33">
        <v>1</v>
      </c>
    </row>
    <row r="34" spans="1:7" x14ac:dyDescent="0.35">
      <c r="A34" t="s">
        <v>32</v>
      </c>
      <c r="B34" t="s">
        <v>42</v>
      </c>
      <c r="C34">
        <v>1</v>
      </c>
      <c r="G34">
        <v>1</v>
      </c>
    </row>
    <row r="35" spans="1:7" x14ac:dyDescent="0.35">
      <c r="A35" t="s">
        <v>32</v>
      </c>
      <c r="B35" t="s">
        <v>43</v>
      </c>
      <c r="D35">
        <v>1</v>
      </c>
      <c r="G35">
        <v>1</v>
      </c>
    </row>
    <row r="36" spans="1:7" x14ac:dyDescent="0.35">
      <c r="A36" t="s">
        <v>32</v>
      </c>
      <c r="B36" t="s">
        <v>44</v>
      </c>
      <c r="F36">
        <v>1</v>
      </c>
      <c r="G36">
        <v>1</v>
      </c>
    </row>
    <row r="37" spans="1:7" ht="43.5" x14ac:dyDescent="0.35">
      <c r="A37" t="s">
        <v>32</v>
      </c>
      <c r="B37" s="85" t="s">
        <v>45</v>
      </c>
      <c r="C37">
        <v>1</v>
      </c>
      <c r="G37">
        <v>1</v>
      </c>
    </row>
    <row r="38" spans="1:7" ht="43.5" x14ac:dyDescent="0.35">
      <c r="A38" t="s">
        <v>46</v>
      </c>
      <c r="B38" s="85" t="s">
        <v>47</v>
      </c>
      <c r="D38">
        <v>1</v>
      </c>
      <c r="G38">
        <v>1</v>
      </c>
    </row>
    <row r="39" spans="1:7" x14ac:dyDescent="0.35">
      <c r="A39" t="s">
        <v>46</v>
      </c>
      <c r="B39" t="s">
        <v>48</v>
      </c>
      <c r="D39">
        <v>1</v>
      </c>
      <c r="G39">
        <v>1</v>
      </c>
    </row>
    <row r="40" spans="1:7" x14ac:dyDescent="0.35">
      <c r="A40" t="s">
        <v>46</v>
      </c>
      <c r="B40" t="s">
        <v>49</v>
      </c>
      <c r="F40">
        <v>1</v>
      </c>
      <c r="G40">
        <v>1</v>
      </c>
    </row>
    <row r="41" spans="1:7" x14ac:dyDescent="0.35">
      <c r="A41" t="s">
        <v>50</v>
      </c>
      <c r="B41" t="s">
        <v>51</v>
      </c>
      <c r="F41">
        <v>1</v>
      </c>
      <c r="G41">
        <v>1</v>
      </c>
    </row>
    <row r="42" spans="1:7" ht="87" x14ac:dyDescent="0.35">
      <c r="A42" t="s">
        <v>50</v>
      </c>
      <c r="B42" s="85" t="s">
        <v>52</v>
      </c>
      <c r="D42">
        <v>1</v>
      </c>
      <c r="F42">
        <v>1</v>
      </c>
      <c r="G42">
        <v>2</v>
      </c>
    </row>
    <row r="43" spans="1:7" x14ac:dyDescent="0.35">
      <c r="A43" t="s">
        <v>50</v>
      </c>
      <c r="B43" t="s">
        <v>53</v>
      </c>
      <c r="F43">
        <v>1</v>
      </c>
      <c r="G43">
        <v>1</v>
      </c>
    </row>
    <row r="44" spans="1:7" x14ac:dyDescent="0.35">
      <c r="A44" t="s">
        <v>50</v>
      </c>
      <c r="B44" t="s">
        <v>54</v>
      </c>
      <c r="C44">
        <v>1</v>
      </c>
      <c r="D44">
        <v>2</v>
      </c>
      <c r="G44">
        <v>3</v>
      </c>
    </row>
    <row r="45" spans="1:7" x14ac:dyDescent="0.35">
      <c r="A45" t="s">
        <v>55</v>
      </c>
      <c r="B45" t="s">
        <v>56</v>
      </c>
      <c r="D45">
        <v>2</v>
      </c>
      <c r="G45">
        <v>2</v>
      </c>
    </row>
    <row r="46" spans="1:7" x14ac:dyDescent="0.35">
      <c r="A46" t="s">
        <v>57</v>
      </c>
      <c r="B46" t="s">
        <v>58</v>
      </c>
      <c r="D46">
        <v>1</v>
      </c>
      <c r="G46">
        <v>1</v>
      </c>
    </row>
    <row r="47" spans="1:7" ht="130.5" x14ac:dyDescent="0.35">
      <c r="A47" s="85" t="s">
        <v>59</v>
      </c>
      <c r="B47" s="85" t="s">
        <v>60</v>
      </c>
      <c r="C47">
        <v>1</v>
      </c>
      <c r="G47">
        <v>1</v>
      </c>
    </row>
    <row r="48" spans="1:7" ht="116" x14ac:dyDescent="0.35">
      <c r="A48" s="85" t="s">
        <v>59</v>
      </c>
      <c r="B48" s="85" t="s">
        <v>61</v>
      </c>
      <c r="C48">
        <v>1</v>
      </c>
      <c r="G48">
        <v>1</v>
      </c>
    </row>
    <row r="49" spans="1:7" ht="145" x14ac:dyDescent="0.35">
      <c r="A49" s="85" t="s">
        <v>59</v>
      </c>
      <c r="B49" s="85" t="s">
        <v>62</v>
      </c>
      <c r="D49">
        <v>1</v>
      </c>
      <c r="G49">
        <v>1</v>
      </c>
    </row>
    <row r="50" spans="1:7" ht="87" x14ac:dyDescent="0.35">
      <c r="A50" s="85" t="s">
        <v>59</v>
      </c>
      <c r="B50" s="85" t="s">
        <v>63</v>
      </c>
      <c r="C50">
        <v>1</v>
      </c>
      <c r="G50">
        <v>1</v>
      </c>
    </row>
    <row r="51" spans="1:7" x14ac:dyDescent="0.35">
      <c r="A51" t="s">
        <v>64</v>
      </c>
      <c r="B51" t="s">
        <v>65</v>
      </c>
      <c r="C51">
        <v>1</v>
      </c>
      <c r="D51">
        <v>3</v>
      </c>
      <c r="G51">
        <v>4</v>
      </c>
    </row>
    <row r="52" spans="1:7" x14ac:dyDescent="0.35">
      <c r="A52" t="s">
        <v>64</v>
      </c>
      <c r="B52" t="s">
        <v>66</v>
      </c>
      <c r="C52">
        <v>2</v>
      </c>
      <c r="G52">
        <v>2</v>
      </c>
    </row>
    <row r="53" spans="1:7" x14ac:dyDescent="0.35">
      <c r="A53" t="s">
        <v>64</v>
      </c>
      <c r="B53" t="s">
        <v>67</v>
      </c>
      <c r="C53">
        <v>1</v>
      </c>
      <c r="G53">
        <v>1</v>
      </c>
    </row>
    <row r="54" spans="1:7" x14ac:dyDescent="0.35">
      <c r="A54" t="s">
        <v>64</v>
      </c>
      <c r="B54" t="s">
        <v>68</v>
      </c>
      <c r="D54">
        <v>1</v>
      </c>
      <c r="G54">
        <v>1</v>
      </c>
    </row>
    <row r="55" spans="1:7" x14ac:dyDescent="0.35">
      <c r="A55" t="s">
        <v>64</v>
      </c>
      <c r="B55" t="s">
        <v>69</v>
      </c>
      <c r="D55">
        <v>1</v>
      </c>
      <c r="G55">
        <v>1</v>
      </c>
    </row>
    <row r="56" spans="1:7" x14ac:dyDescent="0.35">
      <c r="A56" t="s">
        <v>64</v>
      </c>
      <c r="B56" t="s">
        <v>70</v>
      </c>
      <c r="C56">
        <v>2</v>
      </c>
      <c r="G56">
        <v>2</v>
      </c>
    </row>
    <row r="57" spans="1:7" x14ac:dyDescent="0.35">
      <c r="A57" t="s">
        <v>64</v>
      </c>
      <c r="B57" t="s">
        <v>24</v>
      </c>
      <c r="C57">
        <v>1</v>
      </c>
      <c r="G57">
        <v>1</v>
      </c>
    </row>
    <row r="58" spans="1:7" x14ac:dyDescent="0.35">
      <c r="A58" t="s">
        <v>64</v>
      </c>
      <c r="B58" t="s">
        <v>71</v>
      </c>
      <c r="D58">
        <v>1</v>
      </c>
      <c r="G58">
        <v>1</v>
      </c>
    </row>
    <row r="59" spans="1:7" ht="101.5" x14ac:dyDescent="0.35">
      <c r="A59" t="s">
        <v>72</v>
      </c>
      <c r="B59" s="85" t="s">
        <v>73</v>
      </c>
      <c r="D59">
        <v>1</v>
      </c>
      <c r="G59">
        <v>1</v>
      </c>
    </row>
    <row r="60" spans="1:7" ht="58" x14ac:dyDescent="0.35">
      <c r="A60" t="s">
        <v>72</v>
      </c>
      <c r="B60" s="85" t="s">
        <v>74</v>
      </c>
      <c r="D60">
        <v>2</v>
      </c>
      <c r="G60">
        <v>2</v>
      </c>
    </row>
    <row r="61" spans="1:7" ht="409.5" x14ac:dyDescent="0.35">
      <c r="A61" t="s">
        <v>75</v>
      </c>
      <c r="B61" s="85" t="s">
        <v>76</v>
      </c>
      <c r="D61">
        <v>1</v>
      </c>
      <c r="G61">
        <v>1</v>
      </c>
    </row>
    <row r="62" spans="1:7" ht="409.5" x14ac:dyDescent="0.35">
      <c r="A62" t="s">
        <v>75</v>
      </c>
      <c r="B62" s="85" t="s">
        <v>77</v>
      </c>
      <c r="D62">
        <v>2</v>
      </c>
      <c r="G62">
        <v>2</v>
      </c>
    </row>
    <row r="63" spans="1:7" ht="58" x14ac:dyDescent="0.35">
      <c r="A63" t="s">
        <v>78</v>
      </c>
      <c r="B63" s="85" t="s">
        <v>79</v>
      </c>
      <c r="D63">
        <v>1</v>
      </c>
      <c r="G63">
        <v>1</v>
      </c>
    </row>
    <row r="64" spans="1:7" ht="72.5" x14ac:dyDescent="0.35">
      <c r="A64" t="s">
        <v>78</v>
      </c>
      <c r="B64" s="85" t="s">
        <v>80</v>
      </c>
      <c r="C64">
        <v>1</v>
      </c>
      <c r="G64">
        <v>1</v>
      </c>
    </row>
    <row r="65" spans="1:7" ht="145" x14ac:dyDescent="0.35">
      <c r="A65" t="s">
        <v>78</v>
      </c>
      <c r="B65" s="85" t="s">
        <v>81</v>
      </c>
      <c r="D65">
        <v>2</v>
      </c>
      <c r="G65">
        <v>2</v>
      </c>
    </row>
    <row r="66" spans="1:7" ht="116" x14ac:dyDescent="0.35">
      <c r="A66" t="s">
        <v>78</v>
      </c>
      <c r="B66" s="85" t="s">
        <v>82</v>
      </c>
      <c r="C66">
        <v>2</v>
      </c>
      <c r="G66">
        <v>2</v>
      </c>
    </row>
    <row r="67" spans="1:7" ht="203" x14ac:dyDescent="0.35">
      <c r="A67" t="s">
        <v>78</v>
      </c>
      <c r="B67" s="85" t="s">
        <v>83</v>
      </c>
      <c r="D67">
        <v>1</v>
      </c>
      <c r="G67">
        <v>1</v>
      </c>
    </row>
    <row r="68" spans="1:7" ht="101.5" x14ac:dyDescent="0.35">
      <c r="A68" t="s">
        <v>78</v>
      </c>
      <c r="B68" s="85" t="s">
        <v>84</v>
      </c>
      <c r="D68">
        <v>1</v>
      </c>
      <c r="G68">
        <v>1</v>
      </c>
    </row>
    <row r="69" spans="1:7" ht="101.5" x14ac:dyDescent="0.35">
      <c r="A69" t="s">
        <v>78</v>
      </c>
      <c r="B69" s="85" t="s">
        <v>85</v>
      </c>
      <c r="D69">
        <v>1</v>
      </c>
      <c r="G69">
        <v>1</v>
      </c>
    </row>
    <row r="70" spans="1:7" ht="145" x14ac:dyDescent="0.35">
      <c r="A70" t="s">
        <v>78</v>
      </c>
      <c r="B70" s="85" t="s">
        <v>86</v>
      </c>
      <c r="F70">
        <v>1</v>
      </c>
      <c r="G70">
        <v>1</v>
      </c>
    </row>
    <row r="71" spans="1:7" ht="58" x14ac:dyDescent="0.35">
      <c r="A71" t="s">
        <v>78</v>
      </c>
      <c r="B71" s="85" t="s">
        <v>87</v>
      </c>
      <c r="D71">
        <v>1</v>
      </c>
      <c r="G71">
        <v>1</v>
      </c>
    </row>
    <row r="72" spans="1:7" ht="87" x14ac:dyDescent="0.35">
      <c r="A72" t="s">
        <v>78</v>
      </c>
      <c r="B72" s="85" t="s">
        <v>88</v>
      </c>
      <c r="D72">
        <v>1</v>
      </c>
      <c r="G72">
        <v>1</v>
      </c>
    </row>
    <row r="73" spans="1:7" x14ac:dyDescent="0.35">
      <c r="A73" t="s">
        <v>89</v>
      </c>
      <c r="B73" t="s">
        <v>90</v>
      </c>
      <c r="C73">
        <v>2</v>
      </c>
      <c r="D73">
        <v>1</v>
      </c>
      <c r="G73">
        <v>3</v>
      </c>
    </row>
    <row r="74" spans="1:7" x14ac:dyDescent="0.35">
      <c r="A74" t="s">
        <v>89</v>
      </c>
      <c r="B74" t="s">
        <v>91</v>
      </c>
      <c r="D74">
        <v>1</v>
      </c>
      <c r="G74">
        <v>1</v>
      </c>
    </row>
    <row r="75" spans="1:7" x14ac:dyDescent="0.35">
      <c r="A75" t="s">
        <v>89</v>
      </c>
      <c r="B75" t="s">
        <v>92</v>
      </c>
      <c r="D75">
        <v>2</v>
      </c>
      <c r="G75">
        <v>2</v>
      </c>
    </row>
    <row r="76" spans="1:7" x14ac:dyDescent="0.35">
      <c r="A76" t="s">
        <v>89</v>
      </c>
      <c r="B76" t="s">
        <v>93</v>
      </c>
      <c r="F76">
        <v>1</v>
      </c>
      <c r="G76">
        <v>1</v>
      </c>
    </row>
    <row r="77" spans="1:7" x14ac:dyDescent="0.35">
      <c r="A77" t="s">
        <v>89</v>
      </c>
      <c r="B77" t="s">
        <v>94</v>
      </c>
      <c r="C77">
        <v>1</v>
      </c>
      <c r="D77">
        <v>1</v>
      </c>
      <c r="G77">
        <v>2</v>
      </c>
    </row>
    <row r="78" spans="1:7" ht="87" x14ac:dyDescent="0.35">
      <c r="A78" t="s">
        <v>95</v>
      </c>
      <c r="B78" s="85" t="s">
        <v>96</v>
      </c>
      <c r="C78">
        <v>1</v>
      </c>
      <c r="G78">
        <v>1</v>
      </c>
    </row>
    <row r="79" spans="1:7" ht="43.5" x14ac:dyDescent="0.35">
      <c r="A79" t="s">
        <v>95</v>
      </c>
      <c r="B79" s="85" t="s">
        <v>97</v>
      </c>
      <c r="D79">
        <v>1</v>
      </c>
      <c r="G79">
        <v>1</v>
      </c>
    </row>
    <row r="80" spans="1:7" ht="174" x14ac:dyDescent="0.35">
      <c r="A80" t="s">
        <v>95</v>
      </c>
      <c r="B80" s="85" t="s">
        <v>98</v>
      </c>
      <c r="D80">
        <v>1</v>
      </c>
      <c r="G80">
        <v>1</v>
      </c>
    </row>
    <row r="81" spans="1:7" ht="409.5" x14ac:dyDescent="0.35">
      <c r="A81" t="s">
        <v>95</v>
      </c>
      <c r="B81" s="85" t="s">
        <v>99</v>
      </c>
      <c r="D81">
        <v>1</v>
      </c>
      <c r="G81">
        <v>1</v>
      </c>
    </row>
    <row r="82" spans="1:7" ht="72.5" x14ac:dyDescent="0.35">
      <c r="A82" t="s">
        <v>95</v>
      </c>
      <c r="B82" s="85" t="s">
        <v>100</v>
      </c>
      <c r="D82">
        <v>1</v>
      </c>
      <c r="G82">
        <v>1</v>
      </c>
    </row>
    <row r="83" spans="1:7" x14ac:dyDescent="0.35">
      <c r="A83" t="s">
        <v>95</v>
      </c>
      <c r="B83" t="s">
        <v>101</v>
      </c>
      <c r="D83">
        <v>1</v>
      </c>
      <c r="G83">
        <v>1</v>
      </c>
    </row>
    <row r="84" spans="1:7" ht="43.5" x14ac:dyDescent="0.35">
      <c r="A84" t="s">
        <v>95</v>
      </c>
      <c r="B84" s="85" t="s">
        <v>102</v>
      </c>
      <c r="F84">
        <v>1</v>
      </c>
      <c r="G84">
        <v>1</v>
      </c>
    </row>
    <row r="85" spans="1:7" ht="116" x14ac:dyDescent="0.35">
      <c r="A85" t="s">
        <v>95</v>
      </c>
      <c r="B85" s="85" t="s">
        <v>103</v>
      </c>
      <c r="D85">
        <v>1</v>
      </c>
      <c r="G85">
        <v>1</v>
      </c>
    </row>
    <row r="86" spans="1:7" ht="116" x14ac:dyDescent="0.35">
      <c r="A86" t="s">
        <v>95</v>
      </c>
      <c r="B86" s="85" t="s">
        <v>104</v>
      </c>
      <c r="D86">
        <v>1</v>
      </c>
      <c r="G86">
        <v>1</v>
      </c>
    </row>
    <row r="87" spans="1:7" ht="58" x14ac:dyDescent="0.35">
      <c r="A87" t="s">
        <v>95</v>
      </c>
      <c r="B87" s="85" t="s">
        <v>105</v>
      </c>
      <c r="C87">
        <v>1</v>
      </c>
      <c r="G87">
        <v>1</v>
      </c>
    </row>
    <row r="88" spans="1:7" ht="377" x14ac:dyDescent="0.35">
      <c r="A88" t="s">
        <v>95</v>
      </c>
      <c r="B88" s="85" t="s">
        <v>106</v>
      </c>
      <c r="D88">
        <v>1</v>
      </c>
      <c r="G88">
        <v>1</v>
      </c>
    </row>
    <row r="89" spans="1:7" ht="101.5" x14ac:dyDescent="0.35">
      <c r="A89" t="s">
        <v>95</v>
      </c>
      <c r="B89" s="85" t="s">
        <v>107</v>
      </c>
      <c r="D89">
        <v>1</v>
      </c>
      <c r="G89">
        <v>1</v>
      </c>
    </row>
    <row r="90" spans="1:7" ht="58" x14ac:dyDescent="0.35">
      <c r="A90" t="s">
        <v>95</v>
      </c>
      <c r="B90" s="85" t="s">
        <v>108</v>
      </c>
      <c r="D90">
        <v>1</v>
      </c>
      <c r="G90">
        <v>1</v>
      </c>
    </row>
    <row r="91" spans="1:7" ht="101.5" x14ac:dyDescent="0.35">
      <c r="A91" t="s">
        <v>95</v>
      </c>
      <c r="B91" s="85" t="s">
        <v>109</v>
      </c>
      <c r="D91">
        <v>1</v>
      </c>
      <c r="G91">
        <v>1</v>
      </c>
    </row>
    <row r="92" spans="1:7" ht="130.5" x14ac:dyDescent="0.35">
      <c r="A92" t="s">
        <v>95</v>
      </c>
      <c r="B92" s="85" t="s">
        <v>110</v>
      </c>
      <c r="D92">
        <v>1</v>
      </c>
      <c r="G92">
        <v>1</v>
      </c>
    </row>
    <row r="93" spans="1:7" ht="72.5" x14ac:dyDescent="0.35">
      <c r="A93" t="s">
        <v>95</v>
      </c>
      <c r="B93" s="85" t="s">
        <v>111</v>
      </c>
      <c r="D93">
        <v>1</v>
      </c>
      <c r="G93">
        <v>1</v>
      </c>
    </row>
    <row r="94" spans="1:7" ht="43.5" x14ac:dyDescent="0.35">
      <c r="A94" t="s">
        <v>95</v>
      </c>
      <c r="B94" s="85" t="s">
        <v>112</v>
      </c>
      <c r="D94">
        <v>1</v>
      </c>
      <c r="G94">
        <v>1</v>
      </c>
    </row>
    <row r="95" spans="1:7" ht="72.5" x14ac:dyDescent="0.35">
      <c r="A95" t="s">
        <v>95</v>
      </c>
      <c r="B95" s="85" t="s">
        <v>113</v>
      </c>
      <c r="D95">
        <v>1</v>
      </c>
      <c r="G95">
        <v>1</v>
      </c>
    </row>
    <row r="96" spans="1:7" x14ac:dyDescent="0.35">
      <c r="A96" t="s">
        <v>95</v>
      </c>
      <c r="B96" t="s">
        <v>114</v>
      </c>
      <c r="D96">
        <v>1</v>
      </c>
      <c r="G96">
        <v>1</v>
      </c>
    </row>
    <row r="97" spans="1:7" ht="72.5" x14ac:dyDescent="0.35">
      <c r="A97" t="s">
        <v>95</v>
      </c>
      <c r="B97" s="85" t="s">
        <v>115</v>
      </c>
      <c r="D97">
        <v>1</v>
      </c>
      <c r="G97">
        <v>1</v>
      </c>
    </row>
    <row r="98" spans="1:7" ht="58" x14ac:dyDescent="0.35">
      <c r="A98" t="s">
        <v>95</v>
      </c>
      <c r="B98" s="85" t="s">
        <v>116</v>
      </c>
      <c r="D98">
        <v>1</v>
      </c>
      <c r="G98">
        <v>1</v>
      </c>
    </row>
    <row r="99" spans="1:7" ht="72.5" x14ac:dyDescent="0.35">
      <c r="A99" t="s">
        <v>95</v>
      </c>
      <c r="B99" s="85" t="s">
        <v>117</v>
      </c>
      <c r="D99">
        <v>1</v>
      </c>
      <c r="G99">
        <v>1</v>
      </c>
    </row>
    <row r="100" spans="1:7" ht="72.5" x14ac:dyDescent="0.35">
      <c r="A100" t="s">
        <v>95</v>
      </c>
      <c r="B100" s="85" t="s">
        <v>118</v>
      </c>
      <c r="D100">
        <v>1</v>
      </c>
      <c r="G100">
        <v>1</v>
      </c>
    </row>
    <row r="101" spans="1:7" ht="43.5" x14ac:dyDescent="0.35">
      <c r="A101" t="s">
        <v>95</v>
      </c>
      <c r="B101" s="85" t="s">
        <v>119</v>
      </c>
      <c r="D101">
        <v>1</v>
      </c>
      <c r="G101">
        <v>1</v>
      </c>
    </row>
    <row r="102" spans="1:7" ht="58" x14ac:dyDescent="0.35">
      <c r="A102" t="s">
        <v>95</v>
      </c>
      <c r="B102" s="85" t="s">
        <v>120</v>
      </c>
      <c r="D102">
        <v>1</v>
      </c>
      <c r="G102">
        <v>1</v>
      </c>
    </row>
    <row r="103" spans="1:7" ht="72.5" x14ac:dyDescent="0.35">
      <c r="A103" t="s">
        <v>95</v>
      </c>
      <c r="B103" s="85" t="s">
        <v>121</v>
      </c>
      <c r="D103">
        <v>1</v>
      </c>
      <c r="G103">
        <v>1</v>
      </c>
    </row>
    <row r="104" spans="1:7" ht="72.5" x14ac:dyDescent="0.35">
      <c r="A104" t="s">
        <v>95</v>
      </c>
      <c r="B104" s="85" t="s">
        <v>122</v>
      </c>
      <c r="D104">
        <v>1</v>
      </c>
      <c r="G104">
        <v>1</v>
      </c>
    </row>
    <row r="105" spans="1:7" x14ac:dyDescent="0.35">
      <c r="A105" t="s">
        <v>95</v>
      </c>
      <c r="B105" t="s">
        <v>123</v>
      </c>
      <c r="D105">
        <v>1</v>
      </c>
      <c r="G105">
        <v>1</v>
      </c>
    </row>
    <row r="106" spans="1:7" ht="58" x14ac:dyDescent="0.35">
      <c r="A106" t="s">
        <v>95</v>
      </c>
      <c r="B106" s="85" t="s">
        <v>124</v>
      </c>
      <c r="D106">
        <v>1</v>
      </c>
      <c r="G106">
        <v>1</v>
      </c>
    </row>
    <row r="107" spans="1:7" ht="72.5" x14ac:dyDescent="0.35">
      <c r="A107" t="s">
        <v>95</v>
      </c>
      <c r="B107" s="85" t="s">
        <v>125</v>
      </c>
      <c r="D107">
        <v>1</v>
      </c>
      <c r="G107">
        <v>1</v>
      </c>
    </row>
    <row r="108" spans="1:7" ht="58" x14ac:dyDescent="0.35">
      <c r="A108" t="s">
        <v>95</v>
      </c>
      <c r="B108" s="85" t="s">
        <v>126</v>
      </c>
      <c r="D108">
        <v>1</v>
      </c>
      <c r="G108">
        <v>1</v>
      </c>
    </row>
    <row r="109" spans="1:7" x14ac:dyDescent="0.35">
      <c r="A109" t="s">
        <v>95</v>
      </c>
      <c r="B109" t="s">
        <v>127</v>
      </c>
      <c r="D109">
        <v>1</v>
      </c>
      <c r="G109">
        <v>1</v>
      </c>
    </row>
    <row r="110" spans="1:7" ht="87" x14ac:dyDescent="0.35">
      <c r="A110" t="s">
        <v>95</v>
      </c>
      <c r="B110" s="85" t="s">
        <v>128</v>
      </c>
      <c r="D110">
        <v>1</v>
      </c>
      <c r="G110">
        <v>1</v>
      </c>
    </row>
    <row r="111" spans="1:7" ht="72.5" x14ac:dyDescent="0.35">
      <c r="A111" t="s">
        <v>95</v>
      </c>
      <c r="B111" s="85" t="s">
        <v>129</v>
      </c>
      <c r="D111">
        <v>1</v>
      </c>
      <c r="G111">
        <v>1</v>
      </c>
    </row>
    <row r="112" spans="1:7" ht="101.5" x14ac:dyDescent="0.35">
      <c r="A112" t="s">
        <v>95</v>
      </c>
      <c r="B112" s="85" t="s">
        <v>130</v>
      </c>
      <c r="D112">
        <v>1</v>
      </c>
      <c r="G112">
        <v>1</v>
      </c>
    </row>
    <row r="113" spans="1:7" x14ac:dyDescent="0.35">
      <c r="A113" t="s">
        <v>95</v>
      </c>
      <c r="B113" t="s">
        <v>131</v>
      </c>
      <c r="D113">
        <v>1</v>
      </c>
      <c r="G113">
        <v>1</v>
      </c>
    </row>
    <row r="114" spans="1:7" ht="87" x14ac:dyDescent="0.35">
      <c r="A114" t="s">
        <v>95</v>
      </c>
      <c r="B114" s="85" t="s">
        <v>132</v>
      </c>
      <c r="D114">
        <v>1</v>
      </c>
      <c r="G114">
        <v>1</v>
      </c>
    </row>
    <row r="115" spans="1:7" x14ac:dyDescent="0.35">
      <c r="A115" t="s">
        <v>95</v>
      </c>
      <c r="B115" t="s">
        <v>133</v>
      </c>
      <c r="D115">
        <v>1</v>
      </c>
      <c r="G115">
        <v>1</v>
      </c>
    </row>
    <row r="116" spans="1:7" ht="275.5" x14ac:dyDescent="0.35">
      <c r="A116" t="s">
        <v>95</v>
      </c>
      <c r="B116" s="85" t="s">
        <v>134</v>
      </c>
      <c r="D116">
        <v>1</v>
      </c>
      <c r="G116">
        <v>1</v>
      </c>
    </row>
    <row r="117" spans="1:7" ht="58" x14ac:dyDescent="0.35">
      <c r="A117" t="s">
        <v>95</v>
      </c>
      <c r="B117" s="85" t="s">
        <v>135</v>
      </c>
      <c r="D117">
        <v>1</v>
      </c>
      <c r="G117">
        <v>1</v>
      </c>
    </row>
    <row r="118" spans="1:7" ht="43.5" x14ac:dyDescent="0.35">
      <c r="A118" t="s">
        <v>95</v>
      </c>
      <c r="B118" s="85" t="s">
        <v>136</v>
      </c>
      <c r="F118">
        <v>1</v>
      </c>
      <c r="G118">
        <v>1</v>
      </c>
    </row>
    <row r="119" spans="1:7" x14ac:dyDescent="0.35">
      <c r="A119" t="s">
        <v>95</v>
      </c>
      <c r="B119" t="s">
        <v>137</v>
      </c>
      <c r="D119">
        <v>1</v>
      </c>
      <c r="G119">
        <v>1</v>
      </c>
    </row>
    <row r="120" spans="1:7" ht="87" x14ac:dyDescent="0.35">
      <c r="A120" t="s">
        <v>138</v>
      </c>
      <c r="B120" s="85" t="s">
        <v>139</v>
      </c>
      <c r="D120">
        <v>1</v>
      </c>
      <c r="G120">
        <v>1</v>
      </c>
    </row>
    <row r="121" spans="1:7" x14ac:dyDescent="0.35">
      <c r="A121" t="s">
        <v>138</v>
      </c>
      <c r="B121" t="s">
        <v>140</v>
      </c>
      <c r="C121">
        <v>1</v>
      </c>
      <c r="G121">
        <v>1</v>
      </c>
    </row>
    <row r="122" spans="1:7" x14ac:dyDescent="0.35">
      <c r="A122" t="s">
        <v>138</v>
      </c>
      <c r="B122" t="s">
        <v>141</v>
      </c>
      <c r="D122">
        <v>1</v>
      </c>
      <c r="G122">
        <v>1</v>
      </c>
    </row>
    <row r="123" spans="1:7" x14ac:dyDescent="0.35">
      <c r="A123" t="s">
        <v>142</v>
      </c>
      <c r="B123" t="s">
        <v>143</v>
      </c>
      <c r="D123">
        <v>1</v>
      </c>
      <c r="G123">
        <v>1</v>
      </c>
    </row>
    <row r="124" spans="1:7" x14ac:dyDescent="0.35">
      <c r="A124" t="s">
        <v>142</v>
      </c>
      <c r="B124" t="s">
        <v>144</v>
      </c>
      <c r="D124">
        <v>1</v>
      </c>
      <c r="G124">
        <v>1</v>
      </c>
    </row>
    <row r="125" spans="1:7" x14ac:dyDescent="0.35">
      <c r="A125" t="s">
        <v>142</v>
      </c>
      <c r="B125" t="s">
        <v>145</v>
      </c>
      <c r="D125">
        <v>1</v>
      </c>
      <c r="G125">
        <v>1</v>
      </c>
    </row>
    <row r="126" spans="1:7" ht="43.5" x14ac:dyDescent="0.35">
      <c r="A126" t="s">
        <v>142</v>
      </c>
      <c r="B126" s="85" t="s">
        <v>146</v>
      </c>
      <c r="D126">
        <v>1</v>
      </c>
      <c r="G126">
        <v>1</v>
      </c>
    </row>
    <row r="127" spans="1:7" x14ac:dyDescent="0.35">
      <c r="A127" t="s">
        <v>142</v>
      </c>
      <c r="B127" t="s">
        <v>147</v>
      </c>
      <c r="D127">
        <v>1</v>
      </c>
      <c r="G127">
        <v>1</v>
      </c>
    </row>
    <row r="128" spans="1:7" x14ac:dyDescent="0.35">
      <c r="A128" t="s">
        <v>142</v>
      </c>
      <c r="B128" t="s">
        <v>148</v>
      </c>
      <c r="D128">
        <v>1</v>
      </c>
      <c r="G128">
        <v>1</v>
      </c>
    </row>
    <row r="129" spans="1:7" x14ac:dyDescent="0.35">
      <c r="A129" t="s">
        <v>142</v>
      </c>
      <c r="B129" t="s">
        <v>149</v>
      </c>
      <c r="D129">
        <v>1</v>
      </c>
      <c r="G129">
        <v>1</v>
      </c>
    </row>
    <row r="130" spans="1:7" x14ac:dyDescent="0.35">
      <c r="A130" t="s">
        <v>142</v>
      </c>
      <c r="B130" t="s">
        <v>150</v>
      </c>
      <c r="D130">
        <v>1</v>
      </c>
      <c r="G130">
        <v>1</v>
      </c>
    </row>
    <row r="131" spans="1:7" x14ac:dyDescent="0.35">
      <c r="A131" t="s">
        <v>142</v>
      </c>
      <c r="B131" t="s">
        <v>151</v>
      </c>
      <c r="D131">
        <v>1</v>
      </c>
      <c r="G131">
        <v>1</v>
      </c>
    </row>
    <row r="132" spans="1:7" ht="43.5" x14ac:dyDescent="0.35">
      <c r="A132" t="s">
        <v>142</v>
      </c>
      <c r="B132" s="85" t="s">
        <v>152</v>
      </c>
      <c r="D132">
        <v>1</v>
      </c>
      <c r="G132">
        <v>1</v>
      </c>
    </row>
    <row r="133" spans="1:7" x14ac:dyDescent="0.35">
      <c r="A133" t="s">
        <v>142</v>
      </c>
      <c r="B133" t="s">
        <v>153</v>
      </c>
      <c r="D133">
        <v>1</v>
      </c>
      <c r="G133">
        <v>1</v>
      </c>
    </row>
    <row r="134" spans="1:7" x14ac:dyDescent="0.35">
      <c r="A134" t="s">
        <v>142</v>
      </c>
      <c r="B134" t="s">
        <v>154</v>
      </c>
      <c r="D134">
        <v>1</v>
      </c>
      <c r="G134">
        <v>1</v>
      </c>
    </row>
    <row r="135" spans="1:7" x14ac:dyDescent="0.35">
      <c r="A135" t="s">
        <v>155</v>
      </c>
      <c r="B135" t="s">
        <v>156</v>
      </c>
      <c r="D135">
        <v>1</v>
      </c>
      <c r="F135">
        <v>1</v>
      </c>
      <c r="G135">
        <v>2</v>
      </c>
    </row>
    <row r="136" spans="1:7" ht="130.5" x14ac:dyDescent="0.35">
      <c r="A136" t="s">
        <v>155</v>
      </c>
      <c r="B136" s="85" t="s">
        <v>157</v>
      </c>
      <c r="C136">
        <v>1</v>
      </c>
      <c r="D136">
        <v>1</v>
      </c>
      <c r="G136">
        <v>2</v>
      </c>
    </row>
    <row r="137" spans="1:7" ht="29" x14ac:dyDescent="0.35">
      <c r="A137" t="s">
        <v>158</v>
      </c>
      <c r="B137" s="85" t="s">
        <v>159</v>
      </c>
      <c r="C137">
        <v>2</v>
      </c>
      <c r="G137">
        <v>2</v>
      </c>
    </row>
    <row r="138" spans="1:7" ht="29" x14ac:dyDescent="0.35">
      <c r="A138" t="s">
        <v>160</v>
      </c>
      <c r="B138" s="85" t="s">
        <v>161</v>
      </c>
      <c r="C138">
        <v>1</v>
      </c>
      <c r="G138">
        <v>1</v>
      </c>
    </row>
    <row r="139" spans="1:7" ht="29" x14ac:dyDescent="0.35">
      <c r="A139" t="s">
        <v>162</v>
      </c>
      <c r="B139" s="85" t="s">
        <v>163</v>
      </c>
      <c r="D139">
        <v>3</v>
      </c>
      <c r="G139">
        <v>3</v>
      </c>
    </row>
    <row r="140" spans="1:7" ht="29" x14ac:dyDescent="0.35">
      <c r="A140" t="s">
        <v>164</v>
      </c>
      <c r="B140" s="85" t="s">
        <v>165</v>
      </c>
      <c r="C140">
        <v>1</v>
      </c>
      <c r="D140">
        <v>3</v>
      </c>
      <c r="G140">
        <v>4</v>
      </c>
    </row>
    <row r="141" spans="1:7" ht="43.5" x14ac:dyDescent="0.35">
      <c r="A141" t="s">
        <v>166</v>
      </c>
      <c r="B141" s="85" t="s">
        <v>167</v>
      </c>
      <c r="C141">
        <v>1</v>
      </c>
      <c r="G141">
        <v>1</v>
      </c>
    </row>
    <row r="142" spans="1:7" ht="29" x14ac:dyDescent="0.35">
      <c r="A142" t="s">
        <v>168</v>
      </c>
      <c r="B142" s="85" t="s">
        <v>169</v>
      </c>
      <c r="C142">
        <v>1</v>
      </c>
      <c r="G142">
        <v>1</v>
      </c>
    </row>
    <row r="143" spans="1:7" ht="29" x14ac:dyDescent="0.35">
      <c r="A143" t="s">
        <v>170</v>
      </c>
      <c r="B143" s="85" t="s">
        <v>171</v>
      </c>
      <c r="C143">
        <v>1</v>
      </c>
      <c r="G143">
        <v>1</v>
      </c>
    </row>
    <row r="144" spans="1:7" ht="29" x14ac:dyDescent="0.35">
      <c r="A144" t="s">
        <v>172</v>
      </c>
      <c r="B144" s="85" t="s">
        <v>173</v>
      </c>
      <c r="D144">
        <v>2</v>
      </c>
      <c r="G144">
        <v>2</v>
      </c>
    </row>
    <row r="145" spans="1:7" ht="43.5" x14ac:dyDescent="0.35">
      <c r="A145" t="s">
        <v>174</v>
      </c>
      <c r="B145" s="85" t="s">
        <v>175</v>
      </c>
      <c r="C145">
        <v>1</v>
      </c>
      <c r="G145">
        <v>1</v>
      </c>
    </row>
    <row r="146" spans="1:7" ht="29" x14ac:dyDescent="0.35">
      <c r="A146" t="s">
        <v>176</v>
      </c>
      <c r="B146" s="85" t="s">
        <v>177</v>
      </c>
      <c r="C146">
        <v>1</v>
      </c>
      <c r="G146">
        <v>1</v>
      </c>
    </row>
    <row r="147" spans="1:7" ht="29" x14ac:dyDescent="0.35">
      <c r="A147" t="s">
        <v>178</v>
      </c>
      <c r="B147" s="85" t="s">
        <v>179</v>
      </c>
      <c r="C147">
        <v>1</v>
      </c>
      <c r="G147">
        <v>1</v>
      </c>
    </row>
    <row r="148" spans="1:7" ht="29" x14ac:dyDescent="0.35">
      <c r="A148" t="s">
        <v>180</v>
      </c>
      <c r="B148" s="85" t="s">
        <v>181</v>
      </c>
      <c r="D148">
        <v>2</v>
      </c>
      <c r="G148">
        <v>2</v>
      </c>
    </row>
    <row r="149" spans="1:7" ht="29" x14ac:dyDescent="0.35">
      <c r="A149" t="s">
        <v>182</v>
      </c>
      <c r="B149" s="85" t="s">
        <v>183</v>
      </c>
      <c r="D149">
        <v>1</v>
      </c>
      <c r="G149">
        <v>1</v>
      </c>
    </row>
    <row r="150" spans="1:7" ht="29" x14ac:dyDescent="0.35">
      <c r="A150" t="s">
        <v>184</v>
      </c>
      <c r="B150" s="85" t="s">
        <v>185</v>
      </c>
      <c r="D150">
        <v>3</v>
      </c>
      <c r="G150">
        <v>3</v>
      </c>
    </row>
    <row r="151" spans="1:7" ht="29" x14ac:dyDescent="0.35">
      <c r="A151" t="s">
        <v>186</v>
      </c>
      <c r="B151" s="85" t="s">
        <v>187</v>
      </c>
      <c r="D151">
        <v>1</v>
      </c>
      <c r="G151">
        <v>1</v>
      </c>
    </row>
    <row r="152" spans="1:7" ht="29" x14ac:dyDescent="0.35">
      <c r="A152" t="s">
        <v>188</v>
      </c>
      <c r="B152" s="85" t="s">
        <v>189</v>
      </c>
      <c r="C152">
        <v>1</v>
      </c>
      <c r="G152">
        <v>1</v>
      </c>
    </row>
    <row r="153" spans="1:7" ht="145" x14ac:dyDescent="0.35">
      <c r="A153" t="s">
        <v>190</v>
      </c>
      <c r="B153" s="85" t="s">
        <v>191</v>
      </c>
      <c r="C153">
        <v>1</v>
      </c>
      <c r="G153">
        <v>1</v>
      </c>
    </row>
    <row r="154" spans="1:7" x14ac:dyDescent="0.35">
      <c r="A154" t="s">
        <v>192</v>
      </c>
      <c r="B154" t="s">
        <v>193</v>
      </c>
      <c r="D154">
        <v>1</v>
      </c>
      <c r="G154">
        <v>1</v>
      </c>
    </row>
    <row r="155" spans="1:7" x14ac:dyDescent="0.35">
      <c r="A155" t="s">
        <v>192</v>
      </c>
      <c r="B155" t="s">
        <v>194</v>
      </c>
      <c r="D155">
        <v>1</v>
      </c>
      <c r="G155">
        <v>1</v>
      </c>
    </row>
    <row r="156" spans="1:7" x14ac:dyDescent="0.35">
      <c r="A156" t="s">
        <v>192</v>
      </c>
      <c r="B156" t="s">
        <v>195</v>
      </c>
      <c r="D156">
        <v>1</v>
      </c>
      <c r="G156">
        <v>1</v>
      </c>
    </row>
    <row r="157" spans="1:7" x14ac:dyDescent="0.35">
      <c r="A157" t="s">
        <v>192</v>
      </c>
      <c r="B157" t="s">
        <v>196</v>
      </c>
      <c r="D157">
        <v>1</v>
      </c>
      <c r="G157">
        <v>1</v>
      </c>
    </row>
    <row r="158" spans="1:7" x14ac:dyDescent="0.35">
      <c r="A158" t="s">
        <v>192</v>
      </c>
      <c r="B158" t="s">
        <v>197</v>
      </c>
      <c r="D158">
        <v>2</v>
      </c>
      <c r="G158">
        <v>2</v>
      </c>
    </row>
    <row r="159" spans="1:7" ht="58" x14ac:dyDescent="0.35">
      <c r="A159" t="s">
        <v>198</v>
      </c>
      <c r="B159" s="85" t="s">
        <v>199</v>
      </c>
      <c r="D159">
        <v>1</v>
      </c>
      <c r="G159">
        <v>1</v>
      </c>
    </row>
    <row r="160" spans="1:7" x14ac:dyDescent="0.35">
      <c r="A160" t="s">
        <v>200</v>
      </c>
      <c r="B160" t="s">
        <v>201</v>
      </c>
      <c r="D160">
        <v>1</v>
      </c>
      <c r="G160">
        <v>1</v>
      </c>
    </row>
    <row r="161" spans="1:7" ht="87" x14ac:dyDescent="0.35">
      <c r="A161" t="s">
        <v>202</v>
      </c>
      <c r="B161" s="85" t="s">
        <v>203</v>
      </c>
      <c r="D161">
        <v>1</v>
      </c>
      <c r="G161">
        <v>1</v>
      </c>
    </row>
    <row r="162" spans="1:7" ht="232" x14ac:dyDescent="0.35">
      <c r="A162" t="s">
        <v>204</v>
      </c>
      <c r="B162" s="85" t="s">
        <v>205</v>
      </c>
      <c r="D162">
        <v>1</v>
      </c>
      <c r="G162">
        <v>1</v>
      </c>
    </row>
    <row r="163" spans="1:7" ht="217.5" x14ac:dyDescent="0.35">
      <c r="A163" t="s">
        <v>206</v>
      </c>
      <c r="B163" s="85" t="s">
        <v>207</v>
      </c>
      <c r="C163">
        <v>1</v>
      </c>
      <c r="G163">
        <v>1</v>
      </c>
    </row>
    <row r="164" spans="1:7" ht="72.5" x14ac:dyDescent="0.35">
      <c r="A164" t="s">
        <v>208</v>
      </c>
      <c r="B164" s="85" t="s">
        <v>209</v>
      </c>
      <c r="C164">
        <v>1</v>
      </c>
      <c r="G164">
        <v>1</v>
      </c>
    </row>
    <row r="165" spans="1:7" ht="87" x14ac:dyDescent="0.35">
      <c r="A165" t="s">
        <v>210</v>
      </c>
      <c r="B165" s="85" t="s">
        <v>211</v>
      </c>
      <c r="D165">
        <v>1</v>
      </c>
      <c r="G165">
        <v>1</v>
      </c>
    </row>
    <row r="166" spans="1:7" ht="58" x14ac:dyDescent="0.35">
      <c r="A166" t="s">
        <v>212</v>
      </c>
      <c r="B166" s="85" t="s">
        <v>213</v>
      </c>
      <c r="C166">
        <v>1</v>
      </c>
      <c r="D166">
        <v>1</v>
      </c>
      <c r="G166">
        <v>2</v>
      </c>
    </row>
    <row r="167" spans="1:7" x14ac:dyDescent="0.35">
      <c r="A167" t="s">
        <v>214</v>
      </c>
      <c r="B167" t="s">
        <v>215</v>
      </c>
      <c r="C167">
        <v>1</v>
      </c>
      <c r="G167">
        <v>1</v>
      </c>
    </row>
    <row r="168" spans="1:7" ht="58" x14ac:dyDescent="0.35">
      <c r="A168" t="s">
        <v>216</v>
      </c>
      <c r="B168" s="85" t="s">
        <v>217</v>
      </c>
      <c r="C168">
        <v>1</v>
      </c>
      <c r="D168">
        <v>3</v>
      </c>
      <c r="G168">
        <v>4</v>
      </c>
    </row>
    <row r="169" spans="1:7" x14ac:dyDescent="0.35">
      <c r="A169" t="s">
        <v>218</v>
      </c>
      <c r="B169" t="s">
        <v>219</v>
      </c>
      <c r="D169">
        <v>1</v>
      </c>
      <c r="G169">
        <v>1</v>
      </c>
    </row>
    <row r="170" spans="1:7" ht="43.5" x14ac:dyDescent="0.35">
      <c r="A170" t="s">
        <v>220</v>
      </c>
      <c r="B170" s="85" t="s">
        <v>221</v>
      </c>
      <c r="C170">
        <v>1</v>
      </c>
      <c r="D170">
        <v>1</v>
      </c>
      <c r="G170">
        <v>2</v>
      </c>
    </row>
    <row r="171" spans="1:7" ht="58" x14ac:dyDescent="0.35">
      <c r="A171" t="s">
        <v>222</v>
      </c>
      <c r="B171" s="85" t="s">
        <v>223</v>
      </c>
      <c r="C171">
        <v>1</v>
      </c>
      <c r="G171">
        <v>1</v>
      </c>
    </row>
    <row r="172" spans="1:7" ht="58" x14ac:dyDescent="0.35">
      <c r="A172" t="s">
        <v>224</v>
      </c>
      <c r="B172" s="85" t="s">
        <v>225</v>
      </c>
      <c r="C172">
        <v>1</v>
      </c>
      <c r="G172">
        <v>1</v>
      </c>
    </row>
    <row r="173" spans="1:7" ht="43.5" x14ac:dyDescent="0.35">
      <c r="A173" t="s">
        <v>226</v>
      </c>
      <c r="B173" s="85" t="s">
        <v>227</v>
      </c>
      <c r="F173">
        <v>1</v>
      </c>
      <c r="G173">
        <v>1</v>
      </c>
    </row>
    <row r="174" spans="1:7" ht="58" x14ac:dyDescent="0.35">
      <c r="A174" t="s">
        <v>228</v>
      </c>
      <c r="B174" s="85" t="s">
        <v>229</v>
      </c>
      <c r="C174">
        <v>1</v>
      </c>
      <c r="G174">
        <v>1</v>
      </c>
    </row>
    <row r="175" spans="1:7" x14ac:dyDescent="0.35">
      <c r="A175" t="s">
        <v>228</v>
      </c>
      <c r="B175" t="s">
        <v>230</v>
      </c>
      <c r="D175">
        <v>1</v>
      </c>
      <c r="G175">
        <v>1</v>
      </c>
    </row>
    <row r="176" spans="1:7" x14ac:dyDescent="0.35">
      <c r="A176" t="s">
        <v>228</v>
      </c>
      <c r="B176" t="s">
        <v>231</v>
      </c>
      <c r="D176">
        <v>1</v>
      </c>
      <c r="G176">
        <v>1</v>
      </c>
    </row>
    <row r="177" spans="1:7" x14ac:dyDescent="0.35">
      <c r="A177" t="s">
        <v>228</v>
      </c>
      <c r="B177" t="s">
        <v>232</v>
      </c>
      <c r="C177">
        <v>1</v>
      </c>
      <c r="G177">
        <v>1</v>
      </c>
    </row>
    <row r="178" spans="1:7" ht="174" x14ac:dyDescent="0.35">
      <c r="A178" t="s">
        <v>228</v>
      </c>
      <c r="B178" s="85" t="s">
        <v>233</v>
      </c>
      <c r="D178">
        <v>1</v>
      </c>
      <c r="G178">
        <v>1</v>
      </c>
    </row>
    <row r="179" spans="1:7" x14ac:dyDescent="0.35">
      <c r="A179" t="s">
        <v>228</v>
      </c>
      <c r="B179" t="s">
        <v>234</v>
      </c>
      <c r="C179">
        <v>1</v>
      </c>
      <c r="G179">
        <v>1</v>
      </c>
    </row>
    <row r="180" spans="1:7" ht="174" x14ac:dyDescent="0.35">
      <c r="A180" t="s">
        <v>228</v>
      </c>
      <c r="B180" s="85" t="s">
        <v>235</v>
      </c>
      <c r="C180">
        <v>1</v>
      </c>
      <c r="D180">
        <v>2</v>
      </c>
      <c r="G180">
        <v>3</v>
      </c>
    </row>
    <row r="181" spans="1:7" x14ac:dyDescent="0.35">
      <c r="A181" t="s">
        <v>228</v>
      </c>
      <c r="B181" t="s">
        <v>236</v>
      </c>
      <c r="D181">
        <v>1</v>
      </c>
      <c r="G181">
        <v>1</v>
      </c>
    </row>
    <row r="182" spans="1:7" ht="43.5" x14ac:dyDescent="0.35">
      <c r="A182" t="s">
        <v>228</v>
      </c>
      <c r="B182" s="85" t="s">
        <v>237</v>
      </c>
      <c r="C182">
        <v>1</v>
      </c>
      <c r="D182">
        <v>2</v>
      </c>
      <c r="G182">
        <v>3</v>
      </c>
    </row>
    <row r="183" spans="1:7" ht="58" x14ac:dyDescent="0.35">
      <c r="A183" t="s">
        <v>228</v>
      </c>
      <c r="B183" s="85" t="s">
        <v>238</v>
      </c>
      <c r="C183">
        <v>1</v>
      </c>
      <c r="G183">
        <v>1</v>
      </c>
    </row>
    <row r="184" spans="1:7" x14ac:dyDescent="0.35">
      <c r="A184" t="s">
        <v>239</v>
      </c>
      <c r="B184" t="s">
        <v>240</v>
      </c>
      <c r="D184">
        <v>3</v>
      </c>
      <c r="G184">
        <v>3</v>
      </c>
    </row>
    <row r="185" spans="1:7" x14ac:dyDescent="0.35">
      <c r="A185" t="s">
        <v>239</v>
      </c>
      <c r="B185" t="s">
        <v>241</v>
      </c>
      <c r="F185">
        <v>1</v>
      </c>
      <c r="G185">
        <v>1</v>
      </c>
    </row>
    <row r="186" spans="1:7" ht="58" x14ac:dyDescent="0.35">
      <c r="A186" t="s">
        <v>239</v>
      </c>
      <c r="B186" s="85" t="s">
        <v>242</v>
      </c>
      <c r="D186">
        <v>1</v>
      </c>
      <c r="G186">
        <v>1</v>
      </c>
    </row>
    <row r="187" spans="1:7" x14ac:dyDescent="0.35">
      <c r="A187" t="s">
        <v>239</v>
      </c>
      <c r="B187" t="s">
        <v>243</v>
      </c>
      <c r="D187">
        <v>1</v>
      </c>
      <c r="G187">
        <v>1</v>
      </c>
    </row>
    <row r="188" spans="1:7" ht="58" x14ac:dyDescent="0.35">
      <c r="A188" t="s">
        <v>239</v>
      </c>
      <c r="B188" s="85" t="s">
        <v>244</v>
      </c>
      <c r="F188">
        <v>2</v>
      </c>
      <c r="G188">
        <v>2</v>
      </c>
    </row>
    <row r="189" spans="1:7" x14ac:dyDescent="0.35">
      <c r="A189" t="s">
        <v>239</v>
      </c>
      <c r="B189" t="s">
        <v>245</v>
      </c>
      <c r="D189">
        <v>1</v>
      </c>
      <c r="G189">
        <v>1</v>
      </c>
    </row>
    <row r="190" spans="1:7" x14ac:dyDescent="0.35">
      <c r="A190" t="s">
        <v>239</v>
      </c>
      <c r="B190" t="s">
        <v>246</v>
      </c>
      <c r="D190">
        <v>1</v>
      </c>
      <c r="G190">
        <v>1</v>
      </c>
    </row>
    <row r="191" spans="1:7" ht="188.5" x14ac:dyDescent="0.35">
      <c r="A191" t="s">
        <v>239</v>
      </c>
      <c r="B191" s="85" t="s">
        <v>247</v>
      </c>
      <c r="D191">
        <v>1</v>
      </c>
      <c r="G191">
        <v>1</v>
      </c>
    </row>
    <row r="192" spans="1:7" x14ac:dyDescent="0.35">
      <c r="A192" t="s">
        <v>239</v>
      </c>
      <c r="B192" t="s">
        <v>248</v>
      </c>
      <c r="D192">
        <v>1</v>
      </c>
      <c r="G192">
        <v>1</v>
      </c>
    </row>
    <row r="193" spans="1:7" ht="58" x14ac:dyDescent="0.35">
      <c r="A193" t="s">
        <v>239</v>
      </c>
      <c r="B193" s="85" t="s">
        <v>249</v>
      </c>
      <c r="F193">
        <v>3</v>
      </c>
      <c r="G193">
        <v>3</v>
      </c>
    </row>
    <row r="194" spans="1:7" ht="58" x14ac:dyDescent="0.35">
      <c r="A194" t="s">
        <v>250</v>
      </c>
      <c r="B194" s="85" t="s">
        <v>251</v>
      </c>
      <c r="C194">
        <v>2</v>
      </c>
      <c r="G194">
        <v>2</v>
      </c>
    </row>
    <row r="195" spans="1:7" ht="159.5" x14ac:dyDescent="0.35">
      <c r="A195" t="s">
        <v>250</v>
      </c>
      <c r="B195" s="85" t="s">
        <v>252</v>
      </c>
      <c r="C195">
        <v>1</v>
      </c>
      <c r="G195">
        <v>1</v>
      </c>
    </row>
    <row r="196" spans="1:7" x14ac:dyDescent="0.35">
      <c r="A196" t="s">
        <v>250</v>
      </c>
      <c r="B196" t="s">
        <v>253</v>
      </c>
      <c r="C196">
        <v>3</v>
      </c>
      <c r="G196">
        <v>3</v>
      </c>
    </row>
    <row r="197" spans="1:7" ht="409.5" x14ac:dyDescent="0.35">
      <c r="A197" t="s">
        <v>250</v>
      </c>
      <c r="B197" s="85" t="s">
        <v>254</v>
      </c>
      <c r="C197">
        <v>2</v>
      </c>
      <c r="G197">
        <v>2</v>
      </c>
    </row>
    <row r="198" spans="1:7" ht="101.5" x14ac:dyDescent="0.35">
      <c r="A198" t="s">
        <v>250</v>
      </c>
      <c r="B198" s="85" t="s">
        <v>255</v>
      </c>
      <c r="D198">
        <v>1</v>
      </c>
      <c r="G198">
        <v>1</v>
      </c>
    </row>
    <row r="199" spans="1:7" ht="43.5" x14ac:dyDescent="0.35">
      <c r="A199" t="s">
        <v>250</v>
      </c>
      <c r="B199" s="85" t="s">
        <v>256</v>
      </c>
      <c r="C199">
        <v>4</v>
      </c>
      <c r="D199">
        <v>1</v>
      </c>
      <c r="F199">
        <v>1</v>
      </c>
      <c r="G199">
        <v>6</v>
      </c>
    </row>
    <row r="200" spans="1:7" ht="130.5" x14ac:dyDescent="0.35">
      <c r="A200" t="s">
        <v>250</v>
      </c>
      <c r="B200" s="85" t="s">
        <v>257</v>
      </c>
      <c r="C200">
        <v>2</v>
      </c>
      <c r="G200">
        <v>2</v>
      </c>
    </row>
    <row r="201" spans="1:7" ht="174" x14ac:dyDescent="0.35">
      <c r="A201" t="s">
        <v>250</v>
      </c>
      <c r="B201" s="85" t="s">
        <v>258</v>
      </c>
      <c r="C201">
        <v>2</v>
      </c>
      <c r="G201">
        <v>2</v>
      </c>
    </row>
    <row r="202" spans="1:7" x14ac:dyDescent="0.35">
      <c r="A202" t="s">
        <v>259</v>
      </c>
      <c r="B202" t="s">
        <v>260</v>
      </c>
      <c r="F202">
        <v>1</v>
      </c>
      <c r="G202">
        <v>1</v>
      </c>
    </row>
    <row r="203" spans="1:7" ht="72.5" x14ac:dyDescent="0.35">
      <c r="A203" t="s">
        <v>261</v>
      </c>
      <c r="B203" s="85" t="s">
        <v>262</v>
      </c>
      <c r="D203">
        <v>1</v>
      </c>
      <c r="G203">
        <v>1</v>
      </c>
    </row>
    <row r="204" spans="1:7" ht="43.5" x14ac:dyDescent="0.35">
      <c r="A204" t="s">
        <v>263</v>
      </c>
      <c r="B204" s="85" t="s">
        <v>264</v>
      </c>
      <c r="C204">
        <v>1</v>
      </c>
      <c r="G204">
        <v>1</v>
      </c>
    </row>
    <row r="205" spans="1:7" ht="58" x14ac:dyDescent="0.35">
      <c r="A205" t="s">
        <v>265</v>
      </c>
      <c r="B205" s="85" t="s">
        <v>266</v>
      </c>
      <c r="C205">
        <v>2</v>
      </c>
      <c r="G205">
        <v>2</v>
      </c>
    </row>
    <row r="206" spans="1:7" x14ac:dyDescent="0.35">
      <c r="A206" t="s">
        <v>267</v>
      </c>
      <c r="B206" t="s">
        <v>268</v>
      </c>
      <c r="D206">
        <v>1</v>
      </c>
      <c r="G206">
        <v>1</v>
      </c>
    </row>
    <row r="207" spans="1:7" x14ac:dyDescent="0.35">
      <c r="A207" t="s">
        <v>269</v>
      </c>
      <c r="B207" t="s">
        <v>270</v>
      </c>
      <c r="D207">
        <v>1</v>
      </c>
      <c r="G207">
        <v>1</v>
      </c>
    </row>
    <row r="208" spans="1:7" x14ac:dyDescent="0.35">
      <c r="A208" t="s">
        <v>271</v>
      </c>
      <c r="B208" t="s">
        <v>272</v>
      </c>
      <c r="D208">
        <v>1</v>
      </c>
      <c r="G208">
        <v>1</v>
      </c>
    </row>
    <row r="209" spans="1:7" ht="246.5" x14ac:dyDescent="0.35">
      <c r="A209" t="s">
        <v>273</v>
      </c>
      <c r="B209" s="85" t="s">
        <v>274</v>
      </c>
      <c r="D209">
        <v>1</v>
      </c>
      <c r="G209">
        <v>1</v>
      </c>
    </row>
    <row r="210" spans="1:7" x14ac:dyDescent="0.35">
      <c r="A210" t="s">
        <v>275</v>
      </c>
      <c r="B210" t="s">
        <v>276</v>
      </c>
      <c r="D210">
        <v>1</v>
      </c>
      <c r="G210">
        <v>1</v>
      </c>
    </row>
    <row r="211" spans="1:7" x14ac:dyDescent="0.35">
      <c r="A211" t="s">
        <v>277</v>
      </c>
      <c r="B211" t="s">
        <v>278</v>
      </c>
      <c r="C211">
        <v>1</v>
      </c>
      <c r="D211">
        <v>2</v>
      </c>
      <c r="G211">
        <v>3</v>
      </c>
    </row>
    <row r="212" spans="1:7" ht="87" x14ac:dyDescent="0.35">
      <c r="A212" t="s">
        <v>277</v>
      </c>
      <c r="B212" s="85" t="s">
        <v>279</v>
      </c>
      <c r="D212">
        <v>4</v>
      </c>
      <c r="G212">
        <v>4</v>
      </c>
    </row>
    <row r="213" spans="1:7" ht="43.5" x14ac:dyDescent="0.35">
      <c r="A213" t="s">
        <v>277</v>
      </c>
      <c r="B213" s="85" t="s">
        <v>280</v>
      </c>
      <c r="D213">
        <v>1</v>
      </c>
      <c r="G213">
        <v>1</v>
      </c>
    </row>
    <row r="214" spans="1:7" ht="145" x14ac:dyDescent="0.35">
      <c r="A214" t="s">
        <v>277</v>
      </c>
      <c r="B214" s="85" t="s">
        <v>281</v>
      </c>
      <c r="C214">
        <v>1</v>
      </c>
      <c r="G214">
        <v>1</v>
      </c>
    </row>
    <row r="215" spans="1:7" ht="58" x14ac:dyDescent="0.35">
      <c r="A215" t="s">
        <v>277</v>
      </c>
      <c r="B215" s="85" t="s">
        <v>282</v>
      </c>
      <c r="D215">
        <v>3</v>
      </c>
      <c r="G215">
        <v>3</v>
      </c>
    </row>
    <row r="216" spans="1:7" ht="159.5" x14ac:dyDescent="0.35">
      <c r="A216" t="s">
        <v>277</v>
      </c>
      <c r="B216" s="85" t="s">
        <v>283</v>
      </c>
      <c r="C216">
        <v>2</v>
      </c>
      <c r="D216">
        <v>1</v>
      </c>
      <c r="G216">
        <v>3</v>
      </c>
    </row>
    <row r="217" spans="1:7" x14ac:dyDescent="0.35">
      <c r="A217" t="s">
        <v>284</v>
      </c>
      <c r="B217" t="s">
        <v>285</v>
      </c>
      <c r="D217">
        <v>2</v>
      </c>
      <c r="G217">
        <v>2</v>
      </c>
    </row>
    <row r="218" spans="1:7" ht="58" x14ac:dyDescent="0.35">
      <c r="A218" t="s">
        <v>286</v>
      </c>
      <c r="B218" s="85" t="s">
        <v>287</v>
      </c>
      <c r="C218">
        <v>1</v>
      </c>
      <c r="D218">
        <v>1</v>
      </c>
      <c r="G218">
        <v>2</v>
      </c>
    </row>
    <row r="219" spans="1:7" ht="29" x14ac:dyDescent="0.35">
      <c r="A219" t="s">
        <v>288</v>
      </c>
      <c r="B219" s="85" t="s">
        <v>289</v>
      </c>
      <c r="D219">
        <v>1</v>
      </c>
      <c r="G219">
        <v>1</v>
      </c>
    </row>
    <row r="220" spans="1:7" ht="116" x14ac:dyDescent="0.35">
      <c r="A220" t="s">
        <v>290</v>
      </c>
      <c r="B220" s="85" t="s">
        <v>291</v>
      </c>
      <c r="D220">
        <v>1</v>
      </c>
      <c r="F220">
        <v>1</v>
      </c>
      <c r="G220">
        <v>2</v>
      </c>
    </row>
    <row r="221" spans="1:7" ht="72.5" x14ac:dyDescent="0.35">
      <c r="A221" t="s">
        <v>292</v>
      </c>
      <c r="B221" s="85" t="s">
        <v>293</v>
      </c>
      <c r="D221">
        <v>1</v>
      </c>
      <c r="G221">
        <v>1</v>
      </c>
    </row>
    <row r="222" spans="1:7" ht="406" x14ac:dyDescent="0.35">
      <c r="A222" t="s">
        <v>294</v>
      </c>
      <c r="B222" s="85" t="s">
        <v>295</v>
      </c>
      <c r="D222">
        <v>2</v>
      </c>
      <c r="G222">
        <v>2</v>
      </c>
    </row>
    <row r="223" spans="1:7" ht="43.5" x14ac:dyDescent="0.35">
      <c r="A223" t="s">
        <v>296</v>
      </c>
      <c r="B223" s="85" t="s">
        <v>297</v>
      </c>
      <c r="C223">
        <v>1</v>
      </c>
      <c r="G223">
        <v>1</v>
      </c>
    </row>
    <row r="224" spans="1:7" ht="58" x14ac:dyDescent="0.35">
      <c r="A224" t="s">
        <v>298</v>
      </c>
      <c r="B224" s="85" t="s">
        <v>299</v>
      </c>
      <c r="C224">
        <v>1</v>
      </c>
      <c r="D224">
        <v>2</v>
      </c>
      <c r="G224">
        <v>3</v>
      </c>
    </row>
    <row r="225" spans="1:7" ht="43.5" x14ac:dyDescent="0.35">
      <c r="A225" t="s">
        <v>300</v>
      </c>
      <c r="B225" s="85" t="s">
        <v>301</v>
      </c>
      <c r="D225">
        <v>1</v>
      </c>
      <c r="G225">
        <v>1</v>
      </c>
    </row>
    <row r="226" spans="1:7" x14ac:dyDescent="0.35">
      <c r="A226" t="s">
        <v>302</v>
      </c>
      <c r="B226" t="s">
        <v>303</v>
      </c>
      <c r="C226">
        <v>1</v>
      </c>
      <c r="D226">
        <v>1</v>
      </c>
      <c r="G226">
        <v>2</v>
      </c>
    </row>
    <row r="227" spans="1:7" ht="290" x14ac:dyDescent="0.35">
      <c r="A227" t="s">
        <v>304</v>
      </c>
      <c r="B227" s="85" t="s">
        <v>305</v>
      </c>
      <c r="C227">
        <v>2</v>
      </c>
      <c r="D227">
        <v>3</v>
      </c>
      <c r="G227">
        <v>5</v>
      </c>
    </row>
    <row r="228" spans="1:7" x14ac:dyDescent="0.35">
      <c r="A228" t="s">
        <v>306</v>
      </c>
      <c r="B228" t="s">
        <v>307</v>
      </c>
      <c r="C228">
        <v>1</v>
      </c>
      <c r="G228">
        <v>1</v>
      </c>
    </row>
    <row r="229" spans="1:7" x14ac:dyDescent="0.35">
      <c r="A229" t="s">
        <v>308</v>
      </c>
      <c r="B229" t="s">
        <v>309</v>
      </c>
      <c r="D229">
        <v>2</v>
      </c>
      <c r="G229">
        <v>2</v>
      </c>
    </row>
    <row r="230" spans="1:7" x14ac:dyDescent="0.35">
      <c r="A230" t="s">
        <v>310</v>
      </c>
      <c r="B230" t="s">
        <v>311</v>
      </c>
      <c r="C230">
        <v>1</v>
      </c>
      <c r="G230">
        <v>1</v>
      </c>
    </row>
    <row r="231" spans="1:7" ht="43.5" x14ac:dyDescent="0.35">
      <c r="A231" t="s">
        <v>312</v>
      </c>
      <c r="B231" s="85" t="s">
        <v>313</v>
      </c>
      <c r="D231">
        <v>2</v>
      </c>
      <c r="G231">
        <v>2</v>
      </c>
    </row>
    <row r="232" spans="1:7" ht="43.5" x14ac:dyDescent="0.35">
      <c r="A232" t="s">
        <v>314</v>
      </c>
      <c r="B232" s="85" t="s">
        <v>315</v>
      </c>
      <c r="D232">
        <v>1</v>
      </c>
      <c r="G232">
        <v>1</v>
      </c>
    </row>
    <row r="233" spans="1:7" ht="116" x14ac:dyDescent="0.35">
      <c r="A233" t="s">
        <v>316</v>
      </c>
      <c r="B233" s="85" t="s">
        <v>317</v>
      </c>
      <c r="C233">
        <v>3</v>
      </c>
      <c r="D233">
        <v>1</v>
      </c>
      <c r="G233">
        <v>4</v>
      </c>
    </row>
    <row r="234" spans="1:7" x14ac:dyDescent="0.35">
      <c r="A234" t="s">
        <v>316</v>
      </c>
      <c r="B234" t="s">
        <v>318</v>
      </c>
      <c r="D234">
        <v>1</v>
      </c>
      <c r="G234">
        <v>1</v>
      </c>
    </row>
    <row r="235" spans="1:7" ht="43.5" x14ac:dyDescent="0.35">
      <c r="A235" t="s">
        <v>316</v>
      </c>
      <c r="B235" s="85" t="s">
        <v>280</v>
      </c>
      <c r="D235">
        <v>1</v>
      </c>
      <c r="G235">
        <v>1</v>
      </c>
    </row>
    <row r="236" spans="1:7" ht="116" x14ac:dyDescent="0.35">
      <c r="A236" t="s">
        <v>316</v>
      </c>
      <c r="B236" s="85" t="s">
        <v>319</v>
      </c>
      <c r="C236">
        <v>1</v>
      </c>
      <c r="D236">
        <v>1</v>
      </c>
      <c r="G236">
        <v>2</v>
      </c>
    </row>
    <row r="237" spans="1:7" x14ac:dyDescent="0.35">
      <c r="A237" t="s">
        <v>316</v>
      </c>
      <c r="B237" t="s">
        <v>320</v>
      </c>
      <c r="C237">
        <v>1</v>
      </c>
      <c r="G237">
        <v>1</v>
      </c>
    </row>
    <row r="238" spans="1:7" ht="43.5" x14ac:dyDescent="0.35">
      <c r="A238" t="s">
        <v>316</v>
      </c>
      <c r="B238" s="85" t="s">
        <v>321</v>
      </c>
      <c r="D238">
        <v>2</v>
      </c>
      <c r="G238">
        <v>2</v>
      </c>
    </row>
    <row r="239" spans="1:7" ht="58" x14ac:dyDescent="0.35">
      <c r="A239" t="s">
        <v>316</v>
      </c>
      <c r="B239" s="85" t="s">
        <v>322</v>
      </c>
      <c r="C239">
        <v>1</v>
      </c>
      <c r="D239">
        <v>2</v>
      </c>
      <c r="F239">
        <v>1</v>
      </c>
      <c r="G239">
        <v>4</v>
      </c>
    </row>
    <row r="240" spans="1:7" ht="145" x14ac:dyDescent="0.35">
      <c r="A240" t="s">
        <v>316</v>
      </c>
      <c r="B240" s="85" t="s">
        <v>323</v>
      </c>
      <c r="C240">
        <v>1</v>
      </c>
      <c r="G240">
        <v>1</v>
      </c>
    </row>
    <row r="241" spans="1:7" ht="188.5" x14ac:dyDescent="0.35">
      <c r="A241" t="s">
        <v>316</v>
      </c>
      <c r="B241" s="85" t="s">
        <v>324</v>
      </c>
      <c r="D241">
        <v>4</v>
      </c>
      <c r="G241">
        <v>4</v>
      </c>
    </row>
    <row r="242" spans="1:7" ht="58" x14ac:dyDescent="0.35">
      <c r="A242" t="s">
        <v>316</v>
      </c>
      <c r="B242" s="85" t="s">
        <v>282</v>
      </c>
      <c r="D242">
        <v>3</v>
      </c>
      <c r="G242">
        <v>3</v>
      </c>
    </row>
    <row r="243" spans="1:7" x14ac:dyDescent="0.35">
      <c r="A243" t="s">
        <v>316</v>
      </c>
      <c r="B243" t="s">
        <v>325</v>
      </c>
      <c r="C243">
        <v>1</v>
      </c>
      <c r="D243">
        <v>1</v>
      </c>
      <c r="G243">
        <v>2</v>
      </c>
    </row>
    <row r="244" spans="1:7" ht="43.5" x14ac:dyDescent="0.35">
      <c r="A244" t="s">
        <v>316</v>
      </c>
      <c r="B244" s="85" t="s">
        <v>326</v>
      </c>
      <c r="D244">
        <v>1</v>
      </c>
      <c r="G244">
        <v>1</v>
      </c>
    </row>
    <row r="245" spans="1:7" ht="29" x14ac:dyDescent="0.35">
      <c r="A245" t="s">
        <v>316</v>
      </c>
      <c r="B245" s="85" t="s">
        <v>327</v>
      </c>
      <c r="D245">
        <v>1</v>
      </c>
      <c r="G245">
        <v>1</v>
      </c>
    </row>
    <row r="246" spans="1:7" x14ac:dyDescent="0.35">
      <c r="A246" t="s">
        <v>316</v>
      </c>
      <c r="B246" t="s">
        <v>328</v>
      </c>
      <c r="C246">
        <v>1</v>
      </c>
      <c r="D246">
        <v>1</v>
      </c>
      <c r="G246">
        <v>2</v>
      </c>
    </row>
    <row r="247" spans="1:7" x14ac:dyDescent="0.35">
      <c r="A247" t="s">
        <v>316</v>
      </c>
      <c r="B247" t="s">
        <v>329</v>
      </c>
      <c r="C247">
        <v>1</v>
      </c>
      <c r="D247">
        <v>1</v>
      </c>
      <c r="G247">
        <v>2</v>
      </c>
    </row>
    <row r="248" spans="1:7" x14ac:dyDescent="0.35">
      <c r="A248" t="s">
        <v>316</v>
      </c>
      <c r="B248" t="s">
        <v>330</v>
      </c>
      <c r="C248">
        <v>1</v>
      </c>
      <c r="G248">
        <v>1</v>
      </c>
    </row>
    <row r="249" spans="1:7" x14ac:dyDescent="0.35">
      <c r="A249" t="s">
        <v>316</v>
      </c>
      <c r="B249" t="s">
        <v>331</v>
      </c>
      <c r="D249">
        <v>1</v>
      </c>
      <c r="G249">
        <v>1</v>
      </c>
    </row>
    <row r="250" spans="1:7" ht="43.5" x14ac:dyDescent="0.35">
      <c r="A250" t="s">
        <v>316</v>
      </c>
      <c r="B250" s="85" t="s">
        <v>332</v>
      </c>
      <c r="D250">
        <v>1</v>
      </c>
      <c r="G250">
        <v>1</v>
      </c>
    </row>
    <row r="251" spans="1:7" ht="130.5" x14ac:dyDescent="0.35">
      <c r="A251" t="s">
        <v>316</v>
      </c>
      <c r="B251" s="85" t="s">
        <v>333</v>
      </c>
      <c r="D251">
        <v>2</v>
      </c>
      <c r="G251">
        <v>2</v>
      </c>
    </row>
    <row r="252" spans="1:7" ht="116" x14ac:dyDescent="0.35">
      <c r="A252" t="s">
        <v>316</v>
      </c>
      <c r="B252" s="85" t="s">
        <v>334</v>
      </c>
      <c r="C252">
        <v>1</v>
      </c>
      <c r="G252">
        <v>1</v>
      </c>
    </row>
    <row r="253" spans="1:7" ht="43.5" x14ac:dyDescent="0.35">
      <c r="A253" t="s">
        <v>316</v>
      </c>
      <c r="B253" s="85" t="s">
        <v>335</v>
      </c>
      <c r="F253">
        <v>1</v>
      </c>
      <c r="G253">
        <v>1</v>
      </c>
    </row>
    <row r="254" spans="1:7" ht="29" x14ac:dyDescent="0.35">
      <c r="A254" t="s">
        <v>316</v>
      </c>
      <c r="B254" s="85" t="s">
        <v>336</v>
      </c>
      <c r="F254">
        <v>1</v>
      </c>
      <c r="G254">
        <v>1</v>
      </c>
    </row>
    <row r="255" spans="1:7" ht="130.5" x14ac:dyDescent="0.35">
      <c r="A255" t="s">
        <v>316</v>
      </c>
      <c r="B255" s="85" t="s">
        <v>337</v>
      </c>
      <c r="D255">
        <v>2</v>
      </c>
      <c r="G255">
        <v>2</v>
      </c>
    </row>
    <row r="256" spans="1:7" ht="87" x14ac:dyDescent="0.35">
      <c r="A256" t="s">
        <v>316</v>
      </c>
      <c r="B256" s="85" t="s">
        <v>338</v>
      </c>
      <c r="C256">
        <v>1</v>
      </c>
      <c r="D256">
        <v>1</v>
      </c>
      <c r="G256">
        <v>2</v>
      </c>
    </row>
    <row r="257" spans="1:7" x14ac:dyDescent="0.35">
      <c r="A257" t="s">
        <v>339</v>
      </c>
      <c r="B257" t="s">
        <v>340</v>
      </c>
      <c r="D257">
        <v>1</v>
      </c>
      <c r="G257">
        <v>1</v>
      </c>
    </row>
    <row r="258" spans="1:7" ht="72.5" x14ac:dyDescent="0.35">
      <c r="A258" t="s">
        <v>339</v>
      </c>
      <c r="B258" s="85" t="s">
        <v>341</v>
      </c>
      <c r="C258">
        <v>1</v>
      </c>
      <c r="G258">
        <v>1</v>
      </c>
    </row>
    <row r="259" spans="1:7" ht="87" x14ac:dyDescent="0.35">
      <c r="A259" t="s">
        <v>339</v>
      </c>
      <c r="B259" s="85" t="s">
        <v>342</v>
      </c>
      <c r="C259">
        <v>2</v>
      </c>
      <c r="D259">
        <v>1</v>
      </c>
      <c r="G259">
        <v>3</v>
      </c>
    </row>
    <row r="260" spans="1:7" ht="72.5" x14ac:dyDescent="0.35">
      <c r="A260" t="s">
        <v>339</v>
      </c>
      <c r="B260" s="85" t="s">
        <v>343</v>
      </c>
      <c r="C260">
        <v>1</v>
      </c>
      <c r="G260">
        <v>1</v>
      </c>
    </row>
    <row r="261" spans="1:7" ht="72.5" x14ac:dyDescent="0.35">
      <c r="A261" t="s">
        <v>339</v>
      </c>
      <c r="B261" s="85" t="s">
        <v>344</v>
      </c>
      <c r="C261">
        <v>1</v>
      </c>
      <c r="D261">
        <v>1</v>
      </c>
      <c r="G261">
        <v>2</v>
      </c>
    </row>
    <row r="262" spans="1:7" ht="87" x14ac:dyDescent="0.35">
      <c r="A262" t="s">
        <v>339</v>
      </c>
      <c r="B262" s="85" t="s">
        <v>345</v>
      </c>
      <c r="D262">
        <v>2</v>
      </c>
      <c r="G262">
        <v>2</v>
      </c>
    </row>
    <row r="263" spans="1:7" ht="43.5" x14ac:dyDescent="0.35">
      <c r="A263" t="s">
        <v>339</v>
      </c>
      <c r="B263" s="85" t="s">
        <v>346</v>
      </c>
      <c r="D263">
        <v>2</v>
      </c>
      <c r="G263">
        <v>2</v>
      </c>
    </row>
    <row r="264" spans="1:7" ht="29" x14ac:dyDescent="0.35">
      <c r="A264" t="s">
        <v>339</v>
      </c>
      <c r="B264" s="85" t="s">
        <v>347</v>
      </c>
      <c r="C264">
        <v>1</v>
      </c>
      <c r="G264">
        <v>1</v>
      </c>
    </row>
    <row r="265" spans="1:7" ht="58" x14ac:dyDescent="0.35">
      <c r="A265" t="s">
        <v>348</v>
      </c>
      <c r="B265" s="85" t="s">
        <v>349</v>
      </c>
      <c r="D265">
        <v>1</v>
      </c>
      <c r="G265">
        <v>1</v>
      </c>
    </row>
    <row r="266" spans="1:7" ht="116" x14ac:dyDescent="0.35">
      <c r="A266" t="s">
        <v>348</v>
      </c>
      <c r="B266" s="85" t="s">
        <v>350</v>
      </c>
      <c r="C266">
        <v>1</v>
      </c>
      <c r="G266">
        <v>1</v>
      </c>
    </row>
    <row r="267" spans="1:7" ht="319" x14ac:dyDescent="0.35">
      <c r="A267" t="s">
        <v>348</v>
      </c>
      <c r="B267" s="85" t="s">
        <v>351</v>
      </c>
      <c r="D267">
        <v>1</v>
      </c>
      <c r="G267">
        <v>1</v>
      </c>
    </row>
    <row r="268" spans="1:7" x14ac:dyDescent="0.35">
      <c r="A268" t="s">
        <v>348</v>
      </c>
      <c r="B268" t="s">
        <v>352</v>
      </c>
      <c r="D268">
        <v>1</v>
      </c>
      <c r="G268">
        <v>1</v>
      </c>
    </row>
    <row r="269" spans="1:7" ht="58" x14ac:dyDescent="0.35">
      <c r="A269" t="s">
        <v>348</v>
      </c>
      <c r="B269" s="85" t="s">
        <v>353</v>
      </c>
      <c r="C269">
        <v>1</v>
      </c>
      <c r="G269">
        <v>1</v>
      </c>
    </row>
    <row r="270" spans="1:7" x14ac:dyDescent="0.35">
      <c r="A270" t="s">
        <v>348</v>
      </c>
      <c r="B270" t="s">
        <v>354</v>
      </c>
      <c r="C270">
        <v>1</v>
      </c>
      <c r="D270">
        <v>1</v>
      </c>
      <c r="G270">
        <v>2</v>
      </c>
    </row>
    <row r="271" spans="1:7" ht="58" x14ac:dyDescent="0.35">
      <c r="A271" t="s">
        <v>348</v>
      </c>
      <c r="B271" s="85" t="s">
        <v>355</v>
      </c>
      <c r="D271">
        <v>2</v>
      </c>
      <c r="G271">
        <v>2</v>
      </c>
    </row>
    <row r="272" spans="1:7" ht="101.5" x14ac:dyDescent="0.35">
      <c r="A272" t="s">
        <v>348</v>
      </c>
      <c r="B272" s="85" t="s">
        <v>356</v>
      </c>
      <c r="C272">
        <v>2</v>
      </c>
      <c r="D272">
        <v>1</v>
      </c>
      <c r="G272">
        <v>3</v>
      </c>
    </row>
    <row r="273" spans="1:7" ht="87" x14ac:dyDescent="0.35">
      <c r="A273" t="s">
        <v>357</v>
      </c>
      <c r="B273" s="85" t="s">
        <v>358</v>
      </c>
      <c r="D273">
        <v>1</v>
      </c>
      <c r="G273">
        <v>1</v>
      </c>
    </row>
    <row r="274" spans="1:7" ht="87" x14ac:dyDescent="0.35">
      <c r="A274" t="s">
        <v>357</v>
      </c>
      <c r="B274" s="85" t="s">
        <v>359</v>
      </c>
      <c r="C274">
        <v>1</v>
      </c>
      <c r="G274">
        <v>1</v>
      </c>
    </row>
    <row r="275" spans="1:7" ht="409.5" x14ac:dyDescent="0.35">
      <c r="A275" t="s">
        <v>357</v>
      </c>
      <c r="B275" s="85" t="s">
        <v>360</v>
      </c>
      <c r="D275">
        <v>1</v>
      </c>
      <c r="G275">
        <v>1</v>
      </c>
    </row>
    <row r="276" spans="1:7" x14ac:dyDescent="0.35">
      <c r="A276" t="s">
        <v>357</v>
      </c>
      <c r="B276" t="s">
        <v>361</v>
      </c>
      <c r="D276">
        <v>1</v>
      </c>
      <c r="G276">
        <v>1</v>
      </c>
    </row>
    <row r="277" spans="1:7" ht="275.5" x14ac:dyDescent="0.35">
      <c r="A277" t="s">
        <v>357</v>
      </c>
      <c r="B277" s="85" t="s">
        <v>362</v>
      </c>
      <c r="D277">
        <v>1</v>
      </c>
      <c r="F277">
        <v>2</v>
      </c>
      <c r="G277">
        <v>3</v>
      </c>
    </row>
    <row r="278" spans="1:7" x14ac:dyDescent="0.35">
      <c r="A278" t="s">
        <v>357</v>
      </c>
      <c r="B278" t="s">
        <v>363</v>
      </c>
      <c r="C278">
        <v>3</v>
      </c>
      <c r="D278">
        <v>1</v>
      </c>
      <c r="F278">
        <v>1</v>
      </c>
      <c r="G278">
        <v>5</v>
      </c>
    </row>
    <row r="279" spans="1:7" ht="130.5" x14ac:dyDescent="0.35">
      <c r="A279" t="s">
        <v>357</v>
      </c>
      <c r="B279" s="85" t="s">
        <v>364</v>
      </c>
      <c r="D279">
        <v>3</v>
      </c>
      <c r="G279">
        <v>3</v>
      </c>
    </row>
    <row r="280" spans="1:7" x14ac:dyDescent="0.35">
      <c r="A280" t="s">
        <v>365</v>
      </c>
      <c r="B280" t="s">
        <v>366</v>
      </c>
      <c r="D280">
        <v>2</v>
      </c>
      <c r="G280">
        <v>2</v>
      </c>
    </row>
    <row r="281" spans="1:7" ht="72.5" x14ac:dyDescent="0.35">
      <c r="A281" t="s">
        <v>365</v>
      </c>
      <c r="B281" s="85" t="s">
        <v>293</v>
      </c>
      <c r="C281">
        <v>1</v>
      </c>
      <c r="D281">
        <v>2</v>
      </c>
      <c r="G281">
        <v>3</v>
      </c>
    </row>
    <row r="282" spans="1:7" ht="116" x14ac:dyDescent="0.35">
      <c r="A282" t="s">
        <v>365</v>
      </c>
      <c r="B282" s="85" t="s">
        <v>367</v>
      </c>
      <c r="C282">
        <v>1</v>
      </c>
      <c r="G282">
        <v>1</v>
      </c>
    </row>
    <row r="283" spans="1:7" x14ac:dyDescent="0.35">
      <c r="A283" t="s">
        <v>365</v>
      </c>
      <c r="B283" t="s">
        <v>368</v>
      </c>
      <c r="D283">
        <v>1</v>
      </c>
      <c r="G283">
        <v>1</v>
      </c>
    </row>
    <row r="284" spans="1:7" x14ac:dyDescent="0.35">
      <c r="A284" t="s">
        <v>365</v>
      </c>
      <c r="B284" t="s">
        <v>303</v>
      </c>
      <c r="C284">
        <v>2</v>
      </c>
      <c r="D284">
        <v>1</v>
      </c>
      <c r="G284">
        <v>3</v>
      </c>
    </row>
    <row r="285" spans="1:7" x14ac:dyDescent="0.35">
      <c r="A285" t="s">
        <v>365</v>
      </c>
      <c r="B285" t="s">
        <v>369</v>
      </c>
      <c r="D285">
        <v>1</v>
      </c>
      <c r="G285">
        <v>1</v>
      </c>
    </row>
    <row r="286" spans="1:7" x14ac:dyDescent="0.35">
      <c r="A286" t="s">
        <v>365</v>
      </c>
      <c r="B286" t="s">
        <v>370</v>
      </c>
      <c r="D286">
        <v>1</v>
      </c>
      <c r="G286">
        <v>1</v>
      </c>
    </row>
    <row r="287" spans="1:7" ht="261" x14ac:dyDescent="0.35">
      <c r="A287" t="s">
        <v>365</v>
      </c>
      <c r="B287" s="85" t="s">
        <v>371</v>
      </c>
      <c r="D287">
        <v>1</v>
      </c>
      <c r="G287">
        <v>1</v>
      </c>
    </row>
    <row r="288" spans="1:7" ht="58" x14ac:dyDescent="0.35">
      <c r="A288" t="s">
        <v>365</v>
      </c>
      <c r="B288" s="85" t="s">
        <v>372</v>
      </c>
      <c r="C288">
        <v>1</v>
      </c>
      <c r="D288">
        <v>1</v>
      </c>
      <c r="G288">
        <v>2</v>
      </c>
    </row>
    <row r="289" spans="1:7" ht="43.5" x14ac:dyDescent="0.35">
      <c r="A289" t="s">
        <v>365</v>
      </c>
      <c r="B289" s="85" t="s">
        <v>373</v>
      </c>
      <c r="D289">
        <v>1</v>
      </c>
      <c r="G289">
        <v>1</v>
      </c>
    </row>
    <row r="290" spans="1:7" x14ac:dyDescent="0.35">
      <c r="A290" t="s">
        <v>374</v>
      </c>
      <c r="B290" t="s">
        <v>375</v>
      </c>
      <c r="D290">
        <v>1</v>
      </c>
      <c r="G290">
        <v>1</v>
      </c>
    </row>
    <row r="291" spans="1:7" x14ac:dyDescent="0.35">
      <c r="A291" t="s">
        <v>374</v>
      </c>
      <c r="B291" t="s">
        <v>376</v>
      </c>
      <c r="D291">
        <v>2</v>
      </c>
      <c r="F291">
        <v>1</v>
      </c>
      <c r="G291">
        <v>3</v>
      </c>
    </row>
    <row r="292" spans="1:7" ht="43.5" x14ac:dyDescent="0.35">
      <c r="A292" t="s">
        <v>377</v>
      </c>
      <c r="B292" s="85" t="s">
        <v>378</v>
      </c>
      <c r="C292">
        <v>1</v>
      </c>
      <c r="D292">
        <v>1</v>
      </c>
      <c r="G292">
        <v>2</v>
      </c>
    </row>
    <row r="293" spans="1:7" ht="43.5" x14ac:dyDescent="0.35">
      <c r="A293" t="s">
        <v>379</v>
      </c>
      <c r="B293" s="85" t="s">
        <v>380</v>
      </c>
      <c r="D293">
        <v>1</v>
      </c>
      <c r="G293">
        <v>1</v>
      </c>
    </row>
    <row r="294" spans="1:7" ht="29" x14ac:dyDescent="0.35">
      <c r="A294" t="s">
        <v>381</v>
      </c>
      <c r="B294" s="85" t="s">
        <v>382</v>
      </c>
      <c r="D294">
        <v>2</v>
      </c>
      <c r="G294">
        <v>2</v>
      </c>
    </row>
    <row r="295" spans="1:7" ht="29" x14ac:dyDescent="0.35">
      <c r="A295" t="s">
        <v>383</v>
      </c>
      <c r="B295" s="85" t="s">
        <v>384</v>
      </c>
      <c r="D295">
        <v>2</v>
      </c>
      <c r="G295">
        <v>2</v>
      </c>
    </row>
    <row r="296" spans="1:7" ht="43.5" x14ac:dyDescent="0.35">
      <c r="A296" t="s">
        <v>385</v>
      </c>
      <c r="B296" s="85" t="s">
        <v>386</v>
      </c>
      <c r="D296">
        <v>1</v>
      </c>
      <c r="G296">
        <v>1</v>
      </c>
    </row>
    <row r="297" spans="1:7" ht="29" x14ac:dyDescent="0.35">
      <c r="A297" t="s">
        <v>387</v>
      </c>
      <c r="B297" s="85" t="s">
        <v>388</v>
      </c>
      <c r="D297">
        <v>1</v>
      </c>
      <c r="G297">
        <v>1</v>
      </c>
    </row>
    <row r="298" spans="1:7" ht="29" x14ac:dyDescent="0.35">
      <c r="A298" t="s">
        <v>389</v>
      </c>
      <c r="B298" s="85" t="s">
        <v>390</v>
      </c>
      <c r="D298">
        <v>1</v>
      </c>
      <c r="G298">
        <v>1</v>
      </c>
    </row>
    <row r="299" spans="1:7" ht="87" x14ac:dyDescent="0.35">
      <c r="A299" t="s">
        <v>391</v>
      </c>
      <c r="B299" s="85" t="s">
        <v>392</v>
      </c>
      <c r="D299">
        <v>1</v>
      </c>
      <c r="G299">
        <v>1</v>
      </c>
    </row>
    <row r="300" spans="1:7" ht="43.5" x14ac:dyDescent="0.35">
      <c r="A300" t="s">
        <v>393</v>
      </c>
      <c r="B300" s="85" t="s">
        <v>394</v>
      </c>
      <c r="C300">
        <v>1</v>
      </c>
      <c r="G300">
        <v>1</v>
      </c>
    </row>
    <row r="301" spans="1:7" ht="29" x14ac:dyDescent="0.35">
      <c r="A301" t="s">
        <v>395</v>
      </c>
      <c r="B301" s="85" t="s">
        <v>396</v>
      </c>
      <c r="D301">
        <v>1</v>
      </c>
      <c r="G301">
        <v>1</v>
      </c>
    </row>
    <row r="302" spans="1:7" ht="29" x14ac:dyDescent="0.35">
      <c r="A302" t="s">
        <v>397</v>
      </c>
      <c r="B302" s="85" t="s">
        <v>398</v>
      </c>
      <c r="D302">
        <v>1</v>
      </c>
      <c r="G302">
        <v>1</v>
      </c>
    </row>
    <row r="303" spans="1:7" ht="43.5" x14ac:dyDescent="0.35">
      <c r="A303" t="s">
        <v>399</v>
      </c>
      <c r="B303" s="85" t="s">
        <v>400</v>
      </c>
      <c r="D303">
        <v>1</v>
      </c>
      <c r="G303">
        <v>1</v>
      </c>
    </row>
    <row r="304" spans="1:7" ht="130.5" x14ac:dyDescent="0.35">
      <c r="A304" t="s">
        <v>401</v>
      </c>
      <c r="B304" s="85" t="s">
        <v>402</v>
      </c>
      <c r="D304">
        <v>1</v>
      </c>
      <c r="G304">
        <v>1</v>
      </c>
    </row>
    <row r="305" spans="1:7" ht="29" x14ac:dyDescent="0.35">
      <c r="A305" t="s">
        <v>403</v>
      </c>
      <c r="B305" s="85" t="s">
        <v>404</v>
      </c>
      <c r="C305">
        <v>1</v>
      </c>
      <c r="G305">
        <v>1</v>
      </c>
    </row>
    <row r="306" spans="1:7" ht="29" x14ac:dyDescent="0.35">
      <c r="A306" t="s">
        <v>405</v>
      </c>
      <c r="B306" s="85" t="s">
        <v>406</v>
      </c>
      <c r="D306">
        <v>1</v>
      </c>
      <c r="G306">
        <v>1</v>
      </c>
    </row>
    <row r="307" spans="1:7" ht="43.5" x14ac:dyDescent="0.35">
      <c r="A307" t="s">
        <v>407</v>
      </c>
      <c r="B307" s="85" t="s">
        <v>408</v>
      </c>
      <c r="D307">
        <v>1</v>
      </c>
      <c r="G307">
        <v>1</v>
      </c>
    </row>
    <row r="308" spans="1:7" ht="29" x14ac:dyDescent="0.35">
      <c r="A308" t="s">
        <v>409</v>
      </c>
      <c r="B308" s="85" t="s">
        <v>410</v>
      </c>
      <c r="D308">
        <v>1</v>
      </c>
      <c r="G308">
        <v>1</v>
      </c>
    </row>
    <row r="309" spans="1:7" ht="43.5" x14ac:dyDescent="0.35">
      <c r="A309" t="s">
        <v>411</v>
      </c>
      <c r="B309" s="85" t="s">
        <v>378</v>
      </c>
      <c r="C309">
        <v>1</v>
      </c>
      <c r="D309">
        <v>1</v>
      </c>
      <c r="G309">
        <v>2</v>
      </c>
    </row>
    <row r="310" spans="1:7" ht="29" x14ac:dyDescent="0.35">
      <c r="A310" t="s">
        <v>412</v>
      </c>
      <c r="B310" s="85" t="s">
        <v>382</v>
      </c>
      <c r="D310">
        <v>2</v>
      </c>
      <c r="G310">
        <v>2</v>
      </c>
    </row>
    <row r="311" spans="1:7" ht="29" x14ac:dyDescent="0.35">
      <c r="A311" t="s">
        <v>413</v>
      </c>
      <c r="B311" s="85" t="s">
        <v>414</v>
      </c>
      <c r="D311">
        <v>1</v>
      </c>
      <c r="G311">
        <v>1</v>
      </c>
    </row>
    <row r="312" spans="1:7" ht="43.5" x14ac:dyDescent="0.35">
      <c r="A312" t="s">
        <v>415</v>
      </c>
      <c r="B312" s="85" t="s">
        <v>416</v>
      </c>
      <c r="C312">
        <v>1</v>
      </c>
      <c r="D312">
        <v>1</v>
      </c>
      <c r="G312">
        <v>2</v>
      </c>
    </row>
    <row r="313" spans="1:7" ht="43.5" x14ac:dyDescent="0.35">
      <c r="A313" t="s">
        <v>417</v>
      </c>
      <c r="B313" s="85" t="s">
        <v>418</v>
      </c>
      <c r="D313">
        <v>1</v>
      </c>
      <c r="G313">
        <v>1</v>
      </c>
    </row>
    <row r="314" spans="1:7" ht="43.5" x14ac:dyDescent="0.35">
      <c r="A314" t="s">
        <v>419</v>
      </c>
      <c r="B314" s="85" t="s">
        <v>420</v>
      </c>
      <c r="C314">
        <v>2</v>
      </c>
      <c r="G314">
        <v>2</v>
      </c>
    </row>
    <row r="315" spans="1:7" ht="29" x14ac:dyDescent="0.35">
      <c r="A315" t="s">
        <v>421</v>
      </c>
      <c r="B315" s="85" t="s">
        <v>422</v>
      </c>
      <c r="D315">
        <v>1</v>
      </c>
      <c r="G315">
        <v>1</v>
      </c>
    </row>
    <row r="316" spans="1:7" ht="29" x14ac:dyDescent="0.35">
      <c r="A316" t="s">
        <v>423</v>
      </c>
      <c r="B316" s="85" t="s">
        <v>424</v>
      </c>
      <c r="D316">
        <v>1</v>
      </c>
      <c r="G316">
        <v>1</v>
      </c>
    </row>
    <row r="317" spans="1:7" ht="43.5" x14ac:dyDescent="0.35">
      <c r="A317" t="s">
        <v>425</v>
      </c>
      <c r="B317" s="85" t="s">
        <v>426</v>
      </c>
      <c r="C317">
        <v>1</v>
      </c>
      <c r="G317">
        <v>1</v>
      </c>
    </row>
    <row r="318" spans="1:7" ht="43.5" x14ac:dyDescent="0.35">
      <c r="A318" t="s">
        <v>427</v>
      </c>
      <c r="B318" s="85" t="s">
        <v>428</v>
      </c>
      <c r="C318">
        <v>1</v>
      </c>
      <c r="D318">
        <v>1</v>
      </c>
      <c r="G318">
        <v>2</v>
      </c>
    </row>
    <row r="319" spans="1:7" ht="29" x14ac:dyDescent="0.35">
      <c r="A319" t="s">
        <v>429</v>
      </c>
      <c r="B319" s="85" t="s">
        <v>430</v>
      </c>
      <c r="D319">
        <v>1</v>
      </c>
      <c r="G319">
        <v>1</v>
      </c>
    </row>
    <row r="320" spans="1:7" ht="58" x14ac:dyDescent="0.35">
      <c r="A320" t="s">
        <v>431</v>
      </c>
      <c r="B320" s="85" t="s">
        <v>432</v>
      </c>
      <c r="D320">
        <v>1</v>
      </c>
      <c r="G320">
        <v>1</v>
      </c>
    </row>
    <row r="321" spans="1:7" ht="29" x14ac:dyDescent="0.35">
      <c r="A321" t="s">
        <v>433</v>
      </c>
      <c r="B321" s="85" t="s">
        <v>434</v>
      </c>
      <c r="D321">
        <v>1</v>
      </c>
      <c r="G321">
        <v>1</v>
      </c>
    </row>
    <row r="322" spans="1:7" ht="72.5" x14ac:dyDescent="0.35">
      <c r="A322" t="s">
        <v>435</v>
      </c>
      <c r="B322" s="85" t="s">
        <v>436</v>
      </c>
      <c r="D322">
        <v>2</v>
      </c>
      <c r="G322">
        <v>2</v>
      </c>
    </row>
    <row r="323" spans="1:7" ht="58" x14ac:dyDescent="0.35">
      <c r="A323" t="s">
        <v>437</v>
      </c>
      <c r="B323" s="85" t="s">
        <v>438</v>
      </c>
      <c r="C323">
        <v>1</v>
      </c>
      <c r="D323">
        <v>1</v>
      </c>
      <c r="G323">
        <v>2</v>
      </c>
    </row>
    <row r="324" spans="1:7" ht="29" x14ac:dyDescent="0.35">
      <c r="A324" t="s">
        <v>439</v>
      </c>
      <c r="B324" s="85" t="s">
        <v>440</v>
      </c>
      <c r="D324">
        <v>1</v>
      </c>
      <c r="G324">
        <v>1</v>
      </c>
    </row>
    <row r="325" spans="1:7" ht="43.5" x14ac:dyDescent="0.35">
      <c r="A325" t="s">
        <v>441</v>
      </c>
      <c r="B325" s="85" t="s">
        <v>378</v>
      </c>
      <c r="C325">
        <v>1</v>
      </c>
      <c r="D325">
        <v>1</v>
      </c>
      <c r="G325">
        <v>2</v>
      </c>
    </row>
    <row r="326" spans="1:7" ht="43.5" x14ac:dyDescent="0.35">
      <c r="A326" t="s">
        <v>442</v>
      </c>
      <c r="B326" s="85" t="s">
        <v>380</v>
      </c>
      <c r="D326">
        <v>1</v>
      </c>
      <c r="G326">
        <v>1</v>
      </c>
    </row>
    <row r="327" spans="1:7" ht="29" x14ac:dyDescent="0.35">
      <c r="A327" t="s">
        <v>443</v>
      </c>
      <c r="B327" s="85" t="s">
        <v>382</v>
      </c>
      <c r="D327">
        <v>2</v>
      </c>
      <c r="G327">
        <v>2</v>
      </c>
    </row>
    <row r="328" spans="1:7" ht="29" x14ac:dyDescent="0.35">
      <c r="A328" t="s">
        <v>444</v>
      </c>
      <c r="B328" s="85" t="s">
        <v>445</v>
      </c>
      <c r="D328">
        <v>1</v>
      </c>
      <c r="G328">
        <v>1</v>
      </c>
    </row>
    <row r="329" spans="1:7" ht="43.5" x14ac:dyDescent="0.35">
      <c r="A329" t="s">
        <v>446</v>
      </c>
      <c r="B329" s="85" t="s">
        <v>447</v>
      </c>
      <c r="D329">
        <v>1</v>
      </c>
      <c r="G329">
        <v>1</v>
      </c>
    </row>
    <row r="330" spans="1:7" ht="72.5" x14ac:dyDescent="0.35">
      <c r="A330" t="s">
        <v>448</v>
      </c>
      <c r="B330" s="85" t="s">
        <v>449</v>
      </c>
      <c r="D330">
        <v>2</v>
      </c>
      <c r="G330">
        <v>2</v>
      </c>
    </row>
    <row r="331" spans="1:7" ht="29" x14ac:dyDescent="0.35">
      <c r="A331" t="s">
        <v>450</v>
      </c>
      <c r="B331" s="85" t="s">
        <v>451</v>
      </c>
      <c r="D331">
        <v>1</v>
      </c>
      <c r="G331">
        <v>1</v>
      </c>
    </row>
    <row r="332" spans="1:7" ht="43.5" x14ac:dyDescent="0.35">
      <c r="A332" t="s">
        <v>452</v>
      </c>
      <c r="B332" s="85" t="s">
        <v>453</v>
      </c>
      <c r="D332">
        <v>1</v>
      </c>
      <c r="G332">
        <v>1</v>
      </c>
    </row>
    <row r="333" spans="1:7" ht="72.5" x14ac:dyDescent="0.35">
      <c r="A333" t="s">
        <v>454</v>
      </c>
      <c r="B333" s="85" t="s">
        <v>455</v>
      </c>
      <c r="D333">
        <v>2</v>
      </c>
      <c r="G333">
        <v>2</v>
      </c>
    </row>
    <row r="334" spans="1:7" ht="72.5" x14ac:dyDescent="0.35">
      <c r="A334" t="s">
        <v>456</v>
      </c>
      <c r="B334" s="85" t="s">
        <v>457</v>
      </c>
      <c r="D334">
        <v>2</v>
      </c>
      <c r="G334">
        <v>2</v>
      </c>
    </row>
    <row r="335" spans="1:7" ht="43.5" x14ac:dyDescent="0.35">
      <c r="A335" t="s">
        <v>458</v>
      </c>
      <c r="B335" s="85" t="s">
        <v>459</v>
      </c>
      <c r="D335">
        <v>1</v>
      </c>
      <c r="G335">
        <v>1</v>
      </c>
    </row>
    <row r="336" spans="1:7" ht="58" x14ac:dyDescent="0.35">
      <c r="A336" t="s">
        <v>460</v>
      </c>
      <c r="B336" s="85" t="s">
        <v>461</v>
      </c>
      <c r="D336">
        <v>2</v>
      </c>
      <c r="G336">
        <v>2</v>
      </c>
    </row>
    <row r="337" spans="1:7" ht="43.5" x14ac:dyDescent="0.35">
      <c r="A337" t="s">
        <v>462</v>
      </c>
      <c r="B337" s="85" t="s">
        <v>463</v>
      </c>
      <c r="C337">
        <v>1</v>
      </c>
      <c r="G337">
        <v>1</v>
      </c>
    </row>
    <row r="338" spans="1:7" ht="58" x14ac:dyDescent="0.35">
      <c r="A338" t="s">
        <v>464</v>
      </c>
      <c r="B338" s="85" t="s">
        <v>465</v>
      </c>
      <c r="D338">
        <v>1</v>
      </c>
      <c r="G338">
        <v>1</v>
      </c>
    </row>
    <row r="339" spans="1:7" ht="43.5" x14ac:dyDescent="0.35">
      <c r="A339" t="s">
        <v>466</v>
      </c>
      <c r="B339" s="85" t="s">
        <v>420</v>
      </c>
      <c r="C339">
        <v>1</v>
      </c>
      <c r="G339">
        <v>1</v>
      </c>
    </row>
    <row r="340" spans="1:7" ht="29" x14ac:dyDescent="0.35">
      <c r="A340" t="s">
        <v>467</v>
      </c>
      <c r="B340" s="85" t="s">
        <v>468</v>
      </c>
      <c r="D340">
        <v>1</v>
      </c>
      <c r="G340">
        <v>1</v>
      </c>
    </row>
    <row r="341" spans="1:7" x14ac:dyDescent="0.35">
      <c r="A341" t="s">
        <v>469</v>
      </c>
      <c r="B341" t="s">
        <v>470</v>
      </c>
      <c r="D341">
        <v>1</v>
      </c>
      <c r="G341">
        <v>1</v>
      </c>
    </row>
    <row r="342" spans="1:7" x14ac:dyDescent="0.35">
      <c r="A342" t="s">
        <v>471</v>
      </c>
      <c r="B342" t="s">
        <v>472</v>
      </c>
      <c r="D342">
        <v>1</v>
      </c>
      <c r="G342">
        <v>1</v>
      </c>
    </row>
    <row r="343" spans="1:7" ht="261" x14ac:dyDescent="0.35">
      <c r="A343" t="s">
        <v>473</v>
      </c>
      <c r="B343" s="85" t="s">
        <v>474</v>
      </c>
      <c r="D343">
        <v>1</v>
      </c>
      <c r="G343">
        <v>1</v>
      </c>
    </row>
    <row r="344" spans="1:7" ht="130.5" x14ac:dyDescent="0.35">
      <c r="A344" t="s">
        <v>475</v>
      </c>
      <c r="B344" s="85" t="s">
        <v>476</v>
      </c>
      <c r="D344">
        <v>1</v>
      </c>
      <c r="G344">
        <v>1</v>
      </c>
    </row>
    <row r="345" spans="1:7" x14ac:dyDescent="0.35">
      <c r="A345" t="s">
        <v>477</v>
      </c>
      <c r="B345" t="s">
        <v>478</v>
      </c>
      <c r="C345">
        <v>1</v>
      </c>
      <c r="G345">
        <v>1</v>
      </c>
    </row>
    <row r="346" spans="1:7" ht="43.5" x14ac:dyDescent="0.35">
      <c r="A346" t="s">
        <v>479</v>
      </c>
      <c r="B346" s="85" t="s">
        <v>480</v>
      </c>
      <c r="D346">
        <v>1</v>
      </c>
      <c r="G346">
        <v>1</v>
      </c>
    </row>
    <row r="347" spans="1:7" ht="43.5" x14ac:dyDescent="0.35">
      <c r="A347" t="s">
        <v>481</v>
      </c>
      <c r="B347" s="85" t="s">
        <v>482</v>
      </c>
      <c r="D347">
        <v>1</v>
      </c>
      <c r="G347">
        <v>1</v>
      </c>
    </row>
    <row r="348" spans="1:7" ht="43.5" x14ac:dyDescent="0.35">
      <c r="A348" t="s">
        <v>481</v>
      </c>
      <c r="B348" s="85" t="s">
        <v>483</v>
      </c>
      <c r="F348">
        <v>1</v>
      </c>
      <c r="G348">
        <v>1</v>
      </c>
    </row>
    <row r="349" spans="1:7" ht="43.5" x14ac:dyDescent="0.35">
      <c r="A349" t="s">
        <v>481</v>
      </c>
      <c r="B349" s="85" t="s">
        <v>483</v>
      </c>
      <c r="C349">
        <v>1</v>
      </c>
      <c r="G349">
        <v>1</v>
      </c>
    </row>
    <row r="350" spans="1:7" ht="29" x14ac:dyDescent="0.35">
      <c r="A350" t="s">
        <v>484</v>
      </c>
      <c r="B350" s="85" t="s">
        <v>485</v>
      </c>
      <c r="D350">
        <v>1</v>
      </c>
      <c r="G350">
        <v>1</v>
      </c>
    </row>
    <row r="351" spans="1:7" ht="29" x14ac:dyDescent="0.35">
      <c r="A351" t="s">
        <v>486</v>
      </c>
      <c r="B351" s="85" t="s">
        <v>487</v>
      </c>
      <c r="D351">
        <v>1</v>
      </c>
      <c r="G351">
        <v>1</v>
      </c>
    </row>
    <row r="352" spans="1:7" ht="43.5" x14ac:dyDescent="0.35">
      <c r="A352" t="s">
        <v>488</v>
      </c>
      <c r="B352" s="85" t="s">
        <v>489</v>
      </c>
      <c r="D352">
        <v>1</v>
      </c>
      <c r="G352">
        <v>1</v>
      </c>
    </row>
    <row r="353" spans="1:7" ht="43.5" x14ac:dyDescent="0.35">
      <c r="A353" t="s">
        <v>490</v>
      </c>
      <c r="B353" s="85" t="s">
        <v>491</v>
      </c>
      <c r="D353">
        <v>1</v>
      </c>
      <c r="G353">
        <v>1</v>
      </c>
    </row>
    <row r="354" spans="1:7" x14ac:dyDescent="0.35">
      <c r="A354" t="s">
        <v>492</v>
      </c>
      <c r="B354" t="s">
        <v>493</v>
      </c>
      <c r="C354">
        <v>1</v>
      </c>
      <c r="G354">
        <v>1</v>
      </c>
    </row>
    <row r="355" spans="1:7" ht="43.5" x14ac:dyDescent="0.35">
      <c r="A355" t="s">
        <v>492</v>
      </c>
      <c r="B355" s="85" t="s">
        <v>494</v>
      </c>
      <c r="C355">
        <v>1</v>
      </c>
      <c r="G355">
        <v>1</v>
      </c>
    </row>
    <row r="356" spans="1:7" ht="116" x14ac:dyDescent="0.35">
      <c r="A356" t="s">
        <v>492</v>
      </c>
      <c r="B356" s="85" t="s">
        <v>495</v>
      </c>
      <c r="D356">
        <v>1</v>
      </c>
      <c r="G356">
        <v>1</v>
      </c>
    </row>
    <row r="357" spans="1:7" ht="232" x14ac:dyDescent="0.35">
      <c r="A357" t="s">
        <v>492</v>
      </c>
      <c r="B357" s="85" t="s">
        <v>496</v>
      </c>
      <c r="C357">
        <v>1</v>
      </c>
      <c r="G357">
        <v>1</v>
      </c>
    </row>
    <row r="358" spans="1:7" ht="58" x14ac:dyDescent="0.35">
      <c r="A358" t="s">
        <v>492</v>
      </c>
      <c r="B358" s="85" t="s">
        <v>497</v>
      </c>
      <c r="C358">
        <v>1</v>
      </c>
      <c r="G358">
        <v>1</v>
      </c>
    </row>
    <row r="359" spans="1:7" x14ac:dyDescent="0.35">
      <c r="A359" t="s">
        <v>492</v>
      </c>
      <c r="B359" t="s">
        <v>498</v>
      </c>
      <c r="F359">
        <v>1</v>
      </c>
      <c r="G359">
        <v>1</v>
      </c>
    </row>
    <row r="360" spans="1:7" ht="116" x14ac:dyDescent="0.35">
      <c r="A360" t="s">
        <v>492</v>
      </c>
      <c r="B360" s="85" t="s">
        <v>499</v>
      </c>
      <c r="C360">
        <v>1</v>
      </c>
      <c r="D360">
        <v>1</v>
      </c>
      <c r="G360">
        <v>2</v>
      </c>
    </row>
    <row r="361" spans="1:7" ht="116" x14ac:dyDescent="0.35">
      <c r="A361" t="s">
        <v>492</v>
      </c>
      <c r="B361" s="85" t="s">
        <v>500</v>
      </c>
      <c r="C361">
        <v>1</v>
      </c>
      <c r="G361">
        <v>1</v>
      </c>
    </row>
    <row r="362" spans="1:7" ht="217.5" x14ac:dyDescent="0.35">
      <c r="A362" t="s">
        <v>492</v>
      </c>
      <c r="B362" s="85" t="s">
        <v>501</v>
      </c>
      <c r="D362">
        <v>1</v>
      </c>
      <c r="G362">
        <v>1</v>
      </c>
    </row>
    <row r="363" spans="1:7" x14ac:dyDescent="0.35">
      <c r="A363" t="s">
        <v>502</v>
      </c>
      <c r="B363" t="s">
        <v>503</v>
      </c>
      <c r="D363">
        <v>2</v>
      </c>
      <c r="G363">
        <v>2</v>
      </c>
    </row>
    <row r="364" spans="1:7" x14ac:dyDescent="0.35">
      <c r="A364" t="s">
        <v>502</v>
      </c>
      <c r="B364" t="s">
        <v>504</v>
      </c>
      <c r="D364">
        <v>1</v>
      </c>
      <c r="G364">
        <v>1</v>
      </c>
    </row>
    <row r="365" spans="1:7" x14ac:dyDescent="0.35">
      <c r="A365" t="s">
        <v>502</v>
      </c>
      <c r="B365" t="s">
        <v>505</v>
      </c>
      <c r="C365">
        <v>1</v>
      </c>
      <c r="D365">
        <v>2</v>
      </c>
      <c r="G365">
        <v>3</v>
      </c>
    </row>
    <row r="366" spans="1:7" x14ac:dyDescent="0.35">
      <c r="A366" t="s">
        <v>502</v>
      </c>
      <c r="B366" t="s">
        <v>506</v>
      </c>
      <c r="C366">
        <v>1</v>
      </c>
      <c r="G366">
        <v>1</v>
      </c>
    </row>
    <row r="367" spans="1:7" ht="29" x14ac:dyDescent="0.35">
      <c r="A367" t="s">
        <v>502</v>
      </c>
      <c r="B367" s="85" t="s">
        <v>507</v>
      </c>
      <c r="D367">
        <v>2</v>
      </c>
      <c r="G367">
        <v>2</v>
      </c>
    </row>
    <row r="368" spans="1:7" x14ac:dyDescent="0.35">
      <c r="A368" t="s">
        <v>502</v>
      </c>
      <c r="B368" t="s">
        <v>508</v>
      </c>
      <c r="D368">
        <v>1</v>
      </c>
      <c r="G368">
        <v>1</v>
      </c>
    </row>
    <row r="369" spans="1:7" x14ac:dyDescent="0.35">
      <c r="A369" t="s">
        <v>509</v>
      </c>
      <c r="B369" t="s">
        <v>510</v>
      </c>
      <c r="F369">
        <v>1</v>
      </c>
      <c r="G369">
        <v>1</v>
      </c>
    </row>
    <row r="370" spans="1:7" x14ac:dyDescent="0.35">
      <c r="A370" t="s">
        <v>511</v>
      </c>
      <c r="B370" t="s">
        <v>512</v>
      </c>
      <c r="C370">
        <v>1</v>
      </c>
      <c r="D370">
        <v>1</v>
      </c>
      <c r="F370">
        <v>1</v>
      </c>
      <c r="G370">
        <v>3</v>
      </c>
    </row>
    <row r="371" spans="1:7" ht="72.5" x14ac:dyDescent="0.35">
      <c r="A371" t="s">
        <v>513</v>
      </c>
      <c r="B371" s="85" t="s">
        <v>514</v>
      </c>
      <c r="D371">
        <v>1</v>
      </c>
      <c r="G371">
        <v>1</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ABEB9-1CDF-4E36-9050-A5B65BB1E9DD}">
  <dimension ref="A3:F50"/>
  <sheetViews>
    <sheetView topLeftCell="A117" workbookViewId="0">
      <selection activeCell="B4" sqref="B4"/>
    </sheetView>
  </sheetViews>
  <sheetFormatPr baseColWidth="10" defaultColWidth="11.453125" defaultRowHeight="14.5" x14ac:dyDescent="0.35"/>
  <cols>
    <col min="1" max="1" width="189.7265625" bestFit="1" customWidth="1"/>
    <col min="2" max="2" width="34.453125" bestFit="1" customWidth="1"/>
    <col min="3" max="3" width="17.7265625" bestFit="1" customWidth="1"/>
    <col min="4" max="4" width="20.54296875" bestFit="1" customWidth="1"/>
    <col min="5" max="5" width="16.26953125" bestFit="1" customWidth="1"/>
  </cols>
  <sheetData>
    <row r="3" spans="1:5" x14ac:dyDescent="0.35">
      <c r="A3" s="112" t="s">
        <v>515</v>
      </c>
      <c r="B3" t="s">
        <v>516</v>
      </c>
      <c r="C3" t="s">
        <v>517</v>
      </c>
      <c r="D3" t="s">
        <v>518</v>
      </c>
      <c r="E3" t="s">
        <v>519</v>
      </c>
    </row>
    <row r="4" spans="1:5" x14ac:dyDescent="0.35">
      <c r="A4" s="118" t="s">
        <v>8</v>
      </c>
      <c r="B4">
        <v>1</v>
      </c>
      <c r="D4">
        <v>2</v>
      </c>
    </row>
    <row r="5" spans="1:5" x14ac:dyDescent="0.35">
      <c r="A5" s="118" t="s">
        <v>10</v>
      </c>
      <c r="B5">
        <v>18</v>
      </c>
      <c r="C5">
        <v>19</v>
      </c>
      <c r="D5">
        <v>29</v>
      </c>
      <c r="E5">
        <v>2</v>
      </c>
    </row>
    <row r="6" spans="1:5" x14ac:dyDescent="0.35">
      <c r="A6" s="118" t="s">
        <v>29</v>
      </c>
      <c r="B6">
        <v>2</v>
      </c>
      <c r="D6">
        <v>1</v>
      </c>
      <c r="E6">
        <v>2</v>
      </c>
    </row>
    <row r="7" spans="1:5" x14ac:dyDescent="0.35">
      <c r="A7" s="118" t="s">
        <v>32</v>
      </c>
      <c r="B7">
        <v>13</v>
      </c>
      <c r="C7">
        <v>10</v>
      </c>
      <c r="D7">
        <v>3</v>
      </c>
      <c r="E7">
        <v>3</v>
      </c>
    </row>
    <row r="8" spans="1:5" x14ac:dyDescent="0.35">
      <c r="A8" s="118" t="s">
        <v>46</v>
      </c>
      <c r="B8">
        <v>3</v>
      </c>
      <c r="D8">
        <v>2</v>
      </c>
      <c r="E8">
        <v>1</v>
      </c>
    </row>
    <row r="9" spans="1:5" x14ac:dyDescent="0.35">
      <c r="A9" s="118" t="s">
        <v>50</v>
      </c>
      <c r="B9">
        <v>4</v>
      </c>
      <c r="C9">
        <v>1</v>
      </c>
      <c r="D9">
        <v>3</v>
      </c>
      <c r="E9">
        <v>3</v>
      </c>
    </row>
    <row r="10" spans="1:5" x14ac:dyDescent="0.35">
      <c r="A10" s="118" t="s">
        <v>55</v>
      </c>
      <c r="B10">
        <v>1</v>
      </c>
      <c r="D10">
        <v>2</v>
      </c>
    </row>
    <row r="11" spans="1:5" x14ac:dyDescent="0.35">
      <c r="A11" s="118" t="s">
        <v>57</v>
      </c>
      <c r="B11">
        <v>1</v>
      </c>
      <c r="D11">
        <v>1</v>
      </c>
    </row>
    <row r="12" spans="1:5" x14ac:dyDescent="0.35">
      <c r="A12" s="118" t="s">
        <v>59</v>
      </c>
      <c r="B12">
        <v>4</v>
      </c>
      <c r="C12">
        <v>3</v>
      </c>
      <c r="D12">
        <v>1</v>
      </c>
    </row>
    <row r="13" spans="1:5" x14ac:dyDescent="0.35">
      <c r="A13" s="118" t="s">
        <v>64</v>
      </c>
      <c r="B13">
        <v>8</v>
      </c>
      <c r="C13">
        <v>7</v>
      </c>
      <c r="D13">
        <v>6</v>
      </c>
    </row>
    <row r="14" spans="1:5" x14ac:dyDescent="0.35">
      <c r="A14" s="118" t="s">
        <v>72</v>
      </c>
      <c r="B14">
        <v>2</v>
      </c>
      <c r="D14">
        <v>3</v>
      </c>
    </row>
    <row r="15" spans="1:5" x14ac:dyDescent="0.35">
      <c r="A15" s="118" t="s">
        <v>75</v>
      </c>
      <c r="B15">
        <v>2</v>
      </c>
      <c r="D15">
        <v>3</v>
      </c>
    </row>
    <row r="16" spans="1:5" x14ac:dyDescent="0.35">
      <c r="A16" s="118" t="s">
        <v>78</v>
      </c>
      <c r="B16">
        <v>10</v>
      </c>
      <c r="C16">
        <v>3</v>
      </c>
      <c r="D16">
        <v>8</v>
      </c>
      <c r="E16">
        <v>1</v>
      </c>
    </row>
    <row r="17" spans="1:5" x14ac:dyDescent="0.35">
      <c r="A17" s="118" t="s">
        <v>89</v>
      </c>
      <c r="B17">
        <v>5</v>
      </c>
      <c r="C17">
        <v>3</v>
      </c>
      <c r="D17">
        <v>5</v>
      </c>
      <c r="E17">
        <v>1</v>
      </c>
    </row>
    <row r="18" spans="1:5" x14ac:dyDescent="0.35">
      <c r="A18" s="118" t="s">
        <v>95</v>
      </c>
      <c r="B18">
        <v>42</v>
      </c>
      <c r="C18">
        <v>2</v>
      </c>
      <c r="D18">
        <v>38</v>
      </c>
      <c r="E18">
        <v>2</v>
      </c>
    </row>
    <row r="19" spans="1:5" x14ac:dyDescent="0.35">
      <c r="A19" s="118" t="s">
        <v>138</v>
      </c>
      <c r="B19">
        <v>3</v>
      </c>
      <c r="C19">
        <v>1</v>
      </c>
      <c r="D19">
        <v>2</v>
      </c>
    </row>
    <row r="20" spans="1:5" x14ac:dyDescent="0.35">
      <c r="A20" s="118" t="s">
        <v>142</v>
      </c>
      <c r="B20">
        <v>12</v>
      </c>
      <c r="D20">
        <v>12</v>
      </c>
    </row>
    <row r="21" spans="1:5" x14ac:dyDescent="0.35">
      <c r="A21" s="118" t="s">
        <v>155</v>
      </c>
      <c r="B21">
        <v>2</v>
      </c>
      <c r="C21">
        <v>1</v>
      </c>
      <c r="D21">
        <v>2</v>
      </c>
      <c r="E21">
        <v>1</v>
      </c>
    </row>
    <row r="22" spans="1:5" x14ac:dyDescent="0.35">
      <c r="A22" s="118" t="s">
        <v>158</v>
      </c>
      <c r="B22">
        <v>16</v>
      </c>
      <c r="C22">
        <v>11</v>
      </c>
      <c r="D22">
        <v>15</v>
      </c>
    </row>
    <row r="23" spans="1:5" x14ac:dyDescent="0.35">
      <c r="A23" s="118" t="s">
        <v>190</v>
      </c>
      <c r="B23">
        <v>1</v>
      </c>
      <c r="C23">
        <v>1</v>
      </c>
    </row>
    <row r="24" spans="1:5" x14ac:dyDescent="0.35">
      <c r="A24" s="118" t="s">
        <v>192</v>
      </c>
      <c r="B24">
        <v>5</v>
      </c>
      <c r="D24">
        <v>6</v>
      </c>
    </row>
    <row r="25" spans="1:5" x14ac:dyDescent="0.35">
      <c r="A25" s="118" t="s">
        <v>198</v>
      </c>
      <c r="B25">
        <v>7</v>
      </c>
      <c r="C25">
        <v>2</v>
      </c>
      <c r="D25">
        <v>5</v>
      </c>
    </row>
    <row r="26" spans="1:5" x14ac:dyDescent="0.35">
      <c r="A26" s="118" t="s">
        <v>212</v>
      </c>
      <c r="B26">
        <v>5</v>
      </c>
      <c r="C26">
        <v>4</v>
      </c>
      <c r="D26">
        <v>6</v>
      </c>
    </row>
    <row r="27" spans="1:5" x14ac:dyDescent="0.35">
      <c r="A27" s="118" t="s">
        <v>222</v>
      </c>
      <c r="B27">
        <v>3</v>
      </c>
      <c r="C27">
        <v>2</v>
      </c>
      <c r="E27">
        <v>1</v>
      </c>
    </row>
    <row r="28" spans="1:5" x14ac:dyDescent="0.35">
      <c r="A28" s="118" t="s">
        <v>228</v>
      </c>
      <c r="B28">
        <v>10</v>
      </c>
      <c r="C28">
        <v>6</v>
      </c>
      <c r="D28">
        <v>8</v>
      </c>
    </row>
    <row r="29" spans="1:5" x14ac:dyDescent="0.35">
      <c r="A29" s="118" t="s">
        <v>239</v>
      </c>
      <c r="B29">
        <v>10</v>
      </c>
      <c r="D29">
        <v>9</v>
      </c>
      <c r="E29">
        <v>6</v>
      </c>
    </row>
    <row r="30" spans="1:5" x14ac:dyDescent="0.35">
      <c r="A30" s="118" t="s">
        <v>250</v>
      </c>
      <c r="B30">
        <v>8</v>
      </c>
      <c r="C30">
        <v>16</v>
      </c>
      <c r="D30">
        <v>2</v>
      </c>
      <c r="E30">
        <v>1</v>
      </c>
    </row>
    <row r="31" spans="1:5" x14ac:dyDescent="0.35">
      <c r="A31" s="118" t="s">
        <v>259</v>
      </c>
      <c r="B31">
        <v>2</v>
      </c>
      <c r="D31">
        <v>1</v>
      </c>
      <c r="E31">
        <v>1</v>
      </c>
    </row>
    <row r="32" spans="1:5" x14ac:dyDescent="0.35">
      <c r="A32" s="118" t="s">
        <v>263</v>
      </c>
      <c r="B32">
        <v>2</v>
      </c>
      <c r="C32">
        <v>3</v>
      </c>
    </row>
    <row r="33" spans="1:5" x14ac:dyDescent="0.35">
      <c r="A33" s="118" t="s">
        <v>267</v>
      </c>
      <c r="B33">
        <v>5</v>
      </c>
      <c r="D33">
        <v>5</v>
      </c>
    </row>
    <row r="34" spans="1:5" x14ac:dyDescent="0.35">
      <c r="A34" s="118" t="s">
        <v>277</v>
      </c>
      <c r="B34">
        <v>22</v>
      </c>
      <c r="C34">
        <v>12</v>
      </c>
      <c r="D34">
        <v>31</v>
      </c>
      <c r="E34">
        <v>1</v>
      </c>
    </row>
    <row r="35" spans="1:5" x14ac:dyDescent="0.35">
      <c r="A35" s="118" t="s">
        <v>316</v>
      </c>
      <c r="B35">
        <v>24</v>
      </c>
      <c r="C35">
        <v>13</v>
      </c>
      <c r="D35">
        <v>27</v>
      </c>
      <c r="E35">
        <v>3</v>
      </c>
    </row>
    <row r="36" spans="1:5" x14ac:dyDescent="0.35">
      <c r="A36" s="118" t="s">
        <v>339</v>
      </c>
      <c r="B36">
        <v>8</v>
      </c>
      <c r="C36">
        <v>6</v>
      </c>
      <c r="D36">
        <v>7</v>
      </c>
    </row>
    <row r="37" spans="1:5" x14ac:dyDescent="0.35">
      <c r="A37" s="118" t="s">
        <v>348</v>
      </c>
      <c r="B37">
        <v>8</v>
      </c>
      <c r="C37">
        <v>5</v>
      </c>
      <c r="D37">
        <v>7</v>
      </c>
    </row>
    <row r="38" spans="1:5" x14ac:dyDescent="0.35">
      <c r="A38" s="118" t="s">
        <v>357</v>
      </c>
      <c r="B38">
        <v>7</v>
      </c>
      <c r="C38">
        <v>4</v>
      </c>
      <c r="D38">
        <v>8</v>
      </c>
      <c r="E38">
        <v>3</v>
      </c>
    </row>
    <row r="39" spans="1:5" x14ac:dyDescent="0.35">
      <c r="A39" s="118" t="s">
        <v>365</v>
      </c>
      <c r="B39">
        <v>10</v>
      </c>
      <c r="C39">
        <v>5</v>
      </c>
      <c r="D39">
        <v>11</v>
      </c>
    </row>
    <row r="40" spans="1:5" x14ac:dyDescent="0.35">
      <c r="A40" s="118" t="s">
        <v>374</v>
      </c>
      <c r="B40">
        <v>2</v>
      </c>
      <c r="D40">
        <v>3</v>
      </c>
      <c r="E40">
        <v>1</v>
      </c>
    </row>
    <row r="41" spans="1:5" x14ac:dyDescent="0.35">
      <c r="A41" s="118" t="s">
        <v>377</v>
      </c>
      <c r="B41">
        <v>33</v>
      </c>
      <c r="C41">
        <v>10</v>
      </c>
      <c r="D41">
        <v>33</v>
      </c>
    </row>
    <row r="42" spans="1:5" x14ac:dyDescent="0.35">
      <c r="A42" s="118" t="s">
        <v>441</v>
      </c>
      <c r="B42">
        <v>17</v>
      </c>
      <c r="C42">
        <v>3</v>
      </c>
      <c r="D42">
        <v>20</v>
      </c>
    </row>
    <row r="43" spans="1:5" x14ac:dyDescent="0.35">
      <c r="A43" s="118" t="s">
        <v>471</v>
      </c>
      <c r="B43">
        <v>4</v>
      </c>
      <c r="C43">
        <v>1</v>
      </c>
      <c r="D43">
        <v>3</v>
      </c>
    </row>
    <row r="44" spans="1:5" x14ac:dyDescent="0.35">
      <c r="A44" s="118" t="s">
        <v>479</v>
      </c>
      <c r="B44">
        <v>8</v>
      </c>
      <c r="C44">
        <v>1</v>
      </c>
      <c r="D44">
        <v>6</v>
      </c>
      <c r="E44">
        <v>1</v>
      </c>
    </row>
    <row r="45" spans="1:5" x14ac:dyDescent="0.35">
      <c r="A45" s="118" t="s">
        <v>492</v>
      </c>
      <c r="B45">
        <v>9</v>
      </c>
      <c r="C45">
        <v>6</v>
      </c>
      <c r="D45">
        <v>3</v>
      </c>
      <c r="E45">
        <v>1</v>
      </c>
    </row>
    <row r="46" spans="1:5" x14ac:dyDescent="0.35">
      <c r="A46" s="118" t="s">
        <v>502</v>
      </c>
      <c r="B46">
        <v>6</v>
      </c>
      <c r="C46">
        <v>2</v>
      </c>
      <c r="D46">
        <v>8</v>
      </c>
    </row>
    <row r="47" spans="1:5" x14ac:dyDescent="0.35">
      <c r="A47" s="118" t="s">
        <v>509</v>
      </c>
      <c r="B47">
        <v>1</v>
      </c>
      <c r="E47">
        <v>1</v>
      </c>
    </row>
    <row r="48" spans="1:5" x14ac:dyDescent="0.35">
      <c r="A48" s="118" t="s">
        <v>511</v>
      </c>
      <c r="B48">
        <v>1</v>
      </c>
      <c r="C48">
        <v>1</v>
      </c>
      <c r="D48">
        <v>1</v>
      </c>
      <c r="E48">
        <v>1</v>
      </c>
    </row>
    <row r="49" spans="1:6" x14ac:dyDescent="0.35">
      <c r="A49" s="118" t="s">
        <v>513</v>
      </c>
      <c r="B49">
        <v>1</v>
      </c>
      <c r="D49">
        <v>1</v>
      </c>
    </row>
    <row r="50" spans="1:6" x14ac:dyDescent="0.35">
      <c r="A50" s="118" t="s">
        <v>7</v>
      </c>
      <c r="B50">
        <v>368</v>
      </c>
      <c r="C50">
        <v>164</v>
      </c>
      <c r="D50">
        <v>349</v>
      </c>
      <c r="E50">
        <v>37</v>
      </c>
      <c r="F50">
        <f>GETPIVOTDATA("Suma de CUMPLIDO",$A$3)+GETPIVOTDATA("Suma de EN EJECUCIÓN",$A$3)+GETPIVOTDATA("Suma de VENCIDO",$A$3)+1</f>
        <v>551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7A563-BD46-4691-A536-5D4E4BEED8E8}">
  <dimension ref="A1:G761"/>
  <sheetViews>
    <sheetView topLeftCell="A175" zoomScale="47" zoomScaleNormal="47" workbookViewId="0">
      <selection activeCell="A593" sqref="A593:D597"/>
    </sheetView>
  </sheetViews>
  <sheetFormatPr baseColWidth="10" defaultColWidth="11.453125" defaultRowHeight="14.5" x14ac:dyDescent="0.35"/>
  <cols>
    <col min="1" max="1" width="255.54296875" bestFit="1" customWidth="1"/>
    <col min="2" max="2" width="29.81640625" bestFit="1" customWidth="1"/>
    <col min="3" max="3" width="13.81640625" bestFit="1" customWidth="1"/>
    <col min="4" max="4" width="28.54296875" bestFit="1" customWidth="1"/>
    <col min="5" max="5" width="11.54296875" bestFit="1" customWidth="1"/>
    <col min="6" max="6" width="15.7265625" bestFit="1" customWidth="1"/>
  </cols>
  <sheetData>
    <row r="1" spans="1:6" x14ac:dyDescent="0.35">
      <c r="A1" s="112" t="s">
        <v>520</v>
      </c>
      <c r="B1" t="s">
        <v>521</v>
      </c>
    </row>
    <row r="2" spans="1:6" x14ac:dyDescent="0.35">
      <c r="A2" s="112" t="s">
        <v>522</v>
      </c>
      <c r="B2" t="s">
        <v>523</v>
      </c>
    </row>
    <row r="4" spans="1:6" x14ac:dyDescent="0.35">
      <c r="A4" s="112" t="s">
        <v>524</v>
      </c>
      <c r="B4" s="112" t="s">
        <v>525</v>
      </c>
    </row>
    <row r="5" spans="1:6" x14ac:dyDescent="0.35">
      <c r="A5" s="112" t="s">
        <v>515</v>
      </c>
      <c r="B5" t="s">
        <v>3</v>
      </c>
      <c r="C5" t="s">
        <v>526</v>
      </c>
      <c r="D5" t="s">
        <v>5</v>
      </c>
      <c r="E5" t="s">
        <v>6</v>
      </c>
      <c r="F5" t="s">
        <v>7</v>
      </c>
    </row>
    <row r="6" spans="1:6" x14ac:dyDescent="0.35">
      <c r="A6" s="118" t="s">
        <v>8</v>
      </c>
      <c r="C6">
        <v>2</v>
      </c>
      <c r="F6">
        <v>2</v>
      </c>
    </row>
    <row r="7" spans="1:6" x14ac:dyDescent="0.35">
      <c r="A7" s="118" t="s">
        <v>10</v>
      </c>
      <c r="B7">
        <v>19</v>
      </c>
      <c r="C7">
        <v>29</v>
      </c>
      <c r="D7">
        <v>1</v>
      </c>
      <c r="E7">
        <v>2</v>
      </c>
      <c r="F7">
        <v>51</v>
      </c>
    </row>
    <row r="8" spans="1:6" x14ac:dyDescent="0.35">
      <c r="A8" s="118" t="s">
        <v>29</v>
      </c>
      <c r="C8">
        <v>1</v>
      </c>
      <c r="E8">
        <v>2</v>
      </c>
      <c r="F8">
        <v>3</v>
      </c>
    </row>
    <row r="9" spans="1:6" x14ac:dyDescent="0.35">
      <c r="A9" s="118" t="s">
        <v>32</v>
      </c>
      <c r="B9">
        <v>10</v>
      </c>
      <c r="C9">
        <v>3</v>
      </c>
      <c r="E9">
        <v>3</v>
      </c>
      <c r="F9">
        <v>16</v>
      </c>
    </row>
    <row r="10" spans="1:6" x14ac:dyDescent="0.35">
      <c r="A10" s="118" t="s">
        <v>46</v>
      </c>
      <c r="C10">
        <v>2</v>
      </c>
      <c r="E10">
        <v>1</v>
      </c>
      <c r="F10">
        <v>3</v>
      </c>
    </row>
    <row r="11" spans="1:6" x14ac:dyDescent="0.35">
      <c r="A11" s="118" t="s">
        <v>50</v>
      </c>
      <c r="B11">
        <v>1</v>
      </c>
      <c r="C11">
        <v>3</v>
      </c>
      <c r="E11">
        <v>3</v>
      </c>
      <c r="F11">
        <v>7</v>
      </c>
    </row>
    <row r="12" spans="1:6" x14ac:dyDescent="0.35">
      <c r="A12" s="118" t="s">
        <v>55</v>
      </c>
      <c r="C12">
        <v>2</v>
      </c>
      <c r="F12">
        <v>2</v>
      </c>
    </row>
    <row r="13" spans="1:6" x14ac:dyDescent="0.35">
      <c r="A13" s="118" t="s">
        <v>57</v>
      </c>
      <c r="C13">
        <v>1</v>
      </c>
      <c r="F13">
        <v>1</v>
      </c>
    </row>
    <row r="14" spans="1:6" x14ac:dyDescent="0.35">
      <c r="A14" s="118" t="s">
        <v>59</v>
      </c>
      <c r="B14">
        <v>3</v>
      </c>
      <c r="C14">
        <v>1</v>
      </c>
      <c r="F14">
        <v>4</v>
      </c>
    </row>
    <row r="15" spans="1:6" x14ac:dyDescent="0.35">
      <c r="A15" s="118" t="s">
        <v>64</v>
      </c>
      <c r="B15">
        <v>7</v>
      </c>
      <c r="C15">
        <v>6</v>
      </c>
      <c r="F15">
        <v>13</v>
      </c>
    </row>
    <row r="16" spans="1:6" x14ac:dyDescent="0.35">
      <c r="A16" s="119" t="s">
        <v>65</v>
      </c>
      <c r="B16">
        <v>1</v>
      </c>
      <c r="C16">
        <v>3</v>
      </c>
      <c r="F16">
        <v>4</v>
      </c>
    </row>
    <row r="17" spans="1:6" x14ac:dyDescent="0.35">
      <c r="A17" s="119" t="s">
        <v>66</v>
      </c>
      <c r="B17">
        <v>2</v>
      </c>
      <c r="F17">
        <v>2</v>
      </c>
    </row>
    <row r="18" spans="1:6" x14ac:dyDescent="0.35">
      <c r="A18" s="119" t="s">
        <v>67</v>
      </c>
      <c r="B18">
        <v>1</v>
      </c>
      <c r="F18">
        <v>1</v>
      </c>
    </row>
    <row r="19" spans="1:6" x14ac:dyDescent="0.35">
      <c r="A19" s="119" t="s">
        <v>68</v>
      </c>
      <c r="C19">
        <v>1</v>
      </c>
      <c r="F19">
        <v>1</v>
      </c>
    </row>
    <row r="20" spans="1:6" x14ac:dyDescent="0.35">
      <c r="A20" s="119" t="s">
        <v>69</v>
      </c>
      <c r="C20">
        <v>1</v>
      </c>
      <c r="F20">
        <v>1</v>
      </c>
    </row>
    <row r="21" spans="1:6" x14ac:dyDescent="0.35">
      <c r="A21" s="119" t="s">
        <v>70</v>
      </c>
      <c r="B21">
        <v>2</v>
      </c>
      <c r="F21">
        <v>2</v>
      </c>
    </row>
    <row r="22" spans="1:6" x14ac:dyDescent="0.35">
      <c r="A22" s="119" t="s">
        <v>24</v>
      </c>
      <c r="B22">
        <v>1</v>
      </c>
      <c r="F22">
        <v>1</v>
      </c>
    </row>
    <row r="23" spans="1:6" x14ac:dyDescent="0.35">
      <c r="A23" s="119" t="s">
        <v>71</v>
      </c>
      <c r="C23">
        <v>1</v>
      </c>
      <c r="F23">
        <v>1</v>
      </c>
    </row>
    <row r="24" spans="1:6" x14ac:dyDescent="0.35">
      <c r="A24" s="118" t="s">
        <v>72</v>
      </c>
      <c r="C24">
        <v>3</v>
      </c>
      <c r="F24">
        <v>3</v>
      </c>
    </row>
    <row r="25" spans="1:6" x14ac:dyDescent="0.35">
      <c r="A25" s="119" t="s">
        <v>73</v>
      </c>
      <c r="C25">
        <v>1</v>
      </c>
      <c r="F25">
        <v>1</v>
      </c>
    </row>
    <row r="26" spans="1:6" x14ac:dyDescent="0.35">
      <c r="A26" s="119" t="s">
        <v>74</v>
      </c>
      <c r="C26">
        <v>2</v>
      </c>
      <c r="F26">
        <v>2</v>
      </c>
    </row>
    <row r="27" spans="1:6" x14ac:dyDescent="0.35">
      <c r="A27" s="118" t="s">
        <v>75</v>
      </c>
      <c r="C27">
        <v>3</v>
      </c>
      <c r="F27">
        <v>3</v>
      </c>
    </row>
    <row r="28" spans="1:6" x14ac:dyDescent="0.35">
      <c r="A28" s="119" t="s">
        <v>76</v>
      </c>
      <c r="C28">
        <v>1</v>
      </c>
      <c r="F28">
        <v>1</v>
      </c>
    </row>
    <row r="29" spans="1:6" x14ac:dyDescent="0.35">
      <c r="A29" s="119" t="s">
        <v>77</v>
      </c>
      <c r="C29">
        <v>2</v>
      </c>
      <c r="F29">
        <v>2</v>
      </c>
    </row>
    <row r="30" spans="1:6" x14ac:dyDescent="0.35">
      <c r="A30" s="118" t="s">
        <v>78</v>
      </c>
      <c r="B30">
        <v>3</v>
      </c>
      <c r="C30">
        <v>8</v>
      </c>
      <c r="E30">
        <v>1</v>
      </c>
      <c r="F30">
        <v>12</v>
      </c>
    </row>
    <row r="31" spans="1:6" x14ac:dyDescent="0.35">
      <c r="A31" s="119" t="s">
        <v>79</v>
      </c>
      <c r="C31">
        <v>1</v>
      </c>
      <c r="F31">
        <v>1</v>
      </c>
    </row>
    <row r="32" spans="1:6" x14ac:dyDescent="0.35">
      <c r="A32" s="119" t="s">
        <v>80</v>
      </c>
      <c r="B32">
        <v>1</v>
      </c>
      <c r="F32">
        <v>1</v>
      </c>
    </row>
    <row r="33" spans="1:6" x14ac:dyDescent="0.35">
      <c r="A33" s="119" t="s">
        <v>81</v>
      </c>
      <c r="C33">
        <v>2</v>
      </c>
      <c r="F33">
        <v>2</v>
      </c>
    </row>
    <row r="34" spans="1:6" x14ac:dyDescent="0.35">
      <c r="A34" s="119" t="s">
        <v>82</v>
      </c>
      <c r="B34">
        <v>2</v>
      </c>
      <c r="F34">
        <v>2</v>
      </c>
    </row>
    <row r="35" spans="1:6" x14ac:dyDescent="0.35">
      <c r="A35" s="119" t="s">
        <v>83</v>
      </c>
      <c r="C35">
        <v>1</v>
      </c>
      <c r="F35">
        <v>1</v>
      </c>
    </row>
    <row r="36" spans="1:6" x14ac:dyDescent="0.35">
      <c r="A36" s="119" t="s">
        <v>84</v>
      </c>
      <c r="C36">
        <v>1</v>
      </c>
      <c r="F36">
        <v>1</v>
      </c>
    </row>
    <row r="37" spans="1:6" x14ac:dyDescent="0.35">
      <c r="A37" s="119" t="s">
        <v>85</v>
      </c>
      <c r="C37">
        <v>1</v>
      </c>
      <c r="F37">
        <v>1</v>
      </c>
    </row>
    <row r="38" spans="1:6" x14ac:dyDescent="0.35">
      <c r="A38" s="119" t="s">
        <v>86</v>
      </c>
      <c r="E38">
        <v>1</v>
      </c>
      <c r="F38">
        <v>1</v>
      </c>
    </row>
    <row r="39" spans="1:6" x14ac:dyDescent="0.35">
      <c r="A39" s="119" t="s">
        <v>87</v>
      </c>
      <c r="C39">
        <v>1</v>
      </c>
      <c r="F39">
        <v>1</v>
      </c>
    </row>
    <row r="40" spans="1:6" x14ac:dyDescent="0.35">
      <c r="A40" s="119" t="s">
        <v>88</v>
      </c>
      <c r="C40">
        <v>1</v>
      </c>
      <c r="F40">
        <v>1</v>
      </c>
    </row>
    <row r="41" spans="1:6" x14ac:dyDescent="0.35">
      <c r="A41" s="118" t="s">
        <v>89</v>
      </c>
      <c r="B41">
        <v>3</v>
      </c>
      <c r="C41">
        <v>5</v>
      </c>
      <c r="E41">
        <v>1</v>
      </c>
      <c r="F41">
        <v>9</v>
      </c>
    </row>
    <row r="42" spans="1:6" x14ac:dyDescent="0.35">
      <c r="A42" s="119" t="s">
        <v>90</v>
      </c>
      <c r="B42">
        <v>2</v>
      </c>
      <c r="C42">
        <v>1</v>
      </c>
      <c r="F42">
        <v>3</v>
      </c>
    </row>
    <row r="43" spans="1:6" x14ac:dyDescent="0.35">
      <c r="A43" s="119" t="s">
        <v>91</v>
      </c>
      <c r="C43">
        <v>1</v>
      </c>
      <c r="F43">
        <v>1</v>
      </c>
    </row>
    <row r="44" spans="1:6" x14ac:dyDescent="0.35">
      <c r="A44" s="119" t="s">
        <v>92</v>
      </c>
      <c r="C44">
        <v>2</v>
      </c>
      <c r="F44">
        <v>2</v>
      </c>
    </row>
    <row r="45" spans="1:6" x14ac:dyDescent="0.35">
      <c r="A45" s="119" t="s">
        <v>93</v>
      </c>
      <c r="E45">
        <v>1</v>
      </c>
      <c r="F45">
        <v>1</v>
      </c>
    </row>
    <row r="46" spans="1:6" x14ac:dyDescent="0.35">
      <c r="A46" s="119" t="s">
        <v>94</v>
      </c>
      <c r="B46">
        <v>1</v>
      </c>
      <c r="C46">
        <v>1</v>
      </c>
      <c r="F46">
        <v>2</v>
      </c>
    </row>
    <row r="47" spans="1:6" x14ac:dyDescent="0.35">
      <c r="A47" s="118" t="s">
        <v>95</v>
      </c>
      <c r="B47">
        <v>2</v>
      </c>
      <c r="C47">
        <v>38</v>
      </c>
      <c r="E47">
        <v>2</v>
      </c>
      <c r="F47">
        <v>42</v>
      </c>
    </row>
    <row r="48" spans="1:6" x14ac:dyDescent="0.35">
      <c r="A48" s="119" t="s">
        <v>96</v>
      </c>
      <c r="B48">
        <v>1</v>
      </c>
      <c r="F48">
        <v>1</v>
      </c>
    </row>
    <row r="49" spans="1:6" x14ac:dyDescent="0.35">
      <c r="A49" s="119" t="s">
        <v>97</v>
      </c>
      <c r="C49">
        <v>1</v>
      </c>
      <c r="F49">
        <v>1</v>
      </c>
    </row>
    <row r="50" spans="1:6" x14ac:dyDescent="0.35">
      <c r="A50" s="119" t="s">
        <v>98</v>
      </c>
      <c r="C50">
        <v>1</v>
      </c>
      <c r="F50">
        <v>1</v>
      </c>
    </row>
    <row r="51" spans="1:6" x14ac:dyDescent="0.35">
      <c r="A51" s="119" t="s">
        <v>99</v>
      </c>
      <c r="C51">
        <v>1</v>
      </c>
      <c r="F51">
        <v>1</v>
      </c>
    </row>
    <row r="52" spans="1:6" x14ac:dyDescent="0.35">
      <c r="A52" s="119" t="s">
        <v>100</v>
      </c>
      <c r="C52">
        <v>1</v>
      </c>
      <c r="F52">
        <v>1</v>
      </c>
    </row>
    <row r="53" spans="1:6" x14ac:dyDescent="0.35">
      <c r="A53" s="119" t="s">
        <v>101</v>
      </c>
      <c r="C53">
        <v>1</v>
      </c>
      <c r="F53">
        <v>1</v>
      </c>
    </row>
    <row r="54" spans="1:6" x14ac:dyDescent="0.35">
      <c r="A54" s="119" t="s">
        <v>102</v>
      </c>
      <c r="E54">
        <v>1</v>
      </c>
      <c r="F54">
        <v>1</v>
      </c>
    </row>
    <row r="55" spans="1:6" x14ac:dyDescent="0.35">
      <c r="A55" s="119" t="s">
        <v>103</v>
      </c>
      <c r="C55">
        <v>1</v>
      </c>
      <c r="F55">
        <v>1</v>
      </c>
    </row>
    <row r="56" spans="1:6" x14ac:dyDescent="0.35">
      <c r="A56" s="119" t="s">
        <v>104</v>
      </c>
      <c r="C56">
        <v>1</v>
      </c>
      <c r="F56">
        <v>1</v>
      </c>
    </row>
    <row r="57" spans="1:6" x14ac:dyDescent="0.35">
      <c r="A57" s="119" t="s">
        <v>105</v>
      </c>
      <c r="B57">
        <v>1</v>
      </c>
      <c r="F57">
        <v>1</v>
      </c>
    </row>
    <row r="58" spans="1:6" x14ac:dyDescent="0.35">
      <c r="A58" s="119" t="s">
        <v>106</v>
      </c>
      <c r="C58">
        <v>1</v>
      </c>
      <c r="F58">
        <v>1</v>
      </c>
    </row>
    <row r="59" spans="1:6" x14ac:dyDescent="0.35">
      <c r="A59" s="119" t="s">
        <v>107</v>
      </c>
      <c r="C59">
        <v>1</v>
      </c>
      <c r="F59">
        <v>1</v>
      </c>
    </row>
    <row r="60" spans="1:6" x14ac:dyDescent="0.35">
      <c r="A60" s="119" t="s">
        <v>108</v>
      </c>
      <c r="C60">
        <v>1</v>
      </c>
      <c r="F60">
        <v>1</v>
      </c>
    </row>
    <row r="61" spans="1:6" x14ac:dyDescent="0.35">
      <c r="A61" s="119" t="s">
        <v>109</v>
      </c>
      <c r="C61">
        <v>1</v>
      </c>
      <c r="F61">
        <v>1</v>
      </c>
    </row>
    <row r="62" spans="1:6" x14ac:dyDescent="0.35">
      <c r="A62" s="119" t="s">
        <v>110</v>
      </c>
      <c r="C62">
        <v>1</v>
      </c>
      <c r="F62">
        <v>1</v>
      </c>
    </row>
    <row r="63" spans="1:6" x14ac:dyDescent="0.35">
      <c r="A63" s="119" t="s">
        <v>111</v>
      </c>
      <c r="C63">
        <v>1</v>
      </c>
      <c r="F63">
        <v>1</v>
      </c>
    </row>
    <row r="64" spans="1:6" x14ac:dyDescent="0.35">
      <c r="A64" s="119" t="s">
        <v>112</v>
      </c>
      <c r="C64">
        <v>1</v>
      </c>
      <c r="F64">
        <v>1</v>
      </c>
    </row>
    <row r="65" spans="1:6" x14ac:dyDescent="0.35">
      <c r="A65" s="119" t="s">
        <v>113</v>
      </c>
      <c r="C65">
        <v>1</v>
      </c>
      <c r="F65">
        <v>1</v>
      </c>
    </row>
    <row r="66" spans="1:6" x14ac:dyDescent="0.35">
      <c r="A66" s="119" t="s">
        <v>114</v>
      </c>
      <c r="C66">
        <v>1</v>
      </c>
      <c r="F66">
        <v>1</v>
      </c>
    </row>
    <row r="67" spans="1:6" x14ac:dyDescent="0.35">
      <c r="A67" s="119" t="s">
        <v>115</v>
      </c>
      <c r="C67">
        <v>1</v>
      </c>
      <c r="F67">
        <v>1</v>
      </c>
    </row>
    <row r="68" spans="1:6" x14ac:dyDescent="0.35">
      <c r="A68" s="119" t="s">
        <v>116</v>
      </c>
      <c r="C68">
        <v>1</v>
      </c>
      <c r="F68">
        <v>1</v>
      </c>
    </row>
    <row r="69" spans="1:6" x14ac:dyDescent="0.35">
      <c r="A69" s="119" t="s">
        <v>117</v>
      </c>
      <c r="C69">
        <v>1</v>
      </c>
      <c r="F69">
        <v>1</v>
      </c>
    </row>
    <row r="70" spans="1:6" x14ac:dyDescent="0.35">
      <c r="A70" s="119" t="s">
        <v>118</v>
      </c>
      <c r="C70">
        <v>1</v>
      </c>
      <c r="F70">
        <v>1</v>
      </c>
    </row>
    <row r="71" spans="1:6" x14ac:dyDescent="0.35">
      <c r="A71" s="119" t="s">
        <v>119</v>
      </c>
      <c r="C71">
        <v>1</v>
      </c>
      <c r="F71">
        <v>1</v>
      </c>
    </row>
    <row r="72" spans="1:6" x14ac:dyDescent="0.35">
      <c r="A72" s="119" t="s">
        <v>120</v>
      </c>
      <c r="C72">
        <v>1</v>
      </c>
      <c r="F72">
        <v>1</v>
      </c>
    </row>
    <row r="73" spans="1:6" x14ac:dyDescent="0.35">
      <c r="A73" s="119" t="s">
        <v>121</v>
      </c>
      <c r="C73">
        <v>1</v>
      </c>
      <c r="F73">
        <v>1</v>
      </c>
    </row>
    <row r="74" spans="1:6" x14ac:dyDescent="0.35">
      <c r="A74" s="119" t="s">
        <v>122</v>
      </c>
      <c r="C74">
        <v>1</v>
      </c>
      <c r="F74">
        <v>1</v>
      </c>
    </row>
    <row r="75" spans="1:6" x14ac:dyDescent="0.35">
      <c r="A75" s="119" t="s">
        <v>123</v>
      </c>
      <c r="C75">
        <v>1</v>
      </c>
      <c r="F75">
        <v>1</v>
      </c>
    </row>
    <row r="76" spans="1:6" x14ac:dyDescent="0.35">
      <c r="A76" s="119" t="s">
        <v>124</v>
      </c>
      <c r="C76">
        <v>1</v>
      </c>
      <c r="F76">
        <v>1</v>
      </c>
    </row>
    <row r="77" spans="1:6" x14ac:dyDescent="0.35">
      <c r="A77" s="119" t="s">
        <v>125</v>
      </c>
      <c r="C77">
        <v>1</v>
      </c>
      <c r="F77">
        <v>1</v>
      </c>
    </row>
    <row r="78" spans="1:6" x14ac:dyDescent="0.35">
      <c r="A78" s="119" t="s">
        <v>126</v>
      </c>
      <c r="C78">
        <v>1</v>
      </c>
      <c r="F78">
        <v>1</v>
      </c>
    </row>
    <row r="79" spans="1:6" x14ac:dyDescent="0.35">
      <c r="A79" s="119" t="s">
        <v>127</v>
      </c>
      <c r="C79">
        <v>1</v>
      </c>
      <c r="F79">
        <v>1</v>
      </c>
    </row>
    <row r="80" spans="1:6" x14ac:dyDescent="0.35">
      <c r="A80" s="119" t="s">
        <v>128</v>
      </c>
      <c r="C80">
        <v>1</v>
      </c>
      <c r="F80">
        <v>1</v>
      </c>
    </row>
    <row r="81" spans="1:6" x14ac:dyDescent="0.35">
      <c r="A81" s="119" t="s">
        <v>129</v>
      </c>
      <c r="C81">
        <v>1</v>
      </c>
      <c r="F81">
        <v>1</v>
      </c>
    </row>
    <row r="82" spans="1:6" x14ac:dyDescent="0.35">
      <c r="A82" s="119" t="s">
        <v>130</v>
      </c>
      <c r="C82">
        <v>1</v>
      </c>
      <c r="F82">
        <v>1</v>
      </c>
    </row>
    <row r="83" spans="1:6" x14ac:dyDescent="0.35">
      <c r="A83" s="119" t="s">
        <v>131</v>
      </c>
      <c r="C83">
        <v>1</v>
      </c>
      <c r="F83">
        <v>1</v>
      </c>
    </row>
    <row r="84" spans="1:6" x14ac:dyDescent="0.35">
      <c r="A84" s="119" t="s">
        <v>132</v>
      </c>
      <c r="C84">
        <v>1</v>
      </c>
      <c r="F84">
        <v>1</v>
      </c>
    </row>
    <row r="85" spans="1:6" x14ac:dyDescent="0.35">
      <c r="A85" s="119" t="s">
        <v>133</v>
      </c>
      <c r="C85">
        <v>1</v>
      </c>
      <c r="F85">
        <v>1</v>
      </c>
    </row>
    <row r="86" spans="1:6" x14ac:dyDescent="0.35">
      <c r="A86" s="119" t="s">
        <v>134</v>
      </c>
      <c r="C86">
        <v>1</v>
      </c>
      <c r="F86">
        <v>1</v>
      </c>
    </row>
    <row r="87" spans="1:6" x14ac:dyDescent="0.35">
      <c r="A87" s="119" t="s">
        <v>135</v>
      </c>
      <c r="C87">
        <v>1</v>
      </c>
      <c r="F87">
        <v>1</v>
      </c>
    </row>
    <row r="88" spans="1:6" x14ac:dyDescent="0.35">
      <c r="A88" s="119" t="s">
        <v>136</v>
      </c>
      <c r="E88">
        <v>1</v>
      </c>
      <c r="F88">
        <v>1</v>
      </c>
    </row>
    <row r="89" spans="1:6" x14ac:dyDescent="0.35">
      <c r="A89" s="119" t="s">
        <v>137</v>
      </c>
      <c r="C89">
        <v>1</v>
      </c>
      <c r="F89">
        <v>1</v>
      </c>
    </row>
    <row r="90" spans="1:6" x14ac:dyDescent="0.35">
      <c r="A90" s="118" t="s">
        <v>138</v>
      </c>
      <c r="B90">
        <v>1</v>
      </c>
      <c r="C90">
        <v>2</v>
      </c>
      <c r="F90">
        <v>3</v>
      </c>
    </row>
    <row r="91" spans="1:6" x14ac:dyDescent="0.35">
      <c r="A91" s="119" t="s">
        <v>139</v>
      </c>
      <c r="C91">
        <v>1</v>
      </c>
      <c r="F91">
        <v>1</v>
      </c>
    </row>
    <row r="92" spans="1:6" x14ac:dyDescent="0.35">
      <c r="A92" s="119" t="s">
        <v>140</v>
      </c>
      <c r="B92">
        <v>1</v>
      </c>
      <c r="F92">
        <v>1</v>
      </c>
    </row>
    <row r="93" spans="1:6" x14ac:dyDescent="0.35">
      <c r="A93" s="119" t="s">
        <v>141</v>
      </c>
      <c r="C93">
        <v>1</v>
      </c>
      <c r="F93">
        <v>1</v>
      </c>
    </row>
    <row r="94" spans="1:6" x14ac:dyDescent="0.35">
      <c r="A94" s="118" t="s">
        <v>142</v>
      </c>
      <c r="C94">
        <v>12</v>
      </c>
      <c r="F94">
        <v>12</v>
      </c>
    </row>
    <row r="95" spans="1:6" x14ac:dyDescent="0.35">
      <c r="A95" s="119" t="s">
        <v>143</v>
      </c>
      <c r="C95">
        <v>1</v>
      </c>
      <c r="F95">
        <v>1</v>
      </c>
    </row>
    <row r="96" spans="1:6" x14ac:dyDescent="0.35">
      <c r="A96" s="119" t="s">
        <v>144</v>
      </c>
      <c r="C96">
        <v>1</v>
      </c>
      <c r="F96">
        <v>1</v>
      </c>
    </row>
    <row r="97" spans="1:6" x14ac:dyDescent="0.35">
      <c r="A97" s="119" t="s">
        <v>145</v>
      </c>
      <c r="C97">
        <v>1</v>
      </c>
      <c r="F97">
        <v>1</v>
      </c>
    </row>
    <row r="98" spans="1:6" x14ac:dyDescent="0.35">
      <c r="A98" s="119" t="s">
        <v>146</v>
      </c>
      <c r="C98">
        <v>1</v>
      </c>
      <c r="F98">
        <v>1</v>
      </c>
    </row>
    <row r="99" spans="1:6" x14ac:dyDescent="0.35">
      <c r="A99" s="119" t="s">
        <v>147</v>
      </c>
      <c r="C99">
        <v>1</v>
      </c>
      <c r="F99">
        <v>1</v>
      </c>
    </row>
    <row r="100" spans="1:6" x14ac:dyDescent="0.35">
      <c r="A100" s="119" t="s">
        <v>148</v>
      </c>
      <c r="C100">
        <v>1</v>
      </c>
      <c r="F100">
        <v>1</v>
      </c>
    </row>
    <row r="101" spans="1:6" x14ac:dyDescent="0.35">
      <c r="A101" s="119" t="s">
        <v>149</v>
      </c>
      <c r="C101">
        <v>1</v>
      </c>
      <c r="F101">
        <v>1</v>
      </c>
    </row>
    <row r="102" spans="1:6" x14ac:dyDescent="0.35">
      <c r="A102" s="119" t="s">
        <v>150</v>
      </c>
      <c r="C102">
        <v>1</v>
      </c>
      <c r="F102">
        <v>1</v>
      </c>
    </row>
    <row r="103" spans="1:6" x14ac:dyDescent="0.35">
      <c r="A103" s="119" t="s">
        <v>151</v>
      </c>
      <c r="C103">
        <v>1</v>
      </c>
      <c r="F103">
        <v>1</v>
      </c>
    </row>
    <row r="104" spans="1:6" x14ac:dyDescent="0.35">
      <c r="A104" s="119" t="s">
        <v>152</v>
      </c>
      <c r="C104">
        <v>1</v>
      </c>
      <c r="F104">
        <v>1</v>
      </c>
    </row>
    <row r="105" spans="1:6" x14ac:dyDescent="0.35">
      <c r="A105" s="119" t="s">
        <v>153</v>
      </c>
      <c r="C105">
        <v>1</v>
      </c>
      <c r="F105">
        <v>1</v>
      </c>
    </row>
    <row r="106" spans="1:6" x14ac:dyDescent="0.35">
      <c r="A106" s="119" t="s">
        <v>154</v>
      </c>
      <c r="C106">
        <v>1</v>
      </c>
      <c r="F106">
        <v>1</v>
      </c>
    </row>
    <row r="107" spans="1:6" x14ac:dyDescent="0.35">
      <c r="A107" s="118" t="s">
        <v>155</v>
      </c>
      <c r="B107">
        <v>1</v>
      </c>
      <c r="C107">
        <v>2</v>
      </c>
      <c r="E107">
        <v>1</v>
      </c>
      <c r="F107">
        <v>4</v>
      </c>
    </row>
    <row r="108" spans="1:6" x14ac:dyDescent="0.35">
      <c r="A108" s="119" t="s">
        <v>156</v>
      </c>
      <c r="C108">
        <v>1</v>
      </c>
      <c r="E108">
        <v>1</v>
      </c>
      <c r="F108">
        <v>2</v>
      </c>
    </row>
    <row r="109" spans="1:6" x14ac:dyDescent="0.35">
      <c r="A109" s="119" t="s">
        <v>157</v>
      </c>
      <c r="B109">
        <v>1</v>
      </c>
      <c r="C109">
        <v>1</v>
      </c>
      <c r="F109">
        <v>2</v>
      </c>
    </row>
    <row r="110" spans="1:6" x14ac:dyDescent="0.35">
      <c r="A110" s="118" t="s">
        <v>158</v>
      </c>
      <c r="B110">
        <v>11</v>
      </c>
      <c r="C110">
        <v>15</v>
      </c>
      <c r="F110">
        <v>26</v>
      </c>
    </row>
    <row r="111" spans="1:6" x14ac:dyDescent="0.35">
      <c r="A111" s="119" t="s">
        <v>159</v>
      </c>
      <c r="B111">
        <v>2</v>
      </c>
      <c r="F111">
        <v>2</v>
      </c>
    </row>
    <row r="112" spans="1:6" x14ac:dyDescent="0.35">
      <c r="A112" s="119" t="s">
        <v>161</v>
      </c>
      <c r="B112">
        <v>1</v>
      </c>
      <c r="F112">
        <v>1</v>
      </c>
    </row>
    <row r="113" spans="1:6" x14ac:dyDescent="0.35">
      <c r="A113" s="119" t="s">
        <v>163</v>
      </c>
      <c r="C113">
        <v>3</v>
      </c>
      <c r="F113">
        <v>3</v>
      </c>
    </row>
    <row r="114" spans="1:6" x14ac:dyDescent="0.35">
      <c r="A114" s="119" t="s">
        <v>165</v>
      </c>
      <c r="B114">
        <v>1</v>
      </c>
      <c r="C114">
        <v>3</v>
      </c>
      <c r="F114">
        <v>4</v>
      </c>
    </row>
    <row r="115" spans="1:6" x14ac:dyDescent="0.35">
      <c r="A115" s="119" t="s">
        <v>167</v>
      </c>
      <c r="B115">
        <v>1</v>
      </c>
      <c r="F115">
        <v>1</v>
      </c>
    </row>
    <row r="116" spans="1:6" x14ac:dyDescent="0.35">
      <c r="A116" s="119" t="s">
        <v>169</v>
      </c>
      <c r="B116">
        <v>1</v>
      </c>
      <c r="F116">
        <v>1</v>
      </c>
    </row>
    <row r="117" spans="1:6" x14ac:dyDescent="0.35">
      <c r="A117" s="119" t="s">
        <v>171</v>
      </c>
      <c r="B117">
        <v>1</v>
      </c>
      <c r="F117">
        <v>1</v>
      </c>
    </row>
    <row r="118" spans="1:6" x14ac:dyDescent="0.35">
      <c r="A118" s="119" t="s">
        <v>173</v>
      </c>
      <c r="C118">
        <v>2</v>
      </c>
      <c r="F118">
        <v>2</v>
      </c>
    </row>
    <row r="119" spans="1:6" x14ac:dyDescent="0.35">
      <c r="A119" s="119" t="s">
        <v>175</v>
      </c>
      <c r="B119">
        <v>1</v>
      </c>
      <c r="F119">
        <v>1</v>
      </c>
    </row>
    <row r="120" spans="1:6" x14ac:dyDescent="0.35">
      <c r="A120" s="119" t="s">
        <v>177</v>
      </c>
      <c r="B120">
        <v>1</v>
      </c>
      <c r="F120">
        <v>1</v>
      </c>
    </row>
    <row r="121" spans="1:6" x14ac:dyDescent="0.35">
      <c r="A121" s="119" t="s">
        <v>179</v>
      </c>
      <c r="B121">
        <v>1</v>
      </c>
      <c r="F121">
        <v>1</v>
      </c>
    </row>
    <row r="122" spans="1:6" x14ac:dyDescent="0.35">
      <c r="A122" s="119" t="s">
        <v>181</v>
      </c>
      <c r="C122">
        <v>2</v>
      </c>
      <c r="F122">
        <v>2</v>
      </c>
    </row>
    <row r="123" spans="1:6" x14ac:dyDescent="0.35">
      <c r="A123" s="119" t="s">
        <v>183</v>
      </c>
      <c r="C123">
        <v>1</v>
      </c>
      <c r="F123">
        <v>1</v>
      </c>
    </row>
    <row r="124" spans="1:6" x14ac:dyDescent="0.35">
      <c r="A124" s="119" t="s">
        <v>185</v>
      </c>
      <c r="C124">
        <v>3</v>
      </c>
      <c r="F124">
        <v>3</v>
      </c>
    </row>
    <row r="125" spans="1:6" x14ac:dyDescent="0.35">
      <c r="A125" s="119" t="s">
        <v>187</v>
      </c>
      <c r="C125">
        <v>1</v>
      </c>
      <c r="F125">
        <v>1</v>
      </c>
    </row>
    <row r="126" spans="1:6" x14ac:dyDescent="0.35">
      <c r="A126" s="119" t="s">
        <v>189</v>
      </c>
      <c r="B126">
        <v>1</v>
      </c>
      <c r="F126">
        <v>1</v>
      </c>
    </row>
    <row r="127" spans="1:6" x14ac:dyDescent="0.35">
      <c r="A127" s="118" t="s">
        <v>190</v>
      </c>
      <c r="B127">
        <v>1</v>
      </c>
      <c r="F127">
        <v>1</v>
      </c>
    </row>
    <row r="128" spans="1:6" x14ac:dyDescent="0.35">
      <c r="A128" s="119" t="s">
        <v>191</v>
      </c>
      <c r="B128">
        <v>1</v>
      </c>
      <c r="F128">
        <v>1</v>
      </c>
    </row>
    <row r="129" spans="1:6" x14ac:dyDescent="0.35">
      <c r="A129" s="118" t="s">
        <v>192</v>
      </c>
      <c r="C129">
        <v>6</v>
      </c>
      <c r="F129">
        <v>6</v>
      </c>
    </row>
    <row r="130" spans="1:6" x14ac:dyDescent="0.35">
      <c r="A130" s="119" t="s">
        <v>193</v>
      </c>
      <c r="C130">
        <v>1</v>
      </c>
      <c r="F130">
        <v>1</v>
      </c>
    </row>
    <row r="131" spans="1:6" x14ac:dyDescent="0.35">
      <c r="A131" s="119" t="s">
        <v>194</v>
      </c>
      <c r="C131">
        <v>1</v>
      </c>
      <c r="F131">
        <v>1</v>
      </c>
    </row>
    <row r="132" spans="1:6" x14ac:dyDescent="0.35">
      <c r="A132" s="119" t="s">
        <v>195</v>
      </c>
      <c r="C132">
        <v>1</v>
      </c>
      <c r="F132">
        <v>1</v>
      </c>
    </row>
    <row r="133" spans="1:6" x14ac:dyDescent="0.35">
      <c r="A133" s="119" t="s">
        <v>196</v>
      </c>
      <c r="C133">
        <v>1</v>
      </c>
      <c r="F133">
        <v>1</v>
      </c>
    </row>
    <row r="134" spans="1:6" x14ac:dyDescent="0.35">
      <c r="A134" s="119" t="s">
        <v>197</v>
      </c>
      <c r="C134">
        <v>2</v>
      </c>
      <c r="F134">
        <v>2</v>
      </c>
    </row>
    <row r="135" spans="1:6" x14ac:dyDescent="0.35">
      <c r="A135" s="118" t="s">
        <v>198</v>
      </c>
      <c r="B135">
        <v>2</v>
      </c>
      <c r="C135">
        <v>5</v>
      </c>
      <c r="F135">
        <v>7</v>
      </c>
    </row>
    <row r="136" spans="1:6" x14ac:dyDescent="0.35">
      <c r="A136" s="119" t="s">
        <v>199</v>
      </c>
      <c r="C136">
        <v>1</v>
      </c>
      <c r="F136">
        <v>1</v>
      </c>
    </row>
    <row r="137" spans="1:6" x14ac:dyDescent="0.35">
      <c r="A137" s="119" t="s">
        <v>201</v>
      </c>
      <c r="C137">
        <v>1</v>
      </c>
      <c r="F137">
        <v>1</v>
      </c>
    </row>
    <row r="138" spans="1:6" x14ac:dyDescent="0.35">
      <c r="A138" s="119" t="s">
        <v>203</v>
      </c>
      <c r="C138">
        <v>1</v>
      </c>
      <c r="F138">
        <v>1</v>
      </c>
    </row>
    <row r="139" spans="1:6" x14ac:dyDescent="0.35">
      <c r="A139" s="119" t="s">
        <v>205</v>
      </c>
      <c r="C139">
        <v>1</v>
      </c>
      <c r="F139">
        <v>1</v>
      </c>
    </row>
    <row r="140" spans="1:6" x14ac:dyDescent="0.35">
      <c r="A140" s="119" t="s">
        <v>207</v>
      </c>
      <c r="B140">
        <v>1</v>
      </c>
      <c r="F140">
        <v>1</v>
      </c>
    </row>
    <row r="141" spans="1:6" x14ac:dyDescent="0.35">
      <c r="A141" s="119" t="s">
        <v>209</v>
      </c>
      <c r="B141">
        <v>1</v>
      </c>
      <c r="F141">
        <v>1</v>
      </c>
    </row>
    <row r="142" spans="1:6" x14ac:dyDescent="0.35">
      <c r="A142" s="119" t="s">
        <v>211</v>
      </c>
      <c r="C142">
        <v>1</v>
      </c>
      <c r="F142">
        <v>1</v>
      </c>
    </row>
    <row r="143" spans="1:6" x14ac:dyDescent="0.35">
      <c r="A143" s="118" t="s">
        <v>212</v>
      </c>
      <c r="B143">
        <v>4</v>
      </c>
      <c r="C143">
        <v>6</v>
      </c>
      <c r="F143">
        <v>10</v>
      </c>
    </row>
    <row r="144" spans="1:6" x14ac:dyDescent="0.35">
      <c r="A144" s="119" t="s">
        <v>213</v>
      </c>
      <c r="B144">
        <v>1</v>
      </c>
      <c r="C144">
        <v>1</v>
      </c>
      <c r="F144">
        <v>2</v>
      </c>
    </row>
    <row r="145" spans="1:6" x14ac:dyDescent="0.35">
      <c r="A145" s="119" t="s">
        <v>215</v>
      </c>
      <c r="B145">
        <v>1</v>
      </c>
      <c r="F145">
        <v>1</v>
      </c>
    </row>
    <row r="146" spans="1:6" x14ac:dyDescent="0.35">
      <c r="A146" s="119" t="s">
        <v>217</v>
      </c>
      <c r="B146">
        <v>1</v>
      </c>
      <c r="C146">
        <v>3</v>
      </c>
      <c r="F146">
        <v>4</v>
      </c>
    </row>
    <row r="147" spans="1:6" x14ac:dyDescent="0.35">
      <c r="A147" s="119" t="s">
        <v>219</v>
      </c>
      <c r="C147">
        <v>1</v>
      </c>
      <c r="F147">
        <v>1</v>
      </c>
    </row>
    <row r="148" spans="1:6" x14ac:dyDescent="0.35">
      <c r="A148" s="119" t="s">
        <v>221</v>
      </c>
      <c r="B148">
        <v>1</v>
      </c>
      <c r="C148">
        <v>1</v>
      </c>
      <c r="F148">
        <v>2</v>
      </c>
    </row>
    <row r="149" spans="1:6" x14ac:dyDescent="0.35">
      <c r="A149" s="118" t="s">
        <v>222</v>
      </c>
      <c r="B149">
        <v>2</v>
      </c>
      <c r="E149">
        <v>1</v>
      </c>
      <c r="F149">
        <v>3</v>
      </c>
    </row>
    <row r="150" spans="1:6" x14ac:dyDescent="0.35">
      <c r="A150" s="119" t="s">
        <v>223</v>
      </c>
      <c r="B150">
        <v>1</v>
      </c>
      <c r="F150">
        <v>1</v>
      </c>
    </row>
    <row r="151" spans="1:6" x14ac:dyDescent="0.35">
      <c r="A151" s="119" t="s">
        <v>225</v>
      </c>
      <c r="B151">
        <v>1</v>
      </c>
      <c r="F151">
        <v>1</v>
      </c>
    </row>
    <row r="152" spans="1:6" x14ac:dyDescent="0.35">
      <c r="A152" s="119" t="s">
        <v>227</v>
      </c>
      <c r="E152">
        <v>1</v>
      </c>
      <c r="F152">
        <v>1</v>
      </c>
    </row>
    <row r="153" spans="1:6" x14ac:dyDescent="0.35">
      <c r="A153" s="118" t="s">
        <v>228</v>
      </c>
      <c r="B153">
        <v>6</v>
      </c>
      <c r="C153">
        <v>8</v>
      </c>
      <c r="F153">
        <v>14</v>
      </c>
    </row>
    <row r="154" spans="1:6" x14ac:dyDescent="0.35">
      <c r="A154" s="119" t="s">
        <v>229</v>
      </c>
      <c r="B154">
        <v>1</v>
      </c>
      <c r="F154">
        <v>1</v>
      </c>
    </row>
    <row r="155" spans="1:6" x14ac:dyDescent="0.35">
      <c r="A155" s="119" t="s">
        <v>230</v>
      </c>
      <c r="C155">
        <v>1</v>
      </c>
      <c r="F155">
        <v>1</v>
      </c>
    </row>
    <row r="156" spans="1:6" x14ac:dyDescent="0.35">
      <c r="A156" s="119" t="s">
        <v>231</v>
      </c>
      <c r="C156">
        <v>1</v>
      </c>
      <c r="F156">
        <v>1</v>
      </c>
    </row>
    <row r="157" spans="1:6" x14ac:dyDescent="0.35">
      <c r="A157" s="119" t="s">
        <v>232</v>
      </c>
      <c r="B157">
        <v>1</v>
      </c>
      <c r="F157">
        <v>1</v>
      </c>
    </row>
    <row r="158" spans="1:6" x14ac:dyDescent="0.35">
      <c r="A158" s="119" t="s">
        <v>233</v>
      </c>
      <c r="C158">
        <v>1</v>
      </c>
      <c r="F158">
        <v>1</v>
      </c>
    </row>
    <row r="159" spans="1:6" x14ac:dyDescent="0.35">
      <c r="A159" s="119" t="s">
        <v>234</v>
      </c>
      <c r="B159">
        <v>1</v>
      </c>
      <c r="F159">
        <v>1</v>
      </c>
    </row>
    <row r="160" spans="1:6" x14ac:dyDescent="0.35">
      <c r="A160" s="119" t="s">
        <v>235</v>
      </c>
      <c r="B160">
        <v>1</v>
      </c>
      <c r="C160">
        <v>2</v>
      </c>
      <c r="F160">
        <v>3</v>
      </c>
    </row>
    <row r="161" spans="1:6" x14ac:dyDescent="0.35">
      <c r="A161" s="119" t="s">
        <v>236</v>
      </c>
      <c r="C161">
        <v>1</v>
      </c>
      <c r="F161">
        <v>1</v>
      </c>
    </row>
    <row r="162" spans="1:6" x14ac:dyDescent="0.35">
      <c r="A162" s="119" t="s">
        <v>237</v>
      </c>
      <c r="B162">
        <v>1</v>
      </c>
      <c r="C162">
        <v>2</v>
      </c>
      <c r="F162">
        <v>3</v>
      </c>
    </row>
    <row r="163" spans="1:6" x14ac:dyDescent="0.35">
      <c r="A163" s="119" t="s">
        <v>238</v>
      </c>
      <c r="B163">
        <v>1</v>
      </c>
      <c r="F163">
        <v>1</v>
      </c>
    </row>
    <row r="164" spans="1:6" x14ac:dyDescent="0.35">
      <c r="A164" s="118" t="s">
        <v>239</v>
      </c>
      <c r="C164">
        <v>9</v>
      </c>
      <c r="E164">
        <v>6</v>
      </c>
      <c r="F164">
        <v>15</v>
      </c>
    </row>
    <row r="165" spans="1:6" x14ac:dyDescent="0.35">
      <c r="A165" s="119" t="s">
        <v>240</v>
      </c>
      <c r="C165">
        <v>3</v>
      </c>
      <c r="F165">
        <v>3</v>
      </c>
    </row>
    <row r="166" spans="1:6" x14ac:dyDescent="0.35">
      <c r="A166" s="119" t="s">
        <v>241</v>
      </c>
      <c r="E166">
        <v>1</v>
      </c>
      <c r="F166">
        <v>1</v>
      </c>
    </row>
    <row r="167" spans="1:6" x14ac:dyDescent="0.35">
      <c r="A167" s="119" t="s">
        <v>242</v>
      </c>
      <c r="C167">
        <v>1</v>
      </c>
      <c r="F167">
        <v>1</v>
      </c>
    </row>
    <row r="168" spans="1:6" x14ac:dyDescent="0.35">
      <c r="A168" s="119" t="s">
        <v>243</v>
      </c>
      <c r="C168">
        <v>1</v>
      </c>
      <c r="F168">
        <v>1</v>
      </c>
    </row>
    <row r="169" spans="1:6" x14ac:dyDescent="0.35">
      <c r="A169" s="119" t="s">
        <v>244</v>
      </c>
      <c r="E169">
        <v>2</v>
      </c>
      <c r="F169">
        <v>2</v>
      </c>
    </row>
    <row r="170" spans="1:6" x14ac:dyDescent="0.35">
      <c r="A170" s="119" t="s">
        <v>245</v>
      </c>
      <c r="C170">
        <v>1</v>
      </c>
      <c r="F170">
        <v>1</v>
      </c>
    </row>
    <row r="171" spans="1:6" x14ac:dyDescent="0.35">
      <c r="A171" s="119" t="s">
        <v>246</v>
      </c>
      <c r="C171">
        <v>1</v>
      </c>
      <c r="F171">
        <v>1</v>
      </c>
    </row>
    <row r="172" spans="1:6" x14ac:dyDescent="0.35">
      <c r="A172" s="119" t="s">
        <v>247</v>
      </c>
      <c r="C172">
        <v>1</v>
      </c>
      <c r="F172">
        <v>1</v>
      </c>
    </row>
    <row r="173" spans="1:6" x14ac:dyDescent="0.35">
      <c r="A173" s="119" t="s">
        <v>248</v>
      </c>
      <c r="C173">
        <v>1</v>
      </c>
      <c r="F173">
        <v>1</v>
      </c>
    </row>
    <row r="174" spans="1:6" x14ac:dyDescent="0.35">
      <c r="A174" s="119" t="s">
        <v>249</v>
      </c>
      <c r="E174">
        <v>3</v>
      </c>
      <c r="F174">
        <v>3</v>
      </c>
    </row>
    <row r="175" spans="1:6" x14ac:dyDescent="0.35">
      <c r="A175" s="118" t="s">
        <v>250</v>
      </c>
      <c r="B175">
        <v>16</v>
      </c>
      <c r="C175">
        <v>2</v>
      </c>
      <c r="E175">
        <v>1</v>
      </c>
      <c r="F175">
        <v>19</v>
      </c>
    </row>
    <row r="176" spans="1:6" x14ac:dyDescent="0.35">
      <c r="A176" s="119" t="s">
        <v>251</v>
      </c>
      <c r="B176">
        <v>2</v>
      </c>
      <c r="F176">
        <v>2</v>
      </c>
    </row>
    <row r="177" spans="1:6" x14ac:dyDescent="0.35">
      <c r="A177" s="119" t="s">
        <v>252</v>
      </c>
      <c r="B177">
        <v>1</v>
      </c>
      <c r="F177">
        <v>1</v>
      </c>
    </row>
    <row r="178" spans="1:6" x14ac:dyDescent="0.35">
      <c r="A178" s="119" t="s">
        <v>253</v>
      </c>
      <c r="B178">
        <v>3</v>
      </c>
      <c r="F178">
        <v>3</v>
      </c>
    </row>
    <row r="179" spans="1:6" x14ac:dyDescent="0.35">
      <c r="A179" s="119" t="s">
        <v>254</v>
      </c>
      <c r="B179">
        <v>2</v>
      </c>
      <c r="F179">
        <v>2</v>
      </c>
    </row>
    <row r="180" spans="1:6" x14ac:dyDescent="0.35">
      <c r="A180" s="119" t="s">
        <v>255</v>
      </c>
      <c r="C180">
        <v>1</v>
      </c>
      <c r="F180">
        <v>1</v>
      </c>
    </row>
    <row r="181" spans="1:6" x14ac:dyDescent="0.35">
      <c r="A181" s="119" t="s">
        <v>256</v>
      </c>
      <c r="B181">
        <v>4</v>
      </c>
      <c r="C181">
        <v>1</v>
      </c>
      <c r="E181">
        <v>1</v>
      </c>
      <c r="F181">
        <v>6</v>
      </c>
    </row>
    <row r="182" spans="1:6" x14ac:dyDescent="0.35">
      <c r="A182" s="119" t="s">
        <v>257</v>
      </c>
      <c r="B182">
        <v>2</v>
      </c>
      <c r="F182">
        <v>2</v>
      </c>
    </row>
    <row r="183" spans="1:6" x14ac:dyDescent="0.35">
      <c r="A183" s="119" t="s">
        <v>258</v>
      </c>
      <c r="B183">
        <v>2</v>
      </c>
      <c r="F183">
        <v>2</v>
      </c>
    </row>
    <row r="184" spans="1:6" x14ac:dyDescent="0.35">
      <c r="A184" s="118" t="s">
        <v>259</v>
      </c>
      <c r="C184">
        <v>1</v>
      </c>
      <c r="E184">
        <v>1</v>
      </c>
      <c r="F184">
        <v>2</v>
      </c>
    </row>
    <row r="185" spans="1:6" x14ac:dyDescent="0.35">
      <c r="A185" s="119" t="s">
        <v>260</v>
      </c>
      <c r="E185">
        <v>1</v>
      </c>
      <c r="F185">
        <v>1</v>
      </c>
    </row>
    <row r="186" spans="1:6" x14ac:dyDescent="0.35">
      <c r="A186" s="119" t="s">
        <v>262</v>
      </c>
      <c r="C186">
        <v>1</v>
      </c>
      <c r="F186">
        <v>1</v>
      </c>
    </row>
    <row r="187" spans="1:6" x14ac:dyDescent="0.35">
      <c r="A187" s="118" t="s">
        <v>263</v>
      </c>
      <c r="B187">
        <v>3</v>
      </c>
      <c r="F187">
        <v>3</v>
      </c>
    </row>
    <row r="188" spans="1:6" x14ac:dyDescent="0.35">
      <c r="A188" s="119" t="s">
        <v>264</v>
      </c>
      <c r="B188">
        <v>1</v>
      </c>
      <c r="F188">
        <v>1</v>
      </c>
    </row>
    <row r="189" spans="1:6" x14ac:dyDescent="0.35">
      <c r="A189" s="119" t="s">
        <v>266</v>
      </c>
      <c r="B189">
        <v>2</v>
      </c>
      <c r="F189">
        <v>2</v>
      </c>
    </row>
    <row r="190" spans="1:6" x14ac:dyDescent="0.35">
      <c r="A190" s="118" t="s">
        <v>267</v>
      </c>
      <c r="C190">
        <v>5</v>
      </c>
      <c r="F190">
        <v>5</v>
      </c>
    </row>
    <row r="191" spans="1:6" x14ac:dyDescent="0.35">
      <c r="A191" s="119" t="s">
        <v>268</v>
      </c>
      <c r="C191">
        <v>1</v>
      </c>
      <c r="F191">
        <v>1</v>
      </c>
    </row>
    <row r="192" spans="1:6" x14ac:dyDescent="0.35">
      <c r="A192" s="119" t="s">
        <v>270</v>
      </c>
      <c r="C192">
        <v>1</v>
      </c>
      <c r="F192">
        <v>1</v>
      </c>
    </row>
    <row r="193" spans="1:6" x14ac:dyDescent="0.35">
      <c r="A193" s="119" t="s">
        <v>272</v>
      </c>
      <c r="C193">
        <v>1</v>
      </c>
      <c r="F193">
        <v>1</v>
      </c>
    </row>
    <row r="194" spans="1:6" x14ac:dyDescent="0.35">
      <c r="A194" s="119" t="s">
        <v>274</v>
      </c>
      <c r="C194">
        <v>1</v>
      </c>
      <c r="F194">
        <v>1</v>
      </c>
    </row>
    <row r="195" spans="1:6" x14ac:dyDescent="0.35">
      <c r="A195" s="119" t="s">
        <v>276</v>
      </c>
      <c r="C195">
        <v>1</v>
      </c>
      <c r="F195">
        <v>1</v>
      </c>
    </row>
    <row r="196" spans="1:6" x14ac:dyDescent="0.35">
      <c r="A196" s="118" t="s">
        <v>277</v>
      </c>
      <c r="B196">
        <v>4</v>
      </c>
      <c r="C196">
        <v>11</v>
      </c>
      <c r="F196">
        <v>15</v>
      </c>
    </row>
    <row r="197" spans="1:6" x14ac:dyDescent="0.35">
      <c r="A197" s="119" t="s">
        <v>278</v>
      </c>
      <c r="B197">
        <v>1</v>
      </c>
      <c r="C197">
        <v>2</v>
      </c>
      <c r="F197">
        <v>3</v>
      </c>
    </row>
    <row r="198" spans="1:6" x14ac:dyDescent="0.35">
      <c r="A198" s="119" t="s">
        <v>279</v>
      </c>
      <c r="C198">
        <v>4</v>
      </c>
      <c r="F198">
        <v>4</v>
      </c>
    </row>
    <row r="199" spans="1:6" x14ac:dyDescent="0.35">
      <c r="A199" s="119" t="s">
        <v>280</v>
      </c>
      <c r="C199">
        <v>1</v>
      </c>
      <c r="F199">
        <v>1</v>
      </c>
    </row>
    <row r="200" spans="1:6" x14ac:dyDescent="0.35">
      <c r="A200" s="119" t="s">
        <v>281</v>
      </c>
      <c r="B200">
        <v>1</v>
      </c>
      <c r="F200">
        <v>1</v>
      </c>
    </row>
    <row r="201" spans="1:6" x14ac:dyDescent="0.35">
      <c r="A201" s="119" t="s">
        <v>282</v>
      </c>
      <c r="C201">
        <v>3</v>
      </c>
      <c r="F201">
        <v>3</v>
      </c>
    </row>
    <row r="202" spans="1:6" x14ac:dyDescent="0.35">
      <c r="A202" s="119" t="s">
        <v>283</v>
      </c>
      <c r="B202">
        <v>2</v>
      </c>
      <c r="C202">
        <v>1</v>
      </c>
      <c r="F202">
        <v>3</v>
      </c>
    </row>
    <row r="203" spans="1:6" x14ac:dyDescent="0.35">
      <c r="A203" s="118" t="s">
        <v>284</v>
      </c>
      <c r="B203">
        <v>8</v>
      </c>
      <c r="C203">
        <v>20</v>
      </c>
      <c r="E203">
        <v>1</v>
      </c>
      <c r="F203">
        <v>29</v>
      </c>
    </row>
    <row r="204" spans="1:6" x14ac:dyDescent="0.35">
      <c r="A204" s="118" t="s">
        <v>316</v>
      </c>
      <c r="B204">
        <v>11</v>
      </c>
      <c r="C204">
        <v>21</v>
      </c>
      <c r="E204">
        <v>1</v>
      </c>
      <c r="F204">
        <v>33</v>
      </c>
    </row>
    <row r="205" spans="1:6" x14ac:dyDescent="0.35">
      <c r="A205" s="118" t="s">
        <v>527</v>
      </c>
      <c r="B205">
        <v>2</v>
      </c>
      <c r="C205">
        <v>6</v>
      </c>
      <c r="E205">
        <v>2</v>
      </c>
      <c r="F205">
        <v>10</v>
      </c>
    </row>
    <row r="206" spans="1:6" x14ac:dyDescent="0.35">
      <c r="A206" s="118" t="s">
        <v>339</v>
      </c>
      <c r="B206">
        <v>6</v>
      </c>
      <c r="C206">
        <v>7</v>
      </c>
      <c r="F206">
        <v>13</v>
      </c>
    </row>
    <row r="207" spans="1:6" x14ac:dyDescent="0.35">
      <c r="A207" s="118" t="s">
        <v>348</v>
      </c>
      <c r="B207">
        <v>5</v>
      </c>
      <c r="C207">
        <v>7</v>
      </c>
      <c r="F207">
        <v>12</v>
      </c>
    </row>
    <row r="208" spans="1:6" x14ac:dyDescent="0.35">
      <c r="A208" s="118" t="s">
        <v>357</v>
      </c>
      <c r="B208">
        <v>4</v>
      </c>
      <c r="C208">
        <v>8</v>
      </c>
      <c r="E208">
        <v>3</v>
      </c>
      <c r="F208">
        <v>15</v>
      </c>
    </row>
    <row r="209" spans="1:6" x14ac:dyDescent="0.35">
      <c r="A209" s="118" t="s">
        <v>365</v>
      </c>
      <c r="B209">
        <v>5</v>
      </c>
      <c r="C209">
        <v>11</v>
      </c>
      <c r="F209">
        <v>16</v>
      </c>
    </row>
    <row r="210" spans="1:6" x14ac:dyDescent="0.35">
      <c r="A210" s="118" t="s">
        <v>374</v>
      </c>
      <c r="C210">
        <v>3</v>
      </c>
      <c r="E210">
        <v>1</v>
      </c>
      <c r="F210">
        <v>4</v>
      </c>
    </row>
    <row r="211" spans="1:6" x14ac:dyDescent="0.35">
      <c r="A211" s="118" t="s">
        <v>377</v>
      </c>
      <c r="B211">
        <v>3</v>
      </c>
      <c r="C211">
        <v>17</v>
      </c>
      <c r="F211">
        <v>20</v>
      </c>
    </row>
    <row r="212" spans="1:6" x14ac:dyDescent="0.35">
      <c r="A212" s="118" t="s">
        <v>411</v>
      </c>
      <c r="B212">
        <v>4</v>
      </c>
      <c r="C212">
        <v>6</v>
      </c>
      <c r="F212">
        <v>10</v>
      </c>
    </row>
    <row r="213" spans="1:6" x14ac:dyDescent="0.35">
      <c r="A213" s="118" t="s">
        <v>421</v>
      </c>
      <c r="B213">
        <v>2</v>
      </c>
      <c r="C213">
        <v>4</v>
      </c>
      <c r="F213">
        <v>6</v>
      </c>
    </row>
    <row r="214" spans="1:6" x14ac:dyDescent="0.35">
      <c r="A214" s="118" t="s">
        <v>431</v>
      </c>
      <c r="B214">
        <v>1</v>
      </c>
      <c r="C214">
        <v>6</v>
      </c>
      <c r="F214">
        <v>7</v>
      </c>
    </row>
    <row r="215" spans="1:6" x14ac:dyDescent="0.35">
      <c r="A215" s="118" t="s">
        <v>441</v>
      </c>
      <c r="B215">
        <v>3</v>
      </c>
      <c r="C215">
        <v>19</v>
      </c>
      <c r="F215">
        <v>22</v>
      </c>
    </row>
    <row r="216" spans="1:6" x14ac:dyDescent="0.35">
      <c r="A216" s="118" t="s">
        <v>528</v>
      </c>
      <c r="C216">
        <v>1</v>
      </c>
      <c r="F216">
        <v>1</v>
      </c>
    </row>
    <row r="217" spans="1:6" x14ac:dyDescent="0.35">
      <c r="A217" s="118" t="s">
        <v>471</v>
      </c>
      <c r="B217">
        <v>1</v>
      </c>
      <c r="C217">
        <v>3</v>
      </c>
      <c r="F217">
        <v>4</v>
      </c>
    </row>
    <row r="218" spans="1:6" x14ac:dyDescent="0.35">
      <c r="A218" s="118" t="s">
        <v>479</v>
      </c>
      <c r="C218">
        <v>6</v>
      </c>
      <c r="E218">
        <v>1</v>
      </c>
      <c r="F218">
        <v>7</v>
      </c>
    </row>
    <row r="219" spans="1:6" x14ac:dyDescent="0.35">
      <c r="A219" s="118" t="s">
        <v>481</v>
      </c>
      <c r="B219">
        <v>1</v>
      </c>
      <c r="F219">
        <v>1</v>
      </c>
    </row>
    <row r="220" spans="1:6" x14ac:dyDescent="0.35">
      <c r="A220" s="118" t="s">
        <v>492</v>
      </c>
      <c r="B220">
        <v>2</v>
      </c>
      <c r="F220">
        <v>2</v>
      </c>
    </row>
    <row r="221" spans="1:6" x14ac:dyDescent="0.35">
      <c r="A221" s="118" t="s">
        <v>529</v>
      </c>
      <c r="B221">
        <v>4</v>
      </c>
      <c r="C221">
        <v>3</v>
      </c>
      <c r="E221">
        <v>1</v>
      </c>
      <c r="F221">
        <v>8</v>
      </c>
    </row>
    <row r="222" spans="1:6" x14ac:dyDescent="0.35">
      <c r="A222" s="118" t="s">
        <v>502</v>
      </c>
      <c r="B222">
        <v>2</v>
      </c>
      <c r="C222">
        <v>8</v>
      </c>
      <c r="F222">
        <v>10</v>
      </c>
    </row>
    <row r="223" spans="1:6" x14ac:dyDescent="0.35">
      <c r="A223" s="118" t="s">
        <v>509</v>
      </c>
      <c r="E223">
        <v>1</v>
      </c>
      <c r="F223">
        <v>1</v>
      </c>
    </row>
    <row r="224" spans="1:6" x14ac:dyDescent="0.35">
      <c r="A224" s="118" t="s">
        <v>511</v>
      </c>
      <c r="B224">
        <v>1</v>
      </c>
      <c r="C224">
        <v>1</v>
      </c>
      <c r="E224">
        <v>1</v>
      </c>
      <c r="F224">
        <v>3</v>
      </c>
    </row>
    <row r="225" spans="1:6" x14ac:dyDescent="0.35">
      <c r="A225" s="118" t="s">
        <v>513</v>
      </c>
      <c r="C225">
        <v>1</v>
      </c>
      <c r="F225">
        <v>1</v>
      </c>
    </row>
    <row r="226" spans="1:6" x14ac:dyDescent="0.35">
      <c r="A226" s="118" t="s">
        <v>7</v>
      </c>
      <c r="B226">
        <v>164</v>
      </c>
      <c r="C226">
        <v>349</v>
      </c>
      <c r="D226">
        <v>1</v>
      </c>
      <c r="E226">
        <v>37</v>
      </c>
      <c r="F226">
        <v>551</v>
      </c>
    </row>
    <row r="384" spans="1:7" x14ac:dyDescent="0.35">
      <c r="A384" s="114" t="s">
        <v>1</v>
      </c>
      <c r="B384" s="114" t="s">
        <v>2</v>
      </c>
      <c r="C384" s="114" t="s">
        <v>3</v>
      </c>
      <c r="D384" s="114" t="s">
        <v>4</v>
      </c>
      <c r="E384" s="114" t="s">
        <v>5</v>
      </c>
      <c r="F384" s="114" t="s">
        <v>6</v>
      </c>
      <c r="G384" s="114" t="s">
        <v>7</v>
      </c>
    </row>
    <row r="385" spans="1:7" x14ac:dyDescent="0.35">
      <c r="A385" s="118" t="s">
        <v>8</v>
      </c>
      <c r="B385" s="119" t="s">
        <v>9</v>
      </c>
      <c r="D385">
        <v>2</v>
      </c>
      <c r="G385">
        <v>2</v>
      </c>
    </row>
    <row r="386" spans="1:7" x14ac:dyDescent="0.35">
      <c r="A386" s="118" t="s">
        <v>10</v>
      </c>
      <c r="B386" s="119" t="s">
        <v>11</v>
      </c>
      <c r="C386">
        <v>1</v>
      </c>
      <c r="G386">
        <v>1</v>
      </c>
    </row>
    <row r="387" spans="1:7" x14ac:dyDescent="0.35">
      <c r="A387" s="118" t="s">
        <v>10</v>
      </c>
      <c r="B387" s="119" t="s">
        <v>12</v>
      </c>
      <c r="C387">
        <v>1</v>
      </c>
      <c r="G387">
        <v>1</v>
      </c>
    </row>
    <row r="388" spans="1:7" x14ac:dyDescent="0.35">
      <c r="A388" s="118" t="s">
        <v>10</v>
      </c>
      <c r="B388" s="119" t="s">
        <v>13</v>
      </c>
      <c r="C388">
        <v>1</v>
      </c>
      <c r="G388">
        <v>1</v>
      </c>
    </row>
    <row r="389" spans="1:7" x14ac:dyDescent="0.35">
      <c r="A389" s="118" t="s">
        <v>10</v>
      </c>
      <c r="B389" s="119" t="s">
        <v>14</v>
      </c>
      <c r="C389">
        <v>1</v>
      </c>
      <c r="G389">
        <v>1</v>
      </c>
    </row>
    <row r="390" spans="1:7" x14ac:dyDescent="0.35">
      <c r="A390" s="118" t="s">
        <v>10</v>
      </c>
      <c r="B390" s="119" t="s">
        <v>15</v>
      </c>
      <c r="C390">
        <v>1</v>
      </c>
      <c r="D390">
        <v>3</v>
      </c>
      <c r="G390">
        <v>4</v>
      </c>
    </row>
    <row r="391" spans="1:7" x14ac:dyDescent="0.35">
      <c r="A391" s="118" t="s">
        <v>10</v>
      </c>
      <c r="B391" s="119" t="s">
        <v>16</v>
      </c>
      <c r="D391">
        <v>4</v>
      </c>
      <c r="G391">
        <v>4</v>
      </c>
    </row>
    <row r="392" spans="1:7" x14ac:dyDescent="0.35">
      <c r="A392" s="118" t="s">
        <v>10</v>
      </c>
      <c r="B392" s="119" t="s">
        <v>17</v>
      </c>
      <c r="D392">
        <v>1</v>
      </c>
      <c r="G392">
        <v>1</v>
      </c>
    </row>
    <row r="393" spans="1:7" x14ac:dyDescent="0.35">
      <c r="A393" s="118" t="s">
        <v>10</v>
      </c>
      <c r="B393" s="119" t="s">
        <v>18</v>
      </c>
      <c r="C393">
        <v>2</v>
      </c>
      <c r="G393">
        <v>2</v>
      </c>
    </row>
    <row r="394" spans="1:7" x14ac:dyDescent="0.35">
      <c r="A394" s="118" t="s">
        <v>10</v>
      </c>
      <c r="B394" s="119" t="s">
        <v>19</v>
      </c>
      <c r="C394">
        <v>1</v>
      </c>
      <c r="G394">
        <v>1</v>
      </c>
    </row>
    <row r="395" spans="1:7" x14ac:dyDescent="0.35">
      <c r="A395" s="118" t="s">
        <v>10</v>
      </c>
      <c r="B395" s="119" t="s">
        <v>20</v>
      </c>
      <c r="C395">
        <v>1</v>
      </c>
      <c r="F395">
        <v>1</v>
      </c>
      <c r="G395">
        <v>2</v>
      </c>
    </row>
    <row r="396" spans="1:7" x14ac:dyDescent="0.35">
      <c r="A396" s="118" t="s">
        <v>10</v>
      </c>
      <c r="B396" s="119" t="s">
        <v>21</v>
      </c>
      <c r="C396">
        <v>4</v>
      </c>
      <c r="D396">
        <v>5</v>
      </c>
      <c r="F396">
        <v>1</v>
      </c>
      <c r="G396">
        <v>10</v>
      </c>
    </row>
    <row r="397" spans="1:7" x14ac:dyDescent="0.35">
      <c r="A397" s="118" t="s">
        <v>10</v>
      </c>
      <c r="B397" s="119" t="s">
        <v>22</v>
      </c>
      <c r="C397">
        <v>1</v>
      </c>
      <c r="D397">
        <v>3</v>
      </c>
      <c r="G397">
        <v>4</v>
      </c>
    </row>
    <row r="398" spans="1:7" x14ac:dyDescent="0.35">
      <c r="A398" s="118" t="s">
        <v>10</v>
      </c>
      <c r="B398" s="119" t="s">
        <v>23</v>
      </c>
      <c r="C398">
        <v>1</v>
      </c>
      <c r="D398">
        <v>3</v>
      </c>
      <c r="G398">
        <v>4</v>
      </c>
    </row>
    <row r="399" spans="1:7" x14ac:dyDescent="0.35">
      <c r="A399" s="118" t="s">
        <v>10</v>
      </c>
      <c r="B399" s="119" t="s">
        <v>24</v>
      </c>
      <c r="E399">
        <v>1</v>
      </c>
      <c r="G399">
        <v>1</v>
      </c>
    </row>
    <row r="400" spans="1:7" x14ac:dyDescent="0.35">
      <c r="A400" s="118" t="s">
        <v>10</v>
      </c>
      <c r="B400" s="119" t="s">
        <v>25</v>
      </c>
      <c r="C400">
        <v>1</v>
      </c>
      <c r="D400">
        <v>3</v>
      </c>
      <c r="G400">
        <v>4</v>
      </c>
    </row>
    <row r="401" spans="1:7" x14ac:dyDescent="0.35">
      <c r="A401" s="118" t="s">
        <v>10</v>
      </c>
      <c r="B401" s="119" t="s">
        <v>26</v>
      </c>
      <c r="C401">
        <v>1</v>
      </c>
      <c r="D401">
        <v>3</v>
      </c>
      <c r="G401">
        <v>4</v>
      </c>
    </row>
    <row r="402" spans="1:7" x14ac:dyDescent="0.35">
      <c r="A402" s="118" t="s">
        <v>10</v>
      </c>
      <c r="B402" s="119" t="s">
        <v>27</v>
      </c>
      <c r="C402">
        <v>1</v>
      </c>
      <c r="G402">
        <v>1</v>
      </c>
    </row>
    <row r="403" spans="1:7" x14ac:dyDescent="0.35">
      <c r="A403" s="118" t="s">
        <v>10</v>
      </c>
      <c r="B403" s="119" t="s">
        <v>28</v>
      </c>
      <c r="C403">
        <v>1</v>
      </c>
      <c r="D403">
        <v>4</v>
      </c>
      <c r="G403">
        <v>5</v>
      </c>
    </row>
    <row r="404" spans="1:7" x14ac:dyDescent="0.35">
      <c r="A404" s="118" t="s">
        <v>29</v>
      </c>
      <c r="B404" s="119" t="s">
        <v>30</v>
      </c>
      <c r="D404">
        <v>1</v>
      </c>
      <c r="G404">
        <v>1</v>
      </c>
    </row>
    <row r="405" spans="1:7" x14ac:dyDescent="0.35">
      <c r="A405" s="118" t="s">
        <v>29</v>
      </c>
      <c r="B405" s="119" t="s">
        <v>31</v>
      </c>
      <c r="F405">
        <v>2</v>
      </c>
      <c r="G405">
        <v>2</v>
      </c>
    </row>
    <row r="406" spans="1:7" x14ac:dyDescent="0.35">
      <c r="A406" s="118" t="s">
        <v>32</v>
      </c>
      <c r="B406" s="119" t="s">
        <v>33</v>
      </c>
      <c r="C406">
        <v>1</v>
      </c>
      <c r="D406">
        <v>1</v>
      </c>
      <c r="F406">
        <v>1</v>
      </c>
      <c r="G406">
        <v>3</v>
      </c>
    </row>
    <row r="407" spans="1:7" x14ac:dyDescent="0.35">
      <c r="A407" s="118" t="s">
        <v>32</v>
      </c>
      <c r="B407" s="119" t="s">
        <v>34</v>
      </c>
      <c r="C407">
        <v>1</v>
      </c>
      <c r="G407">
        <v>1</v>
      </c>
    </row>
    <row r="408" spans="1:7" x14ac:dyDescent="0.35">
      <c r="A408" s="118" t="s">
        <v>32</v>
      </c>
      <c r="B408" s="119" t="s">
        <v>35</v>
      </c>
      <c r="C408">
        <v>1</v>
      </c>
      <c r="F408">
        <v>1</v>
      </c>
      <c r="G408">
        <v>2</v>
      </c>
    </row>
    <row r="409" spans="1:7" x14ac:dyDescent="0.35">
      <c r="A409" s="118" t="s">
        <v>32</v>
      </c>
      <c r="B409" s="119" t="s">
        <v>36</v>
      </c>
      <c r="C409">
        <v>1</v>
      </c>
      <c r="G409">
        <v>1</v>
      </c>
    </row>
    <row r="410" spans="1:7" x14ac:dyDescent="0.35">
      <c r="A410" s="118" t="s">
        <v>32</v>
      </c>
      <c r="B410" s="119" t="s">
        <v>37</v>
      </c>
      <c r="D410">
        <v>1</v>
      </c>
      <c r="G410">
        <v>1</v>
      </c>
    </row>
    <row r="411" spans="1:7" x14ac:dyDescent="0.35">
      <c r="A411" s="118" t="s">
        <v>32</v>
      </c>
      <c r="B411" s="119" t="s">
        <v>38</v>
      </c>
      <c r="C411">
        <v>1</v>
      </c>
      <c r="G411">
        <v>1</v>
      </c>
    </row>
    <row r="412" spans="1:7" x14ac:dyDescent="0.35">
      <c r="A412" s="118" t="s">
        <v>32</v>
      </c>
      <c r="B412" s="119" t="s">
        <v>39</v>
      </c>
      <c r="C412">
        <v>1</v>
      </c>
      <c r="G412">
        <v>1</v>
      </c>
    </row>
    <row r="413" spans="1:7" x14ac:dyDescent="0.35">
      <c r="A413" s="118" t="s">
        <v>32</v>
      </c>
      <c r="B413" s="119" t="s">
        <v>40</v>
      </c>
      <c r="C413">
        <v>1</v>
      </c>
      <c r="G413">
        <v>1</v>
      </c>
    </row>
    <row r="414" spans="1:7" x14ac:dyDescent="0.35">
      <c r="A414" s="118" t="s">
        <v>32</v>
      </c>
      <c r="B414" s="119" t="s">
        <v>41</v>
      </c>
      <c r="C414">
        <v>1</v>
      </c>
      <c r="G414">
        <v>1</v>
      </c>
    </row>
    <row r="415" spans="1:7" x14ac:dyDescent="0.35">
      <c r="A415" s="118" t="s">
        <v>32</v>
      </c>
      <c r="B415" s="119" t="s">
        <v>42</v>
      </c>
      <c r="C415">
        <v>1</v>
      </c>
      <c r="G415">
        <v>1</v>
      </c>
    </row>
    <row r="416" spans="1:7" x14ac:dyDescent="0.35">
      <c r="A416" s="118" t="s">
        <v>32</v>
      </c>
      <c r="B416" s="119" t="s">
        <v>43</v>
      </c>
      <c r="D416">
        <v>1</v>
      </c>
      <c r="G416">
        <v>1</v>
      </c>
    </row>
    <row r="417" spans="1:7" x14ac:dyDescent="0.35">
      <c r="A417" s="118" t="s">
        <v>32</v>
      </c>
      <c r="B417" s="119" t="s">
        <v>44</v>
      </c>
      <c r="F417">
        <v>1</v>
      </c>
      <c r="G417">
        <v>1</v>
      </c>
    </row>
    <row r="418" spans="1:7" x14ac:dyDescent="0.35">
      <c r="A418" s="118" t="s">
        <v>32</v>
      </c>
      <c r="B418" s="119" t="s">
        <v>45</v>
      </c>
      <c r="C418">
        <v>1</v>
      </c>
      <c r="G418">
        <v>1</v>
      </c>
    </row>
    <row r="419" spans="1:7" x14ac:dyDescent="0.35">
      <c r="A419" s="118" t="s">
        <v>46</v>
      </c>
      <c r="B419" s="119" t="s">
        <v>47</v>
      </c>
      <c r="D419">
        <v>1</v>
      </c>
      <c r="G419">
        <v>1</v>
      </c>
    </row>
    <row r="420" spans="1:7" x14ac:dyDescent="0.35">
      <c r="A420" s="118" t="s">
        <v>46</v>
      </c>
      <c r="B420" s="119" t="s">
        <v>48</v>
      </c>
      <c r="D420">
        <v>1</v>
      </c>
      <c r="G420">
        <v>1</v>
      </c>
    </row>
    <row r="421" spans="1:7" x14ac:dyDescent="0.35">
      <c r="A421" s="118" t="s">
        <v>46</v>
      </c>
      <c r="B421" s="119" t="s">
        <v>49</v>
      </c>
      <c r="F421">
        <v>1</v>
      </c>
      <c r="G421">
        <v>1</v>
      </c>
    </row>
    <row r="422" spans="1:7" x14ac:dyDescent="0.35">
      <c r="A422" s="118" t="s">
        <v>50</v>
      </c>
      <c r="B422" s="119" t="s">
        <v>51</v>
      </c>
      <c r="F422">
        <v>1</v>
      </c>
      <c r="G422">
        <v>1</v>
      </c>
    </row>
    <row r="423" spans="1:7" x14ac:dyDescent="0.35">
      <c r="A423" s="118" t="s">
        <v>50</v>
      </c>
      <c r="B423" s="119" t="s">
        <v>52</v>
      </c>
      <c r="D423">
        <v>1</v>
      </c>
      <c r="F423">
        <v>1</v>
      </c>
      <c r="G423">
        <v>2</v>
      </c>
    </row>
    <row r="424" spans="1:7" x14ac:dyDescent="0.35">
      <c r="A424" s="118" t="s">
        <v>50</v>
      </c>
      <c r="B424" s="119" t="s">
        <v>53</v>
      </c>
      <c r="F424">
        <v>1</v>
      </c>
      <c r="G424">
        <v>1</v>
      </c>
    </row>
    <row r="425" spans="1:7" x14ac:dyDescent="0.35">
      <c r="A425" s="118" t="s">
        <v>50</v>
      </c>
      <c r="B425" s="119" t="s">
        <v>54</v>
      </c>
      <c r="C425">
        <v>1</v>
      </c>
      <c r="D425">
        <v>2</v>
      </c>
      <c r="G425">
        <v>3</v>
      </c>
    </row>
    <row r="426" spans="1:7" x14ac:dyDescent="0.35">
      <c r="A426" s="118" t="s">
        <v>55</v>
      </c>
      <c r="B426" s="119" t="s">
        <v>56</v>
      </c>
      <c r="D426">
        <v>2</v>
      </c>
      <c r="G426">
        <v>2</v>
      </c>
    </row>
    <row r="427" spans="1:7" x14ac:dyDescent="0.35">
      <c r="A427" s="118" t="s">
        <v>57</v>
      </c>
      <c r="B427" s="119" t="s">
        <v>58</v>
      </c>
      <c r="D427">
        <v>1</v>
      </c>
      <c r="G427">
        <v>1</v>
      </c>
    </row>
    <row r="428" spans="1:7" x14ac:dyDescent="0.35">
      <c r="A428" s="118" t="s">
        <v>59</v>
      </c>
      <c r="B428" s="119" t="s">
        <v>60</v>
      </c>
      <c r="C428">
        <v>1</v>
      </c>
      <c r="G428">
        <v>1</v>
      </c>
    </row>
    <row r="429" spans="1:7" x14ac:dyDescent="0.35">
      <c r="A429" s="118" t="s">
        <v>59</v>
      </c>
      <c r="B429" s="119" t="s">
        <v>61</v>
      </c>
      <c r="C429">
        <v>1</v>
      </c>
      <c r="G429">
        <v>1</v>
      </c>
    </row>
    <row r="430" spans="1:7" x14ac:dyDescent="0.35">
      <c r="A430" s="118" t="s">
        <v>59</v>
      </c>
      <c r="B430" s="119" t="s">
        <v>62</v>
      </c>
      <c r="D430">
        <v>1</v>
      </c>
      <c r="G430">
        <v>1</v>
      </c>
    </row>
    <row r="431" spans="1:7" x14ac:dyDescent="0.35">
      <c r="A431" s="118" t="s">
        <v>59</v>
      </c>
      <c r="B431" s="119" t="s">
        <v>63</v>
      </c>
      <c r="C431">
        <v>1</v>
      </c>
      <c r="G431">
        <v>1</v>
      </c>
    </row>
    <row r="432" spans="1:7" x14ac:dyDescent="0.35">
      <c r="A432" s="118" t="s">
        <v>64</v>
      </c>
      <c r="B432" s="119" t="s">
        <v>65</v>
      </c>
      <c r="C432">
        <v>1</v>
      </c>
      <c r="D432">
        <v>3</v>
      </c>
      <c r="G432">
        <v>4</v>
      </c>
    </row>
    <row r="433" spans="1:7" x14ac:dyDescent="0.35">
      <c r="A433" s="118" t="s">
        <v>64</v>
      </c>
      <c r="B433" s="119" t="s">
        <v>66</v>
      </c>
      <c r="C433">
        <v>2</v>
      </c>
      <c r="G433">
        <v>2</v>
      </c>
    </row>
    <row r="434" spans="1:7" x14ac:dyDescent="0.35">
      <c r="A434" s="118" t="s">
        <v>64</v>
      </c>
      <c r="B434" s="119" t="s">
        <v>67</v>
      </c>
      <c r="C434">
        <v>1</v>
      </c>
      <c r="G434">
        <v>1</v>
      </c>
    </row>
    <row r="435" spans="1:7" x14ac:dyDescent="0.35">
      <c r="A435" s="118" t="s">
        <v>64</v>
      </c>
      <c r="B435" s="119" t="s">
        <v>68</v>
      </c>
      <c r="D435">
        <v>1</v>
      </c>
      <c r="G435">
        <v>1</v>
      </c>
    </row>
    <row r="436" spans="1:7" x14ac:dyDescent="0.35">
      <c r="A436" s="118" t="s">
        <v>64</v>
      </c>
      <c r="B436" s="119" t="s">
        <v>69</v>
      </c>
      <c r="D436">
        <v>1</v>
      </c>
      <c r="G436">
        <v>1</v>
      </c>
    </row>
    <row r="437" spans="1:7" x14ac:dyDescent="0.35">
      <c r="A437" s="118" t="s">
        <v>64</v>
      </c>
      <c r="B437" s="119" t="s">
        <v>70</v>
      </c>
      <c r="C437">
        <v>2</v>
      </c>
      <c r="G437">
        <v>2</v>
      </c>
    </row>
    <row r="438" spans="1:7" x14ac:dyDescent="0.35">
      <c r="A438" s="118" t="s">
        <v>64</v>
      </c>
      <c r="B438" s="119" t="s">
        <v>24</v>
      </c>
      <c r="C438">
        <v>1</v>
      </c>
      <c r="G438">
        <v>1</v>
      </c>
    </row>
    <row r="439" spans="1:7" x14ac:dyDescent="0.35">
      <c r="A439" s="118" t="s">
        <v>64</v>
      </c>
      <c r="B439" s="119" t="s">
        <v>71</v>
      </c>
      <c r="D439">
        <v>1</v>
      </c>
      <c r="G439">
        <v>1</v>
      </c>
    </row>
    <row r="440" spans="1:7" x14ac:dyDescent="0.35">
      <c r="A440" s="118" t="s">
        <v>72</v>
      </c>
      <c r="B440" s="119" t="s">
        <v>73</v>
      </c>
      <c r="D440">
        <v>1</v>
      </c>
      <c r="G440">
        <v>1</v>
      </c>
    </row>
    <row r="441" spans="1:7" x14ac:dyDescent="0.35">
      <c r="A441" s="118" t="s">
        <v>72</v>
      </c>
      <c r="B441" s="119" t="s">
        <v>74</v>
      </c>
      <c r="D441">
        <v>2</v>
      </c>
      <c r="G441">
        <v>2</v>
      </c>
    </row>
    <row r="442" spans="1:7" x14ac:dyDescent="0.35">
      <c r="A442" s="118" t="s">
        <v>75</v>
      </c>
      <c r="B442" s="119" t="s">
        <v>76</v>
      </c>
      <c r="D442">
        <v>1</v>
      </c>
      <c r="G442">
        <v>1</v>
      </c>
    </row>
    <row r="443" spans="1:7" x14ac:dyDescent="0.35">
      <c r="A443" s="118" t="s">
        <v>75</v>
      </c>
      <c r="B443" s="119" t="s">
        <v>77</v>
      </c>
      <c r="D443">
        <v>2</v>
      </c>
      <c r="G443">
        <v>2</v>
      </c>
    </row>
    <row r="444" spans="1:7" x14ac:dyDescent="0.35">
      <c r="A444" s="118" t="s">
        <v>78</v>
      </c>
      <c r="B444" s="119" t="s">
        <v>79</v>
      </c>
      <c r="D444">
        <v>1</v>
      </c>
      <c r="G444">
        <v>1</v>
      </c>
    </row>
    <row r="445" spans="1:7" x14ac:dyDescent="0.35">
      <c r="A445" s="118" t="s">
        <v>78</v>
      </c>
      <c r="B445" s="119" t="s">
        <v>80</v>
      </c>
      <c r="C445">
        <v>1</v>
      </c>
      <c r="G445">
        <v>1</v>
      </c>
    </row>
    <row r="446" spans="1:7" x14ac:dyDescent="0.35">
      <c r="A446" s="118" t="s">
        <v>78</v>
      </c>
      <c r="B446" s="119" t="s">
        <v>81</v>
      </c>
      <c r="D446">
        <v>2</v>
      </c>
      <c r="G446">
        <v>2</v>
      </c>
    </row>
    <row r="447" spans="1:7" x14ac:dyDescent="0.35">
      <c r="A447" s="118" t="s">
        <v>78</v>
      </c>
      <c r="B447" s="119" t="s">
        <v>82</v>
      </c>
      <c r="C447">
        <v>2</v>
      </c>
      <c r="G447">
        <v>2</v>
      </c>
    </row>
    <row r="448" spans="1:7" x14ac:dyDescent="0.35">
      <c r="A448" s="118" t="s">
        <v>78</v>
      </c>
      <c r="B448" s="119" t="s">
        <v>83</v>
      </c>
      <c r="D448">
        <v>1</v>
      </c>
      <c r="G448">
        <v>1</v>
      </c>
    </row>
    <row r="449" spans="1:7" x14ac:dyDescent="0.35">
      <c r="A449" s="118" t="s">
        <v>78</v>
      </c>
      <c r="B449" s="119" t="s">
        <v>84</v>
      </c>
      <c r="D449">
        <v>1</v>
      </c>
      <c r="G449">
        <v>1</v>
      </c>
    </row>
    <row r="450" spans="1:7" x14ac:dyDescent="0.35">
      <c r="A450" s="118" t="s">
        <v>78</v>
      </c>
      <c r="B450" s="119" t="s">
        <v>85</v>
      </c>
      <c r="D450">
        <v>1</v>
      </c>
      <c r="G450">
        <v>1</v>
      </c>
    </row>
    <row r="451" spans="1:7" x14ac:dyDescent="0.35">
      <c r="A451" s="118" t="s">
        <v>78</v>
      </c>
      <c r="B451" s="119" t="s">
        <v>86</v>
      </c>
      <c r="F451">
        <v>1</v>
      </c>
      <c r="G451">
        <v>1</v>
      </c>
    </row>
    <row r="452" spans="1:7" x14ac:dyDescent="0.35">
      <c r="A452" s="118" t="s">
        <v>78</v>
      </c>
      <c r="B452" s="119" t="s">
        <v>87</v>
      </c>
      <c r="D452">
        <v>1</v>
      </c>
      <c r="G452">
        <v>1</v>
      </c>
    </row>
    <row r="453" spans="1:7" x14ac:dyDescent="0.35">
      <c r="A453" s="118" t="s">
        <v>78</v>
      </c>
      <c r="B453" s="119" t="s">
        <v>88</v>
      </c>
      <c r="D453">
        <v>1</v>
      </c>
      <c r="G453">
        <v>1</v>
      </c>
    </row>
    <row r="454" spans="1:7" x14ac:dyDescent="0.35">
      <c r="A454" s="118" t="s">
        <v>89</v>
      </c>
      <c r="B454" s="119" t="s">
        <v>90</v>
      </c>
      <c r="C454">
        <v>2</v>
      </c>
      <c r="D454">
        <v>1</v>
      </c>
      <c r="G454">
        <v>3</v>
      </c>
    </row>
    <row r="455" spans="1:7" x14ac:dyDescent="0.35">
      <c r="A455" s="118" t="s">
        <v>89</v>
      </c>
      <c r="B455" s="119" t="s">
        <v>91</v>
      </c>
      <c r="D455">
        <v>1</v>
      </c>
      <c r="G455">
        <v>1</v>
      </c>
    </row>
    <row r="456" spans="1:7" x14ac:dyDescent="0.35">
      <c r="A456" s="118" t="s">
        <v>89</v>
      </c>
      <c r="B456" s="119" t="s">
        <v>92</v>
      </c>
      <c r="D456">
        <v>2</v>
      </c>
      <c r="G456">
        <v>2</v>
      </c>
    </row>
    <row r="457" spans="1:7" x14ac:dyDescent="0.35">
      <c r="A457" s="118" t="s">
        <v>89</v>
      </c>
      <c r="B457" s="119" t="s">
        <v>93</v>
      </c>
      <c r="F457">
        <v>1</v>
      </c>
      <c r="G457">
        <v>1</v>
      </c>
    </row>
    <row r="458" spans="1:7" x14ac:dyDescent="0.35">
      <c r="A458" s="118" t="s">
        <v>89</v>
      </c>
      <c r="B458" s="119" t="s">
        <v>94</v>
      </c>
      <c r="C458">
        <v>1</v>
      </c>
      <c r="D458">
        <v>1</v>
      </c>
      <c r="G458">
        <v>2</v>
      </c>
    </row>
    <row r="459" spans="1:7" x14ac:dyDescent="0.35">
      <c r="A459" s="118" t="s">
        <v>95</v>
      </c>
      <c r="B459" s="119" t="s">
        <v>96</v>
      </c>
      <c r="C459">
        <v>1</v>
      </c>
      <c r="G459">
        <v>1</v>
      </c>
    </row>
    <row r="460" spans="1:7" x14ac:dyDescent="0.35">
      <c r="A460" s="118" t="s">
        <v>95</v>
      </c>
      <c r="B460" s="119" t="s">
        <v>97</v>
      </c>
      <c r="D460">
        <v>1</v>
      </c>
      <c r="G460">
        <v>1</v>
      </c>
    </row>
    <row r="461" spans="1:7" x14ac:dyDescent="0.35">
      <c r="A461" s="118" t="s">
        <v>95</v>
      </c>
      <c r="B461" s="119" t="s">
        <v>98</v>
      </c>
      <c r="D461">
        <v>1</v>
      </c>
      <c r="G461">
        <v>1</v>
      </c>
    </row>
    <row r="462" spans="1:7" x14ac:dyDescent="0.35">
      <c r="A462" s="118" t="s">
        <v>95</v>
      </c>
      <c r="B462" s="119" t="s">
        <v>99</v>
      </c>
      <c r="D462">
        <v>1</v>
      </c>
      <c r="G462">
        <v>1</v>
      </c>
    </row>
    <row r="463" spans="1:7" x14ac:dyDescent="0.35">
      <c r="A463" s="118" t="s">
        <v>95</v>
      </c>
      <c r="B463" s="119" t="s">
        <v>100</v>
      </c>
      <c r="D463">
        <v>1</v>
      </c>
      <c r="G463">
        <v>1</v>
      </c>
    </row>
    <row r="464" spans="1:7" x14ac:dyDescent="0.35">
      <c r="A464" s="118" t="s">
        <v>95</v>
      </c>
      <c r="B464" s="119" t="s">
        <v>101</v>
      </c>
      <c r="D464">
        <v>1</v>
      </c>
      <c r="G464">
        <v>1</v>
      </c>
    </row>
    <row r="465" spans="1:7" x14ac:dyDescent="0.35">
      <c r="A465" s="118" t="s">
        <v>95</v>
      </c>
      <c r="B465" s="119" t="s">
        <v>102</v>
      </c>
      <c r="F465">
        <v>1</v>
      </c>
      <c r="G465">
        <v>1</v>
      </c>
    </row>
    <row r="466" spans="1:7" x14ac:dyDescent="0.35">
      <c r="A466" s="118" t="s">
        <v>95</v>
      </c>
      <c r="B466" s="119" t="s">
        <v>103</v>
      </c>
      <c r="D466">
        <v>1</v>
      </c>
      <c r="G466">
        <v>1</v>
      </c>
    </row>
    <row r="467" spans="1:7" x14ac:dyDescent="0.35">
      <c r="A467" s="118" t="s">
        <v>95</v>
      </c>
      <c r="B467" s="119" t="s">
        <v>104</v>
      </c>
      <c r="D467">
        <v>1</v>
      </c>
      <c r="G467">
        <v>1</v>
      </c>
    </row>
    <row r="468" spans="1:7" x14ac:dyDescent="0.35">
      <c r="A468" s="118" t="s">
        <v>95</v>
      </c>
      <c r="B468" s="119" t="s">
        <v>105</v>
      </c>
      <c r="C468">
        <v>1</v>
      </c>
      <c r="G468">
        <v>1</v>
      </c>
    </row>
    <row r="469" spans="1:7" x14ac:dyDescent="0.35">
      <c r="A469" s="118" t="s">
        <v>95</v>
      </c>
      <c r="B469" s="119" t="s">
        <v>106</v>
      </c>
      <c r="D469">
        <v>1</v>
      </c>
      <c r="G469">
        <v>1</v>
      </c>
    </row>
    <row r="470" spans="1:7" x14ac:dyDescent="0.35">
      <c r="A470" s="118" t="s">
        <v>95</v>
      </c>
      <c r="B470" s="119" t="s">
        <v>107</v>
      </c>
      <c r="D470">
        <v>1</v>
      </c>
      <c r="G470">
        <v>1</v>
      </c>
    </row>
    <row r="471" spans="1:7" x14ac:dyDescent="0.35">
      <c r="A471" s="118" t="s">
        <v>95</v>
      </c>
      <c r="B471" s="119" t="s">
        <v>108</v>
      </c>
      <c r="D471">
        <v>1</v>
      </c>
      <c r="G471">
        <v>1</v>
      </c>
    </row>
    <row r="472" spans="1:7" x14ac:dyDescent="0.35">
      <c r="A472" s="118" t="s">
        <v>95</v>
      </c>
      <c r="B472" s="119" t="s">
        <v>109</v>
      </c>
      <c r="D472">
        <v>1</v>
      </c>
      <c r="G472">
        <v>1</v>
      </c>
    </row>
    <row r="473" spans="1:7" x14ac:dyDescent="0.35">
      <c r="A473" s="118" t="s">
        <v>95</v>
      </c>
      <c r="B473" s="119" t="s">
        <v>110</v>
      </c>
      <c r="D473">
        <v>1</v>
      </c>
      <c r="G473">
        <v>1</v>
      </c>
    </row>
    <row r="474" spans="1:7" x14ac:dyDescent="0.35">
      <c r="A474" s="118" t="s">
        <v>95</v>
      </c>
      <c r="B474" s="119" t="s">
        <v>111</v>
      </c>
      <c r="D474">
        <v>1</v>
      </c>
      <c r="G474">
        <v>1</v>
      </c>
    </row>
    <row r="475" spans="1:7" x14ac:dyDescent="0.35">
      <c r="A475" s="118" t="s">
        <v>95</v>
      </c>
      <c r="B475" s="119" t="s">
        <v>112</v>
      </c>
      <c r="D475">
        <v>1</v>
      </c>
      <c r="G475">
        <v>1</v>
      </c>
    </row>
    <row r="476" spans="1:7" x14ac:dyDescent="0.35">
      <c r="A476" s="118" t="s">
        <v>95</v>
      </c>
      <c r="B476" s="119" t="s">
        <v>113</v>
      </c>
      <c r="D476">
        <v>1</v>
      </c>
      <c r="G476">
        <v>1</v>
      </c>
    </row>
    <row r="477" spans="1:7" x14ac:dyDescent="0.35">
      <c r="A477" s="118" t="s">
        <v>95</v>
      </c>
      <c r="B477" s="119" t="s">
        <v>114</v>
      </c>
      <c r="D477">
        <v>1</v>
      </c>
      <c r="G477">
        <v>1</v>
      </c>
    </row>
    <row r="478" spans="1:7" x14ac:dyDescent="0.35">
      <c r="A478" s="118" t="s">
        <v>95</v>
      </c>
      <c r="B478" s="119" t="s">
        <v>115</v>
      </c>
      <c r="D478">
        <v>1</v>
      </c>
      <c r="G478">
        <v>1</v>
      </c>
    </row>
    <row r="479" spans="1:7" x14ac:dyDescent="0.35">
      <c r="A479" s="118" t="s">
        <v>95</v>
      </c>
      <c r="B479" s="119" t="s">
        <v>116</v>
      </c>
      <c r="D479">
        <v>1</v>
      </c>
      <c r="G479">
        <v>1</v>
      </c>
    </row>
    <row r="480" spans="1:7" x14ac:dyDescent="0.35">
      <c r="A480" s="118" t="s">
        <v>95</v>
      </c>
      <c r="B480" s="119" t="s">
        <v>117</v>
      </c>
      <c r="D480">
        <v>1</v>
      </c>
      <c r="G480">
        <v>1</v>
      </c>
    </row>
    <row r="481" spans="1:7" x14ac:dyDescent="0.35">
      <c r="A481" s="118" t="s">
        <v>95</v>
      </c>
      <c r="B481" s="119" t="s">
        <v>118</v>
      </c>
      <c r="D481">
        <v>1</v>
      </c>
      <c r="G481">
        <v>1</v>
      </c>
    </row>
    <row r="482" spans="1:7" x14ac:dyDescent="0.35">
      <c r="A482" s="118" t="s">
        <v>95</v>
      </c>
      <c r="B482" s="119" t="s">
        <v>119</v>
      </c>
      <c r="D482">
        <v>1</v>
      </c>
      <c r="G482">
        <v>1</v>
      </c>
    </row>
    <row r="483" spans="1:7" x14ac:dyDescent="0.35">
      <c r="A483" s="118" t="s">
        <v>95</v>
      </c>
      <c r="B483" s="119" t="s">
        <v>120</v>
      </c>
      <c r="D483">
        <v>1</v>
      </c>
      <c r="G483">
        <v>1</v>
      </c>
    </row>
    <row r="484" spans="1:7" x14ac:dyDescent="0.35">
      <c r="A484" s="118" t="s">
        <v>95</v>
      </c>
      <c r="B484" s="119" t="s">
        <v>121</v>
      </c>
      <c r="D484">
        <v>1</v>
      </c>
      <c r="G484">
        <v>1</v>
      </c>
    </row>
    <row r="485" spans="1:7" x14ac:dyDescent="0.35">
      <c r="A485" s="118" t="s">
        <v>95</v>
      </c>
      <c r="B485" s="119" t="s">
        <v>122</v>
      </c>
      <c r="D485">
        <v>1</v>
      </c>
      <c r="G485">
        <v>1</v>
      </c>
    </row>
    <row r="486" spans="1:7" x14ac:dyDescent="0.35">
      <c r="A486" s="118" t="s">
        <v>95</v>
      </c>
      <c r="B486" s="119" t="s">
        <v>123</v>
      </c>
      <c r="D486">
        <v>1</v>
      </c>
      <c r="G486">
        <v>1</v>
      </c>
    </row>
    <row r="487" spans="1:7" x14ac:dyDescent="0.35">
      <c r="A487" s="118" t="s">
        <v>95</v>
      </c>
      <c r="B487" s="119" t="s">
        <v>124</v>
      </c>
      <c r="D487">
        <v>1</v>
      </c>
      <c r="G487">
        <v>1</v>
      </c>
    </row>
    <row r="488" spans="1:7" x14ac:dyDescent="0.35">
      <c r="A488" s="118" t="s">
        <v>95</v>
      </c>
      <c r="B488" s="119" t="s">
        <v>125</v>
      </c>
      <c r="D488">
        <v>1</v>
      </c>
      <c r="G488">
        <v>1</v>
      </c>
    </row>
    <row r="489" spans="1:7" x14ac:dyDescent="0.35">
      <c r="A489" s="118" t="s">
        <v>95</v>
      </c>
      <c r="B489" s="119" t="s">
        <v>126</v>
      </c>
      <c r="D489">
        <v>1</v>
      </c>
      <c r="G489">
        <v>1</v>
      </c>
    </row>
    <row r="490" spans="1:7" x14ac:dyDescent="0.35">
      <c r="A490" s="118" t="s">
        <v>95</v>
      </c>
      <c r="B490" s="119" t="s">
        <v>127</v>
      </c>
      <c r="D490">
        <v>1</v>
      </c>
      <c r="G490">
        <v>1</v>
      </c>
    </row>
    <row r="491" spans="1:7" x14ac:dyDescent="0.35">
      <c r="A491" s="118" t="s">
        <v>95</v>
      </c>
      <c r="B491" s="119" t="s">
        <v>128</v>
      </c>
      <c r="D491">
        <v>1</v>
      </c>
      <c r="G491">
        <v>1</v>
      </c>
    </row>
    <row r="492" spans="1:7" x14ac:dyDescent="0.35">
      <c r="A492" s="118" t="s">
        <v>95</v>
      </c>
      <c r="B492" s="119" t="s">
        <v>129</v>
      </c>
      <c r="D492">
        <v>1</v>
      </c>
      <c r="G492">
        <v>1</v>
      </c>
    </row>
    <row r="493" spans="1:7" x14ac:dyDescent="0.35">
      <c r="A493" s="118" t="s">
        <v>95</v>
      </c>
      <c r="B493" s="119" t="s">
        <v>130</v>
      </c>
      <c r="D493">
        <v>1</v>
      </c>
      <c r="G493">
        <v>1</v>
      </c>
    </row>
    <row r="494" spans="1:7" x14ac:dyDescent="0.35">
      <c r="A494" s="118" t="s">
        <v>95</v>
      </c>
      <c r="B494" s="119" t="s">
        <v>131</v>
      </c>
      <c r="D494">
        <v>1</v>
      </c>
      <c r="G494">
        <v>1</v>
      </c>
    </row>
    <row r="495" spans="1:7" x14ac:dyDescent="0.35">
      <c r="A495" s="118" t="s">
        <v>95</v>
      </c>
      <c r="B495" s="119" t="s">
        <v>132</v>
      </c>
      <c r="D495">
        <v>1</v>
      </c>
      <c r="G495">
        <v>1</v>
      </c>
    </row>
    <row r="496" spans="1:7" x14ac:dyDescent="0.35">
      <c r="A496" s="118" t="s">
        <v>95</v>
      </c>
      <c r="B496" s="119" t="s">
        <v>133</v>
      </c>
      <c r="D496">
        <v>1</v>
      </c>
      <c r="G496">
        <v>1</v>
      </c>
    </row>
    <row r="497" spans="1:7" x14ac:dyDescent="0.35">
      <c r="A497" s="118" t="s">
        <v>95</v>
      </c>
      <c r="B497" s="119" t="s">
        <v>134</v>
      </c>
      <c r="D497">
        <v>1</v>
      </c>
      <c r="G497">
        <v>1</v>
      </c>
    </row>
    <row r="498" spans="1:7" x14ac:dyDescent="0.35">
      <c r="A498" s="118" t="s">
        <v>95</v>
      </c>
      <c r="B498" s="119" t="s">
        <v>135</v>
      </c>
      <c r="D498">
        <v>1</v>
      </c>
      <c r="G498">
        <v>1</v>
      </c>
    </row>
    <row r="499" spans="1:7" x14ac:dyDescent="0.35">
      <c r="A499" s="118" t="s">
        <v>95</v>
      </c>
      <c r="B499" s="119" t="s">
        <v>136</v>
      </c>
      <c r="F499">
        <v>1</v>
      </c>
      <c r="G499">
        <v>1</v>
      </c>
    </row>
    <row r="500" spans="1:7" x14ac:dyDescent="0.35">
      <c r="A500" s="118" t="s">
        <v>95</v>
      </c>
      <c r="B500" s="119" t="s">
        <v>137</v>
      </c>
      <c r="D500">
        <v>1</v>
      </c>
      <c r="G500">
        <v>1</v>
      </c>
    </row>
    <row r="501" spans="1:7" x14ac:dyDescent="0.35">
      <c r="A501" s="118" t="s">
        <v>138</v>
      </c>
      <c r="B501" s="119" t="s">
        <v>139</v>
      </c>
      <c r="D501">
        <v>1</v>
      </c>
      <c r="G501">
        <v>1</v>
      </c>
    </row>
    <row r="502" spans="1:7" x14ac:dyDescent="0.35">
      <c r="A502" s="118" t="s">
        <v>138</v>
      </c>
      <c r="B502" s="119" t="s">
        <v>140</v>
      </c>
      <c r="C502">
        <v>1</v>
      </c>
      <c r="G502">
        <v>1</v>
      </c>
    </row>
    <row r="503" spans="1:7" x14ac:dyDescent="0.35">
      <c r="A503" s="118" t="s">
        <v>138</v>
      </c>
      <c r="B503" s="119" t="s">
        <v>141</v>
      </c>
      <c r="D503">
        <v>1</v>
      </c>
      <c r="G503">
        <v>1</v>
      </c>
    </row>
    <row r="504" spans="1:7" x14ac:dyDescent="0.35">
      <c r="A504" s="118" t="s">
        <v>142</v>
      </c>
      <c r="B504" s="119" t="s">
        <v>143</v>
      </c>
      <c r="D504">
        <v>1</v>
      </c>
      <c r="G504">
        <v>1</v>
      </c>
    </row>
    <row r="505" spans="1:7" x14ac:dyDescent="0.35">
      <c r="A505" s="118" t="s">
        <v>142</v>
      </c>
      <c r="B505" s="119" t="s">
        <v>144</v>
      </c>
      <c r="D505">
        <v>1</v>
      </c>
      <c r="G505">
        <v>1</v>
      </c>
    </row>
    <row r="506" spans="1:7" x14ac:dyDescent="0.35">
      <c r="A506" s="118" t="s">
        <v>142</v>
      </c>
      <c r="B506" s="119" t="s">
        <v>145</v>
      </c>
      <c r="D506">
        <v>1</v>
      </c>
      <c r="G506">
        <v>1</v>
      </c>
    </row>
    <row r="507" spans="1:7" x14ac:dyDescent="0.35">
      <c r="A507" s="118" t="s">
        <v>142</v>
      </c>
      <c r="B507" s="119" t="s">
        <v>146</v>
      </c>
      <c r="D507">
        <v>1</v>
      </c>
      <c r="G507">
        <v>1</v>
      </c>
    </row>
    <row r="508" spans="1:7" x14ac:dyDescent="0.35">
      <c r="A508" s="118" t="s">
        <v>142</v>
      </c>
      <c r="B508" s="119" t="s">
        <v>147</v>
      </c>
      <c r="D508">
        <v>1</v>
      </c>
      <c r="G508">
        <v>1</v>
      </c>
    </row>
    <row r="509" spans="1:7" x14ac:dyDescent="0.35">
      <c r="A509" s="118" t="s">
        <v>142</v>
      </c>
      <c r="B509" s="119" t="s">
        <v>148</v>
      </c>
      <c r="D509">
        <v>1</v>
      </c>
      <c r="G509">
        <v>1</v>
      </c>
    </row>
    <row r="510" spans="1:7" x14ac:dyDescent="0.35">
      <c r="A510" s="118" t="s">
        <v>142</v>
      </c>
      <c r="B510" s="119" t="s">
        <v>149</v>
      </c>
      <c r="D510">
        <v>1</v>
      </c>
      <c r="G510">
        <v>1</v>
      </c>
    </row>
    <row r="511" spans="1:7" x14ac:dyDescent="0.35">
      <c r="A511" s="118" t="s">
        <v>142</v>
      </c>
      <c r="B511" s="119" t="s">
        <v>150</v>
      </c>
      <c r="D511">
        <v>1</v>
      </c>
      <c r="G511">
        <v>1</v>
      </c>
    </row>
    <row r="512" spans="1:7" x14ac:dyDescent="0.35">
      <c r="A512" s="118" t="s">
        <v>142</v>
      </c>
      <c r="B512" s="119" t="s">
        <v>151</v>
      </c>
      <c r="D512">
        <v>1</v>
      </c>
      <c r="G512">
        <v>1</v>
      </c>
    </row>
    <row r="513" spans="1:7" x14ac:dyDescent="0.35">
      <c r="A513" s="118" t="s">
        <v>142</v>
      </c>
      <c r="B513" s="119" t="s">
        <v>152</v>
      </c>
      <c r="D513">
        <v>1</v>
      </c>
      <c r="G513">
        <v>1</v>
      </c>
    </row>
    <row r="514" spans="1:7" x14ac:dyDescent="0.35">
      <c r="A514" s="118" t="s">
        <v>142</v>
      </c>
      <c r="B514" s="119" t="s">
        <v>153</v>
      </c>
      <c r="D514">
        <v>1</v>
      </c>
      <c r="G514">
        <v>1</v>
      </c>
    </row>
    <row r="515" spans="1:7" x14ac:dyDescent="0.35">
      <c r="A515" s="118" t="s">
        <v>142</v>
      </c>
      <c r="B515" s="119" t="s">
        <v>154</v>
      </c>
      <c r="D515">
        <v>1</v>
      </c>
      <c r="G515">
        <v>1</v>
      </c>
    </row>
    <row r="516" spans="1:7" x14ac:dyDescent="0.35">
      <c r="A516" s="118" t="s">
        <v>155</v>
      </c>
      <c r="B516" s="119" t="s">
        <v>156</v>
      </c>
      <c r="D516">
        <v>1</v>
      </c>
      <c r="F516">
        <v>1</v>
      </c>
      <c r="G516">
        <v>2</v>
      </c>
    </row>
    <row r="517" spans="1:7" x14ac:dyDescent="0.35">
      <c r="A517" s="118" t="s">
        <v>155</v>
      </c>
      <c r="B517" s="119" t="s">
        <v>157</v>
      </c>
      <c r="C517">
        <v>1</v>
      </c>
      <c r="D517">
        <v>1</v>
      </c>
      <c r="G517">
        <v>2</v>
      </c>
    </row>
    <row r="518" spans="1:7" x14ac:dyDescent="0.35">
      <c r="A518" s="118" t="s">
        <v>158</v>
      </c>
      <c r="B518" s="119" t="s">
        <v>159</v>
      </c>
      <c r="C518">
        <v>2</v>
      </c>
      <c r="G518">
        <v>2</v>
      </c>
    </row>
    <row r="519" spans="1:7" x14ac:dyDescent="0.35">
      <c r="A519" s="118" t="s">
        <v>158</v>
      </c>
      <c r="B519" s="119" t="s">
        <v>161</v>
      </c>
      <c r="C519">
        <v>1</v>
      </c>
      <c r="G519">
        <v>1</v>
      </c>
    </row>
    <row r="520" spans="1:7" x14ac:dyDescent="0.35">
      <c r="A520" s="118" t="s">
        <v>158</v>
      </c>
      <c r="B520" s="119" t="s">
        <v>163</v>
      </c>
      <c r="D520">
        <v>3</v>
      </c>
      <c r="G520">
        <v>3</v>
      </c>
    </row>
    <row r="521" spans="1:7" x14ac:dyDescent="0.35">
      <c r="A521" s="118" t="s">
        <v>158</v>
      </c>
      <c r="B521" s="119" t="s">
        <v>165</v>
      </c>
      <c r="C521">
        <v>1</v>
      </c>
      <c r="D521">
        <v>3</v>
      </c>
      <c r="G521">
        <v>4</v>
      </c>
    </row>
    <row r="522" spans="1:7" x14ac:dyDescent="0.35">
      <c r="A522" s="118" t="s">
        <v>158</v>
      </c>
      <c r="B522" s="119" t="s">
        <v>167</v>
      </c>
      <c r="C522">
        <v>1</v>
      </c>
      <c r="G522">
        <v>1</v>
      </c>
    </row>
    <row r="523" spans="1:7" x14ac:dyDescent="0.35">
      <c r="A523" s="118" t="s">
        <v>158</v>
      </c>
      <c r="B523" s="119" t="s">
        <v>169</v>
      </c>
      <c r="C523">
        <v>1</v>
      </c>
      <c r="G523">
        <v>1</v>
      </c>
    </row>
    <row r="524" spans="1:7" x14ac:dyDescent="0.35">
      <c r="A524" s="118" t="s">
        <v>158</v>
      </c>
      <c r="B524" s="119" t="s">
        <v>171</v>
      </c>
      <c r="C524">
        <v>1</v>
      </c>
      <c r="G524">
        <v>1</v>
      </c>
    </row>
    <row r="525" spans="1:7" x14ac:dyDescent="0.35">
      <c r="A525" s="118" t="s">
        <v>158</v>
      </c>
      <c r="B525" s="119" t="s">
        <v>173</v>
      </c>
      <c r="D525">
        <v>2</v>
      </c>
      <c r="G525">
        <v>2</v>
      </c>
    </row>
    <row r="526" spans="1:7" x14ac:dyDescent="0.35">
      <c r="A526" s="118" t="s">
        <v>158</v>
      </c>
      <c r="B526" s="119" t="s">
        <v>175</v>
      </c>
      <c r="C526">
        <v>1</v>
      </c>
      <c r="G526">
        <v>1</v>
      </c>
    </row>
    <row r="527" spans="1:7" x14ac:dyDescent="0.35">
      <c r="A527" s="118" t="s">
        <v>158</v>
      </c>
      <c r="B527" s="119" t="s">
        <v>177</v>
      </c>
      <c r="C527">
        <v>1</v>
      </c>
      <c r="G527">
        <v>1</v>
      </c>
    </row>
    <row r="528" spans="1:7" x14ac:dyDescent="0.35">
      <c r="A528" s="118" t="s">
        <v>158</v>
      </c>
      <c r="B528" s="119" t="s">
        <v>179</v>
      </c>
      <c r="C528">
        <v>1</v>
      </c>
      <c r="G528">
        <v>1</v>
      </c>
    </row>
    <row r="529" spans="1:7" x14ac:dyDescent="0.35">
      <c r="A529" s="118" t="s">
        <v>158</v>
      </c>
      <c r="B529" s="119" t="s">
        <v>181</v>
      </c>
      <c r="D529">
        <v>2</v>
      </c>
      <c r="G529">
        <v>2</v>
      </c>
    </row>
    <row r="530" spans="1:7" x14ac:dyDescent="0.35">
      <c r="A530" s="118" t="s">
        <v>158</v>
      </c>
      <c r="B530" s="119" t="s">
        <v>183</v>
      </c>
      <c r="D530">
        <v>1</v>
      </c>
      <c r="G530">
        <v>1</v>
      </c>
    </row>
    <row r="531" spans="1:7" x14ac:dyDescent="0.35">
      <c r="A531" s="118" t="s">
        <v>158</v>
      </c>
      <c r="B531" s="119" t="s">
        <v>185</v>
      </c>
      <c r="D531">
        <v>3</v>
      </c>
      <c r="G531">
        <v>3</v>
      </c>
    </row>
    <row r="532" spans="1:7" x14ac:dyDescent="0.35">
      <c r="A532" s="118" t="s">
        <v>158</v>
      </c>
      <c r="B532" s="119" t="s">
        <v>187</v>
      </c>
      <c r="D532">
        <v>1</v>
      </c>
      <c r="G532">
        <v>1</v>
      </c>
    </row>
    <row r="533" spans="1:7" x14ac:dyDescent="0.35">
      <c r="A533" s="118" t="s">
        <v>158</v>
      </c>
      <c r="B533" s="119" t="s">
        <v>189</v>
      </c>
      <c r="C533">
        <v>1</v>
      </c>
      <c r="G533">
        <v>1</v>
      </c>
    </row>
    <row r="534" spans="1:7" x14ac:dyDescent="0.35">
      <c r="A534" s="120" t="s">
        <v>190</v>
      </c>
      <c r="B534" s="119" t="s">
        <v>191</v>
      </c>
      <c r="C534">
        <v>1</v>
      </c>
      <c r="G534">
        <v>1</v>
      </c>
    </row>
    <row r="535" spans="1:7" x14ac:dyDescent="0.35">
      <c r="A535" s="120" t="s">
        <v>192</v>
      </c>
      <c r="B535" s="119" t="s">
        <v>193</v>
      </c>
      <c r="D535">
        <v>1</v>
      </c>
      <c r="G535">
        <v>1</v>
      </c>
    </row>
    <row r="536" spans="1:7" x14ac:dyDescent="0.35">
      <c r="A536" s="120" t="s">
        <v>192</v>
      </c>
      <c r="B536" s="119" t="s">
        <v>194</v>
      </c>
      <c r="D536">
        <v>1</v>
      </c>
      <c r="G536">
        <v>1</v>
      </c>
    </row>
    <row r="537" spans="1:7" x14ac:dyDescent="0.35">
      <c r="A537" s="120" t="s">
        <v>192</v>
      </c>
      <c r="B537" s="119" t="s">
        <v>195</v>
      </c>
      <c r="D537">
        <v>1</v>
      </c>
      <c r="G537">
        <v>1</v>
      </c>
    </row>
    <row r="538" spans="1:7" x14ac:dyDescent="0.35">
      <c r="A538" s="120" t="s">
        <v>192</v>
      </c>
      <c r="B538" s="119" t="s">
        <v>196</v>
      </c>
      <c r="D538">
        <v>1</v>
      </c>
      <c r="G538">
        <v>1</v>
      </c>
    </row>
    <row r="539" spans="1:7" x14ac:dyDescent="0.35">
      <c r="A539" s="120" t="s">
        <v>192</v>
      </c>
      <c r="B539" s="119" t="s">
        <v>197</v>
      </c>
      <c r="D539">
        <v>2</v>
      </c>
      <c r="G539">
        <v>2</v>
      </c>
    </row>
    <row r="540" spans="1:7" x14ac:dyDescent="0.35">
      <c r="A540" s="120" t="s">
        <v>198</v>
      </c>
      <c r="B540" s="119" t="s">
        <v>199</v>
      </c>
      <c r="D540">
        <v>1</v>
      </c>
      <c r="G540">
        <v>1</v>
      </c>
    </row>
    <row r="541" spans="1:7" x14ac:dyDescent="0.35">
      <c r="A541" s="120" t="s">
        <v>198</v>
      </c>
      <c r="B541" s="119" t="s">
        <v>201</v>
      </c>
      <c r="D541">
        <v>1</v>
      </c>
      <c r="G541">
        <v>1</v>
      </c>
    </row>
    <row r="542" spans="1:7" x14ac:dyDescent="0.35">
      <c r="A542" s="120" t="s">
        <v>198</v>
      </c>
      <c r="B542" s="119" t="s">
        <v>203</v>
      </c>
      <c r="D542">
        <v>1</v>
      </c>
      <c r="G542">
        <v>1</v>
      </c>
    </row>
    <row r="543" spans="1:7" x14ac:dyDescent="0.35">
      <c r="A543" s="120" t="s">
        <v>198</v>
      </c>
      <c r="B543" s="119" t="s">
        <v>205</v>
      </c>
      <c r="D543">
        <v>1</v>
      </c>
      <c r="G543">
        <v>1</v>
      </c>
    </row>
    <row r="544" spans="1:7" x14ac:dyDescent="0.35">
      <c r="A544" s="120" t="s">
        <v>198</v>
      </c>
      <c r="B544" s="119" t="s">
        <v>207</v>
      </c>
      <c r="C544">
        <v>1</v>
      </c>
      <c r="G544">
        <v>1</v>
      </c>
    </row>
    <row r="545" spans="1:7" x14ac:dyDescent="0.35">
      <c r="A545" s="120" t="s">
        <v>198</v>
      </c>
      <c r="B545" s="119" t="s">
        <v>209</v>
      </c>
      <c r="C545">
        <v>1</v>
      </c>
      <c r="G545">
        <v>1</v>
      </c>
    </row>
    <row r="546" spans="1:7" x14ac:dyDescent="0.35">
      <c r="A546" s="120" t="s">
        <v>198</v>
      </c>
      <c r="B546" s="119" t="s">
        <v>211</v>
      </c>
      <c r="D546">
        <v>1</v>
      </c>
      <c r="G546">
        <v>1</v>
      </c>
    </row>
    <row r="547" spans="1:7" x14ac:dyDescent="0.35">
      <c r="A547" s="120" t="s">
        <v>212</v>
      </c>
      <c r="B547" s="119" t="s">
        <v>213</v>
      </c>
      <c r="C547">
        <v>1</v>
      </c>
      <c r="D547">
        <v>1</v>
      </c>
      <c r="G547">
        <v>2</v>
      </c>
    </row>
    <row r="548" spans="1:7" x14ac:dyDescent="0.35">
      <c r="A548" s="120" t="s">
        <v>212</v>
      </c>
      <c r="B548" s="119" t="s">
        <v>215</v>
      </c>
      <c r="C548">
        <v>1</v>
      </c>
      <c r="G548">
        <v>1</v>
      </c>
    </row>
    <row r="549" spans="1:7" x14ac:dyDescent="0.35">
      <c r="A549" s="120" t="s">
        <v>212</v>
      </c>
      <c r="B549" s="119" t="s">
        <v>217</v>
      </c>
      <c r="C549">
        <v>1</v>
      </c>
      <c r="D549">
        <v>3</v>
      </c>
      <c r="G549">
        <v>4</v>
      </c>
    </row>
    <row r="550" spans="1:7" x14ac:dyDescent="0.35">
      <c r="A550" s="120" t="s">
        <v>212</v>
      </c>
      <c r="B550" s="119" t="s">
        <v>219</v>
      </c>
      <c r="D550">
        <v>1</v>
      </c>
      <c r="G550">
        <v>1</v>
      </c>
    </row>
    <row r="551" spans="1:7" x14ac:dyDescent="0.35">
      <c r="A551" s="120" t="s">
        <v>212</v>
      </c>
      <c r="B551" s="119" t="s">
        <v>221</v>
      </c>
      <c r="C551">
        <v>1</v>
      </c>
      <c r="D551">
        <v>1</v>
      </c>
      <c r="G551">
        <v>2</v>
      </c>
    </row>
    <row r="552" spans="1:7" x14ac:dyDescent="0.35">
      <c r="A552" s="120" t="s">
        <v>222</v>
      </c>
      <c r="B552" s="119" t="s">
        <v>223</v>
      </c>
      <c r="C552">
        <v>1</v>
      </c>
      <c r="G552">
        <v>1</v>
      </c>
    </row>
    <row r="553" spans="1:7" x14ac:dyDescent="0.35">
      <c r="A553" s="120" t="s">
        <v>222</v>
      </c>
      <c r="B553" s="119" t="s">
        <v>225</v>
      </c>
      <c r="C553">
        <v>1</v>
      </c>
      <c r="G553">
        <v>1</v>
      </c>
    </row>
    <row r="554" spans="1:7" x14ac:dyDescent="0.35">
      <c r="A554" s="120" t="s">
        <v>222</v>
      </c>
      <c r="B554" s="119" t="s">
        <v>227</v>
      </c>
      <c r="F554">
        <v>1</v>
      </c>
      <c r="G554">
        <v>1</v>
      </c>
    </row>
    <row r="555" spans="1:7" x14ac:dyDescent="0.35">
      <c r="A555" s="120" t="s">
        <v>228</v>
      </c>
      <c r="B555" s="119" t="s">
        <v>229</v>
      </c>
      <c r="C555">
        <v>1</v>
      </c>
      <c r="G555">
        <v>1</v>
      </c>
    </row>
    <row r="556" spans="1:7" x14ac:dyDescent="0.35">
      <c r="A556" s="120" t="s">
        <v>228</v>
      </c>
      <c r="B556" s="119" t="s">
        <v>230</v>
      </c>
      <c r="D556">
        <v>1</v>
      </c>
      <c r="G556">
        <v>1</v>
      </c>
    </row>
    <row r="557" spans="1:7" x14ac:dyDescent="0.35">
      <c r="A557" s="120" t="s">
        <v>228</v>
      </c>
      <c r="B557" s="119" t="s">
        <v>231</v>
      </c>
      <c r="D557">
        <v>1</v>
      </c>
      <c r="G557">
        <v>1</v>
      </c>
    </row>
    <row r="558" spans="1:7" x14ac:dyDescent="0.35">
      <c r="A558" s="120" t="s">
        <v>228</v>
      </c>
      <c r="B558" s="119" t="s">
        <v>232</v>
      </c>
      <c r="C558">
        <v>1</v>
      </c>
      <c r="G558">
        <v>1</v>
      </c>
    </row>
    <row r="559" spans="1:7" x14ac:dyDescent="0.35">
      <c r="A559" s="120" t="s">
        <v>228</v>
      </c>
      <c r="B559" s="119" t="s">
        <v>233</v>
      </c>
      <c r="D559">
        <v>1</v>
      </c>
      <c r="G559">
        <v>1</v>
      </c>
    </row>
    <row r="560" spans="1:7" x14ac:dyDescent="0.35">
      <c r="A560" s="120" t="s">
        <v>228</v>
      </c>
      <c r="B560" s="119" t="s">
        <v>234</v>
      </c>
      <c r="C560">
        <v>1</v>
      </c>
      <c r="G560">
        <v>1</v>
      </c>
    </row>
    <row r="561" spans="1:7" x14ac:dyDescent="0.35">
      <c r="A561" s="120" t="s">
        <v>228</v>
      </c>
      <c r="B561" s="119" t="s">
        <v>235</v>
      </c>
      <c r="C561">
        <v>1</v>
      </c>
      <c r="D561">
        <v>2</v>
      </c>
      <c r="G561">
        <v>3</v>
      </c>
    </row>
    <row r="562" spans="1:7" x14ac:dyDescent="0.35">
      <c r="A562" s="120" t="s">
        <v>228</v>
      </c>
      <c r="B562" s="119" t="s">
        <v>236</v>
      </c>
      <c r="D562">
        <v>1</v>
      </c>
      <c r="G562">
        <v>1</v>
      </c>
    </row>
    <row r="563" spans="1:7" x14ac:dyDescent="0.35">
      <c r="A563" s="120" t="s">
        <v>228</v>
      </c>
      <c r="B563" s="119" t="s">
        <v>237</v>
      </c>
      <c r="C563">
        <v>1</v>
      </c>
      <c r="D563">
        <v>2</v>
      </c>
      <c r="G563">
        <v>3</v>
      </c>
    </row>
    <row r="564" spans="1:7" x14ac:dyDescent="0.35">
      <c r="A564" s="120" t="s">
        <v>228</v>
      </c>
      <c r="B564" s="119" t="s">
        <v>238</v>
      </c>
      <c r="C564">
        <v>1</v>
      </c>
      <c r="G564">
        <v>1</v>
      </c>
    </row>
    <row r="565" spans="1:7" x14ac:dyDescent="0.35">
      <c r="A565" s="120" t="s">
        <v>239</v>
      </c>
      <c r="B565" s="119" t="s">
        <v>240</v>
      </c>
      <c r="D565">
        <v>3</v>
      </c>
      <c r="G565">
        <v>3</v>
      </c>
    </row>
    <row r="566" spans="1:7" x14ac:dyDescent="0.35">
      <c r="A566" s="120" t="s">
        <v>239</v>
      </c>
      <c r="B566" s="119" t="s">
        <v>241</v>
      </c>
      <c r="F566">
        <v>1</v>
      </c>
      <c r="G566">
        <v>1</v>
      </c>
    </row>
    <row r="567" spans="1:7" x14ac:dyDescent="0.35">
      <c r="A567" s="120" t="s">
        <v>239</v>
      </c>
      <c r="B567" s="119" t="s">
        <v>242</v>
      </c>
      <c r="D567">
        <v>1</v>
      </c>
      <c r="G567">
        <v>1</v>
      </c>
    </row>
    <row r="568" spans="1:7" x14ac:dyDescent="0.35">
      <c r="A568" s="120" t="s">
        <v>239</v>
      </c>
      <c r="B568" s="119" t="s">
        <v>243</v>
      </c>
      <c r="D568">
        <v>1</v>
      </c>
      <c r="G568">
        <v>1</v>
      </c>
    </row>
    <row r="569" spans="1:7" x14ac:dyDescent="0.35">
      <c r="A569" s="120" t="s">
        <v>239</v>
      </c>
      <c r="B569" s="119" t="s">
        <v>244</v>
      </c>
      <c r="F569">
        <v>2</v>
      </c>
      <c r="G569">
        <v>2</v>
      </c>
    </row>
    <row r="570" spans="1:7" x14ac:dyDescent="0.35">
      <c r="A570" s="120" t="s">
        <v>239</v>
      </c>
      <c r="B570" s="119" t="s">
        <v>245</v>
      </c>
      <c r="D570">
        <v>1</v>
      </c>
      <c r="G570">
        <v>1</v>
      </c>
    </row>
    <row r="571" spans="1:7" x14ac:dyDescent="0.35">
      <c r="A571" s="120" t="s">
        <v>239</v>
      </c>
      <c r="B571" s="119" t="s">
        <v>246</v>
      </c>
      <c r="D571">
        <v>1</v>
      </c>
      <c r="G571">
        <v>1</v>
      </c>
    </row>
    <row r="572" spans="1:7" x14ac:dyDescent="0.35">
      <c r="A572" s="120" t="s">
        <v>239</v>
      </c>
      <c r="B572" s="119" t="s">
        <v>247</v>
      </c>
      <c r="D572">
        <v>1</v>
      </c>
      <c r="G572">
        <v>1</v>
      </c>
    </row>
    <row r="573" spans="1:7" x14ac:dyDescent="0.35">
      <c r="A573" s="120" t="s">
        <v>239</v>
      </c>
      <c r="B573" s="119" t="s">
        <v>248</v>
      </c>
      <c r="D573">
        <v>1</v>
      </c>
      <c r="G573">
        <v>1</v>
      </c>
    </row>
    <row r="574" spans="1:7" x14ac:dyDescent="0.35">
      <c r="A574" s="120" t="s">
        <v>239</v>
      </c>
      <c r="B574" s="119" t="s">
        <v>249</v>
      </c>
      <c r="F574">
        <v>3</v>
      </c>
      <c r="G574">
        <v>3</v>
      </c>
    </row>
    <row r="575" spans="1:7" x14ac:dyDescent="0.35">
      <c r="A575" s="120" t="s">
        <v>250</v>
      </c>
      <c r="B575" s="119" t="s">
        <v>251</v>
      </c>
      <c r="C575">
        <v>2</v>
      </c>
      <c r="G575">
        <v>2</v>
      </c>
    </row>
    <row r="576" spans="1:7" x14ac:dyDescent="0.35">
      <c r="A576" s="120" t="s">
        <v>250</v>
      </c>
      <c r="B576" s="119" t="s">
        <v>252</v>
      </c>
      <c r="C576">
        <v>1</v>
      </c>
      <c r="G576">
        <v>1</v>
      </c>
    </row>
    <row r="577" spans="1:7" x14ac:dyDescent="0.35">
      <c r="A577" s="120" t="s">
        <v>250</v>
      </c>
      <c r="B577" s="119" t="s">
        <v>253</v>
      </c>
      <c r="C577">
        <v>3</v>
      </c>
      <c r="G577">
        <v>3</v>
      </c>
    </row>
    <row r="578" spans="1:7" x14ac:dyDescent="0.35">
      <c r="A578" s="120" t="s">
        <v>250</v>
      </c>
      <c r="B578" s="119" t="s">
        <v>254</v>
      </c>
      <c r="C578">
        <v>2</v>
      </c>
      <c r="G578">
        <v>2</v>
      </c>
    </row>
    <row r="579" spans="1:7" x14ac:dyDescent="0.35">
      <c r="A579" s="120" t="s">
        <v>250</v>
      </c>
      <c r="B579" s="119" t="s">
        <v>255</v>
      </c>
      <c r="D579">
        <v>1</v>
      </c>
      <c r="G579">
        <v>1</v>
      </c>
    </row>
    <row r="580" spans="1:7" x14ac:dyDescent="0.35">
      <c r="A580" s="120" t="s">
        <v>250</v>
      </c>
      <c r="B580" s="119" t="s">
        <v>256</v>
      </c>
      <c r="C580">
        <v>4</v>
      </c>
      <c r="D580">
        <v>1</v>
      </c>
      <c r="F580">
        <v>1</v>
      </c>
      <c r="G580">
        <v>6</v>
      </c>
    </row>
    <row r="581" spans="1:7" x14ac:dyDescent="0.35">
      <c r="A581" s="120" t="s">
        <v>250</v>
      </c>
      <c r="B581" s="119" t="s">
        <v>257</v>
      </c>
      <c r="C581">
        <v>2</v>
      </c>
      <c r="G581">
        <v>2</v>
      </c>
    </row>
    <row r="582" spans="1:7" x14ac:dyDescent="0.35">
      <c r="A582" s="120" t="s">
        <v>250</v>
      </c>
      <c r="B582" s="119" t="s">
        <v>258</v>
      </c>
      <c r="C582">
        <v>2</v>
      </c>
      <c r="G582">
        <v>2</v>
      </c>
    </row>
    <row r="583" spans="1:7" x14ac:dyDescent="0.35">
      <c r="A583" s="120" t="s">
        <v>259</v>
      </c>
      <c r="B583" s="119" t="s">
        <v>260</v>
      </c>
      <c r="F583">
        <v>1</v>
      </c>
      <c r="G583">
        <v>1</v>
      </c>
    </row>
    <row r="584" spans="1:7" x14ac:dyDescent="0.35">
      <c r="A584" s="120" t="s">
        <v>259</v>
      </c>
      <c r="B584" s="119" t="s">
        <v>262</v>
      </c>
      <c r="D584">
        <v>1</v>
      </c>
      <c r="G584">
        <v>1</v>
      </c>
    </row>
    <row r="585" spans="1:7" x14ac:dyDescent="0.35">
      <c r="A585" s="120" t="s">
        <v>263</v>
      </c>
      <c r="B585" s="119" t="s">
        <v>264</v>
      </c>
      <c r="C585">
        <v>1</v>
      </c>
      <c r="G585">
        <v>1</v>
      </c>
    </row>
    <row r="586" spans="1:7" x14ac:dyDescent="0.35">
      <c r="A586" s="120" t="s">
        <v>263</v>
      </c>
      <c r="B586" s="119" t="s">
        <v>266</v>
      </c>
      <c r="C586">
        <v>2</v>
      </c>
      <c r="G586">
        <v>2</v>
      </c>
    </row>
    <row r="587" spans="1:7" x14ac:dyDescent="0.35">
      <c r="A587" s="120"/>
      <c r="B587" s="119"/>
    </row>
    <row r="588" spans="1:7" x14ac:dyDescent="0.35">
      <c r="A588" s="120"/>
      <c r="B588" s="119"/>
    </row>
    <row r="589" spans="1:7" x14ac:dyDescent="0.35">
      <c r="A589" s="120"/>
      <c r="B589" s="119"/>
    </row>
    <row r="590" spans="1:7" x14ac:dyDescent="0.35">
      <c r="A590" s="120"/>
      <c r="B590" s="119"/>
    </row>
    <row r="591" spans="1:7" x14ac:dyDescent="0.35">
      <c r="A591" s="120"/>
      <c r="B591" s="119"/>
    </row>
    <row r="592" spans="1:7" x14ac:dyDescent="0.35">
      <c r="A592" s="120"/>
      <c r="B592" s="119"/>
    </row>
    <row r="593" spans="1:7" x14ac:dyDescent="0.35">
      <c r="A593" s="120"/>
      <c r="B593" s="119"/>
      <c r="G593">
        <v>1</v>
      </c>
    </row>
    <row r="594" spans="1:7" x14ac:dyDescent="0.35">
      <c r="A594" s="120"/>
      <c r="B594" s="119"/>
      <c r="G594">
        <v>1</v>
      </c>
    </row>
    <row r="595" spans="1:7" x14ac:dyDescent="0.35">
      <c r="A595" s="120"/>
      <c r="B595" s="119"/>
      <c r="G595">
        <v>1</v>
      </c>
    </row>
    <row r="596" spans="1:7" x14ac:dyDescent="0.35">
      <c r="A596" s="120"/>
      <c r="B596" s="119"/>
      <c r="G596">
        <v>1</v>
      </c>
    </row>
    <row r="597" spans="1:7" x14ac:dyDescent="0.35">
      <c r="A597" s="120"/>
      <c r="B597" s="119"/>
      <c r="G597">
        <v>1</v>
      </c>
    </row>
    <row r="598" spans="1:7" x14ac:dyDescent="0.35">
      <c r="A598" s="128" t="s">
        <v>284</v>
      </c>
      <c r="B598" s="119" t="s">
        <v>285</v>
      </c>
      <c r="D598">
        <v>2</v>
      </c>
      <c r="G598">
        <v>2</v>
      </c>
    </row>
    <row r="599" spans="1:7" x14ac:dyDescent="0.35">
      <c r="A599" s="128" t="s">
        <v>284</v>
      </c>
      <c r="B599" s="119" t="s">
        <v>287</v>
      </c>
      <c r="C599">
        <v>1</v>
      </c>
      <c r="D599">
        <v>1</v>
      </c>
      <c r="G599">
        <v>2</v>
      </c>
    </row>
    <row r="600" spans="1:7" x14ac:dyDescent="0.35">
      <c r="A600" s="128" t="s">
        <v>284</v>
      </c>
      <c r="B600" s="119" t="s">
        <v>289</v>
      </c>
      <c r="D600">
        <v>1</v>
      </c>
      <c r="G600">
        <v>1</v>
      </c>
    </row>
    <row r="601" spans="1:7" x14ac:dyDescent="0.35">
      <c r="A601" s="128" t="s">
        <v>284</v>
      </c>
      <c r="B601" s="119" t="s">
        <v>291</v>
      </c>
      <c r="D601">
        <v>1</v>
      </c>
      <c r="F601">
        <v>1</v>
      </c>
      <c r="G601">
        <v>2</v>
      </c>
    </row>
    <row r="602" spans="1:7" x14ac:dyDescent="0.35">
      <c r="A602" s="128" t="s">
        <v>284</v>
      </c>
      <c r="B602" s="119" t="s">
        <v>293</v>
      </c>
      <c r="D602">
        <v>1</v>
      </c>
      <c r="G602">
        <v>1</v>
      </c>
    </row>
    <row r="603" spans="1:7" x14ac:dyDescent="0.35">
      <c r="A603" s="128" t="s">
        <v>284</v>
      </c>
      <c r="B603" s="119" t="s">
        <v>295</v>
      </c>
      <c r="D603">
        <v>2</v>
      </c>
      <c r="G603">
        <v>2</v>
      </c>
    </row>
    <row r="604" spans="1:7" x14ac:dyDescent="0.35">
      <c r="A604" s="128" t="s">
        <v>284</v>
      </c>
      <c r="B604" s="119" t="s">
        <v>297</v>
      </c>
      <c r="C604">
        <v>1</v>
      </c>
      <c r="G604">
        <v>1</v>
      </c>
    </row>
    <row r="605" spans="1:7" x14ac:dyDescent="0.35">
      <c r="A605" s="128" t="s">
        <v>284</v>
      </c>
      <c r="B605" s="119" t="s">
        <v>299</v>
      </c>
      <c r="C605">
        <v>1</v>
      </c>
      <c r="D605">
        <v>2</v>
      </c>
      <c r="G605">
        <v>3</v>
      </c>
    </row>
    <row r="606" spans="1:7" x14ac:dyDescent="0.35">
      <c r="A606" s="128" t="s">
        <v>284</v>
      </c>
      <c r="B606" s="119" t="s">
        <v>301</v>
      </c>
      <c r="D606">
        <v>1</v>
      </c>
      <c r="G606">
        <v>1</v>
      </c>
    </row>
    <row r="607" spans="1:7" x14ac:dyDescent="0.35">
      <c r="A607" s="128" t="s">
        <v>284</v>
      </c>
      <c r="B607" s="119" t="s">
        <v>303</v>
      </c>
      <c r="C607">
        <v>1</v>
      </c>
      <c r="D607">
        <v>1</v>
      </c>
      <c r="G607">
        <v>2</v>
      </c>
    </row>
    <row r="608" spans="1:7" x14ac:dyDescent="0.35">
      <c r="A608" s="128" t="s">
        <v>284</v>
      </c>
      <c r="B608" s="119" t="s">
        <v>305</v>
      </c>
      <c r="C608">
        <v>2</v>
      </c>
      <c r="D608">
        <v>3</v>
      </c>
      <c r="G608">
        <v>5</v>
      </c>
    </row>
    <row r="609" spans="1:7" x14ac:dyDescent="0.35">
      <c r="A609" s="128" t="s">
        <v>284</v>
      </c>
      <c r="B609" s="119" t="s">
        <v>307</v>
      </c>
      <c r="C609">
        <v>1</v>
      </c>
      <c r="G609">
        <v>1</v>
      </c>
    </row>
    <row r="610" spans="1:7" x14ac:dyDescent="0.35">
      <c r="A610" s="128" t="s">
        <v>284</v>
      </c>
      <c r="B610" s="119" t="s">
        <v>309</v>
      </c>
      <c r="D610">
        <v>2</v>
      </c>
      <c r="G610">
        <v>2</v>
      </c>
    </row>
    <row r="611" spans="1:7" x14ac:dyDescent="0.35">
      <c r="A611" s="128" t="s">
        <v>284</v>
      </c>
      <c r="B611" s="119" t="s">
        <v>311</v>
      </c>
      <c r="C611">
        <v>1</v>
      </c>
      <c r="G611">
        <v>1</v>
      </c>
    </row>
    <row r="612" spans="1:7" x14ac:dyDescent="0.35">
      <c r="A612" s="128" t="s">
        <v>284</v>
      </c>
      <c r="B612" s="119" t="s">
        <v>313</v>
      </c>
      <c r="D612">
        <v>2</v>
      </c>
      <c r="G612">
        <v>2</v>
      </c>
    </row>
    <row r="613" spans="1:7" x14ac:dyDescent="0.35">
      <c r="A613" s="128" t="s">
        <v>284</v>
      </c>
      <c r="B613" s="119" t="s">
        <v>315</v>
      </c>
      <c r="D613">
        <v>1</v>
      </c>
      <c r="G613">
        <v>1</v>
      </c>
    </row>
    <row r="614" spans="1:7" x14ac:dyDescent="0.35">
      <c r="A614" s="128" t="s">
        <v>316</v>
      </c>
      <c r="B614" s="119" t="s">
        <v>317</v>
      </c>
      <c r="C614">
        <v>3</v>
      </c>
      <c r="D614">
        <v>1</v>
      </c>
      <c r="G614">
        <v>4</v>
      </c>
    </row>
    <row r="615" spans="1:7" x14ac:dyDescent="0.35">
      <c r="A615" s="128" t="s">
        <v>316</v>
      </c>
      <c r="B615" s="119" t="s">
        <v>318</v>
      </c>
      <c r="D615">
        <v>1</v>
      </c>
      <c r="G615">
        <v>1</v>
      </c>
    </row>
    <row r="616" spans="1:7" x14ac:dyDescent="0.35">
      <c r="A616" s="128" t="s">
        <v>316</v>
      </c>
      <c r="B616" s="119" t="s">
        <v>280</v>
      </c>
      <c r="D616">
        <v>1</v>
      </c>
      <c r="G616">
        <v>1</v>
      </c>
    </row>
    <row r="617" spans="1:7" x14ac:dyDescent="0.35">
      <c r="A617" s="128" t="s">
        <v>316</v>
      </c>
      <c r="B617" s="119" t="s">
        <v>319</v>
      </c>
      <c r="C617">
        <v>1</v>
      </c>
      <c r="D617">
        <v>1</v>
      </c>
      <c r="G617">
        <v>2</v>
      </c>
    </row>
    <row r="618" spans="1:7" x14ac:dyDescent="0.35">
      <c r="A618" s="128" t="s">
        <v>316</v>
      </c>
      <c r="B618" s="119" t="s">
        <v>320</v>
      </c>
      <c r="C618">
        <v>1</v>
      </c>
      <c r="G618">
        <v>1</v>
      </c>
    </row>
    <row r="619" spans="1:7" x14ac:dyDescent="0.35">
      <c r="A619" s="128" t="s">
        <v>316</v>
      </c>
      <c r="B619" s="119" t="s">
        <v>321</v>
      </c>
      <c r="D619">
        <v>2</v>
      </c>
      <c r="G619">
        <v>2</v>
      </c>
    </row>
    <row r="620" spans="1:7" x14ac:dyDescent="0.35">
      <c r="A620" s="128" t="s">
        <v>316</v>
      </c>
      <c r="B620" s="119" t="s">
        <v>322</v>
      </c>
      <c r="C620">
        <v>1</v>
      </c>
      <c r="D620">
        <v>2</v>
      </c>
      <c r="F620">
        <v>1</v>
      </c>
      <c r="G620">
        <v>4</v>
      </c>
    </row>
    <row r="621" spans="1:7" x14ac:dyDescent="0.35">
      <c r="A621" s="128" t="s">
        <v>316</v>
      </c>
      <c r="B621" s="119" t="s">
        <v>323</v>
      </c>
      <c r="C621">
        <v>1</v>
      </c>
      <c r="G621">
        <v>1</v>
      </c>
    </row>
    <row r="622" spans="1:7" x14ac:dyDescent="0.35">
      <c r="A622" s="128" t="s">
        <v>316</v>
      </c>
      <c r="B622" s="119" t="s">
        <v>324</v>
      </c>
      <c r="D622">
        <v>4</v>
      </c>
      <c r="G622">
        <v>4</v>
      </c>
    </row>
    <row r="623" spans="1:7" x14ac:dyDescent="0.35">
      <c r="A623" s="128" t="s">
        <v>316</v>
      </c>
      <c r="B623" s="119" t="s">
        <v>282</v>
      </c>
      <c r="D623">
        <v>3</v>
      </c>
      <c r="G623">
        <v>3</v>
      </c>
    </row>
    <row r="624" spans="1:7" x14ac:dyDescent="0.35">
      <c r="A624" s="128" t="s">
        <v>316</v>
      </c>
      <c r="B624" s="119" t="s">
        <v>325</v>
      </c>
      <c r="C624">
        <v>1</v>
      </c>
      <c r="D624">
        <v>1</v>
      </c>
      <c r="G624">
        <v>2</v>
      </c>
    </row>
    <row r="625" spans="1:7" x14ac:dyDescent="0.35">
      <c r="A625" s="128" t="s">
        <v>316</v>
      </c>
      <c r="B625" s="119" t="s">
        <v>326</v>
      </c>
      <c r="D625">
        <v>1</v>
      </c>
      <c r="G625">
        <v>1</v>
      </c>
    </row>
    <row r="626" spans="1:7" x14ac:dyDescent="0.35">
      <c r="A626" s="128" t="s">
        <v>316</v>
      </c>
      <c r="B626" s="119" t="s">
        <v>327</v>
      </c>
      <c r="D626">
        <v>1</v>
      </c>
      <c r="G626">
        <v>1</v>
      </c>
    </row>
    <row r="627" spans="1:7" x14ac:dyDescent="0.35">
      <c r="A627" s="128" t="s">
        <v>316</v>
      </c>
      <c r="B627" s="119" t="s">
        <v>328</v>
      </c>
      <c r="C627">
        <v>1</v>
      </c>
      <c r="D627">
        <v>1</v>
      </c>
      <c r="G627">
        <v>2</v>
      </c>
    </row>
    <row r="628" spans="1:7" x14ac:dyDescent="0.35">
      <c r="A628" s="128" t="s">
        <v>316</v>
      </c>
      <c r="B628" s="119" t="s">
        <v>329</v>
      </c>
      <c r="C628">
        <v>1</v>
      </c>
      <c r="D628">
        <v>1</v>
      </c>
      <c r="G628">
        <v>2</v>
      </c>
    </row>
    <row r="629" spans="1:7" x14ac:dyDescent="0.35">
      <c r="A629" s="128" t="s">
        <v>316</v>
      </c>
      <c r="B629" s="119" t="s">
        <v>330</v>
      </c>
      <c r="C629">
        <v>1</v>
      </c>
      <c r="G629">
        <v>1</v>
      </c>
    </row>
    <row r="630" spans="1:7" x14ac:dyDescent="0.35">
      <c r="A630" s="128" t="s">
        <v>316</v>
      </c>
      <c r="B630" s="119" t="s">
        <v>331</v>
      </c>
      <c r="D630">
        <v>1</v>
      </c>
      <c r="G630">
        <v>1</v>
      </c>
    </row>
    <row r="631" spans="1:7" x14ac:dyDescent="0.35">
      <c r="A631" s="128" t="s">
        <v>527</v>
      </c>
      <c r="B631" s="119" t="s">
        <v>332</v>
      </c>
      <c r="D631">
        <v>1</v>
      </c>
      <c r="G631">
        <v>1</v>
      </c>
    </row>
    <row r="632" spans="1:7" x14ac:dyDescent="0.35">
      <c r="A632" s="128" t="s">
        <v>527</v>
      </c>
      <c r="B632" s="119" t="s">
        <v>333</v>
      </c>
      <c r="D632">
        <v>2</v>
      </c>
      <c r="G632">
        <v>2</v>
      </c>
    </row>
    <row r="633" spans="1:7" x14ac:dyDescent="0.35">
      <c r="A633" s="128" t="s">
        <v>527</v>
      </c>
      <c r="B633" s="119" t="s">
        <v>334</v>
      </c>
      <c r="C633">
        <v>1</v>
      </c>
      <c r="G633">
        <v>1</v>
      </c>
    </row>
    <row r="634" spans="1:7" x14ac:dyDescent="0.35">
      <c r="A634" s="128" t="s">
        <v>527</v>
      </c>
      <c r="B634" s="119" t="s">
        <v>335</v>
      </c>
      <c r="F634">
        <v>1</v>
      </c>
      <c r="G634">
        <v>1</v>
      </c>
    </row>
    <row r="635" spans="1:7" x14ac:dyDescent="0.35">
      <c r="A635" s="128" t="s">
        <v>527</v>
      </c>
      <c r="B635" s="119" t="s">
        <v>336</v>
      </c>
      <c r="F635">
        <v>1</v>
      </c>
      <c r="G635">
        <v>1</v>
      </c>
    </row>
    <row r="636" spans="1:7" x14ac:dyDescent="0.35">
      <c r="A636" s="128" t="s">
        <v>527</v>
      </c>
      <c r="B636" s="119" t="s">
        <v>337</v>
      </c>
      <c r="D636">
        <v>2</v>
      </c>
      <c r="G636">
        <v>2</v>
      </c>
    </row>
    <row r="637" spans="1:7" x14ac:dyDescent="0.35">
      <c r="A637" s="128" t="s">
        <v>527</v>
      </c>
      <c r="B637" s="119" t="s">
        <v>338</v>
      </c>
      <c r="C637">
        <v>1</v>
      </c>
      <c r="D637">
        <v>1</v>
      </c>
      <c r="G637">
        <v>2</v>
      </c>
    </row>
    <row r="638" spans="1:7" x14ac:dyDescent="0.35">
      <c r="A638" s="128" t="s">
        <v>339</v>
      </c>
      <c r="B638" s="119" t="s">
        <v>340</v>
      </c>
      <c r="D638">
        <v>1</v>
      </c>
      <c r="G638">
        <v>1</v>
      </c>
    </row>
    <row r="639" spans="1:7" x14ac:dyDescent="0.35">
      <c r="A639" s="128" t="s">
        <v>339</v>
      </c>
      <c r="B639" s="119" t="s">
        <v>341</v>
      </c>
      <c r="C639">
        <v>1</v>
      </c>
      <c r="G639">
        <v>1</v>
      </c>
    </row>
    <row r="640" spans="1:7" x14ac:dyDescent="0.35">
      <c r="A640" s="128" t="s">
        <v>339</v>
      </c>
      <c r="B640" s="119" t="s">
        <v>342</v>
      </c>
      <c r="C640">
        <v>2</v>
      </c>
      <c r="D640">
        <v>1</v>
      </c>
      <c r="G640">
        <v>3</v>
      </c>
    </row>
    <row r="641" spans="1:7" x14ac:dyDescent="0.35">
      <c r="A641" s="128" t="s">
        <v>339</v>
      </c>
      <c r="B641" s="119" t="s">
        <v>343</v>
      </c>
      <c r="C641">
        <v>1</v>
      </c>
      <c r="G641">
        <v>1</v>
      </c>
    </row>
    <row r="642" spans="1:7" x14ac:dyDescent="0.35">
      <c r="A642" s="128" t="s">
        <v>339</v>
      </c>
      <c r="B642" s="119" t="s">
        <v>344</v>
      </c>
      <c r="C642">
        <v>1</v>
      </c>
      <c r="D642">
        <v>1</v>
      </c>
      <c r="G642">
        <v>2</v>
      </c>
    </row>
    <row r="643" spans="1:7" x14ac:dyDescent="0.35">
      <c r="A643" s="128" t="s">
        <v>339</v>
      </c>
      <c r="B643" s="119" t="s">
        <v>345</v>
      </c>
      <c r="D643">
        <v>2</v>
      </c>
      <c r="G643">
        <v>2</v>
      </c>
    </row>
    <row r="644" spans="1:7" x14ac:dyDescent="0.35">
      <c r="A644" s="128" t="s">
        <v>339</v>
      </c>
      <c r="B644" s="119" t="s">
        <v>346</v>
      </c>
      <c r="D644">
        <v>2</v>
      </c>
      <c r="G644">
        <v>2</v>
      </c>
    </row>
    <row r="645" spans="1:7" x14ac:dyDescent="0.35">
      <c r="A645" s="128" t="s">
        <v>339</v>
      </c>
      <c r="B645" s="119" t="s">
        <v>347</v>
      </c>
      <c r="C645">
        <v>1</v>
      </c>
      <c r="G645">
        <v>1</v>
      </c>
    </row>
    <row r="646" spans="1:7" x14ac:dyDescent="0.35">
      <c r="A646" s="128" t="s">
        <v>348</v>
      </c>
      <c r="B646" s="119" t="s">
        <v>349</v>
      </c>
      <c r="D646">
        <v>1</v>
      </c>
      <c r="G646">
        <v>1</v>
      </c>
    </row>
    <row r="647" spans="1:7" x14ac:dyDescent="0.35">
      <c r="A647" s="128" t="s">
        <v>348</v>
      </c>
      <c r="B647" s="119" t="s">
        <v>350</v>
      </c>
      <c r="C647">
        <v>1</v>
      </c>
      <c r="G647">
        <v>1</v>
      </c>
    </row>
    <row r="648" spans="1:7" x14ac:dyDescent="0.35">
      <c r="A648" s="128" t="s">
        <v>348</v>
      </c>
      <c r="B648" s="119" t="s">
        <v>351</v>
      </c>
      <c r="D648">
        <v>1</v>
      </c>
      <c r="G648">
        <v>1</v>
      </c>
    </row>
    <row r="649" spans="1:7" x14ac:dyDescent="0.35">
      <c r="A649" s="128" t="s">
        <v>348</v>
      </c>
      <c r="B649" s="119" t="s">
        <v>352</v>
      </c>
      <c r="D649">
        <v>1</v>
      </c>
      <c r="G649">
        <v>1</v>
      </c>
    </row>
    <row r="650" spans="1:7" x14ac:dyDescent="0.35">
      <c r="A650" s="128" t="s">
        <v>348</v>
      </c>
      <c r="B650" s="119" t="s">
        <v>353</v>
      </c>
      <c r="C650">
        <v>1</v>
      </c>
      <c r="G650">
        <v>1</v>
      </c>
    </row>
    <row r="651" spans="1:7" x14ac:dyDescent="0.35">
      <c r="A651" s="128" t="s">
        <v>348</v>
      </c>
      <c r="B651" s="119" t="s">
        <v>354</v>
      </c>
      <c r="C651">
        <v>1</v>
      </c>
      <c r="D651">
        <v>1</v>
      </c>
      <c r="G651">
        <v>2</v>
      </c>
    </row>
    <row r="652" spans="1:7" x14ac:dyDescent="0.35">
      <c r="A652" s="128" t="s">
        <v>348</v>
      </c>
      <c r="B652" s="119" t="s">
        <v>355</v>
      </c>
      <c r="D652">
        <v>2</v>
      </c>
      <c r="G652">
        <v>2</v>
      </c>
    </row>
    <row r="653" spans="1:7" x14ac:dyDescent="0.35">
      <c r="A653" s="128" t="s">
        <v>348</v>
      </c>
      <c r="B653" s="119" t="s">
        <v>356</v>
      </c>
      <c r="C653">
        <v>2</v>
      </c>
      <c r="D653">
        <v>1</v>
      </c>
      <c r="G653">
        <v>3</v>
      </c>
    </row>
    <row r="654" spans="1:7" x14ac:dyDescent="0.35">
      <c r="A654" s="128" t="s">
        <v>357</v>
      </c>
      <c r="B654" s="119" t="s">
        <v>358</v>
      </c>
      <c r="D654">
        <v>1</v>
      </c>
      <c r="G654">
        <v>1</v>
      </c>
    </row>
    <row r="655" spans="1:7" x14ac:dyDescent="0.35">
      <c r="A655" s="128" t="s">
        <v>357</v>
      </c>
      <c r="B655" s="119" t="s">
        <v>359</v>
      </c>
      <c r="C655">
        <v>1</v>
      </c>
      <c r="G655">
        <v>1</v>
      </c>
    </row>
    <row r="656" spans="1:7" x14ac:dyDescent="0.35">
      <c r="A656" s="128" t="s">
        <v>357</v>
      </c>
      <c r="B656" s="119" t="s">
        <v>360</v>
      </c>
      <c r="D656">
        <v>1</v>
      </c>
      <c r="G656">
        <v>1</v>
      </c>
    </row>
    <row r="657" spans="1:7" x14ac:dyDescent="0.35">
      <c r="A657" s="128" t="s">
        <v>357</v>
      </c>
      <c r="B657" s="119" t="s">
        <v>361</v>
      </c>
      <c r="D657">
        <v>1</v>
      </c>
      <c r="G657">
        <v>1</v>
      </c>
    </row>
    <row r="658" spans="1:7" x14ac:dyDescent="0.35">
      <c r="A658" s="128" t="s">
        <v>357</v>
      </c>
      <c r="B658" s="119" t="s">
        <v>362</v>
      </c>
      <c r="D658">
        <v>1</v>
      </c>
      <c r="F658">
        <v>2</v>
      </c>
      <c r="G658">
        <v>3</v>
      </c>
    </row>
    <row r="659" spans="1:7" x14ac:dyDescent="0.35">
      <c r="A659" s="128" t="s">
        <v>357</v>
      </c>
      <c r="B659" s="119" t="s">
        <v>363</v>
      </c>
      <c r="C659">
        <v>3</v>
      </c>
      <c r="D659">
        <v>1</v>
      </c>
      <c r="F659">
        <v>1</v>
      </c>
      <c r="G659">
        <v>5</v>
      </c>
    </row>
    <row r="660" spans="1:7" x14ac:dyDescent="0.35">
      <c r="A660" s="128" t="s">
        <v>357</v>
      </c>
      <c r="B660" s="119" t="s">
        <v>364</v>
      </c>
      <c r="D660">
        <v>3</v>
      </c>
      <c r="G660">
        <v>3</v>
      </c>
    </row>
    <row r="661" spans="1:7" x14ac:dyDescent="0.35">
      <c r="A661" s="128" t="s">
        <v>365</v>
      </c>
      <c r="B661" s="119" t="s">
        <v>366</v>
      </c>
      <c r="D661">
        <v>2</v>
      </c>
      <c r="G661">
        <v>2</v>
      </c>
    </row>
    <row r="662" spans="1:7" x14ac:dyDescent="0.35">
      <c r="A662" s="128" t="s">
        <v>365</v>
      </c>
      <c r="B662" s="119" t="s">
        <v>293</v>
      </c>
      <c r="C662">
        <v>1</v>
      </c>
      <c r="D662">
        <v>2</v>
      </c>
      <c r="G662">
        <v>3</v>
      </c>
    </row>
    <row r="663" spans="1:7" x14ac:dyDescent="0.35">
      <c r="A663" s="128" t="s">
        <v>365</v>
      </c>
      <c r="B663" s="119" t="s">
        <v>367</v>
      </c>
      <c r="C663">
        <v>1</v>
      </c>
      <c r="G663">
        <v>1</v>
      </c>
    </row>
    <row r="664" spans="1:7" x14ac:dyDescent="0.35">
      <c r="A664" s="128" t="s">
        <v>365</v>
      </c>
      <c r="B664" s="119" t="s">
        <v>368</v>
      </c>
      <c r="D664">
        <v>1</v>
      </c>
      <c r="G664">
        <v>1</v>
      </c>
    </row>
    <row r="665" spans="1:7" x14ac:dyDescent="0.35">
      <c r="A665" s="128" t="s">
        <v>365</v>
      </c>
      <c r="B665" s="119" t="s">
        <v>303</v>
      </c>
      <c r="C665">
        <v>2</v>
      </c>
      <c r="D665">
        <v>1</v>
      </c>
      <c r="G665">
        <v>3</v>
      </c>
    </row>
    <row r="666" spans="1:7" x14ac:dyDescent="0.35">
      <c r="A666" s="128" t="s">
        <v>365</v>
      </c>
      <c r="B666" s="119" t="s">
        <v>369</v>
      </c>
      <c r="D666">
        <v>1</v>
      </c>
      <c r="G666">
        <v>1</v>
      </c>
    </row>
    <row r="667" spans="1:7" x14ac:dyDescent="0.35">
      <c r="A667" s="128" t="s">
        <v>365</v>
      </c>
      <c r="B667" s="119" t="s">
        <v>370</v>
      </c>
      <c r="D667">
        <v>1</v>
      </c>
      <c r="G667">
        <v>1</v>
      </c>
    </row>
    <row r="668" spans="1:7" x14ac:dyDescent="0.35">
      <c r="A668" s="128" t="s">
        <v>365</v>
      </c>
      <c r="B668" s="119" t="s">
        <v>371</v>
      </c>
      <c r="D668">
        <v>1</v>
      </c>
      <c r="G668">
        <v>1</v>
      </c>
    </row>
    <row r="669" spans="1:7" x14ac:dyDescent="0.35">
      <c r="A669" s="128" t="s">
        <v>365</v>
      </c>
      <c r="B669" s="119" t="s">
        <v>372</v>
      </c>
      <c r="C669">
        <v>1</v>
      </c>
      <c r="D669">
        <v>1</v>
      </c>
      <c r="G669">
        <v>2</v>
      </c>
    </row>
    <row r="670" spans="1:7" x14ac:dyDescent="0.35">
      <c r="A670" s="128" t="s">
        <v>365</v>
      </c>
      <c r="B670" s="119" t="s">
        <v>373</v>
      </c>
      <c r="D670">
        <v>1</v>
      </c>
      <c r="G670">
        <v>1</v>
      </c>
    </row>
    <row r="671" spans="1:7" x14ac:dyDescent="0.35">
      <c r="A671" s="128" t="s">
        <v>365</v>
      </c>
      <c r="B671" s="119" t="s">
        <v>366</v>
      </c>
      <c r="D671">
        <v>2</v>
      </c>
      <c r="G671">
        <v>2</v>
      </c>
    </row>
    <row r="672" spans="1:7" x14ac:dyDescent="0.35">
      <c r="A672" s="128" t="s">
        <v>365</v>
      </c>
      <c r="B672" s="119" t="s">
        <v>293</v>
      </c>
      <c r="C672">
        <v>1</v>
      </c>
      <c r="D672">
        <v>2</v>
      </c>
      <c r="G672">
        <v>3</v>
      </c>
    </row>
    <row r="673" spans="1:7" x14ac:dyDescent="0.35">
      <c r="A673" s="128" t="s">
        <v>365</v>
      </c>
      <c r="B673" s="119" t="s">
        <v>367</v>
      </c>
      <c r="C673">
        <v>1</v>
      </c>
      <c r="G673">
        <v>1</v>
      </c>
    </row>
    <row r="674" spans="1:7" x14ac:dyDescent="0.35">
      <c r="A674" s="128" t="s">
        <v>365</v>
      </c>
      <c r="B674" s="119" t="s">
        <v>368</v>
      </c>
      <c r="D674">
        <v>1</v>
      </c>
      <c r="G674">
        <v>1</v>
      </c>
    </row>
    <row r="675" spans="1:7" x14ac:dyDescent="0.35">
      <c r="A675" s="128" t="s">
        <v>365</v>
      </c>
      <c r="B675" s="119" t="s">
        <v>303</v>
      </c>
      <c r="C675">
        <v>2</v>
      </c>
      <c r="D675">
        <v>1</v>
      </c>
      <c r="G675">
        <v>3</v>
      </c>
    </row>
    <row r="676" spans="1:7" x14ac:dyDescent="0.35">
      <c r="A676" s="128" t="s">
        <v>365</v>
      </c>
      <c r="B676" s="119" t="s">
        <v>369</v>
      </c>
      <c r="D676">
        <v>1</v>
      </c>
      <c r="G676">
        <v>1</v>
      </c>
    </row>
    <row r="677" spans="1:7" x14ac:dyDescent="0.35">
      <c r="A677" s="128" t="s">
        <v>365</v>
      </c>
      <c r="B677" s="119" t="s">
        <v>370</v>
      </c>
      <c r="D677">
        <v>1</v>
      </c>
      <c r="G677">
        <v>1</v>
      </c>
    </row>
    <row r="678" spans="1:7" x14ac:dyDescent="0.35">
      <c r="A678" s="128" t="s">
        <v>365</v>
      </c>
      <c r="B678" s="119" t="s">
        <v>371</v>
      </c>
      <c r="D678">
        <v>1</v>
      </c>
      <c r="G678">
        <v>1</v>
      </c>
    </row>
    <row r="679" spans="1:7" x14ac:dyDescent="0.35">
      <c r="A679" s="128" t="s">
        <v>365</v>
      </c>
      <c r="B679" s="119" t="s">
        <v>372</v>
      </c>
      <c r="C679">
        <v>1</v>
      </c>
      <c r="D679">
        <v>1</v>
      </c>
      <c r="G679">
        <v>2</v>
      </c>
    </row>
    <row r="680" spans="1:7" x14ac:dyDescent="0.35">
      <c r="A680" s="128" t="s">
        <v>365</v>
      </c>
      <c r="B680" s="119" t="s">
        <v>373</v>
      </c>
      <c r="D680">
        <v>1</v>
      </c>
      <c r="G680">
        <v>1</v>
      </c>
    </row>
    <row r="681" spans="1:7" x14ac:dyDescent="0.35">
      <c r="A681" s="128" t="s">
        <v>374</v>
      </c>
      <c r="B681" s="119" t="s">
        <v>375</v>
      </c>
      <c r="D681">
        <v>1</v>
      </c>
      <c r="G681">
        <v>1</v>
      </c>
    </row>
    <row r="682" spans="1:7" x14ac:dyDescent="0.35">
      <c r="A682" s="128" t="s">
        <v>374</v>
      </c>
      <c r="B682" s="119" t="s">
        <v>376</v>
      </c>
      <c r="D682">
        <v>2</v>
      </c>
      <c r="F682">
        <v>1</v>
      </c>
      <c r="G682">
        <v>3</v>
      </c>
    </row>
    <row r="683" spans="1:7" x14ac:dyDescent="0.35">
      <c r="A683" s="128" t="s">
        <v>377</v>
      </c>
      <c r="B683" s="119" t="s">
        <v>378</v>
      </c>
      <c r="C683">
        <v>1</v>
      </c>
      <c r="D683">
        <v>1</v>
      </c>
      <c r="G683">
        <v>2</v>
      </c>
    </row>
    <row r="684" spans="1:7" x14ac:dyDescent="0.35">
      <c r="A684" s="128" t="s">
        <v>377</v>
      </c>
      <c r="B684" s="119" t="s">
        <v>380</v>
      </c>
      <c r="D684">
        <v>1</v>
      </c>
      <c r="G684">
        <v>1</v>
      </c>
    </row>
    <row r="685" spans="1:7" x14ac:dyDescent="0.35">
      <c r="A685" s="128" t="s">
        <v>377</v>
      </c>
      <c r="B685" s="119" t="s">
        <v>382</v>
      </c>
      <c r="D685">
        <v>2</v>
      </c>
      <c r="G685">
        <v>2</v>
      </c>
    </row>
    <row r="686" spans="1:7" x14ac:dyDescent="0.35">
      <c r="A686" s="128" t="s">
        <v>377</v>
      </c>
      <c r="B686" s="119" t="s">
        <v>384</v>
      </c>
      <c r="D686">
        <v>2</v>
      </c>
      <c r="G686">
        <v>2</v>
      </c>
    </row>
    <row r="687" spans="1:7" x14ac:dyDescent="0.35">
      <c r="A687" s="128" t="s">
        <v>377</v>
      </c>
      <c r="B687" s="119" t="s">
        <v>386</v>
      </c>
      <c r="D687">
        <v>1</v>
      </c>
      <c r="G687">
        <v>1</v>
      </c>
    </row>
    <row r="688" spans="1:7" x14ac:dyDescent="0.35">
      <c r="A688" s="128" t="s">
        <v>377</v>
      </c>
      <c r="B688" s="119" t="s">
        <v>388</v>
      </c>
      <c r="D688">
        <v>1</v>
      </c>
      <c r="G688">
        <v>1</v>
      </c>
    </row>
    <row r="689" spans="1:7" x14ac:dyDescent="0.35">
      <c r="A689" s="128" t="s">
        <v>377</v>
      </c>
      <c r="B689" s="119" t="s">
        <v>390</v>
      </c>
      <c r="D689">
        <v>1</v>
      </c>
      <c r="G689">
        <v>1</v>
      </c>
    </row>
    <row r="690" spans="1:7" x14ac:dyDescent="0.35">
      <c r="A690" s="128" t="s">
        <v>377</v>
      </c>
      <c r="B690" s="119" t="s">
        <v>392</v>
      </c>
      <c r="D690">
        <v>1</v>
      </c>
      <c r="G690">
        <v>1</v>
      </c>
    </row>
    <row r="691" spans="1:7" x14ac:dyDescent="0.35">
      <c r="A691" s="128" t="s">
        <v>377</v>
      </c>
      <c r="B691" s="119" t="s">
        <v>394</v>
      </c>
      <c r="C691">
        <v>1</v>
      </c>
      <c r="G691">
        <v>1</v>
      </c>
    </row>
    <row r="692" spans="1:7" x14ac:dyDescent="0.35">
      <c r="A692" s="128" t="s">
        <v>377</v>
      </c>
      <c r="B692" s="119" t="s">
        <v>396</v>
      </c>
      <c r="D692">
        <v>1</v>
      </c>
      <c r="G692">
        <v>1</v>
      </c>
    </row>
    <row r="693" spans="1:7" x14ac:dyDescent="0.35">
      <c r="A693" s="128" t="s">
        <v>377</v>
      </c>
      <c r="B693" s="119" t="s">
        <v>398</v>
      </c>
      <c r="D693">
        <v>1</v>
      </c>
      <c r="G693">
        <v>1</v>
      </c>
    </row>
    <row r="694" spans="1:7" x14ac:dyDescent="0.35">
      <c r="A694" s="128" t="s">
        <v>377</v>
      </c>
      <c r="B694" s="119" t="s">
        <v>400</v>
      </c>
      <c r="D694">
        <v>1</v>
      </c>
      <c r="G694">
        <v>1</v>
      </c>
    </row>
    <row r="695" spans="1:7" x14ac:dyDescent="0.35">
      <c r="A695" s="128" t="s">
        <v>377</v>
      </c>
      <c r="B695" s="119" t="s">
        <v>402</v>
      </c>
      <c r="D695">
        <v>1</v>
      </c>
      <c r="G695">
        <v>1</v>
      </c>
    </row>
    <row r="696" spans="1:7" x14ac:dyDescent="0.35">
      <c r="A696" s="128" t="s">
        <v>377</v>
      </c>
      <c r="B696" s="119" t="s">
        <v>404</v>
      </c>
      <c r="C696">
        <v>1</v>
      </c>
      <c r="G696">
        <v>1</v>
      </c>
    </row>
    <row r="697" spans="1:7" x14ac:dyDescent="0.35">
      <c r="A697" s="128" t="s">
        <v>377</v>
      </c>
      <c r="B697" s="119" t="s">
        <v>406</v>
      </c>
      <c r="D697">
        <v>1</v>
      </c>
      <c r="G697">
        <v>1</v>
      </c>
    </row>
    <row r="698" spans="1:7" x14ac:dyDescent="0.35">
      <c r="A698" s="128" t="s">
        <v>377</v>
      </c>
      <c r="B698" s="119" t="s">
        <v>408</v>
      </c>
      <c r="D698">
        <v>1</v>
      </c>
      <c r="G698">
        <v>1</v>
      </c>
    </row>
    <row r="699" spans="1:7" x14ac:dyDescent="0.35">
      <c r="A699" s="128" t="s">
        <v>377</v>
      </c>
      <c r="B699" s="119" t="s">
        <v>410</v>
      </c>
      <c r="D699">
        <v>1</v>
      </c>
      <c r="G699">
        <v>1</v>
      </c>
    </row>
    <row r="700" spans="1:7" x14ac:dyDescent="0.35">
      <c r="A700" s="128" t="s">
        <v>411</v>
      </c>
      <c r="B700" s="119" t="s">
        <v>378</v>
      </c>
      <c r="C700">
        <v>1</v>
      </c>
      <c r="D700">
        <v>1</v>
      </c>
      <c r="G700">
        <v>2</v>
      </c>
    </row>
    <row r="701" spans="1:7" x14ac:dyDescent="0.35">
      <c r="A701" s="128" t="s">
        <v>411</v>
      </c>
      <c r="B701" s="119" t="s">
        <v>382</v>
      </c>
      <c r="D701">
        <v>2</v>
      </c>
      <c r="G701">
        <v>2</v>
      </c>
    </row>
    <row r="702" spans="1:7" x14ac:dyDescent="0.35">
      <c r="A702" s="128" t="s">
        <v>411</v>
      </c>
      <c r="B702" s="119" t="s">
        <v>414</v>
      </c>
      <c r="D702">
        <v>1</v>
      </c>
      <c r="G702">
        <v>1</v>
      </c>
    </row>
    <row r="703" spans="1:7" x14ac:dyDescent="0.35">
      <c r="A703" s="128" t="s">
        <v>411</v>
      </c>
      <c r="B703" s="119" t="s">
        <v>416</v>
      </c>
      <c r="C703">
        <v>1</v>
      </c>
      <c r="D703">
        <v>1</v>
      </c>
      <c r="G703">
        <v>2</v>
      </c>
    </row>
    <row r="704" spans="1:7" x14ac:dyDescent="0.35">
      <c r="A704" s="128" t="s">
        <v>411</v>
      </c>
      <c r="B704" s="119" t="s">
        <v>418</v>
      </c>
      <c r="D704">
        <v>1</v>
      </c>
      <c r="G704">
        <v>1</v>
      </c>
    </row>
    <row r="705" spans="1:7" x14ac:dyDescent="0.35">
      <c r="A705" s="128" t="s">
        <v>411</v>
      </c>
      <c r="B705" s="119" t="s">
        <v>420</v>
      </c>
      <c r="C705">
        <v>2</v>
      </c>
      <c r="G705">
        <v>2</v>
      </c>
    </row>
    <row r="706" spans="1:7" x14ac:dyDescent="0.35">
      <c r="A706" s="128" t="s">
        <v>421</v>
      </c>
      <c r="B706" s="119" t="s">
        <v>422</v>
      </c>
      <c r="D706">
        <v>1</v>
      </c>
      <c r="G706">
        <v>1</v>
      </c>
    </row>
    <row r="707" spans="1:7" x14ac:dyDescent="0.35">
      <c r="A707" s="128" t="s">
        <v>421</v>
      </c>
      <c r="B707" s="119" t="s">
        <v>424</v>
      </c>
      <c r="D707">
        <v>1</v>
      </c>
      <c r="G707">
        <v>1</v>
      </c>
    </row>
    <row r="708" spans="1:7" x14ac:dyDescent="0.35">
      <c r="A708" s="128" t="s">
        <v>421</v>
      </c>
      <c r="B708" s="119" t="s">
        <v>426</v>
      </c>
      <c r="C708">
        <v>1</v>
      </c>
      <c r="G708">
        <v>1</v>
      </c>
    </row>
    <row r="709" spans="1:7" x14ac:dyDescent="0.35">
      <c r="A709" s="128" t="s">
        <v>421</v>
      </c>
      <c r="B709" s="119" t="s">
        <v>428</v>
      </c>
      <c r="C709">
        <v>1</v>
      </c>
      <c r="D709">
        <v>1</v>
      </c>
      <c r="G709">
        <v>2</v>
      </c>
    </row>
    <row r="710" spans="1:7" x14ac:dyDescent="0.35">
      <c r="A710" s="128" t="s">
        <v>421</v>
      </c>
      <c r="B710" s="119" t="s">
        <v>430</v>
      </c>
      <c r="D710">
        <v>1</v>
      </c>
      <c r="G710">
        <v>1</v>
      </c>
    </row>
    <row r="711" spans="1:7" x14ac:dyDescent="0.35">
      <c r="A711" s="128" t="s">
        <v>431</v>
      </c>
      <c r="B711" s="119" t="s">
        <v>432</v>
      </c>
      <c r="D711">
        <v>1</v>
      </c>
      <c r="G711">
        <v>1</v>
      </c>
    </row>
    <row r="712" spans="1:7" x14ac:dyDescent="0.35">
      <c r="A712" s="128" t="s">
        <v>431</v>
      </c>
      <c r="B712" s="119" t="s">
        <v>434</v>
      </c>
      <c r="D712">
        <v>1</v>
      </c>
      <c r="G712">
        <v>1</v>
      </c>
    </row>
    <row r="713" spans="1:7" x14ac:dyDescent="0.35">
      <c r="A713" s="128" t="s">
        <v>431</v>
      </c>
      <c r="B713" s="119" t="s">
        <v>436</v>
      </c>
      <c r="D713">
        <v>2</v>
      </c>
      <c r="G713">
        <v>2</v>
      </c>
    </row>
    <row r="714" spans="1:7" x14ac:dyDescent="0.35">
      <c r="A714" s="128" t="s">
        <v>431</v>
      </c>
      <c r="B714" s="119" t="s">
        <v>438</v>
      </c>
      <c r="C714">
        <v>1</v>
      </c>
      <c r="D714">
        <v>1</v>
      </c>
      <c r="G714">
        <v>2</v>
      </c>
    </row>
    <row r="715" spans="1:7" x14ac:dyDescent="0.35">
      <c r="A715" s="128" t="s">
        <v>431</v>
      </c>
      <c r="B715" s="119" t="s">
        <v>440</v>
      </c>
      <c r="D715">
        <v>1</v>
      </c>
      <c r="G715">
        <v>1</v>
      </c>
    </row>
    <row r="716" spans="1:7" x14ac:dyDescent="0.35">
      <c r="A716" s="128" t="s">
        <v>441</v>
      </c>
      <c r="B716" s="119" t="s">
        <v>378</v>
      </c>
      <c r="C716">
        <v>1</v>
      </c>
      <c r="D716">
        <v>1</v>
      </c>
      <c r="G716">
        <v>2</v>
      </c>
    </row>
    <row r="717" spans="1:7" x14ac:dyDescent="0.35">
      <c r="A717" s="128" t="s">
        <v>441</v>
      </c>
      <c r="B717" s="119" t="s">
        <v>380</v>
      </c>
      <c r="D717">
        <v>1</v>
      </c>
      <c r="G717">
        <v>1</v>
      </c>
    </row>
    <row r="718" spans="1:7" x14ac:dyDescent="0.35">
      <c r="A718" s="128" t="s">
        <v>441</v>
      </c>
      <c r="B718" s="119" t="s">
        <v>382</v>
      </c>
      <c r="D718">
        <v>2</v>
      </c>
      <c r="G718">
        <v>2</v>
      </c>
    </row>
    <row r="719" spans="1:7" x14ac:dyDescent="0.35">
      <c r="A719" s="128" t="s">
        <v>441</v>
      </c>
      <c r="B719" s="119" t="s">
        <v>445</v>
      </c>
      <c r="D719">
        <v>1</v>
      </c>
      <c r="G719">
        <v>1</v>
      </c>
    </row>
    <row r="720" spans="1:7" x14ac:dyDescent="0.35">
      <c r="A720" s="128" t="s">
        <v>441</v>
      </c>
      <c r="B720" s="119" t="s">
        <v>447</v>
      </c>
      <c r="D720">
        <v>1</v>
      </c>
      <c r="G720">
        <v>1</v>
      </c>
    </row>
    <row r="721" spans="1:7" x14ac:dyDescent="0.35">
      <c r="A721" s="128" t="s">
        <v>441</v>
      </c>
      <c r="B721" s="119" t="s">
        <v>449</v>
      </c>
      <c r="D721">
        <v>2</v>
      </c>
      <c r="G721">
        <v>2</v>
      </c>
    </row>
    <row r="722" spans="1:7" x14ac:dyDescent="0.35">
      <c r="A722" s="128" t="s">
        <v>441</v>
      </c>
      <c r="B722" s="119" t="s">
        <v>451</v>
      </c>
      <c r="D722">
        <v>1</v>
      </c>
      <c r="G722">
        <v>1</v>
      </c>
    </row>
    <row r="723" spans="1:7" x14ac:dyDescent="0.35">
      <c r="A723" s="128" t="s">
        <v>441</v>
      </c>
      <c r="B723" s="119" t="s">
        <v>453</v>
      </c>
      <c r="D723">
        <v>1</v>
      </c>
      <c r="G723">
        <v>1</v>
      </c>
    </row>
    <row r="724" spans="1:7" x14ac:dyDescent="0.35">
      <c r="A724" s="128" t="s">
        <v>441</v>
      </c>
      <c r="B724" s="119" t="s">
        <v>455</v>
      </c>
      <c r="D724">
        <v>2</v>
      </c>
      <c r="G724">
        <v>2</v>
      </c>
    </row>
    <row r="725" spans="1:7" x14ac:dyDescent="0.35">
      <c r="A725" s="128" t="s">
        <v>441</v>
      </c>
      <c r="B725" s="119" t="s">
        <v>457</v>
      </c>
      <c r="D725">
        <v>2</v>
      </c>
      <c r="G725">
        <v>2</v>
      </c>
    </row>
    <row r="726" spans="1:7" x14ac:dyDescent="0.35">
      <c r="A726" s="128" t="s">
        <v>441</v>
      </c>
      <c r="B726" s="119" t="s">
        <v>459</v>
      </c>
      <c r="D726">
        <v>1</v>
      </c>
      <c r="G726">
        <v>1</v>
      </c>
    </row>
    <row r="727" spans="1:7" x14ac:dyDescent="0.35">
      <c r="A727" s="128" t="s">
        <v>441</v>
      </c>
      <c r="B727" s="119" t="s">
        <v>461</v>
      </c>
      <c r="D727">
        <v>2</v>
      </c>
      <c r="G727">
        <v>2</v>
      </c>
    </row>
    <row r="728" spans="1:7" x14ac:dyDescent="0.35">
      <c r="A728" s="128" t="s">
        <v>441</v>
      </c>
      <c r="B728" s="119" t="s">
        <v>463</v>
      </c>
      <c r="C728">
        <v>1</v>
      </c>
      <c r="G728">
        <v>1</v>
      </c>
    </row>
    <row r="729" spans="1:7" x14ac:dyDescent="0.35">
      <c r="A729" s="128" t="s">
        <v>441</v>
      </c>
      <c r="B729" s="119" t="s">
        <v>465</v>
      </c>
      <c r="D729">
        <v>1</v>
      </c>
      <c r="G729">
        <v>1</v>
      </c>
    </row>
    <row r="730" spans="1:7" x14ac:dyDescent="0.35">
      <c r="A730" s="128" t="s">
        <v>441</v>
      </c>
      <c r="B730" s="119" t="s">
        <v>420</v>
      </c>
      <c r="C730">
        <v>1</v>
      </c>
      <c r="G730">
        <v>1</v>
      </c>
    </row>
    <row r="731" spans="1:7" x14ac:dyDescent="0.35">
      <c r="A731" s="128" t="s">
        <v>441</v>
      </c>
      <c r="B731" s="119" t="s">
        <v>468</v>
      </c>
      <c r="D731">
        <v>1</v>
      </c>
      <c r="G731">
        <v>1</v>
      </c>
    </row>
    <row r="732" spans="1:7" x14ac:dyDescent="0.35">
      <c r="A732" s="128" t="s">
        <v>528</v>
      </c>
      <c r="B732" s="119" t="s">
        <v>470</v>
      </c>
      <c r="D732">
        <v>1</v>
      </c>
      <c r="G732">
        <v>1</v>
      </c>
    </row>
    <row r="733" spans="1:7" x14ac:dyDescent="0.35">
      <c r="A733" s="128" t="s">
        <v>471</v>
      </c>
      <c r="B733" s="119" t="s">
        <v>472</v>
      </c>
      <c r="D733">
        <v>1</v>
      </c>
      <c r="G733">
        <v>1</v>
      </c>
    </row>
    <row r="734" spans="1:7" x14ac:dyDescent="0.35">
      <c r="A734" s="128" t="s">
        <v>471</v>
      </c>
      <c r="B734" s="119" t="s">
        <v>474</v>
      </c>
      <c r="D734">
        <v>1</v>
      </c>
      <c r="G734">
        <v>1</v>
      </c>
    </row>
    <row r="735" spans="1:7" x14ac:dyDescent="0.35">
      <c r="A735" s="128" t="s">
        <v>471</v>
      </c>
      <c r="B735" s="119" t="s">
        <v>476</v>
      </c>
      <c r="D735">
        <v>1</v>
      </c>
      <c r="G735">
        <v>1</v>
      </c>
    </row>
    <row r="736" spans="1:7" x14ac:dyDescent="0.35">
      <c r="A736" s="128" t="s">
        <v>471</v>
      </c>
      <c r="B736" s="119" t="s">
        <v>478</v>
      </c>
      <c r="C736">
        <v>1</v>
      </c>
      <c r="G736">
        <v>1</v>
      </c>
    </row>
    <row r="737" spans="1:7" x14ac:dyDescent="0.35">
      <c r="A737" s="128" t="s">
        <v>479</v>
      </c>
      <c r="B737" s="119" t="s">
        <v>480</v>
      </c>
      <c r="D737">
        <v>1</v>
      </c>
      <c r="G737">
        <v>1</v>
      </c>
    </row>
    <row r="738" spans="1:7" x14ac:dyDescent="0.35">
      <c r="A738" s="128" t="s">
        <v>479</v>
      </c>
      <c r="B738" s="119" t="s">
        <v>482</v>
      </c>
      <c r="D738">
        <v>1</v>
      </c>
      <c r="G738">
        <v>1</v>
      </c>
    </row>
    <row r="739" spans="1:7" x14ac:dyDescent="0.35">
      <c r="A739" s="128" t="s">
        <v>479</v>
      </c>
      <c r="B739" s="119" t="s">
        <v>485</v>
      </c>
      <c r="D739">
        <v>1</v>
      </c>
      <c r="G739">
        <v>1</v>
      </c>
    </row>
    <row r="740" spans="1:7" x14ac:dyDescent="0.35">
      <c r="A740" s="128" t="s">
        <v>479</v>
      </c>
      <c r="B740" s="119" t="s">
        <v>487</v>
      </c>
      <c r="D740">
        <v>1</v>
      </c>
      <c r="G740">
        <v>1</v>
      </c>
    </row>
    <row r="741" spans="1:7" x14ac:dyDescent="0.35">
      <c r="A741" s="128" t="s">
        <v>479</v>
      </c>
      <c r="B741" s="119" t="s">
        <v>489</v>
      </c>
      <c r="D741">
        <v>1</v>
      </c>
      <c r="G741">
        <v>1</v>
      </c>
    </row>
    <row r="742" spans="1:7" x14ac:dyDescent="0.35">
      <c r="A742" s="128" t="s">
        <v>479</v>
      </c>
      <c r="B742" s="119" t="s">
        <v>491</v>
      </c>
      <c r="D742">
        <v>1</v>
      </c>
      <c r="G742">
        <v>1</v>
      </c>
    </row>
    <row r="743" spans="1:7" x14ac:dyDescent="0.35">
      <c r="A743" s="128" t="s">
        <v>479</v>
      </c>
      <c r="B743" s="119" t="s">
        <v>483</v>
      </c>
      <c r="F743">
        <v>1</v>
      </c>
      <c r="G743">
        <v>1</v>
      </c>
    </row>
    <row r="744" spans="1:7" x14ac:dyDescent="0.35">
      <c r="A744" s="128" t="s">
        <v>492</v>
      </c>
      <c r="B744" s="119" t="s">
        <v>493</v>
      </c>
      <c r="C744">
        <v>1</v>
      </c>
      <c r="G744">
        <v>1</v>
      </c>
    </row>
    <row r="745" spans="1:7" x14ac:dyDescent="0.35">
      <c r="A745" s="128" t="s">
        <v>492</v>
      </c>
      <c r="B745" s="119" t="s">
        <v>494</v>
      </c>
      <c r="C745">
        <v>1</v>
      </c>
      <c r="G745">
        <v>1</v>
      </c>
    </row>
    <row r="746" spans="1:7" x14ac:dyDescent="0.35">
      <c r="A746" s="128" t="s">
        <v>529</v>
      </c>
      <c r="B746" s="119" t="s">
        <v>495</v>
      </c>
      <c r="D746">
        <v>1</v>
      </c>
      <c r="G746">
        <v>1</v>
      </c>
    </row>
    <row r="747" spans="1:7" x14ac:dyDescent="0.35">
      <c r="A747" s="128" t="s">
        <v>529</v>
      </c>
      <c r="B747" s="119" t="s">
        <v>496</v>
      </c>
      <c r="C747">
        <v>1</v>
      </c>
      <c r="G747">
        <v>1</v>
      </c>
    </row>
    <row r="748" spans="1:7" x14ac:dyDescent="0.35">
      <c r="A748" s="128" t="s">
        <v>529</v>
      </c>
      <c r="B748" s="119" t="s">
        <v>497</v>
      </c>
      <c r="C748">
        <v>1</v>
      </c>
      <c r="G748">
        <v>1</v>
      </c>
    </row>
    <row r="749" spans="1:7" x14ac:dyDescent="0.35">
      <c r="A749" s="128" t="s">
        <v>529</v>
      </c>
      <c r="B749" s="119" t="s">
        <v>498</v>
      </c>
      <c r="F749">
        <v>1</v>
      </c>
      <c r="G749">
        <v>1</v>
      </c>
    </row>
    <row r="750" spans="1:7" x14ac:dyDescent="0.35">
      <c r="A750" s="128" t="s">
        <v>529</v>
      </c>
      <c r="B750" s="119" t="s">
        <v>499</v>
      </c>
      <c r="C750">
        <v>1</v>
      </c>
      <c r="D750">
        <v>1</v>
      </c>
      <c r="G750">
        <v>2</v>
      </c>
    </row>
    <row r="751" spans="1:7" x14ac:dyDescent="0.35">
      <c r="A751" s="128" t="s">
        <v>529</v>
      </c>
      <c r="B751" s="119" t="s">
        <v>500</v>
      </c>
      <c r="C751">
        <v>1</v>
      </c>
      <c r="G751">
        <v>1</v>
      </c>
    </row>
    <row r="752" spans="1:7" x14ac:dyDescent="0.35">
      <c r="A752" s="128" t="s">
        <v>529</v>
      </c>
      <c r="B752" s="119" t="s">
        <v>501</v>
      </c>
      <c r="D752">
        <v>1</v>
      </c>
      <c r="G752">
        <v>1</v>
      </c>
    </row>
    <row r="753" spans="1:7" x14ac:dyDescent="0.35">
      <c r="A753" s="128" t="s">
        <v>502</v>
      </c>
      <c r="B753" s="119" t="s">
        <v>503</v>
      </c>
      <c r="D753">
        <v>2</v>
      </c>
      <c r="G753">
        <v>2</v>
      </c>
    </row>
    <row r="754" spans="1:7" x14ac:dyDescent="0.35">
      <c r="A754" s="128" t="s">
        <v>502</v>
      </c>
      <c r="B754" s="119" t="s">
        <v>504</v>
      </c>
      <c r="D754">
        <v>1</v>
      </c>
      <c r="G754">
        <v>1</v>
      </c>
    </row>
    <row r="755" spans="1:7" x14ac:dyDescent="0.35">
      <c r="A755" s="128" t="s">
        <v>502</v>
      </c>
      <c r="B755" s="119" t="s">
        <v>505</v>
      </c>
      <c r="C755">
        <v>1</v>
      </c>
      <c r="D755">
        <v>2</v>
      </c>
      <c r="G755">
        <v>3</v>
      </c>
    </row>
    <row r="756" spans="1:7" x14ac:dyDescent="0.35">
      <c r="A756" s="128" t="s">
        <v>502</v>
      </c>
      <c r="B756" s="119" t="s">
        <v>506</v>
      </c>
      <c r="C756">
        <v>1</v>
      </c>
      <c r="G756">
        <v>1</v>
      </c>
    </row>
    <row r="757" spans="1:7" x14ac:dyDescent="0.35">
      <c r="A757" s="128" t="s">
        <v>502</v>
      </c>
      <c r="B757" s="119" t="s">
        <v>507</v>
      </c>
      <c r="D757">
        <v>2</v>
      </c>
      <c r="G757">
        <v>2</v>
      </c>
    </row>
    <row r="758" spans="1:7" x14ac:dyDescent="0.35">
      <c r="A758" s="128" t="s">
        <v>502</v>
      </c>
      <c r="B758" s="119" t="s">
        <v>508</v>
      </c>
      <c r="D758">
        <v>1</v>
      </c>
      <c r="G758">
        <v>1</v>
      </c>
    </row>
    <row r="759" spans="1:7" x14ac:dyDescent="0.35">
      <c r="A759" s="128" t="s">
        <v>509</v>
      </c>
      <c r="B759" s="119" t="s">
        <v>510</v>
      </c>
      <c r="F759">
        <v>1</v>
      </c>
      <c r="G759">
        <v>1</v>
      </c>
    </row>
    <row r="760" spans="1:7" x14ac:dyDescent="0.35">
      <c r="A760" s="128" t="s">
        <v>511</v>
      </c>
      <c r="B760" s="119" t="s">
        <v>512</v>
      </c>
      <c r="C760">
        <v>1</v>
      </c>
      <c r="D760">
        <v>1</v>
      </c>
      <c r="F760">
        <v>1</v>
      </c>
      <c r="G760">
        <v>3</v>
      </c>
    </row>
    <row r="761" spans="1:7" x14ac:dyDescent="0.35">
      <c r="A761" s="128" t="s">
        <v>513</v>
      </c>
      <c r="B761" s="119" t="s">
        <v>514</v>
      </c>
      <c r="D761">
        <v>1</v>
      </c>
      <c r="G761">
        <v>1</v>
      </c>
    </row>
  </sheetData>
  <phoneticPr fontId="44"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424A1-07C4-4900-A8F3-DC5E3BE679EF}">
  <dimension ref="A1:H441"/>
  <sheetViews>
    <sheetView topLeftCell="A33" zoomScale="58" zoomScaleNormal="58" workbookViewId="0">
      <selection activeCell="O40" sqref="O40"/>
    </sheetView>
  </sheetViews>
  <sheetFormatPr baseColWidth="10" defaultColWidth="11.453125" defaultRowHeight="14.5" x14ac:dyDescent="0.35"/>
  <cols>
    <col min="1" max="1" width="255.7265625" bestFit="1" customWidth="1"/>
    <col min="2" max="2" width="33.453125" bestFit="1" customWidth="1"/>
    <col min="3" max="3" width="17.1796875" bestFit="1" customWidth="1"/>
    <col min="4" max="4" width="35.81640625" bestFit="1" customWidth="1"/>
    <col min="5" max="5" width="14.1796875" bestFit="1" customWidth="1"/>
    <col min="6" max="6" width="18.54296875" bestFit="1" customWidth="1"/>
    <col min="7" max="7" width="11.7265625" bestFit="1" customWidth="1"/>
  </cols>
  <sheetData>
    <row r="1" spans="1:8" x14ac:dyDescent="0.35">
      <c r="A1" s="112" t="s">
        <v>520</v>
      </c>
      <c r="B1" t="s">
        <v>521</v>
      </c>
    </row>
    <row r="2" spans="1:8" x14ac:dyDescent="0.35">
      <c r="A2" s="112" t="s">
        <v>522</v>
      </c>
      <c r="B2" t="s">
        <v>523</v>
      </c>
    </row>
    <row r="4" spans="1:8" x14ac:dyDescent="0.35">
      <c r="A4" s="112" t="s">
        <v>524</v>
      </c>
      <c r="B4" s="112" t="s">
        <v>525</v>
      </c>
    </row>
    <row r="5" spans="1:8" x14ac:dyDescent="0.35">
      <c r="A5" s="112" t="s">
        <v>515</v>
      </c>
      <c r="B5" t="s">
        <v>3</v>
      </c>
      <c r="C5" t="s">
        <v>526</v>
      </c>
      <c r="D5" t="s">
        <v>5</v>
      </c>
      <c r="E5" t="s">
        <v>6</v>
      </c>
      <c r="F5" t="s">
        <v>7</v>
      </c>
    </row>
    <row r="6" spans="1:8" x14ac:dyDescent="0.35">
      <c r="A6" s="118" t="s">
        <v>8</v>
      </c>
      <c r="C6">
        <v>2</v>
      </c>
      <c r="F6">
        <v>2</v>
      </c>
    </row>
    <row r="7" spans="1:8" x14ac:dyDescent="0.35">
      <c r="A7" s="118" t="s">
        <v>10</v>
      </c>
      <c r="B7">
        <v>19</v>
      </c>
      <c r="C7">
        <v>29</v>
      </c>
      <c r="D7">
        <v>1</v>
      </c>
      <c r="E7">
        <v>2</v>
      </c>
      <c r="F7">
        <v>51</v>
      </c>
    </row>
    <row r="8" spans="1:8" x14ac:dyDescent="0.35">
      <c r="A8" s="118" t="s">
        <v>29</v>
      </c>
      <c r="C8">
        <v>1</v>
      </c>
      <c r="E8">
        <v>2</v>
      </c>
      <c r="F8">
        <v>3</v>
      </c>
    </row>
    <row r="9" spans="1:8" x14ac:dyDescent="0.35">
      <c r="A9" s="118" t="s">
        <v>32</v>
      </c>
      <c r="B9">
        <v>10</v>
      </c>
      <c r="C9">
        <v>3</v>
      </c>
      <c r="E9">
        <v>3</v>
      </c>
      <c r="F9">
        <v>16</v>
      </c>
    </row>
    <row r="10" spans="1:8" x14ac:dyDescent="0.35">
      <c r="A10" s="118" t="s">
        <v>46</v>
      </c>
      <c r="C10">
        <v>2</v>
      </c>
      <c r="E10">
        <v>1</v>
      </c>
      <c r="F10">
        <v>3</v>
      </c>
    </row>
    <row r="11" spans="1:8" x14ac:dyDescent="0.35">
      <c r="A11" s="118" t="s">
        <v>50</v>
      </c>
      <c r="B11">
        <v>1</v>
      </c>
      <c r="C11">
        <v>3</v>
      </c>
      <c r="E11">
        <v>3</v>
      </c>
      <c r="F11">
        <v>7</v>
      </c>
      <c r="H11" t="s">
        <v>530</v>
      </c>
    </row>
    <row r="12" spans="1:8" x14ac:dyDescent="0.35">
      <c r="A12" s="118" t="s">
        <v>55</v>
      </c>
      <c r="C12">
        <v>2</v>
      </c>
      <c r="F12">
        <v>2</v>
      </c>
    </row>
    <row r="13" spans="1:8" x14ac:dyDescent="0.35">
      <c r="A13" s="118" t="s">
        <v>57</v>
      </c>
      <c r="C13">
        <v>1</v>
      </c>
      <c r="F13">
        <v>1</v>
      </c>
    </row>
    <row r="14" spans="1:8" x14ac:dyDescent="0.35">
      <c r="A14" s="118" t="s">
        <v>64</v>
      </c>
      <c r="B14">
        <v>7</v>
      </c>
      <c r="C14">
        <v>6</v>
      </c>
      <c r="F14">
        <v>13</v>
      </c>
    </row>
    <row r="15" spans="1:8" x14ac:dyDescent="0.35">
      <c r="A15" s="118" t="s">
        <v>72</v>
      </c>
      <c r="C15">
        <v>3</v>
      </c>
      <c r="F15">
        <v>3</v>
      </c>
    </row>
    <row r="16" spans="1:8" x14ac:dyDescent="0.35">
      <c r="A16" s="118" t="s">
        <v>95</v>
      </c>
      <c r="B16">
        <v>2</v>
      </c>
      <c r="C16">
        <v>38</v>
      </c>
      <c r="E16">
        <v>2</v>
      </c>
      <c r="F16">
        <v>42</v>
      </c>
    </row>
    <row r="17" spans="1:6" x14ac:dyDescent="0.35">
      <c r="A17" s="118" t="s">
        <v>138</v>
      </c>
      <c r="B17">
        <v>1</v>
      </c>
      <c r="C17">
        <v>2</v>
      </c>
      <c r="F17">
        <v>3</v>
      </c>
    </row>
    <row r="18" spans="1:6" x14ac:dyDescent="0.35">
      <c r="A18" s="118" t="s">
        <v>142</v>
      </c>
      <c r="C18">
        <v>12</v>
      </c>
      <c r="F18">
        <v>12</v>
      </c>
    </row>
    <row r="19" spans="1:6" x14ac:dyDescent="0.35">
      <c r="A19" s="118" t="s">
        <v>155</v>
      </c>
      <c r="B19">
        <v>1</v>
      </c>
      <c r="C19">
        <v>2</v>
      </c>
      <c r="E19">
        <v>1</v>
      </c>
      <c r="F19">
        <v>4</v>
      </c>
    </row>
    <row r="20" spans="1:6" x14ac:dyDescent="0.35">
      <c r="A20" s="118" t="s">
        <v>158</v>
      </c>
      <c r="B20">
        <v>11</v>
      </c>
      <c r="C20">
        <v>15</v>
      </c>
      <c r="F20">
        <v>26</v>
      </c>
    </row>
    <row r="21" spans="1:6" x14ac:dyDescent="0.35">
      <c r="A21" s="118" t="s">
        <v>190</v>
      </c>
      <c r="B21">
        <v>1</v>
      </c>
      <c r="F21">
        <v>1</v>
      </c>
    </row>
    <row r="22" spans="1:6" x14ac:dyDescent="0.35">
      <c r="A22" s="118" t="s">
        <v>4652</v>
      </c>
      <c r="C22">
        <v>9</v>
      </c>
      <c r="F22">
        <v>9</v>
      </c>
    </row>
    <row r="23" spans="1:6" x14ac:dyDescent="0.35">
      <c r="A23" s="118" t="s">
        <v>198</v>
      </c>
      <c r="B23">
        <v>2</v>
      </c>
      <c r="C23">
        <v>5</v>
      </c>
      <c r="F23">
        <v>7</v>
      </c>
    </row>
    <row r="24" spans="1:6" x14ac:dyDescent="0.35">
      <c r="A24" s="118" t="s">
        <v>212</v>
      </c>
      <c r="B24">
        <v>4</v>
      </c>
      <c r="C24">
        <v>6</v>
      </c>
      <c r="F24">
        <v>10</v>
      </c>
    </row>
    <row r="25" spans="1:6" x14ac:dyDescent="0.35">
      <c r="A25" s="118" t="s">
        <v>222</v>
      </c>
      <c r="B25">
        <v>2</v>
      </c>
      <c r="E25">
        <v>1</v>
      </c>
      <c r="F25">
        <v>3</v>
      </c>
    </row>
    <row r="26" spans="1:6" x14ac:dyDescent="0.35">
      <c r="A26" s="118" t="s">
        <v>228</v>
      </c>
      <c r="B26">
        <v>6</v>
      </c>
      <c r="C26">
        <v>8</v>
      </c>
      <c r="F26">
        <v>14</v>
      </c>
    </row>
    <row r="27" spans="1:6" x14ac:dyDescent="0.35">
      <c r="A27" s="118" t="s">
        <v>239</v>
      </c>
      <c r="C27">
        <v>9</v>
      </c>
      <c r="E27">
        <v>6</v>
      </c>
      <c r="F27">
        <v>15</v>
      </c>
    </row>
    <row r="28" spans="1:6" x14ac:dyDescent="0.35">
      <c r="A28" s="118" t="s">
        <v>259</v>
      </c>
      <c r="C28">
        <v>1</v>
      </c>
      <c r="E28">
        <v>1</v>
      </c>
      <c r="F28">
        <v>2</v>
      </c>
    </row>
    <row r="29" spans="1:6" x14ac:dyDescent="0.35">
      <c r="A29" s="118" t="s">
        <v>263</v>
      </c>
      <c r="B29">
        <v>3</v>
      </c>
      <c r="F29">
        <v>3</v>
      </c>
    </row>
    <row r="30" spans="1:6" x14ac:dyDescent="0.35">
      <c r="A30" s="118" t="s">
        <v>267</v>
      </c>
      <c r="C30">
        <v>5</v>
      </c>
      <c r="F30">
        <v>5</v>
      </c>
    </row>
    <row r="31" spans="1:6" x14ac:dyDescent="0.35">
      <c r="A31" s="118" t="s">
        <v>528</v>
      </c>
      <c r="C31">
        <v>1</v>
      </c>
      <c r="F31">
        <v>1</v>
      </c>
    </row>
    <row r="32" spans="1:6" x14ac:dyDescent="0.35">
      <c r="A32" s="118" t="s">
        <v>471</v>
      </c>
      <c r="B32">
        <v>1</v>
      </c>
      <c r="C32">
        <v>3</v>
      </c>
      <c r="F32">
        <v>4</v>
      </c>
    </row>
    <row r="33" spans="1:6" x14ac:dyDescent="0.35">
      <c r="A33" s="118" t="s">
        <v>479</v>
      </c>
      <c r="C33">
        <v>6</v>
      </c>
      <c r="E33">
        <v>1</v>
      </c>
      <c r="F33">
        <v>7</v>
      </c>
    </row>
    <row r="34" spans="1:6" x14ac:dyDescent="0.35">
      <c r="A34" s="118" t="s">
        <v>481</v>
      </c>
      <c r="B34">
        <v>1</v>
      </c>
      <c r="F34">
        <v>1</v>
      </c>
    </row>
    <row r="35" spans="1:6" x14ac:dyDescent="0.35">
      <c r="A35" s="118" t="s">
        <v>492</v>
      </c>
      <c r="B35">
        <v>2</v>
      </c>
      <c r="F35">
        <v>2</v>
      </c>
    </row>
    <row r="36" spans="1:6" x14ac:dyDescent="0.35">
      <c r="A36" s="118" t="s">
        <v>529</v>
      </c>
      <c r="B36">
        <v>4</v>
      </c>
      <c r="C36">
        <v>3</v>
      </c>
      <c r="E36">
        <v>1</v>
      </c>
      <c r="F36">
        <v>8</v>
      </c>
    </row>
    <row r="37" spans="1:6" x14ac:dyDescent="0.35">
      <c r="A37" s="118" t="s">
        <v>502</v>
      </c>
      <c r="B37">
        <v>2</v>
      </c>
      <c r="C37">
        <v>8</v>
      </c>
      <c r="F37">
        <v>10</v>
      </c>
    </row>
    <row r="38" spans="1:6" x14ac:dyDescent="0.35">
      <c r="A38" s="118" t="s">
        <v>509</v>
      </c>
      <c r="E38">
        <v>1</v>
      </c>
      <c r="F38">
        <v>1</v>
      </c>
    </row>
    <row r="39" spans="1:6" x14ac:dyDescent="0.35">
      <c r="A39" s="118" t="s">
        <v>511</v>
      </c>
      <c r="B39">
        <v>1</v>
      </c>
      <c r="C39">
        <v>1</v>
      </c>
      <c r="E39">
        <v>1</v>
      </c>
      <c r="F39">
        <v>3</v>
      </c>
    </row>
    <row r="40" spans="1:6" x14ac:dyDescent="0.35">
      <c r="A40" s="118" t="s">
        <v>513</v>
      </c>
      <c r="C40">
        <v>1</v>
      </c>
      <c r="F40">
        <v>1</v>
      </c>
    </row>
    <row r="41" spans="1:6" x14ac:dyDescent="0.35">
      <c r="A41" s="118" t="s">
        <v>4633</v>
      </c>
      <c r="B41">
        <v>2</v>
      </c>
      <c r="C41">
        <v>4</v>
      </c>
      <c r="F41">
        <v>6</v>
      </c>
    </row>
    <row r="42" spans="1:6" x14ac:dyDescent="0.35">
      <c r="A42" s="118" t="s">
        <v>4634</v>
      </c>
      <c r="B42">
        <v>16</v>
      </c>
      <c r="C42">
        <v>2</v>
      </c>
      <c r="E42">
        <v>1</v>
      </c>
      <c r="F42">
        <v>19</v>
      </c>
    </row>
    <row r="43" spans="1:6" x14ac:dyDescent="0.35">
      <c r="A43" s="118" t="s">
        <v>4635</v>
      </c>
      <c r="C43">
        <v>3</v>
      </c>
      <c r="E43">
        <v>1</v>
      </c>
      <c r="F43">
        <v>4</v>
      </c>
    </row>
    <row r="44" spans="1:6" x14ac:dyDescent="0.35">
      <c r="A44" s="118" t="s">
        <v>4636</v>
      </c>
      <c r="B44">
        <v>4</v>
      </c>
      <c r="C44">
        <v>6</v>
      </c>
      <c r="F44">
        <v>10</v>
      </c>
    </row>
    <row r="45" spans="1:6" x14ac:dyDescent="0.35">
      <c r="A45" s="118" t="s">
        <v>4637</v>
      </c>
      <c r="B45">
        <v>4</v>
      </c>
      <c r="C45">
        <v>8</v>
      </c>
      <c r="E45">
        <v>3</v>
      </c>
      <c r="F45">
        <v>15</v>
      </c>
    </row>
    <row r="46" spans="1:6" x14ac:dyDescent="0.35">
      <c r="A46" s="118" t="s">
        <v>4638</v>
      </c>
      <c r="B46">
        <v>3</v>
      </c>
      <c r="C46">
        <v>1</v>
      </c>
      <c r="F46">
        <v>4</v>
      </c>
    </row>
    <row r="47" spans="1:6" x14ac:dyDescent="0.35">
      <c r="A47" s="118" t="s">
        <v>4639</v>
      </c>
      <c r="B47">
        <v>3</v>
      </c>
      <c r="C47">
        <v>5</v>
      </c>
      <c r="E47">
        <v>1</v>
      </c>
      <c r="F47">
        <v>9</v>
      </c>
    </row>
    <row r="48" spans="1:6" x14ac:dyDescent="0.35">
      <c r="A48" s="118" t="s">
        <v>4640</v>
      </c>
      <c r="B48">
        <v>5</v>
      </c>
      <c r="C48">
        <v>7</v>
      </c>
      <c r="F48">
        <v>12</v>
      </c>
    </row>
    <row r="49" spans="1:7" x14ac:dyDescent="0.35">
      <c r="A49" s="118" t="s">
        <v>4641</v>
      </c>
      <c r="B49">
        <v>3</v>
      </c>
      <c r="C49">
        <v>19</v>
      </c>
      <c r="F49">
        <v>22</v>
      </c>
    </row>
    <row r="50" spans="1:7" x14ac:dyDescent="0.35">
      <c r="A50" s="118" t="s">
        <v>4642</v>
      </c>
      <c r="B50">
        <v>4</v>
      </c>
      <c r="C50">
        <v>11</v>
      </c>
      <c r="F50">
        <v>15</v>
      </c>
    </row>
    <row r="51" spans="1:7" x14ac:dyDescent="0.35">
      <c r="A51" s="118" t="s">
        <v>4643</v>
      </c>
      <c r="B51">
        <v>3</v>
      </c>
      <c r="C51">
        <v>8</v>
      </c>
      <c r="E51">
        <v>1</v>
      </c>
      <c r="F51">
        <v>12</v>
      </c>
    </row>
    <row r="52" spans="1:7" x14ac:dyDescent="0.35">
      <c r="A52" s="118" t="s">
        <v>4644</v>
      </c>
      <c r="B52">
        <v>11</v>
      </c>
      <c r="C52">
        <v>21</v>
      </c>
      <c r="E52">
        <v>1</v>
      </c>
      <c r="F52">
        <v>33</v>
      </c>
    </row>
    <row r="53" spans="1:7" x14ac:dyDescent="0.35">
      <c r="A53" s="118" t="s">
        <v>4645</v>
      </c>
      <c r="B53">
        <v>3</v>
      </c>
      <c r="C53">
        <v>17</v>
      </c>
      <c r="F53">
        <v>20</v>
      </c>
    </row>
    <row r="54" spans="1:7" x14ac:dyDescent="0.35">
      <c r="A54" s="118" t="s">
        <v>4646</v>
      </c>
      <c r="B54">
        <v>6</v>
      </c>
      <c r="C54">
        <v>7</v>
      </c>
      <c r="F54">
        <v>13</v>
      </c>
    </row>
    <row r="55" spans="1:7" x14ac:dyDescent="0.35">
      <c r="A55" s="118" t="s">
        <v>4647</v>
      </c>
      <c r="B55">
        <v>2</v>
      </c>
      <c r="C55">
        <v>6</v>
      </c>
      <c r="E55">
        <v>2</v>
      </c>
      <c r="F55">
        <v>10</v>
      </c>
    </row>
    <row r="56" spans="1:7" x14ac:dyDescent="0.35">
      <c r="A56" s="118" t="s">
        <v>4648</v>
      </c>
      <c r="B56">
        <v>5</v>
      </c>
      <c r="C56">
        <v>11</v>
      </c>
      <c r="F56">
        <v>16</v>
      </c>
    </row>
    <row r="57" spans="1:7" x14ac:dyDescent="0.35">
      <c r="A57" s="118" t="s">
        <v>4649</v>
      </c>
      <c r="B57">
        <v>8</v>
      </c>
      <c r="C57">
        <v>20</v>
      </c>
      <c r="E57">
        <v>1</v>
      </c>
      <c r="F57">
        <v>29</v>
      </c>
    </row>
    <row r="58" spans="1:7" x14ac:dyDescent="0.35">
      <c r="A58" s="118" t="s">
        <v>4653</v>
      </c>
      <c r="B58">
        <v>1</v>
      </c>
      <c r="C58">
        <v>6</v>
      </c>
      <c r="F58">
        <v>7</v>
      </c>
    </row>
    <row r="59" spans="1:7" x14ac:dyDescent="0.35">
      <c r="A59" s="118" t="s">
        <v>7</v>
      </c>
      <c r="B59">
        <v>164</v>
      </c>
      <c r="C59">
        <v>349</v>
      </c>
      <c r="D59">
        <v>1</v>
      </c>
      <c r="E59">
        <v>37</v>
      </c>
      <c r="F59">
        <v>551</v>
      </c>
    </row>
    <row r="63" spans="1:7" x14ac:dyDescent="0.35">
      <c r="A63" s="163"/>
      <c r="B63" s="163"/>
      <c r="C63" s="163"/>
      <c r="D63" s="163"/>
      <c r="E63" s="163"/>
      <c r="F63" s="163"/>
      <c r="G63" s="163"/>
    </row>
    <row r="64" spans="1:7" x14ac:dyDescent="0.35">
      <c r="A64" s="164"/>
      <c r="B64" s="165"/>
      <c r="C64" s="166"/>
      <c r="D64" s="166"/>
      <c r="E64" s="166"/>
      <c r="F64" s="166"/>
      <c r="G64" s="166"/>
    </row>
    <row r="65" spans="1:7" x14ac:dyDescent="0.35">
      <c r="A65" s="164"/>
      <c r="B65" s="165"/>
      <c r="C65" s="166"/>
      <c r="D65" s="166"/>
      <c r="E65" s="166"/>
      <c r="F65" s="166"/>
      <c r="G65" s="166"/>
    </row>
    <row r="66" spans="1:7" x14ac:dyDescent="0.35">
      <c r="A66" s="164"/>
      <c r="B66" s="165"/>
      <c r="C66" s="166"/>
      <c r="D66" s="166"/>
      <c r="E66" s="166"/>
      <c r="F66" s="166"/>
      <c r="G66" s="166"/>
    </row>
    <row r="67" spans="1:7" x14ac:dyDescent="0.35">
      <c r="A67" s="164"/>
      <c r="B67" s="165"/>
      <c r="C67" s="166"/>
      <c r="D67" s="166"/>
      <c r="E67" s="166"/>
      <c r="F67" s="166"/>
      <c r="G67" s="166"/>
    </row>
    <row r="68" spans="1:7" x14ac:dyDescent="0.35">
      <c r="A68" s="164"/>
      <c r="B68" s="165"/>
      <c r="C68" s="166"/>
      <c r="D68" s="166"/>
      <c r="E68" s="166"/>
      <c r="F68" s="166"/>
      <c r="G68" s="166"/>
    </row>
    <row r="69" spans="1:7" x14ac:dyDescent="0.35">
      <c r="A69" s="164"/>
      <c r="B69" s="165"/>
      <c r="C69" s="166"/>
      <c r="D69" s="166"/>
      <c r="E69" s="166"/>
      <c r="F69" s="166"/>
      <c r="G69" s="166"/>
    </row>
    <row r="70" spans="1:7" x14ac:dyDescent="0.35">
      <c r="A70" s="164"/>
      <c r="B70" s="165"/>
      <c r="C70" s="166"/>
      <c r="D70" s="166"/>
      <c r="E70" s="166"/>
      <c r="F70" s="166"/>
      <c r="G70" s="166"/>
    </row>
    <row r="71" spans="1:7" x14ac:dyDescent="0.35">
      <c r="A71" s="164"/>
      <c r="B71" s="165"/>
      <c r="C71" s="166"/>
      <c r="D71" s="166"/>
      <c r="E71" s="166"/>
      <c r="F71" s="166"/>
      <c r="G71" s="166"/>
    </row>
    <row r="72" spans="1:7" x14ac:dyDescent="0.35">
      <c r="A72" s="164"/>
      <c r="B72" s="165"/>
      <c r="C72" s="166"/>
      <c r="D72" s="166"/>
      <c r="E72" s="166"/>
      <c r="F72" s="166"/>
      <c r="G72" s="166"/>
    </row>
    <row r="73" spans="1:7" x14ac:dyDescent="0.35">
      <c r="A73" s="164"/>
      <c r="B73" s="165"/>
      <c r="C73" s="166"/>
      <c r="D73" s="166"/>
      <c r="E73" s="166"/>
      <c r="F73" s="166"/>
      <c r="G73" s="166"/>
    </row>
    <row r="74" spans="1:7" x14ac:dyDescent="0.35">
      <c r="A74" s="164"/>
      <c r="B74" s="165"/>
      <c r="C74" s="166"/>
      <c r="D74" s="166"/>
      <c r="E74" s="166"/>
      <c r="F74" s="166"/>
      <c r="G74" s="166"/>
    </row>
    <row r="75" spans="1:7" x14ac:dyDescent="0.35">
      <c r="A75" s="164"/>
      <c r="B75" s="165"/>
      <c r="C75" s="166"/>
      <c r="D75" s="166"/>
      <c r="E75" s="166"/>
      <c r="F75" s="166"/>
      <c r="G75" s="166"/>
    </row>
    <row r="76" spans="1:7" x14ac:dyDescent="0.35">
      <c r="A76" s="164"/>
      <c r="B76" s="165"/>
      <c r="C76" s="166"/>
      <c r="D76" s="166"/>
      <c r="E76" s="166"/>
      <c r="F76" s="166"/>
      <c r="G76" s="166"/>
    </row>
    <row r="77" spans="1:7" x14ac:dyDescent="0.35">
      <c r="A77" s="164"/>
      <c r="B77" s="165"/>
      <c r="C77" s="166"/>
      <c r="D77" s="166"/>
      <c r="E77" s="166"/>
      <c r="F77" s="166"/>
      <c r="G77" s="166"/>
    </row>
    <row r="78" spans="1:7" x14ac:dyDescent="0.35">
      <c r="A78" s="164"/>
      <c r="B78" s="165"/>
      <c r="C78" s="166"/>
      <c r="D78" s="166"/>
      <c r="E78" s="166"/>
      <c r="F78" s="166"/>
      <c r="G78" s="166"/>
    </row>
    <row r="79" spans="1:7" x14ac:dyDescent="0.35">
      <c r="A79" s="164"/>
      <c r="B79" s="165"/>
      <c r="C79" s="166"/>
      <c r="D79" s="166"/>
      <c r="E79" s="166"/>
      <c r="F79" s="166"/>
      <c r="G79" s="166"/>
    </row>
    <row r="80" spans="1:7" x14ac:dyDescent="0.35">
      <c r="A80" s="164"/>
      <c r="B80" s="165"/>
      <c r="C80" s="166"/>
      <c r="D80" s="166"/>
      <c r="E80" s="166"/>
      <c r="F80" s="166"/>
      <c r="G80" s="166"/>
    </row>
    <row r="81" spans="1:7" x14ac:dyDescent="0.35">
      <c r="A81" s="164"/>
      <c r="B81" s="165"/>
      <c r="C81" s="166"/>
      <c r="D81" s="166"/>
      <c r="E81" s="166"/>
      <c r="F81" s="166"/>
      <c r="G81" s="166"/>
    </row>
    <row r="82" spans="1:7" x14ac:dyDescent="0.35">
      <c r="A82" s="164"/>
      <c r="B82" s="165"/>
      <c r="C82" s="166"/>
      <c r="D82" s="166"/>
      <c r="E82" s="166"/>
      <c r="F82" s="166"/>
      <c r="G82" s="166"/>
    </row>
    <row r="83" spans="1:7" x14ac:dyDescent="0.35">
      <c r="A83" s="164"/>
      <c r="B83" s="165"/>
      <c r="C83" s="166"/>
      <c r="D83" s="166"/>
      <c r="E83" s="166"/>
      <c r="F83" s="166"/>
      <c r="G83" s="166"/>
    </row>
    <row r="84" spans="1:7" x14ac:dyDescent="0.35">
      <c r="A84" s="164"/>
      <c r="B84" s="165"/>
      <c r="C84" s="166"/>
      <c r="D84" s="166"/>
      <c r="E84" s="166"/>
      <c r="F84" s="166"/>
      <c r="G84" s="166"/>
    </row>
    <row r="85" spans="1:7" x14ac:dyDescent="0.35">
      <c r="A85" s="164"/>
      <c r="B85" s="165"/>
      <c r="C85" s="166"/>
      <c r="D85" s="166"/>
      <c r="E85" s="166"/>
      <c r="F85" s="166"/>
      <c r="G85" s="166"/>
    </row>
    <row r="86" spans="1:7" x14ac:dyDescent="0.35">
      <c r="A86" s="164"/>
      <c r="B86" s="165"/>
      <c r="C86" s="166"/>
      <c r="D86" s="166"/>
      <c r="E86" s="166"/>
      <c r="F86" s="166"/>
      <c r="G86" s="166"/>
    </row>
    <row r="87" spans="1:7" x14ac:dyDescent="0.35">
      <c r="A87" s="164"/>
      <c r="B87" s="165"/>
      <c r="C87" s="166"/>
      <c r="D87" s="166"/>
      <c r="E87" s="166"/>
      <c r="F87" s="166"/>
      <c r="G87" s="166"/>
    </row>
    <row r="88" spans="1:7" x14ac:dyDescent="0.35">
      <c r="A88" s="164"/>
      <c r="B88" s="165"/>
      <c r="C88" s="166"/>
      <c r="D88" s="166"/>
      <c r="E88" s="166"/>
      <c r="F88" s="166"/>
      <c r="G88" s="166"/>
    </row>
    <row r="89" spans="1:7" x14ac:dyDescent="0.35">
      <c r="A89" s="164"/>
      <c r="B89" s="165"/>
      <c r="C89" s="166"/>
      <c r="D89" s="166"/>
      <c r="E89" s="166"/>
      <c r="F89" s="166"/>
      <c r="G89" s="166"/>
    </row>
    <row r="90" spans="1:7" x14ac:dyDescent="0.35">
      <c r="A90" s="164"/>
      <c r="B90" s="165"/>
      <c r="C90" s="166"/>
      <c r="D90" s="166"/>
      <c r="E90" s="166"/>
      <c r="F90" s="166"/>
      <c r="G90" s="166"/>
    </row>
    <row r="91" spans="1:7" x14ac:dyDescent="0.35">
      <c r="A91" s="164"/>
      <c r="B91" s="165"/>
      <c r="C91" s="166"/>
      <c r="D91" s="166"/>
      <c r="E91" s="166"/>
      <c r="F91" s="166"/>
      <c r="G91" s="166"/>
    </row>
    <row r="92" spans="1:7" x14ac:dyDescent="0.35">
      <c r="A92" s="164"/>
      <c r="B92" s="165"/>
      <c r="C92" s="166"/>
      <c r="D92" s="166"/>
      <c r="E92" s="166"/>
      <c r="F92" s="166"/>
      <c r="G92" s="166"/>
    </row>
    <row r="93" spans="1:7" x14ac:dyDescent="0.35">
      <c r="A93" s="164"/>
      <c r="B93" s="165"/>
      <c r="C93" s="166"/>
      <c r="D93" s="166"/>
      <c r="E93" s="166"/>
      <c r="F93" s="166"/>
      <c r="G93" s="166"/>
    </row>
    <row r="94" spans="1:7" x14ac:dyDescent="0.35">
      <c r="A94" s="164"/>
      <c r="B94" s="165"/>
      <c r="C94" s="166"/>
      <c r="D94" s="166"/>
      <c r="E94" s="166"/>
      <c r="F94" s="166"/>
      <c r="G94" s="166"/>
    </row>
    <row r="95" spans="1:7" x14ac:dyDescent="0.35">
      <c r="A95" s="164"/>
      <c r="B95" s="165"/>
      <c r="C95" s="166"/>
      <c r="D95" s="166"/>
      <c r="E95" s="166"/>
      <c r="F95" s="166"/>
      <c r="G95" s="166"/>
    </row>
    <row r="96" spans="1:7" x14ac:dyDescent="0.35">
      <c r="A96" s="164"/>
      <c r="B96" s="165"/>
      <c r="C96" s="166"/>
      <c r="D96" s="166"/>
      <c r="E96" s="166"/>
      <c r="F96" s="166"/>
      <c r="G96" s="166"/>
    </row>
    <row r="97" spans="1:7" x14ac:dyDescent="0.35">
      <c r="A97" s="164"/>
      <c r="B97" s="165"/>
      <c r="C97" s="166"/>
      <c r="D97" s="166"/>
      <c r="E97" s="166"/>
      <c r="F97" s="166"/>
      <c r="G97" s="166"/>
    </row>
    <row r="98" spans="1:7" x14ac:dyDescent="0.35">
      <c r="A98" s="164"/>
      <c r="B98" s="165"/>
      <c r="C98" s="166"/>
      <c r="D98" s="166"/>
      <c r="E98" s="166"/>
      <c r="F98" s="166"/>
      <c r="G98" s="166"/>
    </row>
    <row r="99" spans="1:7" x14ac:dyDescent="0.35">
      <c r="A99" s="164"/>
      <c r="B99" s="165"/>
      <c r="C99" s="166"/>
      <c r="D99" s="166"/>
      <c r="E99" s="166"/>
      <c r="F99" s="166"/>
      <c r="G99" s="166"/>
    </row>
    <row r="100" spans="1:7" x14ac:dyDescent="0.35">
      <c r="A100" s="164"/>
      <c r="B100" s="165"/>
      <c r="C100" s="166"/>
      <c r="D100" s="166"/>
      <c r="E100" s="166"/>
      <c r="F100" s="166"/>
      <c r="G100" s="166"/>
    </row>
    <row r="101" spans="1:7" x14ac:dyDescent="0.35">
      <c r="A101" s="164"/>
      <c r="B101" s="165"/>
      <c r="C101" s="166"/>
      <c r="D101" s="166"/>
      <c r="E101" s="166"/>
      <c r="F101" s="166"/>
      <c r="G101" s="166"/>
    </row>
    <row r="102" spans="1:7" x14ac:dyDescent="0.35">
      <c r="A102" s="164"/>
      <c r="B102" s="165"/>
      <c r="C102" s="166"/>
      <c r="D102" s="166"/>
      <c r="E102" s="166"/>
      <c r="F102" s="166"/>
      <c r="G102" s="166"/>
    </row>
    <row r="103" spans="1:7" x14ac:dyDescent="0.35">
      <c r="A103" s="164"/>
      <c r="B103" s="165"/>
      <c r="C103" s="166"/>
      <c r="D103" s="166"/>
      <c r="E103" s="166"/>
      <c r="F103" s="166"/>
      <c r="G103" s="166"/>
    </row>
    <row r="104" spans="1:7" x14ac:dyDescent="0.35">
      <c r="A104" s="164"/>
      <c r="B104" s="165"/>
      <c r="C104" s="166"/>
      <c r="D104" s="166"/>
      <c r="E104" s="166"/>
      <c r="F104" s="166"/>
      <c r="G104" s="166"/>
    </row>
    <row r="105" spans="1:7" x14ac:dyDescent="0.35">
      <c r="A105" s="164"/>
      <c r="B105" s="165"/>
      <c r="C105" s="166"/>
      <c r="D105" s="166"/>
      <c r="E105" s="166"/>
      <c r="F105" s="166"/>
      <c r="G105" s="166"/>
    </row>
    <row r="106" spans="1:7" x14ac:dyDescent="0.35">
      <c r="A106" s="164"/>
      <c r="B106" s="165"/>
      <c r="C106" s="166"/>
      <c r="D106" s="166"/>
      <c r="E106" s="166"/>
      <c r="F106" s="166"/>
      <c r="G106" s="166"/>
    </row>
    <row r="107" spans="1:7" x14ac:dyDescent="0.35">
      <c r="A107" s="164"/>
      <c r="B107" s="165"/>
      <c r="C107" s="166"/>
      <c r="D107" s="166"/>
      <c r="E107" s="166"/>
      <c r="F107" s="166"/>
      <c r="G107" s="166"/>
    </row>
    <row r="108" spans="1:7" x14ac:dyDescent="0.35">
      <c r="A108" s="164"/>
      <c r="B108" s="165"/>
      <c r="C108" s="166"/>
      <c r="D108" s="166"/>
      <c r="E108" s="166"/>
      <c r="F108" s="166"/>
      <c r="G108" s="166"/>
    </row>
    <row r="109" spans="1:7" x14ac:dyDescent="0.35">
      <c r="A109" s="164"/>
      <c r="B109" s="165"/>
      <c r="C109" s="166"/>
      <c r="D109" s="166"/>
      <c r="E109" s="166"/>
      <c r="F109" s="166"/>
      <c r="G109" s="166"/>
    </row>
    <row r="110" spans="1:7" x14ac:dyDescent="0.35">
      <c r="A110" s="164"/>
      <c r="B110" s="165"/>
      <c r="C110" s="166"/>
      <c r="D110" s="166"/>
      <c r="E110" s="166"/>
      <c r="F110" s="166"/>
      <c r="G110" s="166"/>
    </row>
    <row r="111" spans="1:7" x14ac:dyDescent="0.35">
      <c r="A111" s="164"/>
      <c r="B111" s="165"/>
      <c r="C111" s="166"/>
      <c r="D111" s="166"/>
      <c r="E111" s="166"/>
      <c r="F111" s="166"/>
      <c r="G111" s="166"/>
    </row>
    <row r="112" spans="1:7" x14ac:dyDescent="0.35">
      <c r="A112" s="164"/>
      <c r="B112" s="165"/>
      <c r="C112" s="166"/>
      <c r="D112" s="166"/>
      <c r="E112" s="166"/>
      <c r="F112" s="166"/>
      <c r="G112" s="166"/>
    </row>
    <row r="113" spans="1:7" x14ac:dyDescent="0.35">
      <c r="A113" s="164"/>
      <c r="B113" s="165"/>
      <c r="C113" s="166"/>
      <c r="D113" s="166"/>
      <c r="E113" s="166"/>
      <c r="F113" s="166"/>
      <c r="G113" s="166"/>
    </row>
    <row r="114" spans="1:7" x14ac:dyDescent="0.35">
      <c r="A114" s="164"/>
      <c r="B114" s="165"/>
      <c r="C114" s="166"/>
      <c r="D114" s="166"/>
      <c r="E114" s="166"/>
      <c r="F114" s="166"/>
      <c r="G114" s="166"/>
    </row>
    <row r="115" spans="1:7" x14ac:dyDescent="0.35">
      <c r="A115" s="164"/>
      <c r="B115" s="165"/>
      <c r="C115" s="166"/>
      <c r="D115" s="166"/>
      <c r="E115" s="166"/>
      <c r="F115" s="166"/>
      <c r="G115" s="166"/>
    </row>
    <row r="116" spans="1:7" x14ac:dyDescent="0.35">
      <c r="A116" s="164"/>
      <c r="B116" s="165"/>
      <c r="C116" s="166"/>
      <c r="D116" s="166"/>
      <c r="E116" s="166"/>
      <c r="F116" s="166"/>
      <c r="G116" s="166"/>
    </row>
    <row r="117" spans="1:7" x14ac:dyDescent="0.35">
      <c r="A117" s="164"/>
      <c r="B117" s="165"/>
      <c r="C117" s="166"/>
      <c r="D117" s="166"/>
      <c r="E117" s="166"/>
      <c r="F117" s="166"/>
      <c r="G117" s="166"/>
    </row>
    <row r="118" spans="1:7" x14ac:dyDescent="0.35">
      <c r="A118" s="164"/>
      <c r="B118" s="165"/>
      <c r="C118" s="166"/>
      <c r="D118" s="166"/>
      <c r="E118" s="166"/>
      <c r="F118" s="166"/>
      <c r="G118" s="166"/>
    </row>
    <row r="119" spans="1:7" x14ac:dyDescent="0.35">
      <c r="A119" s="164"/>
      <c r="B119" s="165"/>
      <c r="C119" s="166"/>
      <c r="D119" s="166"/>
      <c r="E119" s="166"/>
      <c r="F119" s="166"/>
      <c r="G119" s="166"/>
    </row>
    <row r="120" spans="1:7" x14ac:dyDescent="0.35">
      <c r="A120" s="164"/>
      <c r="B120" s="165"/>
      <c r="C120" s="166"/>
      <c r="D120" s="166"/>
      <c r="E120" s="166"/>
      <c r="F120" s="166"/>
      <c r="G120" s="166"/>
    </row>
    <row r="121" spans="1:7" x14ac:dyDescent="0.35">
      <c r="A121" s="164"/>
      <c r="B121" s="165"/>
      <c r="C121" s="166"/>
      <c r="D121" s="166"/>
      <c r="E121" s="166"/>
      <c r="F121" s="166"/>
      <c r="G121" s="166"/>
    </row>
    <row r="122" spans="1:7" x14ac:dyDescent="0.35">
      <c r="A122" s="164"/>
      <c r="B122" s="165"/>
      <c r="C122" s="166"/>
      <c r="D122" s="166"/>
      <c r="E122" s="166"/>
      <c r="F122" s="166"/>
      <c r="G122" s="166"/>
    </row>
    <row r="123" spans="1:7" x14ac:dyDescent="0.35">
      <c r="A123" s="164"/>
      <c r="B123" s="165"/>
      <c r="C123" s="166"/>
      <c r="D123" s="166"/>
      <c r="E123" s="166"/>
      <c r="F123" s="166"/>
      <c r="G123" s="166"/>
    </row>
    <row r="124" spans="1:7" x14ac:dyDescent="0.35">
      <c r="A124" s="164"/>
      <c r="B124" s="165"/>
      <c r="C124" s="166"/>
      <c r="D124" s="166"/>
      <c r="E124" s="166"/>
      <c r="F124" s="166"/>
      <c r="G124" s="166"/>
    </row>
    <row r="125" spans="1:7" x14ac:dyDescent="0.35">
      <c r="A125" s="164"/>
      <c r="B125" s="165"/>
      <c r="C125" s="166"/>
      <c r="D125" s="166"/>
      <c r="E125" s="166"/>
      <c r="F125" s="166"/>
      <c r="G125" s="166"/>
    </row>
    <row r="126" spans="1:7" x14ac:dyDescent="0.35">
      <c r="A126" s="164"/>
      <c r="B126" s="165"/>
      <c r="C126" s="166"/>
      <c r="D126" s="166"/>
      <c r="E126" s="166"/>
      <c r="F126" s="166"/>
      <c r="G126" s="166"/>
    </row>
    <row r="127" spans="1:7" x14ac:dyDescent="0.35">
      <c r="A127" s="164"/>
      <c r="B127" s="165"/>
      <c r="C127" s="166"/>
      <c r="D127" s="166"/>
      <c r="E127" s="166"/>
      <c r="F127" s="166"/>
      <c r="G127" s="166"/>
    </row>
    <row r="128" spans="1:7" x14ac:dyDescent="0.35">
      <c r="A128" s="164"/>
      <c r="B128" s="165"/>
      <c r="C128" s="166"/>
      <c r="D128" s="166"/>
      <c r="E128" s="166"/>
      <c r="F128" s="166"/>
      <c r="G128" s="166"/>
    </row>
    <row r="129" spans="1:7" x14ac:dyDescent="0.35">
      <c r="A129" s="164"/>
      <c r="B129" s="165"/>
      <c r="C129" s="166"/>
      <c r="D129" s="166"/>
      <c r="E129" s="166"/>
      <c r="F129" s="166"/>
      <c r="G129" s="166"/>
    </row>
    <row r="130" spans="1:7" x14ac:dyDescent="0.35">
      <c r="A130" s="164"/>
      <c r="B130" s="165"/>
      <c r="C130" s="166"/>
      <c r="D130" s="166"/>
      <c r="E130" s="166"/>
      <c r="F130" s="166"/>
      <c r="G130" s="166"/>
    </row>
    <row r="131" spans="1:7" x14ac:dyDescent="0.35">
      <c r="A131" s="164"/>
      <c r="B131" s="165"/>
      <c r="C131" s="166"/>
      <c r="D131" s="166"/>
      <c r="E131" s="166"/>
      <c r="F131" s="166"/>
      <c r="G131" s="166"/>
    </row>
    <row r="132" spans="1:7" x14ac:dyDescent="0.35">
      <c r="A132" s="164"/>
      <c r="B132" s="165"/>
      <c r="C132" s="166"/>
      <c r="D132" s="166"/>
      <c r="E132" s="166"/>
      <c r="F132" s="166"/>
      <c r="G132" s="166"/>
    </row>
    <row r="133" spans="1:7" x14ac:dyDescent="0.35">
      <c r="A133" s="164"/>
      <c r="B133" s="165"/>
      <c r="C133" s="166"/>
      <c r="D133" s="166"/>
      <c r="E133" s="166"/>
      <c r="F133" s="166"/>
      <c r="G133" s="166"/>
    </row>
    <row r="134" spans="1:7" x14ac:dyDescent="0.35">
      <c r="A134" s="164"/>
      <c r="B134" s="165"/>
      <c r="C134" s="166"/>
      <c r="D134" s="166"/>
      <c r="E134" s="166"/>
      <c r="F134" s="166"/>
      <c r="G134" s="166"/>
    </row>
    <row r="135" spans="1:7" x14ac:dyDescent="0.35">
      <c r="A135" s="164"/>
      <c r="B135" s="165"/>
      <c r="C135" s="166"/>
      <c r="D135" s="166"/>
      <c r="E135" s="166"/>
      <c r="F135" s="166"/>
      <c r="G135" s="166"/>
    </row>
    <row r="136" spans="1:7" x14ac:dyDescent="0.35">
      <c r="A136" s="164"/>
      <c r="B136" s="165"/>
      <c r="C136" s="166"/>
      <c r="D136" s="166"/>
      <c r="E136" s="166"/>
      <c r="F136" s="166"/>
      <c r="G136" s="166"/>
    </row>
    <row r="137" spans="1:7" x14ac:dyDescent="0.35">
      <c r="A137" s="164"/>
      <c r="B137" s="165"/>
      <c r="C137" s="166"/>
      <c r="D137" s="166"/>
      <c r="E137" s="166"/>
      <c r="F137" s="166"/>
      <c r="G137" s="166"/>
    </row>
    <row r="138" spans="1:7" x14ac:dyDescent="0.35">
      <c r="A138" s="164"/>
      <c r="B138" s="165"/>
      <c r="C138" s="166"/>
      <c r="D138" s="166"/>
      <c r="E138" s="166"/>
      <c r="F138" s="166"/>
      <c r="G138" s="166"/>
    </row>
    <row r="139" spans="1:7" x14ac:dyDescent="0.35">
      <c r="A139" s="164"/>
      <c r="B139" s="165"/>
      <c r="C139" s="166"/>
      <c r="D139" s="166"/>
      <c r="E139" s="166"/>
      <c r="F139" s="166"/>
      <c r="G139" s="166"/>
    </row>
    <row r="140" spans="1:7" x14ac:dyDescent="0.35">
      <c r="A140" s="164"/>
      <c r="B140" s="165"/>
      <c r="C140" s="166"/>
      <c r="D140" s="166"/>
      <c r="E140" s="166"/>
      <c r="F140" s="166"/>
      <c r="G140" s="166"/>
    </row>
    <row r="141" spans="1:7" x14ac:dyDescent="0.35">
      <c r="A141" s="164"/>
      <c r="B141" s="165"/>
      <c r="C141" s="166"/>
      <c r="D141" s="166"/>
      <c r="E141" s="166"/>
      <c r="F141" s="166"/>
      <c r="G141" s="166"/>
    </row>
    <row r="142" spans="1:7" x14ac:dyDescent="0.35">
      <c r="A142" s="164"/>
      <c r="B142" s="165"/>
      <c r="C142" s="166"/>
      <c r="D142" s="166"/>
      <c r="E142" s="166"/>
      <c r="F142" s="166"/>
      <c r="G142" s="166"/>
    </row>
    <row r="143" spans="1:7" x14ac:dyDescent="0.35">
      <c r="A143" s="164"/>
      <c r="B143" s="165"/>
      <c r="C143" s="166"/>
      <c r="D143" s="166"/>
      <c r="E143" s="166"/>
      <c r="F143" s="166"/>
      <c r="G143" s="166"/>
    </row>
    <row r="144" spans="1:7" x14ac:dyDescent="0.35">
      <c r="A144" s="164"/>
      <c r="B144" s="165"/>
      <c r="C144" s="166"/>
      <c r="D144" s="166"/>
      <c r="E144" s="166"/>
      <c r="F144" s="166"/>
      <c r="G144" s="166"/>
    </row>
    <row r="145" spans="1:7" x14ac:dyDescent="0.35">
      <c r="A145" s="164"/>
      <c r="B145" s="165"/>
      <c r="C145" s="166"/>
      <c r="D145" s="166"/>
      <c r="E145" s="166"/>
      <c r="F145" s="166"/>
      <c r="G145" s="166"/>
    </row>
    <row r="146" spans="1:7" x14ac:dyDescent="0.35">
      <c r="A146" s="164"/>
      <c r="B146" s="165"/>
      <c r="C146" s="166"/>
      <c r="D146" s="166"/>
      <c r="E146" s="166"/>
      <c r="F146" s="166"/>
      <c r="G146" s="166"/>
    </row>
    <row r="147" spans="1:7" x14ac:dyDescent="0.35">
      <c r="A147" s="164"/>
      <c r="B147" s="165"/>
      <c r="C147" s="166"/>
      <c r="D147" s="166"/>
      <c r="E147" s="166"/>
      <c r="F147" s="166"/>
      <c r="G147" s="166"/>
    </row>
    <row r="148" spans="1:7" x14ac:dyDescent="0.35">
      <c r="A148" s="164"/>
      <c r="B148" s="165"/>
      <c r="C148" s="166"/>
      <c r="D148" s="166"/>
      <c r="E148" s="166"/>
      <c r="F148" s="166"/>
      <c r="G148" s="166"/>
    </row>
    <row r="149" spans="1:7" x14ac:dyDescent="0.35">
      <c r="A149" s="164"/>
      <c r="B149" s="165"/>
      <c r="C149" s="166"/>
      <c r="D149" s="166"/>
      <c r="E149" s="166"/>
      <c r="F149" s="166"/>
      <c r="G149" s="166"/>
    </row>
    <row r="150" spans="1:7" x14ac:dyDescent="0.35">
      <c r="A150" s="164"/>
      <c r="B150" s="165"/>
      <c r="C150" s="166"/>
      <c r="D150" s="166"/>
      <c r="E150" s="166"/>
      <c r="F150" s="166"/>
      <c r="G150" s="166"/>
    </row>
    <row r="151" spans="1:7" x14ac:dyDescent="0.35">
      <c r="A151" s="164"/>
      <c r="B151" s="165"/>
      <c r="C151" s="166"/>
      <c r="D151" s="166"/>
      <c r="E151" s="166"/>
      <c r="F151" s="166"/>
      <c r="G151" s="166"/>
    </row>
    <row r="152" spans="1:7" x14ac:dyDescent="0.35">
      <c r="A152" s="164"/>
      <c r="B152" s="165"/>
      <c r="C152" s="166"/>
      <c r="D152" s="166"/>
      <c r="E152" s="166"/>
      <c r="F152" s="166"/>
      <c r="G152" s="166"/>
    </row>
    <row r="153" spans="1:7" x14ac:dyDescent="0.35">
      <c r="A153" s="164"/>
      <c r="B153" s="165"/>
      <c r="C153" s="166"/>
      <c r="D153" s="166"/>
      <c r="E153" s="166"/>
      <c r="F153" s="166"/>
      <c r="G153" s="166"/>
    </row>
    <row r="154" spans="1:7" x14ac:dyDescent="0.35">
      <c r="A154" s="164"/>
      <c r="B154" s="165"/>
      <c r="C154" s="166"/>
      <c r="D154" s="166"/>
      <c r="E154" s="166"/>
      <c r="F154" s="166"/>
      <c r="G154" s="166"/>
    </row>
    <row r="155" spans="1:7" x14ac:dyDescent="0.35">
      <c r="A155" s="164"/>
      <c r="B155" s="165"/>
      <c r="C155" s="166"/>
      <c r="D155" s="166"/>
      <c r="E155" s="166"/>
      <c r="F155" s="166"/>
      <c r="G155" s="166"/>
    </row>
    <row r="156" spans="1:7" x14ac:dyDescent="0.35">
      <c r="A156" s="164"/>
      <c r="B156" s="165"/>
      <c r="C156" s="166"/>
      <c r="D156" s="166"/>
      <c r="E156" s="166"/>
      <c r="F156" s="166"/>
      <c r="G156" s="166"/>
    </row>
    <row r="157" spans="1:7" x14ac:dyDescent="0.35">
      <c r="A157" s="164"/>
      <c r="B157" s="165"/>
      <c r="C157" s="166"/>
      <c r="D157" s="166"/>
      <c r="E157" s="166"/>
      <c r="F157" s="166"/>
      <c r="G157" s="166"/>
    </row>
    <row r="158" spans="1:7" x14ac:dyDescent="0.35">
      <c r="A158" s="164"/>
      <c r="B158" s="165"/>
      <c r="C158" s="166"/>
      <c r="D158" s="166"/>
      <c r="E158" s="166"/>
      <c r="F158" s="166"/>
      <c r="G158" s="166"/>
    </row>
    <row r="159" spans="1:7" x14ac:dyDescent="0.35">
      <c r="A159" s="164"/>
      <c r="B159" s="165"/>
      <c r="C159" s="166"/>
      <c r="D159" s="166"/>
      <c r="E159" s="166"/>
      <c r="F159" s="166"/>
      <c r="G159" s="166"/>
    </row>
    <row r="160" spans="1:7" x14ac:dyDescent="0.35">
      <c r="A160" s="164"/>
      <c r="B160" s="165"/>
      <c r="C160" s="166"/>
      <c r="D160" s="166"/>
      <c r="E160" s="166"/>
      <c r="F160" s="166"/>
      <c r="G160" s="166"/>
    </row>
    <row r="161" spans="1:7" x14ac:dyDescent="0.35">
      <c r="A161" s="164"/>
      <c r="B161" s="165"/>
      <c r="C161" s="166"/>
      <c r="D161" s="166"/>
      <c r="E161" s="166"/>
      <c r="F161" s="166"/>
      <c r="G161" s="166"/>
    </row>
    <row r="162" spans="1:7" x14ac:dyDescent="0.35">
      <c r="A162" s="164"/>
      <c r="B162" s="165"/>
      <c r="C162" s="166"/>
      <c r="D162" s="166"/>
      <c r="E162" s="166"/>
      <c r="F162" s="166"/>
      <c r="G162" s="166"/>
    </row>
    <row r="163" spans="1:7" x14ac:dyDescent="0.35">
      <c r="A163" s="164"/>
      <c r="B163" s="165"/>
      <c r="C163" s="166"/>
      <c r="D163" s="166"/>
      <c r="E163" s="166"/>
      <c r="F163" s="166"/>
      <c r="G163" s="166"/>
    </row>
    <row r="164" spans="1:7" x14ac:dyDescent="0.35">
      <c r="A164" s="164"/>
      <c r="B164" s="165"/>
      <c r="C164" s="166"/>
      <c r="D164" s="166"/>
      <c r="E164" s="166"/>
      <c r="F164" s="166"/>
      <c r="G164" s="166"/>
    </row>
    <row r="165" spans="1:7" x14ac:dyDescent="0.35">
      <c r="A165" s="164"/>
      <c r="B165" s="165"/>
      <c r="C165" s="166"/>
      <c r="D165" s="166"/>
      <c r="E165" s="166"/>
      <c r="F165" s="166"/>
      <c r="G165" s="166"/>
    </row>
    <row r="166" spans="1:7" x14ac:dyDescent="0.35">
      <c r="A166" s="164"/>
      <c r="B166" s="165"/>
      <c r="C166" s="166"/>
      <c r="D166" s="166"/>
      <c r="E166" s="166"/>
      <c r="F166" s="166"/>
      <c r="G166" s="166"/>
    </row>
    <row r="167" spans="1:7" x14ac:dyDescent="0.35">
      <c r="A167" s="164"/>
      <c r="B167" s="165"/>
      <c r="C167" s="166"/>
      <c r="D167" s="166"/>
      <c r="E167" s="166"/>
      <c r="F167" s="166"/>
      <c r="G167" s="166"/>
    </row>
    <row r="168" spans="1:7" x14ac:dyDescent="0.35">
      <c r="A168" s="164"/>
      <c r="B168" s="165"/>
      <c r="C168" s="166"/>
      <c r="D168" s="166"/>
      <c r="E168" s="166"/>
      <c r="F168" s="166"/>
      <c r="G168" s="166"/>
    </row>
    <row r="169" spans="1:7" x14ac:dyDescent="0.35">
      <c r="A169" s="164"/>
      <c r="B169" s="165"/>
      <c r="C169" s="166"/>
      <c r="D169" s="166"/>
      <c r="E169" s="166"/>
      <c r="F169" s="166"/>
      <c r="G169" s="166"/>
    </row>
    <row r="170" spans="1:7" x14ac:dyDescent="0.35">
      <c r="A170" s="164"/>
      <c r="B170" s="165"/>
      <c r="C170" s="166"/>
      <c r="D170" s="166"/>
      <c r="E170" s="166"/>
      <c r="F170" s="166"/>
      <c r="G170" s="166"/>
    </row>
    <row r="171" spans="1:7" x14ac:dyDescent="0.35">
      <c r="A171" s="164"/>
      <c r="B171" s="165"/>
      <c r="C171" s="166"/>
      <c r="D171" s="166"/>
      <c r="E171" s="166"/>
      <c r="F171" s="166"/>
      <c r="G171" s="166"/>
    </row>
    <row r="172" spans="1:7" x14ac:dyDescent="0.35">
      <c r="A172" s="164"/>
      <c r="B172" s="165"/>
      <c r="C172" s="166"/>
      <c r="D172" s="166"/>
      <c r="E172" s="166"/>
      <c r="F172" s="166"/>
      <c r="G172" s="166"/>
    </row>
    <row r="173" spans="1:7" x14ac:dyDescent="0.35">
      <c r="A173" s="164"/>
      <c r="B173" s="165"/>
      <c r="C173" s="166"/>
      <c r="D173" s="166"/>
      <c r="E173" s="166"/>
      <c r="F173" s="166"/>
      <c r="G173" s="166"/>
    </row>
    <row r="174" spans="1:7" x14ac:dyDescent="0.35">
      <c r="A174" s="164"/>
      <c r="B174" s="165"/>
      <c r="C174" s="166"/>
      <c r="D174" s="166"/>
      <c r="E174" s="166"/>
      <c r="F174" s="166"/>
      <c r="G174" s="166"/>
    </row>
    <row r="175" spans="1:7" x14ac:dyDescent="0.35">
      <c r="A175" s="164"/>
      <c r="B175" s="165"/>
      <c r="C175" s="166"/>
      <c r="D175" s="166"/>
      <c r="E175" s="166"/>
      <c r="F175" s="166"/>
      <c r="G175" s="166"/>
    </row>
    <row r="176" spans="1:7" x14ac:dyDescent="0.35">
      <c r="A176" s="164"/>
      <c r="B176" s="165"/>
      <c r="C176" s="166"/>
      <c r="D176" s="166"/>
      <c r="E176" s="166"/>
      <c r="F176" s="166"/>
      <c r="G176" s="166"/>
    </row>
    <row r="177" spans="1:7" x14ac:dyDescent="0.35">
      <c r="A177" s="164"/>
      <c r="B177" s="165"/>
      <c r="C177" s="166"/>
      <c r="D177" s="166"/>
      <c r="E177" s="166"/>
      <c r="F177" s="166"/>
      <c r="G177" s="166"/>
    </row>
    <row r="178" spans="1:7" x14ac:dyDescent="0.35">
      <c r="A178" s="164"/>
      <c r="B178" s="165"/>
      <c r="C178" s="166"/>
      <c r="D178" s="166"/>
      <c r="E178" s="166"/>
      <c r="F178" s="166"/>
      <c r="G178" s="166"/>
    </row>
    <row r="179" spans="1:7" x14ac:dyDescent="0.35">
      <c r="A179" s="164"/>
      <c r="B179" s="165"/>
      <c r="C179" s="166"/>
      <c r="D179" s="166"/>
      <c r="E179" s="166"/>
      <c r="F179" s="166"/>
      <c r="G179" s="166"/>
    </row>
    <row r="180" spans="1:7" x14ac:dyDescent="0.35">
      <c r="A180" s="164"/>
      <c r="B180" s="165"/>
      <c r="C180" s="166"/>
      <c r="D180" s="166"/>
      <c r="E180" s="166"/>
      <c r="F180" s="166"/>
      <c r="G180" s="166"/>
    </row>
    <row r="181" spans="1:7" x14ac:dyDescent="0.35">
      <c r="A181" s="164"/>
      <c r="B181" s="165"/>
      <c r="C181" s="166"/>
      <c r="D181" s="166"/>
      <c r="E181" s="166"/>
      <c r="F181" s="166"/>
      <c r="G181" s="166"/>
    </row>
    <row r="182" spans="1:7" x14ac:dyDescent="0.35">
      <c r="A182" s="164"/>
      <c r="B182" s="165"/>
      <c r="C182" s="166"/>
      <c r="D182" s="166"/>
      <c r="E182" s="166"/>
      <c r="F182" s="166"/>
      <c r="G182" s="166"/>
    </row>
    <row r="183" spans="1:7" x14ac:dyDescent="0.35">
      <c r="A183" s="164"/>
      <c r="B183" s="165"/>
      <c r="C183" s="166"/>
      <c r="D183" s="166"/>
      <c r="E183" s="166"/>
      <c r="F183" s="166"/>
      <c r="G183" s="166"/>
    </row>
    <row r="184" spans="1:7" x14ac:dyDescent="0.35">
      <c r="A184" s="164"/>
      <c r="B184" s="165"/>
      <c r="C184" s="166"/>
      <c r="D184" s="166"/>
      <c r="E184" s="166"/>
      <c r="F184" s="166"/>
      <c r="G184" s="166"/>
    </row>
    <row r="185" spans="1:7" x14ac:dyDescent="0.35">
      <c r="A185" s="164"/>
      <c r="B185" s="165"/>
      <c r="C185" s="166"/>
      <c r="D185" s="166"/>
      <c r="E185" s="166"/>
      <c r="F185" s="166"/>
      <c r="G185" s="166"/>
    </row>
    <row r="186" spans="1:7" x14ac:dyDescent="0.35">
      <c r="A186" s="164"/>
      <c r="B186" s="165"/>
      <c r="C186" s="166"/>
      <c r="D186" s="166"/>
      <c r="E186" s="166"/>
      <c r="F186" s="166"/>
      <c r="G186" s="166"/>
    </row>
    <row r="187" spans="1:7" x14ac:dyDescent="0.35">
      <c r="A187" s="164"/>
      <c r="B187" s="165"/>
      <c r="C187" s="166"/>
      <c r="D187" s="166"/>
      <c r="E187" s="166"/>
      <c r="F187" s="166"/>
      <c r="G187" s="166"/>
    </row>
    <row r="188" spans="1:7" x14ac:dyDescent="0.35">
      <c r="A188" s="164"/>
      <c r="B188" s="165"/>
      <c r="C188" s="166"/>
      <c r="D188" s="166"/>
      <c r="E188" s="166"/>
      <c r="F188" s="166"/>
      <c r="G188" s="166"/>
    </row>
    <row r="189" spans="1:7" x14ac:dyDescent="0.35">
      <c r="A189" s="164"/>
      <c r="B189" s="165"/>
      <c r="C189" s="166"/>
      <c r="D189" s="166"/>
      <c r="E189" s="166"/>
      <c r="F189" s="166"/>
      <c r="G189" s="166"/>
    </row>
    <row r="190" spans="1:7" x14ac:dyDescent="0.35">
      <c r="A190" s="164"/>
      <c r="B190" s="165"/>
      <c r="C190" s="166"/>
      <c r="D190" s="166"/>
      <c r="E190" s="166"/>
      <c r="F190" s="166"/>
      <c r="G190" s="166"/>
    </row>
    <row r="191" spans="1:7" x14ac:dyDescent="0.35">
      <c r="A191" s="164"/>
      <c r="B191" s="165"/>
      <c r="C191" s="166"/>
      <c r="D191" s="166"/>
      <c r="E191" s="166"/>
      <c r="F191" s="166"/>
      <c r="G191" s="166"/>
    </row>
    <row r="192" spans="1:7" x14ac:dyDescent="0.35">
      <c r="A192" s="164"/>
      <c r="B192" s="165"/>
      <c r="C192" s="166"/>
      <c r="D192" s="166"/>
      <c r="E192" s="166"/>
      <c r="F192" s="166"/>
      <c r="G192" s="166"/>
    </row>
    <row r="193" spans="1:7" x14ac:dyDescent="0.35">
      <c r="A193" s="164"/>
      <c r="B193" s="165"/>
      <c r="C193" s="166"/>
      <c r="D193" s="166"/>
      <c r="E193" s="166"/>
      <c r="F193" s="166"/>
      <c r="G193" s="166"/>
    </row>
    <row r="194" spans="1:7" x14ac:dyDescent="0.35">
      <c r="A194" s="164"/>
      <c r="B194" s="165"/>
      <c r="C194" s="166"/>
      <c r="D194" s="166"/>
      <c r="E194" s="166"/>
      <c r="F194" s="166"/>
      <c r="G194" s="166"/>
    </row>
    <row r="195" spans="1:7" x14ac:dyDescent="0.35">
      <c r="A195" s="164"/>
      <c r="B195" s="165"/>
      <c r="C195" s="166"/>
      <c r="D195" s="166"/>
      <c r="E195" s="166"/>
      <c r="F195" s="166"/>
      <c r="G195" s="166"/>
    </row>
    <row r="196" spans="1:7" x14ac:dyDescent="0.35">
      <c r="A196" s="164"/>
      <c r="B196" s="165"/>
      <c r="C196" s="166"/>
      <c r="D196" s="166"/>
      <c r="E196" s="166"/>
      <c r="F196" s="166"/>
      <c r="G196" s="166"/>
    </row>
    <row r="197" spans="1:7" x14ac:dyDescent="0.35">
      <c r="A197" s="164"/>
      <c r="B197" s="165"/>
      <c r="C197" s="166"/>
      <c r="D197" s="166"/>
      <c r="E197" s="166"/>
      <c r="F197" s="166"/>
      <c r="G197" s="166"/>
    </row>
    <row r="198" spans="1:7" x14ac:dyDescent="0.35">
      <c r="A198" s="164"/>
      <c r="B198" s="165"/>
      <c r="C198" s="166"/>
      <c r="D198" s="166"/>
      <c r="E198" s="166"/>
      <c r="F198" s="166"/>
      <c r="G198" s="166"/>
    </row>
    <row r="199" spans="1:7" x14ac:dyDescent="0.35">
      <c r="A199" s="164"/>
      <c r="B199" s="165"/>
      <c r="C199" s="166"/>
      <c r="D199" s="166"/>
      <c r="E199" s="166"/>
      <c r="F199" s="166"/>
      <c r="G199" s="166"/>
    </row>
    <row r="200" spans="1:7" x14ac:dyDescent="0.35">
      <c r="A200" s="164"/>
      <c r="B200" s="165"/>
      <c r="C200" s="166"/>
      <c r="D200" s="166"/>
      <c r="E200" s="166"/>
      <c r="F200" s="166"/>
      <c r="G200" s="166"/>
    </row>
    <row r="201" spans="1:7" x14ac:dyDescent="0.35">
      <c r="A201" s="164"/>
      <c r="B201" s="165"/>
      <c r="C201" s="166"/>
      <c r="D201" s="166"/>
      <c r="E201" s="166"/>
      <c r="F201" s="166"/>
      <c r="G201" s="166"/>
    </row>
    <row r="202" spans="1:7" x14ac:dyDescent="0.35">
      <c r="A202" s="164"/>
      <c r="B202" s="165"/>
      <c r="C202" s="166"/>
      <c r="D202" s="166"/>
      <c r="E202" s="166"/>
      <c r="F202" s="166"/>
      <c r="G202" s="166"/>
    </row>
    <row r="203" spans="1:7" x14ac:dyDescent="0.35">
      <c r="A203" s="164"/>
      <c r="B203" s="165"/>
      <c r="C203" s="166"/>
      <c r="D203" s="166"/>
      <c r="E203" s="166"/>
      <c r="F203" s="166"/>
      <c r="G203" s="166"/>
    </row>
    <row r="204" spans="1:7" x14ac:dyDescent="0.35">
      <c r="A204" s="164"/>
      <c r="B204" s="165"/>
      <c r="C204" s="166"/>
      <c r="D204" s="166"/>
      <c r="E204" s="166"/>
      <c r="F204" s="166"/>
      <c r="G204" s="166"/>
    </row>
    <row r="205" spans="1:7" x14ac:dyDescent="0.35">
      <c r="A205" s="164"/>
      <c r="B205" s="165"/>
      <c r="C205" s="166"/>
      <c r="D205" s="166"/>
      <c r="E205" s="166"/>
      <c r="F205" s="166"/>
      <c r="G205" s="166"/>
    </row>
    <row r="206" spans="1:7" x14ac:dyDescent="0.35">
      <c r="A206" s="164"/>
      <c r="B206" s="165"/>
      <c r="C206" s="166"/>
      <c r="D206" s="166"/>
      <c r="E206" s="166"/>
      <c r="F206" s="166"/>
      <c r="G206" s="166"/>
    </row>
    <row r="207" spans="1:7" x14ac:dyDescent="0.35">
      <c r="A207" s="164"/>
      <c r="B207" s="165"/>
      <c r="C207" s="166"/>
      <c r="D207" s="166"/>
      <c r="E207" s="166"/>
      <c r="F207" s="166"/>
      <c r="G207" s="166"/>
    </row>
    <row r="208" spans="1:7" x14ac:dyDescent="0.35">
      <c r="A208" s="164"/>
      <c r="B208" s="165"/>
      <c r="C208" s="166"/>
      <c r="D208" s="166"/>
      <c r="E208" s="166"/>
      <c r="F208" s="166"/>
      <c r="G208" s="166"/>
    </row>
    <row r="209" spans="1:7" x14ac:dyDescent="0.35">
      <c r="A209" s="164"/>
      <c r="B209" s="165"/>
      <c r="C209" s="166"/>
      <c r="D209" s="166"/>
      <c r="E209" s="166"/>
      <c r="F209" s="166"/>
      <c r="G209" s="166"/>
    </row>
    <row r="210" spans="1:7" x14ac:dyDescent="0.35">
      <c r="A210" s="164"/>
      <c r="B210" s="165"/>
      <c r="C210" s="166"/>
      <c r="D210" s="166"/>
      <c r="E210" s="166"/>
      <c r="F210" s="166"/>
      <c r="G210" s="166"/>
    </row>
    <row r="211" spans="1:7" x14ac:dyDescent="0.35">
      <c r="A211" s="164"/>
      <c r="B211" s="165"/>
      <c r="C211" s="166"/>
      <c r="D211" s="166"/>
      <c r="E211" s="166"/>
      <c r="F211" s="166"/>
      <c r="G211" s="166"/>
    </row>
    <row r="212" spans="1:7" x14ac:dyDescent="0.35">
      <c r="A212" s="164"/>
      <c r="B212" s="165"/>
      <c r="C212" s="166"/>
      <c r="D212" s="166"/>
      <c r="E212" s="166"/>
      <c r="F212" s="166"/>
      <c r="G212" s="166"/>
    </row>
    <row r="213" spans="1:7" x14ac:dyDescent="0.35">
      <c r="A213" s="167"/>
      <c r="B213" s="165"/>
      <c r="C213" s="166"/>
      <c r="D213" s="166"/>
      <c r="E213" s="166"/>
      <c r="F213" s="166"/>
      <c r="G213" s="166"/>
    </row>
    <row r="214" spans="1:7" x14ac:dyDescent="0.35">
      <c r="A214" s="167"/>
      <c r="B214" s="165"/>
      <c r="C214" s="166"/>
      <c r="D214" s="166"/>
      <c r="E214" s="166"/>
      <c r="F214" s="166"/>
      <c r="G214" s="166"/>
    </row>
    <row r="215" spans="1:7" x14ac:dyDescent="0.35">
      <c r="A215" s="167"/>
      <c r="B215" s="165"/>
      <c r="C215" s="166"/>
      <c r="D215" s="166"/>
      <c r="E215" s="166"/>
      <c r="F215" s="166"/>
      <c r="G215" s="166"/>
    </row>
    <row r="216" spans="1:7" x14ac:dyDescent="0.35">
      <c r="A216" s="167"/>
      <c r="B216" s="165"/>
      <c r="C216" s="166"/>
      <c r="D216" s="166"/>
      <c r="E216" s="166"/>
      <c r="F216" s="166"/>
      <c r="G216" s="166"/>
    </row>
    <row r="217" spans="1:7" x14ac:dyDescent="0.35">
      <c r="A217" s="167"/>
      <c r="B217" s="165"/>
      <c r="C217" s="166"/>
      <c r="D217" s="166"/>
      <c r="E217" s="166"/>
      <c r="F217" s="166"/>
      <c r="G217" s="166"/>
    </row>
    <row r="218" spans="1:7" x14ac:dyDescent="0.35">
      <c r="A218" s="167"/>
      <c r="B218" s="165"/>
      <c r="C218" s="166"/>
      <c r="D218" s="166"/>
      <c r="E218" s="166"/>
      <c r="F218" s="166"/>
      <c r="G218" s="166"/>
    </row>
    <row r="219" spans="1:7" x14ac:dyDescent="0.35">
      <c r="A219" s="167"/>
      <c r="B219" s="165"/>
      <c r="C219" s="166"/>
      <c r="D219" s="166"/>
      <c r="E219" s="166"/>
      <c r="F219" s="166"/>
      <c r="G219" s="166"/>
    </row>
    <row r="220" spans="1:7" x14ac:dyDescent="0.35">
      <c r="A220" s="167"/>
      <c r="B220" s="165"/>
      <c r="C220" s="166"/>
      <c r="D220" s="166"/>
      <c r="E220" s="166"/>
      <c r="F220" s="166"/>
      <c r="G220" s="166"/>
    </row>
    <row r="221" spans="1:7" x14ac:dyDescent="0.35">
      <c r="A221" s="167"/>
      <c r="B221" s="165"/>
      <c r="C221" s="166"/>
      <c r="D221" s="166"/>
      <c r="E221" s="166"/>
      <c r="F221" s="166"/>
      <c r="G221" s="166"/>
    </row>
    <row r="222" spans="1:7" x14ac:dyDescent="0.35">
      <c r="A222" s="167"/>
      <c r="B222" s="165"/>
      <c r="C222" s="166"/>
      <c r="D222" s="166"/>
      <c r="E222" s="166"/>
      <c r="F222" s="166"/>
      <c r="G222" s="166"/>
    </row>
    <row r="223" spans="1:7" x14ac:dyDescent="0.35">
      <c r="A223" s="167"/>
      <c r="B223" s="165"/>
      <c r="C223" s="166"/>
      <c r="D223" s="166"/>
      <c r="E223" s="166"/>
      <c r="F223" s="166"/>
      <c r="G223" s="166"/>
    </row>
    <row r="224" spans="1:7" x14ac:dyDescent="0.35">
      <c r="A224" s="167"/>
      <c r="B224" s="165"/>
      <c r="C224" s="166"/>
      <c r="D224" s="166"/>
      <c r="E224" s="166"/>
      <c r="F224" s="166"/>
      <c r="G224" s="166"/>
    </row>
    <row r="225" spans="1:7" x14ac:dyDescent="0.35">
      <c r="A225" s="167"/>
      <c r="B225" s="165"/>
      <c r="C225" s="166"/>
      <c r="D225" s="166"/>
      <c r="E225" s="166"/>
      <c r="F225" s="166"/>
      <c r="G225" s="166"/>
    </row>
    <row r="226" spans="1:7" x14ac:dyDescent="0.35">
      <c r="A226" s="167"/>
      <c r="B226" s="165"/>
      <c r="C226" s="166"/>
      <c r="D226" s="166"/>
      <c r="E226" s="166"/>
      <c r="F226" s="166"/>
      <c r="G226" s="166"/>
    </row>
    <row r="227" spans="1:7" x14ac:dyDescent="0.35">
      <c r="A227" s="167"/>
      <c r="B227" s="165"/>
      <c r="C227" s="166"/>
      <c r="D227" s="166"/>
      <c r="E227" s="166"/>
      <c r="F227" s="166"/>
      <c r="G227" s="166"/>
    </row>
    <row r="228" spans="1:7" x14ac:dyDescent="0.35">
      <c r="A228" s="167"/>
      <c r="B228" s="165"/>
      <c r="C228" s="166"/>
      <c r="D228" s="166"/>
      <c r="E228" s="166"/>
      <c r="F228" s="166"/>
      <c r="G228" s="166"/>
    </row>
    <row r="229" spans="1:7" x14ac:dyDescent="0.35">
      <c r="A229" s="167"/>
      <c r="B229" s="165"/>
      <c r="C229" s="166"/>
      <c r="D229" s="166"/>
      <c r="E229" s="166"/>
      <c r="F229" s="166"/>
      <c r="G229" s="166"/>
    </row>
    <row r="230" spans="1:7" x14ac:dyDescent="0.35">
      <c r="A230" s="167"/>
      <c r="B230" s="165"/>
      <c r="C230" s="166"/>
      <c r="D230" s="166"/>
      <c r="E230" s="166"/>
      <c r="F230" s="166"/>
      <c r="G230" s="166"/>
    </row>
    <row r="231" spans="1:7" x14ac:dyDescent="0.35">
      <c r="A231" s="167"/>
      <c r="B231" s="165"/>
      <c r="C231" s="166"/>
      <c r="D231" s="166"/>
      <c r="E231" s="166"/>
      <c r="F231" s="166"/>
      <c r="G231" s="166"/>
    </row>
    <row r="232" spans="1:7" x14ac:dyDescent="0.35">
      <c r="A232" s="167"/>
      <c r="B232" s="165"/>
      <c r="C232" s="166"/>
      <c r="D232" s="166"/>
      <c r="E232" s="166"/>
      <c r="F232" s="166"/>
      <c r="G232" s="166"/>
    </row>
    <row r="233" spans="1:7" x14ac:dyDescent="0.35">
      <c r="A233" s="167"/>
      <c r="B233" s="165"/>
      <c r="C233" s="166"/>
      <c r="D233" s="166"/>
      <c r="E233" s="166"/>
      <c r="F233" s="166"/>
      <c r="G233" s="166"/>
    </row>
    <row r="234" spans="1:7" x14ac:dyDescent="0.35">
      <c r="A234" s="167"/>
      <c r="B234" s="165"/>
      <c r="C234" s="166"/>
      <c r="D234" s="166"/>
      <c r="E234" s="166"/>
      <c r="F234" s="166"/>
      <c r="G234" s="166"/>
    </row>
    <row r="235" spans="1:7" x14ac:dyDescent="0.35">
      <c r="A235" s="167"/>
      <c r="B235" s="165"/>
      <c r="C235" s="166"/>
      <c r="D235" s="166"/>
      <c r="E235" s="166"/>
      <c r="F235" s="166"/>
      <c r="G235" s="166"/>
    </row>
    <row r="236" spans="1:7" x14ac:dyDescent="0.35">
      <c r="A236" s="167"/>
      <c r="B236" s="165"/>
      <c r="C236" s="166"/>
      <c r="D236" s="166"/>
      <c r="E236" s="166"/>
      <c r="F236" s="166"/>
      <c r="G236" s="166"/>
    </row>
    <row r="237" spans="1:7" x14ac:dyDescent="0.35">
      <c r="A237" s="167"/>
      <c r="B237" s="165"/>
      <c r="C237" s="166"/>
      <c r="D237" s="166"/>
      <c r="E237" s="166"/>
      <c r="F237" s="166"/>
      <c r="G237" s="166"/>
    </row>
    <row r="238" spans="1:7" x14ac:dyDescent="0.35">
      <c r="A238" s="167"/>
      <c r="B238" s="165"/>
      <c r="C238" s="166"/>
      <c r="D238" s="166"/>
      <c r="E238" s="166"/>
      <c r="F238" s="166"/>
      <c r="G238" s="166"/>
    </row>
    <row r="239" spans="1:7" x14ac:dyDescent="0.35">
      <c r="A239" s="167"/>
      <c r="B239" s="165"/>
      <c r="C239" s="166"/>
      <c r="D239" s="166"/>
      <c r="E239" s="166"/>
      <c r="F239" s="166"/>
      <c r="G239" s="166"/>
    </row>
    <row r="240" spans="1:7" x14ac:dyDescent="0.35">
      <c r="A240" s="167"/>
      <c r="B240" s="165"/>
      <c r="C240" s="166"/>
      <c r="D240" s="166"/>
      <c r="E240" s="166"/>
      <c r="F240" s="166"/>
      <c r="G240" s="166"/>
    </row>
    <row r="241" spans="1:7" x14ac:dyDescent="0.35">
      <c r="A241" s="167"/>
      <c r="B241" s="165"/>
      <c r="C241" s="166"/>
      <c r="D241" s="166"/>
      <c r="E241" s="166"/>
      <c r="F241" s="166"/>
      <c r="G241" s="166"/>
    </row>
    <row r="242" spans="1:7" x14ac:dyDescent="0.35">
      <c r="A242" s="167"/>
      <c r="B242" s="165"/>
      <c r="C242" s="166"/>
      <c r="D242" s="166"/>
      <c r="E242" s="166"/>
      <c r="F242" s="166"/>
      <c r="G242" s="166"/>
    </row>
    <row r="243" spans="1:7" x14ac:dyDescent="0.35">
      <c r="A243" s="167"/>
      <c r="B243" s="165"/>
      <c r="C243" s="166"/>
      <c r="D243" s="166"/>
      <c r="E243" s="166"/>
      <c r="F243" s="166"/>
      <c r="G243" s="166"/>
    </row>
    <row r="244" spans="1:7" x14ac:dyDescent="0.35">
      <c r="A244" s="167"/>
      <c r="B244" s="165"/>
      <c r="C244" s="166"/>
      <c r="D244" s="166"/>
      <c r="E244" s="166"/>
      <c r="F244" s="166"/>
      <c r="G244" s="166"/>
    </row>
    <row r="245" spans="1:7" x14ac:dyDescent="0.35">
      <c r="A245" s="167"/>
      <c r="B245" s="165"/>
      <c r="C245" s="166"/>
      <c r="D245" s="166"/>
      <c r="E245" s="166"/>
      <c r="F245" s="166"/>
      <c r="G245" s="166"/>
    </row>
    <row r="246" spans="1:7" x14ac:dyDescent="0.35">
      <c r="A246" s="167"/>
      <c r="B246" s="165"/>
      <c r="C246" s="166"/>
      <c r="D246" s="166"/>
      <c r="E246" s="166"/>
      <c r="F246" s="166"/>
      <c r="G246" s="166"/>
    </row>
    <row r="247" spans="1:7" x14ac:dyDescent="0.35">
      <c r="A247" s="167"/>
      <c r="B247" s="165"/>
      <c r="C247" s="166"/>
      <c r="D247" s="166"/>
      <c r="E247" s="166"/>
      <c r="F247" s="166"/>
      <c r="G247" s="166"/>
    </row>
    <row r="248" spans="1:7" x14ac:dyDescent="0.35">
      <c r="A248" s="167"/>
      <c r="B248" s="165"/>
      <c r="C248" s="166"/>
      <c r="D248" s="166"/>
      <c r="E248" s="166"/>
      <c r="F248" s="166"/>
      <c r="G248" s="166"/>
    </row>
    <row r="249" spans="1:7" x14ac:dyDescent="0.35">
      <c r="A249" s="167"/>
      <c r="B249" s="165"/>
      <c r="C249" s="166"/>
      <c r="D249" s="166"/>
      <c r="E249" s="166"/>
      <c r="F249" s="166"/>
      <c r="G249" s="166"/>
    </row>
    <row r="250" spans="1:7" x14ac:dyDescent="0.35">
      <c r="A250" s="167"/>
      <c r="B250" s="165"/>
      <c r="C250" s="166"/>
      <c r="D250" s="166"/>
      <c r="E250" s="166"/>
      <c r="F250" s="166"/>
      <c r="G250" s="166"/>
    </row>
    <row r="251" spans="1:7" x14ac:dyDescent="0.35">
      <c r="A251" s="167"/>
      <c r="B251" s="165"/>
      <c r="C251" s="166"/>
      <c r="D251" s="166"/>
      <c r="E251" s="166"/>
      <c r="F251" s="166"/>
      <c r="G251" s="166"/>
    </row>
    <row r="252" spans="1:7" x14ac:dyDescent="0.35">
      <c r="A252" s="167"/>
      <c r="B252" s="165"/>
      <c r="C252" s="166"/>
      <c r="D252" s="166"/>
      <c r="E252" s="166"/>
      <c r="F252" s="166"/>
      <c r="G252" s="166"/>
    </row>
    <row r="253" spans="1:7" x14ac:dyDescent="0.35">
      <c r="A253" s="167"/>
      <c r="B253" s="165"/>
      <c r="C253" s="166"/>
      <c r="D253" s="166"/>
      <c r="E253" s="166"/>
      <c r="F253" s="166"/>
      <c r="G253" s="166"/>
    </row>
    <row r="254" spans="1:7" x14ac:dyDescent="0.35">
      <c r="A254" s="167"/>
      <c r="B254" s="165"/>
      <c r="C254" s="166"/>
      <c r="D254" s="166"/>
      <c r="E254" s="166"/>
      <c r="F254" s="166"/>
      <c r="G254" s="166"/>
    </row>
    <row r="255" spans="1:7" x14ac:dyDescent="0.35">
      <c r="A255" s="167"/>
      <c r="B255" s="165"/>
      <c r="C255" s="166"/>
      <c r="D255" s="166"/>
      <c r="E255" s="166"/>
      <c r="F255" s="166"/>
      <c r="G255" s="166"/>
    </row>
    <row r="256" spans="1:7" x14ac:dyDescent="0.35">
      <c r="A256" s="167"/>
      <c r="B256" s="165"/>
      <c r="C256" s="166"/>
      <c r="D256" s="166"/>
      <c r="E256" s="166"/>
      <c r="F256" s="166"/>
      <c r="G256" s="166"/>
    </row>
    <row r="257" spans="1:7" x14ac:dyDescent="0.35">
      <c r="A257" s="167"/>
      <c r="B257" s="165"/>
      <c r="C257" s="166"/>
      <c r="D257" s="166"/>
      <c r="E257" s="166"/>
      <c r="F257" s="166"/>
      <c r="G257" s="166"/>
    </row>
    <row r="258" spans="1:7" x14ac:dyDescent="0.35">
      <c r="A258" s="167"/>
      <c r="B258" s="165"/>
      <c r="C258" s="166"/>
      <c r="D258" s="166"/>
      <c r="E258" s="166"/>
      <c r="F258" s="166"/>
      <c r="G258" s="166"/>
    </row>
    <row r="259" spans="1:7" x14ac:dyDescent="0.35">
      <c r="A259" s="167"/>
      <c r="B259" s="165"/>
      <c r="C259" s="166"/>
      <c r="D259" s="166"/>
      <c r="E259" s="166"/>
      <c r="F259" s="166"/>
      <c r="G259" s="166"/>
    </row>
    <row r="260" spans="1:7" x14ac:dyDescent="0.35">
      <c r="A260" s="167"/>
      <c r="B260" s="165"/>
      <c r="C260" s="166"/>
      <c r="D260" s="166"/>
      <c r="E260" s="166"/>
      <c r="F260" s="166"/>
      <c r="G260" s="166"/>
    </row>
    <row r="261" spans="1:7" x14ac:dyDescent="0.35">
      <c r="A261" s="167"/>
      <c r="B261" s="165"/>
      <c r="C261" s="166"/>
      <c r="D261" s="166"/>
      <c r="E261" s="166"/>
      <c r="F261" s="166"/>
      <c r="G261" s="166"/>
    </row>
    <row r="262" spans="1:7" x14ac:dyDescent="0.35">
      <c r="A262" s="167"/>
      <c r="B262" s="165"/>
      <c r="C262" s="166"/>
      <c r="D262" s="166"/>
      <c r="E262" s="166"/>
      <c r="F262" s="166"/>
      <c r="G262" s="166"/>
    </row>
    <row r="263" spans="1:7" x14ac:dyDescent="0.35">
      <c r="A263" s="167"/>
      <c r="B263" s="165"/>
      <c r="C263" s="166"/>
      <c r="D263" s="166"/>
      <c r="E263" s="166"/>
      <c r="F263" s="166"/>
      <c r="G263" s="166"/>
    </row>
    <row r="264" spans="1:7" x14ac:dyDescent="0.35">
      <c r="A264" s="167"/>
      <c r="B264" s="165"/>
      <c r="C264" s="166"/>
      <c r="D264" s="166"/>
      <c r="E264" s="166"/>
      <c r="F264" s="166"/>
      <c r="G264" s="166"/>
    </row>
    <row r="265" spans="1:7" x14ac:dyDescent="0.35">
      <c r="A265" s="167"/>
      <c r="B265" s="165"/>
      <c r="C265" s="166"/>
      <c r="D265" s="166"/>
      <c r="E265" s="166"/>
      <c r="F265" s="166"/>
      <c r="G265" s="166"/>
    </row>
    <row r="266" spans="1:7" x14ac:dyDescent="0.35">
      <c r="A266" s="167"/>
      <c r="B266" s="165"/>
      <c r="C266" s="166"/>
      <c r="D266" s="166"/>
      <c r="E266" s="166"/>
      <c r="F266" s="166"/>
      <c r="G266" s="166"/>
    </row>
    <row r="267" spans="1:7" x14ac:dyDescent="0.35">
      <c r="A267" s="167"/>
      <c r="B267" s="165"/>
      <c r="C267" s="166"/>
      <c r="D267" s="166"/>
      <c r="E267" s="166"/>
      <c r="F267" s="166"/>
      <c r="G267" s="166"/>
    </row>
    <row r="268" spans="1:7" x14ac:dyDescent="0.35">
      <c r="A268" s="167"/>
      <c r="B268" s="165"/>
      <c r="C268" s="166"/>
      <c r="D268" s="166"/>
      <c r="E268" s="166"/>
      <c r="F268" s="166"/>
      <c r="G268" s="166"/>
    </row>
    <row r="269" spans="1:7" x14ac:dyDescent="0.35">
      <c r="A269" s="167"/>
      <c r="B269" s="165"/>
      <c r="C269" s="166"/>
      <c r="D269" s="166"/>
      <c r="E269" s="166"/>
      <c r="F269" s="166"/>
      <c r="G269" s="166"/>
    </row>
    <row r="270" spans="1:7" x14ac:dyDescent="0.35">
      <c r="A270" s="167"/>
      <c r="B270" s="165"/>
      <c r="C270" s="166"/>
      <c r="D270" s="166"/>
      <c r="E270" s="166"/>
      <c r="F270" s="166"/>
      <c r="G270" s="166"/>
    </row>
    <row r="271" spans="1:7" x14ac:dyDescent="0.35">
      <c r="A271" s="167"/>
      <c r="B271" s="165"/>
      <c r="C271" s="166"/>
      <c r="D271" s="166"/>
      <c r="E271" s="166"/>
      <c r="F271" s="166"/>
      <c r="G271" s="166"/>
    </row>
    <row r="272" spans="1:7" x14ac:dyDescent="0.35">
      <c r="A272" s="167"/>
      <c r="B272" s="165"/>
      <c r="C272" s="166"/>
      <c r="D272" s="166"/>
      <c r="E272" s="166"/>
      <c r="F272" s="166"/>
      <c r="G272" s="166"/>
    </row>
    <row r="273" spans="1:7" x14ac:dyDescent="0.35">
      <c r="A273" s="167"/>
      <c r="B273" s="165"/>
      <c r="C273" s="166"/>
      <c r="D273" s="166"/>
      <c r="E273" s="166"/>
      <c r="F273" s="166"/>
      <c r="G273" s="166"/>
    </row>
    <row r="274" spans="1:7" x14ac:dyDescent="0.35">
      <c r="A274" s="167"/>
      <c r="B274" s="165"/>
      <c r="C274" s="166"/>
      <c r="D274" s="166"/>
      <c r="E274" s="166"/>
      <c r="F274" s="166"/>
      <c r="G274" s="166"/>
    </row>
    <row r="275" spans="1:7" x14ac:dyDescent="0.35">
      <c r="A275" s="167"/>
      <c r="B275" s="165"/>
      <c r="C275" s="166"/>
      <c r="D275" s="166"/>
      <c r="E275" s="166"/>
      <c r="F275" s="166"/>
      <c r="G275" s="166"/>
    </row>
    <row r="276" spans="1:7" x14ac:dyDescent="0.35">
      <c r="A276" s="167"/>
      <c r="B276" s="165"/>
      <c r="C276" s="166"/>
      <c r="D276" s="166"/>
      <c r="E276" s="166"/>
      <c r="F276" s="166"/>
      <c r="G276" s="166"/>
    </row>
    <row r="277" spans="1:7" x14ac:dyDescent="0.35">
      <c r="A277" s="167"/>
      <c r="B277" s="165"/>
      <c r="C277" s="166"/>
      <c r="D277" s="166"/>
      <c r="E277" s="166"/>
      <c r="F277" s="166"/>
      <c r="G277" s="166"/>
    </row>
    <row r="278" spans="1:7" x14ac:dyDescent="0.35">
      <c r="A278" s="167"/>
      <c r="B278" s="165"/>
      <c r="C278" s="166"/>
      <c r="D278" s="166"/>
      <c r="E278" s="166"/>
      <c r="F278" s="166"/>
      <c r="G278" s="166"/>
    </row>
    <row r="279" spans="1:7" x14ac:dyDescent="0.35">
      <c r="A279" s="167"/>
      <c r="B279" s="165"/>
      <c r="C279" s="166"/>
      <c r="D279" s="166"/>
      <c r="E279" s="166"/>
      <c r="F279" s="166"/>
      <c r="G279" s="166"/>
    </row>
    <row r="280" spans="1:7" x14ac:dyDescent="0.35">
      <c r="A280" s="167"/>
      <c r="B280" s="165"/>
      <c r="C280" s="166"/>
      <c r="D280" s="166"/>
      <c r="E280" s="166"/>
      <c r="F280" s="166"/>
      <c r="G280" s="166"/>
    </row>
    <row r="281" spans="1:7" x14ac:dyDescent="0.35">
      <c r="A281" s="167"/>
      <c r="B281" s="165"/>
      <c r="C281" s="166"/>
      <c r="D281" s="166"/>
      <c r="E281" s="166"/>
      <c r="F281" s="166"/>
      <c r="G281" s="166"/>
    </row>
    <row r="282" spans="1:7" x14ac:dyDescent="0.35">
      <c r="A282" s="167"/>
      <c r="B282" s="165"/>
      <c r="C282" s="166"/>
      <c r="D282" s="166"/>
      <c r="E282" s="166"/>
      <c r="F282" s="166"/>
      <c r="G282" s="166"/>
    </row>
    <row r="283" spans="1:7" x14ac:dyDescent="0.35">
      <c r="A283" s="167"/>
      <c r="B283" s="165"/>
      <c r="C283" s="166"/>
      <c r="D283" s="166"/>
      <c r="E283" s="166"/>
      <c r="F283" s="166"/>
      <c r="G283" s="166"/>
    </row>
    <row r="284" spans="1:7" x14ac:dyDescent="0.35">
      <c r="A284" s="167"/>
      <c r="B284" s="165"/>
      <c r="C284" s="166"/>
      <c r="D284" s="166"/>
      <c r="E284" s="166"/>
      <c r="F284" s="166"/>
      <c r="G284" s="166"/>
    </row>
    <row r="285" spans="1:7" x14ac:dyDescent="0.35">
      <c r="A285" s="167"/>
      <c r="B285" s="165"/>
      <c r="C285" s="166"/>
      <c r="D285" s="166"/>
      <c r="E285" s="166"/>
      <c r="F285" s="166"/>
      <c r="G285" s="166"/>
    </row>
    <row r="286" spans="1:7" x14ac:dyDescent="0.35">
      <c r="A286" s="167"/>
      <c r="B286" s="165"/>
      <c r="C286" s="166"/>
      <c r="D286" s="166"/>
      <c r="E286" s="166"/>
      <c r="F286" s="166"/>
      <c r="G286" s="166"/>
    </row>
    <row r="287" spans="1:7" x14ac:dyDescent="0.35">
      <c r="A287" s="167"/>
      <c r="B287" s="165"/>
      <c r="C287" s="166"/>
      <c r="D287" s="166"/>
      <c r="E287" s="166"/>
      <c r="F287" s="166"/>
      <c r="G287" s="166"/>
    </row>
    <row r="288" spans="1:7" x14ac:dyDescent="0.35">
      <c r="A288" s="167"/>
      <c r="B288" s="165"/>
      <c r="C288" s="166"/>
      <c r="D288" s="166"/>
      <c r="E288" s="166"/>
      <c r="F288" s="166"/>
      <c r="G288" s="166"/>
    </row>
    <row r="289" spans="1:7" x14ac:dyDescent="0.35">
      <c r="A289" s="167"/>
      <c r="B289" s="165"/>
      <c r="C289" s="166"/>
      <c r="D289" s="166"/>
      <c r="E289" s="166"/>
      <c r="F289" s="166"/>
      <c r="G289" s="166"/>
    </row>
    <row r="290" spans="1:7" x14ac:dyDescent="0.35">
      <c r="A290" s="167"/>
      <c r="B290" s="165"/>
      <c r="C290" s="166"/>
      <c r="D290" s="166"/>
      <c r="E290" s="166"/>
      <c r="F290" s="166"/>
      <c r="G290" s="166"/>
    </row>
    <row r="291" spans="1:7" x14ac:dyDescent="0.35">
      <c r="A291" s="167"/>
      <c r="B291" s="165"/>
      <c r="C291" s="166"/>
      <c r="D291" s="166"/>
      <c r="E291" s="166"/>
      <c r="F291" s="166"/>
      <c r="G291" s="166"/>
    </row>
    <row r="292" spans="1:7" x14ac:dyDescent="0.35">
      <c r="A292" s="167"/>
      <c r="B292" s="165"/>
      <c r="C292" s="166"/>
      <c r="D292" s="166"/>
      <c r="E292" s="166"/>
      <c r="F292" s="166"/>
      <c r="G292" s="166"/>
    </row>
    <row r="293" spans="1:7" x14ac:dyDescent="0.35">
      <c r="A293" s="167"/>
      <c r="B293" s="165"/>
      <c r="C293" s="166"/>
      <c r="D293" s="166"/>
      <c r="E293" s="166"/>
      <c r="F293" s="166"/>
      <c r="G293" s="166"/>
    </row>
    <row r="294" spans="1:7" x14ac:dyDescent="0.35">
      <c r="A294" s="167"/>
      <c r="B294" s="165"/>
      <c r="C294" s="166"/>
      <c r="D294" s="166"/>
      <c r="E294" s="166"/>
      <c r="F294" s="166"/>
      <c r="G294" s="166"/>
    </row>
    <row r="295" spans="1:7" x14ac:dyDescent="0.35">
      <c r="A295" s="167"/>
      <c r="B295" s="165"/>
      <c r="C295" s="166"/>
      <c r="D295" s="166"/>
      <c r="E295" s="166"/>
      <c r="F295" s="166"/>
      <c r="G295" s="166"/>
    </row>
    <row r="296" spans="1:7" x14ac:dyDescent="0.35">
      <c r="A296" s="167"/>
      <c r="B296" s="165"/>
      <c r="C296" s="166"/>
      <c r="D296" s="166"/>
      <c r="E296" s="166"/>
      <c r="F296" s="166"/>
      <c r="G296" s="166"/>
    </row>
    <row r="297" spans="1:7" x14ac:dyDescent="0.35">
      <c r="A297" s="167"/>
      <c r="B297" s="165"/>
      <c r="C297" s="166"/>
      <c r="D297" s="166"/>
      <c r="E297" s="166"/>
      <c r="F297" s="166"/>
      <c r="G297" s="166"/>
    </row>
    <row r="298" spans="1:7" x14ac:dyDescent="0.35">
      <c r="A298" s="167"/>
      <c r="B298" s="165"/>
      <c r="C298" s="166"/>
      <c r="D298" s="166"/>
      <c r="E298" s="166"/>
      <c r="F298" s="166"/>
      <c r="G298" s="166"/>
    </row>
    <row r="299" spans="1:7" x14ac:dyDescent="0.35">
      <c r="A299" s="167"/>
      <c r="B299" s="165"/>
      <c r="C299" s="166"/>
      <c r="D299" s="166"/>
      <c r="E299" s="166"/>
      <c r="F299" s="166"/>
      <c r="G299" s="166"/>
    </row>
    <row r="300" spans="1:7" x14ac:dyDescent="0.35">
      <c r="A300" s="167"/>
      <c r="B300" s="165"/>
      <c r="C300" s="166"/>
      <c r="D300" s="166"/>
      <c r="E300" s="166"/>
      <c r="F300" s="166"/>
      <c r="G300" s="166"/>
    </row>
    <row r="301" spans="1:7" x14ac:dyDescent="0.35">
      <c r="A301" s="167"/>
      <c r="B301" s="165"/>
      <c r="C301" s="166"/>
      <c r="D301" s="166"/>
      <c r="E301" s="166"/>
      <c r="F301" s="166"/>
      <c r="G301" s="166"/>
    </row>
    <row r="302" spans="1:7" x14ac:dyDescent="0.35">
      <c r="A302" s="167"/>
      <c r="B302" s="165"/>
      <c r="C302" s="166"/>
      <c r="D302" s="166"/>
      <c r="E302" s="166"/>
      <c r="F302" s="166"/>
      <c r="G302" s="166"/>
    </row>
    <row r="303" spans="1:7" x14ac:dyDescent="0.35">
      <c r="A303" s="167"/>
      <c r="B303" s="165"/>
      <c r="C303" s="166"/>
      <c r="D303" s="166"/>
      <c r="E303" s="166"/>
      <c r="F303" s="166"/>
      <c r="G303" s="166"/>
    </row>
    <row r="304" spans="1:7" x14ac:dyDescent="0.35">
      <c r="A304" s="167"/>
      <c r="B304" s="165"/>
      <c r="C304" s="166"/>
      <c r="D304" s="166"/>
      <c r="E304" s="166"/>
      <c r="F304" s="166"/>
      <c r="G304" s="166"/>
    </row>
    <row r="305" spans="1:7" x14ac:dyDescent="0.35">
      <c r="A305" s="167"/>
      <c r="B305" s="165"/>
      <c r="C305" s="166"/>
      <c r="D305" s="166"/>
      <c r="E305" s="166"/>
      <c r="F305" s="166"/>
      <c r="G305" s="166"/>
    </row>
    <row r="306" spans="1:7" x14ac:dyDescent="0.35">
      <c r="A306" s="167"/>
      <c r="B306" s="165"/>
      <c r="C306" s="166"/>
      <c r="D306" s="166"/>
      <c r="E306" s="166"/>
      <c r="F306" s="166"/>
      <c r="G306" s="166"/>
    </row>
    <row r="307" spans="1:7" x14ac:dyDescent="0.35">
      <c r="A307" s="167"/>
      <c r="B307" s="165"/>
      <c r="C307" s="166"/>
      <c r="D307" s="166"/>
      <c r="E307" s="166"/>
      <c r="F307" s="166"/>
      <c r="G307" s="166"/>
    </row>
    <row r="308" spans="1:7" x14ac:dyDescent="0.35">
      <c r="A308" s="167"/>
      <c r="B308" s="165"/>
      <c r="C308" s="166"/>
      <c r="D308" s="166"/>
      <c r="E308" s="166"/>
      <c r="F308" s="166"/>
      <c r="G308" s="166"/>
    </row>
    <row r="309" spans="1:7" x14ac:dyDescent="0.35">
      <c r="A309" s="167"/>
      <c r="B309" s="165"/>
      <c r="C309" s="166"/>
      <c r="D309" s="166"/>
      <c r="E309" s="166"/>
      <c r="F309" s="166"/>
      <c r="G309" s="166"/>
    </row>
    <row r="310" spans="1:7" x14ac:dyDescent="0.35">
      <c r="A310" s="167"/>
      <c r="B310" s="165"/>
      <c r="C310" s="166"/>
      <c r="D310" s="166"/>
      <c r="E310" s="166"/>
      <c r="F310" s="166"/>
      <c r="G310" s="166"/>
    </row>
    <row r="311" spans="1:7" x14ac:dyDescent="0.35">
      <c r="A311" s="167"/>
      <c r="B311" s="165"/>
      <c r="C311" s="166"/>
      <c r="D311" s="166"/>
      <c r="E311" s="166"/>
      <c r="F311" s="166"/>
      <c r="G311" s="166"/>
    </row>
    <row r="312" spans="1:7" x14ac:dyDescent="0.35">
      <c r="A312" s="167"/>
      <c r="B312" s="165"/>
      <c r="C312" s="166"/>
      <c r="D312" s="166"/>
      <c r="E312" s="166"/>
      <c r="F312" s="166"/>
      <c r="G312" s="166"/>
    </row>
    <row r="313" spans="1:7" x14ac:dyDescent="0.35">
      <c r="A313" s="167"/>
      <c r="B313" s="165"/>
      <c r="C313" s="166"/>
      <c r="D313" s="166"/>
      <c r="E313" s="166"/>
      <c r="F313" s="166"/>
      <c r="G313" s="166"/>
    </row>
    <row r="314" spans="1:7" x14ac:dyDescent="0.35">
      <c r="A314" s="167"/>
      <c r="B314" s="165"/>
      <c r="C314" s="166"/>
      <c r="D314" s="166"/>
      <c r="E314" s="166"/>
      <c r="F314" s="166"/>
      <c r="G314" s="166"/>
    </row>
    <row r="315" spans="1:7" x14ac:dyDescent="0.35">
      <c r="A315" s="167"/>
      <c r="B315" s="165"/>
      <c r="C315" s="166"/>
      <c r="D315" s="166"/>
      <c r="E315" s="166"/>
      <c r="F315" s="166"/>
      <c r="G315" s="166"/>
    </row>
    <row r="316" spans="1:7" x14ac:dyDescent="0.35">
      <c r="A316" s="167"/>
      <c r="B316" s="165"/>
      <c r="C316" s="166"/>
      <c r="D316" s="166"/>
      <c r="E316" s="166"/>
      <c r="F316" s="166"/>
      <c r="G316" s="166"/>
    </row>
    <row r="317" spans="1:7" x14ac:dyDescent="0.35">
      <c r="A317" s="167"/>
      <c r="B317" s="165"/>
      <c r="C317" s="166"/>
      <c r="D317" s="166"/>
      <c r="E317" s="166"/>
      <c r="F317" s="166"/>
      <c r="G317" s="166"/>
    </row>
    <row r="318" spans="1:7" x14ac:dyDescent="0.35">
      <c r="A318" s="167"/>
      <c r="B318" s="165"/>
      <c r="C318" s="166"/>
      <c r="D318" s="166"/>
      <c r="E318" s="166"/>
      <c r="F318" s="166"/>
      <c r="G318" s="166"/>
    </row>
    <row r="319" spans="1:7" x14ac:dyDescent="0.35">
      <c r="A319" s="167"/>
      <c r="B319" s="165"/>
      <c r="C319" s="166"/>
      <c r="D319" s="166"/>
      <c r="E319" s="166"/>
      <c r="F319" s="166"/>
      <c r="G319" s="166"/>
    </row>
    <row r="320" spans="1:7" x14ac:dyDescent="0.35">
      <c r="A320" s="167"/>
      <c r="B320" s="165"/>
      <c r="C320" s="166"/>
      <c r="D320" s="166"/>
      <c r="E320" s="166"/>
      <c r="F320" s="166"/>
      <c r="G320" s="166"/>
    </row>
    <row r="321" spans="1:7" x14ac:dyDescent="0.35">
      <c r="A321" s="167"/>
      <c r="B321" s="165"/>
      <c r="C321" s="166"/>
      <c r="D321" s="166"/>
      <c r="E321" s="166"/>
      <c r="F321" s="166"/>
      <c r="G321" s="166"/>
    </row>
    <row r="322" spans="1:7" x14ac:dyDescent="0.35">
      <c r="A322" s="167"/>
      <c r="B322" s="165"/>
      <c r="C322" s="166"/>
      <c r="D322" s="166"/>
      <c r="E322" s="166"/>
      <c r="F322" s="166"/>
      <c r="G322" s="166"/>
    </row>
    <row r="323" spans="1:7" x14ac:dyDescent="0.35">
      <c r="A323" s="167"/>
      <c r="B323" s="165"/>
      <c r="C323" s="166"/>
      <c r="D323" s="166"/>
      <c r="E323" s="166"/>
      <c r="F323" s="166"/>
      <c r="G323" s="166"/>
    </row>
    <row r="324" spans="1:7" x14ac:dyDescent="0.35">
      <c r="A324" s="167"/>
      <c r="B324" s="165"/>
      <c r="C324" s="166"/>
      <c r="D324" s="166"/>
      <c r="E324" s="166"/>
      <c r="F324" s="166"/>
      <c r="G324" s="166"/>
    </row>
    <row r="325" spans="1:7" x14ac:dyDescent="0.35">
      <c r="A325" s="167"/>
      <c r="B325" s="165"/>
      <c r="C325" s="166"/>
      <c r="D325" s="166"/>
      <c r="E325" s="166"/>
      <c r="F325" s="166"/>
      <c r="G325" s="166"/>
    </row>
    <row r="326" spans="1:7" x14ac:dyDescent="0.35">
      <c r="A326" s="167"/>
      <c r="B326" s="165"/>
      <c r="C326" s="166"/>
      <c r="D326" s="166"/>
      <c r="E326" s="166"/>
      <c r="F326" s="166"/>
      <c r="G326" s="166"/>
    </row>
    <row r="327" spans="1:7" x14ac:dyDescent="0.35">
      <c r="A327" s="167"/>
      <c r="B327" s="165"/>
      <c r="C327" s="166"/>
      <c r="D327" s="166"/>
      <c r="E327" s="166"/>
      <c r="F327" s="166"/>
      <c r="G327" s="166"/>
    </row>
    <row r="328" spans="1:7" x14ac:dyDescent="0.35">
      <c r="A328" s="167"/>
      <c r="B328" s="165"/>
      <c r="C328" s="166"/>
      <c r="D328" s="166"/>
      <c r="E328" s="166"/>
      <c r="F328" s="166"/>
      <c r="G328" s="166"/>
    </row>
    <row r="329" spans="1:7" x14ac:dyDescent="0.35">
      <c r="A329" s="167"/>
      <c r="B329" s="165"/>
      <c r="C329" s="166"/>
      <c r="D329" s="166"/>
      <c r="E329" s="166"/>
      <c r="F329" s="166"/>
      <c r="G329" s="166"/>
    </row>
    <row r="330" spans="1:7" x14ac:dyDescent="0.35">
      <c r="A330" s="167"/>
      <c r="B330" s="165"/>
      <c r="C330" s="166"/>
      <c r="D330" s="166"/>
      <c r="E330" s="166"/>
      <c r="F330" s="166"/>
      <c r="G330" s="166"/>
    </row>
    <row r="331" spans="1:7" x14ac:dyDescent="0.35">
      <c r="A331" s="167"/>
      <c r="B331" s="165"/>
      <c r="C331" s="166"/>
      <c r="D331" s="166"/>
      <c r="E331" s="166"/>
      <c r="F331" s="166"/>
      <c r="G331" s="166"/>
    </row>
    <row r="332" spans="1:7" x14ac:dyDescent="0.35">
      <c r="A332" s="167"/>
      <c r="B332" s="165"/>
      <c r="C332" s="166"/>
      <c r="D332" s="166"/>
      <c r="E332" s="166"/>
      <c r="F332" s="166"/>
      <c r="G332" s="166"/>
    </row>
    <row r="333" spans="1:7" x14ac:dyDescent="0.35">
      <c r="A333" s="167"/>
      <c r="B333" s="165"/>
      <c r="C333" s="166"/>
      <c r="D333" s="166"/>
      <c r="E333" s="166"/>
      <c r="F333" s="166"/>
      <c r="G333" s="166"/>
    </row>
    <row r="334" spans="1:7" x14ac:dyDescent="0.35">
      <c r="A334" s="167"/>
      <c r="B334" s="165"/>
      <c r="C334" s="166"/>
      <c r="D334" s="166"/>
      <c r="E334" s="166"/>
      <c r="F334" s="166"/>
      <c r="G334" s="166"/>
    </row>
    <row r="335" spans="1:7" x14ac:dyDescent="0.35">
      <c r="A335" s="167"/>
      <c r="B335" s="165"/>
      <c r="C335" s="166"/>
      <c r="D335" s="166"/>
      <c r="E335" s="166"/>
      <c r="F335" s="166"/>
      <c r="G335" s="166"/>
    </row>
    <row r="336" spans="1:7" x14ac:dyDescent="0.35">
      <c r="A336" s="167"/>
      <c r="B336" s="165"/>
      <c r="C336" s="166"/>
      <c r="D336" s="166"/>
      <c r="E336" s="166"/>
      <c r="F336" s="166"/>
      <c r="G336" s="166"/>
    </row>
    <row r="337" spans="1:7" x14ac:dyDescent="0.35">
      <c r="A337" s="167"/>
      <c r="B337" s="165"/>
      <c r="C337" s="166"/>
      <c r="D337" s="166"/>
      <c r="E337" s="166"/>
      <c r="F337" s="166"/>
      <c r="G337" s="166"/>
    </row>
    <row r="338" spans="1:7" x14ac:dyDescent="0.35">
      <c r="A338" s="167"/>
      <c r="B338" s="165"/>
      <c r="C338" s="166"/>
      <c r="D338" s="166"/>
      <c r="E338" s="166"/>
      <c r="F338" s="166"/>
      <c r="G338" s="166"/>
    </row>
    <row r="339" spans="1:7" x14ac:dyDescent="0.35">
      <c r="A339" s="167"/>
      <c r="B339" s="165"/>
      <c r="C339" s="166"/>
      <c r="D339" s="166"/>
      <c r="E339" s="166"/>
      <c r="F339" s="166"/>
      <c r="G339" s="166"/>
    </row>
    <row r="340" spans="1:7" x14ac:dyDescent="0.35">
      <c r="A340" s="167"/>
      <c r="B340" s="165"/>
      <c r="C340" s="166"/>
      <c r="D340" s="166"/>
      <c r="E340" s="166"/>
      <c r="F340" s="166"/>
      <c r="G340" s="166"/>
    </row>
    <row r="341" spans="1:7" x14ac:dyDescent="0.35">
      <c r="A341" s="167"/>
      <c r="B341" s="165"/>
      <c r="C341" s="166"/>
      <c r="D341" s="166"/>
      <c r="E341" s="166"/>
      <c r="F341" s="166"/>
      <c r="G341" s="166"/>
    </row>
    <row r="342" spans="1:7" x14ac:dyDescent="0.35">
      <c r="A342" s="167"/>
      <c r="B342" s="165"/>
      <c r="C342" s="166"/>
      <c r="D342" s="166"/>
      <c r="E342" s="166"/>
      <c r="F342" s="166"/>
      <c r="G342" s="166"/>
    </row>
    <row r="343" spans="1:7" x14ac:dyDescent="0.35">
      <c r="A343" s="167"/>
      <c r="B343" s="165"/>
      <c r="C343" s="166"/>
      <c r="D343" s="166"/>
      <c r="E343" s="166"/>
      <c r="F343" s="166"/>
      <c r="G343" s="166"/>
    </row>
    <row r="344" spans="1:7" x14ac:dyDescent="0.35">
      <c r="A344" s="167"/>
      <c r="B344" s="165"/>
      <c r="C344" s="166"/>
      <c r="D344" s="166"/>
      <c r="E344" s="166"/>
      <c r="F344" s="166"/>
      <c r="G344" s="166"/>
    </row>
    <row r="345" spans="1:7" x14ac:dyDescent="0.35">
      <c r="A345" s="167"/>
      <c r="B345" s="165"/>
      <c r="C345" s="166"/>
      <c r="D345" s="166"/>
      <c r="E345" s="166"/>
      <c r="F345" s="166"/>
      <c r="G345" s="166"/>
    </row>
    <row r="346" spans="1:7" x14ac:dyDescent="0.35">
      <c r="A346" s="167"/>
      <c r="B346" s="165"/>
      <c r="C346" s="166"/>
      <c r="D346" s="166"/>
      <c r="E346" s="166"/>
      <c r="F346" s="166"/>
      <c r="G346" s="166"/>
    </row>
    <row r="347" spans="1:7" x14ac:dyDescent="0.35">
      <c r="A347" s="167"/>
      <c r="B347" s="165"/>
      <c r="C347" s="166"/>
      <c r="D347" s="166"/>
      <c r="E347" s="166"/>
      <c r="F347" s="166"/>
      <c r="G347" s="166"/>
    </row>
    <row r="348" spans="1:7" x14ac:dyDescent="0.35">
      <c r="A348" s="167"/>
      <c r="B348" s="165"/>
      <c r="C348" s="166"/>
      <c r="D348" s="166"/>
      <c r="E348" s="166"/>
      <c r="F348" s="166"/>
      <c r="G348" s="166"/>
    </row>
    <row r="349" spans="1:7" x14ac:dyDescent="0.35">
      <c r="A349" s="167"/>
      <c r="B349" s="165"/>
      <c r="C349" s="166"/>
      <c r="D349" s="166"/>
      <c r="E349" s="166"/>
      <c r="F349" s="166"/>
      <c r="G349" s="166"/>
    </row>
    <row r="350" spans="1:7" x14ac:dyDescent="0.35">
      <c r="A350" s="167"/>
      <c r="B350" s="165"/>
      <c r="C350" s="166"/>
      <c r="D350" s="166"/>
      <c r="E350" s="166"/>
      <c r="F350" s="166"/>
      <c r="G350" s="166"/>
    </row>
    <row r="351" spans="1:7" x14ac:dyDescent="0.35">
      <c r="A351" s="167"/>
      <c r="B351" s="165"/>
      <c r="C351" s="166"/>
      <c r="D351" s="166"/>
      <c r="E351" s="166"/>
      <c r="F351" s="166"/>
      <c r="G351" s="166"/>
    </row>
    <row r="352" spans="1:7" x14ac:dyDescent="0.35">
      <c r="A352" s="167"/>
      <c r="B352" s="165"/>
      <c r="C352" s="166"/>
      <c r="D352" s="166"/>
      <c r="E352" s="166"/>
      <c r="F352" s="166"/>
      <c r="G352" s="166"/>
    </row>
    <row r="353" spans="1:7" x14ac:dyDescent="0.35">
      <c r="A353" s="167"/>
      <c r="B353" s="165"/>
      <c r="C353" s="166"/>
      <c r="D353" s="166"/>
      <c r="E353" s="166"/>
      <c r="F353" s="166"/>
      <c r="G353" s="166"/>
    </row>
    <row r="354" spans="1:7" x14ac:dyDescent="0.35">
      <c r="A354" s="167"/>
      <c r="B354" s="165"/>
      <c r="C354" s="166"/>
      <c r="D354" s="166"/>
      <c r="E354" s="166"/>
      <c r="F354" s="166"/>
      <c r="G354" s="166"/>
    </row>
    <row r="355" spans="1:7" x14ac:dyDescent="0.35">
      <c r="A355" s="167"/>
      <c r="B355" s="165"/>
      <c r="C355" s="166"/>
      <c r="D355" s="166"/>
      <c r="E355" s="166"/>
      <c r="F355" s="166"/>
      <c r="G355" s="166"/>
    </row>
    <row r="356" spans="1:7" x14ac:dyDescent="0.35">
      <c r="A356" s="167"/>
      <c r="B356" s="165"/>
      <c r="C356" s="166"/>
      <c r="D356" s="166"/>
      <c r="E356" s="166"/>
      <c r="F356" s="166"/>
      <c r="G356" s="166"/>
    </row>
    <row r="357" spans="1:7" x14ac:dyDescent="0.35">
      <c r="A357" s="167"/>
      <c r="B357" s="165"/>
      <c r="C357" s="166"/>
      <c r="D357" s="166"/>
      <c r="E357" s="166"/>
      <c r="F357" s="166"/>
      <c r="G357" s="166"/>
    </row>
    <row r="358" spans="1:7" x14ac:dyDescent="0.35">
      <c r="A358" s="167"/>
      <c r="B358" s="165"/>
      <c r="C358" s="166"/>
      <c r="D358" s="166"/>
      <c r="E358" s="166"/>
      <c r="F358" s="166"/>
      <c r="G358" s="166"/>
    </row>
    <row r="359" spans="1:7" x14ac:dyDescent="0.35">
      <c r="A359" s="167"/>
      <c r="B359" s="165"/>
      <c r="C359" s="166"/>
      <c r="D359" s="166"/>
      <c r="E359" s="166"/>
      <c r="F359" s="166"/>
      <c r="G359" s="166"/>
    </row>
    <row r="360" spans="1:7" x14ac:dyDescent="0.35">
      <c r="A360" s="167"/>
      <c r="B360" s="165"/>
      <c r="C360" s="166"/>
      <c r="D360" s="166"/>
      <c r="E360" s="166"/>
      <c r="F360" s="166"/>
      <c r="G360" s="166"/>
    </row>
    <row r="361" spans="1:7" x14ac:dyDescent="0.35">
      <c r="A361" s="167"/>
      <c r="B361" s="165"/>
      <c r="C361" s="166"/>
      <c r="D361" s="166"/>
      <c r="E361" s="166"/>
      <c r="F361" s="166"/>
      <c r="G361" s="166"/>
    </row>
    <row r="362" spans="1:7" x14ac:dyDescent="0.35">
      <c r="A362" s="167"/>
      <c r="B362" s="165"/>
      <c r="C362" s="166"/>
      <c r="D362" s="166"/>
      <c r="E362" s="166"/>
      <c r="F362" s="166"/>
      <c r="G362" s="166"/>
    </row>
    <row r="363" spans="1:7" x14ac:dyDescent="0.35">
      <c r="A363" s="167"/>
      <c r="B363" s="165"/>
      <c r="C363" s="166"/>
      <c r="D363" s="166"/>
      <c r="E363" s="166"/>
      <c r="F363" s="166"/>
      <c r="G363" s="166"/>
    </row>
    <row r="364" spans="1:7" x14ac:dyDescent="0.35">
      <c r="A364" s="167"/>
      <c r="B364" s="165"/>
      <c r="C364" s="166"/>
      <c r="D364" s="166"/>
      <c r="E364" s="166"/>
      <c r="F364" s="166"/>
      <c r="G364" s="166"/>
    </row>
    <row r="365" spans="1:7" x14ac:dyDescent="0.35">
      <c r="A365" s="167"/>
      <c r="B365" s="165"/>
      <c r="C365" s="166"/>
      <c r="D365" s="166"/>
      <c r="E365" s="166"/>
      <c r="F365" s="166"/>
      <c r="G365" s="166"/>
    </row>
    <row r="366" spans="1:7" x14ac:dyDescent="0.35">
      <c r="A366" s="167"/>
      <c r="B366" s="165"/>
      <c r="C366" s="166"/>
      <c r="D366" s="166"/>
      <c r="E366" s="166"/>
      <c r="F366" s="166"/>
      <c r="G366" s="166"/>
    </row>
    <row r="367" spans="1:7" x14ac:dyDescent="0.35">
      <c r="A367" s="167"/>
      <c r="B367" s="165"/>
      <c r="C367" s="166"/>
      <c r="D367" s="166"/>
      <c r="E367" s="166"/>
      <c r="F367" s="166"/>
      <c r="G367" s="166"/>
    </row>
    <row r="368" spans="1:7" x14ac:dyDescent="0.35">
      <c r="A368" s="167"/>
      <c r="B368" s="165"/>
      <c r="C368" s="166"/>
      <c r="D368" s="166"/>
      <c r="E368" s="166"/>
      <c r="F368" s="166"/>
      <c r="G368" s="166"/>
    </row>
    <row r="369" spans="1:7" x14ac:dyDescent="0.35">
      <c r="A369" s="167"/>
      <c r="B369" s="165"/>
      <c r="C369" s="166"/>
      <c r="D369" s="166"/>
      <c r="E369" s="166"/>
      <c r="F369" s="166"/>
      <c r="G369" s="166"/>
    </row>
    <row r="370" spans="1:7" x14ac:dyDescent="0.35">
      <c r="A370" s="167"/>
      <c r="B370" s="165"/>
      <c r="C370" s="166"/>
      <c r="D370" s="166"/>
      <c r="E370" s="166"/>
      <c r="F370" s="166"/>
      <c r="G370" s="166"/>
    </row>
    <row r="371" spans="1:7" x14ac:dyDescent="0.35">
      <c r="A371" s="167"/>
      <c r="B371" s="165"/>
      <c r="C371" s="166"/>
      <c r="D371" s="166"/>
      <c r="E371" s="166"/>
      <c r="F371" s="166"/>
      <c r="G371" s="166"/>
    </row>
    <row r="372" spans="1:7" x14ac:dyDescent="0.35">
      <c r="A372" s="167"/>
      <c r="B372" s="165"/>
      <c r="C372" s="166"/>
      <c r="D372" s="166"/>
      <c r="E372" s="166"/>
      <c r="F372" s="166"/>
      <c r="G372" s="166"/>
    </row>
    <row r="373" spans="1:7" x14ac:dyDescent="0.35">
      <c r="A373" s="167"/>
      <c r="B373" s="165"/>
      <c r="C373" s="166"/>
      <c r="D373" s="166"/>
      <c r="E373" s="166"/>
      <c r="F373" s="166"/>
      <c r="G373" s="166"/>
    </row>
    <row r="374" spans="1:7" x14ac:dyDescent="0.35">
      <c r="A374" s="167"/>
      <c r="B374" s="165"/>
      <c r="C374" s="166"/>
      <c r="D374" s="166"/>
      <c r="E374" s="166"/>
      <c r="F374" s="166"/>
      <c r="G374" s="166"/>
    </row>
    <row r="375" spans="1:7" x14ac:dyDescent="0.35">
      <c r="A375" s="167"/>
      <c r="B375" s="165"/>
      <c r="C375" s="166"/>
      <c r="D375" s="166"/>
      <c r="E375" s="166"/>
      <c r="F375" s="166"/>
      <c r="G375" s="166"/>
    </row>
    <row r="376" spans="1:7" x14ac:dyDescent="0.35">
      <c r="A376" s="167"/>
      <c r="B376" s="165"/>
      <c r="C376" s="166"/>
      <c r="D376" s="166"/>
      <c r="E376" s="166"/>
      <c r="F376" s="166"/>
      <c r="G376" s="166"/>
    </row>
    <row r="377" spans="1:7" x14ac:dyDescent="0.35">
      <c r="A377" s="167"/>
      <c r="B377" s="165"/>
      <c r="C377" s="166"/>
      <c r="D377" s="166"/>
      <c r="E377" s="166"/>
      <c r="F377" s="166"/>
      <c r="G377" s="166"/>
    </row>
    <row r="378" spans="1:7" x14ac:dyDescent="0.35">
      <c r="A378" s="167"/>
      <c r="B378" s="165"/>
      <c r="C378" s="166"/>
      <c r="D378" s="166"/>
      <c r="E378" s="166"/>
      <c r="F378" s="166"/>
      <c r="G378" s="166"/>
    </row>
    <row r="379" spans="1:7" x14ac:dyDescent="0.35">
      <c r="A379" s="167"/>
      <c r="B379" s="165"/>
      <c r="C379" s="166"/>
      <c r="D379" s="166"/>
      <c r="E379" s="166"/>
      <c r="F379" s="166"/>
      <c r="G379" s="166"/>
    </row>
    <row r="380" spans="1:7" x14ac:dyDescent="0.35">
      <c r="A380" s="167"/>
      <c r="B380" s="165"/>
      <c r="C380" s="166"/>
      <c r="D380" s="166"/>
      <c r="E380" s="166"/>
      <c r="F380" s="166"/>
      <c r="G380" s="166"/>
    </row>
    <row r="381" spans="1:7" x14ac:dyDescent="0.35">
      <c r="A381" s="167"/>
      <c r="B381" s="165"/>
      <c r="C381" s="166"/>
      <c r="D381" s="166"/>
      <c r="E381" s="166"/>
      <c r="F381" s="166"/>
      <c r="G381" s="166"/>
    </row>
    <row r="382" spans="1:7" x14ac:dyDescent="0.35">
      <c r="A382" s="167"/>
      <c r="B382" s="165"/>
      <c r="C382" s="166"/>
      <c r="D382" s="166"/>
      <c r="E382" s="166"/>
      <c r="F382" s="166"/>
      <c r="G382" s="166"/>
    </row>
    <row r="383" spans="1:7" x14ac:dyDescent="0.35">
      <c r="A383" s="167"/>
      <c r="B383" s="165"/>
      <c r="C383" s="166"/>
      <c r="D383" s="166"/>
      <c r="E383" s="166"/>
      <c r="F383" s="166"/>
      <c r="G383" s="166"/>
    </row>
    <row r="384" spans="1:7" x14ac:dyDescent="0.35">
      <c r="A384" s="167"/>
      <c r="B384" s="165"/>
      <c r="C384" s="166"/>
      <c r="D384" s="166"/>
      <c r="E384" s="166"/>
      <c r="F384" s="166"/>
      <c r="G384" s="166"/>
    </row>
    <row r="385" spans="1:7" x14ac:dyDescent="0.35">
      <c r="A385" s="167"/>
      <c r="B385" s="165"/>
      <c r="C385" s="166"/>
      <c r="D385" s="166"/>
      <c r="E385" s="166"/>
      <c r="F385" s="166"/>
      <c r="G385" s="166"/>
    </row>
    <row r="386" spans="1:7" x14ac:dyDescent="0.35">
      <c r="A386" s="167"/>
      <c r="B386" s="165"/>
      <c r="C386" s="166"/>
      <c r="D386" s="166"/>
      <c r="E386" s="166"/>
      <c r="F386" s="166"/>
      <c r="G386" s="166"/>
    </row>
    <row r="387" spans="1:7" x14ac:dyDescent="0.35">
      <c r="A387" s="167"/>
      <c r="B387" s="165"/>
      <c r="C387" s="166"/>
      <c r="D387" s="166"/>
      <c r="E387" s="166"/>
      <c r="F387" s="166"/>
      <c r="G387" s="166"/>
    </row>
    <row r="388" spans="1:7" x14ac:dyDescent="0.35">
      <c r="A388" s="167"/>
      <c r="B388" s="165"/>
      <c r="C388" s="166"/>
      <c r="D388" s="166"/>
      <c r="E388" s="166"/>
      <c r="F388" s="166"/>
      <c r="G388" s="166"/>
    </row>
    <row r="389" spans="1:7" x14ac:dyDescent="0.35">
      <c r="A389" s="167"/>
      <c r="B389" s="165"/>
      <c r="C389" s="166"/>
      <c r="D389" s="166"/>
      <c r="E389" s="166"/>
      <c r="F389" s="166"/>
      <c r="G389" s="166"/>
    </row>
    <row r="390" spans="1:7" x14ac:dyDescent="0.35">
      <c r="A390" s="167"/>
      <c r="B390" s="165"/>
      <c r="C390" s="166"/>
      <c r="D390" s="166"/>
      <c r="E390" s="166"/>
      <c r="F390" s="166"/>
      <c r="G390" s="166"/>
    </row>
    <row r="391" spans="1:7" x14ac:dyDescent="0.35">
      <c r="A391" s="167"/>
      <c r="B391" s="165"/>
      <c r="C391" s="166"/>
      <c r="D391" s="166"/>
      <c r="E391" s="166"/>
      <c r="F391" s="166"/>
      <c r="G391" s="166"/>
    </row>
    <row r="392" spans="1:7" x14ac:dyDescent="0.35">
      <c r="A392" s="167"/>
      <c r="B392" s="165"/>
      <c r="C392" s="166"/>
      <c r="D392" s="166"/>
      <c r="E392" s="166"/>
      <c r="F392" s="166"/>
      <c r="G392" s="166"/>
    </row>
    <row r="393" spans="1:7" x14ac:dyDescent="0.35">
      <c r="A393" s="167"/>
      <c r="B393" s="165"/>
      <c r="C393" s="166"/>
      <c r="D393" s="166"/>
      <c r="E393" s="166"/>
      <c r="F393" s="166"/>
      <c r="G393" s="166"/>
    </row>
    <row r="394" spans="1:7" x14ac:dyDescent="0.35">
      <c r="A394" s="167"/>
      <c r="B394" s="165"/>
      <c r="C394" s="166"/>
      <c r="D394" s="166"/>
      <c r="E394" s="166"/>
      <c r="F394" s="166"/>
      <c r="G394" s="166"/>
    </row>
    <row r="395" spans="1:7" x14ac:dyDescent="0.35">
      <c r="A395" s="167"/>
      <c r="B395" s="165"/>
      <c r="C395" s="166"/>
      <c r="D395" s="166"/>
      <c r="E395" s="166"/>
      <c r="F395" s="166"/>
      <c r="G395" s="166"/>
    </row>
    <row r="396" spans="1:7" x14ac:dyDescent="0.35">
      <c r="A396" s="167"/>
      <c r="B396" s="165"/>
      <c r="C396" s="166"/>
      <c r="D396" s="166"/>
      <c r="E396" s="166"/>
      <c r="F396" s="166"/>
      <c r="G396" s="166"/>
    </row>
    <row r="397" spans="1:7" x14ac:dyDescent="0.35">
      <c r="A397" s="167"/>
      <c r="B397" s="165"/>
      <c r="C397" s="166"/>
      <c r="D397" s="166"/>
      <c r="E397" s="166"/>
      <c r="F397" s="166"/>
      <c r="G397" s="166"/>
    </row>
    <row r="398" spans="1:7" x14ac:dyDescent="0.35">
      <c r="A398" s="167"/>
      <c r="B398" s="165"/>
      <c r="C398" s="166"/>
      <c r="D398" s="166"/>
      <c r="E398" s="166"/>
      <c r="F398" s="166"/>
      <c r="G398" s="166"/>
    </row>
    <row r="399" spans="1:7" x14ac:dyDescent="0.35">
      <c r="A399" s="167"/>
      <c r="B399" s="165"/>
      <c r="C399" s="166"/>
      <c r="D399" s="166"/>
      <c r="E399" s="166"/>
      <c r="F399" s="166"/>
      <c r="G399" s="166"/>
    </row>
    <row r="400" spans="1:7" x14ac:dyDescent="0.35">
      <c r="A400" s="167"/>
      <c r="B400" s="165"/>
      <c r="C400" s="166"/>
      <c r="D400" s="166"/>
      <c r="E400" s="166"/>
      <c r="F400" s="166"/>
      <c r="G400" s="166"/>
    </row>
    <row r="401" spans="1:7" x14ac:dyDescent="0.35">
      <c r="A401" s="167"/>
      <c r="B401" s="165"/>
      <c r="C401" s="166"/>
      <c r="D401" s="166"/>
      <c r="E401" s="166"/>
      <c r="F401" s="166"/>
      <c r="G401" s="166"/>
    </row>
    <row r="402" spans="1:7" x14ac:dyDescent="0.35">
      <c r="A402" s="167"/>
      <c r="B402" s="165"/>
      <c r="C402" s="166"/>
      <c r="D402" s="166"/>
      <c r="E402" s="166"/>
      <c r="F402" s="166"/>
      <c r="G402" s="166"/>
    </row>
    <row r="403" spans="1:7" x14ac:dyDescent="0.35">
      <c r="A403" s="167"/>
      <c r="B403" s="165"/>
      <c r="C403" s="166"/>
      <c r="D403" s="166"/>
      <c r="E403" s="166"/>
      <c r="F403" s="166"/>
      <c r="G403" s="166"/>
    </row>
    <row r="404" spans="1:7" x14ac:dyDescent="0.35">
      <c r="A404" s="167"/>
      <c r="B404" s="165"/>
      <c r="C404" s="166"/>
      <c r="D404" s="166"/>
      <c r="E404" s="166"/>
      <c r="F404" s="166"/>
      <c r="G404" s="166"/>
    </row>
    <row r="405" spans="1:7" x14ac:dyDescent="0.35">
      <c r="A405" s="167"/>
      <c r="B405" s="165"/>
      <c r="C405" s="166"/>
      <c r="D405" s="166"/>
      <c r="E405" s="166"/>
      <c r="F405" s="166"/>
      <c r="G405" s="166"/>
    </row>
    <row r="406" spans="1:7" x14ac:dyDescent="0.35">
      <c r="A406" s="167"/>
      <c r="B406" s="165"/>
      <c r="C406" s="166"/>
      <c r="D406" s="166"/>
      <c r="E406" s="166"/>
      <c r="F406" s="166"/>
      <c r="G406" s="166"/>
    </row>
    <row r="407" spans="1:7" x14ac:dyDescent="0.35">
      <c r="A407" s="167"/>
      <c r="B407" s="165"/>
      <c r="C407" s="166"/>
      <c r="D407" s="166"/>
      <c r="E407" s="166"/>
      <c r="F407" s="166"/>
      <c r="G407" s="166"/>
    </row>
    <row r="408" spans="1:7" x14ac:dyDescent="0.35">
      <c r="A408" s="167"/>
      <c r="B408" s="165"/>
      <c r="C408" s="166"/>
      <c r="D408" s="166"/>
      <c r="E408" s="166"/>
      <c r="F408" s="166"/>
      <c r="G408" s="166"/>
    </row>
    <row r="409" spans="1:7" x14ac:dyDescent="0.35">
      <c r="A409" s="167"/>
      <c r="B409" s="165"/>
      <c r="C409" s="166"/>
      <c r="D409" s="166"/>
      <c r="E409" s="166"/>
      <c r="F409" s="166"/>
      <c r="G409" s="166"/>
    </row>
    <row r="410" spans="1:7" x14ac:dyDescent="0.35">
      <c r="A410" s="167"/>
      <c r="B410" s="165"/>
      <c r="C410" s="166"/>
      <c r="D410" s="166"/>
      <c r="E410" s="166"/>
      <c r="F410" s="166"/>
      <c r="G410" s="166"/>
    </row>
    <row r="411" spans="1:7" x14ac:dyDescent="0.35">
      <c r="A411" s="167"/>
      <c r="B411" s="165"/>
      <c r="C411" s="166"/>
      <c r="D411" s="166"/>
      <c r="E411" s="166"/>
      <c r="F411" s="166"/>
      <c r="G411" s="166"/>
    </row>
    <row r="412" spans="1:7" x14ac:dyDescent="0.35">
      <c r="A412" s="167"/>
      <c r="B412" s="165"/>
      <c r="C412" s="166"/>
      <c r="D412" s="166"/>
      <c r="E412" s="166"/>
      <c r="F412" s="166"/>
      <c r="G412" s="166"/>
    </row>
    <row r="413" spans="1:7" x14ac:dyDescent="0.35">
      <c r="A413" s="167"/>
      <c r="B413" s="165"/>
      <c r="C413" s="166"/>
      <c r="D413" s="166"/>
      <c r="E413" s="166"/>
      <c r="F413" s="166"/>
      <c r="G413" s="166"/>
    </row>
    <row r="414" spans="1:7" x14ac:dyDescent="0.35">
      <c r="A414" s="167"/>
      <c r="B414" s="165"/>
      <c r="C414" s="166"/>
      <c r="D414" s="166"/>
      <c r="E414" s="166"/>
      <c r="F414" s="166"/>
      <c r="G414" s="166"/>
    </row>
    <row r="415" spans="1:7" x14ac:dyDescent="0.35">
      <c r="A415" s="167"/>
      <c r="B415" s="165"/>
      <c r="C415" s="166"/>
      <c r="D415" s="166"/>
      <c r="E415" s="166"/>
      <c r="F415" s="166"/>
      <c r="G415" s="166"/>
    </row>
    <row r="416" spans="1:7" x14ac:dyDescent="0.35">
      <c r="A416" s="167"/>
      <c r="B416" s="165"/>
      <c r="C416" s="166"/>
      <c r="D416" s="166"/>
      <c r="E416" s="166"/>
      <c r="F416" s="166"/>
      <c r="G416" s="166"/>
    </row>
    <row r="417" spans="1:7" x14ac:dyDescent="0.35">
      <c r="A417" s="167"/>
      <c r="B417" s="165"/>
      <c r="C417" s="166"/>
      <c r="D417" s="166"/>
      <c r="E417" s="166"/>
      <c r="F417" s="166"/>
      <c r="G417" s="166"/>
    </row>
    <row r="418" spans="1:7" x14ac:dyDescent="0.35">
      <c r="A418" s="167"/>
      <c r="B418" s="165"/>
      <c r="C418" s="166"/>
      <c r="D418" s="166"/>
      <c r="E418" s="166"/>
      <c r="F418" s="166"/>
      <c r="G418" s="166"/>
    </row>
    <row r="419" spans="1:7" x14ac:dyDescent="0.35">
      <c r="A419" s="167"/>
      <c r="B419" s="165"/>
      <c r="C419" s="166"/>
      <c r="D419" s="166"/>
      <c r="E419" s="166"/>
      <c r="F419" s="166"/>
      <c r="G419" s="166"/>
    </row>
    <row r="420" spans="1:7" x14ac:dyDescent="0.35">
      <c r="A420" s="167"/>
      <c r="B420" s="165"/>
      <c r="C420" s="166"/>
      <c r="D420" s="166"/>
      <c r="E420" s="166"/>
      <c r="F420" s="166"/>
      <c r="G420" s="166"/>
    </row>
    <row r="421" spans="1:7" x14ac:dyDescent="0.35">
      <c r="A421" s="167"/>
      <c r="B421" s="165"/>
      <c r="C421" s="166"/>
      <c r="D421" s="166"/>
      <c r="E421" s="166"/>
      <c r="F421" s="166"/>
      <c r="G421" s="166"/>
    </row>
    <row r="422" spans="1:7" x14ac:dyDescent="0.35">
      <c r="A422" s="167"/>
      <c r="B422" s="165"/>
      <c r="C422" s="166"/>
      <c r="D422" s="166"/>
      <c r="E422" s="166"/>
      <c r="F422" s="166"/>
      <c r="G422" s="166"/>
    </row>
    <row r="423" spans="1:7" x14ac:dyDescent="0.35">
      <c r="A423" s="167"/>
      <c r="B423" s="165"/>
      <c r="C423" s="166"/>
      <c r="D423" s="166"/>
      <c r="E423" s="166"/>
      <c r="F423" s="166"/>
      <c r="G423" s="166"/>
    </row>
    <row r="424" spans="1:7" x14ac:dyDescent="0.35">
      <c r="A424" s="167"/>
      <c r="B424" s="165"/>
      <c r="C424" s="166"/>
      <c r="D424" s="166"/>
      <c r="E424" s="166"/>
      <c r="F424" s="166"/>
      <c r="G424" s="166"/>
    </row>
    <row r="425" spans="1:7" x14ac:dyDescent="0.35">
      <c r="A425" s="167"/>
      <c r="B425" s="165"/>
      <c r="C425" s="166"/>
      <c r="D425" s="166"/>
      <c r="E425" s="166"/>
      <c r="F425" s="166"/>
      <c r="G425" s="166"/>
    </row>
    <row r="426" spans="1:7" x14ac:dyDescent="0.35">
      <c r="A426" s="167"/>
      <c r="B426" s="165"/>
      <c r="C426" s="166"/>
      <c r="D426" s="166"/>
      <c r="E426" s="166"/>
      <c r="F426" s="166"/>
      <c r="G426" s="166"/>
    </row>
    <row r="427" spans="1:7" x14ac:dyDescent="0.35">
      <c r="A427" s="167"/>
      <c r="B427" s="165"/>
      <c r="C427" s="166"/>
      <c r="D427" s="166"/>
      <c r="E427" s="166"/>
      <c r="F427" s="166"/>
      <c r="G427" s="166"/>
    </row>
    <row r="428" spans="1:7" x14ac:dyDescent="0.35">
      <c r="A428" s="167"/>
      <c r="B428" s="165"/>
      <c r="C428" s="166"/>
      <c r="D428" s="166"/>
      <c r="E428" s="166"/>
      <c r="F428" s="166"/>
      <c r="G428" s="166"/>
    </row>
    <row r="429" spans="1:7" x14ac:dyDescent="0.35">
      <c r="A429" s="167"/>
      <c r="B429" s="165"/>
      <c r="C429" s="166"/>
      <c r="D429" s="166"/>
      <c r="E429" s="166"/>
      <c r="F429" s="166"/>
      <c r="G429" s="166"/>
    </row>
    <row r="430" spans="1:7" x14ac:dyDescent="0.35">
      <c r="A430" s="167"/>
      <c r="B430" s="165"/>
      <c r="C430" s="166"/>
      <c r="D430" s="166"/>
      <c r="E430" s="166"/>
      <c r="F430" s="166"/>
      <c r="G430" s="166"/>
    </row>
    <row r="431" spans="1:7" x14ac:dyDescent="0.35">
      <c r="A431" s="167"/>
      <c r="B431" s="165"/>
      <c r="C431" s="166"/>
      <c r="D431" s="166"/>
      <c r="E431" s="166"/>
      <c r="F431" s="166"/>
      <c r="G431" s="166"/>
    </row>
    <row r="432" spans="1:7" x14ac:dyDescent="0.35">
      <c r="A432" s="167"/>
      <c r="B432" s="165"/>
      <c r="C432" s="166"/>
      <c r="D432" s="166"/>
      <c r="E432" s="166"/>
      <c r="F432" s="166"/>
      <c r="G432" s="166"/>
    </row>
    <row r="433" spans="1:7" x14ac:dyDescent="0.35">
      <c r="A433" s="167"/>
      <c r="B433" s="165"/>
      <c r="C433" s="166"/>
      <c r="D433" s="166"/>
      <c r="E433" s="166"/>
      <c r="F433" s="166"/>
      <c r="G433" s="166"/>
    </row>
    <row r="434" spans="1:7" x14ac:dyDescent="0.35">
      <c r="A434" s="167"/>
      <c r="B434" s="165"/>
      <c r="C434" s="166"/>
      <c r="D434" s="166"/>
      <c r="E434" s="166"/>
      <c r="F434" s="166"/>
      <c r="G434" s="166"/>
    </row>
    <row r="435" spans="1:7" x14ac:dyDescent="0.35">
      <c r="A435" s="167"/>
      <c r="B435" s="165"/>
      <c r="C435" s="166"/>
      <c r="D435" s="166"/>
      <c r="E435" s="166"/>
      <c r="F435" s="166"/>
      <c r="G435" s="166"/>
    </row>
    <row r="436" spans="1:7" x14ac:dyDescent="0.35">
      <c r="A436" s="167"/>
      <c r="B436" s="165"/>
      <c r="C436" s="166"/>
      <c r="D436" s="166"/>
      <c r="E436" s="166"/>
      <c r="F436" s="166"/>
      <c r="G436" s="166"/>
    </row>
    <row r="437" spans="1:7" x14ac:dyDescent="0.35">
      <c r="A437" s="167"/>
      <c r="B437" s="165"/>
      <c r="C437" s="166"/>
      <c r="D437" s="166"/>
      <c r="E437" s="166"/>
      <c r="F437" s="166"/>
      <c r="G437" s="166"/>
    </row>
    <row r="438" spans="1:7" x14ac:dyDescent="0.35">
      <c r="A438" s="167"/>
      <c r="B438" s="165"/>
      <c r="C438" s="166"/>
      <c r="D438" s="166"/>
      <c r="E438" s="166"/>
      <c r="F438" s="166"/>
      <c r="G438" s="166"/>
    </row>
    <row r="439" spans="1:7" x14ac:dyDescent="0.35">
      <c r="A439" s="167"/>
      <c r="B439" s="165"/>
      <c r="C439" s="166"/>
      <c r="D439" s="166"/>
      <c r="E439" s="166"/>
      <c r="F439" s="166"/>
      <c r="G439" s="166"/>
    </row>
    <row r="440" spans="1:7" x14ac:dyDescent="0.35">
      <c r="A440" s="167"/>
      <c r="B440" s="165"/>
      <c r="C440" s="166"/>
      <c r="D440" s="166"/>
      <c r="E440" s="166"/>
      <c r="F440" s="166"/>
      <c r="G440" s="166"/>
    </row>
    <row r="441" spans="1:7" x14ac:dyDescent="0.35">
      <c r="A441" s="166"/>
      <c r="B441" s="166"/>
      <c r="C441" s="166"/>
      <c r="D441" s="166"/>
      <c r="E441" s="166"/>
      <c r="F441" s="166"/>
      <c r="G441" s="16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6B7B7-2CCB-419D-A3D6-B93DE2E6FBED}">
  <sheetPr>
    <tabColor theme="8" tint="-0.249977111117893"/>
  </sheetPr>
  <dimension ref="A1:N1041"/>
  <sheetViews>
    <sheetView zoomScale="85" zoomScaleNormal="85" workbookViewId="0">
      <selection activeCell="H1033" sqref="H1033"/>
    </sheetView>
  </sheetViews>
  <sheetFormatPr baseColWidth="10" defaultColWidth="11.453125" defaultRowHeight="14.5" x14ac:dyDescent="0.35"/>
  <cols>
    <col min="1" max="1" width="30.7265625" bestFit="1" customWidth="1"/>
    <col min="2" max="2" width="22.453125" bestFit="1" customWidth="1"/>
    <col min="3" max="3" width="10.81640625" bestFit="1" customWidth="1"/>
    <col min="4" max="4" width="12.54296875" bestFit="1" customWidth="1"/>
    <col min="5" max="5" width="9.1796875" bestFit="1" customWidth="1"/>
    <col min="6" max="7" width="12.54296875" bestFit="1" customWidth="1"/>
    <col min="8" max="10" width="50.81640625" bestFit="1" customWidth="1"/>
    <col min="11" max="11" width="36.81640625" bestFit="1" customWidth="1"/>
    <col min="12" max="12" width="57.7265625" bestFit="1" customWidth="1"/>
  </cols>
  <sheetData>
    <row r="1" spans="1:7" x14ac:dyDescent="0.35">
      <c r="A1" s="175" t="s">
        <v>520</v>
      </c>
      <c r="B1" t="s">
        <v>523</v>
      </c>
    </row>
    <row r="2" spans="1:7" x14ac:dyDescent="0.35">
      <c r="A2" s="453"/>
    </row>
    <row r="3" spans="1:7" x14ac:dyDescent="0.35">
      <c r="A3" s="112" t="s">
        <v>516</v>
      </c>
      <c r="C3" s="112" t="s">
        <v>531</v>
      </c>
    </row>
    <row r="4" spans="1:7" x14ac:dyDescent="0.35">
      <c r="A4" s="112" t="s">
        <v>522</v>
      </c>
      <c r="B4" s="112" t="s">
        <v>535</v>
      </c>
      <c r="C4" t="s">
        <v>3</v>
      </c>
      <c r="D4" t="s">
        <v>4</v>
      </c>
      <c r="E4" t="s">
        <v>5</v>
      </c>
      <c r="F4" t="s">
        <v>6</v>
      </c>
      <c r="G4" t="s">
        <v>7</v>
      </c>
    </row>
    <row r="5" spans="1:7" x14ac:dyDescent="0.35">
      <c r="A5">
        <v>2016</v>
      </c>
      <c r="B5" t="s">
        <v>758</v>
      </c>
      <c r="D5">
        <v>1</v>
      </c>
      <c r="G5">
        <v>1</v>
      </c>
    </row>
    <row r="6" spans="1:7" x14ac:dyDescent="0.35">
      <c r="A6">
        <v>2016</v>
      </c>
      <c r="B6" t="s">
        <v>759</v>
      </c>
      <c r="F6">
        <v>1</v>
      </c>
      <c r="G6">
        <v>1</v>
      </c>
    </row>
    <row r="7" spans="1:7" x14ac:dyDescent="0.35">
      <c r="A7">
        <v>2018</v>
      </c>
      <c r="B7" t="s">
        <v>760</v>
      </c>
      <c r="D7">
        <v>2</v>
      </c>
      <c r="G7">
        <v>2</v>
      </c>
    </row>
    <row r="8" spans="1:7" x14ac:dyDescent="0.35">
      <c r="A8">
        <v>2018</v>
      </c>
      <c r="B8" t="s">
        <v>761</v>
      </c>
      <c r="D8">
        <v>1</v>
      </c>
      <c r="G8">
        <v>1</v>
      </c>
    </row>
    <row r="9" spans="1:7" x14ac:dyDescent="0.35">
      <c r="A9">
        <v>2018</v>
      </c>
      <c r="B9" t="s">
        <v>762</v>
      </c>
      <c r="C9">
        <v>1</v>
      </c>
      <c r="D9">
        <v>1</v>
      </c>
      <c r="F9">
        <v>1</v>
      </c>
      <c r="G9">
        <v>3</v>
      </c>
    </row>
    <row r="10" spans="1:7" x14ac:dyDescent="0.35">
      <c r="A10">
        <v>2018</v>
      </c>
      <c r="B10" t="s">
        <v>763</v>
      </c>
      <c r="C10">
        <v>4</v>
      </c>
      <c r="D10">
        <v>4</v>
      </c>
      <c r="G10">
        <v>8</v>
      </c>
    </row>
    <row r="11" spans="1:7" x14ac:dyDescent="0.35">
      <c r="A11">
        <v>2018</v>
      </c>
      <c r="B11" t="s">
        <v>764</v>
      </c>
      <c r="F11">
        <v>3</v>
      </c>
      <c r="G11">
        <v>3</v>
      </c>
    </row>
    <row r="12" spans="1:7" x14ac:dyDescent="0.35">
      <c r="A12">
        <v>2019</v>
      </c>
      <c r="B12" t="s">
        <v>765</v>
      </c>
      <c r="D12">
        <v>2</v>
      </c>
      <c r="G12">
        <v>2</v>
      </c>
    </row>
    <row r="13" spans="1:7" x14ac:dyDescent="0.35">
      <c r="A13">
        <v>2019</v>
      </c>
      <c r="B13" t="s">
        <v>766</v>
      </c>
      <c r="D13">
        <v>1</v>
      </c>
      <c r="G13">
        <v>1</v>
      </c>
    </row>
    <row r="14" spans="1:7" x14ac:dyDescent="0.35">
      <c r="A14">
        <v>2019</v>
      </c>
      <c r="B14" t="s">
        <v>767</v>
      </c>
      <c r="F14">
        <v>2</v>
      </c>
      <c r="G14">
        <v>2</v>
      </c>
    </row>
    <row r="15" spans="1:7" x14ac:dyDescent="0.35">
      <c r="A15">
        <v>2019</v>
      </c>
      <c r="B15" t="s">
        <v>768</v>
      </c>
      <c r="D15">
        <v>2</v>
      </c>
      <c r="G15">
        <v>2</v>
      </c>
    </row>
    <row r="16" spans="1:7" x14ac:dyDescent="0.35">
      <c r="A16">
        <v>2019</v>
      </c>
      <c r="B16" t="s">
        <v>769</v>
      </c>
      <c r="D16">
        <v>1</v>
      </c>
      <c r="G16">
        <v>1</v>
      </c>
    </row>
    <row r="17" spans="1:7" x14ac:dyDescent="0.35">
      <c r="A17">
        <v>2019</v>
      </c>
      <c r="B17" t="s">
        <v>770</v>
      </c>
      <c r="D17">
        <v>3</v>
      </c>
      <c r="G17">
        <v>3</v>
      </c>
    </row>
    <row r="18" spans="1:7" x14ac:dyDescent="0.35">
      <c r="A18">
        <v>2019</v>
      </c>
      <c r="B18" t="s">
        <v>586</v>
      </c>
      <c r="C18">
        <v>1</v>
      </c>
      <c r="G18">
        <v>1</v>
      </c>
    </row>
    <row r="19" spans="1:7" x14ac:dyDescent="0.35">
      <c r="A19">
        <v>2019</v>
      </c>
      <c r="B19" t="s">
        <v>771</v>
      </c>
      <c r="D19">
        <v>2</v>
      </c>
      <c r="G19">
        <v>2</v>
      </c>
    </row>
    <row r="20" spans="1:7" x14ac:dyDescent="0.35">
      <c r="A20">
        <v>2019</v>
      </c>
      <c r="B20" t="s">
        <v>772</v>
      </c>
      <c r="D20">
        <v>1</v>
      </c>
      <c r="G20">
        <v>1</v>
      </c>
    </row>
    <row r="21" spans="1:7" x14ac:dyDescent="0.35">
      <c r="A21">
        <v>2020</v>
      </c>
      <c r="B21" t="s">
        <v>773</v>
      </c>
      <c r="C21">
        <v>3</v>
      </c>
      <c r="D21">
        <v>1</v>
      </c>
      <c r="G21">
        <v>4</v>
      </c>
    </row>
    <row r="22" spans="1:7" x14ac:dyDescent="0.35">
      <c r="A22">
        <v>2020</v>
      </c>
      <c r="B22" t="s">
        <v>588</v>
      </c>
      <c r="C22">
        <v>1</v>
      </c>
      <c r="G22">
        <v>1</v>
      </c>
    </row>
    <row r="23" spans="1:7" x14ac:dyDescent="0.35">
      <c r="A23">
        <v>2020</v>
      </c>
      <c r="B23" t="s">
        <v>774</v>
      </c>
      <c r="D23">
        <v>2</v>
      </c>
      <c r="G23">
        <v>2</v>
      </c>
    </row>
    <row r="24" spans="1:7" x14ac:dyDescent="0.35">
      <c r="A24">
        <v>2020</v>
      </c>
      <c r="B24" t="s">
        <v>775</v>
      </c>
      <c r="D24">
        <v>2</v>
      </c>
      <c r="G24">
        <v>2</v>
      </c>
    </row>
    <row r="25" spans="1:7" x14ac:dyDescent="0.35">
      <c r="A25">
        <v>2020</v>
      </c>
      <c r="B25" t="s">
        <v>776</v>
      </c>
      <c r="D25">
        <v>1</v>
      </c>
      <c r="G25">
        <v>1</v>
      </c>
    </row>
    <row r="26" spans="1:7" x14ac:dyDescent="0.35">
      <c r="A26">
        <v>2020</v>
      </c>
      <c r="B26" t="s">
        <v>777</v>
      </c>
      <c r="D26">
        <v>1</v>
      </c>
      <c r="G26">
        <v>1</v>
      </c>
    </row>
    <row r="27" spans="1:7" x14ac:dyDescent="0.35">
      <c r="A27">
        <v>2020</v>
      </c>
      <c r="B27" t="s">
        <v>778</v>
      </c>
      <c r="C27">
        <v>1</v>
      </c>
      <c r="D27">
        <v>1</v>
      </c>
      <c r="G27">
        <v>2</v>
      </c>
    </row>
    <row r="28" spans="1:7" x14ac:dyDescent="0.35">
      <c r="A28">
        <v>2020</v>
      </c>
      <c r="B28" t="s">
        <v>591</v>
      </c>
      <c r="C28">
        <v>2</v>
      </c>
      <c r="G28">
        <v>2</v>
      </c>
    </row>
    <row r="29" spans="1:7" x14ac:dyDescent="0.35">
      <c r="A29">
        <v>2020</v>
      </c>
      <c r="B29" t="s">
        <v>594</v>
      </c>
      <c r="C29">
        <v>1</v>
      </c>
      <c r="G29">
        <v>1</v>
      </c>
    </row>
    <row r="30" spans="1:7" x14ac:dyDescent="0.35">
      <c r="A30">
        <v>2020</v>
      </c>
      <c r="B30" t="s">
        <v>595</v>
      </c>
      <c r="C30">
        <v>1</v>
      </c>
      <c r="G30">
        <v>1</v>
      </c>
    </row>
    <row r="31" spans="1:7" x14ac:dyDescent="0.35">
      <c r="A31">
        <v>2020</v>
      </c>
      <c r="B31" t="s">
        <v>596</v>
      </c>
      <c r="C31">
        <v>1</v>
      </c>
      <c r="G31">
        <v>1</v>
      </c>
    </row>
    <row r="32" spans="1:7" x14ac:dyDescent="0.35">
      <c r="A32">
        <v>2020</v>
      </c>
      <c r="B32" t="s">
        <v>597</v>
      </c>
      <c r="C32">
        <v>2</v>
      </c>
      <c r="G32">
        <v>2</v>
      </c>
    </row>
    <row r="33" spans="1:7" x14ac:dyDescent="0.35">
      <c r="A33">
        <v>2020</v>
      </c>
      <c r="B33" t="s">
        <v>598</v>
      </c>
      <c r="C33">
        <v>2</v>
      </c>
      <c r="G33">
        <v>2</v>
      </c>
    </row>
    <row r="34" spans="1:7" x14ac:dyDescent="0.35">
      <c r="A34">
        <v>2020</v>
      </c>
      <c r="B34" t="s">
        <v>779</v>
      </c>
      <c r="C34">
        <v>1</v>
      </c>
      <c r="G34">
        <v>1</v>
      </c>
    </row>
    <row r="35" spans="1:7" x14ac:dyDescent="0.35">
      <c r="A35">
        <v>2020</v>
      </c>
      <c r="B35" t="s">
        <v>780</v>
      </c>
      <c r="C35">
        <v>1</v>
      </c>
      <c r="D35">
        <v>1</v>
      </c>
      <c r="G35">
        <v>2</v>
      </c>
    </row>
    <row r="36" spans="1:7" x14ac:dyDescent="0.35">
      <c r="A36">
        <v>2020</v>
      </c>
      <c r="B36" t="s">
        <v>781</v>
      </c>
      <c r="C36">
        <v>1</v>
      </c>
      <c r="D36">
        <v>1</v>
      </c>
      <c r="G36">
        <v>2</v>
      </c>
    </row>
    <row r="37" spans="1:7" x14ac:dyDescent="0.35">
      <c r="A37">
        <v>2020</v>
      </c>
      <c r="B37" t="s">
        <v>782</v>
      </c>
      <c r="D37">
        <v>1</v>
      </c>
      <c r="G37">
        <v>1</v>
      </c>
    </row>
    <row r="38" spans="1:7" x14ac:dyDescent="0.35">
      <c r="A38">
        <v>2020</v>
      </c>
      <c r="B38" t="s">
        <v>783</v>
      </c>
      <c r="D38">
        <v>1</v>
      </c>
      <c r="G38">
        <v>1</v>
      </c>
    </row>
    <row r="39" spans="1:7" x14ac:dyDescent="0.35">
      <c r="A39">
        <v>2020</v>
      </c>
      <c r="B39" t="s">
        <v>784</v>
      </c>
      <c r="D39">
        <v>1</v>
      </c>
      <c r="G39">
        <v>1</v>
      </c>
    </row>
    <row r="40" spans="1:7" x14ac:dyDescent="0.35">
      <c r="A40">
        <v>2020</v>
      </c>
      <c r="B40" t="s">
        <v>785</v>
      </c>
      <c r="D40">
        <v>1</v>
      </c>
      <c r="G40">
        <v>1</v>
      </c>
    </row>
    <row r="41" spans="1:7" x14ac:dyDescent="0.35">
      <c r="A41">
        <v>2020</v>
      </c>
      <c r="B41" t="s">
        <v>786</v>
      </c>
      <c r="D41">
        <v>2</v>
      </c>
      <c r="G41">
        <v>2</v>
      </c>
    </row>
    <row r="42" spans="1:7" x14ac:dyDescent="0.35">
      <c r="A42">
        <v>2020</v>
      </c>
      <c r="B42" t="s">
        <v>787</v>
      </c>
      <c r="D42">
        <v>1</v>
      </c>
      <c r="G42">
        <v>1</v>
      </c>
    </row>
    <row r="43" spans="1:7" x14ac:dyDescent="0.35">
      <c r="A43">
        <v>2020</v>
      </c>
      <c r="B43" t="s">
        <v>788</v>
      </c>
      <c r="D43">
        <v>1</v>
      </c>
      <c r="G43">
        <v>1</v>
      </c>
    </row>
    <row r="44" spans="1:7" x14ac:dyDescent="0.35">
      <c r="A44">
        <v>2020</v>
      </c>
      <c r="B44" t="s">
        <v>789</v>
      </c>
      <c r="D44">
        <v>1</v>
      </c>
      <c r="G44">
        <v>1</v>
      </c>
    </row>
    <row r="45" spans="1:7" x14ac:dyDescent="0.35">
      <c r="A45">
        <v>2020</v>
      </c>
      <c r="B45" t="s">
        <v>790</v>
      </c>
      <c r="D45">
        <v>1</v>
      </c>
      <c r="G45">
        <v>1</v>
      </c>
    </row>
    <row r="46" spans="1:7" x14ac:dyDescent="0.35">
      <c r="A46">
        <v>2020</v>
      </c>
      <c r="B46" t="s">
        <v>24</v>
      </c>
      <c r="C46">
        <v>1</v>
      </c>
      <c r="G46">
        <v>1</v>
      </c>
    </row>
    <row r="47" spans="1:7" x14ac:dyDescent="0.35">
      <c r="A47">
        <v>2021</v>
      </c>
      <c r="B47" t="s">
        <v>791</v>
      </c>
      <c r="D47">
        <v>1</v>
      </c>
      <c r="G47">
        <v>1</v>
      </c>
    </row>
    <row r="48" spans="1:7" x14ac:dyDescent="0.35">
      <c r="A48">
        <v>2021</v>
      </c>
      <c r="B48" t="s">
        <v>792</v>
      </c>
      <c r="C48">
        <v>2</v>
      </c>
      <c r="D48">
        <v>1</v>
      </c>
      <c r="G48">
        <v>3</v>
      </c>
    </row>
    <row r="49" spans="1:7" x14ac:dyDescent="0.35">
      <c r="A49">
        <v>2021</v>
      </c>
      <c r="B49" t="s">
        <v>793</v>
      </c>
      <c r="D49">
        <v>1</v>
      </c>
      <c r="G49">
        <v>1</v>
      </c>
    </row>
    <row r="50" spans="1:7" x14ac:dyDescent="0.35">
      <c r="A50">
        <v>2021</v>
      </c>
      <c r="B50" t="s">
        <v>794</v>
      </c>
      <c r="C50">
        <v>1</v>
      </c>
      <c r="D50">
        <v>2</v>
      </c>
      <c r="G50">
        <v>3</v>
      </c>
    </row>
    <row r="51" spans="1:7" x14ac:dyDescent="0.35">
      <c r="A51">
        <v>2021</v>
      </c>
      <c r="B51" t="s">
        <v>795</v>
      </c>
      <c r="D51">
        <v>1</v>
      </c>
      <c r="G51">
        <v>1</v>
      </c>
    </row>
    <row r="52" spans="1:7" x14ac:dyDescent="0.35">
      <c r="A52">
        <v>2021</v>
      </c>
      <c r="B52" t="s">
        <v>796</v>
      </c>
      <c r="D52">
        <v>1</v>
      </c>
      <c r="G52">
        <v>1</v>
      </c>
    </row>
    <row r="53" spans="1:7" x14ac:dyDescent="0.35">
      <c r="A53">
        <v>2021</v>
      </c>
      <c r="B53" t="s">
        <v>797</v>
      </c>
      <c r="D53">
        <v>1</v>
      </c>
      <c r="G53">
        <v>1</v>
      </c>
    </row>
    <row r="54" spans="1:7" x14ac:dyDescent="0.35">
      <c r="A54">
        <v>2021</v>
      </c>
      <c r="B54" t="s">
        <v>798</v>
      </c>
      <c r="D54">
        <v>1</v>
      </c>
      <c r="G54">
        <v>1</v>
      </c>
    </row>
    <row r="55" spans="1:7" x14ac:dyDescent="0.35">
      <c r="A55">
        <v>2021</v>
      </c>
      <c r="B55" t="s">
        <v>799</v>
      </c>
      <c r="D55">
        <v>1</v>
      </c>
      <c r="G55">
        <v>1</v>
      </c>
    </row>
    <row r="56" spans="1:7" x14ac:dyDescent="0.35">
      <c r="A56">
        <v>2021</v>
      </c>
      <c r="B56" t="s">
        <v>800</v>
      </c>
      <c r="D56">
        <v>1</v>
      </c>
      <c r="G56">
        <v>1</v>
      </c>
    </row>
    <row r="57" spans="1:7" x14ac:dyDescent="0.35">
      <c r="A57">
        <v>2021</v>
      </c>
      <c r="B57" t="s">
        <v>599</v>
      </c>
      <c r="C57">
        <v>1</v>
      </c>
      <c r="G57">
        <v>1</v>
      </c>
    </row>
    <row r="58" spans="1:7" x14ac:dyDescent="0.35">
      <c r="A58">
        <v>2021</v>
      </c>
      <c r="B58" t="s">
        <v>801</v>
      </c>
      <c r="D58">
        <v>2</v>
      </c>
      <c r="G58">
        <v>2</v>
      </c>
    </row>
    <row r="59" spans="1:7" x14ac:dyDescent="0.35">
      <c r="A59">
        <v>2021</v>
      </c>
      <c r="B59" t="s">
        <v>600</v>
      </c>
      <c r="C59">
        <v>1</v>
      </c>
      <c r="G59">
        <v>1</v>
      </c>
    </row>
    <row r="60" spans="1:7" x14ac:dyDescent="0.35">
      <c r="A60">
        <v>2021</v>
      </c>
      <c r="B60" t="s">
        <v>802</v>
      </c>
      <c r="D60">
        <v>1</v>
      </c>
      <c r="G60">
        <v>1</v>
      </c>
    </row>
    <row r="61" spans="1:7" x14ac:dyDescent="0.35">
      <c r="A61">
        <v>2021</v>
      </c>
      <c r="B61" t="s">
        <v>803</v>
      </c>
      <c r="D61">
        <v>1</v>
      </c>
      <c r="G61">
        <v>1</v>
      </c>
    </row>
    <row r="62" spans="1:7" x14ac:dyDescent="0.35">
      <c r="A62">
        <v>2021</v>
      </c>
      <c r="B62" t="s">
        <v>602</v>
      </c>
      <c r="C62">
        <v>1</v>
      </c>
      <c r="G62">
        <v>1</v>
      </c>
    </row>
    <row r="63" spans="1:7" x14ac:dyDescent="0.35">
      <c r="A63">
        <v>2021</v>
      </c>
      <c r="B63" t="s">
        <v>804</v>
      </c>
      <c r="D63">
        <v>1</v>
      </c>
      <c r="G63">
        <v>1</v>
      </c>
    </row>
    <row r="64" spans="1:7" x14ac:dyDescent="0.35">
      <c r="A64">
        <v>2021</v>
      </c>
      <c r="B64" t="s">
        <v>805</v>
      </c>
      <c r="D64">
        <v>1</v>
      </c>
      <c r="G64">
        <v>1</v>
      </c>
    </row>
    <row r="65" spans="1:7" x14ac:dyDescent="0.35">
      <c r="A65">
        <v>2021</v>
      </c>
      <c r="B65" t="s">
        <v>603</v>
      </c>
      <c r="C65">
        <v>1</v>
      </c>
      <c r="G65">
        <v>1</v>
      </c>
    </row>
    <row r="66" spans="1:7" x14ac:dyDescent="0.35">
      <c r="A66">
        <v>2021</v>
      </c>
      <c r="B66" t="s">
        <v>604</v>
      </c>
      <c r="C66">
        <v>1</v>
      </c>
      <c r="G66">
        <v>1</v>
      </c>
    </row>
    <row r="67" spans="1:7" x14ac:dyDescent="0.35">
      <c r="A67">
        <v>2021</v>
      </c>
      <c r="B67" t="s">
        <v>806</v>
      </c>
      <c r="D67">
        <v>2</v>
      </c>
      <c r="G67">
        <v>2</v>
      </c>
    </row>
    <row r="68" spans="1:7" x14ac:dyDescent="0.35">
      <c r="A68">
        <v>2021</v>
      </c>
      <c r="B68" t="s">
        <v>807</v>
      </c>
      <c r="D68">
        <v>1</v>
      </c>
      <c r="G68">
        <v>1</v>
      </c>
    </row>
    <row r="69" spans="1:7" x14ac:dyDescent="0.35">
      <c r="A69">
        <v>2021</v>
      </c>
      <c r="B69" t="s">
        <v>808</v>
      </c>
      <c r="D69">
        <v>2</v>
      </c>
      <c r="G69">
        <v>2</v>
      </c>
    </row>
    <row r="70" spans="1:7" x14ac:dyDescent="0.35">
      <c r="A70">
        <v>2021</v>
      </c>
      <c r="B70" t="s">
        <v>605</v>
      </c>
      <c r="C70">
        <v>1</v>
      </c>
      <c r="G70">
        <v>1</v>
      </c>
    </row>
    <row r="71" spans="1:7" x14ac:dyDescent="0.35">
      <c r="A71">
        <v>2021</v>
      </c>
      <c r="B71" t="s">
        <v>607</v>
      </c>
      <c r="C71">
        <v>2</v>
      </c>
      <c r="G71">
        <v>2</v>
      </c>
    </row>
    <row r="72" spans="1:7" x14ac:dyDescent="0.35">
      <c r="A72">
        <v>2021</v>
      </c>
      <c r="B72" t="s">
        <v>809</v>
      </c>
      <c r="D72">
        <v>1</v>
      </c>
      <c r="G72">
        <v>1</v>
      </c>
    </row>
    <row r="73" spans="1:7" x14ac:dyDescent="0.35">
      <c r="A73">
        <v>2021</v>
      </c>
      <c r="B73" t="s">
        <v>810</v>
      </c>
      <c r="C73">
        <v>5</v>
      </c>
      <c r="D73">
        <v>1</v>
      </c>
      <c r="G73">
        <v>6</v>
      </c>
    </row>
    <row r="74" spans="1:7" x14ac:dyDescent="0.35">
      <c r="A74">
        <v>2021</v>
      </c>
      <c r="B74" t="s">
        <v>608</v>
      </c>
      <c r="C74">
        <v>1</v>
      </c>
      <c r="G74">
        <v>1</v>
      </c>
    </row>
    <row r="75" spans="1:7" x14ac:dyDescent="0.35">
      <c r="A75">
        <v>2021</v>
      </c>
      <c r="B75" t="s">
        <v>811</v>
      </c>
      <c r="F75">
        <v>1</v>
      </c>
      <c r="G75">
        <v>1</v>
      </c>
    </row>
    <row r="76" spans="1:7" x14ac:dyDescent="0.35">
      <c r="A76">
        <v>2021</v>
      </c>
      <c r="B76" t="s">
        <v>610</v>
      </c>
      <c r="C76">
        <v>1</v>
      </c>
      <c r="G76">
        <v>1</v>
      </c>
    </row>
    <row r="77" spans="1:7" x14ac:dyDescent="0.35">
      <c r="A77">
        <v>2021</v>
      </c>
      <c r="B77" t="s">
        <v>612</v>
      </c>
      <c r="C77">
        <v>2</v>
      </c>
      <c r="G77">
        <v>2</v>
      </c>
    </row>
    <row r="78" spans="1:7" x14ac:dyDescent="0.35">
      <c r="A78">
        <v>2021</v>
      </c>
      <c r="B78" t="s">
        <v>613</v>
      </c>
      <c r="C78">
        <v>1</v>
      </c>
      <c r="G78">
        <v>1</v>
      </c>
    </row>
    <row r="79" spans="1:7" x14ac:dyDescent="0.35">
      <c r="A79">
        <v>2021</v>
      </c>
      <c r="B79" t="s">
        <v>812</v>
      </c>
      <c r="D79">
        <v>2</v>
      </c>
      <c r="G79">
        <v>2</v>
      </c>
    </row>
    <row r="80" spans="1:7" x14ac:dyDescent="0.35">
      <c r="A80">
        <v>2021</v>
      </c>
      <c r="B80" t="s">
        <v>614</v>
      </c>
      <c r="C80">
        <v>1</v>
      </c>
      <c r="G80">
        <v>1</v>
      </c>
    </row>
    <row r="81" spans="1:7" x14ac:dyDescent="0.35">
      <c r="A81">
        <v>2021</v>
      </c>
      <c r="B81" t="s">
        <v>813</v>
      </c>
      <c r="D81">
        <v>1</v>
      </c>
      <c r="G81">
        <v>1</v>
      </c>
    </row>
    <row r="82" spans="1:7" x14ac:dyDescent="0.35">
      <c r="A82">
        <v>2021</v>
      </c>
      <c r="B82" t="s">
        <v>814</v>
      </c>
      <c r="D82">
        <v>1</v>
      </c>
      <c r="G82">
        <v>1</v>
      </c>
    </row>
    <row r="83" spans="1:7" x14ac:dyDescent="0.35">
      <c r="A83">
        <v>2021</v>
      </c>
      <c r="B83" t="s">
        <v>815</v>
      </c>
      <c r="D83">
        <v>1</v>
      </c>
      <c r="G83">
        <v>1</v>
      </c>
    </row>
    <row r="84" spans="1:7" x14ac:dyDescent="0.35">
      <c r="A84">
        <v>2021</v>
      </c>
      <c r="B84" t="s">
        <v>816</v>
      </c>
      <c r="D84">
        <v>1</v>
      </c>
      <c r="G84">
        <v>1</v>
      </c>
    </row>
    <row r="85" spans="1:7" x14ac:dyDescent="0.35">
      <c r="A85">
        <v>2021</v>
      </c>
      <c r="B85" t="s">
        <v>817</v>
      </c>
      <c r="D85">
        <v>1</v>
      </c>
      <c r="G85">
        <v>1</v>
      </c>
    </row>
    <row r="86" spans="1:7" x14ac:dyDescent="0.35">
      <c r="A86">
        <v>2021</v>
      </c>
      <c r="B86" t="s">
        <v>818</v>
      </c>
      <c r="F86">
        <v>1</v>
      </c>
      <c r="G86">
        <v>1</v>
      </c>
    </row>
    <row r="87" spans="1:7" x14ac:dyDescent="0.35">
      <c r="A87">
        <v>2021</v>
      </c>
      <c r="B87" t="s">
        <v>819</v>
      </c>
      <c r="D87">
        <v>1</v>
      </c>
      <c r="G87">
        <v>1</v>
      </c>
    </row>
    <row r="88" spans="1:7" x14ac:dyDescent="0.35">
      <c r="A88">
        <v>2021</v>
      </c>
      <c r="B88" t="s">
        <v>820</v>
      </c>
      <c r="D88">
        <v>1</v>
      </c>
      <c r="G88">
        <v>1</v>
      </c>
    </row>
    <row r="89" spans="1:7" x14ac:dyDescent="0.35">
      <c r="A89">
        <v>2021</v>
      </c>
      <c r="B89" t="s">
        <v>821</v>
      </c>
      <c r="D89">
        <v>1</v>
      </c>
      <c r="G89">
        <v>1</v>
      </c>
    </row>
    <row r="90" spans="1:7" x14ac:dyDescent="0.35">
      <c r="A90">
        <v>2021</v>
      </c>
      <c r="B90" t="s">
        <v>822</v>
      </c>
      <c r="D90">
        <v>1</v>
      </c>
      <c r="G90">
        <v>1</v>
      </c>
    </row>
    <row r="91" spans="1:7" x14ac:dyDescent="0.35">
      <c r="A91">
        <v>2021</v>
      </c>
      <c r="B91" t="s">
        <v>616</v>
      </c>
      <c r="C91">
        <v>2</v>
      </c>
      <c r="G91">
        <v>2</v>
      </c>
    </row>
    <row r="92" spans="1:7" x14ac:dyDescent="0.35">
      <c r="A92">
        <v>2021</v>
      </c>
      <c r="B92" t="s">
        <v>617</v>
      </c>
      <c r="C92">
        <v>1</v>
      </c>
      <c r="G92">
        <v>1</v>
      </c>
    </row>
    <row r="93" spans="1:7" x14ac:dyDescent="0.35">
      <c r="A93">
        <v>2021</v>
      </c>
      <c r="B93" t="s">
        <v>618</v>
      </c>
      <c r="C93">
        <v>1</v>
      </c>
      <c r="G93">
        <v>1</v>
      </c>
    </row>
    <row r="94" spans="1:7" x14ac:dyDescent="0.35">
      <c r="A94">
        <v>2021</v>
      </c>
      <c r="B94" t="s">
        <v>619</v>
      </c>
      <c r="C94">
        <v>1</v>
      </c>
      <c r="G94">
        <v>1</v>
      </c>
    </row>
    <row r="95" spans="1:7" x14ac:dyDescent="0.35">
      <c r="A95">
        <v>2021</v>
      </c>
      <c r="B95" t="s">
        <v>823</v>
      </c>
      <c r="C95">
        <v>1</v>
      </c>
      <c r="G95">
        <v>1</v>
      </c>
    </row>
    <row r="96" spans="1:7" x14ac:dyDescent="0.35">
      <c r="A96">
        <v>2021</v>
      </c>
      <c r="B96" t="s">
        <v>620</v>
      </c>
      <c r="C96">
        <v>2</v>
      </c>
      <c r="G96">
        <v>2</v>
      </c>
    </row>
    <row r="97" spans="1:7" x14ac:dyDescent="0.35">
      <c r="A97">
        <v>2021</v>
      </c>
      <c r="B97" t="s">
        <v>824</v>
      </c>
      <c r="C97">
        <v>2</v>
      </c>
      <c r="D97">
        <v>2</v>
      </c>
      <c r="G97">
        <v>4</v>
      </c>
    </row>
    <row r="98" spans="1:7" x14ac:dyDescent="0.35">
      <c r="A98">
        <v>2021</v>
      </c>
      <c r="B98" t="s">
        <v>825</v>
      </c>
      <c r="D98">
        <v>1</v>
      </c>
      <c r="G98">
        <v>1</v>
      </c>
    </row>
    <row r="99" spans="1:7" x14ac:dyDescent="0.35">
      <c r="A99">
        <v>2021</v>
      </c>
      <c r="B99" t="s">
        <v>826</v>
      </c>
      <c r="C99">
        <v>2</v>
      </c>
      <c r="D99">
        <v>1</v>
      </c>
      <c r="G99">
        <v>3</v>
      </c>
    </row>
    <row r="100" spans="1:7" x14ac:dyDescent="0.35">
      <c r="A100">
        <v>2021</v>
      </c>
      <c r="B100" t="s">
        <v>827</v>
      </c>
      <c r="D100">
        <v>1</v>
      </c>
      <c r="G100">
        <v>1</v>
      </c>
    </row>
    <row r="101" spans="1:7" x14ac:dyDescent="0.35">
      <c r="A101">
        <v>2021</v>
      </c>
      <c r="B101" t="s">
        <v>828</v>
      </c>
      <c r="D101">
        <v>1</v>
      </c>
      <c r="G101">
        <v>1</v>
      </c>
    </row>
    <row r="102" spans="1:7" x14ac:dyDescent="0.35">
      <c r="A102">
        <v>2021</v>
      </c>
      <c r="B102" t="s">
        <v>829</v>
      </c>
      <c r="D102">
        <v>1</v>
      </c>
      <c r="G102">
        <v>1</v>
      </c>
    </row>
    <row r="103" spans="1:7" x14ac:dyDescent="0.35">
      <c r="A103">
        <v>2021</v>
      </c>
      <c r="B103" t="s">
        <v>830</v>
      </c>
      <c r="C103">
        <v>1</v>
      </c>
      <c r="D103">
        <v>1</v>
      </c>
      <c r="G103">
        <v>2</v>
      </c>
    </row>
    <row r="104" spans="1:7" x14ac:dyDescent="0.35">
      <c r="A104">
        <v>2021</v>
      </c>
      <c r="B104" t="s">
        <v>831</v>
      </c>
      <c r="D104">
        <v>1</v>
      </c>
      <c r="G104">
        <v>1</v>
      </c>
    </row>
    <row r="105" spans="1:7" x14ac:dyDescent="0.35">
      <c r="A105">
        <v>2021</v>
      </c>
      <c r="B105" t="s">
        <v>832</v>
      </c>
      <c r="D105">
        <v>4</v>
      </c>
      <c r="G105">
        <v>4</v>
      </c>
    </row>
    <row r="106" spans="1:7" x14ac:dyDescent="0.35">
      <c r="A106">
        <v>2021</v>
      </c>
      <c r="B106" t="s">
        <v>833</v>
      </c>
      <c r="D106">
        <v>1</v>
      </c>
      <c r="G106">
        <v>1</v>
      </c>
    </row>
    <row r="107" spans="1:7" x14ac:dyDescent="0.35">
      <c r="A107">
        <v>2021</v>
      </c>
      <c r="B107" t="s">
        <v>834</v>
      </c>
      <c r="D107">
        <v>2</v>
      </c>
      <c r="G107">
        <v>2</v>
      </c>
    </row>
    <row r="108" spans="1:7" x14ac:dyDescent="0.35">
      <c r="A108">
        <v>2021</v>
      </c>
      <c r="B108" t="s">
        <v>835</v>
      </c>
      <c r="C108">
        <v>1</v>
      </c>
      <c r="D108">
        <v>1</v>
      </c>
      <c r="G108">
        <v>2</v>
      </c>
    </row>
    <row r="109" spans="1:7" x14ac:dyDescent="0.35">
      <c r="A109">
        <v>2021</v>
      </c>
      <c r="B109" t="s">
        <v>836</v>
      </c>
      <c r="D109">
        <v>1</v>
      </c>
      <c r="G109">
        <v>1</v>
      </c>
    </row>
    <row r="110" spans="1:7" x14ac:dyDescent="0.35">
      <c r="A110">
        <v>2021</v>
      </c>
      <c r="B110" t="s">
        <v>837</v>
      </c>
      <c r="C110">
        <v>3</v>
      </c>
      <c r="G110">
        <v>3</v>
      </c>
    </row>
    <row r="111" spans="1:7" x14ac:dyDescent="0.35">
      <c r="A111">
        <v>2021</v>
      </c>
      <c r="B111" t="s">
        <v>621</v>
      </c>
      <c r="C111">
        <v>3</v>
      </c>
      <c r="G111">
        <v>3</v>
      </c>
    </row>
    <row r="112" spans="1:7" x14ac:dyDescent="0.35">
      <c r="A112">
        <v>2021</v>
      </c>
      <c r="B112" t="s">
        <v>838</v>
      </c>
      <c r="D112">
        <v>1</v>
      </c>
      <c r="G112">
        <v>1</v>
      </c>
    </row>
    <row r="113" spans="1:7" x14ac:dyDescent="0.35">
      <c r="A113">
        <v>2021</v>
      </c>
      <c r="B113" t="s">
        <v>839</v>
      </c>
      <c r="D113">
        <v>1</v>
      </c>
      <c r="F113">
        <v>2</v>
      </c>
      <c r="G113">
        <v>3</v>
      </c>
    </row>
    <row r="114" spans="1:7" x14ac:dyDescent="0.35">
      <c r="A114">
        <v>2021</v>
      </c>
      <c r="B114" t="s">
        <v>623</v>
      </c>
      <c r="C114">
        <v>1</v>
      </c>
      <c r="G114">
        <v>1</v>
      </c>
    </row>
    <row r="115" spans="1:7" x14ac:dyDescent="0.35">
      <c r="A115">
        <v>2021</v>
      </c>
      <c r="B115" t="s">
        <v>840</v>
      </c>
      <c r="C115">
        <v>1</v>
      </c>
      <c r="D115">
        <v>1</v>
      </c>
      <c r="G115">
        <v>2</v>
      </c>
    </row>
    <row r="116" spans="1:7" x14ac:dyDescent="0.35">
      <c r="A116">
        <v>2021</v>
      </c>
      <c r="B116" t="s">
        <v>841</v>
      </c>
      <c r="C116">
        <v>3</v>
      </c>
      <c r="D116">
        <v>2</v>
      </c>
      <c r="G116">
        <v>5</v>
      </c>
    </row>
    <row r="117" spans="1:7" x14ac:dyDescent="0.35">
      <c r="A117">
        <v>2021</v>
      </c>
      <c r="B117" t="s">
        <v>842</v>
      </c>
      <c r="C117">
        <v>2</v>
      </c>
      <c r="D117">
        <v>1</v>
      </c>
      <c r="G117">
        <v>3</v>
      </c>
    </row>
    <row r="118" spans="1:7" x14ac:dyDescent="0.35">
      <c r="A118">
        <v>2021</v>
      </c>
      <c r="B118" t="s">
        <v>625</v>
      </c>
      <c r="C118">
        <v>1</v>
      </c>
      <c r="G118">
        <v>1</v>
      </c>
    </row>
    <row r="119" spans="1:7" x14ac:dyDescent="0.35">
      <c r="A119">
        <v>2021</v>
      </c>
      <c r="B119" t="s">
        <v>843</v>
      </c>
      <c r="F119">
        <v>1</v>
      </c>
      <c r="G119">
        <v>1</v>
      </c>
    </row>
    <row r="120" spans="1:7" x14ac:dyDescent="0.35">
      <c r="A120">
        <v>2021</v>
      </c>
      <c r="B120" t="s">
        <v>844</v>
      </c>
      <c r="D120">
        <v>1</v>
      </c>
      <c r="G120">
        <v>1</v>
      </c>
    </row>
    <row r="121" spans="1:7" x14ac:dyDescent="0.35">
      <c r="A121">
        <v>2021</v>
      </c>
      <c r="B121" t="s">
        <v>845</v>
      </c>
      <c r="D121">
        <v>1</v>
      </c>
      <c r="G121">
        <v>1</v>
      </c>
    </row>
    <row r="122" spans="1:7" x14ac:dyDescent="0.35">
      <c r="A122">
        <v>2021</v>
      </c>
      <c r="B122" t="s">
        <v>626</v>
      </c>
      <c r="C122">
        <v>1</v>
      </c>
      <c r="G122">
        <v>1</v>
      </c>
    </row>
    <row r="123" spans="1:7" x14ac:dyDescent="0.35">
      <c r="A123">
        <v>2021</v>
      </c>
      <c r="B123" t="s">
        <v>846</v>
      </c>
      <c r="D123">
        <v>1</v>
      </c>
      <c r="G123">
        <v>1</v>
      </c>
    </row>
    <row r="124" spans="1:7" x14ac:dyDescent="0.35">
      <c r="A124">
        <v>2021</v>
      </c>
      <c r="B124" t="s">
        <v>847</v>
      </c>
      <c r="D124">
        <v>1</v>
      </c>
      <c r="G124">
        <v>1</v>
      </c>
    </row>
    <row r="125" spans="1:7" x14ac:dyDescent="0.35">
      <c r="A125">
        <v>2021</v>
      </c>
      <c r="B125" t="s">
        <v>848</v>
      </c>
      <c r="D125">
        <v>2</v>
      </c>
      <c r="G125">
        <v>2</v>
      </c>
    </row>
    <row r="126" spans="1:7" x14ac:dyDescent="0.35">
      <c r="A126">
        <v>2021</v>
      </c>
      <c r="B126" t="s">
        <v>849</v>
      </c>
      <c r="D126">
        <v>1</v>
      </c>
      <c r="G126">
        <v>1</v>
      </c>
    </row>
    <row r="127" spans="1:7" x14ac:dyDescent="0.35">
      <c r="A127">
        <v>2021</v>
      </c>
      <c r="B127" t="s">
        <v>850</v>
      </c>
      <c r="D127">
        <v>1</v>
      </c>
      <c r="G127">
        <v>1</v>
      </c>
    </row>
    <row r="128" spans="1:7" x14ac:dyDescent="0.35">
      <c r="A128">
        <v>2021</v>
      </c>
      <c r="B128" t="s">
        <v>851</v>
      </c>
      <c r="D128">
        <v>1</v>
      </c>
      <c r="G128">
        <v>1</v>
      </c>
    </row>
    <row r="129" spans="1:7" x14ac:dyDescent="0.35">
      <c r="A129">
        <v>2021</v>
      </c>
      <c r="B129" t="s">
        <v>852</v>
      </c>
      <c r="D129">
        <v>2</v>
      </c>
      <c r="G129">
        <v>2</v>
      </c>
    </row>
    <row r="130" spans="1:7" x14ac:dyDescent="0.35">
      <c r="A130">
        <v>2021</v>
      </c>
      <c r="B130" t="s">
        <v>853</v>
      </c>
      <c r="D130">
        <v>1</v>
      </c>
      <c r="G130">
        <v>1</v>
      </c>
    </row>
    <row r="131" spans="1:7" x14ac:dyDescent="0.35">
      <c r="A131">
        <v>2021</v>
      </c>
      <c r="B131" t="s">
        <v>854</v>
      </c>
      <c r="D131">
        <v>1</v>
      </c>
      <c r="G131">
        <v>1</v>
      </c>
    </row>
    <row r="132" spans="1:7" x14ac:dyDescent="0.35">
      <c r="A132">
        <v>2021</v>
      </c>
      <c r="B132" t="s">
        <v>855</v>
      </c>
      <c r="D132">
        <v>1</v>
      </c>
      <c r="G132">
        <v>1</v>
      </c>
    </row>
    <row r="133" spans="1:7" x14ac:dyDescent="0.35">
      <c r="A133">
        <v>2021</v>
      </c>
      <c r="B133" t="s">
        <v>856</v>
      </c>
      <c r="F133">
        <v>1</v>
      </c>
      <c r="G133">
        <v>1</v>
      </c>
    </row>
    <row r="134" spans="1:7" x14ac:dyDescent="0.35">
      <c r="A134">
        <v>2021</v>
      </c>
      <c r="B134" t="s">
        <v>857</v>
      </c>
      <c r="C134">
        <v>1</v>
      </c>
      <c r="F134">
        <v>1</v>
      </c>
      <c r="G134">
        <v>2</v>
      </c>
    </row>
    <row r="135" spans="1:7" x14ac:dyDescent="0.35">
      <c r="A135">
        <v>2021</v>
      </c>
      <c r="B135" t="s">
        <v>858</v>
      </c>
      <c r="C135">
        <v>3</v>
      </c>
      <c r="D135">
        <v>1</v>
      </c>
      <c r="F135">
        <v>4</v>
      </c>
      <c r="G135">
        <v>8</v>
      </c>
    </row>
    <row r="136" spans="1:7" x14ac:dyDescent="0.35">
      <c r="A136">
        <v>2021</v>
      </c>
      <c r="B136" t="s">
        <v>859</v>
      </c>
      <c r="C136">
        <v>2</v>
      </c>
      <c r="D136">
        <v>1</v>
      </c>
      <c r="F136">
        <v>1</v>
      </c>
      <c r="G136">
        <v>4</v>
      </c>
    </row>
    <row r="137" spans="1:7" x14ac:dyDescent="0.35">
      <c r="A137">
        <v>2021</v>
      </c>
      <c r="B137" t="s">
        <v>860</v>
      </c>
      <c r="C137">
        <v>1</v>
      </c>
      <c r="F137">
        <v>3</v>
      </c>
      <c r="G137">
        <v>4</v>
      </c>
    </row>
    <row r="138" spans="1:7" x14ac:dyDescent="0.35">
      <c r="A138">
        <v>2021</v>
      </c>
      <c r="B138" t="s">
        <v>861</v>
      </c>
      <c r="C138">
        <v>1</v>
      </c>
      <c r="D138">
        <v>1</v>
      </c>
      <c r="F138">
        <v>3</v>
      </c>
      <c r="G138">
        <v>5</v>
      </c>
    </row>
    <row r="139" spans="1:7" x14ac:dyDescent="0.35">
      <c r="A139">
        <v>2021</v>
      </c>
      <c r="B139" t="s">
        <v>862</v>
      </c>
      <c r="F139">
        <v>1</v>
      </c>
      <c r="G139">
        <v>1</v>
      </c>
    </row>
    <row r="140" spans="1:7" x14ac:dyDescent="0.35">
      <c r="A140">
        <v>2021</v>
      </c>
      <c r="B140" t="s">
        <v>863</v>
      </c>
      <c r="F140">
        <v>1</v>
      </c>
      <c r="G140">
        <v>1</v>
      </c>
    </row>
    <row r="141" spans="1:7" x14ac:dyDescent="0.35">
      <c r="A141">
        <v>2022</v>
      </c>
      <c r="B141" t="s">
        <v>864</v>
      </c>
      <c r="D141">
        <v>1</v>
      </c>
      <c r="G141">
        <v>1</v>
      </c>
    </row>
    <row r="142" spans="1:7" x14ac:dyDescent="0.35">
      <c r="A142">
        <v>2022</v>
      </c>
      <c r="B142" t="s">
        <v>865</v>
      </c>
      <c r="C142">
        <v>2</v>
      </c>
      <c r="D142">
        <v>1</v>
      </c>
      <c r="G142">
        <v>3</v>
      </c>
    </row>
    <row r="143" spans="1:7" x14ac:dyDescent="0.35">
      <c r="A143">
        <v>2022</v>
      </c>
      <c r="B143" t="s">
        <v>866</v>
      </c>
      <c r="D143">
        <v>1</v>
      </c>
      <c r="G143">
        <v>1</v>
      </c>
    </row>
    <row r="144" spans="1:7" x14ac:dyDescent="0.35">
      <c r="A144">
        <v>2022</v>
      </c>
      <c r="B144" t="s">
        <v>867</v>
      </c>
      <c r="D144">
        <v>1</v>
      </c>
      <c r="G144">
        <v>1</v>
      </c>
    </row>
    <row r="145" spans="1:7" x14ac:dyDescent="0.35">
      <c r="A145">
        <v>2022</v>
      </c>
      <c r="B145" t="s">
        <v>868</v>
      </c>
      <c r="C145">
        <v>1</v>
      </c>
      <c r="D145">
        <v>1</v>
      </c>
      <c r="G145">
        <v>2</v>
      </c>
    </row>
    <row r="146" spans="1:7" x14ac:dyDescent="0.35">
      <c r="A146">
        <v>2022</v>
      </c>
      <c r="B146" t="s">
        <v>869</v>
      </c>
      <c r="D146">
        <v>1</v>
      </c>
      <c r="G146">
        <v>1</v>
      </c>
    </row>
    <row r="147" spans="1:7" x14ac:dyDescent="0.35">
      <c r="A147">
        <v>2022</v>
      </c>
      <c r="B147" t="s">
        <v>870</v>
      </c>
      <c r="D147">
        <v>1</v>
      </c>
      <c r="G147">
        <v>1</v>
      </c>
    </row>
    <row r="148" spans="1:7" x14ac:dyDescent="0.35">
      <c r="A148">
        <v>2022</v>
      </c>
      <c r="B148" t="s">
        <v>871</v>
      </c>
      <c r="C148">
        <v>1</v>
      </c>
      <c r="D148">
        <v>2</v>
      </c>
      <c r="G148">
        <v>3</v>
      </c>
    </row>
    <row r="149" spans="1:7" x14ac:dyDescent="0.35">
      <c r="A149">
        <v>2022</v>
      </c>
      <c r="B149" t="s">
        <v>872</v>
      </c>
      <c r="D149">
        <v>2</v>
      </c>
      <c r="G149">
        <v>2</v>
      </c>
    </row>
    <row r="150" spans="1:7" x14ac:dyDescent="0.35">
      <c r="A150">
        <v>2022</v>
      </c>
      <c r="B150" t="s">
        <v>873</v>
      </c>
      <c r="D150">
        <v>2</v>
      </c>
      <c r="G150">
        <v>2</v>
      </c>
    </row>
    <row r="151" spans="1:7" x14ac:dyDescent="0.35">
      <c r="A151">
        <v>2022</v>
      </c>
      <c r="B151" t="s">
        <v>874</v>
      </c>
      <c r="D151">
        <v>2</v>
      </c>
      <c r="G151">
        <v>2</v>
      </c>
    </row>
    <row r="152" spans="1:7" x14ac:dyDescent="0.35">
      <c r="A152">
        <v>2022</v>
      </c>
      <c r="B152" t="s">
        <v>875</v>
      </c>
      <c r="D152">
        <v>4</v>
      </c>
      <c r="G152">
        <v>4</v>
      </c>
    </row>
    <row r="153" spans="1:7" x14ac:dyDescent="0.35">
      <c r="A153">
        <v>2022</v>
      </c>
      <c r="B153" t="s">
        <v>876</v>
      </c>
      <c r="D153">
        <v>2</v>
      </c>
      <c r="G153">
        <v>2</v>
      </c>
    </row>
    <row r="154" spans="1:7" x14ac:dyDescent="0.35">
      <c r="A154">
        <v>2022</v>
      </c>
      <c r="B154" t="s">
        <v>877</v>
      </c>
      <c r="C154">
        <v>2</v>
      </c>
      <c r="D154">
        <v>1</v>
      </c>
      <c r="G154">
        <v>3</v>
      </c>
    </row>
    <row r="155" spans="1:7" x14ac:dyDescent="0.35">
      <c r="A155">
        <v>2022</v>
      </c>
      <c r="B155" t="s">
        <v>878</v>
      </c>
      <c r="C155">
        <v>1</v>
      </c>
      <c r="D155">
        <v>3</v>
      </c>
      <c r="G155">
        <v>4</v>
      </c>
    </row>
    <row r="156" spans="1:7" x14ac:dyDescent="0.35">
      <c r="A156">
        <v>2022</v>
      </c>
      <c r="B156" t="s">
        <v>879</v>
      </c>
      <c r="D156">
        <v>1</v>
      </c>
      <c r="G156">
        <v>1</v>
      </c>
    </row>
    <row r="157" spans="1:7" x14ac:dyDescent="0.35">
      <c r="A157">
        <v>2022</v>
      </c>
      <c r="B157" t="s">
        <v>880</v>
      </c>
      <c r="C157">
        <v>2</v>
      </c>
      <c r="D157">
        <v>1</v>
      </c>
      <c r="G157">
        <v>3</v>
      </c>
    </row>
    <row r="158" spans="1:7" x14ac:dyDescent="0.35">
      <c r="A158">
        <v>2022</v>
      </c>
      <c r="B158" t="s">
        <v>881</v>
      </c>
      <c r="D158">
        <v>1</v>
      </c>
      <c r="G158">
        <v>1</v>
      </c>
    </row>
    <row r="159" spans="1:7" x14ac:dyDescent="0.35">
      <c r="A159">
        <v>2022</v>
      </c>
      <c r="B159" t="s">
        <v>882</v>
      </c>
      <c r="D159">
        <v>1</v>
      </c>
      <c r="G159">
        <v>1</v>
      </c>
    </row>
    <row r="160" spans="1:7" x14ac:dyDescent="0.35">
      <c r="A160">
        <v>2022</v>
      </c>
      <c r="B160" t="s">
        <v>883</v>
      </c>
      <c r="C160">
        <v>1</v>
      </c>
      <c r="D160">
        <v>1</v>
      </c>
      <c r="G160">
        <v>2</v>
      </c>
    </row>
    <row r="161" spans="1:7" x14ac:dyDescent="0.35">
      <c r="A161">
        <v>2022</v>
      </c>
      <c r="B161" t="s">
        <v>884</v>
      </c>
      <c r="D161">
        <v>1</v>
      </c>
      <c r="G161">
        <v>1</v>
      </c>
    </row>
    <row r="162" spans="1:7" x14ac:dyDescent="0.35">
      <c r="A162">
        <v>2022</v>
      </c>
      <c r="B162" t="s">
        <v>885</v>
      </c>
      <c r="D162">
        <v>1</v>
      </c>
      <c r="G162">
        <v>1</v>
      </c>
    </row>
    <row r="163" spans="1:7" x14ac:dyDescent="0.35">
      <c r="A163">
        <v>2022</v>
      </c>
      <c r="B163" t="s">
        <v>886</v>
      </c>
      <c r="D163">
        <v>1</v>
      </c>
      <c r="G163">
        <v>1</v>
      </c>
    </row>
    <row r="164" spans="1:7" x14ac:dyDescent="0.35">
      <c r="A164">
        <v>2022</v>
      </c>
      <c r="B164" t="s">
        <v>887</v>
      </c>
      <c r="F164">
        <v>1</v>
      </c>
      <c r="G164">
        <v>1</v>
      </c>
    </row>
    <row r="165" spans="1:7" x14ac:dyDescent="0.35">
      <c r="A165">
        <v>2022</v>
      </c>
      <c r="B165" t="s">
        <v>888</v>
      </c>
      <c r="F165">
        <v>1</v>
      </c>
      <c r="G165">
        <v>1</v>
      </c>
    </row>
    <row r="166" spans="1:7" x14ac:dyDescent="0.35">
      <c r="A166">
        <v>2022</v>
      </c>
      <c r="B166" t="s">
        <v>627</v>
      </c>
      <c r="C166">
        <v>1</v>
      </c>
      <c r="G166">
        <v>1</v>
      </c>
    </row>
    <row r="167" spans="1:7" x14ac:dyDescent="0.35">
      <c r="A167">
        <v>2022</v>
      </c>
      <c r="B167" t="s">
        <v>889</v>
      </c>
      <c r="D167">
        <v>1</v>
      </c>
      <c r="G167">
        <v>1</v>
      </c>
    </row>
    <row r="168" spans="1:7" x14ac:dyDescent="0.35">
      <c r="A168">
        <v>2022</v>
      </c>
      <c r="B168" t="s">
        <v>890</v>
      </c>
      <c r="F168">
        <v>1</v>
      </c>
      <c r="G168">
        <v>1</v>
      </c>
    </row>
    <row r="169" spans="1:7" x14ac:dyDescent="0.35">
      <c r="A169">
        <v>2022</v>
      </c>
      <c r="B169" t="s">
        <v>891</v>
      </c>
      <c r="F169">
        <v>1</v>
      </c>
      <c r="G169">
        <v>1</v>
      </c>
    </row>
    <row r="170" spans="1:7" x14ac:dyDescent="0.35">
      <c r="A170">
        <v>2022</v>
      </c>
      <c r="B170" t="s">
        <v>892</v>
      </c>
      <c r="D170">
        <v>1</v>
      </c>
      <c r="G170">
        <v>1</v>
      </c>
    </row>
    <row r="171" spans="1:7" x14ac:dyDescent="0.35">
      <c r="A171">
        <v>2022</v>
      </c>
      <c r="B171" t="s">
        <v>628</v>
      </c>
      <c r="C171">
        <v>1</v>
      </c>
      <c r="G171">
        <v>1</v>
      </c>
    </row>
    <row r="172" spans="1:7" x14ac:dyDescent="0.35">
      <c r="A172">
        <v>2022</v>
      </c>
      <c r="B172" t="s">
        <v>893</v>
      </c>
      <c r="C172">
        <v>1</v>
      </c>
      <c r="G172">
        <v>1</v>
      </c>
    </row>
    <row r="173" spans="1:7" x14ac:dyDescent="0.35">
      <c r="A173">
        <v>2022</v>
      </c>
      <c r="B173" t="s">
        <v>894</v>
      </c>
      <c r="C173">
        <v>1</v>
      </c>
      <c r="F173">
        <v>1</v>
      </c>
      <c r="G173">
        <v>2</v>
      </c>
    </row>
    <row r="174" spans="1:7" x14ac:dyDescent="0.35">
      <c r="A174">
        <v>2022</v>
      </c>
      <c r="B174" t="s">
        <v>895</v>
      </c>
      <c r="C174">
        <v>1</v>
      </c>
      <c r="G174">
        <v>1</v>
      </c>
    </row>
    <row r="175" spans="1:7" x14ac:dyDescent="0.35">
      <c r="A175">
        <v>2022</v>
      </c>
      <c r="B175" t="s">
        <v>896</v>
      </c>
      <c r="C175">
        <v>1</v>
      </c>
      <c r="G175">
        <v>1</v>
      </c>
    </row>
    <row r="176" spans="1:7" x14ac:dyDescent="0.35">
      <c r="A176">
        <v>2022</v>
      </c>
      <c r="B176" t="s">
        <v>897</v>
      </c>
      <c r="C176">
        <v>1</v>
      </c>
      <c r="G176">
        <v>1</v>
      </c>
    </row>
    <row r="177" spans="1:7" x14ac:dyDescent="0.35">
      <c r="A177">
        <v>2022</v>
      </c>
      <c r="B177" t="s">
        <v>898</v>
      </c>
      <c r="C177">
        <v>1</v>
      </c>
      <c r="G177">
        <v>1</v>
      </c>
    </row>
    <row r="178" spans="1:7" x14ac:dyDescent="0.35">
      <c r="A178">
        <v>2022</v>
      </c>
      <c r="B178" t="s">
        <v>899</v>
      </c>
      <c r="D178">
        <v>1</v>
      </c>
      <c r="G178">
        <v>1</v>
      </c>
    </row>
    <row r="179" spans="1:7" x14ac:dyDescent="0.35">
      <c r="A179">
        <v>2022</v>
      </c>
      <c r="B179" t="s">
        <v>900</v>
      </c>
      <c r="F179">
        <v>1</v>
      </c>
      <c r="G179">
        <v>1</v>
      </c>
    </row>
    <row r="180" spans="1:7" x14ac:dyDescent="0.35">
      <c r="A180">
        <v>2022</v>
      </c>
      <c r="B180" t="s">
        <v>901</v>
      </c>
      <c r="C180">
        <v>1</v>
      </c>
      <c r="G180">
        <v>1</v>
      </c>
    </row>
    <row r="181" spans="1:7" x14ac:dyDescent="0.35">
      <c r="A181">
        <v>2022</v>
      </c>
      <c r="B181" t="s">
        <v>902</v>
      </c>
      <c r="D181">
        <v>6</v>
      </c>
      <c r="G181">
        <v>6</v>
      </c>
    </row>
    <row r="182" spans="1:7" x14ac:dyDescent="0.35">
      <c r="A182">
        <v>2022</v>
      </c>
      <c r="B182" t="s">
        <v>903</v>
      </c>
      <c r="D182">
        <v>1</v>
      </c>
      <c r="G182">
        <v>1</v>
      </c>
    </row>
    <row r="183" spans="1:7" x14ac:dyDescent="0.35">
      <c r="A183">
        <v>2022</v>
      </c>
      <c r="B183" t="s">
        <v>629</v>
      </c>
      <c r="C183">
        <v>4</v>
      </c>
      <c r="G183">
        <v>4</v>
      </c>
    </row>
    <row r="184" spans="1:7" x14ac:dyDescent="0.35">
      <c r="A184">
        <v>2022</v>
      </c>
      <c r="B184" t="s">
        <v>630</v>
      </c>
      <c r="C184">
        <v>1</v>
      </c>
      <c r="G184">
        <v>1</v>
      </c>
    </row>
    <row r="185" spans="1:7" x14ac:dyDescent="0.35">
      <c r="A185">
        <v>2022</v>
      </c>
      <c r="B185" t="s">
        <v>631</v>
      </c>
      <c r="C185">
        <v>1</v>
      </c>
      <c r="G185">
        <v>1</v>
      </c>
    </row>
    <row r="186" spans="1:7" x14ac:dyDescent="0.35">
      <c r="A186">
        <v>2022</v>
      </c>
      <c r="B186" t="s">
        <v>632</v>
      </c>
      <c r="C186">
        <v>1</v>
      </c>
      <c r="G186">
        <v>1</v>
      </c>
    </row>
    <row r="187" spans="1:7" x14ac:dyDescent="0.35">
      <c r="A187">
        <v>2022</v>
      </c>
      <c r="B187" t="s">
        <v>633</v>
      </c>
      <c r="C187">
        <v>1</v>
      </c>
      <c r="G187">
        <v>1</v>
      </c>
    </row>
    <row r="188" spans="1:7" x14ac:dyDescent="0.35">
      <c r="A188">
        <v>2022</v>
      </c>
      <c r="B188" t="s">
        <v>634</v>
      </c>
      <c r="C188">
        <v>1</v>
      </c>
      <c r="G188">
        <v>1</v>
      </c>
    </row>
    <row r="189" spans="1:7" x14ac:dyDescent="0.35">
      <c r="A189">
        <v>2022</v>
      </c>
      <c r="B189" t="s">
        <v>635</v>
      </c>
      <c r="C189">
        <v>1</v>
      </c>
      <c r="G189">
        <v>1</v>
      </c>
    </row>
    <row r="190" spans="1:7" x14ac:dyDescent="0.35">
      <c r="A190">
        <v>2022</v>
      </c>
      <c r="B190" t="s">
        <v>904</v>
      </c>
      <c r="C190">
        <v>1</v>
      </c>
      <c r="D190">
        <v>1</v>
      </c>
      <c r="G190">
        <v>2</v>
      </c>
    </row>
    <row r="191" spans="1:7" x14ac:dyDescent="0.35">
      <c r="A191">
        <v>2022</v>
      </c>
      <c r="B191" t="s">
        <v>905</v>
      </c>
      <c r="D191">
        <v>1</v>
      </c>
      <c r="G191">
        <v>1</v>
      </c>
    </row>
    <row r="192" spans="1:7" x14ac:dyDescent="0.35">
      <c r="A192">
        <v>2022</v>
      </c>
      <c r="B192" t="s">
        <v>906</v>
      </c>
      <c r="D192">
        <v>4</v>
      </c>
      <c r="G192">
        <v>4</v>
      </c>
    </row>
    <row r="193" spans="1:7" x14ac:dyDescent="0.35">
      <c r="A193">
        <v>2022</v>
      </c>
      <c r="B193" t="s">
        <v>907</v>
      </c>
      <c r="D193">
        <v>1</v>
      </c>
      <c r="G193">
        <v>1</v>
      </c>
    </row>
    <row r="194" spans="1:7" x14ac:dyDescent="0.35">
      <c r="A194">
        <v>2022</v>
      </c>
      <c r="B194" t="s">
        <v>908</v>
      </c>
      <c r="D194">
        <v>2</v>
      </c>
      <c r="G194">
        <v>2</v>
      </c>
    </row>
    <row r="195" spans="1:7" x14ac:dyDescent="0.35">
      <c r="A195">
        <v>2022</v>
      </c>
      <c r="B195" t="s">
        <v>909</v>
      </c>
      <c r="C195">
        <v>1</v>
      </c>
      <c r="G195">
        <v>1</v>
      </c>
    </row>
    <row r="196" spans="1:7" x14ac:dyDescent="0.35">
      <c r="A196">
        <v>2022</v>
      </c>
      <c r="B196" t="s">
        <v>910</v>
      </c>
      <c r="C196">
        <v>1</v>
      </c>
      <c r="G196">
        <v>1</v>
      </c>
    </row>
    <row r="197" spans="1:7" x14ac:dyDescent="0.35">
      <c r="A197">
        <v>2022</v>
      </c>
      <c r="B197" t="s">
        <v>911</v>
      </c>
      <c r="D197">
        <v>1</v>
      </c>
      <c r="G197">
        <v>1</v>
      </c>
    </row>
    <row r="198" spans="1:7" x14ac:dyDescent="0.35">
      <c r="A198">
        <v>2022</v>
      </c>
      <c r="B198" t="s">
        <v>912</v>
      </c>
      <c r="C198">
        <v>1</v>
      </c>
      <c r="G198">
        <v>1</v>
      </c>
    </row>
    <row r="199" spans="1:7" x14ac:dyDescent="0.35">
      <c r="A199">
        <v>2022</v>
      </c>
      <c r="B199" t="s">
        <v>913</v>
      </c>
      <c r="D199">
        <v>1</v>
      </c>
      <c r="G199">
        <v>1</v>
      </c>
    </row>
    <row r="200" spans="1:7" x14ac:dyDescent="0.35">
      <c r="A200">
        <v>2022</v>
      </c>
      <c r="B200" t="s">
        <v>914</v>
      </c>
      <c r="D200">
        <v>1</v>
      </c>
      <c r="G200">
        <v>1</v>
      </c>
    </row>
    <row r="201" spans="1:7" x14ac:dyDescent="0.35">
      <c r="A201">
        <v>2022</v>
      </c>
      <c r="B201" t="s">
        <v>636</v>
      </c>
      <c r="C201">
        <v>1</v>
      </c>
      <c r="G201">
        <v>1</v>
      </c>
    </row>
    <row r="202" spans="1:7" x14ac:dyDescent="0.35">
      <c r="A202">
        <v>2022</v>
      </c>
      <c r="B202" t="s">
        <v>637</v>
      </c>
      <c r="C202">
        <v>1</v>
      </c>
      <c r="G202">
        <v>1</v>
      </c>
    </row>
    <row r="203" spans="1:7" x14ac:dyDescent="0.35">
      <c r="A203">
        <v>2022</v>
      </c>
      <c r="B203" t="s">
        <v>638</v>
      </c>
      <c r="C203">
        <v>2</v>
      </c>
      <c r="G203">
        <v>2</v>
      </c>
    </row>
    <row r="204" spans="1:7" x14ac:dyDescent="0.35">
      <c r="A204">
        <v>2022</v>
      </c>
      <c r="B204" t="s">
        <v>639</v>
      </c>
      <c r="C204">
        <v>2</v>
      </c>
      <c r="G204">
        <v>2</v>
      </c>
    </row>
    <row r="205" spans="1:7" x14ac:dyDescent="0.35">
      <c r="A205">
        <v>2022</v>
      </c>
      <c r="B205" t="s">
        <v>640</v>
      </c>
      <c r="C205">
        <v>1</v>
      </c>
      <c r="G205">
        <v>1</v>
      </c>
    </row>
    <row r="206" spans="1:7" x14ac:dyDescent="0.35">
      <c r="A206">
        <v>2022</v>
      </c>
      <c r="B206" t="s">
        <v>915</v>
      </c>
      <c r="C206">
        <v>1</v>
      </c>
      <c r="F206">
        <v>1</v>
      </c>
      <c r="G206">
        <v>2</v>
      </c>
    </row>
    <row r="207" spans="1:7" x14ac:dyDescent="0.35">
      <c r="A207">
        <v>2022</v>
      </c>
      <c r="B207" t="s">
        <v>641</v>
      </c>
      <c r="C207">
        <v>1</v>
      </c>
      <c r="G207">
        <v>1</v>
      </c>
    </row>
    <row r="208" spans="1:7" x14ac:dyDescent="0.35">
      <c r="A208">
        <v>2022</v>
      </c>
      <c r="B208" t="s">
        <v>642</v>
      </c>
      <c r="C208">
        <v>3</v>
      </c>
      <c r="G208">
        <v>3</v>
      </c>
    </row>
    <row r="209" spans="1:7" x14ac:dyDescent="0.35">
      <c r="A209">
        <v>2022</v>
      </c>
      <c r="B209" t="s">
        <v>643</v>
      </c>
      <c r="C209">
        <v>1</v>
      </c>
      <c r="G209">
        <v>1</v>
      </c>
    </row>
    <row r="210" spans="1:7" x14ac:dyDescent="0.35">
      <c r="A210">
        <v>2022</v>
      </c>
      <c r="B210" t="s">
        <v>644</v>
      </c>
      <c r="C210">
        <v>2</v>
      </c>
      <c r="G210">
        <v>2</v>
      </c>
    </row>
    <row r="211" spans="1:7" x14ac:dyDescent="0.35">
      <c r="A211">
        <v>2022</v>
      </c>
      <c r="B211" t="s">
        <v>916</v>
      </c>
      <c r="C211">
        <v>2</v>
      </c>
      <c r="D211">
        <v>2</v>
      </c>
      <c r="G211">
        <v>4</v>
      </c>
    </row>
    <row r="212" spans="1:7" x14ac:dyDescent="0.35">
      <c r="A212">
        <v>2022</v>
      </c>
      <c r="B212" t="s">
        <v>917</v>
      </c>
      <c r="C212">
        <v>1</v>
      </c>
      <c r="F212">
        <v>1</v>
      </c>
      <c r="G212">
        <v>2</v>
      </c>
    </row>
    <row r="213" spans="1:7" x14ac:dyDescent="0.35">
      <c r="A213">
        <v>2022</v>
      </c>
      <c r="B213" t="s">
        <v>645</v>
      </c>
      <c r="D213">
        <v>1</v>
      </c>
      <c r="G213">
        <v>1</v>
      </c>
    </row>
    <row r="214" spans="1:7" x14ac:dyDescent="0.35">
      <c r="A214">
        <v>2022</v>
      </c>
      <c r="B214" t="s">
        <v>646</v>
      </c>
      <c r="C214">
        <v>2</v>
      </c>
      <c r="G214">
        <v>2</v>
      </c>
    </row>
    <row r="215" spans="1:7" x14ac:dyDescent="0.35">
      <c r="A215">
        <v>2022</v>
      </c>
      <c r="B215" t="s">
        <v>918</v>
      </c>
      <c r="D215">
        <v>1</v>
      </c>
      <c r="G215">
        <v>1</v>
      </c>
    </row>
    <row r="216" spans="1:7" x14ac:dyDescent="0.35">
      <c r="A216">
        <v>2022</v>
      </c>
      <c r="B216" t="s">
        <v>919</v>
      </c>
      <c r="D216">
        <v>2</v>
      </c>
      <c r="G216">
        <v>2</v>
      </c>
    </row>
    <row r="217" spans="1:7" x14ac:dyDescent="0.35">
      <c r="A217">
        <v>2022</v>
      </c>
      <c r="B217" t="s">
        <v>920</v>
      </c>
      <c r="D217">
        <v>1</v>
      </c>
      <c r="G217">
        <v>1</v>
      </c>
    </row>
    <row r="218" spans="1:7" x14ac:dyDescent="0.35">
      <c r="A218">
        <v>2022</v>
      </c>
      <c r="B218" t="s">
        <v>921</v>
      </c>
      <c r="D218">
        <v>1</v>
      </c>
      <c r="G218">
        <v>1</v>
      </c>
    </row>
    <row r="219" spans="1:7" x14ac:dyDescent="0.35">
      <c r="A219">
        <v>2022</v>
      </c>
      <c r="B219" t="s">
        <v>922</v>
      </c>
      <c r="D219">
        <v>1</v>
      </c>
      <c r="G219">
        <v>1</v>
      </c>
    </row>
    <row r="220" spans="1:7" x14ac:dyDescent="0.35">
      <c r="A220">
        <v>2022</v>
      </c>
      <c r="B220" t="s">
        <v>923</v>
      </c>
      <c r="D220">
        <v>1</v>
      </c>
      <c r="G220">
        <v>1</v>
      </c>
    </row>
    <row r="221" spans="1:7" x14ac:dyDescent="0.35">
      <c r="A221">
        <v>2022</v>
      </c>
      <c r="B221" t="s">
        <v>647</v>
      </c>
      <c r="C221">
        <v>2</v>
      </c>
      <c r="G221">
        <v>2</v>
      </c>
    </row>
    <row r="222" spans="1:7" x14ac:dyDescent="0.35">
      <c r="A222">
        <v>2022</v>
      </c>
      <c r="B222" t="s">
        <v>924</v>
      </c>
      <c r="C222">
        <v>1</v>
      </c>
      <c r="F222">
        <v>2</v>
      </c>
      <c r="G222">
        <v>3</v>
      </c>
    </row>
    <row r="223" spans="1:7" x14ac:dyDescent="0.35">
      <c r="A223">
        <v>2022</v>
      </c>
      <c r="B223" t="s">
        <v>648</v>
      </c>
      <c r="C223">
        <v>1</v>
      </c>
      <c r="G223">
        <v>1</v>
      </c>
    </row>
    <row r="224" spans="1:7" x14ac:dyDescent="0.35">
      <c r="A224">
        <v>2022</v>
      </c>
      <c r="B224" t="s">
        <v>649</v>
      </c>
      <c r="C224">
        <v>3</v>
      </c>
      <c r="D224">
        <v>1</v>
      </c>
      <c r="G224">
        <v>4</v>
      </c>
    </row>
    <row r="225" spans="1:7" x14ac:dyDescent="0.35">
      <c r="A225">
        <v>2022</v>
      </c>
      <c r="B225" t="s">
        <v>651</v>
      </c>
      <c r="C225">
        <v>1</v>
      </c>
      <c r="G225">
        <v>1</v>
      </c>
    </row>
    <row r="226" spans="1:7" x14ac:dyDescent="0.35">
      <c r="A226">
        <v>2022</v>
      </c>
      <c r="B226" t="s">
        <v>925</v>
      </c>
      <c r="C226">
        <v>1</v>
      </c>
      <c r="F226">
        <v>1</v>
      </c>
      <c r="G226">
        <v>2</v>
      </c>
    </row>
    <row r="227" spans="1:7" x14ac:dyDescent="0.35">
      <c r="A227">
        <v>2022</v>
      </c>
      <c r="B227" t="s">
        <v>926</v>
      </c>
      <c r="C227">
        <v>2</v>
      </c>
      <c r="F227">
        <v>1</v>
      </c>
      <c r="G227">
        <v>3</v>
      </c>
    </row>
    <row r="228" spans="1:7" x14ac:dyDescent="0.35">
      <c r="A228">
        <v>2022</v>
      </c>
      <c r="B228" t="s">
        <v>927</v>
      </c>
      <c r="C228">
        <v>2</v>
      </c>
      <c r="F228">
        <v>2</v>
      </c>
      <c r="G228">
        <v>4</v>
      </c>
    </row>
    <row r="229" spans="1:7" x14ac:dyDescent="0.35">
      <c r="A229">
        <v>2022</v>
      </c>
      <c r="B229" t="s">
        <v>928</v>
      </c>
      <c r="C229">
        <v>3</v>
      </c>
      <c r="D229">
        <v>1</v>
      </c>
      <c r="G229">
        <v>4</v>
      </c>
    </row>
    <row r="230" spans="1:7" x14ac:dyDescent="0.35">
      <c r="A230">
        <v>2022</v>
      </c>
      <c r="B230" t="s">
        <v>929</v>
      </c>
      <c r="C230">
        <v>2</v>
      </c>
      <c r="D230">
        <v>1</v>
      </c>
      <c r="G230">
        <v>3</v>
      </c>
    </row>
    <row r="231" spans="1:7" x14ac:dyDescent="0.35">
      <c r="A231">
        <v>2022</v>
      </c>
      <c r="B231" t="s">
        <v>930</v>
      </c>
      <c r="C231">
        <v>1</v>
      </c>
      <c r="D231">
        <v>1</v>
      </c>
      <c r="G231">
        <v>2</v>
      </c>
    </row>
    <row r="232" spans="1:7" x14ac:dyDescent="0.35">
      <c r="A232">
        <v>2022</v>
      </c>
      <c r="B232" t="s">
        <v>931</v>
      </c>
      <c r="C232">
        <v>1</v>
      </c>
      <c r="D232">
        <v>1</v>
      </c>
      <c r="F232">
        <v>1</v>
      </c>
      <c r="G232">
        <v>3</v>
      </c>
    </row>
    <row r="233" spans="1:7" x14ac:dyDescent="0.35">
      <c r="A233">
        <v>2022</v>
      </c>
      <c r="B233" t="s">
        <v>652</v>
      </c>
      <c r="C233">
        <v>1</v>
      </c>
      <c r="D233">
        <v>1</v>
      </c>
      <c r="G233">
        <v>2</v>
      </c>
    </row>
    <row r="234" spans="1:7" x14ac:dyDescent="0.35">
      <c r="A234">
        <v>2022</v>
      </c>
      <c r="B234" t="s">
        <v>932</v>
      </c>
      <c r="D234">
        <v>1</v>
      </c>
      <c r="F234">
        <v>4</v>
      </c>
      <c r="G234">
        <v>5</v>
      </c>
    </row>
    <row r="235" spans="1:7" x14ac:dyDescent="0.35">
      <c r="A235">
        <v>2022</v>
      </c>
      <c r="B235" t="s">
        <v>654</v>
      </c>
      <c r="C235">
        <v>1</v>
      </c>
      <c r="G235">
        <v>1</v>
      </c>
    </row>
    <row r="236" spans="1:7" x14ac:dyDescent="0.35">
      <c r="A236">
        <v>2022</v>
      </c>
      <c r="B236" t="s">
        <v>655</v>
      </c>
      <c r="C236">
        <v>2</v>
      </c>
      <c r="G236">
        <v>2</v>
      </c>
    </row>
    <row r="237" spans="1:7" x14ac:dyDescent="0.35">
      <c r="A237">
        <v>2022</v>
      </c>
      <c r="B237" t="s">
        <v>656</v>
      </c>
      <c r="C237">
        <v>1</v>
      </c>
      <c r="G237">
        <v>1</v>
      </c>
    </row>
    <row r="238" spans="1:7" x14ac:dyDescent="0.35">
      <c r="A238">
        <v>2022</v>
      </c>
      <c r="B238" t="s">
        <v>657</v>
      </c>
      <c r="C238">
        <v>1</v>
      </c>
      <c r="G238">
        <v>1</v>
      </c>
    </row>
    <row r="239" spans="1:7" x14ac:dyDescent="0.35">
      <c r="A239">
        <v>2022</v>
      </c>
      <c r="B239" t="s">
        <v>658</v>
      </c>
      <c r="C239">
        <v>2</v>
      </c>
      <c r="G239">
        <v>2</v>
      </c>
    </row>
    <row r="240" spans="1:7" x14ac:dyDescent="0.35">
      <c r="A240">
        <v>2022</v>
      </c>
      <c r="B240" t="s">
        <v>933</v>
      </c>
      <c r="C240">
        <v>3</v>
      </c>
      <c r="F240">
        <v>1</v>
      </c>
      <c r="G240">
        <v>4</v>
      </c>
    </row>
    <row r="241" spans="1:7" x14ac:dyDescent="0.35">
      <c r="A241">
        <v>2022</v>
      </c>
      <c r="B241" t="s">
        <v>659</v>
      </c>
      <c r="C241">
        <v>2</v>
      </c>
      <c r="G241">
        <v>2</v>
      </c>
    </row>
    <row r="242" spans="1:7" x14ac:dyDescent="0.35">
      <c r="A242">
        <v>2022</v>
      </c>
      <c r="B242" t="s">
        <v>660</v>
      </c>
      <c r="C242">
        <v>2</v>
      </c>
      <c r="G242">
        <v>2</v>
      </c>
    </row>
    <row r="243" spans="1:7" x14ac:dyDescent="0.35">
      <c r="A243">
        <v>2022</v>
      </c>
      <c r="B243" t="s">
        <v>934</v>
      </c>
      <c r="C243">
        <v>2</v>
      </c>
      <c r="G243">
        <v>2</v>
      </c>
    </row>
    <row r="244" spans="1:7" x14ac:dyDescent="0.35">
      <c r="A244">
        <v>2022</v>
      </c>
      <c r="B244" t="s">
        <v>661</v>
      </c>
      <c r="C244">
        <v>2</v>
      </c>
      <c r="G244">
        <v>2</v>
      </c>
    </row>
    <row r="245" spans="1:7" x14ac:dyDescent="0.35">
      <c r="A245">
        <v>2022</v>
      </c>
      <c r="B245" t="s">
        <v>662</v>
      </c>
      <c r="C245">
        <v>2</v>
      </c>
      <c r="G245">
        <v>2</v>
      </c>
    </row>
    <row r="246" spans="1:7" x14ac:dyDescent="0.35">
      <c r="A246">
        <v>2022</v>
      </c>
      <c r="B246" t="s">
        <v>663</v>
      </c>
      <c r="C246">
        <v>1</v>
      </c>
      <c r="G246">
        <v>1</v>
      </c>
    </row>
    <row r="247" spans="1:7" x14ac:dyDescent="0.35">
      <c r="A247">
        <v>2022</v>
      </c>
      <c r="B247" t="s">
        <v>935</v>
      </c>
      <c r="C247">
        <v>1</v>
      </c>
      <c r="D247">
        <v>1</v>
      </c>
      <c r="G247">
        <v>2</v>
      </c>
    </row>
    <row r="248" spans="1:7" x14ac:dyDescent="0.35">
      <c r="A248">
        <v>2022</v>
      </c>
      <c r="B248" t="s">
        <v>664</v>
      </c>
      <c r="C248">
        <v>2</v>
      </c>
      <c r="G248">
        <v>2</v>
      </c>
    </row>
    <row r="249" spans="1:7" x14ac:dyDescent="0.35">
      <c r="A249">
        <v>2022</v>
      </c>
      <c r="B249" t="s">
        <v>665</v>
      </c>
      <c r="C249">
        <v>1</v>
      </c>
      <c r="G249">
        <v>1</v>
      </c>
    </row>
    <row r="250" spans="1:7" x14ac:dyDescent="0.35">
      <c r="A250">
        <v>2022</v>
      </c>
      <c r="B250" t="s">
        <v>936</v>
      </c>
      <c r="F250">
        <v>2</v>
      </c>
      <c r="G250">
        <v>2</v>
      </c>
    </row>
    <row r="251" spans="1:7" x14ac:dyDescent="0.35">
      <c r="A251">
        <v>2022</v>
      </c>
      <c r="B251" t="s">
        <v>667</v>
      </c>
      <c r="C251">
        <v>1</v>
      </c>
      <c r="G251">
        <v>1</v>
      </c>
    </row>
    <row r="252" spans="1:7" x14ac:dyDescent="0.35">
      <c r="A252">
        <v>2022</v>
      </c>
      <c r="B252" t="s">
        <v>937</v>
      </c>
      <c r="D252">
        <v>1</v>
      </c>
      <c r="G252">
        <v>1</v>
      </c>
    </row>
    <row r="253" spans="1:7" x14ac:dyDescent="0.35">
      <c r="A253">
        <v>2022</v>
      </c>
      <c r="B253" t="s">
        <v>668</v>
      </c>
      <c r="C253">
        <v>1</v>
      </c>
      <c r="G253">
        <v>1</v>
      </c>
    </row>
    <row r="254" spans="1:7" x14ac:dyDescent="0.35">
      <c r="A254">
        <v>2022</v>
      </c>
      <c r="B254" t="s">
        <v>938</v>
      </c>
      <c r="C254">
        <v>2</v>
      </c>
      <c r="F254">
        <v>1</v>
      </c>
      <c r="G254">
        <v>3</v>
      </c>
    </row>
    <row r="255" spans="1:7" x14ac:dyDescent="0.35">
      <c r="A255">
        <v>2023</v>
      </c>
      <c r="B255" t="s">
        <v>939</v>
      </c>
      <c r="D255">
        <v>1</v>
      </c>
      <c r="G255">
        <v>1</v>
      </c>
    </row>
    <row r="256" spans="1:7" x14ac:dyDescent="0.35">
      <c r="A256">
        <v>2023</v>
      </c>
      <c r="B256" t="s">
        <v>940</v>
      </c>
      <c r="C256">
        <v>2</v>
      </c>
      <c r="D256">
        <v>2</v>
      </c>
      <c r="G256">
        <v>4</v>
      </c>
    </row>
    <row r="257" spans="1:7" x14ac:dyDescent="0.35">
      <c r="A257">
        <v>2023</v>
      </c>
      <c r="B257" t="s">
        <v>941</v>
      </c>
      <c r="C257">
        <v>2</v>
      </c>
      <c r="D257">
        <v>2</v>
      </c>
      <c r="G257">
        <v>4</v>
      </c>
    </row>
    <row r="258" spans="1:7" x14ac:dyDescent="0.35">
      <c r="A258">
        <v>2023</v>
      </c>
      <c r="B258" t="s">
        <v>942</v>
      </c>
      <c r="C258">
        <v>2</v>
      </c>
      <c r="D258">
        <v>2</v>
      </c>
      <c r="G258">
        <v>4</v>
      </c>
    </row>
    <row r="259" spans="1:7" x14ac:dyDescent="0.35">
      <c r="A259">
        <v>2023</v>
      </c>
      <c r="B259" t="s">
        <v>943</v>
      </c>
      <c r="C259">
        <v>2</v>
      </c>
      <c r="D259">
        <v>2</v>
      </c>
      <c r="G259">
        <v>4</v>
      </c>
    </row>
    <row r="260" spans="1:7" x14ac:dyDescent="0.35">
      <c r="A260">
        <v>2023</v>
      </c>
      <c r="B260" t="s">
        <v>944</v>
      </c>
      <c r="D260">
        <v>1</v>
      </c>
      <c r="G260">
        <v>1</v>
      </c>
    </row>
    <row r="261" spans="1:7" x14ac:dyDescent="0.35">
      <c r="A261">
        <v>2023</v>
      </c>
      <c r="B261" t="s">
        <v>945</v>
      </c>
      <c r="D261">
        <v>2</v>
      </c>
      <c r="G261">
        <v>2</v>
      </c>
    </row>
    <row r="262" spans="1:7" x14ac:dyDescent="0.35">
      <c r="A262">
        <v>2023</v>
      </c>
      <c r="B262" t="s">
        <v>946</v>
      </c>
      <c r="C262">
        <v>2</v>
      </c>
      <c r="D262">
        <v>3</v>
      </c>
      <c r="G262">
        <v>5</v>
      </c>
    </row>
    <row r="263" spans="1:7" x14ac:dyDescent="0.35">
      <c r="A263">
        <v>2023</v>
      </c>
      <c r="B263" t="s">
        <v>947</v>
      </c>
      <c r="D263">
        <v>2</v>
      </c>
      <c r="G263">
        <v>2</v>
      </c>
    </row>
    <row r="264" spans="1:7" x14ac:dyDescent="0.35">
      <c r="A264">
        <v>2023</v>
      </c>
      <c r="B264" t="s">
        <v>948</v>
      </c>
      <c r="D264">
        <v>2</v>
      </c>
      <c r="G264">
        <v>2</v>
      </c>
    </row>
    <row r="265" spans="1:7" x14ac:dyDescent="0.35">
      <c r="A265">
        <v>2023</v>
      </c>
      <c r="B265" t="s">
        <v>949</v>
      </c>
      <c r="C265">
        <v>2</v>
      </c>
      <c r="D265">
        <v>2</v>
      </c>
      <c r="G265">
        <v>4</v>
      </c>
    </row>
    <row r="266" spans="1:7" x14ac:dyDescent="0.35">
      <c r="A266">
        <v>2023</v>
      </c>
      <c r="B266" t="s">
        <v>950</v>
      </c>
      <c r="D266">
        <v>2</v>
      </c>
      <c r="G266">
        <v>2</v>
      </c>
    </row>
    <row r="267" spans="1:7" x14ac:dyDescent="0.35">
      <c r="A267">
        <v>2023</v>
      </c>
      <c r="B267" t="s">
        <v>951</v>
      </c>
      <c r="C267">
        <v>1</v>
      </c>
      <c r="D267">
        <v>2</v>
      </c>
      <c r="F267">
        <v>1</v>
      </c>
      <c r="G267">
        <v>4</v>
      </c>
    </row>
    <row r="268" spans="1:7" x14ac:dyDescent="0.35">
      <c r="A268">
        <v>2023</v>
      </c>
      <c r="B268" t="s">
        <v>952</v>
      </c>
      <c r="D268">
        <v>1</v>
      </c>
      <c r="G268">
        <v>1</v>
      </c>
    </row>
    <row r="269" spans="1:7" x14ac:dyDescent="0.35">
      <c r="A269">
        <v>2023</v>
      </c>
      <c r="B269" t="s">
        <v>953</v>
      </c>
      <c r="C269">
        <v>1</v>
      </c>
      <c r="D269">
        <v>1</v>
      </c>
      <c r="G269">
        <v>2</v>
      </c>
    </row>
    <row r="270" spans="1:7" x14ac:dyDescent="0.35">
      <c r="A270">
        <v>2023</v>
      </c>
      <c r="B270" t="s">
        <v>954</v>
      </c>
      <c r="C270">
        <v>1</v>
      </c>
      <c r="D270">
        <v>1</v>
      </c>
      <c r="G270">
        <v>2</v>
      </c>
    </row>
    <row r="271" spans="1:7" x14ac:dyDescent="0.35">
      <c r="A271">
        <v>2023</v>
      </c>
      <c r="B271" t="s">
        <v>955</v>
      </c>
      <c r="C271">
        <v>1</v>
      </c>
      <c r="D271">
        <v>1</v>
      </c>
      <c r="G271">
        <v>2</v>
      </c>
    </row>
    <row r="272" spans="1:7" x14ac:dyDescent="0.35">
      <c r="A272">
        <v>2023</v>
      </c>
      <c r="B272" t="s">
        <v>956</v>
      </c>
      <c r="D272">
        <v>1</v>
      </c>
      <c r="G272">
        <v>1</v>
      </c>
    </row>
    <row r="273" spans="1:7" x14ac:dyDescent="0.35">
      <c r="A273">
        <v>2023</v>
      </c>
      <c r="B273" t="s">
        <v>957</v>
      </c>
      <c r="D273">
        <v>1</v>
      </c>
      <c r="G273">
        <v>1</v>
      </c>
    </row>
    <row r="274" spans="1:7" x14ac:dyDescent="0.35">
      <c r="A274">
        <v>2023</v>
      </c>
      <c r="B274" t="s">
        <v>669</v>
      </c>
      <c r="C274">
        <v>1</v>
      </c>
      <c r="G274">
        <v>1</v>
      </c>
    </row>
    <row r="275" spans="1:7" x14ac:dyDescent="0.35">
      <c r="A275">
        <v>2023</v>
      </c>
      <c r="B275" t="s">
        <v>958</v>
      </c>
      <c r="C275">
        <v>1</v>
      </c>
      <c r="D275">
        <v>2</v>
      </c>
      <c r="G275">
        <v>3</v>
      </c>
    </row>
    <row r="276" spans="1:7" x14ac:dyDescent="0.35">
      <c r="A276">
        <v>2023</v>
      </c>
      <c r="B276" t="s">
        <v>670</v>
      </c>
      <c r="C276">
        <v>1</v>
      </c>
      <c r="G276">
        <v>1</v>
      </c>
    </row>
    <row r="277" spans="1:7" x14ac:dyDescent="0.35">
      <c r="A277">
        <v>2023</v>
      </c>
      <c r="B277" t="s">
        <v>959</v>
      </c>
      <c r="C277">
        <v>1</v>
      </c>
      <c r="D277">
        <v>1</v>
      </c>
      <c r="G277">
        <v>2</v>
      </c>
    </row>
    <row r="278" spans="1:7" x14ac:dyDescent="0.35">
      <c r="A278">
        <v>2023</v>
      </c>
      <c r="B278" t="s">
        <v>671</v>
      </c>
      <c r="C278">
        <v>1</v>
      </c>
      <c r="G278">
        <v>1</v>
      </c>
    </row>
    <row r="279" spans="1:7" x14ac:dyDescent="0.35">
      <c r="A279">
        <v>2023</v>
      </c>
      <c r="B279" t="s">
        <v>960</v>
      </c>
      <c r="C279">
        <v>1</v>
      </c>
      <c r="D279">
        <v>2</v>
      </c>
      <c r="G279">
        <v>3</v>
      </c>
    </row>
    <row r="280" spans="1:7" x14ac:dyDescent="0.35">
      <c r="A280">
        <v>2023</v>
      </c>
      <c r="B280" t="s">
        <v>961</v>
      </c>
      <c r="D280">
        <v>1</v>
      </c>
      <c r="G280">
        <v>1</v>
      </c>
    </row>
    <row r="281" spans="1:7" x14ac:dyDescent="0.35">
      <c r="A281">
        <v>2023</v>
      </c>
      <c r="B281" t="s">
        <v>962</v>
      </c>
      <c r="D281">
        <v>1</v>
      </c>
      <c r="G281">
        <v>1</v>
      </c>
    </row>
    <row r="282" spans="1:7" x14ac:dyDescent="0.35">
      <c r="A282">
        <v>2023</v>
      </c>
      <c r="B282" t="s">
        <v>672</v>
      </c>
      <c r="C282">
        <v>1</v>
      </c>
      <c r="G282">
        <v>1</v>
      </c>
    </row>
    <row r="283" spans="1:7" x14ac:dyDescent="0.35">
      <c r="A283">
        <v>2023</v>
      </c>
      <c r="B283" t="s">
        <v>963</v>
      </c>
      <c r="D283">
        <v>1</v>
      </c>
      <c r="G283">
        <v>1</v>
      </c>
    </row>
    <row r="284" spans="1:7" x14ac:dyDescent="0.35">
      <c r="A284">
        <v>2023</v>
      </c>
      <c r="B284" t="s">
        <v>964</v>
      </c>
      <c r="D284">
        <v>1</v>
      </c>
      <c r="G284">
        <v>1</v>
      </c>
    </row>
    <row r="285" spans="1:7" x14ac:dyDescent="0.35">
      <c r="A285">
        <v>2023</v>
      </c>
      <c r="B285" t="s">
        <v>965</v>
      </c>
      <c r="F285">
        <v>1</v>
      </c>
      <c r="G285">
        <v>1</v>
      </c>
    </row>
    <row r="286" spans="1:7" x14ac:dyDescent="0.35">
      <c r="A286">
        <v>2023</v>
      </c>
      <c r="B286" t="s">
        <v>673</v>
      </c>
      <c r="C286">
        <v>1</v>
      </c>
      <c r="G286">
        <v>1</v>
      </c>
    </row>
    <row r="287" spans="1:7" x14ac:dyDescent="0.35">
      <c r="A287">
        <v>2023</v>
      </c>
      <c r="B287" t="s">
        <v>966</v>
      </c>
      <c r="C287">
        <v>1</v>
      </c>
      <c r="D287">
        <v>3</v>
      </c>
      <c r="G287">
        <v>4</v>
      </c>
    </row>
    <row r="288" spans="1:7" x14ac:dyDescent="0.35">
      <c r="A288">
        <v>2023</v>
      </c>
      <c r="B288" t="s">
        <v>674</v>
      </c>
      <c r="C288">
        <v>1</v>
      </c>
      <c r="G288">
        <v>1</v>
      </c>
    </row>
    <row r="289" spans="1:7" x14ac:dyDescent="0.35">
      <c r="A289">
        <v>2023</v>
      </c>
      <c r="B289" t="s">
        <v>967</v>
      </c>
      <c r="D289">
        <v>1</v>
      </c>
      <c r="G289">
        <v>1</v>
      </c>
    </row>
    <row r="290" spans="1:7" x14ac:dyDescent="0.35">
      <c r="A290">
        <v>2023</v>
      </c>
      <c r="B290" t="s">
        <v>968</v>
      </c>
      <c r="F290">
        <v>1</v>
      </c>
      <c r="G290">
        <v>1</v>
      </c>
    </row>
    <row r="291" spans="1:7" x14ac:dyDescent="0.35">
      <c r="A291">
        <v>2023</v>
      </c>
      <c r="B291" t="s">
        <v>675</v>
      </c>
      <c r="C291">
        <v>1</v>
      </c>
      <c r="G291">
        <v>1</v>
      </c>
    </row>
    <row r="292" spans="1:7" x14ac:dyDescent="0.35">
      <c r="A292">
        <v>2023</v>
      </c>
      <c r="B292" t="s">
        <v>676</v>
      </c>
      <c r="C292">
        <v>1</v>
      </c>
      <c r="G292">
        <v>1</v>
      </c>
    </row>
    <row r="293" spans="1:7" x14ac:dyDescent="0.35">
      <c r="A293">
        <v>2023</v>
      </c>
      <c r="B293" t="s">
        <v>969</v>
      </c>
      <c r="D293">
        <v>1</v>
      </c>
      <c r="G293">
        <v>1</v>
      </c>
    </row>
    <row r="294" spans="1:7" x14ac:dyDescent="0.35">
      <c r="A294">
        <v>2023</v>
      </c>
      <c r="B294" t="s">
        <v>970</v>
      </c>
      <c r="D294">
        <v>1</v>
      </c>
      <c r="G294">
        <v>1</v>
      </c>
    </row>
    <row r="295" spans="1:7" x14ac:dyDescent="0.35">
      <c r="A295">
        <v>2023</v>
      </c>
      <c r="B295" t="s">
        <v>677</v>
      </c>
      <c r="C295">
        <v>1</v>
      </c>
      <c r="G295">
        <v>1</v>
      </c>
    </row>
    <row r="296" spans="1:7" x14ac:dyDescent="0.35">
      <c r="A296">
        <v>2023</v>
      </c>
      <c r="B296" t="s">
        <v>971</v>
      </c>
      <c r="D296">
        <v>1</v>
      </c>
      <c r="G296">
        <v>1</v>
      </c>
    </row>
    <row r="297" spans="1:7" x14ac:dyDescent="0.35">
      <c r="A297">
        <v>2023</v>
      </c>
      <c r="B297" t="s">
        <v>972</v>
      </c>
      <c r="D297">
        <v>1</v>
      </c>
      <c r="G297">
        <v>1</v>
      </c>
    </row>
    <row r="298" spans="1:7" x14ac:dyDescent="0.35">
      <c r="A298">
        <v>2023</v>
      </c>
      <c r="B298" t="s">
        <v>973</v>
      </c>
      <c r="D298">
        <v>1</v>
      </c>
      <c r="G298">
        <v>1</v>
      </c>
    </row>
    <row r="299" spans="1:7" x14ac:dyDescent="0.35">
      <c r="A299">
        <v>2023</v>
      </c>
      <c r="B299" t="s">
        <v>974</v>
      </c>
      <c r="D299">
        <v>1</v>
      </c>
      <c r="G299">
        <v>1</v>
      </c>
    </row>
    <row r="300" spans="1:7" x14ac:dyDescent="0.35">
      <c r="A300">
        <v>2023</v>
      </c>
      <c r="B300" t="s">
        <v>975</v>
      </c>
      <c r="F300">
        <v>1</v>
      </c>
      <c r="G300">
        <v>1</v>
      </c>
    </row>
    <row r="301" spans="1:7" x14ac:dyDescent="0.35">
      <c r="A301">
        <v>2023</v>
      </c>
      <c r="B301" t="s">
        <v>976</v>
      </c>
      <c r="D301">
        <v>1</v>
      </c>
      <c r="G301">
        <v>1</v>
      </c>
    </row>
    <row r="302" spans="1:7" x14ac:dyDescent="0.35">
      <c r="A302">
        <v>2023</v>
      </c>
      <c r="B302" t="s">
        <v>678</v>
      </c>
      <c r="C302">
        <v>1</v>
      </c>
      <c r="G302">
        <v>1</v>
      </c>
    </row>
    <row r="303" spans="1:7" x14ac:dyDescent="0.35">
      <c r="A303">
        <v>2023</v>
      </c>
      <c r="B303" t="s">
        <v>977</v>
      </c>
      <c r="D303">
        <v>1</v>
      </c>
      <c r="G303">
        <v>1</v>
      </c>
    </row>
    <row r="304" spans="1:7" x14ac:dyDescent="0.35">
      <c r="A304">
        <v>2023</v>
      </c>
      <c r="B304" t="s">
        <v>978</v>
      </c>
      <c r="D304">
        <v>1</v>
      </c>
      <c r="G304">
        <v>1</v>
      </c>
    </row>
    <row r="305" spans="1:7" x14ac:dyDescent="0.35">
      <c r="A305">
        <v>2023</v>
      </c>
      <c r="B305" t="s">
        <v>979</v>
      </c>
      <c r="D305">
        <v>1</v>
      </c>
      <c r="G305">
        <v>1</v>
      </c>
    </row>
    <row r="306" spans="1:7" x14ac:dyDescent="0.35">
      <c r="A306">
        <v>2023</v>
      </c>
      <c r="B306" t="s">
        <v>980</v>
      </c>
      <c r="D306">
        <v>1</v>
      </c>
      <c r="G306">
        <v>1</v>
      </c>
    </row>
    <row r="307" spans="1:7" x14ac:dyDescent="0.35">
      <c r="A307">
        <v>2023</v>
      </c>
      <c r="B307" t="s">
        <v>981</v>
      </c>
      <c r="D307">
        <v>1</v>
      </c>
      <c r="G307">
        <v>1</v>
      </c>
    </row>
    <row r="308" spans="1:7" x14ac:dyDescent="0.35">
      <c r="A308">
        <v>2023</v>
      </c>
      <c r="B308" t="s">
        <v>982</v>
      </c>
      <c r="D308">
        <v>1</v>
      </c>
      <c r="G308">
        <v>1</v>
      </c>
    </row>
    <row r="309" spans="1:7" x14ac:dyDescent="0.35">
      <c r="A309">
        <v>2023</v>
      </c>
      <c r="B309" t="s">
        <v>983</v>
      </c>
      <c r="D309">
        <v>1</v>
      </c>
      <c r="G309">
        <v>1</v>
      </c>
    </row>
    <row r="310" spans="1:7" x14ac:dyDescent="0.35">
      <c r="A310">
        <v>2023</v>
      </c>
      <c r="B310" t="s">
        <v>984</v>
      </c>
      <c r="D310">
        <v>1</v>
      </c>
      <c r="G310">
        <v>1</v>
      </c>
    </row>
    <row r="311" spans="1:7" x14ac:dyDescent="0.35">
      <c r="A311">
        <v>2023</v>
      </c>
      <c r="B311" t="s">
        <v>985</v>
      </c>
      <c r="D311">
        <v>1</v>
      </c>
      <c r="G311">
        <v>1</v>
      </c>
    </row>
    <row r="312" spans="1:7" x14ac:dyDescent="0.35">
      <c r="A312">
        <v>2023</v>
      </c>
      <c r="B312" t="s">
        <v>986</v>
      </c>
      <c r="D312">
        <v>1</v>
      </c>
      <c r="G312">
        <v>1</v>
      </c>
    </row>
    <row r="313" spans="1:7" x14ac:dyDescent="0.35">
      <c r="A313">
        <v>2023</v>
      </c>
      <c r="B313" t="s">
        <v>987</v>
      </c>
      <c r="D313">
        <v>1</v>
      </c>
      <c r="G313">
        <v>1</v>
      </c>
    </row>
    <row r="314" spans="1:7" x14ac:dyDescent="0.35">
      <c r="A314">
        <v>2023</v>
      </c>
      <c r="B314" t="s">
        <v>988</v>
      </c>
      <c r="D314">
        <v>1</v>
      </c>
      <c r="G314">
        <v>1</v>
      </c>
    </row>
    <row r="315" spans="1:7" x14ac:dyDescent="0.35">
      <c r="A315">
        <v>2023</v>
      </c>
      <c r="B315" t="s">
        <v>989</v>
      </c>
      <c r="D315">
        <v>1</v>
      </c>
      <c r="G315">
        <v>1</v>
      </c>
    </row>
    <row r="316" spans="1:7" x14ac:dyDescent="0.35">
      <c r="A316">
        <v>2023</v>
      </c>
      <c r="B316" t="s">
        <v>990</v>
      </c>
      <c r="D316">
        <v>1</v>
      </c>
      <c r="G316">
        <v>1</v>
      </c>
    </row>
    <row r="317" spans="1:7" x14ac:dyDescent="0.35">
      <c r="A317">
        <v>2023</v>
      </c>
      <c r="B317" t="s">
        <v>991</v>
      </c>
      <c r="D317">
        <v>1</v>
      </c>
      <c r="G317">
        <v>1</v>
      </c>
    </row>
    <row r="318" spans="1:7" x14ac:dyDescent="0.35">
      <c r="A318">
        <v>2023</v>
      </c>
      <c r="B318" t="s">
        <v>992</v>
      </c>
      <c r="D318">
        <v>1</v>
      </c>
      <c r="G318">
        <v>1</v>
      </c>
    </row>
    <row r="319" spans="1:7" x14ac:dyDescent="0.35">
      <c r="A319">
        <v>2023</v>
      </c>
      <c r="B319" t="s">
        <v>993</v>
      </c>
      <c r="D319">
        <v>1</v>
      </c>
      <c r="G319">
        <v>1</v>
      </c>
    </row>
    <row r="320" spans="1:7" x14ac:dyDescent="0.35">
      <c r="A320">
        <v>2023</v>
      </c>
      <c r="B320" t="s">
        <v>994</v>
      </c>
      <c r="D320">
        <v>1</v>
      </c>
      <c r="G320">
        <v>1</v>
      </c>
    </row>
    <row r="321" spans="1:7" x14ac:dyDescent="0.35">
      <c r="A321">
        <v>2023</v>
      </c>
      <c r="B321" t="s">
        <v>995</v>
      </c>
      <c r="D321">
        <v>1</v>
      </c>
      <c r="G321">
        <v>1</v>
      </c>
    </row>
    <row r="322" spans="1:7" x14ac:dyDescent="0.35">
      <c r="A322">
        <v>2023</v>
      </c>
      <c r="B322" t="s">
        <v>996</v>
      </c>
      <c r="D322">
        <v>1</v>
      </c>
      <c r="G322">
        <v>1</v>
      </c>
    </row>
    <row r="323" spans="1:7" x14ac:dyDescent="0.35">
      <c r="A323">
        <v>2023</v>
      </c>
      <c r="B323" t="s">
        <v>997</v>
      </c>
      <c r="D323">
        <v>1</v>
      </c>
      <c r="G323">
        <v>1</v>
      </c>
    </row>
    <row r="324" spans="1:7" x14ac:dyDescent="0.35">
      <c r="A324">
        <v>2023</v>
      </c>
      <c r="B324" t="s">
        <v>998</v>
      </c>
      <c r="D324">
        <v>1</v>
      </c>
      <c r="G324">
        <v>1</v>
      </c>
    </row>
    <row r="325" spans="1:7" x14ac:dyDescent="0.35">
      <c r="A325">
        <v>2023</v>
      </c>
      <c r="B325" t="s">
        <v>999</v>
      </c>
      <c r="D325">
        <v>1</v>
      </c>
      <c r="G325">
        <v>1</v>
      </c>
    </row>
    <row r="326" spans="1:7" x14ac:dyDescent="0.35">
      <c r="A326">
        <v>2023</v>
      </c>
      <c r="B326" t="s">
        <v>1000</v>
      </c>
      <c r="D326">
        <v>1</v>
      </c>
      <c r="G326">
        <v>1</v>
      </c>
    </row>
    <row r="327" spans="1:7" x14ac:dyDescent="0.35">
      <c r="A327">
        <v>2023</v>
      </c>
      <c r="B327" t="s">
        <v>1001</v>
      </c>
      <c r="D327">
        <v>1</v>
      </c>
      <c r="G327">
        <v>1</v>
      </c>
    </row>
    <row r="328" spans="1:7" x14ac:dyDescent="0.35">
      <c r="A328">
        <v>2023</v>
      </c>
      <c r="B328" t="s">
        <v>1002</v>
      </c>
      <c r="F328">
        <v>1</v>
      </c>
      <c r="G328">
        <v>1</v>
      </c>
    </row>
    <row r="329" spans="1:7" x14ac:dyDescent="0.35">
      <c r="A329">
        <v>2023</v>
      </c>
      <c r="B329" t="s">
        <v>1003</v>
      </c>
      <c r="D329">
        <v>1</v>
      </c>
      <c r="G329">
        <v>1</v>
      </c>
    </row>
    <row r="330" spans="1:7" x14ac:dyDescent="0.35">
      <c r="A330">
        <v>2023</v>
      </c>
      <c r="B330" t="s">
        <v>1004</v>
      </c>
      <c r="D330">
        <v>1</v>
      </c>
      <c r="G330">
        <v>1</v>
      </c>
    </row>
    <row r="331" spans="1:7" x14ac:dyDescent="0.35">
      <c r="A331">
        <v>2023</v>
      </c>
      <c r="B331" t="s">
        <v>1005</v>
      </c>
      <c r="D331">
        <v>1</v>
      </c>
      <c r="G331">
        <v>1</v>
      </c>
    </row>
    <row r="332" spans="1:7" x14ac:dyDescent="0.35">
      <c r="A332">
        <v>2023</v>
      </c>
      <c r="B332" t="s">
        <v>1006</v>
      </c>
      <c r="D332">
        <v>1</v>
      </c>
      <c r="G332">
        <v>1</v>
      </c>
    </row>
    <row r="333" spans="1:7" x14ac:dyDescent="0.35">
      <c r="A333">
        <v>2023</v>
      </c>
      <c r="B333" t="s">
        <v>1007</v>
      </c>
      <c r="D333">
        <v>1</v>
      </c>
      <c r="G333">
        <v>1</v>
      </c>
    </row>
    <row r="334" spans="1:7" x14ac:dyDescent="0.35">
      <c r="A334">
        <v>2023</v>
      </c>
      <c r="B334" t="s">
        <v>1008</v>
      </c>
      <c r="D334">
        <v>1</v>
      </c>
      <c r="G334">
        <v>1</v>
      </c>
    </row>
    <row r="335" spans="1:7" x14ac:dyDescent="0.35">
      <c r="A335">
        <v>2023</v>
      </c>
      <c r="B335" t="s">
        <v>679</v>
      </c>
      <c r="C335">
        <v>1</v>
      </c>
      <c r="G335">
        <v>1</v>
      </c>
    </row>
    <row r="336" spans="1:7" x14ac:dyDescent="0.35">
      <c r="A336">
        <v>2023</v>
      </c>
      <c r="B336" t="s">
        <v>1009</v>
      </c>
      <c r="D336">
        <v>1</v>
      </c>
      <c r="G336">
        <v>1</v>
      </c>
    </row>
    <row r="337" spans="1:7" x14ac:dyDescent="0.35">
      <c r="A337">
        <v>2023</v>
      </c>
      <c r="B337" t="s">
        <v>680</v>
      </c>
      <c r="C337">
        <v>1</v>
      </c>
      <c r="G337">
        <v>1</v>
      </c>
    </row>
    <row r="338" spans="1:7" x14ac:dyDescent="0.35">
      <c r="A338">
        <v>2023</v>
      </c>
      <c r="B338" t="s">
        <v>681</v>
      </c>
      <c r="C338">
        <v>1</v>
      </c>
      <c r="G338">
        <v>1</v>
      </c>
    </row>
    <row r="339" spans="1:7" x14ac:dyDescent="0.35">
      <c r="A339">
        <v>2023</v>
      </c>
      <c r="B339" t="s">
        <v>1010</v>
      </c>
      <c r="C339">
        <v>2</v>
      </c>
      <c r="D339">
        <v>1</v>
      </c>
      <c r="G339">
        <v>3</v>
      </c>
    </row>
    <row r="340" spans="1:7" x14ac:dyDescent="0.35">
      <c r="A340">
        <v>2023</v>
      </c>
      <c r="B340" t="s">
        <v>1011</v>
      </c>
      <c r="D340">
        <v>1</v>
      </c>
      <c r="G340">
        <v>1</v>
      </c>
    </row>
    <row r="341" spans="1:7" x14ac:dyDescent="0.35">
      <c r="A341">
        <v>2023</v>
      </c>
      <c r="B341" t="s">
        <v>682</v>
      </c>
      <c r="C341">
        <v>1</v>
      </c>
      <c r="G341">
        <v>1</v>
      </c>
    </row>
    <row r="342" spans="1:7" x14ac:dyDescent="0.35">
      <c r="A342">
        <v>2023</v>
      </c>
      <c r="B342" t="s">
        <v>683</v>
      </c>
      <c r="C342">
        <v>1</v>
      </c>
      <c r="G342">
        <v>1</v>
      </c>
    </row>
    <row r="343" spans="1:7" x14ac:dyDescent="0.35">
      <c r="A343">
        <v>2023</v>
      </c>
      <c r="B343" t="s">
        <v>684</v>
      </c>
      <c r="C343">
        <v>1</v>
      </c>
      <c r="G343">
        <v>1</v>
      </c>
    </row>
    <row r="344" spans="1:7" x14ac:dyDescent="0.35">
      <c r="A344">
        <v>2023</v>
      </c>
      <c r="B344" t="s">
        <v>685</v>
      </c>
      <c r="C344">
        <v>1</v>
      </c>
      <c r="G344">
        <v>1</v>
      </c>
    </row>
    <row r="345" spans="1:7" x14ac:dyDescent="0.35">
      <c r="A345">
        <v>2023</v>
      </c>
      <c r="B345" t="s">
        <v>686</v>
      </c>
      <c r="C345">
        <v>1</v>
      </c>
      <c r="G345">
        <v>1</v>
      </c>
    </row>
    <row r="346" spans="1:7" x14ac:dyDescent="0.35">
      <c r="A346">
        <v>2023</v>
      </c>
      <c r="B346" t="s">
        <v>687</v>
      </c>
      <c r="C346">
        <v>1</v>
      </c>
      <c r="G346">
        <v>1</v>
      </c>
    </row>
    <row r="347" spans="1:7" x14ac:dyDescent="0.35">
      <c r="A347">
        <v>2023</v>
      </c>
      <c r="B347" t="s">
        <v>1012</v>
      </c>
      <c r="D347">
        <v>1</v>
      </c>
      <c r="G347">
        <v>1</v>
      </c>
    </row>
    <row r="348" spans="1:7" x14ac:dyDescent="0.35">
      <c r="A348">
        <v>2023</v>
      </c>
      <c r="B348" t="s">
        <v>688</v>
      </c>
      <c r="C348">
        <v>2</v>
      </c>
      <c r="G348">
        <v>2</v>
      </c>
    </row>
    <row r="349" spans="1:7" x14ac:dyDescent="0.35">
      <c r="A349">
        <v>2023</v>
      </c>
      <c r="B349" t="s">
        <v>1013</v>
      </c>
      <c r="C349">
        <v>1</v>
      </c>
      <c r="F349">
        <v>1</v>
      </c>
      <c r="G349">
        <v>2</v>
      </c>
    </row>
    <row r="350" spans="1:7" x14ac:dyDescent="0.35">
      <c r="A350">
        <v>2023</v>
      </c>
      <c r="B350" t="s">
        <v>1014</v>
      </c>
      <c r="C350">
        <v>8</v>
      </c>
      <c r="D350">
        <v>2</v>
      </c>
      <c r="G350">
        <v>10</v>
      </c>
    </row>
    <row r="351" spans="1:7" x14ac:dyDescent="0.35">
      <c r="A351">
        <v>2023</v>
      </c>
      <c r="B351" t="s">
        <v>689</v>
      </c>
      <c r="C351">
        <v>1</v>
      </c>
      <c r="G351">
        <v>1</v>
      </c>
    </row>
    <row r="352" spans="1:7" x14ac:dyDescent="0.35">
      <c r="A352">
        <v>2023</v>
      </c>
      <c r="B352" t="s">
        <v>690</v>
      </c>
      <c r="C352">
        <v>1</v>
      </c>
      <c r="G352">
        <v>1</v>
      </c>
    </row>
    <row r="353" spans="1:7" x14ac:dyDescent="0.35">
      <c r="A353">
        <v>2023</v>
      </c>
      <c r="B353" t="s">
        <v>1015</v>
      </c>
      <c r="D353">
        <v>2</v>
      </c>
      <c r="G353">
        <v>2</v>
      </c>
    </row>
    <row r="354" spans="1:7" x14ac:dyDescent="0.35">
      <c r="A354">
        <v>2023</v>
      </c>
      <c r="B354" t="s">
        <v>1016</v>
      </c>
      <c r="C354">
        <v>2</v>
      </c>
      <c r="D354">
        <v>3</v>
      </c>
      <c r="G354">
        <v>5</v>
      </c>
    </row>
    <row r="355" spans="1:7" x14ac:dyDescent="0.35">
      <c r="A355">
        <v>2023</v>
      </c>
      <c r="B355" t="s">
        <v>1017</v>
      </c>
      <c r="D355">
        <v>1</v>
      </c>
      <c r="G355">
        <v>1</v>
      </c>
    </row>
    <row r="356" spans="1:7" x14ac:dyDescent="0.35">
      <c r="A356">
        <v>2023</v>
      </c>
      <c r="B356" t="s">
        <v>1018</v>
      </c>
      <c r="F356">
        <v>1</v>
      </c>
      <c r="G356">
        <v>1</v>
      </c>
    </row>
    <row r="357" spans="1:7" x14ac:dyDescent="0.35">
      <c r="A357">
        <v>2023</v>
      </c>
      <c r="B357" t="s">
        <v>1019</v>
      </c>
      <c r="F357">
        <v>1</v>
      </c>
      <c r="G357">
        <v>1</v>
      </c>
    </row>
    <row r="358" spans="1:7" x14ac:dyDescent="0.35">
      <c r="A358">
        <v>2023</v>
      </c>
      <c r="B358" t="s">
        <v>1020</v>
      </c>
      <c r="D358">
        <v>1</v>
      </c>
      <c r="G358">
        <v>1</v>
      </c>
    </row>
    <row r="359" spans="1:7" x14ac:dyDescent="0.35">
      <c r="A359">
        <v>2023</v>
      </c>
      <c r="B359" t="s">
        <v>1021</v>
      </c>
      <c r="D359">
        <v>1</v>
      </c>
      <c r="G359">
        <v>1</v>
      </c>
    </row>
    <row r="360" spans="1:7" x14ac:dyDescent="0.35">
      <c r="A360">
        <v>2023</v>
      </c>
      <c r="B360" t="s">
        <v>1022</v>
      </c>
      <c r="C360">
        <v>1</v>
      </c>
      <c r="F360">
        <v>1</v>
      </c>
      <c r="G360">
        <v>2</v>
      </c>
    </row>
    <row r="361" spans="1:7" x14ac:dyDescent="0.35">
      <c r="A361">
        <v>2023</v>
      </c>
      <c r="B361" t="s">
        <v>691</v>
      </c>
      <c r="C361">
        <v>1</v>
      </c>
      <c r="G361">
        <v>1</v>
      </c>
    </row>
    <row r="362" spans="1:7" x14ac:dyDescent="0.35">
      <c r="A362">
        <v>2023</v>
      </c>
      <c r="B362" t="s">
        <v>1023</v>
      </c>
      <c r="D362">
        <v>2</v>
      </c>
      <c r="G362">
        <v>2</v>
      </c>
    </row>
    <row r="363" spans="1:7" x14ac:dyDescent="0.35">
      <c r="A363">
        <v>2023</v>
      </c>
      <c r="B363" t="s">
        <v>1024</v>
      </c>
      <c r="D363">
        <v>1</v>
      </c>
      <c r="G363">
        <v>1</v>
      </c>
    </row>
    <row r="364" spans="1:7" x14ac:dyDescent="0.35">
      <c r="A364">
        <v>2023</v>
      </c>
      <c r="B364" t="s">
        <v>692</v>
      </c>
      <c r="C364">
        <v>1</v>
      </c>
      <c r="G364">
        <v>1</v>
      </c>
    </row>
    <row r="365" spans="1:7" x14ac:dyDescent="0.35">
      <c r="A365">
        <v>2023</v>
      </c>
      <c r="B365" t="s">
        <v>1025</v>
      </c>
      <c r="C365">
        <v>1</v>
      </c>
      <c r="G365">
        <v>1</v>
      </c>
    </row>
    <row r="366" spans="1:7" x14ac:dyDescent="0.35">
      <c r="A366">
        <v>2023</v>
      </c>
      <c r="B366" t="s">
        <v>1026</v>
      </c>
      <c r="D366">
        <v>1</v>
      </c>
      <c r="F366">
        <v>2</v>
      </c>
      <c r="G366">
        <v>3</v>
      </c>
    </row>
    <row r="367" spans="1:7" x14ac:dyDescent="0.35">
      <c r="A367">
        <v>2023</v>
      </c>
      <c r="B367" t="s">
        <v>1027</v>
      </c>
      <c r="C367">
        <v>2</v>
      </c>
      <c r="G367">
        <v>2</v>
      </c>
    </row>
    <row r="368" spans="1:7" x14ac:dyDescent="0.35">
      <c r="A368">
        <v>2023</v>
      </c>
      <c r="B368" t="s">
        <v>1028</v>
      </c>
      <c r="F368">
        <v>1</v>
      </c>
      <c r="G368">
        <v>1</v>
      </c>
    </row>
    <row r="369" spans="1:7" x14ac:dyDescent="0.35">
      <c r="A369">
        <v>2023</v>
      </c>
      <c r="B369" t="s">
        <v>693</v>
      </c>
      <c r="C369">
        <v>2</v>
      </c>
      <c r="G369">
        <v>2</v>
      </c>
    </row>
    <row r="370" spans="1:7" x14ac:dyDescent="0.35">
      <c r="A370">
        <v>2023</v>
      </c>
      <c r="B370" t="s">
        <v>1029</v>
      </c>
      <c r="D370">
        <v>1</v>
      </c>
      <c r="G370">
        <v>1</v>
      </c>
    </row>
    <row r="371" spans="1:7" x14ac:dyDescent="0.35">
      <c r="A371">
        <v>2023</v>
      </c>
      <c r="B371" t="s">
        <v>1030</v>
      </c>
      <c r="C371">
        <v>1</v>
      </c>
      <c r="G371">
        <v>1</v>
      </c>
    </row>
    <row r="372" spans="1:7" x14ac:dyDescent="0.35">
      <c r="A372">
        <v>2023</v>
      </c>
      <c r="B372" t="s">
        <v>1031</v>
      </c>
      <c r="D372">
        <v>2</v>
      </c>
      <c r="G372">
        <v>2</v>
      </c>
    </row>
    <row r="373" spans="1:7" x14ac:dyDescent="0.35">
      <c r="A373">
        <v>2023</v>
      </c>
      <c r="B373" t="s">
        <v>1032</v>
      </c>
      <c r="F373">
        <v>1</v>
      </c>
      <c r="G373">
        <v>1</v>
      </c>
    </row>
    <row r="374" spans="1:7" x14ac:dyDescent="0.35">
      <c r="A374">
        <v>2023</v>
      </c>
      <c r="B374" t="s">
        <v>1033</v>
      </c>
      <c r="F374">
        <v>1</v>
      </c>
      <c r="G374">
        <v>1</v>
      </c>
    </row>
    <row r="375" spans="1:7" x14ac:dyDescent="0.35">
      <c r="A375">
        <v>2023</v>
      </c>
      <c r="B375" t="s">
        <v>1034</v>
      </c>
      <c r="D375">
        <v>1</v>
      </c>
      <c r="G375">
        <v>1</v>
      </c>
    </row>
    <row r="376" spans="1:7" x14ac:dyDescent="0.35">
      <c r="A376">
        <v>2023</v>
      </c>
      <c r="B376" t="s">
        <v>1035</v>
      </c>
      <c r="F376">
        <v>1</v>
      </c>
      <c r="G376">
        <v>1</v>
      </c>
    </row>
    <row r="377" spans="1:7" x14ac:dyDescent="0.35">
      <c r="A377">
        <v>2023</v>
      </c>
      <c r="B377" t="s">
        <v>1036</v>
      </c>
      <c r="D377">
        <v>1</v>
      </c>
      <c r="G377">
        <v>1</v>
      </c>
    </row>
    <row r="378" spans="1:7" x14ac:dyDescent="0.35">
      <c r="A378">
        <v>2023</v>
      </c>
      <c r="B378" t="s">
        <v>1037</v>
      </c>
      <c r="D378">
        <v>2</v>
      </c>
      <c r="G378">
        <v>2</v>
      </c>
    </row>
    <row r="379" spans="1:7" x14ac:dyDescent="0.35">
      <c r="A379">
        <v>2023</v>
      </c>
      <c r="B379" t="s">
        <v>1038</v>
      </c>
      <c r="D379">
        <v>3</v>
      </c>
      <c r="G379">
        <v>3</v>
      </c>
    </row>
    <row r="380" spans="1:7" x14ac:dyDescent="0.35">
      <c r="A380">
        <v>2023</v>
      </c>
      <c r="B380" t="s">
        <v>1039</v>
      </c>
      <c r="D380">
        <v>2</v>
      </c>
      <c r="G380">
        <v>2</v>
      </c>
    </row>
    <row r="381" spans="1:7" x14ac:dyDescent="0.35">
      <c r="A381">
        <v>2023</v>
      </c>
      <c r="B381" t="s">
        <v>1040</v>
      </c>
      <c r="F381">
        <v>1</v>
      </c>
      <c r="G381">
        <v>1</v>
      </c>
    </row>
    <row r="382" spans="1:7" x14ac:dyDescent="0.35">
      <c r="A382">
        <v>2023</v>
      </c>
      <c r="B382" t="s">
        <v>1041</v>
      </c>
      <c r="C382">
        <v>1</v>
      </c>
      <c r="D382">
        <v>1</v>
      </c>
      <c r="G382">
        <v>2</v>
      </c>
    </row>
    <row r="383" spans="1:7" x14ac:dyDescent="0.35">
      <c r="A383">
        <v>2023</v>
      </c>
      <c r="B383" t="s">
        <v>1042</v>
      </c>
      <c r="D383">
        <v>1</v>
      </c>
      <c r="G383">
        <v>1</v>
      </c>
    </row>
    <row r="384" spans="1:7" x14ac:dyDescent="0.35">
      <c r="A384">
        <v>2023</v>
      </c>
      <c r="B384" t="s">
        <v>1043</v>
      </c>
      <c r="F384">
        <v>1</v>
      </c>
      <c r="G384">
        <v>1</v>
      </c>
    </row>
    <row r="385" spans="1:7" x14ac:dyDescent="0.35">
      <c r="A385">
        <v>2023</v>
      </c>
      <c r="B385" t="s">
        <v>695</v>
      </c>
      <c r="C385">
        <v>1</v>
      </c>
      <c r="G385">
        <v>1</v>
      </c>
    </row>
    <row r="386" spans="1:7" x14ac:dyDescent="0.35">
      <c r="A386">
        <v>2023</v>
      </c>
      <c r="B386" t="s">
        <v>1044</v>
      </c>
      <c r="D386">
        <v>1</v>
      </c>
      <c r="G386">
        <v>1</v>
      </c>
    </row>
    <row r="387" spans="1:7" x14ac:dyDescent="0.35">
      <c r="A387">
        <v>2023</v>
      </c>
      <c r="B387" t="s">
        <v>1045</v>
      </c>
      <c r="D387">
        <v>2</v>
      </c>
      <c r="G387">
        <v>2</v>
      </c>
    </row>
    <row r="388" spans="1:7" x14ac:dyDescent="0.35">
      <c r="A388">
        <v>2023</v>
      </c>
      <c r="B388" t="s">
        <v>1046</v>
      </c>
      <c r="D388">
        <v>1</v>
      </c>
      <c r="G388">
        <v>1</v>
      </c>
    </row>
    <row r="389" spans="1:7" x14ac:dyDescent="0.35">
      <c r="A389">
        <v>2023</v>
      </c>
      <c r="B389" t="s">
        <v>696</v>
      </c>
      <c r="C389">
        <v>1</v>
      </c>
      <c r="G389">
        <v>1</v>
      </c>
    </row>
    <row r="390" spans="1:7" x14ac:dyDescent="0.35">
      <c r="A390">
        <v>2023</v>
      </c>
      <c r="B390" t="s">
        <v>1047</v>
      </c>
      <c r="C390">
        <v>1</v>
      </c>
      <c r="F390">
        <v>1</v>
      </c>
      <c r="G390">
        <v>2</v>
      </c>
    </row>
    <row r="391" spans="1:7" x14ac:dyDescent="0.35">
      <c r="A391">
        <v>2023</v>
      </c>
      <c r="B391" t="s">
        <v>1048</v>
      </c>
      <c r="D391">
        <v>1</v>
      </c>
      <c r="F391">
        <v>1</v>
      </c>
      <c r="G391">
        <v>2</v>
      </c>
    </row>
    <row r="392" spans="1:7" x14ac:dyDescent="0.35">
      <c r="A392">
        <v>2023</v>
      </c>
      <c r="B392" t="s">
        <v>1049</v>
      </c>
      <c r="D392">
        <v>1</v>
      </c>
      <c r="G392">
        <v>1</v>
      </c>
    </row>
    <row r="393" spans="1:7" x14ac:dyDescent="0.35">
      <c r="A393">
        <v>2023</v>
      </c>
      <c r="B393" t="s">
        <v>1050</v>
      </c>
      <c r="F393">
        <v>1</v>
      </c>
      <c r="G393">
        <v>1</v>
      </c>
    </row>
    <row r="394" spans="1:7" x14ac:dyDescent="0.35">
      <c r="A394">
        <v>2023</v>
      </c>
      <c r="B394" t="s">
        <v>697</v>
      </c>
      <c r="C394">
        <v>1</v>
      </c>
      <c r="G394">
        <v>1</v>
      </c>
    </row>
    <row r="395" spans="1:7" x14ac:dyDescent="0.35">
      <c r="A395">
        <v>2023</v>
      </c>
      <c r="B395" t="s">
        <v>698</v>
      </c>
      <c r="C395">
        <v>6</v>
      </c>
      <c r="G395">
        <v>6</v>
      </c>
    </row>
    <row r="396" spans="1:7" x14ac:dyDescent="0.35">
      <c r="A396">
        <v>2023</v>
      </c>
      <c r="B396" t="s">
        <v>700</v>
      </c>
      <c r="C396">
        <v>3</v>
      </c>
      <c r="G396">
        <v>3</v>
      </c>
    </row>
    <row r="397" spans="1:7" x14ac:dyDescent="0.35">
      <c r="A397">
        <v>2023</v>
      </c>
      <c r="B397" t="s">
        <v>24</v>
      </c>
      <c r="E397">
        <v>1</v>
      </c>
      <c r="G397">
        <v>1</v>
      </c>
    </row>
    <row r="398" spans="1:7" x14ac:dyDescent="0.35">
      <c r="A398">
        <v>2024</v>
      </c>
      <c r="B398" t="s">
        <v>701</v>
      </c>
      <c r="D398">
        <v>1</v>
      </c>
      <c r="G398">
        <v>1</v>
      </c>
    </row>
    <row r="399" spans="1:7" x14ac:dyDescent="0.35">
      <c r="A399">
        <v>2024</v>
      </c>
      <c r="B399" t="s">
        <v>703</v>
      </c>
      <c r="D399">
        <v>1</v>
      </c>
      <c r="G399">
        <v>1</v>
      </c>
    </row>
    <row r="400" spans="1:7" x14ac:dyDescent="0.35">
      <c r="A400">
        <v>2024</v>
      </c>
      <c r="B400" t="s">
        <v>1051</v>
      </c>
      <c r="D400">
        <v>1</v>
      </c>
      <c r="G400">
        <v>1</v>
      </c>
    </row>
    <row r="401" spans="1:7" x14ac:dyDescent="0.35">
      <c r="A401">
        <v>2024</v>
      </c>
      <c r="B401" t="s">
        <v>704</v>
      </c>
      <c r="D401">
        <v>1</v>
      </c>
      <c r="G401">
        <v>1</v>
      </c>
    </row>
    <row r="402" spans="1:7" x14ac:dyDescent="0.35">
      <c r="A402">
        <v>2024</v>
      </c>
      <c r="B402" t="s">
        <v>705</v>
      </c>
      <c r="D402">
        <v>1</v>
      </c>
      <c r="G402">
        <v>1</v>
      </c>
    </row>
    <row r="403" spans="1:7" x14ac:dyDescent="0.35">
      <c r="A403">
        <v>2024</v>
      </c>
      <c r="B403" t="s">
        <v>706</v>
      </c>
      <c r="D403">
        <v>1</v>
      </c>
      <c r="G403">
        <v>1</v>
      </c>
    </row>
    <row r="404" spans="1:7" x14ac:dyDescent="0.35">
      <c r="A404">
        <v>2024</v>
      </c>
      <c r="B404" t="s">
        <v>1052</v>
      </c>
      <c r="C404">
        <v>2</v>
      </c>
      <c r="G404">
        <v>2</v>
      </c>
    </row>
    <row r="405" spans="1:7" x14ac:dyDescent="0.35">
      <c r="A405">
        <v>2024</v>
      </c>
      <c r="B405" t="s">
        <v>707</v>
      </c>
      <c r="D405">
        <v>1</v>
      </c>
      <c r="G405">
        <v>1</v>
      </c>
    </row>
    <row r="406" spans="1:7" x14ac:dyDescent="0.35">
      <c r="A406">
        <v>2024</v>
      </c>
      <c r="B406" t="s">
        <v>708</v>
      </c>
      <c r="D406">
        <v>1</v>
      </c>
      <c r="G406">
        <v>1</v>
      </c>
    </row>
    <row r="407" spans="1:7" x14ac:dyDescent="0.35">
      <c r="A407">
        <v>2024</v>
      </c>
      <c r="B407" t="s">
        <v>709</v>
      </c>
      <c r="D407">
        <v>1</v>
      </c>
      <c r="G407">
        <v>1</v>
      </c>
    </row>
    <row r="408" spans="1:7" x14ac:dyDescent="0.35">
      <c r="A408">
        <v>2024</v>
      </c>
      <c r="B408" t="s">
        <v>710</v>
      </c>
      <c r="D408">
        <v>1</v>
      </c>
      <c r="G408">
        <v>1</v>
      </c>
    </row>
    <row r="409" spans="1:7" x14ac:dyDescent="0.35">
      <c r="A409">
        <v>2024</v>
      </c>
      <c r="B409" t="s">
        <v>711</v>
      </c>
      <c r="D409">
        <v>1</v>
      </c>
      <c r="G409">
        <v>1</v>
      </c>
    </row>
    <row r="410" spans="1:7" x14ac:dyDescent="0.35">
      <c r="A410">
        <v>2024</v>
      </c>
      <c r="B410" t="s">
        <v>712</v>
      </c>
      <c r="D410">
        <v>1</v>
      </c>
      <c r="G410">
        <v>1</v>
      </c>
    </row>
    <row r="411" spans="1:7" x14ac:dyDescent="0.35">
      <c r="A411">
        <v>2024</v>
      </c>
      <c r="B411" t="s">
        <v>1053</v>
      </c>
      <c r="C411">
        <v>1</v>
      </c>
      <c r="G411">
        <v>1</v>
      </c>
    </row>
    <row r="412" spans="1:7" x14ac:dyDescent="0.35">
      <c r="A412">
        <v>2024</v>
      </c>
      <c r="B412" t="s">
        <v>1054</v>
      </c>
      <c r="C412">
        <v>1</v>
      </c>
      <c r="G412">
        <v>1</v>
      </c>
    </row>
    <row r="413" spans="1:7" x14ac:dyDescent="0.35">
      <c r="A413">
        <v>2024</v>
      </c>
      <c r="B413" t="s">
        <v>713</v>
      </c>
      <c r="D413">
        <v>3</v>
      </c>
      <c r="G413">
        <v>3</v>
      </c>
    </row>
    <row r="414" spans="1:7" x14ac:dyDescent="0.35">
      <c r="A414">
        <v>2024</v>
      </c>
      <c r="B414" t="s">
        <v>1055</v>
      </c>
      <c r="F414">
        <v>1</v>
      </c>
      <c r="G414">
        <v>1</v>
      </c>
    </row>
    <row r="415" spans="1:7" x14ac:dyDescent="0.35">
      <c r="A415">
        <v>2024</v>
      </c>
      <c r="B415" t="s">
        <v>1056</v>
      </c>
      <c r="F415">
        <v>2</v>
      </c>
      <c r="G415">
        <v>2</v>
      </c>
    </row>
    <row r="416" spans="1:7" x14ac:dyDescent="0.35">
      <c r="A416">
        <v>2024</v>
      </c>
      <c r="B416" t="s">
        <v>1057</v>
      </c>
      <c r="F416">
        <v>3</v>
      </c>
      <c r="G416">
        <v>3</v>
      </c>
    </row>
    <row r="417" spans="1:7" x14ac:dyDescent="0.35">
      <c r="A417">
        <v>2024</v>
      </c>
      <c r="B417" t="s">
        <v>1058</v>
      </c>
      <c r="C417">
        <v>2</v>
      </c>
      <c r="F417">
        <v>3</v>
      </c>
      <c r="G417">
        <v>5</v>
      </c>
    </row>
    <row r="418" spans="1:7" x14ac:dyDescent="0.35">
      <c r="A418">
        <v>2024</v>
      </c>
      <c r="B418" t="s">
        <v>1059</v>
      </c>
      <c r="C418">
        <v>2</v>
      </c>
      <c r="F418">
        <v>2</v>
      </c>
      <c r="G418">
        <v>4</v>
      </c>
    </row>
    <row r="419" spans="1:7" x14ac:dyDescent="0.35">
      <c r="A419">
        <v>2024</v>
      </c>
      <c r="B419" t="s">
        <v>715</v>
      </c>
      <c r="C419">
        <v>5</v>
      </c>
      <c r="G419">
        <v>5</v>
      </c>
    </row>
    <row r="420" spans="1:7" x14ac:dyDescent="0.35">
      <c r="A420">
        <v>2024</v>
      </c>
      <c r="B420" t="s">
        <v>1060</v>
      </c>
      <c r="C420">
        <v>1</v>
      </c>
      <c r="D420">
        <v>1</v>
      </c>
      <c r="F420">
        <v>1</v>
      </c>
      <c r="G420">
        <v>3</v>
      </c>
    </row>
    <row r="421" spans="1:7" x14ac:dyDescent="0.35">
      <c r="A421">
        <v>2024</v>
      </c>
      <c r="B421" t="s">
        <v>716</v>
      </c>
      <c r="C421">
        <v>2</v>
      </c>
      <c r="G421">
        <v>2</v>
      </c>
    </row>
    <row r="422" spans="1:7" x14ac:dyDescent="0.35">
      <c r="A422">
        <v>2024</v>
      </c>
      <c r="B422" t="s">
        <v>717</v>
      </c>
      <c r="C422">
        <v>4</v>
      </c>
      <c r="G422">
        <v>4</v>
      </c>
    </row>
    <row r="423" spans="1:7" x14ac:dyDescent="0.35">
      <c r="A423">
        <v>2024</v>
      </c>
      <c r="B423" t="s">
        <v>718</v>
      </c>
      <c r="C423">
        <v>4</v>
      </c>
      <c r="G423">
        <v>4</v>
      </c>
    </row>
    <row r="424" spans="1:7" x14ac:dyDescent="0.35">
      <c r="A424">
        <v>2024</v>
      </c>
      <c r="B424" t="s">
        <v>719</v>
      </c>
      <c r="C424">
        <v>4</v>
      </c>
      <c r="G424">
        <v>4</v>
      </c>
    </row>
    <row r="425" spans="1:7" x14ac:dyDescent="0.35">
      <c r="A425">
        <v>2024</v>
      </c>
      <c r="B425" t="s">
        <v>720</v>
      </c>
      <c r="C425">
        <v>4</v>
      </c>
      <c r="G425">
        <v>4</v>
      </c>
    </row>
    <row r="426" spans="1:7" x14ac:dyDescent="0.35">
      <c r="A426">
        <v>2024</v>
      </c>
      <c r="B426" t="s">
        <v>721</v>
      </c>
      <c r="C426">
        <v>7</v>
      </c>
      <c r="G426">
        <v>7</v>
      </c>
    </row>
    <row r="427" spans="1:7" x14ac:dyDescent="0.35">
      <c r="A427">
        <v>2024</v>
      </c>
      <c r="B427" t="s">
        <v>722</v>
      </c>
      <c r="C427">
        <v>3</v>
      </c>
      <c r="G427">
        <v>3</v>
      </c>
    </row>
    <row r="428" spans="1:7" x14ac:dyDescent="0.35">
      <c r="A428">
        <v>2024</v>
      </c>
      <c r="B428" t="s">
        <v>723</v>
      </c>
      <c r="C428">
        <v>4</v>
      </c>
      <c r="G428">
        <v>4</v>
      </c>
    </row>
    <row r="429" spans="1:7" x14ac:dyDescent="0.35">
      <c r="A429">
        <v>2024</v>
      </c>
      <c r="B429" t="s">
        <v>724</v>
      </c>
      <c r="C429">
        <v>4</v>
      </c>
      <c r="G429">
        <v>4</v>
      </c>
    </row>
    <row r="430" spans="1:7" x14ac:dyDescent="0.35">
      <c r="A430">
        <v>2024</v>
      </c>
      <c r="B430" t="s">
        <v>1061</v>
      </c>
      <c r="C430">
        <v>2</v>
      </c>
      <c r="D430">
        <v>1</v>
      </c>
      <c r="F430">
        <v>1</v>
      </c>
      <c r="G430">
        <v>4</v>
      </c>
    </row>
    <row r="431" spans="1:7" x14ac:dyDescent="0.35">
      <c r="A431">
        <v>2024</v>
      </c>
      <c r="B431" t="s">
        <v>1062</v>
      </c>
      <c r="C431">
        <v>1</v>
      </c>
      <c r="D431">
        <v>1</v>
      </c>
      <c r="F431">
        <v>1</v>
      </c>
      <c r="G431">
        <v>3</v>
      </c>
    </row>
    <row r="432" spans="1:7" x14ac:dyDescent="0.35">
      <c r="A432">
        <v>2024</v>
      </c>
      <c r="B432" t="s">
        <v>1063</v>
      </c>
      <c r="C432">
        <v>1</v>
      </c>
      <c r="F432">
        <v>2</v>
      </c>
      <c r="G432">
        <v>3</v>
      </c>
    </row>
    <row r="433" spans="1:7" x14ac:dyDescent="0.35">
      <c r="A433">
        <v>2024</v>
      </c>
      <c r="B433" t="s">
        <v>725</v>
      </c>
      <c r="C433">
        <v>4</v>
      </c>
      <c r="G433">
        <v>4</v>
      </c>
    </row>
    <row r="434" spans="1:7" x14ac:dyDescent="0.35">
      <c r="A434">
        <v>2024</v>
      </c>
      <c r="B434" t="s">
        <v>726</v>
      </c>
      <c r="C434">
        <v>2</v>
      </c>
      <c r="G434">
        <v>2</v>
      </c>
    </row>
    <row r="435" spans="1:7" x14ac:dyDescent="0.35">
      <c r="A435">
        <v>2024</v>
      </c>
      <c r="B435" t="s">
        <v>727</v>
      </c>
      <c r="C435">
        <v>2</v>
      </c>
      <c r="G435">
        <v>2</v>
      </c>
    </row>
    <row r="436" spans="1:7" x14ac:dyDescent="0.35">
      <c r="A436">
        <v>2024</v>
      </c>
      <c r="B436" t="s">
        <v>728</v>
      </c>
      <c r="C436">
        <v>1</v>
      </c>
      <c r="G436">
        <v>1</v>
      </c>
    </row>
    <row r="437" spans="1:7" x14ac:dyDescent="0.35">
      <c r="A437">
        <v>2024</v>
      </c>
      <c r="B437" t="s">
        <v>729</v>
      </c>
      <c r="C437">
        <v>3</v>
      </c>
      <c r="G437">
        <v>3</v>
      </c>
    </row>
    <row r="438" spans="1:7" x14ac:dyDescent="0.35">
      <c r="A438">
        <v>2024</v>
      </c>
      <c r="B438" t="s">
        <v>730</v>
      </c>
      <c r="C438">
        <v>3</v>
      </c>
      <c r="G438">
        <v>3</v>
      </c>
    </row>
    <row r="439" spans="1:7" x14ac:dyDescent="0.35">
      <c r="A439">
        <v>2025</v>
      </c>
      <c r="B439" t="s">
        <v>1064</v>
      </c>
      <c r="C439">
        <v>2</v>
      </c>
      <c r="D439">
        <v>2</v>
      </c>
      <c r="G439">
        <v>4</v>
      </c>
    </row>
    <row r="440" spans="1:7" x14ac:dyDescent="0.35">
      <c r="A440">
        <v>2025</v>
      </c>
      <c r="B440" t="s">
        <v>1065</v>
      </c>
      <c r="C440">
        <v>1</v>
      </c>
      <c r="D440">
        <v>2</v>
      </c>
      <c r="G440">
        <v>3</v>
      </c>
    </row>
    <row r="441" spans="1:7" x14ac:dyDescent="0.35">
      <c r="A441">
        <v>2025</v>
      </c>
      <c r="B441" t="s">
        <v>731</v>
      </c>
      <c r="C441">
        <v>1</v>
      </c>
      <c r="G441">
        <v>1</v>
      </c>
    </row>
    <row r="442" spans="1:7" x14ac:dyDescent="0.35">
      <c r="A442">
        <v>2025</v>
      </c>
      <c r="B442" t="s">
        <v>1066</v>
      </c>
      <c r="D442">
        <v>1</v>
      </c>
      <c r="G442">
        <v>1</v>
      </c>
    </row>
    <row r="443" spans="1:7" x14ac:dyDescent="0.35">
      <c r="A443">
        <v>2025</v>
      </c>
      <c r="B443" t="s">
        <v>1067</v>
      </c>
      <c r="F443">
        <v>1</v>
      </c>
      <c r="G443">
        <v>1</v>
      </c>
    </row>
    <row r="444" spans="1:7" x14ac:dyDescent="0.35">
      <c r="A444">
        <v>2025</v>
      </c>
      <c r="B444" t="s">
        <v>1068</v>
      </c>
      <c r="F444">
        <v>1</v>
      </c>
      <c r="G444">
        <v>1</v>
      </c>
    </row>
    <row r="445" spans="1:7" x14ac:dyDescent="0.35">
      <c r="A445">
        <v>2025</v>
      </c>
      <c r="B445" t="s">
        <v>1069</v>
      </c>
      <c r="D445">
        <v>1</v>
      </c>
      <c r="G445">
        <v>1</v>
      </c>
    </row>
    <row r="446" spans="1:7" x14ac:dyDescent="0.35">
      <c r="A446">
        <v>2025</v>
      </c>
      <c r="B446" t="s">
        <v>732</v>
      </c>
      <c r="C446">
        <v>1</v>
      </c>
      <c r="G446">
        <v>1</v>
      </c>
    </row>
    <row r="447" spans="1:7" x14ac:dyDescent="0.35">
      <c r="A447">
        <v>2025</v>
      </c>
      <c r="B447" t="s">
        <v>733</v>
      </c>
      <c r="C447">
        <v>1</v>
      </c>
      <c r="G447">
        <v>1</v>
      </c>
    </row>
    <row r="448" spans="1:7" x14ac:dyDescent="0.35">
      <c r="A448">
        <v>2025</v>
      </c>
      <c r="B448" t="s">
        <v>734</v>
      </c>
      <c r="C448">
        <v>1</v>
      </c>
      <c r="D448">
        <v>1</v>
      </c>
      <c r="G448">
        <v>2</v>
      </c>
    </row>
    <row r="449" spans="1:7" x14ac:dyDescent="0.35">
      <c r="A449">
        <v>2025</v>
      </c>
      <c r="B449" t="s">
        <v>1070</v>
      </c>
      <c r="C449">
        <v>1</v>
      </c>
      <c r="G449">
        <v>1</v>
      </c>
    </row>
    <row r="450" spans="1:7" x14ac:dyDescent="0.35">
      <c r="A450">
        <v>2025</v>
      </c>
      <c r="B450" t="s">
        <v>735</v>
      </c>
      <c r="C450">
        <v>2</v>
      </c>
      <c r="G450">
        <v>2</v>
      </c>
    </row>
    <row r="451" spans="1:7" x14ac:dyDescent="0.35">
      <c r="A451">
        <v>2025</v>
      </c>
      <c r="B451" t="s">
        <v>736</v>
      </c>
      <c r="C451">
        <v>1</v>
      </c>
      <c r="G451">
        <v>1</v>
      </c>
    </row>
    <row r="452" spans="1:7" x14ac:dyDescent="0.35">
      <c r="A452">
        <v>2025</v>
      </c>
      <c r="B452" t="s">
        <v>737</v>
      </c>
      <c r="C452">
        <v>1</v>
      </c>
      <c r="G452">
        <v>1</v>
      </c>
    </row>
    <row r="453" spans="1:7" x14ac:dyDescent="0.35">
      <c r="A453">
        <v>2025</v>
      </c>
      <c r="B453" t="s">
        <v>738</v>
      </c>
      <c r="C453">
        <v>1</v>
      </c>
      <c r="G453">
        <v>1</v>
      </c>
    </row>
    <row r="454" spans="1:7" x14ac:dyDescent="0.35">
      <c r="A454">
        <v>2025</v>
      </c>
      <c r="B454" t="s">
        <v>739</v>
      </c>
      <c r="C454">
        <v>1</v>
      </c>
      <c r="G454">
        <v>1</v>
      </c>
    </row>
    <row r="455" spans="1:7" x14ac:dyDescent="0.35">
      <c r="A455">
        <v>2025</v>
      </c>
      <c r="B455" t="s">
        <v>740</v>
      </c>
      <c r="C455">
        <v>1</v>
      </c>
      <c r="G455">
        <v>1</v>
      </c>
    </row>
    <row r="456" spans="1:7" x14ac:dyDescent="0.35">
      <c r="A456">
        <v>2025</v>
      </c>
      <c r="B456" t="s">
        <v>741</v>
      </c>
      <c r="C456">
        <v>1</v>
      </c>
      <c r="G456">
        <v>1</v>
      </c>
    </row>
    <row r="457" spans="1:7" x14ac:dyDescent="0.35">
      <c r="A457">
        <v>2025</v>
      </c>
      <c r="B457" t="s">
        <v>742</v>
      </c>
      <c r="C457">
        <v>1</v>
      </c>
      <c r="G457">
        <v>1</v>
      </c>
    </row>
    <row r="458" spans="1:7" x14ac:dyDescent="0.35">
      <c r="A458">
        <v>2025</v>
      </c>
      <c r="B458" t="s">
        <v>743</v>
      </c>
      <c r="D458">
        <v>3</v>
      </c>
      <c r="G458">
        <v>3</v>
      </c>
    </row>
    <row r="459" spans="1:7" x14ac:dyDescent="0.35">
      <c r="A459">
        <v>2025</v>
      </c>
      <c r="B459" t="s">
        <v>744</v>
      </c>
      <c r="D459">
        <v>2</v>
      </c>
      <c r="G459">
        <v>2</v>
      </c>
    </row>
    <row r="460" spans="1:7" x14ac:dyDescent="0.35">
      <c r="A460">
        <v>2025</v>
      </c>
      <c r="B460" t="s">
        <v>745</v>
      </c>
      <c r="D460">
        <v>2</v>
      </c>
      <c r="G460">
        <v>2</v>
      </c>
    </row>
    <row r="461" spans="1:7" x14ac:dyDescent="0.35">
      <c r="A461">
        <v>2025</v>
      </c>
      <c r="B461" t="s">
        <v>746</v>
      </c>
      <c r="C461">
        <v>1</v>
      </c>
      <c r="G461">
        <v>1</v>
      </c>
    </row>
    <row r="462" spans="1:7" x14ac:dyDescent="0.35">
      <c r="A462">
        <v>2025</v>
      </c>
      <c r="B462" t="s">
        <v>747</v>
      </c>
      <c r="D462">
        <v>1</v>
      </c>
      <c r="G462">
        <v>1</v>
      </c>
    </row>
    <row r="463" spans="1:7" x14ac:dyDescent="0.35">
      <c r="A463">
        <v>2025</v>
      </c>
      <c r="B463" t="s">
        <v>1071</v>
      </c>
      <c r="C463">
        <v>1</v>
      </c>
      <c r="D463">
        <v>3</v>
      </c>
      <c r="G463">
        <v>4</v>
      </c>
    </row>
    <row r="464" spans="1:7" x14ac:dyDescent="0.35">
      <c r="A464">
        <v>2025</v>
      </c>
      <c r="B464" t="s">
        <v>1072</v>
      </c>
      <c r="C464">
        <v>1</v>
      </c>
      <c r="D464">
        <v>2</v>
      </c>
      <c r="G464">
        <v>3</v>
      </c>
    </row>
    <row r="465" spans="1:7" x14ac:dyDescent="0.35">
      <c r="A465">
        <v>2025</v>
      </c>
      <c r="B465" t="s">
        <v>1073</v>
      </c>
      <c r="C465">
        <v>2</v>
      </c>
      <c r="D465">
        <v>1</v>
      </c>
      <c r="G465">
        <v>3</v>
      </c>
    </row>
    <row r="466" spans="1:7" x14ac:dyDescent="0.35">
      <c r="A466">
        <v>2025</v>
      </c>
      <c r="B466" t="s">
        <v>748</v>
      </c>
      <c r="C466">
        <v>2</v>
      </c>
      <c r="G466">
        <v>2</v>
      </c>
    </row>
    <row r="467" spans="1:7" x14ac:dyDescent="0.35">
      <c r="A467">
        <v>2025</v>
      </c>
      <c r="B467" t="s">
        <v>1074</v>
      </c>
      <c r="C467">
        <v>4</v>
      </c>
      <c r="D467">
        <v>4</v>
      </c>
      <c r="F467">
        <v>1</v>
      </c>
      <c r="G467">
        <v>9</v>
      </c>
    </row>
    <row r="468" spans="1:7" x14ac:dyDescent="0.35">
      <c r="A468">
        <v>2025</v>
      </c>
      <c r="B468" t="s">
        <v>1075</v>
      </c>
      <c r="C468">
        <v>1</v>
      </c>
      <c r="D468">
        <v>2</v>
      </c>
      <c r="F468">
        <v>1</v>
      </c>
      <c r="G468">
        <v>4</v>
      </c>
    </row>
    <row r="469" spans="1:7" x14ac:dyDescent="0.35">
      <c r="A469">
        <v>2025</v>
      </c>
      <c r="B469" t="s">
        <v>749</v>
      </c>
      <c r="C469">
        <v>2</v>
      </c>
      <c r="D469">
        <v>1</v>
      </c>
      <c r="G469">
        <v>3</v>
      </c>
    </row>
    <row r="470" spans="1:7" x14ac:dyDescent="0.35">
      <c r="A470">
        <v>2025</v>
      </c>
      <c r="B470" t="s">
        <v>1076</v>
      </c>
      <c r="C470">
        <v>1</v>
      </c>
      <c r="D470">
        <v>1</v>
      </c>
      <c r="F470">
        <v>3</v>
      </c>
      <c r="G470">
        <v>5</v>
      </c>
    </row>
    <row r="471" spans="1:7" x14ac:dyDescent="0.35">
      <c r="A471">
        <v>2025</v>
      </c>
      <c r="B471" t="s">
        <v>1077</v>
      </c>
      <c r="F471">
        <v>1</v>
      </c>
      <c r="G471">
        <v>1</v>
      </c>
    </row>
    <row r="472" spans="1:7" x14ac:dyDescent="0.35">
      <c r="A472">
        <v>2025</v>
      </c>
      <c r="B472" t="s">
        <v>1078</v>
      </c>
      <c r="F472">
        <v>1</v>
      </c>
      <c r="G472">
        <v>1</v>
      </c>
    </row>
    <row r="473" spans="1:7" x14ac:dyDescent="0.35">
      <c r="A473">
        <v>2025</v>
      </c>
      <c r="B473" t="s">
        <v>1079</v>
      </c>
      <c r="C473">
        <v>1</v>
      </c>
      <c r="D473">
        <v>1</v>
      </c>
      <c r="G473">
        <v>2</v>
      </c>
    </row>
    <row r="474" spans="1:7" x14ac:dyDescent="0.35">
      <c r="A474">
        <v>2025</v>
      </c>
      <c r="B474" t="s">
        <v>1080</v>
      </c>
      <c r="D474">
        <v>1</v>
      </c>
      <c r="F474">
        <v>2</v>
      </c>
      <c r="G474">
        <v>3</v>
      </c>
    </row>
    <row r="475" spans="1:7" x14ac:dyDescent="0.35">
      <c r="A475">
        <v>2025</v>
      </c>
      <c r="B475" t="s">
        <v>1081</v>
      </c>
      <c r="C475">
        <v>1</v>
      </c>
      <c r="D475">
        <v>3</v>
      </c>
      <c r="F475">
        <v>2</v>
      </c>
      <c r="G475">
        <v>6</v>
      </c>
    </row>
    <row r="476" spans="1:7" x14ac:dyDescent="0.35">
      <c r="A476">
        <v>2025</v>
      </c>
      <c r="B476" t="s">
        <v>1082</v>
      </c>
      <c r="C476">
        <v>1</v>
      </c>
      <c r="D476">
        <v>1</v>
      </c>
      <c r="G476">
        <v>2</v>
      </c>
    </row>
    <row r="477" spans="1:7" x14ac:dyDescent="0.35">
      <c r="A477">
        <v>2025</v>
      </c>
      <c r="B477" t="s">
        <v>1083</v>
      </c>
      <c r="C477">
        <v>3</v>
      </c>
      <c r="D477">
        <v>3</v>
      </c>
      <c r="F477">
        <v>3</v>
      </c>
      <c r="G477">
        <v>9</v>
      </c>
    </row>
    <row r="478" spans="1:7" x14ac:dyDescent="0.35">
      <c r="A478">
        <v>2025</v>
      </c>
      <c r="B478" t="s">
        <v>1084</v>
      </c>
      <c r="C478">
        <v>1</v>
      </c>
      <c r="D478">
        <v>5</v>
      </c>
      <c r="G478">
        <v>6</v>
      </c>
    </row>
    <row r="479" spans="1:7" x14ac:dyDescent="0.35">
      <c r="A479">
        <v>2025</v>
      </c>
      <c r="B479" t="s">
        <v>1085</v>
      </c>
      <c r="C479">
        <v>1</v>
      </c>
      <c r="D479">
        <v>5</v>
      </c>
      <c r="G479">
        <v>6</v>
      </c>
    </row>
    <row r="480" spans="1:7" x14ac:dyDescent="0.35">
      <c r="A480">
        <v>2025</v>
      </c>
      <c r="B480" t="s">
        <v>1086</v>
      </c>
      <c r="C480">
        <v>1</v>
      </c>
      <c r="D480">
        <v>5</v>
      </c>
      <c r="G480">
        <v>6</v>
      </c>
    </row>
    <row r="481" spans="1:7" x14ac:dyDescent="0.35">
      <c r="A481">
        <v>2025</v>
      </c>
      <c r="B481" t="s">
        <v>1087</v>
      </c>
      <c r="D481">
        <v>1</v>
      </c>
      <c r="G481">
        <v>1</v>
      </c>
    </row>
    <row r="482" spans="1:7" x14ac:dyDescent="0.35">
      <c r="A482">
        <v>2025</v>
      </c>
      <c r="B482" t="s">
        <v>1088</v>
      </c>
      <c r="D482">
        <v>1</v>
      </c>
      <c r="G482">
        <v>1</v>
      </c>
    </row>
    <row r="483" spans="1:7" x14ac:dyDescent="0.35">
      <c r="A483">
        <v>2025</v>
      </c>
      <c r="B483" t="s">
        <v>1089</v>
      </c>
      <c r="D483">
        <v>1</v>
      </c>
      <c r="G483">
        <v>1</v>
      </c>
    </row>
    <row r="484" spans="1:7" x14ac:dyDescent="0.35">
      <c r="A484">
        <v>2025</v>
      </c>
      <c r="B484" t="s">
        <v>1090</v>
      </c>
      <c r="D484">
        <v>1</v>
      </c>
      <c r="G484">
        <v>1</v>
      </c>
    </row>
    <row r="485" spans="1:7" x14ac:dyDescent="0.35">
      <c r="A485">
        <v>2025</v>
      </c>
      <c r="B485" t="s">
        <v>1091</v>
      </c>
      <c r="D485">
        <v>1</v>
      </c>
      <c r="F485">
        <v>2</v>
      </c>
      <c r="G485">
        <v>3</v>
      </c>
    </row>
    <row r="486" spans="1:7" x14ac:dyDescent="0.35">
      <c r="A486">
        <v>2025</v>
      </c>
      <c r="B486" t="s">
        <v>1092</v>
      </c>
      <c r="D486">
        <v>3</v>
      </c>
      <c r="G486">
        <v>3</v>
      </c>
    </row>
    <row r="487" spans="1:7" x14ac:dyDescent="0.35">
      <c r="A487">
        <v>2025</v>
      </c>
      <c r="B487" t="s">
        <v>1093</v>
      </c>
      <c r="C487">
        <v>2</v>
      </c>
      <c r="D487">
        <v>1</v>
      </c>
      <c r="G487">
        <v>3</v>
      </c>
    </row>
    <row r="488" spans="1:7" x14ac:dyDescent="0.35">
      <c r="A488">
        <v>2025</v>
      </c>
      <c r="B488" t="s">
        <v>1094</v>
      </c>
      <c r="D488">
        <v>3</v>
      </c>
      <c r="G488">
        <v>3</v>
      </c>
    </row>
    <row r="489" spans="1:7" x14ac:dyDescent="0.35">
      <c r="A489">
        <v>2025</v>
      </c>
      <c r="B489" t="s">
        <v>1095</v>
      </c>
      <c r="D489">
        <v>1</v>
      </c>
      <c r="G489">
        <v>1</v>
      </c>
    </row>
    <row r="490" spans="1:7" x14ac:dyDescent="0.35">
      <c r="A490">
        <v>2025</v>
      </c>
      <c r="B490" t="s">
        <v>1096</v>
      </c>
      <c r="D490">
        <v>2</v>
      </c>
      <c r="G490">
        <v>2</v>
      </c>
    </row>
    <row r="491" spans="1:7" x14ac:dyDescent="0.35">
      <c r="A491">
        <v>2025</v>
      </c>
      <c r="B491" t="s">
        <v>1097</v>
      </c>
      <c r="D491">
        <v>2</v>
      </c>
      <c r="G491">
        <v>2</v>
      </c>
    </row>
    <row r="492" spans="1:7" x14ac:dyDescent="0.35">
      <c r="A492">
        <v>2025</v>
      </c>
      <c r="B492" t="s">
        <v>1098</v>
      </c>
      <c r="C492">
        <v>1</v>
      </c>
      <c r="D492">
        <v>1</v>
      </c>
      <c r="G492">
        <v>2</v>
      </c>
    </row>
    <row r="493" spans="1:7" x14ac:dyDescent="0.35">
      <c r="A493">
        <v>2025</v>
      </c>
      <c r="B493" t="s">
        <v>1099</v>
      </c>
      <c r="C493">
        <v>2</v>
      </c>
      <c r="D493">
        <v>3</v>
      </c>
      <c r="G493">
        <v>5</v>
      </c>
    </row>
    <row r="494" spans="1:7" x14ac:dyDescent="0.35">
      <c r="A494">
        <v>2025</v>
      </c>
      <c r="B494" t="s">
        <v>750</v>
      </c>
      <c r="C494">
        <v>2</v>
      </c>
      <c r="G494">
        <v>2</v>
      </c>
    </row>
    <row r="495" spans="1:7" x14ac:dyDescent="0.35">
      <c r="A495">
        <v>2025</v>
      </c>
      <c r="B495" t="s">
        <v>751</v>
      </c>
      <c r="C495">
        <v>2</v>
      </c>
      <c r="G495">
        <v>2</v>
      </c>
    </row>
    <row r="496" spans="1:7" x14ac:dyDescent="0.35">
      <c r="A496">
        <v>2025</v>
      </c>
      <c r="B496" t="s">
        <v>752</v>
      </c>
      <c r="C496">
        <v>4</v>
      </c>
      <c r="G496">
        <v>4</v>
      </c>
    </row>
    <row r="497" spans="1:9" x14ac:dyDescent="0.35">
      <c r="A497">
        <v>2025</v>
      </c>
      <c r="B497" t="s">
        <v>753</v>
      </c>
      <c r="C497">
        <v>1</v>
      </c>
      <c r="G497">
        <v>1</v>
      </c>
    </row>
    <row r="498" spans="1:9" x14ac:dyDescent="0.35">
      <c r="A498">
        <v>2025</v>
      </c>
      <c r="B498" t="s">
        <v>754</v>
      </c>
      <c r="C498">
        <v>2</v>
      </c>
      <c r="G498">
        <v>2</v>
      </c>
    </row>
    <row r="499" spans="1:9" x14ac:dyDescent="0.35">
      <c r="A499">
        <v>2025</v>
      </c>
      <c r="B499" t="s">
        <v>756</v>
      </c>
      <c r="D499">
        <v>1</v>
      </c>
      <c r="G499">
        <v>1</v>
      </c>
    </row>
    <row r="500" spans="1:9" x14ac:dyDescent="0.35">
      <c r="A500" t="s">
        <v>7</v>
      </c>
      <c r="C500">
        <v>391</v>
      </c>
      <c r="D500">
        <v>404</v>
      </c>
      <c r="E500">
        <v>1</v>
      </c>
      <c r="F500">
        <v>104</v>
      </c>
      <c r="G500">
        <v>900</v>
      </c>
    </row>
    <row r="510" spans="1:9" x14ac:dyDescent="0.35">
      <c r="A510" s="114" t="s">
        <v>522</v>
      </c>
      <c r="B510" s="114" t="s">
        <v>535</v>
      </c>
      <c r="C510" s="114" t="s">
        <v>3</v>
      </c>
      <c r="D510" s="114" t="s">
        <v>4</v>
      </c>
      <c r="E510" s="114" t="s">
        <v>5</v>
      </c>
      <c r="F510" s="114" t="s">
        <v>6</v>
      </c>
      <c r="G510" s="114" t="s">
        <v>7</v>
      </c>
      <c r="H510" s="446" t="s">
        <v>3633</v>
      </c>
      <c r="I510" s="424" t="s">
        <v>5970</v>
      </c>
    </row>
    <row r="511" spans="1:9" x14ac:dyDescent="0.35">
      <c r="A511" s="115">
        <v>2016</v>
      </c>
      <c r="B511" t="s">
        <v>758</v>
      </c>
      <c r="D511">
        <v>1</v>
      </c>
      <c r="G511">
        <v>1</v>
      </c>
      <c r="H511" t="str">
        <f>IF(F511&gt;0, "VENCIDO", IF(C511=G511, "CUMPLIDO", IF(E511=G511, "PENDIENTE", "EN EJECUCIÓN")))</f>
        <v>EN EJECUCIÓN</v>
      </c>
      <c r="I511" s="413" t="s">
        <v>577</v>
      </c>
    </row>
    <row r="512" spans="1:9" x14ac:dyDescent="0.35">
      <c r="A512" s="113">
        <v>2016</v>
      </c>
      <c r="B512" t="s">
        <v>759</v>
      </c>
      <c r="F512">
        <v>1</v>
      </c>
      <c r="G512">
        <v>1</v>
      </c>
      <c r="H512" t="str">
        <f t="shared" ref="H512:H575" si="0">IF(F512&gt;0, "VENCIDO", IF(C512=G512, "CUMPLIDO", IF(E512=G512, "PENDIENTE", "EN EJECUCIÓN")))</f>
        <v>VENCIDO</v>
      </c>
      <c r="I512" s="413" t="s">
        <v>577</v>
      </c>
    </row>
    <row r="513" spans="1:9" x14ac:dyDescent="0.35">
      <c r="A513" s="115">
        <v>2018</v>
      </c>
      <c r="B513" t="s">
        <v>760</v>
      </c>
      <c r="D513">
        <v>2</v>
      </c>
      <c r="G513">
        <v>2</v>
      </c>
      <c r="H513" t="str">
        <f t="shared" si="0"/>
        <v>EN EJECUCIÓN</v>
      </c>
      <c r="I513" s="413" t="s">
        <v>577</v>
      </c>
    </row>
    <row r="514" spans="1:9" x14ac:dyDescent="0.35">
      <c r="A514" s="115">
        <v>2018</v>
      </c>
      <c r="B514" t="s">
        <v>761</v>
      </c>
      <c r="D514">
        <v>1</v>
      </c>
      <c r="G514">
        <v>1</v>
      </c>
      <c r="H514" t="str">
        <f t="shared" si="0"/>
        <v>EN EJECUCIÓN</v>
      </c>
      <c r="I514" s="413" t="s">
        <v>577</v>
      </c>
    </row>
    <row r="515" spans="1:9" x14ac:dyDescent="0.35">
      <c r="A515" s="115">
        <v>2018</v>
      </c>
      <c r="B515" t="s">
        <v>762</v>
      </c>
      <c r="C515">
        <v>1</v>
      </c>
      <c r="D515">
        <v>1</v>
      </c>
      <c r="F515">
        <v>1</v>
      </c>
      <c r="G515">
        <v>3</v>
      </c>
      <c r="H515" t="str">
        <f t="shared" si="0"/>
        <v>VENCIDO</v>
      </c>
      <c r="I515" s="413" t="s">
        <v>577</v>
      </c>
    </row>
    <row r="516" spans="1:9" x14ac:dyDescent="0.35">
      <c r="A516" s="115">
        <v>2018</v>
      </c>
      <c r="B516" t="s">
        <v>763</v>
      </c>
      <c r="C516">
        <v>4</v>
      </c>
      <c r="D516">
        <v>4</v>
      </c>
      <c r="G516">
        <v>8</v>
      </c>
      <c r="H516" t="str">
        <f t="shared" si="0"/>
        <v>EN EJECUCIÓN</v>
      </c>
      <c r="I516" s="413" t="s">
        <v>577</v>
      </c>
    </row>
    <row r="517" spans="1:9" x14ac:dyDescent="0.35">
      <c r="A517" s="113">
        <v>2018</v>
      </c>
      <c r="B517" t="s">
        <v>764</v>
      </c>
      <c r="F517">
        <v>3</v>
      </c>
      <c r="G517">
        <v>3</v>
      </c>
      <c r="H517" t="str">
        <f t="shared" si="0"/>
        <v>VENCIDO</v>
      </c>
      <c r="I517" s="413" t="s">
        <v>577</v>
      </c>
    </row>
    <row r="518" spans="1:9" x14ac:dyDescent="0.35">
      <c r="A518" s="115">
        <v>2019</v>
      </c>
      <c r="B518" t="s">
        <v>765</v>
      </c>
      <c r="D518">
        <v>2</v>
      </c>
      <c r="G518">
        <v>2</v>
      </c>
      <c r="H518" t="str">
        <f t="shared" si="0"/>
        <v>EN EJECUCIÓN</v>
      </c>
      <c r="I518" s="413" t="s">
        <v>577</v>
      </c>
    </row>
    <row r="519" spans="1:9" x14ac:dyDescent="0.35">
      <c r="A519" s="115">
        <v>2019</v>
      </c>
      <c r="B519" t="s">
        <v>766</v>
      </c>
      <c r="D519">
        <v>1</v>
      </c>
      <c r="G519">
        <v>1</v>
      </c>
      <c r="H519" t="str">
        <f t="shared" si="0"/>
        <v>EN EJECUCIÓN</v>
      </c>
      <c r="I519" s="413" t="s">
        <v>577</v>
      </c>
    </row>
    <row r="520" spans="1:9" x14ac:dyDescent="0.35">
      <c r="A520" s="115">
        <v>2019</v>
      </c>
      <c r="B520" t="s">
        <v>767</v>
      </c>
      <c r="F520">
        <v>2</v>
      </c>
      <c r="G520">
        <v>2</v>
      </c>
      <c r="H520" t="str">
        <f t="shared" si="0"/>
        <v>VENCIDO</v>
      </c>
      <c r="I520" s="413" t="s">
        <v>577</v>
      </c>
    </row>
    <row r="521" spans="1:9" x14ac:dyDescent="0.35">
      <c r="A521" s="115">
        <v>2019</v>
      </c>
      <c r="B521" t="s">
        <v>768</v>
      </c>
      <c r="D521">
        <v>2</v>
      </c>
      <c r="G521">
        <v>2</v>
      </c>
      <c r="H521" t="str">
        <f t="shared" si="0"/>
        <v>EN EJECUCIÓN</v>
      </c>
      <c r="I521" s="413" t="s">
        <v>577</v>
      </c>
    </row>
    <row r="522" spans="1:9" x14ac:dyDescent="0.35">
      <c r="A522" s="115">
        <v>2019</v>
      </c>
      <c r="B522" t="s">
        <v>769</v>
      </c>
      <c r="D522">
        <v>1</v>
      </c>
      <c r="G522">
        <v>1</v>
      </c>
      <c r="H522" t="str">
        <f t="shared" si="0"/>
        <v>EN EJECUCIÓN</v>
      </c>
      <c r="I522" s="413" t="s">
        <v>577</v>
      </c>
    </row>
    <row r="523" spans="1:9" x14ac:dyDescent="0.35">
      <c r="A523" s="115">
        <v>2019</v>
      </c>
      <c r="B523" t="s">
        <v>770</v>
      </c>
      <c r="D523">
        <v>3</v>
      </c>
      <c r="G523">
        <v>3</v>
      </c>
      <c r="H523" t="str">
        <f t="shared" si="0"/>
        <v>EN EJECUCIÓN</v>
      </c>
      <c r="I523" s="413" t="s">
        <v>577</v>
      </c>
    </row>
    <row r="524" spans="1:9" x14ac:dyDescent="0.35">
      <c r="A524" s="115">
        <v>2019</v>
      </c>
      <c r="B524" t="s">
        <v>586</v>
      </c>
      <c r="C524">
        <v>1</v>
      </c>
      <c r="G524">
        <v>1</v>
      </c>
      <c r="H524" t="str">
        <f t="shared" si="0"/>
        <v>CUMPLIDO</v>
      </c>
      <c r="I524" s="413" t="s">
        <v>5971</v>
      </c>
    </row>
    <row r="525" spans="1:9" x14ac:dyDescent="0.35">
      <c r="A525" s="115">
        <v>2019</v>
      </c>
      <c r="B525" t="s">
        <v>771</v>
      </c>
      <c r="D525">
        <v>2</v>
      </c>
      <c r="G525">
        <v>2</v>
      </c>
      <c r="H525" t="str">
        <f t="shared" si="0"/>
        <v>EN EJECUCIÓN</v>
      </c>
      <c r="I525" s="413" t="s">
        <v>577</v>
      </c>
    </row>
    <row r="526" spans="1:9" x14ac:dyDescent="0.35">
      <c r="A526" s="113">
        <v>2019</v>
      </c>
      <c r="B526" t="s">
        <v>772</v>
      </c>
      <c r="D526">
        <v>1</v>
      </c>
      <c r="G526">
        <v>1</v>
      </c>
      <c r="H526" t="str">
        <f t="shared" si="0"/>
        <v>EN EJECUCIÓN</v>
      </c>
      <c r="I526" s="413" t="s">
        <v>577</v>
      </c>
    </row>
    <row r="527" spans="1:9" x14ac:dyDescent="0.35">
      <c r="A527" s="115">
        <v>2020</v>
      </c>
      <c r="B527" t="s">
        <v>773</v>
      </c>
      <c r="C527">
        <v>3</v>
      </c>
      <c r="D527">
        <v>1</v>
      </c>
      <c r="G527">
        <v>4</v>
      </c>
      <c r="H527" t="str">
        <f t="shared" si="0"/>
        <v>EN EJECUCIÓN</v>
      </c>
      <c r="I527" s="413" t="s">
        <v>577</v>
      </c>
    </row>
    <row r="528" spans="1:9" x14ac:dyDescent="0.35">
      <c r="A528" s="115">
        <v>2020</v>
      </c>
      <c r="B528" t="s">
        <v>588</v>
      </c>
      <c r="C528">
        <v>1</v>
      </c>
      <c r="G528">
        <v>1</v>
      </c>
      <c r="H528" t="str">
        <f t="shared" si="0"/>
        <v>CUMPLIDO</v>
      </c>
      <c r="I528" s="413" t="s">
        <v>5971</v>
      </c>
    </row>
    <row r="529" spans="1:9" x14ac:dyDescent="0.35">
      <c r="A529" s="115">
        <v>2020</v>
      </c>
      <c r="B529" t="s">
        <v>774</v>
      </c>
      <c r="D529">
        <v>2</v>
      </c>
      <c r="G529">
        <v>2</v>
      </c>
      <c r="H529" t="str">
        <f t="shared" si="0"/>
        <v>EN EJECUCIÓN</v>
      </c>
      <c r="I529" s="413" t="s">
        <v>577</v>
      </c>
    </row>
    <row r="530" spans="1:9" x14ac:dyDescent="0.35">
      <c r="A530" s="115">
        <v>2020</v>
      </c>
      <c r="B530" t="s">
        <v>775</v>
      </c>
      <c r="D530">
        <v>2</v>
      </c>
      <c r="G530">
        <v>2</v>
      </c>
      <c r="H530" t="str">
        <f t="shared" si="0"/>
        <v>EN EJECUCIÓN</v>
      </c>
      <c r="I530" s="413" t="s">
        <v>577</v>
      </c>
    </row>
    <row r="531" spans="1:9" x14ac:dyDescent="0.35">
      <c r="A531" s="115">
        <v>2020</v>
      </c>
      <c r="B531" t="s">
        <v>776</v>
      </c>
      <c r="D531">
        <v>1</v>
      </c>
      <c r="G531">
        <v>1</v>
      </c>
      <c r="H531" t="str">
        <f t="shared" si="0"/>
        <v>EN EJECUCIÓN</v>
      </c>
      <c r="I531" s="413" t="s">
        <v>577</v>
      </c>
    </row>
    <row r="532" spans="1:9" x14ac:dyDescent="0.35">
      <c r="A532" s="115">
        <v>2020</v>
      </c>
      <c r="B532" t="s">
        <v>777</v>
      </c>
      <c r="D532">
        <v>1</v>
      </c>
      <c r="G532">
        <v>1</v>
      </c>
      <c r="H532" t="str">
        <f t="shared" si="0"/>
        <v>EN EJECUCIÓN</v>
      </c>
      <c r="I532" s="413" t="s">
        <v>577</v>
      </c>
    </row>
    <row r="533" spans="1:9" x14ac:dyDescent="0.35">
      <c r="A533" s="115">
        <v>2020</v>
      </c>
      <c r="B533" t="s">
        <v>778</v>
      </c>
      <c r="C533">
        <v>1</v>
      </c>
      <c r="D533">
        <v>1</v>
      </c>
      <c r="G533">
        <v>2</v>
      </c>
      <c r="H533" t="str">
        <f t="shared" si="0"/>
        <v>EN EJECUCIÓN</v>
      </c>
      <c r="I533" s="413" t="s">
        <v>577</v>
      </c>
    </row>
    <row r="534" spans="1:9" x14ac:dyDescent="0.35">
      <c r="A534" s="115">
        <v>2020</v>
      </c>
      <c r="B534" t="s">
        <v>591</v>
      </c>
      <c r="C534">
        <v>2</v>
      </c>
      <c r="G534">
        <v>2</v>
      </c>
      <c r="H534" t="str">
        <f t="shared" si="0"/>
        <v>CUMPLIDO</v>
      </c>
      <c r="I534" s="413" t="s">
        <v>5971</v>
      </c>
    </row>
    <row r="535" spans="1:9" x14ac:dyDescent="0.35">
      <c r="A535" s="115">
        <v>2020</v>
      </c>
      <c r="B535" t="s">
        <v>594</v>
      </c>
      <c r="C535">
        <v>1</v>
      </c>
      <c r="G535">
        <v>1</v>
      </c>
      <c r="H535" t="str">
        <f t="shared" si="0"/>
        <v>CUMPLIDO</v>
      </c>
      <c r="I535" s="413" t="s">
        <v>5971</v>
      </c>
    </row>
    <row r="536" spans="1:9" x14ac:dyDescent="0.35">
      <c r="A536" s="115">
        <v>2020</v>
      </c>
      <c r="B536" t="s">
        <v>595</v>
      </c>
      <c r="C536">
        <v>1</v>
      </c>
      <c r="G536">
        <v>1</v>
      </c>
      <c r="H536" t="str">
        <f t="shared" si="0"/>
        <v>CUMPLIDO</v>
      </c>
      <c r="I536" s="413" t="s">
        <v>5971</v>
      </c>
    </row>
    <row r="537" spans="1:9" x14ac:dyDescent="0.35">
      <c r="A537" s="115">
        <v>2020</v>
      </c>
      <c r="B537" t="s">
        <v>596</v>
      </c>
      <c r="C537">
        <v>1</v>
      </c>
      <c r="G537">
        <v>1</v>
      </c>
      <c r="H537" t="str">
        <f t="shared" si="0"/>
        <v>CUMPLIDO</v>
      </c>
      <c r="I537" s="413" t="s">
        <v>5971</v>
      </c>
    </row>
    <row r="538" spans="1:9" x14ac:dyDescent="0.35">
      <c r="A538" s="115">
        <v>2020</v>
      </c>
      <c r="B538" t="s">
        <v>597</v>
      </c>
      <c r="C538">
        <v>2</v>
      </c>
      <c r="G538">
        <v>2</v>
      </c>
      <c r="H538" t="str">
        <f t="shared" si="0"/>
        <v>CUMPLIDO</v>
      </c>
      <c r="I538" s="413" t="s">
        <v>5971</v>
      </c>
    </row>
    <row r="539" spans="1:9" x14ac:dyDescent="0.35">
      <c r="A539" s="115">
        <v>2020</v>
      </c>
      <c r="B539" t="s">
        <v>598</v>
      </c>
      <c r="C539">
        <v>2</v>
      </c>
      <c r="G539">
        <v>2</v>
      </c>
      <c r="H539" t="str">
        <f t="shared" si="0"/>
        <v>CUMPLIDO</v>
      </c>
      <c r="I539" s="413" t="s">
        <v>5971</v>
      </c>
    </row>
    <row r="540" spans="1:9" x14ac:dyDescent="0.35">
      <c r="A540" s="115">
        <v>2020</v>
      </c>
      <c r="B540" t="s">
        <v>779</v>
      </c>
      <c r="C540">
        <v>1</v>
      </c>
      <c r="G540">
        <v>1</v>
      </c>
      <c r="H540" t="str">
        <f t="shared" si="0"/>
        <v>CUMPLIDO</v>
      </c>
      <c r="I540" s="413" t="s">
        <v>5971</v>
      </c>
    </row>
    <row r="541" spans="1:9" x14ac:dyDescent="0.35">
      <c r="A541" s="115">
        <v>2020</v>
      </c>
      <c r="B541" t="s">
        <v>780</v>
      </c>
      <c r="C541">
        <v>1</v>
      </c>
      <c r="D541">
        <v>1</v>
      </c>
      <c r="G541">
        <v>2</v>
      </c>
      <c r="H541" t="str">
        <f t="shared" si="0"/>
        <v>EN EJECUCIÓN</v>
      </c>
      <c r="I541" s="413" t="s">
        <v>577</v>
      </c>
    </row>
    <row r="542" spans="1:9" x14ac:dyDescent="0.35">
      <c r="A542" s="115">
        <v>2020</v>
      </c>
      <c r="B542" t="s">
        <v>781</v>
      </c>
      <c r="C542">
        <v>1</v>
      </c>
      <c r="D542">
        <v>1</v>
      </c>
      <c r="G542">
        <v>2</v>
      </c>
      <c r="H542" t="str">
        <f t="shared" si="0"/>
        <v>EN EJECUCIÓN</v>
      </c>
      <c r="I542" s="413" t="s">
        <v>577</v>
      </c>
    </row>
    <row r="543" spans="1:9" x14ac:dyDescent="0.35">
      <c r="A543" s="115">
        <v>2020</v>
      </c>
      <c r="B543" t="s">
        <v>782</v>
      </c>
      <c r="D543">
        <v>1</v>
      </c>
      <c r="G543">
        <v>1</v>
      </c>
      <c r="H543" t="str">
        <f t="shared" si="0"/>
        <v>EN EJECUCIÓN</v>
      </c>
      <c r="I543" s="413" t="s">
        <v>577</v>
      </c>
    </row>
    <row r="544" spans="1:9" x14ac:dyDescent="0.35">
      <c r="A544" s="115">
        <v>2020</v>
      </c>
      <c r="B544" t="s">
        <v>783</v>
      </c>
      <c r="D544">
        <v>1</v>
      </c>
      <c r="G544">
        <v>1</v>
      </c>
      <c r="H544" t="str">
        <f t="shared" si="0"/>
        <v>EN EJECUCIÓN</v>
      </c>
      <c r="I544" s="413" t="s">
        <v>577</v>
      </c>
    </row>
    <row r="545" spans="1:9" x14ac:dyDescent="0.35">
      <c r="A545" s="115">
        <v>2020</v>
      </c>
      <c r="B545" t="s">
        <v>784</v>
      </c>
      <c r="D545">
        <v>1</v>
      </c>
      <c r="G545">
        <v>1</v>
      </c>
      <c r="H545" t="str">
        <f t="shared" si="0"/>
        <v>EN EJECUCIÓN</v>
      </c>
      <c r="I545" s="413" t="s">
        <v>577</v>
      </c>
    </row>
    <row r="546" spans="1:9" x14ac:dyDescent="0.35">
      <c r="A546" s="115">
        <v>2020</v>
      </c>
      <c r="B546" t="s">
        <v>785</v>
      </c>
      <c r="D546">
        <v>1</v>
      </c>
      <c r="G546">
        <v>1</v>
      </c>
      <c r="H546" t="str">
        <f t="shared" si="0"/>
        <v>EN EJECUCIÓN</v>
      </c>
      <c r="I546" s="413" t="s">
        <v>577</v>
      </c>
    </row>
    <row r="547" spans="1:9" x14ac:dyDescent="0.35">
      <c r="A547" s="115">
        <v>2020</v>
      </c>
      <c r="B547" t="s">
        <v>786</v>
      </c>
      <c r="D547">
        <v>2</v>
      </c>
      <c r="G547">
        <v>2</v>
      </c>
      <c r="H547" t="str">
        <f t="shared" si="0"/>
        <v>EN EJECUCIÓN</v>
      </c>
      <c r="I547" s="413" t="s">
        <v>577</v>
      </c>
    </row>
    <row r="548" spans="1:9" x14ac:dyDescent="0.35">
      <c r="A548" s="115">
        <v>2020</v>
      </c>
      <c r="B548" t="s">
        <v>787</v>
      </c>
      <c r="D548">
        <v>1</v>
      </c>
      <c r="G548">
        <v>1</v>
      </c>
      <c r="H548" t="str">
        <f t="shared" si="0"/>
        <v>EN EJECUCIÓN</v>
      </c>
      <c r="I548" s="413" t="s">
        <v>577</v>
      </c>
    </row>
    <row r="549" spans="1:9" x14ac:dyDescent="0.35">
      <c r="A549" s="115">
        <v>2020</v>
      </c>
      <c r="B549" t="s">
        <v>788</v>
      </c>
      <c r="D549">
        <v>1</v>
      </c>
      <c r="G549">
        <v>1</v>
      </c>
      <c r="H549" t="str">
        <f t="shared" si="0"/>
        <v>EN EJECUCIÓN</v>
      </c>
      <c r="I549" s="413" t="s">
        <v>577</v>
      </c>
    </row>
    <row r="550" spans="1:9" x14ac:dyDescent="0.35">
      <c r="A550" s="115">
        <v>2020</v>
      </c>
      <c r="B550" t="s">
        <v>789</v>
      </c>
      <c r="D550">
        <v>1</v>
      </c>
      <c r="G550">
        <v>1</v>
      </c>
      <c r="H550" t="str">
        <f t="shared" si="0"/>
        <v>EN EJECUCIÓN</v>
      </c>
      <c r="I550" s="413" t="s">
        <v>577</v>
      </c>
    </row>
    <row r="551" spans="1:9" x14ac:dyDescent="0.35">
      <c r="A551" s="115">
        <v>2020</v>
      </c>
      <c r="B551" t="s">
        <v>790</v>
      </c>
      <c r="D551">
        <v>1</v>
      </c>
      <c r="G551">
        <v>1</v>
      </c>
      <c r="H551" t="str">
        <f t="shared" si="0"/>
        <v>EN EJECUCIÓN</v>
      </c>
      <c r="I551" s="413" t="s">
        <v>577</v>
      </c>
    </row>
    <row r="552" spans="1:9" x14ac:dyDescent="0.35">
      <c r="A552" s="113">
        <v>2020</v>
      </c>
      <c r="B552" t="s">
        <v>24</v>
      </c>
      <c r="C552">
        <v>1</v>
      </c>
      <c r="G552">
        <v>1</v>
      </c>
      <c r="H552" t="str">
        <f t="shared" si="0"/>
        <v>CUMPLIDO</v>
      </c>
      <c r="I552" s="413" t="s">
        <v>5971</v>
      </c>
    </row>
    <row r="553" spans="1:9" x14ac:dyDescent="0.35">
      <c r="A553" s="115">
        <v>2021</v>
      </c>
      <c r="B553" t="s">
        <v>791</v>
      </c>
      <c r="D553">
        <v>1</v>
      </c>
      <c r="G553">
        <v>1</v>
      </c>
      <c r="H553" t="str">
        <f t="shared" si="0"/>
        <v>EN EJECUCIÓN</v>
      </c>
      <c r="I553" s="413" t="s">
        <v>577</v>
      </c>
    </row>
    <row r="554" spans="1:9" x14ac:dyDescent="0.35">
      <c r="A554" s="115">
        <v>2021</v>
      </c>
      <c r="B554" t="s">
        <v>792</v>
      </c>
      <c r="C554">
        <v>2</v>
      </c>
      <c r="D554">
        <v>1</v>
      </c>
      <c r="G554">
        <v>3</v>
      </c>
      <c r="H554" t="str">
        <f t="shared" si="0"/>
        <v>EN EJECUCIÓN</v>
      </c>
      <c r="I554" s="413" t="s">
        <v>577</v>
      </c>
    </row>
    <row r="555" spans="1:9" x14ac:dyDescent="0.35">
      <c r="A555" s="115">
        <v>2021</v>
      </c>
      <c r="B555" t="s">
        <v>793</v>
      </c>
      <c r="D555">
        <v>1</v>
      </c>
      <c r="G555">
        <v>1</v>
      </c>
      <c r="H555" t="str">
        <f t="shared" si="0"/>
        <v>EN EJECUCIÓN</v>
      </c>
      <c r="I555" s="413" t="s">
        <v>577</v>
      </c>
    </row>
    <row r="556" spans="1:9" x14ac:dyDescent="0.35">
      <c r="A556" s="115">
        <v>2021</v>
      </c>
      <c r="B556" t="s">
        <v>794</v>
      </c>
      <c r="C556">
        <v>1</v>
      </c>
      <c r="D556">
        <v>2</v>
      </c>
      <c r="G556">
        <v>3</v>
      </c>
      <c r="H556" t="str">
        <f t="shared" si="0"/>
        <v>EN EJECUCIÓN</v>
      </c>
      <c r="I556" s="413" t="s">
        <v>577</v>
      </c>
    </row>
    <row r="557" spans="1:9" x14ac:dyDescent="0.35">
      <c r="A557" s="115">
        <v>2021</v>
      </c>
      <c r="B557" t="s">
        <v>795</v>
      </c>
      <c r="D557">
        <v>1</v>
      </c>
      <c r="G557">
        <v>1</v>
      </c>
      <c r="H557" t="str">
        <f t="shared" si="0"/>
        <v>EN EJECUCIÓN</v>
      </c>
      <c r="I557" s="413" t="s">
        <v>577</v>
      </c>
    </row>
    <row r="558" spans="1:9" x14ac:dyDescent="0.35">
      <c r="A558" s="115">
        <v>2021</v>
      </c>
      <c r="B558" t="s">
        <v>796</v>
      </c>
      <c r="D558">
        <v>1</v>
      </c>
      <c r="G558">
        <v>1</v>
      </c>
      <c r="H558" t="str">
        <f t="shared" si="0"/>
        <v>EN EJECUCIÓN</v>
      </c>
      <c r="I558" s="413" t="s">
        <v>577</v>
      </c>
    </row>
    <row r="559" spans="1:9" x14ac:dyDescent="0.35">
      <c r="A559" s="115">
        <v>2021</v>
      </c>
      <c r="B559" t="s">
        <v>797</v>
      </c>
      <c r="D559">
        <v>1</v>
      </c>
      <c r="G559">
        <v>1</v>
      </c>
      <c r="H559" t="str">
        <f t="shared" si="0"/>
        <v>EN EJECUCIÓN</v>
      </c>
      <c r="I559" s="413" t="s">
        <v>577</v>
      </c>
    </row>
    <row r="560" spans="1:9" x14ac:dyDescent="0.35">
      <c r="A560" s="115">
        <v>2021</v>
      </c>
      <c r="B560" t="s">
        <v>798</v>
      </c>
      <c r="D560">
        <v>1</v>
      </c>
      <c r="G560">
        <v>1</v>
      </c>
      <c r="H560" t="str">
        <f t="shared" si="0"/>
        <v>EN EJECUCIÓN</v>
      </c>
      <c r="I560" s="413" t="s">
        <v>577</v>
      </c>
    </row>
    <row r="561" spans="1:9" x14ac:dyDescent="0.35">
      <c r="A561" s="115">
        <v>2021</v>
      </c>
      <c r="B561" t="s">
        <v>799</v>
      </c>
      <c r="D561">
        <v>1</v>
      </c>
      <c r="G561">
        <v>1</v>
      </c>
      <c r="H561" t="str">
        <f t="shared" si="0"/>
        <v>EN EJECUCIÓN</v>
      </c>
      <c r="I561" s="413" t="s">
        <v>577</v>
      </c>
    </row>
    <row r="562" spans="1:9" x14ac:dyDescent="0.35">
      <c r="A562" s="115">
        <v>2021</v>
      </c>
      <c r="B562" t="s">
        <v>800</v>
      </c>
      <c r="D562">
        <v>1</v>
      </c>
      <c r="G562">
        <v>1</v>
      </c>
      <c r="H562" t="str">
        <f t="shared" si="0"/>
        <v>EN EJECUCIÓN</v>
      </c>
      <c r="I562" s="413" t="s">
        <v>577</v>
      </c>
    </row>
    <row r="563" spans="1:9" x14ac:dyDescent="0.35">
      <c r="A563" s="115">
        <v>2021</v>
      </c>
      <c r="B563" t="s">
        <v>599</v>
      </c>
      <c r="C563">
        <v>1</v>
      </c>
      <c r="G563">
        <v>1</v>
      </c>
      <c r="H563" t="str">
        <f t="shared" si="0"/>
        <v>CUMPLIDO</v>
      </c>
      <c r="I563" s="413" t="s">
        <v>5971</v>
      </c>
    </row>
    <row r="564" spans="1:9" x14ac:dyDescent="0.35">
      <c r="A564" s="115">
        <v>2021</v>
      </c>
      <c r="B564" t="s">
        <v>801</v>
      </c>
      <c r="D564">
        <v>2</v>
      </c>
      <c r="G564">
        <v>2</v>
      </c>
      <c r="H564" t="str">
        <f t="shared" si="0"/>
        <v>EN EJECUCIÓN</v>
      </c>
      <c r="I564" s="413" t="s">
        <v>577</v>
      </c>
    </row>
    <row r="565" spans="1:9" x14ac:dyDescent="0.35">
      <c r="A565" s="115">
        <v>2021</v>
      </c>
      <c r="B565" t="s">
        <v>600</v>
      </c>
      <c r="C565">
        <v>1</v>
      </c>
      <c r="G565">
        <v>1</v>
      </c>
      <c r="H565" t="str">
        <f t="shared" si="0"/>
        <v>CUMPLIDO</v>
      </c>
      <c r="I565" s="413" t="s">
        <v>5971</v>
      </c>
    </row>
    <row r="566" spans="1:9" x14ac:dyDescent="0.35">
      <c r="A566" s="115">
        <v>2021</v>
      </c>
      <c r="B566" t="s">
        <v>802</v>
      </c>
      <c r="D566">
        <v>1</v>
      </c>
      <c r="G566">
        <v>1</v>
      </c>
      <c r="H566" t="str">
        <f t="shared" si="0"/>
        <v>EN EJECUCIÓN</v>
      </c>
      <c r="I566" s="413" t="s">
        <v>577</v>
      </c>
    </row>
    <row r="567" spans="1:9" x14ac:dyDescent="0.35">
      <c r="A567" s="115">
        <v>2021</v>
      </c>
      <c r="B567" t="s">
        <v>803</v>
      </c>
      <c r="D567">
        <v>1</v>
      </c>
      <c r="G567">
        <v>1</v>
      </c>
      <c r="H567" t="str">
        <f t="shared" si="0"/>
        <v>EN EJECUCIÓN</v>
      </c>
      <c r="I567" s="413" t="s">
        <v>577</v>
      </c>
    </row>
    <row r="568" spans="1:9" x14ac:dyDescent="0.35">
      <c r="A568" s="115">
        <v>2021</v>
      </c>
      <c r="B568" t="s">
        <v>602</v>
      </c>
      <c r="C568">
        <v>1</v>
      </c>
      <c r="G568">
        <v>1</v>
      </c>
      <c r="H568" t="str">
        <f t="shared" si="0"/>
        <v>CUMPLIDO</v>
      </c>
      <c r="I568" s="413" t="s">
        <v>5971</v>
      </c>
    </row>
    <row r="569" spans="1:9" x14ac:dyDescent="0.35">
      <c r="A569" s="115">
        <v>2021</v>
      </c>
      <c r="B569" t="s">
        <v>804</v>
      </c>
      <c r="D569">
        <v>1</v>
      </c>
      <c r="G569">
        <v>1</v>
      </c>
      <c r="H569" t="str">
        <f t="shared" si="0"/>
        <v>EN EJECUCIÓN</v>
      </c>
      <c r="I569" s="413" t="s">
        <v>577</v>
      </c>
    </row>
    <row r="570" spans="1:9" x14ac:dyDescent="0.35">
      <c r="A570" s="115">
        <v>2021</v>
      </c>
      <c r="B570" t="s">
        <v>805</v>
      </c>
      <c r="D570">
        <v>1</v>
      </c>
      <c r="G570">
        <v>1</v>
      </c>
      <c r="H570" t="str">
        <f t="shared" si="0"/>
        <v>EN EJECUCIÓN</v>
      </c>
      <c r="I570" s="413" t="s">
        <v>577</v>
      </c>
    </row>
    <row r="571" spans="1:9" x14ac:dyDescent="0.35">
      <c r="A571" s="115">
        <v>2021</v>
      </c>
      <c r="B571" t="s">
        <v>603</v>
      </c>
      <c r="C571">
        <v>1</v>
      </c>
      <c r="G571">
        <v>1</v>
      </c>
      <c r="H571" t="str">
        <f t="shared" si="0"/>
        <v>CUMPLIDO</v>
      </c>
      <c r="I571" s="413" t="s">
        <v>5971</v>
      </c>
    </row>
    <row r="572" spans="1:9" x14ac:dyDescent="0.35">
      <c r="A572" s="115">
        <v>2021</v>
      </c>
      <c r="B572" t="s">
        <v>604</v>
      </c>
      <c r="C572">
        <v>1</v>
      </c>
      <c r="G572">
        <v>1</v>
      </c>
      <c r="H572" t="str">
        <f t="shared" si="0"/>
        <v>CUMPLIDO</v>
      </c>
      <c r="I572" s="413" t="s">
        <v>5971</v>
      </c>
    </row>
    <row r="573" spans="1:9" x14ac:dyDescent="0.35">
      <c r="A573" s="115">
        <v>2021</v>
      </c>
      <c r="B573" t="s">
        <v>806</v>
      </c>
      <c r="D573">
        <v>2</v>
      </c>
      <c r="G573">
        <v>2</v>
      </c>
      <c r="H573" t="str">
        <f t="shared" si="0"/>
        <v>EN EJECUCIÓN</v>
      </c>
      <c r="I573" s="413" t="s">
        <v>577</v>
      </c>
    </row>
    <row r="574" spans="1:9" x14ac:dyDescent="0.35">
      <c r="A574" s="115">
        <v>2021</v>
      </c>
      <c r="B574" t="s">
        <v>807</v>
      </c>
      <c r="D574">
        <v>1</v>
      </c>
      <c r="G574">
        <v>1</v>
      </c>
      <c r="H574" t="str">
        <f t="shared" si="0"/>
        <v>EN EJECUCIÓN</v>
      </c>
      <c r="I574" s="413" t="s">
        <v>577</v>
      </c>
    </row>
    <row r="575" spans="1:9" x14ac:dyDescent="0.35">
      <c r="A575" s="115">
        <v>2021</v>
      </c>
      <c r="B575" t="s">
        <v>808</v>
      </c>
      <c r="D575">
        <v>2</v>
      </c>
      <c r="G575">
        <v>2</v>
      </c>
      <c r="H575" t="str">
        <f t="shared" si="0"/>
        <v>EN EJECUCIÓN</v>
      </c>
      <c r="I575" s="413" t="s">
        <v>577</v>
      </c>
    </row>
    <row r="576" spans="1:9" x14ac:dyDescent="0.35">
      <c r="A576" s="115">
        <v>2021</v>
      </c>
      <c r="B576" t="s">
        <v>605</v>
      </c>
      <c r="C576">
        <v>1</v>
      </c>
      <c r="G576">
        <v>1</v>
      </c>
      <c r="H576" t="str">
        <f t="shared" ref="H576:H639" si="1">IF(F576&gt;0, "VENCIDO", IF(C576=G576, "CUMPLIDO", IF(E576=G576, "PENDIENTE", "EN EJECUCIÓN")))</f>
        <v>CUMPLIDO</v>
      </c>
      <c r="I576" s="413" t="s">
        <v>5971</v>
      </c>
    </row>
    <row r="577" spans="1:9" x14ac:dyDescent="0.35">
      <c r="A577" s="115">
        <v>2021</v>
      </c>
      <c r="B577" t="s">
        <v>607</v>
      </c>
      <c r="C577">
        <v>2</v>
      </c>
      <c r="G577">
        <v>2</v>
      </c>
      <c r="H577" t="str">
        <f t="shared" si="1"/>
        <v>CUMPLIDO</v>
      </c>
      <c r="I577" s="413" t="s">
        <v>5971</v>
      </c>
    </row>
    <row r="578" spans="1:9" x14ac:dyDescent="0.35">
      <c r="A578" s="115">
        <v>2021</v>
      </c>
      <c r="B578" t="s">
        <v>809</v>
      </c>
      <c r="D578">
        <v>1</v>
      </c>
      <c r="G578">
        <v>1</v>
      </c>
      <c r="H578" t="str">
        <f t="shared" si="1"/>
        <v>EN EJECUCIÓN</v>
      </c>
      <c r="I578" s="413" t="s">
        <v>577</v>
      </c>
    </row>
    <row r="579" spans="1:9" x14ac:dyDescent="0.35">
      <c r="A579" s="115">
        <v>2021</v>
      </c>
      <c r="B579" t="s">
        <v>810</v>
      </c>
      <c r="C579">
        <v>5</v>
      </c>
      <c r="D579">
        <v>1</v>
      </c>
      <c r="G579">
        <v>6</v>
      </c>
      <c r="H579" t="str">
        <f t="shared" si="1"/>
        <v>EN EJECUCIÓN</v>
      </c>
      <c r="I579" s="413" t="s">
        <v>577</v>
      </c>
    </row>
    <row r="580" spans="1:9" x14ac:dyDescent="0.35">
      <c r="A580" s="115">
        <v>2021</v>
      </c>
      <c r="B580" t="s">
        <v>608</v>
      </c>
      <c r="C580">
        <v>1</v>
      </c>
      <c r="G580">
        <v>1</v>
      </c>
      <c r="H580" t="str">
        <f t="shared" si="1"/>
        <v>CUMPLIDO</v>
      </c>
      <c r="I580" s="413" t="s">
        <v>5971</v>
      </c>
    </row>
    <row r="581" spans="1:9" x14ac:dyDescent="0.35">
      <c r="A581" s="115">
        <v>2021</v>
      </c>
      <c r="B581" t="s">
        <v>811</v>
      </c>
      <c r="F581">
        <v>1</v>
      </c>
      <c r="G581">
        <v>1</v>
      </c>
      <c r="H581" t="str">
        <f t="shared" si="1"/>
        <v>VENCIDO</v>
      </c>
      <c r="I581" s="413" t="s">
        <v>577</v>
      </c>
    </row>
    <row r="582" spans="1:9" x14ac:dyDescent="0.35">
      <c r="A582" s="115">
        <v>2021</v>
      </c>
      <c r="B582" t="s">
        <v>610</v>
      </c>
      <c r="C582">
        <v>1</v>
      </c>
      <c r="G582">
        <v>1</v>
      </c>
      <c r="H582" t="str">
        <f t="shared" si="1"/>
        <v>CUMPLIDO</v>
      </c>
      <c r="I582" s="413" t="s">
        <v>5971</v>
      </c>
    </row>
    <row r="583" spans="1:9" x14ac:dyDescent="0.35">
      <c r="A583" s="115">
        <v>2021</v>
      </c>
      <c r="B583" t="s">
        <v>612</v>
      </c>
      <c r="C583">
        <v>2</v>
      </c>
      <c r="G583">
        <v>2</v>
      </c>
      <c r="H583" t="str">
        <f t="shared" si="1"/>
        <v>CUMPLIDO</v>
      </c>
      <c r="I583" s="413" t="s">
        <v>5971</v>
      </c>
    </row>
    <row r="584" spans="1:9" x14ac:dyDescent="0.35">
      <c r="A584" s="115">
        <v>2021</v>
      </c>
      <c r="B584" t="s">
        <v>613</v>
      </c>
      <c r="C584">
        <v>1</v>
      </c>
      <c r="G584">
        <v>1</v>
      </c>
      <c r="H584" t="str">
        <f t="shared" si="1"/>
        <v>CUMPLIDO</v>
      </c>
      <c r="I584" s="413" t="s">
        <v>5971</v>
      </c>
    </row>
    <row r="585" spans="1:9" x14ac:dyDescent="0.35">
      <c r="A585" s="115">
        <v>2021</v>
      </c>
      <c r="B585" t="s">
        <v>812</v>
      </c>
      <c r="D585">
        <v>2</v>
      </c>
      <c r="G585">
        <v>2</v>
      </c>
      <c r="H585" t="str">
        <f t="shared" si="1"/>
        <v>EN EJECUCIÓN</v>
      </c>
      <c r="I585" s="413" t="s">
        <v>577</v>
      </c>
    </row>
    <row r="586" spans="1:9" x14ac:dyDescent="0.35">
      <c r="A586" s="115">
        <v>2021</v>
      </c>
      <c r="B586" t="s">
        <v>614</v>
      </c>
      <c r="C586">
        <v>1</v>
      </c>
      <c r="G586">
        <v>1</v>
      </c>
      <c r="H586" t="str">
        <f t="shared" si="1"/>
        <v>CUMPLIDO</v>
      </c>
      <c r="I586" s="413" t="s">
        <v>5971</v>
      </c>
    </row>
    <row r="587" spans="1:9" x14ac:dyDescent="0.35">
      <c r="A587" s="115">
        <v>2021</v>
      </c>
      <c r="B587" t="s">
        <v>813</v>
      </c>
      <c r="D587">
        <v>1</v>
      </c>
      <c r="G587">
        <v>1</v>
      </c>
      <c r="H587" t="str">
        <f t="shared" si="1"/>
        <v>EN EJECUCIÓN</v>
      </c>
      <c r="I587" s="413" t="s">
        <v>577</v>
      </c>
    </row>
    <row r="588" spans="1:9" x14ac:dyDescent="0.35">
      <c r="A588" s="115">
        <v>2021</v>
      </c>
      <c r="B588" t="s">
        <v>814</v>
      </c>
      <c r="D588">
        <v>1</v>
      </c>
      <c r="G588">
        <v>1</v>
      </c>
      <c r="H588" t="str">
        <f t="shared" si="1"/>
        <v>EN EJECUCIÓN</v>
      </c>
      <c r="I588" s="413" t="s">
        <v>577</v>
      </c>
    </row>
    <row r="589" spans="1:9" x14ac:dyDescent="0.35">
      <c r="A589" s="115">
        <v>2021</v>
      </c>
      <c r="B589" t="s">
        <v>815</v>
      </c>
      <c r="D589">
        <v>1</v>
      </c>
      <c r="G589">
        <v>1</v>
      </c>
      <c r="H589" t="str">
        <f t="shared" si="1"/>
        <v>EN EJECUCIÓN</v>
      </c>
      <c r="I589" s="413" t="s">
        <v>577</v>
      </c>
    </row>
    <row r="590" spans="1:9" x14ac:dyDescent="0.35">
      <c r="A590" s="115">
        <v>2021</v>
      </c>
      <c r="B590" t="s">
        <v>816</v>
      </c>
      <c r="D590">
        <v>1</v>
      </c>
      <c r="G590">
        <v>1</v>
      </c>
      <c r="H590" t="str">
        <f t="shared" si="1"/>
        <v>EN EJECUCIÓN</v>
      </c>
      <c r="I590" s="413" t="s">
        <v>577</v>
      </c>
    </row>
    <row r="591" spans="1:9" x14ac:dyDescent="0.35">
      <c r="A591" s="115">
        <v>2021</v>
      </c>
      <c r="B591" t="s">
        <v>817</v>
      </c>
      <c r="D591">
        <v>1</v>
      </c>
      <c r="G591">
        <v>1</v>
      </c>
      <c r="H591" t="str">
        <f t="shared" si="1"/>
        <v>EN EJECUCIÓN</v>
      </c>
      <c r="I591" s="413" t="s">
        <v>577</v>
      </c>
    </row>
    <row r="592" spans="1:9" x14ac:dyDescent="0.35">
      <c r="A592" s="115">
        <v>2021</v>
      </c>
      <c r="B592" t="s">
        <v>818</v>
      </c>
      <c r="F592">
        <v>1</v>
      </c>
      <c r="G592">
        <v>1</v>
      </c>
      <c r="H592" t="str">
        <f t="shared" si="1"/>
        <v>VENCIDO</v>
      </c>
      <c r="I592" s="413" t="s">
        <v>577</v>
      </c>
    </row>
    <row r="593" spans="1:9" x14ac:dyDescent="0.35">
      <c r="A593" s="115">
        <v>2021</v>
      </c>
      <c r="B593" t="s">
        <v>819</v>
      </c>
      <c r="D593">
        <v>1</v>
      </c>
      <c r="G593">
        <v>1</v>
      </c>
      <c r="H593" t="str">
        <f t="shared" si="1"/>
        <v>EN EJECUCIÓN</v>
      </c>
      <c r="I593" s="413" t="s">
        <v>577</v>
      </c>
    </row>
    <row r="594" spans="1:9" x14ac:dyDescent="0.35">
      <c r="A594" s="115">
        <v>2021</v>
      </c>
      <c r="B594" t="s">
        <v>820</v>
      </c>
      <c r="D594">
        <v>1</v>
      </c>
      <c r="G594">
        <v>1</v>
      </c>
      <c r="H594" t="str">
        <f t="shared" si="1"/>
        <v>EN EJECUCIÓN</v>
      </c>
      <c r="I594" s="413" t="s">
        <v>577</v>
      </c>
    </row>
    <row r="595" spans="1:9" x14ac:dyDescent="0.35">
      <c r="A595" s="115">
        <v>2021</v>
      </c>
      <c r="B595" t="s">
        <v>821</v>
      </c>
      <c r="D595">
        <v>1</v>
      </c>
      <c r="G595">
        <v>1</v>
      </c>
      <c r="H595" t="str">
        <f t="shared" si="1"/>
        <v>EN EJECUCIÓN</v>
      </c>
      <c r="I595" s="413" t="s">
        <v>577</v>
      </c>
    </row>
    <row r="596" spans="1:9" x14ac:dyDescent="0.35">
      <c r="A596" s="115">
        <v>2021</v>
      </c>
      <c r="B596" t="s">
        <v>822</v>
      </c>
      <c r="D596">
        <v>1</v>
      </c>
      <c r="G596">
        <v>1</v>
      </c>
      <c r="H596" t="str">
        <f t="shared" si="1"/>
        <v>EN EJECUCIÓN</v>
      </c>
      <c r="I596" s="413" t="s">
        <v>577</v>
      </c>
    </row>
    <row r="597" spans="1:9" x14ac:dyDescent="0.35">
      <c r="A597" s="115">
        <v>2021</v>
      </c>
      <c r="B597" t="s">
        <v>616</v>
      </c>
      <c r="C597">
        <v>2</v>
      </c>
      <c r="G597">
        <v>2</v>
      </c>
      <c r="H597" t="str">
        <f t="shared" si="1"/>
        <v>CUMPLIDO</v>
      </c>
      <c r="I597" s="413" t="s">
        <v>5971</v>
      </c>
    </row>
    <row r="598" spans="1:9" x14ac:dyDescent="0.35">
      <c r="A598" s="115">
        <v>2021</v>
      </c>
      <c r="B598" t="s">
        <v>617</v>
      </c>
      <c r="C598">
        <v>1</v>
      </c>
      <c r="G598">
        <v>1</v>
      </c>
      <c r="H598" t="str">
        <f t="shared" si="1"/>
        <v>CUMPLIDO</v>
      </c>
      <c r="I598" s="413" t="s">
        <v>5971</v>
      </c>
    </row>
    <row r="599" spans="1:9" x14ac:dyDescent="0.35">
      <c r="A599" s="115">
        <v>2021</v>
      </c>
      <c r="B599" t="s">
        <v>618</v>
      </c>
      <c r="C599">
        <v>1</v>
      </c>
      <c r="G599">
        <v>1</v>
      </c>
      <c r="H599" t="str">
        <f t="shared" si="1"/>
        <v>CUMPLIDO</v>
      </c>
      <c r="I599" s="413" t="s">
        <v>5971</v>
      </c>
    </row>
    <row r="600" spans="1:9" x14ac:dyDescent="0.35">
      <c r="A600" s="115">
        <v>2021</v>
      </c>
      <c r="B600" t="s">
        <v>619</v>
      </c>
      <c r="C600">
        <v>1</v>
      </c>
      <c r="G600">
        <v>1</v>
      </c>
      <c r="H600" t="str">
        <f t="shared" si="1"/>
        <v>CUMPLIDO</v>
      </c>
      <c r="I600" s="413" t="s">
        <v>5971</v>
      </c>
    </row>
    <row r="601" spans="1:9" x14ac:dyDescent="0.35">
      <c r="A601" s="115">
        <v>2021</v>
      </c>
      <c r="B601" t="s">
        <v>823</v>
      </c>
      <c r="C601">
        <v>1</v>
      </c>
      <c r="G601">
        <v>1</v>
      </c>
      <c r="H601" t="str">
        <f t="shared" si="1"/>
        <v>CUMPLIDO</v>
      </c>
      <c r="I601" s="413" t="s">
        <v>5971</v>
      </c>
    </row>
    <row r="602" spans="1:9" x14ac:dyDescent="0.35">
      <c r="A602" s="115">
        <v>2021</v>
      </c>
      <c r="B602" t="s">
        <v>620</v>
      </c>
      <c r="C602">
        <v>2</v>
      </c>
      <c r="G602">
        <v>2</v>
      </c>
      <c r="H602" t="str">
        <f t="shared" si="1"/>
        <v>CUMPLIDO</v>
      </c>
      <c r="I602" s="413" t="s">
        <v>5971</v>
      </c>
    </row>
    <row r="603" spans="1:9" x14ac:dyDescent="0.35">
      <c r="A603" s="115">
        <v>2021</v>
      </c>
      <c r="B603" t="s">
        <v>824</v>
      </c>
      <c r="C603">
        <v>2</v>
      </c>
      <c r="D603">
        <v>2</v>
      </c>
      <c r="G603">
        <v>4</v>
      </c>
      <c r="H603" t="str">
        <f t="shared" si="1"/>
        <v>EN EJECUCIÓN</v>
      </c>
      <c r="I603" s="413" t="s">
        <v>577</v>
      </c>
    </row>
    <row r="604" spans="1:9" x14ac:dyDescent="0.35">
      <c r="A604" s="115">
        <v>2021</v>
      </c>
      <c r="B604" t="s">
        <v>825</v>
      </c>
      <c r="D604">
        <v>1</v>
      </c>
      <c r="G604">
        <v>1</v>
      </c>
      <c r="H604" t="str">
        <f t="shared" si="1"/>
        <v>EN EJECUCIÓN</v>
      </c>
      <c r="I604" s="413" t="s">
        <v>577</v>
      </c>
    </row>
    <row r="605" spans="1:9" x14ac:dyDescent="0.35">
      <c r="A605" s="115">
        <v>2021</v>
      </c>
      <c r="B605" t="s">
        <v>826</v>
      </c>
      <c r="C605">
        <v>2</v>
      </c>
      <c r="D605">
        <v>1</v>
      </c>
      <c r="G605">
        <v>3</v>
      </c>
      <c r="H605" t="str">
        <f t="shared" si="1"/>
        <v>EN EJECUCIÓN</v>
      </c>
      <c r="I605" s="413" t="s">
        <v>577</v>
      </c>
    </row>
    <row r="606" spans="1:9" x14ac:dyDescent="0.35">
      <c r="A606" s="115">
        <v>2021</v>
      </c>
      <c r="B606" t="s">
        <v>827</v>
      </c>
      <c r="D606">
        <v>1</v>
      </c>
      <c r="G606">
        <v>1</v>
      </c>
      <c r="H606" t="str">
        <f t="shared" si="1"/>
        <v>EN EJECUCIÓN</v>
      </c>
      <c r="I606" s="413" t="s">
        <v>577</v>
      </c>
    </row>
    <row r="607" spans="1:9" x14ac:dyDescent="0.35">
      <c r="A607" s="115">
        <v>2021</v>
      </c>
      <c r="B607" t="s">
        <v>828</v>
      </c>
      <c r="D607">
        <v>1</v>
      </c>
      <c r="G607">
        <v>1</v>
      </c>
      <c r="H607" t="str">
        <f t="shared" si="1"/>
        <v>EN EJECUCIÓN</v>
      </c>
      <c r="I607" s="413" t="s">
        <v>577</v>
      </c>
    </row>
    <row r="608" spans="1:9" x14ac:dyDescent="0.35">
      <c r="A608" s="115">
        <v>2021</v>
      </c>
      <c r="B608" t="s">
        <v>829</v>
      </c>
      <c r="D608">
        <v>1</v>
      </c>
      <c r="G608">
        <v>1</v>
      </c>
      <c r="H608" t="str">
        <f t="shared" si="1"/>
        <v>EN EJECUCIÓN</v>
      </c>
      <c r="I608" s="413" t="s">
        <v>577</v>
      </c>
    </row>
    <row r="609" spans="1:9" x14ac:dyDescent="0.35">
      <c r="A609" s="115">
        <v>2021</v>
      </c>
      <c r="B609" t="s">
        <v>830</v>
      </c>
      <c r="C609">
        <v>1</v>
      </c>
      <c r="D609">
        <v>1</v>
      </c>
      <c r="G609">
        <v>2</v>
      </c>
      <c r="H609" t="str">
        <f t="shared" si="1"/>
        <v>EN EJECUCIÓN</v>
      </c>
      <c r="I609" s="413" t="s">
        <v>577</v>
      </c>
    </row>
    <row r="610" spans="1:9" x14ac:dyDescent="0.35">
      <c r="A610" s="115">
        <v>2021</v>
      </c>
      <c r="B610" t="s">
        <v>831</v>
      </c>
      <c r="D610">
        <v>1</v>
      </c>
      <c r="G610">
        <v>1</v>
      </c>
      <c r="H610" t="str">
        <f t="shared" si="1"/>
        <v>EN EJECUCIÓN</v>
      </c>
      <c r="I610" s="413" t="s">
        <v>577</v>
      </c>
    </row>
    <row r="611" spans="1:9" x14ac:dyDescent="0.35">
      <c r="A611" s="115">
        <v>2021</v>
      </c>
      <c r="B611" t="s">
        <v>832</v>
      </c>
      <c r="D611">
        <v>4</v>
      </c>
      <c r="G611">
        <v>4</v>
      </c>
      <c r="H611" t="str">
        <f t="shared" si="1"/>
        <v>EN EJECUCIÓN</v>
      </c>
      <c r="I611" s="413" t="s">
        <v>577</v>
      </c>
    </row>
    <row r="612" spans="1:9" x14ac:dyDescent="0.35">
      <c r="A612" s="115">
        <v>2021</v>
      </c>
      <c r="B612" t="s">
        <v>833</v>
      </c>
      <c r="D612">
        <v>1</v>
      </c>
      <c r="G612">
        <v>1</v>
      </c>
      <c r="H612" t="str">
        <f t="shared" si="1"/>
        <v>EN EJECUCIÓN</v>
      </c>
      <c r="I612" s="413" t="s">
        <v>577</v>
      </c>
    </row>
    <row r="613" spans="1:9" x14ac:dyDescent="0.35">
      <c r="A613" s="115">
        <v>2021</v>
      </c>
      <c r="B613" t="s">
        <v>834</v>
      </c>
      <c r="D613">
        <v>2</v>
      </c>
      <c r="G613">
        <v>2</v>
      </c>
      <c r="H613" t="str">
        <f t="shared" si="1"/>
        <v>EN EJECUCIÓN</v>
      </c>
      <c r="I613" s="413" t="s">
        <v>577</v>
      </c>
    </row>
    <row r="614" spans="1:9" x14ac:dyDescent="0.35">
      <c r="A614" s="115">
        <v>2021</v>
      </c>
      <c r="B614" t="s">
        <v>835</v>
      </c>
      <c r="C614">
        <v>1</v>
      </c>
      <c r="D614">
        <v>1</v>
      </c>
      <c r="G614">
        <v>2</v>
      </c>
      <c r="H614" t="str">
        <f t="shared" si="1"/>
        <v>EN EJECUCIÓN</v>
      </c>
      <c r="I614" s="413" t="s">
        <v>577</v>
      </c>
    </row>
    <row r="615" spans="1:9" x14ac:dyDescent="0.35">
      <c r="A615" s="115">
        <v>2021</v>
      </c>
      <c r="B615" t="s">
        <v>836</v>
      </c>
      <c r="D615">
        <v>1</v>
      </c>
      <c r="G615">
        <v>1</v>
      </c>
      <c r="H615" t="str">
        <f t="shared" si="1"/>
        <v>EN EJECUCIÓN</v>
      </c>
      <c r="I615" s="413" t="s">
        <v>577</v>
      </c>
    </row>
    <row r="616" spans="1:9" x14ac:dyDescent="0.35">
      <c r="A616" s="115">
        <v>2021</v>
      </c>
      <c r="B616" t="s">
        <v>837</v>
      </c>
      <c r="C616">
        <v>3</v>
      </c>
      <c r="G616">
        <v>3</v>
      </c>
      <c r="H616" t="str">
        <f t="shared" si="1"/>
        <v>CUMPLIDO</v>
      </c>
      <c r="I616" s="413" t="s">
        <v>5971</v>
      </c>
    </row>
    <row r="617" spans="1:9" x14ac:dyDescent="0.35">
      <c r="A617" s="115">
        <v>2021</v>
      </c>
      <c r="B617" t="s">
        <v>621</v>
      </c>
      <c r="C617">
        <v>3</v>
      </c>
      <c r="G617">
        <v>3</v>
      </c>
      <c r="H617" t="str">
        <f t="shared" si="1"/>
        <v>CUMPLIDO</v>
      </c>
      <c r="I617" s="413" t="s">
        <v>5971</v>
      </c>
    </row>
    <row r="618" spans="1:9" x14ac:dyDescent="0.35">
      <c r="A618" s="115">
        <v>2021</v>
      </c>
      <c r="B618" t="s">
        <v>838</v>
      </c>
      <c r="D618">
        <v>1</v>
      </c>
      <c r="G618">
        <v>1</v>
      </c>
      <c r="H618" t="str">
        <f t="shared" si="1"/>
        <v>EN EJECUCIÓN</v>
      </c>
      <c r="I618" s="413" t="s">
        <v>577</v>
      </c>
    </row>
    <row r="619" spans="1:9" x14ac:dyDescent="0.35">
      <c r="A619" s="115">
        <v>2021</v>
      </c>
      <c r="B619" t="s">
        <v>839</v>
      </c>
      <c r="D619">
        <v>1</v>
      </c>
      <c r="F619">
        <v>2</v>
      </c>
      <c r="G619">
        <v>3</v>
      </c>
      <c r="H619" t="str">
        <f t="shared" si="1"/>
        <v>VENCIDO</v>
      </c>
      <c r="I619" s="413" t="s">
        <v>577</v>
      </c>
    </row>
    <row r="620" spans="1:9" x14ac:dyDescent="0.35">
      <c r="A620" s="115">
        <v>2021</v>
      </c>
      <c r="B620" t="s">
        <v>623</v>
      </c>
      <c r="C620">
        <v>1</v>
      </c>
      <c r="G620">
        <v>1</v>
      </c>
      <c r="H620" t="str">
        <f t="shared" si="1"/>
        <v>CUMPLIDO</v>
      </c>
      <c r="I620" s="413" t="s">
        <v>5971</v>
      </c>
    </row>
    <row r="621" spans="1:9" x14ac:dyDescent="0.35">
      <c r="A621" s="115">
        <v>2021</v>
      </c>
      <c r="B621" t="s">
        <v>840</v>
      </c>
      <c r="C621">
        <v>1</v>
      </c>
      <c r="D621">
        <v>1</v>
      </c>
      <c r="G621">
        <v>2</v>
      </c>
      <c r="H621" t="str">
        <f t="shared" si="1"/>
        <v>EN EJECUCIÓN</v>
      </c>
      <c r="I621" s="413" t="s">
        <v>577</v>
      </c>
    </row>
    <row r="622" spans="1:9" x14ac:dyDescent="0.35">
      <c r="A622" s="115">
        <v>2021</v>
      </c>
      <c r="B622" t="s">
        <v>841</v>
      </c>
      <c r="C622">
        <v>3</v>
      </c>
      <c r="D622">
        <v>2</v>
      </c>
      <c r="G622">
        <v>5</v>
      </c>
      <c r="H622" t="str">
        <f t="shared" si="1"/>
        <v>EN EJECUCIÓN</v>
      </c>
      <c r="I622" s="413" t="s">
        <v>577</v>
      </c>
    </row>
    <row r="623" spans="1:9" x14ac:dyDescent="0.35">
      <c r="A623" s="115">
        <v>2021</v>
      </c>
      <c r="B623" t="s">
        <v>842</v>
      </c>
      <c r="C623">
        <v>2</v>
      </c>
      <c r="D623">
        <v>1</v>
      </c>
      <c r="G623">
        <v>3</v>
      </c>
      <c r="H623" t="str">
        <f t="shared" si="1"/>
        <v>EN EJECUCIÓN</v>
      </c>
      <c r="I623" s="413" t="s">
        <v>577</v>
      </c>
    </row>
    <row r="624" spans="1:9" x14ac:dyDescent="0.35">
      <c r="A624" s="115">
        <v>2021</v>
      </c>
      <c r="B624" t="s">
        <v>625</v>
      </c>
      <c r="C624">
        <v>1</v>
      </c>
      <c r="G624">
        <v>1</v>
      </c>
      <c r="H624" t="str">
        <f t="shared" si="1"/>
        <v>CUMPLIDO</v>
      </c>
      <c r="I624" s="413" t="s">
        <v>5971</v>
      </c>
    </row>
    <row r="625" spans="1:9" x14ac:dyDescent="0.35">
      <c r="A625" s="115">
        <v>2021</v>
      </c>
      <c r="B625" t="s">
        <v>843</v>
      </c>
      <c r="F625">
        <v>1</v>
      </c>
      <c r="G625">
        <v>1</v>
      </c>
      <c r="H625" t="str">
        <f t="shared" si="1"/>
        <v>VENCIDO</v>
      </c>
      <c r="I625" s="413" t="s">
        <v>577</v>
      </c>
    </row>
    <row r="626" spans="1:9" x14ac:dyDescent="0.35">
      <c r="A626" s="115">
        <v>2021</v>
      </c>
      <c r="B626" t="s">
        <v>844</v>
      </c>
      <c r="D626">
        <v>1</v>
      </c>
      <c r="G626">
        <v>1</v>
      </c>
      <c r="H626" t="str">
        <f t="shared" si="1"/>
        <v>EN EJECUCIÓN</v>
      </c>
      <c r="I626" s="413" t="s">
        <v>577</v>
      </c>
    </row>
    <row r="627" spans="1:9" x14ac:dyDescent="0.35">
      <c r="A627" s="115">
        <v>2021</v>
      </c>
      <c r="B627" t="s">
        <v>845</v>
      </c>
      <c r="D627">
        <v>1</v>
      </c>
      <c r="G627">
        <v>1</v>
      </c>
      <c r="H627" t="str">
        <f t="shared" si="1"/>
        <v>EN EJECUCIÓN</v>
      </c>
      <c r="I627" s="413" t="s">
        <v>577</v>
      </c>
    </row>
    <row r="628" spans="1:9" x14ac:dyDescent="0.35">
      <c r="A628" s="115">
        <v>2021</v>
      </c>
      <c r="B628" t="s">
        <v>626</v>
      </c>
      <c r="C628">
        <v>1</v>
      </c>
      <c r="G628">
        <v>1</v>
      </c>
      <c r="H628" t="str">
        <f t="shared" si="1"/>
        <v>CUMPLIDO</v>
      </c>
      <c r="I628" s="413" t="s">
        <v>5971</v>
      </c>
    </row>
    <row r="629" spans="1:9" x14ac:dyDescent="0.35">
      <c r="A629" s="115">
        <v>2021</v>
      </c>
      <c r="B629" t="s">
        <v>846</v>
      </c>
      <c r="D629">
        <v>1</v>
      </c>
      <c r="G629">
        <v>1</v>
      </c>
      <c r="H629" t="str">
        <f t="shared" si="1"/>
        <v>EN EJECUCIÓN</v>
      </c>
      <c r="I629" s="413" t="s">
        <v>577</v>
      </c>
    </row>
    <row r="630" spans="1:9" x14ac:dyDescent="0.35">
      <c r="A630" s="115">
        <v>2021</v>
      </c>
      <c r="B630" t="s">
        <v>847</v>
      </c>
      <c r="D630">
        <v>1</v>
      </c>
      <c r="G630">
        <v>1</v>
      </c>
      <c r="H630" t="str">
        <f t="shared" si="1"/>
        <v>EN EJECUCIÓN</v>
      </c>
      <c r="I630" s="413" t="s">
        <v>577</v>
      </c>
    </row>
    <row r="631" spans="1:9" x14ac:dyDescent="0.35">
      <c r="A631" s="115">
        <v>2021</v>
      </c>
      <c r="B631" t="s">
        <v>848</v>
      </c>
      <c r="D631">
        <v>2</v>
      </c>
      <c r="G631">
        <v>2</v>
      </c>
      <c r="H631" t="str">
        <f t="shared" si="1"/>
        <v>EN EJECUCIÓN</v>
      </c>
      <c r="I631" s="413" t="s">
        <v>577</v>
      </c>
    </row>
    <row r="632" spans="1:9" x14ac:dyDescent="0.35">
      <c r="A632" s="115">
        <v>2021</v>
      </c>
      <c r="B632" t="s">
        <v>849</v>
      </c>
      <c r="D632">
        <v>1</v>
      </c>
      <c r="G632">
        <v>1</v>
      </c>
      <c r="H632" t="str">
        <f t="shared" si="1"/>
        <v>EN EJECUCIÓN</v>
      </c>
      <c r="I632" s="413" t="s">
        <v>577</v>
      </c>
    </row>
    <row r="633" spans="1:9" x14ac:dyDescent="0.35">
      <c r="A633" s="115">
        <v>2021</v>
      </c>
      <c r="B633" t="s">
        <v>850</v>
      </c>
      <c r="D633">
        <v>1</v>
      </c>
      <c r="G633">
        <v>1</v>
      </c>
      <c r="H633" t="str">
        <f t="shared" si="1"/>
        <v>EN EJECUCIÓN</v>
      </c>
      <c r="I633" s="413" t="s">
        <v>577</v>
      </c>
    </row>
    <row r="634" spans="1:9" x14ac:dyDescent="0.35">
      <c r="A634" s="115">
        <v>2021</v>
      </c>
      <c r="B634" t="s">
        <v>851</v>
      </c>
      <c r="D634">
        <v>1</v>
      </c>
      <c r="G634">
        <v>1</v>
      </c>
      <c r="H634" t="str">
        <f t="shared" si="1"/>
        <v>EN EJECUCIÓN</v>
      </c>
      <c r="I634" s="413" t="s">
        <v>577</v>
      </c>
    </row>
    <row r="635" spans="1:9" x14ac:dyDescent="0.35">
      <c r="A635" s="115">
        <v>2021</v>
      </c>
      <c r="B635" t="s">
        <v>852</v>
      </c>
      <c r="D635">
        <v>2</v>
      </c>
      <c r="G635">
        <v>2</v>
      </c>
      <c r="H635" t="str">
        <f t="shared" si="1"/>
        <v>EN EJECUCIÓN</v>
      </c>
      <c r="I635" s="413" t="s">
        <v>577</v>
      </c>
    </row>
    <row r="636" spans="1:9" x14ac:dyDescent="0.35">
      <c r="A636" s="115">
        <v>2021</v>
      </c>
      <c r="B636" t="s">
        <v>853</v>
      </c>
      <c r="D636">
        <v>1</v>
      </c>
      <c r="G636">
        <v>1</v>
      </c>
      <c r="H636" t="str">
        <f t="shared" si="1"/>
        <v>EN EJECUCIÓN</v>
      </c>
      <c r="I636" s="413" t="s">
        <v>577</v>
      </c>
    </row>
    <row r="637" spans="1:9" x14ac:dyDescent="0.35">
      <c r="A637" s="115">
        <v>2021</v>
      </c>
      <c r="B637" t="s">
        <v>854</v>
      </c>
      <c r="D637">
        <v>1</v>
      </c>
      <c r="G637">
        <v>1</v>
      </c>
      <c r="H637" t="str">
        <f t="shared" si="1"/>
        <v>EN EJECUCIÓN</v>
      </c>
      <c r="I637" s="413" t="s">
        <v>577</v>
      </c>
    </row>
    <row r="638" spans="1:9" x14ac:dyDescent="0.35">
      <c r="A638" s="115">
        <v>2021</v>
      </c>
      <c r="B638" t="s">
        <v>855</v>
      </c>
      <c r="D638">
        <v>1</v>
      </c>
      <c r="G638">
        <v>1</v>
      </c>
      <c r="H638" t="str">
        <f t="shared" si="1"/>
        <v>EN EJECUCIÓN</v>
      </c>
      <c r="I638" s="413" t="s">
        <v>577</v>
      </c>
    </row>
    <row r="639" spans="1:9" x14ac:dyDescent="0.35">
      <c r="A639" s="115">
        <v>2021</v>
      </c>
      <c r="B639" t="s">
        <v>856</v>
      </c>
      <c r="F639">
        <v>1</v>
      </c>
      <c r="G639">
        <v>1</v>
      </c>
      <c r="H639" t="str">
        <f t="shared" si="1"/>
        <v>VENCIDO</v>
      </c>
      <c r="I639" s="413" t="s">
        <v>577</v>
      </c>
    </row>
    <row r="640" spans="1:9" x14ac:dyDescent="0.35">
      <c r="A640" s="115">
        <v>2021</v>
      </c>
      <c r="B640" t="s">
        <v>857</v>
      </c>
      <c r="C640">
        <v>1</v>
      </c>
      <c r="F640">
        <v>1</v>
      </c>
      <c r="G640">
        <v>2</v>
      </c>
      <c r="H640" t="str">
        <f t="shared" ref="H640:H703" si="2">IF(F640&gt;0, "VENCIDO", IF(C640=G640, "CUMPLIDO", IF(E640=G640, "PENDIENTE", "EN EJECUCIÓN")))</f>
        <v>VENCIDO</v>
      </c>
      <c r="I640" s="413" t="s">
        <v>577</v>
      </c>
    </row>
    <row r="641" spans="1:9" x14ac:dyDescent="0.35">
      <c r="A641" s="115">
        <v>2021</v>
      </c>
      <c r="B641" t="s">
        <v>858</v>
      </c>
      <c r="C641">
        <v>3</v>
      </c>
      <c r="D641">
        <v>1</v>
      </c>
      <c r="F641">
        <v>4</v>
      </c>
      <c r="G641">
        <v>8</v>
      </c>
      <c r="H641" t="str">
        <f t="shared" si="2"/>
        <v>VENCIDO</v>
      </c>
      <c r="I641" s="413" t="s">
        <v>577</v>
      </c>
    </row>
    <row r="642" spans="1:9" x14ac:dyDescent="0.35">
      <c r="A642" s="115">
        <v>2021</v>
      </c>
      <c r="B642" t="s">
        <v>859</v>
      </c>
      <c r="C642">
        <v>2</v>
      </c>
      <c r="D642">
        <v>1</v>
      </c>
      <c r="F642">
        <v>1</v>
      </c>
      <c r="G642">
        <v>4</v>
      </c>
      <c r="H642" t="str">
        <f t="shared" si="2"/>
        <v>VENCIDO</v>
      </c>
      <c r="I642" s="413" t="s">
        <v>577</v>
      </c>
    </row>
    <row r="643" spans="1:9" x14ac:dyDescent="0.35">
      <c r="A643" s="115">
        <v>2021</v>
      </c>
      <c r="B643" t="s">
        <v>860</v>
      </c>
      <c r="C643">
        <v>1</v>
      </c>
      <c r="F643">
        <v>3</v>
      </c>
      <c r="G643">
        <v>4</v>
      </c>
      <c r="H643" t="str">
        <f t="shared" si="2"/>
        <v>VENCIDO</v>
      </c>
      <c r="I643" s="413" t="s">
        <v>577</v>
      </c>
    </row>
    <row r="644" spans="1:9" x14ac:dyDescent="0.35">
      <c r="A644" s="115">
        <v>2021</v>
      </c>
      <c r="B644" t="s">
        <v>861</v>
      </c>
      <c r="C644">
        <v>1</v>
      </c>
      <c r="D644">
        <v>1</v>
      </c>
      <c r="F644">
        <v>3</v>
      </c>
      <c r="G644">
        <v>5</v>
      </c>
      <c r="H644" t="str">
        <f t="shared" si="2"/>
        <v>VENCIDO</v>
      </c>
      <c r="I644" s="413" t="s">
        <v>577</v>
      </c>
    </row>
    <row r="645" spans="1:9" x14ac:dyDescent="0.35">
      <c r="A645" s="115">
        <v>2021</v>
      </c>
      <c r="B645" t="s">
        <v>862</v>
      </c>
      <c r="F645">
        <v>1</v>
      </c>
      <c r="G645">
        <v>1</v>
      </c>
      <c r="H645" t="str">
        <f t="shared" si="2"/>
        <v>VENCIDO</v>
      </c>
      <c r="I645" s="413" t="s">
        <v>577</v>
      </c>
    </row>
    <row r="646" spans="1:9" x14ac:dyDescent="0.35">
      <c r="A646" s="113">
        <v>2021</v>
      </c>
      <c r="B646" t="s">
        <v>863</v>
      </c>
      <c r="F646">
        <v>1</v>
      </c>
      <c r="G646">
        <v>1</v>
      </c>
      <c r="H646" t="str">
        <f t="shared" si="2"/>
        <v>VENCIDO</v>
      </c>
      <c r="I646" s="413" t="s">
        <v>577</v>
      </c>
    </row>
    <row r="647" spans="1:9" x14ac:dyDescent="0.35">
      <c r="A647" s="115">
        <v>2022</v>
      </c>
      <c r="B647" t="s">
        <v>864</v>
      </c>
      <c r="D647">
        <v>1</v>
      </c>
      <c r="G647">
        <v>1</v>
      </c>
      <c r="H647" t="str">
        <f t="shared" si="2"/>
        <v>EN EJECUCIÓN</v>
      </c>
      <c r="I647" s="413" t="s">
        <v>577</v>
      </c>
    </row>
    <row r="648" spans="1:9" x14ac:dyDescent="0.35">
      <c r="A648" s="115">
        <v>2022</v>
      </c>
      <c r="B648" t="s">
        <v>865</v>
      </c>
      <c r="C648">
        <v>2</v>
      </c>
      <c r="D648">
        <v>1</v>
      </c>
      <c r="G648">
        <v>3</v>
      </c>
      <c r="H648" t="str">
        <f t="shared" si="2"/>
        <v>EN EJECUCIÓN</v>
      </c>
      <c r="I648" s="413" t="s">
        <v>577</v>
      </c>
    </row>
    <row r="649" spans="1:9" x14ac:dyDescent="0.35">
      <c r="A649" s="115">
        <v>2022</v>
      </c>
      <c r="B649" t="s">
        <v>866</v>
      </c>
      <c r="D649">
        <v>1</v>
      </c>
      <c r="G649">
        <v>1</v>
      </c>
      <c r="H649" t="str">
        <f t="shared" si="2"/>
        <v>EN EJECUCIÓN</v>
      </c>
      <c r="I649" s="413" t="s">
        <v>577</v>
      </c>
    </row>
    <row r="650" spans="1:9" x14ac:dyDescent="0.35">
      <c r="A650" s="115">
        <v>2022</v>
      </c>
      <c r="B650" t="s">
        <v>867</v>
      </c>
      <c r="D650">
        <v>1</v>
      </c>
      <c r="G650">
        <v>1</v>
      </c>
      <c r="H650" t="str">
        <f t="shared" si="2"/>
        <v>EN EJECUCIÓN</v>
      </c>
      <c r="I650" s="413" t="s">
        <v>577</v>
      </c>
    </row>
    <row r="651" spans="1:9" x14ac:dyDescent="0.35">
      <c r="A651" s="115">
        <v>2022</v>
      </c>
      <c r="B651" t="s">
        <v>868</v>
      </c>
      <c r="C651">
        <v>1</v>
      </c>
      <c r="D651">
        <v>1</v>
      </c>
      <c r="G651">
        <v>2</v>
      </c>
      <c r="H651" t="str">
        <f t="shared" si="2"/>
        <v>EN EJECUCIÓN</v>
      </c>
      <c r="I651" s="413" t="s">
        <v>577</v>
      </c>
    </row>
    <row r="652" spans="1:9" x14ac:dyDescent="0.35">
      <c r="A652" s="115">
        <v>2022</v>
      </c>
      <c r="B652" t="s">
        <v>869</v>
      </c>
      <c r="D652">
        <v>1</v>
      </c>
      <c r="G652">
        <v>1</v>
      </c>
      <c r="H652" t="str">
        <f t="shared" si="2"/>
        <v>EN EJECUCIÓN</v>
      </c>
      <c r="I652" s="413" t="s">
        <v>577</v>
      </c>
    </row>
    <row r="653" spans="1:9" x14ac:dyDescent="0.35">
      <c r="A653" s="115">
        <v>2022</v>
      </c>
      <c r="B653" t="s">
        <v>870</v>
      </c>
      <c r="D653">
        <v>1</v>
      </c>
      <c r="G653">
        <v>1</v>
      </c>
      <c r="H653" t="str">
        <f t="shared" si="2"/>
        <v>EN EJECUCIÓN</v>
      </c>
      <c r="I653" s="413" t="s">
        <v>577</v>
      </c>
    </row>
    <row r="654" spans="1:9" x14ac:dyDescent="0.35">
      <c r="A654" s="115">
        <v>2022</v>
      </c>
      <c r="B654" t="s">
        <v>871</v>
      </c>
      <c r="C654">
        <v>1</v>
      </c>
      <c r="D654">
        <v>2</v>
      </c>
      <c r="G654">
        <v>3</v>
      </c>
      <c r="H654" t="str">
        <f t="shared" si="2"/>
        <v>EN EJECUCIÓN</v>
      </c>
      <c r="I654" s="413" t="s">
        <v>577</v>
      </c>
    </row>
    <row r="655" spans="1:9" x14ac:dyDescent="0.35">
      <c r="A655" s="115">
        <v>2022</v>
      </c>
      <c r="B655" t="s">
        <v>872</v>
      </c>
      <c r="D655">
        <v>2</v>
      </c>
      <c r="G655">
        <v>2</v>
      </c>
      <c r="H655" t="str">
        <f t="shared" si="2"/>
        <v>EN EJECUCIÓN</v>
      </c>
      <c r="I655" s="413" t="s">
        <v>577</v>
      </c>
    </row>
    <row r="656" spans="1:9" x14ac:dyDescent="0.35">
      <c r="A656" s="115">
        <v>2022</v>
      </c>
      <c r="B656" t="s">
        <v>873</v>
      </c>
      <c r="D656">
        <v>2</v>
      </c>
      <c r="G656">
        <v>2</v>
      </c>
      <c r="H656" t="str">
        <f t="shared" si="2"/>
        <v>EN EJECUCIÓN</v>
      </c>
      <c r="I656" s="413" t="s">
        <v>577</v>
      </c>
    </row>
    <row r="657" spans="1:9" x14ac:dyDescent="0.35">
      <c r="A657" s="115">
        <v>2022</v>
      </c>
      <c r="B657" t="s">
        <v>874</v>
      </c>
      <c r="D657">
        <v>2</v>
      </c>
      <c r="G657">
        <v>2</v>
      </c>
      <c r="H657" t="str">
        <f t="shared" si="2"/>
        <v>EN EJECUCIÓN</v>
      </c>
      <c r="I657" s="413" t="s">
        <v>577</v>
      </c>
    </row>
    <row r="658" spans="1:9" x14ac:dyDescent="0.35">
      <c r="A658" s="115">
        <v>2022</v>
      </c>
      <c r="B658" t="s">
        <v>875</v>
      </c>
      <c r="D658">
        <v>4</v>
      </c>
      <c r="G658">
        <v>4</v>
      </c>
      <c r="H658" t="str">
        <f t="shared" si="2"/>
        <v>EN EJECUCIÓN</v>
      </c>
      <c r="I658" s="413" t="s">
        <v>577</v>
      </c>
    </row>
    <row r="659" spans="1:9" x14ac:dyDescent="0.35">
      <c r="A659" s="115">
        <v>2022</v>
      </c>
      <c r="B659" t="s">
        <v>876</v>
      </c>
      <c r="D659">
        <v>2</v>
      </c>
      <c r="G659">
        <v>2</v>
      </c>
      <c r="H659" t="str">
        <f t="shared" si="2"/>
        <v>EN EJECUCIÓN</v>
      </c>
      <c r="I659" s="413" t="s">
        <v>577</v>
      </c>
    </row>
    <row r="660" spans="1:9" x14ac:dyDescent="0.35">
      <c r="A660" s="115">
        <v>2022</v>
      </c>
      <c r="B660" t="s">
        <v>877</v>
      </c>
      <c r="C660">
        <v>2</v>
      </c>
      <c r="D660">
        <v>1</v>
      </c>
      <c r="G660">
        <v>3</v>
      </c>
      <c r="H660" t="str">
        <f t="shared" si="2"/>
        <v>EN EJECUCIÓN</v>
      </c>
      <c r="I660" s="413" t="s">
        <v>577</v>
      </c>
    </row>
    <row r="661" spans="1:9" x14ac:dyDescent="0.35">
      <c r="A661" s="115">
        <v>2022</v>
      </c>
      <c r="B661" t="s">
        <v>878</v>
      </c>
      <c r="C661">
        <v>1</v>
      </c>
      <c r="D661">
        <v>3</v>
      </c>
      <c r="G661">
        <v>4</v>
      </c>
      <c r="H661" t="str">
        <f t="shared" si="2"/>
        <v>EN EJECUCIÓN</v>
      </c>
      <c r="I661" s="413" t="s">
        <v>577</v>
      </c>
    </row>
    <row r="662" spans="1:9" x14ac:dyDescent="0.35">
      <c r="A662" s="115">
        <v>2022</v>
      </c>
      <c r="B662" t="s">
        <v>879</v>
      </c>
      <c r="D662">
        <v>1</v>
      </c>
      <c r="G662">
        <v>1</v>
      </c>
      <c r="H662" t="str">
        <f t="shared" si="2"/>
        <v>EN EJECUCIÓN</v>
      </c>
      <c r="I662" s="413" t="s">
        <v>577</v>
      </c>
    </row>
    <row r="663" spans="1:9" x14ac:dyDescent="0.35">
      <c r="A663" s="115">
        <v>2022</v>
      </c>
      <c r="B663" t="s">
        <v>880</v>
      </c>
      <c r="C663">
        <v>2</v>
      </c>
      <c r="D663">
        <v>1</v>
      </c>
      <c r="G663">
        <v>3</v>
      </c>
      <c r="H663" t="str">
        <f t="shared" si="2"/>
        <v>EN EJECUCIÓN</v>
      </c>
      <c r="I663" s="413" t="s">
        <v>577</v>
      </c>
    </row>
    <row r="664" spans="1:9" x14ac:dyDescent="0.35">
      <c r="A664" s="115">
        <v>2022</v>
      </c>
      <c r="B664" t="s">
        <v>881</v>
      </c>
      <c r="D664">
        <v>1</v>
      </c>
      <c r="G664">
        <v>1</v>
      </c>
      <c r="H664" t="str">
        <f t="shared" si="2"/>
        <v>EN EJECUCIÓN</v>
      </c>
      <c r="I664" s="413" t="s">
        <v>577</v>
      </c>
    </row>
    <row r="665" spans="1:9" x14ac:dyDescent="0.35">
      <c r="A665" s="115">
        <v>2022</v>
      </c>
      <c r="B665" t="s">
        <v>882</v>
      </c>
      <c r="D665">
        <v>1</v>
      </c>
      <c r="G665">
        <v>1</v>
      </c>
      <c r="H665" t="str">
        <f t="shared" si="2"/>
        <v>EN EJECUCIÓN</v>
      </c>
      <c r="I665" s="413" t="s">
        <v>577</v>
      </c>
    </row>
    <row r="666" spans="1:9" x14ac:dyDescent="0.35">
      <c r="A666" s="115">
        <v>2022</v>
      </c>
      <c r="B666" t="s">
        <v>883</v>
      </c>
      <c r="C666">
        <v>1</v>
      </c>
      <c r="D666">
        <v>1</v>
      </c>
      <c r="G666">
        <v>2</v>
      </c>
      <c r="H666" t="str">
        <f t="shared" si="2"/>
        <v>EN EJECUCIÓN</v>
      </c>
      <c r="I666" s="413" t="s">
        <v>577</v>
      </c>
    </row>
    <row r="667" spans="1:9" x14ac:dyDescent="0.35">
      <c r="A667" s="115">
        <v>2022</v>
      </c>
      <c r="B667" t="s">
        <v>884</v>
      </c>
      <c r="D667">
        <v>1</v>
      </c>
      <c r="G667">
        <v>1</v>
      </c>
      <c r="H667" t="str">
        <f t="shared" si="2"/>
        <v>EN EJECUCIÓN</v>
      </c>
      <c r="I667" s="413" t="s">
        <v>577</v>
      </c>
    </row>
    <row r="668" spans="1:9" x14ac:dyDescent="0.35">
      <c r="A668" s="115">
        <v>2022</v>
      </c>
      <c r="B668" t="s">
        <v>885</v>
      </c>
      <c r="D668">
        <v>1</v>
      </c>
      <c r="G668">
        <v>1</v>
      </c>
      <c r="H668" t="str">
        <f t="shared" si="2"/>
        <v>EN EJECUCIÓN</v>
      </c>
      <c r="I668" s="413" t="s">
        <v>577</v>
      </c>
    </row>
    <row r="669" spans="1:9" x14ac:dyDescent="0.35">
      <c r="A669" s="115">
        <v>2022</v>
      </c>
      <c r="B669" t="s">
        <v>886</v>
      </c>
      <c r="D669">
        <v>1</v>
      </c>
      <c r="G669">
        <v>1</v>
      </c>
      <c r="H669" t="str">
        <f t="shared" si="2"/>
        <v>EN EJECUCIÓN</v>
      </c>
      <c r="I669" s="413" t="s">
        <v>577</v>
      </c>
    </row>
    <row r="670" spans="1:9" x14ac:dyDescent="0.35">
      <c r="A670" s="115">
        <v>2022</v>
      </c>
      <c r="B670" t="s">
        <v>887</v>
      </c>
      <c r="F670">
        <v>1</v>
      </c>
      <c r="G670">
        <v>1</v>
      </c>
      <c r="H670" t="str">
        <f t="shared" si="2"/>
        <v>VENCIDO</v>
      </c>
      <c r="I670" s="413" t="s">
        <v>577</v>
      </c>
    </row>
    <row r="671" spans="1:9" x14ac:dyDescent="0.35">
      <c r="A671" s="115">
        <v>2022</v>
      </c>
      <c r="B671" t="s">
        <v>888</v>
      </c>
      <c r="F671">
        <v>1</v>
      </c>
      <c r="G671">
        <v>1</v>
      </c>
      <c r="H671" t="str">
        <f t="shared" si="2"/>
        <v>VENCIDO</v>
      </c>
      <c r="I671" s="413" t="s">
        <v>577</v>
      </c>
    </row>
    <row r="672" spans="1:9" x14ac:dyDescent="0.35">
      <c r="A672" s="115">
        <v>2022</v>
      </c>
      <c r="B672" t="s">
        <v>627</v>
      </c>
      <c r="C672">
        <v>1</v>
      </c>
      <c r="G672">
        <v>1</v>
      </c>
      <c r="H672" t="str">
        <f t="shared" si="2"/>
        <v>CUMPLIDO</v>
      </c>
      <c r="I672" s="413" t="s">
        <v>5971</v>
      </c>
    </row>
    <row r="673" spans="1:9" x14ac:dyDescent="0.35">
      <c r="A673" s="115">
        <v>2022</v>
      </c>
      <c r="B673" t="s">
        <v>889</v>
      </c>
      <c r="D673">
        <v>1</v>
      </c>
      <c r="G673">
        <v>1</v>
      </c>
      <c r="H673" t="str">
        <f t="shared" si="2"/>
        <v>EN EJECUCIÓN</v>
      </c>
      <c r="I673" s="413" t="s">
        <v>577</v>
      </c>
    </row>
    <row r="674" spans="1:9" x14ac:dyDescent="0.35">
      <c r="A674" s="115">
        <v>2022</v>
      </c>
      <c r="B674" t="s">
        <v>890</v>
      </c>
      <c r="F674">
        <v>1</v>
      </c>
      <c r="G674">
        <v>1</v>
      </c>
      <c r="H674" t="str">
        <f t="shared" si="2"/>
        <v>VENCIDO</v>
      </c>
      <c r="I674" s="413" t="s">
        <v>577</v>
      </c>
    </row>
    <row r="675" spans="1:9" x14ac:dyDescent="0.35">
      <c r="A675" s="115">
        <v>2022</v>
      </c>
      <c r="B675" t="s">
        <v>891</v>
      </c>
      <c r="F675">
        <v>1</v>
      </c>
      <c r="G675">
        <v>1</v>
      </c>
      <c r="H675" t="str">
        <f t="shared" si="2"/>
        <v>VENCIDO</v>
      </c>
      <c r="I675" s="413" t="s">
        <v>577</v>
      </c>
    </row>
    <row r="676" spans="1:9" x14ac:dyDescent="0.35">
      <c r="A676" s="115">
        <v>2022</v>
      </c>
      <c r="B676" t="s">
        <v>892</v>
      </c>
      <c r="D676">
        <v>1</v>
      </c>
      <c r="G676">
        <v>1</v>
      </c>
      <c r="H676" t="str">
        <f t="shared" si="2"/>
        <v>EN EJECUCIÓN</v>
      </c>
      <c r="I676" s="413" t="s">
        <v>577</v>
      </c>
    </row>
    <row r="677" spans="1:9" x14ac:dyDescent="0.35">
      <c r="A677" s="115">
        <v>2022</v>
      </c>
      <c r="B677" t="s">
        <v>628</v>
      </c>
      <c r="C677">
        <v>1</v>
      </c>
      <c r="G677">
        <v>1</v>
      </c>
      <c r="H677" t="str">
        <f t="shared" si="2"/>
        <v>CUMPLIDO</v>
      </c>
      <c r="I677" s="413" t="s">
        <v>5971</v>
      </c>
    </row>
    <row r="678" spans="1:9" x14ac:dyDescent="0.35">
      <c r="A678" s="115">
        <v>2022</v>
      </c>
      <c r="B678" t="s">
        <v>893</v>
      </c>
      <c r="C678">
        <v>1</v>
      </c>
      <c r="G678">
        <v>1</v>
      </c>
      <c r="H678" t="str">
        <f t="shared" si="2"/>
        <v>CUMPLIDO</v>
      </c>
      <c r="I678" s="413" t="s">
        <v>5971</v>
      </c>
    </row>
    <row r="679" spans="1:9" x14ac:dyDescent="0.35">
      <c r="A679" s="115">
        <v>2022</v>
      </c>
      <c r="B679" t="s">
        <v>894</v>
      </c>
      <c r="C679">
        <v>1</v>
      </c>
      <c r="F679">
        <v>1</v>
      </c>
      <c r="G679">
        <v>2</v>
      </c>
      <c r="H679" t="str">
        <f t="shared" si="2"/>
        <v>VENCIDO</v>
      </c>
      <c r="I679" s="413" t="s">
        <v>577</v>
      </c>
    </row>
    <row r="680" spans="1:9" x14ac:dyDescent="0.35">
      <c r="A680" s="115">
        <v>2022</v>
      </c>
      <c r="B680" t="s">
        <v>895</v>
      </c>
      <c r="C680">
        <v>1</v>
      </c>
      <c r="G680">
        <v>1</v>
      </c>
      <c r="H680" t="str">
        <f t="shared" si="2"/>
        <v>CUMPLIDO</v>
      </c>
      <c r="I680" s="413" t="s">
        <v>5971</v>
      </c>
    </row>
    <row r="681" spans="1:9" x14ac:dyDescent="0.35">
      <c r="A681" s="115">
        <v>2022</v>
      </c>
      <c r="B681" t="s">
        <v>896</v>
      </c>
      <c r="C681">
        <v>1</v>
      </c>
      <c r="G681">
        <v>1</v>
      </c>
      <c r="H681" t="str">
        <f t="shared" si="2"/>
        <v>CUMPLIDO</v>
      </c>
      <c r="I681" s="413" t="s">
        <v>5971</v>
      </c>
    </row>
    <row r="682" spans="1:9" x14ac:dyDescent="0.35">
      <c r="A682" s="115">
        <v>2022</v>
      </c>
      <c r="B682" t="s">
        <v>897</v>
      </c>
      <c r="C682">
        <v>1</v>
      </c>
      <c r="G682">
        <v>1</v>
      </c>
      <c r="H682" t="str">
        <f t="shared" si="2"/>
        <v>CUMPLIDO</v>
      </c>
      <c r="I682" s="413" t="s">
        <v>5971</v>
      </c>
    </row>
    <row r="683" spans="1:9" x14ac:dyDescent="0.35">
      <c r="A683" s="115">
        <v>2022</v>
      </c>
      <c r="B683" t="s">
        <v>898</v>
      </c>
      <c r="C683">
        <v>1</v>
      </c>
      <c r="G683">
        <v>1</v>
      </c>
      <c r="H683" t="str">
        <f t="shared" si="2"/>
        <v>CUMPLIDO</v>
      </c>
      <c r="I683" s="413" t="s">
        <v>5971</v>
      </c>
    </row>
    <row r="684" spans="1:9" x14ac:dyDescent="0.35">
      <c r="A684" s="115">
        <v>2022</v>
      </c>
      <c r="B684" t="s">
        <v>899</v>
      </c>
      <c r="D684">
        <v>1</v>
      </c>
      <c r="G684">
        <v>1</v>
      </c>
      <c r="H684" t="str">
        <f t="shared" si="2"/>
        <v>EN EJECUCIÓN</v>
      </c>
      <c r="I684" s="413" t="s">
        <v>577</v>
      </c>
    </row>
    <row r="685" spans="1:9" x14ac:dyDescent="0.35">
      <c r="A685" s="115">
        <v>2022</v>
      </c>
      <c r="B685" t="s">
        <v>900</v>
      </c>
      <c r="F685">
        <v>1</v>
      </c>
      <c r="G685">
        <v>1</v>
      </c>
      <c r="H685" t="str">
        <f t="shared" si="2"/>
        <v>VENCIDO</v>
      </c>
      <c r="I685" s="413" t="s">
        <v>577</v>
      </c>
    </row>
    <row r="686" spans="1:9" x14ac:dyDescent="0.35">
      <c r="A686" s="115">
        <v>2022</v>
      </c>
      <c r="B686" t="s">
        <v>901</v>
      </c>
      <c r="C686">
        <v>1</v>
      </c>
      <c r="G686">
        <v>1</v>
      </c>
      <c r="H686" t="str">
        <f t="shared" si="2"/>
        <v>CUMPLIDO</v>
      </c>
      <c r="I686" s="413" t="s">
        <v>5971</v>
      </c>
    </row>
    <row r="687" spans="1:9" x14ac:dyDescent="0.35">
      <c r="A687" s="115">
        <v>2022</v>
      </c>
      <c r="B687" t="s">
        <v>902</v>
      </c>
      <c r="D687">
        <v>6</v>
      </c>
      <c r="G687">
        <v>6</v>
      </c>
      <c r="H687" t="str">
        <f t="shared" si="2"/>
        <v>EN EJECUCIÓN</v>
      </c>
      <c r="I687" s="413" t="s">
        <v>577</v>
      </c>
    </row>
    <row r="688" spans="1:9" x14ac:dyDescent="0.35">
      <c r="A688" s="115">
        <v>2022</v>
      </c>
      <c r="B688" t="s">
        <v>903</v>
      </c>
      <c r="D688">
        <v>1</v>
      </c>
      <c r="G688">
        <v>1</v>
      </c>
      <c r="H688" t="str">
        <f t="shared" si="2"/>
        <v>EN EJECUCIÓN</v>
      </c>
      <c r="I688" s="413" t="s">
        <v>577</v>
      </c>
    </row>
    <row r="689" spans="1:9" x14ac:dyDescent="0.35">
      <c r="A689" s="115">
        <v>2022</v>
      </c>
      <c r="B689" t="s">
        <v>629</v>
      </c>
      <c r="C689">
        <v>4</v>
      </c>
      <c r="G689">
        <v>4</v>
      </c>
      <c r="H689" t="str">
        <f t="shared" si="2"/>
        <v>CUMPLIDO</v>
      </c>
      <c r="I689" s="413" t="s">
        <v>5971</v>
      </c>
    </row>
    <row r="690" spans="1:9" x14ac:dyDescent="0.35">
      <c r="A690" s="115">
        <v>2022</v>
      </c>
      <c r="B690" t="s">
        <v>630</v>
      </c>
      <c r="C690">
        <v>1</v>
      </c>
      <c r="G690">
        <v>1</v>
      </c>
      <c r="H690" t="str">
        <f t="shared" si="2"/>
        <v>CUMPLIDO</v>
      </c>
      <c r="I690" s="413" t="s">
        <v>5971</v>
      </c>
    </row>
    <row r="691" spans="1:9" x14ac:dyDescent="0.35">
      <c r="A691" s="115">
        <v>2022</v>
      </c>
      <c r="B691" t="s">
        <v>631</v>
      </c>
      <c r="C691">
        <v>1</v>
      </c>
      <c r="G691">
        <v>1</v>
      </c>
      <c r="H691" t="str">
        <f t="shared" si="2"/>
        <v>CUMPLIDO</v>
      </c>
      <c r="I691" s="413" t="s">
        <v>5971</v>
      </c>
    </row>
    <row r="692" spans="1:9" x14ac:dyDescent="0.35">
      <c r="A692" s="115">
        <v>2022</v>
      </c>
      <c r="B692" t="s">
        <v>632</v>
      </c>
      <c r="C692">
        <v>1</v>
      </c>
      <c r="G692">
        <v>1</v>
      </c>
      <c r="H692" t="str">
        <f t="shared" si="2"/>
        <v>CUMPLIDO</v>
      </c>
      <c r="I692" s="413" t="s">
        <v>5971</v>
      </c>
    </row>
    <row r="693" spans="1:9" x14ac:dyDescent="0.35">
      <c r="A693" s="115">
        <v>2022</v>
      </c>
      <c r="B693" t="s">
        <v>633</v>
      </c>
      <c r="C693">
        <v>1</v>
      </c>
      <c r="G693">
        <v>1</v>
      </c>
      <c r="H693" t="str">
        <f t="shared" si="2"/>
        <v>CUMPLIDO</v>
      </c>
      <c r="I693" s="413" t="s">
        <v>5971</v>
      </c>
    </row>
    <row r="694" spans="1:9" x14ac:dyDescent="0.35">
      <c r="A694" s="115">
        <v>2022</v>
      </c>
      <c r="B694" t="s">
        <v>634</v>
      </c>
      <c r="C694">
        <v>1</v>
      </c>
      <c r="G694">
        <v>1</v>
      </c>
      <c r="H694" t="str">
        <f t="shared" si="2"/>
        <v>CUMPLIDO</v>
      </c>
      <c r="I694" s="413" t="s">
        <v>5971</v>
      </c>
    </row>
    <row r="695" spans="1:9" x14ac:dyDescent="0.35">
      <c r="A695" s="115">
        <v>2022</v>
      </c>
      <c r="B695" t="s">
        <v>635</v>
      </c>
      <c r="C695">
        <v>1</v>
      </c>
      <c r="G695">
        <v>1</v>
      </c>
      <c r="H695" t="str">
        <f t="shared" si="2"/>
        <v>CUMPLIDO</v>
      </c>
      <c r="I695" s="413" t="s">
        <v>5971</v>
      </c>
    </row>
    <row r="696" spans="1:9" x14ac:dyDescent="0.35">
      <c r="A696" s="115">
        <v>2022</v>
      </c>
      <c r="B696" t="s">
        <v>904</v>
      </c>
      <c r="C696">
        <v>1</v>
      </c>
      <c r="D696">
        <v>1</v>
      </c>
      <c r="G696">
        <v>2</v>
      </c>
      <c r="H696" t="str">
        <f t="shared" si="2"/>
        <v>EN EJECUCIÓN</v>
      </c>
      <c r="I696" s="413" t="s">
        <v>577</v>
      </c>
    </row>
    <row r="697" spans="1:9" x14ac:dyDescent="0.35">
      <c r="A697" s="115">
        <v>2022</v>
      </c>
      <c r="B697" t="s">
        <v>905</v>
      </c>
      <c r="D697">
        <v>1</v>
      </c>
      <c r="G697">
        <v>1</v>
      </c>
      <c r="H697" t="str">
        <f t="shared" si="2"/>
        <v>EN EJECUCIÓN</v>
      </c>
      <c r="I697" s="413" t="s">
        <v>577</v>
      </c>
    </row>
    <row r="698" spans="1:9" x14ac:dyDescent="0.35">
      <c r="A698" s="115">
        <v>2022</v>
      </c>
      <c r="B698" t="s">
        <v>906</v>
      </c>
      <c r="D698">
        <v>4</v>
      </c>
      <c r="G698">
        <v>4</v>
      </c>
      <c r="H698" t="str">
        <f t="shared" si="2"/>
        <v>EN EJECUCIÓN</v>
      </c>
      <c r="I698" s="413" t="s">
        <v>577</v>
      </c>
    </row>
    <row r="699" spans="1:9" x14ac:dyDescent="0.35">
      <c r="A699" s="115">
        <v>2022</v>
      </c>
      <c r="B699" t="s">
        <v>907</v>
      </c>
      <c r="D699">
        <v>1</v>
      </c>
      <c r="G699">
        <v>1</v>
      </c>
      <c r="H699" t="str">
        <f t="shared" si="2"/>
        <v>EN EJECUCIÓN</v>
      </c>
      <c r="I699" s="413" t="s">
        <v>577</v>
      </c>
    </row>
    <row r="700" spans="1:9" x14ac:dyDescent="0.35">
      <c r="A700" s="115">
        <v>2022</v>
      </c>
      <c r="B700" t="s">
        <v>908</v>
      </c>
      <c r="D700">
        <v>2</v>
      </c>
      <c r="G700">
        <v>2</v>
      </c>
      <c r="H700" t="str">
        <f t="shared" si="2"/>
        <v>EN EJECUCIÓN</v>
      </c>
      <c r="I700" s="413" t="s">
        <v>577</v>
      </c>
    </row>
    <row r="701" spans="1:9" x14ac:dyDescent="0.35">
      <c r="A701" s="115">
        <v>2022</v>
      </c>
      <c r="B701" t="s">
        <v>909</v>
      </c>
      <c r="C701">
        <v>1</v>
      </c>
      <c r="G701">
        <v>1</v>
      </c>
      <c r="H701" t="str">
        <f t="shared" si="2"/>
        <v>CUMPLIDO</v>
      </c>
      <c r="I701" s="413" t="s">
        <v>5971</v>
      </c>
    </row>
    <row r="702" spans="1:9" x14ac:dyDescent="0.35">
      <c r="A702" s="115">
        <v>2022</v>
      </c>
      <c r="B702" t="s">
        <v>910</v>
      </c>
      <c r="C702">
        <v>1</v>
      </c>
      <c r="G702">
        <v>1</v>
      </c>
      <c r="H702" t="str">
        <f t="shared" si="2"/>
        <v>CUMPLIDO</v>
      </c>
      <c r="I702" s="413" t="s">
        <v>5971</v>
      </c>
    </row>
    <row r="703" spans="1:9" x14ac:dyDescent="0.35">
      <c r="A703" s="115">
        <v>2022</v>
      </c>
      <c r="B703" t="s">
        <v>911</v>
      </c>
      <c r="D703">
        <v>1</v>
      </c>
      <c r="G703">
        <v>1</v>
      </c>
      <c r="H703" t="str">
        <f t="shared" si="2"/>
        <v>EN EJECUCIÓN</v>
      </c>
      <c r="I703" s="413" t="s">
        <v>577</v>
      </c>
    </row>
    <row r="704" spans="1:9" x14ac:dyDescent="0.35">
      <c r="A704" s="115">
        <v>2022</v>
      </c>
      <c r="B704" t="s">
        <v>912</v>
      </c>
      <c r="C704">
        <v>1</v>
      </c>
      <c r="G704">
        <v>1</v>
      </c>
      <c r="H704" t="str">
        <f t="shared" ref="H704:H767" si="3">IF(F704&gt;0, "VENCIDO", IF(C704=G704, "CUMPLIDO", IF(E704=G704, "PENDIENTE", "EN EJECUCIÓN")))</f>
        <v>CUMPLIDO</v>
      </c>
      <c r="I704" s="413" t="s">
        <v>5971</v>
      </c>
    </row>
    <row r="705" spans="1:9" x14ac:dyDescent="0.35">
      <c r="A705" s="115">
        <v>2022</v>
      </c>
      <c r="B705" t="s">
        <v>913</v>
      </c>
      <c r="D705">
        <v>1</v>
      </c>
      <c r="G705">
        <v>1</v>
      </c>
      <c r="H705" t="str">
        <f t="shared" si="3"/>
        <v>EN EJECUCIÓN</v>
      </c>
      <c r="I705" s="413" t="s">
        <v>577</v>
      </c>
    </row>
    <row r="706" spans="1:9" x14ac:dyDescent="0.35">
      <c r="A706" s="115">
        <v>2022</v>
      </c>
      <c r="B706" t="s">
        <v>914</v>
      </c>
      <c r="D706">
        <v>1</v>
      </c>
      <c r="G706">
        <v>1</v>
      </c>
      <c r="H706" t="str">
        <f t="shared" si="3"/>
        <v>EN EJECUCIÓN</v>
      </c>
      <c r="I706" s="413" t="s">
        <v>577</v>
      </c>
    </row>
    <row r="707" spans="1:9" x14ac:dyDescent="0.35">
      <c r="A707" s="115">
        <v>2022</v>
      </c>
      <c r="B707" t="s">
        <v>636</v>
      </c>
      <c r="C707">
        <v>1</v>
      </c>
      <c r="G707">
        <v>1</v>
      </c>
      <c r="H707" t="str">
        <f t="shared" si="3"/>
        <v>CUMPLIDO</v>
      </c>
      <c r="I707" s="413" t="s">
        <v>5971</v>
      </c>
    </row>
    <row r="708" spans="1:9" x14ac:dyDescent="0.35">
      <c r="A708" s="115">
        <v>2022</v>
      </c>
      <c r="B708" t="s">
        <v>637</v>
      </c>
      <c r="C708">
        <v>1</v>
      </c>
      <c r="G708">
        <v>1</v>
      </c>
      <c r="H708" t="str">
        <f t="shared" si="3"/>
        <v>CUMPLIDO</v>
      </c>
      <c r="I708" s="413" t="s">
        <v>5971</v>
      </c>
    </row>
    <row r="709" spans="1:9" x14ac:dyDescent="0.35">
      <c r="A709" s="115">
        <v>2022</v>
      </c>
      <c r="B709" t="s">
        <v>638</v>
      </c>
      <c r="C709">
        <v>2</v>
      </c>
      <c r="G709">
        <v>2</v>
      </c>
      <c r="H709" t="str">
        <f t="shared" si="3"/>
        <v>CUMPLIDO</v>
      </c>
      <c r="I709" s="413" t="s">
        <v>5971</v>
      </c>
    </row>
    <row r="710" spans="1:9" x14ac:dyDescent="0.35">
      <c r="A710" s="115">
        <v>2022</v>
      </c>
      <c r="B710" t="s">
        <v>639</v>
      </c>
      <c r="C710">
        <v>2</v>
      </c>
      <c r="G710">
        <v>2</v>
      </c>
      <c r="H710" t="str">
        <f t="shared" si="3"/>
        <v>CUMPLIDO</v>
      </c>
      <c r="I710" s="413" t="s">
        <v>5971</v>
      </c>
    </row>
    <row r="711" spans="1:9" x14ac:dyDescent="0.35">
      <c r="A711" s="115">
        <v>2022</v>
      </c>
      <c r="B711" t="s">
        <v>640</v>
      </c>
      <c r="C711">
        <v>1</v>
      </c>
      <c r="G711">
        <v>1</v>
      </c>
      <c r="H711" t="str">
        <f t="shared" si="3"/>
        <v>CUMPLIDO</v>
      </c>
      <c r="I711" s="413" t="s">
        <v>5971</v>
      </c>
    </row>
    <row r="712" spans="1:9" x14ac:dyDescent="0.35">
      <c r="A712" s="115">
        <v>2022</v>
      </c>
      <c r="B712" t="s">
        <v>915</v>
      </c>
      <c r="C712">
        <v>1</v>
      </c>
      <c r="F712">
        <v>1</v>
      </c>
      <c r="G712">
        <v>2</v>
      </c>
      <c r="H712" t="str">
        <f t="shared" si="3"/>
        <v>VENCIDO</v>
      </c>
      <c r="I712" s="413" t="s">
        <v>577</v>
      </c>
    </row>
    <row r="713" spans="1:9" x14ac:dyDescent="0.35">
      <c r="A713" s="115">
        <v>2022</v>
      </c>
      <c r="B713" t="s">
        <v>641</v>
      </c>
      <c r="C713">
        <v>1</v>
      </c>
      <c r="G713">
        <v>1</v>
      </c>
      <c r="H713" t="str">
        <f t="shared" si="3"/>
        <v>CUMPLIDO</v>
      </c>
      <c r="I713" s="413" t="s">
        <v>5971</v>
      </c>
    </row>
    <row r="714" spans="1:9" x14ac:dyDescent="0.35">
      <c r="A714" s="115">
        <v>2022</v>
      </c>
      <c r="B714" t="s">
        <v>642</v>
      </c>
      <c r="C714">
        <v>3</v>
      </c>
      <c r="G714">
        <v>3</v>
      </c>
      <c r="H714" t="str">
        <f t="shared" si="3"/>
        <v>CUMPLIDO</v>
      </c>
      <c r="I714" s="413" t="s">
        <v>5971</v>
      </c>
    </row>
    <row r="715" spans="1:9" x14ac:dyDescent="0.35">
      <c r="A715" s="115">
        <v>2022</v>
      </c>
      <c r="B715" t="s">
        <v>643</v>
      </c>
      <c r="C715">
        <v>1</v>
      </c>
      <c r="G715">
        <v>1</v>
      </c>
      <c r="H715" t="str">
        <f t="shared" si="3"/>
        <v>CUMPLIDO</v>
      </c>
      <c r="I715" s="413" t="s">
        <v>5971</v>
      </c>
    </row>
    <row r="716" spans="1:9" x14ac:dyDescent="0.35">
      <c r="A716" s="115">
        <v>2022</v>
      </c>
      <c r="B716" t="s">
        <v>644</v>
      </c>
      <c r="C716">
        <v>2</v>
      </c>
      <c r="G716">
        <v>2</v>
      </c>
      <c r="H716" t="str">
        <f t="shared" si="3"/>
        <v>CUMPLIDO</v>
      </c>
      <c r="I716" s="413" t="s">
        <v>5971</v>
      </c>
    </row>
    <row r="717" spans="1:9" x14ac:dyDescent="0.35">
      <c r="A717" s="115">
        <v>2022</v>
      </c>
      <c r="B717" t="s">
        <v>916</v>
      </c>
      <c r="C717">
        <v>2</v>
      </c>
      <c r="D717">
        <v>2</v>
      </c>
      <c r="G717">
        <v>4</v>
      </c>
      <c r="H717" t="str">
        <f t="shared" si="3"/>
        <v>EN EJECUCIÓN</v>
      </c>
      <c r="I717" s="413" t="s">
        <v>577</v>
      </c>
    </row>
    <row r="718" spans="1:9" x14ac:dyDescent="0.35">
      <c r="A718" s="115">
        <v>2022</v>
      </c>
      <c r="B718" t="s">
        <v>917</v>
      </c>
      <c r="C718">
        <v>1</v>
      </c>
      <c r="F718">
        <v>1</v>
      </c>
      <c r="G718">
        <v>2</v>
      </c>
      <c r="H718" t="str">
        <f t="shared" si="3"/>
        <v>VENCIDO</v>
      </c>
      <c r="I718" s="413" t="s">
        <v>577</v>
      </c>
    </row>
    <row r="719" spans="1:9" x14ac:dyDescent="0.35">
      <c r="A719" s="115">
        <v>2022</v>
      </c>
      <c r="B719" t="s">
        <v>645</v>
      </c>
      <c r="D719">
        <v>1</v>
      </c>
      <c r="G719">
        <v>1</v>
      </c>
      <c r="H719" t="str">
        <f t="shared" si="3"/>
        <v>EN EJECUCIÓN</v>
      </c>
      <c r="I719" s="413" t="s">
        <v>577</v>
      </c>
    </row>
    <row r="720" spans="1:9" x14ac:dyDescent="0.35">
      <c r="A720" s="115">
        <v>2022</v>
      </c>
      <c r="B720" t="s">
        <v>646</v>
      </c>
      <c r="C720">
        <v>2</v>
      </c>
      <c r="G720">
        <v>2</v>
      </c>
      <c r="H720" t="str">
        <f t="shared" si="3"/>
        <v>CUMPLIDO</v>
      </c>
      <c r="I720" s="413" t="s">
        <v>5971</v>
      </c>
    </row>
    <row r="721" spans="1:9" x14ac:dyDescent="0.35">
      <c r="A721" s="115">
        <v>2022</v>
      </c>
      <c r="B721" t="s">
        <v>918</v>
      </c>
      <c r="D721">
        <v>1</v>
      </c>
      <c r="G721">
        <v>1</v>
      </c>
      <c r="H721" t="str">
        <f t="shared" si="3"/>
        <v>EN EJECUCIÓN</v>
      </c>
      <c r="I721" s="413" t="s">
        <v>577</v>
      </c>
    </row>
    <row r="722" spans="1:9" x14ac:dyDescent="0.35">
      <c r="A722" s="115">
        <v>2022</v>
      </c>
      <c r="B722" t="s">
        <v>919</v>
      </c>
      <c r="D722">
        <v>2</v>
      </c>
      <c r="G722">
        <v>2</v>
      </c>
      <c r="H722" t="str">
        <f t="shared" si="3"/>
        <v>EN EJECUCIÓN</v>
      </c>
      <c r="I722" s="413" t="s">
        <v>577</v>
      </c>
    </row>
    <row r="723" spans="1:9" x14ac:dyDescent="0.35">
      <c r="A723" s="115">
        <v>2022</v>
      </c>
      <c r="B723" t="s">
        <v>920</v>
      </c>
      <c r="D723">
        <v>1</v>
      </c>
      <c r="G723">
        <v>1</v>
      </c>
      <c r="H723" t="str">
        <f t="shared" si="3"/>
        <v>EN EJECUCIÓN</v>
      </c>
      <c r="I723" s="413" t="s">
        <v>577</v>
      </c>
    </row>
    <row r="724" spans="1:9" x14ac:dyDescent="0.35">
      <c r="A724" s="115">
        <v>2022</v>
      </c>
      <c r="B724" t="s">
        <v>921</v>
      </c>
      <c r="D724">
        <v>1</v>
      </c>
      <c r="G724">
        <v>1</v>
      </c>
      <c r="H724" t="str">
        <f t="shared" si="3"/>
        <v>EN EJECUCIÓN</v>
      </c>
      <c r="I724" s="413" t="s">
        <v>577</v>
      </c>
    </row>
    <row r="725" spans="1:9" x14ac:dyDescent="0.35">
      <c r="A725" s="115">
        <v>2022</v>
      </c>
      <c r="B725" t="s">
        <v>922</v>
      </c>
      <c r="D725">
        <v>1</v>
      </c>
      <c r="G725">
        <v>1</v>
      </c>
      <c r="H725" t="str">
        <f t="shared" si="3"/>
        <v>EN EJECUCIÓN</v>
      </c>
      <c r="I725" s="413" t="s">
        <v>577</v>
      </c>
    </row>
    <row r="726" spans="1:9" x14ac:dyDescent="0.35">
      <c r="A726" s="115">
        <v>2022</v>
      </c>
      <c r="B726" t="s">
        <v>923</v>
      </c>
      <c r="D726">
        <v>1</v>
      </c>
      <c r="G726">
        <v>1</v>
      </c>
      <c r="H726" t="str">
        <f t="shared" si="3"/>
        <v>EN EJECUCIÓN</v>
      </c>
      <c r="I726" s="413" t="s">
        <v>577</v>
      </c>
    </row>
    <row r="727" spans="1:9" x14ac:dyDescent="0.35">
      <c r="A727" s="115">
        <v>2022</v>
      </c>
      <c r="B727" t="s">
        <v>647</v>
      </c>
      <c r="C727">
        <v>2</v>
      </c>
      <c r="G727">
        <v>2</v>
      </c>
      <c r="H727" t="str">
        <f t="shared" si="3"/>
        <v>CUMPLIDO</v>
      </c>
      <c r="I727" s="413" t="s">
        <v>5971</v>
      </c>
    </row>
    <row r="728" spans="1:9" x14ac:dyDescent="0.35">
      <c r="A728" s="115">
        <v>2022</v>
      </c>
      <c r="B728" t="s">
        <v>924</v>
      </c>
      <c r="C728">
        <v>1</v>
      </c>
      <c r="F728">
        <v>2</v>
      </c>
      <c r="G728">
        <v>3</v>
      </c>
      <c r="H728" t="str">
        <f t="shared" si="3"/>
        <v>VENCIDO</v>
      </c>
      <c r="I728" s="413" t="s">
        <v>577</v>
      </c>
    </row>
    <row r="729" spans="1:9" x14ac:dyDescent="0.35">
      <c r="A729" s="115">
        <v>2022</v>
      </c>
      <c r="B729" t="s">
        <v>648</v>
      </c>
      <c r="C729">
        <v>1</v>
      </c>
      <c r="G729">
        <v>1</v>
      </c>
      <c r="H729" t="str">
        <f t="shared" si="3"/>
        <v>CUMPLIDO</v>
      </c>
      <c r="I729" s="413" t="s">
        <v>5971</v>
      </c>
    </row>
    <row r="730" spans="1:9" x14ac:dyDescent="0.35">
      <c r="A730" s="115">
        <v>2022</v>
      </c>
      <c r="B730" t="s">
        <v>649</v>
      </c>
      <c r="C730">
        <v>3</v>
      </c>
      <c r="D730">
        <v>1</v>
      </c>
      <c r="G730">
        <v>4</v>
      </c>
      <c r="H730" t="str">
        <f t="shared" si="3"/>
        <v>EN EJECUCIÓN</v>
      </c>
      <c r="I730" s="413" t="s">
        <v>577</v>
      </c>
    </row>
    <row r="731" spans="1:9" x14ac:dyDescent="0.35">
      <c r="A731" s="115">
        <v>2022</v>
      </c>
      <c r="B731" t="s">
        <v>651</v>
      </c>
      <c r="C731">
        <v>1</v>
      </c>
      <c r="G731">
        <v>1</v>
      </c>
      <c r="H731" t="str">
        <f t="shared" si="3"/>
        <v>CUMPLIDO</v>
      </c>
      <c r="I731" s="413" t="s">
        <v>5971</v>
      </c>
    </row>
    <row r="732" spans="1:9" x14ac:dyDescent="0.35">
      <c r="A732" s="115">
        <v>2022</v>
      </c>
      <c r="B732" t="s">
        <v>925</v>
      </c>
      <c r="C732">
        <v>1</v>
      </c>
      <c r="F732">
        <v>1</v>
      </c>
      <c r="G732">
        <v>2</v>
      </c>
      <c r="H732" t="str">
        <f t="shared" si="3"/>
        <v>VENCIDO</v>
      </c>
      <c r="I732" s="413" t="s">
        <v>577</v>
      </c>
    </row>
    <row r="733" spans="1:9" x14ac:dyDescent="0.35">
      <c r="A733" s="115">
        <v>2022</v>
      </c>
      <c r="B733" t="s">
        <v>926</v>
      </c>
      <c r="C733">
        <v>2</v>
      </c>
      <c r="F733">
        <v>1</v>
      </c>
      <c r="G733">
        <v>3</v>
      </c>
      <c r="H733" t="str">
        <f t="shared" si="3"/>
        <v>VENCIDO</v>
      </c>
      <c r="I733" s="413" t="s">
        <v>577</v>
      </c>
    </row>
    <row r="734" spans="1:9" x14ac:dyDescent="0.35">
      <c r="A734" s="115">
        <v>2022</v>
      </c>
      <c r="B734" t="s">
        <v>927</v>
      </c>
      <c r="C734">
        <v>2</v>
      </c>
      <c r="F734">
        <v>2</v>
      </c>
      <c r="G734">
        <v>4</v>
      </c>
      <c r="H734" t="str">
        <f t="shared" si="3"/>
        <v>VENCIDO</v>
      </c>
      <c r="I734" s="413" t="s">
        <v>577</v>
      </c>
    </row>
    <row r="735" spans="1:9" x14ac:dyDescent="0.35">
      <c r="A735" s="115">
        <v>2022</v>
      </c>
      <c r="B735" t="s">
        <v>928</v>
      </c>
      <c r="C735">
        <v>3</v>
      </c>
      <c r="D735">
        <v>1</v>
      </c>
      <c r="G735">
        <v>4</v>
      </c>
      <c r="H735" t="str">
        <f t="shared" si="3"/>
        <v>EN EJECUCIÓN</v>
      </c>
      <c r="I735" s="413" t="s">
        <v>577</v>
      </c>
    </row>
    <row r="736" spans="1:9" x14ac:dyDescent="0.35">
      <c r="A736" s="115">
        <v>2022</v>
      </c>
      <c r="B736" t="s">
        <v>929</v>
      </c>
      <c r="C736">
        <v>2</v>
      </c>
      <c r="D736">
        <v>1</v>
      </c>
      <c r="G736">
        <v>3</v>
      </c>
      <c r="H736" t="str">
        <f t="shared" si="3"/>
        <v>EN EJECUCIÓN</v>
      </c>
      <c r="I736" s="413" t="s">
        <v>577</v>
      </c>
    </row>
    <row r="737" spans="1:9" x14ac:dyDescent="0.35">
      <c r="A737" s="115">
        <v>2022</v>
      </c>
      <c r="B737" t="s">
        <v>930</v>
      </c>
      <c r="C737">
        <v>1</v>
      </c>
      <c r="D737">
        <v>1</v>
      </c>
      <c r="G737">
        <v>2</v>
      </c>
      <c r="H737" t="str">
        <f t="shared" si="3"/>
        <v>EN EJECUCIÓN</v>
      </c>
      <c r="I737" s="413" t="s">
        <v>577</v>
      </c>
    </row>
    <row r="738" spans="1:9" x14ac:dyDescent="0.35">
      <c r="A738" s="115">
        <v>2022</v>
      </c>
      <c r="B738" t="s">
        <v>931</v>
      </c>
      <c r="C738">
        <v>1</v>
      </c>
      <c r="D738">
        <v>1</v>
      </c>
      <c r="F738">
        <v>1</v>
      </c>
      <c r="G738">
        <v>3</v>
      </c>
      <c r="H738" t="str">
        <f t="shared" si="3"/>
        <v>VENCIDO</v>
      </c>
      <c r="I738" s="413" t="s">
        <v>577</v>
      </c>
    </row>
    <row r="739" spans="1:9" x14ac:dyDescent="0.35">
      <c r="A739" s="115">
        <v>2022</v>
      </c>
      <c r="B739" t="s">
        <v>652</v>
      </c>
      <c r="C739">
        <v>1</v>
      </c>
      <c r="D739">
        <v>1</v>
      </c>
      <c r="G739">
        <v>2</v>
      </c>
      <c r="H739" t="str">
        <f t="shared" si="3"/>
        <v>EN EJECUCIÓN</v>
      </c>
      <c r="I739" s="413" t="s">
        <v>577</v>
      </c>
    </row>
    <row r="740" spans="1:9" x14ac:dyDescent="0.35">
      <c r="A740" s="115">
        <v>2022</v>
      </c>
      <c r="B740" t="s">
        <v>932</v>
      </c>
      <c r="D740">
        <v>1</v>
      </c>
      <c r="F740">
        <v>4</v>
      </c>
      <c r="G740">
        <v>5</v>
      </c>
      <c r="H740" t="str">
        <f t="shared" si="3"/>
        <v>VENCIDO</v>
      </c>
      <c r="I740" s="413" t="s">
        <v>577</v>
      </c>
    </row>
    <row r="741" spans="1:9" x14ac:dyDescent="0.35">
      <c r="A741" s="115">
        <v>2022</v>
      </c>
      <c r="B741" t="s">
        <v>654</v>
      </c>
      <c r="C741">
        <v>1</v>
      </c>
      <c r="G741">
        <v>1</v>
      </c>
      <c r="H741" t="str">
        <f t="shared" si="3"/>
        <v>CUMPLIDO</v>
      </c>
      <c r="I741" s="413" t="s">
        <v>5971</v>
      </c>
    </row>
    <row r="742" spans="1:9" x14ac:dyDescent="0.35">
      <c r="A742" s="115">
        <v>2022</v>
      </c>
      <c r="B742" t="s">
        <v>655</v>
      </c>
      <c r="C742">
        <v>2</v>
      </c>
      <c r="G742">
        <v>2</v>
      </c>
      <c r="H742" t="str">
        <f t="shared" si="3"/>
        <v>CUMPLIDO</v>
      </c>
      <c r="I742" s="413" t="s">
        <v>5971</v>
      </c>
    </row>
    <row r="743" spans="1:9" x14ac:dyDescent="0.35">
      <c r="A743" s="115">
        <v>2022</v>
      </c>
      <c r="B743" t="s">
        <v>656</v>
      </c>
      <c r="C743">
        <v>1</v>
      </c>
      <c r="G743">
        <v>1</v>
      </c>
      <c r="H743" t="str">
        <f t="shared" si="3"/>
        <v>CUMPLIDO</v>
      </c>
      <c r="I743" s="413" t="s">
        <v>5971</v>
      </c>
    </row>
    <row r="744" spans="1:9" x14ac:dyDescent="0.35">
      <c r="A744" s="115">
        <v>2022</v>
      </c>
      <c r="B744" t="s">
        <v>657</v>
      </c>
      <c r="C744">
        <v>1</v>
      </c>
      <c r="G744">
        <v>1</v>
      </c>
      <c r="H744" t="str">
        <f t="shared" si="3"/>
        <v>CUMPLIDO</v>
      </c>
      <c r="I744" s="413" t="s">
        <v>5971</v>
      </c>
    </row>
    <row r="745" spans="1:9" x14ac:dyDescent="0.35">
      <c r="A745" s="115">
        <v>2022</v>
      </c>
      <c r="B745" t="s">
        <v>658</v>
      </c>
      <c r="C745">
        <v>2</v>
      </c>
      <c r="G745">
        <v>2</v>
      </c>
      <c r="H745" t="str">
        <f t="shared" si="3"/>
        <v>CUMPLIDO</v>
      </c>
      <c r="I745" s="413" t="s">
        <v>5971</v>
      </c>
    </row>
    <row r="746" spans="1:9" x14ac:dyDescent="0.35">
      <c r="A746" s="115">
        <v>2022</v>
      </c>
      <c r="B746" t="s">
        <v>933</v>
      </c>
      <c r="C746">
        <v>3</v>
      </c>
      <c r="F746">
        <v>1</v>
      </c>
      <c r="G746">
        <v>4</v>
      </c>
      <c r="H746" t="str">
        <f t="shared" si="3"/>
        <v>VENCIDO</v>
      </c>
      <c r="I746" s="413" t="s">
        <v>577</v>
      </c>
    </row>
    <row r="747" spans="1:9" x14ac:dyDescent="0.35">
      <c r="A747" s="115">
        <v>2022</v>
      </c>
      <c r="B747" t="s">
        <v>659</v>
      </c>
      <c r="C747">
        <v>2</v>
      </c>
      <c r="G747">
        <v>2</v>
      </c>
      <c r="H747" t="str">
        <f t="shared" si="3"/>
        <v>CUMPLIDO</v>
      </c>
      <c r="I747" s="413" t="s">
        <v>5971</v>
      </c>
    </row>
    <row r="748" spans="1:9" x14ac:dyDescent="0.35">
      <c r="A748" s="115">
        <v>2022</v>
      </c>
      <c r="B748" t="s">
        <v>660</v>
      </c>
      <c r="C748">
        <v>2</v>
      </c>
      <c r="G748">
        <v>2</v>
      </c>
      <c r="H748" t="str">
        <f t="shared" si="3"/>
        <v>CUMPLIDO</v>
      </c>
      <c r="I748" s="413" t="s">
        <v>5971</v>
      </c>
    </row>
    <row r="749" spans="1:9" x14ac:dyDescent="0.35">
      <c r="A749" s="115">
        <v>2022</v>
      </c>
      <c r="B749" t="s">
        <v>934</v>
      </c>
      <c r="C749">
        <v>2</v>
      </c>
      <c r="G749">
        <v>2</v>
      </c>
      <c r="H749" t="str">
        <f t="shared" si="3"/>
        <v>CUMPLIDO</v>
      </c>
      <c r="I749" s="413" t="s">
        <v>5971</v>
      </c>
    </row>
    <row r="750" spans="1:9" x14ac:dyDescent="0.35">
      <c r="A750" s="115">
        <v>2022</v>
      </c>
      <c r="B750" t="s">
        <v>661</v>
      </c>
      <c r="C750">
        <v>2</v>
      </c>
      <c r="G750">
        <v>2</v>
      </c>
      <c r="H750" t="str">
        <f t="shared" si="3"/>
        <v>CUMPLIDO</v>
      </c>
      <c r="I750" s="413" t="s">
        <v>5971</v>
      </c>
    </row>
    <row r="751" spans="1:9" x14ac:dyDescent="0.35">
      <c r="A751" s="115">
        <v>2022</v>
      </c>
      <c r="B751" t="s">
        <v>662</v>
      </c>
      <c r="C751">
        <v>2</v>
      </c>
      <c r="G751">
        <v>2</v>
      </c>
      <c r="H751" t="str">
        <f t="shared" si="3"/>
        <v>CUMPLIDO</v>
      </c>
      <c r="I751" s="413" t="s">
        <v>5971</v>
      </c>
    </row>
    <row r="752" spans="1:9" x14ac:dyDescent="0.35">
      <c r="A752" s="115">
        <v>2022</v>
      </c>
      <c r="B752" t="s">
        <v>663</v>
      </c>
      <c r="C752">
        <v>1</v>
      </c>
      <c r="G752">
        <v>1</v>
      </c>
      <c r="H752" t="str">
        <f t="shared" si="3"/>
        <v>CUMPLIDO</v>
      </c>
      <c r="I752" s="413" t="s">
        <v>5971</v>
      </c>
    </row>
    <row r="753" spans="1:9" x14ac:dyDescent="0.35">
      <c r="A753" s="115">
        <v>2022</v>
      </c>
      <c r="B753" t="s">
        <v>935</v>
      </c>
      <c r="C753">
        <v>1</v>
      </c>
      <c r="D753">
        <v>1</v>
      </c>
      <c r="G753">
        <v>2</v>
      </c>
      <c r="H753" t="str">
        <f t="shared" si="3"/>
        <v>EN EJECUCIÓN</v>
      </c>
      <c r="I753" s="413" t="s">
        <v>577</v>
      </c>
    </row>
    <row r="754" spans="1:9" x14ac:dyDescent="0.35">
      <c r="A754" s="115">
        <v>2022</v>
      </c>
      <c r="B754" t="s">
        <v>664</v>
      </c>
      <c r="C754">
        <v>2</v>
      </c>
      <c r="G754">
        <v>2</v>
      </c>
      <c r="H754" t="str">
        <f t="shared" si="3"/>
        <v>CUMPLIDO</v>
      </c>
      <c r="I754" s="413" t="s">
        <v>5971</v>
      </c>
    </row>
    <row r="755" spans="1:9" x14ac:dyDescent="0.35">
      <c r="A755" s="115">
        <v>2022</v>
      </c>
      <c r="B755" t="s">
        <v>665</v>
      </c>
      <c r="C755">
        <v>1</v>
      </c>
      <c r="G755">
        <v>1</v>
      </c>
      <c r="H755" t="str">
        <f t="shared" si="3"/>
        <v>CUMPLIDO</v>
      </c>
      <c r="I755" s="413" t="s">
        <v>5971</v>
      </c>
    </row>
    <row r="756" spans="1:9" x14ac:dyDescent="0.35">
      <c r="A756" s="115">
        <v>2022</v>
      </c>
      <c r="B756" t="s">
        <v>936</v>
      </c>
      <c r="F756">
        <v>2</v>
      </c>
      <c r="G756">
        <v>2</v>
      </c>
      <c r="H756" t="str">
        <f t="shared" si="3"/>
        <v>VENCIDO</v>
      </c>
      <c r="I756" s="413" t="s">
        <v>577</v>
      </c>
    </row>
    <row r="757" spans="1:9" x14ac:dyDescent="0.35">
      <c r="A757" s="115">
        <v>2022</v>
      </c>
      <c r="B757" t="s">
        <v>667</v>
      </c>
      <c r="C757">
        <v>1</v>
      </c>
      <c r="G757">
        <v>1</v>
      </c>
      <c r="H757" t="str">
        <f t="shared" si="3"/>
        <v>CUMPLIDO</v>
      </c>
      <c r="I757" s="413" t="s">
        <v>5971</v>
      </c>
    </row>
    <row r="758" spans="1:9" x14ac:dyDescent="0.35">
      <c r="A758" s="115">
        <v>2022</v>
      </c>
      <c r="B758" t="s">
        <v>937</v>
      </c>
      <c r="D758">
        <v>1</v>
      </c>
      <c r="G758">
        <v>1</v>
      </c>
      <c r="H758" t="str">
        <f t="shared" si="3"/>
        <v>EN EJECUCIÓN</v>
      </c>
      <c r="I758" s="413" t="s">
        <v>577</v>
      </c>
    </row>
    <row r="759" spans="1:9" x14ac:dyDescent="0.35">
      <c r="A759" s="115">
        <v>2022</v>
      </c>
      <c r="B759" t="s">
        <v>668</v>
      </c>
      <c r="C759">
        <v>1</v>
      </c>
      <c r="G759">
        <v>1</v>
      </c>
      <c r="H759" t="str">
        <f t="shared" si="3"/>
        <v>CUMPLIDO</v>
      </c>
      <c r="I759" s="413" t="s">
        <v>5971</v>
      </c>
    </row>
    <row r="760" spans="1:9" x14ac:dyDescent="0.35">
      <c r="A760" s="113">
        <v>2022</v>
      </c>
      <c r="B760" t="s">
        <v>938</v>
      </c>
      <c r="C760">
        <v>2</v>
      </c>
      <c r="F760">
        <v>1</v>
      </c>
      <c r="G760">
        <v>3</v>
      </c>
      <c r="H760" t="str">
        <f t="shared" si="3"/>
        <v>VENCIDO</v>
      </c>
      <c r="I760" s="413" t="s">
        <v>577</v>
      </c>
    </row>
    <row r="761" spans="1:9" x14ac:dyDescent="0.35">
      <c r="A761" s="115">
        <v>2023</v>
      </c>
      <c r="B761" t="s">
        <v>939</v>
      </c>
      <c r="D761">
        <v>1</v>
      </c>
      <c r="G761">
        <v>1</v>
      </c>
      <c r="H761" t="str">
        <f t="shared" si="3"/>
        <v>EN EJECUCIÓN</v>
      </c>
      <c r="I761" s="413" t="s">
        <v>577</v>
      </c>
    </row>
    <row r="762" spans="1:9" x14ac:dyDescent="0.35">
      <c r="A762" s="115">
        <v>2023</v>
      </c>
      <c r="B762" t="s">
        <v>940</v>
      </c>
      <c r="C762">
        <v>2</v>
      </c>
      <c r="D762">
        <v>2</v>
      </c>
      <c r="G762">
        <v>4</v>
      </c>
      <c r="H762" t="str">
        <f t="shared" si="3"/>
        <v>EN EJECUCIÓN</v>
      </c>
      <c r="I762" s="413" t="s">
        <v>577</v>
      </c>
    </row>
    <row r="763" spans="1:9" x14ac:dyDescent="0.35">
      <c r="A763" s="115">
        <v>2023</v>
      </c>
      <c r="B763" t="s">
        <v>941</v>
      </c>
      <c r="C763">
        <v>2</v>
      </c>
      <c r="D763">
        <v>2</v>
      </c>
      <c r="G763">
        <v>4</v>
      </c>
      <c r="H763" t="str">
        <f t="shared" si="3"/>
        <v>EN EJECUCIÓN</v>
      </c>
      <c r="I763" s="413" t="s">
        <v>577</v>
      </c>
    </row>
    <row r="764" spans="1:9" x14ac:dyDescent="0.35">
      <c r="A764" s="115">
        <v>2023</v>
      </c>
      <c r="B764" t="s">
        <v>942</v>
      </c>
      <c r="C764">
        <v>2</v>
      </c>
      <c r="D764">
        <v>2</v>
      </c>
      <c r="G764">
        <v>4</v>
      </c>
      <c r="H764" t="str">
        <f t="shared" si="3"/>
        <v>EN EJECUCIÓN</v>
      </c>
      <c r="I764" s="413" t="s">
        <v>577</v>
      </c>
    </row>
    <row r="765" spans="1:9" x14ac:dyDescent="0.35">
      <c r="A765" s="115">
        <v>2023</v>
      </c>
      <c r="B765" t="s">
        <v>943</v>
      </c>
      <c r="C765">
        <v>2</v>
      </c>
      <c r="D765">
        <v>2</v>
      </c>
      <c r="G765">
        <v>4</v>
      </c>
      <c r="H765" t="str">
        <f t="shared" si="3"/>
        <v>EN EJECUCIÓN</v>
      </c>
      <c r="I765" s="413" t="s">
        <v>577</v>
      </c>
    </row>
    <row r="766" spans="1:9" x14ac:dyDescent="0.35">
      <c r="A766" s="115">
        <v>2023</v>
      </c>
      <c r="B766" t="s">
        <v>944</v>
      </c>
      <c r="D766">
        <v>1</v>
      </c>
      <c r="G766">
        <v>1</v>
      </c>
      <c r="H766" t="str">
        <f t="shared" si="3"/>
        <v>EN EJECUCIÓN</v>
      </c>
      <c r="I766" s="413" t="s">
        <v>577</v>
      </c>
    </row>
    <row r="767" spans="1:9" x14ac:dyDescent="0.35">
      <c r="A767" s="115">
        <v>2023</v>
      </c>
      <c r="B767" t="s">
        <v>945</v>
      </c>
      <c r="D767">
        <v>2</v>
      </c>
      <c r="G767">
        <v>2</v>
      </c>
      <c r="H767" t="str">
        <f t="shared" si="3"/>
        <v>EN EJECUCIÓN</v>
      </c>
      <c r="I767" s="413" t="s">
        <v>577</v>
      </c>
    </row>
    <row r="768" spans="1:9" x14ac:dyDescent="0.35">
      <c r="A768" s="115">
        <v>2023</v>
      </c>
      <c r="B768" t="s">
        <v>946</v>
      </c>
      <c r="C768">
        <v>2</v>
      </c>
      <c r="D768">
        <v>3</v>
      </c>
      <c r="G768">
        <v>5</v>
      </c>
      <c r="H768" t="str">
        <f t="shared" ref="H768:H831" si="4">IF(F768&gt;0, "VENCIDO", IF(C768=G768, "CUMPLIDO", IF(E768=G768, "PENDIENTE", "EN EJECUCIÓN")))</f>
        <v>EN EJECUCIÓN</v>
      </c>
      <c r="I768" s="413" t="s">
        <v>577</v>
      </c>
    </row>
    <row r="769" spans="1:9" x14ac:dyDescent="0.35">
      <c r="A769" s="115">
        <v>2023</v>
      </c>
      <c r="B769" t="s">
        <v>947</v>
      </c>
      <c r="D769">
        <v>2</v>
      </c>
      <c r="G769">
        <v>2</v>
      </c>
      <c r="H769" t="str">
        <f t="shared" si="4"/>
        <v>EN EJECUCIÓN</v>
      </c>
      <c r="I769" s="413" t="s">
        <v>577</v>
      </c>
    </row>
    <row r="770" spans="1:9" x14ac:dyDescent="0.35">
      <c r="A770" s="115">
        <v>2023</v>
      </c>
      <c r="B770" t="s">
        <v>948</v>
      </c>
      <c r="D770">
        <v>2</v>
      </c>
      <c r="G770">
        <v>2</v>
      </c>
      <c r="H770" t="str">
        <f t="shared" si="4"/>
        <v>EN EJECUCIÓN</v>
      </c>
      <c r="I770" s="413" t="s">
        <v>577</v>
      </c>
    </row>
    <row r="771" spans="1:9" x14ac:dyDescent="0.35">
      <c r="A771" s="115">
        <v>2023</v>
      </c>
      <c r="B771" t="s">
        <v>949</v>
      </c>
      <c r="C771">
        <v>2</v>
      </c>
      <c r="D771">
        <v>2</v>
      </c>
      <c r="G771">
        <v>4</v>
      </c>
      <c r="H771" t="str">
        <f t="shared" si="4"/>
        <v>EN EJECUCIÓN</v>
      </c>
      <c r="I771" s="413" t="s">
        <v>577</v>
      </c>
    </row>
    <row r="772" spans="1:9" x14ac:dyDescent="0.35">
      <c r="A772" s="115">
        <v>2023</v>
      </c>
      <c r="B772" t="s">
        <v>950</v>
      </c>
      <c r="D772">
        <v>2</v>
      </c>
      <c r="G772">
        <v>2</v>
      </c>
      <c r="H772" t="str">
        <f t="shared" si="4"/>
        <v>EN EJECUCIÓN</v>
      </c>
      <c r="I772" s="413" t="s">
        <v>577</v>
      </c>
    </row>
    <row r="773" spans="1:9" x14ac:dyDescent="0.35">
      <c r="A773" s="115">
        <v>2023</v>
      </c>
      <c r="B773" t="s">
        <v>951</v>
      </c>
      <c r="C773">
        <v>1</v>
      </c>
      <c r="D773">
        <v>2</v>
      </c>
      <c r="F773">
        <v>1</v>
      </c>
      <c r="G773">
        <v>4</v>
      </c>
      <c r="H773" t="str">
        <f t="shared" si="4"/>
        <v>VENCIDO</v>
      </c>
      <c r="I773" s="413" t="s">
        <v>577</v>
      </c>
    </row>
    <row r="774" spans="1:9" x14ac:dyDescent="0.35">
      <c r="A774" s="115">
        <v>2023</v>
      </c>
      <c r="B774" t="s">
        <v>952</v>
      </c>
      <c r="D774">
        <v>1</v>
      </c>
      <c r="G774">
        <v>1</v>
      </c>
      <c r="H774" t="str">
        <f t="shared" si="4"/>
        <v>EN EJECUCIÓN</v>
      </c>
      <c r="I774" s="413" t="s">
        <v>577</v>
      </c>
    </row>
    <row r="775" spans="1:9" x14ac:dyDescent="0.35">
      <c r="A775" s="115">
        <v>2023</v>
      </c>
      <c r="B775" t="s">
        <v>953</v>
      </c>
      <c r="C775">
        <v>1</v>
      </c>
      <c r="D775">
        <v>1</v>
      </c>
      <c r="G775">
        <v>2</v>
      </c>
      <c r="H775" t="str">
        <f t="shared" si="4"/>
        <v>EN EJECUCIÓN</v>
      </c>
      <c r="I775" s="413" t="s">
        <v>577</v>
      </c>
    </row>
    <row r="776" spans="1:9" x14ac:dyDescent="0.35">
      <c r="A776" s="115">
        <v>2023</v>
      </c>
      <c r="B776" t="s">
        <v>954</v>
      </c>
      <c r="C776">
        <v>1</v>
      </c>
      <c r="D776">
        <v>1</v>
      </c>
      <c r="G776">
        <v>2</v>
      </c>
      <c r="H776" t="str">
        <f t="shared" si="4"/>
        <v>EN EJECUCIÓN</v>
      </c>
      <c r="I776" s="413" t="s">
        <v>577</v>
      </c>
    </row>
    <row r="777" spans="1:9" x14ac:dyDescent="0.35">
      <c r="A777" s="115">
        <v>2023</v>
      </c>
      <c r="B777" t="s">
        <v>955</v>
      </c>
      <c r="C777">
        <v>1</v>
      </c>
      <c r="D777">
        <v>1</v>
      </c>
      <c r="G777">
        <v>2</v>
      </c>
      <c r="H777" t="str">
        <f t="shared" si="4"/>
        <v>EN EJECUCIÓN</v>
      </c>
      <c r="I777" s="413" t="s">
        <v>577</v>
      </c>
    </row>
    <row r="778" spans="1:9" x14ac:dyDescent="0.35">
      <c r="A778" s="115">
        <v>2023</v>
      </c>
      <c r="B778" t="s">
        <v>956</v>
      </c>
      <c r="D778">
        <v>1</v>
      </c>
      <c r="G778">
        <v>1</v>
      </c>
      <c r="H778" t="str">
        <f t="shared" si="4"/>
        <v>EN EJECUCIÓN</v>
      </c>
      <c r="I778" s="413" t="s">
        <v>577</v>
      </c>
    </row>
    <row r="779" spans="1:9" x14ac:dyDescent="0.35">
      <c r="A779" s="115">
        <v>2023</v>
      </c>
      <c r="B779" t="s">
        <v>957</v>
      </c>
      <c r="D779">
        <v>1</v>
      </c>
      <c r="G779">
        <v>1</v>
      </c>
      <c r="H779" t="str">
        <f t="shared" si="4"/>
        <v>EN EJECUCIÓN</v>
      </c>
      <c r="I779" s="413" t="s">
        <v>577</v>
      </c>
    </row>
    <row r="780" spans="1:9" x14ac:dyDescent="0.35">
      <c r="A780" s="115">
        <v>2023</v>
      </c>
      <c r="B780" t="s">
        <v>669</v>
      </c>
      <c r="C780">
        <v>1</v>
      </c>
      <c r="G780">
        <v>1</v>
      </c>
      <c r="H780" t="str">
        <f t="shared" si="4"/>
        <v>CUMPLIDO</v>
      </c>
      <c r="I780" s="413" t="s">
        <v>5971</v>
      </c>
    </row>
    <row r="781" spans="1:9" x14ac:dyDescent="0.35">
      <c r="A781" s="115">
        <v>2023</v>
      </c>
      <c r="B781" t="s">
        <v>958</v>
      </c>
      <c r="C781">
        <v>1</v>
      </c>
      <c r="D781">
        <v>2</v>
      </c>
      <c r="G781">
        <v>3</v>
      </c>
      <c r="H781" t="str">
        <f t="shared" si="4"/>
        <v>EN EJECUCIÓN</v>
      </c>
      <c r="I781" s="413" t="s">
        <v>577</v>
      </c>
    </row>
    <row r="782" spans="1:9" x14ac:dyDescent="0.35">
      <c r="A782" s="115">
        <v>2023</v>
      </c>
      <c r="B782" t="s">
        <v>670</v>
      </c>
      <c r="C782">
        <v>1</v>
      </c>
      <c r="G782">
        <v>1</v>
      </c>
      <c r="H782" t="str">
        <f t="shared" si="4"/>
        <v>CUMPLIDO</v>
      </c>
      <c r="I782" s="413" t="s">
        <v>5971</v>
      </c>
    </row>
    <row r="783" spans="1:9" x14ac:dyDescent="0.35">
      <c r="A783" s="115">
        <v>2023</v>
      </c>
      <c r="B783" t="s">
        <v>959</v>
      </c>
      <c r="C783">
        <v>1</v>
      </c>
      <c r="D783">
        <v>1</v>
      </c>
      <c r="G783">
        <v>2</v>
      </c>
      <c r="H783" t="str">
        <f t="shared" si="4"/>
        <v>EN EJECUCIÓN</v>
      </c>
      <c r="I783" s="413" t="s">
        <v>577</v>
      </c>
    </row>
    <row r="784" spans="1:9" x14ac:dyDescent="0.35">
      <c r="A784" s="115">
        <v>2023</v>
      </c>
      <c r="B784" t="s">
        <v>671</v>
      </c>
      <c r="C784">
        <v>1</v>
      </c>
      <c r="G784">
        <v>1</v>
      </c>
      <c r="H784" t="str">
        <f t="shared" si="4"/>
        <v>CUMPLIDO</v>
      </c>
      <c r="I784" s="413" t="s">
        <v>5971</v>
      </c>
    </row>
    <row r="785" spans="1:9" x14ac:dyDescent="0.35">
      <c r="A785" s="115">
        <v>2023</v>
      </c>
      <c r="B785" t="s">
        <v>960</v>
      </c>
      <c r="C785">
        <v>1</v>
      </c>
      <c r="D785">
        <v>2</v>
      </c>
      <c r="G785">
        <v>3</v>
      </c>
      <c r="H785" t="str">
        <f t="shared" si="4"/>
        <v>EN EJECUCIÓN</v>
      </c>
      <c r="I785" s="413" t="s">
        <v>577</v>
      </c>
    </row>
    <row r="786" spans="1:9" x14ac:dyDescent="0.35">
      <c r="A786" s="115">
        <v>2023</v>
      </c>
      <c r="B786" t="s">
        <v>961</v>
      </c>
      <c r="D786">
        <v>1</v>
      </c>
      <c r="G786">
        <v>1</v>
      </c>
      <c r="H786" t="str">
        <f t="shared" si="4"/>
        <v>EN EJECUCIÓN</v>
      </c>
      <c r="I786" s="413" t="s">
        <v>577</v>
      </c>
    </row>
    <row r="787" spans="1:9" x14ac:dyDescent="0.35">
      <c r="A787" s="115">
        <v>2023</v>
      </c>
      <c r="B787" t="s">
        <v>962</v>
      </c>
      <c r="D787">
        <v>1</v>
      </c>
      <c r="G787">
        <v>1</v>
      </c>
      <c r="H787" t="str">
        <f t="shared" si="4"/>
        <v>EN EJECUCIÓN</v>
      </c>
      <c r="I787" s="413" t="s">
        <v>577</v>
      </c>
    </row>
    <row r="788" spans="1:9" x14ac:dyDescent="0.35">
      <c r="A788" s="115">
        <v>2023</v>
      </c>
      <c r="B788" t="s">
        <v>672</v>
      </c>
      <c r="C788">
        <v>1</v>
      </c>
      <c r="G788">
        <v>1</v>
      </c>
      <c r="H788" t="str">
        <f t="shared" si="4"/>
        <v>CUMPLIDO</v>
      </c>
      <c r="I788" s="413" t="s">
        <v>5971</v>
      </c>
    </row>
    <row r="789" spans="1:9" x14ac:dyDescent="0.35">
      <c r="A789" s="115">
        <v>2023</v>
      </c>
      <c r="B789" t="s">
        <v>963</v>
      </c>
      <c r="D789">
        <v>1</v>
      </c>
      <c r="G789">
        <v>1</v>
      </c>
      <c r="H789" t="str">
        <f t="shared" si="4"/>
        <v>EN EJECUCIÓN</v>
      </c>
      <c r="I789" s="413" t="s">
        <v>577</v>
      </c>
    </row>
    <row r="790" spans="1:9" x14ac:dyDescent="0.35">
      <c r="A790" s="115">
        <v>2023</v>
      </c>
      <c r="B790" t="s">
        <v>964</v>
      </c>
      <c r="D790">
        <v>1</v>
      </c>
      <c r="G790">
        <v>1</v>
      </c>
      <c r="H790" t="str">
        <f t="shared" si="4"/>
        <v>EN EJECUCIÓN</v>
      </c>
      <c r="I790" s="413" t="s">
        <v>577</v>
      </c>
    </row>
    <row r="791" spans="1:9" x14ac:dyDescent="0.35">
      <c r="A791" s="115">
        <v>2023</v>
      </c>
      <c r="B791" t="s">
        <v>965</v>
      </c>
      <c r="F791">
        <v>1</v>
      </c>
      <c r="G791">
        <v>1</v>
      </c>
      <c r="H791" t="str">
        <f t="shared" si="4"/>
        <v>VENCIDO</v>
      </c>
      <c r="I791" s="413" t="s">
        <v>577</v>
      </c>
    </row>
    <row r="792" spans="1:9" x14ac:dyDescent="0.35">
      <c r="A792" s="115">
        <v>2023</v>
      </c>
      <c r="B792" t="s">
        <v>673</v>
      </c>
      <c r="C792">
        <v>1</v>
      </c>
      <c r="G792">
        <v>1</v>
      </c>
      <c r="H792" t="str">
        <f t="shared" si="4"/>
        <v>CUMPLIDO</v>
      </c>
      <c r="I792" s="413" t="s">
        <v>5971</v>
      </c>
    </row>
    <row r="793" spans="1:9" x14ac:dyDescent="0.35">
      <c r="A793" s="115">
        <v>2023</v>
      </c>
      <c r="B793" t="s">
        <v>966</v>
      </c>
      <c r="C793">
        <v>1</v>
      </c>
      <c r="D793">
        <v>3</v>
      </c>
      <c r="G793">
        <v>4</v>
      </c>
      <c r="H793" t="str">
        <f t="shared" si="4"/>
        <v>EN EJECUCIÓN</v>
      </c>
      <c r="I793" s="413" t="s">
        <v>577</v>
      </c>
    </row>
    <row r="794" spans="1:9" x14ac:dyDescent="0.35">
      <c r="A794" s="115">
        <v>2023</v>
      </c>
      <c r="B794" t="s">
        <v>674</v>
      </c>
      <c r="C794">
        <v>1</v>
      </c>
      <c r="G794">
        <v>1</v>
      </c>
      <c r="H794" t="str">
        <f t="shared" si="4"/>
        <v>CUMPLIDO</v>
      </c>
      <c r="I794" s="413" t="s">
        <v>5971</v>
      </c>
    </row>
    <row r="795" spans="1:9" x14ac:dyDescent="0.35">
      <c r="A795" s="115">
        <v>2023</v>
      </c>
      <c r="B795" t="s">
        <v>967</v>
      </c>
      <c r="D795">
        <v>1</v>
      </c>
      <c r="G795">
        <v>1</v>
      </c>
      <c r="H795" t="str">
        <f t="shared" si="4"/>
        <v>EN EJECUCIÓN</v>
      </c>
      <c r="I795" s="413" t="s">
        <v>577</v>
      </c>
    </row>
    <row r="796" spans="1:9" x14ac:dyDescent="0.35">
      <c r="A796" s="115">
        <v>2023</v>
      </c>
      <c r="B796" t="s">
        <v>968</v>
      </c>
      <c r="F796">
        <v>1</v>
      </c>
      <c r="G796">
        <v>1</v>
      </c>
      <c r="H796" t="str">
        <f t="shared" si="4"/>
        <v>VENCIDO</v>
      </c>
      <c r="I796" s="413" t="s">
        <v>577</v>
      </c>
    </row>
    <row r="797" spans="1:9" x14ac:dyDescent="0.35">
      <c r="A797" s="115">
        <v>2023</v>
      </c>
      <c r="B797" t="s">
        <v>675</v>
      </c>
      <c r="C797">
        <v>1</v>
      </c>
      <c r="G797">
        <v>1</v>
      </c>
      <c r="H797" t="str">
        <f t="shared" si="4"/>
        <v>CUMPLIDO</v>
      </c>
      <c r="I797" s="413" t="s">
        <v>5971</v>
      </c>
    </row>
    <row r="798" spans="1:9" x14ac:dyDescent="0.35">
      <c r="A798" s="115">
        <v>2023</v>
      </c>
      <c r="B798" t="s">
        <v>676</v>
      </c>
      <c r="C798">
        <v>1</v>
      </c>
      <c r="G798">
        <v>1</v>
      </c>
      <c r="H798" t="str">
        <f t="shared" si="4"/>
        <v>CUMPLIDO</v>
      </c>
      <c r="I798" s="413" t="s">
        <v>5971</v>
      </c>
    </row>
    <row r="799" spans="1:9" x14ac:dyDescent="0.35">
      <c r="A799" s="115">
        <v>2023</v>
      </c>
      <c r="B799" t="s">
        <v>969</v>
      </c>
      <c r="D799">
        <v>1</v>
      </c>
      <c r="G799">
        <v>1</v>
      </c>
      <c r="H799" t="str">
        <f t="shared" si="4"/>
        <v>EN EJECUCIÓN</v>
      </c>
      <c r="I799" s="413" t="s">
        <v>577</v>
      </c>
    </row>
    <row r="800" spans="1:9" x14ac:dyDescent="0.35">
      <c r="A800" s="115">
        <v>2023</v>
      </c>
      <c r="B800" t="s">
        <v>970</v>
      </c>
      <c r="D800">
        <v>1</v>
      </c>
      <c r="G800">
        <v>1</v>
      </c>
      <c r="H800" t="str">
        <f t="shared" si="4"/>
        <v>EN EJECUCIÓN</v>
      </c>
      <c r="I800" s="413" t="s">
        <v>577</v>
      </c>
    </row>
    <row r="801" spans="1:9" x14ac:dyDescent="0.35">
      <c r="A801" s="115">
        <v>2023</v>
      </c>
      <c r="B801" t="s">
        <v>677</v>
      </c>
      <c r="C801">
        <v>1</v>
      </c>
      <c r="G801">
        <v>1</v>
      </c>
      <c r="H801" t="str">
        <f t="shared" si="4"/>
        <v>CUMPLIDO</v>
      </c>
      <c r="I801" s="413" t="s">
        <v>5971</v>
      </c>
    </row>
    <row r="802" spans="1:9" x14ac:dyDescent="0.35">
      <c r="A802" s="115">
        <v>2023</v>
      </c>
      <c r="B802" t="s">
        <v>971</v>
      </c>
      <c r="D802">
        <v>1</v>
      </c>
      <c r="G802">
        <v>1</v>
      </c>
      <c r="H802" t="str">
        <f t="shared" si="4"/>
        <v>EN EJECUCIÓN</v>
      </c>
      <c r="I802" s="413" t="s">
        <v>577</v>
      </c>
    </row>
    <row r="803" spans="1:9" x14ac:dyDescent="0.35">
      <c r="A803" s="115">
        <v>2023</v>
      </c>
      <c r="B803" t="s">
        <v>972</v>
      </c>
      <c r="D803">
        <v>1</v>
      </c>
      <c r="G803">
        <v>1</v>
      </c>
      <c r="H803" t="str">
        <f t="shared" si="4"/>
        <v>EN EJECUCIÓN</v>
      </c>
      <c r="I803" s="413" t="s">
        <v>577</v>
      </c>
    </row>
    <row r="804" spans="1:9" x14ac:dyDescent="0.35">
      <c r="A804" s="115">
        <v>2023</v>
      </c>
      <c r="B804" t="s">
        <v>973</v>
      </c>
      <c r="D804">
        <v>1</v>
      </c>
      <c r="G804">
        <v>1</v>
      </c>
      <c r="H804" t="str">
        <f t="shared" si="4"/>
        <v>EN EJECUCIÓN</v>
      </c>
      <c r="I804" s="413" t="s">
        <v>577</v>
      </c>
    </row>
    <row r="805" spans="1:9" x14ac:dyDescent="0.35">
      <c r="A805" s="115">
        <v>2023</v>
      </c>
      <c r="B805" t="s">
        <v>974</v>
      </c>
      <c r="D805">
        <v>1</v>
      </c>
      <c r="G805">
        <v>1</v>
      </c>
      <c r="H805" t="str">
        <f t="shared" si="4"/>
        <v>EN EJECUCIÓN</v>
      </c>
      <c r="I805" s="413" t="s">
        <v>577</v>
      </c>
    </row>
    <row r="806" spans="1:9" x14ac:dyDescent="0.35">
      <c r="A806" s="115">
        <v>2023</v>
      </c>
      <c r="B806" t="s">
        <v>975</v>
      </c>
      <c r="F806">
        <v>1</v>
      </c>
      <c r="G806">
        <v>1</v>
      </c>
      <c r="H806" t="str">
        <f t="shared" si="4"/>
        <v>VENCIDO</v>
      </c>
      <c r="I806" s="413" t="s">
        <v>577</v>
      </c>
    </row>
    <row r="807" spans="1:9" x14ac:dyDescent="0.35">
      <c r="A807" s="115">
        <v>2023</v>
      </c>
      <c r="B807" t="s">
        <v>976</v>
      </c>
      <c r="D807">
        <v>1</v>
      </c>
      <c r="G807">
        <v>1</v>
      </c>
      <c r="H807" t="str">
        <f t="shared" si="4"/>
        <v>EN EJECUCIÓN</v>
      </c>
      <c r="I807" s="413" t="s">
        <v>577</v>
      </c>
    </row>
    <row r="808" spans="1:9" x14ac:dyDescent="0.35">
      <c r="A808" s="115">
        <v>2023</v>
      </c>
      <c r="B808" t="s">
        <v>678</v>
      </c>
      <c r="C808">
        <v>1</v>
      </c>
      <c r="G808">
        <v>1</v>
      </c>
      <c r="H808" t="str">
        <f t="shared" si="4"/>
        <v>CUMPLIDO</v>
      </c>
      <c r="I808" s="413" t="s">
        <v>5971</v>
      </c>
    </row>
    <row r="809" spans="1:9" x14ac:dyDescent="0.35">
      <c r="A809" s="115">
        <v>2023</v>
      </c>
      <c r="B809" t="s">
        <v>977</v>
      </c>
      <c r="D809">
        <v>1</v>
      </c>
      <c r="G809">
        <v>1</v>
      </c>
      <c r="H809" t="str">
        <f t="shared" si="4"/>
        <v>EN EJECUCIÓN</v>
      </c>
      <c r="I809" s="413" t="s">
        <v>577</v>
      </c>
    </row>
    <row r="810" spans="1:9" x14ac:dyDescent="0.35">
      <c r="A810" s="115">
        <v>2023</v>
      </c>
      <c r="B810" t="s">
        <v>978</v>
      </c>
      <c r="D810">
        <v>1</v>
      </c>
      <c r="G810">
        <v>1</v>
      </c>
      <c r="H810" t="str">
        <f t="shared" si="4"/>
        <v>EN EJECUCIÓN</v>
      </c>
      <c r="I810" s="413" t="s">
        <v>577</v>
      </c>
    </row>
    <row r="811" spans="1:9" x14ac:dyDescent="0.35">
      <c r="A811" s="115">
        <v>2023</v>
      </c>
      <c r="B811" t="s">
        <v>979</v>
      </c>
      <c r="D811">
        <v>1</v>
      </c>
      <c r="G811">
        <v>1</v>
      </c>
      <c r="H811" t="str">
        <f t="shared" si="4"/>
        <v>EN EJECUCIÓN</v>
      </c>
      <c r="I811" s="413" t="s">
        <v>577</v>
      </c>
    </row>
    <row r="812" spans="1:9" x14ac:dyDescent="0.35">
      <c r="A812" s="115">
        <v>2023</v>
      </c>
      <c r="B812" t="s">
        <v>980</v>
      </c>
      <c r="D812">
        <v>1</v>
      </c>
      <c r="G812">
        <v>1</v>
      </c>
      <c r="H812" t="str">
        <f t="shared" si="4"/>
        <v>EN EJECUCIÓN</v>
      </c>
      <c r="I812" s="413" t="s">
        <v>577</v>
      </c>
    </row>
    <row r="813" spans="1:9" x14ac:dyDescent="0.35">
      <c r="A813" s="115">
        <v>2023</v>
      </c>
      <c r="B813" t="s">
        <v>981</v>
      </c>
      <c r="D813">
        <v>1</v>
      </c>
      <c r="G813">
        <v>1</v>
      </c>
      <c r="H813" t="str">
        <f t="shared" si="4"/>
        <v>EN EJECUCIÓN</v>
      </c>
      <c r="I813" s="413" t="s">
        <v>577</v>
      </c>
    </row>
    <row r="814" spans="1:9" x14ac:dyDescent="0.35">
      <c r="A814" s="115">
        <v>2023</v>
      </c>
      <c r="B814" t="s">
        <v>982</v>
      </c>
      <c r="D814">
        <v>1</v>
      </c>
      <c r="G814">
        <v>1</v>
      </c>
      <c r="H814" t="str">
        <f t="shared" si="4"/>
        <v>EN EJECUCIÓN</v>
      </c>
      <c r="I814" s="413" t="s">
        <v>577</v>
      </c>
    </row>
    <row r="815" spans="1:9" x14ac:dyDescent="0.35">
      <c r="A815" s="115">
        <v>2023</v>
      </c>
      <c r="B815" t="s">
        <v>983</v>
      </c>
      <c r="D815">
        <v>1</v>
      </c>
      <c r="G815">
        <v>1</v>
      </c>
      <c r="H815" t="str">
        <f t="shared" si="4"/>
        <v>EN EJECUCIÓN</v>
      </c>
      <c r="I815" s="413" t="s">
        <v>577</v>
      </c>
    </row>
    <row r="816" spans="1:9" x14ac:dyDescent="0.35">
      <c r="A816" s="115">
        <v>2023</v>
      </c>
      <c r="B816" t="s">
        <v>984</v>
      </c>
      <c r="D816">
        <v>1</v>
      </c>
      <c r="G816">
        <v>1</v>
      </c>
      <c r="H816" t="str">
        <f t="shared" si="4"/>
        <v>EN EJECUCIÓN</v>
      </c>
      <c r="I816" s="413" t="s">
        <v>577</v>
      </c>
    </row>
    <row r="817" spans="1:9" x14ac:dyDescent="0.35">
      <c r="A817" s="115">
        <v>2023</v>
      </c>
      <c r="B817" t="s">
        <v>985</v>
      </c>
      <c r="D817">
        <v>1</v>
      </c>
      <c r="G817">
        <v>1</v>
      </c>
      <c r="H817" t="str">
        <f t="shared" si="4"/>
        <v>EN EJECUCIÓN</v>
      </c>
      <c r="I817" s="413" t="s">
        <v>577</v>
      </c>
    </row>
    <row r="818" spans="1:9" x14ac:dyDescent="0.35">
      <c r="A818" s="115">
        <v>2023</v>
      </c>
      <c r="B818" t="s">
        <v>986</v>
      </c>
      <c r="D818">
        <v>1</v>
      </c>
      <c r="G818">
        <v>1</v>
      </c>
      <c r="H818" t="str">
        <f t="shared" si="4"/>
        <v>EN EJECUCIÓN</v>
      </c>
      <c r="I818" s="413" t="s">
        <v>577</v>
      </c>
    </row>
    <row r="819" spans="1:9" x14ac:dyDescent="0.35">
      <c r="A819" s="115">
        <v>2023</v>
      </c>
      <c r="B819" t="s">
        <v>987</v>
      </c>
      <c r="D819">
        <v>1</v>
      </c>
      <c r="G819">
        <v>1</v>
      </c>
      <c r="H819" t="str">
        <f t="shared" si="4"/>
        <v>EN EJECUCIÓN</v>
      </c>
      <c r="I819" s="413" t="s">
        <v>577</v>
      </c>
    </row>
    <row r="820" spans="1:9" x14ac:dyDescent="0.35">
      <c r="A820" s="115">
        <v>2023</v>
      </c>
      <c r="B820" t="s">
        <v>988</v>
      </c>
      <c r="D820">
        <v>1</v>
      </c>
      <c r="G820">
        <v>1</v>
      </c>
      <c r="H820" t="str">
        <f t="shared" si="4"/>
        <v>EN EJECUCIÓN</v>
      </c>
      <c r="I820" s="413" t="s">
        <v>577</v>
      </c>
    </row>
    <row r="821" spans="1:9" x14ac:dyDescent="0.35">
      <c r="A821" s="115">
        <v>2023</v>
      </c>
      <c r="B821" t="s">
        <v>989</v>
      </c>
      <c r="D821">
        <v>1</v>
      </c>
      <c r="G821">
        <v>1</v>
      </c>
      <c r="H821" t="str">
        <f t="shared" si="4"/>
        <v>EN EJECUCIÓN</v>
      </c>
      <c r="I821" s="413" t="s">
        <v>577</v>
      </c>
    </row>
    <row r="822" spans="1:9" x14ac:dyDescent="0.35">
      <c r="A822" s="115">
        <v>2023</v>
      </c>
      <c r="B822" t="s">
        <v>990</v>
      </c>
      <c r="D822">
        <v>1</v>
      </c>
      <c r="G822">
        <v>1</v>
      </c>
      <c r="H822" t="str">
        <f t="shared" si="4"/>
        <v>EN EJECUCIÓN</v>
      </c>
      <c r="I822" s="413" t="s">
        <v>577</v>
      </c>
    </row>
    <row r="823" spans="1:9" x14ac:dyDescent="0.35">
      <c r="A823" s="115">
        <v>2023</v>
      </c>
      <c r="B823" t="s">
        <v>991</v>
      </c>
      <c r="D823">
        <v>1</v>
      </c>
      <c r="G823">
        <v>1</v>
      </c>
      <c r="H823" t="str">
        <f t="shared" si="4"/>
        <v>EN EJECUCIÓN</v>
      </c>
      <c r="I823" s="413" t="s">
        <v>577</v>
      </c>
    </row>
    <row r="824" spans="1:9" x14ac:dyDescent="0.35">
      <c r="A824" s="115">
        <v>2023</v>
      </c>
      <c r="B824" t="s">
        <v>992</v>
      </c>
      <c r="D824">
        <v>1</v>
      </c>
      <c r="G824">
        <v>1</v>
      </c>
      <c r="H824" t="str">
        <f t="shared" si="4"/>
        <v>EN EJECUCIÓN</v>
      </c>
      <c r="I824" s="413" t="s">
        <v>577</v>
      </c>
    </row>
    <row r="825" spans="1:9" x14ac:dyDescent="0.35">
      <c r="A825" s="115">
        <v>2023</v>
      </c>
      <c r="B825" t="s">
        <v>993</v>
      </c>
      <c r="D825">
        <v>1</v>
      </c>
      <c r="G825">
        <v>1</v>
      </c>
      <c r="H825" t="str">
        <f t="shared" si="4"/>
        <v>EN EJECUCIÓN</v>
      </c>
      <c r="I825" s="413" t="s">
        <v>577</v>
      </c>
    </row>
    <row r="826" spans="1:9" x14ac:dyDescent="0.35">
      <c r="A826" s="115">
        <v>2023</v>
      </c>
      <c r="B826" t="s">
        <v>994</v>
      </c>
      <c r="D826">
        <v>1</v>
      </c>
      <c r="G826">
        <v>1</v>
      </c>
      <c r="H826" t="str">
        <f t="shared" si="4"/>
        <v>EN EJECUCIÓN</v>
      </c>
      <c r="I826" s="413" t="s">
        <v>577</v>
      </c>
    </row>
    <row r="827" spans="1:9" x14ac:dyDescent="0.35">
      <c r="A827" s="115">
        <v>2023</v>
      </c>
      <c r="B827" t="s">
        <v>995</v>
      </c>
      <c r="D827">
        <v>1</v>
      </c>
      <c r="G827">
        <v>1</v>
      </c>
      <c r="H827" t="str">
        <f t="shared" si="4"/>
        <v>EN EJECUCIÓN</v>
      </c>
      <c r="I827" s="413" t="s">
        <v>577</v>
      </c>
    </row>
    <row r="828" spans="1:9" x14ac:dyDescent="0.35">
      <c r="A828" s="115">
        <v>2023</v>
      </c>
      <c r="B828" t="s">
        <v>996</v>
      </c>
      <c r="D828">
        <v>1</v>
      </c>
      <c r="G828">
        <v>1</v>
      </c>
      <c r="H828" t="str">
        <f t="shared" si="4"/>
        <v>EN EJECUCIÓN</v>
      </c>
      <c r="I828" s="413" t="s">
        <v>577</v>
      </c>
    </row>
    <row r="829" spans="1:9" x14ac:dyDescent="0.35">
      <c r="A829" s="115">
        <v>2023</v>
      </c>
      <c r="B829" t="s">
        <v>997</v>
      </c>
      <c r="D829">
        <v>1</v>
      </c>
      <c r="G829">
        <v>1</v>
      </c>
      <c r="H829" t="str">
        <f t="shared" si="4"/>
        <v>EN EJECUCIÓN</v>
      </c>
      <c r="I829" s="413" t="s">
        <v>577</v>
      </c>
    </row>
    <row r="830" spans="1:9" x14ac:dyDescent="0.35">
      <c r="A830" s="115">
        <v>2023</v>
      </c>
      <c r="B830" t="s">
        <v>998</v>
      </c>
      <c r="D830">
        <v>1</v>
      </c>
      <c r="G830">
        <v>1</v>
      </c>
      <c r="H830" t="str">
        <f t="shared" si="4"/>
        <v>EN EJECUCIÓN</v>
      </c>
      <c r="I830" s="413" t="s">
        <v>577</v>
      </c>
    </row>
    <row r="831" spans="1:9" x14ac:dyDescent="0.35">
      <c r="A831" s="115">
        <v>2023</v>
      </c>
      <c r="B831" t="s">
        <v>999</v>
      </c>
      <c r="D831">
        <v>1</v>
      </c>
      <c r="G831">
        <v>1</v>
      </c>
      <c r="H831" t="str">
        <f t="shared" si="4"/>
        <v>EN EJECUCIÓN</v>
      </c>
      <c r="I831" s="413" t="s">
        <v>577</v>
      </c>
    </row>
    <row r="832" spans="1:9" x14ac:dyDescent="0.35">
      <c r="A832" s="115">
        <v>2023</v>
      </c>
      <c r="B832" t="s">
        <v>1000</v>
      </c>
      <c r="D832">
        <v>1</v>
      </c>
      <c r="G832">
        <v>1</v>
      </c>
      <c r="H832" t="str">
        <f t="shared" ref="H832:H895" si="5">IF(F832&gt;0, "VENCIDO", IF(C832=G832, "CUMPLIDO", IF(E832=G832, "PENDIENTE", "EN EJECUCIÓN")))</f>
        <v>EN EJECUCIÓN</v>
      </c>
      <c r="I832" s="413" t="s">
        <v>577</v>
      </c>
    </row>
    <row r="833" spans="1:9" x14ac:dyDescent="0.35">
      <c r="A833" s="115">
        <v>2023</v>
      </c>
      <c r="B833" t="s">
        <v>1001</v>
      </c>
      <c r="D833">
        <v>1</v>
      </c>
      <c r="G833">
        <v>1</v>
      </c>
      <c r="H833" t="str">
        <f t="shared" si="5"/>
        <v>EN EJECUCIÓN</v>
      </c>
      <c r="I833" s="413" t="s">
        <v>577</v>
      </c>
    </row>
    <row r="834" spans="1:9" x14ac:dyDescent="0.35">
      <c r="A834" s="115">
        <v>2023</v>
      </c>
      <c r="B834" t="s">
        <v>1002</v>
      </c>
      <c r="F834">
        <v>1</v>
      </c>
      <c r="G834">
        <v>1</v>
      </c>
      <c r="H834" t="str">
        <f t="shared" si="5"/>
        <v>VENCIDO</v>
      </c>
      <c r="I834" s="413" t="s">
        <v>577</v>
      </c>
    </row>
    <row r="835" spans="1:9" x14ac:dyDescent="0.35">
      <c r="A835" s="115">
        <v>2023</v>
      </c>
      <c r="B835" t="s">
        <v>1003</v>
      </c>
      <c r="D835">
        <v>1</v>
      </c>
      <c r="G835">
        <v>1</v>
      </c>
      <c r="H835" t="str">
        <f t="shared" si="5"/>
        <v>EN EJECUCIÓN</v>
      </c>
      <c r="I835" s="413" t="s">
        <v>577</v>
      </c>
    </row>
    <row r="836" spans="1:9" x14ac:dyDescent="0.35">
      <c r="A836" s="115">
        <v>2023</v>
      </c>
      <c r="B836" t="s">
        <v>1004</v>
      </c>
      <c r="D836">
        <v>1</v>
      </c>
      <c r="G836">
        <v>1</v>
      </c>
      <c r="H836" t="str">
        <f t="shared" si="5"/>
        <v>EN EJECUCIÓN</v>
      </c>
      <c r="I836" s="413" t="s">
        <v>577</v>
      </c>
    </row>
    <row r="837" spans="1:9" x14ac:dyDescent="0.35">
      <c r="A837" s="115">
        <v>2023</v>
      </c>
      <c r="B837" t="s">
        <v>1005</v>
      </c>
      <c r="D837">
        <v>1</v>
      </c>
      <c r="G837">
        <v>1</v>
      </c>
      <c r="H837" t="str">
        <f t="shared" si="5"/>
        <v>EN EJECUCIÓN</v>
      </c>
      <c r="I837" s="413" t="s">
        <v>577</v>
      </c>
    </row>
    <row r="838" spans="1:9" x14ac:dyDescent="0.35">
      <c r="A838" s="115">
        <v>2023</v>
      </c>
      <c r="B838" t="s">
        <v>1006</v>
      </c>
      <c r="D838">
        <v>1</v>
      </c>
      <c r="G838">
        <v>1</v>
      </c>
      <c r="H838" t="str">
        <f t="shared" si="5"/>
        <v>EN EJECUCIÓN</v>
      </c>
      <c r="I838" s="413" t="s">
        <v>577</v>
      </c>
    </row>
    <row r="839" spans="1:9" x14ac:dyDescent="0.35">
      <c r="A839" s="115">
        <v>2023</v>
      </c>
      <c r="B839" t="s">
        <v>1007</v>
      </c>
      <c r="D839">
        <v>1</v>
      </c>
      <c r="G839">
        <v>1</v>
      </c>
      <c r="H839" t="str">
        <f t="shared" si="5"/>
        <v>EN EJECUCIÓN</v>
      </c>
      <c r="I839" s="413" t="s">
        <v>577</v>
      </c>
    </row>
    <row r="840" spans="1:9" x14ac:dyDescent="0.35">
      <c r="A840" s="115">
        <v>2023</v>
      </c>
      <c r="B840" t="s">
        <v>1008</v>
      </c>
      <c r="D840">
        <v>1</v>
      </c>
      <c r="G840">
        <v>1</v>
      </c>
      <c r="H840" t="str">
        <f t="shared" si="5"/>
        <v>EN EJECUCIÓN</v>
      </c>
      <c r="I840" s="413" t="s">
        <v>577</v>
      </c>
    </row>
    <row r="841" spans="1:9" x14ac:dyDescent="0.35">
      <c r="A841" s="115">
        <v>2023</v>
      </c>
      <c r="B841" t="s">
        <v>679</v>
      </c>
      <c r="C841">
        <v>1</v>
      </c>
      <c r="G841">
        <v>1</v>
      </c>
      <c r="H841" t="str">
        <f t="shared" si="5"/>
        <v>CUMPLIDO</v>
      </c>
      <c r="I841" s="413" t="s">
        <v>5971</v>
      </c>
    </row>
    <row r="842" spans="1:9" x14ac:dyDescent="0.35">
      <c r="A842" s="115">
        <v>2023</v>
      </c>
      <c r="B842" t="s">
        <v>1009</v>
      </c>
      <c r="D842">
        <v>1</v>
      </c>
      <c r="G842">
        <v>1</v>
      </c>
      <c r="H842" t="str">
        <f t="shared" si="5"/>
        <v>EN EJECUCIÓN</v>
      </c>
      <c r="I842" s="413" t="s">
        <v>577</v>
      </c>
    </row>
    <row r="843" spans="1:9" x14ac:dyDescent="0.35">
      <c r="A843" s="115">
        <v>2023</v>
      </c>
      <c r="B843" t="s">
        <v>680</v>
      </c>
      <c r="C843">
        <v>1</v>
      </c>
      <c r="G843">
        <v>1</v>
      </c>
      <c r="H843" t="str">
        <f t="shared" si="5"/>
        <v>CUMPLIDO</v>
      </c>
      <c r="I843" s="413" t="s">
        <v>5971</v>
      </c>
    </row>
    <row r="844" spans="1:9" x14ac:dyDescent="0.35">
      <c r="A844" s="115">
        <v>2023</v>
      </c>
      <c r="B844" t="s">
        <v>681</v>
      </c>
      <c r="C844">
        <v>1</v>
      </c>
      <c r="G844">
        <v>1</v>
      </c>
      <c r="H844" t="str">
        <f t="shared" si="5"/>
        <v>CUMPLIDO</v>
      </c>
      <c r="I844" s="413" t="s">
        <v>5971</v>
      </c>
    </row>
    <row r="845" spans="1:9" x14ac:dyDescent="0.35">
      <c r="A845" s="115">
        <v>2023</v>
      </c>
      <c r="B845" t="s">
        <v>1010</v>
      </c>
      <c r="C845">
        <v>2</v>
      </c>
      <c r="D845">
        <v>1</v>
      </c>
      <c r="G845">
        <v>3</v>
      </c>
      <c r="H845" t="str">
        <f t="shared" si="5"/>
        <v>EN EJECUCIÓN</v>
      </c>
      <c r="I845" s="413" t="s">
        <v>577</v>
      </c>
    </row>
    <row r="846" spans="1:9" x14ac:dyDescent="0.35">
      <c r="A846" s="115">
        <v>2023</v>
      </c>
      <c r="B846" t="s">
        <v>1011</v>
      </c>
      <c r="D846">
        <v>1</v>
      </c>
      <c r="G846">
        <v>1</v>
      </c>
      <c r="H846" t="str">
        <f t="shared" si="5"/>
        <v>EN EJECUCIÓN</v>
      </c>
      <c r="I846" s="413" t="s">
        <v>577</v>
      </c>
    </row>
    <row r="847" spans="1:9" x14ac:dyDescent="0.35">
      <c r="A847" s="115">
        <v>2023</v>
      </c>
      <c r="B847" t="s">
        <v>682</v>
      </c>
      <c r="C847">
        <v>1</v>
      </c>
      <c r="G847">
        <v>1</v>
      </c>
      <c r="H847" t="str">
        <f t="shared" si="5"/>
        <v>CUMPLIDO</v>
      </c>
      <c r="I847" s="413" t="s">
        <v>5971</v>
      </c>
    </row>
    <row r="848" spans="1:9" x14ac:dyDescent="0.35">
      <c r="A848" s="115">
        <v>2023</v>
      </c>
      <c r="B848" t="s">
        <v>683</v>
      </c>
      <c r="C848">
        <v>1</v>
      </c>
      <c r="G848">
        <v>1</v>
      </c>
      <c r="H848" t="str">
        <f t="shared" si="5"/>
        <v>CUMPLIDO</v>
      </c>
      <c r="I848" s="413" t="s">
        <v>5971</v>
      </c>
    </row>
    <row r="849" spans="1:9" x14ac:dyDescent="0.35">
      <c r="A849" s="115">
        <v>2023</v>
      </c>
      <c r="B849" t="s">
        <v>684</v>
      </c>
      <c r="C849">
        <v>1</v>
      </c>
      <c r="G849">
        <v>1</v>
      </c>
      <c r="H849" t="str">
        <f t="shared" si="5"/>
        <v>CUMPLIDO</v>
      </c>
      <c r="I849" s="413" t="s">
        <v>5971</v>
      </c>
    </row>
    <row r="850" spans="1:9" x14ac:dyDescent="0.35">
      <c r="A850" s="115">
        <v>2023</v>
      </c>
      <c r="B850" t="s">
        <v>685</v>
      </c>
      <c r="C850">
        <v>1</v>
      </c>
      <c r="G850">
        <v>1</v>
      </c>
      <c r="H850" t="str">
        <f t="shared" si="5"/>
        <v>CUMPLIDO</v>
      </c>
      <c r="I850" s="413" t="s">
        <v>5971</v>
      </c>
    </row>
    <row r="851" spans="1:9" x14ac:dyDescent="0.35">
      <c r="A851" s="115">
        <v>2023</v>
      </c>
      <c r="B851" t="s">
        <v>686</v>
      </c>
      <c r="C851">
        <v>1</v>
      </c>
      <c r="G851">
        <v>1</v>
      </c>
      <c r="H851" t="str">
        <f t="shared" si="5"/>
        <v>CUMPLIDO</v>
      </c>
      <c r="I851" s="413" t="s">
        <v>5971</v>
      </c>
    </row>
    <row r="852" spans="1:9" x14ac:dyDescent="0.35">
      <c r="A852" s="115">
        <v>2023</v>
      </c>
      <c r="B852" t="s">
        <v>687</v>
      </c>
      <c r="C852">
        <v>1</v>
      </c>
      <c r="G852">
        <v>1</v>
      </c>
      <c r="H852" t="str">
        <f t="shared" si="5"/>
        <v>CUMPLIDO</v>
      </c>
      <c r="I852" s="413" t="s">
        <v>5971</v>
      </c>
    </row>
    <row r="853" spans="1:9" x14ac:dyDescent="0.35">
      <c r="A853" s="115">
        <v>2023</v>
      </c>
      <c r="B853" t="s">
        <v>1012</v>
      </c>
      <c r="D853">
        <v>1</v>
      </c>
      <c r="G853">
        <v>1</v>
      </c>
      <c r="H853" t="str">
        <f t="shared" si="5"/>
        <v>EN EJECUCIÓN</v>
      </c>
      <c r="I853" s="413" t="s">
        <v>577</v>
      </c>
    </row>
    <row r="854" spans="1:9" x14ac:dyDescent="0.35">
      <c r="A854" s="115">
        <v>2023</v>
      </c>
      <c r="B854" t="s">
        <v>688</v>
      </c>
      <c r="C854">
        <v>2</v>
      </c>
      <c r="G854">
        <v>2</v>
      </c>
      <c r="H854" t="str">
        <f t="shared" si="5"/>
        <v>CUMPLIDO</v>
      </c>
      <c r="I854" s="413" t="s">
        <v>5971</v>
      </c>
    </row>
    <row r="855" spans="1:9" x14ac:dyDescent="0.35">
      <c r="A855" s="115">
        <v>2023</v>
      </c>
      <c r="B855" t="s">
        <v>1013</v>
      </c>
      <c r="C855">
        <v>1</v>
      </c>
      <c r="F855">
        <v>1</v>
      </c>
      <c r="G855">
        <v>2</v>
      </c>
      <c r="H855" t="str">
        <f t="shared" si="5"/>
        <v>VENCIDO</v>
      </c>
      <c r="I855" s="413" t="s">
        <v>577</v>
      </c>
    </row>
    <row r="856" spans="1:9" x14ac:dyDescent="0.35">
      <c r="A856" s="115">
        <v>2023</v>
      </c>
      <c r="B856" t="s">
        <v>1014</v>
      </c>
      <c r="C856">
        <v>8</v>
      </c>
      <c r="D856">
        <v>2</v>
      </c>
      <c r="G856">
        <v>10</v>
      </c>
      <c r="H856" t="str">
        <f t="shared" si="5"/>
        <v>EN EJECUCIÓN</v>
      </c>
      <c r="I856" s="413" t="s">
        <v>577</v>
      </c>
    </row>
    <row r="857" spans="1:9" x14ac:dyDescent="0.35">
      <c r="A857" s="115">
        <v>2023</v>
      </c>
      <c r="B857" t="s">
        <v>689</v>
      </c>
      <c r="C857">
        <v>1</v>
      </c>
      <c r="G857">
        <v>1</v>
      </c>
      <c r="H857" t="str">
        <f t="shared" si="5"/>
        <v>CUMPLIDO</v>
      </c>
      <c r="I857" s="413" t="s">
        <v>5971</v>
      </c>
    </row>
    <row r="858" spans="1:9" x14ac:dyDescent="0.35">
      <c r="A858" s="115">
        <v>2023</v>
      </c>
      <c r="B858" t="s">
        <v>690</v>
      </c>
      <c r="C858">
        <v>1</v>
      </c>
      <c r="G858">
        <v>1</v>
      </c>
      <c r="H858" t="str">
        <f t="shared" si="5"/>
        <v>CUMPLIDO</v>
      </c>
      <c r="I858" s="413" t="s">
        <v>5971</v>
      </c>
    </row>
    <row r="859" spans="1:9" x14ac:dyDescent="0.35">
      <c r="A859" s="115">
        <v>2023</v>
      </c>
      <c r="B859" t="s">
        <v>1015</v>
      </c>
      <c r="D859">
        <v>2</v>
      </c>
      <c r="G859">
        <v>2</v>
      </c>
      <c r="H859" t="str">
        <f t="shared" si="5"/>
        <v>EN EJECUCIÓN</v>
      </c>
      <c r="I859" s="413" t="s">
        <v>577</v>
      </c>
    </row>
    <row r="860" spans="1:9" x14ac:dyDescent="0.35">
      <c r="A860" s="115">
        <v>2023</v>
      </c>
      <c r="B860" t="s">
        <v>1016</v>
      </c>
      <c r="C860">
        <v>2</v>
      </c>
      <c r="D860">
        <v>3</v>
      </c>
      <c r="G860">
        <v>5</v>
      </c>
      <c r="H860" t="str">
        <f t="shared" si="5"/>
        <v>EN EJECUCIÓN</v>
      </c>
      <c r="I860" s="413" t="s">
        <v>577</v>
      </c>
    </row>
    <row r="861" spans="1:9" x14ac:dyDescent="0.35">
      <c r="A861" s="115">
        <v>2023</v>
      </c>
      <c r="B861" t="s">
        <v>1017</v>
      </c>
      <c r="D861">
        <v>1</v>
      </c>
      <c r="G861">
        <v>1</v>
      </c>
      <c r="H861" t="str">
        <f t="shared" si="5"/>
        <v>EN EJECUCIÓN</v>
      </c>
      <c r="I861" s="413" t="s">
        <v>577</v>
      </c>
    </row>
    <row r="862" spans="1:9" x14ac:dyDescent="0.35">
      <c r="A862" s="115">
        <v>2023</v>
      </c>
      <c r="B862" t="s">
        <v>1018</v>
      </c>
      <c r="F862">
        <v>1</v>
      </c>
      <c r="G862">
        <v>1</v>
      </c>
      <c r="H862" t="str">
        <f t="shared" si="5"/>
        <v>VENCIDO</v>
      </c>
      <c r="I862" s="413" t="s">
        <v>577</v>
      </c>
    </row>
    <row r="863" spans="1:9" x14ac:dyDescent="0.35">
      <c r="A863" s="115">
        <v>2023</v>
      </c>
      <c r="B863" t="s">
        <v>1019</v>
      </c>
      <c r="F863">
        <v>1</v>
      </c>
      <c r="G863">
        <v>1</v>
      </c>
      <c r="H863" t="str">
        <f t="shared" si="5"/>
        <v>VENCIDO</v>
      </c>
      <c r="I863" s="413" t="s">
        <v>577</v>
      </c>
    </row>
    <row r="864" spans="1:9" x14ac:dyDescent="0.35">
      <c r="A864" s="115">
        <v>2023</v>
      </c>
      <c r="B864" t="s">
        <v>1020</v>
      </c>
      <c r="D864">
        <v>1</v>
      </c>
      <c r="G864">
        <v>1</v>
      </c>
      <c r="H864" t="str">
        <f t="shared" si="5"/>
        <v>EN EJECUCIÓN</v>
      </c>
      <c r="I864" s="413" t="s">
        <v>577</v>
      </c>
    </row>
    <row r="865" spans="1:9" x14ac:dyDescent="0.35">
      <c r="A865" s="115">
        <v>2023</v>
      </c>
      <c r="B865" t="s">
        <v>1021</v>
      </c>
      <c r="D865">
        <v>1</v>
      </c>
      <c r="G865">
        <v>1</v>
      </c>
      <c r="H865" t="str">
        <f t="shared" si="5"/>
        <v>EN EJECUCIÓN</v>
      </c>
      <c r="I865" s="413" t="s">
        <v>577</v>
      </c>
    </row>
    <row r="866" spans="1:9" x14ac:dyDescent="0.35">
      <c r="A866" s="115">
        <v>2023</v>
      </c>
      <c r="B866" t="s">
        <v>1022</v>
      </c>
      <c r="C866">
        <v>1</v>
      </c>
      <c r="F866">
        <v>1</v>
      </c>
      <c r="G866">
        <v>2</v>
      </c>
      <c r="H866" t="str">
        <f t="shared" si="5"/>
        <v>VENCIDO</v>
      </c>
      <c r="I866" s="413" t="s">
        <v>577</v>
      </c>
    </row>
    <row r="867" spans="1:9" x14ac:dyDescent="0.35">
      <c r="A867" s="115">
        <v>2023</v>
      </c>
      <c r="B867" t="s">
        <v>691</v>
      </c>
      <c r="C867">
        <v>1</v>
      </c>
      <c r="G867">
        <v>1</v>
      </c>
      <c r="H867" t="str">
        <f t="shared" si="5"/>
        <v>CUMPLIDO</v>
      </c>
      <c r="I867" s="413" t="s">
        <v>5971</v>
      </c>
    </row>
    <row r="868" spans="1:9" x14ac:dyDescent="0.35">
      <c r="A868" s="115">
        <v>2023</v>
      </c>
      <c r="B868" t="s">
        <v>1023</v>
      </c>
      <c r="D868">
        <v>2</v>
      </c>
      <c r="G868">
        <v>2</v>
      </c>
      <c r="H868" t="str">
        <f t="shared" si="5"/>
        <v>EN EJECUCIÓN</v>
      </c>
      <c r="I868" s="413" t="s">
        <v>577</v>
      </c>
    </row>
    <row r="869" spans="1:9" x14ac:dyDescent="0.35">
      <c r="A869" s="115">
        <v>2023</v>
      </c>
      <c r="B869" t="s">
        <v>1024</v>
      </c>
      <c r="D869">
        <v>1</v>
      </c>
      <c r="G869">
        <v>1</v>
      </c>
      <c r="H869" t="str">
        <f t="shared" si="5"/>
        <v>EN EJECUCIÓN</v>
      </c>
      <c r="I869" s="413" t="s">
        <v>577</v>
      </c>
    </row>
    <row r="870" spans="1:9" x14ac:dyDescent="0.35">
      <c r="A870" s="115">
        <v>2023</v>
      </c>
      <c r="B870" t="s">
        <v>692</v>
      </c>
      <c r="C870">
        <v>1</v>
      </c>
      <c r="G870">
        <v>1</v>
      </c>
      <c r="H870" t="str">
        <f t="shared" si="5"/>
        <v>CUMPLIDO</v>
      </c>
      <c r="I870" s="413" t="s">
        <v>5971</v>
      </c>
    </row>
    <row r="871" spans="1:9" x14ac:dyDescent="0.35">
      <c r="A871" s="115">
        <v>2023</v>
      </c>
      <c r="B871" t="s">
        <v>1025</v>
      </c>
      <c r="C871">
        <v>1</v>
      </c>
      <c r="G871">
        <v>1</v>
      </c>
      <c r="H871" t="str">
        <f t="shared" si="5"/>
        <v>CUMPLIDO</v>
      </c>
      <c r="I871" s="413" t="s">
        <v>5971</v>
      </c>
    </row>
    <row r="872" spans="1:9" x14ac:dyDescent="0.35">
      <c r="A872" s="115">
        <v>2023</v>
      </c>
      <c r="B872" t="s">
        <v>1026</v>
      </c>
      <c r="D872">
        <v>1</v>
      </c>
      <c r="F872">
        <v>2</v>
      </c>
      <c r="G872">
        <v>3</v>
      </c>
      <c r="H872" t="str">
        <f t="shared" si="5"/>
        <v>VENCIDO</v>
      </c>
      <c r="I872" s="413" t="s">
        <v>577</v>
      </c>
    </row>
    <row r="873" spans="1:9" x14ac:dyDescent="0.35">
      <c r="A873" s="115">
        <v>2023</v>
      </c>
      <c r="B873" t="s">
        <v>1027</v>
      </c>
      <c r="C873">
        <v>2</v>
      </c>
      <c r="G873">
        <v>2</v>
      </c>
      <c r="H873" t="str">
        <f t="shared" si="5"/>
        <v>CUMPLIDO</v>
      </c>
      <c r="I873" s="413" t="s">
        <v>5971</v>
      </c>
    </row>
    <row r="874" spans="1:9" x14ac:dyDescent="0.35">
      <c r="A874" s="115">
        <v>2023</v>
      </c>
      <c r="B874" t="s">
        <v>1028</v>
      </c>
      <c r="F874">
        <v>1</v>
      </c>
      <c r="G874">
        <v>1</v>
      </c>
      <c r="H874" t="str">
        <f t="shared" si="5"/>
        <v>VENCIDO</v>
      </c>
      <c r="I874" s="413" t="s">
        <v>577</v>
      </c>
    </row>
    <row r="875" spans="1:9" x14ac:dyDescent="0.35">
      <c r="A875" s="115">
        <v>2023</v>
      </c>
      <c r="B875" t="s">
        <v>693</v>
      </c>
      <c r="C875">
        <v>2</v>
      </c>
      <c r="G875">
        <v>2</v>
      </c>
      <c r="H875" t="str">
        <f t="shared" si="5"/>
        <v>CUMPLIDO</v>
      </c>
      <c r="I875" s="413" t="s">
        <v>5971</v>
      </c>
    </row>
    <row r="876" spans="1:9" x14ac:dyDescent="0.35">
      <c r="A876" s="115">
        <v>2023</v>
      </c>
      <c r="B876" t="s">
        <v>1029</v>
      </c>
      <c r="D876">
        <v>1</v>
      </c>
      <c r="G876">
        <v>1</v>
      </c>
      <c r="H876" t="str">
        <f t="shared" si="5"/>
        <v>EN EJECUCIÓN</v>
      </c>
      <c r="I876" s="413" t="s">
        <v>577</v>
      </c>
    </row>
    <row r="877" spans="1:9" x14ac:dyDescent="0.35">
      <c r="A877" s="115">
        <v>2023</v>
      </c>
      <c r="B877" t="s">
        <v>1030</v>
      </c>
      <c r="C877">
        <v>1</v>
      </c>
      <c r="G877">
        <v>1</v>
      </c>
      <c r="H877" t="str">
        <f t="shared" si="5"/>
        <v>CUMPLIDO</v>
      </c>
      <c r="I877" s="413" t="s">
        <v>5971</v>
      </c>
    </row>
    <row r="878" spans="1:9" x14ac:dyDescent="0.35">
      <c r="A878" s="115">
        <v>2023</v>
      </c>
      <c r="B878" t="s">
        <v>1031</v>
      </c>
      <c r="D878">
        <v>2</v>
      </c>
      <c r="G878">
        <v>2</v>
      </c>
      <c r="H878" t="str">
        <f t="shared" si="5"/>
        <v>EN EJECUCIÓN</v>
      </c>
      <c r="I878" s="413" t="s">
        <v>577</v>
      </c>
    </row>
    <row r="879" spans="1:9" x14ac:dyDescent="0.35">
      <c r="A879" s="115">
        <v>2023</v>
      </c>
      <c r="B879" t="s">
        <v>1032</v>
      </c>
      <c r="F879">
        <v>1</v>
      </c>
      <c r="G879">
        <v>1</v>
      </c>
      <c r="H879" t="str">
        <f t="shared" si="5"/>
        <v>VENCIDO</v>
      </c>
      <c r="I879" s="413" t="s">
        <v>577</v>
      </c>
    </row>
    <row r="880" spans="1:9" x14ac:dyDescent="0.35">
      <c r="A880" s="115">
        <v>2023</v>
      </c>
      <c r="B880" t="s">
        <v>1033</v>
      </c>
      <c r="F880">
        <v>1</v>
      </c>
      <c r="G880">
        <v>1</v>
      </c>
      <c r="H880" t="str">
        <f t="shared" si="5"/>
        <v>VENCIDO</v>
      </c>
      <c r="I880" s="413" t="s">
        <v>577</v>
      </c>
    </row>
    <row r="881" spans="1:9" x14ac:dyDescent="0.35">
      <c r="A881" s="115">
        <v>2023</v>
      </c>
      <c r="B881" t="s">
        <v>1034</v>
      </c>
      <c r="D881">
        <v>1</v>
      </c>
      <c r="G881">
        <v>1</v>
      </c>
      <c r="H881" t="str">
        <f t="shared" si="5"/>
        <v>EN EJECUCIÓN</v>
      </c>
      <c r="I881" s="413" t="s">
        <v>577</v>
      </c>
    </row>
    <row r="882" spans="1:9" x14ac:dyDescent="0.35">
      <c r="A882" s="115">
        <v>2023</v>
      </c>
      <c r="B882" t="s">
        <v>1035</v>
      </c>
      <c r="F882">
        <v>1</v>
      </c>
      <c r="G882">
        <v>1</v>
      </c>
      <c r="H882" t="str">
        <f t="shared" si="5"/>
        <v>VENCIDO</v>
      </c>
      <c r="I882" s="413" t="s">
        <v>577</v>
      </c>
    </row>
    <row r="883" spans="1:9" x14ac:dyDescent="0.35">
      <c r="A883" s="115">
        <v>2023</v>
      </c>
      <c r="B883" t="s">
        <v>1036</v>
      </c>
      <c r="D883">
        <v>1</v>
      </c>
      <c r="G883">
        <v>1</v>
      </c>
      <c r="H883" t="str">
        <f t="shared" si="5"/>
        <v>EN EJECUCIÓN</v>
      </c>
      <c r="I883" s="413" t="s">
        <v>577</v>
      </c>
    </row>
    <row r="884" spans="1:9" x14ac:dyDescent="0.35">
      <c r="A884" s="115">
        <v>2023</v>
      </c>
      <c r="B884" t="s">
        <v>1037</v>
      </c>
      <c r="D884">
        <v>2</v>
      </c>
      <c r="G884">
        <v>2</v>
      </c>
      <c r="H884" t="str">
        <f t="shared" si="5"/>
        <v>EN EJECUCIÓN</v>
      </c>
      <c r="I884" s="413" t="s">
        <v>577</v>
      </c>
    </row>
    <row r="885" spans="1:9" x14ac:dyDescent="0.35">
      <c r="A885" s="115">
        <v>2023</v>
      </c>
      <c r="B885" t="s">
        <v>1038</v>
      </c>
      <c r="D885">
        <v>3</v>
      </c>
      <c r="G885">
        <v>3</v>
      </c>
      <c r="H885" t="str">
        <f t="shared" si="5"/>
        <v>EN EJECUCIÓN</v>
      </c>
      <c r="I885" s="413" t="s">
        <v>577</v>
      </c>
    </row>
    <row r="886" spans="1:9" x14ac:dyDescent="0.35">
      <c r="A886" s="115">
        <v>2023</v>
      </c>
      <c r="B886" t="s">
        <v>1039</v>
      </c>
      <c r="D886">
        <v>2</v>
      </c>
      <c r="G886">
        <v>2</v>
      </c>
      <c r="H886" t="str">
        <f t="shared" si="5"/>
        <v>EN EJECUCIÓN</v>
      </c>
      <c r="I886" s="413" t="s">
        <v>577</v>
      </c>
    </row>
    <row r="887" spans="1:9" x14ac:dyDescent="0.35">
      <c r="A887" s="115">
        <v>2023</v>
      </c>
      <c r="B887" t="s">
        <v>1040</v>
      </c>
      <c r="F887">
        <v>1</v>
      </c>
      <c r="G887">
        <v>1</v>
      </c>
      <c r="H887" t="str">
        <f t="shared" si="5"/>
        <v>VENCIDO</v>
      </c>
      <c r="I887" s="413" t="s">
        <v>577</v>
      </c>
    </row>
    <row r="888" spans="1:9" x14ac:dyDescent="0.35">
      <c r="A888" s="115">
        <v>2023</v>
      </c>
      <c r="B888" t="s">
        <v>1041</v>
      </c>
      <c r="C888">
        <v>1</v>
      </c>
      <c r="D888">
        <v>1</v>
      </c>
      <c r="G888">
        <v>2</v>
      </c>
      <c r="H888" t="str">
        <f t="shared" si="5"/>
        <v>EN EJECUCIÓN</v>
      </c>
      <c r="I888" s="413" t="s">
        <v>577</v>
      </c>
    </row>
    <row r="889" spans="1:9" x14ac:dyDescent="0.35">
      <c r="A889" s="115">
        <v>2023</v>
      </c>
      <c r="B889" t="s">
        <v>1042</v>
      </c>
      <c r="D889">
        <v>1</v>
      </c>
      <c r="G889">
        <v>1</v>
      </c>
      <c r="H889" t="str">
        <f t="shared" si="5"/>
        <v>EN EJECUCIÓN</v>
      </c>
      <c r="I889" s="413" t="s">
        <v>577</v>
      </c>
    </row>
    <row r="890" spans="1:9" x14ac:dyDescent="0.35">
      <c r="A890" s="115">
        <v>2023</v>
      </c>
      <c r="B890" t="s">
        <v>1043</v>
      </c>
      <c r="F890">
        <v>1</v>
      </c>
      <c r="G890">
        <v>1</v>
      </c>
      <c r="H890" t="str">
        <f t="shared" si="5"/>
        <v>VENCIDO</v>
      </c>
      <c r="I890" s="413" t="s">
        <v>577</v>
      </c>
    </row>
    <row r="891" spans="1:9" x14ac:dyDescent="0.35">
      <c r="A891" s="115">
        <v>2023</v>
      </c>
      <c r="B891" t="s">
        <v>695</v>
      </c>
      <c r="C891">
        <v>1</v>
      </c>
      <c r="G891">
        <v>1</v>
      </c>
      <c r="H891" t="str">
        <f t="shared" si="5"/>
        <v>CUMPLIDO</v>
      </c>
      <c r="I891" s="413" t="s">
        <v>5971</v>
      </c>
    </row>
    <row r="892" spans="1:9" x14ac:dyDescent="0.35">
      <c r="A892" s="115">
        <v>2023</v>
      </c>
      <c r="B892" t="s">
        <v>1044</v>
      </c>
      <c r="D892">
        <v>1</v>
      </c>
      <c r="G892">
        <v>1</v>
      </c>
      <c r="H892" t="str">
        <f t="shared" si="5"/>
        <v>EN EJECUCIÓN</v>
      </c>
      <c r="I892" s="413" t="s">
        <v>577</v>
      </c>
    </row>
    <row r="893" spans="1:9" x14ac:dyDescent="0.35">
      <c r="A893" s="115">
        <v>2023</v>
      </c>
      <c r="B893" t="s">
        <v>1045</v>
      </c>
      <c r="D893">
        <v>2</v>
      </c>
      <c r="G893">
        <v>2</v>
      </c>
      <c r="H893" t="str">
        <f t="shared" si="5"/>
        <v>EN EJECUCIÓN</v>
      </c>
      <c r="I893" s="413" t="s">
        <v>577</v>
      </c>
    </row>
    <row r="894" spans="1:9" x14ac:dyDescent="0.35">
      <c r="A894" s="115">
        <v>2023</v>
      </c>
      <c r="B894" t="s">
        <v>1046</v>
      </c>
      <c r="D894">
        <v>1</v>
      </c>
      <c r="G894">
        <v>1</v>
      </c>
      <c r="H894" t="str">
        <f t="shared" si="5"/>
        <v>EN EJECUCIÓN</v>
      </c>
      <c r="I894" s="413" t="s">
        <v>577</v>
      </c>
    </row>
    <row r="895" spans="1:9" x14ac:dyDescent="0.35">
      <c r="A895" s="115">
        <v>2023</v>
      </c>
      <c r="B895" t="s">
        <v>696</v>
      </c>
      <c r="C895">
        <v>1</v>
      </c>
      <c r="G895">
        <v>1</v>
      </c>
      <c r="H895" t="str">
        <f t="shared" si="5"/>
        <v>CUMPLIDO</v>
      </c>
      <c r="I895" s="413" t="s">
        <v>5971</v>
      </c>
    </row>
    <row r="896" spans="1:9" x14ac:dyDescent="0.35">
      <c r="A896" s="115">
        <v>2023</v>
      </c>
      <c r="B896" t="s">
        <v>1047</v>
      </c>
      <c r="C896">
        <v>1</v>
      </c>
      <c r="F896">
        <v>1</v>
      </c>
      <c r="G896">
        <v>2</v>
      </c>
      <c r="H896" t="str">
        <f t="shared" ref="H896:H959" si="6">IF(F896&gt;0, "VENCIDO", IF(C896=G896, "CUMPLIDO", IF(E896=G896, "PENDIENTE", "EN EJECUCIÓN")))</f>
        <v>VENCIDO</v>
      </c>
      <c r="I896" s="413" t="s">
        <v>577</v>
      </c>
    </row>
    <row r="897" spans="1:9" x14ac:dyDescent="0.35">
      <c r="A897" s="115">
        <v>2023</v>
      </c>
      <c r="B897" t="s">
        <v>1048</v>
      </c>
      <c r="D897">
        <v>1</v>
      </c>
      <c r="F897">
        <v>1</v>
      </c>
      <c r="G897">
        <v>2</v>
      </c>
      <c r="H897" t="str">
        <f t="shared" si="6"/>
        <v>VENCIDO</v>
      </c>
      <c r="I897" s="413" t="s">
        <v>577</v>
      </c>
    </row>
    <row r="898" spans="1:9" x14ac:dyDescent="0.35">
      <c r="A898" s="115">
        <v>2023</v>
      </c>
      <c r="B898" t="s">
        <v>1049</v>
      </c>
      <c r="D898">
        <v>1</v>
      </c>
      <c r="G898">
        <v>1</v>
      </c>
      <c r="H898" t="str">
        <f t="shared" si="6"/>
        <v>EN EJECUCIÓN</v>
      </c>
      <c r="I898" s="413" t="s">
        <v>577</v>
      </c>
    </row>
    <row r="899" spans="1:9" x14ac:dyDescent="0.35">
      <c r="A899" s="115">
        <v>2023</v>
      </c>
      <c r="B899" t="s">
        <v>1050</v>
      </c>
      <c r="F899">
        <v>1</v>
      </c>
      <c r="G899">
        <v>1</v>
      </c>
      <c r="H899" t="str">
        <f t="shared" si="6"/>
        <v>VENCIDO</v>
      </c>
      <c r="I899" s="413" t="s">
        <v>577</v>
      </c>
    </row>
    <row r="900" spans="1:9" x14ac:dyDescent="0.35">
      <c r="A900" s="115">
        <v>2023</v>
      </c>
      <c r="B900" t="s">
        <v>697</v>
      </c>
      <c r="C900">
        <v>1</v>
      </c>
      <c r="G900">
        <v>1</v>
      </c>
      <c r="H900" t="str">
        <f t="shared" si="6"/>
        <v>CUMPLIDO</v>
      </c>
      <c r="I900" s="413" t="s">
        <v>5971</v>
      </c>
    </row>
    <row r="901" spans="1:9" x14ac:dyDescent="0.35">
      <c r="A901" s="115">
        <v>2023</v>
      </c>
      <c r="B901" t="s">
        <v>698</v>
      </c>
      <c r="C901">
        <v>6</v>
      </c>
      <c r="G901">
        <v>6</v>
      </c>
      <c r="H901" t="str">
        <f t="shared" si="6"/>
        <v>CUMPLIDO</v>
      </c>
      <c r="I901" s="413" t="s">
        <v>5971</v>
      </c>
    </row>
    <row r="902" spans="1:9" x14ac:dyDescent="0.35">
      <c r="A902" s="115">
        <v>2023</v>
      </c>
      <c r="B902" t="s">
        <v>700</v>
      </c>
      <c r="C902">
        <v>3</v>
      </c>
      <c r="G902">
        <v>3</v>
      </c>
      <c r="H902" t="str">
        <f t="shared" si="6"/>
        <v>CUMPLIDO</v>
      </c>
      <c r="I902" s="413" t="s">
        <v>5971</v>
      </c>
    </row>
    <row r="903" spans="1:9" x14ac:dyDescent="0.35">
      <c r="A903" s="113">
        <v>2023</v>
      </c>
      <c r="B903" t="s">
        <v>24</v>
      </c>
      <c r="E903">
        <v>1</v>
      </c>
      <c r="G903">
        <v>1</v>
      </c>
      <c r="H903" t="str">
        <f t="shared" si="6"/>
        <v>PENDIENTE</v>
      </c>
      <c r="I903" s="413" t="s">
        <v>577</v>
      </c>
    </row>
    <row r="904" spans="1:9" x14ac:dyDescent="0.35">
      <c r="A904" s="115">
        <v>2024</v>
      </c>
      <c r="B904" t="s">
        <v>701</v>
      </c>
      <c r="D904">
        <v>1</v>
      </c>
      <c r="G904">
        <v>1</v>
      </c>
      <c r="H904" t="str">
        <f t="shared" si="6"/>
        <v>EN EJECUCIÓN</v>
      </c>
      <c r="I904" s="413" t="s">
        <v>577</v>
      </c>
    </row>
    <row r="905" spans="1:9" x14ac:dyDescent="0.35">
      <c r="A905" s="115">
        <v>2024</v>
      </c>
      <c r="B905" t="s">
        <v>703</v>
      </c>
      <c r="D905">
        <v>1</v>
      </c>
      <c r="G905">
        <v>1</v>
      </c>
      <c r="H905" t="str">
        <f t="shared" si="6"/>
        <v>EN EJECUCIÓN</v>
      </c>
      <c r="I905" s="413" t="s">
        <v>577</v>
      </c>
    </row>
    <row r="906" spans="1:9" x14ac:dyDescent="0.35">
      <c r="A906" s="115">
        <v>2024</v>
      </c>
      <c r="B906" t="s">
        <v>1051</v>
      </c>
      <c r="D906">
        <v>1</v>
      </c>
      <c r="G906">
        <v>1</v>
      </c>
      <c r="H906" t="str">
        <f t="shared" si="6"/>
        <v>EN EJECUCIÓN</v>
      </c>
      <c r="I906" s="413" t="s">
        <v>577</v>
      </c>
    </row>
    <row r="907" spans="1:9" x14ac:dyDescent="0.35">
      <c r="A907" s="115">
        <v>2024</v>
      </c>
      <c r="B907" t="s">
        <v>704</v>
      </c>
      <c r="D907">
        <v>1</v>
      </c>
      <c r="G907">
        <v>1</v>
      </c>
      <c r="H907" t="str">
        <f t="shared" si="6"/>
        <v>EN EJECUCIÓN</v>
      </c>
      <c r="I907" s="413" t="s">
        <v>577</v>
      </c>
    </row>
    <row r="908" spans="1:9" x14ac:dyDescent="0.35">
      <c r="A908" s="115">
        <v>2024</v>
      </c>
      <c r="B908" t="s">
        <v>705</v>
      </c>
      <c r="D908">
        <v>1</v>
      </c>
      <c r="G908">
        <v>1</v>
      </c>
      <c r="H908" t="str">
        <f t="shared" si="6"/>
        <v>EN EJECUCIÓN</v>
      </c>
      <c r="I908" s="413" t="s">
        <v>577</v>
      </c>
    </row>
    <row r="909" spans="1:9" x14ac:dyDescent="0.35">
      <c r="A909" s="115">
        <v>2024</v>
      </c>
      <c r="B909" t="s">
        <v>706</v>
      </c>
      <c r="D909">
        <v>1</v>
      </c>
      <c r="G909">
        <v>1</v>
      </c>
      <c r="H909" t="str">
        <f t="shared" si="6"/>
        <v>EN EJECUCIÓN</v>
      </c>
      <c r="I909" s="413" t="s">
        <v>577</v>
      </c>
    </row>
    <row r="910" spans="1:9" x14ac:dyDescent="0.35">
      <c r="A910" s="115">
        <v>2024</v>
      </c>
      <c r="B910" t="s">
        <v>1052</v>
      </c>
      <c r="C910">
        <v>2</v>
      </c>
      <c r="G910">
        <v>2</v>
      </c>
      <c r="H910" t="str">
        <f t="shared" si="6"/>
        <v>CUMPLIDO</v>
      </c>
      <c r="I910" s="413" t="s">
        <v>5971</v>
      </c>
    </row>
    <row r="911" spans="1:9" x14ac:dyDescent="0.35">
      <c r="A911" s="115">
        <v>2024</v>
      </c>
      <c r="B911" t="s">
        <v>707</v>
      </c>
      <c r="D911">
        <v>1</v>
      </c>
      <c r="G911">
        <v>1</v>
      </c>
      <c r="H911" t="str">
        <f t="shared" si="6"/>
        <v>EN EJECUCIÓN</v>
      </c>
      <c r="I911" s="413" t="s">
        <v>577</v>
      </c>
    </row>
    <row r="912" spans="1:9" x14ac:dyDescent="0.35">
      <c r="A912" s="115">
        <v>2024</v>
      </c>
      <c r="B912" t="s">
        <v>708</v>
      </c>
      <c r="D912">
        <v>1</v>
      </c>
      <c r="G912">
        <v>1</v>
      </c>
      <c r="H912" t="str">
        <f t="shared" si="6"/>
        <v>EN EJECUCIÓN</v>
      </c>
      <c r="I912" s="413" t="s">
        <v>577</v>
      </c>
    </row>
    <row r="913" spans="1:9" x14ac:dyDescent="0.35">
      <c r="A913" s="115">
        <v>2024</v>
      </c>
      <c r="B913" t="s">
        <v>709</v>
      </c>
      <c r="D913">
        <v>1</v>
      </c>
      <c r="G913">
        <v>1</v>
      </c>
      <c r="H913" t="str">
        <f t="shared" si="6"/>
        <v>EN EJECUCIÓN</v>
      </c>
      <c r="I913" s="413" t="s">
        <v>577</v>
      </c>
    </row>
    <row r="914" spans="1:9" x14ac:dyDescent="0.35">
      <c r="A914" s="115">
        <v>2024</v>
      </c>
      <c r="B914" t="s">
        <v>710</v>
      </c>
      <c r="D914">
        <v>1</v>
      </c>
      <c r="G914">
        <v>1</v>
      </c>
      <c r="H914" t="str">
        <f t="shared" si="6"/>
        <v>EN EJECUCIÓN</v>
      </c>
      <c r="I914" s="413" t="s">
        <v>577</v>
      </c>
    </row>
    <row r="915" spans="1:9" x14ac:dyDescent="0.35">
      <c r="A915" s="115">
        <v>2024</v>
      </c>
      <c r="B915" t="s">
        <v>711</v>
      </c>
      <c r="D915">
        <v>1</v>
      </c>
      <c r="G915">
        <v>1</v>
      </c>
      <c r="H915" t="str">
        <f t="shared" si="6"/>
        <v>EN EJECUCIÓN</v>
      </c>
      <c r="I915" s="413" t="s">
        <v>577</v>
      </c>
    </row>
    <row r="916" spans="1:9" x14ac:dyDescent="0.35">
      <c r="A916" s="115">
        <v>2024</v>
      </c>
      <c r="B916" t="s">
        <v>712</v>
      </c>
      <c r="D916">
        <v>1</v>
      </c>
      <c r="G916">
        <v>1</v>
      </c>
      <c r="H916" t="str">
        <f t="shared" si="6"/>
        <v>EN EJECUCIÓN</v>
      </c>
      <c r="I916" s="413" t="s">
        <v>577</v>
      </c>
    </row>
    <row r="917" spans="1:9" x14ac:dyDescent="0.35">
      <c r="A917" s="115">
        <v>2024</v>
      </c>
      <c r="B917" t="s">
        <v>1053</v>
      </c>
      <c r="C917">
        <v>1</v>
      </c>
      <c r="G917">
        <v>1</v>
      </c>
      <c r="H917" t="str">
        <f t="shared" si="6"/>
        <v>CUMPLIDO</v>
      </c>
      <c r="I917" s="413" t="s">
        <v>5971</v>
      </c>
    </row>
    <row r="918" spans="1:9" x14ac:dyDescent="0.35">
      <c r="A918" s="115">
        <v>2024</v>
      </c>
      <c r="B918" t="s">
        <v>1054</v>
      </c>
      <c r="C918">
        <v>1</v>
      </c>
      <c r="G918">
        <v>1</v>
      </c>
      <c r="H918" t="str">
        <f t="shared" si="6"/>
        <v>CUMPLIDO</v>
      </c>
      <c r="I918" s="413" t="s">
        <v>5971</v>
      </c>
    </row>
    <row r="919" spans="1:9" x14ac:dyDescent="0.35">
      <c r="A919" s="115">
        <v>2024</v>
      </c>
      <c r="B919" t="s">
        <v>713</v>
      </c>
      <c r="D919">
        <v>3</v>
      </c>
      <c r="G919">
        <v>3</v>
      </c>
      <c r="H919" t="str">
        <f t="shared" si="6"/>
        <v>EN EJECUCIÓN</v>
      </c>
      <c r="I919" s="413" t="s">
        <v>577</v>
      </c>
    </row>
    <row r="920" spans="1:9" x14ac:dyDescent="0.35">
      <c r="A920" s="115">
        <v>2024</v>
      </c>
      <c r="B920" t="s">
        <v>1055</v>
      </c>
      <c r="F920">
        <v>1</v>
      </c>
      <c r="G920">
        <v>1</v>
      </c>
      <c r="H920" t="str">
        <f t="shared" si="6"/>
        <v>VENCIDO</v>
      </c>
      <c r="I920" s="413" t="s">
        <v>577</v>
      </c>
    </row>
    <row r="921" spans="1:9" x14ac:dyDescent="0.35">
      <c r="A921" s="115">
        <v>2024</v>
      </c>
      <c r="B921" t="s">
        <v>1056</v>
      </c>
      <c r="F921">
        <v>2</v>
      </c>
      <c r="G921">
        <v>2</v>
      </c>
      <c r="H921" t="str">
        <f t="shared" si="6"/>
        <v>VENCIDO</v>
      </c>
      <c r="I921" s="413" t="s">
        <v>577</v>
      </c>
    </row>
    <row r="922" spans="1:9" x14ac:dyDescent="0.35">
      <c r="A922" s="115">
        <v>2024</v>
      </c>
      <c r="B922" t="s">
        <v>1057</v>
      </c>
      <c r="F922">
        <v>3</v>
      </c>
      <c r="G922">
        <v>3</v>
      </c>
      <c r="H922" t="str">
        <f t="shared" si="6"/>
        <v>VENCIDO</v>
      </c>
      <c r="I922" s="413" t="s">
        <v>577</v>
      </c>
    </row>
    <row r="923" spans="1:9" x14ac:dyDescent="0.35">
      <c r="A923" s="115">
        <v>2024</v>
      </c>
      <c r="B923" t="s">
        <v>1058</v>
      </c>
      <c r="C923">
        <v>2</v>
      </c>
      <c r="F923">
        <v>3</v>
      </c>
      <c r="G923">
        <v>5</v>
      </c>
      <c r="H923" t="str">
        <f t="shared" si="6"/>
        <v>VENCIDO</v>
      </c>
      <c r="I923" s="413" t="s">
        <v>577</v>
      </c>
    </row>
    <row r="924" spans="1:9" x14ac:dyDescent="0.35">
      <c r="A924" s="115">
        <v>2024</v>
      </c>
      <c r="B924" t="s">
        <v>1059</v>
      </c>
      <c r="C924">
        <v>2</v>
      </c>
      <c r="F924">
        <v>2</v>
      </c>
      <c r="G924">
        <v>4</v>
      </c>
      <c r="H924" t="str">
        <f t="shared" si="6"/>
        <v>VENCIDO</v>
      </c>
      <c r="I924" s="413" t="s">
        <v>577</v>
      </c>
    </row>
    <row r="925" spans="1:9" x14ac:dyDescent="0.35">
      <c r="A925" s="115">
        <v>2024</v>
      </c>
      <c r="B925" t="s">
        <v>715</v>
      </c>
      <c r="C925">
        <v>5</v>
      </c>
      <c r="G925">
        <v>5</v>
      </c>
      <c r="H925" t="str">
        <f t="shared" si="6"/>
        <v>CUMPLIDO</v>
      </c>
      <c r="I925" s="413" t="s">
        <v>5971</v>
      </c>
    </row>
    <row r="926" spans="1:9" x14ac:dyDescent="0.35">
      <c r="A926" s="115">
        <v>2024</v>
      </c>
      <c r="B926" t="s">
        <v>1060</v>
      </c>
      <c r="C926">
        <v>1</v>
      </c>
      <c r="D926">
        <v>1</v>
      </c>
      <c r="F926">
        <v>1</v>
      </c>
      <c r="G926">
        <v>3</v>
      </c>
      <c r="H926" t="str">
        <f t="shared" si="6"/>
        <v>VENCIDO</v>
      </c>
      <c r="I926" s="413" t="s">
        <v>577</v>
      </c>
    </row>
    <row r="927" spans="1:9" x14ac:dyDescent="0.35">
      <c r="A927" s="115">
        <v>2024</v>
      </c>
      <c r="B927" t="s">
        <v>716</v>
      </c>
      <c r="C927">
        <v>2</v>
      </c>
      <c r="G927">
        <v>2</v>
      </c>
      <c r="H927" t="str">
        <f t="shared" si="6"/>
        <v>CUMPLIDO</v>
      </c>
      <c r="I927" s="413" t="s">
        <v>5971</v>
      </c>
    </row>
    <row r="928" spans="1:9" x14ac:dyDescent="0.35">
      <c r="A928" s="115">
        <v>2024</v>
      </c>
      <c r="B928" t="s">
        <v>717</v>
      </c>
      <c r="C928">
        <v>4</v>
      </c>
      <c r="G928">
        <v>4</v>
      </c>
      <c r="H928" t="str">
        <f t="shared" si="6"/>
        <v>CUMPLIDO</v>
      </c>
      <c r="I928" s="413" t="s">
        <v>5971</v>
      </c>
    </row>
    <row r="929" spans="1:14" x14ac:dyDescent="0.35">
      <c r="A929" s="115">
        <v>2024</v>
      </c>
      <c r="B929" t="s">
        <v>718</v>
      </c>
      <c r="C929">
        <v>4</v>
      </c>
      <c r="G929">
        <v>4</v>
      </c>
      <c r="H929" t="str">
        <f t="shared" si="6"/>
        <v>CUMPLIDO</v>
      </c>
      <c r="I929" s="413" t="s">
        <v>5971</v>
      </c>
    </row>
    <row r="930" spans="1:14" x14ac:dyDescent="0.35">
      <c r="A930" s="115">
        <v>2024</v>
      </c>
      <c r="B930" t="s">
        <v>719</v>
      </c>
      <c r="C930">
        <v>4</v>
      </c>
      <c r="G930">
        <v>4</v>
      </c>
      <c r="H930" t="str">
        <f t="shared" si="6"/>
        <v>CUMPLIDO</v>
      </c>
      <c r="I930" s="413" t="s">
        <v>5971</v>
      </c>
    </row>
    <row r="931" spans="1:14" x14ac:dyDescent="0.35">
      <c r="A931" s="115">
        <v>2024</v>
      </c>
      <c r="B931" t="s">
        <v>720</v>
      </c>
      <c r="C931">
        <v>4</v>
      </c>
      <c r="G931">
        <v>4</v>
      </c>
      <c r="H931" t="str">
        <f t="shared" si="6"/>
        <v>CUMPLIDO</v>
      </c>
      <c r="I931" s="413" t="s">
        <v>5971</v>
      </c>
    </row>
    <row r="932" spans="1:14" x14ac:dyDescent="0.35">
      <c r="A932" s="115">
        <v>2024</v>
      </c>
      <c r="B932" t="s">
        <v>721</v>
      </c>
      <c r="C932">
        <v>7</v>
      </c>
      <c r="G932">
        <v>7</v>
      </c>
      <c r="H932" t="str">
        <f t="shared" si="6"/>
        <v>CUMPLIDO</v>
      </c>
      <c r="I932" s="413" t="s">
        <v>5971</v>
      </c>
    </row>
    <row r="933" spans="1:14" ht="15" thickBot="1" x14ac:dyDescent="0.4">
      <c r="A933" s="115">
        <v>2024</v>
      </c>
      <c r="B933" t="s">
        <v>722</v>
      </c>
      <c r="C933">
        <v>3</v>
      </c>
      <c r="G933">
        <v>3</v>
      </c>
      <c r="H933" t="str">
        <f t="shared" si="6"/>
        <v>CUMPLIDO</v>
      </c>
      <c r="I933" s="413" t="s">
        <v>5971</v>
      </c>
    </row>
    <row r="934" spans="1:14" x14ac:dyDescent="0.35">
      <c r="A934" s="115">
        <v>2024</v>
      </c>
      <c r="B934" t="s">
        <v>723</v>
      </c>
      <c r="C934">
        <v>4</v>
      </c>
      <c r="G934">
        <v>4</v>
      </c>
      <c r="H934" t="str">
        <f t="shared" si="6"/>
        <v>CUMPLIDO</v>
      </c>
      <c r="I934" s="413" t="s">
        <v>5971</v>
      </c>
      <c r="J934" s="495" t="s">
        <v>5923</v>
      </c>
      <c r="K934" s="496"/>
      <c r="L934" s="496"/>
      <c r="M934" s="496"/>
      <c r="N934" s="497"/>
    </row>
    <row r="935" spans="1:14" ht="15" thickBot="1" x14ac:dyDescent="0.4">
      <c r="A935" s="115">
        <v>2024</v>
      </c>
      <c r="B935" t="s">
        <v>724</v>
      </c>
      <c r="C935">
        <v>4</v>
      </c>
      <c r="G935">
        <v>4</v>
      </c>
      <c r="H935" t="str">
        <f t="shared" si="6"/>
        <v>CUMPLIDO</v>
      </c>
      <c r="I935" s="413" t="s">
        <v>5971</v>
      </c>
      <c r="J935" s="498" t="s">
        <v>5924</v>
      </c>
      <c r="K935" s="499"/>
      <c r="L935" s="499"/>
      <c r="M935" s="499"/>
      <c r="N935" s="500"/>
    </row>
    <row r="936" spans="1:14" ht="15" thickBot="1" x14ac:dyDescent="0.4">
      <c r="A936" s="115">
        <v>2024</v>
      </c>
      <c r="B936" t="s">
        <v>1061</v>
      </c>
      <c r="C936">
        <v>2</v>
      </c>
      <c r="D936">
        <v>1</v>
      </c>
      <c r="F936">
        <v>1</v>
      </c>
      <c r="G936">
        <v>4</v>
      </c>
      <c r="H936" t="str">
        <f t="shared" si="6"/>
        <v>VENCIDO</v>
      </c>
      <c r="I936" s="413" t="s">
        <v>577</v>
      </c>
      <c r="J936" s="493" t="s">
        <v>5925</v>
      </c>
      <c r="K936" s="501"/>
      <c r="L936" s="501"/>
      <c r="M936" s="501"/>
      <c r="N936" s="502"/>
    </row>
    <row r="937" spans="1:14" ht="15" thickBot="1" x14ac:dyDescent="0.4">
      <c r="A937" s="115">
        <v>2024</v>
      </c>
      <c r="B937" t="s">
        <v>1062</v>
      </c>
      <c r="C937">
        <v>1</v>
      </c>
      <c r="D937">
        <v>1</v>
      </c>
      <c r="F937">
        <v>1</v>
      </c>
      <c r="G937">
        <v>3</v>
      </c>
      <c r="H937" t="str">
        <f t="shared" si="6"/>
        <v>VENCIDO</v>
      </c>
      <c r="I937" s="413" t="s">
        <v>577</v>
      </c>
      <c r="J937" s="503" t="s">
        <v>3731</v>
      </c>
      <c r="K937" s="493" t="s">
        <v>5926</v>
      </c>
      <c r="L937" s="494"/>
      <c r="M937" s="493" t="s">
        <v>5927</v>
      </c>
      <c r="N937" s="494"/>
    </row>
    <row r="938" spans="1:14" ht="15" thickBot="1" x14ac:dyDescent="0.4">
      <c r="A938" s="115">
        <v>2024</v>
      </c>
      <c r="B938" t="s">
        <v>1063</v>
      </c>
      <c r="C938">
        <v>1</v>
      </c>
      <c r="F938">
        <v>2</v>
      </c>
      <c r="G938">
        <v>3</v>
      </c>
      <c r="H938" t="str">
        <f t="shared" si="6"/>
        <v>VENCIDO</v>
      </c>
      <c r="I938" s="413" t="s">
        <v>577</v>
      </c>
      <c r="J938" s="504"/>
      <c r="K938" s="123" t="s">
        <v>5928</v>
      </c>
      <c r="L938" s="449" t="s">
        <v>5929</v>
      </c>
      <c r="M938" s="123" t="s">
        <v>5928</v>
      </c>
      <c r="N938" s="123" t="s">
        <v>5929</v>
      </c>
    </row>
    <row r="939" spans="1:14" ht="15" thickBot="1" x14ac:dyDescent="0.4">
      <c r="A939" s="115">
        <v>2024</v>
      </c>
      <c r="B939" t="s">
        <v>725</v>
      </c>
      <c r="C939">
        <v>4</v>
      </c>
      <c r="G939">
        <v>4</v>
      </c>
      <c r="H939" t="str">
        <f t="shared" si="6"/>
        <v>CUMPLIDO</v>
      </c>
      <c r="I939" s="413" t="s">
        <v>5971</v>
      </c>
      <c r="J939" s="447" t="s">
        <v>5930</v>
      </c>
      <c r="K939" s="125">
        <v>150</v>
      </c>
      <c r="L939" s="125"/>
      <c r="M939" s="451">
        <v>391</v>
      </c>
      <c r="N939" s="452"/>
    </row>
    <row r="940" spans="1:14" ht="15" thickBot="1" x14ac:dyDescent="0.4">
      <c r="A940" s="115">
        <v>2024</v>
      </c>
      <c r="B940" t="s">
        <v>726</v>
      </c>
      <c r="C940">
        <v>2</v>
      </c>
      <c r="G940">
        <v>2</v>
      </c>
      <c r="H940" t="str">
        <f t="shared" si="6"/>
        <v>CUMPLIDO</v>
      </c>
      <c r="I940" s="413" t="s">
        <v>5971</v>
      </c>
      <c r="J940" s="450" t="s">
        <v>5931</v>
      </c>
      <c r="K940" s="125">
        <v>272</v>
      </c>
      <c r="L940" s="125"/>
      <c r="M940" s="451">
        <v>404</v>
      </c>
      <c r="N940" s="452"/>
    </row>
    <row r="941" spans="1:14" ht="15" thickBot="1" x14ac:dyDescent="0.4">
      <c r="A941" s="115">
        <v>2024</v>
      </c>
      <c r="B941" t="s">
        <v>727</v>
      </c>
      <c r="C941">
        <v>2</v>
      </c>
      <c r="G941">
        <v>2</v>
      </c>
      <c r="H941" t="str">
        <f t="shared" si="6"/>
        <v>CUMPLIDO</v>
      </c>
      <c r="I941" s="413" t="s">
        <v>5971</v>
      </c>
      <c r="J941" s="416" t="s">
        <v>5932</v>
      </c>
      <c r="K941" s="125">
        <v>72</v>
      </c>
      <c r="L941" s="125"/>
      <c r="M941" s="451">
        <v>104</v>
      </c>
      <c r="N941" s="452"/>
    </row>
    <row r="942" spans="1:14" ht="15" thickBot="1" x14ac:dyDescent="0.4">
      <c r="A942" s="115">
        <v>2024</v>
      </c>
      <c r="B942" t="s">
        <v>728</v>
      </c>
      <c r="C942">
        <v>1</v>
      </c>
      <c r="G942">
        <v>1</v>
      </c>
      <c r="H942" t="str">
        <f t="shared" si="6"/>
        <v>CUMPLIDO</v>
      </c>
      <c r="I942" s="413" t="s">
        <v>5971</v>
      </c>
      <c r="J942" s="417" t="s">
        <v>24</v>
      </c>
      <c r="K942" s="125">
        <v>1</v>
      </c>
      <c r="L942" s="125"/>
      <c r="M942" s="451">
        <v>1</v>
      </c>
      <c r="N942" s="452"/>
    </row>
    <row r="943" spans="1:14" ht="15" thickBot="1" x14ac:dyDescent="0.4">
      <c r="A943" s="115">
        <v>2024</v>
      </c>
      <c r="B943" t="s">
        <v>729</v>
      </c>
      <c r="C943">
        <v>3</v>
      </c>
      <c r="G943">
        <v>3</v>
      </c>
      <c r="H943" t="str">
        <f t="shared" si="6"/>
        <v>CUMPLIDO</v>
      </c>
      <c r="I943" s="413" t="s">
        <v>5971</v>
      </c>
      <c r="J943" s="418" t="s">
        <v>1129</v>
      </c>
      <c r="K943" s="419">
        <f>SUM(K939:K942)</f>
        <v>495</v>
      </c>
      <c r="L943" s="419"/>
      <c r="M943" s="419">
        <v>900</v>
      </c>
      <c r="N943" s="448"/>
    </row>
    <row r="944" spans="1:14" x14ac:dyDescent="0.35">
      <c r="A944" s="113">
        <v>2024</v>
      </c>
      <c r="B944" t="s">
        <v>730</v>
      </c>
      <c r="C944">
        <v>3</v>
      </c>
      <c r="G944">
        <v>3</v>
      </c>
      <c r="H944" t="str">
        <f t="shared" si="6"/>
        <v>CUMPLIDO</v>
      </c>
      <c r="I944" s="413" t="s">
        <v>5971</v>
      </c>
    </row>
    <row r="945" spans="1:9" x14ac:dyDescent="0.35">
      <c r="A945" s="115">
        <v>2025</v>
      </c>
      <c r="B945" t="s">
        <v>1064</v>
      </c>
      <c r="C945">
        <v>2</v>
      </c>
      <c r="D945">
        <v>2</v>
      </c>
      <c r="G945">
        <v>4</v>
      </c>
      <c r="H945" t="str">
        <f t="shared" si="6"/>
        <v>EN EJECUCIÓN</v>
      </c>
      <c r="I945" s="413" t="s">
        <v>577</v>
      </c>
    </row>
    <row r="946" spans="1:9" x14ac:dyDescent="0.35">
      <c r="A946" s="115">
        <v>2025</v>
      </c>
      <c r="B946" t="s">
        <v>1065</v>
      </c>
      <c r="C946">
        <v>1</v>
      </c>
      <c r="D946">
        <v>2</v>
      </c>
      <c r="G946">
        <v>3</v>
      </c>
      <c r="H946" t="str">
        <f t="shared" si="6"/>
        <v>EN EJECUCIÓN</v>
      </c>
      <c r="I946" s="413" t="s">
        <v>577</v>
      </c>
    </row>
    <row r="947" spans="1:9" x14ac:dyDescent="0.35">
      <c r="A947" s="115">
        <v>2025</v>
      </c>
      <c r="B947" t="s">
        <v>731</v>
      </c>
      <c r="C947">
        <v>1</v>
      </c>
      <c r="G947">
        <v>1</v>
      </c>
      <c r="H947" t="str">
        <f t="shared" si="6"/>
        <v>CUMPLIDO</v>
      </c>
      <c r="I947" s="413" t="s">
        <v>5971</v>
      </c>
    </row>
    <row r="948" spans="1:9" x14ac:dyDescent="0.35">
      <c r="A948" s="115">
        <v>2025</v>
      </c>
      <c r="B948" t="s">
        <v>1066</v>
      </c>
      <c r="D948">
        <v>1</v>
      </c>
      <c r="G948">
        <v>1</v>
      </c>
      <c r="H948" t="str">
        <f t="shared" si="6"/>
        <v>EN EJECUCIÓN</v>
      </c>
      <c r="I948" s="413" t="s">
        <v>577</v>
      </c>
    </row>
    <row r="949" spans="1:9" x14ac:dyDescent="0.35">
      <c r="A949" s="115">
        <v>2025</v>
      </c>
      <c r="B949" t="s">
        <v>1067</v>
      </c>
      <c r="F949">
        <v>1</v>
      </c>
      <c r="G949">
        <v>1</v>
      </c>
      <c r="H949" t="str">
        <f t="shared" si="6"/>
        <v>VENCIDO</v>
      </c>
      <c r="I949" s="413" t="s">
        <v>577</v>
      </c>
    </row>
    <row r="950" spans="1:9" x14ac:dyDescent="0.35">
      <c r="A950" s="115">
        <v>2025</v>
      </c>
      <c r="B950" t="s">
        <v>1068</v>
      </c>
      <c r="F950">
        <v>1</v>
      </c>
      <c r="G950">
        <v>1</v>
      </c>
      <c r="H950" t="str">
        <f t="shared" si="6"/>
        <v>VENCIDO</v>
      </c>
      <c r="I950" s="413" t="s">
        <v>577</v>
      </c>
    </row>
    <row r="951" spans="1:9" x14ac:dyDescent="0.35">
      <c r="A951" s="115">
        <v>2025</v>
      </c>
      <c r="B951" t="s">
        <v>1069</v>
      </c>
      <c r="D951">
        <v>1</v>
      </c>
      <c r="G951">
        <v>1</v>
      </c>
      <c r="H951" t="str">
        <f t="shared" si="6"/>
        <v>EN EJECUCIÓN</v>
      </c>
      <c r="I951" s="413" t="s">
        <v>577</v>
      </c>
    </row>
    <row r="952" spans="1:9" x14ac:dyDescent="0.35">
      <c r="A952" s="115">
        <v>2025</v>
      </c>
      <c r="B952" t="s">
        <v>732</v>
      </c>
      <c r="C952">
        <v>1</v>
      </c>
      <c r="G952">
        <v>1</v>
      </c>
      <c r="H952" t="str">
        <f t="shared" si="6"/>
        <v>CUMPLIDO</v>
      </c>
      <c r="I952" s="413" t="s">
        <v>5971</v>
      </c>
    </row>
    <row r="953" spans="1:9" x14ac:dyDescent="0.35">
      <c r="A953" s="115">
        <v>2025</v>
      </c>
      <c r="B953" t="s">
        <v>733</v>
      </c>
      <c r="C953">
        <v>1</v>
      </c>
      <c r="G953">
        <v>1</v>
      </c>
      <c r="H953" t="str">
        <f t="shared" si="6"/>
        <v>CUMPLIDO</v>
      </c>
      <c r="I953" s="413" t="s">
        <v>5971</v>
      </c>
    </row>
    <row r="954" spans="1:9" x14ac:dyDescent="0.35">
      <c r="A954" s="115">
        <v>2025</v>
      </c>
      <c r="B954" t="s">
        <v>734</v>
      </c>
      <c r="C954">
        <v>1</v>
      </c>
      <c r="D954">
        <v>1</v>
      </c>
      <c r="G954">
        <v>2</v>
      </c>
      <c r="H954" t="str">
        <f t="shared" si="6"/>
        <v>EN EJECUCIÓN</v>
      </c>
      <c r="I954" s="413" t="s">
        <v>577</v>
      </c>
    </row>
    <row r="955" spans="1:9" x14ac:dyDescent="0.35">
      <c r="A955" s="115">
        <v>2025</v>
      </c>
      <c r="B955" t="s">
        <v>1070</v>
      </c>
      <c r="C955">
        <v>1</v>
      </c>
      <c r="G955">
        <v>1</v>
      </c>
      <c r="H955" t="str">
        <f t="shared" si="6"/>
        <v>CUMPLIDO</v>
      </c>
      <c r="I955" s="413" t="s">
        <v>5971</v>
      </c>
    </row>
    <row r="956" spans="1:9" x14ac:dyDescent="0.35">
      <c r="A956" s="115">
        <v>2025</v>
      </c>
      <c r="B956" t="s">
        <v>735</v>
      </c>
      <c r="C956">
        <v>2</v>
      </c>
      <c r="G956">
        <v>2</v>
      </c>
      <c r="H956" t="str">
        <f t="shared" si="6"/>
        <v>CUMPLIDO</v>
      </c>
      <c r="I956" s="413" t="s">
        <v>5971</v>
      </c>
    </row>
    <row r="957" spans="1:9" x14ac:dyDescent="0.35">
      <c r="A957" s="115">
        <v>2025</v>
      </c>
      <c r="B957" t="s">
        <v>736</v>
      </c>
      <c r="C957">
        <v>1</v>
      </c>
      <c r="G957">
        <v>1</v>
      </c>
      <c r="H957" t="str">
        <f t="shared" si="6"/>
        <v>CUMPLIDO</v>
      </c>
      <c r="I957" s="413" t="s">
        <v>5971</v>
      </c>
    </row>
    <row r="958" spans="1:9" x14ac:dyDescent="0.35">
      <c r="A958" s="115">
        <v>2025</v>
      </c>
      <c r="B958" t="s">
        <v>737</v>
      </c>
      <c r="C958">
        <v>1</v>
      </c>
      <c r="G958">
        <v>1</v>
      </c>
      <c r="H958" t="str">
        <f t="shared" si="6"/>
        <v>CUMPLIDO</v>
      </c>
      <c r="I958" s="413" t="s">
        <v>5971</v>
      </c>
    </row>
    <row r="959" spans="1:9" x14ac:dyDescent="0.35">
      <c r="A959" s="115">
        <v>2025</v>
      </c>
      <c r="B959" t="s">
        <v>738</v>
      </c>
      <c r="C959">
        <v>1</v>
      </c>
      <c r="G959">
        <v>1</v>
      </c>
      <c r="H959" t="str">
        <f t="shared" si="6"/>
        <v>CUMPLIDO</v>
      </c>
      <c r="I959" s="413" t="s">
        <v>5971</v>
      </c>
    </row>
    <row r="960" spans="1:9" x14ac:dyDescent="0.35">
      <c r="A960" s="115">
        <v>2025</v>
      </c>
      <c r="B960" t="s">
        <v>739</v>
      </c>
      <c r="C960">
        <v>1</v>
      </c>
      <c r="G960">
        <v>1</v>
      </c>
      <c r="H960" t="str">
        <f t="shared" ref="H960:H1005" si="7">IF(F960&gt;0, "VENCIDO", IF(C960=G960, "CUMPLIDO", IF(E960=G960, "PENDIENTE", "EN EJECUCIÓN")))</f>
        <v>CUMPLIDO</v>
      </c>
      <c r="I960" s="413" t="s">
        <v>5971</v>
      </c>
    </row>
    <row r="961" spans="1:9" x14ac:dyDescent="0.35">
      <c r="A961" s="115">
        <v>2025</v>
      </c>
      <c r="B961" t="s">
        <v>740</v>
      </c>
      <c r="C961">
        <v>1</v>
      </c>
      <c r="G961">
        <v>1</v>
      </c>
      <c r="H961" t="str">
        <f t="shared" si="7"/>
        <v>CUMPLIDO</v>
      </c>
      <c r="I961" s="413" t="s">
        <v>5971</v>
      </c>
    </row>
    <row r="962" spans="1:9" x14ac:dyDescent="0.35">
      <c r="A962" s="115">
        <v>2025</v>
      </c>
      <c r="B962" t="s">
        <v>741</v>
      </c>
      <c r="C962">
        <v>1</v>
      </c>
      <c r="G962">
        <v>1</v>
      </c>
      <c r="H962" t="str">
        <f t="shared" si="7"/>
        <v>CUMPLIDO</v>
      </c>
      <c r="I962" s="413" t="s">
        <v>5971</v>
      </c>
    </row>
    <row r="963" spans="1:9" x14ac:dyDescent="0.35">
      <c r="A963" s="115">
        <v>2025</v>
      </c>
      <c r="B963" t="s">
        <v>742</v>
      </c>
      <c r="C963">
        <v>1</v>
      </c>
      <c r="G963">
        <v>1</v>
      </c>
      <c r="H963" t="str">
        <f t="shared" si="7"/>
        <v>CUMPLIDO</v>
      </c>
      <c r="I963" s="413" t="s">
        <v>5971</v>
      </c>
    </row>
    <row r="964" spans="1:9" x14ac:dyDescent="0.35">
      <c r="A964" s="115">
        <v>2025</v>
      </c>
      <c r="B964" t="s">
        <v>743</v>
      </c>
      <c r="D964">
        <v>3</v>
      </c>
      <c r="G964">
        <v>3</v>
      </c>
      <c r="H964" t="str">
        <f t="shared" si="7"/>
        <v>EN EJECUCIÓN</v>
      </c>
      <c r="I964" s="413" t="s">
        <v>577</v>
      </c>
    </row>
    <row r="965" spans="1:9" x14ac:dyDescent="0.35">
      <c r="A965" s="115">
        <v>2025</v>
      </c>
      <c r="B965" t="s">
        <v>744</v>
      </c>
      <c r="D965">
        <v>2</v>
      </c>
      <c r="G965">
        <v>2</v>
      </c>
      <c r="H965" t="str">
        <f t="shared" si="7"/>
        <v>EN EJECUCIÓN</v>
      </c>
      <c r="I965" s="413" t="s">
        <v>577</v>
      </c>
    </row>
    <row r="966" spans="1:9" x14ac:dyDescent="0.35">
      <c r="A966" s="115">
        <v>2025</v>
      </c>
      <c r="B966" t="s">
        <v>745</v>
      </c>
      <c r="D966">
        <v>2</v>
      </c>
      <c r="G966">
        <v>2</v>
      </c>
      <c r="H966" t="str">
        <f t="shared" si="7"/>
        <v>EN EJECUCIÓN</v>
      </c>
      <c r="I966" s="413" t="s">
        <v>577</v>
      </c>
    </row>
    <row r="967" spans="1:9" x14ac:dyDescent="0.35">
      <c r="A967" s="115">
        <v>2025</v>
      </c>
      <c r="B967" t="s">
        <v>746</v>
      </c>
      <c r="C967">
        <v>1</v>
      </c>
      <c r="G967">
        <v>1</v>
      </c>
      <c r="H967" t="str">
        <f t="shared" si="7"/>
        <v>CUMPLIDO</v>
      </c>
      <c r="I967" s="413" t="s">
        <v>5971</v>
      </c>
    </row>
    <row r="968" spans="1:9" x14ac:dyDescent="0.35">
      <c r="A968" s="115">
        <v>2025</v>
      </c>
      <c r="B968" t="s">
        <v>747</v>
      </c>
      <c r="D968">
        <v>1</v>
      </c>
      <c r="G968">
        <v>1</v>
      </c>
      <c r="H968" t="str">
        <f t="shared" si="7"/>
        <v>EN EJECUCIÓN</v>
      </c>
      <c r="I968" s="413" t="s">
        <v>577</v>
      </c>
    </row>
    <row r="969" spans="1:9" x14ac:dyDescent="0.35">
      <c r="A969" s="115">
        <v>2025</v>
      </c>
      <c r="B969" t="s">
        <v>1071</v>
      </c>
      <c r="C969">
        <v>1</v>
      </c>
      <c r="D969">
        <v>3</v>
      </c>
      <c r="G969">
        <v>4</v>
      </c>
      <c r="H969" t="str">
        <f t="shared" si="7"/>
        <v>EN EJECUCIÓN</v>
      </c>
      <c r="I969" s="413" t="s">
        <v>577</v>
      </c>
    </row>
    <row r="970" spans="1:9" x14ac:dyDescent="0.35">
      <c r="A970" s="115">
        <v>2025</v>
      </c>
      <c r="B970" t="s">
        <v>1072</v>
      </c>
      <c r="C970">
        <v>1</v>
      </c>
      <c r="D970">
        <v>2</v>
      </c>
      <c r="G970">
        <v>3</v>
      </c>
      <c r="H970" t="str">
        <f t="shared" si="7"/>
        <v>EN EJECUCIÓN</v>
      </c>
      <c r="I970" s="413" t="s">
        <v>577</v>
      </c>
    </row>
    <row r="971" spans="1:9" x14ac:dyDescent="0.35">
      <c r="A971" s="115">
        <v>2025</v>
      </c>
      <c r="B971" t="s">
        <v>1073</v>
      </c>
      <c r="C971">
        <v>2</v>
      </c>
      <c r="D971">
        <v>1</v>
      </c>
      <c r="G971">
        <v>3</v>
      </c>
      <c r="H971" t="str">
        <f t="shared" si="7"/>
        <v>EN EJECUCIÓN</v>
      </c>
      <c r="I971" s="413" t="s">
        <v>577</v>
      </c>
    </row>
    <row r="972" spans="1:9" x14ac:dyDescent="0.35">
      <c r="A972" s="115">
        <v>2025</v>
      </c>
      <c r="B972" t="s">
        <v>748</v>
      </c>
      <c r="C972">
        <v>2</v>
      </c>
      <c r="G972">
        <v>2</v>
      </c>
      <c r="H972" t="str">
        <f t="shared" si="7"/>
        <v>CUMPLIDO</v>
      </c>
      <c r="I972" s="413" t="s">
        <v>5971</v>
      </c>
    </row>
    <row r="973" spans="1:9" x14ac:dyDescent="0.35">
      <c r="A973" s="115">
        <v>2025</v>
      </c>
      <c r="B973" t="s">
        <v>1074</v>
      </c>
      <c r="C973">
        <v>4</v>
      </c>
      <c r="D973">
        <v>4</v>
      </c>
      <c r="F973">
        <v>1</v>
      </c>
      <c r="G973">
        <v>9</v>
      </c>
      <c r="H973" t="str">
        <f t="shared" si="7"/>
        <v>VENCIDO</v>
      </c>
      <c r="I973" s="413" t="s">
        <v>577</v>
      </c>
    </row>
    <row r="974" spans="1:9" x14ac:dyDescent="0.35">
      <c r="A974" s="115">
        <v>2025</v>
      </c>
      <c r="B974" t="s">
        <v>1075</v>
      </c>
      <c r="C974">
        <v>1</v>
      </c>
      <c r="D974">
        <v>2</v>
      </c>
      <c r="F974">
        <v>1</v>
      </c>
      <c r="G974">
        <v>4</v>
      </c>
      <c r="H974" t="str">
        <f t="shared" si="7"/>
        <v>VENCIDO</v>
      </c>
      <c r="I974" s="413" t="s">
        <v>577</v>
      </c>
    </row>
    <row r="975" spans="1:9" x14ac:dyDescent="0.35">
      <c r="A975" s="115">
        <v>2025</v>
      </c>
      <c r="B975" t="s">
        <v>749</v>
      </c>
      <c r="C975">
        <v>2</v>
      </c>
      <c r="D975">
        <v>1</v>
      </c>
      <c r="G975">
        <v>3</v>
      </c>
      <c r="H975" t="str">
        <f t="shared" si="7"/>
        <v>EN EJECUCIÓN</v>
      </c>
      <c r="I975" s="413" t="s">
        <v>577</v>
      </c>
    </row>
    <row r="976" spans="1:9" x14ac:dyDescent="0.35">
      <c r="A976" s="115">
        <v>2025</v>
      </c>
      <c r="B976" t="s">
        <v>1076</v>
      </c>
      <c r="C976">
        <v>1</v>
      </c>
      <c r="D976">
        <v>1</v>
      </c>
      <c r="F976">
        <v>3</v>
      </c>
      <c r="G976">
        <v>5</v>
      </c>
      <c r="H976" t="str">
        <f t="shared" si="7"/>
        <v>VENCIDO</v>
      </c>
      <c r="I976" s="413" t="s">
        <v>577</v>
      </c>
    </row>
    <row r="977" spans="1:9" x14ac:dyDescent="0.35">
      <c r="A977" s="115">
        <v>2025</v>
      </c>
      <c r="B977" t="s">
        <v>1077</v>
      </c>
      <c r="F977">
        <v>1</v>
      </c>
      <c r="G977">
        <v>1</v>
      </c>
      <c r="H977" t="str">
        <f t="shared" si="7"/>
        <v>VENCIDO</v>
      </c>
      <c r="I977" s="413" t="s">
        <v>577</v>
      </c>
    </row>
    <row r="978" spans="1:9" x14ac:dyDescent="0.35">
      <c r="A978" s="115">
        <v>2025</v>
      </c>
      <c r="B978" t="s">
        <v>1078</v>
      </c>
      <c r="F978">
        <v>1</v>
      </c>
      <c r="G978">
        <v>1</v>
      </c>
      <c r="H978" t="str">
        <f t="shared" si="7"/>
        <v>VENCIDO</v>
      </c>
      <c r="I978" s="413" t="s">
        <v>577</v>
      </c>
    </row>
    <row r="979" spans="1:9" x14ac:dyDescent="0.35">
      <c r="A979" s="115">
        <v>2025</v>
      </c>
      <c r="B979" t="s">
        <v>1079</v>
      </c>
      <c r="C979">
        <v>1</v>
      </c>
      <c r="D979">
        <v>1</v>
      </c>
      <c r="G979">
        <v>2</v>
      </c>
      <c r="H979" t="str">
        <f t="shared" si="7"/>
        <v>EN EJECUCIÓN</v>
      </c>
      <c r="I979" s="413" t="s">
        <v>577</v>
      </c>
    </row>
    <row r="980" spans="1:9" x14ac:dyDescent="0.35">
      <c r="A980" s="115">
        <v>2025</v>
      </c>
      <c r="B980" t="s">
        <v>1080</v>
      </c>
      <c r="D980">
        <v>1</v>
      </c>
      <c r="F980">
        <v>2</v>
      </c>
      <c r="G980">
        <v>3</v>
      </c>
      <c r="H980" t="str">
        <f t="shared" si="7"/>
        <v>VENCIDO</v>
      </c>
      <c r="I980" s="413" t="s">
        <v>577</v>
      </c>
    </row>
    <row r="981" spans="1:9" x14ac:dyDescent="0.35">
      <c r="A981" s="115">
        <v>2025</v>
      </c>
      <c r="B981" t="s">
        <v>1081</v>
      </c>
      <c r="C981">
        <v>1</v>
      </c>
      <c r="D981">
        <v>3</v>
      </c>
      <c r="F981">
        <v>2</v>
      </c>
      <c r="G981">
        <v>6</v>
      </c>
      <c r="H981" t="str">
        <f t="shared" si="7"/>
        <v>VENCIDO</v>
      </c>
      <c r="I981" s="413" t="s">
        <v>577</v>
      </c>
    </row>
    <row r="982" spans="1:9" x14ac:dyDescent="0.35">
      <c r="A982" s="115">
        <v>2025</v>
      </c>
      <c r="B982" t="s">
        <v>1082</v>
      </c>
      <c r="C982">
        <v>1</v>
      </c>
      <c r="D982">
        <v>1</v>
      </c>
      <c r="G982">
        <v>2</v>
      </c>
      <c r="H982" t="str">
        <f t="shared" si="7"/>
        <v>EN EJECUCIÓN</v>
      </c>
      <c r="I982" s="413" t="s">
        <v>577</v>
      </c>
    </row>
    <row r="983" spans="1:9" x14ac:dyDescent="0.35">
      <c r="A983" s="115">
        <v>2025</v>
      </c>
      <c r="B983" t="s">
        <v>1083</v>
      </c>
      <c r="C983">
        <v>3</v>
      </c>
      <c r="D983">
        <v>3</v>
      </c>
      <c r="F983">
        <v>3</v>
      </c>
      <c r="G983">
        <v>9</v>
      </c>
      <c r="H983" t="str">
        <f t="shared" si="7"/>
        <v>VENCIDO</v>
      </c>
      <c r="I983" s="413" t="s">
        <v>577</v>
      </c>
    </row>
    <row r="984" spans="1:9" x14ac:dyDescent="0.35">
      <c r="A984" s="115">
        <v>2025</v>
      </c>
      <c r="B984" t="s">
        <v>1084</v>
      </c>
      <c r="C984">
        <v>1</v>
      </c>
      <c r="D984">
        <v>5</v>
      </c>
      <c r="G984">
        <v>6</v>
      </c>
      <c r="H984" t="str">
        <f t="shared" si="7"/>
        <v>EN EJECUCIÓN</v>
      </c>
      <c r="I984" s="413" t="s">
        <v>577</v>
      </c>
    </row>
    <row r="985" spans="1:9" x14ac:dyDescent="0.35">
      <c r="A985" s="115">
        <v>2025</v>
      </c>
      <c r="B985" t="s">
        <v>1085</v>
      </c>
      <c r="C985">
        <v>1</v>
      </c>
      <c r="D985">
        <v>5</v>
      </c>
      <c r="G985">
        <v>6</v>
      </c>
      <c r="H985" t="str">
        <f t="shared" si="7"/>
        <v>EN EJECUCIÓN</v>
      </c>
      <c r="I985" s="413" t="s">
        <v>577</v>
      </c>
    </row>
    <row r="986" spans="1:9" x14ac:dyDescent="0.35">
      <c r="A986" s="115">
        <v>2025</v>
      </c>
      <c r="B986" t="s">
        <v>1086</v>
      </c>
      <c r="C986">
        <v>1</v>
      </c>
      <c r="D986">
        <v>5</v>
      </c>
      <c r="G986">
        <v>6</v>
      </c>
      <c r="H986" t="str">
        <f t="shared" si="7"/>
        <v>EN EJECUCIÓN</v>
      </c>
      <c r="I986" s="413" t="s">
        <v>577</v>
      </c>
    </row>
    <row r="987" spans="1:9" x14ac:dyDescent="0.35">
      <c r="A987" s="115">
        <v>2025</v>
      </c>
      <c r="B987" t="s">
        <v>1087</v>
      </c>
      <c r="D987">
        <v>1</v>
      </c>
      <c r="G987">
        <v>1</v>
      </c>
      <c r="H987" t="str">
        <f t="shared" si="7"/>
        <v>EN EJECUCIÓN</v>
      </c>
      <c r="I987" s="413" t="s">
        <v>577</v>
      </c>
    </row>
    <row r="988" spans="1:9" x14ac:dyDescent="0.35">
      <c r="A988" s="115">
        <v>2025</v>
      </c>
      <c r="B988" t="s">
        <v>1088</v>
      </c>
      <c r="D988">
        <v>1</v>
      </c>
      <c r="G988">
        <v>1</v>
      </c>
      <c r="H988" t="str">
        <f t="shared" si="7"/>
        <v>EN EJECUCIÓN</v>
      </c>
      <c r="I988" s="413" t="s">
        <v>577</v>
      </c>
    </row>
    <row r="989" spans="1:9" x14ac:dyDescent="0.35">
      <c r="A989" s="115">
        <v>2025</v>
      </c>
      <c r="B989" t="s">
        <v>1089</v>
      </c>
      <c r="D989">
        <v>1</v>
      </c>
      <c r="G989">
        <v>1</v>
      </c>
      <c r="H989" t="str">
        <f t="shared" si="7"/>
        <v>EN EJECUCIÓN</v>
      </c>
      <c r="I989" s="413" t="s">
        <v>577</v>
      </c>
    </row>
    <row r="990" spans="1:9" x14ac:dyDescent="0.35">
      <c r="A990" s="115">
        <v>2025</v>
      </c>
      <c r="B990" t="s">
        <v>1090</v>
      </c>
      <c r="D990">
        <v>1</v>
      </c>
      <c r="G990">
        <v>1</v>
      </c>
      <c r="H990" t="str">
        <f t="shared" si="7"/>
        <v>EN EJECUCIÓN</v>
      </c>
      <c r="I990" s="413" t="s">
        <v>577</v>
      </c>
    </row>
    <row r="991" spans="1:9" x14ac:dyDescent="0.35">
      <c r="A991" s="115">
        <v>2025</v>
      </c>
      <c r="B991" t="s">
        <v>1091</v>
      </c>
      <c r="D991">
        <v>1</v>
      </c>
      <c r="F991">
        <v>2</v>
      </c>
      <c r="G991">
        <v>3</v>
      </c>
      <c r="H991" t="str">
        <f t="shared" si="7"/>
        <v>VENCIDO</v>
      </c>
      <c r="I991" s="413" t="s">
        <v>577</v>
      </c>
    </row>
    <row r="992" spans="1:9" x14ac:dyDescent="0.35">
      <c r="A992" s="115">
        <v>2025</v>
      </c>
      <c r="B992" t="s">
        <v>1092</v>
      </c>
      <c r="D992">
        <v>3</v>
      </c>
      <c r="G992">
        <v>3</v>
      </c>
      <c r="H992" t="str">
        <f t="shared" si="7"/>
        <v>EN EJECUCIÓN</v>
      </c>
      <c r="I992" s="413" t="s">
        <v>577</v>
      </c>
    </row>
    <row r="993" spans="1:9" x14ac:dyDescent="0.35">
      <c r="A993" s="115">
        <v>2025</v>
      </c>
      <c r="B993" t="s">
        <v>1093</v>
      </c>
      <c r="C993">
        <v>2</v>
      </c>
      <c r="D993">
        <v>1</v>
      </c>
      <c r="G993">
        <v>3</v>
      </c>
      <c r="H993" t="str">
        <f t="shared" si="7"/>
        <v>EN EJECUCIÓN</v>
      </c>
      <c r="I993" s="413" t="s">
        <v>577</v>
      </c>
    </row>
    <row r="994" spans="1:9" x14ac:dyDescent="0.35">
      <c r="A994" s="115">
        <v>2025</v>
      </c>
      <c r="B994" t="s">
        <v>1094</v>
      </c>
      <c r="D994">
        <v>3</v>
      </c>
      <c r="G994">
        <v>3</v>
      </c>
      <c r="H994" t="str">
        <f t="shared" si="7"/>
        <v>EN EJECUCIÓN</v>
      </c>
      <c r="I994" s="413" t="s">
        <v>577</v>
      </c>
    </row>
    <row r="995" spans="1:9" x14ac:dyDescent="0.35">
      <c r="A995" s="115">
        <v>2025</v>
      </c>
      <c r="B995" t="s">
        <v>1095</v>
      </c>
      <c r="D995">
        <v>1</v>
      </c>
      <c r="G995">
        <v>1</v>
      </c>
      <c r="H995" t="str">
        <f t="shared" si="7"/>
        <v>EN EJECUCIÓN</v>
      </c>
      <c r="I995" s="413" t="s">
        <v>577</v>
      </c>
    </row>
    <row r="996" spans="1:9" x14ac:dyDescent="0.35">
      <c r="A996" s="115">
        <v>2025</v>
      </c>
      <c r="B996" t="s">
        <v>1096</v>
      </c>
      <c r="D996">
        <v>2</v>
      </c>
      <c r="G996">
        <v>2</v>
      </c>
      <c r="H996" t="str">
        <f t="shared" si="7"/>
        <v>EN EJECUCIÓN</v>
      </c>
      <c r="I996" s="413" t="s">
        <v>577</v>
      </c>
    </row>
    <row r="997" spans="1:9" x14ac:dyDescent="0.35">
      <c r="A997" s="115">
        <v>2025</v>
      </c>
      <c r="B997" t="s">
        <v>1097</v>
      </c>
      <c r="D997">
        <v>2</v>
      </c>
      <c r="G997">
        <v>2</v>
      </c>
      <c r="H997" t="str">
        <f t="shared" si="7"/>
        <v>EN EJECUCIÓN</v>
      </c>
      <c r="I997" s="413" t="s">
        <v>577</v>
      </c>
    </row>
    <row r="998" spans="1:9" x14ac:dyDescent="0.35">
      <c r="A998" s="115">
        <v>2025</v>
      </c>
      <c r="B998" t="s">
        <v>1098</v>
      </c>
      <c r="C998">
        <v>1</v>
      </c>
      <c r="D998">
        <v>1</v>
      </c>
      <c r="G998">
        <v>2</v>
      </c>
      <c r="H998" t="str">
        <f t="shared" si="7"/>
        <v>EN EJECUCIÓN</v>
      </c>
      <c r="I998" s="413" t="s">
        <v>577</v>
      </c>
    </row>
    <row r="999" spans="1:9" x14ac:dyDescent="0.35">
      <c r="A999" s="115">
        <v>2025</v>
      </c>
      <c r="B999" t="s">
        <v>1099</v>
      </c>
      <c r="C999">
        <v>2</v>
      </c>
      <c r="D999">
        <v>3</v>
      </c>
      <c r="G999">
        <v>5</v>
      </c>
      <c r="H999" t="str">
        <f t="shared" si="7"/>
        <v>EN EJECUCIÓN</v>
      </c>
      <c r="I999" s="413" t="s">
        <v>577</v>
      </c>
    </row>
    <row r="1000" spans="1:9" x14ac:dyDescent="0.35">
      <c r="A1000" s="115">
        <v>2025</v>
      </c>
      <c r="B1000" t="s">
        <v>750</v>
      </c>
      <c r="C1000">
        <v>2</v>
      </c>
      <c r="G1000">
        <v>2</v>
      </c>
      <c r="H1000" t="str">
        <f t="shared" si="7"/>
        <v>CUMPLIDO</v>
      </c>
      <c r="I1000" s="413" t="s">
        <v>5971</v>
      </c>
    </row>
    <row r="1001" spans="1:9" x14ac:dyDescent="0.35">
      <c r="A1001" s="115">
        <v>2025</v>
      </c>
      <c r="B1001" t="s">
        <v>751</v>
      </c>
      <c r="C1001">
        <v>2</v>
      </c>
      <c r="G1001">
        <v>2</v>
      </c>
      <c r="H1001" t="str">
        <f t="shared" si="7"/>
        <v>CUMPLIDO</v>
      </c>
      <c r="I1001" s="413" t="s">
        <v>5971</v>
      </c>
    </row>
    <row r="1002" spans="1:9" x14ac:dyDescent="0.35">
      <c r="A1002" s="115">
        <v>2025</v>
      </c>
      <c r="B1002" t="s">
        <v>752</v>
      </c>
      <c r="C1002">
        <v>4</v>
      </c>
      <c r="G1002">
        <v>4</v>
      </c>
      <c r="H1002" t="str">
        <f t="shared" si="7"/>
        <v>CUMPLIDO</v>
      </c>
      <c r="I1002" s="413" t="s">
        <v>5971</v>
      </c>
    </row>
    <row r="1003" spans="1:9" x14ac:dyDescent="0.35">
      <c r="A1003" s="115">
        <v>2025</v>
      </c>
      <c r="B1003" t="s">
        <v>753</v>
      </c>
      <c r="C1003">
        <v>1</v>
      </c>
      <c r="G1003">
        <v>1</v>
      </c>
      <c r="H1003" t="str">
        <f t="shared" si="7"/>
        <v>CUMPLIDO</v>
      </c>
      <c r="I1003" s="413" t="s">
        <v>5971</v>
      </c>
    </row>
    <row r="1004" spans="1:9" x14ac:dyDescent="0.35">
      <c r="A1004" s="115">
        <v>2025</v>
      </c>
      <c r="B1004" t="s">
        <v>754</v>
      </c>
      <c r="C1004">
        <v>2</v>
      </c>
      <c r="G1004">
        <v>2</v>
      </c>
      <c r="H1004" t="str">
        <f t="shared" si="7"/>
        <v>CUMPLIDO</v>
      </c>
      <c r="I1004" s="413" t="s">
        <v>5971</v>
      </c>
    </row>
    <row r="1005" spans="1:9" x14ac:dyDescent="0.35">
      <c r="A1005" s="113">
        <v>2025</v>
      </c>
      <c r="B1005" t="s">
        <v>756</v>
      </c>
      <c r="D1005">
        <v>1</v>
      </c>
      <c r="G1005">
        <v>1</v>
      </c>
      <c r="H1005" t="str">
        <f t="shared" si="7"/>
        <v>EN EJECUCIÓN</v>
      </c>
      <c r="I1005" s="413" t="s">
        <v>577</v>
      </c>
    </row>
    <row r="1006" spans="1:9" x14ac:dyDescent="0.35">
      <c r="A1006" s="425" t="s">
        <v>7</v>
      </c>
      <c r="B1006" s="425"/>
      <c r="C1006" s="425">
        <v>391</v>
      </c>
      <c r="D1006" s="425">
        <v>404</v>
      </c>
      <c r="E1006" s="425">
        <v>1</v>
      </c>
      <c r="F1006" s="425">
        <v>104</v>
      </c>
      <c r="G1006" s="425">
        <v>900</v>
      </c>
    </row>
    <row r="1015" spans="1:6" x14ac:dyDescent="0.35">
      <c r="A1015" s="112" t="s">
        <v>1101</v>
      </c>
      <c r="B1015" s="112" t="s">
        <v>525</v>
      </c>
    </row>
    <row r="1016" spans="1:6" x14ac:dyDescent="0.35">
      <c r="A1016" s="112" t="s">
        <v>515</v>
      </c>
      <c r="B1016" t="s">
        <v>3</v>
      </c>
      <c r="C1016" t="s">
        <v>4</v>
      </c>
      <c r="D1016" t="s">
        <v>1462</v>
      </c>
      <c r="E1016" t="s">
        <v>6</v>
      </c>
      <c r="F1016" t="s">
        <v>7</v>
      </c>
    </row>
    <row r="1017" spans="1:6" x14ac:dyDescent="0.35">
      <c r="A1017" s="118">
        <v>2016</v>
      </c>
      <c r="C1017">
        <v>1</v>
      </c>
      <c r="E1017">
        <v>1</v>
      </c>
      <c r="F1017">
        <v>2</v>
      </c>
    </row>
    <row r="1018" spans="1:6" x14ac:dyDescent="0.35">
      <c r="A1018" s="118">
        <v>2018</v>
      </c>
      <c r="C1018">
        <v>3</v>
      </c>
      <c r="E1018">
        <v>2</v>
      </c>
      <c r="F1018">
        <v>5</v>
      </c>
    </row>
    <row r="1019" spans="1:6" x14ac:dyDescent="0.35">
      <c r="A1019" s="118">
        <v>2019</v>
      </c>
      <c r="B1019">
        <v>1</v>
      </c>
      <c r="C1019">
        <v>7</v>
      </c>
      <c r="E1019">
        <v>1</v>
      </c>
      <c r="F1019">
        <v>9</v>
      </c>
    </row>
    <row r="1020" spans="1:6" x14ac:dyDescent="0.35">
      <c r="A1020" s="118">
        <v>2020</v>
      </c>
      <c r="B1020">
        <v>9</v>
      </c>
      <c r="C1020">
        <v>17</v>
      </c>
      <c r="F1020">
        <v>26</v>
      </c>
    </row>
    <row r="1021" spans="1:6" x14ac:dyDescent="0.35">
      <c r="A1021" s="118">
        <v>2021</v>
      </c>
      <c r="B1021">
        <v>23</v>
      </c>
      <c r="C1021">
        <v>59</v>
      </c>
      <c r="E1021">
        <v>12</v>
      </c>
      <c r="F1021">
        <v>94</v>
      </c>
    </row>
    <row r="1022" spans="1:6" x14ac:dyDescent="0.35">
      <c r="A1022" s="118">
        <v>2022</v>
      </c>
      <c r="B1022">
        <v>46</v>
      </c>
      <c r="C1022">
        <v>51</v>
      </c>
      <c r="E1022">
        <v>17</v>
      </c>
      <c r="F1022">
        <v>114</v>
      </c>
    </row>
    <row r="1023" spans="1:6" x14ac:dyDescent="0.35">
      <c r="A1023" s="118">
        <v>2023</v>
      </c>
      <c r="B1023">
        <v>33</v>
      </c>
      <c r="C1023">
        <v>90</v>
      </c>
      <c r="D1023">
        <v>1</v>
      </c>
      <c r="E1023">
        <v>19</v>
      </c>
      <c r="F1023">
        <v>143</v>
      </c>
    </row>
    <row r="1024" spans="1:6" x14ac:dyDescent="0.35">
      <c r="A1024" s="118">
        <v>2024</v>
      </c>
      <c r="B1024">
        <v>19</v>
      </c>
      <c r="C1024">
        <v>13</v>
      </c>
      <c r="E1024">
        <v>9</v>
      </c>
      <c r="F1024">
        <v>41</v>
      </c>
    </row>
    <row r="1025" spans="1:6" x14ac:dyDescent="0.35">
      <c r="A1025" s="118">
        <v>2025</v>
      </c>
      <c r="B1025">
        <v>19</v>
      </c>
      <c r="C1025">
        <v>30</v>
      </c>
      <c r="E1025">
        <v>11</v>
      </c>
      <c r="F1025">
        <v>60</v>
      </c>
    </row>
    <row r="1026" spans="1:6" x14ac:dyDescent="0.35">
      <c r="A1026" s="118" t="s">
        <v>7</v>
      </c>
      <c r="B1026">
        <v>150</v>
      </c>
      <c r="C1026">
        <v>271</v>
      </c>
      <c r="D1026">
        <v>1</v>
      </c>
      <c r="E1026">
        <v>72</v>
      </c>
      <c r="F1026">
        <v>494</v>
      </c>
    </row>
    <row r="1030" spans="1:6" x14ac:dyDescent="0.35">
      <c r="A1030" s="112" t="s">
        <v>1101</v>
      </c>
      <c r="B1030" s="112" t="s">
        <v>525</v>
      </c>
    </row>
    <row r="1031" spans="1:6" x14ac:dyDescent="0.35">
      <c r="A1031" s="112" t="s">
        <v>515</v>
      </c>
      <c r="B1031" t="s">
        <v>577</v>
      </c>
      <c r="C1031" t="s">
        <v>5971</v>
      </c>
      <c r="D1031" t="s">
        <v>7</v>
      </c>
    </row>
    <row r="1032" spans="1:6" x14ac:dyDescent="0.35">
      <c r="A1032" s="118">
        <v>2016</v>
      </c>
      <c r="B1032">
        <v>2</v>
      </c>
      <c r="D1032">
        <v>2</v>
      </c>
    </row>
    <row r="1033" spans="1:6" x14ac:dyDescent="0.35">
      <c r="A1033" s="118">
        <v>2018</v>
      </c>
      <c r="B1033">
        <v>5</v>
      </c>
      <c r="D1033">
        <v>5</v>
      </c>
    </row>
    <row r="1034" spans="1:6" x14ac:dyDescent="0.35">
      <c r="A1034" s="118">
        <v>2019</v>
      </c>
      <c r="B1034">
        <v>8</v>
      </c>
      <c r="C1034">
        <v>1</v>
      </c>
      <c r="D1034">
        <v>9</v>
      </c>
    </row>
    <row r="1035" spans="1:6" x14ac:dyDescent="0.35">
      <c r="A1035" s="118">
        <v>2020</v>
      </c>
      <c r="B1035">
        <v>17</v>
      </c>
      <c r="C1035">
        <v>9</v>
      </c>
      <c r="D1035">
        <v>26</v>
      </c>
    </row>
    <row r="1036" spans="1:6" x14ac:dyDescent="0.35">
      <c r="A1036" s="118">
        <v>2021</v>
      </c>
      <c r="B1036">
        <v>71</v>
      </c>
      <c r="C1036">
        <v>23</v>
      </c>
      <c r="D1036">
        <v>94</v>
      </c>
    </row>
    <row r="1037" spans="1:6" x14ac:dyDescent="0.35">
      <c r="A1037" s="118">
        <v>2022</v>
      </c>
      <c r="B1037">
        <v>68</v>
      </c>
      <c r="C1037">
        <v>46</v>
      </c>
      <c r="D1037">
        <v>114</v>
      </c>
    </row>
    <row r="1038" spans="1:6" x14ac:dyDescent="0.35">
      <c r="A1038" s="118">
        <v>2023</v>
      </c>
      <c r="B1038">
        <v>110</v>
      </c>
      <c r="C1038">
        <v>33</v>
      </c>
      <c r="D1038">
        <v>143</v>
      </c>
    </row>
    <row r="1039" spans="1:6" x14ac:dyDescent="0.35">
      <c r="A1039" s="118">
        <v>2024</v>
      </c>
      <c r="B1039">
        <v>22</v>
      </c>
      <c r="C1039">
        <v>19</v>
      </c>
      <c r="D1039">
        <v>41</v>
      </c>
    </row>
    <row r="1040" spans="1:6" x14ac:dyDescent="0.35">
      <c r="A1040" s="118">
        <v>2025</v>
      </c>
      <c r="B1040">
        <v>42</v>
      </c>
      <c r="C1040">
        <v>19</v>
      </c>
      <c r="D1040">
        <v>61</v>
      </c>
    </row>
    <row r="1041" spans="1:4" x14ac:dyDescent="0.35">
      <c r="A1041" s="118" t="s">
        <v>7</v>
      </c>
      <c r="B1041">
        <v>345</v>
      </c>
      <c r="C1041">
        <v>150</v>
      </c>
      <c r="D1041">
        <v>495</v>
      </c>
    </row>
  </sheetData>
  <autoFilter ref="A510:H1012" xr:uid="{24E6B7B7-2CCB-419D-A3D6-B93DE2E6FBED}"/>
  <mergeCells count="6">
    <mergeCell ref="M937:N937"/>
    <mergeCell ref="J934:N934"/>
    <mergeCell ref="J935:N935"/>
    <mergeCell ref="J936:N936"/>
    <mergeCell ref="J937:J938"/>
    <mergeCell ref="K937:L93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304CC-E59F-4F68-AE3A-B1EC8E5ED1E3}">
  <dimension ref="A1:I20"/>
  <sheetViews>
    <sheetView workbookViewId="0">
      <selection activeCell="B17" sqref="B17"/>
    </sheetView>
  </sheetViews>
  <sheetFormatPr baseColWidth="10" defaultRowHeight="14.5" x14ac:dyDescent="0.35"/>
  <cols>
    <col min="1" max="1" width="12" bestFit="1" customWidth="1"/>
    <col min="2" max="2" width="23.26953125" bestFit="1" customWidth="1"/>
    <col min="3" max="3" width="30.26953125" bestFit="1" customWidth="1"/>
    <col min="4" max="4" width="22.1796875" bestFit="1" customWidth="1"/>
    <col min="5" max="5" width="16" bestFit="1" customWidth="1"/>
    <col min="6" max="6" width="13.453125" bestFit="1" customWidth="1"/>
    <col min="7" max="8" width="11.54296875" bestFit="1" customWidth="1"/>
    <col min="9" max="9" width="14.1796875" bestFit="1" customWidth="1"/>
  </cols>
  <sheetData>
    <row r="1" spans="1:9" x14ac:dyDescent="0.35">
      <c r="A1" s="115" t="s">
        <v>5922</v>
      </c>
    </row>
    <row r="3" spans="1:9" x14ac:dyDescent="0.35">
      <c r="A3" t="s">
        <v>522</v>
      </c>
      <c r="B3" t="s">
        <v>535</v>
      </c>
      <c r="C3" t="s">
        <v>578</v>
      </c>
      <c r="D3" t="s">
        <v>579</v>
      </c>
      <c r="E3" t="s">
        <v>4</v>
      </c>
      <c r="F3" t="s">
        <v>580</v>
      </c>
      <c r="G3" t="s">
        <v>581</v>
      </c>
      <c r="H3" t="s">
        <v>1100</v>
      </c>
      <c r="I3" t="s">
        <v>582</v>
      </c>
    </row>
    <row r="4" spans="1:9" x14ac:dyDescent="0.35">
      <c r="A4">
        <v>2024</v>
      </c>
      <c r="B4" t="s">
        <v>728</v>
      </c>
      <c r="C4">
        <v>1</v>
      </c>
      <c r="H4">
        <v>1</v>
      </c>
      <c r="I4" t="s">
        <v>1102</v>
      </c>
    </row>
    <row r="5" spans="1:9" x14ac:dyDescent="0.35">
      <c r="A5">
        <v>2024</v>
      </c>
      <c r="B5" t="s">
        <v>727</v>
      </c>
      <c r="C5">
        <v>2</v>
      </c>
      <c r="H5">
        <v>2</v>
      </c>
      <c r="I5" t="s">
        <v>1102</v>
      </c>
    </row>
    <row r="6" spans="1:9" x14ac:dyDescent="0.35">
      <c r="A6">
        <v>2024</v>
      </c>
      <c r="B6" t="s">
        <v>726</v>
      </c>
      <c r="C6">
        <v>2</v>
      </c>
      <c r="H6">
        <v>2</v>
      </c>
      <c r="I6" t="s">
        <v>1102</v>
      </c>
    </row>
    <row r="7" spans="1:9" x14ac:dyDescent="0.35">
      <c r="A7">
        <v>2024</v>
      </c>
      <c r="B7" t="s">
        <v>725</v>
      </c>
      <c r="C7">
        <v>1</v>
      </c>
      <c r="D7">
        <v>3</v>
      </c>
      <c r="H7">
        <v>4</v>
      </c>
      <c r="I7" t="s">
        <v>1102</v>
      </c>
    </row>
    <row r="8" spans="1:9" x14ac:dyDescent="0.35">
      <c r="A8">
        <v>2024</v>
      </c>
      <c r="B8" t="s">
        <v>724</v>
      </c>
      <c r="C8">
        <v>3</v>
      </c>
      <c r="D8">
        <v>1</v>
      </c>
      <c r="H8">
        <v>4</v>
      </c>
      <c r="I8" t="s">
        <v>1102</v>
      </c>
    </row>
    <row r="9" spans="1:9" x14ac:dyDescent="0.35">
      <c r="A9">
        <v>2024</v>
      </c>
      <c r="B9" t="s">
        <v>723</v>
      </c>
      <c r="C9">
        <v>4</v>
      </c>
      <c r="H9">
        <v>4</v>
      </c>
      <c r="I9" t="s">
        <v>1102</v>
      </c>
    </row>
    <row r="10" spans="1:9" x14ac:dyDescent="0.35">
      <c r="A10">
        <v>2024</v>
      </c>
      <c r="B10" t="s">
        <v>722</v>
      </c>
      <c r="C10">
        <v>3</v>
      </c>
      <c r="H10">
        <v>3</v>
      </c>
      <c r="I10" t="s">
        <v>1102</v>
      </c>
    </row>
    <row r="11" spans="1:9" x14ac:dyDescent="0.35">
      <c r="A11">
        <v>2024</v>
      </c>
      <c r="B11" t="s">
        <v>721</v>
      </c>
      <c r="C11">
        <v>7</v>
      </c>
      <c r="H11">
        <v>7</v>
      </c>
      <c r="I11" t="s">
        <v>1102</v>
      </c>
    </row>
    <row r="12" spans="1:9" x14ac:dyDescent="0.35">
      <c r="A12">
        <v>2024</v>
      </c>
      <c r="B12" t="s">
        <v>720</v>
      </c>
      <c r="C12">
        <v>1</v>
      </c>
      <c r="D12">
        <v>3</v>
      </c>
      <c r="H12">
        <v>4</v>
      </c>
      <c r="I12" t="s">
        <v>1102</v>
      </c>
    </row>
    <row r="13" spans="1:9" x14ac:dyDescent="0.35">
      <c r="A13">
        <v>2024</v>
      </c>
      <c r="B13" t="s">
        <v>719</v>
      </c>
      <c r="D13">
        <v>4</v>
      </c>
      <c r="H13">
        <v>4</v>
      </c>
      <c r="I13" t="s">
        <v>1102</v>
      </c>
    </row>
    <row r="14" spans="1:9" x14ac:dyDescent="0.35">
      <c r="A14">
        <v>2024</v>
      </c>
      <c r="B14" t="s">
        <v>718</v>
      </c>
      <c r="D14">
        <v>4</v>
      </c>
      <c r="H14">
        <v>4</v>
      </c>
      <c r="I14" t="s">
        <v>1102</v>
      </c>
    </row>
    <row r="15" spans="1:9" x14ac:dyDescent="0.35">
      <c r="A15">
        <v>2024</v>
      </c>
      <c r="B15" t="s">
        <v>717</v>
      </c>
      <c r="D15">
        <v>4</v>
      </c>
      <c r="H15">
        <v>4</v>
      </c>
      <c r="I15" t="s">
        <v>1102</v>
      </c>
    </row>
    <row r="16" spans="1:9" x14ac:dyDescent="0.35">
      <c r="A16">
        <v>2024</v>
      </c>
      <c r="B16" t="s">
        <v>715</v>
      </c>
      <c r="D16">
        <v>5</v>
      </c>
      <c r="H16">
        <v>5</v>
      </c>
      <c r="I16" t="s">
        <v>1102</v>
      </c>
    </row>
    <row r="17" spans="1:9" x14ac:dyDescent="0.35">
      <c r="A17">
        <v>2024</v>
      </c>
      <c r="B17" t="s">
        <v>713</v>
      </c>
      <c r="D17">
        <v>1</v>
      </c>
      <c r="E17">
        <v>0</v>
      </c>
      <c r="H17">
        <v>3</v>
      </c>
      <c r="I17" t="s">
        <v>1102</v>
      </c>
    </row>
    <row r="18" spans="1:9" x14ac:dyDescent="0.35">
      <c r="A18">
        <v>2024</v>
      </c>
      <c r="B18" t="s">
        <v>1054</v>
      </c>
      <c r="D18">
        <v>1</v>
      </c>
      <c r="H18">
        <v>1</v>
      </c>
      <c r="I18" t="s">
        <v>1102</v>
      </c>
    </row>
    <row r="19" spans="1:9" x14ac:dyDescent="0.35">
      <c r="A19">
        <v>2024</v>
      </c>
      <c r="B19" t="s">
        <v>704</v>
      </c>
      <c r="C19">
        <v>1</v>
      </c>
      <c r="H19">
        <v>1</v>
      </c>
      <c r="I19" t="s">
        <v>1102</v>
      </c>
    </row>
    <row r="20" spans="1:9" x14ac:dyDescent="0.35">
      <c r="A20">
        <v>2024</v>
      </c>
      <c r="B20" t="s">
        <v>701</v>
      </c>
      <c r="C20">
        <v>1</v>
      </c>
      <c r="H20">
        <v>1</v>
      </c>
      <c r="I20" t="s">
        <v>1102</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FE9A2-7A00-4D02-AEF3-2631F13747EF}">
  <sheetPr>
    <tabColor rgb="FFFFC000"/>
  </sheetPr>
  <dimension ref="A3:CR1025"/>
  <sheetViews>
    <sheetView topLeftCell="A978" zoomScale="80" zoomScaleNormal="80" workbookViewId="0">
      <selection activeCell="C1006" sqref="C1006"/>
    </sheetView>
  </sheetViews>
  <sheetFormatPr baseColWidth="10" defaultColWidth="11.453125" defaultRowHeight="14.5" x14ac:dyDescent="0.35"/>
  <cols>
    <col min="1" max="1" width="31.54296875" bestFit="1" customWidth="1"/>
    <col min="2" max="2" width="23.1796875" bestFit="1" customWidth="1"/>
    <col min="3" max="3" width="41.81640625" customWidth="1"/>
    <col min="4" max="4" width="12.81640625" bestFit="1" customWidth="1"/>
    <col min="5" max="12" width="37.26953125" bestFit="1" customWidth="1"/>
    <col min="13" max="13" width="42.453125" bestFit="1" customWidth="1"/>
    <col min="14" max="14" width="24.26953125" bestFit="1" customWidth="1"/>
    <col min="15" max="15" width="10.81640625" bestFit="1" customWidth="1"/>
    <col min="16" max="16" width="14.26953125" bestFit="1" customWidth="1"/>
    <col min="17" max="17" width="12.81640625" bestFit="1" customWidth="1"/>
  </cols>
  <sheetData>
    <row r="3" spans="1:96" x14ac:dyDescent="0.35">
      <c r="A3" s="112" t="s">
        <v>520</v>
      </c>
      <c r="B3" t="s">
        <v>523</v>
      </c>
    </row>
    <row r="5" spans="1:96" x14ac:dyDescent="0.35">
      <c r="A5" s="112" t="s">
        <v>516</v>
      </c>
      <c r="C5" s="112" t="s">
        <v>757</v>
      </c>
    </row>
    <row r="6" spans="1:96" x14ac:dyDescent="0.35">
      <c r="A6" s="112" t="s">
        <v>522</v>
      </c>
      <c r="B6" s="112" t="s">
        <v>535</v>
      </c>
      <c r="C6" t="s">
        <v>578</v>
      </c>
      <c r="D6" t="s">
        <v>579</v>
      </c>
      <c r="E6" t="s">
        <v>4</v>
      </c>
      <c r="F6" t="s">
        <v>580</v>
      </c>
      <c r="G6" t="s">
        <v>581</v>
      </c>
      <c r="H6" t="s">
        <v>7</v>
      </c>
    </row>
    <row r="7" spans="1:96" x14ac:dyDescent="0.35">
      <c r="A7">
        <v>2016</v>
      </c>
      <c r="B7" t="s">
        <v>758</v>
      </c>
      <c r="E7">
        <v>1</v>
      </c>
      <c r="H7">
        <v>1</v>
      </c>
    </row>
    <row r="8" spans="1:96" x14ac:dyDescent="0.35">
      <c r="A8">
        <v>2016</v>
      </c>
      <c r="B8" t="s">
        <v>759</v>
      </c>
      <c r="G8">
        <v>1</v>
      </c>
      <c r="H8">
        <v>1</v>
      </c>
    </row>
    <row r="9" spans="1:96" x14ac:dyDescent="0.35">
      <c r="A9">
        <v>2018</v>
      </c>
      <c r="B9" t="s">
        <v>760</v>
      </c>
      <c r="E9">
        <v>2</v>
      </c>
      <c r="H9">
        <v>2</v>
      </c>
    </row>
    <row r="10" spans="1:96" s="166" customFormat="1" ht="12.75" customHeight="1" x14ac:dyDescent="0.35">
      <c r="A10">
        <v>2018</v>
      </c>
      <c r="B10" t="s">
        <v>761</v>
      </c>
      <c r="C10"/>
      <c r="D10"/>
      <c r="E10">
        <v>1</v>
      </c>
      <c r="F10"/>
      <c r="G10"/>
      <c r="H10">
        <v>1</v>
      </c>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row>
    <row r="11" spans="1:96" s="166" customFormat="1" x14ac:dyDescent="0.35">
      <c r="A11">
        <v>2018</v>
      </c>
      <c r="B11" t="s">
        <v>762</v>
      </c>
      <c r="C11"/>
      <c r="D11">
        <v>1</v>
      </c>
      <c r="E11"/>
      <c r="F11">
        <v>1</v>
      </c>
      <c r="G11">
        <v>1</v>
      </c>
      <c r="H11">
        <v>3</v>
      </c>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row>
    <row r="12" spans="1:96" x14ac:dyDescent="0.35">
      <c r="A12" s="166">
        <v>2018</v>
      </c>
      <c r="B12" t="s">
        <v>763</v>
      </c>
      <c r="C12">
        <v>5</v>
      </c>
      <c r="E12">
        <v>3</v>
      </c>
      <c r="H12">
        <v>8</v>
      </c>
    </row>
    <row r="13" spans="1:96" x14ac:dyDescent="0.35">
      <c r="A13" s="166">
        <v>2018</v>
      </c>
      <c r="B13" s="166" t="s">
        <v>764</v>
      </c>
      <c r="C13" s="166"/>
      <c r="D13" s="166"/>
      <c r="E13" s="166">
        <v>1</v>
      </c>
      <c r="F13" s="166"/>
      <c r="G13" s="166">
        <v>2</v>
      </c>
      <c r="H13" s="166">
        <v>3</v>
      </c>
    </row>
    <row r="14" spans="1:96" x14ac:dyDescent="0.35">
      <c r="A14">
        <v>2019</v>
      </c>
      <c r="B14" t="s">
        <v>765</v>
      </c>
      <c r="E14">
        <v>2</v>
      </c>
      <c r="H14">
        <v>2</v>
      </c>
    </row>
    <row r="15" spans="1:96" x14ac:dyDescent="0.35">
      <c r="A15">
        <v>2019</v>
      </c>
      <c r="B15" t="s">
        <v>766</v>
      </c>
      <c r="E15">
        <v>1</v>
      </c>
      <c r="H15">
        <v>1</v>
      </c>
    </row>
    <row r="16" spans="1:96" x14ac:dyDescent="0.35">
      <c r="A16">
        <v>2019</v>
      </c>
      <c r="B16" t="s">
        <v>767</v>
      </c>
      <c r="E16">
        <v>1</v>
      </c>
      <c r="G16">
        <v>1</v>
      </c>
      <c r="H16">
        <v>2</v>
      </c>
    </row>
    <row r="17" spans="1:8" x14ac:dyDescent="0.35">
      <c r="A17">
        <v>2019</v>
      </c>
      <c r="B17" t="s">
        <v>768</v>
      </c>
      <c r="E17">
        <v>2</v>
      </c>
      <c r="H17">
        <v>2</v>
      </c>
    </row>
    <row r="18" spans="1:8" x14ac:dyDescent="0.35">
      <c r="A18">
        <v>2019</v>
      </c>
      <c r="B18" t="s">
        <v>769</v>
      </c>
      <c r="E18">
        <v>1</v>
      </c>
      <c r="H18">
        <v>1</v>
      </c>
    </row>
    <row r="19" spans="1:8" x14ac:dyDescent="0.35">
      <c r="A19">
        <v>2019</v>
      </c>
      <c r="B19" s="166" t="s">
        <v>770</v>
      </c>
      <c r="C19" s="166"/>
      <c r="D19" s="166">
        <v>1</v>
      </c>
      <c r="E19" s="166">
        <v>2</v>
      </c>
      <c r="F19" s="166"/>
      <c r="G19" s="166"/>
      <c r="H19" s="166">
        <v>3</v>
      </c>
    </row>
    <row r="20" spans="1:8" x14ac:dyDescent="0.35">
      <c r="A20">
        <v>2019</v>
      </c>
      <c r="B20" s="116" t="s">
        <v>586</v>
      </c>
      <c r="C20" s="116"/>
      <c r="D20" s="116">
        <v>1</v>
      </c>
      <c r="E20" s="116"/>
      <c r="F20" s="116"/>
      <c r="G20" s="116"/>
      <c r="H20" s="116">
        <v>1</v>
      </c>
    </row>
    <row r="21" spans="1:8" x14ac:dyDescent="0.35">
      <c r="A21">
        <v>2019</v>
      </c>
      <c r="B21" t="s">
        <v>771</v>
      </c>
      <c r="E21">
        <v>1</v>
      </c>
      <c r="F21">
        <v>1</v>
      </c>
      <c r="H21">
        <v>2</v>
      </c>
    </row>
    <row r="22" spans="1:8" x14ac:dyDescent="0.35">
      <c r="A22">
        <v>2019</v>
      </c>
      <c r="B22" t="s">
        <v>772</v>
      </c>
      <c r="E22">
        <v>1</v>
      </c>
      <c r="H22">
        <v>1</v>
      </c>
    </row>
    <row r="23" spans="1:8" x14ac:dyDescent="0.35">
      <c r="A23">
        <v>2020</v>
      </c>
      <c r="B23" t="s">
        <v>773</v>
      </c>
      <c r="D23">
        <v>3</v>
      </c>
      <c r="E23">
        <v>1</v>
      </c>
      <c r="H23">
        <v>4</v>
      </c>
    </row>
    <row r="24" spans="1:8" x14ac:dyDescent="0.35">
      <c r="A24">
        <v>2020</v>
      </c>
      <c r="B24" t="s">
        <v>588</v>
      </c>
      <c r="D24">
        <v>1</v>
      </c>
      <c r="H24">
        <v>1</v>
      </c>
    </row>
    <row r="25" spans="1:8" x14ac:dyDescent="0.35">
      <c r="A25">
        <v>2020</v>
      </c>
      <c r="B25" t="s">
        <v>774</v>
      </c>
      <c r="E25">
        <v>2</v>
      </c>
      <c r="H25">
        <v>2</v>
      </c>
    </row>
    <row r="26" spans="1:8" x14ac:dyDescent="0.35">
      <c r="A26">
        <v>2020</v>
      </c>
      <c r="B26" t="s">
        <v>775</v>
      </c>
      <c r="E26">
        <v>2</v>
      </c>
      <c r="H26">
        <v>2</v>
      </c>
    </row>
    <row r="27" spans="1:8" x14ac:dyDescent="0.35">
      <c r="A27">
        <v>2020</v>
      </c>
      <c r="B27" t="s">
        <v>776</v>
      </c>
      <c r="F27">
        <v>1</v>
      </c>
      <c r="H27">
        <v>1</v>
      </c>
    </row>
    <row r="28" spans="1:8" x14ac:dyDescent="0.35">
      <c r="A28">
        <v>2020</v>
      </c>
      <c r="B28" t="s">
        <v>777</v>
      </c>
      <c r="F28">
        <v>1</v>
      </c>
      <c r="H28">
        <v>1</v>
      </c>
    </row>
    <row r="29" spans="1:8" x14ac:dyDescent="0.35">
      <c r="A29">
        <v>2020</v>
      </c>
      <c r="B29" t="s">
        <v>778</v>
      </c>
      <c r="D29">
        <v>1</v>
      </c>
      <c r="E29">
        <v>1</v>
      </c>
      <c r="H29">
        <v>2</v>
      </c>
    </row>
    <row r="30" spans="1:8" x14ac:dyDescent="0.35">
      <c r="A30">
        <v>2020</v>
      </c>
      <c r="B30" t="s">
        <v>591</v>
      </c>
      <c r="C30">
        <v>2</v>
      </c>
      <c r="H30">
        <v>2</v>
      </c>
    </row>
    <row r="31" spans="1:8" x14ac:dyDescent="0.35">
      <c r="A31">
        <v>2020</v>
      </c>
      <c r="B31" t="s">
        <v>594</v>
      </c>
      <c r="D31">
        <v>1</v>
      </c>
      <c r="H31">
        <v>1</v>
      </c>
    </row>
    <row r="32" spans="1:8" x14ac:dyDescent="0.35">
      <c r="A32">
        <v>2020</v>
      </c>
      <c r="B32" t="s">
        <v>595</v>
      </c>
      <c r="D32">
        <v>1</v>
      </c>
      <c r="H32">
        <v>1</v>
      </c>
    </row>
    <row r="33" spans="1:8" x14ac:dyDescent="0.35">
      <c r="A33">
        <v>2020</v>
      </c>
      <c r="B33" t="s">
        <v>596</v>
      </c>
      <c r="D33">
        <v>1</v>
      </c>
      <c r="H33">
        <v>1</v>
      </c>
    </row>
    <row r="34" spans="1:8" x14ac:dyDescent="0.35">
      <c r="A34">
        <v>2020</v>
      </c>
      <c r="B34" t="s">
        <v>597</v>
      </c>
      <c r="D34">
        <v>2</v>
      </c>
      <c r="H34">
        <v>2</v>
      </c>
    </row>
    <row r="35" spans="1:8" x14ac:dyDescent="0.35">
      <c r="A35">
        <v>2020</v>
      </c>
      <c r="B35" t="s">
        <v>598</v>
      </c>
      <c r="D35">
        <v>2</v>
      </c>
      <c r="H35">
        <v>2</v>
      </c>
    </row>
    <row r="36" spans="1:8" x14ac:dyDescent="0.35">
      <c r="A36">
        <v>2020</v>
      </c>
      <c r="B36" t="s">
        <v>779</v>
      </c>
      <c r="E36">
        <v>1</v>
      </c>
      <c r="H36">
        <v>1</v>
      </c>
    </row>
    <row r="37" spans="1:8" x14ac:dyDescent="0.35">
      <c r="A37">
        <v>2020</v>
      </c>
      <c r="B37" t="s">
        <v>780</v>
      </c>
      <c r="D37">
        <v>1</v>
      </c>
      <c r="F37">
        <v>1</v>
      </c>
      <c r="H37">
        <v>2</v>
      </c>
    </row>
    <row r="38" spans="1:8" x14ac:dyDescent="0.35">
      <c r="A38">
        <v>2020</v>
      </c>
      <c r="B38" t="s">
        <v>781</v>
      </c>
      <c r="D38">
        <v>1</v>
      </c>
      <c r="F38">
        <v>1</v>
      </c>
      <c r="H38">
        <v>2</v>
      </c>
    </row>
    <row r="39" spans="1:8" x14ac:dyDescent="0.35">
      <c r="A39">
        <v>2020</v>
      </c>
      <c r="B39" t="s">
        <v>782</v>
      </c>
      <c r="F39">
        <v>1</v>
      </c>
      <c r="H39">
        <v>1</v>
      </c>
    </row>
    <row r="40" spans="1:8" x14ac:dyDescent="0.35">
      <c r="A40">
        <v>2020</v>
      </c>
      <c r="B40" t="s">
        <v>783</v>
      </c>
      <c r="F40">
        <v>1</v>
      </c>
      <c r="H40">
        <v>1</v>
      </c>
    </row>
    <row r="41" spans="1:8" x14ac:dyDescent="0.35">
      <c r="A41">
        <v>2020</v>
      </c>
      <c r="B41" t="s">
        <v>784</v>
      </c>
      <c r="E41">
        <v>1</v>
      </c>
      <c r="H41">
        <v>1</v>
      </c>
    </row>
    <row r="42" spans="1:8" x14ac:dyDescent="0.35">
      <c r="A42">
        <v>2020</v>
      </c>
      <c r="B42" t="s">
        <v>785</v>
      </c>
      <c r="F42">
        <v>1</v>
      </c>
      <c r="H42">
        <v>1</v>
      </c>
    </row>
    <row r="43" spans="1:8" x14ac:dyDescent="0.35">
      <c r="A43">
        <v>2020</v>
      </c>
      <c r="B43" t="s">
        <v>786</v>
      </c>
      <c r="F43">
        <v>2</v>
      </c>
      <c r="H43">
        <v>2</v>
      </c>
    </row>
    <row r="44" spans="1:8" x14ac:dyDescent="0.35">
      <c r="A44">
        <v>2020</v>
      </c>
      <c r="B44" t="s">
        <v>787</v>
      </c>
      <c r="E44">
        <v>1</v>
      </c>
      <c r="H44">
        <v>1</v>
      </c>
    </row>
    <row r="45" spans="1:8" x14ac:dyDescent="0.35">
      <c r="A45">
        <v>2020</v>
      </c>
      <c r="B45" t="s">
        <v>788</v>
      </c>
      <c r="E45">
        <v>1</v>
      </c>
      <c r="H45">
        <v>1</v>
      </c>
    </row>
    <row r="46" spans="1:8" x14ac:dyDescent="0.35">
      <c r="A46">
        <v>2020</v>
      </c>
      <c r="B46" t="s">
        <v>789</v>
      </c>
      <c r="E46">
        <v>1</v>
      </c>
      <c r="H46">
        <v>1</v>
      </c>
    </row>
    <row r="47" spans="1:8" x14ac:dyDescent="0.35">
      <c r="A47">
        <v>2020</v>
      </c>
      <c r="B47" t="s">
        <v>790</v>
      </c>
      <c r="E47">
        <v>1</v>
      </c>
      <c r="H47">
        <v>1</v>
      </c>
    </row>
    <row r="48" spans="1:8" x14ac:dyDescent="0.35">
      <c r="A48">
        <v>2020</v>
      </c>
      <c r="B48" t="s">
        <v>24</v>
      </c>
      <c r="C48">
        <v>1</v>
      </c>
      <c r="H48">
        <v>1</v>
      </c>
    </row>
    <row r="49" spans="1:8" x14ac:dyDescent="0.35">
      <c r="A49">
        <v>2021</v>
      </c>
      <c r="B49" t="s">
        <v>791</v>
      </c>
      <c r="E49">
        <v>1</v>
      </c>
      <c r="H49">
        <v>1</v>
      </c>
    </row>
    <row r="50" spans="1:8" x14ac:dyDescent="0.35">
      <c r="A50">
        <v>2021</v>
      </c>
      <c r="B50" t="s">
        <v>792</v>
      </c>
      <c r="C50">
        <v>1</v>
      </c>
      <c r="E50">
        <v>2</v>
      </c>
      <c r="H50">
        <v>3</v>
      </c>
    </row>
    <row r="51" spans="1:8" x14ac:dyDescent="0.35">
      <c r="A51">
        <v>2021</v>
      </c>
      <c r="B51" t="s">
        <v>793</v>
      </c>
      <c r="E51">
        <v>1</v>
      </c>
      <c r="H51">
        <v>1</v>
      </c>
    </row>
    <row r="52" spans="1:8" x14ac:dyDescent="0.35">
      <c r="A52">
        <v>2021</v>
      </c>
      <c r="B52" t="s">
        <v>794</v>
      </c>
      <c r="D52">
        <v>1</v>
      </c>
      <c r="E52">
        <v>2</v>
      </c>
      <c r="H52">
        <v>3</v>
      </c>
    </row>
    <row r="53" spans="1:8" x14ac:dyDescent="0.35">
      <c r="A53">
        <v>2021</v>
      </c>
      <c r="B53" t="s">
        <v>795</v>
      </c>
      <c r="E53">
        <v>1</v>
      </c>
      <c r="H53">
        <v>1</v>
      </c>
    </row>
    <row r="54" spans="1:8" x14ac:dyDescent="0.35">
      <c r="A54">
        <v>2021</v>
      </c>
      <c r="B54" t="s">
        <v>796</v>
      </c>
      <c r="E54">
        <v>1</v>
      </c>
      <c r="H54">
        <v>1</v>
      </c>
    </row>
    <row r="55" spans="1:8" x14ac:dyDescent="0.35">
      <c r="A55">
        <v>2021</v>
      </c>
      <c r="B55" t="s">
        <v>797</v>
      </c>
      <c r="E55">
        <v>1</v>
      </c>
      <c r="H55">
        <v>1</v>
      </c>
    </row>
    <row r="56" spans="1:8" x14ac:dyDescent="0.35">
      <c r="A56">
        <v>2021</v>
      </c>
      <c r="B56" t="s">
        <v>798</v>
      </c>
      <c r="E56">
        <v>1</v>
      </c>
      <c r="H56">
        <v>1</v>
      </c>
    </row>
    <row r="57" spans="1:8" x14ac:dyDescent="0.35">
      <c r="A57">
        <v>2021</v>
      </c>
      <c r="B57" t="s">
        <v>799</v>
      </c>
      <c r="E57">
        <v>1</v>
      </c>
      <c r="H57">
        <v>1</v>
      </c>
    </row>
    <row r="58" spans="1:8" x14ac:dyDescent="0.35">
      <c r="A58">
        <v>2021</v>
      </c>
      <c r="B58" t="s">
        <v>800</v>
      </c>
      <c r="E58">
        <v>1</v>
      </c>
      <c r="H58">
        <v>1</v>
      </c>
    </row>
    <row r="59" spans="1:8" x14ac:dyDescent="0.35">
      <c r="A59">
        <v>2021</v>
      </c>
      <c r="B59" t="s">
        <v>599</v>
      </c>
      <c r="D59">
        <v>1</v>
      </c>
      <c r="H59">
        <v>1</v>
      </c>
    </row>
    <row r="60" spans="1:8" x14ac:dyDescent="0.35">
      <c r="A60">
        <v>2021</v>
      </c>
      <c r="B60" t="s">
        <v>801</v>
      </c>
      <c r="E60">
        <v>2</v>
      </c>
      <c r="H60">
        <v>2</v>
      </c>
    </row>
    <row r="61" spans="1:8" x14ac:dyDescent="0.35">
      <c r="A61">
        <v>2021</v>
      </c>
      <c r="B61" t="s">
        <v>600</v>
      </c>
      <c r="C61">
        <v>1</v>
      </c>
      <c r="H61">
        <v>1</v>
      </c>
    </row>
    <row r="62" spans="1:8" x14ac:dyDescent="0.35">
      <c r="A62">
        <v>2021</v>
      </c>
      <c r="B62" t="s">
        <v>802</v>
      </c>
      <c r="E62">
        <v>1</v>
      </c>
      <c r="H62">
        <v>1</v>
      </c>
    </row>
    <row r="63" spans="1:8" x14ac:dyDescent="0.35">
      <c r="A63">
        <v>2021</v>
      </c>
      <c r="B63" t="s">
        <v>803</v>
      </c>
      <c r="E63">
        <v>1</v>
      </c>
      <c r="H63">
        <v>1</v>
      </c>
    </row>
    <row r="64" spans="1:8" x14ac:dyDescent="0.35">
      <c r="A64">
        <v>2021</v>
      </c>
      <c r="B64" t="s">
        <v>602</v>
      </c>
      <c r="D64">
        <v>1</v>
      </c>
      <c r="H64">
        <v>1</v>
      </c>
    </row>
    <row r="65" spans="1:8" x14ac:dyDescent="0.35">
      <c r="A65">
        <v>2021</v>
      </c>
      <c r="B65" t="s">
        <v>804</v>
      </c>
      <c r="E65">
        <v>1</v>
      </c>
      <c r="H65">
        <v>1</v>
      </c>
    </row>
    <row r="66" spans="1:8" x14ac:dyDescent="0.35">
      <c r="A66">
        <v>2021</v>
      </c>
      <c r="B66" t="s">
        <v>805</v>
      </c>
      <c r="E66">
        <v>1</v>
      </c>
      <c r="H66">
        <v>1</v>
      </c>
    </row>
    <row r="67" spans="1:8" x14ac:dyDescent="0.35">
      <c r="A67">
        <v>2021</v>
      </c>
      <c r="B67" t="s">
        <v>603</v>
      </c>
      <c r="D67">
        <v>1</v>
      </c>
      <c r="H67">
        <v>1</v>
      </c>
    </row>
    <row r="68" spans="1:8" x14ac:dyDescent="0.35">
      <c r="A68">
        <v>2021</v>
      </c>
      <c r="B68" t="s">
        <v>604</v>
      </c>
      <c r="C68">
        <v>1</v>
      </c>
      <c r="H68">
        <v>1</v>
      </c>
    </row>
    <row r="69" spans="1:8" x14ac:dyDescent="0.35">
      <c r="A69">
        <v>2021</v>
      </c>
      <c r="B69" t="s">
        <v>806</v>
      </c>
      <c r="E69">
        <v>1</v>
      </c>
      <c r="F69">
        <v>1</v>
      </c>
      <c r="H69">
        <v>2</v>
      </c>
    </row>
    <row r="70" spans="1:8" x14ac:dyDescent="0.35">
      <c r="A70">
        <v>2021</v>
      </c>
      <c r="B70" t="s">
        <v>807</v>
      </c>
      <c r="F70">
        <v>1</v>
      </c>
      <c r="H70">
        <v>1</v>
      </c>
    </row>
    <row r="71" spans="1:8" x14ac:dyDescent="0.35">
      <c r="A71">
        <v>2021</v>
      </c>
      <c r="B71" t="s">
        <v>808</v>
      </c>
      <c r="F71">
        <v>2</v>
      </c>
      <c r="H71">
        <v>2</v>
      </c>
    </row>
    <row r="72" spans="1:8" x14ac:dyDescent="0.35">
      <c r="A72">
        <v>2021</v>
      </c>
      <c r="B72" t="s">
        <v>605</v>
      </c>
      <c r="C72">
        <v>1</v>
      </c>
      <c r="H72">
        <v>1</v>
      </c>
    </row>
    <row r="73" spans="1:8" x14ac:dyDescent="0.35">
      <c r="A73">
        <v>2021</v>
      </c>
      <c r="B73" t="s">
        <v>607</v>
      </c>
      <c r="D73">
        <v>2</v>
      </c>
      <c r="H73">
        <v>2</v>
      </c>
    </row>
    <row r="74" spans="1:8" x14ac:dyDescent="0.35">
      <c r="A74">
        <v>2021</v>
      </c>
      <c r="B74" t="s">
        <v>809</v>
      </c>
      <c r="F74">
        <v>1</v>
      </c>
      <c r="H74">
        <v>1</v>
      </c>
    </row>
    <row r="75" spans="1:8" x14ac:dyDescent="0.35">
      <c r="A75">
        <v>2021</v>
      </c>
      <c r="B75" t="s">
        <v>810</v>
      </c>
      <c r="C75">
        <v>3</v>
      </c>
      <c r="D75">
        <v>2</v>
      </c>
      <c r="E75">
        <v>1</v>
      </c>
      <c r="H75">
        <v>6</v>
      </c>
    </row>
    <row r="76" spans="1:8" x14ac:dyDescent="0.35">
      <c r="A76">
        <v>2021</v>
      </c>
      <c r="B76" t="s">
        <v>608</v>
      </c>
      <c r="D76">
        <v>1</v>
      </c>
      <c r="H76">
        <v>1</v>
      </c>
    </row>
    <row r="77" spans="1:8" x14ac:dyDescent="0.35">
      <c r="A77">
        <v>2021</v>
      </c>
      <c r="B77" t="s">
        <v>811</v>
      </c>
      <c r="G77">
        <v>1</v>
      </c>
      <c r="H77">
        <v>1</v>
      </c>
    </row>
    <row r="78" spans="1:8" x14ac:dyDescent="0.35">
      <c r="A78">
        <v>2021</v>
      </c>
      <c r="B78" t="s">
        <v>610</v>
      </c>
      <c r="D78">
        <v>1</v>
      </c>
      <c r="H78">
        <v>1</v>
      </c>
    </row>
    <row r="79" spans="1:8" x14ac:dyDescent="0.35">
      <c r="A79">
        <v>2021</v>
      </c>
      <c r="B79" t="s">
        <v>612</v>
      </c>
      <c r="D79">
        <v>2</v>
      </c>
      <c r="H79">
        <v>2</v>
      </c>
    </row>
    <row r="80" spans="1:8" x14ac:dyDescent="0.35">
      <c r="A80">
        <v>2021</v>
      </c>
      <c r="B80" t="s">
        <v>613</v>
      </c>
      <c r="D80">
        <v>1</v>
      </c>
      <c r="H80">
        <v>1</v>
      </c>
    </row>
    <row r="81" spans="1:8" x14ac:dyDescent="0.35">
      <c r="A81">
        <v>2021</v>
      </c>
      <c r="B81" t="s">
        <v>812</v>
      </c>
      <c r="E81">
        <v>2</v>
      </c>
      <c r="H81">
        <v>2</v>
      </c>
    </row>
    <row r="82" spans="1:8" x14ac:dyDescent="0.35">
      <c r="A82">
        <v>2021</v>
      </c>
      <c r="B82" t="s">
        <v>614</v>
      </c>
      <c r="C82">
        <v>1</v>
      </c>
      <c r="H82">
        <v>1</v>
      </c>
    </row>
    <row r="83" spans="1:8" x14ac:dyDescent="0.35">
      <c r="A83">
        <v>2021</v>
      </c>
      <c r="B83" t="s">
        <v>813</v>
      </c>
      <c r="E83">
        <v>1</v>
      </c>
      <c r="H83">
        <v>1</v>
      </c>
    </row>
    <row r="84" spans="1:8" x14ac:dyDescent="0.35">
      <c r="A84">
        <v>2021</v>
      </c>
      <c r="B84" t="s">
        <v>814</v>
      </c>
      <c r="F84">
        <v>1</v>
      </c>
      <c r="H84">
        <v>1</v>
      </c>
    </row>
    <row r="85" spans="1:8" x14ac:dyDescent="0.35">
      <c r="A85">
        <v>2021</v>
      </c>
      <c r="B85" t="s">
        <v>815</v>
      </c>
      <c r="F85">
        <v>1</v>
      </c>
      <c r="H85">
        <v>1</v>
      </c>
    </row>
    <row r="86" spans="1:8" x14ac:dyDescent="0.35">
      <c r="A86">
        <v>2021</v>
      </c>
      <c r="B86" t="s">
        <v>816</v>
      </c>
      <c r="E86">
        <v>1</v>
      </c>
      <c r="H86">
        <v>1</v>
      </c>
    </row>
    <row r="87" spans="1:8" x14ac:dyDescent="0.35">
      <c r="A87">
        <v>2021</v>
      </c>
      <c r="B87" t="s">
        <v>817</v>
      </c>
      <c r="F87">
        <v>1</v>
      </c>
      <c r="H87">
        <v>1</v>
      </c>
    </row>
    <row r="88" spans="1:8" x14ac:dyDescent="0.35">
      <c r="A88">
        <v>2021</v>
      </c>
      <c r="B88" t="s">
        <v>818</v>
      </c>
      <c r="G88">
        <v>1</v>
      </c>
      <c r="H88">
        <v>1</v>
      </c>
    </row>
    <row r="89" spans="1:8" x14ac:dyDescent="0.35">
      <c r="A89">
        <v>2021</v>
      </c>
      <c r="B89" t="s">
        <v>819</v>
      </c>
      <c r="E89">
        <v>1</v>
      </c>
      <c r="H89">
        <v>1</v>
      </c>
    </row>
    <row r="90" spans="1:8" x14ac:dyDescent="0.35">
      <c r="A90">
        <v>2021</v>
      </c>
      <c r="B90" t="s">
        <v>820</v>
      </c>
      <c r="E90">
        <v>1</v>
      </c>
      <c r="H90">
        <v>1</v>
      </c>
    </row>
    <row r="91" spans="1:8" x14ac:dyDescent="0.35">
      <c r="A91">
        <v>2021</v>
      </c>
      <c r="B91" t="s">
        <v>821</v>
      </c>
      <c r="E91">
        <v>1</v>
      </c>
      <c r="H91">
        <v>1</v>
      </c>
    </row>
    <row r="92" spans="1:8" x14ac:dyDescent="0.35">
      <c r="A92">
        <v>2021</v>
      </c>
      <c r="B92" t="s">
        <v>822</v>
      </c>
      <c r="E92">
        <v>1</v>
      </c>
      <c r="H92">
        <v>1</v>
      </c>
    </row>
    <row r="93" spans="1:8" x14ac:dyDescent="0.35">
      <c r="A93">
        <v>2021</v>
      </c>
      <c r="B93" t="s">
        <v>616</v>
      </c>
      <c r="D93">
        <v>2</v>
      </c>
      <c r="H93">
        <v>2</v>
      </c>
    </row>
    <row r="94" spans="1:8" x14ac:dyDescent="0.35">
      <c r="A94">
        <v>2021</v>
      </c>
      <c r="B94" t="s">
        <v>617</v>
      </c>
      <c r="D94">
        <v>1</v>
      </c>
      <c r="H94">
        <v>1</v>
      </c>
    </row>
    <row r="95" spans="1:8" x14ac:dyDescent="0.35">
      <c r="A95">
        <v>2021</v>
      </c>
      <c r="B95" t="s">
        <v>618</v>
      </c>
      <c r="D95">
        <v>1</v>
      </c>
      <c r="H95">
        <v>1</v>
      </c>
    </row>
    <row r="96" spans="1:8" x14ac:dyDescent="0.35">
      <c r="A96">
        <v>2021</v>
      </c>
      <c r="B96" t="s">
        <v>619</v>
      </c>
      <c r="D96">
        <v>1</v>
      </c>
      <c r="H96">
        <v>1</v>
      </c>
    </row>
    <row r="97" spans="1:8" x14ac:dyDescent="0.35">
      <c r="A97">
        <v>2021</v>
      </c>
      <c r="B97" t="s">
        <v>823</v>
      </c>
      <c r="D97">
        <v>1</v>
      </c>
      <c r="H97">
        <v>1</v>
      </c>
    </row>
    <row r="98" spans="1:8" x14ac:dyDescent="0.35">
      <c r="A98">
        <v>2021</v>
      </c>
      <c r="B98" t="s">
        <v>620</v>
      </c>
      <c r="D98">
        <v>2</v>
      </c>
      <c r="H98">
        <v>2</v>
      </c>
    </row>
    <row r="99" spans="1:8" x14ac:dyDescent="0.35">
      <c r="A99">
        <v>2021</v>
      </c>
      <c r="B99" t="s">
        <v>824</v>
      </c>
      <c r="D99">
        <v>2</v>
      </c>
      <c r="E99">
        <v>2</v>
      </c>
      <c r="H99">
        <v>4</v>
      </c>
    </row>
    <row r="100" spans="1:8" x14ac:dyDescent="0.35">
      <c r="A100">
        <v>2021</v>
      </c>
      <c r="B100" t="s">
        <v>825</v>
      </c>
      <c r="E100">
        <v>1</v>
      </c>
      <c r="H100">
        <v>1</v>
      </c>
    </row>
    <row r="101" spans="1:8" x14ac:dyDescent="0.35">
      <c r="A101">
        <v>2021</v>
      </c>
      <c r="B101" t="s">
        <v>826</v>
      </c>
      <c r="D101">
        <v>2</v>
      </c>
      <c r="E101">
        <v>1</v>
      </c>
      <c r="H101">
        <v>3</v>
      </c>
    </row>
    <row r="102" spans="1:8" x14ac:dyDescent="0.35">
      <c r="A102">
        <v>2021</v>
      </c>
      <c r="B102" t="s">
        <v>827</v>
      </c>
      <c r="E102">
        <v>1</v>
      </c>
      <c r="H102">
        <v>1</v>
      </c>
    </row>
    <row r="103" spans="1:8" x14ac:dyDescent="0.35">
      <c r="A103">
        <v>2021</v>
      </c>
      <c r="B103" t="s">
        <v>828</v>
      </c>
      <c r="E103">
        <v>1</v>
      </c>
      <c r="H103">
        <v>1</v>
      </c>
    </row>
    <row r="104" spans="1:8" x14ac:dyDescent="0.35">
      <c r="A104">
        <v>2021</v>
      </c>
      <c r="B104" t="s">
        <v>829</v>
      </c>
      <c r="E104">
        <v>1</v>
      </c>
      <c r="H104">
        <v>1</v>
      </c>
    </row>
    <row r="105" spans="1:8" x14ac:dyDescent="0.35">
      <c r="A105">
        <v>2021</v>
      </c>
      <c r="B105" t="s">
        <v>830</v>
      </c>
      <c r="D105">
        <v>1</v>
      </c>
      <c r="E105">
        <v>1</v>
      </c>
      <c r="H105">
        <v>2</v>
      </c>
    </row>
    <row r="106" spans="1:8" x14ac:dyDescent="0.35">
      <c r="A106">
        <v>2021</v>
      </c>
      <c r="B106" t="s">
        <v>831</v>
      </c>
      <c r="E106">
        <v>1</v>
      </c>
      <c r="H106">
        <v>1</v>
      </c>
    </row>
    <row r="107" spans="1:8" x14ac:dyDescent="0.35">
      <c r="A107">
        <v>2021</v>
      </c>
      <c r="B107" t="s">
        <v>832</v>
      </c>
      <c r="E107">
        <v>1</v>
      </c>
      <c r="F107">
        <v>3</v>
      </c>
      <c r="H107">
        <v>4</v>
      </c>
    </row>
    <row r="108" spans="1:8" x14ac:dyDescent="0.35">
      <c r="A108">
        <v>2021</v>
      </c>
      <c r="B108" t="s">
        <v>833</v>
      </c>
      <c r="F108">
        <v>1</v>
      </c>
      <c r="H108">
        <v>1</v>
      </c>
    </row>
    <row r="109" spans="1:8" x14ac:dyDescent="0.35">
      <c r="A109">
        <v>2021</v>
      </c>
      <c r="B109" t="s">
        <v>834</v>
      </c>
      <c r="E109">
        <v>1</v>
      </c>
      <c r="F109">
        <v>1</v>
      </c>
      <c r="H109">
        <v>2</v>
      </c>
    </row>
    <row r="110" spans="1:8" x14ac:dyDescent="0.35">
      <c r="A110">
        <v>2021</v>
      </c>
      <c r="B110" t="s">
        <v>835</v>
      </c>
      <c r="D110">
        <v>1</v>
      </c>
      <c r="F110">
        <v>1</v>
      </c>
      <c r="H110">
        <v>2</v>
      </c>
    </row>
    <row r="111" spans="1:8" x14ac:dyDescent="0.35">
      <c r="A111">
        <v>2021</v>
      </c>
      <c r="B111" t="s">
        <v>836</v>
      </c>
      <c r="E111">
        <v>1</v>
      </c>
      <c r="H111">
        <v>1</v>
      </c>
    </row>
    <row r="112" spans="1:8" x14ac:dyDescent="0.35">
      <c r="A112">
        <v>2021</v>
      </c>
      <c r="B112" t="s">
        <v>837</v>
      </c>
      <c r="E112">
        <v>3</v>
      </c>
      <c r="H112">
        <v>3</v>
      </c>
    </row>
    <row r="113" spans="1:8" x14ac:dyDescent="0.35">
      <c r="A113">
        <v>2021</v>
      </c>
      <c r="B113" t="s">
        <v>621</v>
      </c>
      <c r="C113">
        <v>2</v>
      </c>
      <c r="E113">
        <v>1</v>
      </c>
      <c r="H113">
        <v>3</v>
      </c>
    </row>
    <row r="114" spans="1:8" x14ac:dyDescent="0.35">
      <c r="A114">
        <v>2021</v>
      </c>
      <c r="B114" t="s">
        <v>838</v>
      </c>
      <c r="E114">
        <v>1</v>
      </c>
      <c r="H114">
        <v>1</v>
      </c>
    </row>
    <row r="115" spans="1:8" x14ac:dyDescent="0.35">
      <c r="A115">
        <v>2021</v>
      </c>
      <c r="B115" t="s">
        <v>839</v>
      </c>
      <c r="F115">
        <v>1</v>
      </c>
      <c r="G115">
        <v>2</v>
      </c>
      <c r="H115">
        <v>3</v>
      </c>
    </row>
    <row r="116" spans="1:8" x14ac:dyDescent="0.35">
      <c r="A116">
        <v>2021</v>
      </c>
      <c r="B116" t="s">
        <v>623</v>
      </c>
      <c r="D116">
        <v>1</v>
      </c>
      <c r="H116">
        <v>1</v>
      </c>
    </row>
    <row r="117" spans="1:8" x14ac:dyDescent="0.35">
      <c r="A117">
        <v>2021</v>
      </c>
      <c r="B117" t="s">
        <v>840</v>
      </c>
      <c r="D117">
        <v>1</v>
      </c>
      <c r="F117">
        <v>1</v>
      </c>
      <c r="H117">
        <v>2</v>
      </c>
    </row>
    <row r="118" spans="1:8" x14ac:dyDescent="0.35">
      <c r="A118">
        <v>2021</v>
      </c>
      <c r="B118" t="s">
        <v>841</v>
      </c>
      <c r="D118">
        <v>3</v>
      </c>
      <c r="F118">
        <v>2</v>
      </c>
      <c r="H118">
        <v>5</v>
      </c>
    </row>
    <row r="119" spans="1:8" x14ac:dyDescent="0.35">
      <c r="A119">
        <v>2021</v>
      </c>
      <c r="B119" t="s">
        <v>842</v>
      </c>
      <c r="D119">
        <v>2</v>
      </c>
      <c r="E119">
        <v>1</v>
      </c>
      <c r="H119">
        <v>3</v>
      </c>
    </row>
    <row r="120" spans="1:8" x14ac:dyDescent="0.35">
      <c r="A120">
        <v>2021</v>
      </c>
      <c r="B120" t="s">
        <v>625</v>
      </c>
      <c r="D120">
        <v>1</v>
      </c>
      <c r="H120">
        <v>1</v>
      </c>
    </row>
    <row r="121" spans="1:8" x14ac:dyDescent="0.35">
      <c r="A121">
        <v>2021</v>
      </c>
      <c r="B121" t="s">
        <v>843</v>
      </c>
      <c r="G121">
        <v>1</v>
      </c>
      <c r="H121">
        <v>1</v>
      </c>
    </row>
    <row r="122" spans="1:8" x14ac:dyDescent="0.35">
      <c r="A122">
        <v>2021</v>
      </c>
      <c r="B122" t="s">
        <v>844</v>
      </c>
      <c r="F122">
        <v>1</v>
      </c>
      <c r="H122">
        <v>1</v>
      </c>
    </row>
    <row r="123" spans="1:8" x14ac:dyDescent="0.35">
      <c r="A123">
        <v>2021</v>
      </c>
      <c r="B123" t="s">
        <v>845</v>
      </c>
      <c r="F123">
        <v>1</v>
      </c>
      <c r="H123">
        <v>1</v>
      </c>
    </row>
    <row r="124" spans="1:8" x14ac:dyDescent="0.35">
      <c r="A124">
        <v>2021</v>
      </c>
      <c r="B124" t="s">
        <v>626</v>
      </c>
      <c r="D124">
        <v>1</v>
      </c>
      <c r="H124">
        <v>1</v>
      </c>
    </row>
    <row r="125" spans="1:8" x14ac:dyDescent="0.35">
      <c r="A125">
        <v>2021</v>
      </c>
      <c r="B125" t="s">
        <v>846</v>
      </c>
      <c r="F125">
        <v>1</v>
      </c>
      <c r="H125">
        <v>1</v>
      </c>
    </row>
    <row r="126" spans="1:8" x14ac:dyDescent="0.35">
      <c r="A126">
        <v>2021</v>
      </c>
      <c r="B126" t="s">
        <v>847</v>
      </c>
      <c r="F126">
        <v>1</v>
      </c>
      <c r="H126">
        <v>1</v>
      </c>
    </row>
    <row r="127" spans="1:8" x14ac:dyDescent="0.35">
      <c r="A127">
        <v>2021</v>
      </c>
      <c r="B127" t="s">
        <v>848</v>
      </c>
      <c r="E127">
        <v>1</v>
      </c>
      <c r="F127">
        <v>1</v>
      </c>
      <c r="H127">
        <v>2</v>
      </c>
    </row>
    <row r="128" spans="1:8" x14ac:dyDescent="0.35">
      <c r="A128">
        <v>2021</v>
      </c>
      <c r="B128" t="s">
        <v>849</v>
      </c>
      <c r="E128">
        <v>1</v>
      </c>
      <c r="H128">
        <v>1</v>
      </c>
    </row>
    <row r="129" spans="1:8" x14ac:dyDescent="0.35">
      <c r="A129">
        <v>2021</v>
      </c>
      <c r="B129" t="s">
        <v>850</v>
      </c>
      <c r="E129">
        <v>1</v>
      </c>
      <c r="H129">
        <v>1</v>
      </c>
    </row>
    <row r="130" spans="1:8" x14ac:dyDescent="0.35">
      <c r="A130">
        <v>2021</v>
      </c>
      <c r="B130" t="s">
        <v>851</v>
      </c>
      <c r="E130">
        <v>1</v>
      </c>
      <c r="H130">
        <v>1</v>
      </c>
    </row>
    <row r="131" spans="1:8" x14ac:dyDescent="0.35">
      <c r="A131">
        <v>2021</v>
      </c>
      <c r="B131" t="s">
        <v>852</v>
      </c>
      <c r="E131">
        <v>2</v>
      </c>
      <c r="H131">
        <v>2</v>
      </c>
    </row>
    <row r="132" spans="1:8" x14ac:dyDescent="0.35">
      <c r="A132">
        <v>2021</v>
      </c>
      <c r="B132" t="s">
        <v>853</v>
      </c>
      <c r="F132">
        <v>1</v>
      </c>
      <c r="H132">
        <v>1</v>
      </c>
    </row>
    <row r="133" spans="1:8" x14ac:dyDescent="0.35">
      <c r="A133">
        <v>2021</v>
      </c>
      <c r="B133" t="s">
        <v>854</v>
      </c>
      <c r="E133">
        <v>1</v>
      </c>
      <c r="H133">
        <v>1</v>
      </c>
    </row>
    <row r="134" spans="1:8" x14ac:dyDescent="0.35">
      <c r="A134">
        <v>2021</v>
      </c>
      <c r="B134" t="s">
        <v>855</v>
      </c>
      <c r="F134">
        <v>1</v>
      </c>
      <c r="H134">
        <v>1</v>
      </c>
    </row>
    <row r="135" spans="1:8" x14ac:dyDescent="0.35">
      <c r="A135">
        <v>2021</v>
      </c>
      <c r="B135" t="s">
        <v>856</v>
      </c>
      <c r="G135">
        <v>1</v>
      </c>
      <c r="H135">
        <v>1</v>
      </c>
    </row>
    <row r="136" spans="1:8" x14ac:dyDescent="0.35">
      <c r="A136">
        <v>2021</v>
      </c>
      <c r="B136" t="s">
        <v>857</v>
      </c>
      <c r="C136">
        <v>1</v>
      </c>
      <c r="G136">
        <v>1</v>
      </c>
      <c r="H136">
        <v>2</v>
      </c>
    </row>
    <row r="137" spans="1:8" x14ac:dyDescent="0.35">
      <c r="A137">
        <v>2021</v>
      </c>
      <c r="B137" t="s">
        <v>858</v>
      </c>
      <c r="C137">
        <v>4</v>
      </c>
      <c r="E137">
        <v>2</v>
      </c>
      <c r="G137">
        <v>2</v>
      </c>
      <c r="H137">
        <v>8</v>
      </c>
    </row>
    <row r="138" spans="1:8" x14ac:dyDescent="0.35">
      <c r="A138">
        <v>2021</v>
      </c>
      <c r="B138" t="s">
        <v>859</v>
      </c>
      <c r="C138">
        <v>3</v>
      </c>
      <c r="G138">
        <v>1</v>
      </c>
      <c r="H138">
        <v>4</v>
      </c>
    </row>
    <row r="139" spans="1:8" x14ac:dyDescent="0.35">
      <c r="A139">
        <v>2021</v>
      </c>
      <c r="B139" t="s">
        <v>860</v>
      </c>
      <c r="E139">
        <v>1</v>
      </c>
      <c r="G139">
        <v>3</v>
      </c>
      <c r="H139">
        <v>4</v>
      </c>
    </row>
    <row r="140" spans="1:8" x14ac:dyDescent="0.35">
      <c r="A140">
        <v>2021</v>
      </c>
      <c r="B140" t="s">
        <v>861</v>
      </c>
      <c r="C140">
        <v>1</v>
      </c>
      <c r="E140">
        <v>1</v>
      </c>
      <c r="G140">
        <v>3</v>
      </c>
      <c r="H140">
        <v>5</v>
      </c>
    </row>
    <row r="141" spans="1:8" x14ac:dyDescent="0.35">
      <c r="A141">
        <v>2021</v>
      </c>
      <c r="B141" t="s">
        <v>862</v>
      </c>
      <c r="G141">
        <v>1</v>
      </c>
      <c r="H141">
        <v>1</v>
      </c>
    </row>
    <row r="142" spans="1:8" x14ac:dyDescent="0.35">
      <c r="A142">
        <v>2021</v>
      </c>
      <c r="B142" t="s">
        <v>863</v>
      </c>
      <c r="G142">
        <v>1</v>
      </c>
      <c r="H142">
        <v>1</v>
      </c>
    </row>
    <row r="143" spans="1:8" x14ac:dyDescent="0.35">
      <c r="A143">
        <v>2022</v>
      </c>
      <c r="B143" t="s">
        <v>864</v>
      </c>
      <c r="E143">
        <v>1</v>
      </c>
      <c r="H143">
        <v>1</v>
      </c>
    </row>
    <row r="144" spans="1:8" x14ac:dyDescent="0.35">
      <c r="A144">
        <v>2022</v>
      </c>
      <c r="B144" t="s">
        <v>865</v>
      </c>
      <c r="D144">
        <v>1</v>
      </c>
      <c r="E144">
        <v>2</v>
      </c>
      <c r="H144">
        <v>3</v>
      </c>
    </row>
    <row r="145" spans="1:8" x14ac:dyDescent="0.35">
      <c r="A145">
        <v>2022</v>
      </c>
      <c r="B145" t="s">
        <v>866</v>
      </c>
      <c r="E145">
        <v>1</v>
      </c>
      <c r="H145">
        <v>1</v>
      </c>
    </row>
    <row r="146" spans="1:8" x14ac:dyDescent="0.35">
      <c r="A146">
        <v>2022</v>
      </c>
      <c r="B146" t="s">
        <v>867</v>
      </c>
      <c r="E146">
        <v>1</v>
      </c>
      <c r="H146">
        <v>1</v>
      </c>
    </row>
    <row r="147" spans="1:8" x14ac:dyDescent="0.35">
      <c r="A147">
        <v>2022</v>
      </c>
      <c r="B147" t="s">
        <v>868</v>
      </c>
      <c r="E147">
        <v>2</v>
      </c>
      <c r="H147">
        <v>2</v>
      </c>
    </row>
    <row r="148" spans="1:8" x14ac:dyDescent="0.35">
      <c r="A148">
        <v>2022</v>
      </c>
      <c r="B148" t="s">
        <v>869</v>
      </c>
      <c r="F148">
        <v>1</v>
      </c>
      <c r="H148">
        <v>1</v>
      </c>
    </row>
    <row r="149" spans="1:8" x14ac:dyDescent="0.35">
      <c r="A149">
        <v>2022</v>
      </c>
      <c r="B149" t="s">
        <v>870</v>
      </c>
      <c r="E149">
        <v>1</v>
      </c>
      <c r="H149">
        <v>1</v>
      </c>
    </row>
    <row r="150" spans="1:8" x14ac:dyDescent="0.35">
      <c r="A150">
        <v>2022</v>
      </c>
      <c r="B150" t="s">
        <v>871</v>
      </c>
      <c r="E150">
        <v>3</v>
      </c>
      <c r="H150">
        <v>3</v>
      </c>
    </row>
    <row r="151" spans="1:8" x14ac:dyDescent="0.35">
      <c r="A151">
        <v>2022</v>
      </c>
      <c r="B151" t="s">
        <v>872</v>
      </c>
      <c r="E151">
        <v>2</v>
      </c>
      <c r="H151">
        <v>2</v>
      </c>
    </row>
    <row r="152" spans="1:8" x14ac:dyDescent="0.35">
      <c r="A152">
        <v>2022</v>
      </c>
      <c r="B152" t="s">
        <v>873</v>
      </c>
      <c r="E152">
        <v>2</v>
      </c>
      <c r="H152">
        <v>2</v>
      </c>
    </row>
    <row r="153" spans="1:8" x14ac:dyDescent="0.35">
      <c r="A153">
        <v>2022</v>
      </c>
      <c r="B153" t="s">
        <v>874</v>
      </c>
      <c r="E153">
        <v>1</v>
      </c>
      <c r="F153">
        <v>1</v>
      </c>
      <c r="H153">
        <v>2</v>
      </c>
    </row>
    <row r="154" spans="1:8" x14ac:dyDescent="0.35">
      <c r="A154">
        <v>2022</v>
      </c>
      <c r="B154" t="s">
        <v>875</v>
      </c>
      <c r="E154">
        <v>4</v>
      </c>
      <c r="H154">
        <v>4</v>
      </c>
    </row>
    <row r="155" spans="1:8" x14ac:dyDescent="0.35">
      <c r="A155">
        <v>2022</v>
      </c>
      <c r="B155" t="s">
        <v>876</v>
      </c>
      <c r="E155">
        <v>2</v>
      </c>
      <c r="H155">
        <v>2</v>
      </c>
    </row>
    <row r="156" spans="1:8" x14ac:dyDescent="0.35">
      <c r="A156">
        <v>2022</v>
      </c>
      <c r="B156" t="s">
        <v>877</v>
      </c>
      <c r="C156">
        <v>1</v>
      </c>
      <c r="E156">
        <v>2</v>
      </c>
      <c r="H156">
        <v>3</v>
      </c>
    </row>
    <row r="157" spans="1:8" x14ac:dyDescent="0.35">
      <c r="A157">
        <v>2022</v>
      </c>
      <c r="B157" t="s">
        <v>878</v>
      </c>
      <c r="E157">
        <v>4</v>
      </c>
      <c r="H157">
        <v>4</v>
      </c>
    </row>
    <row r="158" spans="1:8" x14ac:dyDescent="0.35">
      <c r="A158">
        <v>2022</v>
      </c>
      <c r="B158" t="s">
        <v>879</v>
      </c>
      <c r="E158">
        <v>1</v>
      </c>
      <c r="H158">
        <v>1</v>
      </c>
    </row>
    <row r="159" spans="1:8" x14ac:dyDescent="0.35">
      <c r="A159">
        <v>2022</v>
      </c>
      <c r="B159" t="s">
        <v>880</v>
      </c>
      <c r="D159">
        <v>1</v>
      </c>
      <c r="E159">
        <v>2</v>
      </c>
      <c r="H159">
        <v>3</v>
      </c>
    </row>
    <row r="160" spans="1:8" x14ac:dyDescent="0.35">
      <c r="A160">
        <v>2022</v>
      </c>
      <c r="B160" t="s">
        <v>881</v>
      </c>
      <c r="E160">
        <v>1</v>
      </c>
      <c r="H160">
        <v>1</v>
      </c>
    </row>
    <row r="161" spans="1:8" x14ac:dyDescent="0.35">
      <c r="A161">
        <v>2022</v>
      </c>
      <c r="B161" t="s">
        <v>882</v>
      </c>
      <c r="E161">
        <v>1</v>
      </c>
      <c r="H161">
        <v>1</v>
      </c>
    </row>
    <row r="162" spans="1:8" x14ac:dyDescent="0.35">
      <c r="A162">
        <v>2022</v>
      </c>
      <c r="B162" t="s">
        <v>883</v>
      </c>
      <c r="D162">
        <v>1</v>
      </c>
      <c r="E162">
        <v>1</v>
      </c>
      <c r="H162">
        <v>2</v>
      </c>
    </row>
    <row r="163" spans="1:8" x14ac:dyDescent="0.35">
      <c r="A163">
        <v>2022</v>
      </c>
      <c r="B163" t="s">
        <v>884</v>
      </c>
      <c r="E163">
        <v>1</v>
      </c>
      <c r="H163">
        <v>1</v>
      </c>
    </row>
    <row r="164" spans="1:8" x14ac:dyDescent="0.35">
      <c r="A164">
        <v>2022</v>
      </c>
      <c r="B164" t="s">
        <v>885</v>
      </c>
      <c r="E164">
        <v>1</v>
      </c>
      <c r="H164">
        <v>1</v>
      </c>
    </row>
    <row r="165" spans="1:8" x14ac:dyDescent="0.35">
      <c r="A165">
        <v>2022</v>
      </c>
      <c r="B165" t="s">
        <v>886</v>
      </c>
      <c r="E165">
        <v>1</v>
      </c>
      <c r="H165">
        <v>1</v>
      </c>
    </row>
    <row r="166" spans="1:8" x14ac:dyDescent="0.35">
      <c r="A166">
        <v>2022</v>
      </c>
      <c r="B166" t="s">
        <v>887</v>
      </c>
      <c r="G166">
        <v>1</v>
      </c>
      <c r="H166">
        <v>1</v>
      </c>
    </row>
    <row r="167" spans="1:8" x14ac:dyDescent="0.35">
      <c r="A167">
        <v>2022</v>
      </c>
      <c r="B167" t="s">
        <v>888</v>
      </c>
      <c r="G167">
        <v>1</v>
      </c>
      <c r="H167">
        <v>1</v>
      </c>
    </row>
    <row r="168" spans="1:8" x14ac:dyDescent="0.35">
      <c r="A168">
        <v>2022</v>
      </c>
      <c r="B168" t="s">
        <v>627</v>
      </c>
      <c r="D168">
        <v>1</v>
      </c>
      <c r="H168">
        <v>1</v>
      </c>
    </row>
    <row r="169" spans="1:8" x14ac:dyDescent="0.35">
      <c r="A169">
        <v>2022</v>
      </c>
      <c r="B169" t="s">
        <v>889</v>
      </c>
      <c r="E169">
        <v>1</v>
      </c>
      <c r="H169">
        <v>1</v>
      </c>
    </row>
    <row r="170" spans="1:8" x14ac:dyDescent="0.35">
      <c r="A170">
        <v>2022</v>
      </c>
      <c r="B170" t="s">
        <v>890</v>
      </c>
      <c r="G170">
        <v>1</v>
      </c>
      <c r="H170">
        <v>1</v>
      </c>
    </row>
    <row r="171" spans="1:8" x14ac:dyDescent="0.35">
      <c r="A171">
        <v>2022</v>
      </c>
      <c r="B171" t="s">
        <v>891</v>
      </c>
      <c r="G171">
        <v>1</v>
      </c>
      <c r="H171">
        <v>1</v>
      </c>
    </row>
    <row r="172" spans="1:8" x14ac:dyDescent="0.35">
      <c r="A172">
        <v>2022</v>
      </c>
      <c r="B172" t="s">
        <v>892</v>
      </c>
      <c r="E172">
        <v>1</v>
      </c>
      <c r="H172">
        <v>1</v>
      </c>
    </row>
    <row r="173" spans="1:8" x14ac:dyDescent="0.35">
      <c r="A173">
        <v>2022</v>
      </c>
      <c r="B173" t="s">
        <v>628</v>
      </c>
      <c r="C173">
        <v>1</v>
      </c>
      <c r="H173">
        <v>1</v>
      </c>
    </row>
    <row r="174" spans="1:8" x14ac:dyDescent="0.35">
      <c r="A174">
        <v>2022</v>
      </c>
      <c r="B174" t="s">
        <v>893</v>
      </c>
      <c r="G174">
        <v>1</v>
      </c>
      <c r="H174">
        <v>1</v>
      </c>
    </row>
    <row r="175" spans="1:8" x14ac:dyDescent="0.35">
      <c r="A175">
        <v>2022</v>
      </c>
      <c r="B175" t="s">
        <v>894</v>
      </c>
      <c r="G175">
        <v>2</v>
      </c>
      <c r="H175">
        <v>2</v>
      </c>
    </row>
    <row r="176" spans="1:8" x14ac:dyDescent="0.35">
      <c r="A176">
        <v>2022</v>
      </c>
      <c r="B176" t="s">
        <v>895</v>
      </c>
      <c r="G176">
        <v>1</v>
      </c>
      <c r="H176">
        <v>1</v>
      </c>
    </row>
    <row r="177" spans="1:8" x14ac:dyDescent="0.35">
      <c r="A177">
        <v>2022</v>
      </c>
      <c r="B177" t="s">
        <v>896</v>
      </c>
      <c r="G177">
        <v>1</v>
      </c>
      <c r="H177">
        <v>1</v>
      </c>
    </row>
    <row r="178" spans="1:8" x14ac:dyDescent="0.35">
      <c r="A178">
        <v>2022</v>
      </c>
      <c r="B178" t="s">
        <v>897</v>
      </c>
      <c r="G178">
        <v>1</v>
      </c>
      <c r="H178">
        <v>1</v>
      </c>
    </row>
    <row r="179" spans="1:8" x14ac:dyDescent="0.35">
      <c r="A179">
        <v>2022</v>
      </c>
      <c r="B179" t="s">
        <v>898</v>
      </c>
      <c r="G179">
        <v>1</v>
      </c>
      <c r="H179">
        <v>1</v>
      </c>
    </row>
    <row r="180" spans="1:8" x14ac:dyDescent="0.35">
      <c r="A180">
        <v>2022</v>
      </c>
      <c r="B180" t="s">
        <v>899</v>
      </c>
      <c r="F180">
        <v>1</v>
      </c>
      <c r="H180">
        <v>1</v>
      </c>
    </row>
    <row r="181" spans="1:8" x14ac:dyDescent="0.35">
      <c r="A181">
        <v>2022</v>
      </c>
      <c r="B181" t="s">
        <v>900</v>
      </c>
      <c r="G181">
        <v>1</v>
      </c>
      <c r="H181">
        <v>1</v>
      </c>
    </row>
    <row r="182" spans="1:8" x14ac:dyDescent="0.35">
      <c r="A182">
        <v>2022</v>
      </c>
      <c r="B182" t="s">
        <v>901</v>
      </c>
      <c r="E182">
        <v>1</v>
      </c>
      <c r="H182">
        <v>1</v>
      </c>
    </row>
    <row r="183" spans="1:8" x14ac:dyDescent="0.35">
      <c r="A183">
        <v>2022</v>
      </c>
      <c r="B183" t="s">
        <v>902</v>
      </c>
      <c r="E183">
        <v>6</v>
      </c>
      <c r="H183">
        <v>6</v>
      </c>
    </row>
    <row r="184" spans="1:8" x14ac:dyDescent="0.35">
      <c r="A184">
        <v>2022</v>
      </c>
      <c r="B184" t="s">
        <v>903</v>
      </c>
      <c r="E184">
        <v>1</v>
      </c>
      <c r="H184">
        <v>1</v>
      </c>
    </row>
    <row r="185" spans="1:8" x14ac:dyDescent="0.35">
      <c r="A185">
        <v>2022</v>
      </c>
      <c r="B185" t="s">
        <v>629</v>
      </c>
      <c r="D185">
        <v>4</v>
      </c>
      <c r="H185">
        <v>4</v>
      </c>
    </row>
    <row r="186" spans="1:8" x14ac:dyDescent="0.35">
      <c r="A186">
        <v>2022</v>
      </c>
      <c r="B186" t="s">
        <v>630</v>
      </c>
      <c r="D186">
        <v>1</v>
      </c>
      <c r="H186">
        <v>1</v>
      </c>
    </row>
    <row r="187" spans="1:8" x14ac:dyDescent="0.35">
      <c r="A187">
        <v>2022</v>
      </c>
      <c r="B187" t="s">
        <v>631</v>
      </c>
      <c r="D187">
        <v>1</v>
      </c>
      <c r="H187">
        <v>1</v>
      </c>
    </row>
    <row r="188" spans="1:8" x14ac:dyDescent="0.35">
      <c r="A188">
        <v>2022</v>
      </c>
      <c r="B188" t="s">
        <v>632</v>
      </c>
      <c r="D188">
        <v>1</v>
      </c>
      <c r="H188">
        <v>1</v>
      </c>
    </row>
    <row r="189" spans="1:8" x14ac:dyDescent="0.35">
      <c r="A189">
        <v>2022</v>
      </c>
      <c r="B189" t="s">
        <v>633</v>
      </c>
      <c r="D189">
        <v>1</v>
      </c>
      <c r="H189">
        <v>1</v>
      </c>
    </row>
    <row r="190" spans="1:8" x14ac:dyDescent="0.35">
      <c r="A190">
        <v>2022</v>
      </c>
      <c r="B190" t="s">
        <v>634</v>
      </c>
      <c r="D190">
        <v>1</v>
      </c>
      <c r="H190">
        <v>1</v>
      </c>
    </row>
    <row r="191" spans="1:8" x14ac:dyDescent="0.35">
      <c r="A191">
        <v>2022</v>
      </c>
      <c r="B191" t="s">
        <v>635</v>
      </c>
      <c r="D191">
        <v>1</v>
      </c>
      <c r="H191">
        <v>1</v>
      </c>
    </row>
    <row r="192" spans="1:8" x14ac:dyDescent="0.35">
      <c r="A192">
        <v>2022</v>
      </c>
      <c r="B192" t="s">
        <v>904</v>
      </c>
      <c r="D192">
        <v>1</v>
      </c>
      <c r="E192">
        <v>1</v>
      </c>
      <c r="H192">
        <v>2</v>
      </c>
    </row>
    <row r="193" spans="1:8" x14ac:dyDescent="0.35">
      <c r="A193">
        <v>2022</v>
      </c>
      <c r="B193" t="s">
        <v>905</v>
      </c>
      <c r="E193">
        <v>1</v>
      </c>
      <c r="H193">
        <v>1</v>
      </c>
    </row>
    <row r="194" spans="1:8" x14ac:dyDescent="0.35">
      <c r="A194">
        <v>2022</v>
      </c>
      <c r="B194" t="s">
        <v>906</v>
      </c>
      <c r="E194">
        <v>4</v>
      </c>
      <c r="H194">
        <v>4</v>
      </c>
    </row>
    <row r="195" spans="1:8" x14ac:dyDescent="0.35">
      <c r="A195">
        <v>2022</v>
      </c>
      <c r="B195" t="s">
        <v>907</v>
      </c>
      <c r="E195">
        <v>1</v>
      </c>
      <c r="H195">
        <v>1</v>
      </c>
    </row>
    <row r="196" spans="1:8" x14ac:dyDescent="0.35">
      <c r="A196">
        <v>2022</v>
      </c>
      <c r="B196" t="s">
        <v>908</v>
      </c>
      <c r="E196">
        <v>2</v>
      </c>
      <c r="H196">
        <v>2</v>
      </c>
    </row>
    <row r="197" spans="1:8" x14ac:dyDescent="0.35">
      <c r="A197">
        <v>2022</v>
      </c>
      <c r="B197" t="s">
        <v>909</v>
      </c>
      <c r="F197">
        <v>1</v>
      </c>
      <c r="H197">
        <v>1</v>
      </c>
    </row>
    <row r="198" spans="1:8" x14ac:dyDescent="0.35">
      <c r="A198">
        <v>2022</v>
      </c>
      <c r="B198" t="s">
        <v>910</v>
      </c>
      <c r="C198">
        <v>1</v>
      </c>
      <c r="H198">
        <v>1</v>
      </c>
    </row>
    <row r="199" spans="1:8" x14ac:dyDescent="0.35">
      <c r="A199">
        <v>2022</v>
      </c>
      <c r="B199" t="s">
        <v>911</v>
      </c>
      <c r="E199">
        <v>1</v>
      </c>
      <c r="H199">
        <v>1</v>
      </c>
    </row>
    <row r="200" spans="1:8" x14ac:dyDescent="0.35">
      <c r="A200">
        <v>2022</v>
      </c>
      <c r="B200" t="s">
        <v>912</v>
      </c>
      <c r="E200">
        <v>1</v>
      </c>
      <c r="H200">
        <v>1</v>
      </c>
    </row>
    <row r="201" spans="1:8" x14ac:dyDescent="0.35">
      <c r="A201">
        <v>2022</v>
      </c>
      <c r="B201" t="s">
        <v>913</v>
      </c>
      <c r="E201">
        <v>1</v>
      </c>
      <c r="H201">
        <v>1</v>
      </c>
    </row>
    <row r="202" spans="1:8" x14ac:dyDescent="0.35">
      <c r="A202">
        <v>2022</v>
      </c>
      <c r="B202" t="s">
        <v>914</v>
      </c>
      <c r="E202">
        <v>1</v>
      </c>
      <c r="H202">
        <v>1</v>
      </c>
    </row>
    <row r="203" spans="1:8" x14ac:dyDescent="0.35">
      <c r="A203">
        <v>2022</v>
      </c>
      <c r="B203" t="s">
        <v>636</v>
      </c>
      <c r="D203">
        <v>1</v>
      </c>
      <c r="H203">
        <v>1</v>
      </c>
    </row>
    <row r="204" spans="1:8" x14ac:dyDescent="0.35">
      <c r="A204">
        <v>2022</v>
      </c>
      <c r="B204" t="s">
        <v>637</v>
      </c>
      <c r="D204">
        <v>1</v>
      </c>
      <c r="H204">
        <v>1</v>
      </c>
    </row>
    <row r="205" spans="1:8" x14ac:dyDescent="0.35">
      <c r="A205">
        <v>2022</v>
      </c>
      <c r="B205" t="s">
        <v>638</v>
      </c>
      <c r="D205">
        <v>2</v>
      </c>
      <c r="H205">
        <v>2</v>
      </c>
    </row>
    <row r="206" spans="1:8" x14ac:dyDescent="0.35">
      <c r="A206">
        <v>2022</v>
      </c>
      <c r="B206" t="s">
        <v>639</v>
      </c>
      <c r="D206">
        <v>2</v>
      </c>
      <c r="H206">
        <v>2</v>
      </c>
    </row>
    <row r="207" spans="1:8" x14ac:dyDescent="0.35">
      <c r="A207">
        <v>2022</v>
      </c>
      <c r="B207" t="s">
        <v>640</v>
      </c>
      <c r="D207">
        <v>1</v>
      </c>
      <c r="H207">
        <v>1</v>
      </c>
    </row>
    <row r="208" spans="1:8" x14ac:dyDescent="0.35">
      <c r="A208">
        <v>2022</v>
      </c>
      <c r="B208" t="s">
        <v>915</v>
      </c>
      <c r="C208">
        <v>1</v>
      </c>
      <c r="G208">
        <v>1</v>
      </c>
      <c r="H208">
        <v>2</v>
      </c>
    </row>
    <row r="209" spans="1:8" x14ac:dyDescent="0.35">
      <c r="A209">
        <v>2022</v>
      </c>
      <c r="B209" t="s">
        <v>641</v>
      </c>
      <c r="D209">
        <v>1</v>
      </c>
      <c r="H209">
        <v>1</v>
      </c>
    </row>
    <row r="210" spans="1:8" x14ac:dyDescent="0.35">
      <c r="A210">
        <v>2022</v>
      </c>
      <c r="B210" t="s">
        <v>642</v>
      </c>
      <c r="D210">
        <v>3</v>
      </c>
      <c r="H210">
        <v>3</v>
      </c>
    </row>
    <row r="211" spans="1:8" x14ac:dyDescent="0.35">
      <c r="A211">
        <v>2022</v>
      </c>
      <c r="B211" t="s">
        <v>643</v>
      </c>
      <c r="D211">
        <v>1</v>
      </c>
      <c r="H211">
        <v>1</v>
      </c>
    </row>
    <row r="212" spans="1:8" x14ac:dyDescent="0.35">
      <c r="A212">
        <v>2022</v>
      </c>
      <c r="B212" t="s">
        <v>644</v>
      </c>
      <c r="D212">
        <v>2</v>
      </c>
      <c r="H212">
        <v>2</v>
      </c>
    </row>
    <row r="213" spans="1:8" x14ac:dyDescent="0.35">
      <c r="A213">
        <v>2022</v>
      </c>
      <c r="B213" t="s">
        <v>916</v>
      </c>
      <c r="D213">
        <v>2</v>
      </c>
      <c r="E213">
        <v>2</v>
      </c>
      <c r="H213">
        <v>4</v>
      </c>
    </row>
    <row r="214" spans="1:8" x14ac:dyDescent="0.35">
      <c r="A214">
        <v>2022</v>
      </c>
      <c r="B214" t="s">
        <v>917</v>
      </c>
      <c r="D214">
        <v>1</v>
      </c>
      <c r="E214">
        <v>1</v>
      </c>
      <c r="H214">
        <v>2</v>
      </c>
    </row>
    <row r="215" spans="1:8" x14ac:dyDescent="0.35">
      <c r="A215">
        <v>2022</v>
      </c>
      <c r="B215" t="s">
        <v>645</v>
      </c>
      <c r="C215">
        <v>1</v>
      </c>
      <c r="H215">
        <v>1</v>
      </c>
    </row>
    <row r="216" spans="1:8" x14ac:dyDescent="0.35">
      <c r="A216">
        <v>2022</v>
      </c>
      <c r="B216" t="s">
        <v>646</v>
      </c>
      <c r="D216">
        <v>2</v>
      </c>
      <c r="H216">
        <v>2</v>
      </c>
    </row>
    <row r="217" spans="1:8" x14ac:dyDescent="0.35">
      <c r="A217">
        <v>2022</v>
      </c>
      <c r="B217" t="s">
        <v>918</v>
      </c>
      <c r="F217">
        <v>1</v>
      </c>
      <c r="H217">
        <v>1</v>
      </c>
    </row>
    <row r="218" spans="1:8" x14ac:dyDescent="0.35">
      <c r="A218">
        <v>2022</v>
      </c>
      <c r="B218" t="s">
        <v>919</v>
      </c>
      <c r="F218">
        <v>2</v>
      </c>
      <c r="H218">
        <v>2</v>
      </c>
    </row>
    <row r="219" spans="1:8" x14ac:dyDescent="0.35">
      <c r="A219">
        <v>2022</v>
      </c>
      <c r="B219" t="s">
        <v>920</v>
      </c>
      <c r="E219">
        <v>1</v>
      </c>
      <c r="H219">
        <v>1</v>
      </c>
    </row>
    <row r="220" spans="1:8" x14ac:dyDescent="0.35">
      <c r="A220">
        <v>2022</v>
      </c>
      <c r="B220" t="s">
        <v>921</v>
      </c>
      <c r="E220">
        <v>1</v>
      </c>
      <c r="H220">
        <v>1</v>
      </c>
    </row>
    <row r="221" spans="1:8" x14ac:dyDescent="0.35">
      <c r="A221">
        <v>2022</v>
      </c>
      <c r="B221" t="s">
        <v>922</v>
      </c>
      <c r="E221">
        <v>1</v>
      </c>
      <c r="H221">
        <v>1</v>
      </c>
    </row>
    <row r="222" spans="1:8" x14ac:dyDescent="0.35">
      <c r="A222">
        <v>2022</v>
      </c>
      <c r="B222" t="s">
        <v>923</v>
      </c>
      <c r="E222">
        <v>1</v>
      </c>
      <c r="H222">
        <v>1</v>
      </c>
    </row>
    <row r="223" spans="1:8" x14ac:dyDescent="0.35">
      <c r="A223">
        <v>2022</v>
      </c>
      <c r="B223" t="s">
        <v>647</v>
      </c>
      <c r="D223">
        <v>2</v>
      </c>
      <c r="H223">
        <v>2</v>
      </c>
    </row>
    <row r="224" spans="1:8" x14ac:dyDescent="0.35">
      <c r="A224">
        <v>2022</v>
      </c>
      <c r="B224" t="s">
        <v>924</v>
      </c>
      <c r="C224">
        <v>1</v>
      </c>
      <c r="G224">
        <v>2</v>
      </c>
      <c r="H224">
        <v>3</v>
      </c>
    </row>
    <row r="225" spans="1:8" x14ac:dyDescent="0.35">
      <c r="A225">
        <v>2022</v>
      </c>
      <c r="B225" t="s">
        <v>648</v>
      </c>
      <c r="C225">
        <v>1</v>
      </c>
      <c r="H225">
        <v>1</v>
      </c>
    </row>
    <row r="226" spans="1:8" x14ac:dyDescent="0.35">
      <c r="A226">
        <v>2022</v>
      </c>
      <c r="B226" t="s">
        <v>649</v>
      </c>
      <c r="C226">
        <v>3</v>
      </c>
      <c r="D226">
        <v>1</v>
      </c>
      <c r="H226">
        <v>4</v>
      </c>
    </row>
    <row r="227" spans="1:8" x14ac:dyDescent="0.35">
      <c r="A227">
        <v>2022</v>
      </c>
      <c r="B227" t="s">
        <v>651</v>
      </c>
      <c r="C227">
        <v>1</v>
      </c>
      <c r="H227">
        <v>1</v>
      </c>
    </row>
    <row r="228" spans="1:8" x14ac:dyDescent="0.35">
      <c r="A228">
        <v>2022</v>
      </c>
      <c r="B228" t="s">
        <v>925</v>
      </c>
      <c r="D228">
        <v>1</v>
      </c>
      <c r="G228">
        <v>1</v>
      </c>
      <c r="H228">
        <v>2</v>
      </c>
    </row>
    <row r="229" spans="1:8" x14ac:dyDescent="0.35">
      <c r="A229">
        <v>2022</v>
      </c>
      <c r="B229" t="s">
        <v>926</v>
      </c>
      <c r="D229">
        <v>1</v>
      </c>
      <c r="E229">
        <v>1</v>
      </c>
      <c r="G229">
        <v>1</v>
      </c>
      <c r="H229">
        <v>3</v>
      </c>
    </row>
    <row r="230" spans="1:8" x14ac:dyDescent="0.35">
      <c r="A230">
        <v>2022</v>
      </c>
      <c r="B230" t="s">
        <v>927</v>
      </c>
      <c r="C230">
        <v>1</v>
      </c>
      <c r="D230">
        <v>1</v>
      </c>
      <c r="G230">
        <v>2</v>
      </c>
      <c r="H230">
        <v>4</v>
      </c>
    </row>
    <row r="231" spans="1:8" x14ac:dyDescent="0.35">
      <c r="A231">
        <v>2022</v>
      </c>
      <c r="B231" t="s">
        <v>928</v>
      </c>
      <c r="C231">
        <v>2</v>
      </c>
      <c r="D231">
        <v>1</v>
      </c>
      <c r="E231">
        <v>1</v>
      </c>
      <c r="H231">
        <v>4</v>
      </c>
    </row>
    <row r="232" spans="1:8" x14ac:dyDescent="0.35">
      <c r="A232">
        <v>2022</v>
      </c>
      <c r="B232" t="s">
        <v>929</v>
      </c>
      <c r="D232">
        <v>2</v>
      </c>
      <c r="E232">
        <v>1</v>
      </c>
      <c r="H232">
        <v>3</v>
      </c>
    </row>
    <row r="233" spans="1:8" x14ac:dyDescent="0.35">
      <c r="A233">
        <v>2022</v>
      </c>
      <c r="B233" t="s">
        <v>930</v>
      </c>
      <c r="D233">
        <v>1</v>
      </c>
      <c r="E233">
        <v>1</v>
      </c>
      <c r="H233">
        <v>2</v>
      </c>
    </row>
    <row r="234" spans="1:8" x14ac:dyDescent="0.35">
      <c r="A234">
        <v>2022</v>
      </c>
      <c r="B234" t="s">
        <v>931</v>
      </c>
      <c r="C234">
        <v>1</v>
      </c>
      <c r="E234">
        <v>1</v>
      </c>
      <c r="G234">
        <v>1</v>
      </c>
      <c r="H234">
        <v>3</v>
      </c>
    </row>
    <row r="235" spans="1:8" x14ac:dyDescent="0.35">
      <c r="A235">
        <v>2022</v>
      </c>
      <c r="B235" t="s">
        <v>652</v>
      </c>
      <c r="D235">
        <v>2</v>
      </c>
      <c r="H235">
        <v>2</v>
      </c>
    </row>
    <row r="236" spans="1:8" x14ac:dyDescent="0.35">
      <c r="A236">
        <v>2022</v>
      </c>
      <c r="B236" t="s">
        <v>932</v>
      </c>
      <c r="E236">
        <v>2</v>
      </c>
      <c r="G236">
        <v>3</v>
      </c>
      <c r="H236">
        <v>5</v>
      </c>
    </row>
    <row r="237" spans="1:8" x14ac:dyDescent="0.35">
      <c r="A237">
        <v>2022</v>
      </c>
      <c r="B237" t="s">
        <v>654</v>
      </c>
      <c r="C237">
        <v>1</v>
      </c>
      <c r="H237">
        <v>1</v>
      </c>
    </row>
    <row r="238" spans="1:8" x14ac:dyDescent="0.35">
      <c r="A238">
        <v>2022</v>
      </c>
      <c r="B238" t="s">
        <v>655</v>
      </c>
      <c r="C238">
        <v>2</v>
      </c>
      <c r="H238">
        <v>2</v>
      </c>
    </row>
    <row r="239" spans="1:8" x14ac:dyDescent="0.35">
      <c r="A239">
        <v>2022</v>
      </c>
      <c r="B239" t="s">
        <v>656</v>
      </c>
      <c r="C239">
        <v>1</v>
      </c>
      <c r="H239">
        <v>1</v>
      </c>
    </row>
    <row r="240" spans="1:8" x14ac:dyDescent="0.35">
      <c r="A240">
        <v>2022</v>
      </c>
      <c r="B240" t="s">
        <v>657</v>
      </c>
      <c r="C240">
        <v>1</v>
      </c>
      <c r="H240">
        <v>1</v>
      </c>
    </row>
    <row r="241" spans="1:8" x14ac:dyDescent="0.35">
      <c r="A241">
        <v>2022</v>
      </c>
      <c r="B241" t="s">
        <v>658</v>
      </c>
      <c r="C241">
        <v>2</v>
      </c>
      <c r="H241">
        <v>2</v>
      </c>
    </row>
    <row r="242" spans="1:8" x14ac:dyDescent="0.35">
      <c r="A242">
        <v>2022</v>
      </c>
      <c r="B242" t="s">
        <v>933</v>
      </c>
      <c r="C242">
        <v>3</v>
      </c>
      <c r="G242">
        <v>1</v>
      </c>
      <c r="H242">
        <v>4</v>
      </c>
    </row>
    <row r="243" spans="1:8" x14ac:dyDescent="0.35">
      <c r="A243">
        <v>2022</v>
      </c>
      <c r="B243" t="s">
        <v>659</v>
      </c>
      <c r="C243">
        <v>2</v>
      </c>
      <c r="H243">
        <v>2</v>
      </c>
    </row>
    <row r="244" spans="1:8" x14ac:dyDescent="0.35">
      <c r="A244">
        <v>2022</v>
      </c>
      <c r="B244" t="s">
        <v>660</v>
      </c>
      <c r="C244">
        <v>2</v>
      </c>
      <c r="H244">
        <v>2</v>
      </c>
    </row>
    <row r="245" spans="1:8" x14ac:dyDescent="0.35">
      <c r="A245">
        <v>2022</v>
      </c>
      <c r="B245" t="s">
        <v>934</v>
      </c>
      <c r="C245">
        <v>2</v>
      </c>
      <c r="H245">
        <v>2</v>
      </c>
    </row>
    <row r="246" spans="1:8" x14ac:dyDescent="0.35">
      <c r="A246">
        <v>2022</v>
      </c>
      <c r="B246" t="s">
        <v>661</v>
      </c>
      <c r="C246">
        <v>2</v>
      </c>
      <c r="H246">
        <v>2</v>
      </c>
    </row>
    <row r="247" spans="1:8" x14ac:dyDescent="0.35">
      <c r="A247">
        <v>2022</v>
      </c>
      <c r="B247" t="s">
        <v>662</v>
      </c>
      <c r="C247">
        <v>2</v>
      </c>
      <c r="H247">
        <v>2</v>
      </c>
    </row>
    <row r="248" spans="1:8" x14ac:dyDescent="0.35">
      <c r="A248">
        <v>2022</v>
      </c>
      <c r="B248" t="s">
        <v>663</v>
      </c>
      <c r="C248">
        <v>1</v>
      </c>
      <c r="H248">
        <v>1</v>
      </c>
    </row>
    <row r="249" spans="1:8" x14ac:dyDescent="0.35">
      <c r="A249">
        <v>2022</v>
      </c>
      <c r="B249" t="s">
        <v>935</v>
      </c>
      <c r="C249">
        <v>1</v>
      </c>
      <c r="E249">
        <v>1</v>
      </c>
      <c r="H249">
        <v>2</v>
      </c>
    </row>
    <row r="250" spans="1:8" x14ac:dyDescent="0.35">
      <c r="A250">
        <v>2022</v>
      </c>
      <c r="B250" t="s">
        <v>664</v>
      </c>
      <c r="C250">
        <v>2</v>
      </c>
      <c r="H250">
        <v>2</v>
      </c>
    </row>
    <row r="251" spans="1:8" x14ac:dyDescent="0.35">
      <c r="A251">
        <v>2022</v>
      </c>
      <c r="B251" t="s">
        <v>665</v>
      </c>
      <c r="E251">
        <v>1</v>
      </c>
      <c r="H251">
        <v>1</v>
      </c>
    </row>
    <row r="252" spans="1:8" x14ac:dyDescent="0.35">
      <c r="A252">
        <v>2022</v>
      </c>
      <c r="B252" t="s">
        <v>936</v>
      </c>
      <c r="G252">
        <v>2</v>
      </c>
      <c r="H252">
        <v>2</v>
      </c>
    </row>
    <row r="253" spans="1:8" x14ac:dyDescent="0.35">
      <c r="A253">
        <v>2022</v>
      </c>
      <c r="B253" t="s">
        <v>667</v>
      </c>
      <c r="C253">
        <v>1</v>
      </c>
      <c r="H253">
        <v>1</v>
      </c>
    </row>
    <row r="254" spans="1:8" x14ac:dyDescent="0.35">
      <c r="A254">
        <v>2022</v>
      </c>
      <c r="B254" t="s">
        <v>937</v>
      </c>
      <c r="F254">
        <v>1</v>
      </c>
      <c r="H254">
        <v>1</v>
      </c>
    </row>
    <row r="255" spans="1:8" x14ac:dyDescent="0.35">
      <c r="A255">
        <v>2022</v>
      </c>
      <c r="B255" t="s">
        <v>668</v>
      </c>
      <c r="C255">
        <v>1</v>
      </c>
      <c r="H255">
        <v>1</v>
      </c>
    </row>
    <row r="256" spans="1:8" x14ac:dyDescent="0.35">
      <c r="A256">
        <v>2022</v>
      </c>
      <c r="B256" t="s">
        <v>938</v>
      </c>
      <c r="D256">
        <v>2</v>
      </c>
      <c r="E256">
        <v>1</v>
      </c>
      <c r="H256">
        <v>3</v>
      </c>
    </row>
    <row r="257" spans="1:8" x14ac:dyDescent="0.35">
      <c r="A257">
        <v>2023</v>
      </c>
      <c r="B257" t="s">
        <v>939</v>
      </c>
      <c r="E257">
        <v>1</v>
      </c>
      <c r="H257">
        <v>1</v>
      </c>
    </row>
    <row r="258" spans="1:8" x14ac:dyDescent="0.35">
      <c r="A258">
        <v>2023</v>
      </c>
      <c r="B258" t="s">
        <v>940</v>
      </c>
      <c r="D258">
        <v>2</v>
      </c>
      <c r="E258">
        <v>2</v>
      </c>
      <c r="H258">
        <v>4</v>
      </c>
    </row>
    <row r="259" spans="1:8" x14ac:dyDescent="0.35">
      <c r="A259">
        <v>2023</v>
      </c>
      <c r="B259" t="s">
        <v>941</v>
      </c>
      <c r="D259">
        <v>2</v>
      </c>
      <c r="E259">
        <v>2</v>
      </c>
      <c r="H259">
        <v>4</v>
      </c>
    </row>
    <row r="260" spans="1:8" x14ac:dyDescent="0.35">
      <c r="A260">
        <v>2023</v>
      </c>
      <c r="B260" t="s">
        <v>942</v>
      </c>
      <c r="D260">
        <v>2</v>
      </c>
      <c r="E260">
        <v>2</v>
      </c>
      <c r="H260">
        <v>4</v>
      </c>
    </row>
    <row r="261" spans="1:8" x14ac:dyDescent="0.35">
      <c r="A261">
        <v>2023</v>
      </c>
      <c r="B261" t="s">
        <v>943</v>
      </c>
      <c r="D261">
        <v>2</v>
      </c>
      <c r="E261">
        <v>2</v>
      </c>
      <c r="H261">
        <v>4</v>
      </c>
    </row>
    <row r="262" spans="1:8" x14ac:dyDescent="0.35">
      <c r="A262">
        <v>2023</v>
      </c>
      <c r="B262" t="s">
        <v>944</v>
      </c>
      <c r="E262">
        <v>1</v>
      </c>
      <c r="H262">
        <v>1</v>
      </c>
    </row>
    <row r="263" spans="1:8" x14ac:dyDescent="0.35">
      <c r="A263">
        <v>2023</v>
      </c>
      <c r="B263" t="s">
        <v>945</v>
      </c>
      <c r="E263">
        <v>1</v>
      </c>
      <c r="F263">
        <v>1</v>
      </c>
      <c r="H263">
        <v>2</v>
      </c>
    </row>
    <row r="264" spans="1:8" x14ac:dyDescent="0.35">
      <c r="A264">
        <v>2023</v>
      </c>
      <c r="B264" t="s">
        <v>946</v>
      </c>
      <c r="D264">
        <v>2</v>
      </c>
      <c r="E264">
        <v>3</v>
      </c>
      <c r="H264">
        <v>5</v>
      </c>
    </row>
    <row r="265" spans="1:8" x14ac:dyDescent="0.35">
      <c r="A265">
        <v>2023</v>
      </c>
      <c r="B265" t="s">
        <v>947</v>
      </c>
      <c r="E265">
        <v>1</v>
      </c>
      <c r="F265">
        <v>1</v>
      </c>
      <c r="H265">
        <v>2</v>
      </c>
    </row>
    <row r="266" spans="1:8" x14ac:dyDescent="0.35">
      <c r="A266">
        <v>2023</v>
      </c>
      <c r="B266" t="s">
        <v>948</v>
      </c>
      <c r="E266">
        <v>2</v>
      </c>
      <c r="H266">
        <v>2</v>
      </c>
    </row>
    <row r="267" spans="1:8" x14ac:dyDescent="0.35">
      <c r="A267">
        <v>2023</v>
      </c>
      <c r="B267" t="s">
        <v>949</v>
      </c>
      <c r="D267">
        <v>2</v>
      </c>
      <c r="E267">
        <v>2</v>
      </c>
      <c r="H267">
        <v>4</v>
      </c>
    </row>
    <row r="268" spans="1:8" x14ac:dyDescent="0.35">
      <c r="A268">
        <v>2023</v>
      </c>
      <c r="B268" t="s">
        <v>950</v>
      </c>
      <c r="E268">
        <v>2</v>
      </c>
      <c r="H268">
        <v>2</v>
      </c>
    </row>
    <row r="269" spans="1:8" x14ac:dyDescent="0.35">
      <c r="A269">
        <v>2023</v>
      </c>
      <c r="B269" t="s">
        <v>951</v>
      </c>
      <c r="D269">
        <v>1</v>
      </c>
      <c r="E269">
        <v>2</v>
      </c>
      <c r="G269">
        <v>1</v>
      </c>
      <c r="H269">
        <v>4</v>
      </c>
    </row>
    <row r="270" spans="1:8" x14ac:dyDescent="0.35">
      <c r="A270">
        <v>2023</v>
      </c>
      <c r="B270" t="s">
        <v>952</v>
      </c>
      <c r="E270">
        <v>1</v>
      </c>
      <c r="H270">
        <v>1</v>
      </c>
    </row>
    <row r="271" spans="1:8" x14ac:dyDescent="0.35">
      <c r="A271">
        <v>2023</v>
      </c>
      <c r="B271" t="s">
        <v>953</v>
      </c>
      <c r="E271">
        <v>2</v>
      </c>
      <c r="H271">
        <v>2</v>
      </c>
    </row>
    <row r="272" spans="1:8" x14ac:dyDescent="0.35">
      <c r="A272">
        <v>2023</v>
      </c>
      <c r="B272" t="s">
        <v>954</v>
      </c>
      <c r="E272">
        <v>2</v>
      </c>
      <c r="H272">
        <v>2</v>
      </c>
    </row>
    <row r="273" spans="1:8" x14ac:dyDescent="0.35">
      <c r="A273">
        <v>2023</v>
      </c>
      <c r="B273" t="s">
        <v>955</v>
      </c>
      <c r="C273">
        <v>1</v>
      </c>
      <c r="E273">
        <v>1</v>
      </c>
      <c r="H273">
        <v>2</v>
      </c>
    </row>
    <row r="274" spans="1:8" x14ac:dyDescent="0.35">
      <c r="A274">
        <v>2023</v>
      </c>
      <c r="B274" t="s">
        <v>956</v>
      </c>
      <c r="E274">
        <v>1</v>
      </c>
      <c r="H274">
        <v>1</v>
      </c>
    </row>
    <row r="275" spans="1:8" x14ac:dyDescent="0.35">
      <c r="A275">
        <v>2023</v>
      </c>
      <c r="B275" t="s">
        <v>957</v>
      </c>
      <c r="E275">
        <v>1</v>
      </c>
      <c r="H275">
        <v>1</v>
      </c>
    </row>
    <row r="276" spans="1:8" x14ac:dyDescent="0.35">
      <c r="A276">
        <v>2023</v>
      </c>
      <c r="B276" t="s">
        <v>669</v>
      </c>
      <c r="C276">
        <v>1</v>
      </c>
      <c r="H276">
        <v>1</v>
      </c>
    </row>
    <row r="277" spans="1:8" x14ac:dyDescent="0.35">
      <c r="A277">
        <v>2023</v>
      </c>
      <c r="B277" t="s">
        <v>958</v>
      </c>
      <c r="D277">
        <v>1</v>
      </c>
      <c r="E277">
        <v>2</v>
      </c>
      <c r="H277">
        <v>3</v>
      </c>
    </row>
    <row r="278" spans="1:8" x14ac:dyDescent="0.35">
      <c r="A278">
        <v>2023</v>
      </c>
      <c r="B278" t="s">
        <v>670</v>
      </c>
      <c r="D278">
        <v>1</v>
      </c>
      <c r="H278">
        <v>1</v>
      </c>
    </row>
    <row r="279" spans="1:8" x14ac:dyDescent="0.35">
      <c r="A279">
        <v>2023</v>
      </c>
      <c r="B279" t="s">
        <v>959</v>
      </c>
      <c r="D279">
        <v>1</v>
      </c>
      <c r="E279">
        <v>1</v>
      </c>
      <c r="H279">
        <v>2</v>
      </c>
    </row>
    <row r="280" spans="1:8" x14ac:dyDescent="0.35">
      <c r="A280">
        <v>2023</v>
      </c>
      <c r="B280" t="s">
        <v>671</v>
      </c>
      <c r="D280">
        <v>1</v>
      </c>
      <c r="H280">
        <v>1</v>
      </c>
    </row>
    <row r="281" spans="1:8" x14ac:dyDescent="0.35">
      <c r="A281">
        <v>2023</v>
      </c>
      <c r="B281" t="s">
        <v>960</v>
      </c>
      <c r="D281">
        <v>1</v>
      </c>
      <c r="E281">
        <v>2</v>
      </c>
      <c r="H281">
        <v>3</v>
      </c>
    </row>
    <row r="282" spans="1:8" x14ac:dyDescent="0.35">
      <c r="A282">
        <v>2023</v>
      </c>
      <c r="B282" t="s">
        <v>961</v>
      </c>
      <c r="E282">
        <v>1</v>
      </c>
      <c r="H282">
        <v>1</v>
      </c>
    </row>
    <row r="283" spans="1:8" x14ac:dyDescent="0.35">
      <c r="A283">
        <v>2023</v>
      </c>
      <c r="B283" t="s">
        <v>962</v>
      </c>
      <c r="E283">
        <v>1</v>
      </c>
      <c r="H283">
        <v>1</v>
      </c>
    </row>
    <row r="284" spans="1:8" x14ac:dyDescent="0.35">
      <c r="A284">
        <v>2023</v>
      </c>
      <c r="B284" t="s">
        <v>672</v>
      </c>
      <c r="D284">
        <v>1</v>
      </c>
      <c r="H284">
        <v>1</v>
      </c>
    </row>
    <row r="285" spans="1:8" x14ac:dyDescent="0.35">
      <c r="A285">
        <v>2023</v>
      </c>
      <c r="B285" t="s">
        <v>963</v>
      </c>
      <c r="E285">
        <v>1</v>
      </c>
      <c r="H285">
        <v>1</v>
      </c>
    </row>
    <row r="286" spans="1:8" x14ac:dyDescent="0.35">
      <c r="A286">
        <v>2023</v>
      </c>
      <c r="B286" t="s">
        <v>964</v>
      </c>
      <c r="E286">
        <v>1</v>
      </c>
      <c r="H286">
        <v>1</v>
      </c>
    </row>
    <row r="287" spans="1:8" x14ac:dyDescent="0.35">
      <c r="A287">
        <v>2023</v>
      </c>
      <c r="B287" t="s">
        <v>965</v>
      </c>
      <c r="G287">
        <v>1</v>
      </c>
      <c r="H287">
        <v>1</v>
      </c>
    </row>
    <row r="288" spans="1:8" x14ac:dyDescent="0.35">
      <c r="A288">
        <v>2023</v>
      </c>
      <c r="B288" t="s">
        <v>673</v>
      </c>
      <c r="D288">
        <v>1</v>
      </c>
      <c r="H288">
        <v>1</v>
      </c>
    </row>
    <row r="289" spans="1:8" x14ac:dyDescent="0.35">
      <c r="A289">
        <v>2023</v>
      </c>
      <c r="B289" t="s">
        <v>966</v>
      </c>
      <c r="C289">
        <v>2</v>
      </c>
      <c r="D289">
        <v>1</v>
      </c>
      <c r="E289">
        <v>1</v>
      </c>
      <c r="H289">
        <v>4</v>
      </c>
    </row>
    <row r="290" spans="1:8" x14ac:dyDescent="0.35">
      <c r="A290">
        <v>2023</v>
      </c>
      <c r="B290" t="s">
        <v>674</v>
      </c>
      <c r="C290">
        <v>1</v>
      </c>
      <c r="H290">
        <v>1</v>
      </c>
    </row>
    <row r="291" spans="1:8" x14ac:dyDescent="0.35">
      <c r="A291">
        <v>2023</v>
      </c>
      <c r="B291" t="s">
        <v>967</v>
      </c>
      <c r="E291">
        <v>1</v>
      </c>
      <c r="H291">
        <v>1</v>
      </c>
    </row>
    <row r="292" spans="1:8" x14ac:dyDescent="0.35">
      <c r="A292">
        <v>2023</v>
      </c>
      <c r="B292" t="s">
        <v>968</v>
      </c>
      <c r="E292">
        <v>1</v>
      </c>
      <c r="H292">
        <v>1</v>
      </c>
    </row>
    <row r="293" spans="1:8" x14ac:dyDescent="0.35">
      <c r="A293">
        <v>2023</v>
      </c>
      <c r="B293" t="s">
        <v>675</v>
      </c>
      <c r="C293">
        <v>1</v>
      </c>
      <c r="H293">
        <v>1</v>
      </c>
    </row>
    <row r="294" spans="1:8" x14ac:dyDescent="0.35">
      <c r="A294">
        <v>2023</v>
      </c>
      <c r="B294" t="s">
        <v>676</v>
      </c>
      <c r="C294">
        <v>1</v>
      </c>
      <c r="H294">
        <v>1</v>
      </c>
    </row>
    <row r="295" spans="1:8" x14ac:dyDescent="0.35">
      <c r="A295">
        <v>2023</v>
      </c>
      <c r="B295" t="s">
        <v>969</v>
      </c>
      <c r="E295">
        <v>1</v>
      </c>
      <c r="H295">
        <v>1</v>
      </c>
    </row>
    <row r="296" spans="1:8" x14ac:dyDescent="0.35">
      <c r="A296">
        <v>2023</v>
      </c>
      <c r="B296" t="s">
        <v>970</v>
      </c>
      <c r="F296">
        <v>1</v>
      </c>
      <c r="H296">
        <v>1</v>
      </c>
    </row>
    <row r="297" spans="1:8" x14ac:dyDescent="0.35">
      <c r="A297">
        <v>2023</v>
      </c>
      <c r="B297" t="s">
        <v>677</v>
      </c>
      <c r="C297">
        <v>1</v>
      </c>
      <c r="H297">
        <v>1</v>
      </c>
    </row>
    <row r="298" spans="1:8" x14ac:dyDescent="0.35">
      <c r="A298">
        <v>2023</v>
      </c>
      <c r="B298" t="s">
        <v>971</v>
      </c>
      <c r="E298">
        <v>1</v>
      </c>
      <c r="H298">
        <v>1</v>
      </c>
    </row>
    <row r="299" spans="1:8" x14ac:dyDescent="0.35">
      <c r="A299">
        <v>2023</v>
      </c>
      <c r="B299" t="s">
        <v>972</v>
      </c>
      <c r="F299">
        <v>1</v>
      </c>
      <c r="H299">
        <v>1</v>
      </c>
    </row>
    <row r="300" spans="1:8" x14ac:dyDescent="0.35">
      <c r="A300">
        <v>2023</v>
      </c>
      <c r="B300" t="s">
        <v>973</v>
      </c>
      <c r="F300">
        <v>1</v>
      </c>
      <c r="H300">
        <v>1</v>
      </c>
    </row>
    <row r="301" spans="1:8" x14ac:dyDescent="0.35">
      <c r="A301">
        <v>2023</v>
      </c>
      <c r="B301" t="s">
        <v>974</v>
      </c>
      <c r="F301">
        <v>1</v>
      </c>
      <c r="H301">
        <v>1</v>
      </c>
    </row>
    <row r="302" spans="1:8" x14ac:dyDescent="0.35">
      <c r="A302">
        <v>2023</v>
      </c>
      <c r="B302" t="s">
        <v>975</v>
      </c>
      <c r="G302">
        <v>1</v>
      </c>
      <c r="H302">
        <v>1</v>
      </c>
    </row>
    <row r="303" spans="1:8" x14ac:dyDescent="0.35">
      <c r="A303">
        <v>2023</v>
      </c>
      <c r="B303" t="s">
        <v>976</v>
      </c>
      <c r="F303">
        <v>1</v>
      </c>
      <c r="H303">
        <v>1</v>
      </c>
    </row>
    <row r="304" spans="1:8" x14ac:dyDescent="0.35">
      <c r="A304">
        <v>2023</v>
      </c>
      <c r="B304" t="s">
        <v>678</v>
      </c>
      <c r="D304">
        <v>1</v>
      </c>
      <c r="H304">
        <v>1</v>
      </c>
    </row>
    <row r="305" spans="1:8" x14ac:dyDescent="0.35">
      <c r="A305">
        <v>2023</v>
      </c>
      <c r="B305" t="s">
        <v>977</v>
      </c>
      <c r="E305">
        <v>1</v>
      </c>
      <c r="H305">
        <v>1</v>
      </c>
    </row>
    <row r="306" spans="1:8" x14ac:dyDescent="0.35">
      <c r="A306">
        <v>2023</v>
      </c>
      <c r="B306" t="s">
        <v>978</v>
      </c>
      <c r="F306">
        <v>1</v>
      </c>
      <c r="H306">
        <v>1</v>
      </c>
    </row>
    <row r="307" spans="1:8" x14ac:dyDescent="0.35">
      <c r="A307">
        <v>2023</v>
      </c>
      <c r="B307" t="s">
        <v>979</v>
      </c>
      <c r="E307">
        <v>1</v>
      </c>
      <c r="H307">
        <v>1</v>
      </c>
    </row>
    <row r="308" spans="1:8" x14ac:dyDescent="0.35">
      <c r="A308">
        <v>2023</v>
      </c>
      <c r="B308" t="s">
        <v>980</v>
      </c>
      <c r="F308">
        <v>1</v>
      </c>
      <c r="H308">
        <v>1</v>
      </c>
    </row>
    <row r="309" spans="1:8" x14ac:dyDescent="0.35">
      <c r="A309">
        <v>2023</v>
      </c>
      <c r="B309" t="s">
        <v>981</v>
      </c>
      <c r="E309">
        <v>1</v>
      </c>
      <c r="H309">
        <v>1</v>
      </c>
    </row>
    <row r="310" spans="1:8" x14ac:dyDescent="0.35">
      <c r="A310">
        <v>2023</v>
      </c>
      <c r="B310" t="s">
        <v>982</v>
      </c>
      <c r="F310">
        <v>1</v>
      </c>
      <c r="H310">
        <v>1</v>
      </c>
    </row>
    <row r="311" spans="1:8" x14ac:dyDescent="0.35">
      <c r="A311">
        <v>2023</v>
      </c>
      <c r="B311" t="s">
        <v>983</v>
      </c>
      <c r="F311">
        <v>1</v>
      </c>
      <c r="H311">
        <v>1</v>
      </c>
    </row>
    <row r="312" spans="1:8" x14ac:dyDescent="0.35">
      <c r="A312">
        <v>2023</v>
      </c>
      <c r="B312" t="s">
        <v>984</v>
      </c>
      <c r="F312">
        <v>1</v>
      </c>
      <c r="H312">
        <v>1</v>
      </c>
    </row>
    <row r="313" spans="1:8" x14ac:dyDescent="0.35">
      <c r="A313">
        <v>2023</v>
      </c>
      <c r="B313" t="s">
        <v>985</v>
      </c>
      <c r="F313">
        <v>1</v>
      </c>
      <c r="H313">
        <v>1</v>
      </c>
    </row>
    <row r="314" spans="1:8" x14ac:dyDescent="0.35">
      <c r="A314">
        <v>2023</v>
      </c>
      <c r="B314" t="s">
        <v>986</v>
      </c>
      <c r="F314">
        <v>1</v>
      </c>
      <c r="H314">
        <v>1</v>
      </c>
    </row>
    <row r="315" spans="1:8" x14ac:dyDescent="0.35">
      <c r="A315">
        <v>2023</v>
      </c>
      <c r="B315" t="s">
        <v>987</v>
      </c>
      <c r="F315">
        <v>1</v>
      </c>
      <c r="H315">
        <v>1</v>
      </c>
    </row>
    <row r="316" spans="1:8" x14ac:dyDescent="0.35">
      <c r="A316">
        <v>2023</v>
      </c>
      <c r="B316" t="s">
        <v>988</v>
      </c>
      <c r="E316">
        <v>1</v>
      </c>
      <c r="H316">
        <v>1</v>
      </c>
    </row>
    <row r="317" spans="1:8" x14ac:dyDescent="0.35">
      <c r="A317">
        <v>2023</v>
      </c>
      <c r="B317" t="s">
        <v>989</v>
      </c>
      <c r="E317">
        <v>1</v>
      </c>
      <c r="H317">
        <v>1</v>
      </c>
    </row>
    <row r="318" spans="1:8" x14ac:dyDescent="0.35">
      <c r="A318">
        <v>2023</v>
      </c>
      <c r="B318" t="s">
        <v>990</v>
      </c>
      <c r="F318">
        <v>1</v>
      </c>
      <c r="H318">
        <v>1</v>
      </c>
    </row>
    <row r="319" spans="1:8" x14ac:dyDescent="0.35">
      <c r="A319">
        <v>2023</v>
      </c>
      <c r="B319" t="s">
        <v>991</v>
      </c>
      <c r="E319">
        <v>1</v>
      </c>
      <c r="H319">
        <v>1</v>
      </c>
    </row>
    <row r="320" spans="1:8" x14ac:dyDescent="0.35">
      <c r="A320">
        <v>2023</v>
      </c>
      <c r="B320" t="s">
        <v>992</v>
      </c>
      <c r="F320">
        <v>1</v>
      </c>
      <c r="H320">
        <v>1</v>
      </c>
    </row>
    <row r="321" spans="1:8" x14ac:dyDescent="0.35">
      <c r="A321">
        <v>2023</v>
      </c>
      <c r="B321" t="s">
        <v>993</v>
      </c>
      <c r="F321">
        <v>1</v>
      </c>
      <c r="H321">
        <v>1</v>
      </c>
    </row>
    <row r="322" spans="1:8" x14ac:dyDescent="0.35">
      <c r="A322">
        <v>2023</v>
      </c>
      <c r="B322" t="s">
        <v>994</v>
      </c>
      <c r="E322">
        <v>1</v>
      </c>
      <c r="H322">
        <v>1</v>
      </c>
    </row>
    <row r="323" spans="1:8" x14ac:dyDescent="0.35">
      <c r="A323">
        <v>2023</v>
      </c>
      <c r="B323" t="s">
        <v>995</v>
      </c>
      <c r="F323">
        <v>1</v>
      </c>
      <c r="H323">
        <v>1</v>
      </c>
    </row>
    <row r="324" spans="1:8" x14ac:dyDescent="0.35">
      <c r="A324">
        <v>2023</v>
      </c>
      <c r="B324" t="s">
        <v>996</v>
      </c>
      <c r="F324">
        <v>1</v>
      </c>
      <c r="H324">
        <v>1</v>
      </c>
    </row>
    <row r="325" spans="1:8" x14ac:dyDescent="0.35">
      <c r="A325">
        <v>2023</v>
      </c>
      <c r="B325" t="s">
        <v>997</v>
      </c>
      <c r="F325">
        <v>1</v>
      </c>
      <c r="H325">
        <v>1</v>
      </c>
    </row>
    <row r="326" spans="1:8" x14ac:dyDescent="0.35">
      <c r="A326">
        <v>2023</v>
      </c>
      <c r="B326" t="s">
        <v>998</v>
      </c>
      <c r="F326">
        <v>1</v>
      </c>
      <c r="H326">
        <v>1</v>
      </c>
    </row>
    <row r="327" spans="1:8" x14ac:dyDescent="0.35">
      <c r="A327">
        <v>2023</v>
      </c>
      <c r="B327" t="s">
        <v>999</v>
      </c>
      <c r="F327">
        <v>1</v>
      </c>
      <c r="H327">
        <v>1</v>
      </c>
    </row>
    <row r="328" spans="1:8" x14ac:dyDescent="0.35">
      <c r="A328">
        <v>2023</v>
      </c>
      <c r="B328" t="s">
        <v>1000</v>
      </c>
      <c r="F328">
        <v>1</v>
      </c>
      <c r="H328">
        <v>1</v>
      </c>
    </row>
    <row r="329" spans="1:8" x14ac:dyDescent="0.35">
      <c r="A329">
        <v>2023</v>
      </c>
      <c r="B329" t="s">
        <v>1001</v>
      </c>
      <c r="F329">
        <v>1</v>
      </c>
      <c r="H329">
        <v>1</v>
      </c>
    </row>
    <row r="330" spans="1:8" x14ac:dyDescent="0.35">
      <c r="A330">
        <v>2023</v>
      </c>
      <c r="B330" t="s">
        <v>1002</v>
      </c>
      <c r="G330">
        <v>1</v>
      </c>
      <c r="H330">
        <v>1</v>
      </c>
    </row>
    <row r="331" spans="1:8" x14ac:dyDescent="0.35">
      <c r="A331">
        <v>2023</v>
      </c>
      <c r="B331" t="s">
        <v>1003</v>
      </c>
      <c r="F331">
        <v>1</v>
      </c>
      <c r="H331">
        <v>1</v>
      </c>
    </row>
    <row r="332" spans="1:8" x14ac:dyDescent="0.35">
      <c r="A332">
        <v>2023</v>
      </c>
      <c r="B332" t="s">
        <v>1004</v>
      </c>
      <c r="F332">
        <v>1</v>
      </c>
      <c r="H332">
        <v>1</v>
      </c>
    </row>
    <row r="333" spans="1:8" x14ac:dyDescent="0.35">
      <c r="A333">
        <v>2023</v>
      </c>
      <c r="B333" t="s">
        <v>1005</v>
      </c>
      <c r="F333">
        <v>1</v>
      </c>
      <c r="H333">
        <v>1</v>
      </c>
    </row>
    <row r="334" spans="1:8" x14ac:dyDescent="0.35">
      <c r="A334">
        <v>2023</v>
      </c>
      <c r="B334" t="s">
        <v>1006</v>
      </c>
      <c r="E334">
        <v>1</v>
      </c>
      <c r="H334">
        <v>1</v>
      </c>
    </row>
    <row r="335" spans="1:8" x14ac:dyDescent="0.35">
      <c r="A335">
        <v>2023</v>
      </c>
      <c r="B335" t="s">
        <v>1007</v>
      </c>
      <c r="F335">
        <v>1</v>
      </c>
      <c r="H335">
        <v>1</v>
      </c>
    </row>
    <row r="336" spans="1:8" x14ac:dyDescent="0.35">
      <c r="A336">
        <v>2023</v>
      </c>
      <c r="B336" t="s">
        <v>1008</v>
      </c>
      <c r="F336">
        <v>1</v>
      </c>
      <c r="H336">
        <v>1</v>
      </c>
    </row>
    <row r="337" spans="1:8" x14ac:dyDescent="0.35">
      <c r="A337">
        <v>2023</v>
      </c>
      <c r="B337" t="s">
        <v>679</v>
      </c>
      <c r="C337">
        <v>1</v>
      </c>
      <c r="H337">
        <v>1</v>
      </c>
    </row>
    <row r="338" spans="1:8" x14ac:dyDescent="0.35">
      <c r="A338">
        <v>2023</v>
      </c>
      <c r="B338" t="s">
        <v>1009</v>
      </c>
      <c r="E338">
        <v>1</v>
      </c>
      <c r="H338">
        <v>1</v>
      </c>
    </row>
    <row r="339" spans="1:8" x14ac:dyDescent="0.35">
      <c r="A339">
        <v>2023</v>
      </c>
      <c r="B339" t="s">
        <v>680</v>
      </c>
      <c r="C339">
        <v>1</v>
      </c>
      <c r="H339">
        <v>1</v>
      </c>
    </row>
    <row r="340" spans="1:8" x14ac:dyDescent="0.35">
      <c r="A340">
        <v>2023</v>
      </c>
      <c r="B340" t="s">
        <v>681</v>
      </c>
      <c r="D340">
        <v>1</v>
      </c>
      <c r="H340">
        <v>1</v>
      </c>
    </row>
    <row r="341" spans="1:8" x14ac:dyDescent="0.35">
      <c r="A341">
        <v>2023</v>
      </c>
      <c r="B341" t="s">
        <v>1010</v>
      </c>
      <c r="D341">
        <v>2</v>
      </c>
      <c r="G341">
        <v>1</v>
      </c>
      <c r="H341">
        <v>3</v>
      </c>
    </row>
    <row r="342" spans="1:8" x14ac:dyDescent="0.35">
      <c r="A342">
        <v>2023</v>
      </c>
      <c r="B342" t="s">
        <v>1011</v>
      </c>
      <c r="E342">
        <v>1</v>
      </c>
      <c r="H342">
        <v>1</v>
      </c>
    </row>
    <row r="343" spans="1:8" x14ac:dyDescent="0.35">
      <c r="A343">
        <v>2023</v>
      </c>
      <c r="B343" t="s">
        <v>682</v>
      </c>
      <c r="D343">
        <v>1</v>
      </c>
      <c r="H343">
        <v>1</v>
      </c>
    </row>
    <row r="344" spans="1:8" x14ac:dyDescent="0.35">
      <c r="A344">
        <v>2023</v>
      </c>
      <c r="B344" t="s">
        <v>683</v>
      </c>
      <c r="D344">
        <v>1</v>
      </c>
      <c r="H344">
        <v>1</v>
      </c>
    </row>
    <row r="345" spans="1:8" x14ac:dyDescent="0.35">
      <c r="A345">
        <v>2023</v>
      </c>
      <c r="B345" t="s">
        <v>684</v>
      </c>
      <c r="D345">
        <v>1</v>
      </c>
      <c r="H345">
        <v>1</v>
      </c>
    </row>
    <row r="346" spans="1:8" x14ac:dyDescent="0.35">
      <c r="A346">
        <v>2023</v>
      </c>
      <c r="B346" t="s">
        <v>685</v>
      </c>
      <c r="D346">
        <v>1</v>
      </c>
      <c r="H346">
        <v>1</v>
      </c>
    </row>
    <row r="347" spans="1:8" x14ac:dyDescent="0.35">
      <c r="A347">
        <v>2023</v>
      </c>
      <c r="B347" t="s">
        <v>686</v>
      </c>
      <c r="D347">
        <v>1</v>
      </c>
      <c r="H347">
        <v>1</v>
      </c>
    </row>
    <row r="348" spans="1:8" x14ac:dyDescent="0.35">
      <c r="A348">
        <v>2023</v>
      </c>
      <c r="B348" t="s">
        <v>687</v>
      </c>
      <c r="D348">
        <v>1</v>
      </c>
      <c r="H348">
        <v>1</v>
      </c>
    </row>
    <row r="349" spans="1:8" x14ac:dyDescent="0.35">
      <c r="A349">
        <v>2023</v>
      </c>
      <c r="B349" t="s">
        <v>1012</v>
      </c>
      <c r="E349">
        <v>1</v>
      </c>
      <c r="H349">
        <v>1</v>
      </c>
    </row>
    <row r="350" spans="1:8" x14ac:dyDescent="0.35">
      <c r="A350">
        <v>2023</v>
      </c>
      <c r="B350" t="s">
        <v>688</v>
      </c>
      <c r="D350">
        <v>2</v>
      </c>
      <c r="H350">
        <v>2</v>
      </c>
    </row>
    <row r="351" spans="1:8" x14ac:dyDescent="0.35">
      <c r="A351">
        <v>2023</v>
      </c>
      <c r="B351" t="s">
        <v>1013</v>
      </c>
      <c r="D351">
        <v>1</v>
      </c>
      <c r="G351">
        <v>1</v>
      </c>
      <c r="H351">
        <v>2</v>
      </c>
    </row>
    <row r="352" spans="1:8" x14ac:dyDescent="0.35">
      <c r="A352">
        <v>2023</v>
      </c>
      <c r="B352" t="s">
        <v>1014</v>
      </c>
      <c r="D352">
        <v>8</v>
      </c>
      <c r="E352">
        <v>2</v>
      </c>
      <c r="H352">
        <v>10</v>
      </c>
    </row>
    <row r="353" spans="1:8" x14ac:dyDescent="0.35">
      <c r="A353">
        <v>2023</v>
      </c>
      <c r="B353" t="s">
        <v>689</v>
      </c>
      <c r="D353">
        <v>1</v>
      </c>
      <c r="H353">
        <v>1</v>
      </c>
    </row>
    <row r="354" spans="1:8" x14ac:dyDescent="0.35">
      <c r="A354">
        <v>2023</v>
      </c>
      <c r="B354" t="s">
        <v>690</v>
      </c>
      <c r="D354">
        <v>1</v>
      </c>
      <c r="H354">
        <v>1</v>
      </c>
    </row>
    <row r="355" spans="1:8" x14ac:dyDescent="0.35">
      <c r="A355">
        <v>2023</v>
      </c>
      <c r="B355" t="s">
        <v>1015</v>
      </c>
      <c r="E355">
        <v>2</v>
      </c>
      <c r="H355">
        <v>2</v>
      </c>
    </row>
    <row r="356" spans="1:8" x14ac:dyDescent="0.35">
      <c r="A356">
        <v>2023</v>
      </c>
      <c r="B356" t="s">
        <v>1016</v>
      </c>
      <c r="C356">
        <v>1</v>
      </c>
      <c r="D356">
        <v>1</v>
      </c>
      <c r="E356">
        <v>3</v>
      </c>
      <c r="H356">
        <v>5</v>
      </c>
    </row>
    <row r="357" spans="1:8" x14ac:dyDescent="0.35">
      <c r="A357">
        <v>2023</v>
      </c>
      <c r="B357" t="s">
        <v>1017</v>
      </c>
      <c r="E357">
        <v>1</v>
      </c>
      <c r="H357">
        <v>1</v>
      </c>
    </row>
    <row r="358" spans="1:8" x14ac:dyDescent="0.35">
      <c r="A358">
        <v>2023</v>
      </c>
      <c r="B358" t="s">
        <v>1018</v>
      </c>
      <c r="G358">
        <v>1</v>
      </c>
      <c r="H358">
        <v>1</v>
      </c>
    </row>
    <row r="359" spans="1:8" x14ac:dyDescent="0.35">
      <c r="A359">
        <v>2023</v>
      </c>
      <c r="B359" t="s">
        <v>1019</v>
      </c>
      <c r="G359">
        <v>1</v>
      </c>
      <c r="H359">
        <v>1</v>
      </c>
    </row>
    <row r="360" spans="1:8" x14ac:dyDescent="0.35">
      <c r="A360">
        <v>2023</v>
      </c>
      <c r="B360" t="s">
        <v>1020</v>
      </c>
      <c r="E360">
        <v>1</v>
      </c>
      <c r="H360">
        <v>1</v>
      </c>
    </row>
    <row r="361" spans="1:8" x14ac:dyDescent="0.35">
      <c r="A361">
        <v>2023</v>
      </c>
      <c r="B361" t="s">
        <v>1021</v>
      </c>
      <c r="F361">
        <v>1</v>
      </c>
      <c r="H361">
        <v>1</v>
      </c>
    </row>
    <row r="362" spans="1:8" x14ac:dyDescent="0.35">
      <c r="A362">
        <v>2023</v>
      </c>
      <c r="B362" t="s">
        <v>1022</v>
      </c>
      <c r="E362">
        <v>1</v>
      </c>
      <c r="G362">
        <v>1</v>
      </c>
      <c r="H362">
        <v>2</v>
      </c>
    </row>
    <row r="363" spans="1:8" x14ac:dyDescent="0.35">
      <c r="A363">
        <v>2023</v>
      </c>
      <c r="B363" t="s">
        <v>691</v>
      </c>
      <c r="C363">
        <v>1</v>
      </c>
      <c r="H363">
        <v>1</v>
      </c>
    </row>
    <row r="364" spans="1:8" x14ac:dyDescent="0.35">
      <c r="A364">
        <v>2023</v>
      </c>
      <c r="B364" t="s">
        <v>1023</v>
      </c>
      <c r="E364">
        <v>1</v>
      </c>
      <c r="F364">
        <v>1</v>
      </c>
      <c r="H364">
        <v>2</v>
      </c>
    </row>
    <row r="365" spans="1:8" x14ac:dyDescent="0.35">
      <c r="A365">
        <v>2023</v>
      </c>
      <c r="B365" t="s">
        <v>1024</v>
      </c>
      <c r="E365">
        <v>1</v>
      </c>
      <c r="H365">
        <v>1</v>
      </c>
    </row>
    <row r="366" spans="1:8" x14ac:dyDescent="0.35">
      <c r="A366">
        <v>2023</v>
      </c>
      <c r="B366" t="s">
        <v>692</v>
      </c>
      <c r="D366">
        <v>1</v>
      </c>
      <c r="H366">
        <v>1</v>
      </c>
    </row>
    <row r="367" spans="1:8" x14ac:dyDescent="0.35">
      <c r="A367">
        <v>2023</v>
      </c>
      <c r="B367" t="s">
        <v>1025</v>
      </c>
      <c r="E367">
        <v>1</v>
      </c>
      <c r="H367">
        <v>1</v>
      </c>
    </row>
    <row r="368" spans="1:8" x14ac:dyDescent="0.35">
      <c r="A368">
        <v>2023</v>
      </c>
      <c r="B368" t="s">
        <v>1026</v>
      </c>
      <c r="E368">
        <v>1</v>
      </c>
      <c r="G368">
        <v>2</v>
      </c>
      <c r="H368">
        <v>3</v>
      </c>
    </row>
    <row r="369" spans="1:8" x14ac:dyDescent="0.35">
      <c r="A369">
        <v>2023</v>
      </c>
      <c r="B369" t="s">
        <v>1027</v>
      </c>
      <c r="D369">
        <v>1</v>
      </c>
      <c r="E369">
        <v>1</v>
      </c>
      <c r="H369">
        <v>2</v>
      </c>
    </row>
    <row r="370" spans="1:8" x14ac:dyDescent="0.35">
      <c r="A370">
        <v>2023</v>
      </c>
      <c r="B370" t="s">
        <v>1028</v>
      </c>
      <c r="G370">
        <v>1</v>
      </c>
      <c r="H370">
        <v>1</v>
      </c>
    </row>
    <row r="371" spans="1:8" x14ac:dyDescent="0.35">
      <c r="A371">
        <v>2023</v>
      </c>
      <c r="B371" t="s">
        <v>693</v>
      </c>
      <c r="D371">
        <v>2</v>
      </c>
      <c r="H371">
        <v>2</v>
      </c>
    </row>
    <row r="372" spans="1:8" x14ac:dyDescent="0.35">
      <c r="A372">
        <v>2023</v>
      </c>
      <c r="B372" t="s">
        <v>1029</v>
      </c>
      <c r="E372">
        <v>1</v>
      </c>
      <c r="H372">
        <v>1</v>
      </c>
    </row>
    <row r="373" spans="1:8" x14ac:dyDescent="0.35">
      <c r="A373">
        <v>2023</v>
      </c>
      <c r="B373" t="s">
        <v>1030</v>
      </c>
      <c r="E373">
        <v>1</v>
      </c>
      <c r="H373">
        <v>1</v>
      </c>
    </row>
    <row r="374" spans="1:8" x14ac:dyDescent="0.35">
      <c r="A374">
        <v>2023</v>
      </c>
      <c r="B374" t="s">
        <v>1031</v>
      </c>
      <c r="E374">
        <v>2</v>
      </c>
      <c r="H374">
        <v>2</v>
      </c>
    </row>
    <row r="375" spans="1:8" x14ac:dyDescent="0.35">
      <c r="A375">
        <v>2023</v>
      </c>
      <c r="B375" t="s">
        <v>1032</v>
      </c>
      <c r="G375">
        <v>1</v>
      </c>
      <c r="H375">
        <v>1</v>
      </c>
    </row>
    <row r="376" spans="1:8" x14ac:dyDescent="0.35">
      <c r="A376">
        <v>2023</v>
      </c>
      <c r="B376" t="s">
        <v>1033</v>
      </c>
      <c r="G376">
        <v>1</v>
      </c>
      <c r="H376">
        <v>1</v>
      </c>
    </row>
    <row r="377" spans="1:8" x14ac:dyDescent="0.35">
      <c r="A377">
        <v>2023</v>
      </c>
      <c r="B377" t="s">
        <v>1034</v>
      </c>
      <c r="E377">
        <v>1</v>
      </c>
      <c r="H377">
        <v>1</v>
      </c>
    </row>
    <row r="378" spans="1:8" x14ac:dyDescent="0.35">
      <c r="A378">
        <v>2023</v>
      </c>
      <c r="B378" t="s">
        <v>1035</v>
      </c>
      <c r="E378">
        <v>1</v>
      </c>
      <c r="H378">
        <v>1</v>
      </c>
    </row>
    <row r="379" spans="1:8" x14ac:dyDescent="0.35">
      <c r="A379">
        <v>2023</v>
      </c>
      <c r="B379" t="s">
        <v>1036</v>
      </c>
      <c r="F379">
        <v>1</v>
      </c>
      <c r="H379">
        <v>1</v>
      </c>
    </row>
    <row r="380" spans="1:8" x14ac:dyDescent="0.35">
      <c r="A380">
        <v>2023</v>
      </c>
      <c r="B380" t="s">
        <v>1037</v>
      </c>
      <c r="E380">
        <v>2</v>
      </c>
      <c r="H380">
        <v>2</v>
      </c>
    </row>
    <row r="381" spans="1:8" x14ac:dyDescent="0.35">
      <c r="A381">
        <v>2023</v>
      </c>
      <c r="B381" t="s">
        <v>1038</v>
      </c>
      <c r="E381">
        <v>3</v>
      </c>
      <c r="H381">
        <v>3</v>
      </c>
    </row>
    <row r="382" spans="1:8" x14ac:dyDescent="0.35">
      <c r="A382">
        <v>2023</v>
      </c>
      <c r="B382" t="s">
        <v>1039</v>
      </c>
      <c r="E382">
        <v>2</v>
      </c>
      <c r="H382">
        <v>2</v>
      </c>
    </row>
    <row r="383" spans="1:8" x14ac:dyDescent="0.35">
      <c r="A383">
        <v>2023</v>
      </c>
      <c r="B383" t="s">
        <v>1040</v>
      </c>
      <c r="G383">
        <v>1</v>
      </c>
      <c r="H383">
        <v>1</v>
      </c>
    </row>
    <row r="384" spans="1:8" x14ac:dyDescent="0.35">
      <c r="A384">
        <v>2023</v>
      </c>
      <c r="B384" t="s">
        <v>1041</v>
      </c>
      <c r="D384">
        <v>1</v>
      </c>
      <c r="F384">
        <v>1</v>
      </c>
      <c r="H384">
        <v>2</v>
      </c>
    </row>
    <row r="385" spans="1:8" x14ac:dyDescent="0.35">
      <c r="A385">
        <v>2023</v>
      </c>
      <c r="B385" t="s">
        <v>1042</v>
      </c>
      <c r="E385">
        <v>1</v>
      </c>
      <c r="H385">
        <v>1</v>
      </c>
    </row>
    <row r="386" spans="1:8" x14ac:dyDescent="0.35">
      <c r="A386">
        <v>2023</v>
      </c>
      <c r="B386" t="s">
        <v>1043</v>
      </c>
      <c r="G386">
        <v>1</v>
      </c>
      <c r="H386">
        <v>1</v>
      </c>
    </row>
    <row r="387" spans="1:8" x14ac:dyDescent="0.35">
      <c r="A387">
        <v>2023</v>
      </c>
      <c r="B387" t="s">
        <v>695</v>
      </c>
      <c r="C387">
        <v>1</v>
      </c>
      <c r="H387">
        <v>1</v>
      </c>
    </row>
    <row r="388" spans="1:8" x14ac:dyDescent="0.35">
      <c r="A388">
        <v>2023</v>
      </c>
      <c r="B388" t="s">
        <v>1044</v>
      </c>
      <c r="F388">
        <v>1</v>
      </c>
      <c r="H388">
        <v>1</v>
      </c>
    </row>
    <row r="389" spans="1:8" x14ac:dyDescent="0.35">
      <c r="A389">
        <v>2023</v>
      </c>
      <c r="B389" t="s">
        <v>1045</v>
      </c>
      <c r="F389">
        <v>2</v>
      </c>
      <c r="H389">
        <v>2</v>
      </c>
    </row>
    <row r="390" spans="1:8" x14ac:dyDescent="0.35">
      <c r="A390">
        <v>2023</v>
      </c>
      <c r="B390" t="s">
        <v>1046</v>
      </c>
      <c r="F390">
        <v>1</v>
      </c>
      <c r="H390">
        <v>1</v>
      </c>
    </row>
    <row r="391" spans="1:8" x14ac:dyDescent="0.35">
      <c r="A391">
        <v>2023</v>
      </c>
      <c r="B391" t="s">
        <v>696</v>
      </c>
      <c r="D391">
        <v>1</v>
      </c>
      <c r="H391">
        <v>1</v>
      </c>
    </row>
    <row r="392" spans="1:8" x14ac:dyDescent="0.35">
      <c r="A392">
        <v>2023</v>
      </c>
      <c r="B392" t="s">
        <v>1047</v>
      </c>
      <c r="D392">
        <v>1</v>
      </c>
      <c r="G392">
        <v>1</v>
      </c>
      <c r="H392">
        <v>2</v>
      </c>
    </row>
    <row r="393" spans="1:8" x14ac:dyDescent="0.35">
      <c r="A393">
        <v>2023</v>
      </c>
      <c r="B393" t="s">
        <v>1048</v>
      </c>
      <c r="E393">
        <v>1</v>
      </c>
      <c r="G393">
        <v>1</v>
      </c>
      <c r="H393">
        <v>2</v>
      </c>
    </row>
    <row r="394" spans="1:8" x14ac:dyDescent="0.35">
      <c r="A394">
        <v>2023</v>
      </c>
      <c r="B394" t="s">
        <v>1049</v>
      </c>
      <c r="E394">
        <v>1</v>
      </c>
      <c r="H394">
        <v>1</v>
      </c>
    </row>
    <row r="395" spans="1:8" x14ac:dyDescent="0.35">
      <c r="A395">
        <v>2023</v>
      </c>
      <c r="B395" t="s">
        <v>1050</v>
      </c>
      <c r="G395">
        <v>1</v>
      </c>
      <c r="H395">
        <v>1</v>
      </c>
    </row>
    <row r="396" spans="1:8" x14ac:dyDescent="0.35">
      <c r="A396">
        <v>2023</v>
      </c>
      <c r="B396" t="s">
        <v>697</v>
      </c>
      <c r="C396">
        <v>1</v>
      </c>
      <c r="H396">
        <v>1</v>
      </c>
    </row>
    <row r="397" spans="1:8" x14ac:dyDescent="0.35">
      <c r="A397">
        <v>2023</v>
      </c>
      <c r="B397" t="s">
        <v>698</v>
      </c>
      <c r="C397">
        <v>6</v>
      </c>
      <c r="H397">
        <v>6</v>
      </c>
    </row>
    <row r="398" spans="1:8" x14ac:dyDescent="0.35">
      <c r="A398">
        <v>2023</v>
      </c>
      <c r="B398" t="s">
        <v>700</v>
      </c>
      <c r="C398">
        <v>3</v>
      </c>
      <c r="H398">
        <v>3</v>
      </c>
    </row>
    <row r="399" spans="1:8" x14ac:dyDescent="0.35">
      <c r="A399">
        <v>2023</v>
      </c>
      <c r="B399" t="s">
        <v>24</v>
      </c>
      <c r="G399">
        <v>1</v>
      </c>
      <c r="H399">
        <v>1</v>
      </c>
    </row>
    <row r="400" spans="1:8" x14ac:dyDescent="0.35">
      <c r="A400">
        <v>2024</v>
      </c>
      <c r="B400" t="s">
        <v>701</v>
      </c>
      <c r="C400">
        <v>1</v>
      </c>
      <c r="H400">
        <v>1</v>
      </c>
    </row>
    <row r="401" spans="1:8" x14ac:dyDescent="0.35">
      <c r="A401">
        <v>2024</v>
      </c>
      <c r="B401" t="s">
        <v>703</v>
      </c>
      <c r="E401">
        <v>1</v>
      </c>
      <c r="H401">
        <v>1</v>
      </c>
    </row>
    <row r="402" spans="1:8" x14ac:dyDescent="0.35">
      <c r="A402">
        <v>2024</v>
      </c>
      <c r="B402" t="s">
        <v>1051</v>
      </c>
      <c r="G402">
        <v>1</v>
      </c>
      <c r="H402">
        <v>1</v>
      </c>
    </row>
    <row r="403" spans="1:8" x14ac:dyDescent="0.35">
      <c r="A403">
        <v>2024</v>
      </c>
      <c r="B403" t="s">
        <v>704</v>
      </c>
      <c r="C403">
        <v>1</v>
      </c>
      <c r="H403">
        <v>1</v>
      </c>
    </row>
    <row r="404" spans="1:8" x14ac:dyDescent="0.35">
      <c r="A404">
        <v>2024</v>
      </c>
      <c r="B404" t="s">
        <v>705</v>
      </c>
      <c r="E404">
        <v>1</v>
      </c>
      <c r="H404">
        <v>1</v>
      </c>
    </row>
    <row r="405" spans="1:8" x14ac:dyDescent="0.35">
      <c r="A405">
        <v>2024</v>
      </c>
      <c r="B405" t="s">
        <v>706</v>
      </c>
      <c r="E405">
        <v>1</v>
      </c>
      <c r="H405">
        <v>1</v>
      </c>
    </row>
    <row r="406" spans="1:8" x14ac:dyDescent="0.35">
      <c r="A406">
        <v>2024</v>
      </c>
      <c r="B406" t="s">
        <v>1052</v>
      </c>
      <c r="C406">
        <v>1</v>
      </c>
      <c r="E406">
        <v>1</v>
      </c>
      <c r="H406">
        <v>2</v>
      </c>
    </row>
    <row r="407" spans="1:8" x14ac:dyDescent="0.35">
      <c r="A407">
        <v>2024</v>
      </c>
      <c r="B407" t="s">
        <v>707</v>
      </c>
      <c r="F407">
        <v>1</v>
      </c>
      <c r="H407">
        <v>1</v>
      </c>
    </row>
    <row r="408" spans="1:8" x14ac:dyDescent="0.35">
      <c r="A408">
        <v>2024</v>
      </c>
      <c r="B408" t="s">
        <v>708</v>
      </c>
      <c r="E408">
        <v>1</v>
      </c>
      <c r="H408">
        <v>1</v>
      </c>
    </row>
    <row r="409" spans="1:8" x14ac:dyDescent="0.35">
      <c r="A409">
        <v>2024</v>
      </c>
      <c r="B409" t="s">
        <v>709</v>
      </c>
      <c r="F409">
        <v>1</v>
      </c>
      <c r="H409">
        <v>1</v>
      </c>
    </row>
    <row r="410" spans="1:8" x14ac:dyDescent="0.35">
      <c r="A410">
        <v>2024</v>
      </c>
      <c r="B410" t="s">
        <v>710</v>
      </c>
      <c r="F410">
        <v>1</v>
      </c>
      <c r="H410">
        <v>1</v>
      </c>
    </row>
    <row r="411" spans="1:8" x14ac:dyDescent="0.35">
      <c r="A411">
        <v>2024</v>
      </c>
      <c r="B411" t="s">
        <v>711</v>
      </c>
      <c r="F411">
        <v>1</v>
      </c>
      <c r="H411">
        <v>1</v>
      </c>
    </row>
    <row r="412" spans="1:8" x14ac:dyDescent="0.35">
      <c r="A412">
        <v>2024</v>
      </c>
      <c r="B412" t="s">
        <v>712</v>
      </c>
      <c r="F412">
        <v>1</v>
      </c>
      <c r="H412">
        <v>1</v>
      </c>
    </row>
    <row r="413" spans="1:8" x14ac:dyDescent="0.35">
      <c r="A413">
        <v>2024</v>
      </c>
      <c r="B413" t="s">
        <v>1053</v>
      </c>
      <c r="G413">
        <v>1</v>
      </c>
      <c r="H413">
        <v>1</v>
      </c>
    </row>
    <row r="414" spans="1:8" x14ac:dyDescent="0.35">
      <c r="A414">
        <v>2024</v>
      </c>
      <c r="B414" t="s">
        <v>1054</v>
      </c>
      <c r="D414">
        <v>1</v>
      </c>
      <c r="H414">
        <v>1</v>
      </c>
    </row>
    <row r="415" spans="1:8" x14ac:dyDescent="0.35">
      <c r="A415">
        <v>2024</v>
      </c>
      <c r="B415" t="s">
        <v>713</v>
      </c>
      <c r="D415">
        <v>1</v>
      </c>
      <c r="E415">
        <v>2</v>
      </c>
      <c r="H415">
        <v>3</v>
      </c>
    </row>
    <row r="416" spans="1:8" x14ac:dyDescent="0.35">
      <c r="A416">
        <v>2024</v>
      </c>
      <c r="B416" t="s">
        <v>1055</v>
      </c>
      <c r="G416">
        <v>1</v>
      </c>
      <c r="H416">
        <v>1</v>
      </c>
    </row>
    <row r="417" spans="1:8" x14ac:dyDescent="0.35">
      <c r="A417">
        <v>2024</v>
      </c>
      <c r="B417" t="s">
        <v>1056</v>
      </c>
      <c r="G417">
        <v>2</v>
      </c>
      <c r="H417">
        <v>2</v>
      </c>
    </row>
    <row r="418" spans="1:8" x14ac:dyDescent="0.35">
      <c r="A418">
        <v>2024</v>
      </c>
      <c r="B418" t="s">
        <v>1057</v>
      </c>
      <c r="G418">
        <v>3</v>
      </c>
      <c r="H418">
        <v>3</v>
      </c>
    </row>
    <row r="419" spans="1:8" x14ac:dyDescent="0.35">
      <c r="A419">
        <v>2024</v>
      </c>
      <c r="B419" t="s">
        <v>1058</v>
      </c>
      <c r="D419">
        <v>2</v>
      </c>
      <c r="G419">
        <v>3</v>
      </c>
      <c r="H419">
        <v>5</v>
      </c>
    </row>
    <row r="420" spans="1:8" x14ac:dyDescent="0.35">
      <c r="A420">
        <v>2024</v>
      </c>
      <c r="B420" t="s">
        <v>1059</v>
      </c>
      <c r="D420">
        <v>2</v>
      </c>
      <c r="E420">
        <v>2</v>
      </c>
      <c r="H420">
        <v>4</v>
      </c>
    </row>
    <row r="421" spans="1:8" x14ac:dyDescent="0.35">
      <c r="A421">
        <v>2024</v>
      </c>
      <c r="B421" t="s">
        <v>715</v>
      </c>
      <c r="D421">
        <v>5</v>
      </c>
      <c r="H421">
        <v>5</v>
      </c>
    </row>
    <row r="422" spans="1:8" x14ac:dyDescent="0.35">
      <c r="A422">
        <v>2024</v>
      </c>
      <c r="B422" t="s">
        <v>1060</v>
      </c>
      <c r="D422">
        <v>1</v>
      </c>
      <c r="G422">
        <v>2</v>
      </c>
      <c r="H422">
        <v>3</v>
      </c>
    </row>
    <row r="423" spans="1:8" x14ac:dyDescent="0.35">
      <c r="A423">
        <v>2024</v>
      </c>
      <c r="B423" t="s">
        <v>716</v>
      </c>
      <c r="C423">
        <v>1</v>
      </c>
      <c r="E423">
        <v>1</v>
      </c>
      <c r="H423">
        <v>2</v>
      </c>
    </row>
    <row r="424" spans="1:8" x14ac:dyDescent="0.35">
      <c r="A424">
        <v>2024</v>
      </c>
      <c r="B424" t="s">
        <v>717</v>
      </c>
      <c r="D424">
        <v>4</v>
      </c>
      <c r="H424">
        <v>4</v>
      </c>
    </row>
    <row r="425" spans="1:8" x14ac:dyDescent="0.35">
      <c r="A425">
        <v>2024</v>
      </c>
      <c r="B425" t="s">
        <v>718</v>
      </c>
      <c r="D425">
        <v>4</v>
      </c>
      <c r="H425">
        <v>4</v>
      </c>
    </row>
    <row r="426" spans="1:8" x14ac:dyDescent="0.35">
      <c r="A426">
        <v>2024</v>
      </c>
      <c r="B426" t="s">
        <v>719</v>
      </c>
      <c r="D426">
        <v>4</v>
      </c>
      <c r="H426">
        <v>4</v>
      </c>
    </row>
    <row r="427" spans="1:8" x14ac:dyDescent="0.35">
      <c r="A427">
        <v>2024</v>
      </c>
      <c r="B427" t="s">
        <v>720</v>
      </c>
      <c r="C427">
        <v>1</v>
      </c>
      <c r="D427">
        <v>3</v>
      </c>
      <c r="H427">
        <v>4</v>
      </c>
    </row>
    <row r="428" spans="1:8" x14ac:dyDescent="0.35">
      <c r="A428">
        <v>2024</v>
      </c>
      <c r="B428" t="s">
        <v>721</v>
      </c>
      <c r="C428">
        <v>7</v>
      </c>
      <c r="H428">
        <v>7</v>
      </c>
    </row>
    <row r="429" spans="1:8" x14ac:dyDescent="0.35">
      <c r="A429">
        <v>2024</v>
      </c>
      <c r="B429" t="s">
        <v>722</v>
      </c>
      <c r="C429">
        <v>3</v>
      </c>
      <c r="H429">
        <v>3</v>
      </c>
    </row>
    <row r="430" spans="1:8" x14ac:dyDescent="0.35">
      <c r="A430">
        <v>2024</v>
      </c>
      <c r="B430" t="s">
        <v>723</v>
      </c>
      <c r="C430">
        <v>4</v>
      </c>
      <c r="H430">
        <v>4</v>
      </c>
    </row>
    <row r="431" spans="1:8" x14ac:dyDescent="0.35">
      <c r="A431">
        <v>2024</v>
      </c>
      <c r="B431" t="s">
        <v>724</v>
      </c>
      <c r="C431">
        <v>3</v>
      </c>
      <c r="D431">
        <v>1</v>
      </c>
      <c r="H431">
        <v>4</v>
      </c>
    </row>
    <row r="432" spans="1:8" x14ac:dyDescent="0.35">
      <c r="A432">
        <v>2024</v>
      </c>
      <c r="B432" t="s">
        <v>1061</v>
      </c>
      <c r="C432">
        <v>1</v>
      </c>
      <c r="D432">
        <v>1</v>
      </c>
      <c r="G432">
        <v>2</v>
      </c>
      <c r="H432">
        <v>4</v>
      </c>
    </row>
    <row r="433" spans="1:8" x14ac:dyDescent="0.35">
      <c r="A433">
        <v>2024</v>
      </c>
      <c r="B433" t="s">
        <v>1062</v>
      </c>
      <c r="C433">
        <v>1</v>
      </c>
      <c r="E433">
        <v>1</v>
      </c>
      <c r="G433">
        <v>1</v>
      </c>
      <c r="H433">
        <v>3</v>
      </c>
    </row>
    <row r="434" spans="1:8" x14ac:dyDescent="0.35">
      <c r="A434">
        <v>2024</v>
      </c>
      <c r="B434" t="s">
        <v>1063</v>
      </c>
      <c r="D434">
        <v>1</v>
      </c>
      <c r="G434">
        <v>2</v>
      </c>
      <c r="H434">
        <v>3</v>
      </c>
    </row>
    <row r="435" spans="1:8" x14ac:dyDescent="0.35">
      <c r="A435">
        <v>2024</v>
      </c>
      <c r="B435" t="s">
        <v>725</v>
      </c>
      <c r="C435">
        <v>1</v>
      </c>
      <c r="D435">
        <v>3</v>
      </c>
      <c r="H435">
        <v>4</v>
      </c>
    </row>
    <row r="436" spans="1:8" x14ac:dyDescent="0.35">
      <c r="A436">
        <v>2024</v>
      </c>
      <c r="B436" t="s">
        <v>726</v>
      </c>
      <c r="C436">
        <v>2</v>
      </c>
      <c r="H436">
        <v>2</v>
      </c>
    </row>
    <row r="437" spans="1:8" x14ac:dyDescent="0.35">
      <c r="A437">
        <v>2024</v>
      </c>
      <c r="B437" t="s">
        <v>727</v>
      </c>
      <c r="C437">
        <v>2</v>
      </c>
      <c r="H437">
        <v>2</v>
      </c>
    </row>
    <row r="438" spans="1:8" x14ac:dyDescent="0.35">
      <c r="A438">
        <v>2024</v>
      </c>
      <c r="B438" t="s">
        <v>728</v>
      </c>
      <c r="C438">
        <v>1</v>
      </c>
      <c r="H438">
        <v>1</v>
      </c>
    </row>
    <row r="439" spans="1:8" x14ac:dyDescent="0.35">
      <c r="A439">
        <v>2024</v>
      </c>
      <c r="B439" t="s">
        <v>729</v>
      </c>
      <c r="C439">
        <v>2</v>
      </c>
      <c r="E439">
        <v>1</v>
      </c>
      <c r="H439">
        <v>3</v>
      </c>
    </row>
    <row r="440" spans="1:8" x14ac:dyDescent="0.35">
      <c r="A440">
        <v>2024</v>
      </c>
      <c r="B440" t="s">
        <v>730</v>
      </c>
      <c r="C440">
        <v>2</v>
      </c>
      <c r="E440">
        <v>1</v>
      </c>
      <c r="H440">
        <v>3</v>
      </c>
    </row>
    <row r="441" spans="1:8" x14ac:dyDescent="0.35">
      <c r="A441">
        <v>2025</v>
      </c>
      <c r="B441" t="s">
        <v>1064</v>
      </c>
      <c r="D441">
        <v>2</v>
      </c>
      <c r="E441">
        <v>2</v>
      </c>
      <c r="H441">
        <v>4</v>
      </c>
    </row>
    <row r="442" spans="1:8" x14ac:dyDescent="0.35">
      <c r="A442">
        <v>2025</v>
      </c>
      <c r="B442" t="s">
        <v>1065</v>
      </c>
      <c r="D442">
        <v>1</v>
      </c>
      <c r="E442">
        <v>2</v>
      </c>
      <c r="H442">
        <v>3</v>
      </c>
    </row>
    <row r="443" spans="1:8" x14ac:dyDescent="0.35">
      <c r="A443">
        <v>2025</v>
      </c>
      <c r="B443" t="s">
        <v>731</v>
      </c>
      <c r="D443">
        <v>1</v>
      </c>
      <c r="H443">
        <v>1</v>
      </c>
    </row>
    <row r="444" spans="1:8" x14ac:dyDescent="0.35">
      <c r="A444">
        <v>2025</v>
      </c>
      <c r="B444" t="s">
        <v>1066</v>
      </c>
      <c r="E444">
        <v>1</v>
      </c>
      <c r="H444">
        <v>1</v>
      </c>
    </row>
    <row r="445" spans="1:8" x14ac:dyDescent="0.35">
      <c r="A445">
        <v>2025</v>
      </c>
      <c r="B445" t="s">
        <v>1067</v>
      </c>
      <c r="G445">
        <v>1</v>
      </c>
      <c r="H445">
        <v>1</v>
      </c>
    </row>
    <row r="446" spans="1:8" x14ac:dyDescent="0.35">
      <c r="A446">
        <v>2025</v>
      </c>
      <c r="B446" t="s">
        <v>1068</v>
      </c>
      <c r="G446">
        <v>1</v>
      </c>
      <c r="H446">
        <v>1</v>
      </c>
    </row>
    <row r="447" spans="1:8" x14ac:dyDescent="0.35">
      <c r="A447">
        <v>2025</v>
      </c>
      <c r="B447" t="s">
        <v>1069</v>
      </c>
      <c r="G447">
        <v>1</v>
      </c>
      <c r="H447">
        <v>1</v>
      </c>
    </row>
    <row r="448" spans="1:8" x14ac:dyDescent="0.35">
      <c r="A448">
        <v>2025</v>
      </c>
      <c r="B448" t="s">
        <v>732</v>
      </c>
      <c r="D448">
        <v>1</v>
      </c>
      <c r="H448">
        <v>1</v>
      </c>
    </row>
    <row r="449" spans="1:8" x14ac:dyDescent="0.35">
      <c r="A449">
        <v>2025</v>
      </c>
      <c r="B449" t="s">
        <v>733</v>
      </c>
      <c r="D449">
        <v>1</v>
      </c>
      <c r="H449">
        <v>1</v>
      </c>
    </row>
    <row r="450" spans="1:8" x14ac:dyDescent="0.35">
      <c r="A450">
        <v>2025</v>
      </c>
      <c r="B450" t="s">
        <v>734</v>
      </c>
      <c r="D450">
        <v>1</v>
      </c>
      <c r="E450">
        <v>1</v>
      </c>
      <c r="H450">
        <v>2</v>
      </c>
    </row>
    <row r="451" spans="1:8" x14ac:dyDescent="0.35">
      <c r="A451">
        <v>2025</v>
      </c>
      <c r="B451" t="s">
        <v>1070</v>
      </c>
      <c r="C451">
        <v>1</v>
      </c>
      <c r="H451">
        <v>1</v>
      </c>
    </row>
    <row r="452" spans="1:8" x14ac:dyDescent="0.35">
      <c r="A452">
        <v>2025</v>
      </c>
      <c r="B452" t="s">
        <v>735</v>
      </c>
      <c r="D452">
        <v>2</v>
      </c>
      <c r="H452">
        <v>2</v>
      </c>
    </row>
    <row r="453" spans="1:8" x14ac:dyDescent="0.35">
      <c r="A453">
        <v>2025</v>
      </c>
      <c r="B453" t="s">
        <v>736</v>
      </c>
      <c r="D453">
        <v>1</v>
      </c>
      <c r="H453">
        <v>1</v>
      </c>
    </row>
    <row r="454" spans="1:8" x14ac:dyDescent="0.35">
      <c r="A454">
        <v>2025</v>
      </c>
      <c r="B454" t="s">
        <v>737</v>
      </c>
      <c r="D454">
        <v>1</v>
      </c>
      <c r="H454">
        <v>1</v>
      </c>
    </row>
    <row r="455" spans="1:8" x14ac:dyDescent="0.35">
      <c r="A455">
        <v>2025</v>
      </c>
      <c r="B455" t="s">
        <v>738</v>
      </c>
      <c r="D455">
        <v>1</v>
      </c>
      <c r="H455">
        <v>1</v>
      </c>
    </row>
    <row r="456" spans="1:8" x14ac:dyDescent="0.35">
      <c r="A456">
        <v>2025</v>
      </c>
      <c r="B456" t="s">
        <v>739</v>
      </c>
      <c r="D456">
        <v>1</v>
      </c>
      <c r="H456">
        <v>1</v>
      </c>
    </row>
    <row r="457" spans="1:8" x14ac:dyDescent="0.35">
      <c r="A457">
        <v>2025</v>
      </c>
      <c r="B457" t="s">
        <v>740</v>
      </c>
      <c r="D457">
        <v>1</v>
      </c>
      <c r="H457">
        <v>1</v>
      </c>
    </row>
    <row r="458" spans="1:8" x14ac:dyDescent="0.35">
      <c r="A458">
        <v>2025</v>
      </c>
      <c r="B458" t="s">
        <v>741</v>
      </c>
      <c r="D458">
        <v>1</v>
      </c>
      <c r="H458">
        <v>1</v>
      </c>
    </row>
    <row r="459" spans="1:8" x14ac:dyDescent="0.35">
      <c r="A459">
        <v>2025</v>
      </c>
      <c r="B459" t="s">
        <v>742</v>
      </c>
      <c r="D459">
        <v>1</v>
      </c>
      <c r="H459">
        <v>1</v>
      </c>
    </row>
    <row r="460" spans="1:8" x14ac:dyDescent="0.35">
      <c r="A460">
        <v>2025</v>
      </c>
      <c r="B460" t="s">
        <v>743</v>
      </c>
      <c r="E460">
        <v>3</v>
      </c>
      <c r="H460">
        <v>3</v>
      </c>
    </row>
    <row r="461" spans="1:8" x14ac:dyDescent="0.35">
      <c r="A461">
        <v>2025</v>
      </c>
      <c r="B461" t="s">
        <v>744</v>
      </c>
      <c r="D461">
        <v>1</v>
      </c>
      <c r="E461">
        <v>1</v>
      </c>
      <c r="H461">
        <v>2</v>
      </c>
    </row>
    <row r="462" spans="1:8" x14ac:dyDescent="0.35">
      <c r="A462">
        <v>2025</v>
      </c>
      <c r="B462" t="s">
        <v>745</v>
      </c>
      <c r="E462">
        <v>2</v>
      </c>
      <c r="H462">
        <v>2</v>
      </c>
    </row>
    <row r="463" spans="1:8" x14ac:dyDescent="0.35">
      <c r="A463">
        <v>2025</v>
      </c>
      <c r="B463" t="s">
        <v>746</v>
      </c>
      <c r="C463">
        <v>1</v>
      </c>
      <c r="H463">
        <v>1</v>
      </c>
    </row>
    <row r="464" spans="1:8" x14ac:dyDescent="0.35">
      <c r="A464">
        <v>2025</v>
      </c>
      <c r="B464" t="s">
        <v>747</v>
      </c>
      <c r="F464">
        <v>1</v>
      </c>
      <c r="H464">
        <v>1</v>
      </c>
    </row>
    <row r="465" spans="1:8" x14ac:dyDescent="0.35">
      <c r="A465">
        <v>2025</v>
      </c>
      <c r="B465" t="s">
        <v>1071</v>
      </c>
      <c r="D465">
        <v>1</v>
      </c>
      <c r="F465">
        <v>3</v>
      </c>
      <c r="H465">
        <v>4</v>
      </c>
    </row>
    <row r="466" spans="1:8" x14ac:dyDescent="0.35">
      <c r="A466">
        <v>2025</v>
      </c>
      <c r="B466" t="s">
        <v>1072</v>
      </c>
      <c r="D466">
        <v>1</v>
      </c>
      <c r="E466">
        <v>1</v>
      </c>
      <c r="F466">
        <v>1</v>
      </c>
      <c r="H466">
        <v>3</v>
      </c>
    </row>
    <row r="467" spans="1:8" x14ac:dyDescent="0.35">
      <c r="A467">
        <v>2025</v>
      </c>
      <c r="B467" t="s">
        <v>1073</v>
      </c>
      <c r="D467">
        <v>2</v>
      </c>
      <c r="F467">
        <v>1</v>
      </c>
      <c r="H467">
        <v>3</v>
      </c>
    </row>
    <row r="468" spans="1:8" x14ac:dyDescent="0.35">
      <c r="A468">
        <v>2025</v>
      </c>
      <c r="B468" t="s">
        <v>748</v>
      </c>
      <c r="D468">
        <v>2</v>
      </c>
      <c r="H468">
        <v>2</v>
      </c>
    </row>
    <row r="469" spans="1:8" x14ac:dyDescent="0.35">
      <c r="A469">
        <v>2025</v>
      </c>
      <c r="B469" t="s">
        <v>1074</v>
      </c>
      <c r="C469">
        <v>3</v>
      </c>
      <c r="D469">
        <v>1</v>
      </c>
      <c r="E469">
        <v>3</v>
      </c>
      <c r="F469">
        <v>2</v>
      </c>
      <c r="H469">
        <v>9</v>
      </c>
    </row>
    <row r="470" spans="1:8" x14ac:dyDescent="0.35">
      <c r="A470">
        <v>2025</v>
      </c>
      <c r="B470" t="s">
        <v>1075</v>
      </c>
      <c r="D470">
        <v>1</v>
      </c>
      <c r="E470">
        <v>2</v>
      </c>
      <c r="G470">
        <v>1</v>
      </c>
      <c r="H470">
        <v>4</v>
      </c>
    </row>
    <row r="471" spans="1:8" x14ac:dyDescent="0.35">
      <c r="A471">
        <v>2025</v>
      </c>
      <c r="B471" t="s">
        <v>749</v>
      </c>
      <c r="C471">
        <v>1</v>
      </c>
      <c r="D471">
        <v>1</v>
      </c>
      <c r="E471">
        <v>1</v>
      </c>
      <c r="H471">
        <v>3</v>
      </c>
    </row>
    <row r="472" spans="1:8" x14ac:dyDescent="0.35">
      <c r="A472">
        <v>2025</v>
      </c>
      <c r="B472" t="s">
        <v>1076</v>
      </c>
      <c r="D472">
        <v>1</v>
      </c>
      <c r="E472">
        <v>1</v>
      </c>
      <c r="G472">
        <v>3</v>
      </c>
      <c r="H472">
        <v>5</v>
      </c>
    </row>
    <row r="473" spans="1:8" x14ac:dyDescent="0.35">
      <c r="A473">
        <v>2025</v>
      </c>
      <c r="B473" t="s">
        <v>1077</v>
      </c>
      <c r="G473">
        <v>1</v>
      </c>
      <c r="H473">
        <v>1</v>
      </c>
    </row>
    <row r="474" spans="1:8" x14ac:dyDescent="0.35">
      <c r="A474">
        <v>2025</v>
      </c>
      <c r="B474" t="s">
        <v>1078</v>
      </c>
      <c r="G474">
        <v>1</v>
      </c>
      <c r="H474">
        <v>1</v>
      </c>
    </row>
    <row r="475" spans="1:8" x14ac:dyDescent="0.35">
      <c r="A475">
        <v>2025</v>
      </c>
      <c r="B475" t="s">
        <v>1079</v>
      </c>
      <c r="D475">
        <v>2</v>
      </c>
      <c r="H475">
        <v>2</v>
      </c>
    </row>
    <row r="476" spans="1:8" x14ac:dyDescent="0.35">
      <c r="A476">
        <v>2025</v>
      </c>
      <c r="B476" t="s">
        <v>1080</v>
      </c>
      <c r="F476">
        <v>1</v>
      </c>
      <c r="G476">
        <v>2</v>
      </c>
      <c r="H476">
        <v>3</v>
      </c>
    </row>
    <row r="477" spans="1:8" x14ac:dyDescent="0.35">
      <c r="A477">
        <v>2025</v>
      </c>
      <c r="B477" t="s">
        <v>1081</v>
      </c>
      <c r="C477">
        <v>1</v>
      </c>
      <c r="E477">
        <v>2</v>
      </c>
      <c r="F477">
        <v>3</v>
      </c>
      <c r="H477">
        <v>6</v>
      </c>
    </row>
    <row r="478" spans="1:8" x14ac:dyDescent="0.35">
      <c r="A478">
        <v>2025</v>
      </c>
      <c r="B478" t="s">
        <v>1082</v>
      </c>
      <c r="D478">
        <v>1</v>
      </c>
      <c r="E478">
        <v>1</v>
      </c>
      <c r="H478">
        <v>2</v>
      </c>
    </row>
    <row r="479" spans="1:8" x14ac:dyDescent="0.35">
      <c r="A479">
        <v>2025</v>
      </c>
      <c r="B479" t="s">
        <v>1083</v>
      </c>
      <c r="C479">
        <v>1</v>
      </c>
      <c r="D479">
        <v>3</v>
      </c>
      <c r="E479">
        <v>2</v>
      </c>
      <c r="F479">
        <v>1</v>
      </c>
      <c r="G479">
        <v>2</v>
      </c>
      <c r="H479">
        <v>9</v>
      </c>
    </row>
    <row r="480" spans="1:8" x14ac:dyDescent="0.35">
      <c r="A480">
        <v>2025</v>
      </c>
      <c r="B480" t="s">
        <v>1084</v>
      </c>
      <c r="C480">
        <v>1</v>
      </c>
      <c r="D480">
        <v>1</v>
      </c>
      <c r="E480">
        <v>1</v>
      </c>
      <c r="F480">
        <v>3</v>
      </c>
      <c r="H480">
        <v>6</v>
      </c>
    </row>
    <row r="481" spans="1:8" x14ac:dyDescent="0.35">
      <c r="A481">
        <v>2025</v>
      </c>
      <c r="B481" t="s">
        <v>1085</v>
      </c>
      <c r="D481">
        <v>1</v>
      </c>
      <c r="E481">
        <v>2</v>
      </c>
      <c r="F481">
        <v>3</v>
      </c>
      <c r="H481">
        <v>6</v>
      </c>
    </row>
    <row r="482" spans="1:8" x14ac:dyDescent="0.35">
      <c r="A482">
        <v>2025</v>
      </c>
      <c r="B482" t="s">
        <v>1086</v>
      </c>
      <c r="D482">
        <v>1</v>
      </c>
      <c r="E482">
        <v>2</v>
      </c>
      <c r="F482">
        <v>3</v>
      </c>
      <c r="H482">
        <v>6</v>
      </c>
    </row>
    <row r="483" spans="1:8" x14ac:dyDescent="0.35">
      <c r="A483">
        <v>2025</v>
      </c>
      <c r="B483" t="s">
        <v>1087</v>
      </c>
      <c r="F483">
        <v>1</v>
      </c>
      <c r="H483">
        <v>1</v>
      </c>
    </row>
    <row r="484" spans="1:8" x14ac:dyDescent="0.35">
      <c r="A484">
        <v>2025</v>
      </c>
      <c r="B484" t="s">
        <v>1088</v>
      </c>
      <c r="F484">
        <v>1</v>
      </c>
      <c r="H484">
        <v>1</v>
      </c>
    </row>
    <row r="485" spans="1:8" x14ac:dyDescent="0.35">
      <c r="A485">
        <v>2025</v>
      </c>
      <c r="B485" t="s">
        <v>1089</v>
      </c>
      <c r="F485">
        <v>1</v>
      </c>
      <c r="H485">
        <v>1</v>
      </c>
    </row>
    <row r="486" spans="1:8" x14ac:dyDescent="0.35">
      <c r="A486">
        <v>2025</v>
      </c>
      <c r="B486" t="s">
        <v>1090</v>
      </c>
      <c r="F486">
        <v>1</v>
      </c>
      <c r="H486">
        <v>1</v>
      </c>
    </row>
    <row r="487" spans="1:8" x14ac:dyDescent="0.35">
      <c r="A487">
        <v>2025</v>
      </c>
      <c r="B487" t="s">
        <v>1091</v>
      </c>
      <c r="E487">
        <v>1</v>
      </c>
      <c r="G487">
        <v>2</v>
      </c>
      <c r="H487">
        <v>3</v>
      </c>
    </row>
    <row r="488" spans="1:8" x14ac:dyDescent="0.35">
      <c r="A488">
        <v>2025</v>
      </c>
      <c r="B488" t="s">
        <v>1092</v>
      </c>
      <c r="E488">
        <v>1</v>
      </c>
      <c r="F488">
        <v>2</v>
      </c>
      <c r="H488">
        <v>3</v>
      </c>
    </row>
    <row r="489" spans="1:8" x14ac:dyDescent="0.35">
      <c r="A489">
        <v>2025</v>
      </c>
      <c r="B489" t="s">
        <v>1093</v>
      </c>
      <c r="D489">
        <v>2</v>
      </c>
      <c r="E489">
        <v>1</v>
      </c>
      <c r="H489">
        <v>3</v>
      </c>
    </row>
    <row r="490" spans="1:8" x14ac:dyDescent="0.35">
      <c r="A490">
        <v>2025</v>
      </c>
      <c r="B490" t="s">
        <v>1094</v>
      </c>
      <c r="E490">
        <v>1</v>
      </c>
      <c r="F490">
        <v>2</v>
      </c>
      <c r="H490">
        <v>3</v>
      </c>
    </row>
    <row r="491" spans="1:8" x14ac:dyDescent="0.35">
      <c r="A491">
        <v>2025</v>
      </c>
      <c r="B491" t="s">
        <v>1095</v>
      </c>
      <c r="F491">
        <v>1</v>
      </c>
      <c r="H491">
        <v>1</v>
      </c>
    </row>
    <row r="492" spans="1:8" x14ac:dyDescent="0.35">
      <c r="A492">
        <v>2025</v>
      </c>
      <c r="B492" t="s">
        <v>1096</v>
      </c>
      <c r="F492">
        <v>2</v>
      </c>
      <c r="H492">
        <v>2</v>
      </c>
    </row>
    <row r="493" spans="1:8" x14ac:dyDescent="0.35">
      <c r="A493">
        <v>2025</v>
      </c>
      <c r="B493" t="s">
        <v>1097</v>
      </c>
      <c r="F493">
        <v>2</v>
      </c>
      <c r="H493">
        <v>2</v>
      </c>
    </row>
    <row r="494" spans="1:8" x14ac:dyDescent="0.35">
      <c r="A494">
        <v>2025</v>
      </c>
      <c r="B494" t="s">
        <v>1098</v>
      </c>
      <c r="D494">
        <v>1</v>
      </c>
      <c r="F494">
        <v>1</v>
      </c>
      <c r="H494">
        <v>2</v>
      </c>
    </row>
    <row r="495" spans="1:8" x14ac:dyDescent="0.35">
      <c r="A495">
        <v>2025</v>
      </c>
      <c r="B495" t="s">
        <v>1099</v>
      </c>
      <c r="C495">
        <v>1</v>
      </c>
      <c r="D495">
        <v>1</v>
      </c>
      <c r="E495">
        <v>3</v>
      </c>
      <c r="H495">
        <v>5</v>
      </c>
    </row>
    <row r="496" spans="1:8" x14ac:dyDescent="0.35">
      <c r="A496">
        <v>2025</v>
      </c>
      <c r="B496" t="s">
        <v>750</v>
      </c>
      <c r="D496">
        <v>2</v>
      </c>
      <c r="H496">
        <v>2</v>
      </c>
    </row>
    <row r="497" spans="1:11" x14ac:dyDescent="0.35">
      <c r="A497">
        <v>2025</v>
      </c>
      <c r="B497" t="s">
        <v>751</v>
      </c>
      <c r="D497">
        <v>2</v>
      </c>
      <c r="H497">
        <v>2</v>
      </c>
    </row>
    <row r="498" spans="1:11" x14ac:dyDescent="0.35">
      <c r="A498">
        <v>2025</v>
      </c>
      <c r="B498" t="s">
        <v>752</v>
      </c>
      <c r="C498">
        <v>1</v>
      </c>
      <c r="D498">
        <v>3</v>
      </c>
      <c r="H498">
        <v>4</v>
      </c>
    </row>
    <row r="499" spans="1:11" x14ac:dyDescent="0.35">
      <c r="A499">
        <v>2025</v>
      </c>
      <c r="B499" t="s">
        <v>753</v>
      </c>
      <c r="D499">
        <v>1</v>
      </c>
      <c r="H499">
        <v>1</v>
      </c>
    </row>
    <row r="500" spans="1:11" x14ac:dyDescent="0.35">
      <c r="A500">
        <v>2025</v>
      </c>
      <c r="B500" t="s">
        <v>754</v>
      </c>
      <c r="D500">
        <v>2</v>
      </c>
      <c r="H500">
        <v>2</v>
      </c>
    </row>
    <row r="501" spans="1:11" x14ac:dyDescent="0.35">
      <c r="A501">
        <v>2025</v>
      </c>
      <c r="B501" t="s">
        <v>756</v>
      </c>
      <c r="E501">
        <v>1</v>
      </c>
      <c r="H501">
        <v>1</v>
      </c>
    </row>
    <row r="502" spans="1:11" x14ac:dyDescent="0.35">
      <c r="A502" t="s">
        <v>7</v>
      </c>
      <c r="C502">
        <v>136</v>
      </c>
      <c r="D502">
        <v>236</v>
      </c>
      <c r="E502">
        <v>303</v>
      </c>
      <c r="F502">
        <v>123</v>
      </c>
      <c r="G502">
        <v>102</v>
      </c>
      <c r="H502">
        <v>900</v>
      </c>
    </row>
    <row r="503" spans="1:11" x14ac:dyDescent="0.35">
      <c r="A503" cm="1">
        <f t="array" aca="1" ref="A503" ca="1">A503:E933</f>
        <v>0</v>
      </c>
    </row>
    <row r="504" spans="1:11" x14ac:dyDescent="0.35">
      <c r="A504" s="394" t="s">
        <v>522</v>
      </c>
      <c r="B504" s="114" t="s">
        <v>535</v>
      </c>
      <c r="C504" s="114" t="s">
        <v>578</v>
      </c>
      <c r="D504" s="114" t="s">
        <v>579</v>
      </c>
      <c r="E504" s="114" t="s">
        <v>4</v>
      </c>
      <c r="F504" s="114" t="s">
        <v>580</v>
      </c>
      <c r="G504" s="114" t="s">
        <v>581</v>
      </c>
      <c r="H504" s="114" t="s">
        <v>1100</v>
      </c>
      <c r="I504" s="114" t="s">
        <v>582</v>
      </c>
      <c r="J504" s="424" t="s">
        <v>5937</v>
      </c>
      <c r="K504" s="423" t="s">
        <v>5936</v>
      </c>
    </row>
    <row r="505" spans="1:11" x14ac:dyDescent="0.35">
      <c r="A505" s="115">
        <v>2016</v>
      </c>
      <c r="B505" t="s">
        <v>758</v>
      </c>
      <c r="E505">
        <v>1</v>
      </c>
      <c r="H505">
        <v>1</v>
      </c>
      <c r="I505" t="str">
        <f>+IF((E505+F505+G505)&gt;0,"Abierto","Para Evaluar")</f>
        <v>Abierto</v>
      </c>
      <c r="J505" s="413" t="s">
        <v>3737</v>
      </c>
      <c r="K505" s="174" t="str">
        <f>IF(G505&gt;0, "Vencido", IF((C505+D505)=H505, "Cumplido", IF(F505=H505, "Sin iniciar", "En ejecución")))</f>
        <v>En ejecución</v>
      </c>
    </row>
    <row r="506" spans="1:11" x14ac:dyDescent="0.35">
      <c r="A506" s="113">
        <v>2016</v>
      </c>
      <c r="B506" t="s">
        <v>759</v>
      </c>
      <c r="G506">
        <v>1</v>
      </c>
      <c r="H506">
        <v>1</v>
      </c>
      <c r="I506" t="str">
        <f t="shared" ref="I506:I569" si="0">+IF((E506+F506+G506)&gt;0,"Abierto","Para Evaluar")</f>
        <v>Abierto</v>
      </c>
      <c r="J506" s="413" t="s">
        <v>3737</v>
      </c>
      <c r="K506" s="174" t="str">
        <f t="shared" ref="K506:K569" si="1">IF(G506&gt;0, "Vencido", IF((C506+D506)=H506, "Cumplido", IF(F506=H506, "Sin iniciar", "En ejecución")))</f>
        <v>Vencido</v>
      </c>
    </row>
    <row r="507" spans="1:11" x14ac:dyDescent="0.35">
      <c r="A507" s="115">
        <v>2018</v>
      </c>
      <c r="B507" t="s">
        <v>760</v>
      </c>
      <c r="E507">
        <v>2</v>
      </c>
      <c r="H507">
        <v>2</v>
      </c>
      <c r="I507" t="str">
        <f t="shared" si="0"/>
        <v>Abierto</v>
      </c>
      <c r="J507" s="413" t="s">
        <v>3737</v>
      </c>
      <c r="K507" s="174" t="str">
        <f t="shared" si="1"/>
        <v>En ejecución</v>
      </c>
    </row>
    <row r="508" spans="1:11" x14ac:dyDescent="0.35">
      <c r="A508" s="115">
        <v>2018</v>
      </c>
      <c r="B508" t="s">
        <v>761</v>
      </c>
      <c r="E508">
        <v>1</v>
      </c>
      <c r="H508">
        <v>1</v>
      </c>
      <c r="I508" t="str">
        <f t="shared" si="0"/>
        <v>Abierto</v>
      </c>
      <c r="J508" s="413" t="s">
        <v>3737</v>
      </c>
      <c r="K508" s="174" t="str">
        <f t="shared" si="1"/>
        <v>En ejecución</v>
      </c>
    </row>
    <row r="509" spans="1:11" x14ac:dyDescent="0.35">
      <c r="A509" s="115">
        <v>2018</v>
      </c>
      <c r="B509" t="s">
        <v>762</v>
      </c>
      <c r="D509">
        <v>1</v>
      </c>
      <c r="F509">
        <v>1</v>
      </c>
      <c r="G509">
        <v>1</v>
      </c>
      <c r="H509">
        <v>3</v>
      </c>
      <c r="I509" t="str">
        <f t="shared" si="0"/>
        <v>Abierto</v>
      </c>
      <c r="J509" s="413" t="s">
        <v>3737</v>
      </c>
      <c r="K509" s="174" t="str">
        <f t="shared" si="1"/>
        <v>Vencido</v>
      </c>
    </row>
    <row r="510" spans="1:11" x14ac:dyDescent="0.35">
      <c r="A510" s="426">
        <v>2018</v>
      </c>
      <c r="B510" t="s">
        <v>763</v>
      </c>
      <c r="C510">
        <v>5</v>
      </c>
      <c r="E510">
        <v>3</v>
      </c>
      <c r="H510">
        <v>8</v>
      </c>
      <c r="I510" t="str">
        <f t="shared" si="0"/>
        <v>Abierto</v>
      </c>
      <c r="J510" s="413" t="s">
        <v>3737</v>
      </c>
      <c r="K510" s="174" t="str">
        <f t="shared" si="1"/>
        <v>En ejecución</v>
      </c>
    </row>
    <row r="511" spans="1:11" x14ac:dyDescent="0.35">
      <c r="A511" s="427">
        <v>2018</v>
      </c>
      <c r="B511" s="166" t="s">
        <v>764</v>
      </c>
      <c r="C511" s="166"/>
      <c r="D511" s="166"/>
      <c r="E511" s="166">
        <v>1</v>
      </c>
      <c r="F511" s="166"/>
      <c r="G511" s="166">
        <v>2</v>
      </c>
      <c r="H511" s="166">
        <v>3</v>
      </c>
      <c r="I511" t="str">
        <f t="shared" si="0"/>
        <v>Abierto</v>
      </c>
      <c r="J511" s="413" t="s">
        <v>3737</v>
      </c>
      <c r="K511" s="174" t="str">
        <f t="shared" si="1"/>
        <v>Vencido</v>
      </c>
    </row>
    <row r="512" spans="1:11" x14ac:dyDescent="0.35">
      <c r="A512" s="115">
        <v>2019</v>
      </c>
      <c r="B512" t="s">
        <v>765</v>
      </c>
      <c r="E512">
        <v>2</v>
      </c>
      <c r="H512">
        <v>2</v>
      </c>
      <c r="I512" t="str">
        <f t="shared" si="0"/>
        <v>Abierto</v>
      </c>
      <c r="J512" s="413" t="s">
        <v>3737</v>
      </c>
      <c r="K512" s="174" t="str">
        <f t="shared" si="1"/>
        <v>En ejecución</v>
      </c>
    </row>
    <row r="513" spans="1:11" x14ac:dyDescent="0.35">
      <c r="A513" s="115">
        <v>2019</v>
      </c>
      <c r="B513" t="s">
        <v>766</v>
      </c>
      <c r="E513">
        <v>1</v>
      </c>
      <c r="H513">
        <v>1</v>
      </c>
      <c r="I513" t="str">
        <f t="shared" si="0"/>
        <v>Abierto</v>
      </c>
      <c r="J513" s="413" t="s">
        <v>3737</v>
      </c>
      <c r="K513" s="174" t="str">
        <f t="shared" si="1"/>
        <v>En ejecución</v>
      </c>
    </row>
    <row r="514" spans="1:11" x14ac:dyDescent="0.35">
      <c r="A514" s="115">
        <v>2019</v>
      </c>
      <c r="B514" t="s">
        <v>767</v>
      </c>
      <c r="E514">
        <v>1</v>
      </c>
      <c r="G514">
        <v>1</v>
      </c>
      <c r="H514">
        <v>2</v>
      </c>
      <c r="I514" t="str">
        <f t="shared" si="0"/>
        <v>Abierto</v>
      </c>
      <c r="J514" s="413" t="s">
        <v>3737</v>
      </c>
      <c r="K514" s="174" t="str">
        <f t="shared" si="1"/>
        <v>Vencido</v>
      </c>
    </row>
    <row r="515" spans="1:11" x14ac:dyDescent="0.35">
      <c r="A515" s="115">
        <v>2019</v>
      </c>
      <c r="B515" t="s">
        <v>768</v>
      </c>
      <c r="E515">
        <v>2</v>
      </c>
      <c r="H515">
        <v>2</v>
      </c>
      <c r="I515" t="str">
        <f t="shared" si="0"/>
        <v>Abierto</v>
      </c>
      <c r="J515" s="413" t="s">
        <v>3737</v>
      </c>
      <c r="K515" s="174" t="str">
        <f t="shared" si="1"/>
        <v>En ejecución</v>
      </c>
    </row>
    <row r="516" spans="1:11" x14ac:dyDescent="0.35">
      <c r="A516" s="115">
        <v>2019</v>
      </c>
      <c r="B516" t="s">
        <v>769</v>
      </c>
      <c r="E516">
        <v>1</v>
      </c>
      <c r="H516">
        <v>1</v>
      </c>
      <c r="I516" t="str">
        <f t="shared" si="0"/>
        <v>Abierto</v>
      </c>
      <c r="J516" s="413" t="s">
        <v>3737</v>
      </c>
      <c r="K516" s="174" t="str">
        <f t="shared" si="1"/>
        <v>En ejecución</v>
      </c>
    </row>
    <row r="517" spans="1:11" x14ac:dyDescent="0.35">
      <c r="A517" s="115">
        <v>2019</v>
      </c>
      <c r="B517" s="166" t="s">
        <v>770</v>
      </c>
      <c r="C517" s="166"/>
      <c r="D517" s="166">
        <v>1</v>
      </c>
      <c r="E517" s="166">
        <v>2</v>
      </c>
      <c r="F517" s="166"/>
      <c r="G517" s="166"/>
      <c r="H517" s="166">
        <v>3</v>
      </c>
      <c r="I517" t="str">
        <f t="shared" si="0"/>
        <v>Abierto</v>
      </c>
      <c r="J517" s="413" t="s">
        <v>3737</v>
      </c>
      <c r="K517" s="174" t="str">
        <f t="shared" si="1"/>
        <v>En ejecución</v>
      </c>
    </row>
    <row r="518" spans="1:11" x14ac:dyDescent="0.35">
      <c r="A518" s="115">
        <v>2019</v>
      </c>
      <c r="B518" s="116" t="s">
        <v>586</v>
      </c>
      <c r="C518" s="116"/>
      <c r="D518" s="116">
        <v>1</v>
      </c>
      <c r="E518" s="116"/>
      <c r="F518" s="116"/>
      <c r="G518" s="116"/>
      <c r="H518" s="116">
        <v>1</v>
      </c>
      <c r="I518" t="str">
        <f>+IF((E518+F518+G518)&gt;0,"Abierto","Para Evaluar")</f>
        <v>Para Evaluar</v>
      </c>
      <c r="J518" s="395" t="s">
        <v>714</v>
      </c>
      <c r="K518" s="174" t="str">
        <f t="shared" si="1"/>
        <v>Cumplido</v>
      </c>
    </row>
    <row r="519" spans="1:11" x14ac:dyDescent="0.35">
      <c r="A519" s="115">
        <v>2019</v>
      </c>
      <c r="B519" t="s">
        <v>771</v>
      </c>
      <c r="E519">
        <v>1</v>
      </c>
      <c r="F519">
        <v>1</v>
      </c>
      <c r="H519">
        <v>2</v>
      </c>
      <c r="I519" t="str">
        <f>+IF((E519+F519+G519)&gt;0,"Abierto","Para Evaluar")</f>
        <v>Abierto</v>
      </c>
      <c r="K519" s="174" t="str">
        <f t="shared" si="1"/>
        <v>En ejecución</v>
      </c>
    </row>
    <row r="520" spans="1:11" x14ac:dyDescent="0.35">
      <c r="A520" s="113">
        <v>2019</v>
      </c>
      <c r="B520" t="s">
        <v>772</v>
      </c>
      <c r="E520">
        <v>1</v>
      </c>
      <c r="H520">
        <v>1</v>
      </c>
      <c r="I520" t="str">
        <f t="shared" si="0"/>
        <v>Abierto</v>
      </c>
      <c r="K520" s="174" t="str">
        <f t="shared" si="1"/>
        <v>En ejecución</v>
      </c>
    </row>
    <row r="521" spans="1:11" x14ac:dyDescent="0.35">
      <c r="A521" s="115">
        <v>2020</v>
      </c>
      <c r="B521" t="s">
        <v>773</v>
      </c>
      <c r="D521">
        <v>3</v>
      </c>
      <c r="E521">
        <v>1</v>
      </c>
      <c r="H521">
        <v>4</v>
      </c>
      <c r="I521" t="str">
        <f t="shared" si="0"/>
        <v>Abierto</v>
      </c>
      <c r="K521" s="174" t="str">
        <f t="shared" si="1"/>
        <v>En ejecución</v>
      </c>
    </row>
    <row r="522" spans="1:11" x14ac:dyDescent="0.35">
      <c r="A522" s="115">
        <v>2020</v>
      </c>
      <c r="B522" t="s">
        <v>588</v>
      </c>
      <c r="D522">
        <v>1</v>
      </c>
      <c r="H522">
        <v>1</v>
      </c>
      <c r="I522" t="str">
        <f t="shared" si="0"/>
        <v>Para Evaluar</v>
      </c>
      <c r="J522" s="395" t="s">
        <v>714</v>
      </c>
      <c r="K522" s="174" t="str">
        <f t="shared" si="1"/>
        <v>Cumplido</v>
      </c>
    </row>
    <row r="523" spans="1:11" x14ac:dyDescent="0.35">
      <c r="A523" s="115">
        <v>2020</v>
      </c>
      <c r="B523" t="s">
        <v>774</v>
      </c>
      <c r="E523">
        <v>2</v>
      </c>
      <c r="H523">
        <v>2</v>
      </c>
      <c r="I523" t="str">
        <f t="shared" si="0"/>
        <v>Abierto</v>
      </c>
      <c r="K523" s="174" t="str">
        <f t="shared" si="1"/>
        <v>En ejecución</v>
      </c>
    </row>
    <row r="524" spans="1:11" x14ac:dyDescent="0.35">
      <c r="A524" s="115">
        <v>2020</v>
      </c>
      <c r="B524" t="s">
        <v>775</v>
      </c>
      <c r="E524">
        <v>2</v>
      </c>
      <c r="H524">
        <v>2</v>
      </c>
      <c r="I524" t="str">
        <f t="shared" si="0"/>
        <v>Abierto</v>
      </c>
      <c r="K524" s="174" t="str">
        <f t="shared" si="1"/>
        <v>En ejecución</v>
      </c>
    </row>
    <row r="525" spans="1:11" x14ac:dyDescent="0.35">
      <c r="A525" s="115">
        <v>2020</v>
      </c>
      <c r="B525" t="s">
        <v>776</v>
      </c>
      <c r="F525">
        <v>1</v>
      </c>
      <c r="H525">
        <v>1</v>
      </c>
      <c r="I525" t="str">
        <f t="shared" si="0"/>
        <v>Abierto</v>
      </c>
      <c r="K525" s="174" t="str">
        <f t="shared" si="1"/>
        <v>Sin iniciar</v>
      </c>
    </row>
    <row r="526" spans="1:11" x14ac:dyDescent="0.35">
      <c r="A526" s="115">
        <v>2020</v>
      </c>
      <c r="B526" t="s">
        <v>777</v>
      </c>
      <c r="F526">
        <v>1</v>
      </c>
      <c r="H526">
        <v>1</v>
      </c>
      <c r="I526" t="str">
        <f t="shared" si="0"/>
        <v>Abierto</v>
      </c>
      <c r="K526" s="174" t="str">
        <f t="shared" si="1"/>
        <v>Sin iniciar</v>
      </c>
    </row>
    <row r="527" spans="1:11" x14ac:dyDescent="0.35">
      <c r="A527" s="115">
        <v>2020</v>
      </c>
      <c r="B527" t="s">
        <v>778</v>
      </c>
      <c r="D527">
        <v>1</v>
      </c>
      <c r="E527">
        <v>1</v>
      </c>
      <c r="H527">
        <v>2</v>
      </c>
      <c r="I527" t="str">
        <f t="shared" si="0"/>
        <v>Abierto</v>
      </c>
      <c r="K527" s="174" t="str">
        <f t="shared" si="1"/>
        <v>En ejecución</v>
      </c>
    </row>
    <row r="528" spans="1:11" x14ac:dyDescent="0.35">
      <c r="A528" s="115">
        <v>2020</v>
      </c>
      <c r="B528" t="s">
        <v>591</v>
      </c>
      <c r="C528">
        <v>2</v>
      </c>
      <c r="H528">
        <v>2</v>
      </c>
      <c r="I528" t="str">
        <f t="shared" si="0"/>
        <v>Para Evaluar</v>
      </c>
      <c r="J528" s="116" t="s">
        <v>577</v>
      </c>
      <c r="K528" s="174" t="str">
        <f t="shared" si="1"/>
        <v>Cumplido</v>
      </c>
    </row>
    <row r="529" spans="1:11" x14ac:dyDescent="0.35">
      <c r="A529" s="115">
        <v>2020</v>
      </c>
      <c r="B529" t="s">
        <v>594</v>
      </c>
      <c r="D529">
        <v>1</v>
      </c>
      <c r="H529">
        <v>1</v>
      </c>
      <c r="I529" t="str">
        <f t="shared" si="0"/>
        <v>Para Evaluar</v>
      </c>
      <c r="J529" s="395" t="s">
        <v>714</v>
      </c>
      <c r="K529" s="174" t="str">
        <f t="shared" si="1"/>
        <v>Cumplido</v>
      </c>
    </row>
    <row r="530" spans="1:11" x14ac:dyDescent="0.35">
      <c r="A530" s="115">
        <v>2020</v>
      </c>
      <c r="B530" t="s">
        <v>595</v>
      </c>
      <c r="D530">
        <v>1</v>
      </c>
      <c r="H530">
        <v>1</v>
      </c>
      <c r="I530" t="str">
        <f t="shared" si="0"/>
        <v>Para Evaluar</v>
      </c>
      <c r="J530" s="395" t="s">
        <v>714</v>
      </c>
      <c r="K530" s="174" t="str">
        <f t="shared" si="1"/>
        <v>Cumplido</v>
      </c>
    </row>
    <row r="531" spans="1:11" x14ac:dyDescent="0.35">
      <c r="A531" s="115">
        <v>2020</v>
      </c>
      <c r="B531" t="s">
        <v>596</v>
      </c>
      <c r="D531">
        <v>1</v>
      </c>
      <c r="H531">
        <v>1</v>
      </c>
      <c r="I531" t="str">
        <f t="shared" si="0"/>
        <v>Para Evaluar</v>
      </c>
      <c r="J531" s="395" t="s">
        <v>714</v>
      </c>
      <c r="K531" s="174" t="str">
        <f t="shared" si="1"/>
        <v>Cumplido</v>
      </c>
    </row>
    <row r="532" spans="1:11" x14ac:dyDescent="0.35">
      <c r="A532" s="115">
        <v>2020</v>
      </c>
      <c r="B532" t="s">
        <v>597</v>
      </c>
      <c r="D532">
        <v>2</v>
      </c>
      <c r="H532">
        <v>2</v>
      </c>
      <c r="I532" t="str">
        <f t="shared" si="0"/>
        <v>Para Evaluar</v>
      </c>
      <c r="J532" s="395" t="s">
        <v>714</v>
      </c>
      <c r="K532" s="174" t="str">
        <f t="shared" si="1"/>
        <v>Cumplido</v>
      </c>
    </row>
    <row r="533" spans="1:11" x14ac:dyDescent="0.35">
      <c r="A533" s="115">
        <v>2020</v>
      </c>
      <c r="B533" t="s">
        <v>598</v>
      </c>
      <c r="D533">
        <v>2</v>
      </c>
      <c r="H533">
        <v>2</v>
      </c>
      <c r="I533" t="str">
        <f t="shared" si="0"/>
        <v>Para Evaluar</v>
      </c>
      <c r="J533" s="395" t="s">
        <v>714</v>
      </c>
      <c r="K533" s="174" t="str">
        <f t="shared" si="1"/>
        <v>Cumplido</v>
      </c>
    </row>
    <row r="534" spans="1:11" x14ac:dyDescent="0.35">
      <c r="A534" s="115">
        <v>2020</v>
      </c>
      <c r="B534" t="s">
        <v>779</v>
      </c>
      <c r="E534">
        <v>1</v>
      </c>
      <c r="H534">
        <v>1</v>
      </c>
      <c r="I534" t="str">
        <f t="shared" si="0"/>
        <v>Abierto</v>
      </c>
      <c r="K534" s="174" t="str">
        <f t="shared" si="1"/>
        <v>En ejecución</v>
      </c>
    </row>
    <row r="535" spans="1:11" x14ac:dyDescent="0.35">
      <c r="A535" s="115">
        <v>2020</v>
      </c>
      <c r="B535" t="s">
        <v>780</v>
      </c>
      <c r="D535">
        <v>1</v>
      </c>
      <c r="F535">
        <v>1</v>
      </c>
      <c r="H535">
        <v>2</v>
      </c>
      <c r="I535" t="str">
        <f t="shared" si="0"/>
        <v>Abierto</v>
      </c>
      <c r="K535" s="174" t="str">
        <f t="shared" si="1"/>
        <v>En ejecución</v>
      </c>
    </row>
    <row r="536" spans="1:11" x14ac:dyDescent="0.35">
      <c r="A536" s="115">
        <v>2020</v>
      </c>
      <c r="B536" t="s">
        <v>781</v>
      </c>
      <c r="D536">
        <v>1</v>
      </c>
      <c r="F536">
        <v>1</v>
      </c>
      <c r="H536">
        <v>2</v>
      </c>
      <c r="I536" t="str">
        <f t="shared" si="0"/>
        <v>Abierto</v>
      </c>
      <c r="K536" s="174" t="str">
        <f t="shared" si="1"/>
        <v>En ejecución</v>
      </c>
    </row>
    <row r="537" spans="1:11" x14ac:dyDescent="0.35">
      <c r="A537" s="115">
        <v>2020</v>
      </c>
      <c r="B537" t="s">
        <v>782</v>
      </c>
      <c r="F537">
        <v>1</v>
      </c>
      <c r="H537">
        <v>1</v>
      </c>
      <c r="I537" t="str">
        <f t="shared" si="0"/>
        <v>Abierto</v>
      </c>
      <c r="K537" s="174" t="str">
        <f t="shared" si="1"/>
        <v>Sin iniciar</v>
      </c>
    </row>
    <row r="538" spans="1:11" x14ac:dyDescent="0.35">
      <c r="A538" s="115">
        <v>2020</v>
      </c>
      <c r="B538" t="s">
        <v>783</v>
      </c>
      <c r="F538">
        <v>1</v>
      </c>
      <c r="H538">
        <v>1</v>
      </c>
      <c r="I538" t="str">
        <f t="shared" si="0"/>
        <v>Abierto</v>
      </c>
      <c r="K538" s="174" t="str">
        <f t="shared" si="1"/>
        <v>Sin iniciar</v>
      </c>
    </row>
    <row r="539" spans="1:11" x14ac:dyDescent="0.35">
      <c r="A539" s="115">
        <v>2020</v>
      </c>
      <c r="B539" t="s">
        <v>784</v>
      </c>
      <c r="E539">
        <v>1</v>
      </c>
      <c r="H539">
        <v>1</v>
      </c>
      <c r="I539" t="str">
        <f t="shared" si="0"/>
        <v>Abierto</v>
      </c>
      <c r="K539" s="174" t="str">
        <f t="shared" si="1"/>
        <v>En ejecución</v>
      </c>
    </row>
    <row r="540" spans="1:11" x14ac:dyDescent="0.35">
      <c r="A540" s="115">
        <v>2020</v>
      </c>
      <c r="B540" t="s">
        <v>785</v>
      </c>
      <c r="F540">
        <v>1</v>
      </c>
      <c r="H540">
        <v>1</v>
      </c>
      <c r="I540" t="str">
        <f t="shared" si="0"/>
        <v>Abierto</v>
      </c>
      <c r="K540" s="174" t="str">
        <f t="shared" si="1"/>
        <v>Sin iniciar</v>
      </c>
    </row>
    <row r="541" spans="1:11" x14ac:dyDescent="0.35">
      <c r="A541" s="115">
        <v>2020</v>
      </c>
      <c r="B541" t="s">
        <v>786</v>
      </c>
      <c r="F541">
        <v>2</v>
      </c>
      <c r="H541">
        <v>2</v>
      </c>
      <c r="I541" t="str">
        <f t="shared" si="0"/>
        <v>Abierto</v>
      </c>
      <c r="K541" s="174" t="str">
        <f t="shared" si="1"/>
        <v>Sin iniciar</v>
      </c>
    </row>
    <row r="542" spans="1:11" x14ac:dyDescent="0.35">
      <c r="A542" s="115">
        <v>2020</v>
      </c>
      <c r="B542" t="s">
        <v>787</v>
      </c>
      <c r="E542">
        <v>1</v>
      </c>
      <c r="H542">
        <v>1</v>
      </c>
      <c r="I542" t="str">
        <f t="shared" si="0"/>
        <v>Abierto</v>
      </c>
      <c r="K542" s="174" t="str">
        <f t="shared" si="1"/>
        <v>En ejecución</v>
      </c>
    </row>
    <row r="543" spans="1:11" x14ac:dyDescent="0.35">
      <c r="A543" s="115">
        <v>2020</v>
      </c>
      <c r="B543" t="s">
        <v>788</v>
      </c>
      <c r="E543">
        <v>1</v>
      </c>
      <c r="H543">
        <v>1</v>
      </c>
      <c r="I543" t="str">
        <f t="shared" si="0"/>
        <v>Abierto</v>
      </c>
      <c r="K543" s="174" t="str">
        <f t="shared" si="1"/>
        <v>En ejecución</v>
      </c>
    </row>
    <row r="544" spans="1:11" x14ac:dyDescent="0.35">
      <c r="A544" s="115">
        <v>2020</v>
      </c>
      <c r="B544" t="s">
        <v>789</v>
      </c>
      <c r="E544">
        <v>1</v>
      </c>
      <c r="H544">
        <v>1</v>
      </c>
      <c r="I544" t="str">
        <f t="shared" si="0"/>
        <v>Abierto</v>
      </c>
      <c r="K544" s="174" t="str">
        <f t="shared" si="1"/>
        <v>En ejecución</v>
      </c>
    </row>
    <row r="545" spans="1:11" x14ac:dyDescent="0.35">
      <c r="A545" s="115">
        <v>2020</v>
      </c>
      <c r="B545" t="s">
        <v>790</v>
      </c>
      <c r="E545">
        <v>1</v>
      </c>
      <c r="H545">
        <v>1</v>
      </c>
      <c r="I545" t="str">
        <f t="shared" si="0"/>
        <v>Abierto</v>
      </c>
      <c r="K545" s="174" t="str">
        <f t="shared" si="1"/>
        <v>En ejecución</v>
      </c>
    </row>
    <row r="546" spans="1:11" x14ac:dyDescent="0.35">
      <c r="A546" s="113">
        <v>2020</v>
      </c>
      <c r="B546" t="s">
        <v>24</v>
      </c>
      <c r="C546">
        <v>1</v>
      </c>
      <c r="H546">
        <v>1</v>
      </c>
      <c r="I546" t="str">
        <f t="shared" si="0"/>
        <v>Para Evaluar</v>
      </c>
      <c r="J546" s="116" t="s">
        <v>577</v>
      </c>
      <c r="K546" s="174" t="str">
        <f t="shared" si="1"/>
        <v>Cumplido</v>
      </c>
    </row>
    <row r="547" spans="1:11" x14ac:dyDescent="0.35">
      <c r="A547" s="115">
        <v>2021</v>
      </c>
      <c r="B547" t="s">
        <v>791</v>
      </c>
      <c r="E547">
        <v>1</v>
      </c>
      <c r="H547">
        <v>1</v>
      </c>
      <c r="I547" t="str">
        <f t="shared" si="0"/>
        <v>Abierto</v>
      </c>
      <c r="K547" s="174" t="str">
        <f t="shared" si="1"/>
        <v>En ejecución</v>
      </c>
    </row>
    <row r="548" spans="1:11" x14ac:dyDescent="0.35">
      <c r="A548" s="115">
        <v>2021</v>
      </c>
      <c r="B548" t="s">
        <v>792</v>
      </c>
      <c r="C548">
        <v>1</v>
      </c>
      <c r="E548">
        <v>2</v>
      </c>
      <c r="H548">
        <v>3</v>
      </c>
      <c r="I548" t="str">
        <f t="shared" si="0"/>
        <v>Abierto</v>
      </c>
      <c r="K548" s="174" t="str">
        <f t="shared" si="1"/>
        <v>En ejecución</v>
      </c>
    </row>
    <row r="549" spans="1:11" x14ac:dyDescent="0.35">
      <c r="A549" s="115">
        <v>2021</v>
      </c>
      <c r="B549" t="s">
        <v>793</v>
      </c>
      <c r="E549">
        <v>1</v>
      </c>
      <c r="H549">
        <v>1</v>
      </c>
      <c r="I549" t="str">
        <f t="shared" si="0"/>
        <v>Abierto</v>
      </c>
      <c r="K549" s="174" t="str">
        <f t="shared" si="1"/>
        <v>En ejecución</v>
      </c>
    </row>
    <row r="550" spans="1:11" x14ac:dyDescent="0.35">
      <c r="A550" s="115">
        <v>2021</v>
      </c>
      <c r="B550" t="s">
        <v>794</v>
      </c>
      <c r="D550">
        <v>1</v>
      </c>
      <c r="E550">
        <v>2</v>
      </c>
      <c r="H550">
        <v>3</v>
      </c>
      <c r="I550" t="str">
        <f t="shared" si="0"/>
        <v>Abierto</v>
      </c>
      <c r="K550" s="174" t="str">
        <f t="shared" si="1"/>
        <v>En ejecución</v>
      </c>
    </row>
    <row r="551" spans="1:11" x14ac:dyDescent="0.35">
      <c r="A551" s="115">
        <v>2021</v>
      </c>
      <c r="B551" t="s">
        <v>795</v>
      </c>
      <c r="E551">
        <v>1</v>
      </c>
      <c r="H551">
        <v>1</v>
      </c>
      <c r="I551" t="str">
        <f t="shared" si="0"/>
        <v>Abierto</v>
      </c>
      <c r="K551" s="174" t="str">
        <f t="shared" si="1"/>
        <v>En ejecución</v>
      </c>
    </row>
    <row r="552" spans="1:11" x14ac:dyDescent="0.35">
      <c r="A552" s="115">
        <v>2021</v>
      </c>
      <c r="B552" t="s">
        <v>796</v>
      </c>
      <c r="E552">
        <v>1</v>
      </c>
      <c r="H552">
        <v>1</v>
      </c>
      <c r="I552" t="str">
        <f t="shared" si="0"/>
        <v>Abierto</v>
      </c>
      <c r="K552" s="174" t="str">
        <f t="shared" si="1"/>
        <v>En ejecución</v>
      </c>
    </row>
    <row r="553" spans="1:11" x14ac:dyDescent="0.35">
      <c r="A553" s="115">
        <v>2021</v>
      </c>
      <c r="B553" t="s">
        <v>797</v>
      </c>
      <c r="E553">
        <v>1</v>
      </c>
      <c r="H553">
        <v>1</v>
      </c>
      <c r="I553" t="str">
        <f t="shared" si="0"/>
        <v>Abierto</v>
      </c>
      <c r="K553" s="174" t="str">
        <f t="shared" si="1"/>
        <v>En ejecución</v>
      </c>
    </row>
    <row r="554" spans="1:11" x14ac:dyDescent="0.35">
      <c r="A554" s="115">
        <v>2021</v>
      </c>
      <c r="B554" t="s">
        <v>798</v>
      </c>
      <c r="E554">
        <v>1</v>
      </c>
      <c r="H554">
        <v>1</v>
      </c>
      <c r="I554" t="str">
        <f t="shared" si="0"/>
        <v>Abierto</v>
      </c>
      <c r="K554" s="174" t="str">
        <f t="shared" si="1"/>
        <v>En ejecución</v>
      </c>
    </row>
    <row r="555" spans="1:11" x14ac:dyDescent="0.35">
      <c r="A555" s="115">
        <v>2021</v>
      </c>
      <c r="B555" t="s">
        <v>799</v>
      </c>
      <c r="E555">
        <v>1</v>
      </c>
      <c r="H555">
        <v>1</v>
      </c>
      <c r="I555" t="str">
        <f t="shared" si="0"/>
        <v>Abierto</v>
      </c>
      <c r="K555" s="174" t="str">
        <f t="shared" si="1"/>
        <v>En ejecución</v>
      </c>
    </row>
    <row r="556" spans="1:11" x14ac:dyDescent="0.35">
      <c r="A556" s="115">
        <v>2021</v>
      </c>
      <c r="B556" t="s">
        <v>800</v>
      </c>
      <c r="E556">
        <v>1</v>
      </c>
      <c r="H556">
        <v>1</v>
      </c>
      <c r="I556" t="str">
        <f t="shared" si="0"/>
        <v>Abierto</v>
      </c>
      <c r="K556" s="174" t="str">
        <f t="shared" si="1"/>
        <v>En ejecución</v>
      </c>
    </row>
    <row r="557" spans="1:11" x14ac:dyDescent="0.35">
      <c r="A557" s="115">
        <v>2021</v>
      </c>
      <c r="B557" t="s">
        <v>599</v>
      </c>
      <c r="D557">
        <v>1</v>
      </c>
      <c r="H557">
        <v>1</v>
      </c>
      <c r="I557" t="str">
        <f t="shared" si="0"/>
        <v>Para Evaluar</v>
      </c>
      <c r="J557" t="s">
        <v>714</v>
      </c>
      <c r="K557" s="174" t="str">
        <f t="shared" si="1"/>
        <v>Cumplido</v>
      </c>
    </row>
    <row r="558" spans="1:11" x14ac:dyDescent="0.35">
      <c r="A558" s="115">
        <v>2021</v>
      </c>
      <c r="B558" t="s">
        <v>801</v>
      </c>
      <c r="E558">
        <v>2</v>
      </c>
      <c r="H558">
        <v>2</v>
      </c>
      <c r="I558" t="str">
        <f t="shared" si="0"/>
        <v>Abierto</v>
      </c>
      <c r="K558" s="174" t="str">
        <f t="shared" si="1"/>
        <v>En ejecución</v>
      </c>
    </row>
    <row r="559" spans="1:11" x14ac:dyDescent="0.35">
      <c r="A559" s="115">
        <v>2021</v>
      </c>
      <c r="B559" t="s">
        <v>600</v>
      </c>
      <c r="C559">
        <v>1</v>
      </c>
      <c r="H559">
        <v>1</v>
      </c>
      <c r="I559" t="str">
        <f t="shared" si="0"/>
        <v>Para Evaluar</v>
      </c>
      <c r="J559" t="s">
        <v>577</v>
      </c>
      <c r="K559" s="174" t="str">
        <f t="shared" si="1"/>
        <v>Cumplido</v>
      </c>
    </row>
    <row r="560" spans="1:11" x14ac:dyDescent="0.35">
      <c r="A560" s="115">
        <v>2021</v>
      </c>
      <c r="B560" t="s">
        <v>802</v>
      </c>
      <c r="E560">
        <v>1</v>
      </c>
      <c r="H560">
        <v>1</v>
      </c>
      <c r="I560" t="str">
        <f t="shared" si="0"/>
        <v>Abierto</v>
      </c>
      <c r="K560" s="174" t="str">
        <f t="shared" si="1"/>
        <v>En ejecución</v>
      </c>
    </row>
    <row r="561" spans="1:11" x14ac:dyDescent="0.35">
      <c r="A561" s="115">
        <v>2021</v>
      </c>
      <c r="B561" t="s">
        <v>803</v>
      </c>
      <c r="E561">
        <v>1</v>
      </c>
      <c r="H561">
        <v>1</v>
      </c>
      <c r="I561" t="str">
        <f t="shared" si="0"/>
        <v>Abierto</v>
      </c>
      <c r="K561" s="174" t="str">
        <f t="shared" si="1"/>
        <v>En ejecución</v>
      </c>
    </row>
    <row r="562" spans="1:11" x14ac:dyDescent="0.35">
      <c r="A562" s="115">
        <v>2021</v>
      </c>
      <c r="B562" t="s">
        <v>602</v>
      </c>
      <c r="D562">
        <v>1</v>
      </c>
      <c r="H562">
        <v>1</v>
      </c>
      <c r="I562" t="str">
        <f t="shared" si="0"/>
        <v>Para Evaluar</v>
      </c>
      <c r="J562" t="s">
        <v>714</v>
      </c>
      <c r="K562" s="174" t="str">
        <f t="shared" si="1"/>
        <v>Cumplido</v>
      </c>
    </row>
    <row r="563" spans="1:11" x14ac:dyDescent="0.35">
      <c r="A563" s="115">
        <v>2021</v>
      </c>
      <c r="B563" t="s">
        <v>804</v>
      </c>
      <c r="E563">
        <v>1</v>
      </c>
      <c r="H563">
        <v>1</v>
      </c>
      <c r="I563" t="str">
        <f t="shared" si="0"/>
        <v>Abierto</v>
      </c>
      <c r="K563" s="174" t="str">
        <f t="shared" si="1"/>
        <v>En ejecución</v>
      </c>
    </row>
    <row r="564" spans="1:11" x14ac:dyDescent="0.35">
      <c r="A564" s="115">
        <v>2021</v>
      </c>
      <c r="B564" t="s">
        <v>805</v>
      </c>
      <c r="E564">
        <v>1</v>
      </c>
      <c r="H564">
        <v>1</v>
      </c>
      <c r="I564" t="str">
        <f t="shared" si="0"/>
        <v>Abierto</v>
      </c>
      <c r="K564" s="174" t="str">
        <f t="shared" si="1"/>
        <v>En ejecución</v>
      </c>
    </row>
    <row r="565" spans="1:11" x14ac:dyDescent="0.35">
      <c r="A565" s="115">
        <v>2021</v>
      </c>
      <c r="B565" t="s">
        <v>603</v>
      </c>
      <c r="D565">
        <v>1</v>
      </c>
      <c r="H565">
        <v>1</v>
      </c>
      <c r="I565" t="str">
        <f t="shared" si="0"/>
        <v>Para Evaluar</v>
      </c>
      <c r="J565" t="s">
        <v>577</v>
      </c>
      <c r="K565" s="174" t="str">
        <f t="shared" si="1"/>
        <v>Cumplido</v>
      </c>
    </row>
    <row r="566" spans="1:11" x14ac:dyDescent="0.35">
      <c r="A566" s="115">
        <v>2021</v>
      </c>
      <c r="B566" t="s">
        <v>604</v>
      </c>
      <c r="C566">
        <v>1</v>
      </c>
      <c r="H566">
        <v>1</v>
      </c>
      <c r="I566" t="str">
        <f t="shared" si="0"/>
        <v>Para Evaluar</v>
      </c>
      <c r="J566" t="s">
        <v>714</v>
      </c>
      <c r="K566" s="174" t="str">
        <f t="shared" si="1"/>
        <v>Cumplido</v>
      </c>
    </row>
    <row r="567" spans="1:11" x14ac:dyDescent="0.35">
      <c r="A567" s="115">
        <v>2021</v>
      </c>
      <c r="B567" t="s">
        <v>806</v>
      </c>
      <c r="E567">
        <v>1</v>
      </c>
      <c r="F567">
        <v>1</v>
      </c>
      <c r="H567">
        <v>2</v>
      </c>
      <c r="I567" t="str">
        <f t="shared" si="0"/>
        <v>Abierto</v>
      </c>
      <c r="K567" s="174" t="str">
        <f t="shared" si="1"/>
        <v>En ejecución</v>
      </c>
    </row>
    <row r="568" spans="1:11" x14ac:dyDescent="0.35">
      <c r="A568" s="115">
        <v>2021</v>
      </c>
      <c r="B568" t="s">
        <v>807</v>
      </c>
      <c r="F568">
        <v>1</v>
      </c>
      <c r="H568">
        <v>1</v>
      </c>
      <c r="I568" t="str">
        <f t="shared" si="0"/>
        <v>Abierto</v>
      </c>
      <c r="K568" s="174" t="str">
        <f t="shared" si="1"/>
        <v>Sin iniciar</v>
      </c>
    </row>
    <row r="569" spans="1:11" x14ac:dyDescent="0.35">
      <c r="A569" s="115">
        <v>2021</v>
      </c>
      <c r="B569" t="s">
        <v>808</v>
      </c>
      <c r="F569">
        <v>2</v>
      </c>
      <c r="H569">
        <v>2</v>
      </c>
      <c r="I569" t="str">
        <f t="shared" si="0"/>
        <v>Abierto</v>
      </c>
      <c r="K569" s="174" t="str">
        <f t="shared" si="1"/>
        <v>Sin iniciar</v>
      </c>
    </row>
    <row r="570" spans="1:11" x14ac:dyDescent="0.35">
      <c r="A570" s="115">
        <v>2021</v>
      </c>
      <c r="B570" t="s">
        <v>605</v>
      </c>
      <c r="C570">
        <v>1</v>
      </c>
      <c r="H570">
        <v>1</v>
      </c>
      <c r="I570" t="str">
        <f t="shared" ref="I570:I633" si="2">+IF((E570+F570+G570)&gt;0,"Abierto","Para Evaluar")</f>
        <v>Para Evaluar</v>
      </c>
      <c r="J570" t="s">
        <v>714</v>
      </c>
      <c r="K570" s="174" t="str">
        <f t="shared" ref="K570:K633" si="3">IF(G570&gt;0, "Vencido", IF((C570+D570)=H570, "Cumplido", IF(F570=H570, "Sin iniciar", "En ejecución")))</f>
        <v>Cumplido</v>
      </c>
    </row>
    <row r="571" spans="1:11" x14ac:dyDescent="0.35">
      <c r="A571" s="115">
        <v>2021</v>
      </c>
      <c r="B571" t="s">
        <v>607</v>
      </c>
      <c r="D571">
        <v>2</v>
      </c>
      <c r="H571">
        <v>2</v>
      </c>
      <c r="I571" t="str">
        <f t="shared" si="2"/>
        <v>Para Evaluar</v>
      </c>
      <c r="J571" t="s">
        <v>714</v>
      </c>
      <c r="K571" s="174" t="str">
        <f t="shared" si="3"/>
        <v>Cumplido</v>
      </c>
    </row>
    <row r="572" spans="1:11" x14ac:dyDescent="0.35">
      <c r="A572" s="115">
        <v>2021</v>
      </c>
      <c r="B572" t="s">
        <v>809</v>
      </c>
      <c r="F572">
        <v>1</v>
      </c>
      <c r="H572">
        <v>1</v>
      </c>
      <c r="I572" t="str">
        <f t="shared" si="2"/>
        <v>Abierto</v>
      </c>
      <c r="K572" s="174" t="str">
        <f t="shared" si="3"/>
        <v>Sin iniciar</v>
      </c>
    </row>
    <row r="573" spans="1:11" x14ac:dyDescent="0.35">
      <c r="A573" s="115">
        <v>2021</v>
      </c>
      <c r="B573" t="s">
        <v>810</v>
      </c>
      <c r="C573">
        <v>3</v>
      </c>
      <c r="D573">
        <v>2</v>
      </c>
      <c r="E573">
        <v>1</v>
      </c>
      <c r="H573">
        <v>6</v>
      </c>
      <c r="I573" t="str">
        <f t="shared" si="2"/>
        <v>Abierto</v>
      </c>
      <c r="K573" s="174" t="str">
        <f t="shared" si="3"/>
        <v>En ejecución</v>
      </c>
    </row>
    <row r="574" spans="1:11" x14ac:dyDescent="0.35">
      <c r="A574" s="115">
        <v>2021</v>
      </c>
      <c r="B574" t="s">
        <v>608</v>
      </c>
      <c r="D574">
        <v>1</v>
      </c>
      <c r="H574">
        <v>1</v>
      </c>
      <c r="I574" t="str">
        <f t="shared" si="2"/>
        <v>Para Evaluar</v>
      </c>
      <c r="J574" t="s">
        <v>714</v>
      </c>
      <c r="K574" s="174" t="str">
        <f t="shared" si="3"/>
        <v>Cumplido</v>
      </c>
    </row>
    <row r="575" spans="1:11" x14ac:dyDescent="0.35">
      <c r="A575" s="115">
        <v>2021</v>
      </c>
      <c r="B575" t="s">
        <v>811</v>
      </c>
      <c r="G575">
        <v>1</v>
      </c>
      <c r="H575">
        <v>1</v>
      </c>
      <c r="I575" t="str">
        <f t="shared" si="2"/>
        <v>Abierto</v>
      </c>
      <c r="K575" s="174" t="str">
        <f t="shared" si="3"/>
        <v>Vencido</v>
      </c>
    </row>
    <row r="576" spans="1:11" x14ac:dyDescent="0.35">
      <c r="A576" s="115">
        <v>2021</v>
      </c>
      <c r="B576" t="s">
        <v>610</v>
      </c>
      <c r="D576">
        <v>1</v>
      </c>
      <c r="H576">
        <v>1</v>
      </c>
      <c r="I576" t="str">
        <f t="shared" si="2"/>
        <v>Para Evaluar</v>
      </c>
      <c r="J576" t="s">
        <v>714</v>
      </c>
      <c r="K576" s="174" t="str">
        <f t="shared" si="3"/>
        <v>Cumplido</v>
      </c>
    </row>
    <row r="577" spans="1:11" x14ac:dyDescent="0.35">
      <c r="A577" s="115">
        <v>2021</v>
      </c>
      <c r="B577" t="s">
        <v>612</v>
      </c>
      <c r="D577">
        <v>2</v>
      </c>
      <c r="H577">
        <v>2</v>
      </c>
      <c r="I577" t="str">
        <f t="shared" si="2"/>
        <v>Para Evaluar</v>
      </c>
      <c r="J577" t="s">
        <v>714</v>
      </c>
      <c r="K577" s="174" t="str">
        <f t="shared" si="3"/>
        <v>Cumplido</v>
      </c>
    </row>
    <row r="578" spans="1:11" x14ac:dyDescent="0.35">
      <c r="A578" s="115">
        <v>2021</v>
      </c>
      <c r="B578" t="s">
        <v>613</v>
      </c>
      <c r="D578">
        <v>1</v>
      </c>
      <c r="H578">
        <v>1</v>
      </c>
      <c r="I578" t="str">
        <f t="shared" si="2"/>
        <v>Para Evaluar</v>
      </c>
      <c r="J578" t="s">
        <v>714</v>
      </c>
      <c r="K578" s="174" t="str">
        <f t="shared" si="3"/>
        <v>Cumplido</v>
      </c>
    </row>
    <row r="579" spans="1:11" x14ac:dyDescent="0.35">
      <c r="A579" s="115">
        <v>2021</v>
      </c>
      <c r="B579" t="s">
        <v>812</v>
      </c>
      <c r="E579">
        <v>2</v>
      </c>
      <c r="H579">
        <v>2</v>
      </c>
      <c r="I579" t="str">
        <f t="shared" si="2"/>
        <v>Abierto</v>
      </c>
      <c r="K579" s="174" t="str">
        <f t="shared" si="3"/>
        <v>En ejecución</v>
      </c>
    </row>
    <row r="580" spans="1:11" x14ac:dyDescent="0.35">
      <c r="A580" s="115">
        <v>2021</v>
      </c>
      <c r="B580" t="s">
        <v>614</v>
      </c>
      <c r="C580">
        <v>1</v>
      </c>
      <c r="H580">
        <v>1</v>
      </c>
      <c r="I580" t="str">
        <f t="shared" si="2"/>
        <v>Para Evaluar</v>
      </c>
      <c r="J580" t="s">
        <v>577</v>
      </c>
      <c r="K580" s="174" t="str">
        <f t="shared" si="3"/>
        <v>Cumplido</v>
      </c>
    </row>
    <row r="581" spans="1:11" x14ac:dyDescent="0.35">
      <c r="A581" s="115">
        <v>2021</v>
      </c>
      <c r="B581" t="s">
        <v>813</v>
      </c>
      <c r="E581">
        <v>1</v>
      </c>
      <c r="H581">
        <v>1</v>
      </c>
      <c r="I581" t="str">
        <f t="shared" si="2"/>
        <v>Abierto</v>
      </c>
      <c r="K581" s="174" t="str">
        <f t="shared" si="3"/>
        <v>En ejecución</v>
      </c>
    </row>
    <row r="582" spans="1:11" x14ac:dyDescent="0.35">
      <c r="A582" s="115">
        <v>2021</v>
      </c>
      <c r="B582" t="s">
        <v>814</v>
      </c>
      <c r="F582">
        <v>1</v>
      </c>
      <c r="H582">
        <v>1</v>
      </c>
      <c r="I582" t="str">
        <f t="shared" si="2"/>
        <v>Abierto</v>
      </c>
      <c r="K582" s="174" t="str">
        <f t="shared" si="3"/>
        <v>Sin iniciar</v>
      </c>
    </row>
    <row r="583" spans="1:11" x14ac:dyDescent="0.35">
      <c r="A583" s="115">
        <v>2021</v>
      </c>
      <c r="B583" t="s">
        <v>815</v>
      </c>
      <c r="F583">
        <v>1</v>
      </c>
      <c r="H583">
        <v>1</v>
      </c>
      <c r="I583" t="str">
        <f t="shared" si="2"/>
        <v>Abierto</v>
      </c>
      <c r="K583" s="174" t="str">
        <f t="shared" si="3"/>
        <v>Sin iniciar</v>
      </c>
    </row>
    <row r="584" spans="1:11" x14ac:dyDescent="0.35">
      <c r="A584" s="115">
        <v>2021</v>
      </c>
      <c r="B584" t="s">
        <v>816</v>
      </c>
      <c r="E584">
        <v>1</v>
      </c>
      <c r="H584">
        <v>1</v>
      </c>
      <c r="I584" t="str">
        <f t="shared" si="2"/>
        <v>Abierto</v>
      </c>
      <c r="K584" s="174" t="str">
        <f t="shared" si="3"/>
        <v>En ejecución</v>
      </c>
    </row>
    <row r="585" spans="1:11" x14ac:dyDescent="0.35">
      <c r="A585" s="115">
        <v>2021</v>
      </c>
      <c r="B585" t="s">
        <v>817</v>
      </c>
      <c r="F585">
        <v>1</v>
      </c>
      <c r="H585">
        <v>1</v>
      </c>
      <c r="I585" t="str">
        <f t="shared" si="2"/>
        <v>Abierto</v>
      </c>
      <c r="K585" s="174" t="str">
        <f t="shared" si="3"/>
        <v>Sin iniciar</v>
      </c>
    </row>
    <row r="586" spans="1:11" x14ac:dyDescent="0.35">
      <c r="A586" s="115">
        <v>2021</v>
      </c>
      <c r="B586" t="s">
        <v>818</v>
      </c>
      <c r="G586">
        <v>1</v>
      </c>
      <c r="H586">
        <v>1</v>
      </c>
      <c r="I586" t="str">
        <f t="shared" si="2"/>
        <v>Abierto</v>
      </c>
      <c r="K586" s="174" t="str">
        <f t="shared" si="3"/>
        <v>Vencido</v>
      </c>
    </row>
    <row r="587" spans="1:11" x14ac:dyDescent="0.35">
      <c r="A587" s="115">
        <v>2021</v>
      </c>
      <c r="B587" t="s">
        <v>819</v>
      </c>
      <c r="E587">
        <v>1</v>
      </c>
      <c r="H587">
        <v>1</v>
      </c>
      <c r="I587" t="str">
        <f t="shared" si="2"/>
        <v>Abierto</v>
      </c>
      <c r="K587" s="174" t="str">
        <f t="shared" si="3"/>
        <v>En ejecución</v>
      </c>
    </row>
    <row r="588" spans="1:11" x14ac:dyDescent="0.35">
      <c r="A588" s="115">
        <v>2021</v>
      </c>
      <c r="B588" t="s">
        <v>820</v>
      </c>
      <c r="E588">
        <v>1</v>
      </c>
      <c r="H588">
        <v>1</v>
      </c>
      <c r="I588" t="str">
        <f t="shared" si="2"/>
        <v>Abierto</v>
      </c>
      <c r="K588" s="174" t="str">
        <f t="shared" si="3"/>
        <v>En ejecución</v>
      </c>
    </row>
    <row r="589" spans="1:11" x14ac:dyDescent="0.35">
      <c r="A589" s="115">
        <v>2021</v>
      </c>
      <c r="B589" t="s">
        <v>821</v>
      </c>
      <c r="E589">
        <v>1</v>
      </c>
      <c r="H589">
        <v>1</v>
      </c>
      <c r="I589" t="str">
        <f t="shared" si="2"/>
        <v>Abierto</v>
      </c>
      <c r="K589" s="174" t="str">
        <f t="shared" si="3"/>
        <v>En ejecución</v>
      </c>
    </row>
    <row r="590" spans="1:11" x14ac:dyDescent="0.35">
      <c r="A590" s="115">
        <v>2021</v>
      </c>
      <c r="B590" t="s">
        <v>822</v>
      </c>
      <c r="E590">
        <v>1</v>
      </c>
      <c r="H590">
        <v>1</v>
      </c>
      <c r="I590" t="str">
        <f t="shared" si="2"/>
        <v>Abierto</v>
      </c>
      <c r="K590" s="174" t="str">
        <f t="shared" si="3"/>
        <v>En ejecución</v>
      </c>
    </row>
    <row r="591" spans="1:11" x14ac:dyDescent="0.35">
      <c r="A591" s="115">
        <v>2021</v>
      </c>
      <c r="B591" t="s">
        <v>616</v>
      </c>
      <c r="D591">
        <v>2</v>
      </c>
      <c r="H591">
        <v>2</v>
      </c>
      <c r="I591" t="str">
        <f t="shared" si="2"/>
        <v>Para Evaluar</v>
      </c>
      <c r="J591" t="s">
        <v>714</v>
      </c>
      <c r="K591" s="174" t="str">
        <f t="shared" si="3"/>
        <v>Cumplido</v>
      </c>
    </row>
    <row r="592" spans="1:11" x14ac:dyDescent="0.35">
      <c r="A592" s="115">
        <v>2021</v>
      </c>
      <c r="B592" t="s">
        <v>617</v>
      </c>
      <c r="D592">
        <v>1</v>
      </c>
      <c r="H592">
        <v>1</v>
      </c>
      <c r="I592" t="str">
        <f t="shared" si="2"/>
        <v>Para Evaluar</v>
      </c>
      <c r="J592" t="s">
        <v>714</v>
      </c>
      <c r="K592" s="174" t="str">
        <f t="shared" si="3"/>
        <v>Cumplido</v>
      </c>
    </row>
    <row r="593" spans="1:11" x14ac:dyDescent="0.35">
      <c r="A593" s="115">
        <v>2021</v>
      </c>
      <c r="B593" t="s">
        <v>618</v>
      </c>
      <c r="D593">
        <v>1</v>
      </c>
      <c r="H593">
        <v>1</v>
      </c>
      <c r="I593" t="str">
        <f t="shared" si="2"/>
        <v>Para Evaluar</v>
      </c>
      <c r="J593" t="s">
        <v>714</v>
      </c>
      <c r="K593" s="174" t="str">
        <f t="shared" si="3"/>
        <v>Cumplido</v>
      </c>
    </row>
    <row r="594" spans="1:11" x14ac:dyDescent="0.35">
      <c r="A594" s="115">
        <v>2021</v>
      </c>
      <c r="B594" t="s">
        <v>619</v>
      </c>
      <c r="D594">
        <v>1</v>
      </c>
      <c r="H594">
        <v>1</v>
      </c>
      <c r="I594" t="str">
        <f t="shared" si="2"/>
        <v>Para Evaluar</v>
      </c>
      <c r="J594" t="s">
        <v>714</v>
      </c>
      <c r="K594" s="174" t="str">
        <f t="shared" si="3"/>
        <v>Cumplido</v>
      </c>
    </row>
    <row r="595" spans="1:11" x14ac:dyDescent="0.35">
      <c r="A595" s="115">
        <v>2021</v>
      </c>
      <c r="B595" t="s">
        <v>823</v>
      </c>
      <c r="D595">
        <v>1</v>
      </c>
      <c r="H595">
        <v>1</v>
      </c>
      <c r="I595" t="str">
        <f t="shared" si="2"/>
        <v>Para Evaluar</v>
      </c>
      <c r="J595" t="s">
        <v>714</v>
      </c>
      <c r="K595" s="174" t="str">
        <f t="shared" si="3"/>
        <v>Cumplido</v>
      </c>
    </row>
    <row r="596" spans="1:11" x14ac:dyDescent="0.35">
      <c r="A596" s="115">
        <v>2021</v>
      </c>
      <c r="B596" t="s">
        <v>620</v>
      </c>
      <c r="D596">
        <v>2</v>
      </c>
      <c r="H596">
        <v>2</v>
      </c>
      <c r="I596" t="str">
        <f t="shared" si="2"/>
        <v>Para Evaluar</v>
      </c>
      <c r="J596" t="s">
        <v>714</v>
      </c>
      <c r="K596" s="174" t="str">
        <f t="shared" si="3"/>
        <v>Cumplido</v>
      </c>
    </row>
    <row r="597" spans="1:11" x14ac:dyDescent="0.35">
      <c r="A597" s="115">
        <v>2021</v>
      </c>
      <c r="B597" t="s">
        <v>824</v>
      </c>
      <c r="D597">
        <v>2</v>
      </c>
      <c r="E597">
        <v>2</v>
      </c>
      <c r="H597">
        <v>4</v>
      </c>
      <c r="I597" t="str">
        <f t="shared" si="2"/>
        <v>Abierto</v>
      </c>
      <c r="K597" s="174" t="str">
        <f t="shared" si="3"/>
        <v>En ejecución</v>
      </c>
    </row>
    <row r="598" spans="1:11" x14ac:dyDescent="0.35">
      <c r="A598" s="115">
        <v>2021</v>
      </c>
      <c r="B598" t="s">
        <v>825</v>
      </c>
      <c r="E598">
        <v>1</v>
      </c>
      <c r="H598">
        <v>1</v>
      </c>
      <c r="I598" t="str">
        <f t="shared" si="2"/>
        <v>Abierto</v>
      </c>
      <c r="K598" s="174" t="str">
        <f t="shared" si="3"/>
        <v>En ejecución</v>
      </c>
    </row>
    <row r="599" spans="1:11" x14ac:dyDescent="0.35">
      <c r="A599" s="115">
        <v>2021</v>
      </c>
      <c r="B599" t="s">
        <v>826</v>
      </c>
      <c r="D599">
        <v>2</v>
      </c>
      <c r="E599">
        <v>1</v>
      </c>
      <c r="H599">
        <v>3</v>
      </c>
      <c r="I599" t="str">
        <f t="shared" si="2"/>
        <v>Abierto</v>
      </c>
      <c r="K599" s="174" t="str">
        <f t="shared" si="3"/>
        <v>En ejecución</v>
      </c>
    </row>
    <row r="600" spans="1:11" x14ac:dyDescent="0.35">
      <c r="A600" s="115">
        <v>2021</v>
      </c>
      <c r="B600" t="s">
        <v>827</v>
      </c>
      <c r="E600">
        <v>1</v>
      </c>
      <c r="H600">
        <v>1</v>
      </c>
      <c r="I600" t="str">
        <f t="shared" si="2"/>
        <v>Abierto</v>
      </c>
      <c r="K600" s="174" t="str">
        <f t="shared" si="3"/>
        <v>En ejecución</v>
      </c>
    </row>
    <row r="601" spans="1:11" x14ac:dyDescent="0.35">
      <c r="A601" s="115">
        <v>2021</v>
      </c>
      <c r="B601" t="s">
        <v>828</v>
      </c>
      <c r="E601">
        <v>1</v>
      </c>
      <c r="H601">
        <v>1</v>
      </c>
      <c r="I601" t="str">
        <f t="shared" si="2"/>
        <v>Abierto</v>
      </c>
      <c r="K601" s="174" t="str">
        <f t="shared" si="3"/>
        <v>En ejecución</v>
      </c>
    </row>
    <row r="602" spans="1:11" x14ac:dyDescent="0.35">
      <c r="A602" s="115">
        <v>2021</v>
      </c>
      <c r="B602" t="s">
        <v>829</v>
      </c>
      <c r="E602">
        <v>1</v>
      </c>
      <c r="H602">
        <v>1</v>
      </c>
      <c r="I602" t="str">
        <f t="shared" si="2"/>
        <v>Abierto</v>
      </c>
      <c r="K602" s="174" t="str">
        <f t="shared" si="3"/>
        <v>En ejecución</v>
      </c>
    </row>
    <row r="603" spans="1:11" x14ac:dyDescent="0.35">
      <c r="A603" s="115">
        <v>2021</v>
      </c>
      <c r="B603" t="s">
        <v>830</v>
      </c>
      <c r="D603">
        <v>1</v>
      </c>
      <c r="E603">
        <v>1</v>
      </c>
      <c r="H603">
        <v>2</v>
      </c>
      <c r="I603" t="str">
        <f t="shared" si="2"/>
        <v>Abierto</v>
      </c>
      <c r="K603" s="174" t="str">
        <f t="shared" si="3"/>
        <v>En ejecución</v>
      </c>
    </row>
    <row r="604" spans="1:11" x14ac:dyDescent="0.35">
      <c r="A604" s="115">
        <v>2021</v>
      </c>
      <c r="B604" t="s">
        <v>831</v>
      </c>
      <c r="E604">
        <v>1</v>
      </c>
      <c r="H604">
        <v>1</v>
      </c>
      <c r="I604" t="str">
        <f t="shared" si="2"/>
        <v>Abierto</v>
      </c>
      <c r="K604" s="174" t="str">
        <f t="shared" si="3"/>
        <v>En ejecución</v>
      </c>
    </row>
    <row r="605" spans="1:11" x14ac:dyDescent="0.35">
      <c r="A605" s="115">
        <v>2021</v>
      </c>
      <c r="B605" t="s">
        <v>832</v>
      </c>
      <c r="E605">
        <v>1</v>
      </c>
      <c r="F605">
        <v>3</v>
      </c>
      <c r="H605">
        <v>4</v>
      </c>
      <c r="I605" t="str">
        <f t="shared" si="2"/>
        <v>Abierto</v>
      </c>
      <c r="K605" s="174" t="str">
        <f t="shared" si="3"/>
        <v>En ejecución</v>
      </c>
    </row>
    <row r="606" spans="1:11" x14ac:dyDescent="0.35">
      <c r="A606" s="115">
        <v>2021</v>
      </c>
      <c r="B606" t="s">
        <v>833</v>
      </c>
      <c r="F606">
        <v>1</v>
      </c>
      <c r="H606">
        <v>1</v>
      </c>
      <c r="I606" t="str">
        <f t="shared" si="2"/>
        <v>Abierto</v>
      </c>
      <c r="K606" s="174" t="str">
        <f t="shared" si="3"/>
        <v>Sin iniciar</v>
      </c>
    </row>
    <row r="607" spans="1:11" x14ac:dyDescent="0.35">
      <c r="A607" s="115">
        <v>2021</v>
      </c>
      <c r="B607" t="s">
        <v>834</v>
      </c>
      <c r="E607">
        <v>1</v>
      </c>
      <c r="F607">
        <v>1</v>
      </c>
      <c r="H607">
        <v>2</v>
      </c>
      <c r="I607" t="str">
        <f t="shared" si="2"/>
        <v>Abierto</v>
      </c>
      <c r="K607" s="174" t="str">
        <f t="shared" si="3"/>
        <v>En ejecución</v>
      </c>
    </row>
    <row r="608" spans="1:11" x14ac:dyDescent="0.35">
      <c r="A608" s="115">
        <v>2021</v>
      </c>
      <c r="B608" t="s">
        <v>835</v>
      </c>
      <c r="D608">
        <v>1</v>
      </c>
      <c r="F608">
        <v>1</v>
      </c>
      <c r="H608">
        <v>2</v>
      </c>
      <c r="I608" t="str">
        <f t="shared" si="2"/>
        <v>Abierto</v>
      </c>
      <c r="K608" s="174" t="str">
        <f t="shared" si="3"/>
        <v>En ejecución</v>
      </c>
    </row>
    <row r="609" spans="1:11" x14ac:dyDescent="0.35">
      <c r="A609" s="115">
        <v>2021</v>
      </c>
      <c r="B609" t="s">
        <v>836</v>
      </c>
      <c r="E609">
        <v>1</v>
      </c>
      <c r="H609">
        <v>1</v>
      </c>
      <c r="I609" t="str">
        <f t="shared" si="2"/>
        <v>Abierto</v>
      </c>
      <c r="K609" s="174" t="str">
        <f t="shared" si="3"/>
        <v>En ejecución</v>
      </c>
    </row>
    <row r="610" spans="1:11" x14ac:dyDescent="0.35">
      <c r="A610" s="115">
        <v>2021</v>
      </c>
      <c r="B610" t="s">
        <v>837</v>
      </c>
      <c r="E610">
        <v>3</v>
      </c>
      <c r="H610">
        <v>3</v>
      </c>
      <c r="I610" t="str">
        <f t="shared" si="2"/>
        <v>Abierto</v>
      </c>
      <c r="K610" s="174" t="str">
        <f t="shared" si="3"/>
        <v>En ejecución</v>
      </c>
    </row>
    <row r="611" spans="1:11" x14ac:dyDescent="0.35">
      <c r="A611" s="115">
        <v>2021</v>
      </c>
      <c r="B611" t="s">
        <v>621</v>
      </c>
      <c r="C611">
        <v>2</v>
      </c>
      <c r="E611">
        <v>1</v>
      </c>
      <c r="H611">
        <v>3</v>
      </c>
      <c r="I611" t="str">
        <f t="shared" si="2"/>
        <v>Abierto</v>
      </c>
      <c r="K611" s="174" t="str">
        <f t="shared" si="3"/>
        <v>En ejecución</v>
      </c>
    </row>
    <row r="612" spans="1:11" x14ac:dyDescent="0.35">
      <c r="A612" s="115">
        <v>2021</v>
      </c>
      <c r="B612" t="s">
        <v>838</v>
      </c>
      <c r="E612">
        <v>1</v>
      </c>
      <c r="H612">
        <v>1</v>
      </c>
      <c r="I612" t="str">
        <f t="shared" si="2"/>
        <v>Abierto</v>
      </c>
      <c r="K612" s="174" t="str">
        <f t="shared" si="3"/>
        <v>En ejecución</v>
      </c>
    </row>
    <row r="613" spans="1:11" x14ac:dyDescent="0.35">
      <c r="A613" s="115">
        <v>2021</v>
      </c>
      <c r="B613" t="s">
        <v>839</v>
      </c>
      <c r="F613">
        <v>1</v>
      </c>
      <c r="G613">
        <v>2</v>
      </c>
      <c r="H613">
        <v>3</v>
      </c>
      <c r="I613" t="str">
        <f t="shared" si="2"/>
        <v>Abierto</v>
      </c>
      <c r="K613" s="174" t="str">
        <f t="shared" si="3"/>
        <v>Vencido</v>
      </c>
    </row>
    <row r="614" spans="1:11" x14ac:dyDescent="0.35">
      <c r="A614" s="115">
        <v>2021</v>
      </c>
      <c r="B614" t="s">
        <v>623</v>
      </c>
      <c r="D614">
        <v>1</v>
      </c>
      <c r="H614">
        <v>1</v>
      </c>
      <c r="I614" t="str">
        <f t="shared" si="2"/>
        <v>Para Evaluar</v>
      </c>
      <c r="J614" t="s">
        <v>714</v>
      </c>
      <c r="K614" s="174" t="str">
        <f t="shared" si="3"/>
        <v>Cumplido</v>
      </c>
    </row>
    <row r="615" spans="1:11" x14ac:dyDescent="0.35">
      <c r="A615" s="115">
        <v>2021</v>
      </c>
      <c r="B615" t="s">
        <v>840</v>
      </c>
      <c r="D615">
        <v>1</v>
      </c>
      <c r="F615">
        <v>1</v>
      </c>
      <c r="H615">
        <v>2</v>
      </c>
      <c r="I615" t="str">
        <f t="shared" si="2"/>
        <v>Abierto</v>
      </c>
      <c r="K615" s="174" t="str">
        <f t="shared" si="3"/>
        <v>En ejecución</v>
      </c>
    </row>
    <row r="616" spans="1:11" x14ac:dyDescent="0.35">
      <c r="A616" s="115">
        <v>2021</v>
      </c>
      <c r="B616" t="s">
        <v>841</v>
      </c>
      <c r="D616">
        <v>3</v>
      </c>
      <c r="F616">
        <v>2</v>
      </c>
      <c r="H616">
        <v>5</v>
      </c>
      <c r="I616" t="str">
        <f t="shared" si="2"/>
        <v>Abierto</v>
      </c>
      <c r="K616" s="174" t="str">
        <f t="shared" si="3"/>
        <v>En ejecución</v>
      </c>
    </row>
    <row r="617" spans="1:11" x14ac:dyDescent="0.35">
      <c r="A617" s="115">
        <v>2021</v>
      </c>
      <c r="B617" t="s">
        <v>842</v>
      </c>
      <c r="D617">
        <v>2</v>
      </c>
      <c r="E617">
        <v>1</v>
      </c>
      <c r="H617">
        <v>3</v>
      </c>
      <c r="I617" t="str">
        <f t="shared" si="2"/>
        <v>Abierto</v>
      </c>
      <c r="K617" s="174" t="str">
        <f t="shared" si="3"/>
        <v>En ejecución</v>
      </c>
    </row>
    <row r="618" spans="1:11" x14ac:dyDescent="0.35">
      <c r="A618" s="115">
        <v>2021</v>
      </c>
      <c r="B618" t="s">
        <v>625</v>
      </c>
      <c r="D618">
        <v>1</v>
      </c>
      <c r="H618">
        <v>1</v>
      </c>
      <c r="I618" t="str">
        <f t="shared" si="2"/>
        <v>Para Evaluar</v>
      </c>
      <c r="J618" t="s">
        <v>714</v>
      </c>
      <c r="K618" s="174" t="str">
        <f t="shared" si="3"/>
        <v>Cumplido</v>
      </c>
    </row>
    <row r="619" spans="1:11" x14ac:dyDescent="0.35">
      <c r="A619" s="115">
        <v>2021</v>
      </c>
      <c r="B619" t="s">
        <v>843</v>
      </c>
      <c r="G619">
        <v>1</v>
      </c>
      <c r="H619">
        <v>1</v>
      </c>
      <c r="I619" t="str">
        <f t="shared" si="2"/>
        <v>Abierto</v>
      </c>
      <c r="K619" s="174" t="str">
        <f t="shared" si="3"/>
        <v>Vencido</v>
      </c>
    </row>
    <row r="620" spans="1:11" x14ac:dyDescent="0.35">
      <c r="A620" s="115">
        <v>2021</v>
      </c>
      <c r="B620" t="s">
        <v>844</v>
      </c>
      <c r="F620">
        <v>1</v>
      </c>
      <c r="H620">
        <v>1</v>
      </c>
      <c r="I620" t="str">
        <f t="shared" si="2"/>
        <v>Abierto</v>
      </c>
      <c r="K620" s="174" t="str">
        <f t="shared" si="3"/>
        <v>Sin iniciar</v>
      </c>
    </row>
    <row r="621" spans="1:11" x14ac:dyDescent="0.35">
      <c r="A621" s="115">
        <v>2021</v>
      </c>
      <c r="B621" t="s">
        <v>845</v>
      </c>
      <c r="F621">
        <v>1</v>
      </c>
      <c r="H621">
        <v>1</v>
      </c>
      <c r="I621" t="str">
        <f t="shared" si="2"/>
        <v>Abierto</v>
      </c>
      <c r="K621" s="174" t="str">
        <f t="shared" si="3"/>
        <v>Sin iniciar</v>
      </c>
    </row>
    <row r="622" spans="1:11" x14ac:dyDescent="0.35">
      <c r="A622" s="115">
        <v>2021</v>
      </c>
      <c r="B622" t="s">
        <v>626</v>
      </c>
      <c r="D622">
        <v>1</v>
      </c>
      <c r="H622">
        <v>1</v>
      </c>
      <c r="I622" t="str">
        <f t="shared" si="2"/>
        <v>Para Evaluar</v>
      </c>
      <c r="J622" t="s">
        <v>714</v>
      </c>
      <c r="K622" s="174" t="str">
        <f t="shared" si="3"/>
        <v>Cumplido</v>
      </c>
    </row>
    <row r="623" spans="1:11" x14ac:dyDescent="0.35">
      <c r="A623" s="115">
        <v>2021</v>
      </c>
      <c r="B623" t="s">
        <v>846</v>
      </c>
      <c r="F623">
        <v>1</v>
      </c>
      <c r="H623">
        <v>1</v>
      </c>
      <c r="I623" t="str">
        <f t="shared" si="2"/>
        <v>Abierto</v>
      </c>
      <c r="K623" s="174" t="str">
        <f t="shared" si="3"/>
        <v>Sin iniciar</v>
      </c>
    </row>
    <row r="624" spans="1:11" x14ac:dyDescent="0.35">
      <c r="A624" s="115">
        <v>2021</v>
      </c>
      <c r="B624" t="s">
        <v>847</v>
      </c>
      <c r="F624">
        <v>1</v>
      </c>
      <c r="H624">
        <v>1</v>
      </c>
      <c r="I624" t="str">
        <f t="shared" si="2"/>
        <v>Abierto</v>
      </c>
      <c r="K624" s="174" t="str">
        <f t="shared" si="3"/>
        <v>Sin iniciar</v>
      </c>
    </row>
    <row r="625" spans="1:11" x14ac:dyDescent="0.35">
      <c r="A625" s="115">
        <v>2021</v>
      </c>
      <c r="B625" t="s">
        <v>848</v>
      </c>
      <c r="E625">
        <v>1</v>
      </c>
      <c r="F625">
        <v>1</v>
      </c>
      <c r="H625">
        <v>2</v>
      </c>
      <c r="I625" t="str">
        <f t="shared" si="2"/>
        <v>Abierto</v>
      </c>
      <c r="K625" s="174" t="str">
        <f t="shared" si="3"/>
        <v>En ejecución</v>
      </c>
    </row>
    <row r="626" spans="1:11" x14ac:dyDescent="0.35">
      <c r="A626" s="115">
        <v>2021</v>
      </c>
      <c r="B626" t="s">
        <v>849</v>
      </c>
      <c r="E626">
        <v>1</v>
      </c>
      <c r="H626">
        <v>1</v>
      </c>
      <c r="I626" t="str">
        <f t="shared" si="2"/>
        <v>Abierto</v>
      </c>
      <c r="K626" s="174" t="str">
        <f t="shared" si="3"/>
        <v>En ejecución</v>
      </c>
    </row>
    <row r="627" spans="1:11" x14ac:dyDescent="0.35">
      <c r="A627" s="115">
        <v>2021</v>
      </c>
      <c r="B627" t="s">
        <v>850</v>
      </c>
      <c r="E627">
        <v>1</v>
      </c>
      <c r="H627">
        <v>1</v>
      </c>
      <c r="I627" t="str">
        <f t="shared" si="2"/>
        <v>Abierto</v>
      </c>
      <c r="K627" s="174" t="str">
        <f t="shared" si="3"/>
        <v>En ejecución</v>
      </c>
    </row>
    <row r="628" spans="1:11" x14ac:dyDescent="0.35">
      <c r="A628" s="115">
        <v>2021</v>
      </c>
      <c r="B628" t="s">
        <v>851</v>
      </c>
      <c r="E628">
        <v>1</v>
      </c>
      <c r="H628">
        <v>1</v>
      </c>
      <c r="I628" t="str">
        <f t="shared" si="2"/>
        <v>Abierto</v>
      </c>
      <c r="K628" s="174" t="str">
        <f t="shared" si="3"/>
        <v>En ejecución</v>
      </c>
    </row>
    <row r="629" spans="1:11" x14ac:dyDescent="0.35">
      <c r="A629" s="115">
        <v>2021</v>
      </c>
      <c r="B629" t="s">
        <v>852</v>
      </c>
      <c r="E629">
        <v>2</v>
      </c>
      <c r="H629">
        <v>2</v>
      </c>
      <c r="I629" t="str">
        <f t="shared" si="2"/>
        <v>Abierto</v>
      </c>
      <c r="K629" s="174" t="str">
        <f t="shared" si="3"/>
        <v>En ejecución</v>
      </c>
    </row>
    <row r="630" spans="1:11" x14ac:dyDescent="0.35">
      <c r="A630" s="115">
        <v>2021</v>
      </c>
      <c r="B630" t="s">
        <v>853</v>
      </c>
      <c r="F630">
        <v>1</v>
      </c>
      <c r="H630">
        <v>1</v>
      </c>
      <c r="I630" t="str">
        <f t="shared" si="2"/>
        <v>Abierto</v>
      </c>
      <c r="K630" s="174" t="str">
        <f t="shared" si="3"/>
        <v>Sin iniciar</v>
      </c>
    </row>
    <row r="631" spans="1:11" x14ac:dyDescent="0.35">
      <c r="A631" s="115">
        <v>2021</v>
      </c>
      <c r="B631" t="s">
        <v>854</v>
      </c>
      <c r="E631">
        <v>1</v>
      </c>
      <c r="H631">
        <v>1</v>
      </c>
      <c r="I631" t="str">
        <f t="shared" si="2"/>
        <v>Abierto</v>
      </c>
      <c r="K631" s="174" t="str">
        <f t="shared" si="3"/>
        <v>En ejecución</v>
      </c>
    </row>
    <row r="632" spans="1:11" x14ac:dyDescent="0.35">
      <c r="A632" s="115">
        <v>2021</v>
      </c>
      <c r="B632" t="s">
        <v>855</v>
      </c>
      <c r="F632">
        <v>1</v>
      </c>
      <c r="H632">
        <v>1</v>
      </c>
      <c r="I632" t="str">
        <f t="shared" si="2"/>
        <v>Abierto</v>
      </c>
      <c r="K632" s="174" t="str">
        <f t="shared" si="3"/>
        <v>Sin iniciar</v>
      </c>
    </row>
    <row r="633" spans="1:11" x14ac:dyDescent="0.35">
      <c r="A633" s="115">
        <v>2021</v>
      </c>
      <c r="B633" t="s">
        <v>856</v>
      </c>
      <c r="G633">
        <v>1</v>
      </c>
      <c r="H633">
        <v>1</v>
      </c>
      <c r="I633" t="str">
        <f t="shared" si="2"/>
        <v>Abierto</v>
      </c>
      <c r="K633" s="174" t="str">
        <f t="shared" si="3"/>
        <v>Vencido</v>
      </c>
    </row>
    <row r="634" spans="1:11" x14ac:dyDescent="0.35">
      <c r="A634" s="115">
        <v>2021</v>
      </c>
      <c r="B634" t="s">
        <v>857</v>
      </c>
      <c r="C634">
        <v>1</v>
      </c>
      <c r="G634">
        <v>1</v>
      </c>
      <c r="H634">
        <v>2</v>
      </c>
      <c r="I634" t="str">
        <f t="shared" ref="I634:I697" si="4">+IF((E634+F634+G634)&gt;0,"Abierto","Para Evaluar")</f>
        <v>Abierto</v>
      </c>
      <c r="K634" s="174" t="str">
        <f t="shared" ref="K634:K697" si="5">IF(G634&gt;0, "Vencido", IF((C634+D634)=H634, "Cumplido", IF(F634=H634, "Sin iniciar", "En ejecución")))</f>
        <v>Vencido</v>
      </c>
    </row>
    <row r="635" spans="1:11" x14ac:dyDescent="0.35">
      <c r="A635" s="115">
        <v>2021</v>
      </c>
      <c r="B635" t="s">
        <v>858</v>
      </c>
      <c r="C635">
        <v>4</v>
      </c>
      <c r="E635">
        <v>2</v>
      </c>
      <c r="G635">
        <v>2</v>
      </c>
      <c r="H635">
        <v>8</v>
      </c>
      <c r="I635" t="str">
        <f t="shared" si="4"/>
        <v>Abierto</v>
      </c>
      <c r="K635" s="174" t="str">
        <f t="shared" si="5"/>
        <v>Vencido</v>
      </c>
    </row>
    <row r="636" spans="1:11" x14ac:dyDescent="0.35">
      <c r="A636" s="115">
        <v>2021</v>
      </c>
      <c r="B636" t="s">
        <v>859</v>
      </c>
      <c r="C636">
        <v>3</v>
      </c>
      <c r="G636">
        <v>1</v>
      </c>
      <c r="H636">
        <v>4</v>
      </c>
      <c r="I636" t="str">
        <f t="shared" si="4"/>
        <v>Abierto</v>
      </c>
      <c r="K636" s="174" t="str">
        <f t="shared" si="5"/>
        <v>Vencido</v>
      </c>
    </row>
    <row r="637" spans="1:11" x14ac:dyDescent="0.35">
      <c r="A637" s="115">
        <v>2021</v>
      </c>
      <c r="B637" t="s">
        <v>860</v>
      </c>
      <c r="E637">
        <v>1</v>
      </c>
      <c r="G637">
        <v>3</v>
      </c>
      <c r="H637">
        <v>4</v>
      </c>
      <c r="I637" t="str">
        <f t="shared" si="4"/>
        <v>Abierto</v>
      </c>
      <c r="K637" s="174" t="str">
        <f t="shared" si="5"/>
        <v>Vencido</v>
      </c>
    </row>
    <row r="638" spans="1:11" x14ac:dyDescent="0.35">
      <c r="A638" s="115">
        <v>2021</v>
      </c>
      <c r="B638" t="s">
        <v>861</v>
      </c>
      <c r="C638">
        <v>1</v>
      </c>
      <c r="E638">
        <v>1</v>
      </c>
      <c r="G638">
        <v>3</v>
      </c>
      <c r="H638">
        <v>5</v>
      </c>
      <c r="I638" t="str">
        <f t="shared" si="4"/>
        <v>Abierto</v>
      </c>
      <c r="K638" s="174" t="str">
        <f t="shared" si="5"/>
        <v>Vencido</v>
      </c>
    </row>
    <row r="639" spans="1:11" x14ac:dyDescent="0.35">
      <c r="A639" s="115">
        <v>2021</v>
      </c>
      <c r="B639" t="s">
        <v>862</v>
      </c>
      <c r="G639">
        <v>1</v>
      </c>
      <c r="H639">
        <v>1</v>
      </c>
      <c r="I639" t="str">
        <f t="shared" si="4"/>
        <v>Abierto</v>
      </c>
      <c r="K639" s="174" t="str">
        <f t="shared" si="5"/>
        <v>Vencido</v>
      </c>
    </row>
    <row r="640" spans="1:11" x14ac:dyDescent="0.35">
      <c r="A640" s="113">
        <v>2021</v>
      </c>
      <c r="B640" t="s">
        <v>863</v>
      </c>
      <c r="G640">
        <v>1</v>
      </c>
      <c r="H640">
        <v>1</v>
      </c>
      <c r="I640" t="str">
        <f t="shared" si="4"/>
        <v>Abierto</v>
      </c>
      <c r="K640" s="174" t="str">
        <f t="shared" si="5"/>
        <v>Vencido</v>
      </c>
    </row>
    <row r="641" spans="1:11" x14ac:dyDescent="0.35">
      <c r="A641" s="115">
        <v>2022</v>
      </c>
      <c r="B641" t="s">
        <v>864</v>
      </c>
      <c r="E641">
        <v>1</v>
      </c>
      <c r="H641">
        <v>1</v>
      </c>
      <c r="I641" t="str">
        <f t="shared" si="4"/>
        <v>Abierto</v>
      </c>
      <c r="K641" s="174" t="str">
        <f t="shared" si="5"/>
        <v>En ejecución</v>
      </c>
    </row>
    <row r="642" spans="1:11" x14ac:dyDescent="0.35">
      <c r="A642" s="115">
        <v>2022</v>
      </c>
      <c r="B642" t="s">
        <v>865</v>
      </c>
      <c r="D642">
        <v>1</v>
      </c>
      <c r="E642">
        <v>2</v>
      </c>
      <c r="H642">
        <v>3</v>
      </c>
      <c r="I642" t="str">
        <f t="shared" si="4"/>
        <v>Abierto</v>
      </c>
      <c r="K642" s="174" t="str">
        <f t="shared" si="5"/>
        <v>En ejecución</v>
      </c>
    </row>
    <row r="643" spans="1:11" x14ac:dyDescent="0.35">
      <c r="A643" s="115">
        <v>2022</v>
      </c>
      <c r="B643" t="s">
        <v>866</v>
      </c>
      <c r="E643">
        <v>1</v>
      </c>
      <c r="H643">
        <v>1</v>
      </c>
      <c r="I643" t="str">
        <f t="shared" si="4"/>
        <v>Abierto</v>
      </c>
      <c r="K643" s="174" t="str">
        <f t="shared" si="5"/>
        <v>En ejecución</v>
      </c>
    </row>
    <row r="644" spans="1:11" x14ac:dyDescent="0.35">
      <c r="A644" s="115">
        <v>2022</v>
      </c>
      <c r="B644" t="s">
        <v>867</v>
      </c>
      <c r="E644">
        <v>1</v>
      </c>
      <c r="H644">
        <v>1</v>
      </c>
      <c r="I644" t="str">
        <f t="shared" si="4"/>
        <v>Abierto</v>
      </c>
      <c r="K644" s="174" t="str">
        <f t="shared" si="5"/>
        <v>En ejecución</v>
      </c>
    </row>
    <row r="645" spans="1:11" x14ac:dyDescent="0.35">
      <c r="A645" s="115">
        <v>2022</v>
      </c>
      <c r="B645" t="s">
        <v>868</v>
      </c>
      <c r="E645">
        <v>2</v>
      </c>
      <c r="H645">
        <v>2</v>
      </c>
      <c r="I645" t="str">
        <f t="shared" si="4"/>
        <v>Abierto</v>
      </c>
      <c r="K645" s="174" t="str">
        <f t="shared" si="5"/>
        <v>En ejecución</v>
      </c>
    </row>
    <row r="646" spans="1:11" x14ac:dyDescent="0.35">
      <c r="A646" s="115">
        <v>2022</v>
      </c>
      <c r="B646" t="s">
        <v>869</v>
      </c>
      <c r="F646">
        <v>1</v>
      </c>
      <c r="H646">
        <v>1</v>
      </c>
      <c r="I646" t="str">
        <f t="shared" si="4"/>
        <v>Abierto</v>
      </c>
      <c r="K646" s="174" t="str">
        <f t="shared" si="5"/>
        <v>Sin iniciar</v>
      </c>
    </row>
    <row r="647" spans="1:11" x14ac:dyDescent="0.35">
      <c r="A647" s="115">
        <v>2022</v>
      </c>
      <c r="B647" t="s">
        <v>870</v>
      </c>
      <c r="E647">
        <v>1</v>
      </c>
      <c r="H647">
        <v>1</v>
      </c>
      <c r="I647" t="str">
        <f t="shared" si="4"/>
        <v>Abierto</v>
      </c>
      <c r="K647" s="174" t="str">
        <f t="shared" si="5"/>
        <v>En ejecución</v>
      </c>
    </row>
    <row r="648" spans="1:11" x14ac:dyDescent="0.35">
      <c r="A648" s="115">
        <v>2022</v>
      </c>
      <c r="B648" t="s">
        <v>871</v>
      </c>
      <c r="E648">
        <v>3</v>
      </c>
      <c r="H648">
        <v>3</v>
      </c>
      <c r="I648" t="str">
        <f t="shared" si="4"/>
        <v>Abierto</v>
      </c>
      <c r="K648" s="174" t="str">
        <f t="shared" si="5"/>
        <v>En ejecución</v>
      </c>
    </row>
    <row r="649" spans="1:11" x14ac:dyDescent="0.35">
      <c r="A649" s="115">
        <v>2022</v>
      </c>
      <c r="B649" t="s">
        <v>872</v>
      </c>
      <c r="E649">
        <v>2</v>
      </c>
      <c r="H649">
        <v>2</v>
      </c>
      <c r="I649" t="str">
        <f t="shared" si="4"/>
        <v>Abierto</v>
      </c>
      <c r="K649" s="174" t="str">
        <f t="shared" si="5"/>
        <v>En ejecución</v>
      </c>
    </row>
    <row r="650" spans="1:11" x14ac:dyDescent="0.35">
      <c r="A650" s="115">
        <v>2022</v>
      </c>
      <c r="B650" t="s">
        <v>873</v>
      </c>
      <c r="E650">
        <v>2</v>
      </c>
      <c r="H650">
        <v>2</v>
      </c>
      <c r="I650" t="str">
        <f t="shared" si="4"/>
        <v>Abierto</v>
      </c>
      <c r="K650" s="174" t="str">
        <f t="shared" si="5"/>
        <v>En ejecución</v>
      </c>
    </row>
    <row r="651" spans="1:11" x14ac:dyDescent="0.35">
      <c r="A651" s="115">
        <v>2022</v>
      </c>
      <c r="B651" t="s">
        <v>874</v>
      </c>
      <c r="E651">
        <v>1</v>
      </c>
      <c r="F651">
        <v>1</v>
      </c>
      <c r="H651">
        <v>2</v>
      </c>
      <c r="I651" t="str">
        <f t="shared" si="4"/>
        <v>Abierto</v>
      </c>
      <c r="K651" s="174" t="str">
        <f t="shared" si="5"/>
        <v>En ejecución</v>
      </c>
    </row>
    <row r="652" spans="1:11" x14ac:dyDescent="0.35">
      <c r="A652" s="115">
        <v>2022</v>
      </c>
      <c r="B652" t="s">
        <v>875</v>
      </c>
      <c r="E652">
        <v>4</v>
      </c>
      <c r="H652">
        <v>4</v>
      </c>
      <c r="I652" t="str">
        <f t="shared" si="4"/>
        <v>Abierto</v>
      </c>
      <c r="K652" s="174" t="str">
        <f t="shared" si="5"/>
        <v>En ejecución</v>
      </c>
    </row>
    <row r="653" spans="1:11" x14ac:dyDescent="0.35">
      <c r="A653" s="115">
        <v>2022</v>
      </c>
      <c r="B653" t="s">
        <v>876</v>
      </c>
      <c r="E653">
        <v>2</v>
      </c>
      <c r="H653">
        <v>2</v>
      </c>
      <c r="I653" t="str">
        <f t="shared" si="4"/>
        <v>Abierto</v>
      </c>
      <c r="K653" s="174" t="str">
        <f t="shared" si="5"/>
        <v>En ejecución</v>
      </c>
    </row>
    <row r="654" spans="1:11" x14ac:dyDescent="0.35">
      <c r="A654" s="115">
        <v>2022</v>
      </c>
      <c r="B654" t="s">
        <v>877</v>
      </c>
      <c r="C654">
        <v>1</v>
      </c>
      <c r="E654">
        <v>2</v>
      </c>
      <c r="H654">
        <v>3</v>
      </c>
      <c r="I654" t="str">
        <f t="shared" si="4"/>
        <v>Abierto</v>
      </c>
      <c r="K654" s="174" t="str">
        <f t="shared" si="5"/>
        <v>En ejecución</v>
      </c>
    </row>
    <row r="655" spans="1:11" x14ac:dyDescent="0.35">
      <c r="A655" s="115">
        <v>2022</v>
      </c>
      <c r="B655" t="s">
        <v>878</v>
      </c>
      <c r="E655">
        <v>4</v>
      </c>
      <c r="H655">
        <v>4</v>
      </c>
      <c r="I655" t="str">
        <f t="shared" si="4"/>
        <v>Abierto</v>
      </c>
      <c r="K655" s="174" t="str">
        <f t="shared" si="5"/>
        <v>En ejecución</v>
      </c>
    </row>
    <row r="656" spans="1:11" x14ac:dyDescent="0.35">
      <c r="A656" s="115">
        <v>2022</v>
      </c>
      <c r="B656" t="s">
        <v>879</v>
      </c>
      <c r="E656">
        <v>1</v>
      </c>
      <c r="H656">
        <v>1</v>
      </c>
      <c r="I656" t="str">
        <f t="shared" si="4"/>
        <v>Abierto</v>
      </c>
      <c r="K656" s="174" t="str">
        <f t="shared" si="5"/>
        <v>En ejecución</v>
      </c>
    </row>
    <row r="657" spans="1:11" x14ac:dyDescent="0.35">
      <c r="A657" s="115">
        <v>2022</v>
      </c>
      <c r="B657" t="s">
        <v>880</v>
      </c>
      <c r="D657">
        <v>1</v>
      </c>
      <c r="E657">
        <v>2</v>
      </c>
      <c r="H657">
        <v>3</v>
      </c>
      <c r="I657" t="str">
        <f t="shared" si="4"/>
        <v>Abierto</v>
      </c>
      <c r="K657" s="174" t="str">
        <f t="shared" si="5"/>
        <v>En ejecución</v>
      </c>
    </row>
    <row r="658" spans="1:11" x14ac:dyDescent="0.35">
      <c r="A658" s="115">
        <v>2022</v>
      </c>
      <c r="B658" t="s">
        <v>881</v>
      </c>
      <c r="E658">
        <v>1</v>
      </c>
      <c r="H658">
        <v>1</v>
      </c>
      <c r="I658" t="str">
        <f t="shared" si="4"/>
        <v>Abierto</v>
      </c>
      <c r="K658" s="174" t="str">
        <f t="shared" si="5"/>
        <v>En ejecución</v>
      </c>
    </row>
    <row r="659" spans="1:11" x14ac:dyDescent="0.35">
      <c r="A659" s="115">
        <v>2022</v>
      </c>
      <c r="B659" t="s">
        <v>882</v>
      </c>
      <c r="E659">
        <v>1</v>
      </c>
      <c r="H659">
        <v>1</v>
      </c>
      <c r="I659" t="str">
        <f t="shared" si="4"/>
        <v>Abierto</v>
      </c>
      <c r="K659" s="174" t="str">
        <f t="shared" si="5"/>
        <v>En ejecución</v>
      </c>
    </row>
    <row r="660" spans="1:11" x14ac:dyDescent="0.35">
      <c r="A660" s="115">
        <v>2022</v>
      </c>
      <c r="B660" t="s">
        <v>883</v>
      </c>
      <c r="D660">
        <v>1</v>
      </c>
      <c r="E660">
        <v>1</v>
      </c>
      <c r="H660">
        <v>2</v>
      </c>
      <c r="I660" t="str">
        <f t="shared" si="4"/>
        <v>Abierto</v>
      </c>
      <c r="K660" s="174" t="str">
        <f t="shared" si="5"/>
        <v>En ejecución</v>
      </c>
    </row>
    <row r="661" spans="1:11" x14ac:dyDescent="0.35">
      <c r="A661" s="115">
        <v>2022</v>
      </c>
      <c r="B661" t="s">
        <v>884</v>
      </c>
      <c r="E661">
        <v>1</v>
      </c>
      <c r="H661">
        <v>1</v>
      </c>
      <c r="I661" t="str">
        <f t="shared" si="4"/>
        <v>Abierto</v>
      </c>
      <c r="K661" s="174" t="str">
        <f t="shared" si="5"/>
        <v>En ejecución</v>
      </c>
    </row>
    <row r="662" spans="1:11" x14ac:dyDescent="0.35">
      <c r="A662" s="115">
        <v>2022</v>
      </c>
      <c r="B662" t="s">
        <v>885</v>
      </c>
      <c r="E662">
        <v>1</v>
      </c>
      <c r="H662">
        <v>1</v>
      </c>
      <c r="I662" t="str">
        <f t="shared" si="4"/>
        <v>Abierto</v>
      </c>
      <c r="K662" s="174" t="str">
        <f t="shared" si="5"/>
        <v>En ejecución</v>
      </c>
    </row>
    <row r="663" spans="1:11" x14ac:dyDescent="0.35">
      <c r="A663" s="115">
        <v>2022</v>
      </c>
      <c r="B663" t="s">
        <v>886</v>
      </c>
      <c r="E663">
        <v>1</v>
      </c>
      <c r="H663">
        <v>1</v>
      </c>
      <c r="I663" t="str">
        <f t="shared" si="4"/>
        <v>Abierto</v>
      </c>
      <c r="K663" s="174" t="str">
        <f t="shared" si="5"/>
        <v>En ejecución</v>
      </c>
    </row>
    <row r="664" spans="1:11" x14ac:dyDescent="0.35">
      <c r="A664" s="115">
        <v>2022</v>
      </c>
      <c r="B664" t="s">
        <v>887</v>
      </c>
      <c r="G664">
        <v>1</v>
      </c>
      <c r="H664">
        <v>1</v>
      </c>
      <c r="I664" t="str">
        <f t="shared" si="4"/>
        <v>Abierto</v>
      </c>
      <c r="K664" s="174" t="str">
        <f t="shared" si="5"/>
        <v>Vencido</v>
      </c>
    </row>
    <row r="665" spans="1:11" x14ac:dyDescent="0.35">
      <c r="A665" s="115">
        <v>2022</v>
      </c>
      <c r="B665" t="s">
        <v>888</v>
      </c>
      <c r="G665">
        <v>1</v>
      </c>
      <c r="H665">
        <v>1</v>
      </c>
      <c r="I665" t="str">
        <f t="shared" si="4"/>
        <v>Abierto</v>
      </c>
      <c r="K665" s="174" t="str">
        <f t="shared" si="5"/>
        <v>Vencido</v>
      </c>
    </row>
    <row r="666" spans="1:11" x14ac:dyDescent="0.35">
      <c r="A666" s="115">
        <v>2022</v>
      </c>
      <c r="B666" t="s">
        <v>627</v>
      </c>
      <c r="D666">
        <v>1</v>
      </c>
      <c r="H666">
        <v>1</v>
      </c>
      <c r="I666" t="str">
        <f t="shared" si="4"/>
        <v>Para Evaluar</v>
      </c>
      <c r="J666" s="395" t="s">
        <v>714</v>
      </c>
      <c r="K666" s="174" t="str">
        <f t="shared" si="5"/>
        <v>Cumplido</v>
      </c>
    </row>
    <row r="667" spans="1:11" x14ac:dyDescent="0.35">
      <c r="A667" s="115">
        <v>2022</v>
      </c>
      <c r="B667" t="s">
        <v>889</v>
      </c>
      <c r="E667">
        <v>1</v>
      </c>
      <c r="H667">
        <v>1</v>
      </c>
      <c r="I667" t="str">
        <f t="shared" si="4"/>
        <v>Abierto</v>
      </c>
      <c r="K667" s="174" t="str">
        <f t="shared" si="5"/>
        <v>En ejecución</v>
      </c>
    </row>
    <row r="668" spans="1:11" x14ac:dyDescent="0.35">
      <c r="A668" s="115">
        <v>2022</v>
      </c>
      <c r="B668" t="s">
        <v>890</v>
      </c>
      <c r="G668">
        <v>1</v>
      </c>
      <c r="H668">
        <v>1</v>
      </c>
      <c r="I668" t="str">
        <f t="shared" si="4"/>
        <v>Abierto</v>
      </c>
      <c r="K668" s="174" t="str">
        <f t="shared" si="5"/>
        <v>Vencido</v>
      </c>
    </row>
    <row r="669" spans="1:11" x14ac:dyDescent="0.35">
      <c r="A669" s="115">
        <v>2022</v>
      </c>
      <c r="B669" t="s">
        <v>891</v>
      </c>
      <c r="G669">
        <v>1</v>
      </c>
      <c r="H669">
        <v>1</v>
      </c>
      <c r="I669" t="str">
        <f t="shared" si="4"/>
        <v>Abierto</v>
      </c>
      <c r="K669" s="174" t="str">
        <f t="shared" si="5"/>
        <v>Vencido</v>
      </c>
    </row>
    <row r="670" spans="1:11" x14ac:dyDescent="0.35">
      <c r="A670" s="115">
        <v>2022</v>
      </c>
      <c r="B670" t="s">
        <v>892</v>
      </c>
      <c r="E670">
        <v>1</v>
      </c>
      <c r="H670">
        <v>1</v>
      </c>
      <c r="I670" t="str">
        <f t="shared" si="4"/>
        <v>Abierto</v>
      </c>
      <c r="K670" s="174" t="str">
        <f t="shared" si="5"/>
        <v>En ejecución</v>
      </c>
    </row>
    <row r="671" spans="1:11" x14ac:dyDescent="0.35">
      <c r="A671" s="115">
        <v>2022</v>
      </c>
      <c r="B671" t="s">
        <v>628</v>
      </c>
      <c r="C671">
        <v>1</v>
      </c>
      <c r="H671">
        <v>1</v>
      </c>
      <c r="I671" t="str">
        <f t="shared" si="4"/>
        <v>Para Evaluar</v>
      </c>
      <c r="J671" s="395" t="s">
        <v>714</v>
      </c>
      <c r="K671" s="174" t="str">
        <f t="shared" si="5"/>
        <v>Cumplido</v>
      </c>
    </row>
    <row r="672" spans="1:11" x14ac:dyDescent="0.35">
      <c r="A672" s="115">
        <v>2022</v>
      </c>
      <c r="B672" t="s">
        <v>893</v>
      </c>
      <c r="G672">
        <v>1</v>
      </c>
      <c r="H672">
        <v>1</v>
      </c>
      <c r="I672" t="str">
        <f t="shared" si="4"/>
        <v>Abierto</v>
      </c>
      <c r="K672" s="174" t="str">
        <f t="shared" si="5"/>
        <v>Vencido</v>
      </c>
    </row>
    <row r="673" spans="1:11" x14ac:dyDescent="0.35">
      <c r="A673" s="115">
        <v>2022</v>
      </c>
      <c r="B673" t="s">
        <v>894</v>
      </c>
      <c r="G673">
        <v>2</v>
      </c>
      <c r="H673">
        <v>2</v>
      </c>
      <c r="I673" t="str">
        <f t="shared" si="4"/>
        <v>Abierto</v>
      </c>
      <c r="K673" s="174" t="str">
        <f t="shared" si="5"/>
        <v>Vencido</v>
      </c>
    </row>
    <row r="674" spans="1:11" x14ac:dyDescent="0.35">
      <c r="A674" s="115">
        <v>2022</v>
      </c>
      <c r="B674" t="s">
        <v>895</v>
      </c>
      <c r="G674">
        <v>1</v>
      </c>
      <c r="H674">
        <v>1</v>
      </c>
      <c r="I674" t="str">
        <f t="shared" si="4"/>
        <v>Abierto</v>
      </c>
      <c r="K674" s="174" t="str">
        <f t="shared" si="5"/>
        <v>Vencido</v>
      </c>
    </row>
    <row r="675" spans="1:11" x14ac:dyDescent="0.35">
      <c r="A675" s="115">
        <v>2022</v>
      </c>
      <c r="B675" t="s">
        <v>896</v>
      </c>
      <c r="G675">
        <v>1</v>
      </c>
      <c r="H675">
        <v>1</v>
      </c>
      <c r="I675" t="str">
        <f t="shared" si="4"/>
        <v>Abierto</v>
      </c>
      <c r="K675" s="174" t="str">
        <f t="shared" si="5"/>
        <v>Vencido</v>
      </c>
    </row>
    <row r="676" spans="1:11" x14ac:dyDescent="0.35">
      <c r="A676" s="115">
        <v>2022</v>
      </c>
      <c r="B676" t="s">
        <v>897</v>
      </c>
      <c r="G676">
        <v>1</v>
      </c>
      <c r="H676">
        <v>1</v>
      </c>
      <c r="I676" t="str">
        <f t="shared" si="4"/>
        <v>Abierto</v>
      </c>
      <c r="K676" s="174" t="str">
        <f t="shared" si="5"/>
        <v>Vencido</v>
      </c>
    </row>
    <row r="677" spans="1:11" x14ac:dyDescent="0.35">
      <c r="A677" s="115">
        <v>2022</v>
      </c>
      <c r="B677" t="s">
        <v>898</v>
      </c>
      <c r="G677">
        <v>1</v>
      </c>
      <c r="H677">
        <v>1</v>
      </c>
      <c r="I677" t="str">
        <f t="shared" si="4"/>
        <v>Abierto</v>
      </c>
      <c r="K677" s="174" t="str">
        <f t="shared" si="5"/>
        <v>Vencido</v>
      </c>
    </row>
    <row r="678" spans="1:11" x14ac:dyDescent="0.35">
      <c r="A678" s="115">
        <v>2022</v>
      </c>
      <c r="B678" t="s">
        <v>899</v>
      </c>
      <c r="F678">
        <v>1</v>
      </c>
      <c r="H678">
        <v>1</v>
      </c>
      <c r="I678" t="str">
        <f t="shared" si="4"/>
        <v>Abierto</v>
      </c>
      <c r="K678" s="174" t="str">
        <f t="shared" si="5"/>
        <v>Sin iniciar</v>
      </c>
    </row>
    <row r="679" spans="1:11" x14ac:dyDescent="0.35">
      <c r="A679" s="115">
        <v>2022</v>
      </c>
      <c r="B679" t="s">
        <v>900</v>
      </c>
      <c r="G679">
        <v>1</v>
      </c>
      <c r="H679">
        <v>1</v>
      </c>
      <c r="I679" t="str">
        <f t="shared" si="4"/>
        <v>Abierto</v>
      </c>
      <c r="K679" s="174" t="str">
        <f t="shared" si="5"/>
        <v>Vencido</v>
      </c>
    </row>
    <row r="680" spans="1:11" x14ac:dyDescent="0.35">
      <c r="A680" s="115">
        <v>2022</v>
      </c>
      <c r="B680" t="s">
        <v>901</v>
      </c>
      <c r="E680">
        <v>1</v>
      </c>
      <c r="H680">
        <v>1</v>
      </c>
      <c r="I680" t="str">
        <f t="shared" si="4"/>
        <v>Abierto</v>
      </c>
      <c r="K680" s="174" t="str">
        <f t="shared" si="5"/>
        <v>En ejecución</v>
      </c>
    </row>
    <row r="681" spans="1:11" x14ac:dyDescent="0.35">
      <c r="A681" s="115">
        <v>2022</v>
      </c>
      <c r="B681" t="s">
        <v>902</v>
      </c>
      <c r="E681">
        <v>6</v>
      </c>
      <c r="H681">
        <v>6</v>
      </c>
      <c r="I681" t="str">
        <f t="shared" si="4"/>
        <v>Abierto</v>
      </c>
      <c r="K681" s="174" t="str">
        <f t="shared" si="5"/>
        <v>En ejecución</v>
      </c>
    </row>
    <row r="682" spans="1:11" x14ac:dyDescent="0.35">
      <c r="A682" s="115">
        <v>2022</v>
      </c>
      <c r="B682" t="s">
        <v>903</v>
      </c>
      <c r="E682">
        <v>1</v>
      </c>
      <c r="H682">
        <v>1</v>
      </c>
      <c r="I682" t="str">
        <f t="shared" si="4"/>
        <v>Abierto</v>
      </c>
      <c r="K682" s="174" t="str">
        <f t="shared" si="5"/>
        <v>En ejecución</v>
      </c>
    </row>
    <row r="683" spans="1:11" x14ac:dyDescent="0.35">
      <c r="A683" s="115">
        <v>2022</v>
      </c>
      <c r="B683" t="s">
        <v>629</v>
      </c>
      <c r="D683">
        <v>4</v>
      </c>
      <c r="H683">
        <v>4</v>
      </c>
      <c r="I683" t="str">
        <f t="shared" si="4"/>
        <v>Para Evaluar</v>
      </c>
      <c r="J683" s="395" t="s">
        <v>714</v>
      </c>
      <c r="K683" s="174" t="str">
        <f t="shared" si="5"/>
        <v>Cumplido</v>
      </c>
    </row>
    <row r="684" spans="1:11" x14ac:dyDescent="0.35">
      <c r="A684" s="115">
        <v>2022</v>
      </c>
      <c r="B684" t="s">
        <v>630</v>
      </c>
      <c r="D684">
        <v>1</v>
      </c>
      <c r="H684">
        <v>1</v>
      </c>
      <c r="I684" t="str">
        <f t="shared" si="4"/>
        <v>Para Evaluar</v>
      </c>
      <c r="J684" s="395" t="s">
        <v>714</v>
      </c>
      <c r="K684" s="174" t="str">
        <f t="shared" si="5"/>
        <v>Cumplido</v>
      </c>
    </row>
    <row r="685" spans="1:11" x14ac:dyDescent="0.35">
      <c r="A685" s="115">
        <v>2022</v>
      </c>
      <c r="B685" t="s">
        <v>631</v>
      </c>
      <c r="D685">
        <v>1</v>
      </c>
      <c r="H685">
        <v>1</v>
      </c>
      <c r="I685" t="str">
        <f t="shared" si="4"/>
        <v>Para Evaluar</v>
      </c>
      <c r="J685" s="395" t="s">
        <v>714</v>
      </c>
      <c r="K685" s="174" t="str">
        <f t="shared" si="5"/>
        <v>Cumplido</v>
      </c>
    </row>
    <row r="686" spans="1:11" x14ac:dyDescent="0.35">
      <c r="A686" s="115">
        <v>2022</v>
      </c>
      <c r="B686" t="s">
        <v>632</v>
      </c>
      <c r="D686">
        <v>1</v>
      </c>
      <c r="H686">
        <v>1</v>
      </c>
      <c r="I686" t="str">
        <f t="shared" si="4"/>
        <v>Para Evaluar</v>
      </c>
      <c r="J686" s="395" t="s">
        <v>714</v>
      </c>
      <c r="K686" s="174" t="str">
        <f t="shared" si="5"/>
        <v>Cumplido</v>
      </c>
    </row>
    <row r="687" spans="1:11" x14ac:dyDescent="0.35">
      <c r="A687" s="115">
        <v>2022</v>
      </c>
      <c r="B687" t="s">
        <v>633</v>
      </c>
      <c r="D687">
        <v>1</v>
      </c>
      <c r="H687">
        <v>1</v>
      </c>
      <c r="I687" t="str">
        <f t="shared" si="4"/>
        <v>Para Evaluar</v>
      </c>
      <c r="J687" s="395" t="s">
        <v>714</v>
      </c>
      <c r="K687" s="174" t="str">
        <f t="shared" si="5"/>
        <v>Cumplido</v>
      </c>
    </row>
    <row r="688" spans="1:11" x14ac:dyDescent="0.35">
      <c r="A688" s="115">
        <v>2022</v>
      </c>
      <c r="B688" t="s">
        <v>634</v>
      </c>
      <c r="D688">
        <v>1</v>
      </c>
      <c r="H688">
        <v>1</v>
      </c>
      <c r="I688" t="str">
        <f t="shared" si="4"/>
        <v>Para Evaluar</v>
      </c>
      <c r="J688" s="395" t="s">
        <v>714</v>
      </c>
      <c r="K688" s="174" t="str">
        <f t="shared" si="5"/>
        <v>Cumplido</v>
      </c>
    </row>
    <row r="689" spans="1:11" x14ac:dyDescent="0.35">
      <c r="A689" s="115">
        <v>2022</v>
      </c>
      <c r="B689" t="s">
        <v>635</v>
      </c>
      <c r="D689">
        <v>1</v>
      </c>
      <c r="H689">
        <v>1</v>
      </c>
      <c r="I689" t="str">
        <f t="shared" si="4"/>
        <v>Para Evaluar</v>
      </c>
      <c r="J689" s="395" t="s">
        <v>714</v>
      </c>
      <c r="K689" s="174" t="str">
        <f t="shared" si="5"/>
        <v>Cumplido</v>
      </c>
    </row>
    <row r="690" spans="1:11" x14ac:dyDescent="0.35">
      <c r="A690" s="115">
        <v>2022</v>
      </c>
      <c r="B690" t="s">
        <v>904</v>
      </c>
      <c r="D690">
        <v>1</v>
      </c>
      <c r="E690">
        <v>1</v>
      </c>
      <c r="H690">
        <v>2</v>
      </c>
      <c r="I690" t="str">
        <f t="shared" si="4"/>
        <v>Abierto</v>
      </c>
      <c r="K690" s="174" t="str">
        <f t="shared" si="5"/>
        <v>En ejecución</v>
      </c>
    </row>
    <row r="691" spans="1:11" x14ac:dyDescent="0.35">
      <c r="A691" s="115">
        <v>2022</v>
      </c>
      <c r="B691" t="s">
        <v>905</v>
      </c>
      <c r="E691">
        <v>1</v>
      </c>
      <c r="H691">
        <v>1</v>
      </c>
      <c r="I691" t="str">
        <f t="shared" si="4"/>
        <v>Abierto</v>
      </c>
      <c r="K691" s="174" t="str">
        <f t="shared" si="5"/>
        <v>En ejecución</v>
      </c>
    </row>
    <row r="692" spans="1:11" x14ac:dyDescent="0.35">
      <c r="A692" s="115">
        <v>2022</v>
      </c>
      <c r="B692" t="s">
        <v>906</v>
      </c>
      <c r="E692">
        <v>4</v>
      </c>
      <c r="H692">
        <v>4</v>
      </c>
      <c r="I692" t="str">
        <f t="shared" si="4"/>
        <v>Abierto</v>
      </c>
      <c r="K692" s="174" t="str">
        <f t="shared" si="5"/>
        <v>En ejecución</v>
      </c>
    </row>
    <row r="693" spans="1:11" x14ac:dyDescent="0.35">
      <c r="A693" s="115">
        <v>2022</v>
      </c>
      <c r="B693" t="s">
        <v>907</v>
      </c>
      <c r="E693">
        <v>1</v>
      </c>
      <c r="H693">
        <v>1</v>
      </c>
      <c r="I693" t="str">
        <f t="shared" si="4"/>
        <v>Abierto</v>
      </c>
      <c r="K693" s="174" t="str">
        <f t="shared" si="5"/>
        <v>En ejecución</v>
      </c>
    </row>
    <row r="694" spans="1:11" x14ac:dyDescent="0.35">
      <c r="A694" s="115">
        <v>2022</v>
      </c>
      <c r="B694" t="s">
        <v>908</v>
      </c>
      <c r="E694">
        <v>2</v>
      </c>
      <c r="H694">
        <v>2</v>
      </c>
      <c r="I694" t="str">
        <f t="shared" si="4"/>
        <v>Abierto</v>
      </c>
      <c r="K694" s="174" t="str">
        <f t="shared" si="5"/>
        <v>En ejecución</v>
      </c>
    </row>
    <row r="695" spans="1:11" x14ac:dyDescent="0.35">
      <c r="A695" s="115">
        <v>2022</v>
      </c>
      <c r="B695" t="s">
        <v>909</v>
      </c>
      <c r="F695">
        <v>1</v>
      </c>
      <c r="H695">
        <v>1</v>
      </c>
      <c r="I695" t="str">
        <f t="shared" si="4"/>
        <v>Abierto</v>
      </c>
      <c r="K695" s="174" t="str">
        <f t="shared" si="5"/>
        <v>Sin iniciar</v>
      </c>
    </row>
    <row r="696" spans="1:11" x14ac:dyDescent="0.35">
      <c r="A696" s="115">
        <v>2022</v>
      </c>
      <c r="B696" t="s">
        <v>910</v>
      </c>
      <c r="C696">
        <v>1</v>
      </c>
      <c r="H696">
        <v>1</v>
      </c>
      <c r="I696" t="str">
        <f t="shared" si="4"/>
        <v>Para Evaluar</v>
      </c>
      <c r="J696" s="395" t="s">
        <v>714</v>
      </c>
      <c r="K696" s="174" t="str">
        <f t="shared" si="5"/>
        <v>Cumplido</v>
      </c>
    </row>
    <row r="697" spans="1:11" x14ac:dyDescent="0.35">
      <c r="A697" s="115">
        <v>2022</v>
      </c>
      <c r="B697" t="s">
        <v>911</v>
      </c>
      <c r="E697">
        <v>1</v>
      </c>
      <c r="H697">
        <v>1</v>
      </c>
      <c r="I697" t="str">
        <f t="shared" si="4"/>
        <v>Abierto</v>
      </c>
      <c r="K697" s="174" t="str">
        <f t="shared" si="5"/>
        <v>En ejecución</v>
      </c>
    </row>
    <row r="698" spans="1:11" x14ac:dyDescent="0.35">
      <c r="A698" s="115">
        <v>2022</v>
      </c>
      <c r="B698" t="s">
        <v>912</v>
      </c>
      <c r="E698">
        <v>1</v>
      </c>
      <c r="H698">
        <v>1</v>
      </c>
      <c r="I698" t="str">
        <f t="shared" ref="I698:I761" si="6">+IF((E698+F698+G698)&gt;0,"Abierto","Para Evaluar")</f>
        <v>Abierto</v>
      </c>
      <c r="K698" s="174" t="str">
        <f t="shared" ref="K698:K761" si="7">IF(G698&gt;0, "Vencido", IF((C698+D698)=H698, "Cumplido", IF(F698=H698, "Sin iniciar", "En ejecución")))</f>
        <v>En ejecución</v>
      </c>
    </row>
    <row r="699" spans="1:11" x14ac:dyDescent="0.35">
      <c r="A699" s="115">
        <v>2022</v>
      </c>
      <c r="B699" t="s">
        <v>913</v>
      </c>
      <c r="E699">
        <v>1</v>
      </c>
      <c r="H699">
        <v>1</v>
      </c>
      <c r="I699" t="str">
        <f t="shared" si="6"/>
        <v>Abierto</v>
      </c>
      <c r="K699" s="174" t="str">
        <f t="shared" si="7"/>
        <v>En ejecución</v>
      </c>
    </row>
    <row r="700" spans="1:11" x14ac:dyDescent="0.35">
      <c r="A700" s="115">
        <v>2022</v>
      </c>
      <c r="B700" t="s">
        <v>914</v>
      </c>
      <c r="E700">
        <v>1</v>
      </c>
      <c r="H700">
        <v>1</v>
      </c>
      <c r="I700" t="str">
        <f t="shared" si="6"/>
        <v>Abierto</v>
      </c>
      <c r="K700" s="174" t="str">
        <f t="shared" si="7"/>
        <v>En ejecución</v>
      </c>
    </row>
    <row r="701" spans="1:11" x14ac:dyDescent="0.35">
      <c r="A701" s="115">
        <v>2022</v>
      </c>
      <c r="B701" t="s">
        <v>636</v>
      </c>
      <c r="D701">
        <v>1</v>
      </c>
      <c r="H701">
        <v>1</v>
      </c>
      <c r="I701" t="str">
        <f t="shared" si="6"/>
        <v>Para Evaluar</v>
      </c>
      <c r="J701" s="395" t="s">
        <v>714</v>
      </c>
      <c r="K701" s="174" t="str">
        <f t="shared" si="7"/>
        <v>Cumplido</v>
      </c>
    </row>
    <row r="702" spans="1:11" x14ac:dyDescent="0.35">
      <c r="A702" s="115">
        <v>2022</v>
      </c>
      <c r="B702" t="s">
        <v>637</v>
      </c>
      <c r="D702">
        <v>1</v>
      </c>
      <c r="H702">
        <v>1</v>
      </c>
      <c r="I702" t="str">
        <f t="shared" si="6"/>
        <v>Para Evaluar</v>
      </c>
      <c r="J702" s="395" t="s">
        <v>714</v>
      </c>
      <c r="K702" s="174" t="str">
        <f t="shared" si="7"/>
        <v>Cumplido</v>
      </c>
    </row>
    <row r="703" spans="1:11" x14ac:dyDescent="0.35">
      <c r="A703" s="115">
        <v>2022</v>
      </c>
      <c r="B703" t="s">
        <v>638</v>
      </c>
      <c r="D703">
        <v>2</v>
      </c>
      <c r="H703">
        <v>2</v>
      </c>
      <c r="I703" t="str">
        <f t="shared" si="6"/>
        <v>Para Evaluar</v>
      </c>
      <c r="J703" s="395" t="s">
        <v>714</v>
      </c>
      <c r="K703" s="174" t="str">
        <f t="shared" si="7"/>
        <v>Cumplido</v>
      </c>
    </row>
    <row r="704" spans="1:11" x14ac:dyDescent="0.35">
      <c r="A704" s="115">
        <v>2022</v>
      </c>
      <c r="B704" t="s">
        <v>639</v>
      </c>
      <c r="D704">
        <v>2</v>
      </c>
      <c r="H704">
        <v>2</v>
      </c>
      <c r="I704" t="str">
        <f t="shared" si="6"/>
        <v>Para Evaluar</v>
      </c>
      <c r="J704" s="395" t="s">
        <v>714</v>
      </c>
      <c r="K704" s="174" t="str">
        <f t="shared" si="7"/>
        <v>Cumplido</v>
      </c>
    </row>
    <row r="705" spans="1:11" x14ac:dyDescent="0.35">
      <c r="A705" s="115">
        <v>2022</v>
      </c>
      <c r="B705" t="s">
        <v>640</v>
      </c>
      <c r="D705">
        <v>1</v>
      </c>
      <c r="H705">
        <v>1</v>
      </c>
      <c r="I705" t="str">
        <f t="shared" si="6"/>
        <v>Para Evaluar</v>
      </c>
      <c r="J705" s="395" t="s">
        <v>714</v>
      </c>
      <c r="K705" s="174" t="str">
        <f t="shared" si="7"/>
        <v>Cumplido</v>
      </c>
    </row>
    <row r="706" spans="1:11" x14ac:dyDescent="0.35">
      <c r="A706" s="115">
        <v>2022</v>
      </c>
      <c r="B706" t="s">
        <v>915</v>
      </c>
      <c r="C706">
        <v>1</v>
      </c>
      <c r="G706">
        <v>1</v>
      </c>
      <c r="H706">
        <v>2</v>
      </c>
      <c r="I706" t="str">
        <f t="shared" si="6"/>
        <v>Abierto</v>
      </c>
      <c r="K706" s="174" t="str">
        <f t="shared" si="7"/>
        <v>Vencido</v>
      </c>
    </row>
    <row r="707" spans="1:11" x14ac:dyDescent="0.35">
      <c r="A707" s="115">
        <v>2022</v>
      </c>
      <c r="B707" t="s">
        <v>641</v>
      </c>
      <c r="D707">
        <v>1</v>
      </c>
      <c r="H707">
        <v>1</v>
      </c>
      <c r="I707" t="str">
        <f t="shared" si="6"/>
        <v>Para Evaluar</v>
      </c>
      <c r="J707" s="395" t="s">
        <v>714</v>
      </c>
      <c r="K707" s="174" t="str">
        <f t="shared" si="7"/>
        <v>Cumplido</v>
      </c>
    </row>
    <row r="708" spans="1:11" x14ac:dyDescent="0.35">
      <c r="A708" s="115">
        <v>2022</v>
      </c>
      <c r="B708" t="s">
        <v>642</v>
      </c>
      <c r="D708">
        <v>3</v>
      </c>
      <c r="H708">
        <v>3</v>
      </c>
      <c r="I708" t="str">
        <f t="shared" si="6"/>
        <v>Para Evaluar</v>
      </c>
      <c r="J708" s="395" t="s">
        <v>714</v>
      </c>
      <c r="K708" s="174" t="str">
        <f t="shared" si="7"/>
        <v>Cumplido</v>
      </c>
    </row>
    <row r="709" spans="1:11" x14ac:dyDescent="0.35">
      <c r="A709" s="115">
        <v>2022</v>
      </c>
      <c r="B709" t="s">
        <v>643</v>
      </c>
      <c r="D709">
        <v>1</v>
      </c>
      <c r="H709">
        <v>1</v>
      </c>
      <c r="I709" t="str">
        <f t="shared" si="6"/>
        <v>Para Evaluar</v>
      </c>
      <c r="J709" s="395" t="s">
        <v>714</v>
      </c>
      <c r="K709" s="174" t="str">
        <f t="shared" si="7"/>
        <v>Cumplido</v>
      </c>
    </row>
    <row r="710" spans="1:11" x14ac:dyDescent="0.35">
      <c r="A710" s="115">
        <v>2022</v>
      </c>
      <c r="B710" t="s">
        <v>644</v>
      </c>
      <c r="D710">
        <v>2</v>
      </c>
      <c r="H710">
        <v>2</v>
      </c>
      <c r="I710" t="str">
        <f t="shared" si="6"/>
        <v>Para Evaluar</v>
      </c>
      <c r="J710" s="395" t="s">
        <v>714</v>
      </c>
      <c r="K710" s="174" t="str">
        <f t="shared" si="7"/>
        <v>Cumplido</v>
      </c>
    </row>
    <row r="711" spans="1:11" x14ac:dyDescent="0.35">
      <c r="A711" s="115">
        <v>2022</v>
      </c>
      <c r="B711" t="s">
        <v>916</v>
      </c>
      <c r="D711">
        <v>2</v>
      </c>
      <c r="E711">
        <v>2</v>
      </c>
      <c r="H711">
        <v>4</v>
      </c>
      <c r="I711" t="str">
        <f t="shared" si="6"/>
        <v>Abierto</v>
      </c>
      <c r="K711" s="174" t="str">
        <f t="shared" si="7"/>
        <v>En ejecución</v>
      </c>
    </row>
    <row r="712" spans="1:11" x14ac:dyDescent="0.35">
      <c r="A712" s="115">
        <v>2022</v>
      </c>
      <c r="B712" t="s">
        <v>917</v>
      </c>
      <c r="D712">
        <v>1</v>
      </c>
      <c r="E712">
        <v>1</v>
      </c>
      <c r="H712">
        <v>2</v>
      </c>
      <c r="I712" t="str">
        <f t="shared" si="6"/>
        <v>Abierto</v>
      </c>
      <c r="K712" s="174" t="str">
        <f t="shared" si="7"/>
        <v>En ejecución</v>
      </c>
    </row>
    <row r="713" spans="1:11" x14ac:dyDescent="0.35">
      <c r="A713" s="115">
        <v>2022</v>
      </c>
      <c r="B713" t="s">
        <v>645</v>
      </c>
      <c r="C713">
        <v>1</v>
      </c>
      <c r="H713">
        <v>1</v>
      </c>
      <c r="I713" t="str">
        <f t="shared" si="6"/>
        <v>Para Evaluar</v>
      </c>
      <c r="J713" s="395" t="s">
        <v>714</v>
      </c>
      <c r="K713" s="174" t="str">
        <f t="shared" si="7"/>
        <v>Cumplido</v>
      </c>
    </row>
    <row r="714" spans="1:11" x14ac:dyDescent="0.35">
      <c r="A714" s="115">
        <v>2022</v>
      </c>
      <c r="B714" t="s">
        <v>646</v>
      </c>
      <c r="D714">
        <v>2</v>
      </c>
      <c r="H714">
        <v>2</v>
      </c>
      <c r="I714" t="str">
        <f t="shared" si="6"/>
        <v>Para Evaluar</v>
      </c>
      <c r="J714" s="395" t="s">
        <v>714</v>
      </c>
      <c r="K714" s="174" t="str">
        <f t="shared" si="7"/>
        <v>Cumplido</v>
      </c>
    </row>
    <row r="715" spans="1:11" x14ac:dyDescent="0.35">
      <c r="A715" s="115">
        <v>2022</v>
      </c>
      <c r="B715" t="s">
        <v>918</v>
      </c>
      <c r="F715">
        <v>1</v>
      </c>
      <c r="H715">
        <v>1</v>
      </c>
      <c r="I715" t="str">
        <f t="shared" si="6"/>
        <v>Abierto</v>
      </c>
      <c r="K715" s="174" t="str">
        <f t="shared" si="7"/>
        <v>Sin iniciar</v>
      </c>
    </row>
    <row r="716" spans="1:11" x14ac:dyDescent="0.35">
      <c r="A716" s="115">
        <v>2022</v>
      </c>
      <c r="B716" t="s">
        <v>919</v>
      </c>
      <c r="F716">
        <v>2</v>
      </c>
      <c r="H716">
        <v>2</v>
      </c>
      <c r="I716" t="str">
        <f t="shared" si="6"/>
        <v>Abierto</v>
      </c>
      <c r="K716" s="174" t="str">
        <f t="shared" si="7"/>
        <v>Sin iniciar</v>
      </c>
    </row>
    <row r="717" spans="1:11" x14ac:dyDescent="0.35">
      <c r="A717" s="115">
        <v>2022</v>
      </c>
      <c r="B717" t="s">
        <v>920</v>
      </c>
      <c r="E717">
        <v>1</v>
      </c>
      <c r="H717">
        <v>1</v>
      </c>
      <c r="I717" t="str">
        <f t="shared" si="6"/>
        <v>Abierto</v>
      </c>
      <c r="K717" s="174" t="str">
        <f t="shared" si="7"/>
        <v>En ejecución</v>
      </c>
    </row>
    <row r="718" spans="1:11" x14ac:dyDescent="0.35">
      <c r="A718" s="115">
        <v>2022</v>
      </c>
      <c r="B718" t="s">
        <v>921</v>
      </c>
      <c r="E718">
        <v>1</v>
      </c>
      <c r="H718">
        <v>1</v>
      </c>
      <c r="I718" t="str">
        <f t="shared" si="6"/>
        <v>Abierto</v>
      </c>
      <c r="K718" s="174" t="str">
        <f t="shared" si="7"/>
        <v>En ejecución</v>
      </c>
    </row>
    <row r="719" spans="1:11" x14ac:dyDescent="0.35">
      <c r="A719" s="115">
        <v>2022</v>
      </c>
      <c r="B719" t="s">
        <v>922</v>
      </c>
      <c r="E719">
        <v>1</v>
      </c>
      <c r="H719">
        <v>1</v>
      </c>
      <c r="I719" t="str">
        <f t="shared" si="6"/>
        <v>Abierto</v>
      </c>
      <c r="K719" s="174" t="str">
        <f t="shared" si="7"/>
        <v>En ejecución</v>
      </c>
    </row>
    <row r="720" spans="1:11" x14ac:dyDescent="0.35">
      <c r="A720" s="115">
        <v>2022</v>
      </c>
      <c r="B720" t="s">
        <v>923</v>
      </c>
      <c r="E720">
        <v>1</v>
      </c>
      <c r="H720">
        <v>1</v>
      </c>
      <c r="I720" t="str">
        <f t="shared" si="6"/>
        <v>Abierto</v>
      </c>
      <c r="K720" s="174" t="str">
        <f t="shared" si="7"/>
        <v>En ejecución</v>
      </c>
    </row>
    <row r="721" spans="1:11" x14ac:dyDescent="0.35">
      <c r="A721" s="115">
        <v>2022</v>
      </c>
      <c r="B721" t="s">
        <v>647</v>
      </c>
      <c r="D721">
        <v>2</v>
      </c>
      <c r="H721">
        <v>2</v>
      </c>
      <c r="I721" t="str">
        <f t="shared" si="6"/>
        <v>Para Evaluar</v>
      </c>
      <c r="J721" s="395" t="s">
        <v>714</v>
      </c>
      <c r="K721" s="174" t="str">
        <f t="shared" si="7"/>
        <v>Cumplido</v>
      </c>
    </row>
    <row r="722" spans="1:11" x14ac:dyDescent="0.35">
      <c r="A722" s="115">
        <v>2022</v>
      </c>
      <c r="B722" t="s">
        <v>924</v>
      </c>
      <c r="C722">
        <v>1</v>
      </c>
      <c r="G722">
        <v>2</v>
      </c>
      <c r="H722">
        <v>3</v>
      </c>
      <c r="I722" t="str">
        <f t="shared" si="6"/>
        <v>Abierto</v>
      </c>
      <c r="K722" s="174" t="str">
        <f t="shared" si="7"/>
        <v>Vencido</v>
      </c>
    </row>
    <row r="723" spans="1:11" x14ac:dyDescent="0.35">
      <c r="A723" s="115">
        <v>2022</v>
      </c>
      <c r="B723" t="s">
        <v>648</v>
      </c>
      <c r="C723">
        <v>1</v>
      </c>
      <c r="H723">
        <v>1</v>
      </c>
      <c r="I723" t="str">
        <f t="shared" si="6"/>
        <v>Para Evaluar</v>
      </c>
      <c r="J723" s="395" t="s">
        <v>714</v>
      </c>
      <c r="K723" s="174" t="str">
        <f t="shared" si="7"/>
        <v>Cumplido</v>
      </c>
    </row>
    <row r="724" spans="1:11" x14ac:dyDescent="0.35">
      <c r="A724" s="115">
        <v>2022</v>
      </c>
      <c r="B724" t="s">
        <v>649</v>
      </c>
      <c r="C724">
        <v>3</v>
      </c>
      <c r="D724">
        <v>1</v>
      </c>
      <c r="H724">
        <v>4</v>
      </c>
      <c r="I724" t="str">
        <f t="shared" si="6"/>
        <v>Para Evaluar</v>
      </c>
      <c r="J724" s="395" t="s">
        <v>714</v>
      </c>
      <c r="K724" s="174" t="str">
        <f t="shared" si="7"/>
        <v>Cumplido</v>
      </c>
    </row>
    <row r="725" spans="1:11" x14ac:dyDescent="0.35">
      <c r="A725" s="115">
        <v>2022</v>
      </c>
      <c r="B725" t="s">
        <v>651</v>
      </c>
      <c r="C725">
        <v>1</v>
      </c>
      <c r="H725">
        <v>1</v>
      </c>
      <c r="I725" t="str">
        <f t="shared" si="6"/>
        <v>Para Evaluar</v>
      </c>
      <c r="J725" s="395" t="s">
        <v>714</v>
      </c>
      <c r="K725" s="174" t="str">
        <f t="shared" si="7"/>
        <v>Cumplido</v>
      </c>
    </row>
    <row r="726" spans="1:11" x14ac:dyDescent="0.35">
      <c r="A726" s="115">
        <v>2022</v>
      </c>
      <c r="B726" t="s">
        <v>925</v>
      </c>
      <c r="D726">
        <v>1</v>
      </c>
      <c r="G726">
        <v>1</v>
      </c>
      <c r="H726">
        <v>2</v>
      </c>
      <c r="I726" t="str">
        <f t="shared" si="6"/>
        <v>Abierto</v>
      </c>
      <c r="K726" s="174" t="str">
        <f t="shared" si="7"/>
        <v>Vencido</v>
      </c>
    </row>
    <row r="727" spans="1:11" x14ac:dyDescent="0.35">
      <c r="A727" s="115">
        <v>2022</v>
      </c>
      <c r="B727" t="s">
        <v>926</v>
      </c>
      <c r="D727">
        <v>1</v>
      </c>
      <c r="E727">
        <v>1</v>
      </c>
      <c r="G727">
        <v>1</v>
      </c>
      <c r="H727">
        <v>3</v>
      </c>
      <c r="I727" t="str">
        <f t="shared" si="6"/>
        <v>Abierto</v>
      </c>
      <c r="K727" s="174" t="str">
        <f t="shared" si="7"/>
        <v>Vencido</v>
      </c>
    </row>
    <row r="728" spans="1:11" x14ac:dyDescent="0.35">
      <c r="A728" s="115">
        <v>2022</v>
      </c>
      <c r="B728" t="s">
        <v>927</v>
      </c>
      <c r="C728">
        <v>1</v>
      </c>
      <c r="D728">
        <v>1</v>
      </c>
      <c r="G728">
        <v>2</v>
      </c>
      <c r="H728">
        <v>4</v>
      </c>
      <c r="I728" t="str">
        <f t="shared" si="6"/>
        <v>Abierto</v>
      </c>
      <c r="K728" s="174" t="str">
        <f t="shared" si="7"/>
        <v>Vencido</v>
      </c>
    </row>
    <row r="729" spans="1:11" x14ac:dyDescent="0.35">
      <c r="A729" s="115">
        <v>2022</v>
      </c>
      <c r="B729" t="s">
        <v>928</v>
      </c>
      <c r="C729">
        <v>2</v>
      </c>
      <c r="D729">
        <v>1</v>
      </c>
      <c r="E729">
        <v>1</v>
      </c>
      <c r="H729">
        <v>4</v>
      </c>
      <c r="I729" t="str">
        <f t="shared" si="6"/>
        <v>Abierto</v>
      </c>
      <c r="K729" s="174" t="str">
        <f t="shared" si="7"/>
        <v>En ejecución</v>
      </c>
    </row>
    <row r="730" spans="1:11" x14ac:dyDescent="0.35">
      <c r="A730" s="115">
        <v>2022</v>
      </c>
      <c r="B730" t="s">
        <v>929</v>
      </c>
      <c r="D730">
        <v>2</v>
      </c>
      <c r="E730">
        <v>1</v>
      </c>
      <c r="H730">
        <v>3</v>
      </c>
      <c r="I730" t="str">
        <f t="shared" si="6"/>
        <v>Abierto</v>
      </c>
      <c r="K730" s="174" t="str">
        <f t="shared" si="7"/>
        <v>En ejecución</v>
      </c>
    </row>
    <row r="731" spans="1:11" x14ac:dyDescent="0.35">
      <c r="A731" s="115">
        <v>2022</v>
      </c>
      <c r="B731" t="s">
        <v>930</v>
      </c>
      <c r="D731">
        <v>1</v>
      </c>
      <c r="E731">
        <v>1</v>
      </c>
      <c r="H731">
        <v>2</v>
      </c>
      <c r="I731" t="str">
        <f t="shared" si="6"/>
        <v>Abierto</v>
      </c>
      <c r="K731" s="174" t="str">
        <f t="shared" si="7"/>
        <v>En ejecución</v>
      </c>
    </row>
    <row r="732" spans="1:11" x14ac:dyDescent="0.35">
      <c r="A732" s="115">
        <v>2022</v>
      </c>
      <c r="B732" t="s">
        <v>931</v>
      </c>
      <c r="C732">
        <v>1</v>
      </c>
      <c r="E732">
        <v>1</v>
      </c>
      <c r="G732">
        <v>1</v>
      </c>
      <c r="H732">
        <v>3</v>
      </c>
      <c r="I732" t="str">
        <f t="shared" si="6"/>
        <v>Abierto</v>
      </c>
      <c r="K732" s="174" t="str">
        <f t="shared" si="7"/>
        <v>Vencido</v>
      </c>
    </row>
    <row r="733" spans="1:11" x14ac:dyDescent="0.35">
      <c r="A733" s="115">
        <v>2022</v>
      </c>
      <c r="B733" t="s">
        <v>652</v>
      </c>
      <c r="D733">
        <v>2</v>
      </c>
      <c r="H733">
        <v>2</v>
      </c>
      <c r="I733" t="str">
        <f t="shared" si="6"/>
        <v>Para Evaluar</v>
      </c>
      <c r="J733" s="116" t="s">
        <v>577</v>
      </c>
      <c r="K733" s="174" t="str">
        <f t="shared" si="7"/>
        <v>Cumplido</v>
      </c>
    </row>
    <row r="734" spans="1:11" x14ac:dyDescent="0.35">
      <c r="A734" s="115">
        <v>2022</v>
      </c>
      <c r="B734" t="s">
        <v>932</v>
      </c>
      <c r="E734">
        <v>2</v>
      </c>
      <c r="G734">
        <v>3</v>
      </c>
      <c r="H734">
        <v>5</v>
      </c>
      <c r="I734" t="str">
        <f t="shared" si="6"/>
        <v>Abierto</v>
      </c>
      <c r="K734" s="174" t="str">
        <f t="shared" si="7"/>
        <v>Vencido</v>
      </c>
    </row>
    <row r="735" spans="1:11" x14ac:dyDescent="0.35">
      <c r="A735" s="115">
        <v>2022</v>
      </c>
      <c r="B735" t="s">
        <v>654</v>
      </c>
      <c r="C735">
        <v>1</v>
      </c>
      <c r="H735">
        <v>1</v>
      </c>
      <c r="I735" t="str">
        <f t="shared" si="6"/>
        <v>Para Evaluar</v>
      </c>
      <c r="J735" s="395" t="s">
        <v>714</v>
      </c>
      <c r="K735" s="174" t="str">
        <f t="shared" si="7"/>
        <v>Cumplido</v>
      </c>
    </row>
    <row r="736" spans="1:11" x14ac:dyDescent="0.35">
      <c r="A736" s="115">
        <v>2022</v>
      </c>
      <c r="B736" t="s">
        <v>655</v>
      </c>
      <c r="C736">
        <v>2</v>
      </c>
      <c r="H736">
        <v>2</v>
      </c>
      <c r="I736" t="str">
        <f t="shared" si="6"/>
        <v>Para Evaluar</v>
      </c>
      <c r="J736" s="395" t="s">
        <v>714</v>
      </c>
      <c r="K736" s="174" t="str">
        <f t="shared" si="7"/>
        <v>Cumplido</v>
      </c>
    </row>
    <row r="737" spans="1:11" x14ac:dyDescent="0.35">
      <c r="A737" s="115">
        <v>2022</v>
      </c>
      <c r="B737" t="s">
        <v>656</v>
      </c>
      <c r="C737">
        <v>1</v>
      </c>
      <c r="H737">
        <v>1</v>
      </c>
      <c r="I737" t="str">
        <f t="shared" si="6"/>
        <v>Para Evaluar</v>
      </c>
      <c r="J737" s="395" t="s">
        <v>714</v>
      </c>
      <c r="K737" s="174" t="str">
        <f t="shared" si="7"/>
        <v>Cumplido</v>
      </c>
    </row>
    <row r="738" spans="1:11" x14ac:dyDescent="0.35">
      <c r="A738" s="115">
        <v>2022</v>
      </c>
      <c r="B738" t="s">
        <v>657</v>
      </c>
      <c r="C738">
        <v>1</v>
      </c>
      <c r="H738">
        <v>1</v>
      </c>
      <c r="I738" t="str">
        <f t="shared" si="6"/>
        <v>Para Evaluar</v>
      </c>
      <c r="J738" s="395" t="s">
        <v>714</v>
      </c>
      <c r="K738" s="174" t="str">
        <f t="shared" si="7"/>
        <v>Cumplido</v>
      </c>
    </row>
    <row r="739" spans="1:11" x14ac:dyDescent="0.35">
      <c r="A739" s="115">
        <v>2022</v>
      </c>
      <c r="B739" t="s">
        <v>658</v>
      </c>
      <c r="C739">
        <v>2</v>
      </c>
      <c r="H739">
        <v>2</v>
      </c>
      <c r="I739" t="str">
        <f t="shared" si="6"/>
        <v>Para Evaluar</v>
      </c>
      <c r="J739" s="395" t="s">
        <v>714</v>
      </c>
      <c r="K739" s="174" t="str">
        <f t="shared" si="7"/>
        <v>Cumplido</v>
      </c>
    </row>
    <row r="740" spans="1:11" x14ac:dyDescent="0.35">
      <c r="A740" s="115">
        <v>2022</v>
      </c>
      <c r="B740" t="s">
        <v>933</v>
      </c>
      <c r="C740">
        <v>3</v>
      </c>
      <c r="G740">
        <v>1</v>
      </c>
      <c r="H740">
        <v>4</v>
      </c>
      <c r="I740" t="str">
        <f t="shared" si="6"/>
        <v>Abierto</v>
      </c>
      <c r="K740" s="174" t="str">
        <f t="shared" si="7"/>
        <v>Vencido</v>
      </c>
    </row>
    <row r="741" spans="1:11" x14ac:dyDescent="0.35">
      <c r="A741" s="115">
        <v>2022</v>
      </c>
      <c r="B741" t="s">
        <v>659</v>
      </c>
      <c r="C741">
        <v>2</v>
      </c>
      <c r="H741">
        <v>2</v>
      </c>
      <c r="I741" t="str">
        <f t="shared" si="6"/>
        <v>Para Evaluar</v>
      </c>
      <c r="J741" s="395" t="s">
        <v>714</v>
      </c>
      <c r="K741" s="174" t="str">
        <f t="shared" si="7"/>
        <v>Cumplido</v>
      </c>
    </row>
    <row r="742" spans="1:11" x14ac:dyDescent="0.35">
      <c r="A742" s="115">
        <v>2022</v>
      </c>
      <c r="B742" t="s">
        <v>660</v>
      </c>
      <c r="C742">
        <v>2</v>
      </c>
      <c r="H742">
        <v>2</v>
      </c>
      <c r="I742" t="str">
        <f t="shared" si="6"/>
        <v>Para Evaluar</v>
      </c>
      <c r="J742" s="395" t="s">
        <v>714</v>
      </c>
      <c r="K742" s="174" t="str">
        <f t="shared" si="7"/>
        <v>Cumplido</v>
      </c>
    </row>
    <row r="743" spans="1:11" x14ac:dyDescent="0.35">
      <c r="A743" s="115">
        <v>2022</v>
      </c>
      <c r="B743" t="s">
        <v>934</v>
      </c>
      <c r="C743">
        <v>2</v>
      </c>
      <c r="H743">
        <v>2</v>
      </c>
      <c r="I743" t="str">
        <f t="shared" si="6"/>
        <v>Para Evaluar</v>
      </c>
      <c r="J743" s="395" t="s">
        <v>714</v>
      </c>
      <c r="K743" s="174" t="str">
        <f t="shared" si="7"/>
        <v>Cumplido</v>
      </c>
    </row>
    <row r="744" spans="1:11" x14ac:dyDescent="0.35">
      <c r="A744" s="115">
        <v>2022</v>
      </c>
      <c r="B744" t="s">
        <v>661</v>
      </c>
      <c r="C744">
        <v>2</v>
      </c>
      <c r="H744">
        <v>2</v>
      </c>
      <c r="I744" t="str">
        <f t="shared" si="6"/>
        <v>Para Evaluar</v>
      </c>
      <c r="J744" s="395" t="s">
        <v>714</v>
      </c>
      <c r="K744" s="174" t="str">
        <f t="shared" si="7"/>
        <v>Cumplido</v>
      </c>
    </row>
    <row r="745" spans="1:11" x14ac:dyDescent="0.35">
      <c r="A745" s="115">
        <v>2022</v>
      </c>
      <c r="B745" t="s">
        <v>662</v>
      </c>
      <c r="C745">
        <v>2</v>
      </c>
      <c r="H745">
        <v>2</v>
      </c>
      <c r="I745" t="str">
        <f t="shared" si="6"/>
        <v>Para Evaluar</v>
      </c>
      <c r="J745" s="395" t="s">
        <v>714</v>
      </c>
      <c r="K745" s="174" t="str">
        <f t="shared" si="7"/>
        <v>Cumplido</v>
      </c>
    </row>
    <row r="746" spans="1:11" x14ac:dyDescent="0.35">
      <c r="A746" s="115">
        <v>2022</v>
      </c>
      <c r="B746" t="s">
        <v>663</v>
      </c>
      <c r="C746">
        <v>1</v>
      </c>
      <c r="H746">
        <v>1</v>
      </c>
      <c r="I746" t="str">
        <f t="shared" si="6"/>
        <v>Para Evaluar</v>
      </c>
      <c r="J746" s="395" t="s">
        <v>714</v>
      </c>
      <c r="K746" s="174" t="str">
        <f t="shared" si="7"/>
        <v>Cumplido</v>
      </c>
    </row>
    <row r="747" spans="1:11" x14ac:dyDescent="0.35">
      <c r="A747" s="115">
        <v>2022</v>
      </c>
      <c r="B747" t="s">
        <v>935</v>
      </c>
      <c r="C747">
        <v>1</v>
      </c>
      <c r="E747">
        <v>1</v>
      </c>
      <c r="H747">
        <v>2</v>
      </c>
      <c r="I747" t="str">
        <f t="shared" si="6"/>
        <v>Abierto</v>
      </c>
      <c r="K747" s="174" t="str">
        <f t="shared" si="7"/>
        <v>En ejecución</v>
      </c>
    </row>
    <row r="748" spans="1:11" x14ac:dyDescent="0.35">
      <c r="A748" s="115">
        <v>2022</v>
      </c>
      <c r="B748" t="s">
        <v>664</v>
      </c>
      <c r="C748">
        <v>2</v>
      </c>
      <c r="H748">
        <v>2</v>
      </c>
      <c r="I748" t="str">
        <f t="shared" si="6"/>
        <v>Para Evaluar</v>
      </c>
      <c r="J748" s="395" t="s">
        <v>714</v>
      </c>
      <c r="K748" s="174" t="str">
        <f t="shared" si="7"/>
        <v>Cumplido</v>
      </c>
    </row>
    <row r="749" spans="1:11" x14ac:dyDescent="0.35">
      <c r="A749" s="115">
        <v>2022</v>
      </c>
      <c r="B749" t="s">
        <v>665</v>
      </c>
      <c r="E749">
        <v>1</v>
      </c>
      <c r="H749">
        <v>1</v>
      </c>
      <c r="I749" t="str">
        <f t="shared" si="6"/>
        <v>Abierto</v>
      </c>
      <c r="K749" s="174" t="str">
        <f t="shared" si="7"/>
        <v>En ejecución</v>
      </c>
    </row>
    <row r="750" spans="1:11" x14ac:dyDescent="0.35">
      <c r="A750" s="115">
        <v>2022</v>
      </c>
      <c r="B750" t="s">
        <v>936</v>
      </c>
      <c r="G750">
        <v>2</v>
      </c>
      <c r="H750">
        <v>2</v>
      </c>
      <c r="I750" t="str">
        <f t="shared" si="6"/>
        <v>Abierto</v>
      </c>
      <c r="K750" s="174" t="str">
        <f t="shared" si="7"/>
        <v>Vencido</v>
      </c>
    </row>
    <row r="751" spans="1:11" x14ac:dyDescent="0.35">
      <c r="A751" s="115">
        <v>2022</v>
      </c>
      <c r="B751" t="s">
        <v>667</v>
      </c>
      <c r="C751">
        <v>1</v>
      </c>
      <c r="H751">
        <v>1</v>
      </c>
      <c r="I751" t="str">
        <f t="shared" si="6"/>
        <v>Para Evaluar</v>
      </c>
      <c r="J751" s="395" t="s">
        <v>714</v>
      </c>
      <c r="K751" s="174" t="str">
        <f t="shared" si="7"/>
        <v>Cumplido</v>
      </c>
    </row>
    <row r="752" spans="1:11" x14ac:dyDescent="0.35">
      <c r="A752" s="115">
        <v>2022</v>
      </c>
      <c r="B752" t="s">
        <v>937</v>
      </c>
      <c r="F752">
        <v>1</v>
      </c>
      <c r="H752">
        <v>1</v>
      </c>
      <c r="I752" t="str">
        <f t="shared" si="6"/>
        <v>Abierto</v>
      </c>
      <c r="K752" s="174" t="str">
        <f t="shared" si="7"/>
        <v>Sin iniciar</v>
      </c>
    </row>
    <row r="753" spans="1:11" x14ac:dyDescent="0.35">
      <c r="A753" s="115">
        <v>2022</v>
      </c>
      <c r="B753" t="s">
        <v>668</v>
      </c>
      <c r="C753">
        <v>1</v>
      </c>
      <c r="H753">
        <v>1</v>
      </c>
      <c r="I753" t="str">
        <f t="shared" si="6"/>
        <v>Para Evaluar</v>
      </c>
      <c r="J753" s="395" t="s">
        <v>714</v>
      </c>
      <c r="K753" s="174" t="str">
        <f t="shared" si="7"/>
        <v>Cumplido</v>
      </c>
    </row>
    <row r="754" spans="1:11" x14ac:dyDescent="0.35">
      <c r="A754" s="113">
        <v>2022</v>
      </c>
      <c r="B754" t="s">
        <v>938</v>
      </c>
      <c r="D754">
        <v>2</v>
      </c>
      <c r="E754">
        <v>1</v>
      </c>
      <c r="H754">
        <v>3</v>
      </c>
      <c r="I754" t="str">
        <f t="shared" si="6"/>
        <v>Abierto</v>
      </c>
      <c r="K754" s="174" t="str">
        <f t="shared" si="7"/>
        <v>En ejecución</v>
      </c>
    </row>
    <row r="755" spans="1:11" x14ac:dyDescent="0.35">
      <c r="A755" s="115">
        <v>2023</v>
      </c>
      <c r="B755" t="s">
        <v>939</v>
      </c>
      <c r="E755">
        <v>1</v>
      </c>
      <c r="H755">
        <v>1</v>
      </c>
      <c r="I755" t="str">
        <f t="shared" si="6"/>
        <v>Abierto</v>
      </c>
      <c r="K755" s="174" t="str">
        <f t="shared" si="7"/>
        <v>En ejecución</v>
      </c>
    </row>
    <row r="756" spans="1:11" x14ac:dyDescent="0.35">
      <c r="A756" s="115">
        <v>2023</v>
      </c>
      <c r="B756" t="s">
        <v>940</v>
      </c>
      <c r="D756">
        <v>2</v>
      </c>
      <c r="E756">
        <v>2</v>
      </c>
      <c r="H756">
        <v>4</v>
      </c>
      <c r="I756" t="str">
        <f t="shared" si="6"/>
        <v>Abierto</v>
      </c>
      <c r="K756" s="174" t="str">
        <f t="shared" si="7"/>
        <v>En ejecución</v>
      </c>
    </row>
    <row r="757" spans="1:11" x14ac:dyDescent="0.35">
      <c r="A757" s="115">
        <v>2023</v>
      </c>
      <c r="B757" t="s">
        <v>941</v>
      </c>
      <c r="D757">
        <v>2</v>
      </c>
      <c r="E757">
        <v>2</v>
      </c>
      <c r="H757">
        <v>4</v>
      </c>
      <c r="I757" t="str">
        <f t="shared" si="6"/>
        <v>Abierto</v>
      </c>
      <c r="K757" s="174" t="str">
        <f t="shared" si="7"/>
        <v>En ejecución</v>
      </c>
    </row>
    <row r="758" spans="1:11" x14ac:dyDescent="0.35">
      <c r="A758" s="115">
        <v>2023</v>
      </c>
      <c r="B758" t="s">
        <v>942</v>
      </c>
      <c r="D758">
        <v>2</v>
      </c>
      <c r="E758">
        <v>2</v>
      </c>
      <c r="H758">
        <v>4</v>
      </c>
      <c r="I758" t="str">
        <f t="shared" si="6"/>
        <v>Abierto</v>
      </c>
      <c r="K758" s="174" t="str">
        <f t="shared" si="7"/>
        <v>En ejecución</v>
      </c>
    </row>
    <row r="759" spans="1:11" x14ac:dyDescent="0.35">
      <c r="A759" s="115">
        <v>2023</v>
      </c>
      <c r="B759" t="s">
        <v>943</v>
      </c>
      <c r="D759">
        <v>2</v>
      </c>
      <c r="E759">
        <v>2</v>
      </c>
      <c r="H759">
        <v>4</v>
      </c>
      <c r="I759" t="str">
        <f t="shared" si="6"/>
        <v>Abierto</v>
      </c>
      <c r="K759" s="174" t="str">
        <f t="shared" si="7"/>
        <v>En ejecución</v>
      </c>
    </row>
    <row r="760" spans="1:11" x14ac:dyDescent="0.35">
      <c r="A760" s="115">
        <v>2023</v>
      </c>
      <c r="B760" t="s">
        <v>944</v>
      </c>
      <c r="E760">
        <v>1</v>
      </c>
      <c r="H760">
        <v>1</v>
      </c>
      <c r="I760" t="str">
        <f t="shared" si="6"/>
        <v>Abierto</v>
      </c>
      <c r="K760" s="174" t="str">
        <f t="shared" si="7"/>
        <v>En ejecución</v>
      </c>
    </row>
    <row r="761" spans="1:11" x14ac:dyDescent="0.35">
      <c r="A761" s="115">
        <v>2023</v>
      </c>
      <c r="B761" t="s">
        <v>945</v>
      </c>
      <c r="E761">
        <v>1</v>
      </c>
      <c r="F761">
        <v>1</v>
      </c>
      <c r="H761">
        <v>2</v>
      </c>
      <c r="I761" t="str">
        <f t="shared" si="6"/>
        <v>Abierto</v>
      </c>
      <c r="K761" s="174" t="str">
        <f t="shared" si="7"/>
        <v>En ejecución</v>
      </c>
    </row>
    <row r="762" spans="1:11" x14ac:dyDescent="0.35">
      <c r="A762" s="115">
        <v>2023</v>
      </c>
      <c r="B762" t="s">
        <v>946</v>
      </c>
      <c r="D762">
        <v>2</v>
      </c>
      <c r="E762">
        <v>3</v>
      </c>
      <c r="H762">
        <v>5</v>
      </c>
      <c r="I762" t="str">
        <f t="shared" ref="I762:I825" si="8">+IF((E762+F762+G762)&gt;0,"Abierto","Para Evaluar")</f>
        <v>Abierto</v>
      </c>
      <c r="K762" s="174" t="str">
        <f t="shared" ref="K762:K825" si="9">IF(G762&gt;0, "Vencido", IF((C762+D762)=H762, "Cumplido", IF(F762=H762, "Sin iniciar", "En ejecución")))</f>
        <v>En ejecución</v>
      </c>
    </row>
    <row r="763" spans="1:11" x14ac:dyDescent="0.35">
      <c r="A763" s="115">
        <v>2023</v>
      </c>
      <c r="B763" t="s">
        <v>947</v>
      </c>
      <c r="E763">
        <v>1</v>
      </c>
      <c r="F763">
        <v>1</v>
      </c>
      <c r="H763">
        <v>2</v>
      </c>
      <c r="I763" t="str">
        <f t="shared" si="8"/>
        <v>Abierto</v>
      </c>
      <c r="K763" s="174" t="str">
        <f t="shared" si="9"/>
        <v>En ejecución</v>
      </c>
    </row>
    <row r="764" spans="1:11" x14ac:dyDescent="0.35">
      <c r="A764" s="115">
        <v>2023</v>
      </c>
      <c r="B764" t="s">
        <v>948</v>
      </c>
      <c r="E764">
        <v>2</v>
      </c>
      <c r="H764">
        <v>2</v>
      </c>
      <c r="I764" t="str">
        <f t="shared" si="8"/>
        <v>Abierto</v>
      </c>
      <c r="K764" s="174" t="str">
        <f t="shared" si="9"/>
        <v>En ejecución</v>
      </c>
    </row>
    <row r="765" spans="1:11" x14ac:dyDescent="0.35">
      <c r="A765" s="115">
        <v>2023</v>
      </c>
      <c r="B765" t="s">
        <v>949</v>
      </c>
      <c r="D765">
        <v>2</v>
      </c>
      <c r="E765">
        <v>2</v>
      </c>
      <c r="H765">
        <v>4</v>
      </c>
      <c r="I765" t="str">
        <f t="shared" si="8"/>
        <v>Abierto</v>
      </c>
      <c r="K765" s="174" t="str">
        <f t="shared" si="9"/>
        <v>En ejecución</v>
      </c>
    </row>
    <row r="766" spans="1:11" x14ac:dyDescent="0.35">
      <c r="A766" s="115">
        <v>2023</v>
      </c>
      <c r="B766" t="s">
        <v>950</v>
      </c>
      <c r="E766">
        <v>2</v>
      </c>
      <c r="H766">
        <v>2</v>
      </c>
      <c r="I766" t="str">
        <f t="shared" si="8"/>
        <v>Abierto</v>
      </c>
      <c r="K766" s="174" t="str">
        <f t="shared" si="9"/>
        <v>En ejecución</v>
      </c>
    </row>
    <row r="767" spans="1:11" x14ac:dyDescent="0.35">
      <c r="A767" s="115">
        <v>2023</v>
      </c>
      <c r="B767" t="s">
        <v>951</v>
      </c>
      <c r="D767">
        <v>1</v>
      </c>
      <c r="E767">
        <v>2</v>
      </c>
      <c r="G767">
        <v>1</v>
      </c>
      <c r="H767">
        <v>4</v>
      </c>
      <c r="I767" t="str">
        <f t="shared" si="8"/>
        <v>Abierto</v>
      </c>
      <c r="K767" s="174" t="str">
        <f t="shared" si="9"/>
        <v>Vencido</v>
      </c>
    </row>
    <row r="768" spans="1:11" x14ac:dyDescent="0.35">
      <c r="A768" s="115">
        <v>2023</v>
      </c>
      <c r="B768" t="s">
        <v>952</v>
      </c>
      <c r="E768">
        <v>1</v>
      </c>
      <c r="H768">
        <v>1</v>
      </c>
      <c r="I768" t="str">
        <f t="shared" si="8"/>
        <v>Abierto</v>
      </c>
      <c r="K768" s="174" t="str">
        <f t="shared" si="9"/>
        <v>En ejecución</v>
      </c>
    </row>
    <row r="769" spans="1:11" x14ac:dyDescent="0.35">
      <c r="A769" s="115">
        <v>2023</v>
      </c>
      <c r="B769" t="s">
        <v>953</v>
      </c>
      <c r="E769">
        <v>2</v>
      </c>
      <c r="H769">
        <v>2</v>
      </c>
      <c r="I769" t="str">
        <f t="shared" si="8"/>
        <v>Abierto</v>
      </c>
      <c r="K769" s="174" t="str">
        <f t="shared" si="9"/>
        <v>En ejecución</v>
      </c>
    </row>
    <row r="770" spans="1:11" x14ac:dyDescent="0.35">
      <c r="A770" s="115">
        <v>2023</v>
      </c>
      <c r="B770" t="s">
        <v>954</v>
      </c>
      <c r="E770">
        <v>2</v>
      </c>
      <c r="H770">
        <v>2</v>
      </c>
      <c r="I770" t="str">
        <f t="shared" si="8"/>
        <v>Abierto</v>
      </c>
      <c r="K770" s="174" t="str">
        <f t="shared" si="9"/>
        <v>En ejecución</v>
      </c>
    </row>
    <row r="771" spans="1:11" x14ac:dyDescent="0.35">
      <c r="A771" s="115">
        <v>2023</v>
      </c>
      <c r="B771" t="s">
        <v>955</v>
      </c>
      <c r="C771">
        <v>1</v>
      </c>
      <c r="E771">
        <v>1</v>
      </c>
      <c r="H771">
        <v>2</v>
      </c>
      <c r="I771" t="str">
        <f t="shared" si="8"/>
        <v>Abierto</v>
      </c>
      <c r="K771" s="174" t="str">
        <f t="shared" si="9"/>
        <v>En ejecución</v>
      </c>
    </row>
    <row r="772" spans="1:11" x14ac:dyDescent="0.35">
      <c r="A772" s="115">
        <v>2023</v>
      </c>
      <c r="B772" t="s">
        <v>956</v>
      </c>
      <c r="E772">
        <v>1</v>
      </c>
      <c r="H772">
        <v>1</v>
      </c>
      <c r="I772" t="str">
        <f t="shared" si="8"/>
        <v>Abierto</v>
      </c>
      <c r="K772" s="174" t="str">
        <f t="shared" si="9"/>
        <v>En ejecución</v>
      </c>
    </row>
    <row r="773" spans="1:11" x14ac:dyDescent="0.35">
      <c r="A773" s="115">
        <v>2023</v>
      </c>
      <c r="B773" t="s">
        <v>957</v>
      </c>
      <c r="E773">
        <v>1</v>
      </c>
      <c r="H773">
        <v>1</v>
      </c>
      <c r="I773" t="str">
        <f t="shared" si="8"/>
        <v>Abierto</v>
      </c>
      <c r="K773" s="174" t="str">
        <f t="shared" si="9"/>
        <v>En ejecución</v>
      </c>
    </row>
    <row r="774" spans="1:11" x14ac:dyDescent="0.35">
      <c r="A774" s="115">
        <v>2023</v>
      </c>
      <c r="B774" t="s">
        <v>669</v>
      </c>
      <c r="C774">
        <v>1</v>
      </c>
      <c r="H774">
        <v>1</v>
      </c>
      <c r="I774" t="str">
        <f t="shared" si="8"/>
        <v>Para Evaluar</v>
      </c>
      <c r="J774" s="395" t="s">
        <v>714</v>
      </c>
      <c r="K774" s="174" t="str">
        <f t="shared" si="9"/>
        <v>Cumplido</v>
      </c>
    </row>
    <row r="775" spans="1:11" x14ac:dyDescent="0.35">
      <c r="A775" s="115">
        <v>2023</v>
      </c>
      <c r="B775" t="s">
        <v>958</v>
      </c>
      <c r="D775">
        <v>1</v>
      </c>
      <c r="E775">
        <v>2</v>
      </c>
      <c r="H775">
        <v>3</v>
      </c>
      <c r="I775" t="str">
        <f t="shared" si="8"/>
        <v>Abierto</v>
      </c>
      <c r="K775" s="174" t="str">
        <f t="shared" si="9"/>
        <v>En ejecución</v>
      </c>
    </row>
    <row r="776" spans="1:11" x14ac:dyDescent="0.35">
      <c r="A776" s="115">
        <v>2023</v>
      </c>
      <c r="B776" t="s">
        <v>670</v>
      </c>
      <c r="D776">
        <v>1</v>
      </c>
      <c r="H776">
        <v>1</v>
      </c>
      <c r="I776" t="str">
        <f t="shared" si="8"/>
        <v>Para Evaluar</v>
      </c>
      <c r="J776" s="395" t="s">
        <v>714</v>
      </c>
      <c r="K776" s="174" t="str">
        <f t="shared" si="9"/>
        <v>Cumplido</v>
      </c>
    </row>
    <row r="777" spans="1:11" x14ac:dyDescent="0.35">
      <c r="A777" s="115">
        <v>2023</v>
      </c>
      <c r="B777" t="s">
        <v>959</v>
      </c>
      <c r="D777">
        <v>1</v>
      </c>
      <c r="E777">
        <v>1</v>
      </c>
      <c r="H777">
        <v>2</v>
      </c>
      <c r="I777" t="str">
        <f t="shared" si="8"/>
        <v>Abierto</v>
      </c>
      <c r="K777" s="174" t="str">
        <f t="shared" si="9"/>
        <v>En ejecución</v>
      </c>
    </row>
    <row r="778" spans="1:11" x14ac:dyDescent="0.35">
      <c r="A778" s="115">
        <v>2023</v>
      </c>
      <c r="B778" t="s">
        <v>671</v>
      </c>
      <c r="D778">
        <v>1</v>
      </c>
      <c r="H778">
        <v>1</v>
      </c>
      <c r="I778" t="str">
        <f t="shared" si="8"/>
        <v>Para Evaluar</v>
      </c>
      <c r="J778" s="395" t="s">
        <v>606</v>
      </c>
      <c r="K778" s="174" t="str">
        <f t="shared" si="9"/>
        <v>Cumplido</v>
      </c>
    </row>
    <row r="779" spans="1:11" x14ac:dyDescent="0.35">
      <c r="A779" s="115">
        <v>2023</v>
      </c>
      <c r="B779" t="s">
        <v>960</v>
      </c>
      <c r="D779">
        <v>1</v>
      </c>
      <c r="E779">
        <v>2</v>
      </c>
      <c r="H779">
        <v>3</v>
      </c>
      <c r="I779" t="str">
        <f t="shared" si="8"/>
        <v>Abierto</v>
      </c>
      <c r="K779" s="174" t="str">
        <f t="shared" si="9"/>
        <v>En ejecución</v>
      </c>
    </row>
    <row r="780" spans="1:11" x14ac:dyDescent="0.35">
      <c r="A780" s="115">
        <v>2023</v>
      </c>
      <c r="B780" t="s">
        <v>961</v>
      </c>
      <c r="E780">
        <v>1</v>
      </c>
      <c r="H780">
        <v>1</v>
      </c>
      <c r="I780" t="str">
        <f t="shared" si="8"/>
        <v>Abierto</v>
      </c>
      <c r="K780" s="174" t="str">
        <f t="shared" si="9"/>
        <v>En ejecución</v>
      </c>
    </row>
    <row r="781" spans="1:11" x14ac:dyDescent="0.35">
      <c r="A781" s="115">
        <v>2023</v>
      </c>
      <c r="B781" t="s">
        <v>962</v>
      </c>
      <c r="E781">
        <v>1</v>
      </c>
      <c r="H781">
        <v>1</v>
      </c>
      <c r="I781" t="str">
        <f t="shared" si="8"/>
        <v>Abierto</v>
      </c>
      <c r="K781" s="174" t="str">
        <f t="shared" si="9"/>
        <v>En ejecución</v>
      </c>
    </row>
    <row r="782" spans="1:11" x14ac:dyDescent="0.35">
      <c r="A782" s="115">
        <v>2023</v>
      </c>
      <c r="B782" t="s">
        <v>672</v>
      </c>
      <c r="D782">
        <v>1</v>
      </c>
      <c r="H782">
        <v>1</v>
      </c>
      <c r="I782" t="str">
        <f t="shared" si="8"/>
        <v>Para Evaluar</v>
      </c>
      <c r="J782" s="395" t="s">
        <v>714</v>
      </c>
      <c r="K782" s="174" t="str">
        <f t="shared" si="9"/>
        <v>Cumplido</v>
      </c>
    </row>
    <row r="783" spans="1:11" x14ac:dyDescent="0.35">
      <c r="A783" s="115">
        <v>2023</v>
      </c>
      <c r="B783" t="s">
        <v>963</v>
      </c>
      <c r="E783">
        <v>1</v>
      </c>
      <c r="H783">
        <v>1</v>
      </c>
      <c r="I783" t="str">
        <f t="shared" si="8"/>
        <v>Abierto</v>
      </c>
      <c r="K783" s="174" t="str">
        <f t="shared" si="9"/>
        <v>En ejecución</v>
      </c>
    </row>
    <row r="784" spans="1:11" x14ac:dyDescent="0.35">
      <c r="A784" s="115">
        <v>2023</v>
      </c>
      <c r="B784" t="s">
        <v>964</v>
      </c>
      <c r="E784">
        <v>1</v>
      </c>
      <c r="H784">
        <v>1</v>
      </c>
      <c r="I784" t="str">
        <f t="shared" si="8"/>
        <v>Abierto</v>
      </c>
      <c r="K784" s="174" t="str">
        <f t="shared" si="9"/>
        <v>En ejecución</v>
      </c>
    </row>
    <row r="785" spans="1:11" x14ac:dyDescent="0.35">
      <c r="A785" s="115">
        <v>2023</v>
      </c>
      <c r="B785" t="s">
        <v>965</v>
      </c>
      <c r="G785">
        <v>1</v>
      </c>
      <c r="H785">
        <v>1</v>
      </c>
      <c r="I785" t="str">
        <f t="shared" si="8"/>
        <v>Abierto</v>
      </c>
      <c r="K785" s="174" t="str">
        <f t="shared" si="9"/>
        <v>Vencido</v>
      </c>
    </row>
    <row r="786" spans="1:11" x14ac:dyDescent="0.35">
      <c r="A786" s="115">
        <v>2023</v>
      </c>
      <c r="B786" t="s">
        <v>673</v>
      </c>
      <c r="D786">
        <v>1</v>
      </c>
      <c r="H786">
        <v>1</v>
      </c>
      <c r="I786" t="str">
        <f t="shared" si="8"/>
        <v>Para Evaluar</v>
      </c>
      <c r="J786" s="395" t="s">
        <v>714</v>
      </c>
      <c r="K786" s="174" t="str">
        <f t="shared" si="9"/>
        <v>Cumplido</v>
      </c>
    </row>
    <row r="787" spans="1:11" x14ac:dyDescent="0.35">
      <c r="A787" s="115">
        <v>2023</v>
      </c>
      <c r="B787" t="s">
        <v>966</v>
      </c>
      <c r="C787">
        <v>2</v>
      </c>
      <c r="D787">
        <v>1</v>
      </c>
      <c r="E787">
        <v>1</v>
      </c>
      <c r="H787">
        <v>4</v>
      </c>
      <c r="I787" t="str">
        <f t="shared" si="8"/>
        <v>Abierto</v>
      </c>
      <c r="K787" s="174" t="str">
        <f t="shared" si="9"/>
        <v>En ejecución</v>
      </c>
    </row>
    <row r="788" spans="1:11" x14ac:dyDescent="0.35">
      <c r="A788" s="115">
        <v>2023</v>
      </c>
      <c r="B788" t="s">
        <v>674</v>
      </c>
      <c r="C788">
        <v>1</v>
      </c>
      <c r="H788">
        <v>1</v>
      </c>
      <c r="I788" t="str">
        <f t="shared" si="8"/>
        <v>Para Evaluar</v>
      </c>
      <c r="J788" s="395" t="s">
        <v>714</v>
      </c>
      <c r="K788" s="174" t="str">
        <f t="shared" si="9"/>
        <v>Cumplido</v>
      </c>
    </row>
    <row r="789" spans="1:11" x14ac:dyDescent="0.35">
      <c r="A789" s="115">
        <v>2023</v>
      </c>
      <c r="B789" t="s">
        <v>967</v>
      </c>
      <c r="E789">
        <v>1</v>
      </c>
      <c r="H789">
        <v>1</v>
      </c>
      <c r="I789" t="str">
        <f t="shared" si="8"/>
        <v>Abierto</v>
      </c>
      <c r="K789" s="174" t="str">
        <f t="shared" si="9"/>
        <v>En ejecución</v>
      </c>
    </row>
    <row r="790" spans="1:11" x14ac:dyDescent="0.35">
      <c r="A790" s="115">
        <v>2023</v>
      </c>
      <c r="B790" t="s">
        <v>968</v>
      </c>
      <c r="E790">
        <v>1</v>
      </c>
      <c r="H790">
        <v>1</v>
      </c>
      <c r="I790" t="str">
        <f t="shared" si="8"/>
        <v>Abierto</v>
      </c>
      <c r="K790" s="174" t="str">
        <f t="shared" si="9"/>
        <v>En ejecución</v>
      </c>
    </row>
    <row r="791" spans="1:11" x14ac:dyDescent="0.35">
      <c r="A791" s="115">
        <v>2023</v>
      </c>
      <c r="B791" t="s">
        <v>675</v>
      </c>
      <c r="C791">
        <v>1</v>
      </c>
      <c r="H791">
        <v>1</v>
      </c>
      <c r="I791" t="str">
        <f t="shared" si="8"/>
        <v>Para Evaluar</v>
      </c>
      <c r="J791" s="395" t="s">
        <v>714</v>
      </c>
      <c r="K791" s="174" t="str">
        <f t="shared" si="9"/>
        <v>Cumplido</v>
      </c>
    </row>
    <row r="792" spans="1:11" x14ac:dyDescent="0.35">
      <c r="A792" s="115">
        <v>2023</v>
      </c>
      <c r="B792" t="s">
        <v>676</v>
      </c>
      <c r="C792">
        <v>1</v>
      </c>
      <c r="H792">
        <v>1</v>
      </c>
      <c r="I792" t="str">
        <f t="shared" si="8"/>
        <v>Para Evaluar</v>
      </c>
      <c r="J792" s="395" t="s">
        <v>714</v>
      </c>
      <c r="K792" s="174" t="str">
        <f t="shared" si="9"/>
        <v>Cumplido</v>
      </c>
    </row>
    <row r="793" spans="1:11" x14ac:dyDescent="0.35">
      <c r="A793" s="115">
        <v>2023</v>
      </c>
      <c r="B793" t="s">
        <v>969</v>
      </c>
      <c r="E793">
        <v>1</v>
      </c>
      <c r="H793">
        <v>1</v>
      </c>
      <c r="I793" t="str">
        <f t="shared" si="8"/>
        <v>Abierto</v>
      </c>
      <c r="K793" s="174" t="str">
        <f t="shared" si="9"/>
        <v>En ejecución</v>
      </c>
    </row>
    <row r="794" spans="1:11" x14ac:dyDescent="0.35">
      <c r="A794" s="115">
        <v>2023</v>
      </c>
      <c r="B794" t="s">
        <v>970</v>
      </c>
      <c r="F794">
        <v>1</v>
      </c>
      <c r="H794">
        <v>1</v>
      </c>
      <c r="I794" t="str">
        <f t="shared" si="8"/>
        <v>Abierto</v>
      </c>
      <c r="K794" s="174" t="str">
        <f t="shared" si="9"/>
        <v>Sin iniciar</v>
      </c>
    </row>
    <row r="795" spans="1:11" x14ac:dyDescent="0.35">
      <c r="A795" s="115">
        <v>2023</v>
      </c>
      <c r="B795" t="s">
        <v>677</v>
      </c>
      <c r="C795">
        <v>1</v>
      </c>
      <c r="H795">
        <v>1</v>
      </c>
      <c r="I795" t="str">
        <f t="shared" si="8"/>
        <v>Para Evaluar</v>
      </c>
      <c r="J795" s="395" t="s">
        <v>714</v>
      </c>
      <c r="K795" s="174" t="str">
        <f t="shared" si="9"/>
        <v>Cumplido</v>
      </c>
    </row>
    <row r="796" spans="1:11" x14ac:dyDescent="0.35">
      <c r="A796" s="115">
        <v>2023</v>
      </c>
      <c r="B796" t="s">
        <v>971</v>
      </c>
      <c r="E796">
        <v>1</v>
      </c>
      <c r="H796">
        <v>1</v>
      </c>
      <c r="I796" t="str">
        <f t="shared" si="8"/>
        <v>Abierto</v>
      </c>
      <c r="K796" s="174" t="str">
        <f t="shared" si="9"/>
        <v>En ejecución</v>
      </c>
    </row>
    <row r="797" spans="1:11" x14ac:dyDescent="0.35">
      <c r="A797" s="115">
        <v>2023</v>
      </c>
      <c r="B797" t="s">
        <v>972</v>
      </c>
      <c r="F797">
        <v>1</v>
      </c>
      <c r="H797">
        <v>1</v>
      </c>
      <c r="I797" t="str">
        <f t="shared" si="8"/>
        <v>Abierto</v>
      </c>
      <c r="K797" s="174" t="str">
        <f t="shared" si="9"/>
        <v>Sin iniciar</v>
      </c>
    </row>
    <row r="798" spans="1:11" x14ac:dyDescent="0.35">
      <c r="A798" s="115">
        <v>2023</v>
      </c>
      <c r="B798" t="s">
        <v>973</v>
      </c>
      <c r="F798">
        <v>1</v>
      </c>
      <c r="H798">
        <v>1</v>
      </c>
      <c r="I798" t="str">
        <f t="shared" si="8"/>
        <v>Abierto</v>
      </c>
      <c r="K798" s="174" t="str">
        <f t="shared" si="9"/>
        <v>Sin iniciar</v>
      </c>
    </row>
    <row r="799" spans="1:11" x14ac:dyDescent="0.35">
      <c r="A799" s="115">
        <v>2023</v>
      </c>
      <c r="B799" t="s">
        <v>974</v>
      </c>
      <c r="F799">
        <v>1</v>
      </c>
      <c r="H799">
        <v>1</v>
      </c>
      <c r="I799" t="str">
        <f t="shared" si="8"/>
        <v>Abierto</v>
      </c>
      <c r="K799" s="174" t="str">
        <f t="shared" si="9"/>
        <v>Sin iniciar</v>
      </c>
    </row>
    <row r="800" spans="1:11" x14ac:dyDescent="0.35">
      <c r="A800" s="115">
        <v>2023</v>
      </c>
      <c r="B800" t="s">
        <v>975</v>
      </c>
      <c r="G800">
        <v>1</v>
      </c>
      <c r="H800">
        <v>1</v>
      </c>
      <c r="I800" t="str">
        <f t="shared" si="8"/>
        <v>Abierto</v>
      </c>
      <c r="K800" s="174" t="str">
        <f t="shared" si="9"/>
        <v>Vencido</v>
      </c>
    </row>
    <row r="801" spans="1:11" x14ac:dyDescent="0.35">
      <c r="A801" s="115">
        <v>2023</v>
      </c>
      <c r="B801" t="s">
        <v>976</v>
      </c>
      <c r="F801">
        <v>1</v>
      </c>
      <c r="H801">
        <v>1</v>
      </c>
      <c r="I801" t="str">
        <f t="shared" si="8"/>
        <v>Abierto</v>
      </c>
      <c r="K801" s="174" t="str">
        <f t="shared" si="9"/>
        <v>Sin iniciar</v>
      </c>
    </row>
    <row r="802" spans="1:11" x14ac:dyDescent="0.35">
      <c r="A802" s="115">
        <v>2023</v>
      </c>
      <c r="B802" t="s">
        <v>678</v>
      </c>
      <c r="D802">
        <v>1</v>
      </c>
      <c r="H802">
        <v>1</v>
      </c>
      <c r="I802" t="str">
        <f t="shared" si="8"/>
        <v>Para Evaluar</v>
      </c>
      <c r="J802" s="395" t="s">
        <v>714</v>
      </c>
      <c r="K802" s="174" t="str">
        <f t="shared" si="9"/>
        <v>Cumplido</v>
      </c>
    </row>
    <row r="803" spans="1:11" x14ac:dyDescent="0.35">
      <c r="A803" s="115">
        <v>2023</v>
      </c>
      <c r="B803" t="s">
        <v>977</v>
      </c>
      <c r="E803">
        <v>1</v>
      </c>
      <c r="H803">
        <v>1</v>
      </c>
      <c r="I803" t="str">
        <f t="shared" si="8"/>
        <v>Abierto</v>
      </c>
      <c r="K803" s="174" t="str">
        <f t="shared" si="9"/>
        <v>En ejecución</v>
      </c>
    </row>
    <row r="804" spans="1:11" x14ac:dyDescent="0.35">
      <c r="A804" s="115">
        <v>2023</v>
      </c>
      <c r="B804" t="s">
        <v>978</v>
      </c>
      <c r="F804">
        <v>1</v>
      </c>
      <c r="H804">
        <v>1</v>
      </c>
      <c r="I804" t="str">
        <f t="shared" si="8"/>
        <v>Abierto</v>
      </c>
      <c r="K804" s="174" t="str">
        <f t="shared" si="9"/>
        <v>Sin iniciar</v>
      </c>
    </row>
    <row r="805" spans="1:11" x14ac:dyDescent="0.35">
      <c r="A805" s="115">
        <v>2023</v>
      </c>
      <c r="B805" t="s">
        <v>979</v>
      </c>
      <c r="E805">
        <v>1</v>
      </c>
      <c r="H805">
        <v>1</v>
      </c>
      <c r="I805" t="str">
        <f t="shared" si="8"/>
        <v>Abierto</v>
      </c>
      <c r="K805" s="174" t="str">
        <f t="shared" si="9"/>
        <v>En ejecución</v>
      </c>
    </row>
    <row r="806" spans="1:11" x14ac:dyDescent="0.35">
      <c r="A806" s="115">
        <v>2023</v>
      </c>
      <c r="B806" t="s">
        <v>980</v>
      </c>
      <c r="F806">
        <v>1</v>
      </c>
      <c r="H806">
        <v>1</v>
      </c>
      <c r="I806" t="str">
        <f t="shared" si="8"/>
        <v>Abierto</v>
      </c>
      <c r="K806" s="174" t="str">
        <f t="shared" si="9"/>
        <v>Sin iniciar</v>
      </c>
    </row>
    <row r="807" spans="1:11" x14ac:dyDescent="0.35">
      <c r="A807" s="115">
        <v>2023</v>
      </c>
      <c r="B807" t="s">
        <v>981</v>
      </c>
      <c r="E807">
        <v>1</v>
      </c>
      <c r="H807">
        <v>1</v>
      </c>
      <c r="I807" t="str">
        <f t="shared" si="8"/>
        <v>Abierto</v>
      </c>
      <c r="K807" s="174" t="str">
        <f t="shared" si="9"/>
        <v>En ejecución</v>
      </c>
    </row>
    <row r="808" spans="1:11" x14ac:dyDescent="0.35">
      <c r="A808" s="115">
        <v>2023</v>
      </c>
      <c r="B808" t="s">
        <v>982</v>
      </c>
      <c r="F808">
        <v>1</v>
      </c>
      <c r="H808">
        <v>1</v>
      </c>
      <c r="I808" t="str">
        <f t="shared" si="8"/>
        <v>Abierto</v>
      </c>
      <c r="K808" s="174" t="str">
        <f t="shared" si="9"/>
        <v>Sin iniciar</v>
      </c>
    </row>
    <row r="809" spans="1:11" x14ac:dyDescent="0.35">
      <c r="A809" s="115">
        <v>2023</v>
      </c>
      <c r="B809" t="s">
        <v>983</v>
      </c>
      <c r="F809">
        <v>1</v>
      </c>
      <c r="H809">
        <v>1</v>
      </c>
      <c r="I809" t="str">
        <f t="shared" si="8"/>
        <v>Abierto</v>
      </c>
      <c r="K809" s="174" t="str">
        <f t="shared" si="9"/>
        <v>Sin iniciar</v>
      </c>
    </row>
    <row r="810" spans="1:11" x14ac:dyDescent="0.35">
      <c r="A810" s="115">
        <v>2023</v>
      </c>
      <c r="B810" t="s">
        <v>984</v>
      </c>
      <c r="F810">
        <v>1</v>
      </c>
      <c r="H810">
        <v>1</v>
      </c>
      <c r="I810" t="str">
        <f t="shared" si="8"/>
        <v>Abierto</v>
      </c>
      <c r="K810" s="174" t="str">
        <f t="shared" si="9"/>
        <v>Sin iniciar</v>
      </c>
    </row>
    <row r="811" spans="1:11" x14ac:dyDescent="0.35">
      <c r="A811" s="115">
        <v>2023</v>
      </c>
      <c r="B811" t="s">
        <v>985</v>
      </c>
      <c r="F811">
        <v>1</v>
      </c>
      <c r="H811">
        <v>1</v>
      </c>
      <c r="I811" t="str">
        <f t="shared" si="8"/>
        <v>Abierto</v>
      </c>
      <c r="K811" s="174" t="str">
        <f t="shared" si="9"/>
        <v>Sin iniciar</v>
      </c>
    </row>
    <row r="812" spans="1:11" x14ac:dyDescent="0.35">
      <c r="A812" s="115">
        <v>2023</v>
      </c>
      <c r="B812" t="s">
        <v>986</v>
      </c>
      <c r="F812">
        <v>1</v>
      </c>
      <c r="H812">
        <v>1</v>
      </c>
      <c r="I812" t="str">
        <f t="shared" si="8"/>
        <v>Abierto</v>
      </c>
      <c r="K812" s="174" t="str">
        <f t="shared" si="9"/>
        <v>Sin iniciar</v>
      </c>
    </row>
    <row r="813" spans="1:11" x14ac:dyDescent="0.35">
      <c r="A813" s="115">
        <v>2023</v>
      </c>
      <c r="B813" t="s">
        <v>987</v>
      </c>
      <c r="F813">
        <v>1</v>
      </c>
      <c r="H813">
        <v>1</v>
      </c>
      <c r="I813" t="str">
        <f t="shared" si="8"/>
        <v>Abierto</v>
      </c>
      <c r="K813" s="174" t="str">
        <f t="shared" si="9"/>
        <v>Sin iniciar</v>
      </c>
    </row>
    <row r="814" spans="1:11" x14ac:dyDescent="0.35">
      <c r="A814" s="115">
        <v>2023</v>
      </c>
      <c r="B814" t="s">
        <v>988</v>
      </c>
      <c r="E814">
        <v>1</v>
      </c>
      <c r="H814">
        <v>1</v>
      </c>
      <c r="I814" t="str">
        <f t="shared" si="8"/>
        <v>Abierto</v>
      </c>
      <c r="K814" s="174" t="str">
        <f t="shared" si="9"/>
        <v>En ejecución</v>
      </c>
    </row>
    <row r="815" spans="1:11" x14ac:dyDescent="0.35">
      <c r="A815" s="115">
        <v>2023</v>
      </c>
      <c r="B815" t="s">
        <v>989</v>
      </c>
      <c r="E815">
        <v>1</v>
      </c>
      <c r="H815">
        <v>1</v>
      </c>
      <c r="I815" t="str">
        <f t="shared" si="8"/>
        <v>Abierto</v>
      </c>
      <c r="K815" s="174" t="str">
        <f t="shared" si="9"/>
        <v>En ejecución</v>
      </c>
    </row>
    <row r="816" spans="1:11" x14ac:dyDescent="0.35">
      <c r="A816" s="115">
        <v>2023</v>
      </c>
      <c r="B816" t="s">
        <v>990</v>
      </c>
      <c r="F816">
        <v>1</v>
      </c>
      <c r="H816">
        <v>1</v>
      </c>
      <c r="I816" t="str">
        <f t="shared" si="8"/>
        <v>Abierto</v>
      </c>
      <c r="K816" s="174" t="str">
        <f t="shared" si="9"/>
        <v>Sin iniciar</v>
      </c>
    </row>
    <row r="817" spans="1:11" x14ac:dyDescent="0.35">
      <c r="A817" s="115">
        <v>2023</v>
      </c>
      <c r="B817" t="s">
        <v>991</v>
      </c>
      <c r="E817">
        <v>1</v>
      </c>
      <c r="H817">
        <v>1</v>
      </c>
      <c r="I817" t="str">
        <f t="shared" si="8"/>
        <v>Abierto</v>
      </c>
      <c r="K817" s="174" t="str">
        <f t="shared" si="9"/>
        <v>En ejecución</v>
      </c>
    </row>
    <row r="818" spans="1:11" x14ac:dyDescent="0.35">
      <c r="A818" s="115">
        <v>2023</v>
      </c>
      <c r="B818" t="s">
        <v>992</v>
      </c>
      <c r="F818">
        <v>1</v>
      </c>
      <c r="H818">
        <v>1</v>
      </c>
      <c r="I818" t="str">
        <f t="shared" si="8"/>
        <v>Abierto</v>
      </c>
      <c r="K818" s="174" t="str">
        <f t="shared" si="9"/>
        <v>Sin iniciar</v>
      </c>
    </row>
    <row r="819" spans="1:11" x14ac:dyDescent="0.35">
      <c r="A819" s="115">
        <v>2023</v>
      </c>
      <c r="B819" t="s">
        <v>993</v>
      </c>
      <c r="F819">
        <v>1</v>
      </c>
      <c r="H819">
        <v>1</v>
      </c>
      <c r="I819" t="str">
        <f t="shared" si="8"/>
        <v>Abierto</v>
      </c>
      <c r="K819" s="174" t="str">
        <f t="shared" si="9"/>
        <v>Sin iniciar</v>
      </c>
    </row>
    <row r="820" spans="1:11" x14ac:dyDescent="0.35">
      <c r="A820" s="115">
        <v>2023</v>
      </c>
      <c r="B820" t="s">
        <v>994</v>
      </c>
      <c r="E820">
        <v>1</v>
      </c>
      <c r="H820">
        <v>1</v>
      </c>
      <c r="I820" t="str">
        <f t="shared" si="8"/>
        <v>Abierto</v>
      </c>
      <c r="K820" s="174" t="str">
        <f t="shared" si="9"/>
        <v>En ejecución</v>
      </c>
    </row>
    <row r="821" spans="1:11" x14ac:dyDescent="0.35">
      <c r="A821" s="115">
        <v>2023</v>
      </c>
      <c r="B821" t="s">
        <v>995</v>
      </c>
      <c r="F821">
        <v>1</v>
      </c>
      <c r="H821">
        <v>1</v>
      </c>
      <c r="I821" t="str">
        <f t="shared" si="8"/>
        <v>Abierto</v>
      </c>
      <c r="K821" s="174" t="str">
        <f t="shared" si="9"/>
        <v>Sin iniciar</v>
      </c>
    </row>
    <row r="822" spans="1:11" x14ac:dyDescent="0.35">
      <c r="A822" s="115">
        <v>2023</v>
      </c>
      <c r="B822" t="s">
        <v>996</v>
      </c>
      <c r="F822">
        <v>1</v>
      </c>
      <c r="H822">
        <v>1</v>
      </c>
      <c r="I822" t="str">
        <f t="shared" si="8"/>
        <v>Abierto</v>
      </c>
      <c r="K822" s="174" t="str">
        <f t="shared" si="9"/>
        <v>Sin iniciar</v>
      </c>
    </row>
    <row r="823" spans="1:11" x14ac:dyDescent="0.35">
      <c r="A823" s="115">
        <v>2023</v>
      </c>
      <c r="B823" t="s">
        <v>997</v>
      </c>
      <c r="F823">
        <v>1</v>
      </c>
      <c r="H823">
        <v>1</v>
      </c>
      <c r="I823" t="str">
        <f t="shared" si="8"/>
        <v>Abierto</v>
      </c>
      <c r="K823" s="174" t="str">
        <f t="shared" si="9"/>
        <v>Sin iniciar</v>
      </c>
    </row>
    <row r="824" spans="1:11" x14ac:dyDescent="0.35">
      <c r="A824" s="115">
        <v>2023</v>
      </c>
      <c r="B824" t="s">
        <v>998</v>
      </c>
      <c r="F824">
        <v>1</v>
      </c>
      <c r="H824">
        <v>1</v>
      </c>
      <c r="I824" t="str">
        <f t="shared" si="8"/>
        <v>Abierto</v>
      </c>
      <c r="K824" s="174" t="str">
        <f t="shared" si="9"/>
        <v>Sin iniciar</v>
      </c>
    </row>
    <row r="825" spans="1:11" x14ac:dyDescent="0.35">
      <c r="A825" s="115">
        <v>2023</v>
      </c>
      <c r="B825" t="s">
        <v>999</v>
      </c>
      <c r="F825">
        <v>1</v>
      </c>
      <c r="H825">
        <v>1</v>
      </c>
      <c r="I825" t="str">
        <f t="shared" si="8"/>
        <v>Abierto</v>
      </c>
      <c r="K825" s="174" t="str">
        <f t="shared" si="9"/>
        <v>Sin iniciar</v>
      </c>
    </row>
    <row r="826" spans="1:11" x14ac:dyDescent="0.35">
      <c r="A826" s="115">
        <v>2023</v>
      </c>
      <c r="B826" t="s">
        <v>1000</v>
      </c>
      <c r="F826">
        <v>1</v>
      </c>
      <c r="H826">
        <v>1</v>
      </c>
      <c r="I826" t="str">
        <f t="shared" ref="I826:I889" si="10">+IF((E826+F826+G826)&gt;0,"Abierto","Para Evaluar")</f>
        <v>Abierto</v>
      </c>
      <c r="K826" s="174" t="str">
        <f t="shared" ref="K826:K889" si="11">IF(G826&gt;0, "Vencido", IF((C826+D826)=H826, "Cumplido", IF(F826=H826, "Sin iniciar", "En ejecución")))</f>
        <v>Sin iniciar</v>
      </c>
    </row>
    <row r="827" spans="1:11" x14ac:dyDescent="0.35">
      <c r="A827" s="115">
        <v>2023</v>
      </c>
      <c r="B827" t="s">
        <v>1001</v>
      </c>
      <c r="F827">
        <v>1</v>
      </c>
      <c r="H827">
        <v>1</v>
      </c>
      <c r="I827" t="str">
        <f t="shared" si="10"/>
        <v>Abierto</v>
      </c>
      <c r="K827" s="174" t="str">
        <f t="shared" si="11"/>
        <v>Sin iniciar</v>
      </c>
    </row>
    <row r="828" spans="1:11" x14ac:dyDescent="0.35">
      <c r="A828" s="115">
        <v>2023</v>
      </c>
      <c r="B828" t="s">
        <v>1002</v>
      </c>
      <c r="G828">
        <v>1</v>
      </c>
      <c r="H828">
        <v>1</v>
      </c>
      <c r="I828" t="str">
        <f t="shared" si="10"/>
        <v>Abierto</v>
      </c>
      <c r="K828" s="174" t="str">
        <f t="shared" si="11"/>
        <v>Vencido</v>
      </c>
    </row>
    <row r="829" spans="1:11" x14ac:dyDescent="0.35">
      <c r="A829" s="115">
        <v>2023</v>
      </c>
      <c r="B829" t="s">
        <v>1003</v>
      </c>
      <c r="F829">
        <v>1</v>
      </c>
      <c r="H829">
        <v>1</v>
      </c>
      <c r="I829" t="str">
        <f t="shared" si="10"/>
        <v>Abierto</v>
      </c>
      <c r="K829" s="174" t="str">
        <f t="shared" si="11"/>
        <v>Sin iniciar</v>
      </c>
    </row>
    <row r="830" spans="1:11" x14ac:dyDescent="0.35">
      <c r="A830" s="115">
        <v>2023</v>
      </c>
      <c r="B830" t="s">
        <v>1004</v>
      </c>
      <c r="F830">
        <v>1</v>
      </c>
      <c r="H830">
        <v>1</v>
      </c>
      <c r="I830" t="str">
        <f t="shared" si="10"/>
        <v>Abierto</v>
      </c>
      <c r="K830" s="174" t="str">
        <f t="shared" si="11"/>
        <v>Sin iniciar</v>
      </c>
    </row>
    <row r="831" spans="1:11" x14ac:dyDescent="0.35">
      <c r="A831" s="115">
        <v>2023</v>
      </c>
      <c r="B831" t="s">
        <v>1005</v>
      </c>
      <c r="F831">
        <v>1</v>
      </c>
      <c r="H831">
        <v>1</v>
      </c>
      <c r="I831" t="str">
        <f t="shared" si="10"/>
        <v>Abierto</v>
      </c>
      <c r="K831" s="174" t="str">
        <f t="shared" si="11"/>
        <v>Sin iniciar</v>
      </c>
    </row>
    <row r="832" spans="1:11" x14ac:dyDescent="0.35">
      <c r="A832" s="115">
        <v>2023</v>
      </c>
      <c r="B832" t="s">
        <v>1006</v>
      </c>
      <c r="E832">
        <v>1</v>
      </c>
      <c r="H832">
        <v>1</v>
      </c>
      <c r="I832" t="str">
        <f t="shared" si="10"/>
        <v>Abierto</v>
      </c>
      <c r="K832" s="174" t="str">
        <f t="shared" si="11"/>
        <v>En ejecución</v>
      </c>
    </row>
    <row r="833" spans="1:11" x14ac:dyDescent="0.35">
      <c r="A833" s="115">
        <v>2023</v>
      </c>
      <c r="B833" t="s">
        <v>1007</v>
      </c>
      <c r="F833">
        <v>1</v>
      </c>
      <c r="H833">
        <v>1</v>
      </c>
      <c r="I833" t="str">
        <f t="shared" si="10"/>
        <v>Abierto</v>
      </c>
      <c r="K833" s="174" t="str">
        <f t="shared" si="11"/>
        <v>Sin iniciar</v>
      </c>
    </row>
    <row r="834" spans="1:11" x14ac:dyDescent="0.35">
      <c r="A834" s="115">
        <v>2023</v>
      </c>
      <c r="B834" t="s">
        <v>1008</v>
      </c>
      <c r="F834">
        <v>1</v>
      </c>
      <c r="H834">
        <v>1</v>
      </c>
      <c r="I834" t="str">
        <f t="shared" si="10"/>
        <v>Abierto</v>
      </c>
      <c r="K834" s="174" t="str">
        <f t="shared" si="11"/>
        <v>Sin iniciar</v>
      </c>
    </row>
    <row r="835" spans="1:11" x14ac:dyDescent="0.35">
      <c r="A835" s="115">
        <v>2023</v>
      </c>
      <c r="B835" t="s">
        <v>679</v>
      </c>
      <c r="C835">
        <v>1</v>
      </c>
      <c r="H835">
        <v>1</v>
      </c>
      <c r="I835" t="str">
        <f t="shared" si="10"/>
        <v>Para Evaluar</v>
      </c>
      <c r="J835" s="395" t="s">
        <v>714</v>
      </c>
      <c r="K835" s="174" t="str">
        <f t="shared" si="11"/>
        <v>Cumplido</v>
      </c>
    </row>
    <row r="836" spans="1:11" x14ac:dyDescent="0.35">
      <c r="A836" s="115">
        <v>2023</v>
      </c>
      <c r="B836" t="s">
        <v>1009</v>
      </c>
      <c r="E836">
        <v>1</v>
      </c>
      <c r="H836">
        <v>1</v>
      </c>
      <c r="I836" t="str">
        <f t="shared" si="10"/>
        <v>Abierto</v>
      </c>
      <c r="K836" s="174" t="str">
        <f t="shared" si="11"/>
        <v>En ejecución</v>
      </c>
    </row>
    <row r="837" spans="1:11" x14ac:dyDescent="0.35">
      <c r="A837" s="115">
        <v>2023</v>
      </c>
      <c r="B837" t="s">
        <v>680</v>
      </c>
      <c r="C837">
        <v>1</v>
      </c>
      <c r="H837">
        <v>1</v>
      </c>
      <c r="I837" t="str">
        <f t="shared" si="10"/>
        <v>Para Evaluar</v>
      </c>
      <c r="J837" s="395" t="s">
        <v>714</v>
      </c>
      <c r="K837" s="174" t="str">
        <f t="shared" si="11"/>
        <v>Cumplido</v>
      </c>
    </row>
    <row r="838" spans="1:11" x14ac:dyDescent="0.35">
      <c r="A838" s="115">
        <v>2023</v>
      </c>
      <c r="B838" t="s">
        <v>681</v>
      </c>
      <c r="D838">
        <v>1</v>
      </c>
      <c r="H838">
        <v>1</v>
      </c>
      <c r="I838" t="str">
        <f t="shared" si="10"/>
        <v>Para Evaluar</v>
      </c>
      <c r="J838" s="395" t="s">
        <v>714</v>
      </c>
      <c r="K838" s="174" t="str">
        <f t="shared" si="11"/>
        <v>Cumplido</v>
      </c>
    </row>
    <row r="839" spans="1:11" x14ac:dyDescent="0.35">
      <c r="A839" s="115">
        <v>2023</v>
      </c>
      <c r="B839" t="s">
        <v>1010</v>
      </c>
      <c r="D839">
        <v>2</v>
      </c>
      <c r="G839">
        <v>1</v>
      </c>
      <c r="H839">
        <v>3</v>
      </c>
      <c r="I839" t="str">
        <f t="shared" si="10"/>
        <v>Abierto</v>
      </c>
      <c r="K839" s="174" t="str">
        <f t="shared" si="11"/>
        <v>Vencido</v>
      </c>
    </row>
    <row r="840" spans="1:11" x14ac:dyDescent="0.35">
      <c r="A840" s="115">
        <v>2023</v>
      </c>
      <c r="B840" t="s">
        <v>1011</v>
      </c>
      <c r="E840">
        <v>1</v>
      </c>
      <c r="H840">
        <v>1</v>
      </c>
      <c r="I840" t="str">
        <f t="shared" si="10"/>
        <v>Abierto</v>
      </c>
      <c r="K840" s="174" t="str">
        <f t="shared" si="11"/>
        <v>En ejecución</v>
      </c>
    </row>
    <row r="841" spans="1:11" x14ac:dyDescent="0.35">
      <c r="A841" s="115">
        <v>2023</v>
      </c>
      <c r="B841" t="s">
        <v>682</v>
      </c>
      <c r="D841">
        <v>1</v>
      </c>
      <c r="H841">
        <v>1</v>
      </c>
      <c r="I841" t="str">
        <f t="shared" si="10"/>
        <v>Para Evaluar</v>
      </c>
      <c r="J841" s="395" t="s">
        <v>714</v>
      </c>
      <c r="K841" s="174" t="str">
        <f t="shared" si="11"/>
        <v>Cumplido</v>
      </c>
    </row>
    <row r="842" spans="1:11" x14ac:dyDescent="0.35">
      <c r="A842" s="115">
        <v>2023</v>
      </c>
      <c r="B842" t="s">
        <v>683</v>
      </c>
      <c r="D842">
        <v>1</v>
      </c>
      <c r="H842">
        <v>1</v>
      </c>
      <c r="I842" t="str">
        <f t="shared" si="10"/>
        <v>Para Evaluar</v>
      </c>
      <c r="J842" s="395" t="s">
        <v>714</v>
      </c>
      <c r="K842" s="174" t="str">
        <f t="shared" si="11"/>
        <v>Cumplido</v>
      </c>
    </row>
    <row r="843" spans="1:11" x14ac:dyDescent="0.35">
      <c r="A843" s="115">
        <v>2023</v>
      </c>
      <c r="B843" t="s">
        <v>684</v>
      </c>
      <c r="D843">
        <v>1</v>
      </c>
      <c r="H843">
        <v>1</v>
      </c>
      <c r="I843" t="str">
        <f t="shared" si="10"/>
        <v>Para Evaluar</v>
      </c>
      <c r="J843" s="395" t="s">
        <v>714</v>
      </c>
      <c r="K843" s="174" t="str">
        <f t="shared" si="11"/>
        <v>Cumplido</v>
      </c>
    </row>
    <row r="844" spans="1:11" x14ac:dyDescent="0.35">
      <c r="A844" s="115">
        <v>2023</v>
      </c>
      <c r="B844" t="s">
        <v>685</v>
      </c>
      <c r="D844">
        <v>1</v>
      </c>
      <c r="H844">
        <v>1</v>
      </c>
      <c r="I844" t="str">
        <f t="shared" si="10"/>
        <v>Para Evaluar</v>
      </c>
      <c r="J844" s="395" t="s">
        <v>714</v>
      </c>
      <c r="K844" s="174" t="str">
        <f t="shared" si="11"/>
        <v>Cumplido</v>
      </c>
    </row>
    <row r="845" spans="1:11" x14ac:dyDescent="0.35">
      <c r="A845" s="115">
        <v>2023</v>
      </c>
      <c r="B845" t="s">
        <v>686</v>
      </c>
      <c r="D845">
        <v>1</v>
      </c>
      <c r="H845">
        <v>1</v>
      </c>
      <c r="I845" t="str">
        <f t="shared" si="10"/>
        <v>Para Evaluar</v>
      </c>
      <c r="J845" s="395" t="s">
        <v>714</v>
      </c>
      <c r="K845" s="174" t="str">
        <f t="shared" si="11"/>
        <v>Cumplido</v>
      </c>
    </row>
    <row r="846" spans="1:11" x14ac:dyDescent="0.35">
      <c r="A846" s="115">
        <v>2023</v>
      </c>
      <c r="B846" t="s">
        <v>687</v>
      </c>
      <c r="D846">
        <v>1</v>
      </c>
      <c r="H846">
        <v>1</v>
      </c>
      <c r="I846" t="str">
        <f t="shared" si="10"/>
        <v>Para Evaluar</v>
      </c>
      <c r="J846" s="395" t="s">
        <v>714</v>
      </c>
      <c r="K846" s="174" t="str">
        <f t="shared" si="11"/>
        <v>Cumplido</v>
      </c>
    </row>
    <row r="847" spans="1:11" x14ac:dyDescent="0.35">
      <c r="A847" s="115">
        <v>2023</v>
      </c>
      <c r="B847" t="s">
        <v>1012</v>
      </c>
      <c r="E847">
        <v>1</v>
      </c>
      <c r="H847">
        <v>1</v>
      </c>
      <c r="I847" t="str">
        <f t="shared" si="10"/>
        <v>Abierto</v>
      </c>
      <c r="K847" s="174" t="str">
        <f t="shared" si="11"/>
        <v>En ejecución</v>
      </c>
    </row>
    <row r="848" spans="1:11" x14ac:dyDescent="0.35">
      <c r="A848" s="115">
        <v>2023</v>
      </c>
      <c r="B848" t="s">
        <v>688</v>
      </c>
      <c r="D848">
        <v>2</v>
      </c>
      <c r="H848">
        <v>2</v>
      </c>
      <c r="I848" t="str">
        <f t="shared" si="10"/>
        <v>Para Evaluar</v>
      </c>
      <c r="J848" s="395" t="s">
        <v>714</v>
      </c>
      <c r="K848" s="174" t="str">
        <f t="shared" si="11"/>
        <v>Cumplido</v>
      </c>
    </row>
    <row r="849" spans="1:11" x14ac:dyDescent="0.35">
      <c r="A849" s="115">
        <v>2023</v>
      </c>
      <c r="B849" t="s">
        <v>1013</v>
      </c>
      <c r="D849">
        <v>1</v>
      </c>
      <c r="G849">
        <v>1</v>
      </c>
      <c r="H849">
        <v>2</v>
      </c>
      <c r="I849" t="str">
        <f t="shared" si="10"/>
        <v>Abierto</v>
      </c>
      <c r="K849" s="174" t="str">
        <f t="shared" si="11"/>
        <v>Vencido</v>
      </c>
    </row>
    <row r="850" spans="1:11" x14ac:dyDescent="0.35">
      <c r="A850" s="115">
        <v>2023</v>
      </c>
      <c r="B850" t="s">
        <v>1014</v>
      </c>
      <c r="D850">
        <v>8</v>
      </c>
      <c r="E850">
        <v>2</v>
      </c>
      <c r="H850">
        <v>10</v>
      </c>
      <c r="I850" t="str">
        <f t="shared" si="10"/>
        <v>Abierto</v>
      </c>
      <c r="K850" s="174" t="str">
        <f t="shared" si="11"/>
        <v>En ejecución</v>
      </c>
    </row>
    <row r="851" spans="1:11" x14ac:dyDescent="0.35">
      <c r="A851" s="115">
        <v>2023</v>
      </c>
      <c r="B851" t="s">
        <v>689</v>
      </c>
      <c r="D851">
        <v>1</v>
      </c>
      <c r="H851">
        <v>1</v>
      </c>
      <c r="I851" t="str">
        <f t="shared" si="10"/>
        <v>Para Evaluar</v>
      </c>
      <c r="J851" s="395" t="s">
        <v>714</v>
      </c>
      <c r="K851" s="174" t="str">
        <f t="shared" si="11"/>
        <v>Cumplido</v>
      </c>
    </row>
    <row r="852" spans="1:11" x14ac:dyDescent="0.35">
      <c r="A852" s="115">
        <v>2023</v>
      </c>
      <c r="B852" t="s">
        <v>690</v>
      </c>
      <c r="D852">
        <v>1</v>
      </c>
      <c r="H852">
        <v>1</v>
      </c>
      <c r="I852" t="str">
        <f t="shared" si="10"/>
        <v>Para Evaluar</v>
      </c>
      <c r="J852" s="395" t="s">
        <v>714</v>
      </c>
      <c r="K852" s="174" t="str">
        <f t="shared" si="11"/>
        <v>Cumplido</v>
      </c>
    </row>
    <row r="853" spans="1:11" x14ac:dyDescent="0.35">
      <c r="A853" s="115">
        <v>2023</v>
      </c>
      <c r="B853" t="s">
        <v>1015</v>
      </c>
      <c r="E853">
        <v>2</v>
      </c>
      <c r="H853">
        <v>2</v>
      </c>
      <c r="I853" t="str">
        <f t="shared" si="10"/>
        <v>Abierto</v>
      </c>
      <c r="K853" s="174" t="str">
        <f t="shared" si="11"/>
        <v>En ejecución</v>
      </c>
    </row>
    <row r="854" spans="1:11" x14ac:dyDescent="0.35">
      <c r="A854" s="115">
        <v>2023</v>
      </c>
      <c r="B854" t="s">
        <v>1016</v>
      </c>
      <c r="C854">
        <v>1</v>
      </c>
      <c r="D854">
        <v>1</v>
      </c>
      <c r="E854">
        <v>3</v>
      </c>
      <c r="H854">
        <v>5</v>
      </c>
      <c r="I854" t="str">
        <f t="shared" si="10"/>
        <v>Abierto</v>
      </c>
      <c r="K854" s="174" t="str">
        <f t="shared" si="11"/>
        <v>En ejecución</v>
      </c>
    </row>
    <row r="855" spans="1:11" x14ac:dyDescent="0.35">
      <c r="A855" s="115">
        <v>2023</v>
      </c>
      <c r="B855" t="s">
        <v>1017</v>
      </c>
      <c r="E855">
        <v>1</v>
      </c>
      <c r="H855">
        <v>1</v>
      </c>
      <c r="I855" t="str">
        <f t="shared" si="10"/>
        <v>Abierto</v>
      </c>
      <c r="K855" s="174" t="str">
        <f t="shared" si="11"/>
        <v>En ejecución</v>
      </c>
    </row>
    <row r="856" spans="1:11" x14ac:dyDescent="0.35">
      <c r="A856" s="115">
        <v>2023</v>
      </c>
      <c r="B856" t="s">
        <v>1018</v>
      </c>
      <c r="G856">
        <v>1</v>
      </c>
      <c r="H856">
        <v>1</v>
      </c>
      <c r="I856" t="str">
        <f t="shared" si="10"/>
        <v>Abierto</v>
      </c>
      <c r="K856" s="174" t="str">
        <f t="shared" si="11"/>
        <v>Vencido</v>
      </c>
    </row>
    <row r="857" spans="1:11" x14ac:dyDescent="0.35">
      <c r="A857" s="115">
        <v>2023</v>
      </c>
      <c r="B857" t="s">
        <v>1019</v>
      </c>
      <c r="G857">
        <v>1</v>
      </c>
      <c r="H857">
        <v>1</v>
      </c>
      <c r="I857" t="str">
        <f t="shared" si="10"/>
        <v>Abierto</v>
      </c>
      <c r="K857" s="174" t="str">
        <f t="shared" si="11"/>
        <v>Vencido</v>
      </c>
    </row>
    <row r="858" spans="1:11" x14ac:dyDescent="0.35">
      <c r="A858" s="115">
        <v>2023</v>
      </c>
      <c r="B858" t="s">
        <v>1020</v>
      </c>
      <c r="E858">
        <v>1</v>
      </c>
      <c r="H858">
        <v>1</v>
      </c>
      <c r="I858" t="str">
        <f t="shared" si="10"/>
        <v>Abierto</v>
      </c>
      <c r="K858" s="174" t="str">
        <f t="shared" si="11"/>
        <v>En ejecución</v>
      </c>
    </row>
    <row r="859" spans="1:11" x14ac:dyDescent="0.35">
      <c r="A859" s="115">
        <v>2023</v>
      </c>
      <c r="B859" t="s">
        <v>1021</v>
      </c>
      <c r="F859">
        <v>1</v>
      </c>
      <c r="H859">
        <v>1</v>
      </c>
      <c r="I859" t="str">
        <f t="shared" si="10"/>
        <v>Abierto</v>
      </c>
      <c r="K859" s="174" t="str">
        <f t="shared" si="11"/>
        <v>Sin iniciar</v>
      </c>
    </row>
    <row r="860" spans="1:11" x14ac:dyDescent="0.35">
      <c r="A860" s="115">
        <v>2023</v>
      </c>
      <c r="B860" t="s">
        <v>1022</v>
      </c>
      <c r="E860">
        <v>1</v>
      </c>
      <c r="G860">
        <v>1</v>
      </c>
      <c r="H860">
        <v>2</v>
      </c>
      <c r="I860" t="str">
        <f t="shared" si="10"/>
        <v>Abierto</v>
      </c>
      <c r="K860" s="174" t="str">
        <f t="shared" si="11"/>
        <v>Vencido</v>
      </c>
    </row>
    <row r="861" spans="1:11" x14ac:dyDescent="0.35">
      <c r="A861" s="115">
        <v>2023</v>
      </c>
      <c r="B861" t="s">
        <v>691</v>
      </c>
      <c r="C861">
        <v>1</v>
      </c>
      <c r="H861">
        <v>1</v>
      </c>
      <c r="I861" t="str">
        <f t="shared" si="10"/>
        <v>Para Evaluar</v>
      </c>
      <c r="J861" s="395" t="s">
        <v>714</v>
      </c>
      <c r="K861" s="174" t="str">
        <f t="shared" si="11"/>
        <v>Cumplido</v>
      </c>
    </row>
    <row r="862" spans="1:11" x14ac:dyDescent="0.35">
      <c r="A862" s="115">
        <v>2023</v>
      </c>
      <c r="B862" t="s">
        <v>1023</v>
      </c>
      <c r="E862">
        <v>1</v>
      </c>
      <c r="F862">
        <v>1</v>
      </c>
      <c r="H862">
        <v>2</v>
      </c>
      <c r="I862" t="str">
        <f t="shared" si="10"/>
        <v>Abierto</v>
      </c>
      <c r="K862" s="174" t="str">
        <f t="shared" si="11"/>
        <v>En ejecución</v>
      </c>
    </row>
    <row r="863" spans="1:11" x14ac:dyDescent="0.35">
      <c r="A863" s="115">
        <v>2023</v>
      </c>
      <c r="B863" t="s">
        <v>1024</v>
      </c>
      <c r="E863">
        <v>1</v>
      </c>
      <c r="H863">
        <v>1</v>
      </c>
      <c r="I863" t="str">
        <f t="shared" si="10"/>
        <v>Abierto</v>
      </c>
      <c r="K863" s="174" t="str">
        <f t="shared" si="11"/>
        <v>En ejecución</v>
      </c>
    </row>
    <row r="864" spans="1:11" x14ac:dyDescent="0.35">
      <c r="A864" s="115">
        <v>2023</v>
      </c>
      <c r="B864" t="s">
        <v>692</v>
      </c>
      <c r="D864">
        <v>1</v>
      </c>
      <c r="H864">
        <v>1</v>
      </c>
      <c r="I864" t="str">
        <f t="shared" si="10"/>
        <v>Para Evaluar</v>
      </c>
      <c r="J864" s="395" t="s">
        <v>714</v>
      </c>
      <c r="K864" s="174" t="str">
        <f t="shared" si="11"/>
        <v>Cumplido</v>
      </c>
    </row>
    <row r="865" spans="1:11" x14ac:dyDescent="0.35">
      <c r="A865" s="115">
        <v>2023</v>
      </c>
      <c r="B865" t="s">
        <v>1025</v>
      </c>
      <c r="E865">
        <v>1</v>
      </c>
      <c r="H865">
        <v>1</v>
      </c>
      <c r="I865" t="str">
        <f t="shared" si="10"/>
        <v>Abierto</v>
      </c>
      <c r="K865" s="174" t="str">
        <f t="shared" si="11"/>
        <v>En ejecución</v>
      </c>
    </row>
    <row r="866" spans="1:11" x14ac:dyDescent="0.35">
      <c r="A866" s="115">
        <v>2023</v>
      </c>
      <c r="B866" t="s">
        <v>1026</v>
      </c>
      <c r="E866">
        <v>1</v>
      </c>
      <c r="G866">
        <v>2</v>
      </c>
      <c r="H866">
        <v>3</v>
      </c>
      <c r="I866" t="str">
        <f t="shared" si="10"/>
        <v>Abierto</v>
      </c>
      <c r="K866" s="174" t="str">
        <f t="shared" si="11"/>
        <v>Vencido</v>
      </c>
    </row>
    <row r="867" spans="1:11" x14ac:dyDescent="0.35">
      <c r="A867" s="115">
        <v>2023</v>
      </c>
      <c r="B867" t="s">
        <v>1027</v>
      </c>
      <c r="D867">
        <v>1</v>
      </c>
      <c r="E867">
        <v>1</v>
      </c>
      <c r="H867">
        <v>2</v>
      </c>
      <c r="I867" t="str">
        <f t="shared" si="10"/>
        <v>Abierto</v>
      </c>
      <c r="K867" s="174" t="str">
        <f t="shared" si="11"/>
        <v>En ejecución</v>
      </c>
    </row>
    <row r="868" spans="1:11" x14ac:dyDescent="0.35">
      <c r="A868" s="115">
        <v>2023</v>
      </c>
      <c r="B868" t="s">
        <v>1028</v>
      </c>
      <c r="G868">
        <v>1</v>
      </c>
      <c r="H868">
        <v>1</v>
      </c>
      <c r="I868" t="str">
        <f t="shared" si="10"/>
        <v>Abierto</v>
      </c>
      <c r="K868" s="174" t="str">
        <f t="shared" si="11"/>
        <v>Vencido</v>
      </c>
    </row>
    <row r="869" spans="1:11" x14ac:dyDescent="0.35">
      <c r="A869" s="115">
        <v>2023</v>
      </c>
      <c r="B869" t="s">
        <v>693</v>
      </c>
      <c r="D869">
        <v>2</v>
      </c>
      <c r="H869">
        <v>2</v>
      </c>
      <c r="I869" t="str">
        <f t="shared" si="10"/>
        <v>Para Evaluar</v>
      </c>
      <c r="J869" s="395" t="s">
        <v>714</v>
      </c>
      <c r="K869" s="174" t="str">
        <f t="shared" si="11"/>
        <v>Cumplido</v>
      </c>
    </row>
    <row r="870" spans="1:11" x14ac:dyDescent="0.35">
      <c r="A870" s="115">
        <v>2023</v>
      </c>
      <c r="B870" t="s">
        <v>1029</v>
      </c>
      <c r="E870">
        <v>1</v>
      </c>
      <c r="H870">
        <v>1</v>
      </c>
      <c r="I870" t="str">
        <f t="shared" si="10"/>
        <v>Abierto</v>
      </c>
      <c r="K870" s="174" t="str">
        <f t="shared" si="11"/>
        <v>En ejecución</v>
      </c>
    </row>
    <row r="871" spans="1:11" x14ac:dyDescent="0.35">
      <c r="A871" s="115">
        <v>2023</v>
      </c>
      <c r="B871" t="s">
        <v>1030</v>
      </c>
      <c r="E871">
        <v>1</v>
      </c>
      <c r="H871">
        <v>1</v>
      </c>
      <c r="I871" t="str">
        <f t="shared" si="10"/>
        <v>Abierto</v>
      </c>
      <c r="K871" s="174" t="str">
        <f t="shared" si="11"/>
        <v>En ejecución</v>
      </c>
    </row>
    <row r="872" spans="1:11" x14ac:dyDescent="0.35">
      <c r="A872" s="115">
        <v>2023</v>
      </c>
      <c r="B872" t="s">
        <v>1031</v>
      </c>
      <c r="E872">
        <v>2</v>
      </c>
      <c r="H872">
        <v>2</v>
      </c>
      <c r="I872" t="str">
        <f t="shared" si="10"/>
        <v>Abierto</v>
      </c>
      <c r="K872" s="174" t="str">
        <f t="shared" si="11"/>
        <v>En ejecución</v>
      </c>
    </row>
    <row r="873" spans="1:11" x14ac:dyDescent="0.35">
      <c r="A873" s="115">
        <v>2023</v>
      </c>
      <c r="B873" t="s">
        <v>1032</v>
      </c>
      <c r="G873">
        <v>1</v>
      </c>
      <c r="H873">
        <v>1</v>
      </c>
      <c r="I873" t="str">
        <f t="shared" si="10"/>
        <v>Abierto</v>
      </c>
      <c r="K873" s="174" t="str">
        <f t="shared" si="11"/>
        <v>Vencido</v>
      </c>
    </row>
    <row r="874" spans="1:11" x14ac:dyDescent="0.35">
      <c r="A874" s="115">
        <v>2023</v>
      </c>
      <c r="B874" t="s">
        <v>1033</v>
      </c>
      <c r="G874">
        <v>1</v>
      </c>
      <c r="H874">
        <v>1</v>
      </c>
      <c r="I874" t="str">
        <f t="shared" si="10"/>
        <v>Abierto</v>
      </c>
      <c r="K874" s="174" t="str">
        <f t="shared" si="11"/>
        <v>Vencido</v>
      </c>
    </row>
    <row r="875" spans="1:11" x14ac:dyDescent="0.35">
      <c r="A875" s="115">
        <v>2023</v>
      </c>
      <c r="B875" t="s">
        <v>1034</v>
      </c>
      <c r="E875">
        <v>1</v>
      </c>
      <c r="H875">
        <v>1</v>
      </c>
      <c r="I875" t="str">
        <f t="shared" si="10"/>
        <v>Abierto</v>
      </c>
      <c r="K875" s="174" t="str">
        <f t="shared" si="11"/>
        <v>En ejecución</v>
      </c>
    </row>
    <row r="876" spans="1:11" x14ac:dyDescent="0.35">
      <c r="A876" s="115">
        <v>2023</v>
      </c>
      <c r="B876" t="s">
        <v>1035</v>
      </c>
      <c r="E876">
        <v>1</v>
      </c>
      <c r="H876">
        <v>1</v>
      </c>
      <c r="I876" t="str">
        <f t="shared" si="10"/>
        <v>Abierto</v>
      </c>
      <c r="K876" s="174" t="str">
        <f t="shared" si="11"/>
        <v>En ejecución</v>
      </c>
    </row>
    <row r="877" spans="1:11" x14ac:dyDescent="0.35">
      <c r="A877" s="115">
        <v>2023</v>
      </c>
      <c r="B877" t="s">
        <v>1036</v>
      </c>
      <c r="F877">
        <v>1</v>
      </c>
      <c r="H877">
        <v>1</v>
      </c>
      <c r="I877" t="str">
        <f t="shared" si="10"/>
        <v>Abierto</v>
      </c>
      <c r="K877" s="174" t="str">
        <f t="shared" si="11"/>
        <v>Sin iniciar</v>
      </c>
    </row>
    <row r="878" spans="1:11" x14ac:dyDescent="0.35">
      <c r="A878" s="115">
        <v>2023</v>
      </c>
      <c r="B878" t="s">
        <v>1037</v>
      </c>
      <c r="E878">
        <v>2</v>
      </c>
      <c r="H878">
        <v>2</v>
      </c>
      <c r="I878" t="str">
        <f t="shared" si="10"/>
        <v>Abierto</v>
      </c>
      <c r="K878" s="174" t="str">
        <f t="shared" si="11"/>
        <v>En ejecución</v>
      </c>
    </row>
    <row r="879" spans="1:11" x14ac:dyDescent="0.35">
      <c r="A879" s="115">
        <v>2023</v>
      </c>
      <c r="B879" t="s">
        <v>1038</v>
      </c>
      <c r="E879">
        <v>3</v>
      </c>
      <c r="H879">
        <v>3</v>
      </c>
      <c r="I879" t="str">
        <f t="shared" si="10"/>
        <v>Abierto</v>
      </c>
      <c r="K879" s="174" t="str">
        <f t="shared" si="11"/>
        <v>En ejecución</v>
      </c>
    </row>
    <row r="880" spans="1:11" x14ac:dyDescent="0.35">
      <c r="A880" s="115">
        <v>2023</v>
      </c>
      <c r="B880" t="s">
        <v>1039</v>
      </c>
      <c r="E880">
        <v>2</v>
      </c>
      <c r="H880">
        <v>2</v>
      </c>
      <c r="I880" t="str">
        <f t="shared" si="10"/>
        <v>Abierto</v>
      </c>
      <c r="K880" s="174" t="str">
        <f t="shared" si="11"/>
        <v>En ejecución</v>
      </c>
    </row>
    <row r="881" spans="1:11" x14ac:dyDescent="0.35">
      <c r="A881" s="115">
        <v>2023</v>
      </c>
      <c r="B881" t="s">
        <v>1040</v>
      </c>
      <c r="G881">
        <v>1</v>
      </c>
      <c r="H881">
        <v>1</v>
      </c>
      <c r="I881" t="str">
        <f t="shared" si="10"/>
        <v>Abierto</v>
      </c>
      <c r="K881" s="174" t="str">
        <f t="shared" si="11"/>
        <v>Vencido</v>
      </c>
    </row>
    <row r="882" spans="1:11" x14ac:dyDescent="0.35">
      <c r="A882" s="115">
        <v>2023</v>
      </c>
      <c r="B882" t="s">
        <v>1041</v>
      </c>
      <c r="D882">
        <v>1</v>
      </c>
      <c r="F882">
        <v>1</v>
      </c>
      <c r="H882">
        <v>2</v>
      </c>
      <c r="I882" t="str">
        <f t="shared" si="10"/>
        <v>Abierto</v>
      </c>
      <c r="K882" s="174" t="str">
        <f t="shared" si="11"/>
        <v>En ejecución</v>
      </c>
    </row>
    <row r="883" spans="1:11" x14ac:dyDescent="0.35">
      <c r="A883" s="115">
        <v>2023</v>
      </c>
      <c r="B883" t="s">
        <v>1042</v>
      </c>
      <c r="E883">
        <v>1</v>
      </c>
      <c r="H883">
        <v>1</v>
      </c>
      <c r="I883" t="str">
        <f t="shared" si="10"/>
        <v>Abierto</v>
      </c>
      <c r="K883" s="174" t="str">
        <f t="shared" si="11"/>
        <v>En ejecución</v>
      </c>
    </row>
    <row r="884" spans="1:11" x14ac:dyDescent="0.35">
      <c r="A884" s="115">
        <v>2023</v>
      </c>
      <c r="B884" t="s">
        <v>1043</v>
      </c>
      <c r="G884">
        <v>1</v>
      </c>
      <c r="H884">
        <v>1</v>
      </c>
      <c r="I884" t="str">
        <f t="shared" si="10"/>
        <v>Abierto</v>
      </c>
      <c r="K884" s="174" t="str">
        <f t="shared" si="11"/>
        <v>Vencido</v>
      </c>
    </row>
    <row r="885" spans="1:11" x14ac:dyDescent="0.35">
      <c r="A885" s="115">
        <v>2023</v>
      </c>
      <c r="B885" t="s">
        <v>695</v>
      </c>
      <c r="C885">
        <v>1</v>
      </c>
      <c r="H885">
        <v>1</v>
      </c>
      <c r="I885" t="str">
        <f t="shared" si="10"/>
        <v>Para Evaluar</v>
      </c>
      <c r="J885" s="395" t="s">
        <v>714</v>
      </c>
      <c r="K885" s="174" t="str">
        <f t="shared" si="11"/>
        <v>Cumplido</v>
      </c>
    </row>
    <row r="886" spans="1:11" x14ac:dyDescent="0.35">
      <c r="A886" s="115">
        <v>2023</v>
      </c>
      <c r="B886" t="s">
        <v>1044</v>
      </c>
      <c r="F886">
        <v>1</v>
      </c>
      <c r="H886">
        <v>1</v>
      </c>
      <c r="I886" t="str">
        <f t="shared" si="10"/>
        <v>Abierto</v>
      </c>
      <c r="K886" s="174" t="str">
        <f t="shared" si="11"/>
        <v>Sin iniciar</v>
      </c>
    </row>
    <row r="887" spans="1:11" x14ac:dyDescent="0.35">
      <c r="A887" s="115">
        <v>2023</v>
      </c>
      <c r="B887" t="s">
        <v>1045</v>
      </c>
      <c r="F887">
        <v>2</v>
      </c>
      <c r="H887">
        <v>2</v>
      </c>
      <c r="I887" t="str">
        <f t="shared" si="10"/>
        <v>Abierto</v>
      </c>
      <c r="K887" s="174" t="str">
        <f t="shared" si="11"/>
        <v>Sin iniciar</v>
      </c>
    </row>
    <row r="888" spans="1:11" x14ac:dyDescent="0.35">
      <c r="A888" s="115">
        <v>2023</v>
      </c>
      <c r="B888" t="s">
        <v>1046</v>
      </c>
      <c r="F888">
        <v>1</v>
      </c>
      <c r="H888">
        <v>1</v>
      </c>
      <c r="I888" t="str">
        <f t="shared" si="10"/>
        <v>Abierto</v>
      </c>
      <c r="K888" s="174" t="str">
        <f t="shared" si="11"/>
        <v>Sin iniciar</v>
      </c>
    </row>
    <row r="889" spans="1:11" x14ac:dyDescent="0.35">
      <c r="A889" s="115">
        <v>2023</v>
      </c>
      <c r="B889" t="s">
        <v>696</v>
      </c>
      <c r="D889">
        <v>1</v>
      </c>
      <c r="H889">
        <v>1</v>
      </c>
      <c r="I889" t="str">
        <f t="shared" si="10"/>
        <v>Para Evaluar</v>
      </c>
      <c r="J889" s="395" t="s">
        <v>714</v>
      </c>
      <c r="K889" s="174" t="str">
        <f t="shared" si="11"/>
        <v>Cumplido</v>
      </c>
    </row>
    <row r="890" spans="1:11" x14ac:dyDescent="0.35">
      <c r="A890" s="115">
        <v>2023</v>
      </c>
      <c r="B890" t="s">
        <v>1047</v>
      </c>
      <c r="D890">
        <v>1</v>
      </c>
      <c r="G890">
        <v>1</v>
      </c>
      <c r="H890">
        <v>2</v>
      </c>
      <c r="I890" t="str">
        <f t="shared" ref="I890:I953" si="12">+IF((E890+F890+G890)&gt;0,"Abierto","Para Evaluar")</f>
        <v>Abierto</v>
      </c>
      <c r="K890" s="174" t="str">
        <f t="shared" ref="K890:K953" si="13">IF(G890&gt;0, "Vencido", IF((C890+D890)=H890, "Cumplido", IF(F890=H890, "Sin iniciar", "En ejecución")))</f>
        <v>Vencido</v>
      </c>
    </row>
    <row r="891" spans="1:11" x14ac:dyDescent="0.35">
      <c r="A891" s="115">
        <v>2023</v>
      </c>
      <c r="B891" t="s">
        <v>1048</v>
      </c>
      <c r="E891">
        <v>1</v>
      </c>
      <c r="G891">
        <v>1</v>
      </c>
      <c r="H891">
        <v>2</v>
      </c>
      <c r="I891" t="str">
        <f t="shared" si="12"/>
        <v>Abierto</v>
      </c>
      <c r="K891" s="174" t="str">
        <f t="shared" si="13"/>
        <v>Vencido</v>
      </c>
    </row>
    <row r="892" spans="1:11" x14ac:dyDescent="0.35">
      <c r="A892" s="115">
        <v>2023</v>
      </c>
      <c r="B892" t="s">
        <v>1049</v>
      </c>
      <c r="E892">
        <v>1</v>
      </c>
      <c r="H892">
        <v>1</v>
      </c>
      <c r="I892" t="str">
        <f t="shared" si="12"/>
        <v>Abierto</v>
      </c>
      <c r="K892" s="174" t="str">
        <f t="shared" si="13"/>
        <v>En ejecución</v>
      </c>
    </row>
    <row r="893" spans="1:11" x14ac:dyDescent="0.35">
      <c r="A893" s="115">
        <v>2023</v>
      </c>
      <c r="B893" t="s">
        <v>1050</v>
      </c>
      <c r="G893">
        <v>1</v>
      </c>
      <c r="H893">
        <v>1</v>
      </c>
      <c r="I893" t="str">
        <f t="shared" si="12"/>
        <v>Abierto</v>
      </c>
      <c r="K893" s="174" t="str">
        <f t="shared" si="13"/>
        <v>Vencido</v>
      </c>
    </row>
    <row r="894" spans="1:11" x14ac:dyDescent="0.35">
      <c r="A894" s="115">
        <v>2023</v>
      </c>
      <c r="B894" t="s">
        <v>697</v>
      </c>
      <c r="C894">
        <v>1</v>
      </c>
      <c r="H894">
        <v>1</v>
      </c>
      <c r="I894" t="str">
        <f t="shared" si="12"/>
        <v>Para Evaluar</v>
      </c>
      <c r="J894" s="395" t="s">
        <v>714</v>
      </c>
      <c r="K894" s="174" t="str">
        <f t="shared" si="13"/>
        <v>Cumplido</v>
      </c>
    </row>
    <row r="895" spans="1:11" x14ac:dyDescent="0.35">
      <c r="A895" s="115">
        <v>2023</v>
      </c>
      <c r="B895" t="s">
        <v>698</v>
      </c>
      <c r="C895">
        <v>6</v>
      </c>
      <c r="H895">
        <v>6</v>
      </c>
      <c r="I895" t="str">
        <f t="shared" si="12"/>
        <v>Para Evaluar</v>
      </c>
      <c r="J895" s="395" t="s">
        <v>714</v>
      </c>
      <c r="K895" s="174" t="str">
        <f t="shared" si="13"/>
        <v>Cumplido</v>
      </c>
    </row>
    <row r="896" spans="1:11" x14ac:dyDescent="0.35">
      <c r="A896" s="115">
        <v>2023</v>
      </c>
      <c r="B896" t="s">
        <v>700</v>
      </c>
      <c r="C896">
        <v>3</v>
      </c>
      <c r="H896">
        <v>3</v>
      </c>
      <c r="I896" t="str">
        <f t="shared" si="12"/>
        <v>Para Evaluar</v>
      </c>
      <c r="J896" s="116" t="s">
        <v>577</v>
      </c>
      <c r="K896" s="174" t="str">
        <f t="shared" si="13"/>
        <v>Cumplido</v>
      </c>
    </row>
    <row r="897" spans="1:11" x14ac:dyDescent="0.35">
      <c r="A897" s="113">
        <v>2023</v>
      </c>
      <c r="B897" t="s">
        <v>24</v>
      </c>
      <c r="G897">
        <v>1</v>
      </c>
      <c r="H897">
        <v>1</v>
      </c>
      <c r="I897" t="str">
        <f t="shared" si="12"/>
        <v>Abierto</v>
      </c>
      <c r="K897" s="174" t="str">
        <f t="shared" si="13"/>
        <v>Vencido</v>
      </c>
    </row>
    <row r="898" spans="1:11" x14ac:dyDescent="0.35">
      <c r="A898" s="115">
        <v>2024</v>
      </c>
      <c r="B898" t="s">
        <v>701</v>
      </c>
      <c r="C898">
        <v>1</v>
      </c>
      <c r="H898">
        <v>1</v>
      </c>
      <c r="I898" t="str">
        <f t="shared" si="12"/>
        <v>Para Evaluar</v>
      </c>
      <c r="J898" t="s">
        <v>714</v>
      </c>
      <c r="K898" s="174" t="str">
        <f t="shared" si="13"/>
        <v>Cumplido</v>
      </c>
    </row>
    <row r="899" spans="1:11" x14ac:dyDescent="0.35">
      <c r="A899" s="115">
        <v>2024</v>
      </c>
      <c r="B899" t="s">
        <v>703</v>
      </c>
      <c r="E899">
        <v>1</v>
      </c>
      <c r="H899">
        <v>1</v>
      </c>
      <c r="I899" t="str">
        <f t="shared" si="12"/>
        <v>Abierto</v>
      </c>
      <c r="K899" s="174" t="str">
        <f t="shared" si="13"/>
        <v>En ejecución</v>
      </c>
    </row>
    <row r="900" spans="1:11" x14ac:dyDescent="0.35">
      <c r="A900" s="115">
        <v>2024</v>
      </c>
      <c r="B900" t="s">
        <v>1051</v>
      </c>
      <c r="G900">
        <v>1</v>
      </c>
      <c r="H900">
        <v>1</v>
      </c>
      <c r="I900" t="str">
        <f t="shared" si="12"/>
        <v>Abierto</v>
      </c>
      <c r="K900" s="174" t="str">
        <f t="shared" si="13"/>
        <v>Vencido</v>
      </c>
    </row>
    <row r="901" spans="1:11" x14ac:dyDescent="0.35">
      <c r="A901" s="115">
        <v>2024</v>
      </c>
      <c r="B901" t="s">
        <v>704</v>
      </c>
      <c r="C901">
        <v>1</v>
      </c>
      <c r="H901">
        <v>1</v>
      </c>
      <c r="I901" t="str">
        <f t="shared" si="12"/>
        <v>Para Evaluar</v>
      </c>
      <c r="J901" t="s">
        <v>714</v>
      </c>
      <c r="K901" s="174" t="str">
        <f t="shared" si="13"/>
        <v>Cumplido</v>
      </c>
    </row>
    <row r="902" spans="1:11" x14ac:dyDescent="0.35">
      <c r="A902" s="115">
        <v>2024</v>
      </c>
      <c r="B902" t="s">
        <v>705</v>
      </c>
      <c r="E902">
        <v>1</v>
      </c>
      <c r="H902">
        <v>1</v>
      </c>
      <c r="I902" t="str">
        <f t="shared" si="12"/>
        <v>Abierto</v>
      </c>
      <c r="K902" s="174" t="str">
        <f t="shared" si="13"/>
        <v>En ejecución</v>
      </c>
    </row>
    <row r="903" spans="1:11" x14ac:dyDescent="0.35">
      <c r="A903" s="115">
        <v>2024</v>
      </c>
      <c r="B903" t="s">
        <v>706</v>
      </c>
      <c r="E903">
        <v>1</v>
      </c>
      <c r="H903">
        <v>1</v>
      </c>
      <c r="I903" t="str">
        <f t="shared" si="12"/>
        <v>Abierto</v>
      </c>
      <c r="K903" s="174" t="str">
        <f t="shared" si="13"/>
        <v>En ejecución</v>
      </c>
    </row>
    <row r="904" spans="1:11" x14ac:dyDescent="0.35">
      <c r="A904" s="115">
        <v>2024</v>
      </c>
      <c r="B904" t="s">
        <v>1052</v>
      </c>
      <c r="C904">
        <v>1</v>
      </c>
      <c r="E904">
        <v>1</v>
      </c>
      <c r="H904">
        <v>2</v>
      </c>
      <c r="I904" t="str">
        <f t="shared" si="12"/>
        <v>Abierto</v>
      </c>
      <c r="K904" s="174" t="str">
        <f t="shared" si="13"/>
        <v>En ejecución</v>
      </c>
    </row>
    <row r="905" spans="1:11" x14ac:dyDescent="0.35">
      <c r="A905" s="115">
        <v>2024</v>
      </c>
      <c r="B905" t="s">
        <v>707</v>
      </c>
      <c r="F905">
        <v>1</v>
      </c>
      <c r="H905">
        <v>1</v>
      </c>
      <c r="I905" t="str">
        <f t="shared" si="12"/>
        <v>Abierto</v>
      </c>
      <c r="K905" s="174" t="str">
        <f t="shared" si="13"/>
        <v>Sin iniciar</v>
      </c>
    </row>
    <row r="906" spans="1:11" x14ac:dyDescent="0.35">
      <c r="A906" s="115">
        <v>2024</v>
      </c>
      <c r="B906" t="s">
        <v>708</v>
      </c>
      <c r="E906">
        <v>1</v>
      </c>
      <c r="H906">
        <v>1</v>
      </c>
      <c r="I906" t="str">
        <f t="shared" si="12"/>
        <v>Abierto</v>
      </c>
      <c r="K906" s="174" t="str">
        <f t="shared" si="13"/>
        <v>En ejecución</v>
      </c>
    </row>
    <row r="907" spans="1:11" x14ac:dyDescent="0.35">
      <c r="A907" s="115">
        <v>2024</v>
      </c>
      <c r="B907" t="s">
        <v>709</v>
      </c>
      <c r="F907">
        <v>1</v>
      </c>
      <c r="H907">
        <v>1</v>
      </c>
      <c r="I907" t="str">
        <f t="shared" si="12"/>
        <v>Abierto</v>
      </c>
      <c r="K907" s="174" t="str">
        <f t="shared" si="13"/>
        <v>Sin iniciar</v>
      </c>
    </row>
    <row r="908" spans="1:11" x14ac:dyDescent="0.35">
      <c r="A908" s="115">
        <v>2024</v>
      </c>
      <c r="B908" t="s">
        <v>710</v>
      </c>
      <c r="F908">
        <v>1</v>
      </c>
      <c r="H908">
        <v>1</v>
      </c>
      <c r="I908" t="str">
        <f t="shared" si="12"/>
        <v>Abierto</v>
      </c>
      <c r="K908" s="174" t="str">
        <f t="shared" si="13"/>
        <v>Sin iniciar</v>
      </c>
    </row>
    <row r="909" spans="1:11" x14ac:dyDescent="0.35">
      <c r="A909" s="115">
        <v>2024</v>
      </c>
      <c r="B909" t="s">
        <v>711</v>
      </c>
      <c r="F909">
        <v>1</v>
      </c>
      <c r="H909">
        <v>1</v>
      </c>
      <c r="I909" t="str">
        <f t="shared" si="12"/>
        <v>Abierto</v>
      </c>
      <c r="K909" s="174" t="str">
        <f t="shared" si="13"/>
        <v>Sin iniciar</v>
      </c>
    </row>
    <row r="910" spans="1:11" x14ac:dyDescent="0.35">
      <c r="A910" s="115">
        <v>2024</v>
      </c>
      <c r="B910" t="s">
        <v>712</v>
      </c>
      <c r="F910">
        <v>1</v>
      </c>
      <c r="H910">
        <v>1</v>
      </c>
      <c r="I910" t="str">
        <f t="shared" si="12"/>
        <v>Abierto</v>
      </c>
      <c r="K910" s="174" t="str">
        <f t="shared" si="13"/>
        <v>Sin iniciar</v>
      </c>
    </row>
    <row r="911" spans="1:11" x14ac:dyDescent="0.35">
      <c r="A911" s="115">
        <v>2024</v>
      </c>
      <c r="B911" t="s">
        <v>1053</v>
      </c>
      <c r="G911">
        <v>1</v>
      </c>
      <c r="H911">
        <v>1</v>
      </c>
      <c r="I911" t="str">
        <f t="shared" si="12"/>
        <v>Abierto</v>
      </c>
      <c r="K911" s="174" t="str">
        <f t="shared" si="13"/>
        <v>Vencido</v>
      </c>
    </row>
    <row r="912" spans="1:11" x14ac:dyDescent="0.35">
      <c r="A912" s="115">
        <v>2024</v>
      </c>
      <c r="B912" t="s">
        <v>1054</v>
      </c>
      <c r="D912">
        <v>1</v>
      </c>
      <c r="H912">
        <v>1</v>
      </c>
      <c r="I912" t="str">
        <f t="shared" si="12"/>
        <v>Para Evaluar</v>
      </c>
      <c r="J912" t="s">
        <v>714</v>
      </c>
      <c r="K912" s="174" t="str">
        <f t="shared" si="13"/>
        <v>Cumplido</v>
      </c>
    </row>
    <row r="913" spans="1:11" x14ac:dyDescent="0.35">
      <c r="A913" s="115">
        <v>2024</v>
      </c>
      <c r="B913" t="s">
        <v>713</v>
      </c>
      <c r="D913">
        <v>1</v>
      </c>
      <c r="E913">
        <v>2</v>
      </c>
      <c r="H913">
        <v>3</v>
      </c>
      <c r="I913" t="str">
        <f>+IF((E913+F913+G913)&gt;0,"Abierto","Para Evaluar")</f>
        <v>Abierto</v>
      </c>
      <c r="J913" t="s">
        <v>714</v>
      </c>
      <c r="K913" s="174" t="str">
        <f t="shared" si="13"/>
        <v>En ejecución</v>
      </c>
    </row>
    <row r="914" spans="1:11" x14ac:dyDescent="0.35">
      <c r="A914" s="115">
        <v>2024</v>
      </c>
      <c r="B914" t="s">
        <v>1055</v>
      </c>
      <c r="G914">
        <v>1</v>
      </c>
      <c r="H914">
        <v>1</v>
      </c>
      <c r="I914" t="str">
        <f t="shared" si="12"/>
        <v>Abierto</v>
      </c>
      <c r="K914" s="174" t="str">
        <f t="shared" si="13"/>
        <v>Vencido</v>
      </c>
    </row>
    <row r="915" spans="1:11" x14ac:dyDescent="0.35">
      <c r="A915" s="115">
        <v>2024</v>
      </c>
      <c r="B915" t="s">
        <v>1056</v>
      </c>
      <c r="G915">
        <v>2</v>
      </c>
      <c r="H915">
        <v>2</v>
      </c>
      <c r="I915" t="str">
        <f t="shared" si="12"/>
        <v>Abierto</v>
      </c>
      <c r="K915" s="174" t="str">
        <f t="shared" si="13"/>
        <v>Vencido</v>
      </c>
    </row>
    <row r="916" spans="1:11" x14ac:dyDescent="0.35">
      <c r="A916" s="115">
        <v>2024</v>
      </c>
      <c r="B916" t="s">
        <v>1057</v>
      </c>
      <c r="G916">
        <v>3</v>
      </c>
      <c r="H916">
        <v>3</v>
      </c>
      <c r="I916" t="str">
        <f t="shared" si="12"/>
        <v>Abierto</v>
      </c>
      <c r="K916" s="174" t="str">
        <f t="shared" si="13"/>
        <v>Vencido</v>
      </c>
    </row>
    <row r="917" spans="1:11" x14ac:dyDescent="0.35">
      <c r="A917" s="115">
        <v>2024</v>
      </c>
      <c r="B917" t="s">
        <v>1058</v>
      </c>
      <c r="D917">
        <v>2</v>
      </c>
      <c r="G917">
        <v>3</v>
      </c>
      <c r="H917">
        <v>5</v>
      </c>
      <c r="I917" t="str">
        <f t="shared" si="12"/>
        <v>Abierto</v>
      </c>
      <c r="K917" s="174" t="str">
        <f t="shared" si="13"/>
        <v>Vencido</v>
      </c>
    </row>
    <row r="918" spans="1:11" x14ac:dyDescent="0.35">
      <c r="A918" s="115">
        <v>2024</v>
      </c>
      <c r="B918" t="s">
        <v>1059</v>
      </c>
      <c r="D918">
        <v>2</v>
      </c>
      <c r="E918">
        <v>2</v>
      </c>
      <c r="H918">
        <v>4</v>
      </c>
      <c r="I918" t="str">
        <f t="shared" si="12"/>
        <v>Abierto</v>
      </c>
      <c r="K918" s="174" t="str">
        <f t="shared" si="13"/>
        <v>En ejecución</v>
      </c>
    </row>
    <row r="919" spans="1:11" x14ac:dyDescent="0.35">
      <c r="A919" s="115">
        <v>2024</v>
      </c>
      <c r="B919" t="s">
        <v>715</v>
      </c>
      <c r="D919">
        <v>5</v>
      </c>
      <c r="H919">
        <v>5</v>
      </c>
      <c r="I919" t="str">
        <f t="shared" si="12"/>
        <v>Para Evaluar</v>
      </c>
      <c r="J919" t="s">
        <v>714</v>
      </c>
      <c r="K919" s="174" t="str">
        <f t="shared" si="13"/>
        <v>Cumplido</v>
      </c>
    </row>
    <row r="920" spans="1:11" x14ac:dyDescent="0.35">
      <c r="A920" s="115">
        <v>2024</v>
      </c>
      <c r="B920" t="s">
        <v>1060</v>
      </c>
      <c r="D920">
        <v>1</v>
      </c>
      <c r="G920">
        <v>2</v>
      </c>
      <c r="H920">
        <v>3</v>
      </c>
      <c r="I920" t="str">
        <f t="shared" si="12"/>
        <v>Abierto</v>
      </c>
      <c r="K920" s="174" t="str">
        <f t="shared" si="13"/>
        <v>Vencido</v>
      </c>
    </row>
    <row r="921" spans="1:11" x14ac:dyDescent="0.35">
      <c r="A921" s="115">
        <v>2024</v>
      </c>
      <c r="B921" t="s">
        <v>716</v>
      </c>
      <c r="C921">
        <v>1</v>
      </c>
      <c r="E921">
        <v>1</v>
      </c>
      <c r="H921">
        <v>2</v>
      </c>
      <c r="I921" t="str">
        <f t="shared" si="12"/>
        <v>Abierto</v>
      </c>
      <c r="K921" s="174" t="str">
        <f t="shared" si="13"/>
        <v>En ejecución</v>
      </c>
    </row>
    <row r="922" spans="1:11" x14ac:dyDescent="0.35">
      <c r="A922" s="115">
        <v>2024</v>
      </c>
      <c r="B922" t="s">
        <v>717</v>
      </c>
      <c r="D922">
        <v>4</v>
      </c>
      <c r="H922">
        <v>4</v>
      </c>
      <c r="I922" t="str">
        <f t="shared" si="12"/>
        <v>Para Evaluar</v>
      </c>
      <c r="J922" t="s">
        <v>714</v>
      </c>
      <c r="K922" s="174" t="str">
        <f t="shared" si="13"/>
        <v>Cumplido</v>
      </c>
    </row>
    <row r="923" spans="1:11" x14ac:dyDescent="0.35">
      <c r="A923" s="115">
        <v>2024</v>
      </c>
      <c r="B923" t="s">
        <v>718</v>
      </c>
      <c r="D923">
        <v>4</v>
      </c>
      <c r="H923">
        <v>4</v>
      </c>
      <c r="I923" t="str">
        <f t="shared" si="12"/>
        <v>Para Evaluar</v>
      </c>
      <c r="J923" t="s">
        <v>714</v>
      </c>
      <c r="K923" s="174" t="str">
        <f t="shared" si="13"/>
        <v>Cumplido</v>
      </c>
    </row>
    <row r="924" spans="1:11" x14ac:dyDescent="0.35">
      <c r="A924" s="115">
        <v>2024</v>
      </c>
      <c r="B924" t="s">
        <v>719</v>
      </c>
      <c r="D924">
        <v>4</v>
      </c>
      <c r="H924">
        <v>4</v>
      </c>
      <c r="I924" t="str">
        <f t="shared" si="12"/>
        <v>Para Evaluar</v>
      </c>
      <c r="J924" t="s">
        <v>714</v>
      </c>
      <c r="K924" s="174" t="str">
        <f t="shared" si="13"/>
        <v>Cumplido</v>
      </c>
    </row>
    <row r="925" spans="1:11" x14ac:dyDescent="0.35">
      <c r="A925" s="115">
        <v>2024</v>
      </c>
      <c r="B925" t="s">
        <v>720</v>
      </c>
      <c r="C925">
        <v>1</v>
      </c>
      <c r="D925">
        <v>3</v>
      </c>
      <c r="H925">
        <v>4</v>
      </c>
      <c r="I925" t="str">
        <f t="shared" si="12"/>
        <v>Para Evaluar</v>
      </c>
      <c r="J925" t="s">
        <v>577</v>
      </c>
      <c r="K925" s="174" t="str">
        <f t="shared" si="13"/>
        <v>Cumplido</v>
      </c>
    </row>
    <row r="926" spans="1:11" x14ac:dyDescent="0.35">
      <c r="A926" s="115">
        <v>2024</v>
      </c>
      <c r="B926" t="s">
        <v>721</v>
      </c>
      <c r="C926">
        <v>7</v>
      </c>
      <c r="H926">
        <v>7</v>
      </c>
      <c r="I926" t="str">
        <f t="shared" si="12"/>
        <v>Para Evaluar</v>
      </c>
      <c r="J926" t="s">
        <v>577</v>
      </c>
      <c r="K926" s="174" t="str">
        <f t="shared" si="13"/>
        <v>Cumplido</v>
      </c>
    </row>
    <row r="927" spans="1:11" x14ac:dyDescent="0.35">
      <c r="A927" s="115">
        <v>2024</v>
      </c>
      <c r="B927" t="s">
        <v>722</v>
      </c>
      <c r="C927">
        <v>3</v>
      </c>
      <c r="H927">
        <v>3</v>
      </c>
      <c r="I927" t="str">
        <f t="shared" si="12"/>
        <v>Para Evaluar</v>
      </c>
      <c r="J927" t="s">
        <v>714</v>
      </c>
      <c r="K927" s="174" t="str">
        <f t="shared" si="13"/>
        <v>Cumplido</v>
      </c>
    </row>
    <row r="928" spans="1:11" x14ac:dyDescent="0.35">
      <c r="A928" s="115">
        <v>2024</v>
      </c>
      <c r="B928" t="s">
        <v>723</v>
      </c>
      <c r="C928">
        <v>4</v>
      </c>
      <c r="H928">
        <v>4</v>
      </c>
      <c r="I928" t="str">
        <f t="shared" si="12"/>
        <v>Para Evaluar</v>
      </c>
      <c r="J928" t="s">
        <v>714</v>
      </c>
      <c r="K928" s="174" t="str">
        <f t="shared" si="13"/>
        <v>Cumplido</v>
      </c>
    </row>
    <row r="929" spans="1:11" x14ac:dyDescent="0.35">
      <c r="A929" s="115">
        <v>2024</v>
      </c>
      <c r="B929" t="s">
        <v>724</v>
      </c>
      <c r="C929">
        <v>3</v>
      </c>
      <c r="D929">
        <v>1</v>
      </c>
      <c r="H929">
        <v>4</v>
      </c>
      <c r="I929" t="str">
        <f t="shared" si="12"/>
        <v>Para Evaluar</v>
      </c>
      <c r="J929" t="s">
        <v>577</v>
      </c>
      <c r="K929" s="174" t="str">
        <f t="shared" si="13"/>
        <v>Cumplido</v>
      </c>
    </row>
    <row r="930" spans="1:11" x14ac:dyDescent="0.35">
      <c r="A930" s="115">
        <v>2024</v>
      </c>
      <c r="B930" t="s">
        <v>1061</v>
      </c>
      <c r="C930">
        <v>1</v>
      </c>
      <c r="D930">
        <v>1</v>
      </c>
      <c r="G930">
        <v>2</v>
      </c>
      <c r="H930">
        <v>4</v>
      </c>
      <c r="I930" t="str">
        <f t="shared" si="12"/>
        <v>Abierto</v>
      </c>
      <c r="K930" s="174" t="str">
        <f t="shared" si="13"/>
        <v>Vencido</v>
      </c>
    </row>
    <row r="931" spans="1:11" x14ac:dyDescent="0.35">
      <c r="A931" s="115">
        <v>2024</v>
      </c>
      <c r="B931" t="s">
        <v>1062</v>
      </c>
      <c r="C931">
        <v>1</v>
      </c>
      <c r="E931">
        <v>1</v>
      </c>
      <c r="G931">
        <v>1</v>
      </c>
      <c r="H931">
        <v>3</v>
      </c>
      <c r="I931" t="str">
        <f t="shared" si="12"/>
        <v>Abierto</v>
      </c>
      <c r="K931" s="174" t="str">
        <f t="shared" si="13"/>
        <v>Vencido</v>
      </c>
    </row>
    <row r="932" spans="1:11" x14ac:dyDescent="0.35">
      <c r="A932" s="115">
        <v>2024</v>
      </c>
      <c r="B932" t="s">
        <v>1063</v>
      </c>
      <c r="D932">
        <v>1</v>
      </c>
      <c r="G932">
        <v>2</v>
      </c>
      <c r="H932">
        <v>3</v>
      </c>
      <c r="I932" t="str">
        <f t="shared" si="12"/>
        <v>Abierto</v>
      </c>
      <c r="K932" s="174" t="str">
        <f t="shared" si="13"/>
        <v>Vencido</v>
      </c>
    </row>
    <row r="933" spans="1:11" x14ac:dyDescent="0.35">
      <c r="A933" s="115">
        <v>2024</v>
      </c>
      <c r="B933" t="s">
        <v>725</v>
      </c>
      <c r="C933">
        <v>1</v>
      </c>
      <c r="D933">
        <v>3</v>
      </c>
      <c r="H933">
        <v>4</v>
      </c>
      <c r="I933" t="str">
        <f t="shared" si="12"/>
        <v>Para Evaluar</v>
      </c>
      <c r="J933" t="s">
        <v>577</v>
      </c>
      <c r="K933" s="174" t="str">
        <f t="shared" si="13"/>
        <v>Cumplido</v>
      </c>
    </row>
    <row r="934" spans="1:11" x14ac:dyDescent="0.35">
      <c r="A934" s="115">
        <v>2024</v>
      </c>
      <c r="B934" t="s">
        <v>726</v>
      </c>
      <c r="C934">
        <v>2</v>
      </c>
      <c r="H934">
        <v>2</v>
      </c>
      <c r="I934" t="str">
        <f t="shared" si="12"/>
        <v>Para Evaluar</v>
      </c>
      <c r="J934" t="s">
        <v>577</v>
      </c>
      <c r="K934" s="174" t="str">
        <f t="shared" si="13"/>
        <v>Cumplido</v>
      </c>
    </row>
    <row r="935" spans="1:11" x14ac:dyDescent="0.35">
      <c r="A935" s="115">
        <v>2024</v>
      </c>
      <c r="B935" t="s">
        <v>727</v>
      </c>
      <c r="C935">
        <v>2</v>
      </c>
      <c r="H935">
        <v>2</v>
      </c>
      <c r="I935" t="str">
        <f t="shared" si="12"/>
        <v>Para Evaluar</v>
      </c>
      <c r="J935" t="s">
        <v>714</v>
      </c>
      <c r="K935" s="174" t="str">
        <f t="shared" si="13"/>
        <v>Cumplido</v>
      </c>
    </row>
    <row r="936" spans="1:11" x14ac:dyDescent="0.35">
      <c r="A936" s="115">
        <v>2024</v>
      </c>
      <c r="B936" t="s">
        <v>728</v>
      </c>
      <c r="C936">
        <v>1</v>
      </c>
      <c r="H936">
        <v>1</v>
      </c>
      <c r="I936" t="str">
        <f t="shared" si="12"/>
        <v>Para Evaluar</v>
      </c>
      <c r="J936" t="s">
        <v>714</v>
      </c>
      <c r="K936" s="174" t="str">
        <f t="shared" si="13"/>
        <v>Cumplido</v>
      </c>
    </row>
    <row r="937" spans="1:11" x14ac:dyDescent="0.35">
      <c r="A937" s="115">
        <v>2024</v>
      </c>
      <c r="B937" t="s">
        <v>729</v>
      </c>
      <c r="C937">
        <v>2</v>
      </c>
      <c r="E937">
        <v>1</v>
      </c>
      <c r="H937">
        <v>3</v>
      </c>
      <c r="I937" t="str">
        <f t="shared" si="12"/>
        <v>Abierto</v>
      </c>
      <c r="K937" s="174" t="str">
        <f t="shared" si="13"/>
        <v>En ejecución</v>
      </c>
    </row>
    <row r="938" spans="1:11" x14ac:dyDescent="0.35">
      <c r="A938" s="113">
        <v>2024</v>
      </c>
      <c r="B938" t="s">
        <v>730</v>
      </c>
      <c r="C938">
        <v>2</v>
      </c>
      <c r="E938">
        <v>1</v>
      </c>
      <c r="H938">
        <v>3</v>
      </c>
      <c r="I938" t="str">
        <f t="shared" si="12"/>
        <v>Abierto</v>
      </c>
      <c r="K938" s="174" t="str">
        <f t="shared" si="13"/>
        <v>En ejecución</v>
      </c>
    </row>
    <row r="939" spans="1:11" x14ac:dyDescent="0.35">
      <c r="A939" s="115">
        <v>2025</v>
      </c>
      <c r="B939" t="s">
        <v>1064</v>
      </c>
      <c r="D939">
        <v>2</v>
      </c>
      <c r="E939">
        <v>2</v>
      </c>
      <c r="H939">
        <v>4</v>
      </c>
      <c r="I939" t="str">
        <f t="shared" si="12"/>
        <v>Abierto</v>
      </c>
      <c r="K939" s="174" t="str">
        <f t="shared" si="13"/>
        <v>En ejecución</v>
      </c>
    </row>
    <row r="940" spans="1:11" x14ac:dyDescent="0.35">
      <c r="A940" s="115">
        <v>2025</v>
      </c>
      <c r="B940" t="s">
        <v>1065</v>
      </c>
      <c r="D940">
        <v>1</v>
      </c>
      <c r="E940">
        <v>2</v>
      </c>
      <c r="H940">
        <v>3</v>
      </c>
      <c r="I940" t="str">
        <f t="shared" si="12"/>
        <v>Abierto</v>
      </c>
      <c r="K940" s="174" t="str">
        <f t="shared" si="13"/>
        <v>En ejecución</v>
      </c>
    </row>
    <row r="941" spans="1:11" x14ac:dyDescent="0.35">
      <c r="A941" s="115">
        <v>2025</v>
      </c>
      <c r="B941" t="s">
        <v>731</v>
      </c>
      <c r="D941">
        <v>1</v>
      </c>
      <c r="H941">
        <v>1</v>
      </c>
      <c r="I941" t="str">
        <f t="shared" si="12"/>
        <v>Para Evaluar</v>
      </c>
      <c r="J941" t="s">
        <v>714</v>
      </c>
      <c r="K941" s="174" t="str">
        <f t="shared" si="13"/>
        <v>Cumplido</v>
      </c>
    </row>
    <row r="942" spans="1:11" x14ac:dyDescent="0.35">
      <c r="A942" s="115">
        <v>2025</v>
      </c>
      <c r="B942" t="s">
        <v>1066</v>
      </c>
      <c r="E942">
        <v>1</v>
      </c>
      <c r="H942">
        <v>1</v>
      </c>
      <c r="I942" t="str">
        <f t="shared" si="12"/>
        <v>Abierto</v>
      </c>
      <c r="K942" s="174" t="str">
        <f t="shared" si="13"/>
        <v>En ejecución</v>
      </c>
    </row>
    <row r="943" spans="1:11" x14ac:dyDescent="0.35">
      <c r="A943" s="115">
        <v>2025</v>
      </c>
      <c r="B943" t="s">
        <v>1067</v>
      </c>
      <c r="G943">
        <v>1</v>
      </c>
      <c r="H943">
        <v>1</v>
      </c>
      <c r="I943" t="str">
        <f t="shared" si="12"/>
        <v>Abierto</v>
      </c>
      <c r="K943" s="174" t="str">
        <f t="shared" si="13"/>
        <v>Vencido</v>
      </c>
    </row>
    <row r="944" spans="1:11" x14ac:dyDescent="0.35">
      <c r="A944" s="115">
        <v>2025</v>
      </c>
      <c r="B944" t="s">
        <v>1068</v>
      </c>
      <c r="G944">
        <v>1</v>
      </c>
      <c r="H944">
        <v>1</v>
      </c>
      <c r="I944" t="str">
        <f t="shared" si="12"/>
        <v>Abierto</v>
      </c>
      <c r="K944" s="174" t="str">
        <f t="shared" si="13"/>
        <v>Vencido</v>
      </c>
    </row>
    <row r="945" spans="1:11" x14ac:dyDescent="0.35">
      <c r="A945" s="115">
        <v>2025</v>
      </c>
      <c r="B945" t="s">
        <v>1069</v>
      </c>
      <c r="G945">
        <v>1</v>
      </c>
      <c r="H945">
        <v>1</v>
      </c>
      <c r="I945" t="str">
        <f t="shared" si="12"/>
        <v>Abierto</v>
      </c>
      <c r="K945" s="174" t="str">
        <f t="shared" si="13"/>
        <v>Vencido</v>
      </c>
    </row>
    <row r="946" spans="1:11" x14ac:dyDescent="0.35">
      <c r="A946" s="115">
        <v>2025</v>
      </c>
      <c r="B946" t="s">
        <v>732</v>
      </c>
      <c r="D946">
        <v>1</v>
      </c>
      <c r="H946">
        <v>1</v>
      </c>
      <c r="I946" t="str">
        <f t="shared" si="12"/>
        <v>Para Evaluar</v>
      </c>
      <c r="J946" t="s">
        <v>714</v>
      </c>
      <c r="K946" s="174" t="str">
        <f t="shared" si="13"/>
        <v>Cumplido</v>
      </c>
    </row>
    <row r="947" spans="1:11" x14ac:dyDescent="0.35">
      <c r="A947" s="115">
        <v>2025</v>
      </c>
      <c r="B947" t="s">
        <v>733</v>
      </c>
      <c r="D947">
        <v>1</v>
      </c>
      <c r="H947">
        <v>1</v>
      </c>
      <c r="I947" t="str">
        <f t="shared" si="12"/>
        <v>Para Evaluar</v>
      </c>
      <c r="J947" t="s">
        <v>714</v>
      </c>
      <c r="K947" s="174" t="str">
        <f t="shared" si="13"/>
        <v>Cumplido</v>
      </c>
    </row>
    <row r="948" spans="1:11" x14ac:dyDescent="0.35">
      <c r="A948" s="115">
        <v>2025</v>
      </c>
      <c r="B948" t="s">
        <v>734</v>
      </c>
      <c r="D948">
        <v>1</v>
      </c>
      <c r="E948">
        <v>1</v>
      </c>
      <c r="H948">
        <v>2</v>
      </c>
      <c r="I948" t="str">
        <f t="shared" si="12"/>
        <v>Abierto</v>
      </c>
      <c r="K948" s="174" t="str">
        <f t="shared" si="13"/>
        <v>En ejecución</v>
      </c>
    </row>
    <row r="949" spans="1:11" x14ac:dyDescent="0.35">
      <c r="A949" s="115">
        <v>2025</v>
      </c>
      <c r="B949" t="s">
        <v>1070</v>
      </c>
      <c r="C949">
        <v>1</v>
      </c>
      <c r="H949">
        <v>1</v>
      </c>
      <c r="I949" t="str">
        <f t="shared" si="12"/>
        <v>Para Evaluar</v>
      </c>
      <c r="J949" t="s">
        <v>714</v>
      </c>
      <c r="K949" s="174" t="str">
        <f t="shared" si="13"/>
        <v>Cumplido</v>
      </c>
    </row>
    <row r="950" spans="1:11" x14ac:dyDescent="0.35">
      <c r="A950" s="115">
        <v>2025</v>
      </c>
      <c r="B950" t="s">
        <v>735</v>
      </c>
      <c r="D950">
        <v>2</v>
      </c>
      <c r="H950">
        <v>2</v>
      </c>
      <c r="I950" t="str">
        <f t="shared" si="12"/>
        <v>Para Evaluar</v>
      </c>
      <c r="J950" t="s">
        <v>714</v>
      </c>
      <c r="K950" s="174" t="str">
        <f t="shared" si="13"/>
        <v>Cumplido</v>
      </c>
    </row>
    <row r="951" spans="1:11" x14ac:dyDescent="0.35">
      <c r="A951" s="115">
        <v>2025</v>
      </c>
      <c r="B951" t="s">
        <v>736</v>
      </c>
      <c r="D951">
        <v>1</v>
      </c>
      <c r="H951">
        <v>1</v>
      </c>
      <c r="I951" t="str">
        <f t="shared" si="12"/>
        <v>Para Evaluar</v>
      </c>
      <c r="J951" t="s">
        <v>714</v>
      </c>
      <c r="K951" s="174" t="str">
        <f t="shared" si="13"/>
        <v>Cumplido</v>
      </c>
    </row>
    <row r="952" spans="1:11" x14ac:dyDescent="0.35">
      <c r="A952" s="115">
        <v>2025</v>
      </c>
      <c r="B952" t="s">
        <v>737</v>
      </c>
      <c r="D952">
        <v>1</v>
      </c>
      <c r="H952">
        <v>1</v>
      </c>
      <c r="I952" t="str">
        <f t="shared" si="12"/>
        <v>Para Evaluar</v>
      </c>
      <c r="J952" t="s">
        <v>714</v>
      </c>
      <c r="K952" s="174" t="str">
        <f t="shared" si="13"/>
        <v>Cumplido</v>
      </c>
    </row>
    <row r="953" spans="1:11" x14ac:dyDescent="0.35">
      <c r="A953" s="115">
        <v>2025</v>
      </c>
      <c r="B953" t="s">
        <v>738</v>
      </c>
      <c r="D953">
        <v>1</v>
      </c>
      <c r="H953">
        <v>1</v>
      </c>
      <c r="I953" t="str">
        <f t="shared" si="12"/>
        <v>Para Evaluar</v>
      </c>
      <c r="J953" t="s">
        <v>714</v>
      </c>
      <c r="K953" s="174" t="str">
        <f t="shared" si="13"/>
        <v>Cumplido</v>
      </c>
    </row>
    <row r="954" spans="1:11" x14ac:dyDescent="0.35">
      <c r="A954" s="115">
        <v>2025</v>
      </c>
      <c r="B954" t="s">
        <v>739</v>
      </c>
      <c r="D954">
        <v>1</v>
      </c>
      <c r="H954">
        <v>1</v>
      </c>
      <c r="I954" t="str">
        <f t="shared" ref="I954:I999" si="14">+IF((E954+F954+G954)&gt;0,"Abierto","Para Evaluar")</f>
        <v>Para Evaluar</v>
      </c>
      <c r="J954" t="s">
        <v>714</v>
      </c>
      <c r="K954" s="174" t="str">
        <f t="shared" ref="K954:K999" si="15">IF(G954&gt;0, "Vencido", IF((C954+D954)=H954, "Cumplido", IF(F954=H954, "Sin iniciar", "En ejecución")))</f>
        <v>Cumplido</v>
      </c>
    </row>
    <row r="955" spans="1:11" x14ac:dyDescent="0.35">
      <c r="A955" s="115">
        <v>2025</v>
      </c>
      <c r="B955" t="s">
        <v>740</v>
      </c>
      <c r="D955">
        <v>1</v>
      </c>
      <c r="H955">
        <v>1</v>
      </c>
      <c r="I955" t="str">
        <f t="shared" si="14"/>
        <v>Para Evaluar</v>
      </c>
      <c r="J955" t="s">
        <v>714</v>
      </c>
      <c r="K955" s="174" t="str">
        <f t="shared" si="15"/>
        <v>Cumplido</v>
      </c>
    </row>
    <row r="956" spans="1:11" x14ac:dyDescent="0.35">
      <c r="A956" s="115">
        <v>2025</v>
      </c>
      <c r="B956" t="s">
        <v>741</v>
      </c>
      <c r="D956">
        <v>1</v>
      </c>
      <c r="H956">
        <v>1</v>
      </c>
      <c r="I956" t="str">
        <f t="shared" si="14"/>
        <v>Para Evaluar</v>
      </c>
      <c r="J956" t="s">
        <v>714</v>
      </c>
      <c r="K956" s="174" t="str">
        <f t="shared" si="15"/>
        <v>Cumplido</v>
      </c>
    </row>
    <row r="957" spans="1:11" x14ac:dyDescent="0.35">
      <c r="A957" s="115">
        <v>2025</v>
      </c>
      <c r="B957" t="s">
        <v>742</v>
      </c>
      <c r="D957">
        <v>1</v>
      </c>
      <c r="H957">
        <v>1</v>
      </c>
      <c r="I957" t="str">
        <f t="shared" si="14"/>
        <v>Para Evaluar</v>
      </c>
      <c r="J957" t="s">
        <v>714</v>
      </c>
      <c r="K957" s="174" t="str">
        <f t="shared" si="15"/>
        <v>Cumplido</v>
      </c>
    </row>
    <row r="958" spans="1:11" x14ac:dyDescent="0.35">
      <c r="A958" s="115">
        <v>2025</v>
      </c>
      <c r="B958" t="s">
        <v>743</v>
      </c>
      <c r="E958">
        <v>3</v>
      </c>
      <c r="H958">
        <v>3</v>
      </c>
      <c r="I958" t="str">
        <f t="shared" si="14"/>
        <v>Abierto</v>
      </c>
      <c r="K958" s="174" t="str">
        <f t="shared" si="15"/>
        <v>En ejecución</v>
      </c>
    </row>
    <row r="959" spans="1:11" x14ac:dyDescent="0.35">
      <c r="A959" s="115">
        <v>2025</v>
      </c>
      <c r="B959" t="s">
        <v>744</v>
      </c>
      <c r="D959">
        <v>1</v>
      </c>
      <c r="E959">
        <v>1</v>
      </c>
      <c r="H959">
        <v>2</v>
      </c>
      <c r="I959" t="str">
        <f t="shared" si="14"/>
        <v>Abierto</v>
      </c>
      <c r="K959" s="174" t="str">
        <f t="shared" si="15"/>
        <v>En ejecución</v>
      </c>
    </row>
    <row r="960" spans="1:11" x14ac:dyDescent="0.35">
      <c r="A960" s="115">
        <v>2025</v>
      </c>
      <c r="B960" t="s">
        <v>745</v>
      </c>
      <c r="E960">
        <v>2</v>
      </c>
      <c r="H960">
        <v>2</v>
      </c>
      <c r="I960" t="str">
        <f t="shared" si="14"/>
        <v>Abierto</v>
      </c>
      <c r="K960" s="174" t="str">
        <f t="shared" si="15"/>
        <v>En ejecución</v>
      </c>
    </row>
    <row r="961" spans="1:11" x14ac:dyDescent="0.35">
      <c r="A961" s="115">
        <v>2025</v>
      </c>
      <c r="B961" t="s">
        <v>746</v>
      </c>
      <c r="C961">
        <v>1</v>
      </c>
      <c r="H961">
        <v>1</v>
      </c>
      <c r="I961" t="str">
        <f t="shared" si="14"/>
        <v>Para Evaluar</v>
      </c>
      <c r="J961" t="s">
        <v>714</v>
      </c>
      <c r="K961" s="174" t="str">
        <f t="shared" si="15"/>
        <v>Cumplido</v>
      </c>
    </row>
    <row r="962" spans="1:11" x14ac:dyDescent="0.35">
      <c r="A962" s="115">
        <v>2025</v>
      </c>
      <c r="B962" t="s">
        <v>747</v>
      </c>
      <c r="F962">
        <v>1</v>
      </c>
      <c r="H962">
        <v>1</v>
      </c>
      <c r="I962" t="str">
        <f t="shared" si="14"/>
        <v>Abierto</v>
      </c>
      <c r="K962" s="174" t="str">
        <f t="shared" si="15"/>
        <v>Sin iniciar</v>
      </c>
    </row>
    <row r="963" spans="1:11" x14ac:dyDescent="0.35">
      <c r="A963" s="115">
        <v>2025</v>
      </c>
      <c r="B963" t="s">
        <v>1071</v>
      </c>
      <c r="D963">
        <v>1</v>
      </c>
      <c r="F963">
        <v>3</v>
      </c>
      <c r="H963">
        <v>4</v>
      </c>
      <c r="I963" t="str">
        <f t="shared" si="14"/>
        <v>Abierto</v>
      </c>
      <c r="K963" s="174" t="str">
        <f t="shared" si="15"/>
        <v>En ejecución</v>
      </c>
    </row>
    <row r="964" spans="1:11" x14ac:dyDescent="0.35">
      <c r="A964" s="115">
        <v>2025</v>
      </c>
      <c r="B964" t="s">
        <v>1072</v>
      </c>
      <c r="D964">
        <v>1</v>
      </c>
      <c r="E964">
        <v>1</v>
      </c>
      <c r="F964">
        <v>1</v>
      </c>
      <c r="H964">
        <v>3</v>
      </c>
      <c r="I964" t="str">
        <f t="shared" si="14"/>
        <v>Abierto</v>
      </c>
      <c r="K964" s="174" t="str">
        <f t="shared" si="15"/>
        <v>En ejecución</v>
      </c>
    </row>
    <row r="965" spans="1:11" x14ac:dyDescent="0.35">
      <c r="A965" s="115">
        <v>2025</v>
      </c>
      <c r="B965" t="s">
        <v>1073</v>
      </c>
      <c r="D965">
        <v>2</v>
      </c>
      <c r="F965">
        <v>1</v>
      </c>
      <c r="H965">
        <v>3</v>
      </c>
      <c r="I965" t="str">
        <f t="shared" si="14"/>
        <v>Abierto</v>
      </c>
      <c r="K965" s="174" t="str">
        <f t="shared" si="15"/>
        <v>En ejecución</v>
      </c>
    </row>
    <row r="966" spans="1:11" x14ac:dyDescent="0.35">
      <c r="A966" s="115">
        <v>2025</v>
      </c>
      <c r="B966" t="s">
        <v>748</v>
      </c>
      <c r="D966">
        <v>2</v>
      </c>
      <c r="H966">
        <v>2</v>
      </c>
      <c r="I966" t="str">
        <f t="shared" si="14"/>
        <v>Para Evaluar</v>
      </c>
      <c r="J966" t="s">
        <v>714</v>
      </c>
      <c r="K966" s="174" t="str">
        <f t="shared" si="15"/>
        <v>Cumplido</v>
      </c>
    </row>
    <row r="967" spans="1:11" x14ac:dyDescent="0.35">
      <c r="A967" s="115">
        <v>2025</v>
      </c>
      <c r="B967" t="s">
        <v>1074</v>
      </c>
      <c r="C967">
        <v>3</v>
      </c>
      <c r="D967">
        <v>1</v>
      </c>
      <c r="E967">
        <v>3</v>
      </c>
      <c r="F967">
        <v>2</v>
      </c>
      <c r="H967">
        <v>9</v>
      </c>
      <c r="I967" t="str">
        <f t="shared" si="14"/>
        <v>Abierto</v>
      </c>
      <c r="K967" s="174" t="str">
        <f t="shared" si="15"/>
        <v>En ejecución</v>
      </c>
    </row>
    <row r="968" spans="1:11" x14ac:dyDescent="0.35">
      <c r="A968" s="115">
        <v>2025</v>
      </c>
      <c r="B968" t="s">
        <v>1075</v>
      </c>
      <c r="D968">
        <v>1</v>
      </c>
      <c r="E968">
        <v>2</v>
      </c>
      <c r="G968">
        <v>1</v>
      </c>
      <c r="H968">
        <v>4</v>
      </c>
      <c r="I968" t="str">
        <f t="shared" si="14"/>
        <v>Abierto</v>
      </c>
      <c r="K968" s="174" t="str">
        <f t="shared" si="15"/>
        <v>Vencido</v>
      </c>
    </row>
    <row r="969" spans="1:11" x14ac:dyDescent="0.35">
      <c r="A969" s="115">
        <v>2025</v>
      </c>
      <c r="B969" t="s">
        <v>749</v>
      </c>
      <c r="C969">
        <v>1</v>
      </c>
      <c r="D969">
        <v>1</v>
      </c>
      <c r="E969">
        <v>1</v>
      </c>
      <c r="H969">
        <v>3</v>
      </c>
      <c r="I969" t="str">
        <f t="shared" si="14"/>
        <v>Abierto</v>
      </c>
      <c r="K969" s="174" t="str">
        <f t="shared" si="15"/>
        <v>En ejecución</v>
      </c>
    </row>
    <row r="970" spans="1:11" x14ac:dyDescent="0.35">
      <c r="A970" s="115">
        <v>2025</v>
      </c>
      <c r="B970" t="s">
        <v>1076</v>
      </c>
      <c r="D970">
        <v>1</v>
      </c>
      <c r="E970">
        <v>1</v>
      </c>
      <c r="G970">
        <v>3</v>
      </c>
      <c r="H970">
        <v>5</v>
      </c>
      <c r="I970" t="str">
        <f t="shared" si="14"/>
        <v>Abierto</v>
      </c>
      <c r="K970" s="174" t="str">
        <f t="shared" si="15"/>
        <v>Vencido</v>
      </c>
    </row>
    <row r="971" spans="1:11" x14ac:dyDescent="0.35">
      <c r="A971" s="115">
        <v>2025</v>
      </c>
      <c r="B971" t="s">
        <v>1077</v>
      </c>
      <c r="G971">
        <v>1</v>
      </c>
      <c r="H971">
        <v>1</v>
      </c>
      <c r="I971" t="str">
        <f t="shared" si="14"/>
        <v>Abierto</v>
      </c>
      <c r="K971" s="174" t="str">
        <f t="shared" si="15"/>
        <v>Vencido</v>
      </c>
    </row>
    <row r="972" spans="1:11" x14ac:dyDescent="0.35">
      <c r="A972" s="115">
        <v>2025</v>
      </c>
      <c r="B972" t="s">
        <v>1078</v>
      </c>
      <c r="G972">
        <v>1</v>
      </c>
      <c r="H972">
        <v>1</v>
      </c>
      <c r="I972" t="str">
        <f t="shared" si="14"/>
        <v>Abierto</v>
      </c>
      <c r="K972" s="174" t="str">
        <f t="shared" si="15"/>
        <v>Vencido</v>
      </c>
    </row>
    <row r="973" spans="1:11" x14ac:dyDescent="0.35">
      <c r="A973" s="115">
        <v>2025</v>
      </c>
      <c r="B973" t="s">
        <v>1079</v>
      </c>
      <c r="D973">
        <v>2</v>
      </c>
      <c r="H973">
        <v>2</v>
      </c>
      <c r="I973" t="str">
        <f t="shared" si="14"/>
        <v>Para Evaluar</v>
      </c>
      <c r="J973" t="s">
        <v>714</v>
      </c>
      <c r="K973" s="174" t="str">
        <f t="shared" si="15"/>
        <v>Cumplido</v>
      </c>
    </row>
    <row r="974" spans="1:11" x14ac:dyDescent="0.35">
      <c r="A974" s="115">
        <v>2025</v>
      </c>
      <c r="B974" t="s">
        <v>1080</v>
      </c>
      <c r="F974">
        <v>1</v>
      </c>
      <c r="G974">
        <v>2</v>
      </c>
      <c r="H974">
        <v>3</v>
      </c>
      <c r="I974" t="str">
        <f t="shared" si="14"/>
        <v>Abierto</v>
      </c>
      <c r="K974" s="174" t="str">
        <f t="shared" si="15"/>
        <v>Vencido</v>
      </c>
    </row>
    <row r="975" spans="1:11" x14ac:dyDescent="0.35">
      <c r="A975" s="115">
        <v>2025</v>
      </c>
      <c r="B975" t="s">
        <v>1081</v>
      </c>
      <c r="C975">
        <v>1</v>
      </c>
      <c r="E975">
        <v>2</v>
      </c>
      <c r="F975">
        <v>3</v>
      </c>
      <c r="H975">
        <v>6</v>
      </c>
      <c r="I975" t="str">
        <f t="shared" si="14"/>
        <v>Abierto</v>
      </c>
      <c r="K975" s="174" t="str">
        <f t="shared" si="15"/>
        <v>En ejecución</v>
      </c>
    </row>
    <row r="976" spans="1:11" x14ac:dyDescent="0.35">
      <c r="A976" s="115">
        <v>2025</v>
      </c>
      <c r="B976" t="s">
        <v>1082</v>
      </c>
      <c r="D976">
        <v>1</v>
      </c>
      <c r="E976">
        <v>1</v>
      </c>
      <c r="H976">
        <v>2</v>
      </c>
      <c r="I976" t="str">
        <f t="shared" si="14"/>
        <v>Abierto</v>
      </c>
      <c r="K976" s="174" t="str">
        <f t="shared" si="15"/>
        <v>En ejecución</v>
      </c>
    </row>
    <row r="977" spans="1:11" x14ac:dyDescent="0.35">
      <c r="A977" s="115">
        <v>2025</v>
      </c>
      <c r="B977" t="s">
        <v>1083</v>
      </c>
      <c r="C977">
        <v>1</v>
      </c>
      <c r="D977">
        <v>3</v>
      </c>
      <c r="E977">
        <v>2</v>
      </c>
      <c r="F977">
        <v>1</v>
      </c>
      <c r="G977">
        <v>2</v>
      </c>
      <c r="H977">
        <v>9</v>
      </c>
      <c r="I977" t="str">
        <f t="shared" si="14"/>
        <v>Abierto</v>
      </c>
      <c r="K977" s="174" t="str">
        <f t="shared" si="15"/>
        <v>Vencido</v>
      </c>
    </row>
    <row r="978" spans="1:11" x14ac:dyDescent="0.35">
      <c r="A978" s="115">
        <v>2025</v>
      </c>
      <c r="B978" t="s">
        <v>1084</v>
      </c>
      <c r="C978">
        <v>1</v>
      </c>
      <c r="D978">
        <v>1</v>
      </c>
      <c r="E978">
        <v>1</v>
      </c>
      <c r="F978">
        <v>3</v>
      </c>
      <c r="H978">
        <v>6</v>
      </c>
      <c r="I978" t="str">
        <f t="shared" si="14"/>
        <v>Abierto</v>
      </c>
      <c r="K978" s="174" t="str">
        <f t="shared" si="15"/>
        <v>En ejecución</v>
      </c>
    </row>
    <row r="979" spans="1:11" x14ac:dyDescent="0.35">
      <c r="A979" s="115">
        <v>2025</v>
      </c>
      <c r="B979" t="s">
        <v>1085</v>
      </c>
      <c r="D979">
        <v>1</v>
      </c>
      <c r="E979">
        <v>2</v>
      </c>
      <c r="F979">
        <v>3</v>
      </c>
      <c r="H979">
        <v>6</v>
      </c>
      <c r="I979" t="str">
        <f t="shared" si="14"/>
        <v>Abierto</v>
      </c>
      <c r="K979" s="174" t="str">
        <f t="shared" si="15"/>
        <v>En ejecución</v>
      </c>
    </row>
    <row r="980" spans="1:11" x14ac:dyDescent="0.35">
      <c r="A980" s="115">
        <v>2025</v>
      </c>
      <c r="B980" t="s">
        <v>1086</v>
      </c>
      <c r="D980">
        <v>1</v>
      </c>
      <c r="E980">
        <v>2</v>
      </c>
      <c r="F980">
        <v>3</v>
      </c>
      <c r="H980">
        <v>6</v>
      </c>
      <c r="I980" t="str">
        <f t="shared" si="14"/>
        <v>Abierto</v>
      </c>
      <c r="K980" s="174" t="str">
        <f t="shared" si="15"/>
        <v>En ejecución</v>
      </c>
    </row>
    <row r="981" spans="1:11" x14ac:dyDescent="0.35">
      <c r="A981" s="115">
        <v>2025</v>
      </c>
      <c r="B981" t="s">
        <v>1087</v>
      </c>
      <c r="F981">
        <v>1</v>
      </c>
      <c r="H981">
        <v>1</v>
      </c>
      <c r="I981" t="str">
        <f t="shared" si="14"/>
        <v>Abierto</v>
      </c>
      <c r="K981" s="174" t="str">
        <f t="shared" si="15"/>
        <v>Sin iniciar</v>
      </c>
    </row>
    <row r="982" spans="1:11" x14ac:dyDescent="0.35">
      <c r="A982" s="115">
        <v>2025</v>
      </c>
      <c r="B982" t="s">
        <v>1088</v>
      </c>
      <c r="F982">
        <v>1</v>
      </c>
      <c r="H982">
        <v>1</v>
      </c>
      <c r="I982" t="str">
        <f t="shared" si="14"/>
        <v>Abierto</v>
      </c>
      <c r="K982" s="174" t="str">
        <f t="shared" si="15"/>
        <v>Sin iniciar</v>
      </c>
    </row>
    <row r="983" spans="1:11" x14ac:dyDescent="0.35">
      <c r="A983" s="115">
        <v>2025</v>
      </c>
      <c r="B983" t="s">
        <v>1089</v>
      </c>
      <c r="F983">
        <v>1</v>
      </c>
      <c r="H983">
        <v>1</v>
      </c>
      <c r="I983" t="str">
        <f t="shared" si="14"/>
        <v>Abierto</v>
      </c>
      <c r="K983" s="174" t="str">
        <f t="shared" si="15"/>
        <v>Sin iniciar</v>
      </c>
    </row>
    <row r="984" spans="1:11" x14ac:dyDescent="0.35">
      <c r="A984" s="115">
        <v>2025</v>
      </c>
      <c r="B984" t="s">
        <v>1090</v>
      </c>
      <c r="F984">
        <v>1</v>
      </c>
      <c r="H984">
        <v>1</v>
      </c>
      <c r="I984" t="str">
        <f t="shared" si="14"/>
        <v>Abierto</v>
      </c>
      <c r="K984" s="174" t="str">
        <f t="shared" si="15"/>
        <v>Sin iniciar</v>
      </c>
    </row>
    <row r="985" spans="1:11" x14ac:dyDescent="0.35">
      <c r="A985" s="115">
        <v>2025</v>
      </c>
      <c r="B985" t="s">
        <v>1091</v>
      </c>
      <c r="E985">
        <v>1</v>
      </c>
      <c r="G985">
        <v>2</v>
      </c>
      <c r="H985">
        <v>3</v>
      </c>
      <c r="I985" t="str">
        <f t="shared" si="14"/>
        <v>Abierto</v>
      </c>
      <c r="K985" s="174" t="str">
        <f t="shared" si="15"/>
        <v>Vencido</v>
      </c>
    </row>
    <row r="986" spans="1:11" x14ac:dyDescent="0.35">
      <c r="A986" s="115">
        <v>2025</v>
      </c>
      <c r="B986" t="s">
        <v>1092</v>
      </c>
      <c r="E986">
        <v>1</v>
      </c>
      <c r="F986">
        <v>2</v>
      </c>
      <c r="H986">
        <v>3</v>
      </c>
      <c r="I986" t="str">
        <f t="shared" si="14"/>
        <v>Abierto</v>
      </c>
      <c r="K986" s="174" t="str">
        <f t="shared" si="15"/>
        <v>En ejecución</v>
      </c>
    </row>
    <row r="987" spans="1:11" x14ac:dyDescent="0.35">
      <c r="A987" s="115">
        <v>2025</v>
      </c>
      <c r="B987" t="s">
        <v>1093</v>
      </c>
      <c r="D987">
        <v>2</v>
      </c>
      <c r="E987">
        <v>1</v>
      </c>
      <c r="H987">
        <v>3</v>
      </c>
      <c r="I987" t="str">
        <f t="shared" si="14"/>
        <v>Abierto</v>
      </c>
      <c r="K987" s="174" t="str">
        <f t="shared" si="15"/>
        <v>En ejecución</v>
      </c>
    </row>
    <row r="988" spans="1:11" x14ac:dyDescent="0.35">
      <c r="A988" s="115">
        <v>2025</v>
      </c>
      <c r="B988" t="s">
        <v>1094</v>
      </c>
      <c r="E988">
        <v>1</v>
      </c>
      <c r="F988">
        <v>2</v>
      </c>
      <c r="H988">
        <v>3</v>
      </c>
      <c r="I988" t="str">
        <f t="shared" si="14"/>
        <v>Abierto</v>
      </c>
      <c r="K988" s="174" t="str">
        <f t="shared" si="15"/>
        <v>En ejecución</v>
      </c>
    </row>
    <row r="989" spans="1:11" x14ac:dyDescent="0.35">
      <c r="A989" s="115">
        <v>2025</v>
      </c>
      <c r="B989" t="s">
        <v>1095</v>
      </c>
      <c r="F989">
        <v>1</v>
      </c>
      <c r="H989">
        <v>1</v>
      </c>
      <c r="I989" t="str">
        <f t="shared" si="14"/>
        <v>Abierto</v>
      </c>
      <c r="K989" s="174" t="str">
        <f t="shared" si="15"/>
        <v>Sin iniciar</v>
      </c>
    </row>
    <row r="990" spans="1:11" x14ac:dyDescent="0.35">
      <c r="A990" s="115">
        <v>2025</v>
      </c>
      <c r="B990" t="s">
        <v>1096</v>
      </c>
      <c r="F990">
        <v>2</v>
      </c>
      <c r="H990">
        <v>2</v>
      </c>
      <c r="I990" t="str">
        <f t="shared" si="14"/>
        <v>Abierto</v>
      </c>
      <c r="K990" s="174" t="str">
        <f t="shared" si="15"/>
        <v>Sin iniciar</v>
      </c>
    </row>
    <row r="991" spans="1:11" x14ac:dyDescent="0.35">
      <c r="A991" s="115">
        <v>2025</v>
      </c>
      <c r="B991" t="s">
        <v>1097</v>
      </c>
      <c r="F991">
        <v>2</v>
      </c>
      <c r="H991">
        <v>2</v>
      </c>
      <c r="I991" t="str">
        <f t="shared" si="14"/>
        <v>Abierto</v>
      </c>
      <c r="K991" s="174" t="str">
        <f t="shared" si="15"/>
        <v>Sin iniciar</v>
      </c>
    </row>
    <row r="992" spans="1:11" x14ac:dyDescent="0.35">
      <c r="A992" s="115">
        <v>2025</v>
      </c>
      <c r="B992" t="s">
        <v>1098</v>
      </c>
      <c r="D992">
        <v>1</v>
      </c>
      <c r="F992">
        <v>1</v>
      </c>
      <c r="H992">
        <v>2</v>
      </c>
      <c r="I992" t="str">
        <f t="shared" si="14"/>
        <v>Abierto</v>
      </c>
      <c r="K992" s="174" t="str">
        <f t="shared" si="15"/>
        <v>En ejecución</v>
      </c>
    </row>
    <row r="993" spans="1:11" x14ac:dyDescent="0.35">
      <c r="A993" s="115">
        <v>2025</v>
      </c>
      <c r="B993" t="s">
        <v>1099</v>
      </c>
      <c r="C993">
        <v>1</v>
      </c>
      <c r="D993">
        <v>1</v>
      </c>
      <c r="E993">
        <v>3</v>
      </c>
      <c r="H993">
        <v>5</v>
      </c>
      <c r="I993" t="str">
        <f t="shared" si="14"/>
        <v>Abierto</v>
      </c>
      <c r="K993" s="174" t="str">
        <f t="shared" si="15"/>
        <v>En ejecución</v>
      </c>
    </row>
    <row r="994" spans="1:11" x14ac:dyDescent="0.35">
      <c r="A994" s="115">
        <v>2025</v>
      </c>
      <c r="B994" t="s">
        <v>750</v>
      </c>
      <c r="D994">
        <v>2</v>
      </c>
      <c r="H994">
        <v>2</v>
      </c>
      <c r="I994" t="str">
        <f t="shared" si="14"/>
        <v>Para Evaluar</v>
      </c>
      <c r="J994" t="s">
        <v>714</v>
      </c>
      <c r="K994" s="174" t="str">
        <f t="shared" si="15"/>
        <v>Cumplido</v>
      </c>
    </row>
    <row r="995" spans="1:11" x14ac:dyDescent="0.35">
      <c r="A995" s="115">
        <v>2025</v>
      </c>
      <c r="B995" t="s">
        <v>751</v>
      </c>
      <c r="D995">
        <v>2</v>
      </c>
      <c r="H995">
        <v>2</v>
      </c>
      <c r="I995" t="str">
        <f t="shared" si="14"/>
        <v>Para Evaluar</v>
      </c>
      <c r="J995" t="s">
        <v>714</v>
      </c>
      <c r="K995" s="174" t="str">
        <f t="shared" si="15"/>
        <v>Cumplido</v>
      </c>
    </row>
    <row r="996" spans="1:11" x14ac:dyDescent="0.35">
      <c r="A996" s="115">
        <v>2025</v>
      </c>
      <c r="B996" t="s">
        <v>752</v>
      </c>
      <c r="C996">
        <v>1</v>
      </c>
      <c r="D996">
        <v>3</v>
      </c>
      <c r="H996">
        <v>4</v>
      </c>
      <c r="I996" t="str">
        <f t="shared" si="14"/>
        <v>Para Evaluar</v>
      </c>
      <c r="J996" t="s">
        <v>714</v>
      </c>
      <c r="K996" s="174" t="str">
        <f t="shared" si="15"/>
        <v>Cumplido</v>
      </c>
    </row>
    <row r="997" spans="1:11" x14ac:dyDescent="0.35">
      <c r="A997" s="115">
        <v>2025</v>
      </c>
      <c r="B997" t="s">
        <v>753</v>
      </c>
      <c r="D997">
        <v>1</v>
      </c>
      <c r="H997">
        <v>1</v>
      </c>
      <c r="I997" t="str">
        <f t="shared" si="14"/>
        <v>Para Evaluar</v>
      </c>
      <c r="J997" t="s">
        <v>714</v>
      </c>
      <c r="K997" s="174" t="str">
        <f t="shared" si="15"/>
        <v>Cumplido</v>
      </c>
    </row>
    <row r="998" spans="1:11" x14ac:dyDescent="0.35">
      <c r="A998" s="115">
        <v>2025</v>
      </c>
      <c r="B998" t="s">
        <v>754</v>
      </c>
      <c r="D998">
        <v>2</v>
      </c>
      <c r="H998">
        <v>2</v>
      </c>
      <c r="I998" t="str">
        <f t="shared" si="14"/>
        <v>Para Evaluar</v>
      </c>
      <c r="J998" t="s">
        <v>714</v>
      </c>
      <c r="K998" s="174" t="str">
        <f t="shared" si="15"/>
        <v>Cumplido</v>
      </c>
    </row>
    <row r="999" spans="1:11" ht="19.5" customHeight="1" x14ac:dyDescent="0.35">
      <c r="A999" s="113">
        <v>2025</v>
      </c>
      <c r="B999" t="s">
        <v>756</v>
      </c>
      <c r="E999">
        <v>1</v>
      </c>
      <c r="H999">
        <v>1</v>
      </c>
      <c r="I999" t="str">
        <f t="shared" si="14"/>
        <v>Abierto</v>
      </c>
      <c r="K999" s="174" t="str">
        <f t="shared" si="15"/>
        <v>En ejecución</v>
      </c>
    </row>
    <row r="1000" spans="1:11" ht="18" customHeight="1" x14ac:dyDescent="0.35">
      <c r="A1000" s="369" t="s">
        <v>7</v>
      </c>
      <c r="B1000" s="369"/>
      <c r="C1000" s="369">
        <v>142</v>
      </c>
      <c r="D1000" s="369">
        <v>230</v>
      </c>
      <c r="E1000" s="369">
        <v>303</v>
      </c>
      <c r="F1000" s="369">
        <v>123</v>
      </c>
      <c r="G1000" s="369">
        <v>102</v>
      </c>
      <c r="H1000" s="369">
        <v>900</v>
      </c>
    </row>
    <row r="1001" spans="1:11" x14ac:dyDescent="0.35">
      <c r="C1001" s="166"/>
      <c r="D1001" s="166"/>
      <c r="E1001" s="166"/>
      <c r="F1001" s="166"/>
      <c r="G1001" s="166"/>
      <c r="H1001" s="166"/>
    </row>
    <row r="1003" spans="1:11" x14ac:dyDescent="0.35">
      <c r="A1003" s="112" t="s">
        <v>1101</v>
      </c>
      <c r="B1003" s="112" t="s">
        <v>525</v>
      </c>
    </row>
    <row r="1004" spans="1:11" x14ac:dyDescent="0.35">
      <c r="A1004" s="112" t="s">
        <v>515</v>
      </c>
      <c r="B1004" t="s">
        <v>577</v>
      </c>
      <c r="C1004" t="s">
        <v>1102</v>
      </c>
      <c r="D1004" t="s">
        <v>7</v>
      </c>
      <c r="E1004" s="422"/>
      <c r="F1004" s="422"/>
      <c r="G1004" s="422"/>
      <c r="H1004" s="422"/>
      <c r="I1004" s="421"/>
    </row>
    <row r="1005" spans="1:11" x14ac:dyDescent="0.35">
      <c r="A1005" s="118">
        <v>2016</v>
      </c>
      <c r="B1005">
        <v>2</v>
      </c>
      <c r="D1005">
        <v>2</v>
      </c>
      <c r="E1005" s="421"/>
      <c r="F1005" s="421"/>
      <c r="G1005" s="421"/>
      <c r="H1005" s="421"/>
      <c r="I1005" s="421"/>
    </row>
    <row r="1006" spans="1:11" x14ac:dyDescent="0.35">
      <c r="A1006" s="118">
        <v>2018</v>
      </c>
      <c r="B1006">
        <v>5</v>
      </c>
      <c r="D1006">
        <v>5</v>
      </c>
      <c r="E1006" s="421"/>
      <c r="F1006" s="421"/>
      <c r="G1006" s="421"/>
      <c r="H1006" s="421"/>
      <c r="I1006" s="421"/>
    </row>
    <row r="1007" spans="1:11" x14ac:dyDescent="0.35">
      <c r="A1007" s="118">
        <v>2019</v>
      </c>
      <c r="B1007">
        <v>8</v>
      </c>
      <c r="C1007" s="395">
        <v>1</v>
      </c>
      <c r="D1007">
        <v>9</v>
      </c>
    </row>
    <row r="1008" spans="1:11" x14ac:dyDescent="0.35">
      <c r="A1008" s="118">
        <v>2020</v>
      </c>
      <c r="B1008">
        <v>18</v>
      </c>
      <c r="C1008" s="395">
        <v>8</v>
      </c>
      <c r="D1008">
        <v>26</v>
      </c>
    </row>
    <row r="1009" spans="1:10" x14ac:dyDescent="0.35">
      <c r="A1009" s="118">
        <v>2021</v>
      </c>
      <c r="B1009">
        <v>73</v>
      </c>
      <c r="C1009" s="395">
        <v>21</v>
      </c>
      <c r="D1009">
        <v>94</v>
      </c>
    </row>
    <row r="1010" spans="1:10" x14ac:dyDescent="0.35">
      <c r="A1010" s="118">
        <v>2022</v>
      </c>
      <c r="B1010">
        <v>74</v>
      </c>
      <c r="C1010" s="395">
        <v>40</v>
      </c>
      <c r="D1010">
        <v>114</v>
      </c>
    </row>
    <row r="1011" spans="1:10" x14ac:dyDescent="0.35">
      <c r="A1011" s="118">
        <v>2023</v>
      </c>
      <c r="B1011">
        <v>113</v>
      </c>
      <c r="C1011" s="395">
        <v>30</v>
      </c>
      <c r="D1011">
        <v>143</v>
      </c>
    </row>
    <row r="1012" spans="1:10" x14ac:dyDescent="0.35">
      <c r="A1012" s="118">
        <v>2024</v>
      </c>
      <c r="B1012">
        <v>25</v>
      </c>
      <c r="C1012" s="395">
        <v>16</v>
      </c>
      <c r="D1012">
        <v>41</v>
      </c>
    </row>
    <row r="1013" spans="1:10" x14ac:dyDescent="0.35">
      <c r="A1013" s="118">
        <v>2025</v>
      </c>
      <c r="B1013">
        <v>41</v>
      </c>
      <c r="C1013" s="395">
        <v>20</v>
      </c>
      <c r="D1013">
        <v>61</v>
      </c>
    </row>
    <row r="1014" spans="1:10" ht="15" thickBot="1" x14ac:dyDescent="0.4">
      <c r="A1014" s="118" t="s">
        <v>7</v>
      </c>
      <c r="B1014">
        <v>359</v>
      </c>
      <c r="C1014">
        <v>136</v>
      </c>
      <c r="D1014">
        <v>495</v>
      </c>
    </row>
    <row r="1015" spans="1:10" x14ac:dyDescent="0.35">
      <c r="F1015" s="495" t="s">
        <v>5923</v>
      </c>
      <c r="G1015" s="496"/>
      <c r="H1015" s="496"/>
      <c r="I1015" s="496"/>
      <c r="J1015" s="497"/>
    </row>
    <row r="1016" spans="1:10" ht="15" thickBot="1" x14ac:dyDescent="0.4">
      <c r="F1016" s="498" t="s">
        <v>5924</v>
      </c>
      <c r="G1016" s="499"/>
      <c r="H1016" s="499"/>
      <c r="I1016" s="499"/>
      <c r="J1016" s="500"/>
    </row>
    <row r="1017" spans="1:10" ht="15" thickBot="1" x14ac:dyDescent="0.4">
      <c r="F1017" s="493" t="s">
        <v>5925</v>
      </c>
      <c r="G1017" s="501"/>
      <c r="H1017" s="501"/>
      <c r="I1017" s="501"/>
      <c r="J1017" s="502"/>
    </row>
    <row r="1018" spans="1:10" ht="15" thickBot="1" x14ac:dyDescent="0.4">
      <c r="B1018" s="421"/>
      <c r="C1018" s="421"/>
      <c r="D1018" s="421"/>
      <c r="F1018" s="505" t="s">
        <v>3731</v>
      </c>
      <c r="G1018" s="507" t="s">
        <v>5926</v>
      </c>
      <c r="H1018" s="502"/>
      <c r="I1018" s="507" t="s">
        <v>5927</v>
      </c>
      <c r="J1018" s="502"/>
    </row>
    <row r="1019" spans="1:10" ht="15" thickBot="1" x14ac:dyDescent="0.4">
      <c r="B1019" s="422"/>
      <c r="C1019" s="421"/>
      <c r="D1019" s="421"/>
      <c r="F1019" s="506"/>
      <c r="G1019" s="410" t="s">
        <v>5928</v>
      </c>
      <c r="H1019" s="410" t="s">
        <v>5929</v>
      </c>
      <c r="I1019" s="411" t="s">
        <v>5928</v>
      </c>
      <c r="J1019" s="411" t="s">
        <v>5929</v>
      </c>
    </row>
    <row r="1020" spans="1:10" ht="15" thickBot="1" x14ac:dyDescent="0.4">
      <c r="B1020" s="422"/>
      <c r="C1020" s="421"/>
      <c r="D1020" s="421"/>
      <c r="F1020" s="412" t="s">
        <v>5930</v>
      </c>
      <c r="G1020" s="428">
        <v>136</v>
      </c>
      <c r="H1020" s="431">
        <f>(G1020/G1024)*100%</f>
        <v>0.27474747474747474</v>
      </c>
      <c r="I1020" s="414">
        <f>142+230</f>
        <v>372</v>
      </c>
      <c r="J1020" s="414" t="s">
        <v>5938</v>
      </c>
    </row>
    <row r="1021" spans="1:10" ht="15" thickBot="1" x14ac:dyDescent="0.4">
      <c r="B1021" s="422"/>
      <c r="C1021" s="421"/>
      <c r="D1021" s="421"/>
      <c r="F1021" s="415" t="s">
        <v>5931</v>
      </c>
      <c r="G1021" s="429">
        <v>213</v>
      </c>
      <c r="H1021" s="431">
        <f>(G1021/G1024*100%)</f>
        <v>0.4303030303030303</v>
      </c>
      <c r="I1021" s="414">
        <v>303</v>
      </c>
      <c r="J1021" s="414" t="s">
        <v>5939</v>
      </c>
    </row>
    <row r="1022" spans="1:10" ht="15" thickBot="1" x14ac:dyDescent="0.4">
      <c r="B1022" s="422"/>
      <c r="C1022" s="421"/>
      <c r="D1022" s="421"/>
      <c r="F1022" s="416" t="s">
        <v>5932</v>
      </c>
      <c r="G1022" s="429">
        <v>71</v>
      </c>
      <c r="H1022" s="431">
        <f>(G1022/G1024)*100%</f>
        <v>0.14343434343434344</v>
      </c>
      <c r="I1022" s="414">
        <v>123</v>
      </c>
      <c r="J1022" s="414" t="s">
        <v>5940</v>
      </c>
    </row>
    <row r="1023" spans="1:10" ht="15" thickBot="1" x14ac:dyDescent="0.4">
      <c r="B1023" s="421"/>
      <c r="C1023" s="421"/>
      <c r="D1023" s="421"/>
      <c r="F1023" s="417" t="s">
        <v>5933</v>
      </c>
      <c r="G1023" s="429">
        <v>75</v>
      </c>
      <c r="H1023" s="431">
        <f>(G1023/G1024)*100%</f>
        <v>0.15151515151515152</v>
      </c>
      <c r="I1023" s="414">
        <v>102</v>
      </c>
      <c r="J1023" s="414" t="s">
        <v>5941</v>
      </c>
    </row>
    <row r="1024" spans="1:10" ht="15" thickBot="1" x14ac:dyDescent="0.4">
      <c r="B1024" s="421"/>
      <c r="C1024" s="421"/>
      <c r="D1024" s="421"/>
      <c r="F1024" s="418" t="s">
        <v>5934</v>
      </c>
      <c r="G1024" s="430">
        <f>SUM(G1020:G1023)</f>
        <v>495</v>
      </c>
      <c r="H1024" s="432">
        <f>SUM(H1020:H1023)</f>
        <v>1</v>
      </c>
      <c r="I1024" s="420">
        <f>SUM(I1020:I1023)</f>
        <v>900</v>
      </c>
      <c r="J1024" s="420" t="s">
        <v>5942</v>
      </c>
    </row>
    <row r="1025" spans="2:4" x14ac:dyDescent="0.35">
      <c r="B1025" s="421"/>
      <c r="C1025" s="421"/>
      <c r="D1025" s="421"/>
    </row>
  </sheetData>
  <autoFilter ref="A504:CR1000" xr:uid="{C1EFE9A2-7A00-4D02-AEF3-2631F13747EF}"/>
  <mergeCells count="6">
    <mergeCell ref="F1015:J1015"/>
    <mergeCell ref="F1016:J1016"/>
    <mergeCell ref="F1017:J1017"/>
    <mergeCell ref="F1018:F1019"/>
    <mergeCell ref="G1018:H1018"/>
    <mergeCell ref="I1018:J1018"/>
  </mergeCells>
  <pageMargins left="0.7" right="0.7" top="0.75" bottom="0.75" header="0.3" footer="0.3"/>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F0A04-615C-4A22-9BF0-D2ABD038CD4B}">
  <dimension ref="A1:D28"/>
  <sheetViews>
    <sheetView workbookViewId="0">
      <selection activeCell="D3" sqref="D3"/>
    </sheetView>
  </sheetViews>
  <sheetFormatPr baseColWidth="10" defaultColWidth="11.453125" defaultRowHeight="14.5" x14ac:dyDescent="0.35"/>
  <cols>
    <col min="1" max="1" width="43.81640625" customWidth="1"/>
  </cols>
  <sheetData>
    <row r="1" spans="1:4" ht="15" thickBot="1" x14ac:dyDescent="0.4">
      <c r="A1" s="508" t="s">
        <v>1104</v>
      </c>
      <c r="B1" s="509"/>
      <c r="C1" s="509"/>
      <c r="D1" s="510"/>
    </row>
    <row r="2" spans="1:4" ht="21.5" thickBot="1" x14ac:dyDescent="0.4">
      <c r="A2" s="122" t="s">
        <v>1105</v>
      </c>
      <c r="B2" s="123" t="s">
        <v>1106</v>
      </c>
      <c r="C2" s="123" t="s">
        <v>1107</v>
      </c>
      <c r="D2" s="123" t="s">
        <v>1108</v>
      </c>
    </row>
    <row r="3" spans="1:4" ht="15" thickBot="1" x14ac:dyDescent="0.4">
      <c r="A3" s="124" t="s">
        <v>1109</v>
      </c>
      <c r="B3" s="125">
        <v>2016</v>
      </c>
      <c r="C3" s="125">
        <v>2</v>
      </c>
      <c r="D3" s="125">
        <v>2</v>
      </c>
    </row>
    <row r="4" spans="1:4" ht="15" thickBot="1" x14ac:dyDescent="0.4">
      <c r="A4" s="124" t="s">
        <v>1110</v>
      </c>
      <c r="B4" s="125">
        <v>2018</v>
      </c>
      <c r="C4" s="125">
        <v>3</v>
      </c>
      <c r="D4" s="125">
        <v>6</v>
      </c>
    </row>
    <row r="5" spans="1:4" ht="15" thickBot="1" x14ac:dyDescent="0.4">
      <c r="A5" s="124" t="s">
        <v>1111</v>
      </c>
      <c r="B5" s="125">
        <v>2019</v>
      </c>
      <c r="C5" s="125">
        <v>9</v>
      </c>
      <c r="D5" s="125">
        <v>15</v>
      </c>
    </row>
    <row r="6" spans="1:4" ht="15" thickBot="1" x14ac:dyDescent="0.4">
      <c r="A6" s="124" t="s">
        <v>1112</v>
      </c>
      <c r="B6" s="125">
        <v>2020</v>
      </c>
      <c r="C6" s="125">
        <v>26</v>
      </c>
      <c r="D6" s="125">
        <v>38</v>
      </c>
    </row>
    <row r="7" spans="1:4" ht="15" thickBot="1" x14ac:dyDescent="0.4">
      <c r="A7" s="124" t="s">
        <v>1113</v>
      </c>
      <c r="B7" s="125">
        <v>2021</v>
      </c>
      <c r="C7" s="125">
        <v>86</v>
      </c>
      <c r="D7" s="125">
        <v>129</v>
      </c>
    </row>
    <row r="8" spans="1:4" ht="15" thickBot="1" x14ac:dyDescent="0.4">
      <c r="A8" s="124" t="s">
        <v>1114</v>
      </c>
      <c r="B8" s="125">
        <v>2022</v>
      </c>
      <c r="C8" s="125">
        <v>83</v>
      </c>
      <c r="D8" s="125">
        <v>132</v>
      </c>
    </row>
    <row r="9" spans="1:4" ht="15" thickBot="1" x14ac:dyDescent="0.4">
      <c r="A9" s="124" t="s">
        <v>1115</v>
      </c>
      <c r="B9" s="125">
        <v>2023</v>
      </c>
      <c r="C9" s="125">
        <v>111</v>
      </c>
      <c r="D9" s="125">
        <v>169</v>
      </c>
    </row>
    <row r="10" spans="1:4" ht="15" thickBot="1" x14ac:dyDescent="0.4">
      <c r="A10" s="124" t="s">
        <v>1116</v>
      </c>
      <c r="B10" s="125">
        <v>2024</v>
      </c>
      <c r="C10" s="125">
        <v>19</v>
      </c>
      <c r="D10" s="125">
        <v>25</v>
      </c>
    </row>
    <row r="11" spans="1:4" ht="15" thickBot="1" x14ac:dyDescent="0.4">
      <c r="A11" s="124" t="s">
        <v>1117</v>
      </c>
      <c r="B11" s="125">
        <v>2025</v>
      </c>
      <c r="C11" s="125">
        <v>24</v>
      </c>
      <c r="D11" s="125">
        <v>35</v>
      </c>
    </row>
    <row r="12" spans="1:4" ht="15" thickBot="1" x14ac:dyDescent="0.4">
      <c r="A12" s="124" t="s">
        <v>1118</v>
      </c>
      <c r="B12" s="125"/>
      <c r="C12" s="125">
        <f>SUM(C3:C11)</f>
        <v>363</v>
      </c>
      <c r="D12" s="125">
        <v>551</v>
      </c>
    </row>
    <row r="13" spans="1:4" ht="15" thickBot="1" x14ac:dyDescent="0.4"/>
    <row r="14" spans="1:4" ht="15" thickBot="1" x14ac:dyDescent="0.4">
      <c r="A14" s="508" t="s">
        <v>1119</v>
      </c>
      <c r="B14" s="509"/>
      <c r="C14" s="509"/>
      <c r="D14" s="510"/>
    </row>
    <row r="15" spans="1:4" ht="21.5" thickBot="1" x14ac:dyDescent="0.4">
      <c r="A15" s="122" t="s">
        <v>1120</v>
      </c>
      <c r="B15" s="123" t="s">
        <v>1106</v>
      </c>
      <c r="C15" s="123" t="s">
        <v>1107</v>
      </c>
      <c r="D15" s="123" t="s">
        <v>1108</v>
      </c>
    </row>
    <row r="16" spans="1:4" ht="15" thickBot="1" x14ac:dyDescent="0.4">
      <c r="A16" s="124" t="s">
        <v>1121</v>
      </c>
      <c r="B16" s="125">
        <v>2023</v>
      </c>
      <c r="C16" s="125">
        <v>30</v>
      </c>
      <c r="D16" s="125">
        <v>42</v>
      </c>
    </row>
    <row r="17" spans="1:4" ht="15" thickBot="1" x14ac:dyDescent="0.4"/>
    <row r="18" spans="1:4" ht="15" thickBot="1" x14ac:dyDescent="0.4">
      <c r="A18" s="508" t="s">
        <v>1119</v>
      </c>
      <c r="B18" s="509"/>
      <c r="C18" s="509"/>
      <c r="D18" s="510"/>
    </row>
    <row r="19" spans="1:4" ht="21.5" thickBot="1" x14ac:dyDescent="0.4">
      <c r="A19" s="122" t="s">
        <v>1120</v>
      </c>
      <c r="B19" s="123" t="s">
        <v>1106</v>
      </c>
      <c r="C19" s="123" t="s">
        <v>1107</v>
      </c>
      <c r="D19" s="123" t="s">
        <v>1108</v>
      </c>
    </row>
    <row r="20" spans="1:4" ht="15" thickBot="1" x14ac:dyDescent="0.4">
      <c r="A20" s="124" t="s">
        <v>1122</v>
      </c>
      <c r="B20" s="125">
        <v>2018</v>
      </c>
      <c r="C20" s="125">
        <v>2</v>
      </c>
      <c r="D20" s="125">
        <v>11</v>
      </c>
    </row>
    <row r="21" spans="1:4" ht="15" thickBot="1" x14ac:dyDescent="0.4">
      <c r="A21" s="124" t="s">
        <v>1123</v>
      </c>
      <c r="B21" s="125">
        <v>2020</v>
      </c>
      <c r="C21" s="125">
        <v>5</v>
      </c>
      <c r="D21" s="125">
        <v>20</v>
      </c>
    </row>
    <row r="22" spans="1:4" ht="15" thickBot="1" x14ac:dyDescent="0.4">
      <c r="A22" s="124" t="s">
        <v>1124</v>
      </c>
      <c r="B22" s="125">
        <v>2021</v>
      </c>
      <c r="C22" s="125">
        <v>7</v>
      </c>
      <c r="D22" s="125">
        <v>27</v>
      </c>
    </row>
    <row r="23" spans="1:4" ht="15" thickBot="1" x14ac:dyDescent="0.4">
      <c r="A23" s="124" t="s">
        <v>1125</v>
      </c>
      <c r="B23" s="125">
        <v>2022</v>
      </c>
      <c r="C23" s="125">
        <v>27</v>
      </c>
      <c r="D23" s="125">
        <v>58</v>
      </c>
    </row>
    <row r="24" spans="1:4" ht="15" thickBot="1" x14ac:dyDescent="0.4">
      <c r="A24" s="124" t="s">
        <v>1126</v>
      </c>
      <c r="B24" s="125">
        <v>2023</v>
      </c>
      <c r="C24" s="125">
        <v>2</v>
      </c>
      <c r="D24" s="125">
        <v>67</v>
      </c>
    </row>
    <row r="25" spans="1:4" ht="15" thickBot="1" x14ac:dyDescent="0.4">
      <c r="A25" s="124" t="s">
        <v>1127</v>
      </c>
      <c r="B25" s="125">
        <v>2024</v>
      </c>
      <c r="C25" s="125">
        <v>22</v>
      </c>
      <c r="D25" s="125">
        <v>9</v>
      </c>
    </row>
    <row r="26" spans="1:4" ht="15" thickBot="1" x14ac:dyDescent="0.4">
      <c r="A26" s="124" t="s">
        <v>1128</v>
      </c>
      <c r="B26" s="125">
        <v>2025</v>
      </c>
      <c r="C26" s="125">
        <v>37</v>
      </c>
      <c r="D26" s="125">
        <v>115</v>
      </c>
    </row>
    <row r="27" spans="1:4" ht="15" thickBot="1" x14ac:dyDescent="0.4">
      <c r="A27" s="511" t="s">
        <v>1129</v>
      </c>
      <c r="B27" s="512"/>
      <c r="C27" s="126">
        <v>102</v>
      </c>
      <c r="D27" s="126">
        <v>307</v>
      </c>
    </row>
    <row r="28" spans="1:4" x14ac:dyDescent="0.35">
      <c r="A28" s="127" t="s">
        <v>1130</v>
      </c>
      <c r="C28">
        <f>C27+C16+C12</f>
        <v>495</v>
      </c>
      <c r="D28">
        <f>D12+D16+D27</f>
        <v>900</v>
      </c>
    </row>
  </sheetData>
  <mergeCells count="4">
    <mergeCell ref="A18:D18"/>
    <mergeCell ref="A27:B27"/>
    <mergeCell ref="A1:D1"/>
    <mergeCell ref="A14:D14"/>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501"/>
  <sheetViews>
    <sheetView topLeftCell="A6" zoomScale="70" zoomScaleNormal="70" workbookViewId="0">
      <pane xSplit="2" ySplit="3" topLeftCell="C13" activePane="bottomRight" state="frozen"/>
      <selection pane="topRight" activeCell="C6" sqref="C6"/>
      <selection pane="bottomLeft" activeCell="A9" sqref="A9"/>
      <selection pane="bottomRight" activeCell="V9" sqref="V9"/>
    </sheetView>
  </sheetViews>
  <sheetFormatPr baseColWidth="10" defaultColWidth="14.453125" defaultRowHeight="15" customHeight="1" x14ac:dyDescent="0.35"/>
  <cols>
    <col min="1" max="1" width="21.1796875" customWidth="1"/>
    <col min="2" max="2" width="13.81640625" customWidth="1"/>
    <col min="3" max="3" width="40.26953125" customWidth="1"/>
    <col min="4" max="4" width="21.453125" customWidth="1"/>
    <col min="5" max="5" width="12.7265625" customWidth="1"/>
    <col min="6" max="7" width="13.26953125" customWidth="1"/>
    <col min="8" max="8" width="14.7265625" customWidth="1"/>
    <col min="9" max="9" width="12.26953125" customWidth="1"/>
    <col min="10" max="10" width="11.453125" customWidth="1"/>
    <col min="11" max="11" width="16.81640625" customWidth="1"/>
    <col min="12" max="12" width="38.26953125" customWidth="1"/>
    <col min="13" max="13" width="33.54296875" customWidth="1"/>
    <col min="14" max="14" width="26.7265625" customWidth="1"/>
    <col min="15" max="15" width="27.26953125" customWidth="1"/>
    <col min="16" max="17" width="26.7265625" customWidth="1"/>
    <col min="18" max="20" width="26.7265625" style="85" customWidth="1"/>
    <col min="21" max="21" width="26.7265625" customWidth="1"/>
    <col min="22" max="22" width="39.54296875" customWidth="1"/>
    <col min="23" max="24" width="26.7265625" customWidth="1"/>
    <col min="25" max="38" width="26.7265625" hidden="1" customWidth="1"/>
    <col min="39" max="43" width="0" hidden="1" customWidth="1"/>
  </cols>
  <sheetData>
    <row r="1" spans="1:38" ht="25.5" customHeight="1" x14ac:dyDescent="0.35">
      <c r="A1" s="513"/>
      <c r="B1" s="458"/>
      <c r="C1" s="458"/>
      <c r="D1" s="458"/>
      <c r="E1" s="458"/>
      <c r="F1" s="458"/>
      <c r="G1" s="458"/>
      <c r="H1" s="458"/>
      <c r="I1" s="458"/>
      <c r="J1" s="458"/>
      <c r="K1" s="458"/>
      <c r="L1" s="458"/>
      <c r="M1" s="458"/>
      <c r="N1" s="458"/>
      <c r="O1" s="458"/>
      <c r="P1" s="458"/>
      <c r="Q1" s="458"/>
      <c r="R1" s="514"/>
      <c r="S1" s="514"/>
      <c r="T1" s="514"/>
      <c r="U1" s="458"/>
      <c r="V1" s="458"/>
      <c r="W1" s="458"/>
      <c r="X1" s="458"/>
      <c r="Y1" s="458"/>
      <c r="Z1" s="458"/>
      <c r="AA1" s="458"/>
      <c r="AB1" s="458"/>
      <c r="AC1" s="458"/>
      <c r="AD1" s="458"/>
      <c r="AE1" s="458"/>
      <c r="AF1" s="458"/>
      <c r="AG1" s="458"/>
      <c r="AH1" s="458"/>
      <c r="AI1" s="458"/>
      <c r="AJ1" s="458"/>
      <c r="AK1" s="458"/>
      <c r="AL1" s="459"/>
    </row>
    <row r="2" spans="1:38" ht="33" customHeight="1" x14ac:dyDescent="0.35">
      <c r="A2" s="458"/>
      <c r="B2" s="458"/>
      <c r="C2" s="458"/>
      <c r="D2" s="458"/>
      <c r="E2" s="458"/>
      <c r="F2" s="458"/>
      <c r="G2" s="458"/>
      <c r="H2" s="458"/>
      <c r="I2" s="458"/>
      <c r="J2" s="458"/>
      <c r="K2" s="458"/>
      <c r="L2" s="458"/>
      <c r="M2" s="458"/>
      <c r="N2" s="458"/>
      <c r="O2" s="458"/>
      <c r="P2" s="458"/>
      <c r="Q2" s="458"/>
      <c r="R2" s="514"/>
      <c r="S2" s="514"/>
      <c r="T2" s="514"/>
      <c r="U2" s="458"/>
      <c r="V2" s="458"/>
      <c r="W2" s="458"/>
      <c r="X2" s="458"/>
      <c r="Y2" s="458"/>
      <c r="Z2" s="458"/>
      <c r="AA2" s="458"/>
      <c r="AB2" s="458"/>
      <c r="AC2" s="458"/>
      <c r="AD2" s="458"/>
      <c r="AE2" s="458"/>
      <c r="AF2" s="458"/>
      <c r="AG2" s="458"/>
      <c r="AH2" s="458"/>
      <c r="AI2" s="458"/>
      <c r="AJ2" s="458"/>
      <c r="AK2" s="458"/>
      <c r="AL2" s="459"/>
    </row>
    <row r="3" spans="1:38" ht="33" customHeight="1" x14ac:dyDescent="0.35">
      <c r="A3" s="513"/>
      <c r="B3" s="458"/>
      <c r="C3" s="458"/>
      <c r="D3" s="458"/>
      <c r="E3" s="458"/>
      <c r="F3" s="458"/>
      <c r="G3" s="458"/>
      <c r="H3" s="458"/>
      <c r="I3" s="458"/>
      <c r="J3" s="458"/>
      <c r="K3" s="458"/>
      <c r="L3" s="458"/>
      <c r="M3" s="458"/>
      <c r="N3" s="458"/>
      <c r="O3" s="458"/>
      <c r="P3" s="458"/>
      <c r="Q3" s="458"/>
      <c r="R3" s="514"/>
      <c r="S3" s="514"/>
      <c r="T3" s="514"/>
      <c r="U3" s="458"/>
      <c r="V3" s="458"/>
      <c r="W3" s="458"/>
      <c r="X3" s="458"/>
      <c r="Y3" s="458"/>
      <c r="Z3" s="458"/>
      <c r="AA3" s="458"/>
      <c r="AB3" s="458"/>
      <c r="AC3" s="458"/>
      <c r="AD3" s="458"/>
      <c r="AE3" s="458"/>
      <c r="AF3" s="458"/>
      <c r="AG3" s="458"/>
      <c r="AH3" s="458"/>
      <c r="AI3" s="458"/>
      <c r="AJ3" s="458"/>
      <c r="AK3" s="458"/>
      <c r="AL3" s="459"/>
    </row>
    <row r="4" spans="1:38" ht="17.25" customHeight="1" x14ac:dyDescent="0.35">
      <c r="A4" s="458"/>
      <c r="B4" s="466"/>
      <c r="C4" s="466"/>
      <c r="D4" s="466"/>
      <c r="E4" s="466"/>
      <c r="F4" s="466"/>
      <c r="G4" s="466"/>
      <c r="H4" s="466"/>
      <c r="I4" s="466"/>
      <c r="J4" s="466"/>
      <c r="K4" s="466"/>
      <c r="L4" s="466"/>
      <c r="M4" s="466"/>
      <c r="N4" s="466"/>
      <c r="O4" s="466"/>
      <c r="P4" s="466"/>
      <c r="Q4" s="466"/>
      <c r="R4" s="518"/>
      <c r="S4" s="518"/>
      <c r="T4" s="518"/>
      <c r="U4" s="466"/>
      <c r="V4" s="466"/>
      <c r="W4" s="466"/>
      <c r="X4" s="466"/>
      <c r="Y4" s="466"/>
      <c r="Z4" s="466"/>
      <c r="AA4" s="466"/>
      <c r="AB4" s="466"/>
      <c r="AC4" s="466"/>
      <c r="AD4" s="466"/>
      <c r="AE4" s="466"/>
      <c r="AF4" s="466"/>
      <c r="AG4" s="466"/>
      <c r="AH4" s="466"/>
      <c r="AI4" s="466"/>
      <c r="AJ4" s="466"/>
      <c r="AK4" s="466"/>
      <c r="AL4" s="459"/>
    </row>
    <row r="5" spans="1:38" ht="17.25" customHeight="1" thickBot="1" x14ac:dyDescent="0.4">
      <c r="A5" s="458"/>
      <c r="B5" s="458"/>
      <c r="C5" s="458"/>
      <c r="D5" s="458"/>
      <c r="E5" s="458"/>
      <c r="F5" s="458"/>
      <c r="G5" s="458"/>
      <c r="H5" s="458"/>
      <c r="I5" s="458"/>
      <c r="J5" s="458"/>
      <c r="K5" s="458"/>
      <c r="L5" s="458"/>
      <c r="M5" s="458"/>
      <c r="N5" s="458"/>
      <c r="O5" s="458"/>
      <c r="P5" s="458"/>
      <c r="Q5" s="458"/>
      <c r="R5" s="514"/>
      <c r="S5" s="514"/>
      <c r="T5" s="514"/>
      <c r="U5" s="458"/>
      <c r="V5" s="458"/>
      <c r="W5" s="458"/>
      <c r="X5" s="458"/>
      <c r="Y5" s="458"/>
      <c r="Z5" s="458"/>
      <c r="AA5" s="458"/>
      <c r="AB5" s="458"/>
      <c r="AC5" s="458"/>
      <c r="AD5" s="458"/>
      <c r="AE5" s="458"/>
      <c r="AF5" s="458"/>
      <c r="AG5" s="458"/>
      <c r="AH5" s="458"/>
      <c r="AI5" s="458"/>
      <c r="AJ5" s="458"/>
      <c r="AK5" s="458"/>
      <c r="AL5" s="459"/>
    </row>
    <row r="6" spans="1:38" ht="24" customHeight="1" thickBot="1" x14ac:dyDescent="0.4">
      <c r="A6" s="519" t="s">
        <v>1131</v>
      </c>
      <c r="B6" s="462"/>
      <c r="C6" s="462"/>
      <c r="D6" s="462"/>
      <c r="E6" s="462"/>
      <c r="F6" s="462"/>
      <c r="G6" s="462"/>
      <c r="H6" s="462"/>
      <c r="I6" s="462"/>
      <c r="J6" s="462"/>
      <c r="K6" s="461" t="s">
        <v>1132</v>
      </c>
      <c r="L6" s="462"/>
      <c r="M6" s="462"/>
      <c r="N6" s="462"/>
      <c r="O6" s="462"/>
      <c r="P6" s="462"/>
      <c r="Q6" s="462"/>
      <c r="R6" s="461" t="s">
        <v>1133</v>
      </c>
      <c r="S6" s="515"/>
      <c r="T6" s="515"/>
      <c r="U6" s="462"/>
      <c r="V6" s="462"/>
      <c r="W6" s="462"/>
      <c r="X6" s="462"/>
      <c r="Y6" s="520" t="s">
        <v>1134</v>
      </c>
      <c r="Z6" s="474"/>
      <c r="AA6" s="474"/>
      <c r="AB6" s="474"/>
      <c r="AC6" s="474"/>
      <c r="AD6" s="474"/>
      <c r="AE6" s="474"/>
      <c r="AF6" s="521" t="s">
        <v>1135</v>
      </c>
      <c r="AG6" s="474"/>
      <c r="AH6" s="474"/>
      <c r="AI6" s="474"/>
      <c r="AJ6" s="474"/>
      <c r="AK6" s="474"/>
      <c r="AL6" s="474"/>
    </row>
    <row r="7" spans="1:38" ht="84" customHeight="1" thickBot="1" x14ac:dyDescent="0.4">
      <c r="A7" s="462"/>
      <c r="B7" s="462"/>
      <c r="C7" s="462"/>
      <c r="D7" s="462"/>
      <c r="E7" s="462"/>
      <c r="F7" s="462"/>
      <c r="G7" s="462"/>
      <c r="H7" s="462"/>
      <c r="I7" s="462"/>
      <c r="J7" s="462"/>
      <c r="K7" s="461" t="s">
        <v>1136</v>
      </c>
      <c r="L7" s="462"/>
      <c r="M7" s="462"/>
      <c r="N7" s="461" t="s">
        <v>1137</v>
      </c>
      <c r="O7" s="462"/>
      <c r="P7" s="462"/>
      <c r="Q7" s="462"/>
      <c r="R7" s="461" t="s">
        <v>1136</v>
      </c>
      <c r="S7" s="515"/>
      <c r="T7" s="515"/>
      <c r="U7" s="461" t="s">
        <v>1137</v>
      </c>
      <c r="V7" s="462"/>
      <c r="W7" s="462"/>
      <c r="X7" s="462"/>
      <c r="Y7" s="516" t="s">
        <v>1136</v>
      </c>
      <c r="Z7" s="470"/>
      <c r="AA7" s="470"/>
      <c r="AB7" s="517" t="s">
        <v>1137</v>
      </c>
      <c r="AC7" s="470"/>
      <c r="AD7" s="470"/>
      <c r="AE7" s="471"/>
      <c r="AF7" s="517" t="s">
        <v>1136</v>
      </c>
      <c r="AG7" s="470"/>
      <c r="AH7" s="470"/>
      <c r="AI7" s="517" t="s">
        <v>1137</v>
      </c>
      <c r="AJ7" s="470"/>
      <c r="AK7" s="470"/>
      <c r="AL7" s="471"/>
    </row>
    <row r="8" spans="1:38" ht="77.25" customHeight="1" thickBot="1" x14ac:dyDescent="0.4">
      <c r="A8" s="33" t="s">
        <v>1138</v>
      </c>
      <c r="B8" s="34" t="s">
        <v>1139</v>
      </c>
      <c r="C8" s="33" t="s">
        <v>1140</v>
      </c>
      <c r="D8" s="33" t="s">
        <v>1141</v>
      </c>
      <c r="E8" s="34" t="s">
        <v>1142</v>
      </c>
      <c r="F8" s="33" t="s">
        <v>1143</v>
      </c>
      <c r="G8" s="33" t="s">
        <v>1144</v>
      </c>
      <c r="H8" s="33" t="s">
        <v>1145</v>
      </c>
      <c r="I8" s="33" t="s">
        <v>583</v>
      </c>
      <c r="J8" s="33" t="s">
        <v>585</v>
      </c>
      <c r="K8" s="35" t="s">
        <v>1146</v>
      </c>
      <c r="L8" s="36" t="s">
        <v>1147</v>
      </c>
      <c r="M8" s="36" t="s">
        <v>1148</v>
      </c>
      <c r="N8" s="37" t="s">
        <v>1149</v>
      </c>
      <c r="O8" s="37" t="s">
        <v>1150</v>
      </c>
      <c r="P8" s="37" t="s">
        <v>1151</v>
      </c>
      <c r="Q8" s="38" t="s">
        <v>1152</v>
      </c>
      <c r="R8" s="35" t="s">
        <v>1146</v>
      </c>
      <c r="S8" s="36" t="s">
        <v>1147</v>
      </c>
      <c r="T8" s="36" t="s">
        <v>1148</v>
      </c>
      <c r="U8" s="37" t="s">
        <v>1149</v>
      </c>
      <c r="V8" s="37" t="s">
        <v>1150</v>
      </c>
      <c r="W8" s="37" t="s">
        <v>1151</v>
      </c>
      <c r="X8" s="38" t="s">
        <v>1152</v>
      </c>
      <c r="Y8" s="2" t="s">
        <v>1146</v>
      </c>
      <c r="Z8" s="3" t="s">
        <v>1147</v>
      </c>
      <c r="AA8" s="3" t="s">
        <v>1148</v>
      </c>
      <c r="AB8" s="4" t="s">
        <v>1149</v>
      </c>
      <c r="AC8" s="4" t="s">
        <v>1150</v>
      </c>
      <c r="AD8" s="4" t="s">
        <v>1151</v>
      </c>
      <c r="AE8" s="5" t="s">
        <v>1152</v>
      </c>
      <c r="AF8" s="6" t="s">
        <v>1146</v>
      </c>
      <c r="AG8" s="3" t="s">
        <v>1147</v>
      </c>
      <c r="AH8" s="3" t="s">
        <v>1148</v>
      </c>
      <c r="AI8" s="4" t="s">
        <v>1149</v>
      </c>
      <c r="AJ8" s="4" t="s">
        <v>1150</v>
      </c>
      <c r="AK8" s="4" t="s">
        <v>1151</v>
      </c>
      <c r="AL8" s="5" t="s">
        <v>1152</v>
      </c>
    </row>
    <row r="9" spans="1:38" ht="78.75" customHeight="1" x14ac:dyDescent="0.35">
      <c r="A9" s="44" t="s">
        <v>1153</v>
      </c>
      <c r="B9" s="63" t="s">
        <v>1154</v>
      </c>
      <c r="C9" s="64" t="s">
        <v>1155</v>
      </c>
      <c r="D9" s="63" t="s">
        <v>1156</v>
      </c>
      <c r="E9" s="63">
        <v>1</v>
      </c>
      <c r="F9" s="65">
        <v>46023</v>
      </c>
      <c r="G9" s="65">
        <v>46387</v>
      </c>
      <c r="H9" s="66">
        <f>DAYS360(F9,G9)/360*54</f>
        <v>54</v>
      </c>
      <c r="I9" s="63" t="s">
        <v>1157</v>
      </c>
      <c r="J9" s="63" t="s">
        <v>563</v>
      </c>
      <c r="K9" s="49">
        <v>0</v>
      </c>
      <c r="L9" s="73" t="s">
        <v>1158</v>
      </c>
      <c r="M9" s="87"/>
      <c r="N9" s="58">
        <v>46153</v>
      </c>
      <c r="O9" s="50" t="s">
        <v>1159</v>
      </c>
      <c r="P9" s="49">
        <v>0</v>
      </c>
      <c r="Q9" s="62" t="s">
        <v>526</v>
      </c>
      <c r="R9" s="49">
        <v>0</v>
      </c>
      <c r="S9" s="73" t="s">
        <v>1158</v>
      </c>
      <c r="T9" s="87"/>
      <c r="U9" s="88">
        <v>46213</v>
      </c>
      <c r="V9" s="50" t="s">
        <v>1159</v>
      </c>
      <c r="W9" s="49">
        <v>0</v>
      </c>
      <c r="X9" s="62" t="s">
        <v>4</v>
      </c>
      <c r="Y9" s="86"/>
      <c r="Z9" s="27"/>
      <c r="AA9" s="25"/>
      <c r="AB9" s="26"/>
      <c r="AC9" s="27"/>
      <c r="AD9" s="25"/>
      <c r="AE9" s="26"/>
      <c r="AF9" s="27"/>
      <c r="AG9" s="25"/>
      <c r="AH9" s="26"/>
      <c r="AI9" s="27"/>
      <c r="AJ9" s="25"/>
      <c r="AK9" s="26"/>
      <c r="AL9" s="27"/>
    </row>
    <row r="10" spans="1:38" ht="38.25" customHeight="1" x14ac:dyDescent="0.35">
      <c r="A10" s="44" t="s">
        <v>1153</v>
      </c>
      <c r="B10" s="63" t="s">
        <v>1160</v>
      </c>
      <c r="C10" s="64" t="s">
        <v>1161</v>
      </c>
      <c r="D10" s="63" t="s">
        <v>1162</v>
      </c>
      <c r="E10" s="63">
        <v>12</v>
      </c>
      <c r="F10" s="65">
        <v>45658</v>
      </c>
      <c r="G10" s="65">
        <v>46022</v>
      </c>
      <c r="H10" s="66">
        <f>DAYS360(F10,G10)/360*54</f>
        <v>54</v>
      </c>
      <c r="I10" s="63" t="s">
        <v>1163</v>
      </c>
      <c r="J10" s="63" t="s">
        <v>1164</v>
      </c>
      <c r="K10" s="49">
        <f>6/6</f>
        <v>1</v>
      </c>
      <c r="L10" s="73" t="s">
        <v>1165</v>
      </c>
      <c r="M10" s="87"/>
      <c r="N10" s="58">
        <v>46153</v>
      </c>
      <c r="O10" s="50" t="s">
        <v>1166</v>
      </c>
      <c r="P10" s="49">
        <v>0</v>
      </c>
      <c r="Q10" s="61" t="s">
        <v>526</v>
      </c>
      <c r="R10" s="55">
        <f>6/6</f>
        <v>1</v>
      </c>
      <c r="S10" s="89" t="s">
        <v>1167</v>
      </c>
      <c r="T10" s="81" t="s">
        <v>1168</v>
      </c>
      <c r="U10" s="88">
        <v>46213</v>
      </c>
      <c r="V10" s="89" t="s">
        <v>1169</v>
      </c>
      <c r="W10" s="55">
        <v>0.5</v>
      </c>
      <c r="X10" s="62" t="s">
        <v>4</v>
      </c>
      <c r="Y10" s="86"/>
      <c r="Z10" s="27"/>
      <c r="AA10" s="25"/>
      <c r="AB10" s="26"/>
      <c r="AC10" s="27"/>
      <c r="AD10" s="25"/>
      <c r="AE10" s="26"/>
      <c r="AF10" s="27"/>
      <c r="AG10" s="25"/>
      <c r="AH10" s="26"/>
      <c r="AI10" s="27"/>
      <c r="AJ10" s="25"/>
      <c r="AK10" s="26"/>
      <c r="AL10" s="27"/>
    </row>
    <row r="11" spans="1:38" ht="38.25" customHeight="1" x14ac:dyDescent="0.35">
      <c r="A11" s="44" t="s">
        <v>1153</v>
      </c>
      <c r="B11" s="63" t="s">
        <v>1170</v>
      </c>
      <c r="C11" s="64" t="s">
        <v>1171</v>
      </c>
      <c r="D11" s="63" t="s">
        <v>1172</v>
      </c>
      <c r="E11" s="63">
        <v>100</v>
      </c>
      <c r="F11" s="65">
        <v>46023</v>
      </c>
      <c r="G11" s="65">
        <v>46387</v>
      </c>
      <c r="H11" s="66">
        <f>DAYS360(F11,G11)/360*54</f>
        <v>54</v>
      </c>
      <c r="I11" s="63" t="s">
        <v>1163</v>
      </c>
      <c r="J11" s="63" t="s">
        <v>563</v>
      </c>
      <c r="K11" s="49"/>
      <c r="L11" s="73"/>
      <c r="M11" s="87"/>
      <c r="N11" s="58">
        <v>46153</v>
      </c>
      <c r="O11" s="50" t="s">
        <v>1173</v>
      </c>
      <c r="P11" s="49">
        <v>0</v>
      </c>
      <c r="Q11" s="61" t="s">
        <v>526</v>
      </c>
      <c r="R11" s="55">
        <v>0.5</v>
      </c>
      <c r="S11" s="89" t="s">
        <v>1174</v>
      </c>
      <c r="T11" s="158" t="s">
        <v>1175</v>
      </c>
      <c r="U11" s="88">
        <v>46213</v>
      </c>
      <c r="V11" s="89" t="s">
        <v>1176</v>
      </c>
      <c r="W11" s="49">
        <v>0</v>
      </c>
      <c r="X11" s="62" t="s">
        <v>4</v>
      </c>
      <c r="Y11" s="86"/>
      <c r="Z11" s="27"/>
      <c r="AA11" s="25"/>
      <c r="AB11" s="26"/>
      <c r="AC11" s="27"/>
      <c r="AD11" s="25"/>
      <c r="AE11" s="26"/>
      <c r="AF11" s="27"/>
      <c r="AG11" s="25"/>
      <c r="AH11" s="26"/>
      <c r="AI11" s="27"/>
      <c r="AJ11" s="25"/>
      <c r="AK11" s="26"/>
      <c r="AL11" s="27"/>
    </row>
    <row r="12" spans="1:38" ht="38.25" customHeight="1" x14ac:dyDescent="0.35">
      <c r="A12" s="44" t="s">
        <v>1153</v>
      </c>
      <c r="B12" s="63" t="s">
        <v>1177</v>
      </c>
      <c r="C12" s="64" t="s">
        <v>1178</v>
      </c>
      <c r="D12" s="63" t="s">
        <v>1179</v>
      </c>
      <c r="E12" s="63">
        <v>1</v>
      </c>
      <c r="F12" s="65">
        <v>44409</v>
      </c>
      <c r="G12" s="65">
        <v>44438</v>
      </c>
      <c r="H12" s="66">
        <v>4.3500000000000005</v>
      </c>
      <c r="I12" s="63" t="s">
        <v>622</v>
      </c>
      <c r="J12" s="63" t="s">
        <v>1180</v>
      </c>
      <c r="K12" s="49">
        <v>1</v>
      </c>
      <c r="L12" s="73" t="s">
        <v>1181</v>
      </c>
      <c r="M12" s="87" t="s">
        <v>1182</v>
      </c>
      <c r="N12" s="58">
        <v>46153</v>
      </c>
      <c r="O12" s="50" t="s">
        <v>1183</v>
      </c>
      <c r="P12" s="49">
        <v>1</v>
      </c>
      <c r="Q12" s="61" t="s">
        <v>3</v>
      </c>
      <c r="R12" s="49">
        <v>1</v>
      </c>
      <c r="S12" s="73" t="s">
        <v>1181</v>
      </c>
      <c r="T12" s="90" t="s">
        <v>1184</v>
      </c>
      <c r="U12" s="88">
        <v>46213</v>
      </c>
      <c r="V12" s="50" t="s">
        <v>1183</v>
      </c>
      <c r="W12" s="49">
        <v>1</v>
      </c>
      <c r="X12" s="61" t="s">
        <v>3</v>
      </c>
      <c r="Y12" s="86"/>
      <c r="Z12" s="27"/>
      <c r="AA12" s="25"/>
      <c r="AB12" s="26"/>
      <c r="AC12" s="27"/>
      <c r="AD12" s="25"/>
      <c r="AE12" s="26"/>
      <c r="AF12" s="27"/>
      <c r="AG12" s="25"/>
      <c r="AH12" s="26"/>
      <c r="AI12" s="27"/>
      <c r="AJ12" s="25"/>
      <c r="AK12" s="26"/>
      <c r="AL12" s="27"/>
    </row>
    <row r="13" spans="1:38" ht="38.25" customHeight="1" x14ac:dyDescent="0.35">
      <c r="A13" s="44" t="s">
        <v>1153</v>
      </c>
      <c r="B13" s="63" t="s">
        <v>1185</v>
      </c>
      <c r="C13" s="64" t="s">
        <v>1186</v>
      </c>
      <c r="D13" s="63" t="s">
        <v>1187</v>
      </c>
      <c r="E13" s="63">
        <v>1</v>
      </c>
      <c r="F13" s="65">
        <v>44409</v>
      </c>
      <c r="G13" s="65">
        <v>44742</v>
      </c>
      <c r="H13" s="66">
        <v>49.35</v>
      </c>
      <c r="I13" s="63" t="s">
        <v>622</v>
      </c>
      <c r="J13" s="63" t="s">
        <v>1180</v>
      </c>
      <c r="K13" s="49">
        <v>1</v>
      </c>
      <c r="L13" s="73" t="s">
        <v>1188</v>
      </c>
      <c r="M13" s="87" t="s">
        <v>1189</v>
      </c>
      <c r="N13" s="58">
        <v>46153</v>
      </c>
      <c r="O13" s="50" t="s">
        <v>1190</v>
      </c>
      <c r="P13" s="49">
        <v>1</v>
      </c>
      <c r="Q13" s="61" t="s">
        <v>3</v>
      </c>
      <c r="R13" s="49">
        <v>1</v>
      </c>
      <c r="S13" s="73" t="s">
        <v>1188</v>
      </c>
      <c r="T13" s="90" t="s">
        <v>1184</v>
      </c>
      <c r="U13" s="88">
        <v>46213</v>
      </c>
      <c r="V13" s="50" t="s">
        <v>1190</v>
      </c>
      <c r="W13" s="49">
        <v>1</v>
      </c>
      <c r="X13" s="61" t="s">
        <v>3</v>
      </c>
      <c r="Y13" s="86"/>
      <c r="Z13" s="27"/>
      <c r="AA13" s="25"/>
      <c r="AB13" s="26"/>
      <c r="AC13" s="27"/>
      <c r="AD13" s="25"/>
      <c r="AE13" s="26"/>
      <c r="AF13" s="27"/>
      <c r="AG13" s="25"/>
      <c r="AH13" s="26"/>
      <c r="AI13" s="27"/>
      <c r="AJ13" s="25"/>
      <c r="AK13" s="26"/>
      <c r="AL13" s="27"/>
    </row>
    <row r="14" spans="1:38" ht="38.25" customHeight="1" x14ac:dyDescent="0.35">
      <c r="A14" s="44" t="s">
        <v>1153</v>
      </c>
      <c r="B14" s="63" t="s">
        <v>1191</v>
      </c>
      <c r="C14" s="64" t="s">
        <v>1192</v>
      </c>
      <c r="D14" s="63" t="s">
        <v>1193</v>
      </c>
      <c r="E14" s="63">
        <v>12</v>
      </c>
      <c r="F14" s="65">
        <v>44409</v>
      </c>
      <c r="G14" s="65">
        <v>44742</v>
      </c>
      <c r="H14" s="66">
        <v>49.35</v>
      </c>
      <c r="I14" s="63" t="s">
        <v>622</v>
      </c>
      <c r="J14" s="63" t="s">
        <v>1180</v>
      </c>
      <c r="K14" s="49">
        <v>1</v>
      </c>
      <c r="L14" s="73" t="s">
        <v>1194</v>
      </c>
      <c r="M14" s="87" t="s">
        <v>1182</v>
      </c>
      <c r="N14" s="58">
        <v>46153</v>
      </c>
      <c r="O14" s="50" t="s">
        <v>1195</v>
      </c>
      <c r="P14" s="49">
        <v>1</v>
      </c>
      <c r="Q14" s="61" t="s">
        <v>3</v>
      </c>
      <c r="R14" s="49">
        <v>1</v>
      </c>
      <c r="S14" s="73" t="s">
        <v>1194</v>
      </c>
      <c r="T14" s="90" t="s">
        <v>1184</v>
      </c>
      <c r="U14" s="88">
        <v>46213</v>
      </c>
      <c r="V14" s="50" t="s">
        <v>1195</v>
      </c>
      <c r="W14" s="49">
        <v>1</v>
      </c>
      <c r="X14" s="61" t="s">
        <v>3</v>
      </c>
      <c r="Y14" s="86"/>
      <c r="Z14" s="27"/>
      <c r="AA14" s="25"/>
      <c r="AB14" s="26"/>
      <c r="AC14" s="27"/>
      <c r="AD14" s="25"/>
      <c r="AE14" s="26"/>
      <c r="AF14" s="27"/>
      <c r="AG14" s="25"/>
      <c r="AH14" s="26"/>
      <c r="AI14" s="27"/>
      <c r="AJ14" s="25"/>
      <c r="AK14" s="26"/>
      <c r="AL14" s="27"/>
    </row>
    <row r="15" spans="1:38" ht="38.25" customHeight="1" x14ac:dyDescent="0.35">
      <c r="A15" s="44" t="s">
        <v>1153</v>
      </c>
      <c r="B15" s="63" t="s">
        <v>1196</v>
      </c>
      <c r="C15" s="64" t="s">
        <v>1197</v>
      </c>
      <c r="D15" s="63" t="s">
        <v>1198</v>
      </c>
      <c r="E15" s="63">
        <v>12</v>
      </c>
      <c r="F15" s="65">
        <v>44409</v>
      </c>
      <c r="G15" s="65">
        <v>44742</v>
      </c>
      <c r="H15" s="66">
        <v>49.35</v>
      </c>
      <c r="I15" s="63" t="s">
        <v>622</v>
      </c>
      <c r="J15" s="63" t="s">
        <v>1180</v>
      </c>
      <c r="K15" s="49">
        <v>1</v>
      </c>
      <c r="L15" s="73" t="s">
        <v>1199</v>
      </c>
      <c r="M15" s="87" t="s">
        <v>1200</v>
      </c>
      <c r="N15" s="58">
        <v>46153</v>
      </c>
      <c r="O15" s="50" t="s">
        <v>1201</v>
      </c>
      <c r="P15" s="49">
        <v>1</v>
      </c>
      <c r="Q15" s="61" t="s">
        <v>3</v>
      </c>
      <c r="R15" s="49">
        <v>1</v>
      </c>
      <c r="S15" s="73" t="s">
        <v>1202</v>
      </c>
      <c r="T15" s="90" t="s">
        <v>1184</v>
      </c>
      <c r="U15" s="88">
        <v>46213</v>
      </c>
      <c r="V15" s="50" t="s">
        <v>1201</v>
      </c>
      <c r="W15" s="49">
        <v>1</v>
      </c>
      <c r="X15" s="61" t="s">
        <v>3</v>
      </c>
      <c r="Y15" s="86"/>
      <c r="Z15" s="27"/>
      <c r="AA15" s="25"/>
      <c r="AB15" s="26"/>
      <c r="AC15" s="27"/>
      <c r="AD15" s="25"/>
      <c r="AE15" s="26"/>
      <c r="AF15" s="27"/>
      <c r="AG15" s="25"/>
      <c r="AH15" s="26"/>
      <c r="AI15" s="27"/>
      <c r="AJ15" s="25"/>
      <c r="AK15" s="26"/>
      <c r="AL15" s="27"/>
    </row>
    <row r="16" spans="1:38" ht="38.25" customHeight="1" x14ac:dyDescent="0.35">
      <c r="A16" s="44" t="s">
        <v>1153</v>
      </c>
      <c r="B16" s="63" t="s">
        <v>1203</v>
      </c>
      <c r="C16" s="64" t="s">
        <v>1204</v>
      </c>
      <c r="D16" s="63" t="s">
        <v>1205</v>
      </c>
      <c r="E16" s="63">
        <v>1</v>
      </c>
      <c r="F16" s="65">
        <v>44866</v>
      </c>
      <c r="G16" s="65">
        <v>44957</v>
      </c>
      <c r="H16" s="66">
        <v>13.5</v>
      </c>
      <c r="I16" s="63" t="s">
        <v>622</v>
      </c>
      <c r="J16" s="63"/>
      <c r="K16" s="49">
        <v>0</v>
      </c>
      <c r="L16" s="73" t="s">
        <v>1206</v>
      </c>
      <c r="M16" s="87"/>
      <c r="N16" s="58">
        <v>46153</v>
      </c>
      <c r="O16" s="50" t="s">
        <v>1173</v>
      </c>
      <c r="P16" s="49">
        <v>0</v>
      </c>
      <c r="Q16" s="61" t="s">
        <v>526</v>
      </c>
      <c r="R16" s="49">
        <v>1</v>
      </c>
      <c r="S16" s="73" t="s">
        <v>1206</v>
      </c>
      <c r="T16" s="90" t="s">
        <v>1184</v>
      </c>
      <c r="U16" s="88">
        <v>46213</v>
      </c>
      <c r="V16" s="50" t="s">
        <v>1207</v>
      </c>
      <c r="W16" s="49">
        <v>1</v>
      </c>
      <c r="X16" s="61" t="s">
        <v>3</v>
      </c>
      <c r="Y16" s="86"/>
      <c r="Z16" s="27"/>
      <c r="AA16" s="25"/>
      <c r="AB16" s="26"/>
      <c r="AC16" s="27"/>
      <c r="AD16" s="25"/>
      <c r="AE16" s="26"/>
      <c r="AF16" s="27"/>
      <c r="AG16" s="25"/>
      <c r="AH16" s="26"/>
      <c r="AI16" s="27"/>
      <c r="AJ16" s="25"/>
      <c r="AK16" s="26"/>
      <c r="AL16" s="27"/>
    </row>
    <row r="17" spans="1:38" ht="38.25" customHeight="1" x14ac:dyDescent="0.35">
      <c r="A17" s="44" t="s">
        <v>1153</v>
      </c>
      <c r="B17" s="63" t="s">
        <v>1208</v>
      </c>
      <c r="C17" s="64" t="s">
        <v>1209</v>
      </c>
      <c r="D17" s="63" t="s">
        <v>1210</v>
      </c>
      <c r="E17" s="63" t="s">
        <v>1211</v>
      </c>
      <c r="F17" s="65">
        <v>44927</v>
      </c>
      <c r="G17" s="65">
        <v>45016</v>
      </c>
      <c r="H17" s="66">
        <v>13.5</v>
      </c>
      <c r="I17" s="63" t="s">
        <v>622</v>
      </c>
      <c r="J17" s="63" t="s">
        <v>1212</v>
      </c>
      <c r="K17" s="49">
        <v>1</v>
      </c>
      <c r="L17" s="73" t="s">
        <v>1213</v>
      </c>
      <c r="M17" s="87"/>
      <c r="N17" s="58">
        <v>46153</v>
      </c>
      <c r="O17" s="50" t="s">
        <v>1173</v>
      </c>
      <c r="P17" s="49">
        <v>0</v>
      </c>
      <c r="Q17" s="61" t="s">
        <v>526</v>
      </c>
      <c r="R17" s="49">
        <v>1</v>
      </c>
      <c r="S17" s="73" t="s">
        <v>1213</v>
      </c>
      <c r="T17" s="90" t="s">
        <v>1184</v>
      </c>
      <c r="U17" s="88">
        <v>46213</v>
      </c>
      <c r="V17" s="50" t="s">
        <v>1214</v>
      </c>
      <c r="W17" s="49">
        <v>1</v>
      </c>
      <c r="X17" s="61" t="s">
        <v>3</v>
      </c>
      <c r="Y17" s="86"/>
      <c r="Z17" s="27"/>
      <c r="AA17" s="25"/>
      <c r="AB17" s="26"/>
      <c r="AC17" s="27"/>
      <c r="AD17" s="25"/>
      <c r="AE17" s="26"/>
      <c r="AF17" s="27"/>
      <c r="AG17" s="25"/>
      <c r="AH17" s="26"/>
      <c r="AI17" s="27"/>
      <c r="AJ17" s="25"/>
      <c r="AK17" s="26"/>
      <c r="AL17" s="27"/>
    </row>
    <row r="18" spans="1:38" ht="38.25" customHeight="1" x14ac:dyDescent="0.35">
      <c r="A18" s="44" t="s">
        <v>1153</v>
      </c>
      <c r="B18" s="63" t="s">
        <v>1215</v>
      </c>
      <c r="C18" s="64" t="s">
        <v>1216</v>
      </c>
      <c r="D18" s="63" t="s">
        <v>1217</v>
      </c>
      <c r="E18" s="63">
        <v>1</v>
      </c>
      <c r="F18" s="65">
        <v>45280</v>
      </c>
      <c r="G18" s="65">
        <v>45838</v>
      </c>
      <c r="H18" s="66">
        <v>82.5</v>
      </c>
      <c r="I18" s="63" t="s">
        <v>622</v>
      </c>
      <c r="J18" s="63" t="s">
        <v>1164</v>
      </c>
      <c r="K18" s="49">
        <v>1</v>
      </c>
      <c r="L18" s="73" t="s">
        <v>1218</v>
      </c>
      <c r="M18" s="87" t="s">
        <v>1219</v>
      </c>
      <c r="N18" s="58">
        <v>46153</v>
      </c>
      <c r="O18" s="50" t="s">
        <v>1220</v>
      </c>
      <c r="P18" s="49">
        <v>1</v>
      </c>
      <c r="Q18" s="61" t="s">
        <v>3</v>
      </c>
      <c r="R18" s="49">
        <v>1</v>
      </c>
      <c r="S18" s="73" t="s">
        <v>1218</v>
      </c>
      <c r="T18" s="90" t="s">
        <v>1184</v>
      </c>
      <c r="U18" s="88">
        <v>46213</v>
      </c>
      <c r="V18" s="50" t="s">
        <v>1220</v>
      </c>
      <c r="W18" s="49">
        <v>1</v>
      </c>
      <c r="X18" s="61" t="s">
        <v>3</v>
      </c>
      <c r="Y18" s="86"/>
      <c r="Z18" s="27"/>
      <c r="AA18" s="25"/>
      <c r="AB18" s="26"/>
      <c r="AC18" s="27"/>
      <c r="AD18" s="25"/>
      <c r="AE18" s="26"/>
      <c r="AF18" s="27"/>
      <c r="AG18" s="25"/>
      <c r="AH18" s="26"/>
      <c r="AI18" s="27"/>
      <c r="AJ18" s="25"/>
      <c r="AK18" s="26"/>
      <c r="AL18" s="27"/>
    </row>
    <row r="19" spans="1:38" ht="38.25" customHeight="1" x14ac:dyDescent="0.35">
      <c r="A19" s="44" t="s">
        <v>1153</v>
      </c>
      <c r="B19" s="63" t="s">
        <v>1221</v>
      </c>
      <c r="C19" s="64" t="s">
        <v>1222</v>
      </c>
      <c r="D19" s="63" t="s">
        <v>1223</v>
      </c>
      <c r="E19" s="63">
        <v>1</v>
      </c>
      <c r="F19" s="65">
        <v>45280</v>
      </c>
      <c r="G19" s="65">
        <v>45291</v>
      </c>
      <c r="H19" s="66">
        <v>1.65</v>
      </c>
      <c r="I19" s="63" t="s">
        <v>622</v>
      </c>
      <c r="J19" s="63" t="s">
        <v>1164</v>
      </c>
      <c r="K19" s="49">
        <v>1</v>
      </c>
      <c r="L19" s="73" t="s">
        <v>1224</v>
      </c>
      <c r="M19" s="87"/>
      <c r="N19" s="58">
        <v>46153</v>
      </c>
      <c r="O19" s="50" t="s">
        <v>1225</v>
      </c>
      <c r="P19" s="49">
        <v>1</v>
      </c>
      <c r="Q19" s="61" t="s">
        <v>3</v>
      </c>
      <c r="R19" s="49">
        <v>1</v>
      </c>
      <c r="S19" s="73" t="s">
        <v>1224</v>
      </c>
      <c r="T19" s="90" t="s">
        <v>1184</v>
      </c>
      <c r="U19" s="88">
        <v>46213</v>
      </c>
      <c r="V19" s="50" t="s">
        <v>1225</v>
      </c>
      <c r="W19" s="49">
        <v>1</v>
      </c>
      <c r="X19" s="61" t="s">
        <v>3</v>
      </c>
      <c r="Y19" s="86"/>
      <c r="Z19" s="27"/>
      <c r="AA19" s="25"/>
      <c r="AB19" s="26"/>
      <c r="AC19" s="27"/>
      <c r="AD19" s="25"/>
      <c r="AE19" s="26"/>
      <c r="AF19" s="27"/>
      <c r="AG19" s="25"/>
      <c r="AH19" s="26"/>
      <c r="AI19" s="27"/>
      <c r="AJ19" s="25"/>
      <c r="AK19" s="26"/>
      <c r="AL19" s="27"/>
    </row>
    <row r="20" spans="1:38" ht="38.25" customHeight="1" x14ac:dyDescent="0.35">
      <c r="A20" s="44" t="s">
        <v>1153</v>
      </c>
      <c r="B20" s="63" t="s">
        <v>1226</v>
      </c>
      <c r="C20" s="64" t="s">
        <v>1227</v>
      </c>
      <c r="D20" s="63" t="s">
        <v>1228</v>
      </c>
      <c r="E20" s="63">
        <v>1</v>
      </c>
      <c r="F20" s="65">
        <v>45280</v>
      </c>
      <c r="G20" s="65">
        <v>45473</v>
      </c>
      <c r="H20" s="66">
        <v>28.5</v>
      </c>
      <c r="I20" s="63" t="s">
        <v>622</v>
      </c>
      <c r="J20" s="63" t="s">
        <v>1164</v>
      </c>
      <c r="K20" s="49">
        <v>1</v>
      </c>
      <c r="L20" s="73" t="s">
        <v>1229</v>
      </c>
      <c r="M20" s="87"/>
      <c r="N20" s="58">
        <v>46153</v>
      </c>
      <c r="O20" s="50" t="s">
        <v>1225</v>
      </c>
      <c r="P20" s="49">
        <v>1</v>
      </c>
      <c r="Q20" s="61" t="s">
        <v>3</v>
      </c>
      <c r="R20" s="49">
        <v>1</v>
      </c>
      <c r="S20" s="73" t="s">
        <v>1229</v>
      </c>
      <c r="T20" s="90" t="s">
        <v>1184</v>
      </c>
      <c r="U20" s="88">
        <v>46213</v>
      </c>
      <c r="V20" s="50" t="s">
        <v>1225</v>
      </c>
      <c r="W20" s="49">
        <v>1</v>
      </c>
      <c r="X20" s="61" t="s">
        <v>3</v>
      </c>
      <c r="Y20" s="86"/>
      <c r="Z20" s="27"/>
      <c r="AA20" s="25"/>
      <c r="AB20" s="26"/>
      <c r="AC20" s="27"/>
      <c r="AD20" s="25"/>
      <c r="AE20" s="26"/>
      <c r="AF20" s="27"/>
      <c r="AG20" s="25"/>
      <c r="AH20" s="26"/>
      <c r="AI20" s="27"/>
      <c r="AJ20" s="25"/>
      <c r="AK20" s="26"/>
      <c r="AL20" s="27"/>
    </row>
    <row r="21" spans="1:38" ht="38.25" customHeight="1" x14ac:dyDescent="0.35">
      <c r="A21" s="44" t="s">
        <v>1153</v>
      </c>
      <c r="B21" s="63" t="s">
        <v>1230</v>
      </c>
      <c r="C21" s="64" t="s">
        <v>1231</v>
      </c>
      <c r="D21" s="63" t="s">
        <v>1232</v>
      </c>
      <c r="E21" s="63">
        <v>7</v>
      </c>
      <c r="F21" s="65">
        <v>45280</v>
      </c>
      <c r="G21" s="65">
        <v>45688</v>
      </c>
      <c r="H21" s="66">
        <v>60.150000000000006</v>
      </c>
      <c r="I21" s="63" t="s">
        <v>622</v>
      </c>
      <c r="J21" s="63" t="s">
        <v>1164</v>
      </c>
      <c r="K21" s="49">
        <v>1</v>
      </c>
      <c r="L21" s="73" t="s">
        <v>1233</v>
      </c>
      <c r="M21" s="87"/>
      <c r="N21" s="58">
        <v>46153</v>
      </c>
      <c r="O21" s="50" t="s">
        <v>1225</v>
      </c>
      <c r="P21" s="49">
        <v>1</v>
      </c>
      <c r="Q21" s="61" t="s">
        <v>3</v>
      </c>
      <c r="R21" s="49">
        <v>1</v>
      </c>
      <c r="S21" s="73" t="s">
        <v>1233</v>
      </c>
      <c r="T21" s="90" t="s">
        <v>1184</v>
      </c>
      <c r="U21" s="88">
        <v>46213</v>
      </c>
      <c r="V21" s="50" t="s">
        <v>1225</v>
      </c>
      <c r="W21" s="49">
        <v>1</v>
      </c>
      <c r="X21" s="61" t="s">
        <v>3</v>
      </c>
      <c r="Y21" s="86"/>
      <c r="Z21" s="27"/>
      <c r="AA21" s="25"/>
      <c r="AB21" s="26"/>
      <c r="AC21" s="27"/>
      <c r="AD21" s="25"/>
      <c r="AE21" s="26"/>
      <c r="AF21" s="27"/>
      <c r="AG21" s="25"/>
      <c r="AH21" s="26"/>
      <c r="AI21" s="27"/>
      <c r="AJ21" s="25"/>
      <c r="AK21" s="26"/>
      <c r="AL21" s="27"/>
    </row>
    <row r="22" spans="1:38" ht="38.25" customHeight="1" x14ac:dyDescent="0.35">
      <c r="A22" s="44" t="s">
        <v>1153</v>
      </c>
      <c r="B22" s="63" t="s">
        <v>1234</v>
      </c>
      <c r="C22" s="64" t="s">
        <v>1235</v>
      </c>
      <c r="D22" s="63" t="s">
        <v>1236</v>
      </c>
      <c r="E22" s="63">
        <v>1</v>
      </c>
      <c r="F22" s="65">
        <v>46082</v>
      </c>
      <c r="G22" s="65">
        <v>46106</v>
      </c>
      <c r="H22" s="66">
        <v>3.6</v>
      </c>
      <c r="I22" s="63" t="s">
        <v>622</v>
      </c>
      <c r="J22" s="63" t="s">
        <v>563</v>
      </c>
      <c r="K22" s="49">
        <v>1</v>
      </c>
      <c r="L22" s="73" t="s">
        <v>1237</v>
      </c>
      <c r="M22" s="87" t="s">
        <v>1219</v>
      </c>
      <c r="N22" s="58">
        <v>46153</v>
      </c>
      <c r="O22" s="50" t="s">
        <v>1238</v>
      </c>
      <c r="P22" s="49">
        <v>1</v>
      </c>
      <c r="Q22" s="61" t="s">
        <v>3</v>
      </c>
      <c r="R22" s="49">
        <v>1</v>
      </c>
      <c r="S22" s="73" t="s">
        <v>1237</v>
      </c>
      <c r="T22" s="90" t="s">
        <v>1184</v>
      </c>
      <c r="U22" s="88">
        <v>46213</v>
      </c>
      <c r="V22" s="50" t="s">
        <v>1238</v>
      </c>
      <c r="W22" s="49">
        <v>1</v>
      </c>
      <c r="X22" s="61" t="s">
        <v>3</v>
      </c>
      <c r="Y22" s="86"/>
      <c r="Z22" s="27"/>
      <c r="AA22" s="25"/>
      <c r="AB22" s="26"/>
      <c r="AC22" s="27"/>
      <c r="AD22" s="25"/>
      <c r="AE22" s="26"/>
      <c r="AF22" s="27"/>
      <c r="AG22" s="25"/>
      <c r="AH22" s="26"/>
      <c r="AI22" s="27"/>
      <c r="AJ22" s="25"/>
      <c r="AK22" s="26"/>
      <c r="AL22" s="27"/>
    </row>
    <row r="23" spans="1:38" ht="38.25" customHeight="1" x14ac:dyDescent="0.35">
      <c r="A23" s="44" t="s">
        <v>1153</v>
      </c>
      <c r="B23" s="63" t="s">
        <v>1239</v>
      </c>
      <c r="C23" s="64" t="s">
        <v>1240</v>
      </c>
      <c r="D23" s="63" t="s">
        <v>1241</v>
      </c>
      <c r="E23" s="63">
        <v>4</v>
      </c>
      <c r="F23" s="65">
        <v>46023</v>
      </c>
      <c r="G23" s="65">
        <v>46387</v>
      </c>
      <c r="H23" s="66">
        <v>54</v>
      </c>
      <c r="I23" s="63" t="s">
        <v>622</v>
      </c>
      <c r="J23" s="63" t="s">
        <v>563</v>
      </c>
      <c r="K23" s="49">
        <v>0.25</v>
      </c>
      <c r="L23" s="73" t="s">
        <v>1242</v>
      </c>
      <c r="M23" s="87" t="s">
        <v>1219</v>
      </c>
      <c r="N23" s="58">
        <v>46153</v>
      </c>
      <c r="O23" s="50" t="s">
        <v>1243</v>
      </c>
      <c r="P23" s="49">
        <v>0.25</v>
      </c>
      <c r="Q23" s="61" t="s">
        <v>526</v>
      </c>
      <c r="R23" s="49">
        <v>0.25</v>
      </c>
      <c r="S23" s="73" t="s">
        <v>1242</v>
      </c>
      <c r="T23" s="90" t="s">
        <v>1184</v>
      </c>
      <c r="U23" s="88">
        <v>46213</v>
      </c>
      <c r="V23" s="50" t="s">
        <v>1243</v>
      </c>
      <c r="W23" s="49">
        <v>0.25</v>
      </c>
      <c r="X23" s="62" t="s">
        <v>4</v>
      </c>
      <c r="Y23" s="86"/>
      <c r="Z23" s="27"/>
      <c r="AA23" s="25"/>
      <c r="AB23" s="26"/>
      <c r="AC23" s="27"/>
      <c r="AD23" s="25"/>
      <c r="AE23" s="26"/>
      <c r="AF23" s="27"/>
      <c r="AG23" s="25"/>
      <c r="AH23" s="26"/>
      <c r="AI23" s="27"/>
      <c r="AJ23" s="25"/>
      <c r="AK23" s="26"/>
      <c r="AL23" s="27"/>
    </row>
    <row r="24" spans="1:38" ht="38.25" customHeight="1" x14ac:dyDescent="0.35">
      <c r="A24" s="44" t="s">
        <v>1153</v>
      </c>
      <c r="B24" s="63" t="s">
        <v>1244</v>
      </c>
      <c r="C24" s="64" t="s">
        <v>1245</v>
      </c>
      <c r="D24" s="63" t="s">
        <v>1246</v>
      </c>
      <c r="E24" s="63">
        <v>1</v>
      </c>
      <c r="F24" s="65">
        <v>46097</v>
      </c>
      <c r="G24" s="65">
        <v>46108</v>
      </c>
      <c r="H24" s="66">
        <v>1.65</v>
      </c>
      <c r="I24" s="63" t="s">
        <v>622</v>
      </c>
      <c r="J24" s="63" t="s">
        <v>563</v>
      </c>
      <c r="K24" s="49">
        <v>1</v>
      </c>
      <c r="L24" s="73" t="s">
        <v>1247</v>
      </c>
      <c r="M24" s="87" t="s">
        <v>1219</v>
      </c>
      <c r="N24" s="58">
        <v>46153</v>
      </c>
      <c r="O24" s="50" t="s">
        <v>1248</v>
      </c>
      <c r="P24" s="49">
        <v>1</v>
      </c>
      <c r="Q24" s="61" t="s">
        <v>3</v>
      </c>
      <c r="R24" s="49">
        <v>1</v>
      </c>
      <c r="S24" s="73" t="s">
        <v>1247</v>
      </c>
      <c r="T24" s="90" t="s">
        <v>1184</v>
      </c>
      <c r="U24" s="88">
        <v>46213</v>
      </c>
      <c r="V24" s="50" t="s">
        <v>1248</v>
      </c>
      <c r="W24" s="49">
        <v>1</v>
      </c>
      <c r="X24" s="61" t="s">
        <v>3</v>
      </c>
      <c r="Y24" s="86"/>
      <c r="Z24" s="27"/>
      <c r="AA24" s="25"/>
      <c r="AB24" s="26"/>
      <c r="AC24" s="27"/>
      <c r="AD24" s="25"/>
      <c r="AE24" s="26"/>
      <c r="AF24" s="27"/>
      <c r="AG24" s="25"/>
      <c r="AH24" s="26"/>
      <c r="AI24" s="27"/>
      <c r="AJ24" s="25"/>
      <c r="AK24" s="26"/>
      <c r="AL24" s="27"/>
    </row>
    <row r="25" spans="1:38" ht="38.25" customHeight="1" x14ac:dyDescent="0.35">
      <c r="A25" s="44" t="s">
        <v>1153</v>
      </c>
      <c r="B25" s="63" t="s">
        <v>1249</v>
      </c>
      <c r="C25" s="64" t="s">
        <v>1250</v>
      </c>
      <c r="D25" s="63" t="s">
        <v>1251</v>
      </c>
      <c r="E25" s="63">
        <v>12</v>
      </c>
      <c r="F25" s="65">
        <v>46023</v>
      </c>
      <c r="G25" s="65">
        <v>46387</v>
      </c>
      <c r="H25" s="66">
        <v>54</v>
      </c>
      <c r="I25" s="63" t="s">
        <v>622</v>
      </c>
      <c r="J25" s="63" t="s">
        <v>563</v>
      </c>
      <c r="K25" s="49">
        <v>0.25</v>
      </c>
      <c r="L25" s="73" t="s">
        <v>1252</v>
      </c>
      <c r="M25" s="87" t="s">
        <v>1219</v>
      </c>
      <c r="N25" s="58">
        <v>46153</v>
      </c>
      <c r="O25" s="50" t="s">
        <v>1253</v>
      </c>
      <c r="P25" s="49">
        <v>0.25</v>
      </c>
      <c r="Q25" s="61" t="s">
        <v>526</v>
      </c>
      <c r="R25" s="49">
        <v>0.5</v>
      </c>
      <c r="S25" s="73" t="s">
        <v>1252</v>
      </c>
      <c r="T25" s="90" t="s">
        <v>1184</v>
      </c>
      <c r="U25" s="88">
        <v>46213</v>
      </c>
      <c r="V25" s="50" t="s">
        <v>1254</v>
      </c>
      <c r="W25" s="49">
        <v>0.5</v>
      </c>
      <c r="X25" s="62" t="s">
        <v>4</v>
      </c>
      <c r="Y25" s="86"/>
      <c r="Z25" s="27"/>
      <c r="AA25" s="25"/>
      <c r="AB25" s="26"/>
      <c r="AC25" s="27"/>
      <c r="AD25" s="25"/>
      <c r="AE25" s="26"/>
      <c r="AF25" s="27"/>
      <c r="AG25" s="25"/>
      <c r="AH25" s="26"/>
      <c r="AI25" s="27"/>
      <c r="AJ25" s="25"/>
      <c r="AK25" s="26"/>
      <c r="AL25" s="27"/>
    </row>
    <row r="26" spans="1:38" ht="38.25" customHeight="1" x14ac:dyDescent="0.35">
      <c r="A26" s="44" t="s">
        <v>1153</v>
      </c>
      <c r="B26" s="63" t="s">
        <v>1255</v>
      </c>
      <c r="C26" s="64" t="s">
        <v>1256</v>
      </c>
      <c r="D26" s="63" t="s">
        <v>1257</v>
      </c>
      <c r="E26" s="63">
        <v>1</v>
      </c>
      <c r="F26" s="65">
        <v>44510</v>
      </c>
      <c r="G26" s="65">
        <v>44561</v>
      </c>
      <c r="H26" s="66">
        <v>7.6499999999999995</v>
      </c>
      <c r="I26" s="63" t="s">
        <v>1258</v>
      </c>
      <c r="J26" s="63"/>
      <c r="K26" s="49">
        <v>1</v>
      </c>
      <c r="L26" s="73" t="s">
        <v>1259</v>
      </c>
      <c r="M26" s="87" t="s">
        <v>1260</v>
      </c>
      <c r="N26" s="58">
        <v>46153</v>
      </c>
      <c r="O26" s="50" t="s">
        <v>1261</v>
      </c>
      <c r="P26" s="49">
        <v>1</v>
      </c>
      <c r="Q26" s="61" t="s">
        <v>3</v>
      </c>
      <c r="R26" s="55">
        <v>1</v>
      </c>
      <c r="S26" s="89" t="s">
        <v>1259</v>
      </c>
      <c r="T26" s="158" t="s">
        <v>1260</v>
      </c>
      <c r="U26" s="88">
        <v>46213</v>
      </c>
      <c r="V26" s="50" t="s">
        <v>1261</v>
      </c>
      <c r="W26" s="49">
        <v>1</v>
      </c>
      <c r="X26" s="61" t="s">
        <v>3</v>
      </c>
      <c r="Y26" s="86"/>
      <c r="Z26" s="27"/>
      <c r="AA26" s="25"/>
      <c r="AB26" s="26"/>
      <c r="AC26" s="27"/>
      <c r="AD26" s="25"/>
      <c r="AE26" s="26"/>
      <c r="AF26" s="27"/>
      <c r="AG26" s="25"/>
      <c r="AH26" s="26"/>
      <c r="AI26" s="27"/>
      <c r="AJ26" s="25"/>
      <c r="AK26" s="26"/>
      <c r="AL26" s="27"/>
    </row>
    <row r="27" spans="1:38" ht="38.25" customHeight="1" x14ac:dyDescent="0.35">
      <c r="A27" s="44" t="s">
        <v>1153</v>
      </c>
      <c r="B27" s="45" t="s">
        <v>1262</v>
      </c>
      <c r="C27" s="46" t="s">
        <v>1263</v>
      </c>
      <c r="D27" s="45" t="s">
        <v>1264</v>
      </c>
      <c r="E27" s="45">
        <v>1</v>
      </c>
      <c r="F27" s="47">
        <v>46023</v>
      </c>
      <c r="G27" s="47">
        <v>46142</v>
      </c>
      <c r="H27" s="48">
        <v>17.849999999999998</v>
      </c>
      <c r="I27" s="45" t="s">
        <v>1258</v>
      </c>
      <c r="J27" s="45"/>
      <c r="K27" s="49">
        <v>1</v>
      </c>
      <c r="L27" s="73" t="s">
        <v>1265</v>
      </c>
      <c r="M27" s="87"/>
      <c r="N27" s="58">
        <v>46153</v>
      </c>
      <c r="O27" s="50" t="s">
        <v>1266</v>
      </c>
      <c r="P27" s="49">
        <v>1</v>
      </c>
      <c r="Q27" s="61" t="s">
        <v>3</v>
      </c>
      <c r="R27" s="55">
        <v>1</v>
      </c>
      <c r="S27" s="89" t="s">
        <v>1267</v>
      </c>
      <c r="T27" s="158" t="s">
        <v>1268</v>
      </c>
      <c r="U27" s="88">
        <v>46213</v>
      </c>
      <c r="V27" s="50" t="s">
        <v>1266</v>
      </c>
      <c r="W27" s="49">
        <v>1</v>
      </c>
      <c r="X27" s="61" t="s">
        <v>3</v>
      </c>
      <c r="Y27" s="86"/>
      <c r="Z27" s="27"/>
      <c r="AA27" s="25"/>
      <c r="AB27" s="26"/>
      <c r="AC27" s="27"/>
      <c r="AD27" s="25"/>
      <c r="AE27" s="26"/>
      <c r="AF27" s="27"/>
      <c r="AG27" s="25"/>
      <c r="AH27" s="26"/>
      <c r="AI27" s="27"/>
      <c r="AJ27" s="25"/>
      <c r="AK27" s="26"/>
      <c r="AL27" s="27"/>
    </row>
    <row r="28" spans="1:38" ht="38.25" customHeight="1" x14ac:dyDescent="0.35">
      <c r="A28" s="44" t="s">
        <v>1153</v>
      </c>
      <c r="B28" s="63" t="s">
        <v>1269</v>
      </c>
      <c r="C28" s="64" t="s">
        <v>1270</v>
      </c>
      <c r="D28" s="63" t="s">
        <v>1271</v>
      </c>
      <c r="E28" s="63">
        <v>1</v>
      </c>
      <c r="F28" s="65">
        <v>44510</v>
      </c>
      <c r="G28" s="65">
        <v>44561</v>
      </c>
      <c r="H28" s="66">
        <v>7.6499999999999995</v>
      </c>
      <c r="I28" s="63" t="s">
        <v>1258</v>
      </c>
      <c r="J28" s="63"/>
      <c r="K28" s="49">
        <v>1</v>
      </c>
      <c r="L28" s="73" t="s">
        <v>1272</v>
      </c>
      <c r="M28" s="87" t="s">
        <v>1273</v>
      </c>
      <c r="N28" s="58">
        <v>46153</v>
      </c>
      <c r="O28" s="50" t="s">
        <v>1274</v>
      </c>
      <c r="P28" s="49">
        <v>1</v>
      </c>
      <c r="Q28" s="61" t="s">
        <v>3</v>
      </c>
      <c r="R28" s="55">
        <v>1</v>
      </c>
      <c r="S28" s="89" t="s">
        <v>1272</v>
      </c>
      <c r="T28" s="158" t="s">
        <v>1273</v>
      </c>
      <c r="U28" s="88">
        <v>46213</v>
      </c>
      <c r="V28" s="50" t="s">
        <v>1274</v>
      </c>
      <c r="W28" s="49">
        <v>1</v>
      </c>
      <c r="X28" s="61" t="s">
        <v>3</v>
      </c>
      <c r="Y28" s="86"/>
      <c r="Z28" s="27"/>
      <c r="AA28" s="25"/>
      <c r="AB28" s="26"/>
      <c r="AC28" s="27"/>
      <c r="AD28" s="25"/>
      <c r="AE28" s="26"/>
      <c r="AF28" s="27"/>
      <c r="AG28" s="25"/>
      <c r="AH28" s="26"/>
      <c r="AI28" s="27"/>
      <c r="AJ28" s="25"/>
      <c r="AK28" s="26"/>
      <c r="AL28" s="27"/>
    </row>
    <row r="29" spans="1:38" ht="38.25" customHeight="1" x14ac:dyDescent="0.35">
      <c r="A29" s="44" t="s">
        <v>1153</v>
      </c>
      <c r="B29" s="45" t="s">
        <v>1275</v>
      </c>
      <c r="C29" s="46" t="s">
        <v>1276</v>
      </c>
      <c r="D29" s="45" t="s">
        <v>1277</v>
      </c>
      <c r="E29" s="45">
        <v>1</v>
      </c>
      <c r="F29" s="47">
        <v>46082</v>
      </c>
      <c r="G29" s="47">
        <v>46295</v>
      </c>
      <c r="H29" s="48">
        <v>31.35</v>
      </c>
      <c r="I29" s="45" t="s">
        <v>1258</v>
      </c>
      <c r="J29" s="45"/>
      <c r="K29" s="49">
        <v>0</v>
      </c>
      <c r="L29" s="73" t="s">
        <v>1278</v>
      </c>
      <c r="M29" s="87"/>
      <c r="N29" s="58">
        <v>46153</v>
      </c>
      <c r="O29" s="50" t="s">
        <v>1279</v>
      </c>
      <c r="P29" s="49">
        <v>0</v>
      </c>
      <c r="Q29" s="61" t="s">
        <v>526</v>
      </c>
      <c r="R29" s="55">
        <v>1</v>
      </c>
      <c r="S29" s="89" t="s">
        <v>1280</v>
      </c>
      <c r="T29" s="81" t="s">
        <v>1281</v>
      </c>
      <c r="U29" s="88">
        <v>46213</v>
      </c>
      <c r="V29" s="89" t="s">
        <v>1282</v>
      </c>
      <c r="W29" s="49">
        <v>0.8</v>
      </c>
      <c r="X29" s="62" t="s">
        <v>4</v>
      </c>
      <c r="Y29" s="86"/>
      <c r="Z29" s="27"/>
      <c r="AA29" s="25"/>
      <c r="AB29" s="26"/>
      <c r="AC29" s="27"/>
      <c r="AD29" s="25"/>
      <c r="AE29" s="26"/>
      <c r="AF29" s="27"/>
      <c r="AG29" s="25"/>
      <c r="AH29" s="26"/>
      <c r="AI29" s="27"/>
      <c r="AJ29" s="25"/>
      <c r="AK29" s="26"/>
      <c r="AL29" s="27"/>
    </row>
    <row r="30" spans="1:38" ht="38.25" customHeight="1" x14ac:dyDescent="0.35">
      <c r="A30" s="44" t="s">
        <v>1153</v>
      </c>
      <c r="B30" s="45" t="s">
        <v>1283</v>
      </c>
      <c r="C30" s="46" t="s">
        <v>1284</v>
      </c>
      <c r="D30" s="45" t="s">
        <v>1285</v>
      </c>
      <c r="E30" s="45">
        <v>1</v>
      </c>
      <c r="F30" s="47">
        <v>46082</v>
      </c>
      <c r="G30" s="47">
        <v>46203</v>
      </c>
      <c r="H30" s="48">
        <v>17.849999999999998</v>
      </c>
      <c r="I30" s="45" t="s">
        <v>1258</v>
      </c>
      <c r="J30" s="45"/>
      <c r="K30" s="49">
        <v>0</v>
      </c>
      <c r="L30" s="73" t="s">
        <v>1278</v>
      </c>
      <c r="M30" s="87"/>
      <c r="N30" s="58">
        <v>46153</v>
      </c>
      <c r="O30" s="50" t="s">
        <v>1279</v>
      </c>
      <c r="P30" s="49">
        <v>0</v>
      </c>
      <c r="Q30" s="61" t="s">
        <v>526</v>
      </c>
      <c r="R30" s="55">
        <v>1</v>
      </c>
      <c r="S30" s="82" t="s">
        <v>1286</v>
      </c>
      <c r="T30" s="81" t="s">
        <v>1287</v>
      </c>
      <c r="U30" s="88">
        <v>46213</v>
      </c>
      <c r="V30" s="89" t="s">
        <v>1282</v>
      </c>
      <c r="W30" s="49">
        <v>0.8</v>
      </c>
      <c r="X30" s="62" t="s">
        <v>4</v>
      </c>
      <c r="Y30" s="86"/>
      <c r="Z30" s="27"/>
      <c r="AA30" s="25"/>
      <c r="AB30" s="26"/>
      <c r="AC30" s="27"/>
      <c r="AD30" s="25"/>
      <c r="AE30" s="26"/>
      <c r="AF30" s="27"/>
      <c r="AG30" s="25"/>
      <c r="AH30" s="26"/>
      <c r="AI30" s="27"/>
      <c r="AJ30" s="25"/>
      <c r="AK30" s="26"/>
      <c r="AL30" s="27"/>
    </row>
    <row r="31" spans="1:38" ht="38.25" customHeight="1" x14ac:dyDescent="0.35">
      <c r="A31" s="44" t="s">
        <v>1153</v>
      </c>
      <c r="B31" s="45" t="s">
        <v>1288</v>
      </c>
      <c r="C31" s="46" t="s">
        <v>1289</v>
      </c>
      <c r="D31" s="45" t="s">
        <v>1290</v>
      </c>
      <c r="E31" s="45">
        <v>1</v>
      </c>
      <c r="F31" s="47">
        <v>46023</v>
      </c>
      <c r="G31" s="47">
        <v>46203</v>
      </c>
      <c r="H31" s="48">
        <v>26.85</v>
      </c>
      <c r="I31" s="45" t="s">
        <v>1291</v>
      </c>
      <c r="J31" s="45" t="s">
        <v>1180</v>
      </c>
      <c r="K31" s="49">
        <v>1</v>
      </c>
      <c r="L31" s="50" t="s">
        <v>1292</v>
      </c>
      <c r="M31" s="111" t="s">
        <v>1293</v>
      </c>
      <c r="N31" s="58">
        <v>46153</v>
      </c>
      <c r="O31" s="50" t="s">
        <v>1294</v>
      </c>
      <c r="P31" s="49">
        <v>1</v>
      </c>
      <c r="Q31" s="61" t="s">
        <v>3</v>
      </c>
      <c r="R31" s="49">
        <v>1</v>
      </c>
      <c r="S31" s="50" t="s">
        <v>1292</v>
      </c>
      <c r="T31" s="91" t="s">
        <v>1295</v>
      </c>
      <c r="U31" s="88">
        <v>46213</v>
      </c>
      <c r="V31" s="50" t="s">
        <v>1296</v>
      </c>
      <c r="W31" s="49">
        <v>1</v>
      </c>
      <c r="X31" s="61" t="s">
        <v>3</v>
      </c>
      <c r="Y31" s="86"/>
      <c r="Z31" s="27"/>
      <c r="AA31" s="25"/>
      <c r="AB31" s="26"/>
      <c r="AC31" s="27"/>
      <c r="AD31" s="25"/>
      <c r="AE31" s="26"/>
      <c r="AF31" s="27"/>
      <c r="AG31" s="25"/>
      <c r="AH31" s="26"/>
      <c r="AI31" s="27"/>
      <c r="AJ31" s="25"/>
      <c r="AK31" s="26"/>
      <c r="AL31" s="27"/>
    </row>
    <row r="32" spans="1:38" ht="38.25" customHeight="1" x14ac:dyDescent="0.35">
      <c r="A32" s="44" t="s">
        <v>1153</v>
      </c>
      <c r="B32" s="45" t="s">
        <v>1297</v>
      </c>
      <c r="C32" s="46" t="s">
        <v>1298</v>
      </c>
      <c r="D32" s="45" t="s">
        <v>1299</v>
      </c>
      <c r="E32" s="45">
        <v>1</v>
      </c>
      <c r="F32" s="47">
        <v>46023</v>
      </c>
      <c r="G32" s="47">
        <v>46112</v>
      </c>
      <c r="H32" s="48">
        <v>13.5</v>
      </c>
      <c r="I32" s="45" t="s">
        <v>1291</v>
      </c>
      <c r="J32" s="45" t="s">
        <v>1180</v>
      </c>
      <c r="K32" s="49">
        <v>1</v>
      </c>
      <c r="L32" s="50" t="s">
        <v>1300</v>
      </c>
      <c r="M32" s="111" t="s">
        <v>1293</v>
      </c>
      <c r="N32" s="58">
        <v>46153</v>
      </c>
      <c r="O32" s="50" t="s">
        <v>1301</v>
      </c>
      <c r="P32" s="49">
        <v>1</v>
      </c>
      <c r="Q32" s="61" t="s">
        <v>3</v>
      </c>
      <c r="R32" s="49">
        <v>1</v>
      </c>
      <c r="S32" s="50" t="s">
        <v>1300</v>
      </c>
      <c r="T32" s="91" t="s">
        <v>1295</v>
      </c>
      <c r="U32" s="88">
        <v>46213</v>
      </c>
      <c r="V32" s="50" t="s">
        <v>1301</v>
      </c>
      <c r="W32" s="49">
        <v>1</v>
      </c>
      <c r="X32" s="61" t="s">
        <v>3</v>
      </c>
      <c r="Y32" s="86"/>
      <c r="Z32" s="27"/>
      <c r="AA32" s="25"/>
      <c r="AB32" s="26"/>
      <c r="AC32" s="27"/>
      <c r="AD32" s="25"/>
      <c r="AE32" s="26"/>
      <c r="AF32" s="27"/>
      <c r="AG32" s="25"/>
      <c r="AH32" s="26"/>
      <c r="AI32" s="27"/>
      <c r="AJ32" s="25"/>
      <c r="AK32" s="26"/>
      <c r="AL32" s="27"/>
    </row>
    <row r="33" spans="1:38" ht="38.25" customHeight="1" x14ac:dyDescent="0.35">
      <c r="A33" s="44" t="s">
        <v>1153</v>
      </c>
      <c r="B33" s="45" t="s">
        <v>1302</v>
      </c>
      <c r="C33" s="46" t="s">
        <v>1303</v>
      </c>
      <c r="D33" s="45" t="s">
        <v>1304</v>
      </c>
      <c r="E33" s="45">
        <v>2</v>
      </c>
      <c r="F33" s="47">
        <v>46023</v>
      </c>
      <c r="G33" s="47">
        <v>46387</v>
      </c>
      <c r="H33" s="48">
        <v>54</v>
      </c>
      <c r="I33" s="45" t="s">
        <v>1291</v>
      </c>
      <c r="J33" s="45" t="s">
        <v>1180</v>
      </c>
      <c r="K33" s="49">
        <v>0</v>
      </c>
      <c r="L33" s="50" t="s">
        <v>1305</v>
      </c>
      <c r="M33" s="53"/>
      <c r="N33" s="58">
        <v>46153</v>
      </c>
      <c r="O33" s="50" t="s">
        <v>1306</v>
      </c>
      <c r="P33" s="49">
        <v>0</v>
      </c>
      <c r="Q33" s="61" t="s">
        <v>526</v>
      </c>
      <c r="R33" s="49">
        <v>0</v>
      </c>
      <c r="S33" s="50" t="s">
        <v>1307</v>
      </c>
      <c r="T33" s="53"/>
      <c r="U33" s="88">
        <v>46213</v>
      </c>
      <c r="V33" s="50" t="s">
        <v>1306</v>
      </c>
      <c r="W33" s="49">
        <v>0</v>
      </c>
      <c r="X33" s="62" t="s">
        <v>4</v>
      </c>
      <c r="Y33" s="86"/>
      <c r="Z33" s="27"/>
      <c r="AA33" s="25"/>
      <c r="AB33" s="26"/>
      <c r="AC33" s="27"/>
      <c r="AD33" s="25"/>
      <c r="AE33" s="26"/>
      <c r="AF33" s="27"/>
      <c r="AG33" s="25"/>
      <c r="AH33" s="26"/>
      <c r="AI33" s="27"/>
      <c r="AJ33" s="25"/>
      <c r="AK33" s="26"/>
      <c r="AL33" s="27"/>
    </row>
    <row r="34" spans="1:38" ht="38.25" customHeight="1" x14ac:dyDescent="0.35">
      <c r="A34" s="44" t="s">
        <v>1153</v>
      </c>
      <c r="B34" s="45" t="s">
        <v>1308</v>
      </c>
      <c r="C34" s="46" t="s">
        <v>1309</v>
      </c>
      <c r="D34" s="45" t="s">
        <v>1310</v>
      </c>
      <c r="E34" s="45">
        <v>2</v>
      </c>
      <c r="F34" s="47">
        <v>46023</v>
      </c>
      <c r="G34" s="47">
        <v>46387</v>
      </c>
      <c r="H34" s="48">
        <v>54</v>
      </c>
      <c r="I34" s="45" t="s">
        <v>1291</v>
      </c>
      <c r="J34" s="45" t="s">
        <v>1180</v>
      </c>
      <c r="K34" s="49">
        <v>0</v>
      </c>
      <c r="L34" s="50" t="s">
        <v>1305</v>
      </c>
      <c r="M34" s="53"/>
      <c r="N34" s="58">
        <v>46153</v>
      </c>
      <c r="O34" s="50" t="s">
        <v>1306</v>
      </c>
      <c r="P34" s="49">
        <v>0</v>
      </c>
      <c r="Q34" s="61" t="s">
        <v>526</v>
      </c>
      <c r="R34" s="55">
        <v>0.25</v>
      </c>
      <c r="S34" s="89" t="s">
        <v>1311</v>
      </c>
      <c r="T34" s="91" t="s">
        <v>1295</v>
      </c>
      <c r="U34" s="88">
        <v>46213</v>
      </c>
      <c r="V34" s="89" t="s">
        <v>1312</v>
      </c>
      <c r="W34" s="49">
        <v>0.25</v>
      </c>
      <c r="X34" s="62" t="s">
        <v>4</v>
      </c>
      <c r="Y34" s="86"/>
      <c r="Z34" s="27"/>
      <c r="AA34" s="25"/>
      <c r="AB34" s="26"/>
      <c r="AC34" s="27"/>
      <c r="AD34" s="25"/>
      <c r="AE34" s="26"/>
      <c r="AF34" s="27"/>
      <c r="AG34" s="25"/>
      <c r="AH34" s="26"/>
      <c r="AI34" s="27"/>
      <c r="AJ34" s="25"/>
      <c r="AK34" s="26"/>
      <c r="AL34" s="27"/>
    </row>
    <row r="35" spans="1:38" ht="38.25" customHeight="1" x14ac:dyDescent="0.35">
      <c r="A35" s="44" t="s">
        <v>1153</v>
      </c>
      <c r="B35" s="45" t="s">
        <v>1313</v>
      </c>
      <c r="C35" s="46" t="s">
        <v>1314</v>
      </c>
      <c r="D35" s="45" t="s">
        <v>1315</v>
      </c>
      <c r="E35" s="45">
        <v>4</v>
      </c>
      <c r="F35" s="47">
        <v>46023</v>
      </c>
      <c r="G35" s="47">
        <v>46387</v>
      </c>
      <c r="H35" s="48">
        <v>54</v>
      </c>
      <c r="I35" s="45" t="s">
        <v>1291</v>
      </c>
      <c r="J35" s="45" t="s">
        <v>1180</v>
      </c>
      <c r="K35" s="49">
        <v>0</v>
      </c>
      <c r="L35" s="50" t="s">
        <v>1316</v>
      </c>
      <c r="M35" s="53"/>
      <c r="N35" s="58">
        <v>46153</v>
      </c>
      <c r="O35" s="50" t="s">
        <v>1317</v>
      </c>
      <c r="P35" s="49">
        <v>0</v>
      </c>
      <c r="Q35" s="61" t="s">
        <v>526</v>
      </c>
      <c r="R35" s="55">
        <v>0.25</v>
      </c>
      <c r="S35" s="89" t="s">
        <v>1318</v>
      </c>
      <c r="T35" s="91" t="s">
        <v>1295</v>
      </c>
      <c r="U35" s="88">
        <v>46213</v>
      </c>
      <c r="V35" s="89" t="s">
        <v>1319</v>
      </c>
      <c r="W35" s="55">
        <v>0.25</v>
      </c>
      <c r="X35" s="62" t="s">
        <v>4</v>
      </c>
      <c r="Y35" s="86"/>
      <c r="Z35" s="27"/>
      <c r="AA35" s="25"/>
      <c r="AB35" s="26"/>
      <c r="AC35" s="27"/>
      <c r="AD35" s="25"/>
      <c r="AE35" s="26"/>
      <c r="AF35" s="27"/>
      <c r="AG35" s="25"/>
      <c r="AH35" s="26"/>
      <c r="AI35" s="27"/>
      <c r="AJ35" s="25"/>
      <c r="AK35" s="26"/>
      <c r="AL35" s="27"/>
    </row>
    <row r="36" spans="1:38" ht="38.25" customHeight="1" x14ac:dyDescent="0.35">
      <c r="A36" s="44" t="s">
        <v>1153</v>
      </c>
      <c r="B36" s="45" t="s">
        <v>1320</v>
      </c>
      <c r="C36" s="46" t="s">
        <v>1321</v>
      </c>
      <c r="D36" s="45" t="s">
        <v>1322</v>
      </c>
      <c r="E36" s="45">
        <v>1</v>
      </c>
      <c r="F36" s="47">
        <v>46082</v>
      </c>
      <c r="G36" s="47">
        <v>46234</v>
      </c>
      <c r="H36" s="48">
        <v>22.5</v>
      </c>
      <c r="I36" s="45" t="s">
        <v>1291</v>
      </c>
      <c r="J36" s="45" t="s">
        <v>1180</v>
      </c>
      <c r="K36" s="49">
        <v>0</v>
      </c>
      <c r="L36" s="50" t="s">
        <v>1323</v>
      </c>
      <c r="M36" s="53"/>
      <c r="N36" s="58">
        <v>46153</v>
      </c>
      <c r="O36" s="50" t="s">
        <v>1317</v>
      </c>
      <c r="P36" s="49">
        <v>0</v>
      </c>
      <c r="Q36" s="61" t="s">
        <v>526</v>
      </c>
      <c r="R36" s="55">
        <v>0.5</v>
      </c>
      <c r="S36" s="89" t="s">
        <v>1324</v>
      </c>
      <c r="T36" s="91" t="s">
        <v>1295</v>
      </c>
      <c r="U36" s="88">
        <v>46213</v>
      </c>
      <c r="V36" s="89" t="s">
        <v>1325</v>
      </c>
      <c r="W36" s="55">
        <v>0.5</v>
      </c>
      <c r="X36" s="62" t="s">
        <v>4</v>
      </c>
      <c r="Y36" s="86"/>
      <c r="Z36" s="27"/>
      <c r="AA36" s="25"/>
      <c r="AB36" s="26"/>
      <c r="AC36" s="27"/>
      <c r="AD36" s="25"/>
      <c r="AE36" s="26"/>
      <c r="AF36" s="27"/>
      <c r="AG36" s="25"/>
      <c r="AH36" s="26"/>
      <c r="AI36" s="27"/>
      <c r="AJ36" s="25"/>
      <c r="AK36" s="26"/>
      <c r="AL36" s="27"/>
    </row>
    <row r="37" spans="1:38" ht="38.25" customHeight="1" x14ac:dyDescent="0.35">
      <c r="A37" s="44" t="s">
        <v>1153</v>
      </c>
      <c r="B37" s="45" t="s">
        <v>1326</v>
      </c>
      <c r="C37" s="46" t="s">
        <v>1327</v>
      </c>
      <c r="D37" s="45" t="s">
        <v>1328</v>
      </c>
      <c r="E37" s="45">
        <v>1</v>
      </c>
      <c r="F37" s="47">
        <v>46023</v>
      </c>
      <c r="G37" s="47">
        <v>46387</v>
      </c>
      <c r="H37" s="48">
        <v>54</v>
      </c>
      <c r="I37" s="45" t="s">
        <v>1291</v>
      </c>
      <c r="J37" s="45" t="s">
        <v>1180</v>
      </c>
      <c r="K37" s="49">
        <v>0</v>
      </c>
      <c r="L37" s="50" t="s">
        <v>1305</v>
      </c>
      <c r="M37" s="53"/>
      <c r="N37" s="58">
        <v>46153</v>
      </c>
      <c r="O37" s="50" t="s">
        <v>1306</v>
      </c>
      <c r="P37" s="49">
        <v>0</v>
      </c>
      <c r="Q37" s="61" t="s">
        <v>526</v>
      </c>
      <c r="R37" s="49">
        <v>0</v>
      </c>
      <c r="S37" s="50" t="s">
        <v>1305</v>
      </c>
      <c r="T37" s="53"/>
      <c r="U37" s="88">
        <v>46213</v>
      </c>
      <c r="V37" s="50" t="s">
        <v>1306</v>
      </c>
      <c r="W37" s="49">
        <v>0</v>
      </c>
      <c r="X37" s="62" t="s">
        <v>4</v>
      </c>
      <c r="Y37" s="86"/>
      <c r="Z37" s="27"/>
      <c r="AA37" s="25"/>
      <c r="AB37" s="26"/>
      <c r="AC37" s="27"/>
      <c r="AD37" s="25"/>
      <c r="AE37" s="26"/>
      <c r="AF37" s="27"/>
      <c r="AG37" s="25"/>
      <c r="AH37" s="26"/>
      <c r="AI37" s="27"/>
      <c r="AJ37" s="25"/>
      <c r="AK37" s="26"/>
      <c r="AL37" s="27"/>
    </row>
    <row r="38" spans="1:38" ht="38.25" customHeight="1" x14ac:dyDescent="0.35">
      <c r="A38" s="44" t="s">
        <v>1153</v>
      </c>
      <c r="B38" s="45" t="s">
        <v>1329</v>
      </c>
      <c r="C38" s="46" t="s">
        <v>1330</v>
      </c>
      <c r="D38" s="45" t="s">
        <v>1331</v>
      </c>
      <c r="E38" s="45">
        <v>3</v>
      </c>
      <c r="F38" s="47">
        <v>46023</v>
      </c>
      <c r="G38" s="47">
        <v>46387</v>
      </c>
      <c r="H38" s="48">
        <v>54</v>
      </c>
      <c r="I38" s="45" t="s">
        <v>1291</v>
      </c>
      <c r="J38" s="45" t="s">
        <v>1180</v>
      </c>
      <c r="K38" s="49">
        <v>0</v>
      </c>
      <c r="L38" s="50" t="s">
        <v>1323</v>
      </c>
      <c r="M38" s="53"/>
      <c r="N38" s="58">
        <v>46153</v>
      </c>
      <c r="O38" s="50" t="s">
        <v>1317</v>
      </c>
      <c r="P38" s="49">
        <v>0</v>
      </c>
      <c r="Q38" s="61" t="s">
        <v>526</v>
      </c>
      <c r="R38" s="55">
        <v>0</v>
      </c>
      <c r="S38" s="89" t="s">
        <v>1324</v>
      </c>
      <c r="T38" s="91" t="s">
        <v>1295</v>
      </c>
      <c r="U38" s="88">
        <v>46213</v>
      </c>
      <c r="V38" s="50" t="s">
        <v>1317</v>
      </c>
      <c r="W38" s="49">
        <v>0</v>
      </c>
      <c r="X38" s="62" t="s">
        <v>4</v>
      </c>
      <c r="Y38" s="86"/>
      <c r="Z38" s="27"/>
      <c r="AA38" s="25"/>
      <c r="AB38" s="26"/>
      <c r="AC38" s="27"/>
      <c r="AD38" s="25"/>
      <c r="AE38" s="26"/>
      <c r="AF38" s="27"/>
      <c r="AG38" s="25"/>
      <c r="AH38" s="26"/>
      <c r="AI38" s="27"/>
      <c r="AJ38" s="25"/>
      <c r="AK38" s="26"/>
      <c r="AL38" s="27"/>
    </row>
    <row r="39" spans="1:38" ht="38.25" customHeight="1" x14ac:dyDescent="0.35">
      <c r="A39" s="44" t="s">
        <v>1153</v>
      </c>
      <c r="B39" s="45" t="s">
        <v>1332</v>
      </c>
      <c r="C39" s="46" t="s">
        <v>1333</v>
      </c>
      <c r="D39" s="45" t="s">
        <v>1334</v>
      </c>
      <c r="E39" s="45">
        <v>4</v>
      </c>
      <c r="F39" s="47">
        <v>46023</v>
      </c>
      <c r="G39" s="47">
        <v>46387</v>
      </c>
      <c r="H39" s="48">
        <v>54</v>
      </c>
      <c r="I39" s="45" t="s">
        <v>1291</v>
      </c>
      <c r="J39" s="45"/>
      <c r="K39" s="49">
        <v>0.25</v>
      </c>
      <c r="L39" s="73" t="s">
        <v>1335</v>
      </c>
      <c r="M39" s="87" t="s">
        <v>1336</v>
      </c>
      <c r="N39" s="58">
        <v>46153</v>
      </c>
      <c r="O39" s="73" t="s">
        <v>1335</v>
      </c>
      <c r="P39" s="49">
        <v>0.25</v>
      </c>
      <c r="Q39" s="61" t="s">
        <v>526</v>
      </c>
      <c r="R39" s="55">
        <v>0.25</v>
      </c>
      <c r="S39" s="89" t="s">
        <v>1311</v>
      </c>
      <c r="T39" s="91" t="s">
        <v>1295</v>
      </c>
      <c r="U39" s="88">
        <v>46213</v>
      </c>
      <c r="V39" s="89" t="s">
        <v>1312</v>
      </c>
      <c r="W39" s="49">
        <v>0.25</v>
      </c>
      <c r="X39" s="62" t="s">
        <v>4</v>
      </c>
      <c r="Y39" s="86"/>
      <c r="Z39" s="27"/>
      <c r="AA39" s="25"/>
      <c r="AB39" s="26"/>
      <c r="AC39" s="27"/>
      <c r="AD39" s="25"/>
      <c r="AE39" s="26"/>
      <c r="AF39" s="27"/>
      <c r="AG39" s="25"/>
      <c r="AH39" s="26"/>
      <c r="AI39" s="27"/>
      <c r="AJ39" s="25"/>
      <c r="AK39" s="26"/>
      <c r="AL39" s="27"/>
    </row>
    <row r="40" spans="1:38" ht="38.25" customHeight="1" x14ac:dyDescent="0.35">
      <c r="A40" s="44" t="s">
        <v>1153</v>
      </c>
      <c r="B40" s="45" t="s">
        <v>1337</v>
      </c>
      <c r="C40" s="46" t="s">
        <v>1338</v>
      </c>
      <c r="D40" s="45" t="s">
        <v>1339</v>
      </c>
      <c r="E40" s="45">
        <v>1</v>
      </c>
      <c r="F40" s="47">
        <v>46082</v>
      </c>
      <c r="G40" s="47">
        <v>46234</v>
      </c>
      <c r="H40" s="48">
        <v>22.5</v>
      </c>
      <c r="I40" s="45" t="s">
        <v>1291</v>
      </c>
      <c r="J40" s="75"/>
      <c r="K40" s="49">
        <v>0</v>
      </c>
      <c r="L40" s="50" t="s">
        <v>1323</v>
      </c>
      <c r="M40" s="53"/>
      <c r="N40" s="58">
        <v>46153</v>
      </c>
      <c r="O40" s="50" t="s">
        <v>1317</v>
      </c>
      <c r="P40" s="49">
        <v>0</v>
      </c>
      <c r="Q40" s="61" t="s">
        <v>526</v>
      </c>
      <c r="R40" s="55">
        <v>0.5</v>
      </c>
      <c r="S40" s="89" t="s">
        <v>1324</v>
      </c>
      <c r="T40" s="91" t="s">
        <v>1295</v>
      </c>
      <c r="U40" s="88">
        <v>46213</v>
      </c>
      <c r="V40" s="89" t="s">
        <v>1325</v>
      </c>
      <c r="W40" s="55">
        <v>0.5</v>
      </c>
      <c r="X40" s="62" t="s">
        <v>4</v>
      </c>
      <c r="Y40" s="86"/>
      <c r="Z40" s="27"/>
      <c r="AA40" s="25"/>
      <c r="AB40" s="26"/>
      <c r="AC40" s="27"/>
      <c r="AD40" s="25"/>
      <c r="AE40" s="26"/>
      <c r="AF40" s="27"/>
      <c r="AG40" s="25"/>
      <c r="AH40" s="26"/>
      <c r="AI40" s="27"/>
      <c r="AJ40" s="25"/>
      <c r="AK40" s="26"/>
      <c r="AL40" s="27"/>
    </row>
    <row r="41" spans="1:38" ht="38.25" customHeight="1" x14ac:dyDescent="0.35">
      <c r="A41" s="44" t="s">
        <v>1153</v>
      </c>
      <c r="B41" s="45" t="s">
        <v>1340</v>
      </c>
      <c r="C41" s="46" t="s">
        <v>1341</v>
      </c>
      <c r="D41" s="45" t="s">
        <v>1342</v>
      </c>
      <c r="E41" s="45">
        <v>1</v>
      </c>
      <c r="F41" s="47">
        <v>46023</v>
      </c>
      <c r="G41" s="47">
        <v>46387</v>
      </c>
      <c r="H41" s="48">
        <v>54</v>
      </c>
      <c r="I41" s="45" t="s">
        <v>1291</v>
      </c>
      <c r="J41" s="45" t="s">
        <v>1180</v>
      </c>
      <c r="K41" s="49">
        <v>0</v>
      </c>
      <c r="L41" s="50" t="s">
        <v>1305</v>
      </c>
      <c r="M41" s="53"/>
      <c r="N41" s="58">
        <v>46153</v>
      </c>
      <c r="O41" s="50" t="s">
        <v>1306</v>
      </c>
      <c r="P41" s="49">
        <v>0</v>
      </c>
      <c r="Q41" s="61" t="s">
        <v>526</v>
      </c>
      <c r="R41" s="55">
        <v>1</v>
      </c>
      <c r="S41" s="89" t="s">
        <v>1343</v>
      </c>
      <c r="T41" s="91" t="s">
        <v>1295</v>
      </c>
      <c r="U41" s="88">
        <v>46213</v>
      </c>
      <c r="V41" s="89" t="s">
        <v>1344</v>
      </c>
      <c r="W41" s="55">
        <v>1</v>
      </c>
      <c r="X41" s="61" t="s">
        <v>3</v>
      </c>
      <c r="Y41" s="86"/>
      <c r="Z41" s="27"/>
      <c r="AA41" s="25"/>
      <c r="AB41" s="26"/>
      <c r="AC41" s="27"/>
      <c r="AD41" s="25"/>
      <c r="AE41" s="26"/>
      <c r="AF41" s="27"/>
      <c r="AG41" s="25"/>
      <c r="AH41" s="26"/>
      <c r="AI41" s="27"/>
      <c r="AJ41" s="25"/>
      <c r="AK41" s="26"/>
      <c r="AL41" s="27"/>
    </row>
    <row r="42" spans="1:38" ht="38.25" customHeight="1" x14ac:dyDescent="0.35">
      <c r="A42" s="44" t="s">
        <v>1153</v>
      </c>
      <c r="B42" s="45" t="s">
        <v>1345</v>
      </c>
      <c r="C42" s="46" t="s">
        <v>1346</v>
      </c>
      <c r="D42" s="45" t="s">
        <v>1347</v>
      </c>
      <c r="E42" s="45">
        <v>12</v>
      </c>
      <c r="F42" s="47">
        <v>46023</v>
      </c>
      <c r="G42" s="47">
        <v>46357</v>
      </c>
      <c r="H42" s="48">
        <v>49.5</v>
      </c>
      <c r="I42" s="45" t="s">
        <v>601</v>
      </c>
      <c r="J42" s="45"/>
      <c r="K42" s="49"/>
      <c r="L42" s="73" t="s">
        <v>1348</v>
      </c>
      <c r="M42" s="87" t="s">
        <v>1349</v>
      </c>
      <c r="N42" s="58">
        <v>46153</v>
      </c>
      <c r="O42" s="50" t="s">
        <v>1350</v>
      </c>
      <c r="P42" s="49">
        <v>0.25</v>
      </c>
      <c r="Q42" s="61" t="s">
        <v>526</v>
      </c>
      <c r="R42" s="55">
        <v>0.25</v>
      </c>
      <c r="S42" s="89" t="s">
        <v>1348</v>
      </c>
      <c r="T42" s="92" t="s">
        <v>1351</v>
      </c>
      <c r="U42" s="88">
        <v>46214</v>
      </c>
      <c r="V42" s="89" t="s">
        <v>1352</v>
      </c>
      <c r="W42" s="55">
        <v>0.5</v>
      </c>
      <c r="X42" s="62" t="s">
        <v>4</v>
      </c>
      <c r="Y42" s="86"/>
      <c r="Z42" s="27"/>
      <c r="AA42" s="25"/>
      <c r="AB42" s="26"/>
      <c r="AC42" s="27"/>
      <c r="AD42" s="25"/>
      <c r="AE42" s="26"/>
      <c r="AF42" s="27"/>
      <c r="AG42" s="25"/>
      <c r="AH42" s="26"/>
      <c r="AI42" s="27"/>
      <c r="AJ42" s="25"/>
      <c r="AK42" s="26"/>
      <c r="AL42" s="27"/>
    </row>
    <row r="43" spans="1:38" ht="38.25" customHeight="1" x14ac:dyDescent="0.35">
      <c r="A43" s="44" t="s">
        <v>1153</v>
      </c>
      <c r="B43" s="67" t="s">
        <v>1353</v>
      </c>
      <c r="C43" s="68" t="s">
        <v>1354</v>
      </c>
      <c r="D43" s="67" t="s">
        <v>1355</v>
      </c>
      <c r="E43" s="67">
        <v>1</v>
      </c>
      <c r="F43" s="69">
        <v>46082</v>
      </c>
      <c r="G43" s="69">
        <v>46357</v>
      </c>
      <c r="H43" s="70">
        <v>40.5</v>
      </c>
      <c r="I43" s="67" t="s">
        <v>601</v>
      </c>
      <c r="J43" s="67"/>
      <c r="K43" s="49"/>
      <c r="L43" s="73" t="s">
        <v>1356</v>
      </c>
      <c r="M43" s="87"/>
      <c r="N43" s="58">
        <v>46153</v>
      </c>
      <c r="O43" s="50" t="s">
        <v>1357</v>
      </c>
      <c r="P43" s="49">
        <v>0</v>
      </c>
      <c r="Q43" s="61" t="s">
        <v>526</v>
      </c>
      <c r="R43" s="55"/>
      <c r="S43" s="89" t="s">
        <v>1356</v>
      </c>
      <c r="T43" s="92" t="s">
        <v>1351</v>
      </c>
      <c r="U43" s="88">
        <v>46214</v>
      </c>
      <c r="V43" s="89" t="s">
        <v>1358</v>
      </c>
      <c r="W43" s="55">
        <v>0</v>
      </c>
      <c r="X43" s="62" t="s">
        <v>4</v>
      </c>
      <c r="Y43" s="86"/>
      <c r="Z43" s="27"/>
      <c r="AA43" s="25"/>
      <c r="AB43" s="26"/>
      <c r="AC43" s="27"/>
      <c r="AD43" s="25"/>
      <c r="AE43" s="26"/>
      <c r="AF43" s="27"/>
      <c r="AG43" s="25"/>
      <c r="AH43" s="26"/>
      <c r="AI43" s="27"/>
      <c r="AJ43" s="25"/>
      <c r="AK43" s="26"/>
      <c r="AL43" s="27"/>
    </row>
    <row r="44" spans="1:38" ht="38.25" customHeight="1" x14ac:dyDescent="0.35">
      <c r="A44" s="44" t="s">
        <v>1153</v>
      </c>
      <c r="B44" s="63" t="s">
        <v>1359</v>
      </c>
      <c r="C44" s="64" t="s">
        <v>1360</v>
      </c>
      <c r="D44" s="63" t="s">
        <v>1361</v>
      </c>
      <c r="E44" s="63">
        <v>1</v>
      </c>
      <c r="F44" s="65">
        <v>44459</v>
      </c>
      <c r="G44" s="65">
        <v>44561</v>
      </c>
      <c r="H44" s="66">
        <v>15.15</v>
      </c>
      <c r="I44" s="63" t="s">
        <v>601</v>
      </c>
      <c r="J44" s="63"/>
      <c r="K44" s="49">
        <v>1</v>
      </c>
      <c r="L44" s="73" t="s">
        <v>1362</v>
      </c>
      <c r="M44" s="87" t="s">
        <v>1349</v>
      </c>
      <c r="N44" s="58">
        <v>46153</v>
      </c>
      <c r="O44" s="50" t="s">
        <v>1363</v>
      </c>
      <c r="P44" s="49">
        <v>1</v>
      </c>
      <c r="Q44" s="61" t="s">
        <v>3</v>
      </c>
      <c r="R44" s="55">
        <v>1</v>
      </c>
      <c r="S44" s="89" t="s">
        <v>1362</v>
      </c>
      <c r="T44" s="158"/>
      <c r="U44" s="88">
        <v>46214</v>
      </c>
      <c r="V44" s="89" t="s">
        <v>1364</v>
      </c>
      <c r="W44" s="55">
        <v>1</v>
      </c>
      <c r="X44" s="61" t="s">
        <v>3</v>
      </c>
      <c r="Y44" s="86"/>
      <c r="Z44" s="27"/>
      <c r="AA44" s="25"/>
      <c r="AB44" s="26"/>
      <c r="AC44" s="27"/>
      <c r="AD44" s="25"/>
      <c r="AE44" s="26"/>
      <c r="AF44" s="27"/>
      <c r="AG44" s="25"/>
      <c r="AH44" s="26"/>
      <c r="AI44" s="27"/>
      <c r="AJ44" s="25"/>
      <c r="AK44" s="26"/>
      <c r="AL44" s="27"/>
    </row>
    <row r="45" spans="1:38" ht="38.25" customHeight="1" x14ac:dyDescent="0.35">
      <c r="A45" s="44" t="s">
        <v>1153</v>
      </c>
      <c r="B45" s="63" t="s">
        <v>1365</v>
      </c>
      <c r="C45" s="64" t="s">
        <v>1366</v>
      </c>
      <c r="D45" s="63" t="s">
        <v>1367</v>
      </c>
      <c r="E45" s="63">
        <v>1</v>
      </c>
      <c r="F45" s="65">
        <v>44470</v>
      </c>
      <c r="G45" s="65">
        <v>44592</v>
      </c>
      <c r="H45" s="66">
        <v>18</v>
      </c>
      <c r="I45" s="63" t="s">
        <v>601</v>
      </c>
      <c r="J45" s="63"/>
      <c r="K45" s="49">
        <v>1</v>
      </c>
      <c r="L45" s="73" t="s">
        <v>1368</v>
      </c>
      <c r="M45" s="87" t="s">
        <v>1349</v>
      </c>
      <c r="N45" s="58">
        <v>46153</v>
      </c>
      <c r="O45" s="50" t="s">
        <v>1350</v>
      </c>
      <c r="P45" s="49">
        <v>1</v>
      </c>
      <c r="Q45" s="61" t="s">
        <v>3</v>
      </c>
      <c r="R45" s="55">
        <v>1</v>
      </c>
      <c r="S45" s="89" t="s">
        <v>1368</v>
      </c>
      <c r="T45" s="158"/>
      <c r="U45" s="88">
        <v>46214</v>
      </c>
      <c r="V45" s="89" t="s">
        <v>1369</v>
      </c>
      <c r="W45" s="55">
        <v>1</v>
      </c>
      <c r="X45" s="61" t="s">
        <v>3</v>
      </c>
      <c r="Y45" s="86"/>
      <c r="Z45" s="27"/>
      <c r="AA45" s="25"/>
      <c r="AB45" s="26"/>
      <c r="AC45" s="27"/>
      <c r="AD45" s="25"/>
      <c r="AE45" s="26"/>
      <c r="AF45" s="27"/>
      <c r="AG45" s="25"/>
      <c r="AH45" s="26"/>
      <c r="AI45" s="27"/>
      <c r="AJ45" s="25"/>
      <c r="AK45" s="26"/>
      <c r="AL45" s="27"/>
    </row>
    <row r="46" spans="1:38" ht="38.25" customHeight="1" x14ac:dyDescent="0.35">
      <c r="A46" s="44" t="s">
        <v>1153</v>
      </c>
      <c r="B46" s="45" t="s">
        <v>1370</v>
      </c>
      <c r="C46" s="46" t="s">
        <v>1371</v>
      </c>
      <c r="D46" s="45" t="s">
        <v>1372</v>
      </c>
      <c r="E46" s="45">
        <v>1</v>
      </c>
      <c r="F46" s="47">
        <v>46023</v>
      </c>
      <c r="G46" s="47">
        <v>46387</v>
      </c>
      <c r="H46" s="48">
        <v>54</v>
      </c>
      <c r="I46" s="45" t="s">
        <v>601</v>
      </c>
      <c r="J46" s="45"/>
      <c r="K46" s="49">
        <v>1</v>
      </c>
      <c r="L46" s="73" t="s">
        <v>1373</v>
      </c>
      <c r="M46" s="87" t="s">
        <v>1349</v>
      </c>
      <c r="N46" s="58">
        <v>46153</v>
      </c>
      <c r="O46" s="50" t="s">
        <v>1374</v>
      </c>
      <c r="P46" s="49">
        <v>1</v>
      </c>
      <c r="Q46" s="61" t="s">
        <v>3</v>
      </c>
      <c r="R46" s="55">
        <v>1</v>
      </c>
      <c r="S46" s="89" t="s">
        <v>1373</v>
      </c>
      <c r="T46" s="158"/>
      <c r="U46" s="88">
        <v>46214</v>
      </c>
      <c r="V46" s="89" t="s">
        <v>1364</v>
      </c>
      <c r="W46" s="55">
        <v>1</v>
      </c>
      <c r="X46" s="61" t="s">
        <v>3</v>
      </c>
      <c r="Y46" s="86"/>
      <c r="Z46" s="27"/>
      <c r="AA46" s="25"/>
      <c r="AB46" s="26"/>
      <c r="AC46" s="27"/>
      <c r="AD46" s="25"/>
      <c r="AE46" s="26"/>
      <c r="AF46" s="27"/>
      <c r="AG46" s="25"/>
      <c r="AH46" s="26"/>
      <c r="AI46" s="27"/>
      <c r="AJ46" s="25"/>
      <c r="AK46" s="26"/>
      <c r="AL46" s="27"/>
    </row>
    <row r="47" spans="1:38" ht="38.25" customHeight="1" x14ac:dyDescent="0.35">
      <c r="A47" s="44" t="s">
        <v>1153</v>
      </c>
      <c r="B47" s="45" t="s">
        <v>1375</v>
      </c>
      <c r="C47" s="46" t="s">
        <v>1376</v>
      </c>
      <c r="D47" s="45" t="s">
        <v>1377</v>
      </c>
      <c r="E47" s="45">
        <v>12</v>
      </c>
      <c r="F47" s="47">
        <v>46023</v>
      </c>
      <c r="G47" s="47">
        <v>46387</v>
      </c>
      <c r="H47" s="48">
        <v>54</v>
      </c>
      <c r="I47" s="45" t="s">
        <v>601</v>
      </c>
      <c r="J47" s="45"/>
      <c r="K47" s="49"/>
      <c r="L47" s="73" t="s">
        <v>1378</v>
      </c>
      <c r="M47" s="87" t="s">
        <v>1349</v>
      </c>
      <c r="N47" s="58">
        <v>46153</v>
      </c>
      <c r="O47" s="50" t="s">
        <v>1379</v>
      </c>
      <c r="P47" s="49">
        <v>0.25</v>
      </c>
      <c r="Q47" s="61" t="s">
        <v>526</v>
      </c>
      <c r="R47" s="55">
        <v>0.25</v>
      </c>
      <c r="S47" s="89" t="s">
        <v>1378</v>
      </c>
      <c r="T47" s="92" t="s">
        <v>1351</v>
      </c>
      <c r="U47" s="88">
        <v>46214</v>
      </c>
      <c r="V47" s="89" t="s">
        <v>1380</v>
      </c>
      <c r="W47" s="55">
        <v>0.5</v>
      </c>
      <c r="X47" s="62" t="s">
        <v>4</v>
      </c>
      <c r="Y47" s="86"/>
      <c r="Z47" s="27"/>
      <c r="AA47" s="25"/>
      <c r="AB47" s="26"/>
      <c r="AC47" s="27"/>
      <c r="AD47" s="25"/>
      <c r="AE47" s="26"/>
      <c r="AF47" s="27"/>
      <c r="AG47" s="25"/>
      <c r="AH47" s="26"/>
      <c r="AI47" s="27"/>
      <c r="AJ47" s="25"/>
      <c r="AK47" s="26"/>
      <c r="AL47" s="27"/>
    </row>
    <row r="48" spans="1:38" ht="38.25" customHeight="1" x14ac:dyDescent="0.35">
      <c r="A48" s="44" t="s">
        <v>1153</v>
      </c>
      <c r="B48" s="45" t="s">
        <v>1381</v>
      </c>
      <c r="C48" s="46" t="s">
        <v>1382</v>
      </c>
      <c r="D48" s="45" t="s">
        <v>1383</v>
      </c>
      <c r="E48" s="45">
        <v>12</v>
      </c>
      <c r="F48" s="47">
        <v>46023</v>
      </c>
      <c r="G48" s="47">
        <v>46387</v>
      </c>
      <c r="H48" s="48">
        <v>54</v>
      </c>
      <c r="I48" s="45" t="s">
        <v>601</v>
      </c>
      <c r="J48" s="45"/>
      <c r="K48" s="49"/>
      <c r="L48" s="73" t="s">
        <v>1384</v>
      </c>
      <c r="M48" s="87" t="s">
        <v>1349</v>
      </c>
      <c r="N48" s="58">
        <v>46153</v>
      </c>
      <c r="O48" s="50" t="s">
        <v>1385</v>
      </c>
      <c r="P48" s="49">
        <v>0.25</v>
      </c>
      <c r="Q48" s="61" t="s">
        <v>526</v>
      </c>
      <c r="R48" s="55">
        <v>0.25</v>
      </c>
      <c r="S48" s="89" t="s">
        <v>1384</v>
      </c>
      <c r="T48" s="92" t="s">
        <v>1351</v>
      </c>
      <c r="U48" s="88">
        <v>46214</v>
      </c>
      <c r="V48" s="50" t="s">
        <v>1386</v>
      </c>
      <c r="W48" s="55">
        <v>0.5</v>
      </c>
      <c r="X48" s="62" t="s">
        <v>4</v>
      </c>
      <c r="Y48" s="86"/>
      <c r="Z48" s="27"/>
      <c r="AA48" s="25"/>
      <c r="AB48" s="26"/>
      <c r="AC48" s="27"/>
      <c r="AD48" s="25"/>
      <c r="AE48" s="26"/>
      <c r="AF48" s="27"/>
      <c r="AG48" s="25"/>
      <c r="AH48" s="26"/>
      <c r="AI48" s="27"/>
      <c r="AJ48" s="25"/>
      <c r="AK48" s="26"/>
      <c r="AL48" s="27"/>
    </row>
    <row r="49" spans="1:38" ht="38.25" customHeight="1" x14ac:dyDescent="0.35">
      <c r="A49" s="44" t="s">
        <v>1153</v>
      </c>
      <c r="B49" s="63" t="s">
        <v>1387</v>
      </c>
      <c r="C49" s="64" t="s">
        <v>1388</v>
      </c>
      <c r="D49" s="63" t="s">
        <v>1389</v>
      </c>
      <c r="E49" s="63">
        <v>1</v>
      </c>
      <c r="F49" s="65">
        <v>44820</v>
      </c>
      <c r="G49" s="65">
        <v>44834</v>
      </c>
      <c r="H49" s="66">
        <v>2.1</v>
      </c>
      <c r="I49" s="63" t="s">
        <v>601</v>
      </c>
      <c r="J49" s="63"/>
      <c r="K49" s="49">
        <v>1</v>
      </c>
      <c r="L49" s="73" t="s">
        <v>1390</v>
      </c>
      <c r="M49" s="87" t="s">
        <v>1349</v>
      </c>
      <c r="N49" s="58">
        <v>46153</v>
      </c>
      <c r="O49" s="50" t="s">
        <v>1391</v>
      </c>
      <c r="P49" s="49">
        <v>1</v>
      </c>
      <c r="Q49" s="61" t="s">
        <v>3</v>
      </c>
      <c r="R49" s="55">
        <v>1</v>
      </c>
      <c r="S49" s="89" t="s">
        <v>1390</v>
      </c>
      <c r="T49" s="158"/>
      <c r="U49" s="88">
        <v>46214</v>
      </c>
      <c r="V49" s="89" t="s">
        <v>1364</v>
      </c>
      <c r="W49" s="55">
        <v>1</v>
      </c>
      <c r="X49" s="61" t="s">
        <v>3</v>
      </c>
      <c r="Y49" s="86"/>
      <c r="Z49" s="27"/>
      <c r="AA49" s="25"/>
      <c r="AB49" s="26"/>
      <c r="AC49" s="27"/>
      <c r="AD49" s="25"/>
      <c r="AE49" s="26"/>
      <c r="AF49" s="27"/>
      <c r="AG49" s="25"/>
      <c r="AH49" s="26"/>
      <c r="AI49" s="27"/>
      <c r="AJ49" s="25"/>
      <c r="AK49" s="26"/>
      <c r="AL49" s="27"/>
    </row>
    <row r="50" spans="1:38" ht="38.25" customHeight="1" x14ac:dyDescent="0.35">
      <c r="A50" s="44" t="s">
        <v>1153</v>
      </c>
      <c r="B50" s="63" t="s">
        <v>1392</v>
      </c>
      <c r="C50" s="64" t="s">
        <v>1393</v>
      </c>
      <c r="D50" s="63" t="s">
        <v>1394</v>
      </c>
      <c r="E50" s="63">
        <v>1</v>
      </c>
      <c r="F50" s="65">
        <v>44880</v>
      </c>
      <c r="G50" s="65">
        <v>45107</v>
      </c>
      <c r="H50" s="66">
        <v>33.75</v>
      </c>
      <c r="I50" s="63" t="s">
        <v>601</v>
      </c>
      <c r="J50" s="63"/>
      <c r="K50" s="49">
        <v>1</v>
      </c>
      <c r="L50" s="73" t="s">
        <v>1395</v>
      </c>
      <c r="M50" s="87" t="s">
        <v>1349</v>
      </c>
      <c r="N50" s="58">
        <v>46153</v>
      </c>
      <c r="O50" s="50" t="s">
        <v>1396</v>
      </c>
      <c r="P50" s="49">
        <v>1</v>
      </c>
      <c r="Q50" s="61" t="s">
        <v>3</v>
      </c>
      <c r="R50" s="55">
        <v>1</v>
      </c>
      <c r="S50" s="89" t="s">
        <v>1395</v>
      </c>
      <c r="T50" s="158"/>
      <c r="U50" s="88">
        <v>46214</v>
      </c>
      <c r="V50" s="50" t="s">
        <v>1396</v>
      </c>
      <c r="W50" s="49">
        <v>1</v>
      </c>
      <c r="X50" s="61" t="s">
        <v>3</v>
      </c>
      <c r="Y50" s="86"/>
      <c r="Z50" s="27"/>
      <c r="AA50" s="25"/>
      <c r="AB50" s="26"/>
      <c r="AC50" s="27"/>
      <c r="AD50" s="25"/>
      <c r="AE50" s="26"/>
      <c r="AF50" s="27"/>
      <c r="AG50" s="25"/>
      <c r="AH50" s="26"/>
      <c r="AI50" s="27"/>
      <c r="AJ50" s="25"/>
      <c r="AK50" s="26"/>
      <c r="AL50" s="27"/>
    </row>
    <row r="51" spans="1:38" ht="38.25" customHeight="1" x14ac:dyDescent="0.35">
      <c r="A51" s="44" t="s">
        <v>1153</v>
      </c>
      <c r="B51" s="63" t="s">
        <v>1397</v>
      </c>
      <c r="C51" s="64" t="s">
        <v>1398</v>
      </c>
      <c r="D51" s="63" t="s">
        <v>1399</v>
      </c>
      <c r="E51" s="63">
        <v>12</v>
      </c>
      <c r="F51" s="65">
        <v>46023</v>
      </c>
      <c r="G51" s="65">
        <v>46387</v>
      </c>
      <c r="H51" s="66">
        <v>54</v>
      </c>
      <c r="I51" s="63" t="s">
        <v>601</v>
      </c>
      <c r="J51" s="63"/>
      <c r="K51" s="49">
        <v>1</v>
      </c>
      <c r="L51" s="73" t="s">
        <v>1400</v>
      </c>
      <c r="M51" s="87" t="s">
        <v>1349</v>
      </c>
      <c r="N51" s="58">
        <v>46153</v>
      </c>
      <c r="O51" s="50" t="s">
        <v>1385</v>
      </c>
      <c r="P51" s="49">
        <v>0.25</v>
      </c>
      <c r="Q51" s="61" t="s">
        <v>526</v>
      </c>
      <c r="R51" s="55">
        <v>1</v>
      </c>
      <c r="S51" s="89" t="s">
        <v>1400</v>
      </c>
      <c r="T51" s="92" t="s">
        <v>1351</v>
      </c>
      <c r="U51" s="88">
        <v>46214</v>
      </c>
      <c r="V51" s="50" t="s">
        <v>1386</v>
      </c>
      <c r="W51" s="55">
        <v>0.5</v>
      </c>
      <c r="X51" s="62" t="s">
        <v>4</v>
      </c>
      <c r="Y51" s="86"/>
      <c r="Z51" s="27"/>
      <c r="AA51" s="25"/>
      <c r="AB51" s="26"/>
      <c r="AC51" s="27"/>
      <c r="AD51" s="25"/>
      <c r="AE51" s="26"/>
      <c r="AF51" s="27"/>
      <c r="AG51" s="25"/>
      <c r="AH51" s="26"/>
      <c r="AI51" s="27"/>
      <c r="AJ51" s="25"/>
      <c r="AK51" s="26"/>
      <c r="AL51" s="27"/>
    </row>
    <row r="52" spans="1:38" ht="38.25" customHeight="1" x14ac:dyDescent="0.35">
      <c r="A52" s="44" t="s">
        <v>1153</v>
      </c>
      <c r="B52" s="63" t="s">
        <v>1401</v>
      </c>
      <c r="C52" s="64" t="s">
        <v>1402</v>
      </c>
      <c r="D52" s="63" t="s">
        <v>1403</v>
      </c>
      <c r="E52" s="63">
        <v>2</v>
      </c>
      <c r="F52" s="65">
        <v>46023</v>
      </c>
      <c r="G52" s="65">
        <v>46387</v>
      </c>
      <c r="H52" s="66">
        <v>54</v>
      </c>
      <c r="I52" s="63" t="s">
        <v>601</v>
      </c>
      <c r="J52" s="63"/>
      <c r="K52" s="49">
        <v>0</v>
      </c>
      <c r="L52" s="73" t="s">
        <v>1404</v>
      </c>
      <c r="M52" s="87"/>
      <c r="N52" s="58">
        <v>46153</v>
      </c>
      <c r="O52" s="50" t="s">
        <v>1405</v>
      </c>
      <c r="P52" s="49">
        <v>0</v>
      </c>
      <c r="Q52" s="61" t="s">
        <v>526</v>
      </c>
      <c r="R52" s="55">
        <v>1</v>
      </c>
      <c r="S52" s="89" t="s">
        <v>1406</v>
      </c>
      <c r="T52" s="92" t="s">
        <v>1351</v>
      </c>
      <c r="U52" s="88">
        <v>46214</v>
      </c>
      <c r="V52" s="50" t="s">
        <v>1407</v>
      </c>
      <c r="W52" s="55">
        <v>0.7</v>
      </c>
      <c r="X52" s="62" t="s">
        <v>4</v>
      </c>
      <c r="Y52" s="86"/>
      <c r="Z52" s="27"/>
      <c r="AA52" s="25"/>
      <c r="AB52" s="26"/>
      <c r="AC52" s="27"/>
      <c r="AD52" s="25"/>
      <c r="AE52" s="26"/>
      <c r="AF52" s="27"/>
      <c r="AG52" s="25"/>
      <c r="AH52" s="26"/>
      <c r="AI52" s="27"/>
      <c r="AJ52" s="25"/>
      <c r="AK52" s="26"/>
      <c r="AL52" s="27"/>
    </row>
    <row r="53" spans="1:38" ht="38.25" customHeight="1" x14ac:dyDescent="0.35">
      <c r="A53" s="44" t="s">
        <v>1153</v>
      </c>
      <c r="B53" s="63" t="s">
        <v>1408</v>
      </c>
      <c r="C53" s="64" t="s">
        <v>1409</v>
      </c>
      <c r="D53" s="63" t="s">
        <v>1410</v>
      </c>
      <c r="E53" s="63">
        <v>1</v>
      </c>
      <c r="F53" s="65">
        <v>45048</v>
      </c>
      <c r="G53" s="65">
        <v>45077</v>
      </c>
      <c r="H53" s="66">
        <v>4.3500000000000005</v>
      </c>
      <c r="I53" s="63" t="s">
        <v>601</v>
      </c>
      <c r="J53" s="63"/>
      <c r="K53" s="49"/>
      <c r="L53" s="73" t="s">
        <v>1411</v>
      </c>
      <c r="M53" s="87" t="s">
        <v>1349</v>
      </c>
      <c r="N53" s="58">
        <v>46153</v>
      </c>
      <c r="O53" s="50" t="s">
        <v>1412</v>
      </c>
      <c r="P53" s="49">
        <v>0</v>
      </c>
      <c r="Q53" s="61" t="s">
        <v>526</v>
      </c>
      <c r="R53" s="55">
        <v>0.25</v>
      </c>
      <c r="S53" s="89" t="s">
        <v>1413</v>
      </c>
      <c r="T53" s="92" t="s">
        <v>1351</v>
      </c>
      <c r="U53" s="88">
        <v>46214</v>
      </c>
      <c r="V53" s="89" t="s">
        <v>1414</v>
      </c>
      <c r="W53" s="55">
        <v>0.5</v>
      </c>
      <c r="X53" s="62" t="s">
        <v>4</v>
      </c>
      <c r="Y53" s="86"/>
      <c r="Z53" s="27"/>
      <c r="AA53" s="25"/>
      <c r="AB53" s="26"/>
      <c r="AC53" s="27"/>
      <c r="AD53" s="25"/>
      <c r="AE53" s="26"/>
      <c r="AF53" s="27"/>
      <c r="AG53" s="25"/>
      <c r="AH53" s="26"/>
      <c r="AI53" s="27"/>
      <c r="AJ53" s="25"/>
      <c r="AK53" s="26"/>
      <c r="AL53" s="27"/>
    </row>
    <row r="54" spans="1:38" ht="38.25" customHeight="1" x14ac:dyDescent="0.35">
      <c r="A54" s="44" t="s">
        <v>1153</v>
      </c>
      <c r="B54" s="63" t="s">
        <v>1415</v>
      </c>
      <c r="C54" s="64" t="s">
        <v>1416</v>
      </c>
      <c r="D54" s="63" t="s">
        <v>1417</v>
      </c>
      <c r="E54" s="63">
        <v>1</v>
      </c>
      <c r="F54" s="65">
        <v>45170</v>
      </c>
      <c r="G54" s="65">
        <v>45291</v>
      </c>
      <c r="H54" s="66">
        <v>18</v>
      </c>
      <c r="I54" s="63" t="s">
        <v>601</v>
      </c>
      <c r="J54" s="63"/>
      <c r="K54" s="49">
        <v>1</v>
      </c>
      <c r="L54" s="73" t="s">
        <v>1418</v>
      </c>
      <c r="M54" s="87" t="s">
        <v>1349</v>
      </c>
      <c r="N54" s="58">
        <v>46153</v>
      </c>
      <c r="O54" s="50" t="s">
        <v>1419</v>
      </c>
      <c r="P54" s="49">
        <v>1</v>
      </c>
      <c r="Q54" s="61" t="s">
        <v>3</v>
      </c>
      <c r="R54" s="55">
        <v>1</v>
      </c>
      <c r="S54" s="89" t="s">
        <v>1418</v>
      </c>
      <c r="T54" s="158"/>
      <c r="U54" s="88">
        <v>46214</v>
      </c>
      <c r="V54" s="89" t="s">
        <v>1364</v>
      </c>
      <c r="W54" s="49">
        <v>1</v>
      </c>
      <c r="X54" s="61" t="s">
        <v>3</v>
      </c>
      <c r="Y54" s="86"/>
      <c r="Z54" s="27"/>
      <c r="AA54" s="25"/>
      <c r="AB54" s="26"/>
      <c r="AC54" s="27"/>
      <c r="AD54" s="25"/>
      <c r="AE54" s="26"/>
      <c r="AF54" s="27"/>
      <c r="AG54" s="25"/>
      <c r="AH54" s="26"/>
      <c r="AI54" s="27"/>
      <c r="AJ54" s="25"/>
      <c r="AK54" s="26"/>
      <c r="AL54" s="27"/>
    </row>
    <row r="55" spans="1:38" ht="38.25" customHeight="1" x14ac:dyDescent="0.35">
      <c r="A55" s="44" t="s">
        <v>1153</v>
      </c>
      <c r="B55" s="46" t="s">
        <v>1420</v>
      </c>
      <c r="C55" s="46" t="s">
        <v>1421</v>
      </c>
      <c r="D55" s="45" t="s">
        <v>1422</v>
      </c>
      <c r="E55" s="45">
        <v>1</v>
      </c>
      <c r="F55" s="47">
        <v>46143</v>
      </c>
      <c r="G55" s="47">
        <v>46387</v>
      </c>
      <c r="H55" s="48">
        <v>36</v>
      </c>
      <c r="I55" s="45" t="s">
        <v>1423</v>
      </c>
      <c r="J55" s="45"/>
      <c r="K55" s="49"/>
      <c r="L55" s="73" t="s">
        <v>1404</v>
      </c>
      <c r="M55" s="87" t="s">
        <v>1349</v>
      </c>
      <c r="N55" s="58">
        <v>46153</v>
      </c>
      <c r="O55" s="50" t="s">
        <v>1405</v>
      </c>
      <c r="P55" s="49">
        <v>0</v>
      </c>
      <c r="Q55" s="61" t="s">
        <v>526</v>
      </c>
      <c r="R55" s="55"/>
      <c r="S55" s="89" t="s">
        <v>1424</v>
      </c>
      <c r="T55" s="92" t="s">
        <v>1351</v>
      </c>
      <c r="U55" s="88">
        <v>46214</v>
      </c>
      <c r="V55" s="89" t="s">
        <v>1425</v>
      </c>
      <c r="W55" s="49">
        <v>1</v>
      </c>
      <c r="X55" s="61" t="s">
        <v>3</v>
      </c>
      <c r="Y55" s="86"/>
      <c r="Z55" s="27"/>
      <c r="AA55" s="25"/>
      <c r="AB55" s="26"/>
      <c r="AC55" s="27"/>
      <c r="AD55" s="25"/>
      <c r="AE55" s="26"/>
      <c r="AF55" s="27"/>
      <c r="AG55" s="25"/>
      <c r="AH55" s="26"/>
      <c r="AI55" s="27"/>
      <c r="AJ55" s="25"/>
      <c r="AK55" s="26"/>
      <c r="AL55" s="27"/>
    </row>
    <row r="56" spans="1:38" ht="38.25" customHeight="1" x14ac:dyDescent="0.35">
      <c r="A56" s="44" t="s">
        <v>1153</v>
      </c>
      <c r="B56" s="63" t="s">
        <v>1426</v>
      </c>
      <c r="C56" s="64" t="s">
        <v>1376</v>
      </c>
      <c r="D56" s="63" t="s">
        <v>1377</v>
      </c>
      <c r="E56" s="63">
        <v>12</v>
      </c>
      <c r="F56" s="65">
        <v>46023</v>
      </c>
      <c r="G56" s="65">
        <v>46387</v>
      </c>
      <c r="H56" s="66">
        <v>54</v>
      </c>
      <c r="I56" s="63" t="s">
        <v>601</v>
      </c>
      <c r="J56" s="63" t="s">
        <v>563</v>
      </c>
      <c r="K56" s="49"/>
      <c r="L56" s="73" t="s">
        <v>1427</v>
      </c>
      <c r="M56" s="87"/>
      <c r="N56" s="58">
        <v>46153</v>
      </c>
      <c r="O56" s="50" t="s">
        <v>1379</v>
      </c>
      <c r="P56" s="49">
        <v>0.25</v>
      </c>
      <c r="Q56" s="61" t="s">
        <v>526</v>
      </c>
      <c r="R56" s="55"/>
      <c r="S56" s="89" t="s">
        <v>1427</v>
      </c>
      <c r="T56" s="92" t="s">
        <v>1351</v>
      </c>
      <c r="U56" s="88">
        <v>46214</v>
      </c>
      <c r="V56" s="89" t="s">
        <v>1428</v>
      </c>
      <c r="W56" s="55">
        <v>0.5</v>
      </c>
      <c r="X56" s="62" t="s">
        <v>4</v>
      </c>
      <c r="Y56" s="86"/>
      <c r="Z56" s="27"/>
      <c r="AA56" s="25"/>
      <c r="AB56" s="26"/>
      <c r="AC56" s="27"/>
      <c r="AD56" s="25"/>
      <c r="AE56" s="26"/>
      <c r="AF56" s="27"/>
      <c r="AG56" s="25"/>
      <c r="AH56" s="26"/>
      <c r="AI56" s="27"/>
      <c r="AJ56" s="25"/>
      <c r="AK56" s="26"/>
      <c r="AL56" s="27"/>
    </row>
    <row r="57" spans="1:38" ht="38.25" customHeight="1" x14ac:dyDescent="0.35">
      <c r="A57" s="44" t="s">
        <v>1153</v>
      </c>
      <c r="B57" s="45" t="s">
        <v>1429</v>
      </c>
      <c r="C57" s="46" t="s">
        <v>1430</v>
      </c>
      <c r="D57" s="45" t="s">
        <v>1431</v>
      </c>
      <c r="E57" s="45">
        <v>3</v>
      </c>
      <c r="F57" s="47">
        <v>46023</v>
      </c>
      <c r="G57" s="47">
        <v>46387</v>
      </c>
      <c r="H57" s="48">
        <v>54</v>
      </c>
      <c r="I57" s="45" t="s">
        <v>1432</v>
      </c>
      <c r="J57" s="45" t="s">
        <v>563</v>
      </c>
      <c r="K57" s="49">
        <v>1</v>
      </c>
      <c r="L57" s="73" t="s">
        <v>1433</v>
      </c>
      <c r="M57" s="87" t="s">
        <v>1349</v>
      </c>
      <c r="N57" s="58">
        <v>46153</v>
      </c>
      <c r="O57" s="50" t="s">
        <v>1434</v>
      </c>
      <c r="P57" s="49">
        <v>1</v>
      </c>
      <c r="Q57" s="61" t="s">
        <v>3</v>
      </c>
      <c r="R57" s="55">
        <v>1</v>
      </c>
      <c r="S57" s="89" t="s">
        <v>1433</v>
      </c>
      <c r="T57" s="158"/>
      <c r="U57" s="88">
        <v>46214</v>
      </c>
      <c r="V57" s="50" t="s">
        <v>1434</v>
      </c>
      <c r="W57" s="49">
        <v>1</v>
      </c>
      <c r="X57" s="61" t="s">
        <v>3</v>
      </c>
      <c r="Y57" s="86"/>
      <c r="Z57" s="27"/>
      <c r="AA57" s="25"/>
      <c r="AB57" s="26"/>
      <c r="AC57" s="27"/>
      <c r="AD57" s="25"/>
      <c r="AE57" s="26"/>
      <c r="AF57" s="27"/>
      <c r="AG57" s="25"/>
      <c r="AH57" s="26"/>
      <c r="AI57" s="27"/>
      <c r="AJ57" s="25"/>
      <c r="AK57" s="26"/>
      <c r="AL57" s="27"/>
    </row>
    <row r="58" spans="1:38" ht="38.25" customHeight="1" x14ac:dyDescent="0.35">
      <c r="A58" s="44" t="s">
        <v>1153</v>
      </c>
      <c r="B58" s="63" t="s">
        <v>1435</v>
      </c>
      <c r="C58" s="64" t="s">
        <v>1436</v>
      </c>
      <c r="D58" s="63" t="s">
        <v>1437</v>
      </c>
      <c r="E58" s="63">
        <v>12</v>
      </c>
      <c r="F58" s="65">
        <v>46053</v>
      </c>
      <c r="G58" s="65">
        <v>46387</v>
      </c>
      <c r="H58" s="66">
        <v>49.5</v>
      </c>
      <c r="I58" s="63" t="s">
        <v>601</v>
      </c>
      <c r="J58" s="63" t="s">
        <v>563</v>
      </c>
      <c r="K58" s="49"/>
      <c r="L58" s="73" t="s">
        <v>1438</v>
      </c>
      <c r="M58" s="87" t="s">
        <v>1349</v>
      </c>
      <c r="N58" s="58">
        <v>46153</v>
      </c>
      <c r="O58" s="50" t="s">
        <v>1439</v>
      </c>
      <c r="P58" s="49">
        <v>0.25</v>
      </c>
      <c r="Q58" s="61" t="s">
        <v>526</v>
      </c>
      <c r="R58" s="55">
        <v>0.25</v>
      </c>
      <c r="S58" s="89" t="s">
        <v>1438</v>
      </c>
      <c r="T58" s="92" t="s">
        <v>1351</v>
      </c>
      <c r="U58" s="88">
        <v>46214</v>
      </c>
      <c r="V58" s="89" t="s">
        <v>1440</v>
      </c>
      <c r="W58" s="49">
        <v>0.25</v>
      </c>
      <c r="X58" s="62" t="s">
        <v>4</v>
      </c>
      <c r="Y58" s="86"/>
      <c r="Z58" s="27"/>
      <c r="AA58" s="25"/>
      <c r="AB58" s="26"/>
      <c r="AC58" s="27"/>
      <c r="AD58" s="25"/>
      <c r="AE58" s="26"/>
      <c r="AF58" s="27"/>
      <c r="AG58" s="25"/>
      <c r="AH58" s="26"/>
      <c r="AI58" s="27"/>
      <c r="AJ58" s="25"/>
      <c r="AK58" s="26"/>
      <c r="AL58" s="27"/>
    </row>
    <row r="59" spans="1:38" ht="38.25" customHeight="1" x14ac:dyDescent="0.35">
      <c r="A59" s="44" t="s">
        <v>1153</v>
      </c>
      <c r="B59" s="63" t="s">
        <v>1441</v>
      </c>
      <c r="C59" s="64" t="s">
        <v>1442</v>
      </c>
      <c r="D59" s="63" t="s">
        <v>1236</v>
      </c>
      <c r="E59" s="63">
        <v>12</v>
      </c>
      <c r="F59" s="65">
        <v>46023</v>
      </c>
      <c r="G59" s="65">
        <v>46387</v>
      </c>
      <c r="H59" s="66">
        <v>54</v>
      </c>
      <c r="I59" s="45" t="s">
        <v>1443</v>
      </c>
      <c r="J59" s="63" t="s">
        <v>563</v>
      </c>
      <c r="K59" s="49"/>
      <c r="L59" s="73"/>
      <c r="M59" s="87"/>
      <c r="N59" s="58">
        <v>46153</v>
      </c>
      <c r="O59" s="50" t="s">
        <v>1173</v>
      </c>
      <c r="P59" s="49">
        <v>0</v>
      </c>
      <c r="Q59" s="61" t="s">
        <v>526</v>
      </c>
      <c r="R59" s="55">
        <v>0.16666666666666666</v>
      </c>
      <c r="S59" s="89" t="s">
        <v>1444</v>
      </c>
      <c r="T59" s="90" t="s">
        <v>1445</v>
      </c>
      <c r="U59" s="88">
        <v>46214</v>
      </c>
      <c r="V59" s="89" t="s">
        <v>1444</v>
      </c>
      <c r="W59" s="55">
        <v>0.16666666666666666</v>
      </c>
      <c r="X59" s="62" t="s">
        <v>4</v>
      </c>
      <c r="Y59" s="86"/>
      <c r="Z59" s="27"/>
      <c r="AA59" s="25"/>
      <c r="AB59" s="26"/>
      <c r="AC59" s="27"/>
      <c r="AD59" s="25"/>
      <c r="AE59" s="26"/>
      <c r="AF59" s="27"/>
      <c r="AG59" s="25"/>
      <c r="AH59" s="26"/>
      <c r="AI59" s="27"/>
      <c r="AJ59" s="25"/>
      <c r="AK59" s="26"/>
      <c r="AL59" s="27"/>
    </row>
    <row r="60" spans="1:38" ht="38.25" customHeight="1" x14ac:dyDescent="0.35">
      <c r="A60" s="44" t="s">
        <v>1153</v>
      </c>
      <c r="B60" s="45" t="s">
        <v>1446</v>
      </c>
      <c r="C60" s="46" t="s">
        <v>1447</v>
      </c>
      <c r="D60" s="45" t="s">
        <v>1448</v>
      </c>
      <c r="E60" s="45">
        <v>2</v>
      </c>
      <c r="F60" s="47">
        <v>44470</v>
      </c>
      <c r="G60" s="47">
        <v>44561</v>
      </c>
      <c r="H60" s="48">
        <v>13.5</v>
      </c>
      <c r="I60" s="45" t="s">
        <v>601</v>
      </c>
      <c r="J60" s="45"/>
      <c r="K60" s="49"/>
      <c r="L60" s="73" t="s">
        <v>1449</v>
      </c>
      <c r="M60" s="87" t="s">
        <v>1349</v>
      </c>
      <c r="N60" s="58">
        <v>46153</v>
      </c>
      <c r="O60" s="50" t="s">
        <v>1450</v>
      </c>
      <c r="P60" s="49">
        <v>0</v>
      </c>
      <c r="Q60" s="62" t="s">
        <v>6</v>
      </c>
      <c r="R60" s="55">
        <v>1</v>
      </c>
      <c r="S60" s="89" t="s">
        <v>1451</v>
      </c>
      <c r="T60" s="92" t="s">
        <v>1351</v>
      </c>
      <c r="U60" s="88">
        <v>46214</v>
      </c>
      <c r="V60" s="89" t="s">
        <v>1452</v>
      </c>
      <c r="W60" s="49">
        <v>1</v>
      </c>
      <c r="X60" s="61" t="s">
        <v>3</v>
      </c>
      <c r="Y60" s="86"/>
      <c r="Z60" s="27"/>
      <c r="AA60" s="25"/>
      <c r="AB60" s="26"/>
      <c r="AC60" s="27"/>
      <c r="AD60" s="25"/>
      <c r="AE60" s="26"/>
      <c r="AF60" s="27"/>
      <c r="AG60" s="25"/>
      <c r="AH60" s="26"/>
      <c r="AI60" s="27"/>
      <c r="AJ60" s="25"/>
      <c r="AK60" s="26"/>
      <c r="AL60" s="27"/>
    </row>
    <row r="61" spans="1:38" ht="38.25" customHeight="1" x14ac:dyDescent="0.35">
      <c r="A61" s="44" t="s">
        <v>1153</v>
      </c>
      <c r="B61" s="45" t="s">
        <v>1453</v>
      </c>
      <c r="C61" s="46" t="s">
        <v>1454</v>
      </c>
      <c r="D61" s="45" t="s">
        <v>1455</v>
      </c>
      <c r="E61" s="45">
        <v>1</v>
      </c>
      <c r="F61" s="47">
        <v>44820</v>
      </c>
      <c r="G61" s="47">
        <v>44926</v>
      </c>
      <c r="H61" s="48">
        <v>15.750000000000002</v>
      </c>
      <c r="I61" s="45" t="s">
        <v>601</v>
      </c>
      <c r="J61" s="45"/>
      <c r="K61" s="49"/>
      <c r="L61" s="73" t="s">
        <v>1456</v>
      </c>
      <c r="M61" s="87"/>
      <c r="N61" s="58">
        <v>46153</v>
      </c>
      <c r="O61" s="50" t="s">
        <v>1457</v>
      </c>
      <c r="P61" s="49">
        <v>0</v>
      </c>
      <c r="Q61" s="61" t="s">
        <v>526</v>
      </c>
      <c r="R61" s="55">
        <v>1</v>
      </c>
      <c r="S61" s="89" t="s">
        <v>1458</v>
      </c>
      <c r="T61" s="92" t="s">
        <v>1351</v>
      </c>
      <c r="U61" s="88">
        <v>46214</v>
      </c>
      <c r="V61" s="50" t="s">
        <v>1459</v>
      </c>
      <c r="W61" s="49">
        <v>1</v>
      </c>
      <c r="X61" s="61" t="s">
        <v>3</v>
      </c>
      <c r="Y61" s="86"/>
      <c r="Z61" s="27"/>
      <c r="AA61" s="25"/>
      <c r="AB61" s="26"/>
      <c r="AC61" s="27"/>
      <c r="AD61" s="25"/>
      <c r="AE61" s="26"/>
      <c r="AF61" s="27"/>
      <c r="AG61" s="25"/>
      <c r="AH61" s="26"/>
      <c r="AI61" s="27"/>
      <c r="AJ61" s="25"/>
      <c r="AK61" s="26"/>
      <c r="AL61" s="27"/>
    </row>
    <row r="62" spans="1:38" ht="38.25" customHeight="1" x14ac:dyDescent="0.35">
      <c r="A62" s="44" t="s">
        <v>1153</v>
      </c>
      <c r="B62" s="67" t="s">
        <v>24</v>
      </c>
      <c r="C62" s="68" t="s">
        <v>1460</v>
      </c>
      <c r="D62" s="67" t="s">
        <v>1461</v>
      </c>
      <c r="E62" s="67">
        <v>1</v>
      </c>
      <c r="F62" s="69">
        <v>44834</v>
      </c>
      <c r="G62" s="69">
        <v>44926</v>
      </c>
      <c r="H62" s="70">
        <v>13.5</v>
      </c>
      <c r="I62" s="67" t="s">
        <v>601</v>
      </c>
      <c r="J62" s="67"/>
      <c r="K62" s="49"/>
      <c r="L62" s="73" t="s">
        <v>1462</v>
      </c>
      <c r="M62" s="87"/>
      <c r="N62" s="58">
        <v>46153</v>
      </c>
      <c r="O62" s="50" t="s">
        <v>1463</v>
      </c>
      <c r="P62" s="49">
        <v>0</v>
      </c>
      <c r="Q62" s="62" t="s">
        <v>6</v>
      </c>
      <c r="R62" s="55" t="s">
        <v>1464</v>
      </c>
      <c r="S62" s="89" t="s">
        <v>1465</v>
      </c>
      <c r="T62" s="92" t="s">
        <v>1351</v>
      </c>
      <c r="U62" s="88">
        <v>46214</v>
      </c>
      <c r="V62" s="50" t="s">
        <v>1466</v>
      </c>
      <c r="W62" s="49">
        <v>0</v>
      </c>
      <c r="X62" s="61" t="s">
        <v>6</v>
      </c>
      <c r="Y62" s="86"/>
      <c r="Z62" s="27"/>
      <c r="AA62" s="25"/>
      <c r="AB62" s="26"/>
      <c r="AC62" s="27"/>
      <c r="AD62" s="25"/>
      <c r="AE62" s="26"/>
      <c r="AF62" s="27"/>
      <c r="AG62" s="25"/>
      <c r="AH62" s="26"/>
      <c r="AI62" s="27"/>
      <c r="AJ62" s="25"/>
      <c r="AK62" s="26"/>
      <c r="AL62" s="27"/>
    </row>
    <row r="63" spans="1:38" ht="38.25" customHeight="1" x14ac:dyDescent="0.35">
      <c r="A63" s="44" t="s">
        <v>1153</v>
      </c>
      <c r="B63" s="67" t="s">
        <v>24</v>
      </c>
      <c r="C63" s="68" t="s">
        <v>1460</v>
      </c>
      <c r="D63" s="67" t="s">
        <v>1467</v>
      </c>
      <c r="E63" s="67">
        <v>1</v>
      </c>
      <c r="F63" s="69">
        <v>44834</v>
      </c>
      <c r="G63" s="69">
        <v>44926</v>
      </c>
      <c r="H63" s="70">
        <v>13.5</v>
      </c>
      <c r="I63" s="67" t="s">
        <v>601</v>
      </c>
      <c r="J63" s="67"/>
      <c r="K63" s="49"/>
      <c r="L63" s="73" t="s">
        <v>1468</v>
      </c>
      <c r="M63" s="87"/>
      <c r="N63" s="58">
        <v>46153</v>
      </c>
      <c r="O63" s="50" t="s">
        <v>1463</v>
      </c>
      <c r="P63" s="49">
        <v>0</v>
      </c>
      <c r="Q63" s="62" t="s">
        <v>6</v>
      </c>
      <c r="R63" s="55" t="s">
        <v>1464</v>
      </c>
      <c r="S63" s="89" t="s">
        <v>1468</v>
      </c>
      <c r="T63" s="92" t="s">
        <v>1351</v>
      </c>
      <c r="U63" s="88">
        <v>46214</v>
      </c>
      <c r="V63" s="50" t="s">
        <v>1466</v>
      </c>
      <c r="W63" s="49">
        <v>0</v>
      </c>
      <c r="X63" s="61" t="s">
        <v>6</v>
      </c>
      <c r="Y63" s="86"/>
      <c r="Z63" s="27"/>
      <c r="AA63" s="25"/>
      <c r="AB63" s="26"/>
      <c r="AC63" s="27"/>
      <c r="AD63" s="25"/>
      <c r="AE63" s="26"/>
      <c r="AF63" s="27"/>
      <c r="AG63" s="25"/>
      <c r="AH63" s="26"/>
      <c r="AI63" s="27"/>
      <c r="AJ63" s="25"/>
      <c r="AK63" s="26"/>
      <c r="AL63" s="27"/>
    </row>
    <row r="64" spans="1:38" ht="38.25" customHeight="1" x14ac:dyDescent="0.35">
      <c r="A64" s="44" t="s">
        <v>1153</v>
      </c>
      <c r="B64" s="45" t="s">
        <v>1469</v>
      </c>
      <c r="C64" s="46" t="s">
        <v>1470</v>
      </c>
      <c r="D64" s="45" t="s">
        <v>1471</v>
      </c>
      <c r="E64" s="45">
        <v>5</v>
      </c>
      <c r="F64" s="47">
        <v>45170</v>
      </c>
      <c r="G64" s="47">
        <v>45291</v>
      </c>
      <c r="H64" s="48">
        <v>18</v>
      </c>
      <c r="I64" s="45" t="s">
        <v>601</v>
      </c>
      <c r="J64" s="45"/>
      <c r="K64" s="49" t="s">
        <v>1472</v>
      </c>
      <c r="L64" s="73" t="s">
        <v>1456</v>
      </c>
      <c r="M64" s="87"/>
      <c r="N64" s="58">
        <v>46153</v>
      </c>
      <c r="O64" s="50" t="s">
        <v>1457</v>
      </c>
      <c r="P64" s="49">
        <v>0</v>
      </c>
      <c r="Q64" s="61" t="s">
        <v>526</v>
      </c>
      <c r="R64" s="55">
        <v>0.25</v>
      </c>
      <c r="S64" s="89" t="s">
        <v>1473</v>
      </c>
      <c r="T64" s="92" t="s">
        <v>1351</v>
      </c>
      <c r="U64" s="88">
        <v>46214</v>
      </c>
      <c r="V64" s="89" t="s">
        <v>1380</v>
      </c>
      <c r="W64" s="55">
        <v>0.5</v>
      </c>
      <c r="X64" s="62" t="s">
        <v>4</v>
      </c>
      <c r="Y64" s="86"/>
      <c r="Z64" s="27"/>
      <c r="AA64" s="25"/>
      <c r="AB64" s="26"/>
      <c r="AC64" s="27"/>
      <c r="AD64" s="25"/>
      <c r="AE64" s="26"/>
      <c r="AF64" s="27"/>
      <c r="AG64" s="25"/>
      <c r="AH64" s="26"/>
      <c r="AI64" s="27"/>
      <c r="AJ64" s="25"/>
      <c r="AK64" s="26"/>
      <c r="AL64" s="27"/>
    </row>
    <row r="65" spans="1:38" ht="38.25" customHeight="1" x14ac:dyDescent="0.35">
      <c r="A65" s="44" t="s">
        <v>1153</v>
      </c>
      <c r="B65" s="45" t="s">
        <v>1474</v>
      </c>
      <c r="C65" s="46" t="s">
        <v>1475</v>
      </c>
      <c r="D65" s="45" t="s">
        <v>1476</v>
      </c>
      <c r="E65" s="45">
        <v>1</v>
      </c>
      <c r="F65" s="47">
        <v>45474</v>
      </c>
      <c r="G65" s="47">
        <v>45657</v>
      </c>
      <c r="H65" s="48">
        <v>27</v>
      </c>
      <c r="I65" s="45" t="s">
        <v>601</v>
      </c>
      <c r="J65" s="45"/>
      <c r="K65" s="49" t="s">
        <v>1477</v>
      </c>
      <c r="L65" s="73" t="s">
        <v>1478</v>
      </c>
      <c r="M65" s="87" t="s">
        <v>1349</v>
      </c>
      <c r="N65" s="58">
        <v>46153</v>
      </c>
      <c r="O65" s="50" t="s">
        <v>1479</v>
      </c>
      <c r="P65" s="49">
        <v>1</v>
      </c>
      <c r="Q65" s="61" t="s">
        <v>3</v>
      </c>
      <c r="R65" s="55">
        <v>1</v>
      </c>
      <c r="S65" s="89" t="s">
        <v>1478</v>
      </c>
      <c r="T65" s="158"/>
      <c r="U65" s="88">
        <v>46214</v>
      </c>
      <c r="V65" s="89" t="s">
        <v>1480</v>
      </c>
      <c r="W65" s="49">
        <v>1</v>
      </c>
      <c r="X65" s="61" t="s">
        <v>3</v>
      </c>
      <c r="Y65" s="86"/>
      <c r="Z65" s="27"/>
      <c r="AA65" s="25"/>
      <c r="AB65" s="26"/>
      <c r="AC65" s="27"/>
      <c r="AD65" s="25"/>
      <c r="AE65" s="26"/>
      <c r="AF65" s="27"/>
      <c r="AG65" s="25"/>
      <c r="AH65" s="26"/>
      <c r="AI65" s="27"/>
      <c r="AJ65" s="25"/>
      <c r="AK65" s="26"/>
      <c r="AL65" s="27"/>
    </row>
    <row r="66" spans="1:38" ht="38.25" customHeight="1" x14ac:dyDescent="0.35">
      <c r="A66" s="44" t="s">
        <v>1153</v>
      </c>
      <c r="B66" s="63" t="s">
        <v>1481</v>
      </c>
      <c r="C66" s="64" t="s">
        <v>1482</v>
      </c>
      <c r="D66" s="63" t="s">
        <v>1483</v>
      </c>
      <c r="E66" s="63">
        <v>3</v>
      </c>
      <c r="F66" s="65">
        <v>46113</v>
      </c>
      <c r="G66" s="65">
        <v>46387</v>
      </c>
      <c r="H66" s="66">
        <v>40.5</v>
      </c>
      <c r="I66" s="63" t="s">
        <v>1484</v>
      </c>
      <c r="J66" s="63" t="s">
        <v>563</v>
      </c>
      <c r="K66" s="49">
        <v>0</v>
      </c>
      <c r="L66" s="73"/>
      <c r="M66" s="87"/>
      <c r="N66" s="58">
        <v>46153</v>
      </c>
      <c r="O66" s="50" t="s">
        <v>1485</v>
      </c>
      <c r="P66" s="49">
        <v>0</v>
      </c>
      <c r="Q66" s="62" t="s">
        <v>526</v>
      </c>
      <c r="R66" s="55">
        <f>3/3</f>
        <v>1</v>
      </c>
      <c r="S66" s="89" t="s">
        <v>1486</v>
      </c>
      <c r="T66" s="158" t="s">
        <v>1487</v>
      </c>
      <c r="U66" s="88">
        <v>46213</v>
      </c>
      <c r="V66" s="89" t="s">
        <v>1488</v>
      </c>
      <c r="W66" s="49">
        <v>0.66</v>
      </c>
      <c r="X66" s="62" t="s">
        <v>4</v>
      </c>
      <c r="Y66" s="86"/>
      <c r="Z66" s="27"/>
      <c r="AA66" s="25"/>
      <c r="AB66" s="26"/>
      <c r="AC66" s="27"/>
      <c r="AD66" s="25"/>
      <c r="AE66" s="26"/>
      <c r="AF66" s="27"/>
      <c r="AG66" s="25"/>
      <c r="AH66" s="26"/>
      <c r="AI66" s="27"/>
      <c r="AJ66" s="25"/>
      <c r="AK66" s="26"/>
      <c r="AL66" s="27"/>
    </row>
    <row r="67" spans="1:38" ht="38.25" customHeight="1" x14ac:dyDescent="0.35">
      <c r="A67" s="44" t="s">
        <v>1153</v>
      </c>
      <c r="B67" s="63" t="s">
        <v>1489</v>
      </c>
      <c r="C67" s="64" t="s">
        <v>1490</v>
      </c>
      <c r="D67" s="63" t="s">
        <v>1491</v>
      </c>
      <c r="E67" s="63">
        <v>40</v>
      </c>
      <c r="F67" s="65">
        <v>46023</v>
      </c>
      <c r="G67" s="65">
        <v>46387</v>
      </c>
      <c r="H67" s="66">
        <v>54</v>
      </c>
      <c r="I67" s="63" t="s">
        <v>1484</v>
      </c>
      <c r="J67" s="63" t="s">
        <v>563</v>
      </c>
      <c r="K67" s="49">
        <v>0</v>
      </c>
      <c r="L67" s="73"/>
      <c r="M67" s="87"/>
      <c r="N67" s="58">
        <v>46153</v>
      </c>
      <c r="O67" s="50" t="s">
        <v>1485</v>
      </c>
      <c r="P67" s="49">
        <v>0</v>
      </c>
      <c r="Q67" s="62" t="s">
        <v>526</v>
      </c>
      <c r="R67" s="55">
        <v>0</v>
      </c>
      <c r="S67" s="89" t="s">
        <v>1492</v>
      </c>
      <c r="T67" s="158" t="s">
        <v>1493</v>
      </c>
      <c r="U67" s="88">
        <v>46213</v>
      </c>
      <c r="V67" s="89" t="s">
        <v>1176</v>
      </c>
      <c r="W67" s="55">
        <v>0</v>
      </c>
      <c r="X67" s="62" t="s">
        <v>4</v>
      </c>
      <c r="Y67" s="86"/>
      <c r="Z67" s="27"/>
      <c r="AA67" s="25"/>
      <c r="AB67" s="26"/>
      <c r="AC67" s="27"/>
      <c r="AD67" s="25"/>
      <c r="AE67" s="26"/>
      <c r="AF67" s="27"/>
      <c r="AG67" s="25"/>
      <c r="AH67" s="26"/>
      <c r="AI67" s="27"/>
      <c r="AJ67" s="25"/>
      <c r="AK67" s="26"/>
      <c r="AL67" s="27"/>
    </row>
    <row r="68" spans="1:38" ht="38.25" customHeight="1" x14ac:dyDescent="0.35">
      <c r="A68" s="44" t="s">
        <v>1153</v>
      </c>
      <c r="B68" s="63" t="s">
        <v>1494</v>
      </c>
      <c r="C68" s="64" t="s">
        <v>1495</v>
      </c>
      <c r="D68" s="63" t="s">
        <v>1496</v>
      </c>
      <c r="E68" s="63">
        <v>1</v>
      </c>
      <c r="F68" s="65">
        <v>46023</v>
      </c>
      <c r="G68" s="65">
        <v>46203</v>
      </c>
      <c r="H68" s="66">
        <v>26.85</v>
      </c>
      <c r="I68" s="63" t="s">
        <v>1484</v>
      </c>
      <c r="J68" s="63" t="s">
        <v>563</v>
      </c>
      <c r="K68" s="49">
        <v>1</v>
      </c>
      <c r="L68" s="73" t="s">
        <v>1497</v>
      </c>
      <c r="M68" s="87" t="s">
        <v>1498</v>
      </c>
      <c r="N68" s="58">
        <v>46153</v>
      </c>
      <c r="O68" s="50" t="s">
        <v>1499</v>
      </c>
      <c r="P68" s="49">
        <v>1</v>
      </c>
      <c r="Q68" s="61" t="s">
        <v>3</v>
      </c>
      <c r="R68" s="55"/>
      <c r="S68" s="89" t="s">
        <v>3</v>
      </c>
      <c r="T68" s="158"/>
      <c r="U68" s="88">
        <v>46213</v>
      </c>
      <c r="V68" s="50" t="s">
        <v>1500</v>
      </c>
      <c r="W68" s="49">
        <v>1</v>
      </c>
      <c r="X68" s="61" t="s">
        <v>3</v>
      </c>
      <c r="Y68" s="86"/>
      <c r="Z68" s="27"/>
      <c r="AA68" s="25"/>
      <c r="AB68" s="26"/>
      <c r="AC68" s="27"/>
      <c r="AD68" s="25"/>
      <c r="AE68" s="26"/>
      <c r="AF68" s="27"/>
      <c r="AG68" s="25"/>
      <c r="AH68" s="26"/>
      <c r="AI68" s="27"/>
      <c r="AJ68" s="25"/>
      <c r="AK68" s="26"/>
      <c r="AL68" s="27"/>
    </row>
    <row r="69" spans="1:38" ht="38.25" customHeight="1" x14ac:dyDescent="0.35">
      <c r="A69" s="44" t="s">
        <v>1153</v>
      </c>
      <c r="B69" s="63" t="s">
        <v>1501</v>
      </c>
      <c r="C69" s="64" t="s">
        <v>1502</v>
      </c>
      <c r="D69" s="63" t="s">
        <v>1503</v>
      </c>
      <c r="E69" s="63">
        <v>1</v>
      </c>
      <c r="F69" s="65">
        <v>46023</v>
      </c>
      <c r="G69" s="65">
        <v>46112</v>
      </c>
      <c r="H69" s="66">
        <v>13.5</v>
      </c>
      <c r="I69" s="63" t="s">
        <v>1484</v>
      </c>
      <c r="J69" s="63" t="s">
        <v>563</v>
      </c>
      <c r="K69" s="49">
        <v>1</v>
      </c>
      <c r="L69" s="73" t="s">
        <v>1504</v>
      </c>
      <c r="M69" s="87" t="s">
        <v>1505</v>
      </c>
      <c r="N69" s="58">
        <v>46153</v>
      </c>
      <c r="O69" s="50" t="s">
        <v>1506</v>
      </c>
      <c r="P69" s="49">
        <v>1</v>
      </c>
      <c r="Q69" s="61" t="s">
        <v>3</v>
      </c>
      <c r="R69" s="55"/>
      <c r="S69" s="89" t="s">
        <v>3</v>
      </c>
      <c r="T69" s="158"/>
      <c r="U69" s="88">
        <v>46213</v>
      </c>
      <c r="V69" s="50" t="s">
        <v>1507</v>
      </c>
      <c r="W69" s="49">
        <v>1</v>
      </c>
      <c r="X69" s="61" t="s">
        <v>3</v>
      </c>
      <c r="Y69" s="86"/>
      <c r="Z69" s="27"/>
      <c r="AA69" s="25"/>
      <c r="AB69" s="26"/>
      <c r="AC69" s="27"/>
      <c r="AD69" s="25"/>
      <c r="AE69" s="26"/>
      <c r="AF69" s="27"/>
      <c r="AG69" s="25"/>
      <c r="AH69" s="26"/>
      <c r="AI69" s="27"/>
      <c r="AJ69" s="25"/>
      <c r="AK69" s="26"/>
      <c r="AL69" s="27"/>
    </row>
    <row r="70" spans="1:38" ht="38.25" customHeight="1" x14ac:dyDescent="0.35">
      <c r="A70" s="44" t="s">
        <v>1153</v>
      </c>
      <c r="B70" s="63" t="s">
        <v>1508</v>
      </c>
      <c r="C70" s="64" t="s">
        <v>1509</v>
      </c>
      <c r="D70" s="63" t="s">
        <v>1510</v>
      </c>
      <c r="E70" s="63">
        <v>4</v>
      </c>
      <c r="F70" s="65">
        <v>46023</v>
      </c>
      <c r="G70" s="65">
        <v>46387</v>
      </c>
      <c r="H70" s="66">
        <f>DAYS360(F70,G70)/360*54</f>
        <v>54</v>
      </c>
      <c r="I70" s="63" t="s">
        <v>1511</v>
      </c>
      <c r="J70" s="63" t="s">
        <v>563</v>
      </c>
      <c r="K70" s="49"/>
      <c r="L70" s="73"/>
      <c r="M70" s="87"/>
      <c r="N70" s="58">
        <v>46153</v>
      </c>
      <c r="O70" s="50" t="s">
        <v>1173</v>
      </c>
      <c r="P70" s="49">
        <v>0</v>
      </c>
      <c r="Q70" s="61" t="s">
        <v>526</v>
      </c>
      <c r="R70" s="55">
        <f>2/2</f>
        <v>1</v>
      </c>
      <c r="S70" s="89" t="s">
        <v>1512</v>
      </c>
      <c r="T70" s="84" t="s">
        <v>1513</v>
      </c>
      <c r="U70" s="88">
        <v>46213</v>
      </c>
      <c r="V70" s="89" t="s">
        <v>1514</v>
      </c>
      <c r="W70" s="49">
        <v>0.5</v>
      </c>
      <c r="X70" s="62" t="s">
        <v>4</v>
      </c>
      <c r="Y70" s="86"/>
      <c r="Z70" s="27"/>
      <c r="AA70" s="25"/>
      <c r="AB70" s="26"/>
      <c r="AC70" s="27"/>
      <c r="AD70" s="25"/>
      <c r="AE70" s="26"/>
      <c r="AF70" s="27"/>
      <c r="AG70" s="25"/>
      <c r="AH70" s="26"/>
      <c r="AI70" s="27"/>
      <c r="AJ70" s="25"/>
      <c r="AK70" s="26"/>
      <c r="AL70" s="27"/>
    </row>
    <row r="71" spans="1:38" ht="38.25" customHeight="1" x14ac:dyDescent="0.35">
      <c r="A71" s="44" t="s">
        <v>1153</v>
      </c>
      <c r="B71" s="63" t="s">
        <v>1515</v>
      </c>
      <c r="C71" s="64" t="s">
        <v>1516</v>
      </c>
      <c r="D71" s="63" t="s">
        <v>1517</v>
      </c>
      <c r="E71" s="63">
        <v>1</v>
      </c>
      <c r="F71" s="65">
        <v>44927</v>
      </c>
      <c r="G71" s="65">
        <v>45291</v>
      </c>
      <c r="H71" s="66">
        <v>54</v>
      </c>
      <c r="I71" s="63" t="s">
        <v>1518</v>
      </c>
      <c r="J71" s="63" t="s">
        <v>1519</v>
      </c>
      <c r="K71" s="49">
        <v>1</v>
      </c>
      <c r="L71" s="94" t="s">
        <v>1520</v>
      </c>
      <c r="M71" s="87"/>
      <c r="N71" s="58">
        <v>46153</v>
      </c>
      <c r="O71" s="50" t="s">
        <v>1521</v>
      </c>
      <c r="P71" s="49">
        <v>0</v>
      </c>
      <c r="Q71" s="61" t="s">
        <v>6</v>
      </c>
      <c r="R71" s="55">
        <f>1/1</f>
        <v>1</v>
      </c>
      <c r="S71" s="89" t="s">
        <v>1522</v>
      </c>
      <c r="T71" s="158" t="s">
        <v>1523</v>
      </c>
      <c r="U71" s="88">
        <v>46213</v>
      </c>
      <c r="V71" s="89" t="s">
        <v>1524</v>
      </c>
      <c r="W71" s="55">
        <f>1/1</f>
        <v>1</v>
      </c>
      <c r="X71" s="61" t="s">
        <v>3</v>
      </c>
      <c r="Y71" s="86"/>
      <c r="Z71" s="27"/>
      <c r="AA71" s="25"/>
      <c r="AB71" s="26"/>
      <c r="AC71" s="27"/>
      <c r="AD71" s="25"/>
      <c r="AE71" s="26"/>
      <c r="AF71" s="27"/>
      <c r="AG71" s="25"/>
      <c r="AH71" s="26"/>
      <c r="AI71" s="27"/>
      <c r="AJ71" s="25"/>
      <c r="AK71" s="26"/>
      <c r="AL71" s="27"/>
    </row>
    <row r="72" spans="1:38" ht="38.25" customHeight="1" x14ac:dyDescent="0.35">
      <c r="A72" s="44" t="s">
        <v>1153</v>
      </c>
      <c r="B72" s="63" t="s">
        <v>1525</v>
      </c>
      <c r="C72" s="64" t="s">
        <v>1526</v>
      </c>
      <c r="D72" s="63" t="s">
        <v>1527</v>
      </c>
      <c r="E72" s="63">
        <v>1</v>
      </c>
      <c r="F72" s="65">
        <v>44927</v>
      </c>
      <c r="G72" s="65">
        <v>45291</v>
      </c>
      <c r="H72" s="66">
        <v>54</v>
      </c>
      <c r="I72" s="63" t="s">
        <v>1518</v>
      </c>
      <c r="J72" s="63" t="s">
        <v>1519</v>
      </c>
      <c r="K72" s="49">
        <f>1/2</f>
        <v>0.5</v>
      </c>
      <c r="L72" s="58" t="s">
        <v>1528</v>
      </c>
      <c r="M72" s="87" t="s">
        <v>1529</v>
      </c>
      <c r="N72" s="58">
        <v>46153</v>
      </c>
      <c r="O72" s="50" t="s">
        <v>1530</v>
      </c>
      <c r="P72" s="49">
        <v>0.5</v>
      </c>
      <c r="Q72" s="61" t="s">
        <v>526</v>
      </c>
      <c r="R72" s="159">
        <v>0.5</v>
      </c>
      <c r="S72" s="160" t="s">
        <v>1531</v>
      </c>
      <c r="T72" s="83" t="s">
        <v>1532</v>
      </c>
      <c r="U72" s="88">
        <v>46213</v>
      </c>
      <c r="V72" s="89" t="s">
        <v>1533</v>
      </c>
      <c r="W72" s="159">
        <v>0.5</v>
      </c>
      <c r="X72" s="62" t="s">
        <v>4</v>
      </c>
      <c r="Y72" s="86"/>
      <c r="Z72" s="27"/>
      <c r="AA72" s="25"/>
      <c r="AB72" s="26"/>
      <c r="AC72" s="27"/>
      <c r="AD72" s="25"/>
      <c r="AE72" s="26"/>
      <c r="AF72" s="27"/>
      <c r="AG72" s="25"/>
      <c r="AH72" s="26"/>
      <c r="AI72" s="27"/>
      <c r="AJ72" s="25"/>
      <c r="AK72" s="26"/>
      <c r="AL72" s="27"/>
    </row>
    <row r="73" spans="1:38" ht="38.25" customHeight="1" x14ac:dyDescent="0.35">
      <c r="A73" s="44" t="s">
        <v>1153</v>
      </c>
      <c r="B73" s="63" t="s">
        <v>1534</v>
      </c>
      <c r="C73" s="64" t="s">
        <v>1535</v>
      </c>
      <c r="D73" s="63" t="s">
        <v>1527</v>
      </c>
      <c r="E73" s="63">
        <v>1</v>
      </c>
      <c r="F73" s="65">
        <v>44927</v>
      </c>
      <c r="G73" s="65">
        <v>45291</v>
      </c>
      <c r="H73" s="66">
        <v>54</v>
      </c>
      <c r="I73" s="63" t="s">
        <v>1518</v>
      </c>
      <c r="J73" s="63" t="s">
        <v>1519</v>
      </c>
      <c r="K73" s="49">
        <f>1/2</f>
        <v>0.5</v>
      </c>
      <c r="L73" s="58" t="s">
        <v>1536</v>
      </c>
      <c r="M73" s="87" t="s">
        <v>1529</v>
      </c>
      <c r="N73" s="58">
        <v>46153</v>
      </c>
      <c r="O73" s="50" t="s">
        <v>1530</v>
      </c>
      <c r="P73" s="49">
        <v>0.5</v>
      </c>
      <c r="Q73" s="61" t="s">
        <v>526</v>
      </c>
      <c r="R73" s="159">
        <v>0.5</v>
      </c>
      <c r="S73" s="160" t="s">
        <v>1537</v>
      </c>
      <c r="T73" s="83" t="s">
        <v>1538</v>
      </c>
      <c r="U73" s="88">
        <v>46213</v>
      </c>
      <c r="V73" s="89" t="s">
        <v>1533</v>
      </c>
      <c r="W73" s="159">
        <v>0.5</v>
      </c>
      <c r="X73" s="62" t="s">
        <v>4</v>
      </c>
      <c r="Y73" s="86"/>
      <c r="Z73" s="27"/>
      <c r="AA73" s="25"/>
      <c r="AB73" s="26"/>
      <c r="AC73" s="27"/>
      <c r="AD73" s="25"/>
      <c r="AE73" s="26"/>
      <c r="AF73" s="27"/>
      <c r="AG73" s="25"/>
      <c r="AH73" s="26"/>
      <c r="AI73" s="27"/>
      <c r="AJ73" s="25"/>
      <c r="AK73" s="26"/>
      <c r="AL73" s="27"/>
    </row>
    <row r="74" spans="1:38" ht="38.25" customHeight="1" x14ac:dyDescent="0.35">
      <c r="A74" s="44" t="s">
        <v>1153</v>
      </c>
      <c r="B74" s="63" t="s">
        <v>1539</v>
      </c>
      <c r="C74" s="64" t="s">
        <v>1540</v>
      </c>
      <c r="D74" s="63" t="s">
        <v>1541</v>
      </c>
      <c r="E74" s="63">
        <v>4</v>
      </c>
      <c r="F74" s="65">
        <v>44927</v>
      </c>
      <c r="G74" s="65">
        <v>45291</v>
      </c>
      <c r="H74" s="66">
        <v>54</v>
      </c>
      <c r="I74" s="63" t="s">
        <v>1518</v>
      </c>
      <c r="J74" s="63" t="s">
        <v>1519</v>
      </c>
      <c r="K74" s="49">
        <f>1/2</f>
        <v>0.5</v>
      </c>
      <c r="L74" s="58" t="s">
        <v>1542</v>
      </c>
      <c r="M74" s="87" t="s">
        <v>1529</v>
      </c>
      <c r="N74" s="58">
        <v>46153</v>
      </c>
      <c r="O74" s="50" t="s">
        <v>1543</v>
      </c>
      <c r="P74" s="49">
        <v>0.25</v>
      </c>
      <c r="Q74" s="61" t="s">
        <v>526</v>
      </c>
      <c r="R74" s="159">
        <f>1/1</f>
        <v>1</v>
      </c>
      <c r="S74" s="160" t="s">
        <v>1542</v>
      </c>
      <c r="T74" s="84" t="s">
        <v>1544</v>
      </c>
      <c r="U74" s="88">
        <v>46213</v>
      </c>
      <c r="V74" s="89" t="s">
        <v>1545</v>
      </c>
      <c r="W74" s="159">
        <v>0.5</v>
      </c>
      <c r="X74" s="62" t="s">
        <v>4</v>
      </c>
      <c r="Y74" s="86"/>
      <c r="Z74" s="27"/>
      <c r="AA74" s="25"/>
      <c r="AB74" s="26"/>
      <c r="AC74" s="27"/>
      <c r="AD74" s="25"/>
      <c r="AE74" s="26"/>
      <c r="AF74" s="27"/>
      <c r="AG74" s="25"/>
      <c r="AH74" s="26"/>
      <c r="AI74" s="27"/>
      <c r="AJ74" s="25"/>
      <c r="AK74" s="26"/>
      <c r="AL74" s="27"/>
    </row>
    <row r="75" spans="1:38" ht="38.25" customHeight="1" x14ac:dyDescent="0.35">
      <c r="A75" s="44" t="s">
        <v>1153</v>
      </c>
      <c r="B75" s="63" t="s">
        <v>1546</v>
      </c>
      <c r="C75" s="64" t="s">
        <v>1547</v>
      </c>
      <c r="D75" s="63" t="s">
        <v>1548</v>
      </c>
      <c r="E75" s="63">
        <v>1</v>
      </c>
      <c r="F75" s="65">
        <v>45280</v>
      </c>
      <c r="G75" s="65">
        <v>45657</v>
      </c>
      <c r="H75" s="66">
        <v>55.649999999999991</v>
      </c>
      <c r="I75" s="63" t="s">
        <v>699</v>
      </c>
      <c r="J75" s="63" t="s">
        <v>1164</v>
      </c>
      <c r="K75" s="49"/>
      <c r="L75" s="58" t="s">
        <v>1549</v>
      </c>
      <c r="M75" s="87" t="s">
        <v>1529</v>
      </c>
      <c r="N75" s="58">
        <v>46153</v>
      </c>
      <c r="O75" s="50" t="s">
        <v>1550</v>
      </c>
      <c r="P75" s="49">
        <v>0.25</v>
      </c>
      <c r="Q75" s="61" t="s">
        <v>526</v>
      </c>
      <c r="R75" s="159">
        <v>0.98</v>
      </c>
      <c r="S75" s="160" t="s">
        <v>1551</v>
      </c>
      <c r="T75" s="83" t="s">
        <v>1552</v>
      </c>
      <c r="U75" s="88">
        <v>46213</v>
      </c>
      <c r="V75" s="89" t="s">
        <v>1553</v>
      </c>
      <c r="W75" s="159">
        <v>1</v>
      </c>
      <c r="X75" s="61" t="s">
        <v>3</v>
      </c>
      <c r="Y75" s="86"/>
      <c r="Z75" s="27"/>
      <c r="AA75" s="25"/>
      <c r="AB75" s="26"/>
      <c r="AC75" s="27"/>
      <c r="AD75" s="25"/>
      <c r="AE75" s="26"/>
      <c r="AF75" s="27"/>
      <c r="AG75" s="25"/>
      <c r="AH75" s="26"/>
      <c r="AI75" s="27"/>
      <c r="AJ75" s="25"/>
      <c r="AK75" s="26"/>
      <c r="AL75" s="27"/>
    </row>
    <row r="76" spans="1:38" ht="38.25" customHeight="1" x14ac:dyDescent="0.35">
      <c r="A76" s="44" t="s">
        <v>1153</v>
      </c>
      <c r="B76" s="63" t="s">
        <v>1554</v>
      </c>
      <c r="C76" s="64" t="s">
        <v>1555</v>
      </c>
      <c r="D76" s="63" t="s">
        <v>1548</v>
      </c>
      <c r="E76" s="63">
        <v>1</v>
      </c>
      <c r="F76" s="65">
        <v>45280</v>
      </c>
      <c r="G76" s="65">
        <v>45350</v>
      </c>
      <c r="H76" s="66">
        <v>10.199999999999999</v>
      </c>
      <c r="I76" s="63" t="s">
        <v>699</v>
      </c>
      <c r="J76" s="63" t="s">
        <v>1164</v>
      </c>
      <c r="K76" s="49"/>
      <c r="L76" s="58" t="s">
        <v>1556</v>
      </c>
      <c r="M76" s="87" t="s">
        <v>1529</v>
      </c>
      <c r="N76" s="58">
        <v>46153</v>
      </c>
      <c r="O76" s="50" t="s">
        <v>1557</v>
      </c>
      <c r="P76" s="49">
        <v>0.25</v>
      </c>
      <c r="Q76" s="61" t="s">
        <v>526</v>
      </c>
      <c r="R76" s="159">
        <v>1</v>
      </c>
      <c r="S76" s="160" t="s">
        <v>1558</v>
      </c>
      <c r="T76" s="83" t="s">
        <v>1559</v>
      </c>
      <c r="U76" s="88">
        <v>46213</v>
      </c>
      <c r="V76" s="160" t="s">
        <v>1558</v>
      </c>
      <c r="W76" s="159">
        <v>1</v>
      </c>
      <c r="X76" s="61" t="s">
        <v>3</v>
      </c>
      <c r="Y76" s="86"/>
      <c r="Z76" s="27"/>
      <c r="AA76" s="25"/>
      <c r="AB76" s="26"/>
      <c r="AC76" s="27"/>
      <c r="AD76" s="25"/>
      <c r="AE76" s="26"/>
      <c r="AF76" s="27"/>
      <c r="AG76" s="25"/>
      <c r="AH76" s="26"/>
      <c r="AI76" s="27"/>
      <c r="AJ76" s="25"/>
      <c r="AK76" s="26"/>
      <c r="AL76" s="27"/>
    </row>
    <row r="77" spans="1:38" ht="38.25" customHeight="1" x14ac:dyDescent="0.35">
      <c r="A77" s="44" t="s">
        <v>1153</v>
      </c>
      <c r="B77" s="63" t="s">
        <v>1560</v>
      </c>
      <c r="C77" s="64" t="s">
        <v>1555</v>
      </c>
      <c r="D77" s="63" t="s">
        <v>1548</v>
      </c>
      <c r="E77" s="63">
        <v>1</v>
      </c>
      <c r="F77" s="65">
        <v>45280</v>
      </c>
      <c r="G77" s="65">
        <v>45350</v>
      </c>
      <c r="H77" s="66">
        <v>10.199999999999999</v>
      </c>
      <c r="I77" s="63" t="s">
        <v>699</v>
      </c>
      <c r="J77" s="63" t="s">
        <v>1164</v>
      </c>
      <c r="K77" s="49"/>
      <c r="L77" s="58" t="s">
        <v>1561</v>
      </c>
      <c r="M77" s="87" t="s">
        <v>1529</v>
      </c>
      <c r="N77" s="58">
        <v>46153</v>
      </c>
      <c r="O77" s="50" t="s">
        <v>1557</v>
      </c>
      <c r="P77" s="49">
        <v>0.25</v>
      </c>
      <c r="Q77" s="61" t="s">
        <v>526</v>
      </c>
      <c r="R77" s="159">
        <v>1</v>
      </c>
      <c r="S77" s="160" t="s">
        <v>1562</v>
      </c>
      <c r="T77" s="83" t="s">
        <v>1563</v>
      </c>
      <c r="U77" s="88">
        <v>46213</v>
      </c>
      <c r="V77" s="160" t="s">
        <v>1562</v>
      </c>
      <c r="W77" s="159">
        <v>1</v>
      </c>
      <c r="X77" s="61" t="s">
        <v>3</v>
      </c>
      <c r="Y77" s="86"/>
      <c r="Z77" s="27"/>
      <c r="AA77" s="25"/>
      <c r="AB77" s="26"/>
      <c r="AC77" s="27"/>
      <c r="AD77" s="25"/>
      <c r="AE77" s="26"/>
      <c r="AF77" s="27"/>
      <c r="AG77" s="25"/>
      <c r="AH77" s="26"/>
      <c r="AI77" s="27"/>
      <c r="AJ77" s="25"/>
      <c r="AK77" s="26"/>
      <c r="AL77" s="27"/>
    </row>
    <row r="78" spans="1:38" ht="38.25" customHeight="1" x14ac:dyDescent="0.35">
      <c r="A78" s="44" t="s">
        <v>1153</v>
      </c>
      <c r="B78" s="63" t="s">
        <v>1564</v>
      </c>
      <c r="C78" s="64" t="s">
        <v>1555</v>
      </c>
      <c r="D78" s="63" t="s">
        <v>1548</v>
      </c>
      <c r="E78" s="63">
        <v>1</v>
      </c>
      <c r="F78" s="65">
        <v>45280</v>
      </c>
      <c r="G78" s="65">
        <v>45350</v>
      </c>
      <c r="H78" s="66">
        <v>10.199999999999999</v>
      </c>
      <c r="I78" s="63" t="s">
        <v>699</v>
      </c>
      <c r="J78" s="63" t="s">
        <v>1164</v>
      </c>
      <c r="K78" s="49"/>
      <c r="L78" s="58" t="s">
        <v>1565</v>
      </c>
      <c r="M78" s="87" t="s">
        <v>1529</v>
      </c>
      <c r="N78" s="58">
        <v>46153</v>
      </c>
      <c r="O78" s="50" t="s">
        <v>1566</v>
      </c>
      <c r="P78" s="49">
        <v>1</v>
      </c>
      <c r="Q78" s="61" t="s">
        <v>3</v>
      </c>
      <c r="R78" s="55">
        <v>1</v>
      </c>
      <c r="S78" s="89" t="s">
        <v>1567</v>
      </c>
      <c r="T78" s="158"/>
      <c r="U78" s="88">
        <v>46213</v>
      </c>
      <c r="V78" s="89" t="s">
        <v>1568</v>
      </c>
      <c r="W78" s="49">
        <v>1</v>
      </c>
      <c r="X78" s="61" t="s">
        <v>3</v>
      </c>
      <c r="Y78" s="86"/>
      <c r="Z78" s="27"/>
      <c r="AA78" s="25"/>
      <c r="AB78" s="26"/>
      <c r="AC78" s="27"/>
      <c r="AD78" s="25"/>
      <c r="AE78" s="26"/>
      <c r="AF78" s="27"/>
      <c r="AG78" s="25"/>
      <c r="AH78" s="26"/>
      <c r="AI78" s="27"/>
      <c r="AJ78" s="25"/>
      <c r="AK78" s="26"/>
      <c r="AL78" s="27"/>
    </row>
    <row r="79" spans="1:38" ht="38.25" customHeight="1" x14ac:dyDescent="0.35">
      <c r="A79" s="44" t="s">
        <v>1153</v>
      </c>
      <c r="B79" s="63" t="s">
        <v>1569</v>
      </c>
      <c r="C79" s="64" t="s">
        <v>1555</v>
      </c>
      <c r="D79" s="63" t="s">
        <v>1548</v>
      </c>
      <c r="E79" s="63">
        <v>1</v>
      </c>
      <c r="F79" s="65">
        <v>45280</v>
      </c>
      <c r="G79" s="65">
        <v>45350</v>
      </c>
      <c r="H79" s="66">
        <v>10.199999999999999</v>
      </c>
      <c r="I79" s="63" t="s">
        <v>699</v>
      </c>
      <c r="J79" s="63" t="s">
        <v>1164</v>
      </c>
      <c r="K79" s="49"/>
      <c r="L79" s="58" t="s">
        <v>1565</v>
      </c>
      <c r="M79" s="87" t="s">
        <v>1529</v>
      </c>
      <c r="N79" s="58">
        <v>46153</v>
      </c>
      <c r="O79" s="50" t="s">
        <v>1570</v>
      </c>
      <c r="P79" s="49">
        <v>0.25</v>
      </c>
      <c r="Q79" s="61" t="s">
        <v>526</v>
      </c>
      <c r="R79" s="159">
        <v>1</v>
      </c>
      <c r="S79" s="160" t="s">
        <v>1571</v>
      </c>
      <c r="T79" s="83" t="s">
        <v>1572</v>
      </c>
      <c r="U79" s="88">
        <v>46213</v>
      </c>
      <c r="V79" s="89" t="s">
        <v>1573</v>
      </c>
      <c r="W79" s="49">
        <v>1</v>
      </c>
      <c r="X79" s="61" t="s">
        <v>3</v>
      </c>
      <c r="Y79" s="86"/>
      <c r="Z79" s="27"/>
      <c r="AA79" s="25"/>
      <c r="AB79" s="26"/>
      <c r="AC79" s="27"/>
      <c r="AD79" s="25"/>
      <c r="AE79" s="26"/>
      <c r="AF79" s="27"/>
      <c r="AG79" s="25"/>
      <c r="AH79" s="26"/>
      <c r="AI79" s="27"/>
      <c r="AJ79" s="25"/>
      <c r="AK79" s="26"/>
      <c r="AL79" s="27"/>
    </row>
    <row r="80" spans="1:38" ht="38.25" customHeight="1" x14ac:dyDescent="0.35">
      <c r="A80" s="44" t="s">
        <v>1153</v>
      </c>
      <c r="B80" s="63" t="s">
        <v>1574</v>
      </c>
      <c r="C80" s="64" t="s">
        <v>1575</v>
      </c>
      <c r="D80" s="63" t="s">
        <v>1576</v>
      </c>
      <c r="E80" s="63" t="s">
        <v>1577</v>
      </c>
      <c r="F80" s="65">
        <v>45461</v>
      </c>
      <c r="G80" s="65">
        <v>45491</v>
      </c>
      <c r="H80" s="66">
        <v>4.5</v>
      </c>
      <c r="I80" s="63" t="s">
        <v>699</v>
      </c>
      <c r="J80" s="63" t="s">
        <v>1164</v>
      </c>
      <c r="K80" s="49">
        <v>1</v>
      </c>
      <c r="L80" s="58" t="s">
        <v>1578</v>
      </c>
      <c r="M80" s="87" t="s">
        <v>1529</v>
      </c>
      <c r="N80" s="58">
        <v>46153</v>
      </c>
      <c r="O80" s="50" t="s">
        <v>1579</v>
      </c>
      <c r="P80" s="49">
        <v>1</v>
      </c>
      <c r="Q80" s="61" t="s">
        <v>3</v>
      </c>
      <c r="R80" s="159">
        <v>1</v>
      </c>
      <c r="S80" s="160" t="s">
        <v>1578</v>
      </c>
      <c r="T80" s="83" t="s">
        <v>1580</v>
      </c>
      <c r="U80" s="88">
        <v>46213</v>
      </c>
      <c r="V80" s="50" t="s">
        <v>1579</v>
      </c>
      <c r="W80" s="49">
        <v>1</v>
      </c>
      <c r="X80" s="61" t="s">
        <v>3</v>
      </c>
      <c r="Y80" s="86"/>
      <c r="Z80" s="27"/>
      <c r="AA80" s="25"/>
      <c r="AB80" s="26"/>
      <c r="AC80" s="27"/>
      <c r="AD80" s="25"/>
      <c r="AE80" s="26"/>
      <c r="AF80" s="27"/>
      <c r="AG80" s="25"/>
      <c r="AH80" s="26"/>
      <c r="AI80" s="27"/>
      <c r="AJ80" s="25"/>
      <c r="AK80" s="26"/>
      <c r="AL80" s="27"/>
    </row>
    <row r="81" spans="1:38" ht="38.25" customHeight="1" x14ac:dyDescent="0.35">
      <c r="A81" s="44" t="s">
        <v>1153</v>
      </c>
      <c r="B81" s="63" t="s">
        <v>1581</v>
      </c>
      <c r="C81" s="64" t="s">
        <v>1582</v>
      </c>
      <c r="D81" s="63" t="s">
        <v>1583</v>
      </c>
      <c r="E81" s="63" t="s">
        <v>1577</v>
      </c>
      <c r="F81" s="65">
        <v>45474</v>
      </c>
      <c r="G81" s="65">
        <v>45503</v>
      </c>
      <c r="H81" s="66">
        <v>4.3500000000000005</v>
      </c>
      <c r="I81" s="63" t="s">
        <v>699</v>
      </c>
      <c r="J81" s="63" t="s">
        <v>1164</v>
      </c>
      <c r="K81" s="49">
        <v>1</v>
      </c>
      <c r="L81" s="58" t="s">
        <v>1578</v>
      </c>
      <c r="M81" s="87" t="s">
        <v>1529</v>
      </c>
      <c r="N81" s="58">
        <v>46153</v>
      </c>
      <c r="O81" s="50" t="s">
        <v>1584</v>
      </c>
      <c r="P81" s="49">
        <v>1</v>
      </c>
      <c r="Q81" s="61" t="s">
        <v>3</v>
      </c>
      <c r="R81" s="159">
        <v>1</v>
      </c>
      <c r="S81" s="160" t="s">
        <v>1578</v>
      </c>
      <c r="T81" s="83"/>
      <c r="U81" s="88">
        <v>46213</v>
      </c>
      <c r="V81" s="89" t="s">
        <v>1568</v>
      </c>
      <c r="W81" s="49">
        <v>1</v>
      </c>
      <c r="X81" s="61" t="s">
        <v>3</v>
      </c>
      <c r="Y81" s="86"/>
      <c r="Z81" s="27"/>
      <c r="AA81" s="25"/>
      <c r="AB81" s="26"/>
      <c r="AC81" s="27"/>
      <c r="AD81" s="25"/>
      <c r="AE81" s="26"/>
      <c r="AF81" s="27"/>
      <c r="AG81" s="25"/>
      <c r="AH81" s="26"/>
      <c r="AI81" s="27"/>
      <c r="AJ81" s="25"/>
      <c r="AK81" s="26"/>
      <c r="AL81" s="27"/>
    </row>
    <row r="82" spans="1:38" ht="38.25" customHeight="1" x14ac:dyDescent="0.35">
      <c r="A82" s="44" t="s">
        <v>1153</v>
      </c>
      <c r="B82" s="63" t="s">
        <v>1585</v>
      </c>
      <c r="C82" s="64" t="s">
        <v>1586</v>
      </c>
      <c r="D82" s="63" t="s">
        <v>1587</v>
      </c>
      <c r="E82" s="63" t="s">
        <v>1577</v>
      </c>
      <c r="F82" s="65">
        <v>45505</v>
      </c>
      <c r="G82" s="65">
        <v>45534</v>
      </c>
      <c r="H82" s="66">
        <v>4.3500000000000005</v>
      </c>
      <c r="I82" s="63" t="s">
        <v>699</v>
      </c>
      <c r="J82" s="63" t="s">
        <v>1164</v>
      </c>
      <c r="K82" s="49">
        <v>1</v>
      </c>
      <c r="L82" s="58" t="s">
        <v>1578</v>
      </c>
      <c r="M82" s="87" t="s">
        <v>1529</v>
      </c>
      <c r="N82" s="58">
        <v>46153</v>
      </c>
      <c r="O82" s="50" t="s">
        <v>1579</v>
      </c>
      <c r="P82" s="49">
        <v>1</v>
      </c>
      <c r="Q82" s="61" t="s">
        <v>3</v>
      </c>
      <c r="R82" s="159">
        <v>1</v>
      </c>
      <c r="S82" s="160" t="s">
        <v>1578</v>
      </c>
      <c r="T82" s="158"/>
      <c r="U82" s="88">
        <v>46213</v>
      </c>
      <c r="V82" s="89" t="s">
        <v>1568</v>
      </c>
      <c r="W82" s="49">
        <v>1</v>
      </c>
      <c r="X82" s="61" t="s">
        <v>3</v>
      </c>
      <c r="Y82" s="86"/>
      <c r="Z82" s="27"/>
      <c r="AA82" s="25"/>
      <c r="AB82" s="26"/>
      <c r="AC82" s="27"/>
      <c r="AD82" s="25"/>
      <c r="AE82" s="26"/>
      <c r="AF82" s="27"/>
      <c r="AG82" s="25"/>
      <c r="AH82" s="26"/>
      <c r="AI82" s="27"/>
      <c r="AJ82" s="25"/>
      <c r="AK82" s="26"/>
      <c r="AL82" s="27"/>
    </row>
    <row r="83" spans="1:38" ht="38.25" customHeight="1" x14ac:dyDescent="0.35">
      <c r="A83" s="44" t="s">
        <v>1153</v>
      </c>
      <c r="B83" s="63" t="s">
        <v>1588</v>
      </c>
      <c r="C83" s="64" t="s">
        <v>1589</v>
      </c>
      <c r="D83" s="63" t="s">
        <v>1590</v>
      </c>
      <c r="E83" s="63" t="s">
        <v>1577</v>
      </c>
      <c r="F83" s="65">
        <v>45536</v>
      </c>
      <c r="G83" s="65">
        <v>45565</v>
      </c>
      <c r="H83" s="66">
        <v>4.3500000000000005</v>
      </c>
      <c r="I83" s="63" t="s">
        <v>1518</v>
      </c>
      <c r="J83" s="63" t="s">
        <v>1164</v>
      </c>
      <c r="K83" s="49">
        <v>1</v>
      </c>
      <c r="L83" s="58" t="s">
        <v>1578</v>
      </c>
      <c r="M83" s="87" t="s">
        <v>1529</v>
      </c>
      <c r="N83" s="58">
        <v>46153</v>
      </c>
      <c r="O83" s="50" t="s">
        <v>1591</v>
      </c>
      <c r="P83" s="49">
        <v>1</v>
      </c>
      <c r="Q83" s="61" t="s">
        <v>3</v>
      </c>
      <c r="R83" s="159">
        <v>1</v>
      </c>
      <c r="S83" s="160" t="s">
        <v>1578</v>
      </c>
      <c r="T83" s="158"/>
      <c r="U83" s="88">
        <v>46213</v>
      </c>
      <c r="V83" s="89" t="s">
        <v>1568</v>
      </c>
      <c r="W83" s="49">
        <v>1</v>
      </c>
      <c r="X83" s="61" t="s">
        <v>3</v>
      </c>
      <c r="Y83" s="86"/>
      <c r="Z83" s="27"/>
      <c r="AA83" s="25"/>
      <c r="AB83" s="26"/>
      <c r="AC83" s="27"/>
      <c r="AD83" s="25"/>
      <c r="AE83" s="26"/>
      <c r="AF83" s="27"/>
      <c r="AG83" s="25"/>
      <c r="AH83" s="26"/>
      <c r="AI83" s="27"/>
      <c r="AJ83" s="25"/>
      <c r="AK83" s="26"/>
      <c r="AL83" s="27"/>
    </row>
    <row r="84" spans="1:38" ht="38.25" customHeight="1" x14ac:dyDescent="0.35">
      <c r="A84" s="44" t="s">
        <v>1153</v>
      </c>
      <c r="B84" s="63" t="s">
        <v>1592</v>
      </c>
      <c r="C84" s="64" t="s">
        <v>1593</v>
      </c>
      <c r="D84" s="63" t="s">
        <v>1594</v>
      </c>
      <c r="E84" s="63" t="s">
        <v>1577</v>
      </c>
      <c r="F84" s="65">
        <v>45536</v>
      </c>
      <c r="G84" s="65">
        <v>45565</v>
      </c>
      <c r="H84" s="66">
        <v>4.3500000000000005</v>
      </c>
      <c r="I84" s="63" t="s">
        <v>699</v>
      </c>
      <c r="J84" s="63" t="s">
        <v>1164</v>
      </c>
      <c r="K84" s="49">
        <v>1</v>
      </c>
      <c r="L84" s="58" t="s">
        <v>1578</v>
      </c>
      <c r="M84" s="87" t="s">
        <v>1529</v>
      </c>
      <c r="N84" s="58">
        <v>46153</v>
      </c>
      <c r="O84" s="50" t="s">
        <v>1595</v>
      </c>
      <c r="P84" s="49">
        <v>1</v>
      </c>
      <c r="Q84" s="61" t="s">
        <v>3</v>
      </c>
      <c r="R84" s="159">
        <v>1</v>
      </c>
      <c r="S84" s="160" t="s">
        <v>1578</v>
      </c>
      <c r="T84" s="158"/>
      <c r="U84" s="88">
        <v>46213</v>
      </c>
      <c r="V84" s="89" t="s">
        <v>1568</v>
      </c>
      <c r="W84" s="49">
        <v>1</v>
      </c>
      <c r="X84" s="61" t="s">
        <v>3</v>
      </c>
      <c r="Y84" s="86"/>
      <c r="Z84" s="27"/>
      <c r="AA84" s="25"/>
      <c r="AB84" s="26"/>
      <c r="AC84" s="27"/>
      <c r="AD84" s="25"/>
      <c r="AE84" s="26"/>
      <c r="AF84" s="27"/>
      <c r="AG84" s="25"/>
      <c r="AH84" s="26"/>
      <c r="AI84" s="27"/>
      <c r="AJ84" s="25"/>
      <c r="AK84" s="26"/>
      <c r="AL84" s="27"/>
    </row>
    <row r="85" spans="1:38" ht="38.25" customHeight="1" x14ac:dyDescent="0.35">
      <c r="A85" s="44" t="s">
        <v>1153</v>
      </c>
      <c r="B85" s="63" t="s">
        <v>1596</v>
      </c>
      <c r="C85" s="64" t="s">
        <v>1597</v>
      </c>
      <c r="D85" s="63" t="s">
        <v>1598</v>
      </c>
      <c r="E85" s="63" t="s">
        <v>1577</v>
      </c>
      <c r="F85" s="65">
        <v>45566</v>
      </c>
      <c r="G85" s="65">
        <v>45595</v>
      </c>
      <c r="H85" s="66">
        <v>4.3500000000000005</v>
      </c>
      <c r="I85" s="63" t="s">
        <v>699</v>
      </c>
      <c r="J85" s="63" t="s">
        <v>1164</v>
      </c>
      <c r="K85" s="49">
        <v>1</v>
      </c>
      <c r="L85" s="58" t="s">
        <v>1578</v>
      </c>
      <c r="M85" s="87" t="s">
        <v>1529</v>
      </c>
      <c r="N85" s="58">
        <v>46153</v>
      </c>
      <c r="O85" s="50" t="s">
        <v>1599</v>
      </c>
      <c r="P85" s="49">
        <v>1</v>
      </c>
      <c r="Q85" s="61" t="s">
        <v>3</v>
      </c>
      <c r="R85" s="159">
        <v>1</v>
      </c>
      <c r="S85" s="160" t="s">
        <v>1578</v>
      </c>
      <c r="T85" s="158"/>
      <c r="U85" s="88">
        <v>46213</v>
      </c>
      <c r="V85" s="89" t="s">
        <v>1568</v>
      </c>
      <c r="W85" s="49">
        <v>1</v>
      </c>
      <c r="X85" s="61" t="s">
        <v>3</v>
      </c>
      <c r="Y85" s="86"/>
      <c r="Z85" s="27"/>
      <c r="AA85" s="25"/>
      <c r="AB85" s="26"/>
      <c r="AC85" s="27"/>
      <c r="AD85" s="25"/>
      <c r="AE85" s="26"/>
      <c r="AF85" s="27"/>
      <c r="AG85" s="25"/>
      <c r="AH85" s="26"/>
      <c r="AI85" s="27"/>
      <c r="AJ85" s="25"/>
      <c r="AK85" s="26"/>
      <c r="AL85" s="27"/>
    </row>
    <row r="86" spans="1:38" ht="38.25" customHeight="1" x14ac:dyDescent="0.35">
      <c r="A86" s="44" t="s">
        <v>1153</v>
      </c>
      <c r="B86" s="63" t="s">
        <v>1600</v>
      </c>
      <c r="C86" s="64" t="s">
        <v>1586</v>
      </c>
      <c r="D86" s="63" t="s">
        <v>1587</v>
      </c>
      <c r="E86" s="63" t="s">
        <v>1577</v>
      </c>
      <c r="F86" s="65">
        <v>45505</v>
      </c>
      <c r="G86" s="65">
        <v>45534</v>
      </c>
      <c r="H86" s="66">
        <v>4.3500000000000005</v>
      </c>
      <c r="I86" s="63" t="s">
        <v>699</v>
      </c>
      <c r="J86" s="63" t="s">
        <v>1164</v>
      </c>
      <c r="K86" s="49">
        <v>1</v>
      </c>
      <c r="L86" s="58" t="s">
        <v>1578</v>
      </c>
      <c r="M86" s="87" t="s">
        <v>1529</v>
      </c>
      <c r="N86" s="58">
        <v>46153</v>
      </c>
      <c r="O86" s="50" t="s">
        <v>1579</v>
      </c>
      <c r="P86" s="49">
        <v>1</v>
      </c>
      <c r="Q86" s="61" t="s">
        <v>3</v>
      </c>
      <c r="R86" s="159">
        <v>1</v>
      </c>
      <c r="S86" s="160" t="s">
        <v>1578</v>
      </c>
      <c r="T86" s="158"/>
      <c r="U86" s="88">
        <v>46213</v>
      </c>
      <c r="V86" s="89" t="s">
        <v>1568</v>
      </c>
      <c r="W86" s="49">
        <v>1</v>
      </c>
      <c r="X86" s="61" t="s">
        <v>3</v>
      </c>
      <c r="Y86" s="86"/>
      <c r="Z86" s="27"/>
      <c r="AA86" s="25"/>
      <c r="AB86" s="26"/>
      <c r="AC86" s="27"/>
      <c r="AD86" s="25"/>
      <c r="AE86" s="26"/>
      <c r="AF86" s="27"/>
      <c r="AG86" s="25"/>
      <c r="AH86" s="26"/>
      <c r="AI86" s="27"/>
      <c r="AJ86" s="25"/>
      <c r="AK86" s="26"/>
      <c r="AL86" s="27"/>
    </row>
    <row r="87" spans="1:38" ht="38.25" customHeight="1" x14ac:dyDescent="0.35">
      <c r="A87" s="44" t="s">
        <v>1153</v>
      </c>
      <c r="B87" s="63" t="s">
        <v>1601</v>
      </c>
      <c r="C87" s="64" t="s">
        <v>1602</v>
      </c>
      <c r="D87" s="63" t="s">
        <v>1603</v>
      </c>
      <c r="E87" s="63" t="s">
        <v>1577</v>
      </c>
      <c r="F87" s="65">
        <v>45505</v>
      </c>
      <c r="G87" s="65">
        <v>45534</v>
      </c>
      <c r="H87" s="66">
        <v>4.3500000000000005</v>
      </c>
      <c r="I87" s="63" t="s">
        <v>699</v>
      </c>
      <c r="J87" s="63" t="s">
        <v>1164</v>
      </c>
      <c r="K87" s="49">
        <v>1</v>
      </c>
      <c r="L87" s="58" t="s">
        <v>1604</v>
      </c>
      <c r="M87" s="87" t="s">
        <v>1529</v>
      </c>
      <c r="N87" s="58">
        <v>46153</v>
      </c>
      <c r="O87" s="50" t="s">
        <v>1591</v>
      </c>
      <c r="P87" s="49">
        <v>1</v>
      </c>
      <c r="Q87" s="61" t="s">
        <v>3</v>
      </c>
      <c r="R87" s="159">
        <v>1</v>
      </c>
      <c r="S87" s="160" t="s">
        <v>1604</v>
      </c>
      <c r="T87" s="158"/>
      <c r="U87" s="88">
        <v>46213</v>
      </c>
      <c r="V87" s="89" t="s">
        <v>1568</v>
      </c>
      <c r="W87" s="49">
        <v>1</v>
      </c>
      <c r="X87" s="61" t="s">
        <v>3</v>
      </c>
      <c r="Y87" s="86"/>
      <c r="Z87" s="27"/>
      <c r="AA87" s="25"/>
      <c r="AB87" s="26"/>
      <c r="AC87" s="27"/>
      <c r="AD87" s="25"/>
      <c r="AE87" s="26"/>
      <c r="AF87" s="27"/>
      <c r="AG87" s="25"/>
      <c r="AH87" s="26"/>
      <c r="AI87" s="27"/>
      <c r="AJ87" s="25"/>
      <c r="AK87" s="26"/>
      <c r="AL87" s="27"/>
    </row>
    <row r="88" spans="1:38" ht="38.25" customHeight="1" x14ac:dyDescent="0.35">
      <c r="A88" s="44" t="s">
        <v>1153</v>
      </c>
      <c r="B88" s="63" t="s">
        <v>1605</v>
      </c>
      <c r="C88" s="64" t="s">
        <v>1589</v>
      </c>
      <c r="D88" s="63" t="s">
        <v>1590</v>
      </c>
      <c r="E88" s="63" t="s">
        <v>1577</v>
      </c>
      <c r="F88" s="65">
        <v>45536</v>
      </c>
      <c r="G88" s="65">
        <v>45565</v>
      </c>
      <c r="H88" s="66">
        <v>4.3500000000000005</v>
      </c>
      <c r="I88" s="63" t="s">
        <v>1518</v>
      </c>
      <c r="J88" s="63" t="s">
        <v>1164</v>
      </c>
      <c r="K88" s="49">
        <v>1</v>
      </c>
      <c r="L88" s="58" t="s">
        <v>1578</v>
      </c>
      <c r="M88" s="87" t="s">
        <v>1529</v>
      </c>
      <c r="N88" s="58">
        <v>46153</v>
      </c>
      <c r="O88" s="50" t="s">
        <v>1591</v>
      </c>
      <c r="P88" s="49">
        <v>1</v>
      </c>
      <c r="Q88" s="61" t="s">
        <v>3</v>
      </c>
      <c r="R88" s="159">
        <v>1</v>
      </c>
      <c r="S88" s="160" t="s">
        <v>1578</v>
      </c>
      <c r="T88" s="158"/>
      <c r="U88" s="88">
        <v>46213</v>
      </c>
      <c r="V88" s="89" t="s">
        <v>1568</v>
      </c>
      <c r="W88" s="49">
        <v>1</v>
      </c>
      <c r="X88" s="61" t="s">
        <v>3</v>
      </c>
      <c r="Y88" s="86"/>
      <c r="Z88" s="27"/>
      <c r="AA88" s="25"/>
      <c r="AB88" s="26"/>
      <c r="AC88" s="27"/>
      <c r="AD88" s="25"/>
      <c r="AE88" s="26"/>
      <c r="AF88" s="27"/>
      <c r="AG88" s="25"/>
      <c r="AH88" s="26"/>
      <c r="AI88" s="27"/>
      <c r="AJ88" s="25"/>
      <c r="AK88" s="26"/>
      <c r="AL88" s="27"/>
    </row>
    <row r="89" spans="1:38" ht="38.25" customHeight="1" x14ac:dyDescent="0.35">
      <c r="A89" s="44" t="s">
        <v>1153</v>
      </c>
      <c r="B89" s="63" t="s">
        <v>1606</v>
      </c>
      <c r="C89" s="64" t="s">
        <v>1607</v>
      </c>
      <c r="D89" s="63" t="s">
        <v>1277</v>
      </c>
      <c r="E89" s="63">
        <v>1</v>
      </c>
      <c r="F89" s="65">
        <v>45659</v>
      </c>
      <c r="G89" s="65">
        <v>45746</v>
      </c>
      <c r="H89" s="66">
        <v>13.2</v>
      </c>
      <c r="I89" s="63" t="s">
        <v>699</v>
      </c>
      <c r="J89" s="63" t="s">
        <v>1164</v>
      </c>
      <c r="K89" s="49">
        <v>1</v>
      </c>
      <c r="L89" s="94" t="s">
        <v>1608</v>
      </c>
      <c r="M89" s="87" t="s">
        <v>1529</v>
      </c>
      <c r="N89" s="58">
        <v>46153</v>
      </c>
      <c r="O89" s="50" t="s">
        <v>1609</v>
      </c>
      <c r="P89" s="49">
        <v>1</v>
      </c>
      <c r="Q89" s="61" t="s">
        <v>3</v>
      </c>
      <c r="R89" s="159">
        <v>1</v>
      </c>
      <c r="S89" s="160" t="s">
        <v>1610</v>
      </c>
      <c r="T89" s="158"/>
      <c r="U89" s="88">
        <v>46213</v>
      </c>
      <c r="V89" s="89" t="s">
        <v>1568</v>
      </c>
      <c r="W89" s="49">
        <v>1</v>
      </c>
      <c r="X89" s="61" t="s">
        <v>3</v>
      </c>
      <c r="Y89" s="86"/>
      <c r="Z89" s="27"/>
      <c r="AA89" s="25"/>
      <c r="AB89" s="26"/>
      <c r="AC89" s="27"/>
      <c r="AD89" s="25"/>
      <c r="AE89" s="26"/>
      <c r="AF89" s="27"/>
      <c r="AG89" s="25"/>
      <c r="AH89" s="26"/>
      <c r="AI89" s="27"/>
      <c r="AJ89" s="25"/>
      <c r="AK89" s="26"/>
      <c r="AL89" s="27"/>
    </row>
    <row r="90" spans="1:38" ht="38.25" customHeight="1" x14ac:dyDescent="0.35">
      <c r="A90" s="44" t="s">
        <v>1153</v>
      </c>
      <c r="B90" s="63" t="s">
        <v>1611</v>
      </c>
      <c r="C90" s="64" t="s">
        <v>1612</v>
      </c>
      <c r="D90" s="63" t="s">
        <v>1613</v>
      </c>
      <c r="E90" s="63">
        <v>1</v>
      </c>
      <c r="F90" s="65">
        <v>45659</v>
      </c>
      <c r="G90" s="65">
        <v>46022</v>
      </c>
      <c r="H90" s="66">
        <v>53.85</v>
      </c>
      <c r="I90" s="63" t="s">
        <v>699</v>
      </c>
      <c r="J90" s="63" t="s">
        <v>1164</v>
      </c>
      <c r="K90" s="49">
        <v>1</v>
      </c>
      <c r="L90" s="94" t="s">
        <v>1614</v>
      </c>
      <c r="M90" s="87"/>
      <c r="N90" s="58">
        <v>46153</v>
      </c>
      <c r="O90" s="50" t="s">
        <v>1615</v>
      </c>
      <c r="P90" s="49">
        <v>0</v>
      </c>
      <c r="Q90" s="61" t="s">
        <v>6</v>
      </c>
      <c r="R90" s="159">
        <v>1</v>
      </c>
      <c r="S90" s="160" t="s">
        <v>1616</v>
      </c>
      <c r="T90" s="84" t="s">
        <v>1617</v>
      </c>
      <c r="U90" s="88">
        <v>46213</v>
      </c>
      <c r="V90" s="89" t="s">
        <v>1618</v>
      </c>
      <c r="W90" s="49">
        <v>1</v>
      </c>
      <c r="X90" s="61" t="s">
        <v>3</v>
      </c>
      <c r="Y90" s="86"/>
      <c r="Z90" s="27"/>
      <c r="AA90" s="25"/>
      <c r="AB90" s="26"/>
      <c r="AC90" s="27"/>
      <c r="AD90" s="25"/>
      <c r="AE90" s="26"/>
      <c r="AF90" s="27"/>
      <c r="AG90" s="25"/>
      <c r="AH90" s="26"/>
      <c r="AI90" s="27"/>
      <c r="AJ90" s="25"/>
      <c r="AK90" s="26"/>
      <c r="AL90" s="27"/>
    </row>
    <row r="91" spans="1:38" ht="38.25" customHeight="1" x14ac:dyDescent="0.35">
      <c r="A91" s="44" t="s">
        <v>1153</v>
      </c>
      <c r="B91" s="63" t="s">
        <v>1619</v>
      </c>
      <c r="C91" s="64" t="s">
        <v>1620</v>
      </c>
      <c r="D91" s="63" t="s">
        <v>1621</v>
      </c>
      <c r="E91" s="63">
        <v>6</v>
      </c>
      <c r="F91" s="65">
        <v>45659</v>
      </c>
      <c r="G91" s="65">
        <v>45688</v>
      </c>
      <c r="H91" s="66">
        <v>4.3500000000000005</v>
      </c>
      <c r="I91" s="63" t="s">
        <v>699</v>
      </c>
      <c r="J91" s="63" t="s">
        <v>1164</v>
      </c>
      <c r="K91" s="49">
        <v>1</v>
      </c>
      <c r="L91" s="58" t="s">
        <v>1622</v>
      </c>
      <c r="M91" s="87" t="s">
        <v>1529</v>
      </c>
      <c r="N91" s="58">
        <v>46153</v>
      </c>
      <c r="O91" s="50" t="s">
        <v>1623</v>
      </c>
      <c r="P91" s="49">
        <v>1</v>
      </c>
      <c r="Q91" s="61" t="s">
        <v>3</v>
      </c>
      <c r="R91" s="159">
        <v>1</v>
      </c>
      <c r="S91" s="160" t="s">
        <v>1622</v>
      </c>
      <c r="T91" s="158"/>
      <c r="U91" s="88">
        <v>46213</v>
      </c>
      <c r="V91" s="89" t="s">
        <v>1568</v>
      </c>
      <c r="W91" s="49">
        <v>1</v>
      </c>
      <c r="X91" s="61" t="s">
        <v>3</v>
      </c>
      <c r="Y91" s="86"/>
      <c r="Z91" s="27"/>
      <c r="AA91" s="25"/>
      <c r="AB91" s="26"/>
      <c r="AC91" s="27"/>
      <c r="AD91" s="25"/>
      <c r="AE91" s="26"/>
      <c r="AF91" s="27"/>
      <c r="AG91" s="25"/>
      <c r="AH91" s="26"/>
      <c r="AI91" s="27"/>
      <c r="AJ91" s="25"/>
      <c r="AK91" s="26"/>
      <c r="AL91" s="27"/>
    </row>
    <row r="92" spans="1:38" ht="38.25" customHeight="1" x14ac:dyDescent="0.35">
      <c r="A92" s="44" t="s">
        <v>1153</v>
      </c>
      <c r="B92" s="63" t="s">
        <v>1624</v>
      </c>
      <c r="C92" s="64" t="s">
        <v>1625</v>
      </c>
      <c r="D92" s="63" t="s">
        <v>1626</v>
      </c>
      <c r="E92" s="63">
        <v>1</v>
      </c>
      <c r="F92" s="65">
        <v>45649</v>
      </c>
      <c r="G92" s="65">
        <v>45657</v>
      </c>
      <c r="H92" s="66">
        <v>1.2</v>
      </c>
      <c r="I92" s="63" t="s">
        <v>699</v>
      </c>
      <c r="J92" s="63" t="s">
        <v>1164</v>
      </c>
      <c r="K92" s="49">
        <v>1</v>
      </c>
      <c r="L92" s="58" t="s">
        <v>1627</v>
      </c>
      <c r="M92" s="87" t="s">
        <v>1529</v>
      </c>
      <c r="N92" s="58">
        <v>46153</v>
      </c>
      <c r="O92" s="50" t="s">
        <v>1225</v>
      </c>
      <c r="P92" s="49">
        <v>1</v>
      </c>
      <c r="Q92" s="61" t="s">
        <v>3</v>
      </c>
      <c r="R92" s="55">
        <v>1</v>
      </c>
      <c r="S92" s="89" t="s">
        <v>1567</v>
      </c>
      <c r="T92" s="158"/>
      <c r="U92" s="88">
        <v>46213</v>
      </c>
      <c r="V92" s="50" t="s">
        <v>1225</v>
      </c>
      <c r="W92" s="49">
        <v>1</v>
      </c>
      <c r="X92" s="61" t="s">
        <v>3</v>
      </c>
      <c r="Y92" s="86"/>
      <c r="Z92" s="27"/>
      <c r="AA92" s="25"/>
      <c r="AB92" s="26"/>
      <c r="AC92" s="27"/>
      <c r="AD92" s="25"/>
      <c r="AE92" s="26"/>
      <c r="AF92" s="27"/>
      <c r="AG92" s="25"/>
      <c r="AH92" s="26"/>
      <c r="AI92" s="27"/>
      <c r="AJ92" s="25"/>
      <c r="AK92" s="26"/>
      <c r="AL92" s="27"/>
    </row>
    <row r="93" spans="1:38" ht="38.25" customHeight="1" x14ac:dyDescent="0.35">
      <c r="A93" s="44" t="s">
        <v>1153</v>
      </c>
      <c r="B93" s="63" t="s">
        <v>1628</v>
      </c>
      <c r="C93" s="64" t="s">
        <v>1629</v>
      </c>
      <c r="D93" s="63" t="s">
        <v>1630</v>
      </c>
      <c r="E93" s="63">
        <v>4</v>
      </c>
      <c r="F93" s="65">
        <v>45659</v>
      </c>
      <c r="G93" s="65">
        <v>46022</v>
      </c>
      <c r="H93" s="66">
        <v>53.85</v>
      </c>
      <c r="I93" s="63" t="s">
        <v>699</v>
      </c>
      <c r="J93" s="63" t="s">
        <v>1164</v>
      </c>
      <c r="K93" s="49"/>
      <c r="L93" s="58" t="s">
        <v>1631</v>
      </c>
      <c r="M93" s="87"/>
      <c r="N93" s="58">
        <v>46153</v>
      </c>
      <c r="O93" s="50" t="s">
        <v>1615</v>
      </c>
      <c r="P93" s="49">
        <v>0</v>
      </c>
      <c r="Q93" s="61" t="s">
        <v>6</v>
      </c>
      <c r="R93" s="55"/>
      <c r="S93" s="89" t="s">
        <v>1632</v>
      </c>
      <c r="T93" s="158"/>
      <c r="U93" s="88">
        <v>46213</v>
      </c>
      <c r="V93" s="50" t="s">
        <v>1485</v>
      </c>
      <c r="W93" s="49">
        <v>0</v>
      </c>
      <c r="X93" s="62" t="s">
        <v>4</v>
      </c>
      <c r="Y93" s="86"/>
      <c r="Z93" s="27"/>
      <c r="AA93" s="25"/>
      <c r="AB93" s="26"/>
      <c r="AC93" s="27"/>
      <c r="AD93" s="25"/>
      <c r="AE93" s="26"/>
      <c r="AF93" s="27"/>
      <c r="AG93" s="25"/>
      <c r="AH93" s="26"/>
      <c r="AI93" s="27"/>
      <c r="AJ93" s="25"/>
      <c r="AK93" s="26"/>
      <c r="AL93" s="27"/>
    </row>
    <row r="94" spans="1:38" ht="38.25" customHeight="1" x14ac:dyDescent="0.35">
      <c r="A94" s="44" t="s">
        <v>1153</v>
      </c>
      <c r="B94" s="63" t="s">
        <v>1633</v>
      </c>
      <c r="C94" s="64" t="s">
        <v>1634</v>
      </c>
      <c r="D94" s="63" t="s">
        <v>1621</v>
      </c>
      <c r="E94" s="63">
        <v>3</v>
      </c>
      <c r="F94" s="65">
        <v>45659</v>
      </c>
      <c r="G94" s="65">
        <v>45688</v>
      </c>
      <c r="H94" s="66">
        <v>4.3500000000000005</v>
      </c>
      <c r="I94" s="63" t="s">
        <v>699</v>
      </c>
      <c r="J94" s="63" t="s">
        <v>1164</v>
      </c>
      <c r="K94" s="49">
        <f>3/3</f>
        <v>1</v>
      </c>
      <c r="L94" s="58" t="s">
        <v>1635</v>
      </c>
      <c r="M94" s="87" t="s">
        <v>1529</v>
      </c>
      <c r="N94" s="58">
        <v>46153</v>
      </c>
      <c r="O94" s="50" t="s">
        <v>1636</v>
      </c>
      <c r="P94" s="49">
        <v>1</v>
      </c>
      <c r="Q94" s="61" t="s">
        <v>3</v>
      </c>
      <c r="R94" s="55">
        <v>1</v>
      </c>
      <c r="S94" s="89" t="s">
        <v>1637</v>
      </c>
      <c r="T94" s="158" t="s">
        <v>1638</v>
      </c>
      <c r="U94" s="88">
        <v>46213</v>
      </c>
      <c r="V94" s="89" t="s">
        <v>1568</v>
      </c>
      <c r="W94" s="49">
        <v>1</v>
      </c>
      <c r="X94" s="61" t="s">
        <v>3</v>
      </c>
      <c r="Y94" s="86"/>
      <c r="Z94" s="27"/>
      <c r="AA94" s="25"/>
      <c r="AB94" s="26"/>
      <c r="AC94" s="27"/>
      <c r="AD94" s="25"/>
      <c r="AE94" s="26"/>
      <c r="AF94" s="27"/>
      <c r="AG94" s="25"/>
      <c r="AH94" s="26"/>
      <c r="AI94" s="27"/>
      <c r="AJ94" s="25"/>
      <c r="AK94" s="26"/>
      <c r="AL94" s="27"/>
    </row>
    <row r="95" spans="1:38" ht="38.25" customHeight="1" x14ac:dyDescent="0.35">
      <c r="A95" s="44" t="s">
        <v>1153</v>
      </c>
      <c r="B95" s="63" t="s">
        <v>1639</v>
      </c>
      <c r="C95" s="64" t="s">
        <v>1629</v>
      </c>
      <c r="D95" s="63" t="s">
        <v>1630</v>
      </c>
      <c r="E95" s="63">
        <v>4</v>
      </c>
      <c r="F95" s="65">
        <v>45659</v>
      </c>
      <c r="G95" s="65">
        <v>46022</v>
      </c>
      <c r="H95" s="66">
        <v>53.85</v>
      </c>
      <c r="I95" s="63" t="s">
        <v>699</v>
      </c>
      <c r="J95" s="63" t="s">
        <v>1164</v>
      </c>
      <c r="K95" s="49"/>
      <c r="L95" s="95" t="s">
        <v>1640</v>
      </c>
      <c r="M95" s="87"/>
      <c r="N95" s="58">
        <v>46153</v>
      </c>
      <c r="O95" s="50" t="s">
        <v>1615</v>
      </c>
      <c r="P95" s="49">
        <v>0</v>
      </c>
      <c r="Q95" s="61" t="s">
        <v>6</v>
      </c>
      <c r="R95" s="55"/>
      <c r="S95" s="89" t="s">
        <v>1632</v>
      </c>
      <c r="T95" s="158"/>
      <c r="U95" s="88">
        <v>46213</v>
      </c>
      <c r="V95" s="50" t="s">
        <v>1485</v>
      </c>
      <c r="W95" s="49">
        <v>0</v>
      </c>
      <c r="X95" s="62" t="s">
        <v>4</v>
      </c>
      <c r="Y95" s="86"/>
      <c r="Z95" s="27"/>
      <c r="AA95" s="25"/>
      <c r="AB95" s="26"/>
      <c r="AC95" s="27"/>
      <c r="AD95" s="25"/>
      <c r="AE95" s="26"/>
      <c r="AF95" s="27"/>
      <c r="AG95" s="25"/>
      <c r="AH95" s="26"/>
      <c r="AI95" s="27"/>
      <c r="AJ95" s="25"/>
      <c r="AK95" s="26"/>
      <c r="AL95" s="27"/>
    </row>
    <row r="96" spans="1:38" ht="38.25" customHeight="1" x14ac:dyDescent="0.35">
      <c r="A96" s="44" t="s">
        <v>1153</v>
      </c>
      <c r="B96" s="63" t="s">
        <v>1641</v>
      </c>
      <c r="C96" s="64" t="s">
        <v>1642</v>
      </c>
      <c r="D96" s="63" t="s">
        <v>1643</v>
      </c>
      <c r="E96" s="63">
        <v>1</v>
      </c>
      <c r="F96" s="65">
        <v>46023</v>
      </c>
      <c r="G96" s="65">
        <v>46203</v>
      </c>
      <c r="H96" s="66">
        <v>26.85</v>
      </c>
      <c r="I96" s="63" t="s">
        <v>1644</v>
      </c>
      <c r="J96" s="63" t="s">
        <v>563</v>
      </c>
      <c r="K96" s="49">
        <v>0.05</v>
      </c>
      <c r="L96" s="58" t="s">
        <v>1645</v>
      </c>
      <c r="M96" s="96" t="s">
        <v>1646</v>
      </c>
      <c r="N96" s="58">
        <v>46153</v>
      </c>
      <c r="O96" s="50" t="s">
        <v>1615</v>
      </c>
      <c r="P96" s="49">
        <v>0</v>
      </c>
      <c r="Q96" s="61" t="s">
        <v>526</v>
      </c>
      <c r="R96" s="55">
        <v>1</v>
      </c>
      <c r="S96" s="89" t="s">
        <v>1647</v>
      </c>
      <c r="T96" s="81" t="s">
        <v>1648</v>
      </c>
      <c r="U96" s="88">
        <v>46214</v>
      </c>
      <c r="V96" s="50" t="s">
        <v>1649</v>
      </c>
      <c r="W96" s="159">
        <v>1</v>
      </c>
      <c r="X96" s="61" t="s">
        <v>3</v>
      </c>
      <c r="Y96" s="86"/>
      <c r="Z96" s="27"/>
      <c r="AA96" s="25"/>
      <c r="AB96" s="26"/>
      <c r="AC96" s="27"/>
      <c r="AD96" s="25"/>
      <c r="AE96" s="26"/>
      <c r="AF96" s="27"/>
      <c r="AG96" s="25"/>
      <c r="AH96" s="26"/>
      <c r="AI96" s="27"/>
      <c r="AJ96" s="25"/>
      <c r="AK96" s="26"/>
      <c r="AL96" s="27"/>
    </row>
    <row r="97" spans="1:38" ht="38.25" customHeight="1" x14ac:dyDescent="0.35">
      <c r="A97" s="44" t="s">
        <v>1153</v>
      </c>
      <c r="B97" s="63" t="s">
        <v>1650</v>
      </c>
      <c r="C97" s="64" t="s">
        <v>1651</v>
      </c>
      <c r="D97" s="63" t="s">
        <v>1652</v>
      </c>
      <c r="E97" s="63">
        <v>1</v>
      </c>
      <c r="F97" s="65">
        <v>46023</v>
      </c>
      <c r="G97" s="65">
        <v>46112</v>
      </c>
      <c r="H97" s="66">
        <v>13.5</v>
      </c>
      <c r="I97" s="63" t="s">
        <v>699</v>
      </c>
      <c r="J97" s="63" t="s">
        <v>563</v>
      </c>
      <c r="K97" s="49">
        <v>1</v>
      </c>
      <c r="L97" s="58" t="s">
        <v>1653</v>
      </c>
      <c r="M97" s="87" t="s">
        <v>1529</v>
      </c>
      <c r="N97" s="58">
        <v>46153</v>
      </c>
      <c r="O97" s="50" t="s">
        <v>1543</v>
      </c>
      <c r="P97" s="49">
        <v>1</v>
      </c>
      <c r="Q97" s="61" t="s">
        <v>3</v>
      </c>
      <c r="R97" s="159">
        <v>1</v>
      </c>
      <c r="S97" s="160" t="s">
        <v>1653</v>
      </c>
      <c r="T97" s="84" t="s">
        <v>1654</v>
      </c>
      <c r="U97" s="88">
        <v>46213</v>
      </c>
      <c r="V97" s="89" t="s">
        <v>1655</v>
      </c>
      <c r="W97" s="159">
        <v>1</v>
      </c>
      <c r="X97" s="61" t="s">
        <v>3</v>
      </c>
      <c r="Y97" s="86"/>
      <c r="Z97" s="27"/>
      <c r="AA97" s="25"/>
      <c r="AB97" s="26"/>
      <c r="AC97" s="27"/>
      <c r="AD97" s="25"/>
      <c r="AE97" s="26"/>
      <c r="AF97" s="27"/>
      <c r="AG97" s="25"/>
      <c r="AH97" s="26"/>
      <c r="AI97" s="27"/>
      <c r="AJ97" s="25"/>
      <c r="AK97" s="26"/>
      <c r="AL97" s="27"/>
    </row>
    <row r="98" spans="1:38" ht="38.25" customHeight="1" x14ac:dyDescent="0.35">
      <c r="A98" s="44" t="s">
        <v>1153</v>
      </c>
      <c r="B98" s="63" t="s">
        <v>1656</v>
      </c>
      <c r="C98" s="64" t="s">
        <v>1657</v>
      </c>
      <c r="D98" s="63" t="s">
        <v>1621</v>
      </c>
      <c r="E98" s="63">
        <v>3</v>
      </c>
      <c r="F98" s="65">
        <v>45659</v>
      </c>
      <c r="G98" s="65">
        <v>45688</v>
      </c>
      <c r="H98" s="66">
        <v>4.3500000000000005</v>
      </c>
      <c r="I98" s="63" t="s">
        <v>699</v>
      </c>
      <c r="J98" s="63" t="s">
        <v>1164</v>
      </c>
      <c r="K98" s="49">
        <v>1</v>
      </c>
      <c r="L98" s="58" t="s">
        <v>1658</v>
      </c>
      <c r="M98" s="87" t="s">
        <v>1529</v>
      </c>
      <c r="N98" s="58">
        <v>46153</v>
      </c>
      <c r="O98" s="50" t="s">
        <v>1659</v>
      </c>
      <c r="P98" s="49">
        <v>1</v>
      </c>
      <c r="Q98" s="61" t="s">
        <v>3</v>
      </c>
      <c r="R98" s="159">
        <v>1</v>
      </c>
      <c r="S98" s="160" t="s">
        <v>1658</v>
      </c>
      <c r="T98" s="158" t="s">
        <v>1660</v>
      </c>
      <c r="U98" s="88">
        <v>46213</v>
      </c>
      <c r="V98" s="89" t="s">
        <v>1568</v>
      </c>
      <c r="W98" s="49">
        <v>1</v>
      </c>
      <c r="X98" s="61" t="s">
        <v>3</v>
      </c>
      <c r="Y98" s="86"/>
      <c r="Z98" s="27"/>
      <c r="AA98" s="25"/>
      <c r="AB98" s="26"/>
      <c r="AC98" s="27"/>
      <c r="AD98" s="25"/>
      <c r="AE98" s="26"/>
      <c r="AF98" s="27"/>
      <c r="AG98" s="25"/>
      <c r="AH98" s="26"/>
      <c r="AI98" s="27"/>
      <c r="AJ98" s="25"/>
      <c r="AK98" s="26"/>
      <c r="AL98" s="27"/>
    </row>
    <row r="99" spans="1:38" ht="38.25" customHeight="1" x14ac:dyDescent="0.35">
      <c r="A99" s="44" t="s">
        <v>1153</v>
      </c>
      <c r="B99" s="63" t="s">
        <v>1661</v>
      </c>
      <c r="C99" s="64" t="s">
        <v>1662</v>
      </c>
      <c r="D99" s="63" t="s">
        <v>1663</v>
      </c>
      <c r="E99" s="63">
        <v>1</v>
      </c>
      <c r="F99" s="65">
        <v>46023</v>
      </c>
      <c r="G99" s="65">
        <v>46112</v>
      </c>
      <c r="H99" s="66">
        <v>13.5</v>
      </c>
      <c r="I99" s="63" t="s">
        <v>699</v>
      </c>
      <c r="J99" s="63" t="s">
        <v>563</v>
      </c>
      <c r="K99" s="49">
        <v>1</v>
      </c>
      <c r="L99" s="58" t="s">
        <v>1664</v>
      </c>
      <c r="M99" s="87" t="s">
        <v>1529</v>
      </c>
      <c r="N99" s="58">
        <v>46153</v>
      </c>
      <c r="O99" s="50" t="s">
        <v>1665</v>
      </c>
      <c r="P99" s="49">
        <v>1</v>
      </c>
      <c r="Q99" s="61" t="s">
        <v>3</v>
      </c>
      <c r="R99" s="159">
        <v>1</v>
      </c>
      <c r="S99" s="160" t="s">
        <v>1664</v>
      </c>
      <c r="T99" s="158" t="s">
        <v>1666</v>
      </c>
      <c r="U99" s="88">
        <v>46213</v>
      </c>
      <c r="V99" s="50" t="s">
        <v>1665</v>
      </c>
      <c r="W99" s="49">
        <v>1</v>
      </c>
      <c r="X99" s="61" t="s">
        <v>3</v>
      </c>
      <c r="Y99" s="86"/>
      <c r="Z99" s="27"/>
      <c r="AA99" s="25"/>
      <c r="AB99" s="26"/>
      <c r="AC99" s="27"/>
      <c r="AD99" s="25"/>
      <c r="AE99" s="26"/>
      <c r="AF99" s="27"/>
      <c r="AG99" s="25"/>
      <c r="AH99" s="26"/>
      <c r="AI99" s="27"/>
      <c r="AJ99" s="25"/>
      <c r="AK99" s="26"/>
      <c r="AL99" s="27"/>
    </row>
    <row r="100" spans="1:38" ht="38.25" customHeight="1" x14ac:dyDescent="0.35">
      <c r="A100" s="44" t="s">
        <v>1153</v>
      </c>
      <c r="B100" s="63" t="s">
        <v>1667</v>
      </c>
      <c r="C100" s="64" t="s">
        <v>1668</v>
      </c>
      <c r="D100" s="63" t="s">
        <v>1621</v>
      </c>
      <c r="E100" s="63">
        <v>22</v>
      </c>
      <c r="F100" s="65">
        <v>45659</v>
      </c>
      <c r="G100" s="65">
        <v>45688</v>
      </c>
      <c r="H100" s="66">
        <v>4.3500000000000005</v>
      </c>
      <c r="I100" s="63" t="s">
        <v>699</v>
      </c>
      <c r="J100" s="63" t="s">
        <v>1164</v>
      </c>
      <c r="K100" s="49">
        <f>3/6</f>
        <v>0.5</v>
      </c>
      <c r="L100" s="58" t="s">
        <v>1669</v>
      </c>
      <c r="M100" s="87" t="s">
        <v>1529</v>
      </c>
      <c r="N100" s="58">
        <v>46153</v>
      </c>
      <c r="O100" s="50" t="s">
        <v>1670</v>
      </c>
      <c r="P100" s="49">
        <v>1</v>
      </c>
      <c r="Q100" s="61" t="s">
        <v>3</v>
      </c>
      <c r="R100" s="55">
        <v>1</v>
      </c>
      <c r="S100" s="89" t="s">
        <v>1671</v>
      </c>
      <c r="T100" s="158" t="s">
        <v>1672</v>
      </c>
      <c r="U100" s="88">
        <v>46213</v>
      </c>
      <c r="V100" s="50" t="s">
        <v>1670</v>
      </c>
      <c r="W100" s="49">
        <v>1</v>
      </c>
      <c r="X100" s="61" t="s">
        <v>3</v>
      </c>
      <c r="Y100" s="86"/>
      <c r="Z100" s="27"/>
      <c r="AA100" s="25"/>
      <c r="AB100" s="26"/>
      <c r="AC100" s="27"/>
      <c r="AD100" s="25"/>
      <c r="AE100" s="26"/>
      <c r="AF100" s="27"/>
      <c r="AG100" s="25"/>
      <c r="AH100" s="26"/>
      <c r="AI100" s="27"/>
      <c r="AJ100" s="25"/>
      <c r="AK100" s="26"/>
      <c r="AL100" s="27"/>
    </row>
    <row r="101" spans="1:38" ht="38.25" customHeight="1" x14ac:dyDescent="0.35">
      <c r="A101" s="44" t="s">
        <v>1153</v>
      </c>
      <c r="B101" s="63" t="s">
        <v>1673</v>
      </c>
      <c r="C101" s="64" t="s">
        <v>1674</v>
      </c>
      <c r="D101" s="63" t="s">
        <v>1675</v>
      </c>
      <c r="E101" s="63">
        <v>1</v>
      </c>
      <c r="F101" s="65">
        <v>46023</v>
      </c>
      <c r="G101" s="65">
        <v>46203</v>
      </c>
      <c r="H101" s="66">
        <v>26.85</v>
      </c>
      <c r="I101" s="63" t="s">
        <v>1676</v>
      </c>
      <c r="J101" s="63" t="s">
        <v>563</v>
      </c>
      <c r="K101" s="87"/>
      <c r="L101" s="87"/>
      <c r="M101" s="87"/>
      <c r="N101" s="58">
        <v>46153</v>
      </c>
      <c r="O101" s="50" t="s">
        <v>1485</v>
      </c>
      <c r="P101" s="49">
        <v>0</v>
      </c>
      <c r="Q101" s="61" t="s">
        <v>526</v>
      </c>
      <c r="R101" s="55"/>
      <c r="S101" s="89" t="s">
        <v>1632</v>
      </c>
      <c r="T101" s="158"/>
      <c r="U101" s="88">
        <v>46213</v>
      </c>
      <c r="V101" s="50" t="s">
        <v>1485</v>
      </c>
      <c r="W101" s="49">
        <v>0</v>
      </c>
      <c r="X101" s="62" t="s">
        <v>4</v>
      </c>
      <c r="Y101" s="86"/>
      <c r="Z101" s="27"/>
      <c r="AA101" s="25"/>
      <c r="AB101" s="26"/>
      <c r="AC101" s="27"/>
      <c r="AD101" s="25"/>
      <c r="AE101" s="26"/>
      <c r="AF101" s="27"/>
      <c r="AG101" s="25"/>
      <c r="AH101" s="26"/>
      <c r="AI101" s="27"/>
      <c r="AJ101" s="25"/>
      <c r="AK101" s="26"/>
      <c r="AL101" s="27"/>
    </row>
    <row r="102" spans="1:38" ht="38.25" customHeight="1" x14ac:dyDescent="0.35">
      <c r="A102" s="44" t="s">
        <v>1153</v>
      </c>
      <c r="B102" s="63" t="s">
        <v>1677</v>
      </c>
      <c r="C102" s="64" t="s">
        <v>1678</v>
      </c>
      <c r="D102" s="63" t="s">
        <v>1679</v>
      </c>
      <c r="E102" s="63">
        <v>1</v>
      </c>
      <c r="F102" s="65">
        <v>46023</v>
      </c>
      <c r="G102" s="65">
        <v>46203</v>
      </c>
      <c r="H102" s="66">
        <v>26.85</v>
      </c>
      <c r="I102" s="63" t="s">
        <v>1676</v>
      </c>
      <c r="J102" s="63" t="s">
        <v>563</v>
      </c>
      <c r="K102" s="87"/>
      <c r="L102" s="87"/>
      <c r="M102" s="87"/>
      <c r="N102" s="58">
        <v>46153</v>
      </c>
      <c r="O102" s="50" t="s">
        <v>1485</v>
      </c>
      <c r="P102" s="49">
        <v>0</v>
      </c>
      <c r="Q102" s="61" t="s">
        <v>526</v>
      </c>
      <c r="R102" s="55"/>
      <c r="S102" s="89" t="s">
        <v>1632</v>
      </c>
      <c r="T102" s="158"/>
      <c r="U102" s="88">
        <v>46213</v>
      </c>
      <c r="V102" s="50" t="s">
        <v>1485</v>
      </c>
      <c r="W102" s="49">
        <v>0</v>
      </c>
      <c r="X102" s="62" t="s">
        <v>4</v>
      </c>
      <c r="Y102" s="86"/>
      <c r="Z102" s="27"/>
      <c r="AA102" s="25"/>
      <c r="AB102" s="26"/>
      <c r="AC102" s="27"/>
      <c r="AD102" s="25"/>
      <c r="AE102" s="26"/>
      <c r="AF102" s="27"/>
      <c r="AG102" s="25"/>
      <c r="AH102" s="26"/>
      <c r="AI102" s="27"/>
      <c r="AJ102" s="25"/>
      <c r="AK102" s="26"/>
      <c r="AL102" s="27"/>
    </row>
    <row r="103" spans="1:38" ht="38.25" customHeight="1" x14ac:dyDescent="0.35">
      <c r="A103" s="44" t="s">
        <v>1153</v>
      </c>
      <c r="B103" s="63" t="s">
        <v>1680</v>
      </c>
      <c r="C103" s="64" t="s">
        <v>1681</v>
      </c>
      <c r="D103" s="63" t="s">
        <v>1682</v>
      </c>
      <c r="E103" s="63">
        <v>1</v>
      </c>
      <c r="F103" s="65">
        <v>46023</v>
      </c>
      <c r="G103" s="65">
        <v>46203</v>
      </c>
      <c r="H103" s="66">
        <v>26.85</v>
      </c>
      <c r="I103" s="63" t="s">
        <v>1676</v>
      </c>
      <c r="J103" s="63" t="s">
        <v>563</v>
      </c>
      <c r="K103" s="87"/>
      <c r="L103" s="87"/>
      <c r="M103" s="87"/>
      <c r="N103" s="58">
        <v>46153</v>
      </c>
      <c r="O103" s="50" t="s">
        <v>1485</v>
      </c>
      <c r="P103" s="49">
        <v>0</v>
      </c>
      <c r="Q103" s="61" t="s">
        <v>526</v>
      </c>
      <c r="R103" s="55"/>
      <c r="S103" s="89" t="s">
        <v>1632</v>
      </c>
      <c r="T103" s="158"/>
      <c r="U103" s="88">
        <v>46213</v>
      </c>
      <c r="V103" s="50" t="s">
        <v>1485</v>
      </c>
      <c r="W103" s="49">
        <v>0</v>
      </c>
      <c r="X103" s="62" t="s">
        <v>4</v>
      </c>
      <c r="Y103" s="86"/>
      <c r="Z103" s="27"/>
      <c r="AA103" s="25"/>
      <c r="AB103" s="26"/>
      <c r="AC103" s="27"/>
      <c r="AD103" s="25"/>
      <c r="AE103" s="26"/>
      <c r="AF103" s="27"/>
      <c r="AG103" s="25"/>
      <c r="AH103" s="26"/>
      <c r="AI103" s="27"/>
      <c r="AJ103" s="25"/>
      <c r="AK103" s="26"/>
      <c r="AL103" s="27"/>
    </row>
    <row r="104" spans="1:38" ht="38.25" customHeight="1" x14ac:dyDescent="0.35">
      <c r="A104" s="44" t="s">
        <v>1153</v>
      </c>
      <c r="B104" s="63" t="s">
        <v>1683</v>
      </c>
      <c r="C104" s="64" t="s">
        <v>1684</v>
      </c>
      <c r="D104" s="63" t="s">
        <v>1685</v>
      </c>
      <c r="E104" s="63">
        <v>3</v>
      </c>
      <c r="F104" s="65">
        <v>46023</v>
      </c>
      <c r="G104" s="65">
        <v>46203</v>
      </c>
      <c r="H104" s="66">
        <v>26.85</v>
      </c>
      <c r="I104" s="63" t="s">
        <v>1676</v>
      </c>
      <c r="J104" s="63" t="s">
        <v>563</v>
      </c>
      <c r="K104" s="87"/>
      <c r="L104" s="87"/>
      <c r="M104" s="87"/>
      <c r="N104" s="58">
        <v>46153</v>
      </c>
      <c r="O104" s="50" t="s">
        <v>1485</v>
      </c>
      <c r="P104" s="49">
        <v>0</v>
      </c>
      <c r="Q104" s="61" t="s">
        <v>526</v>
      </c>
      <c r="R104" s="55"/>
      <c r="S104" s="89" t="s">
        <v>1632</v>
      </c>
      <c r="T104" s="158"/>
      <c r="U104" s="88">
        <v>46213</v>
      </c>
      <c r="V104" s="50" t="s">
        <v>1485</v>
      </c>
      <c r="W104" s="49">
        <v>0</v>
      </c>
      <c r="X104" s="62" t="s">
        <v>4</v>
      </c>
      <c r="Y104" s="86"/>
      <c r="Z104" s="27"/>
      <c r="AA104" s="25"/>
      <c r="AB104" s="26"/>
      <c r="AC104" s="27"/>
      <c r="AD104" s="25"/>
      <c r="AE104" s="26"/>
      <c r="AF104" s="27"/>
      <c r="AG104" s="25"/>
      <c r="AH104" s="26"/>
      <c r="AI104" s="27"/>
      <c r="AJ104" s="25"/>
      <c r="AK104" s="26"/>
      <c r="AL104" s="27"/>
    </row>
    <row r="105" spans="1:38" ht="38.25" customHeight="1" x14ac:dyDescent="0.35">
      <c r="A105" s="44" t="s">
        <v>1153</v>
      </c>
      <c r="B105" s="63" t="s">
        <v>1686</v>
      </c>
      <c r="C105" s="64" t="s">
        <v>1687</v>
      </c>
      <c r="D105" s="63" t="s">
        <v>1621</v>
      </c>
      <c r="E105" s="63">
        <v>14</v>
      </c>
      <c r="F105" s="65">
        <v>45659</v>
      </c>
      <c r="G105" s="65">
        <v>45688</v>
      </c>
      <c r="H105" s="66">
        <v>4.3500000000000005</v>
      </c>
      <c r="I105" s="63" t="s">
        <v>699</v>
      </c>
      <c r="J105" s="63" t="s">
        <v>1164</v>
      </c>
      <c r="K105" s="49">
        <f>14/14</f>
        <v>1</v>
      </c>
      <c r="L105" s="58" t="s">
        <v>1688</v>
      </c>
      <c r="M105" s="87" t="s">
        <v>1529</v>
      </c>
      <c r="N105" s="58">
        <v>46153</v>
      </c>
      <c r="O105" s="50" t="s">
        <v>1689</v>
      </c>
      <c r="P105" s="49">
        <v>1</v>
      </c>
      <c r="Q105" s="61" t="s">
        <v>3</v>
      </c>
      <c r="R105" s="55">
        <v>1</v>
      </c>
      <c r="S105" s="89" t="s">
        <v>1688</v>
      </c>
      <c r="T105" s="158" t="s">
        <v>1690</v>
      </c>
      <c r="U105" s="88">
        <v>46213</v>
      </c>
      <c r="V105" s="89" t="s">
        <v>1568</v>
      </c>
      <c r="W105" s="49">
        <v>1</v>
      </c>
      <c r="X105" s="61" t="s">
        <v>3</v>
      </c>
      <c r="Y105" s="86"/>
      <c r="Z105" s="27"/>
      <c r="AA105" s="25"/>
      <c r="AB105" s="26"/>
      <c r="AC105" s="27"/>
      <c r="AD105" s="25"/>
      <c r="AE105" s="26"/>
      <c r="AF105" s="27"/>
      <c r="AG105" s="25"/>
      <c r="AH105" s="26"/>
      <c r="AI105" s="27"/>
      <c r="AJ105" s="25"/>
      <c r="AK105" s="26"/>
      <c r="AL105" s="27"/>
    </row>
    <row r="106" spans="1:38" ht="38.25" customHeight="1" x14ac:dyDescent="0.35">
      <c r="A106" s="44" t="s">
        <v>1153</v>
      </c>
      <c r="B106" s="63" t="s">
        <v>1691</v>
      </c>
      <c r="C106" s="64" t="s">
        <v>1692</v>
      </c>
      <c r="D106" s="63" t="s">
        <v>1621</v>
      </c>
      <c r="E106" s="63">
        <v>4</v>
      </c>
      <c r="F106" s="65">
        <v>45659</v>
      </c>
      <c r="G106" s="65">
        <v>45688</v>
      </c>
      <c r="H106" s="66">
        <v>4.3500000000000005</v>
      </c>
      <c r="I106" s="63" t="s">
        <v>699</v>
      </c>
      <c r="J106" s="63" t="s">
        <v>1164</v>
      </c>
      <c r="K106" s="49">
        <v>1</v>
      </c>
      <c r="L106" s="73" t="s">
        <v>1693</v>
      </c>
      <c r="M106" s="87"/>
      <c r="N106" s="58">
        <v>46153</v>
      </c>
      <c r="O106" s="50" t="s">
        <v>1694</v>
      </c>
      <c r="P106" s="49">
        <v>1</v>
      </c>
      <c r="Q106" s="61" t="s">
        <v>3</v>
      </c>
      <c r="R106" s="55">
        <v>1</v>
      </c>
      <c r="S106" s="89" t="s">
        <v>1695</v>
      </c>
      <c r="T106" s="158"/>
      <c r="U106" s="88">
        <v>46213</v>
      </c>
      <c r="V106" s="89" t="s">
        <v>1568</v>
      </c>
      <c r="W106" s="49">
        <v>1</v>
      </c>
      <c r="X106" s="61" t="s">
        <v>3</v>
      </c>
      <c r="Y106" s="86"/>
      <c r="Z106" s="27"/>
      <c r="AA106" s="25"/>
      <c r="AB106" s="26"/>
      <c r="AC106" s="27"/>
      <c r="AD106" s="25"/>
      <c r="AE106" s="26"/>
      <c r="AF106" s="27"/>
      <c r="AG106" s="25"/>
      <c r="AH106" s="26"/>
      <c r="AI106" s="27"/>
      <c r="AJ106" s="25"/>
      <c r="AK106" s="26"/>
      <c r="AL106" s="27"/>
    </row>
    <row r="107" spans="1:38" ht="38.25" customHeight="1" x14ac:dyDescent="0.35">
      <c r="A107" s="44" t="s">
        <v>1153</v>
      </c>
      <c r="B107" s="63" t="s">
        <v>1696</v>
      </c>
      <c r="C107" s="64" t="s">
        <v>1697</v>
      </c>
      <c r="D107" s="63" t="s">
        <v>1621</v>
      </c>
      <c r="E107" s="63">
        <v>3</v>
      </c>
      <c r="F107" s="65">
        <v>45659</v>
      </c>
      <c r="G107" s="65">
        <v>45688</v>
      </c>
      <c r="H107" s="66">
        <v>4.3500000000000005</v>
      </c>
      <c r="I107" s="63" t="s">
        <v>699</v>
      </c>
      <c r="J107" s="63" t="s">
        <v>1164</v>
      </c>
      <c r="K107" s="49">
        <v>1</v>
      </c>
      <c r="L107" s="73" t="s">
        <v>1698</v>
      </c>
      <c r="M107" s="87"/>
      <c r="N107" s="58">
        <v>46153</v>
      </c>
      <c r="O107" s="50" t="s">
        <v>1694</v>
      </c>
      <c r="P107" s="49">
        <v>1</v>
      </c>
      <c r="Q107" s="61" t="s">
        <v>3</v>
      </c>
      <c r="R107" s="55">
        <v>1</v>
      </c>
      <c r="S107" s="89" t="s">
        <v>1699</v>
      </c>
      <c r="T107" s="158"/>
      <c r="U107" s="88">
        <v>46213</v>
      </c>
      <c r="V107" s="89" t="s">
        <v>1568</v>
      </c>
      <c r="W107" s="49">
        <v>1</v>
      </c>
      <c r="X107" s="61" t="s">
        <v>3</v>
      </c>
      <c r="Y107" s="86"/>
      <c r="Z107" s="27"/>
      <c r="AA107" s="25"/>
      <c r="AB107" s="26"/>
      <c r="AC107" s="27"/>
      <c r="AD107" s="25"/>
      <c r="AE107" s="26"/>
      <c r="AF107" s="27"/>
      <c r="AG107" s="25"/>
      <c r="AH107" s="26"/>
      <c r="AI107" s="27"/>
      <c r="AJ107" s="25"/>
      <c r="AK107" s="26"/>
      <c r="AL107" s="27"/>
    </row>
    <row r="108" spans="1:38" ht="38.25" customHeight="1" x14ac:dyDescent="0.35">
      <c r="A108" s="44" t="s">
        <v>1153</v>
      </c>
      <c r="B108" s="63" t="s">
        <v>1700</v>
      </c>
      <c r="C108" s="64" t="s">
        <v>1701</v>
      </c>
      <c r="D108" s="63" t="s">
        <v>1702</v>
      </c>
      <c r="E108" s="63">
        <v>12</v>
      </c>
      <c r="F108" s="65">
        <v>46023</v>
      </c>
      <c r="G108" s="65">
        <v>46387</v>
      </c>
      <c r="H108" s="66">
        <v>54</v>
      </c>
      <c r="I108" s="63" t="s">
        <v>1703</v>
      </c>
      <c r="J108" s="63" t="s">
        <v>563</v>
      </c>
      <c r="K108" s="49">
        <v>1</v>
      </c>
      <c r="L108" s="73" t="s">
        <v>1704</v>
      </c>
      <c r="M108" s="87" t="s">
        <v>1646</v>
      </c>
      <c r="N108" s="58">
        <v>46153</v>
      </c>
      <c r="O108" s="50" t="s">
        <v>1705</v>
      </c>
      <c r="P108" s="49">
        <v>0.25</v>
      </c>
      <c r="Q108" s="61" t="s">
        <v>526</v>
      </c>
      <c r="R108" s="55">
        <v>1</v>
      </c>
      <c r="S108" s="89" t="s">
        <v>1706</v>
      </c>
      <c r="T108" s="158" t="s">
        <v>1707</v>
      </c>
      <c r="U108" s="88">
        <v>46214</v>
      </c>
      <c r="V108" s="89" t="s">
        <v>1708</v>
      </c>
      <c r="W108" s="49">
        <v>0.33</v>
      </c>
      <c r="X108" s="62" t="s">
        <v>4</v>
      </c>
      <c r="Y108" s="86"/>
      <c r="Z108" s="27"/>
      <c r="AA108" s="25"/>
      <c r="AB108" s="26"/>
      <c r="AC108" s="27"/>
      <c r="AD108" s="25"/>
      <c r="AE108" s="26"/>
      <c r="AF108" s="27"/>
      <c r="AG108" s="25"/>
      <c r="AH108" s="26"/>
      <c r="AI108" s="27"/>
      <c r="AJ108" s="25"/>
      <c r="AK108" s="26"/>
      <c r="AL108" s="27"/>
    </row>
    <row r="109" spans="1:38" ht="38.25" customHeight="1" x14ac:dyDescent="0.35">
      <c r="A109" s="44" t="s">
        <v>1153</v>
      </c>
      <c r="B109" s="63" t="s">
        <v>1709</v>
      </c>
      <c r="C109" s="64" t="s">
        <v>1710</v>
      </c>
      <c r="D109" s="63" t="s">
        <v>1711</v>
      </c>
      <c r="E109" s="63">
        <v>4</v>
      </c>
      <c r="F109" s="65">
        <v>46023</v>
      </c>
      <c r="G109" s="65">
        <v>46387</v>
      </c>
      <c r="H109" s="66">
        <v>54</v>
      </c>
      <c r="I109" s="63" t="s">
        <v>1703</v>
      </c>
      <c r="J109" s="63" t="s">
        <v>563</v>
      </c>
      <c r="K109" s="49">
        <v>1</v>
      </c>
      <c r="L109" s="73" t="s">
        <v>1712</v>
      </c>
      <c r="M109" s="87" t="s">
        <v>1713</v>
      </c>
      <c r="N109" s="58">
        <v>46153</v>
      </c>
      <c r="O109" s="50" t="s">
        <v>1714</v>
      </c>
      <c r="P109" s="49">
        <v>0.25</v>
      </c>
      <c r="Q109" s="61" t="s">
        <v>526</v>
      </c>
      <c r="R109" s="55">
        <v>1</v>
      </c>
      <c r="S109" s="89" t="s">
        <v>1715</v>
      </c>
      <c r="T109" s="158" t="s">
        <v>1716</v>
      </c>
      <c r="U109" s="88">
        <v>46214</v>
      </c>
      <c r="V109" s="89" t="s">
        <v>1717</v>
      </c>
      <c r="W109" s="49">
        <v>0.5</v>
      </c>
      <c r="X109" s="62" t="s">
        <v>4</v>
      </c>
      <c r="Y109" s="86"/>
      <c r="Z109" s="27"/>
      <c r="AA109" s="25"/>
      <c r="AB109" s="26"/>
      <c r="AC109" s="27"/>
      <c r="AD109" s="25"/>
      <c r="AE109" s="26"/>
      <c r="AF109" s="27"/>
      <c r="AG109" s="25"/>
      <c r="AH109" s="26"/>
      <c r="AI109" s="27"/>
      <c r="AJ109" s="25"/>
      <c r="AK109" s="26"/>
      <c r="AL109" s="27"/>
    </row>
    <row r="110" spans="1:38" ht="38.25" customHeight="1" x14ac:dyDescent="0.35">
      <c r="A110" s="44" t="s">
        <v>1153</v>
      </c>
      <c r="B110" s="63" t="s">
        <v>1718</v>
      </c>
      <c r="C110" s="64" t="s">
        <v>1719</v>
      </c>
      <c r="D110" s="63" t="s">
        <v>1720</v>
      </c>
      <c r="E110" s="63">
        <v>100</v>
      </c>
      <c r="F110" s="65">
        <v>46023</v>
      </c>
      <c r="G110" s="65">
        <v>46203</v>
      </c>
      <c r="H110" s="66">
        <v>26.85</v>
      </c>
      <c r="I110" s="63" t="s">
        <v>1721</v>
      </c>
      <c r="J110" s="63" t="s">
        <v>563</v>
      </c>
      <c r="K110" s="49">
        <v>0</v>
      </c>
      <c r="L110" s="73" t="s">
        <v>1722</v>
      </c>
      <c r="M110" s="87"/>
      <c r="N110" s="58">
        <v>46153</v>
      </c>
      <c r="O110" s="50" t="s">
        <v>1159</v>
      </c>
      <c r="P110" s="49">
        <v>0</v>
      </c>
      <c r="Q110" s="61" t="s">
        <v>6</v>
      </c>
      <c r="R110" s="55"/>
      <c r="S110" s="89" t="s">
        <v>1632</v>
      </c>
      <c r="T110" s="93"/>
      <c r="U110" s="88">
        <v>46213</v>
      </c>
      <c r="V110" s="50" t="s">
        <v>1485</v>
      </c>
      <c r="W110" s="49">
        <v>0</v>
      </c>
      <c r="X110" s="62" t="s">
        <v>4</v>
      </c>
      <c r="Y110" s="86"/>
      <c r="Z110" s="27"/>
      <c r="AA110" s="25"/>
      <c r="AB110" s="26"/>
      <c r="AC110" s="27"/>
      <c r="AD110" s="25"/>
      <c r="AE110" s="26"/>
      <c r="AF110" s="27"/>
      <c r="AG110" s="25"/>
      <c r="AH110" s="26"/>
      <c r="AI110" s="27"/>
      <c r="AJ110" s="25"/>
      <c r="AK110" s="26"/>
      <c r="AL110" s="27"/>
    </row>
    <row r="111" spans="1:38" ht="38.25" customHeight="1" x14ac:dyDescent="0.35">
      <c r="A111" s="44" t="s">
        <v>1153</v>
      </c>
      <c r="B111" s="63" t="s">
        <v>1723</v>
      </c>
      <c r="C111" s="64" t="s">
        <v>1724</v>
      </c>
      <c r="D111" s="63" t="s">
        <v>1725</v>
      </c>
      <c r="E111" s="63">
        <v>1</v>
      </c>
      <c r="F111" s="65">
        <v>44880</v>
      </c>
      <c r="G111" s="65">
        <v>45107</v>
      </c>
      <c r="H111" s="66">
        <v>33.75</v>
      </c>
      <c r="I111" s="63" t="s">
        <v>1726</v>
      </c>
      <c r="J111" s="63"/>
      <c r="K111" s="49"/>
      <c r="L111" s="53"/>
      <c r="M111" s="53"/>
      <c r="N111" s="58">
        <v>46153</v>
      </c>
      <c r="O111" s="50" t="s">
        <v>1727</v>
      </c>
      <c r="P111" s="49">
        <v>0</v>
      </c>
      <c r="Q111" s="61" t="s">
        <v>6</v>
      </c>
      <c r="R111" s="55"/>
      <c r="S111" s="89" t="s">
        <v>1632</v>
      </c>
      <c r="T111" s="93"/>
      <c r="U111" s="88">
        <v>46213</v>
      </c>
      <c r="V111" s="50" t="s">
        <v>1485</v>
      </c>
      <c r="W111" s="49">
        <v>0</v>
      </c>
      <c r="X111" s="61" t="s">
        <v>6</v>
      </c>
      <c r="Y111" s="86"/>
      <c r="Z111" s="27"/>
      <c r="AA111" s="25"/>
      <c r="AB111" s="26"/>
      <c r="AC111" s="27"/>
      <c r="AD111" s="25"/>
      <c r="AE111" s="26"/>
      <c r="AF111" s="27"/>
      <c r="AG111" s="25"/>
      <c r="AH111" s="26"/>
      <c r="AI111" s="27"/>
      <c r="AJ111" s="25"/>
      <c r="AK111" s="26"/>
      <c r="AL111" s="27"/>
    </row>
    <row r="112" spans="1:38" ht="38.25" customHeight="1" x14ac:dyDescent="0.35">
      <c r="A112" s="44" t="s">
        <v>1153</v>
      </c>
      <c r="B112" s="63" t="s">
        <v>1728</v>
      </c>
      <c r="C112" s="64" t="s">
        <v>1729</v>
      </c>
      <c r="D112" s="63" t="s">
        <v>1730</v>
      </c>
      <c r="E112" s="63">
        <v>3</v>
      </c>
      <c r="F112" s="65">
        <v>44880</v>
      </c>
      <c r="G112" s="65">
        <v>45107</v>
      </c>
      <c r="H112" s="66">
        <v>33.75</v>
      </c>
      <c r="I112" s="63" t="s">
        <v>1726</v>
      </c>
      <c r="J112" s="63"/>
      <c r="K112" s="49">
        <v>1</v>
      </c>
      <c r="L112" s="73" t="s">
        <v>1731</v>
      </c>
      <c r="M112" s="87" t="s">
        <v>1732</v>
      </c>
      <c r="N112" s="58">
        <v>46153</v>
      </c>
      <c r="O112" s="50" t="s">
        <v>1733</v>
      </c>
      <c r="P112" s="49">
        <v>1</v>
      </c>
      <c r="Q112" s="61" t="s">
        <v>3</v>
      </c>
      <c r="R112" s="55"/>
      <c r="S112" s="89" t="s">
        <v>1632</v>
      </c>
      <c r="T112" s="93"/>
      <c r="U112" s="88">
        <v>46213</v>
      </c>
      <c r="V112" s="50" t="s">
        <v>1734</v>
      </c>
      <c r="W112" s="49">
        <v>1</v>
      </c>
      <c r="X112" s="61" t="s">
        <v>3</v>
      </c>
      <c r="Y112" s="86"/>
      <c r="Z112" s="27"/>
      <c r="AA112" s="25"/>
      <c r="AB112" s="26"/>
      <c r="AC112" s="27"/>
      <c r="AD112" s="25"/>
      <c r="AE112" s="26"/>
      <c r="AF112" s="27"/>
      <c r="AG112" s="25"/>
      <c r="AH112" s="26"/>
      <c r="AI112" s="27"/>
      <c r="AJ112" s="25"/>
      <c r="AK112" s="26"/>
      <c r="AL112" s="27"/>
    </row>
    <row r="113" spans="1:38" ht="38.25" customHeight="1" x14ac:dyDescent="0.35">
      <c r="A113" s="44" t="s">
        <v>1153</v>
      </c>
      <c r="B113" s="63" t="s">
        <v>1735</v>
      </c>
      <c r="C113" s="64" t="s">
        <v>1736</v>
      </c>
      <c r="D113" s="63" t="s">
        <v>1737</v>
      </c>
      <c r="E113" s="63">
        <v>1</v>
      </c>
      <c r="F113" s="65">
        <v>44880</v>
      </c>
      <c r="G113" s="65">
        <v>45107</v>
      </c>
      <c r="H113" s="66">
        <v>33.75</v>
      </c>
      <c r="I113" s="63" t="s">
        <v>1726</v>
      </c>
      <c r="J113" s="63"/>
      <c r="K113" s="49">
        <v>1</v>
      </c>
      <c r="L113" s="50" t="s">
        <v>1738</v>
      </c>
      <c r="M113" s="53"/>
      <c r="N113" s="58">
        <v>46153</v>
      </c>
      <c r="O113" s="50" t="s">
        <v>1739</v>
      </c>
      <c r="P113" s="61" t="s">
        <v>1740</v>
      </c>
      <c r="Q113" s="61" t="s">
        <v>3</v>
      </c>
      <c r="R113" s="55"/>
      <c r="S113" s="89" t="s">
        <v>1632</v>
      </c>
      <c r="T113" s="93"/>
      <c r="U113" s="88">
        <v>46213</v>
      </c>
      <c r="V113" s="50" t="s">
        <v>1741</v>
      </c>
      <c r="W113" s="49">
        <v>1</v>
      </c>
      <c r="X113" s="61" t="s">
        <v>3</v>
      </c>
      <c r="Y113" s="86"/>
      <c r="Z113" s="27"/>
      <c r="AA113" s="25"/>
      <c r="AB113" s="26"/>
      <c r="AC113" s="27"/>
      <c r="AD113" s="25"/>
      <c r="AE113" s="26"/>
      <c r="AF113" s="27"/>
      <c r="AG113" s="25"/>
      <c r="AH113" s="26"/>
      <c r="AI113" s="27"/>
      <c r="AJ113" s="25"/>
      <c r="AK113" s="26"/>
      <c r="AL113" s="27"/>
    </row>
    <row r="114" spans="1:38" ht="38.25" customHeight="1" x14ac:dyDescent="0.35">
      <c r="A114" s="44" t="s">
        <v>1153</v>
      </c>
      <c r="B114" s="63" t="s">
        <v>1742</v>
      </c>
      <c r="C114" s="64" t="s">
        <v>1743</v>
      </c>
      <c r="D114" s="63" t="s">
        <v>1744</v>
      </c>
      <c r="E114" s="63">
        <v>1</v>
      </c>
      <c r="F114" s="65">
        <v>44880</v>
      </c>
      <c r="G114" s="65">
        <v>45107</v>
      </c>
      <c r="H114" s="66">
        <v>33.75</v>
      </c>
      <c r="I114" s="63" t="s">
        <v>1726</v>
      </c>
      <c r="J114" s="63"/>
      <c r="K114" s="49">
        <v>1</v>
      </c>
      <c r="L114" s="50" t="s">
        <v>1745</v>
      </c>
      <c r="M114" s="87" t="s">
        <v>1732</v>
      </c>
      <c r="N114" s="58">
        <v>46153</v>
      </c>
      <c r="O114" s="50" t="s">
        <v>1746</v>
      </c>
      <c r="P114" s="61" t="s">
        <v>1740</v>
      </c>
      <c r="Q114" s="61" t="s">
        <v>3</v>
      </c>
      <c r="R114" s="55"/>
      <c r="S114" s="89" t="s">
        <v>1632</v>
      </c>
      <c r="T114" s="93"/>
      <c r="U114" s="88">
        <v>46213</v>
      </c>
      <c r="V114" s="50" t="s">
        <v>1747</v>
      </c>
      <c r="W114" s="49">
        <v>1</v>
      </c>
      <c r="X114" s="61" t="s">
        <v>3</v>
      </c>
      <c r="Y114" s="86"/>
      <c r="Z114" s="27"/>
      <c r="AA114" s="25"/>
      <c r="AB114" s="26"/>
      <c r="AC114" s="27"/>
      <c r="AD114" s="25"/>
      <c r="AE114" s="26"/>
      <c r="AF114" s="27"/>
      <c r="AG114" s="25"/>
      <c r="AH114" s="26"/>
      <c r="AI114" s="27"/>
      <c r="AJ114" s="25"/>
      <c r="AK114" s="26"/>
      <c r="AL114" s="27"/>
    </row>
    <row r="115" spans="1:38" ht="38.25" customHeight="1" x14ac:dyDescent="0.35">
      <c r="A115" s="44" t="s">
        <v>1153</v>
      </c>
      <c r="B115" s="45" t="s">
        <v>1748</v>
      </c>
      <c r="C115" s="46" t="s">
        <v>1749</v>
      </c>
      <c r="D115" s="45" t="s">
        <v>1750</v>
      </c>
      <c r="E115" s="45">
        <v>1</v>
      </c>
      <c r="F115" s="47">
        <v>46113</v>
      </c>
      <c r="G115" s="47">
        <v>46203</v>
      </c>
      <c r="H115" s="48">
        <v>13.350000000000001</v>
      </c>
      <c r="I115" s="45" t="s">
        <v>1726</v>
      </c>
      <c r="J115" s="45"/>
      <c r="K115" s="49"/>
      <c r="L115" s="50"/>
      <c r="M115" s="53"/>
      <c r="N115" s="58">
        <v>46153</v>
      </c>
      <c r="O115" s="50" t="s">
        <v>1727</v>
      </c>
      <c r="P115" s="49">
        <v>0</v>
      </c>
      <c r="Q115" s="61" t="s">
        <v>526</v>
      </c>
      <c r="R115" s="55"/>
      <c r="S115" s="89" t="s">
        <v>1632</v>
      </c>
      <c r="T115" s="93"/>
      <c r="U115" s="88">
        <v>46213</v>
      </c>
      <c r="V115" s="50" t="s">
        <v>1485</v>
      </c>
      <c r="W115" s="49">
        <v>0</v>
      </c>
      <c r="X115" s="62" t="s">
        <v>4</v>
      </c>
      <c r="Y115" s="86"/>
      <c r="Z115" s="27"/>
      <c r="AA115" s="25"/>
      <c r="AB115" s="26"/>
      <c r="AC115" s="27"/>
      <c r="AD115" s="25"/>
      <c r="AE115" s="26"/>
      <c r="AF115" s="27"/>
      <c r="AG115" s="25"/>
      <c r="AH115" s="26"/>
      <c r="AI115" s="27"/>
      <c r="AJ115" s="25"/>
      <c r="AK115" s="26"/>
      <c r="AL115" s="27"/>
    </row>
    <row r="116" spans="1:38" ht="38.25" customHeight="1" x14ac:dyDescent="0.35">
      <c r="A116" s="44" t="s">
        <v>1153</v>
      </c>
      <c r="B116" s="63" t="s">
        <v>1751</v>
      </c>
      <c r="C116" s="64" t="s">
        <v>1752</v>
      </c>
      <c r="D116" s="63" t="s">
        <v>1372</v>
      </c>
      <c r="E116" s="63">
        <v>1</v>
      </c>
      <c r="F116" s="65">
        <v>44880</v>
      </c>
      <c r="G116" s="65">
        <v>45107</v>
      </c>
      <c r="H116" s="66">
        <v>33.75</v>
      </c>
      <c r="I116" s="63" t="s">
        <v>1726</v>
      </c>
      <c r="J116" s="63"/>
      <c r="K116" s="49">
        <v>1</v>
      </c>
      <c r="L116" s="50" t="s">
        <v>1753</v>
      </c>
      <c r="M116" s="87" t="s">
        <v>1732</v>
      </c>
      <c r="N116" s="58">
        <v>46153</v>
      </c>
      <c r="O116" s="50" t="s">
        <v>1754</v>
      </c>
      <c r="P116" s="61" t="s">
        <v>1740</v>
      </c>
      <c r="Q116" s="61" t="s">
        <v>3</v>
      </c>
      <c r="R116" s="55"/>
      <c r="S116" s="89" t="s">
        <v>1632</v>
      </c>
      <c r="T116" s="93"/>
      <c r="U116" s="88">
        <v>46213</v>
      </c>
      <c r="V116" s="50" t="s">
        <v>1755</v>
      </c>
      <c r="W116" s="49">
        <v>1</v>
      </c>
      <c r="X116" s="61" t="s">
        <v>3</v>
      </c>
      <c r="Y116" s="86"/>
      <c r="Z116" s="27"/>
      <c r="AA116" s="25"/>
      <c r="AB116" s="26"/>
      <c r="AC116" s="27"/>
      <c r="AD116" s="25"/>
      <c r="AE116" s="26"/>
      <c r="AF116" s="27"/>
      <c r="AG116" s="25"/>
      <c r="AH116" s="26"/>
      <c r="AI116" s="27"/>
      <c r="AJ116" s="25"/>
      <c r="AK116" s="26"/>
      <c r="AL116" s="27"/>
    </row>
    <row r="117" spans="1:38" ht="38.25" customHeight="1" x14ac:dyDescent="0.35">
      <c r="A117" s="44" t="s">
        <v>1153</v>
      </c>
      <c r="B117" s="63" t="s">
        <v>1756</v>
      </c>
      <c r="C117" s="64" t="s">
        <v>1757</v>
      </c>
      <c r="D117" s="63" t="s">
        <v>1758</v>
      </c>
      <c r="E117" s="63">
        <v>1</v>
      </c>
      <c r="F117" s="65">
        <v>44880</v>
      </c>
      <c r="G117" s="65">
        <v>45107</v>
      </c>
      <c r="H117" s="66">
        <v>33.75</v>
      </c>
      <c r="I117" s="63" t="s">
        <v>1726</v>
      </c>
      <c r="J117" s="63"/>
      <c r="K117" s="49">
        <v>1</v>
      </c>
      <c r="L117" s="50" t="s">
        <v>1759</v>
      </c>
      <c r="M117" s="87" t="s">
        <v>1732</v>
      </c>
      <c r="N117" s="58">
        <v>46153</v>
      </c>
      <c r="O117" s="50" t="s">
        <v>1760</v>
      </c>
      <c r="P117" s="61" t="s">
        <v>1740</v>
      </c>
      <c r="Q117" s="61" t="s">
        <v>3</v>
      </c>
      <c r="R117" s="55"/>
      <c r="S117" s="89" t="s">
        <v>1632</v>
      </c>
      <c r="T117" s="93"/>
      <c r="U117" s="88">
        <v>46213</v>
      </c>
      <c r="V117" s="50" t="s">
        <v>1761</v>
      </c>
      <c r="W117" s="49">
        <v>1</v>
      </c>
      <c r="X117" s="61" t="s">
        <v>3</v>
      </c>
      <c r="Y117" s="86"/>
      <c r="Z117" s="27"/>
      <c r="AA117" s="25"/>
      <c r="AB117" s="26"/>
      <c r="AC117" s="27"/>
      <c r="AD117" s="25"/>
      <c r="AE117" s="26"/>
      <c r="AF117" s="27"/>
      <c r="AG117" s="25"/>
      <c r="AH117" s="26"/>
      <c r="AI117" s="27"/>
      <c r="AJ117" s="25"/>
      <c r="AK117" s="26"/>
      <c r="AL117" s="27"/>
    </row>
    <row r="118" spans="1:38" ht="38.25" customHeight="1" x14ac:dyDescent="0.35">
      <c r="A118" s="44" t="s">
        <v>1153</v>
      </c>
      <c r="B118" s="63" t="s">
        <v>1762</v>
      </c>
      <c r="C118" s="64" t="s">
        <v>1763</v>
      </c>
      <c r="D118" s="63" t="s">
        <v>1372</v>
      </c>
      <c r="E118" s="63">
        <v>1</v>
      </c>
      <c r="F118" s="65">
        <v>44880</v>
      </c>
      <c r="G118" s="65">
        <v>45107</v>
      </c>
      <c r="H118" s="66">
        <v>33.75</v>
      </c>
      <c r="I118" s="63" t="s">
        <v>1726</v>
      </c>
      <c r="J118" s="63"/>
      <c r="K118" s="49">
        <v>1</v>
      </c>
      <c r="L118" s="50" t="s">
        <v>1764</v>
      </c>
      <c r="M118" s="87" t="s">
        <v>1732</v>
      </c>
      <c r="N118" s="58">
        <v>46153</v>
      </c>
      <c r="O118" s="50" t="s">
        <v>1765</v>
      </c>
      <c r="P118" s="61" t="s">
        <v>1740</v>
      </c>
      <c r="Q118" s="61" t="s">
        <v>3</v>
      </c>
      <c r="R118" s="55"/>
      <c r="S118" s="89" t="s">
        <v>1632</v>
      </c>
      <c r="T118" s="93"/>
      <c r="U118" s="88">
        <v>46213</v>
      </c>
      <c r="V118" s="50" t="s">
        <v>1766</v>
      </c>
      <c r="W118" s="49">
        <v>1</v>
      </c>
      <c r="X118" s="61" t="s">
        <v>3</v>
      </c>
      <c r="Y118" s="86"/>
      <c r="Z118" s="27"/>
      <c r="AA118" s="25"/>
      <c r="AB118" s="26"/>
      <c r="AC118" s="27"/>
      <c r="AD118" s="25"/>
      <c r="AE118" s="26"/>
      <c r="AF118" s="27"/>
      <c r="AG118" s="25"/>
      <c r="AH118" s="26"/>
      <c r="AI118" s="27"/>
      <c r="AJ118" s="25"/>
      <c r="AK118" s="26"/>
      <c r="AL118" s="27"/>
    </row>
    <row r="119" spans="1:38" ht="38.25" customHeight="1" x14ac:dyDescent="0.35">
      <c r="A119" s="44" t="s">
        <v>1153</v>
      </c>
      <c r="B119" s="63" t="s">
        <v>1767</v>
      </c>
      <c r="C119" s="64" t="s">
        <v>1768</v>
      </c>
      <c r="D119" s="63" t="s">
        <v>1372</v>
      </c>
      <c r="E119" s="63">
        <v>1</v>
      </c>
      <c r="F119" s="65">
        <v>44880</v>
      </c>
      <c r="G119" s="65">
        <v>45107</v>
      </c>
      <c r="H119" s="66">
        <v>33.75</v>
      </c>
      <c r="I119" s="63" t="s">
        <v>1726</v>
      </c>
      <c r="J119" s="63"/>
      <c r="K119" s="49">
        <v>1</v>
      </c>
      <c r="L119" s="50" t="s">
        <v>1764</v>
      </c>
      <c r="M119" s="87" t="s">
        <v>1732</v>
      </c>
      <c r="N119" s="58">
        <v>46153</v>
      </c>
      <c r="O119" s="50" t="s">
        <v>1769</v>
      </c>
      <c r="P119" s="61" t="s">
        <v>1740</v>
      </c>
      <c r="Q119" s="61" t="s">
        <v>3</v>
      </c>
      <c r="R119" s="55"/>
      <c r="S119" s="89" t="s">
        <v>1632</v>
      </c>
      <c r="T119" s="93"/>
      <c r="U119" s="88">
        <v>46213</v>
      </c>
      <c r="V119" s="50" t="s">
        <v>1770</v>
      </c>
      <c r="W119" s="49">
        <v>1</v>
      </c>
      <c r="X119" s="61" t="s">
        <v>3</v>
      </c>
      <c r="Y119" s="86"/>
      <c r="Z119" s="27"/>
      <c r="AA119" s="25"/>
      <c r="AB119" s="26"/>
      <c r="AC119" s="27"/>
      <c r="AD119" s="25"/>
      <c r="AE119" s="26"/>
      <c r="AF119" s="27"/>
      <c r="AG119" s="25"/>
      <c r="AH119" s="26"/>
      <c r="AI119" s="27"/>
      <c r="AJ119" s="25"/>
      <c r="AK119" s="26"/>
      <c r="AL119" s="27"/>
    </row>
    <row r="120" spans="1:38" ht="38.25" customHeight="1" x14ac:dyDescent="0.35">
      <c r="A120" s="44" t="s">
        <v>1153</v>
      </c>
      <c r="B120" s="63" t="s">
        <v>1771</v>
      </c>
      <c r="C120" s="64" t="s">
        <v>1772</v>
      </c>
      <c r="D120" s="63" t="s">
        <v>1773</v>
      </c>
      <c r="E120" s="63">
        <v>1</v>
      </c>
      <c r="F120" s="65">
        <v>44880</v>
      </c>
      <c r="G120" s="65">
        <v>45107</v>
      </c>
      <c r="H120" s="66">
        <v>33.75</v>
      </c>
      <c r="I120" s="63" t="s">
        <v>1726</v>
      </c>
      <c r="J120" s="63"/>
      <c r="K120" s="49"/>
      <c r="L120" s="73"/>
      <c r="M120" s="87"/>
      <c r="N120" s="58">
        <v>46153</v>
      </c>
      <c r="O120" s="50" t="s">
        <v>1727</v>
      </c>
      <c r="P120" s="49">
        <v>0</v>
      </c>
      <c r="Q120" s="61" t="s">
        <v>6</v>
      </c>
      <c r="R120" s="55"/>
      <c r="S120" s="89" t="s">
        <v>1632</v>
      </c>
      <c r="T120" s="93"/>
      <c r="U120" s="88">
        <v>46213</v>
      </c>
      <c r="V120" s="50" t="s">
        <v>1485</v>
      </c>
      <c r="W120" s="49">
        <v>0</v>
      </c>
      <c r="X120" s="61" t="s">
        <v>6</v>
      </c>
      <c r="Y120" s="86"/>
      <c r="Z120" s="27"/>
      <c r="AA120" s="25"/>
      <c r="AB120" s="26"/>
      <c r="AC120" s="27"/>
      <c r="AD120" s="25"/>
      <c r="AE120" s="26"/>
      <c r="AF120" s="27"/>
      <c r="AG120" s="25"/>
      <c r="AH120" s="26"/>
      <c r="AI120" s="27"/>
      <c r="AJ120" s="25"/>
      <c r="AK120" s="26"/>
      <c r="AL120" s="27"/>
    </row>
    <row r="121" spans="1:38" ht="87.65" customHeight="1" x14ac:dyDescent="0.35">
      <c r="A121" s="44" t="s">
        <v>1153</v>
      </c>
      <c r="B121" s="63" t="s">
        <v>1774</v>
      </c>
      <c r="C121" s="64" t="s">
        <v>1775</v>
      </c>
      <c r="D121" s="63" t="s">
        <v>1776</v>
      </c>
      <c r="E121" s="63">
        <v>1</v>
      </c>
      <c r="F121" s="65">
        <v>43467</v>
      </c>
      <c r="G121" s="65">
        <v>43524</v>
      </c>
      <c r="H121" s="66">
        <v>8.4</v>
      </c>
      <c r="I121" s="63" t="s">
        <v>624</v>
      </c>
      <c r="J121" s="63" t="s">
        <v>1777</v>
      </c>
      <c r="K121" s="49">
        <v>1</v>
      </c>
      <c r="L121" s="73" t="s">
        <v>1778</v>
      </c>
      <c r="M121" s="87" t="s">
        <v>1774</v>
      </c>
      <c r="N121" s="58">
        <v>46153</v>
      </c>
      <c r="O121" s="50" t="s">
        <v>1779</v>
      </c>
      <c r="P121" s="49">
        <v>0</v>
      </c>
      <c r="Q121" s="61" t="s">
        <v>6</v>
      </c>
      <c r="R121" s="55">
        <v>1</v>
      </c>
      <c r="S121" s="89" t="s">
        <v>1778</v>
      </c>
      <c r="T121" s="103" t="s">
        <v>1780</v>
      </c>
      <c r="U121" s="88">
        <v>46214</v>
      </c>
      <c r="V121" s="50" t="s">
        <v>1779</v>
      </c>
      <c r="W121" s="49">
        <v>0</v>
      </c>
      <c r="X121" s="61" t="s">
        <v>6</v>
      </c>
      <c r="Y121" s="86"/>
      <c r="Z121" s="27"/>
      <c r="AA121" s="25"/>
      <c r="AB121" s="26"/>
      <c r="AC121" s="27"/>
      <c r="AD121" s="25"/>
      <c r="AE121" s="26"/>
      <c r="AF121" s="27"/>
      <c r="AG121" s="25"/>
      <c r="AH121" s="26"/>
      <c r="AI121" s="27"/>
      <c r="AJ121" s="25"/>
      <c r="AK121" s="26"/>
      <c r="AL121" s="27"/>
    </row>
    <row r="122" spans="1:38" ht="38.25" customHeight="1" x14ac:dyDescent="0.35">
      <c r="A122" s="44" t="s">
        <v>1153</v>
      </c>
      <c r="B122" s="45" t="s">
        <v>1781</v>
      </c>
      <c r="C122" s="46" t="s">
        <v>1782</v>
      </c>
      <c r="D122" s="45" t="s">
        <v>1783</v>
      </c>
      <c r="E122" s="45">
        <v>12</v>
      </c>
      <c r="F122" s="47">
        <v>46023</v>
      </c>
      <c r="G122" s="47">
        <v>46387</v>
      </c>
      <c r="H122" s="48">
        <v>54</v>
      </c>
      <c r="I122" s="45" t="s">
        <v>624</v>
      </c>
      <c r="J122" s="45"/>
      <c r="K122" s="49"/>
      <c r="L122" s="73"/>
      <c r="M122" s="87"/>
      <c r="N122" s="58">
        <v>46153</v>
      </c>
      <c r="O122" s="50" t="s">
        <v>1485</v>
      </c>
      <c r="P122" s="49">
        <v>0</v>
      </c>
      <c r="Q122" s="61" t="s">
        <v>526</v>
      </c>
      <c r="R122" s="55">
        <v>1</v>
      </c>
      <c r="S122" s="89" t="s">
        <v>1784</v>
      </c>
      <c r="T122" s="103" t="s">
        <v>1780</v>
      </c>
      <c r="U122" s="88">
        <v>46214</v>
      </c>
      <c r="V122" s="89" t="s">
        <v>1785</v>
      </c>
      <c r="W122" s="49">
        <v>0</v>
      </c>
      <c r="X122" s="62" t="s">
        <v>4</v>
      </c>
      <c r="Y122" s="86"/>
      <c r="Z122" s="27"/>
      <c r="AA122" s="25"/>
      <c r="AB122" s="26"/>
      <c r="AC122" s="27"/>
      <c r="AD122" s="25"/>
      <c r="AE122" s="26"/>
      <c r="AF122" s="27"/>
      <c r="AG122" s="25"/>
      <c r="AH122" s="26"/>
      <c r="AI122" s="27"/>
      <c r="AJ122" s="25"/>
      <c r="AK122" s="26"/>
      <c r="AL122" s="27"/>
    </row>
    <row r="123" spans="1:38" ht="38.25" customHeight="1" x14ac:dyDescent="0.35">
      <c r="A123" s="44" t="s">
        <v>1153</v>
      </c>
      <c r="B123" s="45" t="s">
        <v>1786</v>
      </c>
      <c r="C123" s="46" t="s">
        <v>1787</v>
      </c>
      <c r="D123" s="45" t="s">
        <v>1788</v>
      </c>
      <c r="E123" s="45">
        <v>1</v>
      </c>
      <c r="F123" s="47">
        <v>46113</v>
      </c>
      <c r="G123" s="47">
        <v>46387</v>
      </c>
      <c r="H123" s="48">
        <v>40.5</v>
      </c>
      <c r="I123" s="45" t="s">
        <v>624</v>
      </c>
      <c r="J123" s="45"/>
      <c r="K123" s="49"/>
      <c r="L123" s="73"/>
      <c r="M123" s="87"/>
      <c r="N123" s="58">
        <v>46153</v>
      </c>
      <c r="O123" s="50" t="s">
        <v>1485</v>
      </c>
      <c r="P123" s="49">
        <v>0</v>
      </c>
      <c r="Q123" s="61" t="s">
        <v>526</v>
      </c>
      <c r="R123" s="55"/>
      <c r="S123" s="89"/>
      <c r="T123" s="158"/>
      <c r="U123" s="88">
        <v>46214</v>
      </c>
      <c r="V123" s="50" t="s">
        <v>1485</v>
      </c>
      <c r="W123" s="49">
        <v>0</v>
      </c>
      <c r="X123" s="62" t="s">
        <v>4</v>
      </c>
      <c r="Y123" s="86"/>
      <c r="Z123" s="27"/>
      <c r="AA123" s="25"/>
      <c r="AB123" s="26"/>
      <c r="AC123" s="27"/>
      <c r="AD123" s="25"/>
      <c r="AE123" s="26"/>
      <c r="AF123" s="27"/>
      <c r="AG123" s="25"/>
      <c r="AH123" s="26"/>
      <c r="AI123" s="27"/>
      <c r="AJ123" s="25"/>
      <c r="AK123" s="26"/>
      <c r="AL123" s="27"/>
    </row>
    <row r="124" spans="1:38" ht="38.25" customHeight="1" x14ac:dyDescent="0.35">
      <c r="A124" s="44" t="s">
        <v>1153</v>
      </c>
      <c r="B124" s="45" t="s">
        <v>1789</v>
      </c>
      <c r="C124" s="46" t="s">
        <v>1790</v>
      </c>
      <c r="D124" s="45" t="s">
        <v>1791</v>
      </c>
      <c r="E124" s="45">
        <v>12</v>
      </c>
      <c r="F124" s="47">
        <v>46023</v>
      </c>
      <c r="G124" s="47">
        <v>46387</v>
      </c>
      <c r="H124" s="48">
        <v>54</v>
      </c>
      <c r="I124" s="45" t="s">
        <v>624</v>
      </c>
      <c r="J124" s="45" t="s">
        <v>1792</v>
      </c>
      <c r="K124" s="49"/>
      <c r="L124" s="73"/>
      <c r="M124" s="87"/>
      <c r="N124" s="58">
        <v>46153</v>
      </c>
      <c r="O124" s="50" t="s">
        <v>1485</v>
      </c>
      <c r="P124" s="49">
        <v>0</v>
      </c>
      <c r="Q124" s="61" t="s">
        <v>526</v>
      </c>
      <c r="R124" s="55"/>
      <c r="S124" s="89"/>
      <c r="T124" s="158"/>
      <c r="U124" s="88">
        <v>46214</v>
      </c>
      <c r="V124" s="50" t="s">
        <v>1485</v>
      </c>
      <c r="W124" s="49">
        <v>0</v>
      </c>
      <c r="X124" s="62" t="s">
        <v>4</v>
      </c>
      <c r="Y124" s="86"/>
      <c r="Z124" s="27"/>
      <c r="AA124" s="25"/>
      <c r="AB124" s="26"/>
      <c r="AC124" s="27"/>
      <c r="AD124" s="25"/>
      <c r="AE124" s="26"/>
      <c r="AF124" s="27"/>
      <c r="AG124" s="25"/>
      <c r="AH124" s="26"/>
      <c r="AI124" s="27"/>
      <c r="AJ124" s="25"/>
      <c r="AK124" s="26"/>
      <c r="AL124" s="27"/>
    </row>
    <row r="125" spans="1:38" ht="38.25" customHeight="1" x14ac:dyDescent="0.35">
      <c r="A125" s="44" t="s">
        <v>1153</v>
      </c>
      <c r="B125" s="63" t="s">
        <v>1793</v>
      </c>
      <c r="C125" s="64" t="s">
        <v>1794</v>
      </c>
      <c r="D125" s="63" t="s">
        <v>1795</v>
      </c>
      <c r="E125" s="63">
        <v>1</v>
      </c>
      <c r="F125" s="65">
        <v>44480</v>
      </c>
      <c r="G125" s="65">
        <v>44530</v>
      </c>
      <c r="H125" s="66">
        <v>7.35</v>
      </c>
      <c r="I125" s="63" t="s">
        <v>624</v>
      </c>
      <c r="J125" s="63" t="s">
        <v>1792</v>
      </c>
      <c r="K125" s="49"/>
      <c r="L125" s="73"/>
      <c r="M125" s="87"/>
      <c r="N125" s="58">
        <v>46153</v>
      </c>
      <c r="O125" s="50" t="s">
        <v>1485</v>
      </c>
      <c r="P125" s="49">
        <v>0</v>
      </c>
      <c r="Q125" s="62" t="s">
        <v>6</v>
      </c>
      <c r="R125" s="55"/>
      <c r="S125" s="89"/>
      <c r="T125" s="158"/>
      <c r="U125" s="88">
        <v>46214</v>
      </c>
      <c r="V125" s="50" t="s">
        <v>1485</v>
      </c>
      <c r="W125" s="49">
        <v>0</v>
      </c>
      <c r="X125" s="62" t="s">
        <v>4</v>
      </c>
      <c r="Y125" s="86"/>
      <c r="Z125" s="27"/>
      <c r="AA125" s="25"/>
      <c r="AB125" s="26"/>
      <c r="AC125" s="27"/>
      <c r="AD125" s="25"/>
      <c r="AE125" s="26"/>
      <c r="AF125" s="27"/>
      <c r="AG125" s="25"/>
      <c r="AH125" s="26"/>
      <c r="AI125" s="27"/>
      <c r="AJ125" s="25"/>
      <c r="AK125" s="26"/>
      <c r="AL125" s="27"/>
    </row>
    <row r="126" spans="1:38" ht="38.25" customHeight="1" x14ac:dyDescent="0.35">
      <c r="A126" s="44" t="s">
        <v>1153</v>
      </c>
      <c r="B126" s="45" t="s">
        <v>1796</v>
      </c>
      <c r="C126" s="46" t="s">
        <v>1797</v>
      </c>
      <c r="D126" s="45" t="s">
        <v>1342</v>
      </c>
      <c r="E126" s="45">
        <v>1</v>
      </c>
      <c r="F126" s="47">
        <v>46082</v>
      </c>
      <c r="G126" s="47">
        <v>46173</v>
      </c>
      <c r="H126" s="48">
        <v>13.5</v>
      </c>
      <c r="I126" s="45" t="s">
        <v>624</v>
      </c>
      <c r="J126" s="45" t="s">
        <v>1798</v>
      </c>
      <c r="K126" s="49"/>
      <c r="L126" s="73"/>
      <c r="M126" s="87"/>
      <c r="N126" s="58">
        <v>46153</v>
      </c>
      <c r="O126" s="50" t="s">
        <v>1485</v>
      </c>
      <c r="P126" s="49">
        <v>0</v>
      </c>
      <c r="Q126" s="61" t="s">
        <v>526</v>
      </c>
      <c r="R126" s="55">
        <v>1</v>
      </c>
      <c r="S126" s="89" t="s">
        <v>1799</v>
      </c>
      <c r="T126" s="103" t="s">
        <v>1780</v>
      </c>
      <c r="U126" s="88">
        <v>46214</v>
      </c>
      <c r="V126" s="89" t="s">
        <v>1800</v>
      </c>
      <c r="W126" s="49">
        <v>1</v>
      </c>
      <c r="X126" s="62" t="s">
        <v>3</v>
      </c>
      <c r="Y126" s="86"/>
      <c r="Z126" s="27"/>
      <c r="AA126" s="25"/>
      <c r="AB126" s="26"/>
      <c r="AC126" s="27"/>
      <c r="AD126" s="25"/>
      <c r="AE126" s="26"/>
      <c r="AF126" s="27"/>
      <c r="AG126" s="25"/>
      <c r="AH126" s="26"/>
      <c r="AI126" s="27"/>
      <c r="AJ126" s="25"/>
      <c r="AK126" s="26"/>
      <c r="AL126" s="27"/>
    </row>
    <row r="127" spans="1:38" ht="38.25" customHeight="1" x14ac:dyDescent="0.35">
      <c r="A127" s="44" t="s">
        <v>1153</v>
      </c>
      <c r="B127" s="63" t="s">
        <v>1801</v>
      </c>
      <c r="C127" s="64" t="s">
        <v>1802</v>
      </c>
      <c r="D127" s="63" t="s">
        <v>1803</v>
      </c>
      <c r="E127" s="63">
        <v>1</v>
      </c>
      <c r="F127" s="65">
        <v>44409</v>
      </c>
      <c r="G127" s="65">
        <v>44561</v>
      </c>
      <c r="H127" s="66">
        <v>22.5</v>
      </c>
      <c r="I127" s="63" t="s">
        <v>624</v>
      </c>
      <c r="J127" s="63" t="s">
        <v>1798</v>
      </c>
      <c r="K127" s="49"/>
      <c r="L127" s="73"/>
      <c r="M127" s="87"/>
      <c r="N127" s="58">
        <v>46153</v>
      </c>
      <c r="O127" s="50" t="s">
        <v>1485</v>
      </c>
      <c r="P127" s="49">
        <v>0</v>
      </c>
      <c r="Q127" s="62" t="s">
        <v>6</v>
      </c>
      <c r="R127" s="55">
        <v>1</v>
      </c>
      <c r="S127" s="89" t="s">
        <v>1804</v>
      </c>
      <c r="T127" s="103" t="s">
        <v>1780</v>
      </c>
      <c r="U127" s="88">
        <v>46214</v>
      </c>
      <c r="V127" s="89" t="s">
        <v>1805</v>
      </c>
      <c r="W127" s="49">
        <v>0.8</v>
      </c>
      <c r="X127" s="62" t="s">
        <v>4</v>
      </c>
      <c r="Y127" s="86"/>
      <c r="Z127" s="27"/>
      <c r="AA127" s="25"/>
      <c r="AB127" s="26"/>
      <c r="AC127" s="27"/>
      <c r="AD127" s="25"/>
      <c r="AE127" s="26"/>
      <c r="AF127" s="27"/>
      <c r="AG127" s="25"/>
      <c r="AH127" s="26"/>
      <c r="AI127" s="27"/>
      <c r="AJ127" s="25"/>
      <c r="AK127" s="26"/>
      <c r="AL127" s="27"/>
    </row>
    <row r="128" spans="1:38" ht="38.25" customHeight="1" x14ac:dyDescent="0.35">
      <c r="A128" s="44" t="s">
        <v>1153</v>
      </c>
      <c r="B128" s="63" t="s">
        <v>1806</v>
      </c>
      <c r="C128" s="64" t="s">
        <v>1807</v>
      </c>
      <c r="D128" s="63" t="s">
        <v>1808</v>
      </c>
      <c r="E128" s="63">
        <v>1</v>
      </c>
      <c r="F128" s="65">
        <v>44480</v>
      </c>
      <c r="G128" s="65">
        <v>44500</v>
      </c>
      <c r="H128" s="66">
        <v>3</v>
      </c>
      <c r="I128" s="63" t="s">
        <v>624</v>
      </c>
      <c r="J128" s="63" t="s">
        <v>1792</v>
      </c>
      <c r="K128" s="49"/>
      <c r="L128" s="73"/>
      <c r="M128" s="87"/>
      <c r="N128" s="58">
        <v>46153</v>
      </c>
      <c r="O128" s="50" t="s">
        <v>1485</v>
      </c>
      <c r="P128" s="49">
        <v>0</v>
      </c>
      <c r="Q128" s="62" t="s">
        <v>6</v>
      </c>
      <c r="R128" s="55"/>
      <c r="S128" s="89"/>
      <c r="T128" s="158"/>
      <c r="U128" s="88">
        <v>46214</v>
      </c>
      <c r="V128" s="50" t="s">
        <v>1485</v>
      </c>
      <c r="W128" s="49">
        <v>0</v>
      </c>
      <c r="X128" s="62" t="s">
        <v>6</v>
      </c>
      <c r="Y128" s="86"/>
      <c r="Z128" s="27"/>
      <c r="AA128" s="25"/>
      <c r="AB128" s="26"/>
      <c r="AC128" s="27"/>
      <c r="AD128" s="25"/>
      <c r="AE128" s="26"/>
      <c r="AF128" s="27"/>
      <c r="AG128" s="25"/>
      <c r="AH128" s="26"/>
      <c r="AI128" s="27"/>
      <c r="AJ128" s="25"/>
      <c r="AK128" s="26"/>
      <c r="AL128" s="27"/>
    </row>
    <row r="129" spans="1:38" ht="38.25" customHeight="1" x14ac:dyDescent="0.35">
      <c r="A129" s="44" t="s">
        <v>1153</v>
      </c>
      <c r="B129" s="63" t="s">
        <v>1809</v>
      </c>
      <c r="C129" s="64" t="s">
        <v>1810</v>
      </c>
      <c r="D129" s="63" t="s">
        <v>1811</v>
      </c>
      <c r="E129" s="63">
        <v>1</v>
      </c>
      <c r="F129" s="65">
        <v>44480</v>
      </c>
      <c r="G129" s="65">
        <v>44500</v>
      </c>
      <c r="H129" s="66">
        <v>3</v>
      </c>
      <c r="I129" s="63" t="s">
        <v>624</v>
      </c>
      <c r="J129" s="63" t="s">
        <v>1792</v>
      </c>
      <c r="K129" s="49"/>
      <c r="L129" s="73"/>
      <c r="M129" s="87"/>
      <c r="N129" s="58">
        <v>46153</v>
      </c>
      <c r="O129" s="50" t="s">
        <v>1485</v>
      </c>
      <c r="P129" s="49">
        <v>0</v>
      </c>
      <c r="Q129" s="62" t="s">
        <v>6</v>
      </c>
      <c r="R129" s="55"/>
      <c r="S129" s="89"/>
      <c r="T129" s="158"/>
      <c r="U129" s="88">
        <v>46214</v>
      </c>
      <c r="V129" s="50" t="s">
        <v>1485</v>
      </c>
      <c r="W129" s="49">
        <v>0</v>
      </c>
      <c r="X129" s="62" t="s">
        <v>6</v>
      </c>
      <c r="Y129" s="86"/>
      <c r="Z129" s="27"/>
      <c r="AA129" s="25"/>
      <c r="AB129" s="26"/>
      <c r="AC129" s="27"/>
      <c r="AD129" s="25"/>
      <c r="AE129" s="26"/>
      <c r="AF129" s="27"/>
      <c r="AG129" s="25"/>
      <c r="AH129" s="26"/>
      <c r="AI129" s="27"/>
      <c r="AJ129" s="25"/>
      <c r="AK129" s="26"/>
      <c r="AL129" s="27"/>
    </row>
    <row r="130" spans="1:38" ht="38.25" customHeight="1" x14ac:dyDescent="0.35">
      <c r="A130" s="44" t="s">
        <v>1153</v>
      </c>
      <c r="B130" s="45" t="s">
        <v>1812</v>
      </c>
      <c r="C130" s="46" t="s">
        <v>1813</v>
      </c>
      <c r="D130" s="45" t="s">
        <v>1814</v>
      </c>
      <c r="E130" s="45">
        <v>1</v>
      </c>
      <c r="F130" s="47">
        <v>46023</v>
      </c>
      <c r="G130" s="47">
        <v>46203</v>
      </c>
      <c r="H130" s="48">
        <v>26.85</v>
      </c>
      <c r="I130" s="45" t="s">
        <v>624</v>
      </c>
      <c r="J130" s="45"/>
      <c r="K130" s="49"/>
      <c r="L130" s="73"/>
      <c r="M130" s="87"/>
      <c r="N130" s="58">
        <v>46153</v>
      </c>
      <c r="O130" s="50" t="s">
        <v>1485</v>
      </c>
      <c r="P130" s="49">
        <v>0</v>
      </c>
      <c r="Q130" s="61" t="s">
        <v>526</v>
      </c>
      <c r="R130" s="55">
        <v>1</v>
      </c>
      <c r="S130" s="89" t="s">
        <v>1815</v>
      </c>
      <c r="T130" s="103" t="s">
        <v>1780</v>
      </c>
      <c r="U130" s="88">
        <v>46214</v>
      </c>
      <c r="V130" s="89" t="s">
        <v>1816</v>
      </c>
      <c r="W130" s="49">
        <v>0.2</v>
      </c>
      <c r="X130" s="62" t="s">
        <v>6</v>
      </c>
      <c r="Y130" s="86"/>
      <c r="Z130" s="27"/>
      <c r="AA130" s="25"/>
      <c r="AB130" s="26"/>
      <c r="AC130" s="27"/>
      <c r="AD130" s="25"/>
      <c r="AE130" s="26"/>
      <c r="AF130" s="27"/>
      <c r="AG130" s="25"/>
      <c r="AH130" s="26"/>
      <c r="AI130" s="27"/>
      <c r="AJ130" s="25"/>
      <c r="AK130" s="26"/>
      <c r="AL130" s="27"/>
    </row>
    <row r="131" spans="1:38" ht="38.25" customHeight="1" x14ac:dyDescent="0.35">
      <c r="A131" s="44" t="s">
        <v>1153</v>
      </c>
      <c r="B131" s="45" t="s">
        <v>1817</v>
      </c>
      <c r="C131" s="46" t="s">
        <v>1818</v>
      </c>
      <c r="D131" s="45" t="s">
        <v>1264</v>
      </c>
      <c r="E131" s="45">
        <v>2</v>
      </c>
      <c r="F131" s="47">
        <v>46023</v>
      </c>
      <c r="G131" s="47">
        <v>46387</v>
      </c>
      <c r="H131" s="48">
        <v>54</v>
      </c>
      <c r="I131" s="45" t="s">
        <v>624</v>
      </c>
      <c r="J131" s="45"/>
      <c r="K131" s="49"/>
      <c r="L131" s="73"/>
      <c r="M131" s="87"/>
      <c r="N131" s="58">
        <v>46153</v>
      </c>
      <c r="O131" s="50" t="s">
        <v>1485</v>
      </c>
      <c r="P131" s="49">
        <v>0</v>
      </c>
      <c r="Q131" s="61" t="s">
        <v>526</v>
      </c>
      <c r="R131" s="55">
        <v>1</v>
      </c>
      <c r="S131" s="89" t="s">
        <v>1815</v>
      </c>
      <c r="T131" s="103" t="s">
        <v>1780</v>
      </c>
      <c r="U131" s="88">
        <v>46214</v>
      </c>
      <c r="V131" s="89" t="s">
        <v>1816</v>
      </c>
      <c r="W131" s="49">
        <v>0.2</v>
      </c>
      <c r="X131" s="62" t="s">
        <v>4</v>
      </c>
      <c r="Y131" s="86"/>
      <c r="Z131" s="27"/>
      <c r="AA131" s="25"/>
      <c r="AB131" s="26"/>
      <c r="AC131" s="27"/>
      <c r="AD131" s="25"/>
      <c r="AE131" s="26"/>
      <c r="AF131" s="27"/>
      <c r="AG131" s="25"/>
      <c r="AH131" s="26"/>
      <c r="AI131" s="27"/>
      <c r="AJ131" s="25"/>
      <c r="AK131" s="26"/>
      <c r="AL131" s="27"/>
    </row>
    <row r="132" spans="1:38" ht="38.25" customHeight="1" x14ac:dyDescent="0.35">
      <c r="A132" s="44" t="s">
        <v>1153</v>
      </c>
      <c r="B132" s="45" t="s">
        <v>1819</v>
      </c>
      <c r="C132" s="46" t="s">
        <v>1820</v>
      </c>
      <c r="D132" s="45" t="s">
        <v>1750</v>
      </c>
      <c r="E132" s="45">
        <v>1</v>
      </c>
      <c r="F132" s="47">
        <v>46113</v>
      </c>
      <c r="G132" s="47">
        <v>46203</v>
      </c>
      <c r="H132" s="48">
        <v>13.350000000000001</v>
      </c>
      <c r="I132" s="45" t="s">
        <v>624</v>
      </c>
      <c r="J132" s="45" t="s">
        <v>1821</v>
      </c>
      <c r="K132" s="49"/>
      <c r="L132" s="73"/>
      <c r="M132" s="87"/>
      <c r="N132" s="58">
        <v>46153</v>
      </c>
      <c r="O132" s="50" t="s">
        <v>1485</v>
      </c>
      <c r="P132" s="49">
        <v>0</v>
      </c>
      <c r="Q132" s="61" t="s">
        <v>526</v>
      </c>
      <c r="R132" s="55">
        <v>1</v>
      </c>
      <c r="S132" s="89" t="s">
        <v>1822</v>
      </c>
      <c r="T132" s="103" t="s">
        <v>1780</v>
      </c>
      <c r="U132" s="88">
        <v>46214</v>
      </c>
      <c r="V132" s="89" t="s">
        <v>1823</v>
      </c>
      <c r="W132" s="49">
        <v>1</v>
      </c>
      <c r="X132" s="62" t="s">
        <v>3</v>
      </c>
      <c r="Y132" s="86"/>
      <c r="Z132" s="27"/>
      <c r="AA132" s="25"/>
      <c r="AB132" s="26"/>
      <c r="AC132" s="27"/>
      <c r="AD132" s="25"/>
      <c r="AE132" s="26"/>
      <c r="AF132" s="27"/>
      <c r="AG132" s="25"/>
      <c r="AH132" s="26"/>
      <c r="AI132" s="27"/>
      <c r="AJ132" s="25"/>
      <c r="AK132" s="26"/>
      <c r="AL132" s="27"/>
    </row>
    <row r="133" spans="1:38" ht="38.25" customHeight="1" x14ac:dyDescent="0.35">
      <c r="A133" s="44" t="s">
        <v>1153</v>
      </c>
      <c r="B133" s="45" t="s">
        <v>1824</v>
      </c>
      <c r="C133" s="46" t="s">
        <v>1825</v>
      </c>
      <c r="D133" s="45" t="s">
        <v>1826</v>
      </c>
      <c r="E133" s="45">
        <v>1</v>
      </c>
      <c r="F133" s="47">
        <v>46113</v>
      </c>
      <c r="G133" s="47">
        <v>46387</v>
      </c>
      <c r="H133" s="48">
        <v>40.5</v>
      </c>
      <c r="I133" s="45" t="s">
        <v>624</v>
      </c>
      <c r="J133" s="45" t="s">
        <v>1821</v>
      </c>
      <c r="K133" s="49"/>
      <c r="L133" s="73"/>
      <c r="M133" s="87"/>
      <c r="N133" s="58">
        <v>46153</v>
      </c>
      <c r="O133" s="50" t="s">
        <v>1485</v>
      </c>
      <c r="P133" s="49">
        <v>0</v>
      </c>
      <c r="Q133" s="61" t="s">
        <v>526</v>
      </c>
      <c r="R133" s="55">
        <v>1</v>
      </c>
      <c r="S133" s="89" t="s">
        <v>1827</v>
      </c>
      <c r="T133" s="103" t="s">
        <v>1780</v>
      </c>
      <c r="U133" s="88">
        <v>46214</v>
      </c>
      <c r="V133" s="89" t="s">
        <v>1828</v>
      </c>
      <c r="W133" s="49">
        <v>0.5</v>
      </c>
      <c r="X133" s="62" t="s">
        <v>4</v>
      </c>
      <c r="Y133" s="86"/>
      <c r="Z133" s="27"/>
      <c r="AA133" s="25"/>
      <c r="AB133" s="26"/>
      <c r="AC133" s="27"/>
      <c r="AD133" s="25"/>
      <c r="AE133" s="26"/>
      <c r="AF133" s="27"/>
      <c r="AG133" s="25"/>
      <c r="AH133" s="26"/>
      <c r="AI133" s="27"/>
      <c r="AJ133" s="25"/>
      <c r="AK133" s="26"/>
      <c r="AL133" s="27"/>
    </row>
    <row r="134" spans="1:38" ht="38.25" customHeight="1" x14ac:dyDescent="0.35">
      <c r="A134" s="44" t="s">
        <v>1153</v>
      </c>
      <c r="B134" s="63" t="s">
        <v>1829</v>
      </c>
      <c r="C134" s="64" t="s">
        <v>1830</v>
      </c>
      <c r="D134" s="63" t="s">
        <v>1831</v>
      </c>
      <c r="E134" s="63" t="s">
        <v>1577</v>
      </c>
      <c r="F134" s="65">
        <v>44959</v>
      </c>
      <c r="G134" s="65">
        <v>45016</v>
      </c>
      <c r="H134" s="66">
        <v>8.85</v>
      </c>
      <c r="I134" s="63" t="s">
        <v>624</v>
      </c>
      <c r="J134" s="63" t="s">
        <v>1832</v>
      </c>
      <c r="K134" s="49">
        <v>1</v>
      </c>
      <c r="L134" s="73" t="s">
        <v>1833</v>
      </c>
      <c r="M134" s="87" t="s">
        <v>1834</v>
      </c>
      <c r="N134" s="58">
        <v>46153</v>
      </c>
      <c r="O134" s="50" t="s">
        <v>1835</v>
      </c>
      <c r="P134" s="49">
        <v>0.5</v>
      </c>
      <c r="Q134" s="61" t="s">
        <v>6</v>
      </c>
      <c r="R134" s="55">
        <v>1</v>
      </c>
      <c r="S134" s="89" t="s">
        <v>1836</v>
      </c>
      <c r="T134" s="103" t="s">
        <v>1780</v>
      </c>
      <c r="U134" s="88">
        <v>46214</v>
      </c>
      <c r="V134" s="89" t="s">
        <v>1837</v>
      </c>
      <c r="W134" s="49">
        <v>0.5</v>
      </c>
      <c r="X134" s="61" t="s">
        <v>6</v>
      </c>
      <c r="Y134" s="86"/>
      <c r="Z134" s="27"/>
      <c r="AA134" s="25"/>
      <c r="AB134" s="26"/>
      <c r="AC134" s="27"/>
      <c r="AD134" s="25"/>
      <c r="AE134" s="26"/>
      <c r="AF134" s="27"/>
      <c r="AG134" s="25"/>
      <c r="AH134" s="26"/>
      <c r="AI134" s="27"/>
      <c r="AJ134" s="25"/>
      <c r="AK134" s="26"/>
      <c r="AL134" s="27"/>
    </row>
    <row r="135" spans="1:38" ht="38.25" customHeight="1" x14ac:dyDescent="0.35">
      <c r="A135" s="44" t="s">
        <v>1153</v>
      </c>
      <c r="B135" s="45" t="s">
        <v>1838</v>
      </c>
      <c r="C135" s="46" t="s">
        <v>1839</v>
      </c>
      <c r="D135" s="45" t="s">
        <v>1840</v>
      </c>
      <c r="E135" s="45">
        <v>1</v>
      </c>
      <c r="F135" s="47">
        <v>46082</v>
      </c>
      <c r="G135" s="47">
        <v>46142</v>
      </c>
      <c r="H135" s="48">
        <v>8.85</v>
      </c>
      <c r="I135" s="45" t="s">
        <v>624</v>
      </c>
      <c r="J135" s="45" t="s">
        <v>1821</v>
      </c>
      <c r="K135" s="49">
        <v>1</v>
      </c>
      <c r="L135" s="73" t="s">
        <v>1841</v>
      </c>
      <c r="M135" s="87" t="s">
        <v>1842</v>
      </c>
      <c r="N135" s="58">
        <v>46153</v>
      </c>
      <c r="O135" s="50" t="s">
        <v>1843</v>
      </c>
      <c r="P135" s="49">
        <v>1</v>
      </c>
      <c r="Q135" s="61" t="s">
        <v>3</v>
      </c>
      <c r="R135" s="55">
        <v>1</v>
      </c>
      <c r="S135" s="89" t="s">
        <v>1844</v>
      </c>
      <c r="T135" s="103" t="s">
        <v>1780</v>
      </c>
      <c r="U135" s="88">
        <v>46214</v>
      </c>
      <c r="V135" s="89" t="s">
        <v>1568</v>
      </c>
      <c r="W135" s="49">
        <v>1</v>
      </c>
      <c r="X135" s="61" t="s">
        <v>3</v>
      </c>
      <c r="Y135" s="86"/>
      <c r="Z135" s="27"/>
      <c r="AA135" s="25"/>
      <c r="AB135" s="26"/>
      <c r="AC135" s="27"/>
      <c r="AD135" s="25"/>
      <c r="AE135" s="26"/>
      <c r="AF135" s="27"/>
      <c r="AG135" s="25"/>
      <c r="AH135" s="26"/>
      <c r="AI135" s="27"/>
      <c r="AJ135" s="25"/>
      <c r="AK135" s="26"/>
      <c r="AL135" s="27"/>
    </row>
    <row r="136" spans="1:38" ht="38.25" customHeight="1" x14ac:dyDescent="0.35">
      <c r="A136" s="44" t="s">
        <v>1153</v>
      </c>
      <c r="B136" s="45" t="s">
        <v>1845</v>
      </c>
      <c r="C136" s="46" t="s">
        <v>1846</v>
      </c>
      <c r="D136" s="45" t="s">
        <v>1847</v>
      </c>
      <c r="E136" s="45">
        <v>1</v>
      </c>
      <c r="F136" s="47">
        <v>46113</v>
      </c>
      <c r="G136" s="47">
        <v>46387</v>
      </c>
      <c r="H136" s="48">
        <v>40.5</v>
      </c>
      <c r="I136" s="45" t="s">
        <v>624</v>
      </c>
      <c r="J136" s="45"/>
      <c r="K136" s="49"/>
      <c r="L136" s="73"/>
      <c r="M136" s="87"/>
      <c r="N136" s="58">
        <v>46153</v>
      </c>
      <c r="O136" s="50" t="s">
        <v>1485</v>
      </c>
      <c r="P136" s="49">
        <v>0</v>
      </c>
      <c r="Q136" s="61" t="s">
        <v>526</v>
      </c>
      <c r="R136" s="55"/>
      <c r="S136" s="89"/>
      <c r="T136" s="158"/>
      <c r="U136" s="88">
        <v>46214</v>
      </c>
      <c r="V136" s="50" t="s">
        <v>1485</v>
      </c>
      <c r="W136" s="49">
        <v>0</v>
      </c>
      <c r="X136" s="62" t="s">
        <v>4</v>
      </c>
      <c r="Y136" s="86"/>
      <c r="Z136" s="27"/>
      <c r="AA136" s="25"/>
      <c r="AB136" s="26"/>
      <c r="AC136" s="27"/>
      <c r="AD136" s="25"/>
      <c r="AE136" s="26"/>
      <c r="AF136" s="27"/>
      <c r="AG136" s="25"/>
      <c r="AH136" s="26"/>
      <c r="AI136" s="27"/>
      <c r="AJ136" s="25"/>
      <c r="AK136" s="26"/>
      <c r="AL136" s="27"/>
    </row>
    <row r="137" spans="1:38" ht="38.25" customHeight="1" x14ac:dyDescent="0.35">
      <c r="A137" s="44" t="s">
        <v>1153</v>
      </c>
      <c r="B137" s="45" t="s">
        <v>1848</v>
      </c>
      <c r="C137" s="46" t="s">
        <v>1849</v>
      </c>
      <c r="D137" s="45" t="s">
        <v>1850</v>
      </c>
      <c r="E137" s="45">
        <v>1</v>
      </c>
      <c r="F137" s="47">
        <v>46113</v>
      </c>
      <c r="G137" s="47">
        <v>46387</v>
      </c>
      <c r="H137" s="48">
        <v>40.5</v>
      </c>
      <c r="I137" s="45" t="s">
        <v>624</v>
      </c>
      <c r="J137" s="45"/>
      <c r="K137" s="49"/>
      <c r="L137" s="73"/>
      <c r="M137" s="87"/>
      <c r="N137" s="58">
        <v>46153</v>
      </c>
      <c r="O137" s="50" t="s">
        <v>1485</v>
      </c>
      <c r="P137" s="49">
        <v>0</v>
      </c>
      <c r="Q137" s="61" t="s">
        <v>526</v>
      </c>
      <c r="R137" s="55"/>
      <c r="S137" s="89"/>
      <c r="T137" s="158"/>
      <c r="U137" s="88">
        <v>46214</v>
      </c>
      <c r="V137" s="50" t="s">
        <v>1485</v>
      </c>
      <c r="W137" s="49">
        <v>0</v>
      </c>
      <c r="X137" s="62" t="s">
        <v>4</v>
      </c>
      <c r="Y137" s="86"/>
      <c r="Z137" s="27"/>
      <c r="AA137" s="25"/>
      <c r="AB137" s="26"/>
      <c r="AC137" s="27"/>
      <c r="AD137" s="25"/>
      <c r="AE137" s="26"/>
      <c r="AF137" s="27"/>
      <c r="AG137" s="25"/>
      <c r="AH137" s="26"/>
      <c r="AI137" s="27"/>
      <c r="AJ137" s="25"/>
      <c r="AK137" s="26"/>
      <c r="AL137" s="27"/>
    </row>
    <row r="138" spans="1:38" ht="38.25" customHeight="1" x14ac:dyDescent="0.35">
      <c r="A138" s="44" t="s">
        <v>1153</v>
      </c>
      <c r="B138" s="45" t="s">
        <v>1851</v>
      </c>
      <c r="C138" s="46" t="s">
        <v>1852</v>
      </c>
      <c r="D138" s="45" t="s">
        <v>1853</v>
      </c>
      <c r="E138" s="45">
        <v>1</v>
      </c>
      <c r="F138" s="47">
        <v>46113</v>
      </c>
      <c r="G138" s="47">
        <v>46387</v>
      </c>
      <c r="H138" s="48">
        <v>40.5</v>
      </c>
      <c r="I138" s="45" t="s">
        <v>624</v>
      </c>
      <c r="J138" s="45"/>
      <c r="K138" s="49"/>
      <c r="L138" s="73"/>
      <c r="M138" s="87"/>
      <c r="N138" s="58">
        <v>46153</v>
      </c>
      <c r="O138" s="50" t="s">
        <v>1485</v>
      </c>
      <c r="P138" s="49">
        <v>0</v>
      </c>
      <c r="Q138" s="61" t="s">
        <v>526</v>
      </c>
      <c r="R138" s="55"/>
      <c r="S138" s="89"/>
      <c r="T138" s="158"/>
      <c r="U138" s="88">
        <v>46214</v>
      </c>
      <c r="V138" s="50" t="s">
        <v>1485</v>
      </c>
      <c r="W138" s="49">
        <v>0</v>
      </c>
      <c r="X138" s="62" t="s">
        <v>4</v>
      </c>
      <c r="Y138" s="86"/>
      <c r="Z138" s="27"/>
      <c r="AA138" s="25"/>
      <c r="AB138" s="26"/>
      <c r="AC138" s="27"/>
      <c r="AD138" s="25"/>
      <c r="AE138" s="26"/>
      <c r="AF138" s="27"/>
      <c r="AG138" s="25"/>
      <c r="AH138" s="26"/>
      <c r="AI138" s="27"/>
      <c r="AJ138" s="25"/>
      <c r="AK138" s="26"/>
      <c r="AL138" s="27"/>
    </row>
    <row r="139" spans="1:38" ht="38.25" customHeight="1" x14ac:dyDescent="0.35">
      <c r="A139" s="44" t="s">
        <v>1153</v>
      </c>
      <c r="B139" s="63" t="s">
        <v>1854</v>
      </c>
      <c r="C139" s="64" t="s">
        <v>1855</v>
      </c>
      <c r="D139" s="63" t="s">
        <v>1856</v>
      </c>
      <c r="E139" s="63">
        <v>1</v>
      </c>
      <c r="F139" s="65">
        <v>45200</v>
      </c>
      <c r="G139" s="65">
        <v>45291</v>
      </c>
      <c r="H139" s="66">
        <v>13.5</v>
      </c>
      <c r="I139" s="63" t="s">
        <v>624</v>
      </c>
      <c r="J139" s="63" t="s">
        <v>1857</v>
      </c>
      <c r="K139" s="49"/>
      <c r="L139" s="73"/>
      <c r="M139" s="87"/>
      <c r="N139" s="58">
        <v>46153</v>
      </c>
      <c r="O139" s="50" t="s">
        <v>1485</v>
      </c>
      <c r="P139" s="49">
        <v>0</v>
      </c>
      <c r="Q139" s="62" t="s">
        <v>6</v>
      </c>
      <c r="R139" s="55"/>
      <c r="S139" s="89"/>
      <c r="T139" s="158"/>
      <c r="U139" s="88">
        <v>46214</v>
      </c>
      <c r="V139" s="50" t="s">
        <v>1485</v>
      </c>
      <c r="W139" s="49">
        <v>0</v>
      </c>
      <c r="X139" s="62" t="s">
        <v>6</v>
      </c>
      <c r="Y139" s="86"/>
      <c r="Z139" s="27"/>
      <c r="AA139" s="25"/>
      <c r="AB139" s="26"/>
      <c r="AC139" s="27"/>
      <c r="AD139" s="25"/>
      <c r="AE139" s="26"/>
      <c r="AF139" s="27"/>
      <c r="AG139" s="25"/>
      <c r="AH139" s="26"/>
      <c r="AI139" s="27"/>
      <c r="AJ139" s="25"/>
      <c r="AK139" s="26"/>
      <c r="AL139" s="27"/>
    </row>
    <row r="140" spans="1:38" ht="38.25" customHeight="1" x14ac:dyDescent="0.35">
      <c r="A140" s="44" t="s">
        <v>1153</v>
      </c>
      <c r="B140" s="63" t="s">
        <v>1858</v>
      </c>
      <c r="C140" s="64" t="s">
        <v>1859</v>
      </c>
      <c r="D140" s="63" t="s">
        <v>1856</v>
      </c>
      <c r="E140" s="63">
        <v>1</v>
      </c>
      <c r="F140" s="65">
        <v>45200</v>
      </c>
      <c r="G140" s="65">
        <v>45291</v>
      </c>
      <c r="H140" s="66">
        <v>13.5</v>
      </c>
      <c r="I140" s="63" t="s">
        <v>624</v>
      </c>
      <c r="J140" s="63" t="s">
        <v>1857</v>
      </c>
      <c r="K140" s="49"/>
      <c r="L140" s="73"/>
      <c r="M140" s="87"/>
      <c r="N140" s="58">
        <v>46153</v>
      </c>
      <c r="O140" s="50" t="s">
        <v>1485</v>
      </c>
      <c r="P140" s="49">
        <v>0</v>
      </c>
      <c r="Q140" s="62" t="s">
        <v>6</v>
      </c>
      <c r="R140" s="55"/>
      <c r="S140" s="89"/>
      <c r="T140" s="158"/>
      <c r="U140" s="88">
        <v>46214</v>
      </c>
      <c r="V140" s="50" t="s">
        <v>1485</v>
      </c>
      <c r="W140" s="49">
        <v>0</v>
      </c>
      <c r="X140" s="62" t="s">
        <v>6</v>
      </c>
      <c r="Y140" s="86"/>
      <c r="Z140" s="27"/>
      <c r="AA140" s="25"/>
      <c r="AB140" s="26"/>
      <c r="AC140" s="27"/>
      <c r="AD140" s="25"/>
      <c r="AE140" s="26"/>
      <c r="AF140" s="27"/>
      <c r="AG140" s="25"/>
      <c r="AH140" s="26"/>
      <c r="AI140" s="27"/>
      <c r="AJ140" s="25"/>
      <c r="AK140" s="26"/>
      <c r="AL140" s="27"/>
    </row>
    <row r="141" spans="1:38" ht="38.25" customHeight="1" x14ac:dyDescent="0.35">
      <c r="A141" s="44" t="s">
        <v>1153</v>
      </c>
      <c r="B141" s="45" t="s">
        <v>1860</v>
      </c>
      <c r="C141" s="46" t="s">
        <v>1861</v>
      </c>
      <c r="D141" s="45" t="s">
        <v>1862</v>
      </c>
      <c r="E141" s="45">
        <v>1</v>
      </c>
      <c r="F141" s="47">
        <v>45413</v>
      </c>
      <c r="G141" s="47">
        <v>45657</v>
      </c>
      <c r="H141" s="48">
        <v>36</v>
      </c>
      <c r="I141" s="45" t="s">
        <v>624</v>
      </c>
      <c r="J141" s="45" t="s">
        <v>1821</v>
      </c>
      <c r="K141" s="49"/>
      <c r="L141" s="73"/>
      <c r="M141" s="87"/>
      <c r="N141" s="58">
        <v>46153</v>
      </c>
      <c r="O141" s="50" t="s">
        <v>1485</v>
      </c>
      <c r="P141" s="49">
        <v>0</v>
      </c>
      <c r="Q141" s="62" t="s">
        <v>6</v>
      </c>
      <c r="R141" s="55">
        <v>1</v>
      </c>
      <c r="S141" s="89" t="s">
        <v>1863</v>
      </c>
      <c r="T141" s="103" t="s">
        <v>1780</v>
      </c>
      <c r="U141" s="88">
        <v>46214</v>
      </c>
      <c r="V141" s="89" t="s">
        <v>1864</v>
      </c>
      <c r="W141" s="49">
        <v>1</v>
      </c>
      <c r="X141" s="62" t="s">
        <v>3</v>
      </c>
      <c r="Y141" s="86"/>
      <c r="Z141" s="27"/>
      <c r="AA141" s="25"/>
      <c r="AB141" s="26"/>
      <c r="AC141" s="27"/>
      <c r="AD141" s="25"/>
      <c r="AE141" s="26"/>
      <c r="AF141" s="27"/>
      <c r="AG141" s="25"/>
      <c r="AH141" s="26"/>
      <c r="AI141" s="27"/>
      <c r="AJ141" s="25"/>
      <c r="AK141" s="26"/>
      <c r="AL141" s="27"/>
    </row>
    <row r="142" spans="1:38" ht="38.25" customHeight="1" x14ac:dyDescent="0.35">
      <c r="A142" s="44" t="s">
        <v>1153</v>
      </c>
      <c r="B142" s="63" t="s">
        <v>1865</v>
      </c>
      <c r="C142" s="64" t="s">
        <v>1866</v>
      </c>
      <c r="D142" s="63" t="s">
        <v>1867</v>
      </c>
      <c r="E142" s="63">
        <v>1</v>
      </c>
      <c r="F142" s="65">
        <v>45292</v>
      </c>
      <c r="G142" s="65">
        <v>45565</v>
      </c>
      <c r="H142" s="66">
        <v>40.35</v>
      </c>
      <c r="I142" s="63" t="s">
        <v>624</v>
      </c>
      <c r="J142" s="63"/>
      <c r="K142" s="49">
        <v>1</v>
      </c>
      <c r="L142" s="73" t="s">
        <v>1868</v>
      </c>
      <c r="M142" s="87" t="s">
        <v>1869</v>
      </c>
      <c r="N142" s="58">
        <v>46153</v>
      </c>
      <c r="O142" s="50" t="s">
        <v>1870</v>
      </c>
      <c r="P142" s="49">
        <v>1</v>
      </c>
      <c r="Q142" s="61" t="s">
        <v>3</v>
      </c>
      <c r="R142" s="55">
        <v>1</v>
      </c>
      <c r="S142" s="89" t="s">
        <v>1871</v>
      </c>
      <c r="T142" s="103" t="s">
        <v>1780</v>
      </c>
      <c r="U142" s="88">
        <v>46214</v>
      </c>
      <c r="V142" s="89" t="s">
        <v>1872</v>
      </c>
      <c r="W142" s="49">
        <v>0.2</v>
      </c>
      <c r="X142" s="62" t="s">
        <v>6</v>
      </c>
      <c r="Y142" s="86"/>
      <c r="Z142" s="27"/>
      <c r="AA142" s="25"/>
      <c r="AB142" s="26"/>
      <c r="AC142" s="27"/>
      <c r="AD142" s="25"/>
      <c r="AE142" s="26"/>
      <c r="AF142" s="27"/>
      <c r="AG142" s="25"/>
      <c r="AH142" s="26"/>
      <c r="AI142" s="27"/>
      <c r="AJ142" s="25"/>
      <c r="AK142" s="26"/>
      <c r="AL142" s="27"/>
    </row>
    <row r="143" spans="1:38" ht="38.25" customHeight="1" x14ac:dyDescent="0.35">
      <c r="A143" s="44" t="s">
        <v>1153</v>
      </c>
      <c r="B143" s="45" t="s">
        <v>1873</v>
      </c>
      <c r="C143" s="46" t="s">
        <v>1874</v>
      </c>
      <c r="D143" s="45" t="s">
        <v>1875</v>
      </c>
      <c r="E143" s="45">
        <v>1</v>
      </c>
      <c r="F143" s="47">
        <v>46023</v>
      </c>
      <c r="G143" s="47">
        <v>46387</v>
      </c>
      <c r="H143" s="48">
        <v>54</v>
      </c>
      <c r="I143" s="45" t="s">
        <v>624</v>
      </c>
      <c r="J143" s="45"/>
      <c r="K143" s="49"/>
      <c r="L143" s="73"/>
      <c r="M143" s="87"/>
      <c r="N143" s="58">
        <v>46153</v>
      </c>
      <c r="O143" s="50" t="s">
        <v>1485</v>
      </c>
      <c r="P143" s="49">
        <v>0</v>
      </c>
      <c r="Q143" s="61" t="s">
        <v>526</v>
      </c>
      <c r="R143" s="55">
        <v>1</v>
      </c>
      <c r="S143" s="89" t="s">
        <v>1876</v>
      </c>
      <c r="T143" s="103" t="s">
        <v>1780</v>
      </c>
      <c r="U143" s="88">
        <v>46214</v>
      </c>
      <c r="V143" s="89" t="s">
        <v>1816</v>
      </c>
      <c r="W143" s="49">
        <v>0.2</v>
      </c>
      <c r="X143" s="62" t="s">
        <v>4</v>
      </c>
      <c r="Y143" s="86"/>
      <c r="Z143" s="27"/>
      <c r="AA143" s="25"/>
      <c r="AB143" s="26"/>
      <c r="AC143" s="27"/>
      <c r="AD143" s="25"/>
      <c r="AE143" s="26"/>
      <c r="AF143" s="27"/>
      <c r="AG143" s="25"/>
      <c r="AH143" s="26"/>
      <c r="AI143" s="27"/>
      <c r="AJ143" s="25"/>
      <c r="AK143" s="26"/>
      <c r="AL143" s="27"/>
    </row>
    <row r="144" spans="1:38" ht="38.25" customHeight="1" x14ac:dyDescent="0.35">
      <c r="A144" s="44" t="s">
        <v>1153</v>
      </c>
      <c r="B144" s="63" t="s">
        <v>1877</v>
      </c>
      <c r="C144" s="64" t="s">
        <v>1878</v>
      </c>
      <c r="D144" s="63" t="s">
        <v>1879</v>
      </c>
      <c r="E144" s="63">
        <v>2</v>
      </c>
      <c r="F144" s="65">
        <v>45323</v>
      </c>
      <c r="G144" s="65">
        <v>45535</v>
      </c>
      <c r="H144" s="66">
        <v>31.500000000000004</v>
      </c>
      <c r="I144" s="63" t="s">
        <v>624</v>
      </c>
      <c r="J144" s="63"/>
      <c r="K144" s="49">
        <v>1</v>
      </c>
      <c r="L144" s="73" t="s">
        <v>1880</v>
      </c>
      <c r="M144" s="87" t="s">
        <v>1877</v>
      </c>
      <c r="N144" s="58">
        <v>46153</v>
      </c>
      <c r="O144" s="50" t="s">
        <v>1881</v>
      </c>
      <c r="P144" s="49">
        <v>0</v>
      </c>
      <c r="Q144" s="61" t="s">
        <v>6</v>
      </c>
      <c r="R144" s="55">
        <v>0.8</v>
      </c>
      <c r="S144" s="89" t="s">
        <v>1882</v>
      </c>
      <c r="T144" s="103" t="s">
        <v>1780</v>
      </c>
      <c r="U144" s="88">
        <v>46214</v>
      </c>
      <c r="V144" s="89" t="s">
        <v>1883</v>
      </c>
      <c r="W144" s="49">
        <v>0</v>
      </c>
      <c r="X144" s="61" t="s">
        <v>6</v>
      </c>
      <c r="Y144" s="86"/>
      <c r="Z144" s="27"/>
      <c r="AA144" s="25"/>
      <c r="AB144" s="26"/>
      <c r="AC144" s="27"/>
      <c r="AD144" s="25"/>
      <c r="AE144" s="26"/>
      <c r="AF144" s="27"/>
      <c r="AG144" s="25"/>
      <c r="AH144" s="26"/>
      <c r="AI144" s="27"/>
      <c r="AJ144" s="25"/>
      <c r="AK144" s="26"/>
      <c r="AL144" s="27"/>
    </row>
    <row r="145" spans="1:38" ht="38.25" customHeight="1" x14ac:dyDescent="0.35">
      <c r="A145" s="44" t="s">
        <v>1153</v>
      </c>
      <c r="B145" s="45" t="s">
        <v>1884</v>
      </c>
      <c r="C145" s="46" t="s">
        <v>1885</v>
      </c>
      <c r="D145" s="45" t="s">
        <v>1886</v>
      </c>
      <c r="E145" s="45">
        <v>12</v>
      </c>
      <c r="F145" s="47">
        <v>46023</v>
      </c>
      <c r="G145" s="47">
        <v>46387</v>
      </c>
      <c r="H145" s="48">
        <v>54</v>
      </c>
      <c r="I145" s="45" t="s">
        <v>624</v>
      </c>
      <c r="J145" s="45"/>
      <c r="K145" s="49"/>
      <c r="L145" s="73"/>
      <c r="M145" s="87"/>
      <c r="N145" s="58">
        <v>46153</v>
      </c>
      <c r="O145" s="50" t="s">
        <v>1485</v>
      </c>
      <c r="P145" s="49">
        <v>0</v>
      </c>
      <c r="Q145" s="61" t="s">
        <v>526</v>
      </c>
      <c r="R145" s="55">
        <v>1</v>
      </c>
      <c r="S145" s="89" t="s">
        <v>1887</v>
      </c>
      <c r="T145" s="103" t="s">
        <v>1780</v>
      </c>
      <c r="U145" s="88">
        <v>46214</v>
      </c>
      <c r="V145" s="89" t="s">
        <v>1888</v>
      </c>
      <c r="W145" s="49">
        <v>0.33</v>
      </c>
      <c r="X145" s="62" t="s">
        <v>4</v>
      </c>
      <c r="Y145" s="86"/>
      <c r="Z145" s="27"/>
      <c r="AA145" s="25"/>
      <c r="AB145" s="26"/>
      <c r="AC145" s="27"/>
      <c r="AD145" s="25"/>
      <c r="AE145" s="26"/>
      <c r="AF145" s="27"/>
      <c r="AG145" s="25"/>
      <c r="AH145" s="26"/>
      <c r="AI145" s="27"/>
      <c r="AJ145" s="25"/>
      <c r="AK145" s="26"/>
      <c r="AL145" s="27"/>
    </row>
    <row r="146" spans="1:38" ht="38.25" customHeight="1" x14ac:dyDescent="0.35">
      <c r="A146" s="44" t="s">
        <v>1153</v>
      </c>
      <c r="B146" s="63" t="s">
        <v>1889</v>
      </c>
      <c r="C146" s="64" t="s">
        <v>1890</v>
      </c>
      <c r="D146" s="63" t="s">
        <v>1891</v>
      </c>
      <c r="E146" s="63">
        <v>1</v>
      </c>
      <c r="F146" s="65">
        <v>45292</v>
      </c>
      <c r="G146" s="65">
        <v>45535</v>
      </c>
      <c r="H146" s="66">
        <v>36</v>
      </c>
      <c r="I146" s="63" t="s">
        <v>624</v>
      </c>
      <c r="J146" s="63"/>
      <c r="K146" s="49"/>
      <c r="L146" s="73"/>
      <c r="M146" s="87"/>
      <c r="N146" s="58">
        <v>46153</v>
      </c>
      <c r="O146" s="50" t="s">
        <v>1485</v>
      </c>
      <c r="P146" s="49">
        <v>0</v>
      </c>
      <c r="Q146" s="62" t="s">
        <v>6</v>
      </c>
      <c r="R146" s="55">
        <v>1</v>
      </c>
      <c r="S146" s="89" t="s">
        <v>1892</v>
      </c>
      <c r="T146" s="103" t="s">
        <v>1780</v>
      </c>
      <c r="U146" s="88">
        <v>46214</v>
      </c>
      <c r="V146" s="89" t="s">
        <v>1816</v>
      </c>
      <c r="W146" s="49">
        <v>0.2</v>
      </c>
      <c r="X146" s="62" t="s">
        <v>6</v>
      </c>
      <c r="Y146" s="86"/>
      <c r="Z146" s="27"/>
      <c r="AA146" s="25"/>
      <c r="AB146" s="26"/>
      <c r="AC146" s="27"/>
      <c r="AD146" s="25"/>
      <c r="AE146" s="26"/>
      <c r="AF146" s="27"/>
      <c r="AG146" s="25"/>
      <c r="AH146" s="26"/>
      <c r="AI146" s="27"/>
      <c r="AJ146" s="25"/>
      <c r="AK146" s="26"/>
      <c r="AL146" s="27"/>
    </row>
    <row r="147" spans="1:38" ht="38.25" customHeight="1" x14ac:dyDescent="0.35">
      <c r="A147" s="44" t="s">
        <v>1153</v>
      </c>
      <c r="B147" s="45" t="s">
        <v>1893</v>
      </c>
      <c r="C147" s="46" t="s">
        <v>1894</v>
      </c>
      <c r="D147" s="45" t="s">
        <v>1895</v>
      </c>
      <c r="E147" s="45">
        <v>12</v>
      </c>
      <c r="F147" s="47">
        <v>46023</v>
      </c>
      <c r="G147" s="47">
        <v>46387</v>
      </c>
      <c r="H147" s="48">
        <v>54</v>
      </c>
      <c r="I147" s="45" t="s">
        <v>624</v>
      </c>
      <c r="J147" s="45" t="s">
        <v>1896</v>
      </c>
      <c r="K147" s="49"/>
      <c r="L147" s="73"/>
      <c r="M147" s="87"/>
      <c r="N147" s="58">
        <v>46153</v>
      </c>
      <c r="O147" s="50" t="s">
        <v>1485</v>
      </c>
      <c r="P147" s="49">
        <v>0</v>
      </c>
      <c r="Q147" s="61" t="s">
        <v>526</v>
      </c>
      <c r="R147" s="55">
        <v>1</v>
      </c>
      <c r="S147" s="89" t="s">
        <v>1897</v>
      </c>
      <c r="T147" s="103" t="s">
        <v>1780</v>
      </c>
      <c r="U147" s="88">
        <v>46214</v>
      </c>
      <c r="V147" s="89" t="s">
        <v>1898</v>
      </c>
      <c r="W147" s="49">
        <v>0.25</v>
      </c>
      <c r="X147" s="62" t="s">
        <v>4</v>
      </c>
      <c r="Y147" s="86"/>
      <c r="Z147" s="27"/>
      <c r="AA147" s="25"/>
      <c r="AB147" s="26"/>
      <c r="AC147" s="27"/>
      <c r="AD147" s="25"/>
      <c r="AE147" s="26"/>
      <c r="AF147" s="27"/>
      <c r="AG147" s="25"/>
      <c r="AH147" s="26"/>
      <c r="AI147" s="27"/>
      <c r="AJ147" s="25"/>
      <c r="AK147" s="26"/>
      <c r="AL147" s="27"/>
    </row>
    <row r="148" spans="1:38" ht="38.25" customHeight="1" x14ac:dyDescent="0.35">
      <c r="A148" s="44" t="s">
        <v>1153</v>
      </c>
      <c r="B148" s="45" t="s">
        <v>1899</v>
      </c>
      <c r="C148" s="46" t="s">
        <v>1900</v>
      </c>
      <c r="D148" s="45" t="s">
        <v>1901</v>
      </c>
      <c r="E148" s="45">
        <v>2</v>
      </c>
      <c r="F148" s="47">
        <v>46082</v>
      </c>
      <c r="G148" s="47">
        <v>46387</v>
      </c>
      <c r="H148" s="48">
        <v>45</v>
      </c>
      <c r="I148" s="45" t="s">
        <v>624</v>
      </c>
      <c r="J148" s="45"/>
      <c r="K148" s="49"/>
      <c r="L148" s="73"/>
      <c r="M148" s="87"/>
      <c r="N148" s="58">
        <v>46153</v>
      </c>
      <c r="O148" s="50" t="s">
        <v>1485</v>
      </c>
      <c r="P148" s="49">
        <v>0</v>
      </c>
      <c r="Q148" s="61" t="s">
        <v>526</v>
      </c>
      <c r="R148" s="55">
        <v>1</v>
      </c>
      <c r="S148" s="89" t="s">
        <v>1902</v>
      </c>
      <c r="T148" s="103" t="s">
        <v>1780</v>
      </c>
      <c r="U148" s="88">
        <v>46214</v>
      </c>
      <c r="V148" s="89" t="s">
        <v>1903</v>
      </c>
      <c r="W148" s="49">
        <v>0.5</v>
      </c>
      <c r="X148" s="62" t="s">
        <v>4</v>
      </c>
      <c r="Y148" s="86"/>
      <c r="Z148" s="27"/>
      <c r="AA148" s="25"/>
      <c r="AB148" s="26"/>
      <c r="AC148" s="27"/>
      <c r="AD148" s="25"/>
      <c r="AE148" s="26"/>
      <c r="AF148" s="27"/>
      <c r="AG148" s="25"/>
      <c r="AH148" s="26"/>
      <c r="AI148" s="27"/>
      <c r="AJ148" s="25"/>
      <c r="AK148" s="26"/>
      <c r="AL148" s="27"/>
    </row>
    <row r="149" spans="1:38" ht="38.25" customHeight="1" x14ac:dyDescent="0.35">
      <c r="A149" s="44" t="s">
        <v>1153</v>
      </c>
      <c r="B149" s="45" t="s">
        <v>1904</v>
      </c>
      <c r="C149" s="46" t="s">
        <v>1905</v>
      </c>
      <c r="D149" s="45" t="s">
        <v>1791</v>
      </c>
      <c r="E149" s="45">
        <v>2</v>
      </c>
      <c r="F149" s="47">
        <v>46082</v>
      </c>
      <c r="G149" s="47">
        <v>46387</v>
      </c>
      <c r="H149" s="48">
        <v>45</v>
      </c>
      <c r="I149" s="45" t="s">
        <v>624</v>
      </c>
      <c r="J149" s="45"/>
      <c r="K149" s="49"/>
      <c r="L149" s="73"/>
      <c r="M149" s="87"/>
      <c r="N149" s="58">
        <v>46153</v>
      </c>
      <c r="O149" s="50" t="s">
        <v>1485</v>
      </c>
      <c r="P149" s="49">
        <v>0</v>
      </c>
      <c r="Q149" s="61" t="s">
        <v>526</v>
      </c>
      <c r="R149" s="55">
        <v>1</v>
      </c>
      <c r="S149" s="89" t="s">
        <v>1906</v>
      </c>
      <c r="T149" s="103" t="s">
        <v>1780</v>
      </c>
      <c r="U149" s="88">
        <v>46214</v>
      </c>
      <c r="V149" s="89" t="s">
        <v>1907</v>
      </c>
      <c r="W149" s="49">
        <v>0.5</v>
      </c>
      <c r="X149" s="62" t="s">
        <v>4</v>
      </c>
      <c r="Y149" s="86"/>
      <c r="Z149" s="27"/>
      <c r="AA149" s="25"/>
      <c r="AB149" s="26"/>
      <c r="AC149" s="27"/>
      <c r="AD149" s="25"/>
      <c r="AE149" s="26"/>
      <c r="AF149" s="27"/>
      <c r="AG149" s="25"/>
      <c r="AH149" s="26"/>
      <c r="AI149" s="27"/>
      <c r="AJ149" s="25"/>
      <c r="AK149" s="26"/>
      <c r="AL149" s="27"/>
    </row>
    <row r="150" spans="1:38" ht="38.25" customHeight="1" x14ac:dyDescent="0.35">
      <c r="A150" s="44" t="s">
        <v>1153</v>
      </c>
      <c r="B150" s="45" t="s">
        <v>1908</v>
      </c>
      <c r="C150" s="46" t="s">
        <v>1909</v>
      </c>
      <c r="D150" s="45" t="s">
        <v>1910</v>
      </c>
      <c r="E150" s="45">
        <v>1</v>
      </c>
      <c r="F150" s="47">
        <v>46082</v>
      </c>
      <c r="G150" s="47">
        <v>46203</v>
      </c>
      <c r="H150" s="48">
        <v>17.849999999999998</v>
      </c>
      <c r="I150" s="45" t="s">
        <v>624</v>
      </c>
      <c r="J150" s="45"/>
      <c r="K150" s="49"/>
      <c r="L150" s="73"/>
      <c r="M150" s="87"/>
      <c r="N150" s="58">
        <v>46153</v>
      </c>
      <c r="O150" s="50" t="s">
        <v>1485</v>
      </c>
      <c r="P150" s="49">
        <v>0</v>
      </c>
      <c r="Q150" s="61" t="s">
        <v>526</v>
      </c>
      <c r="R150" s="55">
        <v>1</v>
      </c>
      <c r="S150" s="89" t="s">
        <v>1911</v>
      </c>
      <c r="T150" s="103" t="s">
        <v>1780</v>
      </c>
      <c r="U150" s="88">
        <v>46214</v>
      </c>
      <c r="V150" s="89" t="s">
        <v>1912</v>
      </c>
      <c r="W150" s="49">
        <v>0.5</v>
      </c>
      <c r="X150" s="62" t="s">
        <v>4</v>
      </c>
      <c r="Y150" s="86"/>
      <c r="Z150" s="27"/>
      <c r="AA150" s="25"/>
      <c r="AB150" s="26"/>
      <c r="AC150" s="27"/>
      <c r="AD150" s="25"/>
      <c r="AE150" s="26"/>
      <c r="AF150" s="27"/>
      <c r="AG150" s="25"/>
      <c r="AH150" s="26"/>
      <c r="AI150" s="27"/>
      <c r="AJ150" s="25"/>
      <c r="AK150" s="26"/>
      <c r="AL150" s="27"/>
    </row>
    <row r="151" spans="1:38" ht="38.25" customHeight="1" x14ac:dyDescent="0.35">
      <c r="A151" s="44" t="s">
        <v>1153</v>
      </c>
      <c r="B151" s="45" t="s">
        <v>1913</v>
      </c>
      <c r="C151" s="46" t="s">
        <v>1914</v>
      </c>
      <c r="D151" s="45" t="s">
        <v>1915</v>
      </c>
      <c r="E151" s="45">
        <v>1</v>
      </c>
      <c r="F151" s="47">
        <v>46082</v>
      </c>
      <c r="G151" s="47">
        <v>46203</v>
      </c>
      <c r="H151" s="48">
        <v>17.849999999999998</v>
      </c>
      <c r="I151" s="45" t="s">
        <v>624</v>
      </c>
      <c r="J151" s="45"/>
      <c r="K151" s="49"/>
      <c r="L151" s="73"/>
      <c r="M151" s="87"/>
      <c r="N151" s="58">
        <v>46153</v>
      </c>
      <c r="O151" s="50" t="s">
        <v>1485</v>
      </c>
      <c r="P151" s="49">
        <v>0</v>
      </c>
      <c r="Q151" s="61" t="s">
        <v>526</v>
      </c>
      <c r="R151" s="55">
        <v>1</v>
      </c>
      <c r="S151" s="89" t="s">
        <v>1916</v>
      </c>
      <c r="T151" s="103" t="s">
        <v>1780</v>
      </c>
      <c r="U151" s="88">
        <v>46214</v>
      </c>
      <c r="V151" s="89" t="s">
        <v>1917</v>
      </c>
      <c r="W151" s="49">
        <v>0</v>
      </c>
      <c r="X151" s="62" t="s">
        <v>4</v>
      </c>
      <c r="Y151" s="86"/>
      <c r="Z151" s="27"/>
      <c r="AA151" s="25"/>
      <c r="AB151" s="26"/>
      <c r="AC151" s="27"/>
      <c r="AD151" s="25"/>
      <c r="AE151" s="26"/>
      <c r="AF151" s="27"/>
      <c r="AG151" s="25"/>
      <c r="AH151" s="26"/>
      <c r="AI151" s="27"/>
      <c r="AJ151" s="25"/>
      <c r="AK151" s="26"/>
      <c r="AL151" s="27"/>
    </row>
    <row r="152" spans="1:38" ht="38.25" customHeight="1" x14ac:dyDescent="0.35">
      <c r="A152" s="44" t="s">
        <v>1153</v>
      </c>
      <c r="B152" s="45" t="s">
        <v>1918</v>
      </c>
      <c r="C152" s="46" t="s">
        <v>1919</v>
      </c>
      <c r="D152" s="45" t="s">
        <v>1920</v>
      </c>
      <c r="E152" s="45">
        <v>1</v>
      </c>
      <c r="F152" s="47">
        <v>46082</v>
      </c>
      <c r="G152" s="47">
        <v>46203</v>
      </c>
      <c r="H152" s="48">
        <v>17.849999999999998</v>
      </c>
      <c r="I152" s="45" t="s">
        <v>624</v>
      </c>
      <c r="J152" s="45"/>
      <c r="K152" s="49"/>
      <c r="L152" s="73"/>
      <c r="M152" s="87"/>
      <c r="N152" s="58">
        <v>46153</v>
      </c>
      <c r="O152" s="50" t="s">
        <v>1485</v>
      </c>
      <c r="P152" s="49">
        <v>0</v>
      </c>
      <c r="Q152" s="61" t="s">
        <v>526</v>
      </c>
      <c r="R152" s="55">
        <v>1</v>
      </c>
      <c r="S152" s="89" t="s">
        <v>1921</v>
      </c>
      <c r="T152" s="103" t="s">
        <v>1780</v>
      </c>
      <c r="U152" s="88">
        <v>46214</v>
      </c>
      <c r="V152" s="50" t="s">
        <v>1485</v>
      </c>
      <c r="W152" s="49">
        <v>0</v>
      </c>
      <c r="X152" s="62" t="s">
        <v>4</v>
      </c>
      <c r="Y152" s="86"/>
      <c r="Z152" s="27"/>
      <c r="AA152" s="25"/>
      <c r="AB152" s="26"/>
      <c r="AC152" s="27"/>
      <c r="AD152" s="25"/>
      <c r="AE152" s="26"/>
      <c r="AF152" s="27"/>
      <c r="AG152" s="25"/>
      <c r="AH152" s="26"/>
      <c r="AI152" s="27"/>
      <c r="AJ152" s="25"/>
      <c r="AK152" s="26"/>
      <c r="AL152" s="27"/>
    </row>
    <row r="153" spans="1:38" ht="38.25" customHeight="1" x14ac:dyDescent="0.35">
      <c r="A153" s="44" t="s">
        <v>1153</v>
      </c>
      <c r="B153" s="45" t="s">
        <v>1922</v>
      </c>
      <c r="C153" s="46" t="s">
        <v>1923</v>
      </c>
      <c r="D153" s="45" t="s">
        <v>1924</v>
      </c>
      <c r="E153" s="45">
        <v>1</v>
      </c>
      <c r="F153" s="47">
        <v>46082</v>
      </c>
      <c r="G153" s="47">
        <v>46203</v>
      </c>
      <c r="H153" s="48">
        <v>17.849999999999998</v>
      </c>
      <c r="I153" s="45" t="s">
        <v>624</v>
      </c>
      <c r="J153" s="45" t="s">
        <v>1925</v>
      </c>
      <c r="K153" s="49"/>
      <c r="L153" s="73"/>
      <c r="M153" s="87"/>
      <c r="N153" s="58">
        <v>46153</v>
      </c>
      <c r="O153" s="50" t="s">
        <v>1485</v>
      </c>
      <c r="P153" s="49">
        <v>0</v>
      </c>
      <c r="Q153" s="61" t="s">
        <v>526</v>
      </c>
      <c r="R153" s="55">
        <v>1</v>
      </c>
      <c r="S153" s="89" t="s">
        <v>1926</v>
      </c>
      <c r="T153" s="103" t="s">
        <v>1780</v>
      </c>
      <c r="U153" s="88">
        <v>46214</v>
      </c>
      <c r="V153" s="89" t="s">
        <v>1816</v>
      </c>
      <c r="W153" s="49">
        <v>0.2</v>
      </c>
      <c r="X153" s="62" t="s">
        <v>4</v>
      </c>
      <c r="Y153" s="86"/>
      <c r="Z153" s="27"/>
      <c r="AA153" s="25"/>
      <c r="AB153" s="26"/>
      <c r="AC153" s="27"/>
      <c r="AD153" s="25"/>
      <c r="AE153" s="26"/>
      <c r="AF153" s="27"/>
      <c r="AG153" s="25"/>
      <c r="AH153" s="26"/>
      <c r="AI153" s="27"/>
      <c r="AJ153" s="25"/>
      <c r="AK153" s="26"/>
      <c r="AL153" s="27"/>
    </row>
    <row r="154" spans="1:38" ht="38.25" customHeight="1" x14ac:dyDescent="0.35">
      <c r="A154" s="44" t="s">
        <v>1153</v>
      </c>
      <c r="B154" s="45" t="s">
        <v>1927</v>
      </c>
      <c r="C154" s="46" t="s">
        <v>1928</v>
      </c>
      <c r="D154" s="45" t="s">
        <v>1929</v>
      </c>
      <c r="E154" s="45">
        <v>1</v>
      </c>
      <c r="F154" s="47">
        <v>46082</v>
      </c>
      <c r="G154" s="47">
        <v>46203</v>
      </c>
      <c r="H154" s="48">
        <v>17.849999999999998</v>
      </c>
      <c r="I154" s="45" t="s">
        <v>624</v>
      </c>
      <c r="J154" s="45"/>
      <c r="K154" s="49"/>
      <c r="L154" s="73"/>
      <c r="M154" s="87"/>
      <c r="N154" s="58">
        <v>46153</v>
      </c>
      <c r="O154" s="50" t="s">
        <v>1485</v>
      </c>
      <c r="P154" s="49">
        <v>0</v>
      </c>
      <c r="Q154" s="61" t="s">
        <v>526</v>
      </c>
      <c r="R154" s="55">
        <v>0.8</v>
      </c>
      <c r="S154" s="89" t="s">
        <v>1930</v>
      </c>
      <c r="T154" s="103" t="s">
        <v>1780</v>
      </c>
      <c r="U154" s="88">
        <v>46214</v>
      </c>
      <c r="V154" s="89" t="s">
        <v>1931</v>
      </c>
      <c r="W154" s="49">
        <v>0</v>
      </c>
      <c r="X154" s="62" t="s">
        <v>4</v>
      </c>
      <c r="Y154" s="86"/>
      <c r="Z154" s="27"/>
      <c r="AA154" s="25"/>
      <c r="AB154" s="26"/>
      <c r="AC154" s="27"/>
      <c r="AD154" s="25"/>
      <c r="AE154" s="26"/>
      <c r="AF154" s="27"/>
      <c r="AG154" s="25"/>
      <c r="AH154" s="26"/>
      <c r="AI154" s="27"/>
      <c r="AJ154" s="25"/>
      <c r="AK154" s="26"/>
      <c r="AL154" s="27"/>
    </row>
    <row r="155" spans="1:38" ht="38.25" customHeight="1" x14ac:dyDescent="0.35">
      <c r="A155" s="44" t="s">
        <v>1153</v>
      </c>
      <c r="B155" s="45" t="s">
        <v>1932</v>
      </c>
      <c r="C155" s="46" t="s">
        <v>1933</v>
      </c>
      <c r="D155" s="45" t="s">
        <v>1934</v>
      </c>
      <c r="E155" s="45">
        <v>1</v>
      </c>
      <c r="F155" s="47">
        <v>46082</v>
      </c>
      <c r="G155" s="47">
        <v>46203</v>
      </c>
      <c r="H155" s="48">
        <v>17.849999999999998</v>
      </c>
      <c r="I155" s="45" t="s">
        <v>624</v>
      </c>
      <c r="J155" s="45"/>
      <c r="K155" s="49"/>
      <c r="L155" s="73"/>
      <c r="M155" s="87"/>
      <c r="N155" s="58">
        <v>46153</v>
      </c>
      <c r="O155" s="50" t="s">
        <v>1485</v>
      </c>
      <c r="P155" s="49">
        <v>0</v>
      </c>
      <c r="Q155" s="61" t="s">
        <v>526</v>
      </c>
      <c r="R155" s="55">
        <v>1</v>
      </c>
      <c r="S155" s="89" t="s">
        <v>1935</v>
      </c>
      <c r="T155" s="103" t="s">
        <v>1780</v>
      </c>
      <c r="U155" s="88">
        <v>46214</v>
      </c>
      <c r="V155" s="89" t="s">
        <v>1936</v>
      </c>
      <c r="W155" s="49">
        <v>1</v>
      </c>
      <c r="X155" s="62" t="s">
        <v>3</v>
      </c>
      <c r="Y155" s="86"/>
      <c r="Z155" s="27"/>
      <c r="AA155" s="25"/>
      <c r="AB155" s="26"/>
      <c r="AC155" s="27"/>
      <c r="AD155" s="25"/>
      <c r="AE155" s="26"/>
      <c r="AF155" s="27"/>
      <c r="AG155" s="25"/>
      <c r="AH155" s="26"/>
      <c r="AI155" s="27"/>
      <c r="AJ155" s="25"/>
      <c r="AK155" s="26"/>
      <c r="AL155" s="27"/>
    </row>
    <row r="156" spans="1:38" ht="38.25" customHeight="1" x14ac:dyDescent="0.35">
      <c r="A156" s="44" t="s">
        <v>1153</v>
      </c>
      <c r="B156" s="45" t="s">
        <v>1937</v>
      </c>
      <c r="C156" s="46" t="s">
        <v>1938</v>
      </c>
      <c r="D156" s="45" t="s">
        <v>1939</v>
      </c>
      <c r="E156" s="45">
        <v>1</v>
      </c>
      <c r="F156" s="47">
        <v>46082</v>
      </c>
      <c r="G156" s="47">
        <v>46295</v>
      </c>
      <c r="H156" s="48">
        <v>31.35</v>
      </c>
      <c r="I156" s="45" t="s">
        <v>624</v>
      </c>
      <c r="J156" s="45"/>
      <c r="K156" s="49"/>
      <c r="L156" s="73"/>
      <c r="M156" s="87"/>
      <c r="N156" s="58">
        <v>46153</v>
      </c>
      <c r="O156" s="50" t="s">
        <v>1485</v>
      </c>
      <c r="P156" s="49">
        <v>0</v>
      </c>
      <c r="Q156" s="61" t="s">
        <v>526</v>
      </c>
      <c r="R156" s="55">
        <v>0.8</v>
      </c>
      <c r="S156" s="89" t="s">
        <v>1882</v>
      </c>
      <c r="T156" s="103" t="s">
        <v>1780</v>
      </c>
      <c r="U156" s="88">
        <v>46214</v>
      </c>
      <c r="V156" s="89" t="s">
        <v>1816</v>
      </c>
      <c r="W156" s="49">
        <v>0.2</v>
      </c>
      <c r="X156" s="62" t="s">
        <v>4</v>
      </c>
      <c r="Y156" s="86"/>
      <c r="Z156" s="27"/>
      <c r="AA156" s="25"/>
      <c r="AB156" s="26"/>
      <c r="AC156" s="27"/>
      <c r="AD156" s="25"/>
      <c r="AE156" s="26"/>
      <c r="AF156" s="27"/>
      <c r="AG156" s="25"/>
      <c r="AH156" s="26"/>
      <c r="AI156" s="27"/>
      <c r="AJ156" s="25"/>
      <c r="AK156" s="26"/>
      <c r="AL156" s="27"/>
    </row>
    <row r="157" spans="1:38" ht="38.25" customHeight="1" x14ac:dyDescent="0.35">
      <c r="A157" s="44" t="s">
        <v>1153</v>
      </c>
      <c r="B157" s="45" t="s">
        <v>1940</v>
      </c>
      <c r="C157" s="46" t="s">
        <v>1941</v>
      </c>
      <c r="D157" s="45" t="s">
        <v>1942</v>
      </c>
      <c r="E157" s="45">
        <v>1</v>
      </c>
      <c r="F157" s="47">
        <v>46082</v>
      </c>
      <c r="G157" s="47">
        <v>46295</v>
      </c>
      <c r="H157" s="48">
        <v>31.35</v>
      </c>
      <c r="I157" s="45" t="s">
        <v>624</v>
      </c>
      <c r="J157" s="45"/>
      <c r="K157" s="49"/>
      <c r="L157" s="73"/>
      <c r="M157" s="87"/>
      <c r="N157" s="58">
        <v>46153</v>
      </c>
      <c r="O157" s="50" t="s">
        <v>1485</v>
      </c>
      <c r="P157" s="49">
        <v>0</v>
      </c>
      <c r="Q157" s="61" t="s">
        <v>526</v>
      </c>
      <c r="R157" s="55">
        <v>1</v>
      </c>
      <c r="S157" s="89" t="s">
        <v>1943</v>
      </c>
      <c r="T157" s="103" t="s">
        <v>1780</v>
      </c>
      <c r="U157" s="88">
        <v>46214</v>
      </c>
      <c r="V157" s="89" t="s">
        <v>1944</v>
      </c>
      <c r="W157" s="49">
        <v>0.2</v>
      </c>
      <c r="X157" s="62" t="s">
        <v>4</v>
      </c>
      <c r="Y157" s="86"/>
      <c r="Z157" s="27"/>
      <c r="AA157" s="25"/>
      <c r="AB157" s="26"/>
      <c r="AC157" s="27"/>
      <c r="AD157" s="25"/>
      <c r="AE157" s="26"/>
      <c r="AF157" s="27"/>
      <c r="AG157" s="25"/>
      <c r="AH157" s="26"/>
      <c r="AI157" s="27"/>
      <c r="AJ157" s="25"/>
      <c r="AK157" s="26"/>
      <c r="AL157" s="27"/>
    </row>
    <row r="158" spans="1:38" ht="38.25" customHeight="1" x14ac:dyDescent="0.35">
      <c r="A158" s="44" t="s">
        <v>1153</v>
      </c>
      <c r="B158" s="45" t="s">
        <v>1945</v>
      </c>
      <c r="C158" s="46" t="s">
        <v>1946</v>
      </c>
      <c r="D158" s="45" t="s">
        <v>1947</v>
      </c>
      <c r="E158" s="45">
        <v>1</v>
      </c>
      <c r="F158" s="47">
        <v>46082</v>
      </c>
      <c r="G158" s="47">
        <v>46142</v>
      </c>
      <c r="H158" s="48">
        <v>8.85</v>
      </c>
      <c r="I158" s="45" t="s">
        <v>624</v>
      </c>
      <c r="J158" s="45"/>
      <c r="K158" s="49"/>
      <c r="L158" s="73"/>
      <c r="M158" s="87"/>
      <c r="N158" s="58">
        <v>46153</v>
      </c>
      <c r="O158" s="50" t="s">
        <v>1485</v>
      </c>
      <c r="P158" s="49">
        <v>0</v>
      </c>
      <c r="Q158" s="61" t="s">
        <v>526</v>
      </c>
      <c r="R158" s="55">
        <v>1</v>
      </c>
      <c r="S158" s="89" t="s">
        <v>1948</v>
      </c>
      <c r="T158" s="103" t="s">
        <v>1780</v>
      </c>
      <c r="U158" s="88">
        <v>46214</v>
      </c>
      <c r="V158" s="89" t="s">
        <v>1949</v>
      </c>
      <c r="W158" s="49">
        <v>1</v>
      </c>
      <c r="X158" s="62" t="s">
        <v>3</v>
      </c>
      <c r="Y158" s="86"/>
      <c r="Z158" s="27"/>
      <c r="AA158" s="25"/>
      <c r="AB158" s="26"/>
      <c r="AC158" s="27"/>
      <c r="AD158" s="25"/>
      <c r="AE158" s="26"/>
      <c r="AF158" s="27"/>
      <c r="AG158" s="25"/>
      <c r="AH158" s="26"/>
      <c r="AI158" s="27"/>
      <c r="AJ158" s="25"/>
      <c r="AK158" s="26"/>
      <c r="AL158" s="27"/>
    </row>
    <row r="159" spans="1:38" ht="38.25" customHeight="1" x14ac:dyDescent="0.35">
      <c r="A159" s="44" t="s">
        <v>1153</v>
      </c>
      <c r="B159" s="45" t="s">
        <v>1950</v>
      </c>
      <c r="C159" s="46" t="s">
        <v>1951</v>
      </c>
      <c r="D159" s="45" t="s">
        <v>1952</v>
      </c>
      <c r="E159" s="45">
        <v>1</v>
      </c>
      <c r="F159" s="47">
        <v>46082</v>
      </c>
      <c r="G159" s="47">
        <v>46142</v>
      </c>
      <c r="H159" s="48">
        <v>8.85</v>
      </c>
      <c r="I159" s="45" t="s">
        <v>624</v>
      </c>
      <c r="J159" s="45"/>
      <c r="K159" s="49"/>
      <c r="L159" s="73"/>
      <c r="M159" s="87"/>
      <c r="N159" s="58">
        <v>46153</v>
      </c>
      <c r="O159" s="50" t="s">
        <v>1485</v>
      </c>
      <c r="P159" s="49">
        <v>0</v>
      </c>
      <c r="Q159" s="61" t="s">
        <v>526</v>
      </c>
      <c r="R159" s="55">
        <v>1</v>
      </c>
      <c r="S159" s="89" t="s">
        <v>1953</v>
      </c>
      <c r="T159" s="103" t="s">
        <v>1780</v>
      </c>
      <c r="U159" s="88">
        <v>46214</v>
      </c>
      <c r="V159" s="89" t="s">
        <v>1954</v>
      </c>
      <c r="W159" s="49">
        <v>1</v>
      </c>
      <c r="X159" s="62" t="s">
        <v>3</v>
      </c>
      <c r="Y159" s="86"/>
      <c r="Z159" s="27"/>
      <c r="AA159" s="25"/>
      <c r="AB159" s="26"/>
      <c r="AC159" s="27"/>
      <c r="AD159" s="25"/>
      <c r="AE159" s="26"/>
      <c r="AF159" s="27"/>
      <c r="AG159" s="25"/>
      <c r="AH159" s="26"/>
      <c r="AI159" s="27"/>
      <c r="AJ159" s="25"/>
      <c r="AK159" s="26"/>
      <c r="AL159" s="27"/>
    </row>
    <row r="160" spans="1:38" ht="38.25" customHeight="1" x14ac:dyDescent="0.35">
      <c r="A160" s="44" t="s">
        <v>1153</v>
      </c>
      <c r="B160" s="45" t="s">
        <v>1955</v>
      </c>
      <c r="C160" s="46" t="s">
        <v>1956</v>
      </c>
      <c r="D160" s="45" t="s">
        <v>1957</v>
      </c>
      <c r="E160" s="45">
        <v>1</v>
      </c>
      <c r="F160" s="47">
        <v>46082</v>
      </c>
      <c r="G160" s="47">
        <v>46142</v>
      </c>
      <c r="H160" s="48">
        <v>8.85</v>
      </c>
      <c r="I160" s="45" t="s">
        <v>624</v>
      </c>
      <c r="J160" s="45"/>
      <c r="K160" s="49"/>
      <c r="L160" s="73"/>
      <c r="M160" s="87"/>
      <c r="N160" s="58">
        <v>46153</v>
      </c>
      <c r="O160" s="50" t="s">
        <v>1485</v>
      </c>
      <c r="P160" s="49">
        <v>0</v>
      </c>
      <c r="Q160" s="61" t="s">
        <v>526</v>
      </c>
      <c r="R160" s="55">
        <v>1</v>
      </c>
      <c r="S160" s="89" t="s">
        <v>1916</v>
      </c>
      <c r="T160" s="103" t="s">
        <v>1780</v>
      </c>
      <c r="U160" s="88">
        <v>46214</v>
      </c>
      <c r="V160" s="89" t="s">
        <v>1958</v>
      </c>
      <c r="W160" s="49">
        <v>0</v>
      </c>
      <c r="X160" s="61" t="s">
        <v>6</v>
      </c>
      <c r="Y160" s="86"/>
      <c r="Z160" s="27"/>
      <c r="AA160" s="25"/>
      <c r="AB160" s="26"/>
      <c r="AC160" s="27"/>
      <c r="AD160" s="25"/>
      <c r="AE160" s="26"/>
      <c r="AF160" s="27"/>
      <c r="AG160" s="25"/>
      <c r="AH160" s="26"/>
      <c r="AI160" s="27"/>
      <c r="AJ160" s="25"/>
      <c r="AK160" s="26"/>
      <c r="AL160" s="27"/>
    </row>
    <row r="161" spans="1:38" ht="38.25" customHeight="1" x14ac:dyDescent="0.35">
      <c r="A161" s="44" t="s">
        <v>1153</v>
      </c>
      <c r="B161" s="45" t="s">
        <v>1959</v>
      </c>
      <c r="C161" s="46" t="s">
        <v>1960</v>
      </c>
      <c r="D161" s="45" t="s">
        <v>1957</v>
      </c>
      <c r="E161" s="45">
        <v>1</v>
      </c>
      <c r="F161" s="47">
        <v>46082</v>
      </c>
      <c r="G161" s="47">
        <v>46142</v>
      </c>
      <c r="H161" s="48">
        <v>8.85</v>
      </c>
      <c r="I161" s="45" t="s">
        <v>624</v>
      </c>
      <c r="J161" s="45"/>
      <c r="K161" s="49"/>
      <c r="L161" s="73"/>
      <c r="M161" s="87"/>
      <c r="N161" s="58">
        <v>46153</v>
      </c>
      <c r="O161" s="50" t="s">
        <v>1485</v>
      </c>
      <c r="P161" s="49">
        <v>0</v>
      </c>
      <c r="Q161" s="61" t="s">
        <v>526</v>
      </c>
      <c r="R161" s="55">
        <v>1</v>
      </c>
      <c r="S161" s="89" t="s">
        <v>1916</v>
      </c>
      <c r="T161" s="103" t="s">
        <v>1780</v>
      </c>
      <c r="U161" s="88">
        <v>46214</v>
      </c>
      <c r="V161" s="89" t="s">
        <v>1961</v>
      </c>
      <c r="W161" s="49">
        <v>1</v>
      </c>
      <c r="X161" s="62" t="s">
        <v>3</v>
      </c>
      <c r="Y161" s="86"/>
      <c r="Z161" s="27"/>
      <c r="AA161" s="25"/>
      <c r="AB161" s="26"/>
      <c r="AC161" s="27"/>
      <c r="AD161" s="25"/>
      <c r="AE161" s="26"/>
      <c r="AF161" s="27"/>
      <c r="AG161" s="25"/>
      <c r="AH161" s="26"/>
      <c r="AI161" s="27"/>
      <c r="AJ161" s="25"/>
      <c r="AK161" s="26"/>
      <c r="AL161" s="27"/>
    </row>
    <row r="162" spans="1:38" ht="38.25" customHeight="1" x14ac:dyDescent="0.35">
      <c r="A162" s="44" t="s">
        <v>1153</v>
      </c>
      <c r="B162" s="45" t="s">
        <v>1962</v>
      </c>
      <c r="C162" s="46" t="s">
        <v>1963</v>
      </c>
      <c r="D162" s="45" t="s">
        <v>1886</v>
      </c>
      <c r="E162" s="45">
        <v>1</v>
      </c>
      <c r="F162" s="47">
        <v>46023</v>
      </c>
      <c r="G162" s="47">
        <v>46142</v>
      </c>
      <c r="H162" s="48">
        <v>17.849999999999998</v>
      </c>
      <c r="I162" s="45" t="s">
        <v>624</v>
      </c>
      <c r="J162" s="45"/>
      <c r="K162" s="49"/>
      <c r="L162" s="73"/>
      <c r="M162" s="87"/>
      <c r="N162" s="58">
        <v>46153</v>
      </c>
      <c r="O162" s="50" t="s">
        <v>1485</v>
      </c>
      <c r="P162" s="49">
        <v>0</v>
      </c>
      <c r="Q162" s="61" t="s">
        <v>526</v>
      </c>
      <c r="R162" s="55">
        <v>1</v>
      </c>
      <c r="S162" s="89" t="s">
        <v>1964</v>
      </c>
      <c r="T162" s="103" t="s">
        <v>1780</v>
      </c>
      <c r="U162" s="88">
        <v>46214</v>
      </c>
      <c r="V162" s="89" t="s">
        <v>1965</v>
      </c>
      <c r="W162" s="49">
        <v>1</v>
      </c>
      <c r="X162" s="62" t="s">
        <v>3</v>
      </c>
      <c r="Y162" s="86"/>
      <c r="Z162" s="27"/>
      <c r="AA162" s="25"/>
      <c r="AB162" s="26"/>
      <c r="AC162" s="27"/>
      <c r="AD162" s="25"/>
      <c r="AE162" s="26"/>
      <c r="AF162" s="27"/>
      <c r="AG162" s="25"/>
      <c r="AH162" s="26"/>
      <c r="AI162" s="27"/>
      <c r="AJ162" s="25"/>
      <c r="AK162" s="26"/>
      <c r="AL162" s="27"/>
    </row>
    <row r="163" spans="1:38" ht="38.25" customHeight="1" x14ac:dyDescent="0.35">
      <c r="A163" s="44" t="s">
        <v>1153</v>
      </c>
      <c r="B163" s="45" t="s">
        <v>1966</v>
      </c>
      <c r="C163" s="46" t="s">
        <v>1967</v>
      </c>
      <c r="D163" s="45" t="s">
        <v>1968</v>
      </c>
      <c r="E163" s="45">
        <v>1</v>
      </c>
      <c r="F163" s="47">
        <v>46023</v>
      </c>
      <c r="G163" s="47">
        <v>46387</v>
      </c>
      <c r="H163" s="48">
        <v>54</v>
      </c>
      <c r="I163" s="45" t="s">
        <v>624</v>
      </c>
      <c r="J163" s="45"/>
      <c r="K163" s="49"/>
      <c r="L163" s="73"/>
      <c r="M163" s="87"/>
      <c r="N163" s="58">
        <v>46153</v>
      </c>
      <c r="O163" s="50" t="s">
        <v>1485</v>
      </c>
      <c r="P163" s="49">
        <v>0</v>
      </c>
      <c r="Q163" s="61" t="s">
        <v>526</v>
      </c>
      <c r="R163" s="55">
        <v>0.8</v>
      </c>
      <c r="S163" s="89" t="s">
        <v>1882</v>
      </c>
      <c r="T163" s="102"/>
      <c r="U163" s="88">
        <v>46214</v>
      </c>
      <c r="V163" s="50" t="s">
        <v>1485</v>
      </c>
      <c r="W163" s="49">
        <v>0</v>
      </c>
      <c r="X163" s="62" t="s">
        <v>4</v>
      </c>
      <c r="Y163" s="86"/>
      <c r="Z163" s="27"/>
      <c r="AA163" s="25"/>
      <c r="AB163" s="26"/>
      <c r="AC163" s="27"/>
      <c r="AD163" s="25"/>
      <c r="AE163" s="26"/>
      <c r="AF163" s="27"/>
      <c r="AG163" s="25"/>
      <c r="AH163" s="26"/>
      <c r="AI163" s="27"/>
      <c r="AJ163" s="25"/>
      <c r="AK163" s="26"/>
      <c r="AL163" s="27"/>
    </row>
    <row r="164" spans="1:38" ht="37.5" customHeight="1" x14ac:dyDescent="0.35">
      <c r="A164" s="44" t="s">
        <v>1153</v>
      </c>
      <c r="B164" s="45" t="s">
        <v>1969</v>
      </c>
      <c r="C164" s="46" t="s">
        <v>1970</v>
      </c>
      <c r="D164" s="45" t="s">
        <v>1971</v>
      </c>
      <c r="E164" s="45">
        <v>1</v>
      </c>
      <c r="F164" s="47">
        <v>46082</v>
      </c>
      <c r="G164" s="47">
        <v>46142</v>
      </c>
      <c r="H164" s="48">
        <v>8.85</v>
      </c>
      <c r="I164" s="45" t="s">
        <v>624</v>
      </c>
      <c r="J164" s="45"/>
      <c r="K164" s="52"/>
      <c r="L164" s="50"/>
      <c r="M164" s="87"/>
      <c r="N164" s="58">
        <v>46153</v>
      </c>
      <c r="O164" s="50" t="s">
        <v>1485</v>
      </c>
      <c r="P164" s="49">
        <v>0</v>
      </c>
      <c r="Q164" s="61" t="s">
        <v>526</v>
      </c>
      <c r="R164" s="161">
        <v>100</v>
      </c>
      <c r="S164" s="162" t="s">
        <v>1972</v>
      </c>
      <c r="T164" s="103" t="s">
        <v>1780</v>
      </c>
      <c r="U164" s="88">
        <v>46214</v>
      </c>
      <c r="V164" s="89" t="s">
        <v>1973</v>
      </c>
      <c r="W164" s="49">
        <v>1</v>
      </c>
      <c r="X164" s="62" t="s">
        <v>3</v>
      </c>
      <c r="Y164" s="86"/>
      <c r="Z164" s="27"/>
      <c r="AA164" s="25"/>
      <c r="AB164" s="26"/>
      <c r="AC164" s="27"/>
      <c r="AD164" s="25"/>
      <c r="AE164" s="26"/>
      <c r="AF164" s="27"/>
      <c r="AG164" s="25"/>
      <c r="AH164" s="26"/>
      <c r="AI164" s="27"/>
      <c r="AJ164" s="25"/>
      <c r="AK164" s="26"/>
      <c r="AL164" s="27"/>
    </row>
    <row r="165" spans="1:38" ht="38.25" customHeight="1" x14ac:dyDescent="0.35">
      <c r="A165" s="44" t="s">
        <v>1153</v>
      </c>
      <c r="B165" s="45" t="s">
        <v>1974</v>
      </c>
      <c r="C165" s="46" t="s">
        <v>1975</v>
      </c>
      <c r="D165" s="45" t="s">
        <v>1976</v>
      </c>
      <c r="E165" s="45">
        <v>1</v>
      </c>
      <c r="F165" s="47">
        <v>46082</v>
      </c>
      <c r="G165" s="47">
        <v>46203</v>
      </c>
      <c r="H165" s="48">
        <v>17.849999999999998</v>
      </c>
      <c r="I165" s="45" t="s">
        <v>624</v>
      </c>
      <c r="J165" s="45"/>
      <c r="K165" s="49"/>
      <c r="L165" s="73"/>
      <c r="M165" s="87"/>
      <c r="N165" s="58">
        <v>46153</v>
      </c>
      <c r="O165" s="50" t="s">
        <v>1485</v>
      </c>
      <c r="P165" s="49">
        <v>0</v>
      </c>
      <c r="Q165" s="61" t="s">
        <v>526</v>
      </c>
      <c r="R165" s="55">
        <v>0.8</v>
      </c>
      <c r="S165" s="89" t="s">
        <v>1882</v>
      </c>
      <c r="T165" s="103" t="s">
        <v>1780</v>
      </c>
      <c r="U165" s="88">
        <v>46214</v>
      </c>
      <c r="V165" s="89" t="s">
        <v>1816</v>
      </c>
      <c r="W165" s="49">
        <v>0.2</v>
      </c>
      <c r="X165" s="61" t="s">
        <v>6</v>
      </c>
      <c r="Y165" s="86"/>
      <c r="Z165" s="27"/>
      <c r="AA165" s="25"/>
      <c r="AB165" s="26"/>
      <c r="AC165" s="27"/>
      <c r="AD165" s="25"/>
      <c r="AE165" s="26"/>
      <c r="AF165" s="27"/>
      <c r="AG165" s="25"/>
      <c r="AH165" s="26"/>
      <c r="AI165" s="27"/>
      <c r="AJ165" s="25"/>
      <c r="AK165" s="26"/>
      <c r="AL165" s="27"/>
    </row>
    <row r="166" spans="1:38" ht="38.25" customHeight="1" x14ac:dyDescent="0.35">
      <c r="A166" s="44" t="s">
        <v>1153</v>
      </c>
      <c r="B166" s="45" t="s">
        <v>1977</v>
      </c>
      <c r="C166" s="46" t="s">
        <v>1978</v>
      </c>
      <c r="D166" s="45" t="s">
        <v>1979</v>
      </c>
      <c r="E166" s="45">
        <v>1</v>
      </c>
      <c r="F166" s="47">
        <v>46082</v>
      </c>
      <c r="G166" s="47">
        <v>46203</v>
      </c>
      <c r="H166" s="48">
        <v>17.849999999999998</v>
      </c>
      <c r="I166" s="45" t="s">
        <v>624</v>
      </c>
      <c r="J166" s="45"/>
      <c r="K166" s="49"/>
      <c r="L166" s="73"/>
      <c r="M166" s="87"/>
      <c r="N166" s="58">
        <v>46153</v>
      </c>
      <c r="O166" s="50" t="s">
        <v>1485</v>
      </c>
      <c r="P166" s="49">
        <v>0</v>
      </c>
      <c r="Q166" s="61" t="s">
        <v>526</v>
      </c>
      <c r="R166" s="55">
        <v>0.5</v>
      </c>
      <c r="S166" s="89" t="s">
        <v>1980</v>
      </c>
      <c r="T166" s="103" t="s">
        <v>1780</v>
      </c>
      <c r="U166" s="88">
        <v>46214</v>
      </c>
      <c r="V166" s="89" t="s">
        <v>1981</v>
      </c>
      <c r="W166" s="49">
        <v>0</v>
      </c>
      <c r="X166" s="61" t="s">
        <v>6</v>
      </c>
      <c r="Y166" s="86"/>
      <c r="Z166" s="27"/>
      <c r="AA166" s="25"/>
      <c r="AB166" s="26"/>
      <c r="AC166" s="27"/>
      <c r="AD166" s="25"/>
      <c r="AE166" s="26"/>
      <c r="AF166" s="27"/>
      <c r="AG166" s="25"/>
      <c r="AH166" s="26"/>
      <c r="AI166" s="27"/>
      <c r="AJ166" s="25"/>
      <c r="AK166" s="26"/>
      <c r="AL166" s="27"/>
    </row>
    <row r="167" spans="1:38" ht="38.25" customHeight="1" x14ac:dyDescent="0.35">
      <c r="A167" s="44" t="s">
        <v>1153</v>
      </c>
      <c r="B167" s="45" t="s">
        <v>1982</v>
      </c>
      <c r="C167" s="46" t="s">
        <v>1983</v>
      </c>
      <c r="D167" s="45" t="s">
        <v>1984</v>
      </c>
      <c r="E167" s="45">
        <v>4</v>
      </c>
      <c r="F167" s="47">
        <v>46023</v>
      </c>
      <c r="G167" s="47">
        <v>46387</v>
      </c>
      <c r="H167" s="48">
        <v>54</v>
      </c>
      <c r="I167" s="45" t="s">
        <v>624</v>
      </c>
      <c r="J167" s="45"/>
      <c r="K167" s="49"/>
      <c r="L167" s="73"/>
      <c r="M167" s="87"/>
      <c r="N167" s="58">
        <v>46153</v>
      </c>
      <c r="O167" s="50" t="s">
        <v>1485</v>
      </c>
      <c r="P167" s="49">
        <v>0</v>
      </c>
      <c r="Q167" s="61" t="s">
        <v>526</v>
      </c>
      <c r="R167" s="55"/>
      <c r="S167" s="89"/>
      <c r="T167" s="158"/>
      <c r="U167" s="88">
        <v>46214</v>
      </c>
      <c r="V167" s="50" t="s">
        <v>1485</v>
      </c>
      <c r="W167" s="49">
        <v>0</v>
      </c>
      <c r="X167" s="62" t="s">
        <v>4</v>
      </c>
      <c r="Y167" s="86"/>
      <c r="Z167" s="27"/>
      <c r="AA167" s="25"/>
      <c r="AB167" s="26"/>
      <c r="AC167" s="27"/>
      <c r="AD167" s="25"/>
      <c r="AE167" s="26"/>
      <c r="AF167" s="27"/>
      <c r="AG167" s="25"/>
      <c r="AH167" s="26"/>
      <c r="AI167" s="27"/>
      <c r="AJ167" s="25"/>
      <c r="AK167" s="26"/>
      <c r="AL167" s="27"/>
    </row>
    <row r="168" spans="1:38" ht="38.25" customHeight="1" x14ac:dyDescent="0.35">
      <c r="A168" s="44" t="s">
        <v>1153</v>
      </c>
      <c r="B168" s="45" t="s">
        <v>1985</v>
      </c>
      <c r="C168" s="46" t="s">
        <v>1986</v>
      </c>
      <c r="D168" s="45" t="s">
        <v>1987</v>
      </c>
      <c r="E168" s="45">
        <v>1</v>
      </c>
      <c r="F168" s="47">
        <v>46023</v>
      </c>
      <c r="G168" s="47">
        <v>46142</v>
      </c>
      <c r="H168" s="48">
        <v>17.849999999999998</v>
      </c>
      <c r="I168" s="45" t="s">
        <v>624</v>
      </c>
      <c r="J168" s="45" t="s">
        <v>1988</v>
      </c>
      <c r="K168" s="49"/>
      <c r="L168" s="73"/>
      <c r="M168" s="87"/>
      <c r="N168" s="58">
        <v>46153</v>
      </c>
      <c r="O168" s="50" t="s">
        <v>1485</v>
      </c>
      <c r="P168" s="49">
        <v>0</v>
      </c>
      <c r="Q168" s="61" t="s">
        <v>526</v>
      </c>
      <c r="R168" s="55">
        <v>1</v>
      </c>
      <c r="S168" s="89" t="s">
        <v>1989</v>
      </c>
      <c r="T168" s="103" t="s">
        <v>1780</v>
      </c>
      <c r="U168" s="88">
        <v>46214</v>
      </c>
      <c r="V168" s="89" t="s">
        <v>1990</v>
      </c>
      <c r="W168" s="49">
        <v>1</v>
      </c>
      <c r="X168" s="62" t="s">
        <v>3</v>
      </c>
      <c r="Y168" s="86"/>
      <c r="Z168" s="27"/>
      <c r="AA168" s="25"/>
      <c r="AB168" s="26"/>
      <c r="AC168" s="27"/>
      <c r="AD168" s="25"/>
      <c r="AE168" s="26"/>
      <c r="AF168" s="27"/>
      <c r="AG168" s="25"/>
      <c r="AH168" s="26"/>
      <c r="AI168" s="27"/>
      <c r="AJ168" s="25"/>
      <c r="AK168" s="26"/>
      <c r="AL168" s="27"/>
    </row>
    <row r="169" spans="1:38" ht="38.25" customHeight="1" x14ac:dyDescent="0.35">
      <c r="A169" s="44" t="s">
        <v>1153</v>
      </c>
      <c r="B169" s="63" t="s">
        <v>1991</v>
      </c>
      <c r="C169" s="64" t="s">
        <v>1992</v>
      </c>
      <c r="D169" s="63" t="s">
        <v>1993</v>
      </c>
      <c r="E169" s="63">
        <v>1</v>
      </c>
      <c r="F169" s="65">
        <v>45992</v>
      </c>
      <c r="G169" s="65">
        <v>46081</v>
      </c>
      <c r="H169" s="66">
        <v>13.05</v>
      </c>
      <c r="I169" s="63" t="s">
        <v>624</v>
      </c>
      <c r="J169" s="63"/>
      <c r="K169" s="49"/>
      <c r="L169" s="73"/>
      <c r="M169" s="87"/>
      <c r="N169" s="58">
        <v>46153</v>
      </c>
      <c r="O169" s="50" t="s">
        <v>1485</v>
      </c>
      <c r="P169" s="49">
        <v>0</v>
      </c>
      <c r="Q169" s="62" t="s">
        <v>6</v>
      </c>
      <c r="R169" s="55">
        <v>0.5</v>
      </c>
      <c r="S169" s="89" t="s">
        <v>1980</v>
      </c>
      <c r="T169" s="103" t="s">
        <v>1780</v>
      </c>
      <c r="U169" s="88">
        <v>46214</v>
      </c>
      <c r="V169" s="89" t="s">
        <v>1981</v>
      </c>
      <c r="W169" s="49">
        <v>0</v>
      </c>
      <c r="X169" s="61" t="s">
        <v>6</v>
      </c>
      <c r="Y169" s="86"/>
      <c r="Z169" s="27"/>
      <c r="AA169" s="25"/>
      <c r="AB169" s="26"/>
      <c r="AC169" s="27"/>
      <c r="AD169" s="25"/>
      <c r="AE169" s="26"/>
      <c r="AF169" s="27"/>
      <c r="AG169" s="25"/>
      <c r="AH169" s="26"/>
      <c r="AI169" s="27"/>
      <c r="AJ169" s="25"/>
      <c r="AK169" s="26"/>
      <c r="AL169" s="27"/>
    </row>
    <row r="170" spans="1:38" ht="38.25" customHeight="1" x14ac:dyDescent="0.35">
      <c r="A170" s="44" t="s">
        <v>1153</v>
      </c>
      <c r="B170" s="63" t="s">
        <v>1994</v>
      </c>
      <c r="C170" s="64" t="s">
        <v>1995</v>
      </c>
      <c r="D170" s="63" t="s">
        <v>1996</v>
      </c>
      <c r="E170" s="63">
        <v>4</v>
      </c>
      <c r="F170" s="65">
        <v>45992</v>
      </c>
      <c r="G170" s="65">
        <v>46022</v>
      </c>
      <c r="H170" s="66">
        <v>4.5</v>
      </c>
      <c r="I170" s="63" t="s">
        <v>624</v>
      </c>
      <c r="J170" s="63"/>
      <c r="K170" s="49"/>
      <c r="L170" s="73"/>
      <c r="M170" s="87"/>
      <c r="N170" s="58">
        <v>46153</v>
      </c>
      <c r="O170" s="50" t="s">
        <v>1485</v>
      </c>
      <c r="P170" s="49">
        <v>0</v>
      </c>
      <c r="Q170" s="62" t="s">
        <v>6</v>
      </c>
      <c r="R170" s="55">
        <v>1</v>
      </c>
      <c r="S170" s="89" t="s">
        <v>1997</v>
      </c>
      <c r="T170" s="103" t="s">
        <v>1780</v>
      </c>
      <c r="U170" s="88">
        <v>46214</v>
      </c>
      <c r="V170" s="89" t="s">
        <v>1998</v>
      </c>
      <c r="W170" s="49">
        <v>0.5</v>
      </c>
      <c r="X170" s="61" t="s">
        <v>6</v>
      </c>
      <c r="Y170" s="86"/>
      <c r="Z170" s="27"/>
      <c r="AA170" s="25"/>
      <c r="AB170" s="26"/>
      <c r="AC170" s="27"/>
      <c r="AD170" s="25"/>
      <c r="AE170" s="26"/>
      <c r="AF170" s="27"/>
      <c r="AG170" s="25"/>
      <c r="AH170" s="26"/>
      <c r="AI170" s="27"/>
      <c r="AJ170" s="25"/>
      <c r="AK170" s="26"/>
      <c r="AL170" s="27"/>
    </row>
    <row r="171" spans="1:38" ht="38.25" customHeight="1" x14ac:dyDescent="0.35">
      <c r="A171" s="44" t="s">
        <v>1153</v>
      </c>
      <c r="B171" s="63" t="s">
        <v>1999</v>
      </c>
      <c r="C171" s="64" t="s">
        <v>2000</v>
      </c>
      <c r="D171" s="63" t="s">
        <v>2001</v>
      </c>
      <c r="E171" s="63">
        <v>1</v>
      </c>
      <c r="F171" s="65">
        <v>45992</v>
      </c>
      <c r="G171" s="65">
        <v>46081</v>
      </c>
      <c r="H171" s="66">
        <v>13.05</v>
      </c>
      <c r="I171" s="63" t="s">
        <v>624</v>
      </c>
      <c r="J171" s="63"/>
      <c r="K171" s="49"/>
      <c r="L171" s="73"/>
      <c r="M171" s="87"/>
      <c r="N171" s="58">
        <v>46153</v>
      </c>
      <c r="O171" s="50" t="s">
        <v>1485</v>
      </c>
      <c r="P171" s="49">
        <v>0</v>
      </c>
      <c r="Q171" s="62" t="s">
        <v>6</v>
      </c>
      <c r="R171" s="55"/>
      <c r="S171" s="89" t="s">
        <v>2002</v>
      </c>
      <c r="T171" s="158"/>
      <c r="U171" s="88">
        <v>46214</v>
      </c>
      <c r="V171" s="50" t="s">
        <v>1485</v>
      </c>
      <c r="W171" s="49">
        <v>0</v>
      </c>
      <c r="X171" s="62" t="s">
        <v>6</v>
      </c>
      <c r="Y171" s="86"/>
      <c r="Z171" s="27"/>
      <c r="AA171" s="25"/>
      <c r="AB171" s="26"/>
      <c r="AC171" s="27"/>
      <c r="AD171" s="25"/>
      <c r="AE171" s="26"/>
      <c r="AF171" s="27"/>
      <c r="AG171" s="25"/>
      <c r="AH171" s="26"/>
      <c r="AI171" s="27"/>
      <c r="AJ171" s="25"/>
      <c r="AK171" s="26"/>
      <c r="AL171" s="27"/>
    </row>
    <row r="172" spans="1:38" ht="38.25" customHeight="1" x14ac:dyDescent="0.35">
      <c r="A172" s="44" t="s">
        <v>1153</v>
      </c>
      <c r="B172" s="45" t="s">
        <v>2003</v>
      </c>
      <c r="C172" s="46" t="s">
        <v>2004</v>
      </c>
      <c r="D172" s="45" t="s">
        <v>1791</v>
      </c>
      <c r="E172" s="45">
        <v>2</v>
      </c>
      <c r="F172" s="47">
        <v>46082</v>
      </c>
      <c r="G172" s="47">
        <v>46387</v>
      </c>
      <c r="H172" s="48">
        <v>45</v>
      </c>
      <c r="I172" s="45" t="s">
        <v>624</v>
      </c>
      <c r="J172" s="45"/>
      <c r="K172" s="49"/>
      <c r="L172" s="73"/>
      <c r="M172" s="87"/>
      <c r="N172" s="58">
        <v>46153</v>
      </c>
      <c r="O172" s="50" t="s">
        <v>1485</v>
      </c>
      <c r="P172" s="49">
        <v>0</v>
      </c>
      <c r="Q172" s="61" t="s">
        <v>526</v>
      </c>
      <c r="R172" s="55">
        <v>1</v>
      </c>
      <c r="S172" s="89" t="s">
        <v>1916</v>
      </c>
      <c r="T172" s="103" t="s">
        <v>1780</v>
      </c>
      <c r="U172" s="88">
        <v>46214</v>
      </c>
      <c r="V172" s="89" t="s">
        <v>2005</v>
      </c>
      <c r="W172" s="49">
        <v>0.5</v>
      </c>
      <c r="X172" s="62" t="s">
        <v>4</v>
      </c>
      <c r="Y172" s="86"/>
      <c r="Z172" s="27"/>
      <c r="AA172" s="25"/>
      <c r="AB172" s="26"/>
      <c r="AC172" s="27"/>
      <c r="AD172" s="25"/>
      <c r="AE172" s="26"/>
      <c r="AF172" s="27"/>
      <c r="AG172" s="25"/>
      <c r="AH172" s="26"/>
      <c r="AI172" s="27"/>
      <c r="AJ172" s="25"/>
      <c r="AK172" s="26"/>
      <c r="AL172" s="27"/>
    </row>
    <row r="173" spans="1:38" ht="38.25" customHeight="1" x14ac:dyDescent="0.35">
      <c r="A173" s="44" t="s">
        <v>1153</v>
      </c>
      <c r="B173" s="63" t="s">
        <v>2006</v>
      </c>
      <c r="C173" s="64" t="s">
        <v>2007</v>
      </c>
      <c r="D173" s="63" t="s">
        <v>1993</v>
      </c>
      <c r="E173" s="63">
        <v>1</v>
      </c>
      <c r="F173" s="65">
        <v>45992</v>
      </c>
      <c r="G173" s="65">
        <v>46081</v>
      </c>
      <c r="H173" s="66">
        <v>13.05</v>
      </c>
      <c r="I173" s="63" t="s">
        <v>624</v>
      </c>
      <c r="J173" s="63"/>
      <c r="K173" s="49"/>
      <c r="L173" s="73"/>
      <c r="M173" s="87"/>
      <c r="N173" s="58">
        <v>46153</v>
      </c>
      <c r="O173" s="50" t="s">
        <v>1485</v>
      </c>
      <c r="P173" s="49">
        <v>0</v>
      </c>
      <c r="Q173" s="62" t="s">
        <v>6</v>
      </c>
      <c r="R173" s="55">
        <v>0.5</v>
      </c>
      <c r="S173" s="89" t="s">
        <v>1980</v>
      </c>
      <c r="T173" s="103" t="s">
        <v>1780</v>
      </c>
      <c r="U173" s="88">
        <v>46214</v>
      </c>
      <c r="V173" s="89" t="s">
        <v>1981</v>
      </c>
      <c r="W173" s="49">
        <v>0</v>
      </c>
      <c r="X173" s="61" t="s">
        <v>6</v>
      </c>
      <c r="Y173" s="86"/>
      <c r="Z173" s="27"/>
      <c r="AA173" s="25"/>
      <c r="AB173" s="26"/>
      <c r="AC173" s="27"/>
      <c r="AD173" s="25"/>
      <c r="AE173" s="26"/>
      <c r="AF173" s="27"/>
      <c r="AG173" s="25"/>
      <c r="AH173" s="26"/>
      <c r="AI173" s="27"/>
      <c r="AJ173" s="25"/>
      <c r="AK173" s="26"/>
      <c r="AL173" s="27"/>
    </row>
    <row r="174" spans="1:38" ht="38.25" customHeight="1" x14ac:dyDescent="0.35">
      <c r="A174" s="44" t="s">
        <v>1153</v>
      </c>
      <c r="B174" s="63" t="s">
        <v>2008</v>
      </c>
      <c r="C174" s="64" t="s">
        <v>2009</v>
      </c>
      <c r="D174" s="63" t="s">
        <v>2010</v>
      </c>
      <c r="E174" s="63">
        <v>1</v>
      </c>
      <c r="F174" s="65">
        <v>45992</v>
      </c>
      <c r="G174" s="65">
        <v>46022</v>
      </c>
      <c r="H174" s="66">
        <v>4.5</v>
      </c>
      <c r="I174" s="63" t="s">
        <v>624</v>
      </c>
      <c r="J174" s="63"/>
      <c r="K174" s="49"/>
      <c r="L174" s="73"/>
      <c r="M174" s="87"/>
      <c r="N174" s="58">
        <v>46153</v>
      </c>
      <c r="O174" s="50" t="s">
        <v>1485</v>
      </c>
      <c r="P174" s="49">
        <v>0</v>
      </c>
      <c r="Q174" s="62" t="s">
        <v>6</v>
      </c>
      <c r="R174" s="55">
        <v>1</v>
      </c>
      <c r="S174" s="89" t="s">
        <v>1989</v>
      </c>
      <c r="T174" s="103" t="s">
        <v>1780</v>
      </c>
      <c r="U174" s="88">
        <v>46214</v>
      </c>
      <c r="V174" s="89" t="s">
        <v>2011</v>
      </c>
      <c r="W174" s="49">
        <v>0</v>
      </c>
      <c r="X174" s="61" t="s">
        <v>6</v>
      </c>
      <c r="Y174" s="86"/>
      <c r="Z174" s="27"/>
      <c r="AA174" s="25"/>
      <c r="AB174" s="26"/>
      <c r="AC174" s="27"/>
      <c r="AD174" s="25"/>
      <c r="AE174" s="26"/>
      <c r="AF174" s="27"/>
      <c r="AG174" s="25"/>
      <c r="AH174" s="26"/>
      <c r="AI174" s="27"/>
      <c r="AJ174" s="25"/>
      <c r="AK174" s="26"/>
      <c r="AL174" s="27"/>
    </row>
    <row r="175" spans="1:38" ht="38.25" customHeight="1" x14ac:dyDescent="0.35">
      <c r="A175" s="44" t="s">
        <v>1153</v>
      </c>
      <c r="B175" s="45" t="s">
        <v>2012</v>
      </c>
      <c r="C175" s="46" t="s">
        <v>2013</v>
      </c>
      <c r="D175" s="45" t="s">
        <v>2014</v>
      </c>
      <c r="E175" s="45">
        <v>1</v>
      </c>
      <c r="F175" s="47">
        <v>46023</v>
      </c>
      <c r="G175" s="47">
        <v>46387</v>
      </c>
      <c r="H175" s="48">
        <v>54</v>
      </c>
      <c r="I175" s="45" t="s">
        <v>624</v>
      </c>
      <c r="J175" s="45" t="s">
        <v>1792</v>
      </c>
      <c r="K175" s="49"/>
      <c r="L175" s="73"/>
      <c r="M175" s="87"/>
      <c r="N175" s="58">
        <v>46153</v>
      </c>
      <c r="O175" s="50" t="s">
        <v>1485</v>
      </c>
      <c r="P175" s="49">
        <v>0</v>
      </c>
      <c r="Q175" s="61" t="s">
        <v>526</v>
      </c>
      <c r="R175" s="55"/>
      <c r="S175" s="55"/>
      <c r="T175" s="158"/>
      <c r="U175" s="88">
        <v>46214</v>
      </c>
      <c r="V175" s="50" t="s">
        <v>1485</v>
      </c>
      <c r="W175" s="49">
        <v>0</v>
      </c>
      <c r="X175" s="62" t="s">
        <v>4</v>
      </c>
      <c r="Y175" s="86"/>
      <c r="Z175" s="27"/>
      <c r="AA175" s="25"/>
      <c r="AB175" s="26"/>
      <c r="AC175" s="27"/>
      <c r="AD175" s="25"/>
      <c r="AE175" s="26"/>
      <c r="AF175" s="27"/>
      <c r="AG175" s="25"/>
      <c r="AH175" s="26"/>
      <c r="AI175" s="27"/>
      <c r="AJ175" s="25"/>
      <c r="AK175" s="26"/>
      <c r="AL175" s="27"/>
    </row>
    <row r="176" spans="1:38" ht="38.25" customHeight="1" x14ac:dyDescent="0.35">
      <c r="A176" s="44" t="s">
        <v>1153</v>
      </c>
      <c r="B176" s="63" t="s">
        <v>2015</v>
      </c>
      <c r="C176" s="64" t="s">
        <v>2016</v>
      </c>
      <c r="D176" s="63" t="s">
        <v>2017</v>
      </c>
      <c r="E176" s="63">
        <v>1</v>
      </c>
      <c r="F176" s="65">
        <v>44840</v>
      </c>
      <c r="G176" s="65">
        <v>44864</v>
      </c>
      <c r="H176" s="66">
        <v>3.6</v>
      </c>
      <c r="I176" s="63" t="s">
        <v>624</v>
      </c>
      <c r="J176" s="74" t="s">
        <v>1821</v>
      </c>
      <c r="K176" s="49"/>
      <c r="L176" s="73"/>
      <c r="M176" s="87"/>
      <c r="N176" s="58">
        <v>46153</v>
      </c>
      <c r="O176" s="50" t="s">
        <v>1485</v>
      </c>
      <c r="P176" s="49">
        <v>0</v>
      </c>
      <c r="Q176" s="62" t="s">
        <v>6</v>
      </c>
      <c r="R176" s="55">
        <v>1</v>
      </c>
      <c r="S176" s="89" t="s">
        <v>1916</v>
      </c>
      <c r="T176" s="103" t="s">
        <v>1780</v>
      </c>
      <c r="U176" s="88">
        <v>46214</v>
      </c>
      <c r="V176" s="50" t="s">
        <v>2018</v>
      </c>
      <c r="W176" s="49">
        <v>0.5</v>
      </c>
      <c r="X176" s="62" t="s">
        <v>4</v>
      </c>
      <c r="Y176" s="86"/>
      <c r="Z176" s="27"/>
      <c r="AA176" s="25"/>
      <c r="AB176" s="26"/>
      <c r="AC176" s="27"/>
      <c r="AD176" s="25"/>
      <c r="AE176" s="26"/>
      <c r="AF176" s="27"/>
      <c r="AG176" s="25"/>
      <c r="AH176" s="26"/>
      <c r="AI176" s="27"/>
      <c r="AJ176" s="25"/>
      <c r="AK176" s="26"/>
      <c r="AL176" s="27"/>
    </row>
    <row r="177" spans="1:38" ht="38.25" customHeight="1" x14ac:dyDescent="0.35">
      <c r="A177" s="44" t="s">
        <v>1153</v>
      </c>
      <c r="B177" s="63" t="s">
        <v>2019</v>
      </c>
      <c r="C177" s="64" t="s">
        <v>2020</v>
      </c>
      <c r="D177" s="63" t="s">
        <v>2021</v>
      </c>
      <c r="E177" s="63">
        <v>1</v>
      </c>
      <c r="F177" s="65">
        <v>45292</v>
      </c>
      <c r="G177" s="65">
        <v>45535</v>
      </c>
      <c r="H177" s="66">
        <v>36</v>
      </c>
      <c r="I177" s="63" t="s">
        <v>624</v>
      </c>
      <c r="J177" s="63"/>
      <c r="K177" s="49"/>
      <c r="L177" s="73"/>
      <c r="M177" s="87"/>
      <c r="N177" s="58">
        <v>46153</v>
      </c>
      <c r="O177" s="50" t="s">
        <v>1485</v>
      </c>
      <c r="P177" s="49">
        <v>0</v>
      </c>
      <c r="Q177" s="62" t="s">
        <v>6</v>
      </c>
      <c r="R177" s="55"/>
      <c r="S177" s="89" t="s">
        <v>1926</v>
      </c>
      <c r="T177" s="103" t="s">
        <v>1780</v>
      </c>
      <c r="U177" s="88">
        <v>46214</v>
      </c>
      <c r="V177" s="89" t="s">
        <v>1816</v>
      </c>
      <c r="W177" s="49">
        <v>0</v>
      </c>
      <c r="X177" s="62" t="s">
        <v>4</v>
      </c>
      <c r="Y177" s="86"/>
      <c r="Z177" s="27"/>
      <c r="AA177" s="25"/>
      <c r="AB177" s="26"/>
      <c r="AC177" s="27"/>
      <c r="AD177" s="25"/>
      <c r="AE177" s="26"/>
      <c r="AF177" s="27"/>
      <c r="AG177" s="25"/>
      <c r="AH177" s="26"/>
      <c r="AI177" s="27"/>
      <c r="AJ177" s="25"/>
      <c r="AK177" s="26"/>
      <c r="AL177" s="27"/>
    </row>
    <row r="178" spans="1:38" ht="38.25" customHeight="1" x14ac:dyDescent="0.35">
      <c r="A178" s="44" t="s">
        <v>1153</v>
      </c>
      <c r="B178" s="67" t="s">
        <v>2022</v>
      </c>
      <c r="C178" s="68" t="s">
        <v>2023</v>
      </c>
      <c r="D178" s="67" t="s">
        <v>2024</v>
      </c>
      <c r="E178" s="67">
        <v>6</v>
      </c>
      <c r="F178" s="69">
        <v>45444</v>
      </c>
      <c r="G178" s="69">
        <v>45657</v>
      </c>
      <c r="H178" s="70">
        <v>31.500000000000004</v>
      </c>
      <c r="I178" s="67" t="s">
        <v>624</v>
      </c>
      <c r="J178" s="67"/>
      <c r="K178" s="49">
        <v>1</v>
      </c>
      <c r="L178" s="73" t="s">
        <v>2025</v>
      </c>
      <c r="M178" s="87" t="s">
        <v>2026</v>
      </c>
      <c r="N178" s="58">
        <v>46153</v>
      </c>
      <c r="O178" s="50" t="s">
        <v>2027</v>
      </c>
      <c r="P178" s="49">
        <v>0</v>
      </c>
      <c r="Q178" s="61" t="s">
        <v>6</v>
      </c>
      <c r="R178" s="55">
        <v>1</v>
      </c>
      <c r="S178" s="89" t="s">
        <v>2028</v>
      </c>
      <c r="T178" s="103" t="s">
        <v>1780</v>
      </c>
      <c r="U178" s="88">
        <v>46214</v>
      </c>
      <c r="V178" s="89" t="s">
        <v>2029</v>
      </c>
      <c r="W178" s="49">
        <v>0</v>
      </c>
      <c r="X178" s="61" t="s">
        <v>6</v>
      </c>
      <c r="Y178" s="86"/>
      <c r="Z178" s="27"/>
      <c r="AA178" s="25"/>
      <c r="AB178" s="26"/>
      <c r="AC178" s="27"/>
      <c r="AD178" s="25"/>
      <c r="AE178" s="26"/>
      <c r="AF178" s="27"/>
      <c r="AG178" s="25"/>
      <c r="AH178" s="26"/>
      <c r="AI178" s="27"/>
      <c r="AJ178" s="25"/>
      <c r="AK178" s="26"/>
      <c r="AL178" s="27"/>
    </row>
    <row r="179" spans="1:38" ht="38.25" customHeight="1" x14ac:dyDescent="0.35">
      <c r="A179" s="44" t="s">
        <v>1153</v>
      </c>
      <c r="B179" s="45" t="s">
        <v>2030</v>
      </c>
      <c r="C179" s="46" t="s">
        <v>2031</v>
      </c>
      <c r="D179" s="45" t="s">
        <v>2032</v>
      </c>
      <c r="E179" s="45">
        <v>1</v>
      </c>
      <c r="F179" s="47">
        <v>45292</v>
      </c>
      <c r="G179" s="47">
        <v>45473</v>
      </c>
      <c r="H179" s="48">
        <v>26.85</v>
      </c>
      <c r="I179" s="45" t="s">
        <v>624</v>
      </c>
      <c r="J179" s="45" t="s">
        <v>2033</v>
      </c>
      <c r="K179" s="49"/>
      <c r="L179" s="73"/>
      <c r="M179" s="87"/>
      <c r="N179" s="58">
        <v>46153</v>
      </c>
      <c r="O179" s="50" t="s">
        <v>1485</v>
      </c>
      <c r="P179" s="49">
        <v>0</v>
      </c>
      <c r="Q179" s="62" t="s">
        <v>6</v>
      </c>
      <c r="R179" s="55"/>
      <c r="S179" s="89"/>
      <c r="T179" s="158"/>
      <c r="U179" s="88">
        <v>46214</v>
      </c>
      <c r="V179" s="50" t="s">
        <v>1485</v>
      </c>
      <c r="W179" s="49">
        <v>0</v>
      </c>
      <c r="X179" s="62" t="s">
        <v>6</v>
      </c>
      <c r="Y179" s="86"/>
      <c r="Z179" s="27"/>
      <c r="AA179" s="25"/>
      <c r="AB179" s="26"/>
      <c r="AC179" s="27"/>
      <c r="AD179" s="25"/>
      <c r="AE179" s="26"/>
      <c r="AF179" s="27"/>
      <c r="AG179" s="25"/>
      <c r="AH179" s="26"/>
      <c r="AI179" s="27"/>
      <c r="AJ179" s="25"/>
      <c r="AK179" s="26"/>
      <c r="AL179" s="27"/>
    </row>
    <row r="180" spans="1:38" ht="38.25" customHeight="1" x14ac:dyDescent="0.35">
      <c r="A180" s="44" t="s">
        <v>1153</v>
      </c>
      <c r="B180" s="67" t="s">
        <v>2034</v>
      </c>
      <c r="C180" s="68" t="s">
        <v>2035</v>
      </c>
      <c r="D180" s="67" t="s">
        <v>2036</v>
      </c>
      <c r="E180" s="67">
        <v>1</v>
      </c>
      <c r="F180" s="69">
        <v>45292</v>
      </c>
      <c r="G180" s="69">
        <v>45535</v>
      </c>
      <c r="H180" s="70">
        <v>36</v>
      </c>
      <c r="I180" s="67" t="s">
        <v>624</v>
      </c>
      <c r="J180" s="67"/>
      <c r="K180" s="49"/>
      <c r="L180" s="73"/>
      <c r="M180" s="87"/>
      <c r="N180" s="58">
        <v>46153</v>
      </c>
      <c r="O180" s="50" t="s">
        <v>1485</v>
      </c>
      <c r="P180" s="49">
        <v>0</v>
      </c>
      <c r="Q180" s="62" t="s">
        <v>6</v>
      </c>
      <c r="R180" s="55">
        <v>1</v>
      </c>
      <c r="S180" s="89" t="s">
        <v>2037</v>
      </c>
      <c r="T180" s="103" t="s">
        <v>1780</v>
      </c>
      <c r="U180" s="88">
        <v>46214</v>
      </c>
      <c r="V180" s="50" t="s">
        <v>2038</v>
      </c>
      <c r="W180" s="49">
        <v>0.2</v>
      </c>
      <c r="X180" s="62" t="s">
        <v>6</v>
      </c>
      <c r="Y180" s="86"/>
      <c r="Z180" s="27"/>
      <c r="AA180" s="25"/>
      <c r="AB180" s="26"/>
      <c r="AC180" s="27"/>
      <c r="AD180" s="25"/>
      <c r="AE180" s="26"/>
      <c r="AF180" s="27"/>
      <c r="AG180" s="25"/>
      <c r="AH180" s="26"/>
      <c r="AI180" s="27"/>
      <c r="AJ180" s="25"/>
      <c r="AK180" s="26"/>
      <c r="AL180" s="27"/>
    </row>
    <row r="181" spans="1:38" ht="38.25" customHeight="1" x14ac:dyDescent="0.35">
      <c r="A181" s="44" t="s">
        <v>1153</v>
      </c>
      <c r="B181" s="63" t="s">
        <v>2039</v>
      </c>
      <c r="C181" s="64" t="s">
        <v>2040</v>
      </c>
      <c r="D181" s="63" t="s">
        <v>2041</v>
      </c>
      <c r="E181" s="63">
        <v>1</v>
      </c>
      <c r="F181" s="65">
        <v>43525</v>
      </c>
      <c r="G181" s="65">
        <v>44353</v>
      </c>
      <c r="H181" s="66">
        <v>122.25</v>
      </c>
      <c r="I181" s="63" t="s">
        <v>611</v>
      </c>
      <c r="J181" s="63"/>
      <c r="K181" s="49">
        <v>1</v>
      </c>
      <c r="L181" s="50" t="s">
        <v>2042</v>
      </c>
      <c r="M181" s="97" t="s">
        <v>2043</v>
      </c>
      <c r="N181" s="58">
        <v>46153</v>
      </c>
      <c r="O181" s="50" t="s">
        <v>2044</v>
      </c>
      <c r="P181" s="49">
        <v>1</v>
      </c>
      <c r="Q181" s="61" t="s">
        <v>3</v>
      </c>
      <c r="R181" s="55"/>
      <c r="S181" s="89" t="s">
        <v>2045</v>
      </c>
      <c r="T181" s="90" t="s">
        <v>2046</v>
      </c>
      <c r="U181" s="88">
        <v>46213</v>
      </c>
      <c r="V181" s="50" t="s">
        <v>2047</v>
      </c>
      <c r="W181" s="49">
        <v>1</v>
      </c>
      <c r="X181" s="61" t="s">
        <v>3</v>
      </c>
      <c r="Y181" s="86"/>
      <c r="Z181" s="27"/>
      <c r="AA181" s="25"/>
      <c r="AB181" s="26"/>
      <c r="AC181" s="27"/>
      <c r="AD181" s="25"/>
      <c r="AE181" s="26"/>
      <c r="AF181" s="27"/>
      <c r="AG181" s="25"/>
      <c r="AH181" s="26"/>
      <c r="AI181" s="27"/>
      <c r="AJ181" s="25"/>
      <c r="AK181" s="26"/>
      <c r="AL181" s="27"/>
    </row>
    <row r="182" spans="1:38" ht="38.25" customHeight="1" x14ac:dyDescent="0.35">
      <c r="A182" s="44" t="s">
        <v>1153</v>
      </c>
      <c r="B182" s="63" t="s">
        <v>2048</v>
      </c>
      <c r="C182" s="64" t="s">
        <v>2049</v>
      </c>
      <c r="D182" s="63" t="s">
        <v>2050</v>
      </c>
      <c r="E182" s="63">
        <v>1</v>
      </c>
      <c r="F182" s="65">
        <v>44410</v>
      </c>
      <c r="G182" s="65">
        <v>44742</v>
      </c>
      <c r="H182" s="66">
        <v>49.199999999999996</v>
      </c>
      <c r="I182" s="63" t="s">
        <v>611</v>
      </c>
      <c r="J182" s="63"/>
      <c r="K182" s="49">
        <v>1</v>
      </c>
      <c r="L182" s="50" t="s">
        <v>2051</v>
      </c>
      <c r="M182" s="98" t="s">
        <v>2052</v>
      </c>
      <c r="N182" s="58">
        <v>46153</v>
      </c>
      <c r="O182" s="50" t="s">
        <v>2053</v>
      </c>
      <c r="P182" s="49">
        <v>1</v>
      </c>
      <c r="Q182" s="61" t="s">
        <v>3</v>
      </c>
      <c r="R182" s="55"/>
      <c r="S182" s="89" t="s">
        <v>2045</v>
      </c>
      <c r="T182" s="90" t="s">
        <v>2046</v>
      </c>
      <c r="U182" s="88">
        <v>46213</v>
      </c>
      <c r="V182" s="50" t="s">
        <v>2047</v>
      </c>
      <c r="W182" s="49">
        <v>1</v>
      </c>
      <c r="X182" s="61" t="s">
        <v>3</v>
      </c>
      <c r="Y182" s="86"/>
      <c r="Z182" s="27"/>
      <c r="AA182" s="25"/>
      <c r="AB182" s="26"/>
      <c r="AC182" s="27"/>
      <c r="AD182" s="25"/>
      <c r="AE182" s="26"/>
      <c r="AF182" s="27"/>
      <c r="AG182" s="25"/>
      <c r="AH182" s="26"/>
      <c r="AI182" s="27"/>
      <c r="AJ182" s="25"/>
      <c r="AK182" s="26"/>
      <c r="AL182" s="27"/>
    </row>
    <row r="183" spans="1:38" ht="38.25" customHeight="1" x14ac:dyDescent="0.35">
      <c r="A183" s="44" t="s">
        <v>1153</v>
      </c>
      <c r="B183" s="63" t="s">
        <v>2054</v>
      </c>
      <c r="C183" s="64" t="s">
        <v>2055</v>
      </c>
      <c r="D183" s="63" t="s">
        <v>2050</v>
      </c>
      <c r="E183" s="63">
        <v>1</v>
      </c>
      <c r="F183" s="65">
        <v>44410</v>
      </c>
      <c r="G183" s="65">
        <v>44742</v>
      </c>
      <c r="H183" s="66">
        <v>49.199999999999996</v>
      </c>
      <c r="I183" s="63" t="s">
        <v>611</v>
      </c>
      <c r="J183" s="63"/>
      <c r="K183" s="49">
        <v>1</v>
      </c>
      <c r="L183" s="50" t="s">
        <v>2056</v>
      </c>
      <c r="M183" s="98" t="s">
        <v>2057</v>
      </c>
      <c r="N183" s="58">
        <v>46153</v>
      </c>
      <c r="O183" s="50" t="s">
        <v>2058</v>
      </c>
      <c r="P183" s="49">
        <v>1</v>
      </c>
      <c r="Q183" s="61" t="s">
        <v>3</v>
      </c>
      <c r="R183" s="55"/>
      <c r="S183" s="89" t="s">
        <v>2045</v>
      </c>
      <c r="T183" s="90" t="s">
        <v>2046</v>
      </c>
      <c r="U183" s="88">
        <v>46213</v>
      </c>
      <c r="V183" s="50" t="s">
        <v>2047</v>
      </c>
      <c r="W183" s="49">
        <v>1</v>
      </c>
      <c r="X183" s="61" t="s">
        <v>3</v>
      </c>
      <c r="Y183" s="86"/>
      <c r="Z183" s="27"/>
      <c r="AA183" s="25"/>
      <c r="AB183" s="26"/>
      <c r="AC183" s="27"/>
      <c r="AD183" s="25"/>
      <c r="AE183" s="26"/>
      <c r="AF183" s="27"/>
      <c r="AG183" s="25"/>
      <c r="AH183" s="26"/>
      <c r="AI183" s="27"/>
      <c r="AJ183" s="25"/>
      <c r="AK183" s="26"/>
      <c r="AL183" s="27"/>
    </row>
    <row r="184" spans="1:38" ht="38.25" customHeight="1" x14ac:dyDescent="0.35">
      <c r="A184" s="44" t="s">
        <v>1153</v>
      </c>
      <c r="B184" s="63" t="s">
        <v>2059</v>
      </c>
      <c r="C184" s="64" t="s">
        <v>2060</v>
      </c>
      <c r="D184" s="63" t="s">
        <v>2050</v>
      </c>
      <c r="E184" s="63">
        <v>1</v>
      </c>
      <c r="F184" s="65">
        <v>44480</v>
      </c>
      <c r="G184" s="65">
        <v>44561</v>
      </c>
      <c r="H184" s="66">
        <v>12</v>
      </c>
      <c r="I184" s="63" t="s">
        <v>611</v>
      </c>
      <c r="J184" s="63"/>
      <c r="K184" s="49">
        <v>1</v>
      </c>
      <c r="L184" s="50" t="s">
        <v>2061</v>
      </c>
      <c r="M184" s="98" t="s">
        <v>2062</v>
      </c>
      <c r="N184" s="58">
        <v>46153</v>
      </c>
      <c r="O184" s="50" t="s">
        <v>2063</v>
      </c>
      <c r="P184" s="49">
        <v>1</v>
      </c>
      <c r="Q184" s="61" t="s">
        <v>3</v>
      </c>
      <c r="R184" s="55"/>
      <c r="S184" s="89" t="s">
        <v>2045</v>
      </c>
      <c r="T184" s="90" t="s">
        <v>2046</v>
      </c>
      <c r="U184" s="88">
        <v>46213</v>
      </c>
      <c r="V184" s="50" t="s">
        <v>2047</v>
      </c>
      <c r="W184" s="49">
        <v>1</v>
      </c>
      <c r="X184" s="61" t="s">
        <v>3</v>
      </c>
      <c r="Y184" s="86"/>
      <c r="Z184" s="27"/>
      <c r="AA184" s="25"/>
      <c r="AB184" s="26"/>
      <c r="AC184" s="27"/>
      <c r="AD184" s="25"/>
      <c r="AE184" s="26"/>
      <c r="AF184" s="27"/>
      <c r="AG184" s="25"/>
      <c r="AH184" s="26"/>
      <c r="AI184" s="27"/>
      <c r="AJ184" s="25"/>
      <c r="AK184" s="26"/>
      <c r="AL184" s="27"/>
    </row>
    <row r="185" spans="1:38" ht="38.25" customHeight="1" x14ac:dyDescent="0.35">
      <c r="A185" s="44" t="s">
        <v>1153</v>
      </c>
      <c r="B185" s="63" t="s">
        <v>2064</v>
      </c>
      <c r="C185" s="64" t="s">
        <v>2065</v>
      </c>
      <c r="D185" s="63" t="s">
        <v>2066</v>
      </c>
      <c r="E185" s="63">
        <v>1</v>
      </c>
      <c r="F185" s="65">
        <v>44562</v>
      </c>
      <c r="G185" s="65">
        <v>44926</v>
      </c>
      <c r="H185" s="66">
        <v>54</v>
      </c>
      <c r="I185" s="63" t="s">
        <v>611</v>
      </c>
      <c r="J185" s="63"/>
      <c r="K185" s="49">
        <v>1</v>
      </c>
      <c r="L185" s="50" t="s">
        <v>2067</v>
      </c>
      <c r="M185" s="53" t="s">
        <v>2068</v>
      </c>
      <c r="N185" s="58">
        <v>46153</v>
      </c>
      <c r="O185" s="50" t="s">
        <v>2058</v>
      </c>
      <c r="P185" s="49">
        <v>1</v>
      </c>
      <c r="Q185" s="61" t="s">
        <v>3</v>
      </c>
      <c r="R185" s="55"/>
      <c r="S185" s="89" t="s">
        <v>2045</v>
      </c>
      <c r="T185" s="90" t="s">
        <v>2046</v>
      </c>
      <c r="U185" s="88">
        <v>46213</v>
      </c>
      <c r="V185" s="50" t="s">
        <v>2047</v>
      </c>
      <c r="W185" s="49">
        <v>1</v>
      </c>
      <c r="X185" s="61" t="s">
        <v>3</v>
      </c>
      <c r="Y185" s="86"/>
      <c r="Z185" s="27"/>
      <c r="AA185" s="25"/>
      <c r="AB185" s="26"/>
      <c r="AC185" s="27"/>
      <c r="AD185" s="25"/>
      <c r="AE185" s="26"/>
      <c r="AF185" s="27"/>
      <c r="AG185" s="25"/>
      <c r="AH185" s="26"/>
      <c r="AI185" s="27"/>
      <c r="AJ185" s="25"/>
      <c r="AK185" s="26"/>
      <c r="AL185" s="27"/>
    </row>
    <row r="186" spans="1:38" ht="38.25" customHeight="1" x14ac:dyDescent="0.35">
      <c r="A186" s="44" t="s">
        <v>1153</v>
      </c>
      <c r="B186" s="63" t="s">
        <v>2069</v>
      </c>
      <c r="C186" s="64" t="s">
        <v>2070</v>
      </c>
      <c r="D186" s="63" t="s">
        <v>2050</v>
      </c>
      <c r="E186" s="63">
        <v>1</v>
      </c>
      <c r="F186" s="65">
        <v>44557</v>
      </c>
      <c r="G186" s="65">
        <v>44926</v>
      </c>
      <c r="H186" s="66">
        <v>54.599999999999994</v>
      </c>
      <c r="I186" s="63" t="s">
        <v>611</v>
      </c>
      <c r="J186" s="63"/>
      <c r="K186" s="49">
        <v>1</v>
      </c>
      <c r="L186" s="50" t="s">
        <v>2071</v>
      </c>
      <c r="M186" s="98" t="s">
        <v>2072</v>
      </c>
      <c r="N186" s="58">
        <v>46153</v>
      </c>
      <c r="O186" s="50" t="s">
        <v>2073</v>
      </c>
      <c r="P186" s="49">
        <v>1</v>
      </c>
      <c r="Q186" s="61" t="s">
        <v>3</v>
      </c>
      <c r="R186" s="55"/>
      <c r="S186" s="89" t="s">
        <v>2045</v>
      </c>
      <c r="T186" s="90" t="s">
        <v>2046</v>
      </c>
      <c r="U186" s="88">
        <v>46213</v>
      </c>
      <c r="V186" s="50" t="s">
        <v>2047</v>
      </c>
      <c r="W186" s="49">
        <v>1</v>
      </c>
      <c r="X186" s="61" t="s">
        <v>3</v>
      </c>
      <c r="Y186" s="86"/>
      <c r="Z186" s="27"/>
      <c r="AA186" s="25"/>
      <c r="AB186" s="26"/>
      <c r="AC186" s="27"/>
      <c r="AD186" s="25"/>
      <c r="AE186" s="26"/>
      <c r="AF186" s="27"/>
      <c r="AG186" s="25"/>
      <c r="AH186" s="26"/>
      <c r="AI186" s="27"/>
      <c r="AJ186" s="25"/>
      <c r="AK186" s="26"/>
      <c r="AL186" s="27"/>
    </row>
    <row r="187" spans="1:38" ht="38.25" customHeight="1" x14ac:dyDescent="0.35">
      <c r="A187" s="44" t="s">
        <v>1153</v>
      </c>
      <c r="B187" s="63" t="s">
        <v>2074</v>
      </c>
      <c r="C187" s="64" t="s">
        <v>2075</v>
      </c>
      <c r="D187" s="63" t="s">
        <v>2076</v>
      </c>
      <c r="E187" s="63">
        <v>100</v>
      </c>
      <c r="F187" s="65">
        <v>44682</v>
      </c>
      <c r="G187" s="65">
        <v>44926</v>
      </c>
      <c r="H187" s="66">
        <v>36</v>
      </c>
      <c r="I187" s="63" t="s">
        <v>611</v>
      </c>
      <c r="J187" s="63"/>
      <c r="K187" s="49">
        <v>1</v>
      </c>
      <c r="L187" s="50" t="s">
        <v>2077</v>
      </c>
      <c r="M187" s="53" t="s">
        <v>2078</v>
      </c>
      <c r="N187" s="58">
        <v>46153</v>
      </c>
      <c r="O187" s="50" t="s">
        <v>2079</v>
      </c>
      <c r="P187" s="49">
        <v>1</v>
      </c>
      <c r="Q187" s="61" t="s">
        <v>3</v>
      </c>
      <c r="R187" s="55"/>
      <c r="S187" s="89" t="s">
        <v>2045</v>
      </c>
      <c r="T187" s="90" t="s">
        <v>2046</v>
      </c>
      <c r="U187" s="88">
        <v>46213</v>
      </c>
      <c r="V187" s="50" t="s">
        <v>2047</v>
      </c>
      <c r="W187" s="49">
        <v>1</v>
      </c>
      <c r="X187" s="61" t="s">
        <v>3</v>
      </c>
      <c r="Y187" s="86"/>
      <c r="Z187" s="27"/>
      <c r="AA187" s="25"/>
      <c r="AB187" s="26"/>
      <c r="AC187" s="27"/>
      <c r="AD187" s="25"/>
      <c r="AE187" s="26"/>
      <c r="AF187" s="27"/>
      <c r="AG187" s="25"/>
      <c r="AH187" s="26"/>
      <c r="AI187" s="27"/>
      <c r="AJ187" s="25"/>
      <c r="AK187" s="26"/>
      <c r="AL187" s="27"/>
    </row>
    <row r="188" spans="1:38" ht="38.25" customHeight="1" x14ac:dyDescent="0.35">
      <c r="A188" s="44" t="s">
        <v>1153</v>
      </c>
      <c r="B188" s="63" t="s">
        <v>2080</v>
      </c>
      <c r="C188" s="64" t="s">
        <v>2075</v>
      </c>
      <c r="D188" s="63" t="s">
        <v>2076</v>
      </c>
      <c r="E188" s="63">
        <v>100</v>
      </c>
      <c r="F188" s="65">
        <v>44820</v>
      </c>
      <c r="G188" s="65">
        <v>44926</v>
      </c>
      <c r="H188" s="66">
        <v>15.750000000000002</v>
      </c>
      <c r="I188" s="63" t="s">
        <v>611</v>
      </c>
      <c r="J188" s="63"/>
      <c r="K188" s="49">
        <v>1</v>
      </c>
      <c r="L188" s="50" t="s">
        <v>2081</v>
      </c>
      <c r="M188" s="53" t="s">
        <v>2082</v>
      </c>
      <c r="N188" s="58">
        <v>46153</v>
      </c>
      <c r="O188" s="50" t="s">
        <v>2079</v>
      </c>
      <c r="P188" s="49">
        <v>1</v>
      </c>
      <c r="Q188" s="61" t="s">
        <v>3</v>
      </c>
      <c r="R188" s="55"/>
      <c r="S188" s="89" t="s">
        <v>2045</v>
      </c>
      <c r="T188" s="90" t="s">
        <v>2046</v>
      </c>
      <c r="U188" s="88">
        <v>46213</v>
      </c>
      <c r="V188" s="50" t="s">
        <v>2047</v>
      </c>
      <c r="W188" s="49">
        <v>1</v>
      </c>
      <c r="X188" s="61" t="s">
        <v>3</v>
      </c>
      <c r="Y188" s="86"/>
      <c r="Z188" s="27"/>
      <c r="AA188" s="25"/>
      <c r="AB188" s="26"/>
      <c r="AC188" s="27"/>
      <c r="AD188" s="25"/>
      <c r="AE188" s="26"/>
      <c r="AF188" s="27"/>
      <c r="AG188" s="25"/>
      <c r="AH188" s="26"/>
      <c r="AI188" s="27"/>
      <c r="AJ188" s="25"/>
      <c r="AK188" s="26"/>
      <c r="AL188" s="27"/>
    </row>
    <row r="189" spans="1:38" ht="38.25" customHeight="1" x14ac:dyDescent="0.35">
      <c r="A189" s="44" t="s">
        <v>1153</v>
      </c>
      <c r="B189" s="63" t="s">
        <v>2083</v>
      </c>
      <c r="C189" s="64" t="s">
        <v>2084</v>
      </c>
      <c r="D189" s="63" t="s">
        <v>2085</v>
      </c>
      <c r="E189" s="63">
        <v>1</v>
      </c>
      <c r="F189" s="65">
        <v>44840</v>
      </c>
      <c r="G189" s="65">
        <v>44926</v>
      </c>
      <c r="H189" s="66">
        <v>12.75</v>
      </c>
      <c r="I189" s="63" t="s">
        <v>611</v>
      </c>
      <c r="J189" s="63"/>
      <c r="K189" s="49">
        <v>1</v>
      </c>
      <c r="L189" s="50" t="s">
        <v>2086</v>
      </c>
      <c r="M189" s="98" t="s">
        <v>2087</v>
      </c>
      <c r="N189" s="58">
        <v>46153</v>
      </c>
      <c r="O189" s="50" t="s">
        <v>2088</v>
      </c>
      <c r="P189" s="49">
        <v>1</v>
      </c>
      <c r="Q189" s="61" t="s">
        <v>3</v>
      </c>
      <c r="R189" s="55"/>
      <c r="S189" s="89" t="s">
        <v>2045</v>
      </c>
      <c r="T189" s="90" t="s">
        <v>2046</v>
      </c>
      <c r="U189" s="88">
        <v>46213</v>
      </c>
      <c r="V189" s="50" t="s">
        <v>2047</v>
      </c>
      <c r="W189" s="49">
        <v>1</v>
      </c>
      <c r="X189" s="61" t="s">
        <v>3</v>
      </c>
      <c r="Y189" s="86"/>
      <c r="Z189" s="27"/>
      <c r="AA189" s="25"/>
      <c r="AB189" s="26"/>
      <c r="AC189" s="27"/>
      <c r="AD189" s="25"/>
      <c r="AE189" s="26"/>
      <c r="AF189" s="27"/>
      <c r="AG189" s="25"/>
      <c r="AH189" s="26"/>
      <c r="AI189" s="27"/>
      <c r="AJ189" s="25"/>
      <c r="AK189" s="26"/>
      <c r="AL189" s="27"/>
    </row>
    <row r="190" spans="1:38" ht="38.25" customHeight="1" x14ac:dyDescent="0.35">
      <c r="A190" s="44" t="s">
        <v>1153</v>
      </c>
      <c r="B190" s="63" t="s">
        <v>2089</v>
      </c>
      <c r="C190" s="64" t="s">
        <v>2084</v>
      </c>
      <c r="D190" s="63" t="s">
        <v>2090</v>
      </c>
      <c r="E190" s="63">
        <v>1</v>
      </c>
      <c r="F190" s="65">
        <v>44840</v>
      </c>
      <c r="G190" s="65">
        <v>44926</v>
      </c>
      <c r="H190" s="66">
        <v>12.75</v>
      </c>
      <c r="I190" s="63" t="s">
        <v>611</v>
      </c>
      <c r="J190" s="63"/>
      <c r="K190" s="49">
        <v>1</v>
      </c>
      <c r="L190" s="50" t="s">
        <v>2086</v>
      </c>
      <c r="M190" s="98" t="s">
        <v>2091</v>
      </c>
      <c r="N190" s="58">
        <v>46153</v>
      </c>
      <c r="O190" s="50" t="s">
        <v>2088</v>
      </c>
      <c r="P190" s="49">
        <v>1</v>
      </c>
      <c r="Q190" s="61" t="s">
        <v>3</v>
      </c>
      <c r="R190" s="55"/>
      <c r="S190" s="89" t="s">
        <v>2045</v>
      </c>
      <c r="T190" s="90" t="s">
        <v>2046</v>
      </c>
      <c r="U190" s="88">
        <v>46213</v>
      </c>
      <c r="V190" s="50" t="s">
        <v>2047</v>
      </c>
      <c r="W190" s="49">
        <v>1</v>
      </c>
      <c r="X190" s="61" t="s">
        <v>3</v>
      </c>
      <c r="Y190" s="86"/>
      <c r="Z190" s="27"/>
      <c r="AA190" s="25"/>
      <c r="AB190" s="26"/>
      <c r="AC190" s="27"/>
      <c r="AD190" s="25"/>
      <c r="AE190" s="26"/>
      <c r="AF190" s="27"/>
      <c r="AG190" s="25"/>
      <c r="AH190" s="26"/>
      <c r="AI190" s="27"/>
      <c r="AJ190" s="25"/>
      <c r="AK190" s="26"/>
      <c r="AL190" s="27"/>
    </row>
    <row r="191" spans="1:38" ht="38.25" customHeight="1" x14ac:dyDescent="0.35">
      <c r="A191" s="44" t="s">
        <v>1153</v>
      </c>
      <c r="B191" s="63" t="s">
        <v>2092</v>
      </c>
      <c r="C191" s="64" t="s">
        <v>2084</v>
      </c>
      <c r="D191" s="63" t="s">
        <v>2090</v>
      </c>
      <c r="E191" s="63">
        <v>1</v>
      </c>
      <c r="F191" s="65">
        <v>44840</v>
      </c>
      <c r="G191" s="65">
        <v>44926</v>
      </c>
      <c r="H191" s="66">
        <v>12.75</v>
      </c>
      <c r="I191" s="63" t="s">
        <v>611</v>
      </c>
      <c r="J191" s="63"/>
      <c r="K191" s="49">
        <v>1</v>
      </c>
      <c r="L191" s="50" t="s">
        <v>2086</v>
      </c>
      <c r="M191" s="98" t="s">
        <v>2093</v>
      </c>
      <c r="N191" s="58">
        <v>46153</v>
      </c>
      <c r="O191" s="50" t="s">
        <v>2088</v>
      </c>
      <c r="P191" s="49">
        <v>1</v>
      </c>
      <c r="Q191" s="61" t="s">
        <v>3</v>
      </c>
      <c r="R191" s="55"/>
      <c r="S191" s="89" t="s">
        <v>2045</v>
      </c>
      <c r="T191" s="90" t="s">
        <v>2046</v>
      </c>
      <c r="U191" s="88">
        <v>46213</v>
      </c>
      <c r="V191" s="50" t="s">
        <v>2047</v>
      </c>
      <c r="W191" s="49">
        <v>1</v>
      </c>
      <c r="X191" s="61" t="s">
        <v>3</v>
      </c>
      <c r="Y191" s="86"/>
      <c r="Z191" s="27"/>
      <c r="AA191" s="25"/>
      <c r="AB191" s="26"/>
      <c r="AC191" s="27"/>
      <c r="AD191" s="25"/>
      <c r="AE191" s="26"/>
      <c r="AF191" s="27"/>
      <c r="AG191" s="25"/>
      <c r="AH191" s="26"/>
      <c r="AI191" s="27"/>
      <c r="AJ191" s="25"/>
      <c r="AK191" s="26"/>
      <c r="AL191" s="27"/>
    </row>
    <row r="192" spans="1:38" ht="38.25" customHeight="1" x14ac:dyDescent="0.35">
      <c r="A192" s="44" t="s">
        <v>1153</v>
      </c>
      <c r="B192" s="63" t="s">
        <v>2094</v>
      </c>
      <c r="C192" s="64" t="s">
        <v>2084</v>
      </c>
      <c r="D192" s="63" t="s">
        <v>2090</v>
      </c>
      <c r="E192" s="63">
        <v>1</v>
      </c>
      <c r="F192" s="65">
        <v>44840</v>
      </c>
      <c r="G192" s="65">
        <v>44926</v>
      </c>
      <c r="H192" s="66">
        <v>12.75</v>
      </c>
      <c r="I192" s="63" t="s">
        <v>611</v>
      </c>
      <c r="J192" s="63"/>
      <c r="K192" s="49">
        <v>1</v>
      </c>
      <c r="L192" s="50" t="s">
        <v>2086</v>
      </c>
      <c r="M192" s="98" t="s">
        <v>2095</v>
      </c>
      <c r="N192" s="58">
        <v>46153</v>
      </c>
      <c r="O192" s="50" t="s">
        <v>2088</v>
      </c>
      <c r="P192" s="49">
        <v>1</v>
      </c>
      <c r="Q192" s="61" t="s">
        <v>3</v>
      </c>
      <c r="R192" s="55"/>
      <c r="S192" s="89" t="s">
        <v>2045</v>
      </c>
      <c r="T192" s="90" t="s">
        <v>2046</v>
      </c>
      <c r="U192" s="88">
        <v>46213</v>
      </c>
      <c r="V192" s="50" t="s">
        <v>2047</v>
      </c>
      <c r="W192" s="49">
        <v>1</v>
      </c>
      <c r="X192" s="61" t="s">
        <v>3</v>
      </c>
      <c r="Y192" s="86"/>
      <c r="Z192" s="27"/>
      <c r="AA192" s="25"/>
      <c r="AB192" s="26"/>
      <c r="AC192" s="27"/>
      <c r="AD192" s="25"/>
      <c r="AE192" s="26"/>
      <c r="AF192" s="27"/>
      <c r="AG192" s="25"/>
      <c r="AH192" s="26"/>
      <c r="AI192" s="27"/>
      <c r="AJ192" s="25"/>
      <c r="AK192" s="26"/>
      <c r="AL192" s="27"/>
    </row>
    <row r="193" spans="1:38" ht="38.25" customHeight="1" x14ac:dyDescent="0.35">
      <c r="A193" s="44" t="s">
        <v>1153</v>
      </c>
      <c r="B193" s="63" t="s">
        <v>2096</v>
      </c>
      <c r="C193" s="64" t="s">
        <v>2084</v>
      </c>
      <c r="D193" s="63" t="s">
        <v>2090</v>
      </c>
      <c r="E193" s="63">
        <v>1</v>
      </c>
      <c r="F193" s="65">
        <v>44840</v>
      </c>
      <c r="G193" s="65">
        <v>44926</v>
      </c>
      <c r="H193" s="66">
        <v>12.75</v>
      </c>
      <c r="I193" s="63" t="s">
        <v>611</v>
      </c>
      <c r="J193" s="63"/>
      <c r="K193" s="49">
        <v>1</v>
      </c>
      <c r="L193" s="50" t="s">
        <v>2086</v>
      </c>
      <c r="M193" s="98" t="s">
        <v>2097</v>
      </c>
      <c r="N193" s="58">
        <v>46153</v>
      </c>
      <c r="O193" s="50" t="s">
        <v>2098</v>
      </c>
      <c r="P193" s="49">
        <v>1</v>
      </c>
      <c r="Q193" s="61" t="s">
        <v>3</v>
      </c>
      <c r="R193" s="55"/>
      <c r="S193" s="89" t="s">
        <v>2045</v>
      </c>
      <c r="T193" s="90" t="s">
        <v>2046</v>
      </c>
      <c r="U193" s="88">
        <v>46213</v>
      </c>
      <c r="V193" s="50" t="s">
        <v>2047</v>
      </c>
      <c r="W193" s="49">
        <v>1</v>
      </c>
      <c r="X193" s="61" t="s">
        <v>3</v>
      </c>
      <c r="Y193" s="86"/>
      <c r="Z193" s="27"/>
      <c r="AA193" s="25"/>
      <c r="AB193" s="26"/>
      <c r="AC193" s="27"/>
      <c r="AD193" s="25"/>
      <c r="AE193" s="26"/>
      <c r="AF193" s="27"/>
      <c r="AG193" s="25"/>
      <c r="AH193" s="26"/>
      <c r="AI193" s="27"/>
      <c r="AJ193" s="25"/>
      <c r="AK193" s="26"/>
      <c r="AL193" s="27"/>
    </row>
    <row r="194" spans="1:38" ht="38.25" customHeight="1" x14ac:dyDescent="0.35">
      <c r="A194" s="44" t="s">
        <v>1153</v>
      </c>
      <c r="B194" s="63" t="s">
        <v>2099</v>
      </c>
      <c r="C194" s="64" t="s">
        <v>2084</v>
      </c>
      <c r="D194" s="63" t="s">
        <v>2090</v>
      </c>
      <c r="E194" s="63">
        <v>1</v>
      </c>
      <c r="F194" s="65">
        <v>44840</v>
      </c>
      <c r="G194" s="65">
        <v>44926</v>
      </c>
      <c r="H194" s="66">
        <v>12.75</v>
      </c>
      <c r="I194" s="63" t="s">
        <v>611</v>
      </c>
      <c r="J194" s="63"/>
      <c r="K194" s="49">
        <v>1</v>
      </c>
      <c r="L194" s="50" t="s">
        <v>2086</v>
      </c>
      <c r="M194" s="53" t="s">
        <v>2100</v>
      </c>
      <c r="N194" s="58">
        <v>46153</v>
      </c>
      <c r="O194" s="50" t="s">
        <v>2088</v>
      </c>
      <c r="P194" s="49">
        <v>1</v>
      </c>
      <c r="Q194" s="61" t="s">
        <v>3</v>
      </c>
      <c r="R194" s="55"/>
      <c r="S194" s="89" t="s">
        <v>2045</v>
      </c>
      <c r="T194" s="90" t="s">
        <v>2046</v>
      </c>
      <c r="U194" s="88">
        <v>46213</v>
      </c>
      <c r="V194" s="50" t="s">
        <v>2047</v>
      </c>
      <c r="W194" s="49">
        <v>1</v>
      </c>
      <c r="X194" s="61" t="s">
        <v>3</v>
      </c>
      <c r="Y194" s="86"/>
      <c r="Z194" s="27"/>
      <c r="AA194" s="25"/>
      <c r="AB194" s="26"/>
      <c r="AC194" s="27"/>
      <c r="AD194" s="25"/>
      <c r="AE194" s="26"/>
      <c r="AF194" s="27"/>
      <c r="AG194" s="25"/>
      <c r="AH194" s="26"/>
      <c r="AI194" s="27"/>
      <c r="AJ194" s="25"/>
      <c r="AK194" s="26"/>
      <c r="AL194" s="27"/>
    </row>
    <row r="195" spans="1:38" ht="38.25" customHeight="1" x14ac:dyDescent="0.35">
      <c r="A195" s="44" t="s">
        <v>1153</v>
      </c>
      <c r="B195" s="63" t="s">
        <v>2101</v>
      </c>
      <c r="C195" s="64" t="s">
        <v>2102</v>
      </c>
      <c r="D195" s="63" t="s">
        <v>2103</v>
      </c>
      <c r="E195" s="63">
        <v>1</v>
      </c>
      <c r="F195" s="65">
        <v>45048</v>
      </c>
      <c r="G195" s="65">
        <v>45077</v>
      </c>
      <c r="H195" s="66">
        <v>4.3500000000000005</v>
      </c>
      <c r="I195" s="63" t="s">
        <v>611</v>
      </c>
      <c r="J195" s="63"/>
      <c r="K195" s="49">
        <v>1</v>
      </c>
      <c r="L195" s="50" t="s">
        <v>2104</v>
      </c>
      <c r="M195" s="53" t="s">
        <v>2105</v>
      </c>
      <c r="N195" s="58">
        <v>46153</v>
      </c>
      <c r="O195" s="50" t="s">
        <v>2106</v>
      </c>
      <c r="P195" s="49">
        <v>1</v>
      </c>
      <c r="Q195" s="61" t="s">
        <v>3</v>
      </c>
      <c r="R195" s="55"/>
      <c r="S195" s="89" t="s">
        <v>2045</v>
      </c>
      <c r="T195" s="90" t="s">
        <v>2046</v>
      </c>
      <c r="U195" s="88">
        <v>46213</v>
      </c>
      <c r="V195" s="50" t="s">
        <v>2047</v>
      </c>
      <c r="W195" s="49">
        <v>1</v>
      </c>
      <c r="X195" s="61" t="s">
        <v>3</v>
      </c>
      <c r="Y195" s="86"/>
      <c r="Z195" s="27"/>
      <c r="AA195" s="25"/>
      <c r="AB195" s="26"/>
      <c r="AC195" s="27"/>
      <c r="AD195" s="25"/>
      <c r="AE195" s="26"/>
      <c r="AF195" s="27"/>
      <c r="AG195" s="25"/>
      <c r="AH195" s="26"/>
      <c r="AI195" s="27"/>
      <c r="AJ195" s="25"/>
      <c r="AK195" s="26"/>
      <c r="AL195" s="27"/>
    </row>
    <row r="196" spans="1:38" ht="38.25" customHeight="1" x14ac:dyDescent="0.35">
      <c r="A196" s="44" t="s">
        <v>1153</v>
      </c>
      <c r="B196" s="63" t="s">
        <v>2107</v>
      </c>
      <c r="C196" s="64" t="s">
        <v>2102</v>
      </c>
      <c r="D196" s="63" t="s">
        <v>2103</v>
      </c>
      <c r="E196" s="63">
        <v>1</v>
      </c>
      <c r="F196" s="65">
        <v>45048</v>
      </c>
      <c r="G196" s="65">
        <v>45077</v>
      </c>
      <c r="H196" s="66">
        <v>4.3500000000000005</v>
      </c>
      <c r="I196" s="63" t="s">
        <v>611</v>
      </c>
      <c r="J196" s="63"/>
      <c r="K196" s="49">
        <v>1</v>
      </c>
      <c r="L196" s="50" t="s">
        <v>2104</v>
      </c>
      <c r="M196" s="53" t="s">
        <v>2108</v>
      </c>
      <c r="N196" s="58">
        <v>46153</v>
      </c>
      <c r="O196" s="50" t="s">
        <v>2109</v>
      </c>
      <c r="P196" s="49">
        <v>1</v>
      </c>
      <c r="Q196" s="61" t="s">
        <v>3</v>
      </c>
      <c r="R196" s="55"/>
      <c r="S196" s="89" t="s">
        <v>2045</v>
      </c>
      <c r="T196" s="90" t="s">
        <v>2046</v>
      </c>
      <c r="U196" s="88">
        <v>46213</v>
      </c>
      <c r="V196" s="50" t="s">
        <v>2047</v>
      </c>
      <c r="W196" s="49">
        <v>1</v>
      </c>
      <c r="X196" s="61" t="s">
        <v>3</v>
      </c>
      <c r="Y196" s="86"/>
      <c r="Z196" s="27"/>
      <c r="AA196" s="25"/>
      <c r="AB196" s="26"/>
      <c r="AC196" s="27"/>
      <c r="AD196" s="25"/>
      <c r="AE196" s="26"/>
      <c r="AF196" s="27"/>
      <c r="AG196" s="25"/>
      <c r="AH196" s="26"/>
      <c r="AI196" s="27"/>
      <c r="AJ196" s="25"/>
      <c r="AK196" s="26"/>
      <c r="AL196" s="27"/>
    </row>
    <row r="197" spans="1:38" ht="38.25" customHeight="1" x14ac:dyDescent="0.35">
      <c r="A197" s="44" t="s">
        <v>1153</v>
      </c>
      <c r="B197" s="45" t="s">
        <v>2110</v>
      </c>
      <c r="C197" s="46" t="s">
        <v>2111</v>
      </c>
      <c r="D197" s="45" t="s">
        <v>2112</v>
      </c>
      <c r="E197" s="45">
        <v>18</v>
      </c>
      <c r="F197" s="47">
        <v>46082</v>
      </c>
      <c r="G197" s="47">
        <v>46387</v>
      </c>
      <c r="H197" s="48">
        <v>45</v>
      </c>
      <c r="I197" s="45" t="s">
        <v>611</v>
      </c>
      <c r="J197" s="45"/>
      <c r="K197" s="99">
        <v>1</v>
      </c>
      <c r="L197" s="50" t="s">
        <v>2113</v>
      </c>
      <c r="M197" s="87" t="s">
        <v>2114</v>
      </c>
      <c r="N197" s="58">
        <v>46153</v>
      </c>
      <c r="O197" s="50" t="s">
        <v>2115</v>
      </c>
      <c r="P197" s="100">
        <v>0.1111111111111111</v>
      </c>
      <c r="Q197" s="61" t="s">
        <v>526</v>
      </c>
      <c r="R197" s="55"/>
      <c r="S197" s="89" t="s">
        <v>2045</v>
      </c>
      <c r="T197" s="90" t="s">
        <v>2046</v>
      </c>
      <c r="U197" s="88">
        <v>46213</v>
      </c>
      <c r="V197" s="50" t="s">
        <v>2116</v>
      </c>
      <c r="W197" s="100">
        <v>0.1111111111111111</v>
      </c>
      <c r="X197" s="62" t="s">
        <v>4</v>
      </c>
      <c r="Y197" s="86"/>
      <c r="Z197" s="27"/>
      <c r="AA197" s="25"/>
      <c r="AB197" s="26"/>
      <c r="AC197" s="27"/>
      <c r="AD197" s="25"/>
      <c r="AE197" s="26"/>
      <c r="AF197" s="27"/>
      <c r="AG197" s="25"/>
      <c r="AH197" s="26"/>
      <c r="AI197" s="27"/>
      <c r="AJ197" s="25"/>
      <c r="AK197" s="26"/>
      <c r="AL197" s="27"/>
    </row>
    <row r="198" spans="1:38" ht="38.25" customHeight="1" x14ac:dyDescent="0.35">
      <c r="A198" s="44" t="s">
        <v>1153</v>
      </c>
      <c r="B198" s="63" t="s">
        <v>2117</v>
      </c>
      <c r="C198" s="64" t="s">
        <v>2118</v>
      </c>
      <c r="D198" s="63" t="s">
        <v>2119</v>
      </c>
      <c r="E198" s="63">
        <v>1</v>
      </c>
      <c r="F198" s="65">
        <v>45404</v>
      </c>
      <c r="G198" s="65">
        <v>45535</v>
      </c>
      <c r="H198" s="66">
        <v>19.350000000000001</v>
      </c>
      <c r="I198" s="63" t="s">
        <v>611</v>
      </c>
      <c r="J198" s="63"/>
      <c r="K198" s="49">
        <v>0</v>
      </c>
      <c r="L198" s="50" t="s">
        <v>2120</v>
      </c>
      <c r="M198" s="53"/>
      <c r="N198" s="58">
        <v>46153</v>
      </c>
      <c r="O198" s="50" t="s">
        <v>2121</v>
      </c>
      <c r="P198" s="49" t="s">
        <v>2122</v>
      </c>
      <c r="Q198" s="61" t="s">
        <v>5</v>
      </c>
      <c r="R198" s="55"/>
      <c r="S198" s="89" t="s">
        <v>2045</v>
      </c>
      <c r="T198" s="90" t="s">
        <v>2046</v>
      </c>
      <c r="U198" s="88">
        <v>46213</v>
      </c>
      <c r="V198" s="50" t="s">
        <v>2121</v>
      </c>
      <c r="W198" s="49" t="s">
        <v>2122</v>
      </c>
      <c r="X198" s="61" t="s">
        <v>5</v>
      </c>
      <c r="Y198" s="86"/>
      <c r="Z198" s="27"/>
      <c r="AA198" s="25"/>
      <c r="AB198" s="26"/>
      <c r="AC198" s="27"/>
      <c r="AD198" s="25"/>
      <c r="AE198" s="26"/>
      <c r="AF198" s="27"/>
      <c r="AG198" s="25"/>
      <c r="AH198" s="26"/>
      <c r="AI198" s="27"/>
      <c r="AJ198" s="25"/>
      <c r="AK198" s="26"/>
      <c r="AL198" s="27"/>
    </row>
    <row r="199" spans="1:38" ht="38.25" customHeight="1" x14ac:dyDescent="0.35">
      <c r="A199" s="44" t="s">
        <v>1153</v>
      </c>
      <c r="B199" s="63" t="s">
        <v>2123</v>
      </c>
      <c r="C199" s="64" t="s">
        <v>2118</v>
      </c>
      <c r="D199" s="63" t="s">
        <v>2119</v>
      </c>
      <c r="E199" s="63">
        <v>1</v>
      </c>
      <c r="F199" s="65">
        <v>45404</v>
      </c>
      <c r="G199" s="65">
        <v>45535</v>
      </c>
      <c r="H199" s="66">
        <v>19.350000000000001</v>
      </c>
      <c r="I199" s="63" t="s">
        <v>611</v>
      </c>
      <c r="J199" s="63"/>
      <c r="K199" s="49">
        <v>1</v>
      </c>
      <c r="L199" s="50" t="s">
        <v>2124</v>
      </c>
      <c r="M199" s="53" t="s">
        <v>2125</v>
      </c>
      <c r="N199" s="58">
        <v>46153</v>
      </c>
      <c r="O199" s="50" t="s">
        <v>2126</v>
      </c>
      <c r="P199" s="49">
        <v>1</v>
      </c>
      <c r="Q199" s="61" t="s">
        <v>3</v>
      </c>
      <c r="R199" s="55"/>
      <c r="S199" s="89" t="s">
        <v>2045</v>
      </c>
      <c r="T199" s="90" t="s">
        <v>2046</v>
      </c>
      <c r="U199" s="88">
        <v>46213</v>
      </c>
      <c r="V199" s="50" t="s">
        <v>2047</v>
      </c>
      <c r="W199" s="49">
        <v>1</v>
      </c>
      <c r="X199" s="61" t="s">
        <v>3</v>
      </c>
      <c r="Y199" s="86"/>
      <c r="Z199" s="27"/>
      <c r="AA199" s="25"/>
      <c r="AB199" s="26"/>
      <c r="AC199" s="27"/>
      <c r="AD199" s="25"/>
      <c r="AE199" s="26"/>
      <c r="AF199" s="27"/>
      <c r="AG199" s="25"/>
      <c r="AH199" s="26"/>
      <c r="AI199" s="27"/>
      <c r="AJ199" s="25"/>
      <c r="AK199" s="26"/>
      <c r="AL199" s="27"/>
    </row>
    <row r="200" spans="1:38" ht="38.25" customHeight="1" x14ac:dyDescent="0.35">
      <c r="A200" s="44" t="s">
        <v>1153</v>
      </c>
      <c r="B200" s="63" t="s">
        <v>2127</v>
      </c>
      <c r="C200" s="64" t="s">
        <v>2118</v>
      </c>
      <c r="D200" s="63" t="s">
        <v>2119</v>
      </c>
      <c r="E200" s="63">
        <v>1</v>
      </c>
      <c r="F200" s="65">
        <v>45404</v>
      </c>
      <c r="G200" s="65">
        <v>45535</v>
      </c>
      <c r="H200" s="66">
        <v>19.350000000000001</v>
      </c>
      <c r="I200" s="63" t="s">
        <v>611</v>
      </c>
      <c r="J200" s="63"/>
      <c r="K200" s="49">
        <v>1</v>
      </c>
      <c r="L200" s="50" t="s">
        <v>2124</v>
      </c>
      <c r="M200" s="53" t="s">
        <v>2128</v>
      </c>
      <c r="N200" s="58">
        <v>46153</v>
      </c>
      <c r="O200" s="50" t="s">
        <v>2126</v>
      </c>
      <c r="P200" s="49">
        <v>1</v>
      </c>
      <c r="Q200" s="61" t="s">
        <v>3</v>
      </c>
      <c r="R200" s="55"/>
      <c r="S200" s="89" t="s">
        <v>2045</v>
      </c>
      <c r="T200" s="90" t="s">
        <v>2046</v>
      </c>
      <c r="U200" s="88">
        <v>46213</v>
      </c>
      <c r="V200" s="50" t="s">
        <v>2047</v>
      </c>
      <c r="W200" s="49">
        <v>1</v>
      </c>
      <c r="X200" s="61" t="s">
        <v>3</v>
      </c>
      <c r="Y200" s="86"/>
      <c r="Z200" s="27"/>
      <c r="AA200" s="25"/>
      <c r="AB200" s="26"/>
      <c r="AC200" s="27"/>
      <c r="AD200" s="25"/>
      <c r="AE200" s="26"/>
      <c r="AF200" s="27"/>
      <c r="AG200" s="25"/>
      <c r="AH200" s="26"/>
      <c r="AI200" s="27"/>
      <c r="AJ200" s="25"/>
      <c r="AK200" s="26"/>
      <c r="AL200" s="27"/>
    </row>
    <row r="201" spans="1:38" ht="38.25" customHeight="1" x14ac:dyDescent="0.35">
      <c r="A201" s="44" t="s">
        <v>1153</v>
      </c>
      <c r="B201" s="63" t="s">
        <v>2129</v>
      </c>
      <c r="C201" s="64" t="s">
        <v>2118</v>
      </c>
      <c r="D201" s="63" t="s">
        <v>2119</v>
      </c>
      <c r="E201" s="63">
        <v>1</v>
      </c>
      <c r="F201" s="65">
        <v>45404</v>
      </c>
      <c r="G201" s="65">
        <v>45535</v>
      </c>
      <c r="H201" s="66">
        <v>19.350000000000001</v>
      </c>
      <c r="I201" s="63" t="s">
        <v>611</v>
      </c>
      <c r="J201" s="63"/>
      <c r="K201" s="49">
        <v>1</v>
      </c>
      <c r="L201" s="50" t="s">
        <v>2124</v>
      </c>
      <c r="M201" s="53" t="s">
        <v>2130</v>
      </c>
      <c r="N201" s="58">
        <v>46153</v>
      </c>
      <c r="O201" s="50" t="s">
        <v>2126</v>
      </c>
      <c r="P201" s="49">
        <v>1</v>
      </c>
      <c r="Q201" s="61" t="s">
        <v>3</v>
      </c>
      <c r="R201" s="55"/>
      <c r="S201" s="89" t="s">
        <v>2045</v>
      </c>
      <c r="T201" s="90" t="s">
        <v>2046</v>
      </c>
      <c r="U201" s="88">
        <v>46213</v>
      </c>
      <c r="V201" s="50" t="s">
        <v>2047</v>
      </c>
      <c r="W201" s="49">
        <v>1</v>
      </c>
      <c r="X201" s="61" t="s">
        <v>3</v>
      </c>
      <c r="Y201" s="86"/>
      <c r="Z201" s="27"/>
      <c r="AA201" s="25"/>
      <c r="AB201" s="26"/>
      <c r="AC201" s="27"/>
      <c r="AD201" s="25"/>
      <c r="AE201" s="26"/>
      <c r="AF201" s="27"/>
      <c r="AG201" s="25"/>
      <c r="AH201" s="26"/>
      <c r="AI201" s="27"/>
      <c r="AJ201" s="25"/>
      <c r="AK201" s="26"/>
      <c r="AL201" s="27"/>
    </row>
    <row r="202" spans="1:38" ht="38.25" customHeight="1" x14ac:dyDescent="0.35">
      <c r="A202" s="44" t="s">
        <v>1153</v>
      </c>
      <c r="B202" s="63" t="s">
        <v>2129</v>
      </c>
      <c r="C202" s="64" t="s">
        <v>2118</v>
      </c>
      <c r="D202" s="63" t="s">
        <v>2119</v>
      </c>
      <c r="E202" s="63">
        <v>1</v>
      </c>
      <c r="F202" s="65">
        <v>45404</v>
      </c>
      <c r="G202" s="65">
        <v>45535</v>
      </c>
      <c r="H202" s="66">
        <v>19.350000000000001</v>
      </c>
      <c r="I202" s="63" t="s">
        <v>611</v>
      </c>
      <c r="J202" s="63"/>
      <c r="K202" s="49">
        <v>1</v>
      </c>
      <c r="L202" s="50" t="s">
        <v>2124</v>
      </c>
      <c r="M202" s="53" t="s">
        <v>2131</v>
      </c>
      <c r="N202" s="58">
        <v>46153</v>
      </c>
      <c r="O202" s="50" t="s">
        <v>2126</v>
      </c>
      <c r="P202" s="49">
        <v>1</v>
      </c>
      <c r="Q202" s="61" t="s">
        <v>3</v>
      </c>
      <c r="R202" s="55"/>
      <c r="S202" s="89" t="s">
        <v>2045</v>
      </c>
      <c r="T202" s="90" t="s">
        <v>2046</v>
      </c>
      <c r="U202" s="88">
        <v>46213</v>
      </c>
      <c r="V202" s="50" t="s">
        <v>2047</v>
      </c>
      <c r="W202" s="49">
        <v>1</v>
      </c>
      <c r="X202" s="61" t="s">
        <v>3</v>
      </c>
      <c r="Y202" s="86"/>
      <c r="Z202" s="27"/>
      <c r="AA202" s="25"/>
      <c r="AB202" s="26"/>
      <c r="AC202" s="27"/>
      <c r="AD202" s="25"/>
      <c r="AE202" s="26"/>
      <c r="AF202" s="27"/>
      <c r="AG202" s="25"/>
      <c r="AH202" s="26"/>
      <c r="AI202" s="27"/>
      <c r="AJ202" s="25"/>
      <c r="AK202" s="26"/>
      <c r="AL202" s="27"/>
    </row>
    <row r="203" spans="1:38" ht="38.25" customHeight="1" x14ac:dyDescent="0.35">
      <c r="A203" s="44" t="s">
        <v>1153</v>
      </c>
      <c r="B203" s="63" t="s">
        <v>2132</v>
      </c>
      <c r="C203" s="64" t="s">
        <v>2133</v>
      </c>
      <c r="D203" s="63" t="s">
        <v>2134</v>
      </c>
      <c r="E203" s="63">
        <v>1</v>
      </c>
      <c r="F203" s="65">
        <v>45292</v>
      </c>
      <c r="G203" s="65">
        <v>45596</v>
      </c>
      <c r="H203" s="66">
        <v>45</v>
      </c>
      <c r="I203" s="63" t="s">
        <v>611</v>
      </c>
      <c r="J203" s="63"/>
      <c r="K203" s="49">
        <v>1</v>
      </c>
      <c r="L203" s="50" t="s">
        <v>2086</v>
      </c>
      <c r="M203" s="53" t="s">
        <v>2135</v>
      </c>
      <c r="N203" s="58">
        <v>46153</v>
      </c>
      <c r="O203" s="50" t="s">
        <v>2136</v>
      </c>
      <c r="P203" s="49">
        <v>1</v>
      </c>
      <c r="Q203" s="61" t="s">
        <v>3</v>
      </c>
      <c r="R203" s="55"/>
      <c r="S203" s="89" t="s">
        <v>2045</v>
      </c>
      <c r="T203" s="90" t="s">
        <v>2046</v>
      </c>
      <c r="U203" s="88">
        <v>46213</v>
      </c>
      <c r="V203" s="50" t="s">
        <v>2047</v>
      </c>
      <c r="W203" s="49">
        <v>1</v>
      </c>
      <c r="X203" s="61" t="s">
        <v>3</v>
      </c>
      <c r="Y203" s="86"/>
      <c r="Z203" s="27"/>
      <c r="AA203" s="25"/>
      <c r="AB203" s="26"/>
      <c r="AC203" s="27"/>
      <c r="AD203" s="25"/>
      <c r="AE203" s="26"/>
      <c r="AF203" s="27"/>
      <c r="AG203" s="25"/>
      <c r="AH203" s="26"/>
      <c r="AI203" s="27"/>
      <c r="AJ203" s="25"/>
      <c r="AK203" s="26"/>
      <c r="AL203" s="27"/>
    </row>
    <row r="204" spans="1:38" ht="38.25" customHeight="1" x14ac:dyDescent="0.35">
      <c r="A204" s="44" t="s">
        <v>1153</v>
      </c>
      <c r="B204" s="63" t="s">
        <v>2132</v>
      </c>
      <c r="C204" s="64" t="s">
        <v>2133</v>
      </c>
      <c r="D204" s="63" t="s">
        <v>2134</v>
      </c>
      <c r="E204" s="63">
        <v>1</v>
      </c>
      <c r="F204" s="65">
        <v>45292</v>
      </c>
      <c r="G204" s="65">
        <v>45596</v>
      </c>
      <c r="H204" s="66">
        <v>45</v>
      </c>
      <c r="I204" s="63" t="s">
        <v>611</v>
      </c>
      <c r="J204" s="63"/>
      <c r="K204" s="49">
        <v>1</v>
      </c>
      <c r="L204" s="50" t="s">
        <v>2086</v>
      </c>
      <c r="M204" s="53" t="s">
        <v>2137</v>
      </c>
      <c r="N204" s="58">
        <v>46153</v>
      </c>
      <c r="O204" s="50" t="s">
        <v>2136</v>
      </c>
      <c r="P204" s="49">
        <v>1</v>
      </c>
      <c r="Q204" s="61" t="s">
        <v>3</v>
      </c>
      <c r="R204" s="55"/>
      <c r="S204" s="89" t="s">
        <v>2045</v>
      </c>
      <c r="T204" s="90" t="s">
        <v>2046</v>
      </c>
      <c r="U204" s="88">
        <v>46213</v>
      </c>
      <c r="V204" s="50" t="s">
        <v>2047</v>
      </c>
      <c r="W204" s="49">
        <v>1</v>
      </c>
      <c r="X204" s="61" t="s">
        <v>3</v>
      </c>
      <c r="Y204" s="86"/>
      <c r="Z204" s="27"/>
      <c r="AA204" s="25"/>
      <c r="AB204" s="26"/>
      <c r="AC204" s="27"/>
      <c r="AD204" s="25"/>
      <c r="AE204" s="26"/>
      <c r="AF204" s="27"/>
      <c r="AG204" s="25"/>
      <c r="AH204" s="26"/>
      <c r="AI204" s="27"/>
      <c r="AJ204" s="25"/>
      <c r="AK204" s="26"/>
      <c r="AL204" s="27"/>
    </row>
    <row r="205" spans="1:38" ht="38.25" customHeight="1" x14ac:dyDescent="0.35">
      <c r="A205" s="44" t="s">
        <v>1153</v>
      </c>
      <c r="B205" s="45" t="s">
        <v>2138</v>
      </c>
      <c r="C205" s="46" t="s">
        <v>2139</v>
      </c>
      <c r="D205" s="45" t="s">
        <v>2140</v>
      </c>
      <c r="E205" s="45">
        <v>2</v>
      </c>
      <c r="F205" s="47">
        <v>46023</v>
      </c>
      <c r="G205" s="47">
        <v>46387</v>
      </c>
      <c r="H205" s="48">
        <v>54</v>
      </c>
      <c r="I205" s="45" t="s">
        <v>611</v>
      </c>
      <c r="J205" s="45"/>
      <c r="K205" s="49">
        <v>1</v>
      </c>
      <c r="L205" s="50" t="s">
        <v>2141</v>
      </c>
      <c r="M205" s="53" t="s">
        <v>2142</v>
      </c>
      <c r="N205" s="58">
        <v>46153</v>
      </c>
      <c r="O205" s="50" t="s">
        <v>2143</v>
      </c>
      <c r="P205" s="49">
        <v>0</v>
      </c>
      <c r="Q205" s="61" t="s">
        <v>526</v>
      </c>
      <c r="R205" s="55"/>
      <c r="S205" s="89" t="s">
        <v>2045</v>
      </c>
      <c r="T205" s="90" t="s">
        <v>2046</v>
      </c>
      <c r="U205" s="88">
        <v>46213</v>
      </c>
      <c r="V205" s="50" t="s">
        <v>2144</v>
      </c>
      <c r="W205" s="49">
        <v>0</v>
      </c>
      <c r="X205" s="62" t="s">
        <v>4</v>
      </c>
      <c r="Y205" s="86"/>
      <c r="Z205" s="27"/>
      <c r="AA205" s="25"/>
      <c r="AB205" s="26"/>
      <c r="AC205" s="27"/>
      <c r="AD205" s="25"/>
      <c r="AE205" s="26"/>
      <c r="AF205" s="27"/>
      <c r="AG205" s="25"/>
      <c r="AH205" s="26"/>
      <c r="AI205" s="27"/>
      <c r="AJ205" s="25"/>
      <c r="AK205" s="26"/>
      <c r="AL205" s="27"/>
    </row>
    <row r="206" spans="1:38" ht="38.25" customHeight="1" x14ac:dyDescent="0.35">
      <c r="A206" s="44" t="s">
        <v>1153</v>
      </c>
      <c r="B206" s="63" t="s">
        <v>2145</v>
      </c>
      <c r="C206" s="64" t="s">
        <v>2146</v>
      </c>
      <c r="D206" s="63" t="s">
        <v>2147</v>
      </c>
      <c r="E206" s="63">
        <v>1</v>
      </c>
      <c r="F206" s="65">
        <v>45488</v>
      </c>
      <c r="G206" s="65">
        <v>45657</v>
      </c>
      <c r="H206" s="66">
        <v>24.900000000000002</v>
      </c>
      <c r="I206" s="63" t="s">
        <v>611</v>
      </c>
      <c r="J206" s="63"/>
      <c r="K206" s="49">
        <v>1</v>
      </c>
      <c r="L206" s="50" t="s">
        <v>2148</v>
      </c>
      <c r="M206" s="53" t="s">
        <v>2149</v>
      </c>
      <c r="N206" s="58">
        <v>46153</v>
      </c>
      <c r="O206" s="50" t="s">
        <v>2150</v>
      </c>
      <c r="P206" s="49">
        <v>1</v>
      </c>
      <c r="Q206" s="61" t="s">
        <v>3</v>
      </c>
      <c r="R206" s="55"/>
      <c r="S206" s="89" t="s">
        <v>2045</v>
      </c>
      <c r="T206" s="90" t="s">
        <v>2046</v>
      </c>
      <c r="U206" s="88">
        <v>46213</v>
      </c>
      <c r="V206" s="50" t="s">
        <v>2047</v>
      </c>
      <c r="W206" s="49">
        <v>1</v>
      </c>
      <c r="X206" s="61" t="s">
        <v>3</v>
      </c>
      <c r="Y206" s="86"/>
      <c r="Z206" s="27"/>
      <c r="AA206" s="25"/>
      <c r="AB206" s="26"/>
      <c r="AC206" s="27"/>
      <c r="AD206" s="25"/>
      <c r="AE206" s="26"/>
      <c r="AF206" s="27"/>
      <c r="AG206" s="25"/>
      <c r="AH206" s="26"/>
      <c r="AI206" s="27"/>
      <c r="AJ206" s="25"/>
      <c r="AK206" s="26"/>
      <c r="AL206" s="27"/>
    </row>
    <row r="207" spans="1:38" ht="38.25" customHeight="1" x14ac:dyDescent="0.35">
      <c r="A207" s="44" t="s">
        <v>1153</v>
      </c>
      <c r="B207" s="63" t="s">
        <v>2151</v>
      </c>
      <c r="C207" s="64" t="s">
        <v>2152</v>
      </c>
      <c r="D207" s="63" t="s">
        <v>2119</v>
      </c>
      <c r="E207" s="63">
        <v>1</v>
      </c>
      <c r="F207" s="65">
        <v>45292</v>
      </c>
      <c r="G207" s="65">
        <v>45535</v>
      </c>
      <c r="H207" s="66">
        <v>36</v>
      </c>
      <c r="I207" s="63" t="s">
        <v>611</v>
      </c>
      <c r="J207" s="63"/>
      <c r="K207" s="49">
        <v>1</v>
      </c>
      <c r="L207" s="50" t="s">
        <v>2148</v>
      </c>
      <c r="M207" s="53" t="s">
        <v>2153</v>
      </c>
      <c r="N207" s="58">
        <v>46153</v>
      </c>
      <c r="O207" s="50" t="s">
        <v>2154</v>
      </c>
      <c r="P207" s="49">
        <v>1</v>
      </c>
      <c r="Q207" s="61" t="s">
        <v>3</v>
      </c>
      <c r="R207" s="55"/>
      <c r="S207" s="89" t="s">
        <v>2045</v>
      </c>
      <c r="T207" s="90" t="s">
        <v>2046</v>
      </c>
      <c r="U207" s="88">
        <v>46213</v>
      </c>
      <c r="V207" s="50" t="s">
        <v>2047</v>
      </c>
      <c r="W207" s="49">
        <v>1</v>
      </c>
      <c r="X207" s="61" t="s">
        <v>3</v>
      </c>
      <c r="Y207" s="86"/>
      <c r="Z207" s="27"/>
      <c r="AA207" s="25"/>
      <c r="AB207" s="26"/>
      <c r="AC207" s="27"/>
      <c r="AD207" s="25"/>
      <c r="AE207" s="26"/>
      <c r="AF207" s="27"/>
      <c r="AG207" s="25"/>
      <c r="AH207" s="26"/>
      <c r="AI207" s="27"/>
      <c r="AJ207" s="25"/>
      <c r="AK207" s="26"/>
      <c r="AL207" s="27"/>
    </row>
    <row r="208" spans="1:38" ht="38.25" customHeight="1" x14ac:dyDescent="0.35">
      <c r="A208" s="44" t="s">
        <v>1153</v>
      </c>
      <c r="B208" s="63" t="s">
        <v>2155</v>
      </c>
      <c r="C208" s="64" t="s">
        <v>2156</v>
      </c>
      <c r="D208" s="63" t="s">
        <v>2119</v>
      </c>
      <c r="E208" s="63">
        <v>1</v>
      </c>
      <c r="F208" s="65">
        <v>45245</v>
      </c>
      <c r="G208" s="65">
        <v>45565</v>
      </c>
      <c r="H208" s="66">
        <v>47.25</v>
      </c>
      <c r="I208" s="63" t="s">
        <v>611</v>
      </c>
      <c r="J208" s="63"/>
      <c r="K208" s="49">
        <v>1</v>
      </c>
      <c r="L208" s="50" t="s">
        <v>2157</v>
      </c>
      <c r="M208" s="53" t="s">
        <v>2158</v>
      </c>
      <c r="N208" s="58">
        <v>46153</v>
      </c>
      <c r="O208" s="50" t="s">
        <v>2159</v>
      </c>
      <c r="P208" s="49">
        <v>1</v>
      </c>
      <c r="Q208" s="61" t="s">
        <v>3</v>
      </c>
      <c r="R208" s="55"/>
      <c r="S208" s="89" t="s">
        <v>2045</v>
      </c>
      <c r="T208" s="90" t="s">
        <v>2046</v>
      </c>
      <c r="U208" s="88">
        <v>46213</v>
      </c>
      <c r="V208" s="50" t="s">
        <v>2047</v>
      </c>
      <c r="W208" s="49">
        <v>1</v>
      </c>
      <c r="X208" s="61" t="s">
        <v>3</v>
      </c>
      <c r="Y208" s="86"/>
      <c r="Z208" s="27"/>
      <c r="AA208" s="25"/>
      <c r="AB208" s="26"/>
      <c r="AC208" s="27"/>
      <c r="AD208" s="25"/>
      <c r="AE208" s="26"/>
      <c r="AF208" s="27"/>
      <c r="AG208" s="25"/>
      <c r="AH208" s="26"/>
      <c r="AI208" s="27"/>
      <c r="AJ208" s="25"/>
      <c r="AK208" s="26"/>
      <c r="AL208" s="27"/>
    </row>
    <row r="209" spans="1:38" ht="38.25" customHeight="1" x14ac:dyDescent="0.35">
      <c r="A209" s="44" t="s">
        <v>1153</v>
      </c>
      <c r="B209" s="63" t="s">
        <v>2160</v>
      </c>
      <c r="C209" s="64" t="s">
        <v>2161</v>
      </c>
      <c r="D209" s="63" t="s">
        <v>2119</v>
      </c>
      <c r="E209" s="63">
        <v>1</v>
      </c>
      <c r="F209" s="65">
        <v>45292</v>
      </c>
      <c r="G209" s="65">
        <v>45565</v>
      </c>
      <c r="H209" s="66">
        <v>40.35</v>
      </c>
      <c r="I209" s="63" t="s">
        <v>611</v>
      </c>
      <c r="J209" s="63"/>
      <c r="K209" s="49">
        <v>1</v>
      </c>
      <c r="L209" s="50" t="s">
        <v>2148</v>
      </c>
      <c r="M209" s="53" t="s">
        <v>2162</v>
      </c>
      <c r="N209" s="58">
        <v>46153</v>
      </c>
      <c r="O209" s="50" t="s">
        <v>2163</v>
      </c>
      <c r="P209" s="49">
        <v>1</v>
      </c>
      <c r="Q209" s="61" t="s">
        <v>3</v>
      </c>
      <c r="R209" s="55"/>
      <c r="S209" s="89" t="s">
        <v>2045</v>
      </c>
      <c r="T209" s="90" t="s">
        <v>2046</v>
      </c>
      <c r="U209" s="88">
        <v>46213</v>
      </c>
      <c r="V209" s="50" t="s">
        <v>2047</v>
      </c>
      <c r="W209" s="49">
        <v>1</v>
      </c>
      <c r="X209" s="61" t="s">
        <v>3</v>
      </c>
      <c r="Y209" s="86"/>
      <c r="Z209" s="27"/>
      <c r="AA209" s="25"/>
      <c r="AB209" s="26"/>
      <c r="AC209" s="27"/>
      <c r="AD209" s="25"/>
      <c r="AE209" s="26"/>
      <c r="AF209" s="27"/>
      <c r="AG209" s="25"/>
      <c r="AH209" s="26"/>
      <c r="AI209" s="27"/>
      <c r="AJ209" s="25"/>
      <c r="AK209" s="26"/>
      <c r="AL209" s="27"/>
    </row>
    <row r="210" spans="1:38" ht="38.25" customHeight="1" x14ac:dyDescent="0.35">
      <c r="A210" s="44" t="s">
        <v>1153</v>
      </c>
      <c r="B210" s="63" t="s">
        <v>2164</v>
      </c>
      <c r="C210" s="64" t="s">
        <v>2165</v>
      </c>
      <c r="D210" s="63" t="s">
        <v>2166</v>
      </c>
      <c r="E210" s="63">
        <v>1</v>
      </c>
      <c r="F210" s="65">
        <v>45484</v>
      </c>
      <c r="G210" s="65">
        <v>45657</v>
      </c>
      <c r="H210" s="66">
        <v>25.5</v>
      </c>
      <c r="I210" s="63" t="s">
        <v>611</v>
      </c>
      <c r="J210" s="63"/>
      <c r="K210" s="49">
        <v>1</v>
      </c>
      <c r="L210" s="50" t="s">
        <v>2167</v>
      </c>
      <c r="M210" s="53" t="s">
        <v>2168</v>
      </c>
      <c r="N210" s="58">
        <v>46153</v>
      </c>
      <c r="O210" s="50" t="s">
        <v>2169</v>
      </c>
      <c r="P210" s="49">
        <v>1</v>
      </c>
      <c r="Q210" s="61" t="s">
        <v>3</v>
      </c>
      <c r="R210" s="55"/>
      <c r="S210" s="89" t="s">
        <v>2045</v>
      </c>
      <c r="T210" s="90" t="s">
        <v>2046</v>
      </c>
      <c r="U210" s="88">
        <v>46213</v>
      </c>
      <c r="V210" s="50" t="s">
        <v>2047</v>
      </c>
      <c r="W210" s="49">
        <v>1</v>
      </c>
      <c r="X210" s="61" t="s">
        <v>3</v>
      </c>
      <c r="Y210" s="86"/>
      <c r="Z210" s="27"/>
      <c r="AA210" s="25"/>
      <c r="AB210" s="26"/>
      <c r="AC210" s="27"/>
      <c r="AD210" s="25"/>
      <c r="AE210" s="26"/>
      <c r="AF210" s="27"/>
      <c r="AG210" s="25"/>
      <c r="AH210" s="26"/>
      <c r="AI210" s="27"/>
      <c r="AJ210" s="25"/>
      <c r="AK210" s="26"/>
      <c r="AL210" s="27"/>
    </row>
    <row r="211" spans="1:38" ht="38.25" customHeight="1" x14ac:dyDescent="0.35">
      <c r="A211" s="44" t="s">
        <v>1153</v>
      </c>
      <c r="B211" s="63" t="s">
        <v>2170</v>
      </c>
      <c r="C211" s="64" t="s">
        <v>2171</v>
      </c>
      <c r="D211" s="63" t="s">
        <v>2172</v>
      </c>
      <c r="E211" s="63">
        <v>1</v>
      </c>
      <c r="F211" s="65">
        <v>45484</v>
      </c>
      <c r="G211" s="65">
        <v>45657</v>
      </c>
      <c r="H211" s="66">
        <v>25.5</v>
      </c>
      <c r="I211" s="63" t="s">
        <v>611</v>
      </c>
      <c r="J211" s="63"/>
      <c r="K211" s="49">
        <v>1</v>
      </c>
      <c r="L211" s="50" t="s">
        <v>2173</v>
      </c>
      <c r="M211" s="53" t="s">
        <v>2174</v>
      </c>
      <c r="N211" s="58">
        <v>46153</v>
      </c>
      <c r="O211" s="50" t="s">
        <v>2175</v>
      </c>
      <c r="P211" s="49">
        <v>1</v>
      </c>
      <c r="Q211" s="61" t="s">
        <v>3</v>
      </c>
      <c r="R211" s="55"/>
      <c r="S211" s="89" t="s">
        <v>2045</v>
      </c>
      <c r="T211" s="90" t="s">
        <v>2046</v>
      </c>
      <c r="U211" s="88">
        <v>46213</v>
      </c>
      <c r="V211" s="50" t="s">
        <v>2047</v>
      </c>
      <c r="W211" s="49">
        <v>1</v>
      </c>
      <c r="X211" s="61" t="s">
        <v>3</v>
      </c>
      <c r="Y211" s="86"/>
      <c r="Z211" s="27"/>
      <c r="AA211" s="25"/>
      <c r="AB211" s="26"/>
      <c r="AC211" s="27"/>
      <c r="AD211" s="25"/>
      <c r="AE211" s="26"/>
      <c r="AF211" s="27"/>
      <c r="AG211" s="25"/>
      <c r="AH211" s="26"/>
      <c r="AI211" s="27"/>
      <c r="AJ211" s="25"/>
      <c r="AK211" s="26"/>
      <c r="AL211" s="27"/>
    </row>
    <row r="212" spans="1:38" ht="38.25" customHeight="1" x14ac:dyDescent="0.35">
      <c r="A212" s="44" t="s">
        <v>1153</v>
      </c>
      <c r="B212" s="45" t="s">
        <v>2176</v>
      </c>
      <c r="C212" s="46" t="s">
        <v>2177</v>
      </c>
      <c r="D212" s="45" t="s">
        <v>2178</v>
      </c>
      <c r="E212" s="45"/>
      <c r="F212" s="47"/>
      <c r="G212" s="47"/>
      <c r="H212" s="48">
        <v>0</v>
      </c>
      <c r="I212" s="45" t="s">
        <v>611</v>
      </c>
      <c r="J212" s="45"/>
      <c r="K212" s="49">
        <v>1</v>
      </c>
      <c r="L212" s="73" t="s">
        <v>2179</v>
      </c>
      <c r="M212" s="87" t="s">
        <v>2180</v>
      </c>
      <c r="N212" s="58">
        <v>46153</v>
      </c>
      <c r="O212" s="50" t="s">
        <v>2181</v>
      </c>
      <c r="P212" s="49">
        <v>1</v>
      </c>
      <c r="Q212" s="61" t="s">
        <v>3</v>
      </c>
      <c r="R212" s="55"/>
      <c r="S212" s="89" t="s">
        <v>2045</v>
      </c>
      <c r="T212" s="90" t="s">
        <v>2046</v>
      </c>
      <c r="U212" s="88">
        <v>46213</v>
      </c>
      <c r="V212" s="50" t="s">
        <v>2047</v>
      </c>
      <c r="W212" s="49">
        <v>1</v>
      </c>
      <c r="X212" s="61" t="s">
        <v>3</v>
      </c>
      <c r="Y212" s="86"/>
      <c r="Z212" s="27"/>
      <c r="AA212" s="25"/>
      <c r="AB212" s="26"/>
      <c r="AC212" s="27"/>
      <c r="AD212" s="25"/>
      <c r="AE212" s="26"/>
      <c r="AF212" s="27"/>
      <c r="AG212" s="25"/>
      <c r="AH212" s="26"/>
      <c r="AI212" s="27"/>
      <c r="AJ212" s="25"/>
      <c r="AK212" s="26"/>
      <c r="AL212" s="27"/>
    </row>
    <row r="213" spans="1:38" ht="38.25" customHeight="1" x14ac:dyDescent="0.35">
      <c r="A213" s="44" t="s">
        <v>1153</v>
      </c>
      <c r="B213" s="63" t="s">
        <v>2182</v>
      </c>
      <c r="C213" s="64" t="s">
        <v>2183</v>
      </c>
      <c r="D213" s="63" t="s">
        <v>2184</v>
      </c>
      <c r="E213" s="63">
        <v>3</v>
      </c>
      <c r="F213" s="65">
        <v>45981</v>
      </c>
      <c r="G213" s="65">
        <v>46022</v>
      </c>
      <c r="H213" s="66">
        <v>6.1499999999999995</v>
      </c>
      <c r="I213" s="63" t="s">
        <v>611</v>
      </c>
      <c r="J213" s="63"/>
      <c r="K213" s="49">
        <v>1</v>
      </c>
      <c r="L213" s="73" t="s">
        <v>2185</v>
      </c>
      <c r="M213" s="87" t="s">
        <v>2186</v>
      </c>
      <c r="N213" s="58">
        <v>46153</v>
      </c>
      <c r="O213" s="50" t="s">
        <v>2187</v>
      </c>
      <c r="P213" s="49">
        <v>1</v>
      </c>
      <c r="Q213" s="61" t="s">
        <v>3</v>
      </c>
      <c r="R213" s="55"/>
      <c r="S213" s="89" t="s">
        <v>2045</v>
      </c>
      <c r="T213" s="90" t="s">
        <v>2046</v>
      </c>
      <c r="U213" s="88">
        <v>46213</v>
      </c>
      <c r="V213" s="50" t="s">
        <v>2047</v>
      </c>
      <c r="W213" s="49">
        <v>1</v>
      </c>
      <c r="X213" s="61" t="s">
        <v>3</v>
      </c>
      <c r="Y213" s="86"/>
      <c r="Z213" s="27"/>
      <c r="AA213" s="25"/>
      <c r="AB213" s="26"/>
      <c r="AC213" s="27"/>
      <c r="AD213" s="25"/>
      <c r="AE213" s="26"/>
      <c r="AF213" s="27"/>
      <c r="AG213" s="25"/>
      <c r="AH213" s="26"/>
      <c r="AI213" s="27"/>
      <c r="AJ213" s="25"/>
      <c r="AK213" s="26"/>
      <c r="AL213" s="27"/>
    </row>
    <row r="214" spans="1:38" ht="38.25" customHeight="1" x14ac:dyDescent="0.35">
      <c r="A214" s="44" t="s">
        <v>1153</v>
      </c>
      <c r="B214" s="45" t="s">
        <v>2188</v>
      </c>
      <c r="C214" s="46" t="s">
        <v>2189</v>
      </c>
      <c r="D214" s="45" t="s">
        <v>2190</v>
      </c>
      <c r="E214" s="45">
        <v>1</v>
      </c>
      <c r="F214" s="47">
        <v>45981</v>
      </c>
      <c r="G214" s="47">
        <v>46022</v>
      </c>
      <c r="H214" s="48">
        <v>6.1499999999999995</v>
      </c>
      <c r="I214" s="45" t="s">
        <v>611</v>
      </c>
      <c r="J214" s="45"/>
      <c r="K214" s="49">
        <v>1</v>
      </c>
      <c r="L214" s="73" t="s">
        <v>2191</v>
      </c>
      <c r="M214" s="87" t="s">
        <v>2192</v>
      </c>
      <c r="N214" s="58">
        <v>46153</v>
      </c>
      <c r="O214" s="50" t="s">
        <v>2193</v>
      </c>
      <c r="P214" s="49">
        <v>1</v>
      </c>
      <c r="Q214" s="61" t="s">
        <v>3</v>
      </c>
      <c r="R214" s="55"/>
      <c r="S214" s="89" t="s">
        <v>2045</v>
      </c>
      <c r="T214" s="90" t="s">
        <v>2046</v>
      </c>
      <c r="U214" s="88">
        <v>46213</v>
      </c>
      <c r="V214" s="50" t="s">
        <v>2047</v>
      </c>
      <c r="W214" s="49">
        <v>1</v>
      </c>
      <c r="X214" s="61" t="s">
        <v>3</v>
      </c>
      <c r="Y214" s="86"/>
      <c r="Z214" s="27"/>
      <c r="AA214" s="25"/>
      <c r="AB214" s="26"/>
      <c r="AC214" s="27"/>
      <c r="AD214" s="25"/>
      <c r="AE214" s="26"/>
      <c r="AF214" s="27"/>
      <c r="AG214" s="25"/>
      <c r="AH214" s="26"/>
      <c r="AI214" s="27"/>
      <c r="AJ214" s="25"/>
      <c r="AK214" s="26"/>
      <c r="AL214" s="27"/>
    </row>
    <row r="215" spans="1:38" ht="38.25" customHeight="1" x14ac:dyDescent="0.35">
      <c r="A215" s="44" t="s">
        <v>1153</v>
      </c>
      <c r="B215" s="45" t="s">
        <v>2194</v>
      </c>
      <c r="C215" s="46" t="s">
        <v>2111</v>
      </c>
      <c r="D215" s="45" t="s">
        <v>2112</v>
      </c>
      <c r="E215" s="45">
        <v>18</v>
      </c>
      <c r="F215" s="47">
        <v>46082</v>
      </c>
      <c r="G215" s="47">
        <v>46387</v>
      </c>
      <c r="H215" s="48">
        <v>45</v>
      </c>
      <c r="I215" s="45" t="s">
        <v>611</v>
      </c>
      <c r="J215" s="45"/>
      <c r="K215" s="49">
        <v>1</v>
      </c>
      <c r="L215" s="73" t="s">
        <v>2195</v>
      </c>
      <c r="M215" s="87" t="s">
        <v>2196</v>
      </c>
      <c r="N215" s="58">
        <v>46153</v>
      </c>
      <c r="O215" s="50" t="s">
        <v>2197</v>
      </c>
      <c r="P215" s="49">
        <v>0.16666666666666666</v>
      </c>
      <c r="Q215" s="61" t="s">
        <v>526</v>
      </c>
      <c r="R215" s="55"/>
      <c r="S215" s="89" t="s">
        <v>2045</v>
      </c>
      <c r="T215" s="90" t="s">
        <v>2046</v>
      </c>
      <c r="U215" s="88">
        <v>46213</v>
      </c>
      <c r="V215" s="50" t="s">
        <v>2198</v>
      </c>
      <c r="W215" s="49">
        <v>0.16666666666666666</v>
      </c>
      <c r="X215" s="62" t="s">
        <v>4</v>
      </c>
      <c r="Y215" s="86"/>
      <c r="Z215" s="27"/>
      <c r="AA215" s="25"/>
      <c r="AB215" s="26"/>
      <c r="AC215" s="27"/>
      <c r="AD215" s="25"/>
      <c r="AE215" s="26"/>
      <c r="AF215" s="27"/>
      <c r="AG215" s="25"/>
      <c r="AH215" s="26"/>
      <c r="AI215" s="27"/>
      <c r="AJ215" s="25"/>
      <c r="AK215" s="26"/>
      <c r="AL215" s="27"/>
    </row>
    <row r="216" spans="1:38" ht="38.25" customHeight="1" x14ac:dyDescent="0.35">
      <c r="A216" s="44" t="s">
        <v>1153</v>
      </c>
      <c r="B216" s="63" t="s">
        <v>2199</v>
      </c>
      <c r="C216" s="64" t="s">
        <v>2200</v>
      </c>
      <c r="D216" s="63" t="s">
        <v>2201</v>
      </c>
      <c r="E216" s="63">
        <v>1</v>
      </c>
      <c r="F216" s="65">
        <v>45981</v>
      </c>
      <c r="G216" s="65">
        <v>46022</v>
      </c>
      <c r="H216" s="66">
        <v>6.1499999999999995</v>
      </c>
      <c r="I216" s="63" t="s">
        <v>611</v>
      </c>
      <c r="J216" s="63"/>
      <c r="K216" s="49">
        <v>1</v>
      </c>
      <c r="L216" s="73" t="s">
        <v>2202</v>
      </c>
      <c r="M216" s="87" t="s">
        <v>2203</v>
      </c>
      <c r="N216" s="58">
        <v>46153</v>
      </c>
      <c r="O216" s="50" t="s">
        <v>2204</v>
      </c>
      <c r="P216" s="49">
        <v>1</v>
      </c>
      <c r="Q216" s="61" t="s">
        <v>3</v>
      </c>
      <c r="R216" s="55"/>
      <c r="S216" s="89" t="s">
        <v>2045</v>
      </c>
      <c r="T216" s="90" t="s">
        <v>2046</v>
      </c>
      <c r="U216" s="88">
        <v>46213</v>
      </c>
      <c r="V216" s="50" t="s">
        <v>2047</v>
      </c>
      <c r="W216" s="49">
        <v>1</v>
      </c>
      <c r="X216" s="61" t="s">
        <v>3</v>
      </c>
      <c r="Y216" s="86"/>
      <c r="Z216" s="27"/>
      <c r="AA216" s="25"/>
      <c r="AB216" s="26"/>
      <c r="AC216" s="27"/>
      <c r="AD216" s="25"/>
      <c r="AE216" s="26"/>
      <c r="AF216" s="27"/>
      <c r="AG216" s="25"/>
      <c r="AH216" s="26"/>
      <c r="AI216" s="27"/>
      <c r="AJ216" s="25"/>
      <c r="AK216" s="26"/>
      <c r="AL216" s="27"/>
    </row>
    <row r="217" spans="1:38" ht="38.25" customHeight="1" x14ac:dyDescent="0.35">
      <c r="A217" s="44" t="s">
        <v>1153</v>
      </c>
      <c r="B217" s="63" t="s">
        <v>2205</v>
      </c>
      <c r="C217" s="64" t="s">
        <v>2206</v>
      </c>
      <c r="D217" s="63" t="s">
        <v>2207</v>
      </c>
      <c r="E217" s="63">
        <v>100</v>
      </c>
      <c r="F217" s="65">
        <v>45981</v>
      </c>
      <c r="G217" s="65">
        <v>46022</v>
      </c>
      <c r="H217" s="66">
        <v>6.1499999999999995</v>
      </c>
      <c r="I217" s="63" t="s">
        <v>611</v>
      </c>
      <c r="J217" s="63"/>
      <c r="K217" s="49">
        <v>1</v>
      </c>
      <c r="L217" s="73" t="s">
        <v>2208</v>
      </c>
      <c r="M217" s="87"/>
      <c r="N217" s="58">
        <v>46153</v>
      </c>
      <c r="O217" s="50" t="s">
        <v>2209</v>
      </c>
      <c r="P217" s="49">
        <v>0</v>
      </c>
      <c r="Q217" s="61" t="s">
        <v>526</v>
      </c>
      <c r="R217" s="55"/>
      <c r="S217" s="89" t="s">
        <v>2045</v>
      </c>
      <c r="T217" s="90" t="s">
        <v>2046</v>
      </c>
      <c r="U217" s="88">
        <v>46213</v>
      </c>
      <c r="V217" s="50" t="s">
        <v>2210</v>
      </c>
      <c r="W217" s="49">
        <v>0</v>
      </c>
      <c r="X217" s="62" t="s">
        <v>4</v>
      </c>
      <c r="Y217" s="86"/>
      <c r="Z217" s="27"/>
      <c r="AA217" s="25"/>
      <c r="AB217" s="26"/>
      <c r="AC217" s="27"/>
      <c r="AD217" s="25"/>
      <c r="AE217" s="26"/>
      <c r="AF217" s="27"/>
      <c r="AG217" s="25"/>
      <c r="AH217" s="26"/>
      <c r="AI217" s="27"/>
      <c r="AJ217" s="25"/>
      <c r="AK217" s="26"/>
      <c r="AL217" s="27"/>
    </row>
    <row r="218" spans="1:38" ht="38.25" customHeight="1" x14ac:dyDescent="0.35">
      <c r="A218" s="44" t="s">
        <v>1153</v>
      </c>
      <c r="B218" s="63" t="s">
        <v>2211</v>
      </c>
      <c r="C218" s="64" t="s">
        <v>2212</v>
      </c>
      <c r="D218" s="63" t="s">
        <v>2201</v>
      </c>
      <c r="E218" s="63">
        <v>1</v>
      </c>
      <c r="F218" s="65">
        <v>45981</v>
      </c>
      <c r="G218" s="65">
        <v>46022</v>
      </c>
      <c r="H218" s="66">
        <v>6.1499999999999995</v>
      </c>
      <c r="I218" s="63" t="s">
        <v>611</v>
      </c>
      <c r="J218" s="63"/>
      <c r="K218" s="49">
        <v>1</v>
      </c>
      <c r="L218" s="73" t="s">
        <v>2213</v>
      </c>
      <c r="M218" s="87" t="s">
        <v>2214</v>
      </c>
      <c r="N218" s="58">
        <v>46153</v>
      </c>
      <c r="O218" s="50" t="s">
        <v>2215</v>
      </c>
      <c r="P218" s="49">
        <v>1</v>
      </c>
      <c r="Q218" s="61" t="s">
        <v>3</v>
      </c>
      <c r="R218" s="55"/>
      <c r="S218" s="89" t="s">
        <v>2045</v>
      </c>
      <c r="T218" s="90" t="s">
        <v>2046</v>
      </c>
      <c r="U218" s="88">
        <v>46213</v>
      </c>
      <c r="V218" s="50" t="s">
        <v>2047</v>
      </c>
      <c r="W218" s="49">
        <v>1</v>
      </c>
      <c r="X218" s="61" t="s">
        <v>3</v>
      </c>
      <c r="Y218" s="86"/>
      <c r="Z218" s="27"/>
      <c r="AA218" s="25"/>
      <c r="AB218" s="26"/>
      <c r="AC218" s="27"/>
      <c r="AD218" s="25"/>
      <c r="AE218" s="26"/>
      <c r="AF218" s="27"/>
      <c r="AG218" s="25"/>
      <c r="AH218" s="26"/>
      <c r="AI218" s="27"/>
      <c r="AJ218" s="25"/>
      <c r="AK218" s="26"/>
      <c r="AL218" s="27"/>
    </row>
    <row r="219" spans="1:38" ht="38.25" customHeight="1" x14ac:dyDescent="0.35">
      <c r="A219" s="44" t="s">
        <v>1153</v>
      </c>
      <c r="B219" s="63" t="s">
        <v>2216</v>
      </c>
      <c r="C219" s="64" t="s">
        <v>2217</v>
      </c>
      <c r="D219" s="63" t="s">
        <v>2218</v>
      </c>
      <c r="E219" s="63">
        <v>1</v>
      </c>
      <c r="F219" s="65">
        <v>44927</v>
      </c>
      <c r="G219" s="65">
        <v>45290</v>
      </c>
      <c r="H219" s="66">
        <v>53.85</v>
      </c>
      <c r="I219" s="63" t="s">
        <v>611</v>
      </c>
      <c r="J219" s="63" t="s">
        <v>1164</v>
      </c>
      <c r="K219" s="49">
        <v>1</v>
      </c>
      <c r="L219" s="73" t="s">
        <v>2219</v>
      </c>
      <c r="M219" s="87" t="s">
        <v>2220</v>
      </c>
      <c r="N219" s="58">
        <v>46153</v>
      </c>
      <c r="O219" s="50" t="s">
        <v>1225</v>
      </c>
      <c r="P219" s="49">
        <v>1</v>
      </c>
      <c r="Q219" s="61" t="s">
        <v>3</v>
      </c>
      <c r="R219" s="55"/>
      <c r="S219" s="89" t="s">
        <v>2045</v>
      </c>
      <c r="T219" s="90" t="s">
        <v>2046</v>
      </c>
      <c r="U219" s="88">
        <v>46213</v>
      </c>
      <c r="V219" s="50" t="s">
        <v>2047</v>
      </c>
      <c r="W219" s="49">
        <v>1</v>
      </c>
      <c r="X219" s="61" t="s">
        <v>3</v>
      </c>
      <c r="Y219" s="86"/>
      <c r="Z219" s="27"/>
      <c r="AA219" s="25"/>
      <c r="AB219" s="26"/>
      <c r="AC219" s="27"/>
      <c r="AD219" s="25"/>
      <c r="AE219" s="26"/>
      <c r="AF219" s="27"/>
      <c r="AG219" s="25"/>
      <c r="AH219" s="26"/>
      <c r="AI219" s="27"/>
      <c r="AJ219" s="25"/>
      <c r="AK219" s="26"/>
      <c r="AL219" s="27"/>
    </row>
    <row r="220" spans="1:38" ht="38.25" customHeight="1" x14ac:dyDescent="0.35">
      <c r="A220" s="44" t="s">
        <v>1153</v>
      </c>
      <c r="B220" s="63" t="s">
        <v>2221</v>
      </c>
      <c r="C220" s="64" t="s">
        <v>2217</v>
      </c>
      <c r="D220" s="63" t="s">
        <v>2218</v>
      </c>
      <c r="E220" s="63">
        <v>1</v>
      </c>
      <c r="F220" s="65">
        <v>44927</v>
      </c>
      <c r="G220" s="65">
        <v>45290</v>
      </c>
      <c r="H220" s="66">
        <v>53.85</v>
      </c>
      <c r="I220" s="63" t="s">
        <v>611</v>
      </c>
      <c r="J220" s="63" t="s">
        <v>1164</v>
      </c>
      <c r="K220" s="49">
        <v>1</v>
      </c>
      <c r="L220" s="73" t="s">
        <v>2222</v>
      </c>
      <c r="M220" s="87" t="s">
        <v>2223</v>
      </c>
      <c r="N220" s="58">
        <v>46153</v>
      </c>
      <c r="O220" s="50" t="s">
        <v>1225</v>
      </c>
      <c r="P220" s="49">
        <v>1</v>
      </c>
      <c r="Q220" s="61" t="s">
        <v>3</v>
      </c>
      <c r="R220" s="55"/>
      <c r="S220" s="89" t="s">
        <v>2045</v>
      </c>
      <c r="T220" s="90" t="s">
        <v>2046</v>
      </c>
      <c r="U220" s="88">
        <v>46213</v>
      </c>
      <c r="V220" s="50" t="s">
        <v>2047</v>
      </c>
      <c r="W220" s="49">
        <v>1</v>
      </c>
      <c r="X220" s="61" t="s">
        <v>3</v>
      </c>
      <c r="Y220" s="86"/>
      <c r="Z220" s="27"/>
      <c r="AA220" s="25"/>
      <c r="AB220" s="26"/>
      <c r="AC220" s="27"/>
      <c r="AD220" s="25"/>
      <c r="AE220" s="26"/>
      <c r="AF220" s="27"/>
      <c r="AG220" s="25"/>
      <c r="AH220" s="26"/>
      <c r="AI220" s="27"/>
      <c r="AJ220" s="25"/>
      <c r="AK220" s="26"/>
      <c r="AL220" s="27"/>
    </row>
    <row r="221" spans="1:38" ht="38.25" customHeight="1" x14ac:dyDescent="0.35">
      <c r="A221" s="44" t="s">
        <v>1153</v>
      </c>
      <c r="B221" s="63" t="s">
        <v>2224</v>
      </c>
      <c r="C221" s="64" t="s">
        <v>2217</v>
      </c>
      <c r="D221" s="63" t="s">
        <v>2218</v>
      </c>
      <c r="E221" s="63">
        <v>1</v>
      </c>
      <c r="F221" s="65">
        <v>44927</v>
      </c>
      <c r="G221" s="65">
        <v>45290</v>
      </c>
      <c r="H221" s="66">
        <v>53.85</v>
      </c>
      <c r="I221" s="63" t="s">
        <v>611</v>
      </c>
      <c r="J221" s="63" t="s">
        <v>1164</v>
      </c>
      <c r="K221" s="49">
        <v>1</v>
      </c>
      <c r="L221" s="73" t="s">
        <v>2225</v>
      </c>
      <c r="M221" s="87" t="s">
        <v>2226</v>
      </c>
      <c r="N221" s="58">
        <v>46153</v>
      </c>
      <c r="O221" s="50" t="s">
        <v>1225</v>
      </c>
      <c r="P221" s="49">
        <v>1</v>
      </c>
      <c r="Q221" s="61" t="s">
        <v>3</v>
      </c>
      <c r="R221" s="55"/>
      <c r="S221" s="89" t="s">
        <v>2045</v>
      </c>
      <c r="T221" s="90" t="s">
        <v>2046</v>
      </c>
      <c r="U221" s="88">
        <v>46213</v>
      </c>
      <c r="V221" s="50" t="s">
        <v>2047</v>
      </c>
      <c r="W221" s="49">
        <v>1</v>
      </c>
      <c r="X221" s="61" t="s">
        <v>3</v>
      </c>
      <c r="Y221" s="86"/>
      <c r="Z221" s="27"/>
      <c r="AA221" s="25"/>
      <c r="AB221" s="26"/>
      <c r="AC221" s="27"/>
      <c r="AD221" s="25"/>
      <c r="AE221" s="26"/>
      <c r="AF221" s="27"/>
      <c r="AG221" s="25"/>
      <c r="AH221" s="26"/>
      <c r="AI221" s="27"/>
      <c r="AJ221" s="25"/>
      <c r="AK221" s="26"/>
      <c r="AL221" s="27"/>
    </row>
    <row r="222" spans="1:38" ht="38.25" customHeight="1" x14ac:dyDescent="0.35">
      <c r="A222" s="44" t="s">
        <v>1153</v>
      </c>
      <c r="B222" s="63" t="s">
        <v>2227</v>
      </c>
      <c r="C222" s="64" t="s">
        <v>2228</v>
      </c>
      <c r="D222" s="63" t="s">
        <v>2066</v>
      </c>
      <c r="E222" s="63">
        <v>1</v>
      </c>
      <c r="F222" s="65">
        <v>45210</v>
      </c>
      <c r="G222" s="65">
        <v>45656</v>
      </c>
      <c r="H222" s="66">
        <v>65.850000000000009</v>
      </c>
      <c r="I222" s="63" t="s">
        <v>611</v>
      </c>
      <c r="J222" s="63" t="s">
        <v>1164</v>
      </c>
      <c r="K222" s="49">
        <v>1</v>
      </c>
      <c r="L222" s="73" t="s">
        <v>2229</v>
      </c>
      <c r="M222" s="87" t="s">
        <v>2230</v>
      </c>
      <c r="N222" s="58">
        <v>46153</v>
      </c>
      <c r="O222" s="50" t="s">
        <v>1225</v>
      </c>
      <c r="P222" s="49">
        <v>1</v>
      </c>
      <c r="Q222" s="61" t="s">
        <v>3</v>
      </c>
      <c r="R222" s="55"/>
      <c r="S222" s="89" t="s">
        <v>2045</v>
      </c>
      <c r="T222" s="90" t="s">
        <v>2046</v>
      </c>
      <c r="U222" s="88">
        <v>46213</v>
      </c>
      <c r="V222" s="50" t="s">
        <v>2047</v>
      </c>
      <c r="W222" s="49">
        <v>1</v>
      </c>
      <c r="X222" s="61" t="s">
        <v>3</v>
      </c>
      <c r="Y222" s="86"/>
      <c r="Z222" s="27"/>
      <c r="AA222" s="25"/>
      <c r="AB222" s="26"/>
      <c r="AC222" s="27"/>
      <c r="AD222" s="25"/>
      <c r="AE222" s="26"/>
      <c r="AF222" s="27"/>
      <c r="AG222" s="25"/>
      <c r="AH222" s="26"/>
      <c r="AI222" s="27"/>
      <c r="AJ222" s="25"/>
      <c r="AK222" s="26"/>
      <c r="AL222" s="27"/>
    </row>
    <row r="223" spans="1:38" ht="38.25" customHeight="1" x14ac:dyDescent="0.35">
      <c r="A223" s="44" t="s">
        <v>1153</v>
      </c>
      <c r="B223" s="63" t="s">
        <v>2231</v>
      </c>
      <c r="C223" s="64" t="s">
        <v>2232</v>
      </c>
      <c r="D223" s="63" t="s">
        <v>2066</v>
      </c>
      <c r="E223" s="63">
        <v>1</v>
      </c>
      <c r="F223" s="65">
        <v>45210</v>
      </c>
      <c r="G223" s="65">
        <v>45656</v>
      </c>
      <c r="H223" s="66">
        <v>65.850000000000009</v>
      </c>
      <c r="I223" s="63" t="s">
        <v>611</v>
      </c>
      <c r="J223" s="63" t="s">
        <v>1164</v>
      </c>
      <c r="K223" s="49">
        <v>1</v>
      </c>
      <c r="L223" s="73" t="s">
        <v>2233</v>
      </c>
      <c r="M223" s="87" t="s">
        <v>2234</v>
      </c>
      <c r="N223" s="58">
        <v>46153</v>
      </c>
      <c r="O223" s="50" t="s">
        <v>1225</v>
      </c>
      <c r="P223" s="49">
        <v>1</v>
      </c>
      <c r="Q223" s="61" t="s">
        <v>3</v>
      </c>
      <c r="R223" s="55"/>
      <c r="S223" s="89" t="s">
        <v>2045</v>
      </c>
      <c r="T223" s="90" t="s">
        <v>2046</v>
      </c>
      <c r="U223" s="88">
        <v>46213</v>
      </c>
      <c r="V223" s="50" t="s">
        <v>2047</v>
      </c>
      <c r="W223" s="49">
        <v>1</v>
      </c>
      <c r="X223" s="61" t="s">
        <v>3</v>
      </c>
      <c r="Y223" s="86"/>
      <c r="Z223" s="27"/>
      <c r="AA223" s="25"/>
      <c r="AB223" s="26"/>
      <c r="AC223" s="27"/>
      <c r="AD223" s="25"/>
      <c r="AE223" s="26"/>
      <c r="AF223" s="27"/>
      <c r="AG223" s="25"/>
      <c r="AH223" s="26"/>
      <c r="AI223" s="27"/>
      <c r="AJ223" s="25"/>
      <c r="AK223" s="26"/>
      <c r="AL223" s="27"/>
    </row>
    <row r="224" spans="1:38" ht="38.25" customHeight="1" x14ac:dyDescent="0.35">
      <c r="A224" s="44" t="s">
        <v>1153</v>
      </c>
      <c r="B224" s="63" t="s">
        <v>2235</v>
      </c>
      <c r="C224" s="64" t="s">
        <v>2232</v>
      </c>
      <c r="D224" s="63" t="s">
        <v>2066</v>
      </c>
      <c r="E224" s="63">
        <v>1</v>
      </c>
      <c r="F224" s="65">
        <v>45210</v>
      </c>
      <c r="G224" s="65">
        <v>45656</v>
      </c>
      <c r="H224" s="66">
        <v>65.850000000000009</v>
      </c>
      <c r="I224" s="63" t="s">
        <v>611</v>
      </c>
      <c r="J224" s="63" t="s">
        <v>1164</v>
      </c>
      <c r="K224" s="49">
        <v>1</v>
      </c>
      <c r="L224" s="73" t="s">
        <v>2236</v>
      </c>
      <c r="M224" s="87" t="s">
        <v>2237</v>
      </c>
      <c r="N224" s="58">
        <v>46153</v>
      </c>
      <c r="O224" s="50" t="s">
        <v>1225</v>
      </c>
      <c r="P224" s="49">
        <v>1</v>
      </c>
      <c r="Q224" s="61" t="s">
        <v>3</v>
      </c>
      <c r="R224" s="55"/>
      <c r="S224" s="89" t="s">
        <v>2045</v>
      </c>
      <c r="T224" s="90" t="s">
        <v>2046</v>
      </c>
      <c r="U224" s="88">
        <v>46213</v>
      </c>
      <c r="V224" s="50" t="s">
        <v>2047</v>
      </c>
      <c r="W224" s="49">
        <v>1</v>
      </c>
      <c r="X224" s="61" t="s">
        <v>3</v>
      </c>
      <c r="Y224" s="86"/>
      <c r="Z224" s="27"/>
      <c r="AA224" s="25"/>
      <c r="AB224" s="26"/>
      <c r="AC224" s="27"/>
      <c r="AD224" s="25"/>
      <c r="AE224" s="26"/>
      <c r="AF224" s="27"/>
      <c r="AG224" s="25"/>
      <c r="AH224" s="26"/>
      <c r="AI224" s="27"/>
      <c r="AJ224" s="25"/>
      <c r="AK224" s="26"/>
      <c r="AL224" s="27"/>
    </row>
    <row r="225" spans="1:38" ht="38.25" customHeight="1" x14ac:dyDescent="0.35">
      <c r="A225" s="44" t="s">
        <v>1153</v>
      </c>
      <c r="B225" s="63" t="s">
        <v>2238</v>
      </c>
      <c r="C225" s="64" t="s">
        <v>2239</v>
      </c>
      <c r="D225" s="63" t="s">
        <v>2240</v>
      </c>
      <c r="E225" s="63">
        <v>1</v>
      </c>
      <c r="F225" s="65">
        <v>45280</v>
      </c>
      <c r="G225" s="65">
        <v>45657</v>
      </c>
      <c r="H225" s="66">
        <v>55.649999999999991</v>
      </c>
      <c r="I225" s="63" t="s">
        <v>611</v>
      </c>
      <c r="J225" s="63" t="s">
        <v>1164</v>
      </c>
      <c r="K225" s="49">
        <v>1</v>
      </c>
      <c r="L225" s="73" t="s">
        <v>2241</v>
      </c>
      <c r="M225" s="87" t="s">
        <v>2242</v>
      </c>
      <c r="N225" s="58">
        <v>46153</v>
      </c>
      <c r="O225" s="50" t="s">
        <v>1225</v>
      </c>
      <c r="P225" s="49">
        <v>1</v>
      </c>
      <c r="Q225" s="61" t="s">
        <v>3</v>
      </c>
      <c r="R225" s="55"/>
      <c r="S225" s="89" t="s">
        <v>2045</v>
      </c>
      <c r="T225" s="90" t="s">
        <v>2046</v>
      </c>
      <c r="U225" s="88">
        <v>46213</v>
      </c>
      <c r="V225" s="50" t="s">
        <v>2047</v>
      </c>
      <c r="W225" s="49">
        <v>1</v>
      </c>
      <c r="X225" s="61" t="s">
        <v>3</v>
      </c>
      <c r="Y225" s="86"/>
      <c r="Z225" s="27"/>
      <c r="AA225" s="25"/>
      <c r="AB225" s="26"/>
      <c r="AC225" s="27"/>
      <c r="AD225" s="25"/>
      <c r="AE225" s="26"/>
      <c r="AF225" s="27"/>
      <c r="AG225" s="25"/>
      <c r="AH225" s="26"/>
      <c r="AI225" s="27"/>
      <c r="AJ225" s="25"/>
      <c r="AK225" s="26"/>
      <c r="AL225" s="27"/>
    </row>
    <row r="226" spans="1:38" ht="38.25" customHeight="1" x14ac:dyDescent="0.35">
      <c r="A226" s="44" t="s">
        <v>1153</v>
      </c>
      <c r="B226" s="63" t="s">
        <v>2243</v>
      </c>
      <c r="C226" s="64" t="s">
        <v>2239</v>
      </c>
      <c r="D226" s="63" t="s">
        <v>2240</v>
      </c>
      <c r="E226" s="63">
        <v>1</v>
      </c>
      <c r="F226" s="65">
        <v>45280</v>
      </c>
      <c r="G226" s="65">
        <v>45657</v>
      </c>
      <c r="H226" s="66">
        <v>55.649999999999991</v>
      </c>
      <c r="I226" s="63" t="s">
        <v>611</v>
      </c>
      <c r="J226" s="63" t="s">
        <v>1164</v>
      </c>
      <c r="K226" s="49">
        <v>1</v>
      </c>
      <c r="L226" s="73" t="s">
        <v>2244</v>
      </c>
      <c r="M226" s="87" t="s">
        <v>2245</v>
      </c>
      <c r="N226" s="58">
        <v>46153</v>
      </c>
      <c r="O226" s="50" t="s">
        <v>1225</v>
      </c>
      <c r="P226" s="49">
        <v>1</v>
      </c>
      <c r="Q226" s="61" t="s">
        <v>3</v>
      </c>
      <c r="R226" s="55"/>
      <c r="S226" s="89" t="s">
        <v>2045</v>
      </c>
      <c r="T226" s="90" t="s">
        <v>2046</v>
      </c>
      <c r="U226" s="88">
        <v>46213</v>
      </c>
      <c r="V226" s="50" t="s">
        <v>2047</v>
      </c>
      <c r="W226" s="49">
        <v>1</v>
      </c>
      <c r="X226" s="61" t="s">
        <v>3</v>
      </c>
      <c r="Y226" s="86"/>
      <c r="Z226" s="27"/>
      <c r="AA226" s="25"/>
      <c r="AB226" s="26"/>
      <c r="AC226" s="27"/>
      <c r="AD226" s="25"/>
      <c r="AE226" s="26"/>
      <c r="AF226" s="27"/>
      <c r="AG226" s="25"/>
      <c r="AH226" s="26"/>
      <c r="AI226" s="27"/>
      <c r="AJ226" s="25"/>
      <c r="AK226" s="26"/>
      <c r="AL226" s="27"/>
    </row>
    <row r="227" spans="1:38" ht="38.25" customHeight="1" x14ac:dyDescent="0.35">
      <c r="A227" s="44" t="s">
        <v>1153</v>
      </c>
      <c r="B227" s="63" t="s">
        <v>2246</v>
      </c>
      <c r="C227" s="64" t="s">
        <v>2239</v>
      </c>
      <c r="D227" s="63" t="s">
        <v>2240</v>
      </c>
      <c r="E227" s="63">
        <v>1</v>
      </c>
      <c r="F227" s="65">
        <v>45280</v>
      </c>
      <c r="G227" s="65">
        <v>45657</v>
      </c>
      <c r="H227" s="66">
        <v>55.649999999999991</v>
      </c>
      <c r="I227" s="63" t="s">
        <v>611</v>
      </c>
      <c r="J227" s="63" t="s">
        <v>1164</v>
      </c>
      <c r="K227" s="49">
        <v>1</v>
      </c>
      <c r="L227" s="73" t="s">
        <v>2247</v>
      </c>
      <c r="M227" s="87" t="s">
        <v>2248</v>
      </c>
      <c r="N227" s="58">
        <v>46153</v>
      </c>
      <c r="O227" s="50" t="s">
        <v>1225</v>
      </c>
      <c r="P227" s="49">
        <v>1</v>
      </c>
      <c r="Q227" s="61" t="s">
        <v>3</v>
      </c>
      <c r="R227" s="55"/>
      <c r="S227" s="89" t="s">
        <v>2045</v>
      </c>
      <c r="T227" s="90" t="s">
        <v>2046</v>
      </c>
      <c r="U227" s="88">
        <v>46213</v>
      </c>
      <c r="V227" s="50" t="s">
        <v>2047</v>
      </c>
      <c r="W227" s="49">
        <v>1</v>
      </c>
      <c r="X227" s="61" t="s">
        <v>3</v>
      </c>
      <c r="Y227" s="86"/>
      <c r="Z227" s="27"/>
      <c r="AA227" s="25"/>
      <c r="AB227" s="26"/>
      <c r="AC227" s="27"/>
      <c r="AD227" s="25"/>
      <c r="AE227" s="26"/>
      <c r="AF227" s="27"/>
      <c r="AG227" s="25"/>
      <c r="AH227" s="26"/>
      <c r="AI227" s="27"/>
      <c r="AJ227" s="25"/>
      <c r="AK227" s="26"/>
      <c r="AL227" s="27"/>
    </row>
    <row r="228" spans="1:38" ht="38.25" customHeight="1" x14ac:dyDescent="0.35">
      <c r="A228" s="44" t="s">
        <v>1153</v>
      </c>
      <c r="B228" s="63" t="s">
        <v>2249</v>
      </c>
      <c r="C228" s="64" t="s">
        <v>2239</v>
      </c>
      <c r="D228" s="63" t="s">
        <v>2240</v>
      </c>
      <c r="E228" s="63">
        <v>1</v>
      </c>
      <c r="F228" s="65">
        <v>45280</v>
      </c>
      <c r="G228" s="65">
        <v>45657</v>
      </c>
      <c r="H228" s="66">
        <v>55.649999999999991</v>
      </c>
      <c r="I228" s="63" t="s">
        <v>611</v>
      </c>
      <c r="J228" s="63" t="s">
        <v>1164</v>
      </c>
      <c r="K228" s="49">
        <v>1</v>
      </c>
      <c r="L228" s="73" t="s">
        <v>2250</v>
      </c>
      <c r="M228" s="87" t="s">
        <v>2251</v>
      </c>
      <c r="N228" s="58">
        <v>46153</v>
      </c>
      <c r="O228" s="50" t="s">
        <v>1225</v>
      </c>
      <c r="P228" s="49">
        <v>1</v>
      </c>
      <c r="Q228" s="61" t="s">
        <v>3</v>
      </c>
      <c r="R228" s="55"/>
      <c r="S228" s="89" t="s">
        <v>2045</v>
      </c>
      <c r="T228" s="90" t="s">
        <v>2046</v>
      </c>
      <c r="U228" s="88">
        <v>46213</v>
      </c>
      <c r="V228" s="50" t="s">
        <v>2047</v>
      </c>
      <c r="W228" s="49">
        <v>1</v>
      </c>
      <c r="X228" s="61" t="s">
        <v>3</v>
      </c>
      <c r="Y228" s="86"/>
      <c r="Z228" s="27"/>
      <c r="AA228" s="25"/>
      <c r="AB228" s="26"/>
      <c r="AC228" s="27"/>
      <c r="AD228" s="25"/>
      <c r="AE228" s="26"/>
      <c r="AF228" s="27"/>
      <c r="AG228" s="25"/>
      <c r="AH228" s="26"/>
      <c r="AI228" s="27"/>
      <c r="AJ228" s="25"/>
      <c r="AK228" s="26"/>
      <c r="AL228" s="27"/>
    </row>
    <row r="229" spans="1:38" ht="38.25" customHeight="1" x14ac:dyDescent="0.35">
      <c r="A229" s="44" t="s">
        <v>1153</v>
      </c>
      <c r="B229" s="63" t="s">
        <v>2252</v>
      </c>
      <c r="C229" s="64" t="s">
        <v>2239</v>
      </c>
      <c r="D229" s="63" t="s">
        <v>2240</v>
      </c>
      <c r="E229" s="63">
        <v>1</v>
      </c>
      <c r="F229" s="65">
        <v>45280</v>
      </c>
      <c r="G229" s="65">
        <v>45657</v>
      </c>
      <c r="H229" s="66">
        <v>55.649999999999991</v>
      </c>
      <c r="I229" s="63" t="s">
        <v>611</v>
      </c>
      <c r="J229" s="63" t="s">
        <v>1164</v>
      </c>
      <c r="K229" s="49">
        <v>1</v>
      </c>
      <c r="L229" s="73" t="s">
        <v>2253</v>
      </c>
      <c r="M229" s="87" t="s">
        <v>2254</v>
      </c>
      <c r="N229" s="58">
        <v>46153</v>
      </c>
      <c r="O229" s="50" t="s">
        <v>1225</v>
      </c>
      <c r="P229" s="49">
        <v>1</v>
      </c>
      <c r="Q229" s="61" t="s">
        <v>3</v>
      </c>
      <c r="R229" s="55"/>
      <c r="S229" s="89" t="s">
        <v>2045</v>
      </c>
      <c r="T229" s="90" t="s">
        <v>2046</v>
      </c>
      <c r="U229" s="88">
        <v>46213</v>
      </c>
      <c r="V229" s="50" t="s">
        <v>2047</v>
      </c>
      <c r="W229" s="49">
        <v>1</v>
      </c>
      <c r="X229" s="61" t="s">
        <v>3</v>
      </c>
      <c r="Y229" s="86"/>
      <c r="Z229" s="27"/>
      <c r="AA229" s="25"/>
      <c r="AB229" s="26"/>
      <c r="AC229" s="27"/>
      <c r="AD229" s="25"/>
      <c r="AE229" s="26"/>
      <c r="AF229" s="27"/>
      <c r="AG229" s="25"/>
      <c r="AH229" s="26"/>
      <c r="AI229" s="27"/>
      <c r="AJ229" s="25"/>
      <c r="AK229" s="26"/>
      <c r="AL229" s="27"/>
    </row>
    <row r="230" spans="1:38" ht="38.25" customHeight="1" x14ac:dyDescent="0.35">
      <c r="A230" s="44" t="s">
        <v>1153</v>
      </c>
      <c r="B230" s="63" t="s">
        <v>2255</v>
      </c>
      <c r="C230" s="64" t="s">
        <v>2239</v>
      </c>
      <c r="D230" s="63" t="s">
        <v>2240</v>
      </c>
      <c r="E230" s="63">
        <v>1</v>
      </c>
      <c r="F230" s="65">
        <v>45280</v>
      </c>
      <c r="G230" s="65">
        <v>45657</v>
      </c>
      <c r="H230" s="66">
        <v>55.649999999999991</v>
      </c>
      <c r="I230" s="63" t="s">
        <v>611</v>
      </c>
      <c r="J230" s="63" t="s">
        <v>1164</v>
      </c>
      <c r="K230" s="49">
        <v>1</v>
      </c>
      <c r="L230" s="73" t="s">
        <v>2256</v>
      </c>
      <c r="M230" s="87" t="s">
        <v>2257</v>
      </c>
      <c r="N230" s="58">
        <v>46153</v>
      </c>
      <c r="O230" s="50" t="s">
        <v>1225</v>
      </c>
      <c r="P230" s="49">
        <v>1</v>
      </c>
      <c r="Q230" s="61" t="s">
        <v>3</v>
      </c>
      <c r="R230" s="55"/>
      <c r="S230" s="89" t="s">
        <v>2045</v>
      </c>
      <c r="T230" s="90" t="s">
        <v>2046</v>
      </c>
      <c r="U230" s="88">
        <v>46213</v>
      </c>
      <c r="V230" s="50" t="s">
        <v>2047</v>
      </c>
      <c r="W230" s="49">
        <v>1</v>
      </c>
      <c r="X230" s="61" t="s">
        <v>3</v>
      </c>
      <c r="Y230" s="86"/>
      <c r="Z230" s="27"/>
      <c r="AA230" s="25"/>
      <c r="AB230" s="26"/>
      <c r="AC230" s="27"/>
      <c r="AD230" s="25"/>
      <c r="AE230" s="26"/>
      <c r="AF230" s="27"/>
      <c r="AG230" s="25"/>
      <c r="AH230" s="26"/>
      <c r="AI230" s="27"/>
      <c r="AJ230" s="25"/>
      <c r="AK230" s="26"/>
      <c r="AL230" s="27"/>
    </row>
    <row r="231" spans="1:38" ht="38.25" customHeight="1" x14ac:dyDescent="0.35">
      <c r="A231" s="44" t="s">
        <v>1153</v>
      </c>
      <c r="B231" s="63" t="s">
        <v>2258</v>
      </c>
      <c r="C231" s="64" t="s">
        <v>2239</v>
      </c>
      <c r="D231" s="63" t="s">
        <v>2240</v>
      </c>
      <c r="E231" s="63">
        <v>1</v>
      </c>
      <c r="F231" s="65">
        <v>45280</v>
      </c>
      <c r="G231" s="65">
        <v>45657</v>
      </c>
      <c r="H231" s="66">
        <v>55.649999999999991</v>
      </c>
      <c r="I231" s="63" t="s">
        <v>611</v>
      </c>
      <c r="J231" s="63" t="s">
        <v>1164</v>
      </c>
      <c r="K231" s="49">
        <v>1</v>
      </c>
      <c r="L231" s="73" t="s">
        <v>2259</v>
      </c>
      <c r="M231" s="87" t="s">
        <v>2260</v>
      </c>
      <c r="N231" s="58">
        <v>46153</v>
      </c>
      <c r="O231" s="50" t="s">
        <v>1225</v>
      </c>
      <c r="P231" s="49">
        <v>1</v>
      </c>
      <c r="Q231" s="61" t="s">
        <v>3</v>
      </c>
      <c r="R231" s="55"/>
      <c r="S231" s="89" t="s">
        <v>2045</v>
      </c>
      <c r="T231" s="90" t="s">
        <v>2046</v>
      </c>
      <c r="U231" s="88">
        <v>46213</v>
      </c>
      <c r="V231" s="50" t="s">
        <v>2047</v>
      </c>
      <c r="W231" s="49">
        <v>1</v>
      </c>
      <c r="X231" s="61" t="s">
        <v>3</v>
      </c>
      <c r="Y231" s="86"/>
      <c r="Z231" s="27"/>
      <c r="AA231" s="25"/>
      <c r="AB231" s="26"/>
      <c r="AC231" s="27"/>
      <c r="AD231" s="25"/>
      <c r="AE231" s="26"/>
      <c r="AF231" s="27"/>
      <c r="AG231" s="25"/>
      <c r="AH231" s="26"/>
      <c r="AI231" s="27"/>
      <c r="AJ231" s="25"/>
      <c r="AK231" s="26"/>
      <c r="AL231" s="27"/>
    </row>
    <row r="232" spans="1:38" ht="38.25" customHeight="1" x14ac:dyDescent="0.35">
      <c r="A232" s="44" t="s">
        <v>1153</v>
      </c>
      <c r="B232" s="63" t="s">
        <v>2261</v>
      </c>
      <c r="C232" s="64" t="s">
        <v>2239</v>
      </c>
      <c r="D232" s="63" t="s">
        <v>2240</v>
      </c>
      <c r="E232" s="63">
        <v>1</v>
      </c>
      <c r="F232" s="65">
        <v>45280</v>
      </c>
      <c r="G232" s="65">
        <v>45657</v>
      </c>
      <c r="H232" s="66">
        <v>55.649999999999991</v>
      </c>
      <c r="I232" s="63" t="s">
        <v>611</v>
      </c>
      <c r="J232" s="63" t="s">
        <v>1164</v>
      </c>
      <c r="K232" s="49">
        <v>1</v>
      </c>
      <c r="L232" s="73" t="s">
        <v>2262</v>
      </c>
      <c r="M232" s="87" t="s">
        <v>2263</v>
      </c>
      <c r="N232" s="58">
        <v>46153</v>
      </c>
      <c r="O232" s="50" t="s">
        <v>1225</v>
      </c>
      <c r="P232" s="49">
        <v>1</v>
      </c>
      <c r="Q232" s="61" t="s">
        <v>3</v>
      </c>
      <c r="R232" s="55"/>
      <c r="S232" s="89" t="s">
        <v>2045</v>
      </c>
      <c r="T232" s="90" t="s">
        <v>2046</v>
      </c>
      <c r="U232" s="88">
        <v>46213</v>
      </c>
      <c r="V232" s="50" t="s">
        <v>2047</v>
      </c>
      <c r="W232" s="49">
        <v>1</v>
      </c>
      <c r="X232" s="61" t="s">
        <v>3</v>
      </c>
      <c r="Y232" s="86"/>
      <c r="Z232" s="27"/>
      <c r="AA232" s="25"/>
      <c r="AB232" s="26"/>
      <c r="AC232" s="27"/>
      <c r="AD232" s="25"/>
      <c r="AE232" s="26"/>
      <c r="AF232" s="27"/>
      <c r="AG232" s="25"/>
      <c r="AH232" s="26"/>
      <c r="AI232" s="27"/>
      <c r="AJ232" s="25"/>
      <c r="AK232" s="26"/>
      <c r="AL232" s="27"/>
    </row>
    <row r="233" spans="1:38" ht="38.25" customHeight="1" x14ac:dyDescent="0.35">
      <c r="A233" s="44" t="s">
        <v>1153</v>
      </c>
      <c r="B233" s="63" t="s">
        <v>2264</v>
      </c>
      <c r="C233" s="64" t="s">
        <v>2239</v>
      </c>
      <c r="D233" s="63" t="s">
        <v>2240</v>
      </c>
      <c r="E233" s="63">
        <v>1</v>
      </c>
      <c r="F233" s="65">
        <v>45280</v>
      </c>
      <c r="G233" s="65">
        <v>45657</v>
      </c>
      <c r="H233" s="66">
        <v>55.649999999999991</v>
      </c>
      <c r="I233" s="63" t="s">
        <v>611</v>
      </c>
      <c r="J233" s="63" t="s">
        <v>1164</v>
      </c>
      <c r="K233" s="49">
        <v>1</v>
      </c>
      <c r="L233" s="73" t="s">
        <v>2265</v>
      </c>
      <c r="M233" s="87" t="s">
        <v>2266</v>
      </c>
      <c r="N233" s="58">
        <v>46153</v>
      </c>
      <c r="O233" s="50" t="s">
        <v>1225</v>
      </c>
      <c r="P233" s="49">
        <v>1</v>
      </c>
      <c r="Q233" s="61" t="s">
        <v>3</v>
      </c>
      <c r="R233" s="55"/>
      <c r="S233" s="89" t="s">
        <v>2045</v>
      </c>
      <c r="T233" s="90" t="s">
        <v>2046</v>
      </c>
      <c r="U233" s="88">
        <v>46213</v>
      </c>
      <c r="V233" s="50" t="s">
        <v>2047</v>
      </c>
      <c r="W233" s="49">
        <v>1</v>
      </c>
      <c r="X233" s="61" t="s">
        <v>3</v>
      </c>
      <c r="Y233" s="86"/>
      <c r="Z233" s="27"/>
      <c r="AA233" s="25"/>
      <c r="AB233" s="26"/>
      <c r="AC233" s="27"/>
      <c r="AD233" s="25"/>
      <c r="AE233" s="26"/>
      <c r="AF233" s="27"/>
      <c r="AG233" s="25"/>
      <c r="AH233" s="26"/>
      <c r="AI233" s="27"/>
      <c r="AJ233" s="25"/>
      <c r="AK233" s="26"/>
      <c r="AL233" s="27"/>
    </row>
    <row r="234" spans="1:38" ht="38.25" customHeight="1" x14ac:dyDescent="0.35">
      <c r="A234" s="44" t="s">
        <v>1153</v>
      </c>
      <c r="B234" s="63" t="s">
        <v>2267</v>
      </c>
      <c r="C234" s="64" t="s">
        <v>2228</v>
      </c>
      <c r="D234" s="63" t="s">
        <v>2066</v>
      </c>
      <c r="E234" s="63">
        <v>1</v>
      </c>
      <c r="F234" s="65">
        <v>45575</v>
      </c>
      <c r="G234" s="65">
        <v>45838</v>
      </c>
      <c r="H234" s="66">
        <v>39</v>
      </c>
      <c r="I234" s="63" t="s">
        <v>611</v>
      </c>
      <c r="J234" s="63" t="s">
        <v>1164</v>
      </c>
      <c r="K234" s="49">
        <v>1</v>
      </c>
      <c r="L234" s="73" t="s">
        <v>2268</v>
      </c>
      <c r="M234" s="87" t="s">
        <v>2269</v>
      </c>
      <c r="N234" s="58">
        <v>46153</v>
      </c>
      <c r="O234" s="50" t="s">
        <v>1225</v>
      </c>
      <c r="P234" s="49">
        <v>1</v>
      </c>
      <c r="Q234" s="61" t="s">
        <v>3</v>
      </c>
      <c r="R234" s="55"/>
      <c r="S234" s="89" t="s">
        <v>2045</v>
      </c>
      <c r="T234" s="90" t="s">
        <v>2046</v>
      </c>
      <c r="U234" s="88">
        <v>46213</v>
      </c>
      <c r="V234" s="50" t="s">
        <v>2047</v>
      </c>
      <c r="W234" s="49">
        <v>1</v>
      </c>
      <c r="X234" s="61" t="s">
        <v>3</v>
      </c>
      <c r="Y234" s="86"/>
      <c r="Z234" s="27"/>
      <c r="AA234" s="25"/>
      <c r="AB234" s="26"/>
      <c r="AC234" s="27"/>
      <c r="AD234" s="25"/>
      <c r="AE234" s="26"/>
      <c r="AF234" s="27"/>
      <c r="AG234" s="25"/>
      <c r="AH234" s="26"/>
      <c r="AI234" s="27"/>
      <c r="AJ234" s="25"/>
      <c r="AK234" s="26"/>
      <c r="AL234" s="27"/>
    </row>
    <row r="235" spans="1:38" ht="38.25" customHeight="1" x14ac:dyDescent="0.35">
      <c r="A235" s="44" t="s">
        <v>1153</v>
      </c>
      <c r="B235" s="63" t="s">
        <v>2270</v>
      </c>
      <c r="C235" s="64" t="s">
        <v>2271</v>
      </c>
      <c r="D235" s="63" t="s">
        <v>2272</v>
      </c>
      <c r="E235" s="63">
        <v>1</v>
      </c>
      <c r="F235" s="65">
        <v>45659</v>
      </c>
      <c r="G235" s="65">
        <v>45688</v>
      </c>
      <c r="H235" s="66">
        <v>4.3500000000000005</v>
      </c>
      <c r="I235" s="63" t="s">
        <v>611</v>
      </c>
      <c r="J235" s="63" t="s">
        <v>1164</v>
      </c>
      <c r="K235" s="49">
        <v>1</v>
      </c>
      <c r="L235" s="73" t="s">
        <v>2273</v>
      </c>
      <c r="M235" s="87" t="s">
        <v>2274</v>
      </c>
      <c r="N235" s="58">
        <v>46153</v>
      </c>
      <c r="O235" s="50" t="s">
        <v>1225</v>
      </c>
      <c r="P235" s="49">
        <v>1</v>
      </c>
      <c r="Q235" s="61" t="s">
        <v>3</v>
      </c>
      <c r="R235" s="55"/>
      <c r="S235" s="89" t="s">
        <v>2045</v>
      </c>
      <c r="T235" s="90" t="s">
        <v>2046</v>
      </c>
      <c r="U235" s="88">
        <v>46213</v>
      </c>
      <c r="V235" s="50" t="s">
        <v>2047</v>
      </c>
      <c r="W235" s="49">
        <v>1</v>
      </c>
      <c r="X235" s="61" t="s">
        <v>3</v>
      </c>
      <c r="Y235" s="86"/>
      <c r="Z235" s="27"/>
      <c r="AA235" s="25"/>
      <c r="AB235" s="26"/>
      <c r="AC235" s="27"/>
      <c r="AD235" s="25"/>
      <c r="AE235" s="26"/>
      <c r="AF235" s="27"/>
      <c r="AG235" s="25"/>
      <c r="AH235" s="26"/>
      <c r="AI235" s="27"/>
      <c r="AJ235" s="25"/>
      <c r="AK235" s="26"/>
      <c r="AL235" s="27"/>
    </row>
    <row r="236" spans="1:38" ht="38.25" customHeight="1" x14ac:dyDescent="0.35">
      <c r="A236" s="44" t="s">
        <v>1153</v>
      </c>
      <c r="B236" s="63" t="s">
        <v>2275</v>
      </c>
      <c r="C236" s="64" t="s">
        <v>2271</v>
      </c>
      <c r="D236" s="63" t="s">
        <v>2272</v>
      </c>
      <c r="E236" s="63">
        <v>1</v>
      </c>
      <c r="F236" s="65">
        <v>45659</v>
      </c>
      <c r="G236" s="65">
        <v>45688</v>
      </c>
      <c r="H236" s="66">
        <v>4.3500000000000005</v>
      </c>
      <c r="I236" s="63" t="s">
        <v>611</v>
      </c>
      <c r="J236" s="63" t="s">
        <v>1164</v>
      </c>
      <c r="K236" s="49">
        <v>1</v>
      </c>
      <c r="L236" s="73" t="s">
        <v>2276</v>
      </c>
      <c r="M236" s="87" t="s">
        <v>2277</v>
      </c>
      <c r="N236" s="58">
        <v>46153</v>
      </c>
      <c r="O236" s="50" t="s">
        <v>1225</v>
      </c>
      <c r="P236" s="49">
        <v>1</v>
      </c>
      <c r="Q236" s="61" t="s">
        <v>3</v>
      </c>
      <c r="R236" s="55"/>
      <c r="S236" s="89" t="s">
        <v>2045</v>
      </c>
      <c r="T236" s="90" t="s">
        <v>2046</v>
      </c>
      <c r="U236" s="88">
        <v>46213</v>
      </c>
      <c r="V236" s="50" t="s">
        <v>2047</v>
      </c>
      <c r="W236" s="49">
        <v>1</v>
      </c>
      <c r="X236" s="61" t="s">
        <v>3</v>
      </c>
      <c r="Y236" s="86"/>
      <c r="Z236" s="27"/>
      <c r="AA236" s="25"/>
      <c r="AB236" s="26"/>
      <c r="AC236" s="27"/>
      <c r="AD236" s="25"/>
      <c r="AE236" s="26"/>
      <c r="AF236" s="27"/>
      <c r="AG236" s="25"/>
      <c r="AH236" s="26"/>
      <c r="AI236" s="27"/>
      <c r="AJ236" s="25"/>
      <c r="AK236" s="26"/>
      <c r="AL236" s="27"/>
    </row>
    <row r="237" spans="1:38" ht="38.25" customHeight="1" x14ac:dyDescent="0.35">
      <c r="A237" s="44" t="s">
        <v>1153</v>
      </c>
      <c r="B237" s="63" t="s">
        <v>2278</v>
      </c>
      <c r="C237" s="64" t="s">
        <v>2271</v>
      </c>
      <c r="D237" s="63" t="s">
        <v>2272</v>
      </c>
      <c r="E237" s="63">
        <v>1</v>
      </c>
      <c r="F237" s="65">
        <v>45659</v>
      </c>
      <c r="G237" s="65">
        <v>45688</v>
      </c>
      <c r="H237" s="66">
        <v>4.3500000000000005</v>
      </c>
      <c r="I237" s="63" t="s">
        <v>611</v>
      </c>
      <c r="J237" s="63" t="s">
        <v>1164</v>
      </c>
      <c r="K237" s="49">
        <v>1</v>
      </c>
      <c r="L237" s="73" t="s">
        <v>2279</v>
      </c>
      <c r="M237" s="87" t="s">
        <v>2280</v>
      </c>
      <c r="N237" s="58">
        <v>46153</v>
      </c>
      <c r="O237" s="50" t="s">
        <v>1225</v>
      </c>
      <c r="P237" s="49">
        <v>1</v>
      </c>
      <c r="Q237" s="61" t="s">
        <v>3</v>
      </c>
      <c r="R237" s="55"/>
      <c r="S237" s="89" t="s">
        <v>2045</v>
      </c>
      <c r="T237" s="90" t="s">
        <v>2046</v>
      </c>
      <c r="U237" s="88">
        <v>46213</v>
      </c>
      <c r="V237" s="50" t="s">
        <v>2047</v>
      </c>
      <c r="W237" s="49">
        <v>1</v>
      </c>
      <c r="X237" s="61" t="s">
        <v>3</v>
      </c>
      <c r="Y237" s="86"/>
      <c r="Z237" s="27"/>
      <c r="AA237" s="25"/>
      <c r="AB237" s="26"/>
      <c r="AC237" s="27"/>
      <c r="AD237" s="25"/>
      <c r="AE237" s="26"/>
      <c r="AF237" s="27"/>
      <c r="AG237" s="25"/>
      <c r="AH237" s="26"/>
      <c r="AI237" s="27"/>
      <c r="AJ237" s="25"/>
      <c r="AK237" s="26"/>
      <c r="AL237" s="27"/>
    </row>
    <row r="238" spans="1:38" ht="38.25" customHeight="1" x14ac:dyDescent="0.35">
      <c r="A238" s="44" t="s">
        <v>1153</v>
      </c>
      <c r="B238" s="63" t="s">
        <v>2281</v>
      </c>
      <c r="C238" s="64" t="s">
        <v>2282</v>
      </c>
      <c r="D238" s="63" t="s">
        <v>2218</v>
      </c>
      <c r="E238" s="63">
        <v>100</v>
      </c>
      <c r="F238" s="65">
        <v>46023</v>
      </c>
      <c r="G238" s="65">
        <v>46112</v>
      </c>
      <c r="H238" s="66">
        <v>13.5</v>
      </c>
      <c r="I238" s="63" t="s">
        <v>611</v>
      </c>
      <c r="J238" s="63" t="s">
        <v>2283</v>
      </c>
      <c r="K238" s="49">
        <v>1</v>
      </c>
      <c r="L238" s="73" t="s">
        <v>2284</v>
      </c>
      <c r="M238" s="87" t="s">
        <v>2285</v>
      </c>
      <c r="N238" s="58">
        <v>46153</v>
      </c>
      <c r="O238" s="50" t="s">
        <v>2286</v>
      </c>
      <c r="P238" s="49">
        <v>1</v>
      </c>
      <c r="Q238" s="61" t="s">
        <v>3</v>
      </c>
      <c r="R238" s="55"/>
      <c r="S238" s="89" t="s">
        <v>2045</v>
      </c>
      <c r="T238" s="90" t="s">
        <v>2046</v>
      </c>
      <c r="U238" s="88">
        <v>46213</v>
      </c>
      <c r="V238" s="50" t="s">
        <v>2047</v>
      </c>
      <c r="W238" s="49">
        <v>1</v>
      </c>
      <c r="X238" s="61" t="s">
        <v>3</v>
      </c>
      <c r="Y238" s="86"/>
      <c r="Z238" s="27"/>
      <c r="AA238" s="25"/>
      <c r="AB238" s="26"/>
      <c r="AC238" s="27"/>
      <c r="AD238" s="25"/>
      <c r="AE238" s="26"/>
      <c r="AF238" s="27"/>
      <c r="AG238" s="25"/>
      <c r="AH238" s="26"/>
      <c r="AI238" s="27"/>
      <c r="AJ238" s="25"/>
      <c r="AK238" s="26"/>
      <c r="AL238" s="27"/>
    </row>
    <row r="239" spans="1:38" ht="38.25" customHeight="1" x14ac:dyDescent="0.35">
      <c r="A239" s="44" t="s">
        <v>1153</v>
      </c>
      <c r="B239" s="63" t="s">
        <v>2287</v>
      </c>
      <c r="C239" s="64" t="s">
        <v>2282</v>
      </c>
      <c r="D239" s="63" t="s">
        <v>2218</v>
      </c>
      <c r="E239" s="63">
        <v>100</v>
      </c>
      <c r="F239" s="65">
        <v>46023</v>
      </c>
      <c r="G239" s="65">
        <v>46112</v>
      </c>
      <c r="H239" s="66">
        <v>13.5</v>
      </c>
      <c r="I239" s="63" t="s">
        <v>611</v>
      </c>
      <c r="J239" s="63" t="s">
        <v>2283</v>
      </c>
      <c r="K239" s="49">
        <v>1</v>
      </c>
      <c r="L239" s="73" t="s">
        <v>2284</v>
      </c>
      <c r="M239" s="87" t="s">
        <v>2288</v>
      </c>
      <c r="N239" s="58">
        <v>46153</v>
      </c>
      <c r="O239" s="50" t="s">
        <v>2286</v>
      </c>
      <c r="P239" s="49">
        <v>1</v>
      </c>
      <c r="Q239" s="61" t="s">
        <v>3</v>
      </c>
      <c r="R239" s="55"/>
      <c r="S239" s="89" t="s">
        <v>2045</v>
      </c>
      <c r="T239" s="90" t="s">
        <v>2046</v>
      </c>
      <c r="U239" s="88">
        <v>46213</v>
      </c>
      <c r="V239" s="50" t="s">
        <v>2047</v>
      </c>
      <c r="W239" s="49">
        <v>1</v>
      </c>
      <c r="X239" s="61" t="s">
        <v>3</v>
      </c>
      <c r="Y239" s="86"/>
      <c r="Z239" s="27"/>
      <c r="AA239" s="25"/>
      <c r="AB239" s="26"/>
      <c r="AC239" s="27"/>
      <c r="AD239" s="25"/>
      <c r="AE239" s="26"/>
      <c r="AF239" s="27"/>
      <c r="AG239" s="25"/>
      <c r="AH239" s="26"/>
      <c r="AI239" s="27"/>
      <c r="AJ239" s="25"/>
      <c r="AK239" s="26"/>
      <c r="AL239" s="27"/>
    </row>
    <row r="240" spans="1:38" ht="38.25" customHeight="1" x14ac:dyDescent="0.35">
      <c r="A240" s="44" t="s">
        <v>1153</v>
      </c>
      <c r="B240" s="45" t="s">
        <v>2289</v>
      </c>
      <c r="C240" s="46" t="s">
        <v>2290</v>
      </c>
      <c r="D240" s="45" t="s">
        <v>1750</v>
      </c>
      <c r="E240" s="45">
        <v>1</v>
      </c>
      <c r="F240" s="47">
        <v>46023</v>
      </c>
      <c r="G240" s="47">
        <v>46112</v>
      </c>
      <c r="H240" s="48">
        <v>13.5</v>
      </c>
      <c r="I240" s="45" t="s">
        <v>592</v>
      </c>
      <c r="J240" s="45"/>
      <c r="K240" s="49">
        <v>1</v>
      </c>
      <c r="L240" s="73" t="s">
        <v>2291</v>
      </c>
      <c r="M240" s="87" t="s">
        <v>2292</v>
      </c>
      <c r="N240" s="58">
        <v>46153</v>
      </c>
      <c r="O240" s="50" t="s">
        <v>1609</v>
      </c>
      <c r="P240" s="49">
        <v>1</v>
      </c>
      <c r="Q240" s="61" t="s">
        <v>3</v>
      </c>
      <c r="R240" s="55">
        <v>1</v>
      </c>
      <c r="S240" s="89" t="s">
        <v>2291</v>
      </c>
      <c r="T240" s="158" t="s">
        <v>2293</v>
      </c>
      <c r="U240" s="88" t="s">
        <v>2294</v>
      </c>
      <c r="V240" s="50" t="s">
        <v>2295</v>
      </c>
      <c r="W240" s="49">
        <v>1</v>
      </c>
      <c r="X240" s="61" t="s">
        <v>3</v>
      </c>
      <c r="Y240" s="86"/>
      <c r="Z240" s="27"/>
      <c r="AA240" s="25"/>
      <c r="AB240" s="26"/>
      <c r="AC240" s="27"/>
      <c r="AD240" s="25"/>
      <c r="AE240" s="26"/>
      <c r="AF240" s="27"/>
      <c r="AG240" s="25"/>
      <c r="AH240" s="26"/>
      <c r="AI240" s="27"/>
      <c r="AJ240" s="25"/>
      <c r="AK240" s="26"/>
      <c r="AL240" s="27"/>
    </row>
    <row r="241" spans="1:38" ht="38.25" customHeight="1" x14ac:dyDescent="0.35">
      <c r="A241" s="44" t="s">
        <v>1153</v>
      </c>
      <c r="B241" s="45" t="s">
        <v>2296</v>
      </c>
      <c r="C241" s="46" t="s">
        <v>2297</v>
      </c>
      <c r="D241" s="45" t="s">
        <v>2298</v>
      </c>
      <c r="E241" s="45">
        <v>1</v>
      </c>
      <c r="F241" s="47">
        <v>46023</v>
      </c>
      <c r="G241" s="47">
        <v>46112</v>
      </c>
      <c r="H241" s="48">
        <v>13.5</v>
      </c>
      <c r="I241" s="45" t="s">
        <v>592</v>
      </c>
      <c r="J241" s="45"/>
      <c r="K241" s="49">
        <v>1</v>
      </c>
      <c r="L241" s="73" t="s">
        <v>2299</v>
      </c>
      <c r="M241" s="50" t="s">
        <v>2292</v>
      </c>
      <c r="N241" s="58">
        <v>46153</v>
      </c>
      <c r="O241" s="50" t="s">
        <v>2300</v>
      </c>
      <c r="P241" s="49">
        <v>1</v>
      </c>
      <c r="Q241" s="61" t="s">
        <v>3</v>
      </c>
      <c r="R241" s="55">
        <v>1</v>
      </c>
      <c r="S241" s="89" t="s">
        <v>2301</v>
      </c>
      <c r="T241" s="158" t="s">
        <v>2293</v>
      </c>
      <c r="U241" s="88" t="s">
        <v>2294</v>
      </c>
      <c r="V241" s="50" t="s">
        <v>2300</v>
      </c>
      <c r="W241" s="49">
        <v>1</v>
      </c>
      <c r="X241" s="61" t="s">
        <v>3</v>
      </c>
      <c r="Y241" s="86"/>
      <c r="Z241" s="27"/>
      <c r="AA241" s="25"/>
      <c r="AB241" s="26"/>
      <c r="AC241" s="27"/>
      <c r="AD241" s="25"/>
      <c r="AE241" s="26"/>
      <c r="AF241" s="27"/>
      <c r="AG241" s="25"/>
      <c r="AH241" s="26"/>
      <c r="AI241" s="27"/>
      <c r="AJ241" s="25"/>
      <c r="AK241" s="26"/>
      <c r="AL241" s="27"/>
    </row>
    <row r="242" spans="1:38" ht="38.25" customHeight="1" x14ac:dyDescent="0.35">
      <c r="A242" s="44" t="s">
        <v>1153</v>
      </c>
      <c r="B242" s="45" t="s">
        <v>2302</v>
      </c>
      <c r="C242" s="46" t="s">
        <v>2303</v>
      </c>
      <c r="D242" s="45" t="s">
        <v>2304</v>
      </c>
      <c r="E242" s="45">
        <v>1</v>
      </c>
      <c r="F242" s="47">
        <v>46113</v>
      </c>
      <c r="G242" s="47">
        <v>46203</v>
      </c>
      <c r="H242" s="48">
        <v>13.350000000000001</v>
      </c>
      <c r="I242" s="45" t="s">
        <v>592</v>
      </c>
      <c r="J242" s="45"/>
      <c r="K242" s="49">
        <v>1</v>
      </c>
      <c r="L242" s="73" t="s">
        <v>2305</v>
      </c>
      <c r="M242" s="87" t="s">
        <v>2292</v>
      </c>
      <c r="N242" s="58">
        <v>46153</v>
      </c>
      <c r="O242" s="50" t="s">
        <v>2306</v>
      </c>
      <c r="P242" s="49">
        <v>1</v>
      </c>
      <c r="Q242" s="61" t="s">
        <v>3</v>
      </c>
      <c r="R242" s="55">
        <v>1</v>
      </c>
      <c r="S242" s="89" t="s">
        <v>2307</v>
      </c>
      <c r="T242" s="84" t="s">
        <v>2293</v>
      </c>
      <c r="U242" s="88" t="s">
        <v>2294</v>
      </c>
      <c r="V242" s="50" t="s">
        <v>2295</v>
      </c>
      <c r="W242" s="49">
        <v>1</v>
      </c>
      <c r="X242" s="61" t="s">
        <v>3</v>
      </c>
      <c r="Y242" s="86"/>
      <c r="Z242" s="27"/>
      <c r="AA242" s="25"/>
      <c r="AB242" s="26"/>
      <c r="AC242" s="27"/>
      <c r="AD242" s="25"/>
      <c r="AE242" s="26"/>
      <c r="AF242" s="27"/>
      <c r="AG242" s="25"/>
      <c r="AH242" s="26"/>
      <c r="AI242" s="27"/>
      <c r="AJ242" s="25"/>
      <c r="AK242" s="26"/>
      <c r="AL242" s="27"/>
    </row>
    <row r="243" spans="1:38" ht="38.25" customHeight="1" x14ac:dyDescent="0.35">
      <c r="A243" s="44" t="s">
        <v>1153</v>
      </c>
      <c r="B243" s="63" t="s">
        <v>2308</v>
      </c>
      <c r="C243" s="64" t="s">
        <v>2309</v>
      </c>
      <c r="D243" s="63" t="s">
        <v>2310</v>
      </c>
      <c r="E243" s="63">
        <v>1</v>
      </c>
      <c r="F243" s="65">
        <v>44287</v>
      </c>
      <c r="G243" s="65">
        <v>44439</v>
      </c>
      <c r="H243" s="66">
        <v>22.5</v>
      </c>
      <c r="I243" s="63" t="s">
        <v>592</v>
      </c>
      <c r="J243" s="63"/>
      <c r="K243" s="49">
        <v>1</v>
      </c>
      <c r="L243" s="73" t="s">
        <v>2311</v>
      </c>
      <c r="M243" s="87" t="s">
        <v>2292</v>
      </c>
      <c r="N243" s="58">
        <v>46153</v>
      </c>
      <c r="O243" s="50" t="s">
        <v>2312</v>
      </c>
      <c r="P243" s="49">
        <v>1</v>
      </c>
      <c r="Q243" s="61" t="s">
        <v>3</v>
      </c>
      <c r="R243" s="55">
        <v>1</v>
      </c>
      <c r="S243" s="89" t="s">
        <v>2311</v>
      </c>
      <c r="T243" s="158" t="s">
        <v>2293</v>
      </c>
      <c r="U243" s="88" t="s">
        <v>2294</v>
      </c>
      <c r="V243" s="50" t="s">
        <v>2295</v>
      </c>
      <c r="W243" s="49">
        <v>1</v>
      </c>
      <c r="X243" s="61" t="s">
        <v>3</v>
      </c>
      <c r="Y243" s="86"/>
      <c r="Z243" s="27"/>
      <c r="AA243" s="25"/>
      <c r="AB243" s="26"/>
      <c r="AC243" s="27"/>
      <c r="AD243" s="25"/>
      <c r="AE243" s="26"/>
      <c r="AF243" s="27"/>
      <c r="AG243" s="25"/>
      <c r="AH243" s="26"/>
      <c r="AI243" s="27"/>
      <c r="AJ243" s="25"/>
      <c r="AK243" s="26"/>
      <c r="AL243" s="27"/>
    </row>
    <row r="244" spans="1:38" ht="38.25" customHeight="1" x14ac:dyDescent="0.35">
      <c r="A244" s="44" t="s">
        <v>1153</v>
      </c>
      <c r="B244" s="63" t="s">
        <v>2313</v>
      </c>
      <c r="C244" s="64" t="s">
        <v>2314</v>
      </c>
      <c r="D244" s="63" t="s">
        <v>2315</v>
      </c>
      <c r="E244" s="63">
        <v>1</v>
      </c>
      <c r="F244" s="65">
        <v>44287</v>
      </c>
      <c r="G244" s="65">
        <v>44439</v>
      </c>
      <c r="H244" s="66">
        <v>22.5</v>
      </c>
      <c r="I244" s="63" t="s">
        <v>592</v>
      </c>
      <c r="J244" s="63"/>
      <c r="K244" s="49">
        <v>1</v>
      </c>
      <c r="L244" s="73" t="s">
        <v>2316</v>
      </c>
      <c r="M244" s="87" t="s">
        <v>2292</v>
      </c>
      <c r="N244" s="58">
        <v>46153</v>
      </c>
      <c r="O244" s="50" t="s">
        <v>2317</v>
      </c>
      <c r="P244" s="49">
        <v>1</v>
      </c>
      <c r="Q244" s="61" t="s">
        <v>3</v>
      </c>
      <c r="R244" s="55">
        <v>1</v>
      </c>
      <c r="S244" s="89" t="s">
        <v>2316</v>
      </c>
      <c r="T244" s="158" t="s">
        <v>2293</v>
      </c>
      <c r="U244" s="88" t="s">
        <v>2294</v>
      </c>
      <c r="V244" s="50" t="s">
        <v>2295</v>
      </c>
      <c r="W244" s="49">
        <v>1</v>
      </c>
      <c r="X244" s="61" t="s">
        <v>3</v>
      </c>
      <c r="Y244" s="86"/>
      <c r="Z244" s="27"/>
      <c r="AA244" s="25"/>
      <c r="AB244" s="26"/>
      <c r="AC244" s="27"/>
      <c r="AD244" s="25"/>
      <c r="AE244" s="26"/>
      <c r="AF244" s="27"/>
      <c r="AG244" s="25"/>
      <c r="AH244" s="26"/>
      <c r="AI244" s="27"/>
      <c r="AJ244" s="25"/>
      <c r="AK244" s="26"/>
      <c r="AL244" s="27"/>
    </row>
    <row r="245" spans="1:38" ht="38.25" customHeight="1" x14ac:dyDescent="0.35">
      <c r="A245" s="44" t="s">
        <v>1153</v>
      </c>
      <c r="B245" s="45" t="s">
        <v>2318</v>
      </c>
      <c r="C245" s="46" t="s">
        <v>2319</v>
      </c>
      <c r="D245" s="45" t="s">
        <v>2320</v>
      </c>
      <c r="E245" s="45">
        <v>1</v>
      </c>
      <c r="F245" s="47">
        <v>46113</v>
      </c>
      <c r="G245" s="47">
        <v>46203</v>
      </c>
      <c r="H245" s="48">
        <v>13.350000000000001</v>
      </c>
      <c r="I245" s="45" t="s">
        <v>592</v>
      </c>
      <c r="J245" s="45"/>
      <c r="K245" s="49">
        <v>1</v>
      </c>
      <c r="L245" s="73" t="s">
        <v>2321</v>
      </c>
      <c r="M245" s="87" t="s">
        <v>2292</v>
      </c>
      <c r="N245" s="58">
        <v>46153</v>
      </c>
      <c r="O245" s="50" t="s">
        <v>2322</v>
      </c>
      <c r="P245" s="49">
        <v>1</v>
      </c>
      <c r="Q245" s="61" t="s">
        <v>3</v>
      </c>
      <c r="R245" s="55">
        <v>1</v>
      </c>
      <c r="S245" s="89" t="s">
        <v>2321</v>
      </c>
      <c r="T245" s="158" t="s">
        <v>2293</v>
      </c>
      <c r="U245" s="88" t="s">
        <v>2294</v>
      </c>
      <c r="V245" s="50" t="s">
        <v>2295</v>
      </c>
      <c r="W245" s="49">
        <v>1</v>
      </c>
      <c r="X245" s="61" t="s">
        <v>3</v>
      </c>
      <c r="Y245" s="86"/>
      <c r="Z245" s="27"/>
      <c r="AA245" s="25"/>
      <c r="AB245" s="26"/>
      <c r="AC245" s="27"/>
      <c r="AD245" s="25"/>
      <c r="AE245" s="26"/>
      <c r="AF245" s="27"/>
      <c r="AG245" s="25"/>
      <c r="AH245" s="26"/>
      <c r="AI245" s="27"/>
      <c r="AJ245" s="25"/>
      <c r="AK245" s="26"/>
      <c r="AL245" s="27"/>
    </row>
    <row r="246" spans="1:38" ht="38.25" customHeight="1" x14ac:dyDescent="0.35">
      <c r="A246" s="44" t="s">
        <v>1153</v>
      </c>
      <c r="B246" s="45" t="s">
        <v>2323</v>
      </c>
      <c r="C246" s="46" t="s">
        <v>2324</v>
      </c>
      <c r="D246" s="45" t="s">
        <v>1750</v>
      </c>
      <c r="E246" s="45">
        <v>1</v>
      </c>
      <c r="F246" s="47">
        <v>46023</v>
      </c>
      <c r="G246" s="47">
        <v>46112</v>
      </c>
      <c r="H246" s="48">
        <v>13.5</v>
      </c>
      <c r="I246" s="45" t="s">
        <v>755</v>
      </c>
      <c r="J246" s="45"/>
      <c r="K246" s="49">
        <v>1</v>
      </c>
      <c r="L246" s="73" t="s">
        <v>2325</v>
      </c>
      <c r="M246" s="87" t="s">
        <v>2292</v>
      </c>
      <c r="N246" s="58">
        <v>46153</v>
      </c>
      <c r="O246" s="50" t="s">
        <v>2326</v>
      </c>
      <c r="P246" s="49">
        <v>1</v>
      </c>
      <c r="Q246" s="61" t="s">
        <v>3</v>
      </c>
      <c r="R246" s="55">
        <v>1</v>
      </c>
      <c r="S246" s="89" t="s">
        <v>2325</v>
      </c>
      <c r="T246" s="158" t="s">
        <v>2293</v>
      </c>
      <c r="U246" s="88" t="s">
        <v>2294</v>
      </c>
      <c r="V246" s="50" t="s">
        <v>2295</v>
      </c>
      <c r="W246" s="49">
        <v>1</v>
      </c>
      <c r="X246" s="61" t="s">
        <v>3</v>
      </c>
      <c r="Y246" s="86"/>
      <c r="Z246" s="27"/>
      <c r="AA246" s="25"/>
      <c r="AB246" s="26"/>
      <c r="AC246" s="27"/>
      <c r="AD246" s="25"/>
      <c r="AE246" s="26"/>
      <c r="AF246" s="27"/>
      <c r="AG246" s="25"/>
      <c r="AH246" s="26"/>
      <c r="AI246" s="27"/>
      <c r="AJ246" s="25"/>
      <c r="AK246" s="26"/>
      <c r="AL246" s="27"/>
    </row>
    <row r="247" spans="1:38" ht="38.25" customHeight="1" x14ac:dyDescent="0.35">
      <c r="A247" s="44" t="s">
        <v>1153</v>
      </c>
      <c r="B247" s="45" t="s">
        <v>2327</v>
      </c>
      <c r="C247" s="46" t="s">
        <v>2328</v>
      </c>
      <c r="D247" s="45" t="s">
        <v>2329</v>
      </c>
      <c r="E247" s="45">
        <v>1</v>
      </c>
      <c r="F247" s="47">
        <v>44409</v>
      </c>
      <c r="G247" s="47">
        <v>44469</v>
      </c>
      <c r="H247" s="48">
        <v>8.85</v>
      </c>
      <c r="I247" s="45" t="s">
        <v>592</v>
      </c>
      <c r="J247" s="45"/>
      <c r="K247" s="49">
        <v>1</v>
      </c>
      <c r="L247" s="73" t="s">
        <v>2330</v>
      </c>
      <c r="M247" s="87" t="s">
        <v>2292</v>
      </c>
      <c r="N247" s="58">
        <v>46153</v>
      </c>
      <c r="O247" s="50" t="s">
        <v>2331</v>
      </c>
      <c r="P247" s="49">
        <v>1</v>
      </c>
      <c r="Q247" s="61" t="s">
        <v>3</v>
      </c>
      <c r="R247" s="55">
        <v>1</v>
      </c>
      <c r="S247" s="89" t="s">
        <v>2330</v>
      </c>
      <c r="T247" s="158" t="s">
        <v>2293</v>
      </c>
      <c r="U247" s="88" t="s">
        <v>2294</v>
      </c>
      <c r="V247" s="50" t="s">
        <v>2295</v>
      </c>
      <c r="W247" s="49">
        <v>1</v>
      </c>
      <c r="X247" s="61" t="s">
        <v>3</v>
      </c>
      <c r="Y247" s="86"/>
      <c r="Z247" s="27"/>
      <c r="AA247" s="25"/>
      <c r="AB247" s="26"/>
      <c r="AC247" s="27"/>
      <c r="AD247" s="25"/>
      <c r="AE247" s="26"/>
      <c r="AF247" s="27"/>
      <c r="AG247" s="25"/>
      <c r="AH247" s="26"/>
      <c r="AI247" s="27"/>
      <c r="AJ247" s="25"/>
      <c r="AK247" s="26"/>
      <c r="AL247" s="27"/>
    </row>
    <row r="248" spans="1:38" ht="38.25" customHeight="1" x14ac:dyDescent="0.35">
      <c r="A248" s="44" t="s">
        <v>1153</v>
      </c>
      <c r="B248" s="45" t="s">
        <v>2332</v>
      </c>
      <c r="C248" s="46" t="s">
        <v>2333</v>
      </c>
      <c r="D248" s="45" t="s">
        <v>2334</v>
      </c>
      <c r="E248" s="45">
        <v>1</v>
      </c>
      <c r="F248" s="47">
        <v>46113</v>
      </c>
      <c r="G248" s="47">
        <v>46203</v>
      </c>
      <c r="H248" s="48">
        <v>13.350000000000001</v>
      </c>
      <c r="I248" s="45" t="s">
        <v>592</v>
      </c>
      <c r="J248" s="45"/>
      <c r="K248" s="49">
        <v>1</v>
      </c>
      <c r="L248" s="73" t="s">
        <v>2333</v>
      </c>
      <c r="M248" s="87" t="s">
        <v>2292</v>
      </c>
      <c r="N248" s="58">
        <v>46153</v>
      </c>
      <c r="O248" s="50" t="s">
        <v>2335</v>
      </c>
      <c r="P248" s="49">
        <v>1</v>
      </c>
      <c r="Q248" s="61" t="s">
        <v>3</v>
      </c>
      <c r="R248" s="55">
        <v>1</v>
      </c>
      <c r="S248" s="89" t="s">
        <v>2333</v>
      </c>
      <c r="T248" s="158" t="s">
        <v>2293</v>
      </c>
      <c r="U248" s="88" t="s">
        <v>2294</v>
      </c>
      <c r="V248" s="50" t="s">
        <v>2295</v>
      </c>
      <c r="W248" s="49">
        <v>1</v>
      </c>
      <c r="X248" s="61" t="s">
        <v>3</v>
      </c>
      <c r="Y248" s="86"/>
      <c r="Z248" s="27"/>
      <c r="AA248" s="25"/>
      <c r="AB248" s="26"/>
      <c r="AC248" s="27"/>
      <c r="AD248" s="25"/>
      <c r="AE248" s="26"/>
      <c r="AF248" s="27"/>
      <c r="AG248" s="25"/>
      <c r="AH248" s="26"/>
      <c r="AI248" s="27"/>
      <c r="AJ248" s="25"/>
      <c r="AK248" s="26"/>
      <c r="AL248" s="27"/>
    </row>
    <row r="249" spans="1:38" ht="38.25" customHeight="1" x14ac:dyDescent="0.35">
      <c r="A249" s="44" t="s">
        <v>1153</v>
      </c>
      <c r="B249" s="63" t="s">
        <v>2336</v>
      </c>
      <c r="C249" s="64" t="s">
        <v>2337</v>
      </c>
      <c r="D249" s="63" t="s">
        <v>2338</v>
      </c>
      <c r="E249" s="63">
        <v>1</v>
      </c>
      <c r="F249" s="65">
        <v>44480</v>
      </c>
      <c r="G249" s="65">
        <v>44500</v>
      </c>
      <c r="H249" s="66">
        <v>3</v>
      </c>
      <c r="I249" s="63" t="s">
        <v>592</v>
      </c>
      <c r="J249" s="63"/>
      <c r="K249" s="49">
        <v>1</v>
      </c>
      <c r="L249" s="73" t="s">
        <v>2339</v>
      </c>
      <c r="M249" s="87" t="s">
        <v>2292</v>
      </c>
      <c r="N249" s="58">
        <v>46153</v>
      </c>
      <c r="O249" s="50" t="s">
        <v>2340</v>
      </c>
      <c r="P249" s="49">
        <v>1</v>
      </c>
      <c r="Q249" s="61" t="s">
        <v>3</v>
      </c>
      <c r="R249" s="55">
        <v>1</v>
      </c>
      <c r="S249" s="89" t="s">
        <v>2339</v>
      </c>
      <c r="T249" s="158" t="s">
        <v>2293</v>
      </c>
      <c r="U249" s="88" t="s">
        <v>2294</v>
      </c>
      <c r="V249" s="50" t="s">
        <v>2295</v>
      </c>
      <c r="W249" s="49">
        <v>1</v>
      </c>
      <c r="X249" s="61" t="s">
        <v>3</v>
      </c>
      <c r="Y249" s="86"/>
      <c r="Z249" s="27"/>
      <c r="AA249" s="25"/>
      <c r="AB249" s="26"/>
      <c r="AC249" s="27"/>
      <c r="AD249" s="25"/>
      <c r="AE249" s="26"/>
      <c r="AF249" s="27"/>
      <c r="AG249" s="25"/>
      <c r="AH249" s="26"/>
      <c r="AI249" s="27"/>
      <c r="AJ249" s="25"/>
      <c r="AK249" s="26"/>
      <c r="AL249" s="27"/>
    </row>
    <row r="250" spans="1:38" ht="38.25" customHeight="1" x14ac:dyDescent="0.35">
      <c r="A250" s="44" t="s">
        <v>1153</v>
      </c>
      <c r="B250" s="63" t="s">
        <v>2341</v>
      </c>
      <c r="C250" s="64" t="s">
        <v>2342</v>
      </c>
      <c r="D250" s="63" t="s">
        <v>1795</v>
      </c>
      <c r="E250" s="63">
        <v>1</v>
      </c>
      <c r="F250" s="65">
        <v>44480</v>
      </c>
      <c r="G250" s="65">
        <v>44561</v>
      </c>
      <c r="H250" s="66">
        <v>12</v>
      </c>
      <c r="I250" s="63" t="s">
        <v>592</v>
      </c>
      <c r="J250" s="63"/>
      <c r="K250" s="49">
        <v>1</v>
      </c>
      <c r="L250" s="73" t="s">
        <v>2343</v>
      </c>
      <c r="M250" s="87" t="s">
        <v>2292</v>
      </c>
      <c r="N250" s="58">
        <v>46153</v>
      </c>
      <c r="O250" s="50" t="s">
        <v>2344</v>
      </c>
      <c r="P250" s="49">
        <v>1</v>
      </c>
      <c r="Q250" s="61" t="s">
        <v>3</v>
      </c>
      <c r="R250" s="55">
        <v>1</v>
      </c>
      <c r="S250" s="89" t="s">
        <v>2343</v>
      </c>
      <c r="T250" s="158" t="s">
        <v>2293</v>
      </c>
      <c r="U250" s="88" t="s">
        <v>2294</v>
      </c>
      <c r="V250" s="50" t="s">
        <v>2345</v>
      </c>
      <c r="W250" s="49">
        <v>1</v>
      </c>
      <c r="X250" s="61" t="s">
        <v>3</v>
      </c>
      <c r="Y250" s="86"/>
      <c r="Z250" s="27"/>
      <c r="AA250" s="25"/>
      <c r="AB250" s="26"/>
      <c r="AC250" s="27"/>
      <c r="AD250" s="25"/>
      <c r="AE250" s="26"/>
      <c r="AF250" s="27"/>
      <c r="AG250" s="25"/>
      <c r="AH250" s="26"/>
      <c r="AI250" s="27"/>
      <c r="AJ250" s="25"/>
      <c r="AK250" s="26"/>
      <c r="AL250" s="27"/>
    </row>
    <row r="251" spans="1:38" ht="38.25" customHeight="1" x14ac:dyDescent="0.35">
      <c r="A251" s="44" t="s">
        <v>1153</v>
      </c>
      <c r="B251" s="45" t="s">
        <v>2346</v>
      </c>
      <c r="C251" s="46" t="s">
        <v>2347</v>
      </c>
      <c r="D251" s="45" t="s">
        <v>2348</v>
      </c>
      <c r="E251" s="45">
        <v>1</v>
      </c>
      <c r="F251" s="47">
        <v>45404</v>
      </c>
      <c r="G251" s="47">
        <v>45473</v>
      </c>
      <c r="H251" s="48">
        <v>10.199999999999999</v>
      </c>
      <c r="I251" s="45" t="s">
        <v>592</v>
      </c>
      <c r="J251" s="45"/>
      <c r="K251" s="49">
        <v>1</v>
      </c>
      <c r="L251" s="73" t="s">
        <v>2347</v>
      </c>
      <c r="M251" s="87" t="s">
        <v>2292</v>
      </c>
      <c r="N251" s="58">
        <v>46153</v>
      </c>
      <c r="O251" s="50" t="s">
        <v>2349</v>
      </c>
      <c r="P251" s="49">
        <v>1</v>
      </c>
      <c r="Q251" s="61" t="s">
        <v>3</v>
      </c>
      <c r="R251" s="55">
        <v>1</v>
      </c>
      <c r="S251" s="89" t="s">
        <v>2347</v>
      </c>
      <c r="T251" s="158" t="s">
        <v>2293</v>
      </c>
      <c r="U251" s="88" t="s">
        <v>2294</v>
      </c>
      <c r="V251" s="50" t="s">
        <v>2295</v>
      </c>
      <c r="W251" s="49">
        <v>1</v>
      </c>
      <c r="X251" s="61" t="s">
        <v>3</v>
      </c>
      <c r="Y251" s="86"/>
      <c r="Z251" s="27"/>
      <c r="AA251" s="25"/>
      <c r="AB251" s="26"/>
      <c r="AC251" s="27"/>
      <c r="AD251" s="25"/>
      <c r="AE251" s="26"/>
      <c r="AF251" s="27"/>
      <c r="AG251" s="25"/>
      <c r="AH251" s="26"/>
      <c r="AI251" s="27"/>
      <c r="AJ251" s="25"/>
      <c r="AK251" s="26"/>
      <c r="AL251" s="27"/>
    </row>
    <row r="252" spans="1:38" ht="38.25" customHeight="1" x14ac:dyDescent="0.35">
      <c r="A252" s="44" t="s">
        <v>1153</v>
      </c>
      <c r="B252" s="45" t="s">
        <v>2350</v>
      </c>
      <c r="C252" s="46" t="s">
        <v>2351</v>
      </c>
      <c r="D252" s="45" t="s">
        <v>2334</v>
      </c>
      <c r="E252" s="45">
        <v>1</v>
      </c>
      <c r="F252" s="47">
        <v>45404</v>
      </c>
      <c r="G252" s="47">
        <v>45473</v>
      </c>
      <c r="H252" s="48">
        <v>10.199999999999999</v>
      </c>
      <c r="I252" s="45" t="s">
        <v>592</v>
      </c>
      <c r="J252" s="45"/>
      <c r="K252" s="49">
        <v>1</v>
      </c>
      <c r="L252" s="73" t="s">
        <v>2351</v>
      </c>
      <c r="M252" s="87" t="s">
        <v>2292</v>
      </c>
      <c r="N252" s="58">
        <v>46153</v>
      </c>
      <c r="O252" s="50" t="s">
        <v>2352</v>
      </c>
      <c r="P252" s="49">
        <v>1</v>
      </c>
      <c r="Q252" s="61" t="s">
        <v>3</v>
      </c>
      <c r="R252" s="55">
        <v>1</v>
      </c>
      <c r="S252" s="89" t="s">
        <v>2351</v>
      </c>
      <c r="T252" s="158" t="s">
        <v>2293</v>
      </c>
      <c r="U252" s="88" t="s">
        <v>2294</v>
      </c>
      <c r="V252" s="50" t="s">
        <v>2295</v>
      </c>
      <c r="W252" s="49">
        <v>1</v>
      </c>
      <c r="X252" s="61" t="s">
        <v>3</v>
      </c>
      <c r="Y252" s="86"/>
      <c r="Z252" s="27"/>
      <c r="AA252" s="25"/>
      <c r="AB252" s="26"/>
      <c r="AC252" s="27"/>
      <c r="AD252" s="25"/>
      <c r="AE252" s="26"/>
      <c r="AF252" s="27"/>
      <c r="AG252" s="25"/>
      <c r="AH252" s="26"/>
      <c r="AI252" s="27"/>
      <c r="AJ252" s="25"/>
      <c r="AK252" s="26"/>
      <c r="AL252" s="27"/>
    </row>
    <row r="253" spans="1:38" ht="38.25" customHeight="1" x14ac:dyDescent="0.35">
      <c r="A253" s="44" t="s">
        <v>1153</v>
      </c>
      <c r="B253" s="63" t="s">
        <v>2353</v>
      </c>
      <c r="C253" s="64" t="s">
        <v>2354</v>
      </c>
      <c r="D253" s="63" t="s">
        <v>2355</v>
      </c>
      <c r="E253" s="63">
        <v>1</v>
      </c>
      <c r="F253" s="65">
        <v>45413</v>
      </c>
      <c r="G253" s="65">
        <v>45473</v>
      </c>
      <c r="H253" s="66">
        <v>8.85</v>
      </c>
      <c r="I253" s="63" t="s">
        <v>592</v>
      </c>
      <c r="J253" s="63"/>
      <c r="K253" s="49">
        <v>1</v>
      </c>
      <c r="L253" s="73" t="s">
        <v>2356</v>
      </c>
      <c r="M253" s="87" t="s">
        <v>2292</v>
      </c>
      <c r="N253" s="58">
        <v>46153</v>
      </c>
      <c r="O253" s="50" t="s">
        <v>1615</v>
      </c>
      <c r="P253" s="49">
        <v>0</v>
      </c>
      <c r="Q253" s="61" t="s">
        <v>526</v>
      </c>
      <c r="R253" s="55">
        <v>1</v>
      </c>
      <c r="S253" s="89" t="s">
        <v>2357</v>
      </c>
      <c r="T253" s="158" t="s">
        <v>2293</v>
      </c>
      <c r="U253" s="88" t="s">
        <v>2294</v>
      </c>
      <c r="V253" s="89" t="s">
        <v>2358</v>
      </c>
      <c r="W253" s="49">
        <v>1</v>
      </c>
      <c r="X253" s="61" t="s">
        <v>3</v>
      </c>
      <c r="Y253" s="86"/>
      <c r="Z253" s="27"/>
      <c r="AA253" s="25"/>
      <c r="AB253" s="26"/>
      <c r="AC253" s="27"/>
      <c r="AD253" s="25"/>
      <c r="AE253" s="26"/>
      <c r="AF253" s="27"/>
      <c r="AG253" s="25"/>
      <c r="AH253" s="26"/>
      <c r="AI253" s="27"/>
      <c r="AJ253" s="25"/>
      <c r="AK253" s="26"/>
      <c r="AL253" s="27"/>
    </row>
    <row r="254" spans="1:38" ht="38.25" customHeight="1" x14ac:dyDescent="0.35">
      <c r="A254" s="44" t="s">
        <v>1153</v>
      </c>
      <c r="B254" s="63" t="s">
        <v>2359</v>
      </c>
      <c r="C254" s="64" t="s">
        <v>2360</v>
      </c>
      <c r="D254" s="63" t="s">
        <v>2361</v>
      </c>
      <c r="E254" s="63">
        <v>6</v>
      </c>
      <c r="F254" s="65">
        <v>45444</v>
      </c>
      <c r="G254" s="65">
        <v>45657</v>
      </c>
      <c r="H254" s="66">
        <v>31.500000000000004</v>
      </c>
      <c r="I254" s="63" t="s">
        <v>592</v>
      </c>
      <c r="J254" s="63"/>
      <c r="K254" s="49">
        <v>1</v>
      </c>
      <c r="L254" s="73" t="s">
        <v>2362</v>
      </c>
      <c r="M254" s="87" t="s">
        <v>2292</v>
      </c>
      <c r="N254" s="58">
        <v>46153</v>
      </c>
      <c r="O254" s="50" t="s">
        <v>2363</v>
      </c>
      <c r="P254" s="49">
        <v>0.5</v>
      </c>
      <c r="Q254" s="61" t="s">
        <v>526</v>
      </c>
      <c r="R254" s="55">
        <v>1</v>
      </c>
      <c r="S254" s="89" t="s">
        <v>2364</v>
      </c>
      <c r="T254" s="158" t="s">
        <v>2293</v>
      </c>
      <c r="U254" s="88" t="s">
        <v>2294</v>
      </c>
      <c r="V254" s="50" t="s">
        <v>2363</v>
      </c>
      <c r="W254" s="49">
        <v>0.5</v>
      </c>
      <c r="X254" s="62" t="s">
        <v>4</v>
      </c>
      <c r="Y254" s="86"/>
      <c r="Z254" s="27"/>
      <c r="AA254" s="25"/>
      <c r="AB254" s="26"/>
      <c r="AC254" s="27"/>
      <c r="AD254" s="25"/>
      <c r="AE254" s="26"/>
      <c r="AF254" s="27"/>
      <c r="AG254" s="25"/>
      <c r="AH254" s="26"/>
      <c r="AI254" s="27"/>
      <c r="AJ254" s="25"/>
      <c r="AK254" s="26"/>
      <c r="AL254" s="27"/>
    </row>
    <row r="255" spans="1:38" ht="38.25" customHeight="1" x14ac:dyDescent="0.35">
      <c r="A255" s="44" t="s">
        <v>1153</v>
      </c>
      <c r="B255" s="63" t="s">
        <v>2365</v>
      </c>
      <c r="C255" s="64" t="s">
        <v>2366</v>
      </c>
      <c r="D255" s="63" t="s">
        <v>2367</v>
      </c>
      <c r="E255" s="63">
        <v>1</v>
      </c>
      <c r="F255" s="65">
        <v>45748</v>
      </c>
      <c r="G255" s="65">
        <v>45807</v>
      </c>
      <c r="H255" s="66">
        <v>8.85</v>
      </c>
      <c r="I255" s="63" t="s">
        <v>592</v>
      </c>
      <c r="J255" s="63"/>
      <c r="K255" s="49">
        <v>1</v>
      </c>
      <c r="L255" s="73" t="s">
        <v>2368</v>
      </c>
      <c r="M255" s="87" t="s">
        <v>2292</v>
      </c>
      <c r="N255" s="58">
        <v>46153</v>
      </c>
      <c r="O255" s="50" t="s">
        <v>2369</v>
      </c>
      <c r="P255" s="49">
        <v>1</v>
      </c>
      <c r="Q255" s="61" t="s">
        <v>3</v>
      </c>
      <c r="R255" s="55">
        <v>1</v>
      </c>
      <c r="S255" s="89" t="s">
        <v>2368</v>
      </c>
      <c r="T255" s="158" t="s">
        <v>2293</v>
      </c>
      <c r="U255" s="88" t="s">
        <v>2294</v>
      </c>
      <c r="V255" s="50" t="s">
        <v>2295</v>
      </c>
      <c r="W255" s="49">
        <v>1</v>
      </c>
      <c r="X255" s="61" t="s">
        <v>3</v>
      </c>
      <c r="Y255" s="86"/>
      <c r="Z255" s="27"/>
      <c r="AA255" s="25"/>
      <c r="AB255" s="26"/>
      <c r="AC255" s="27"/>
      <c r="AD255" s="25"/>
      <c r="AE255" s="26"/>
      <c r="AF255" s="27"/>
      <c r="AG255" s="25"/>
      <c r="AH255" s="26"/>
      <c r="AI255" s="27"/>
      <c r="AJ255" s="25"/>
      <c r="AK255" s="26"/>
      <c r="AL255" s="27"/>
    </row>
    <row r="256" spans="1:38" ht="38.25" customHeight="1" x14ac:dyDescent="0.35">
      <c r="A256" s="44" t="s">
        <v>1153</v>
      </c>
      <c r="B256" s="63" t="s">
        <v>2370</v>
      </c>
      <c r="C256" s="64" t="s">
        <v>2371</v>
      </c>
      <c r="D256" s="63" t="s">
        <v>2372</v>
      </c>
      <c r="E256" s="63">
        <v>1</v>
      </c>
      <c r="F256" s="65">
        <v>45748</v>
      </c>
      <c r="G256" s="65">
        <v>45807</v>
      </c>
      <c r="H256" s="66">
        <v>8.85</v>
      </c>
      <c r="I256" s="63" t="s">
        <v>592</v>
      </c>
      <c r="J256" s="63"/>
      <c r="K256" s="49">
        <v>1</v>
      </c>
      <c r="L256" s="73" t="s">
        <v>2373</v>
      </c>
      <c r="M256" s="87" t="s">
        <v>2292</v>
      </c>
      <c r="N256" s="58">
        <v>46153</v>
      </c>
      <c r="O256" s="50" t="s">
        <v>2374</v>
      </c>
      <c r="P256" s="49">
        <v>1</v>
      </c>
      <c r="Q256" s="61" t="s">
        <v>3</v>
      </c>
      <c r="R256" s="55">
        <v>1</v>
      </c>
      <c r="S256" s="89" t="s">
        <v>2373</v>
      </c>
      <c r="T256" s="158" t="s">
        <v>2293</v>
      </c>
      <c r="U256" s="88" t="s">
        <v>2294</v>
      </c>
      <c r="V256" s="50" t="s">
        <v>2295</v>
      </c>
      <c r="W256" s="49">
        <v>1</v>
      </c>
      <c r="X256" s="61" t="s">
        <v>3</v>
      </c>
      <c r="Y256" s="86"/>
      <c r="Z256" s="27"/>
      <c r="AA256" s="25"/>
      <c r="AB256" s="26"/>
      <c r="AC256" s="27"/>
      <c r="AD256" s="25"/>
      <c r="AE256" s="26"/>
      <c r="AF256" s="27"/>
      <c r="AG256" s="25"/>
      <c r="AH256" s="26"/>
      <c r="AI256" s="27"/>
      <c r="AJ256" s="25"/>
      <c r="AK256" s="26"/>
      <c r="AL256" s="27"/>
    </row>
    <row r="257" spans="1:38" ht="38.25" customHeight="1" x14ac:dyDescent="0.35">
      <c r="A257" s="44" t="s">
        <v>1153</v>
      </c>
      <c r="B257" s="45" t="s">
        <v>2375</v>
      </c>
      <c r="C257" s="46" t="s">
        <v>2376</v>
      </c>
      <c r="D257" s="46" t="s">
        <v>2377</v>
      </c>
      <c r="E257" s="45">
        <v>1</v>
      </c>
      <c r="F257" s="47">
        <v>46023</v>
      </c>
      <c r="G257" s="47">
        <v>46142</v>
      </c>
      <c r="H257" s="48">
        <v>17.849999999999998</v>
      </c>
      <c r="I257" s="45" t="s">
        <v>592</v>
      </c>
      <c r="J257" s="45"/>
      <c r="K257" s="49">
        <v>1</v>
      </c>
      <c r="L257" s="73" t="s">
        <v>2378</v>
      </c>
      <c r="M257" s="87" t="s">
        <v>2292</v>
      </c>
      <c r="N257" s="58">
        <v>46153</v>
      </c>
      <c r="O257" s="50" t="s">
        <v>2379</v>
      </c>
      <c r="P257" s="49">
        <v>1</v>
      </c>
      <c r="Q257" s="61" t="s">
        <v>3</v>
      </c>
      <c r="R257" s="55">
        <v>1</v>
      </c>
      <c r="S257" s="89" t="s">
        <v>2378</v>
      </c>
      <c r="T257" s="158" t="s">
        <v>2293</v>
      </c>
      <c r="U257" s="88" t="s">
        <v>2294</v>
      </c>
      <c r="V257" s="50" t="s">
        <v>2295</v>
      </c>
      <c r="W257" s="49">
        <v>1</v>
      </c>
      <c r="X257" s="61" t="s">
        <v>3</v>
      </c>
      <c r="Y257" s="86"/>
      <c r="Z257" s="27"/>
      <c r="AA257" s="25"/>
      <c r="AB257" s="26"/>
      <c r="AC257" s="27"/>
      <c r="AD257" s="25"/>
      <c r="AE257" s="26"/>
      <c r="AF257" s="27"/>
      <c r="AG257" s="25"/>
      <c r="AH257" s="26"/>
      <c r="AI257" s="27"/>
      <c r="AJ257" s="25"/>
      <c r="AK257" s="26"/>
      <c r="AL257" s="27"/>
    </row>
    <row r="258" spans="1:38" ht="38.25" customHeight="1" x14ac:dyDescent="0.35">
      <c r="A258" s="44" t="s">
        <v>1153</v>
      </c>
      <c r="B258" s="63" t="s">
        <v>2380</v>
      </c>
      <c r="C258" s="64" t="s">
        <v>2381</v>
      </c>
      <c r="D258" s="63" t="s">
        <v>2382</v>
      </c>
      <c r="E258" s="63">
        <v>3</v>
      </c>
      <c r="F258" s="65">
        <v>45748</v>
      </c>
      <c r="G258" s="65">
        <v>46022</v>
      </c>
      <c r="H258" s="66">
        <v>40.5</v>
      </c>
      <c r="I258" s="63" t="s">
        <v>755</v>
      </c>
      <c r="J258" s="63"/>
      <c r="K258" s="49">
        <v>1</v>
      </c>
      <c r="L258" s="73" t="s">
        <v>2383</v>
      </c>
      <c r="M258" s="87" t="s">
        <v>2292</v>
      </c>
      <c r="N258" s="58">
        <v>46153</v>
      </c>
      <c r="O258" s="50" t="s">
        <v>2384</v>
      </c>
      <c r="P258" s="49">
        <v>1</v>
      </c>
      <c r="Q258" s="61" t="s">
        <v>3</v>
      </c>
      <c r="R258" s="55">
        <v>1</v>
      </c>
      <c r="S258" s="89" t="s">
        <v>2383</v>
      </c>
      <c r="T258" s="158" t="s">
        <v>2293</v>
      </c>
      <c r="U258" s="88" t="s">
        <v>2294</v>
      </c>
      <c r="V258" s="50" t="s">
        <v>2295</v>
      </c>
      <c r="W258" s="49">
        <v>1</v>
      </c>
      <c r="X258" s="61" t="s">
        <v>3</v>
      </c>
      <c r="Y258" s="86"/>
      <c r="Z258" s="27"/>
      <c r="AA258" s="25"/>
      <c r="AB258" s="26"/>
      <c r="AC258" s="27"/>
      <c r="AD258" s="25"/>
      <c r="AE258" s="26"/>
      <c r="AF258" s="27"/>
      <c r="AG258" s="25"/>
      <c r="AH258" s="26"/>
      <c r="AI258" s="27"/>
      <c r="AJ258" s="25"/>
      <c r="AK258" s="26"/>
      <c r="AL258" s="27"/>
    </row>
    <row r="259" spans="1:38" ht="38.25" customHeight="1" x14ac:dyDescent="0.35">
      <c r="A259" s="44" t="s">
        <v>1153</v>
      </c>
      <c r="B259" s="63" t="s">
        <v>2385</v>
      </c>
      <c r="C259" s="64" t="s">
        <v>2386</v>
      </c>
      <c r="D259" s="63" t="s">
        <v>2387</v>
      </c>
      <c r="E259" s="63">
        <v>1</v>
      </c>
      <c r="F259" s="65">
        <v>45748</v>
      </c>
      <c r="G259" s="65">
        <v>46112</v>
      </c>
      <c r="H259" s="66">
        <v>54</v>
      </c>
      <c r="I259" s="63" t="s">
        <v>592</v>
      </c>
      <c r="J259" s="63"/>
      <c r="K259" s="49">
        <v>1</v>
      </c>
      <c r="L259" s="73" t="s">
        <v>2388</v>
      </c>
      <c r="M259" s="87" t="s">
        <v>2292</v>
      </c>
      <c r="N259" s="58">
        <v>46153</v>
      </c>
      <c r="O259" s="50" t="s">
        <v>2389</v>
      </c>
      <c r="P259" s="49">
        <v>1</v>
      </c>
      <c r="Q259" s="61" t="s">
        <v>3</v>
      </c>
      <c r="R259" s="55">
        <v>1</v>
      </c>
      <c r="S259" s="89" t="s">
        <v>2388</v>
      </c>
      <c r="T259" s="158" t="s">
        <v>2293</v>
      </c>
      <c r="U259" s="88" t="s">
        <v>2294</v>
      </c>
      <c r="V259" s="50" t="s">
        <v>2295</v>
      </c>
      <c r="W259" s="49">
        <v>1</v>
      </c>
      <c r="X259" s="61" t="s">
        <v>3</v>
      </c>
      <c r="Y259" s="86"/>
      <c r="Z259" s="27"/>
      <c r="AA259" s="25"/>
      <c r="AB259" s="26"/>
      <c r="AC259" s="27"/>
      <c r="AD259" s="25"/>
      <c r="AE259" s="26"/>
      <c r="AF259" s="27"/>
      <c r="AG259" s="25"/>
      <c r="AH259" s="26"/>
      <c r="AI259" s="27"/>
      <c r="AJ259" s="25"/>
      <c r="AK259" s="26"/>
      <c r="AL259" s="27"/>
    </row>
    <row r="260" spans="1:38" ht="38.25" customHeight="1" x14ac:dyDescent="0.35">
      <c r="A260" s="44" t="s">
        <v>1153</v>
      </c>
      <c r="B260" s="63" t="s">
        <v>2390</v>
      </c>
      <c r="C260" s="64" t="s">
        <v>2391</v>
      </c>
      <c r="D260" s="63" t="s">
        <v>2392</v>
      </c>
      <c r="E260" s="63">
        <v>13</v>
      </c>
      <c r="F260" s="65">
        <v>44897</v>
      </c>
      <c r="G260" s="65">
        <v>45381</v>
      </c>
      <c r="H260" s="66">
        <v>71.7</v>
      </c>
      <c r="I260" s="63" t="s">
        <v>666</v>
      </c>
      <c r="J260" s="63" t="s">
        <v>1164</v>
      </c>
      <c r="K260" s="49">
        <v>1</v>
      </c>
      <c r="L260" s="73" t="s">
        <v>2393</v>
      </c>
      <c r="M260" s="87" t="s">
        <v>2394</v>
      </c>
      <c r="N260" s="58">
        <v>46153</v>
      </c>
      <c r="O260" s="50" t="s">
        <v>2395</v>
      </c>
      <c r="P260" s="49">
        <v>1</v>
      </c>
      <c r="Q260" s="61" t="s">
        <v>3</v>
      </c>
      <c r="R260" s="55">
        <v>1</v>
      </c>
      <c r="S260" s="89" t="s">
        <v>2393</v>
      </c>
      <c r="T260" s="158" t="s">
        <v>2293</v>
      </c>
      <c r="U260" s="88" t="s">
        <v>2294</v>
      </c>
      <c r="V260" s="50" t="s">
        <v>2295</v>
      </c>
      <c r="W260" s="49">
        <v>1</v>
      </c>
      <c r="X260" s="61" t="s">
        <v>3</v>
      </c>
      <c r="Y260" s="86"/>
      <c r="Z260" s="27"/>
      <c r="AA260" s="25"/>
      <c r="AB260" s="26"/>
      <c r="AC260" s="27"/>
      <c r="AD260" s="25"/>
      <c r="AE260" s="26"/>
      <c r="AF260" s="27"/>
      <c r="AG260" s="25"/>
      <c r="AH260" s="26"/>
      <c r="AI260" s="27"/>
      <c r="AJ260" s="25"/>
      <c r="AK260" s="26"/>
      <c r="AL260" s="27"/>
    </row>
    <row r="261" spans="1:38" ht="38.25" customHeight="1" x14ac:dyDescent="0.35">
      <c r="A261" s="44" t="s">
        <v>1153</v>
      </c>
      <c r="B261" s="63" t="s">
        <v>2396</v>
      </c>
      <c r="C261" s="64" t="s">
        <v>2397</v>
      </c>
      <c r="D261" s="63" t="s">
        <v>2398</v>
      </c>
      <c r="E261" s="63">
        <v>5</v>
      </c>
      <c r="F261" s="65">
        <v>44897</v>
      </c>
      <c r="G261" s="65">
        <v>45381</v>
      </c>
      <c r="H261" s="66">
        <v>71.7</v>
      </c>
      <c r="I261" s="63" t="s">
        <v>592</v>
      </c>
      <c r="J261" s="63" t="s">
        <v>1164</v>
      </c>
      <c r="K261" s="49">
        <v>1</v>
      </c>
      <c r="L261" s="73" t="s">
        <v>2399</v>
      </c>
      <c r="M261" s="87" t="s">
        <v>2292</v>
      </c>
      <c r="N261" s="58">
        <v>46153</v>
      </c>
      <c r="O261" s="50" t="s">
        <v>1225</v>
      </c>
      <c r="P261" s="49">
        <v>1</v>
      </c>
      <c r="Q261" s="61" t="s">
        <v>3</v>
      </c>
      <c r="R261" s="55">
        <v>1</v>
      </c>
      <c r="S261" s="89" t="s">
        <v>2400</v>
      </c>
      <c r="T261" s="158" t="s">
        <v>2293</v>
      </c>
      <c r="U261" s="88" t="s">
        <v>2294</v>
      </c>
      <c r="V261" s="50" t="s">
        <v>2295</v>
      </c>
      <c r="W261" s="49">
        <v>1</v>
      </c>
      <c r="X261" s="61" t="s">
        <v>3</v>
      </c>
      <c r="Y261" s="86"/>
      <c r="Z261" s="27"/>
      <c r="AA261" s="25"/>
      <c r="AB261" s="26"/>
      <c r="AC261" s="27"/>
      <c r="AD261" s="25"/>
      <c r="AE261" s="26"/>
      <c r="AF261" s="27"/>
      <c r="AG261" s="25"/>
      <c r="AH261" s="26"/>
      <c r="AI261" s="27"/>
      <c r="AJ261" s="25"/>
      <c r="AK261" s="26"/>
      <c r="AL261" s="27"/>
    </row>
    <row r="262" spans="1:38" ht="38.25" customHeight="1" x14ac:dyDescent="0.35">
      <c r="A262" s="44" t="s">
        <v>1153</v>
      </c>
      <c r="B262" s="63" t="s">
        <v>2401</v>
      </c>
      <c r="C262" s="64" t="s">
        <v>2402</v>
      </c>
      <c r="D262" s="63" t="s">
        <v>2403</v>
      </c>
      <c r="E262" s="63">
        <v>1</v>
      </c>
      <c r="F262" s="65">
        <v>45210</v>
      </c>
      <c r="G262" s="65">
        <v>45473</v>
      </c>
      <c r="H262" s="66">
        <v>38.85</v>
      </c>
      <c r="I262" s="63" t="s">
        <v>592</v>
      </c>
      <c r="J262" s="63" t="s">
        <v>1164</v>
      </c>
      <c r="K262" s="49">
        <v>1</v>
      </c>
      <c r="L262" s="73" t="s">
        <v>2404</v>
      </c>
      <c r="M262" s="87" t="s">
        <v>2292</v>
      </c>
      <c r="N262" s="58">
        <v>46153</v>
      </c>
      <c r="O262" s="50" t="s">
        <v>1225</v>
      </c>
      <c r="P262" s="49">
        <v>1</v>
      </c>
      <c r="Q262" s="61" t="s">
        <v>3</v>
      </c>
      <c r="R262" s="55">
        <v>1</v>
      </c>
      <c r="S262" s="89" t="s">
        <v>2405</v>
      </c>
      <c r="T262" s="158" t="s">
        <v>2293</v>
      </c>
      <c r="U262" s="88" t="s">
        <v>2294</v>
      </c>
      <c r="V262" s="50" t="s">
        <v>2295</v>
      </c>
      <c r="W262" s="49">
        <v>1</v>
      </c>
      <c r="X262" s="61" t="s">
        <v>3</v>
      </c>
      <c r="Y262" s="86"/>
      <c r="Z262" s="27"/>
      <c r="AA262" s="25"/>
      <c r="AB262" s="26"/>
      <c r="AC262" s="27"/>
      <c r="AD262" s="25"/>
      <c r="AE262" s="26"/>
      <c r="AF262" s="27"/>
      <c r="AG262" s="25"/>
      <c r="AH262" s="26"/>
      <c r="AI262" s="27"/>
      <c r="AJ262" s="25"/>
      <c r="AK262" s="26"/>
      <c r="AL262" s="27"/>
    </row>
    <row r="263" spans="1:38" ht="38.25" customHeight="1" x14ac:dyDescent="0.35">
      <c r="A263" s="44" t="s">
        <v>1153</v>
      </c>
      <c r="B263" s="63" t="s">
        <v>2406</v>
      </c>
      <c r="C263" s="64" t="s">
        <v>2407</v>
      </c>
      <c r="D263" s="63" t="s">
        <v>2408</v>
      </c>
      <c r="E263" s="63">
        <v>1</v>
      </c>
      <c r="F263" s="65">
        <v>45210</v>
      </c>
      <c r="G263" s="65">
        <v>45473</v>
      </c>
      <c r="H263" s="66">
        <v>38.85</v>
      </c>
      <c r="I263" s="63" t="s">
        <v>592</v>
      </c>
      <c r="J263" s="63" t="s">
        <v>1164</v>
      </c>
      <c r="K263" s="49">
        <v>1</v>
      </c>
      <c r="L263" s="73" t="s">
        <v>2409</v>
      </c>
      <c r="M263" s="87" t="s">
        <v>2292</v>
      </c>
      <c r="N263" s="58">
        <v>46153</v>
      </c>
      <c r="O263" s="50" t="s">
        <v>1225</v>
      </c>
      <c r="P263" s="49">
        <v>1</v>
      </c>
      <c r="Q263" s="61" t="s">
        <v>3</v>
      </c>
      <c r="R263" s="55">
        <v>1</v>
      </c>
      <c r="S263" s="89" t="s">
        <v>2410</v>
      </c>
      <c r="T263" s="158" t="s">
        <v>2293</v>
      </c>
      <c r="U263" s="88" t="s">
        <v>2294</v>
      </c>
      <c r="V263" s="50" t="s">
        <v>2295</v>
      </c>
      <c r="W263" s="49">
        <v>1</v>
      </c>
      <c r="X263" s="61" t="s">
        <v>3</v>
      </c>
      <c r="Y263" s="86"/>
      <c r="Z263" s="27"/>
      <c r="AA263" s="25"/>
      <c r="AB263" s="26"/>
      <c r="AC263" s="27"/>
      <c r="AD263" s="25"/>
      <c r="AE263" s="26"/>
      <c r="AF263" s="27"/>
      <c r="AG263" s="25"/>
      <c r="AH263" s="26"/>
      <c r="AI263" s="27"/>
      <c r="AJ263" s="25"/>
      <c r="AK263" s="26"/>
      <c r="AL263" s="27"/>
    </row>
    <row r="264" spans="1:38" ht="38.25" customHeight="1" x14ac:dyDescent="0.35">
      <c r="A264" s="44" t="s">
        <v>1153</v>
      </c>
      <c r="B264" s="63" t="s">
        <v>2411</v>
      </c>
      <c r="C264" s="64" t="s">
        <v>2412</v>
      </c>
      <c r="D264" s="63" t="s">
        <v>2413</v>
      </c>
      <c r="E264" s="63">
        <v>1</v>
      </c>
      <c r="F264" s="65">
        <v>45210</v>
      </c>
      <c r="G264" s="65">
        <v>45473</v>
      </c>
      <c r="H264" s="66">
        <v>38.85</v>
      </c>
      <c r="I264" s="63" t="s">
        <v>592</v>
      </c>
      <c r="J264" s="63" t="s">
        <v>1164</v>
      </c>
      <c r="K264" s="49">
        <v>1</v>
      </c>
      <c r="L264" s="73" t="s">
        <v>2414</v>
      </c>
      <c r="M264" s="87" t="s">
        <v>2292</v>
      </c>
      <c r="N264" s="58">
        <v>46153</v>
      </c>
      <c r="O264" s="50" t="s">
        <v>1225</v>
      </c>
      <c r="P264" s="49">
        <v>1</v>
      </c>
      <c r="Q264" s="61" t="s">
        <v>3</v>
      </c>
      <c r="R264" s="55">
        <v>1</v>
      </c>
      <c r="S264" s="89" t="s">
        <v>2415</v>
      </c>
      <c r="T264" s="158" t="s">
        <v>2293</v>
      </c>
      <c r="U264" s="88" t="s">
        <v>2294</v>
      </c>
      <c r="V264" s="50" t="s">
        <v>2295</v>
      </c>
      <c r="W264" s="49">
        <v>1</v>
      </c>
      <c r="X264" s="61" t="s">
        <v>3</v>
      </c>
      <c r="Y264" s="86"/>
      <c r="Z264" s="27"/>
      <c r="AA264" s="25"/>
      <c r="AB264" s="26"/>
      <c r="AC264" s="27"/>
      <c r="AD264" s="25"/>
      <c r="AE264" s="26"/>
      <c r="AF264" s="27"/>
      <c r="AG264" s="25"/>
      <c r="AH264" s="26"/>
      <c r="AI264" s="27"/>
      <c r="AJ264" s="25"/>
      <c r="AK264" s="26"/>
      <c r="AL264" s="27"/>
    </row>
    <row r="265" spans="1:38" ht="38.25" customHeight="1" x14ac:dyDescent="0.35">
      <c r="A265" s="44" t="s">
        <v>1153</v>
      </c>
      <c r="B265" s="63" t="s">
        <v>2416</v>
      </c>
      <c r="C265" s="64" t="s">
        <v>2417</v>
      </c>
      <c r="D265" s="63" t="s">
        <v>2418</v>
      </c>
      <c r="E265" s="63">
        <v>2</v>
      </c>
      <c r="F265" s="65">
        <v>45280</v>
      </c>
      <c r="G265" s="65">
        <v>45412</v>
      </c>
      <c r="H265" s="66">
        <v>19.5</v>
      </c>
      <c r="I265" s="63" t="s">
        <v>592</v>
      </c>
      <c r="J265" s="63" t="s">
        <v>1164</v>
      </c>
      <c r="K265" s="49">
        <v>1</v>
      </c>
      <c r="L265" s="73" t="s">
        <v>2419</v>
      </c>
      <c r="M265" s="87" t="s">
        <v>2292</v>
      </c>
      <c r="N265" s="58">
        <v>46153</v>
      </c>
      <c r="O265" s="50" t="s">
        <v>2420</v>
      </c>
      <c r="P265" s="49">
        <v>1</v>
      </c>
      <c r="Q265" s="61" t="s">
        <v>3</v>
      </c>
      <c r="R265" s="55">
        <v>1</v>
      </c>
      <c r="S265" s="89" t="s">
        <v>2421</v>
      </c>
      <c r="T265" s="158" t="s">
        <v>2293</v>
      </c>
      <c r="U265" s="88" t="s">
        <v>2294</v>
      </c>
      <c r="V265" s="50" t="s">
        <v>2295</v>
      </c>
      <c r="W265" s="49">
        <v>1</v>
      </c>
      <c r="X265" s="61" t="s">
        <v>3</v>
      </c>
      <c r="Y265" s="86"/>
      <c r="Z265" s="27"/>
      <c r="AA265" s="25"/>
      <c r="AB265" s="26"/>
      <c r="AC265" s="27"/>
      <c r="AD265" s="25"/>
      <c r="AE265" s="26"/>
      <c r="AF265" s="27"/>
      <c r="AG265" s="25"/>
      <c r="AH265" s="26"/>
      <c r="AI265" s="27"/>
      <c r="AJ265" s="25"/>
      <c r="AK265" s="26"/>
      <c r="AL265" s="27"/>
    </row>
    <row r="266" spans="1:38" ht="38.25" customHeight="1" x14ac:dyDescent="0.35">
      <c r="A266" s="44" t="s">
        <v>1153</v>
      </c>
      <c r="B266" s="63" t="s">
        <v>2422</v>
      </c>
      <c r="C266" s="64" t="s">
        <v>2423</v>
      </c>
      <c r="D266" s="63" t="s">
        <v>1993</v>
      </c>
      <c r="E266" s="63">
        <v>2</v>
      </c>
      <c r="F266" s="65">
        <v>45280</v>
      </c>
      <c r="G266" s="65">
        <v>45381</v>
      </c>
      <c r="H266" s="66">
        <v>15</v>
      </c>
      <c r="I266" s="63" t="s">
        <v>592</v>
      </c>
      <c r="J266" s="63" t="s">
        <v>1164</v>
      </c>
      <c r="K266" s="49">
        <v>1</v>
      </c>
      <c r="L266" s="73" t="s">
        <v>2424</v>
      </c>
      <c r="M266" s="87" t="s">
        <v>2292</v>
      </c>
      <c r="N266" s="58">
        <v>46153</v>
      </c>
      <c r="O266" s="50" t="s">
        <v>1225</v>
      </c>
      <c r="P266" s="49">
        <v>1</v>
      </c>
      <c r="Q266" s="61" t="s">
        <v>3</v>
      </c>
      <c r="R266" s="55">
        <v>1</v>
      </c>
      <c r="S266" s="89" t="s">
        <v>2425</v>
      </c>
      <c r="T266" s="158" t="s">
        <v>2293</v>
      </c>
      <c r="U266" s="88" t="s">
        <v>2294</v>
      </c>
      <c r="V266" s="50" t="s">
        <v>2295</v>
      </c>
      <c r="W266" s="49">
        <v>1</v>
      </c>
      <c r="X266" s="61" t="s">
        <v>3</v>
      </c>
      <c r="Y266" s="86"/>
      <c r="Z266" s="27"/>
      <c r="AA266" s="25"/>
      <c r="AB266" s="26"/>
      <c r="AC266" s="27"/>
      <c r="AD266" s="25"/>
      <c r="AE266" s="26"/>
      <c r="AF266" s="27"/>
      <c r="AG266" s="25"/>
      <c r="AH266" s="26"/>
      <c r="AI266" s="27"/>
      <c r="AJ266" s="25"/>
      <c r="AK266" s="26"/>
      <c r="AL266" s="27"/>
    </row>
    <row r="267" spans="1:38" ht="38.25" customHeight="1" x14ac:dyDescent="0.35">
      <c r="A267" s="44" t="s">
        <v>1153</v>
      </c>
      <c r="B267" s="63" t="s">
        <v>2426</v>
      </c>
      <c r="C267" s="64" t="s">
        <v>2427</v>
      </c>
      <c r="D267" s="63" t="s">
        <v>2428</v>
      </c>
      <c r="E267" s="63">
        <v>13</v>
      </c>
      <c r="F267" s="65">
        <v>45280</v>
      </c>
      <c r="G267" s="65">
        <v>45688</v>
      </c>
      <c r="H267" s="66">
        <v>60.150000000000006</v>
      </c>
      <c r="I267" s="63" t="s">
        <v>592</v>
      </c>
      <c r="J267" s="63" t="s">
        <v>1164</v>
      </c>
      <c r="K267" s="49">
        <v>1</v>
      </c>
      <c r="L267" s="73" t="s">
        <v>2429</v>
      </c>
      <c r="M267" s="87" t="s">
        <v>2292</v>
      </c>
      <c r="N267" s="58">
        <v>46153</v>
      </c>
      <c r="O267" s="50" t="s">
        <v>1225</v>
      </c>
      <c r="P267" s="49">
        <v>1</v>
      </c>
      <c r="Q267" s="61" t="s">
        <v>3</v>
      </c>
      <c r="R267" s="55">
        <v>1</v>
      </c>
      <c r="S267" s="89" t="s">
        <v>2430</v>
      </c>
      <c r="T267" s="158" t="s">
        <v>2293</v>
      </c>
      <c r="U267" s="88" t="s">
        <v>2294</v>
      </c>
      <c r="V267" s="50" t="s">
        <v>2295</v>
      </c>
      <c r="W267" s="49">
        <v>1</v>
      </c>
      <c r="X267" s="61" t="s">
        <v>3</v>
      </c>
      <c r="Y267" s="86"/>
      <c r="Z267" s="27"/>
      <c r="AA267" s="25"/>
      <c r="AB267" s="26"/>
      <c r="AC267" s="27"/>
      <c r="AD267" s="25"/>
      <c r="AE267" s="26"/>
      <c r="AF267" s="27"/>
      <c r="AG267" s="25"/>
      <c r="AH267" s="26"/>
      <c r="AI267" s="27"/>
      <c r="AJ267" s="25"/>
      <c r="AK267" s="26"/>
      <c r="AL267" s="27"/>
    </row>
    <row r="268" spans="1:38" ht="38.25" customHeight="1" x14ac:dyDescent="0.35">
      <c r="A268" s="44" t="s">
        <v>1153</v>
      </c>
      <c r="B268" s="63" t="s">
        <v>2431</v>
      </c>
      <c r="C268" s="64" t="s">
        <v>2432</v>
      </c>
      <c r="D268" s="63" t="s">
        <v>2433</v>
      </c>
      <c r="E268" s="63">
        <v>13</v>
      </c>
      <c r="F268" s="65">
        <v>45280</v>
      </c>
      <c r="G268" s="65">
        <v>45688</v>
      </c>
      <c r="H268" s="66">
        <v>60.150000000000006</v>
      </c>
      <c r="I268" s="63" t="s">
        <v>666</v>
      </c>
      <c r="J268" s="63" t="s">
        <v>1164</v>
      </c>
      <c r="K268" s="49">
        <v>1</v>
      </c>
      <c r="L268" s="73" t="s">
        <v>2434</v>
      </c>
      <c r="M268" s="87" t="s">
        <v>2435</v>
      </c>
      <c r="N268" s="58">
        <v>46153</v>
      </c>
      <c r="O268" s="50" t="s">
        <v>2436</v>
      </c>
      <c r="P268" s="49">
        <v>1</v>
      </c>
      <c r="Q268" s="61" t="s">
        <v>3</v>
      </c>
      <c r="R268" s="55">
        <v>1</v>
      </c>
      <c r="S268" s="89" t="s">
        <v>2437</v>
      </c>
      <c r="T268" s="158" t="s">
        <v>2293</v>
      </c>
      <c r="U268" s="88" t="s">
        <v>2294</v>
      </c>
      <c r="V268" s="50" t="s">
        <v>2438</v>
      </c>
      <c r="W268" s="49">
        <v>1</v>
      </c>
      <c r="X268" s="61" t="s">
        <v>3</v>
      </c>
      <c r="Y268" s="86"/>
      <c r="Z268" s="27"/>
      <c r="AA268" s="25"/>
      <c r="AB268" s="26"/>
      <c r="AC268" s="27"/>
      <c r="AD268" s="25"/>
      <c r="AE268" s="26"/>
      <c r="AF268" s="27"/>
      <c r="AG268" s="25"/>
      <c r="AH268" s="26"/>
      <c r="AI268" s="27"/>
      <c r="AJ268" s="25"/>
      <c r="AK268" s="26"/>
      <c r="AL268" s="27"/>
    </row>
    <row r="269" spans="1:38" ht="38.25" customHeight="1" x14ac:dyDescent="0.35">
      <c r="A269" s="44" t="s">
        <v>1153</v>
      </c>
      <c r="B269" s="63" t="s">
        <v>2439</v>
      </c>
      <c r="C269" s="64" t="s">
        <v>2440</v>
      </c>
      <c r="D269" s="63" t="s">
        <v>2441</v>
      </c>
      <c r="E269" s="63">
        <v>1</v>
      </c>
      <c r="F269" s="65">
        <v>45280</v>
      </c>
      <c r="G269" s="65">
        <v>45657</v>
      </c>
      <c r="H269" s="66">
        <v>55.649999999999991</v>
      </c>
      <c r="I269" s="63" t="s">
        <v>592</v>
      </c>
      <c r="J269" s="63" t="s">
        <v>1164</v>
      </c>
      <c r="K269" s="49">
        <v>1</v>
      </c>
      <c r="L269" s="73" t="s">
        <v>2442</v>
      </c>
      <c r="M269" s="87" t="s">
        <v>2292</v>
      </c>
      <c r="N269" s="58">
        <v>46153</v>
      </c>
      <c r="O269" s="50" t="s">
        <v>1225</v>
      </c>
      <c r="P269" s="49">
        <v>1</v>
      </c>
      <c r="Q269" s="61" t="s">
        <v>3</v>
      </c>
      <c r="R269" s="55">
        <v>1</v>
      </c>
      <c r="S269" s="89" t="s">
        <v>2443</v>
      </c>
      <c r="T269" s="158" t="s">
        <v>2293</v>
      </c>
      <c r="U269" s="88" t="s">
        <v>2294</v>
      </c>
      <c r="V269" s="50" t="s">
        <v>2295</v>
      </c>
      <c r="W269" s="49">
        <v>1</v>
      </c>
      <c r="X269" s="61" t="s">
        <v>3</v>
      </c>
      <c r="Y269" s="86"/>
      <c r="Z269" s="27"/>
      <c r="AA269" s="25"/>
      <c r="AB269" s="26"/>
      <c r="AC269" s="27"/>
      <c r="AD269" s="25"/>
      <c r="AE269" s="26"/>
      <c r="AF269" s="27"/>
      <c r="AG269" s="25"/>
      <c r="AH269" s="26"/>
      <c r="AI269" s="27"/>
      <c r="AJ269" s="25"/>
      <c r="AK269" s="26"/>
      <c r="AL269" s="27"/>
    </row>
    <row r="270" spans="1:38" ht="38.25" customHeight="1" x14ac:dyDescent="0.35">
      <c r="A270" s="44" t="s">
        <v>1153</v>
      </c>
      <c r="B270" s="63" t="s">
        <v>2444</v>
      </c>
      <c r="C270" s="64" t="s">
        <v>2445</v>
      </c>
      <c r="D270" s="63" t="s">
        <v>2446</v>
      </c>
      <c r="E270" s="63">
        <v>1</v>
      </c>
      <c r="F270" s="65">
        <v>45280</v>
      </c>
      <c r="G270" s="65">
        <v>45838</v>
      </c>
      <c r="H270" s="66">
        <v>82.5</v>
      </c>
      <c r="I270" s="63" t="s">
        <v>592</v>
      </c>
      <c r="J270" s="63" t="s">
        <v>1164</v>
      </c>
      <c r="K270" s="49">
        <v>1</v>
      </c>
      <c r="L270" s="73" t="s">
        <v>2447</v>
      </c>
      <c r="M270" s="87" t="s">
        <v>2292</v>
      </c>
      <c r="N270" s="58">
        <v>46153</v>
      </c>
      <c r="O270" s="50" t="s">
        <v>1225</v>
      </c>
      <c r="P270" s="49">
        <v>1</v>
      </c>
      <c r="Q270" s="61" t="s">
        <v>3</v>
      </c>
      <c r="R270" s="55">
        <v>1</v>
      </c>
      <c r="S270" s="89" t="s">
        <v>2448</v>
      </c>
      <c r="T270" s="158" t="s">
        <v>2293</v>
      </c>
      <c r="U270" s="88" t="s">
        <v>2294</v>
      </c>
      <c r="V270" s="50" t="s">
        <v>2295</v>
      </c>
      <c r="W270" s="49">
        <v>1</v>
      </c>
      <c r="X270" s="61" t="s">
        <v>3</v>
      </c>
      <c r="Y270" s="86"/>
      <c r="Z270" s="27"/>
      <c r="AA270" s="25"/>
      <c r="AB270" s="26"/>
      <c r="AC270" s="27"/>
      <c r="AD270" s="25"/>
      <c r="AE270" s="26"/>
      <c r="AF270" s="27"/>
      <c r="AG270" s="25"/>
      <c r="AH270" s="26"/>
      <c r="AI270" s="27"/>
      <c r="AJ270" s="25"/>
      <c r="AK270" s="26"/>
      <c r="AL270" s="27"/>
    </row>
    <row r="271" spans="1:38" ht="38.25" customHeight="1" x14ac:dyDescent="0.35">
      <c r="A271" s="44" t="s">
        <v>1153</v>
      </c>
      <c r="B271" s="63" t="s">
        <v>2449</v>
      </c>
      <c r="C271" s="64" t="s">
        <v>2450</v>
      </c>
      <c r="D271" s="63" t="s">
        <v>2451</v>
      </c>
      <c r="E271" s="63">
        <v>2</v>
      </c>
      <c r="F271" s="65">
        <v>45280</v>
      </c>
      <c r="G271" s="65">
        <v>45716</v>
      </c>
      <c r="H271" s="66">
        <v>64.2</v>
      </c>
      <c r="I271" s="63" t="s">
        <v>592</v>
      </c>
      <c r="J271" s="63" t="s">
        <v>1164</v>
      </c>
      <c r="K271" s="49">
        <v>1</v>
      </c>
      <c r="L271" s="73" t="s">
        <v>2452</v>
      </c>
      <c r="M271" s="87" t="s">
        <v>2292</v>
      </c>
      <c r="N271" s="58">
        <v>46153</v>
      </c>
      <c r="O271" s="50" t="s">
        <v>1225</v>
      </c>
      <c r="P271" s="49">
        <v>1</v>
      </c>
      <c r="Q271" s="61" t="s">
        <v>3</v>
      </c>
      <c r="R271" s="55">
        <v>1</v>
      </c>
      <c r="S271" s="89" t="s">
        <v>2453</v>
      </c>
      <c r="T271" s="158" t="s">
        <v>2293</v>
      </c>
      <c r="U271" s="88" t="s">
        <v>2294</v>
      </c>
      <c r="V271" s="50" t="s">
        <v>2295</v>
      </c>
      <c r="W271" s="49">
        <v>1</v>
      </c>
      <c r="X271" s="61" t="s">
        <v>3</v>
      </c>
      <c r="Y271" s="86"/>
      <c r="Z271" s="27"/>
      <c r="AA271" s="25"/>
      <c r="AB271" s="26"/>
      <c r="AC271" s="27"/>
      <c r="AD271" s="25"/>
      <c r="AE271" s="26"/>
      <c r="AF271" s="27"/>
      <c r="AG271" s="25"/>
      <c r="AH271" s="26"/>
      <c r="AI271" s="27"/>
      <c r="AJ271" s="25"/>
      <c r="AK271" s="26"/>
      <c r="AL271" s="27"/>
    </row>
    <row r="272" spans="1:38" ht="38.25" customHeight="1" x14ac:dyDescent="0.35">
      <c r="A272" s="44" t="s">
        <v>1153</v>
      </c>
      <c r="B272" s="63" t="s">
        <v>2454</v>
      </c>
      <c r="C272" s="64" t="s">
        <v>2455</v>
      </c>
      <c r="D272" s="63" t="s">
        <v>2456</v>
      </c>
      <c r="E272" s="63">
        <v>1</v>
      </c>
      <c r="F272" s="65">
        <v>45280</v>
      </c>
      <c r="G272" s="65">
        <v>45657</v>
      </c>
      <c r="H272" s="66">
        <v>55.649999999999991</v>
      </c>
      <c r="I272" s="63" t="s">
        <v>592</v>
      </c>
      <c r="J272" s="63" t="s">
        <v>1164</v>
      </c>
      <c r="K272" s="49">
        <v>1</v>
      </c>
      <c r="L272" s="73" t="s">
        <v>2457</v>
      </c>
      <c r="M272" s="87" t="s">
        <v>2292</v>
      </c>
      <c r="N272" s="58">
        <v>46153</v>
      </c>
      <c r="O272" s="50" t="s">
        <v>1225</v>
      </c>
      <c r="P272" s="49">
        <v>1</v>
      </c>
      <c r="Q272" s="61" t="s">
        <v>3</v>
      </c>
      <c r="R272" s="55">
        <v>1</v>
      </c>
      <c r="S272" s="89" t="s">
        <v>2458</v>
      </c>
      <c r="T272" s="158" t="s">
        <v>2293</v>
      </c>
      <c r="U272" s="88" t="s">
        <v>2294</v>
      </c>
      <c r="V272" s="50" t="s">
        <v>2295</v>
      </c>
      <c r="W272" s="49">
        <v>1</v>
      </c>
      <c r="X272" s="61" t="s">
        <v>3</v>
      </c>
      <c r="Y272" s="86"/>
      <c r="Z272" s="27"/>
      <c r="AA272" s="25"/>
      <c r="AB272" s="26"/>
      <c r="AC272" s="27"/>
      <c r="AD272" s="25"/>
      <c r="AE272" s="26"/>
      <c r="AF272" s="27"/>
      <c r="AG272" s="25"/>
      <c r="AH272" s="26"/>
      <c r="AI272" s="27"/>
      <c r="AJ272" s="25"/>
      <c r="AK272" s="26"/>
      <c r="AL272" s="27"/>
    </row>
    <row r="273" spans="1:38" ht="38.25" customHeight="1" x14ac:dyDescent="0.35">
      <c r="A273" s="44" t="s">
        <v>1153</v>
      </c>
      <c r="B273" s="63" t="s">
        <v>2459</v>
      </c>
      <c r="C273" s="64" t="s">
        <v>2460</v>
      </c>
      <c r="D273" s="63" t="s">
        <v>2461</v>
      </c>
      <c r="E273" s="63">
        <v>1</v>
      </c>
      <c r="F273" s="65">
        <v>45280</v>
      </c>
      <c r="G273" s="65">
        <v>45657</v>
      </c>
      <c r="H273" s="66">
        <v>55.649999999999991</v>
      </c>
      <c r="I273" s="63" t="s">
        <v>592</v>
      </c>
      <c r="J273" s="63" t="s">
        <v>1164</v>
      </c>
      <c r="K273" s="49">
        <v>1</v>
      </c>
      <c r="L273" s="73" t="s">
        <v>2462</v>
      </c>
      <c r="M273" s="87" t="s">
        <v>2292</v>
      </c>
      <c r="N273" s="58">
        <v>46153</v>
      </c>
      <c r="O273" s="50" t="s">
        <v>1225</v>
      </c>
      <c r="P273" s="49">
        <v>1</v>
      </c>
      <c r="Q273" s="61" t="s">
        <v>3</v>
      </c>
      <c r="R273" s="55">
        <v>1</v>
      </c>
      <c r="S273" s="89" t="s">
        <v>2463</v>
      </c>
      <c r="T273" s="158" t="s">
        <v>2293</v>
      </c>
      <c r="U273" s="88" t="s">
        <v>2294</v>
      </c>
      <c r="V273" s="50" t="s">
        <v>2295</v>
      </c>
      <c r="W273" s="49">
        <v>1</v>
      </c>
      <c r="X273" s="61" t="s">
        <v>3</v>
      </c>
      <c r="Y273" s="86"/>
      <c r="Z273" s="27"/>
      <c r="AA273" s="25"/>
      <c r="AB273" s="26"/>
      <c r="AC273" s="27"/>
      <c r="AD273" s="25"/>
      <c r="AE273" s="26"/>
      <c r="AF273" s="27"/>
      <c r="AG273" s="25"/>
      <c r="AH273" s="26"/>
      <c r="AI273" s="27"/>
      <c r="AJ273" s="25"/>
      <c r="AK273" s="26"/>
      <c r="AL273" s="27"/>
    </row>
    <row r="274" spans="1:38" ht="38.25" customHeight="1" x14ac:dyDescent="0.35">
      <c r="A274" s="44" t="s">
        <v>1153</v>
      </c>
      <c r="B274" s="63" t="s">
        <v>2464</v>
      </c>
      <c r="C274" s="64" t="s">
        <v>2465</v>
      </c>
      <c r="D274" s="63" t="s">
        <v>2466</v>
      </c>
      <c r="E274" s="63">
        <v>2</v>
      </c>
      <c r="F274" s="65">
        <v>45280</v>
      </c>
      <c r="G274" s="65">
        <v>45657</v>
      </c>
      <c r="H274" s="66">
        <v>55.649999999999991</v>
      </c>
      <c r="I274" s="63" t="s">
        <v>592</v>
      </c>
      <c r="J274" s="63" t="s">
        <v>1164</v>
      </c>
      <c r="K274" s="49">
        <v>1</v>
      </c>
      <c r="L274" s="73" t="s">
        <v>2467</v>
      </c>
      <c r="M274" s="87" t="s">
        <v>2292</v>
      </c>
      <c r="N274" s="58">
        <v>46153</v>
      </c>
      <c r="O274" s="50" t="s">
        <v>2468</v>
      </c>
      <c r="P274" s="49">
        <v>1</v>
      </c>
      <c r="Q274" s="61" t="s">
        <v>3</v>
      </c>
      <c r="R274" s="55">
        <v>1</v>
      </c>
      <c r="S274" s="89" t="s">
        <v>2469</v>
      </c>
      <c r="T274" s="158" t="s">
        <v>2293</v>
      </c>
      <c r="U274" s="88" t="s">
        <v>2294</v>
      </c>
      <c r="V274" s="50" t="s">
        <v>2295</v>
      </c>
      <c r="W274" s="49">
        <v>1</v>
      </c>
      <c r="X274" s="61" t="s">
        <v>3</v>
      </c>
      <c r="Y274" s="86"/>
      <c r="Z274" s="27"/>
      <c r="AA274" s="25"/>
      <c r="AB274" s="26"/>
      <c r="AC274" s="27"/>
      <c r="AD274" s="25"/>
      <c r="AE274" s="26"/>
      <c r="AF274" s="27"/>
      <c r="AG274" s="25"/>
      <c r="AH274" s="26"/>
      <c r="AI274" s="27"/>
      <c r="AJ274" s="25"/>
      <c r="AK274" s="26"/>
      <c r="AL274" s="27"/>
    </row>
    <row r="275" spans="1:38" ht="38.25" customHeight="1" x14ac:dyDescent="0.35">
      <c r="A275" s="44" t="s">
        <v>1153</v>
      </c>
      <c r="B275" s="63" t="s">
        <v>2470</v>
      </c>
      <c r="C275" s="64" t="s">
        <v>2471</v>
      </c>
      <c r="D275" s="63" t="s">
        <v>2472</v>
      </c>
      <c r="E275" s="63">
        <v>13</v>
      </c>
      <c r="F275" s="65">
        <v>45280</v>
      </c>
      <c r="G275" s="65">
        <v>45688</v>
      </c>
      <c r="H275" s="66">
        <v>60.150000000000006</v>
      </c>
      <c r="I275" s="63" t="s">
        <v>592</v>
      </c>
      <c r="J275" s="63" t="s">
        <v>1164</v>
      </c>
      <c r="K275" s="49">
        <v>1</v>
      </c>
      <c r="L275" s="73" t="s">
        <v>2473</v>
      </c>
      <c r="M275" s="87" t="s">
        <v>2292</v>
      </c>
      <c r="N275" s="58">
        <v>46153</v>
      </c>
      <c r="O275" s="50" t="s">
        <v>2474</v>
      </c>
      <c r="P275" s="49">
        <v>1</v>
      </c>
      <c r="Q275" s="61" t="s">
        <v>3</v>
      </c>
      <c r="R275" s="55">
        <v>1</v>
      </c>
      <c r="S275" s="89" t="s">
        <v>2475</v>
      </c>
      <c r="T275" s="158" t="s">
        <v>2293</v>
      </c>
      <c r="U275" s="88" t="s">
        <v>2294</v>
      </c>
      <c r="V275" s="50" t="s">
        <v>2295</v>
      </c>
      <c r="W275" s="49">
        <v>1</v>
      </c>
      <c r="X275" s="61" t="s">
        <v>3</v>
      </c>
      <c r="Y275" s="86"/>
      <c r="Z275" s="27"/>
      <c r="AA275" s="25"/>
      <c r="AB275" s="26"/>
      <c r="AC275" s="27"/>
      <c r="AD275" s="25"/>
      <c r="AE275" s="26"/>
      <c r="AF275" s="27"/>
      <c r="AG275" s="25"/>
      <c r="AH275" s="26"/>
      <c r="AI275" s="27"/>
      <c r="AJ275" s="25"/>
      <c r="AK275" s="26"/>
      <c r="AL275" s="27"/>
    </row>
    <row r="276" spans="1:38" ht="38.25" customHeight="1" x14ac:dyDescent="0.35">
      <c r="A276" s="44" t="s">
        <v>1153</v>
      </c>
      <c r="B276" s="63" t="s">
        <v>2476</v>
      </c>
      <c r="C276" s="64" t="s">
        <v>2477</v>
      </c>
      <c r="D276" s="63" t="s">
        <v>2478</v>
      </c>
      <c r="E276" s="63">
        <v>1</v>
      </c>
      <c r="F276" s="65">
        <v>45659</v>
      </c>
      <c r="G276" s="65">
        <v>45838</v>
      </c>
      <c r="H276" s="66">
        <v>26.700000000000003</v>
      </c>
      <c r="I276" s="63" t="s">
        <v>592</v>
      </c>
      <c r="J276" s="63" t="s">
        <v>1164</v>
      </c>
      <c r="K276" s="49">
        <v>1</v>
      </c>
      <c r="L276" s="73" t="s">
        <v>2479</v>
      </c>
      <c r="M276" s="87" t="s">
        <v>2292</v>
      </c>
      <c r="N276" s="58">
        <v>46153</v>
      </c>
      <c r="O276" s="50" t="s">
        <v>2480</v>
      </c>
      <c r="P276" s="49">
        <v>1</v>
      </c>
      <c r="Q276" s="61" t="s">
        <v>3</v>
      </c>
      <c r="R276" s="55">
        <v>1</v>
      </c>
      <c r="S276" s="160" t="s">
        <v>2479</v>
      </c>
      <c r="T276" s="158" t="s">
        <v>2293</v>
      </c>
      <c r="U276" s="88" t="s">
        <v>2294</v>
      </c>
      <c r="V276" s="50" t="s">
        <v>2295</v>
      </c>
      <c r="W276" s="49">
        <v>1</v>
      </c>
      <c r="X276" s="61" t="s">
        <v>3</v>
      </c>
      <c r="Y276" s="86"/>
      <c r="Z276" s="27"/>
      <c r="AA276" s="25"/>
      <c r="AB276" s="26"/>
      <c r="AC276" s="27"/>
      <c r="AD276" s="25"/>
      <c r="AE276" s="26"/>
      <c r="AF276" s="27"/>
      <c r="AG276" s="25"/>
      <c r="AH276" s="26"/>
      <c r="AI276" s="27"/>
      <c r="AJ276" s="25"/>
      <c r="AK276" s="26"/>
      <c r="AL276" s="27"/>
    </row>
    <row r="277" spans="1:38" ht="38.25" customHeight="1" x14ac:dyDescent="0.35">
      <c r="A277" s="44" t="s">
        <v>1153</v>
      </c>
      <c r="B277" s="63" t="s">
        <v>2481</v>
      </c>
      <c r="C277" s="64" t="s">
        <v>2482</v>
      </c>
      <c r="D277" s="63" t="s">
        <v>2483</v>
      </c>
      <c r="E277" s="63">
        <v>1</v>
      </c>
      <c r="F277" s="65">
        <v>45659</v>
      </c>
      <c r="G277" s="65">
        <v>45746</v>
      </c>
      <c r="H277" s="66">
        <v>13.2</v>
      </c>
      <c r="I277" s="63" t="s">
        <v>592</v>
      </c>
      <c r="J277" s="63" t="s">
        <v>1164</v>
      </c>
      <c r="K277" s="49">
        <v>1</v>
      </c>
      <c r="L277" s="73" t="s">
        <v>2484</v>
      </c>
      <c r="M277" s="87" t="s">
        <v>2292</v>
      </c>
      <c r="N277" s="58">
        <v>46153</v>
      </c>
      <c r="O277" s="50" t="s">
        <v>2485</v>
      </c>
      <c r="P277" s="49">
        <v>1</v>
      </c>
      <c r="Q277" s="61" t="s">
        <v>3</v>
      </c>
      <c r="R277" s="55">
        <v>1</v>
      </c>
      <c r="S277" s="160" t="s">
        <v>2486</v>
      </c>
      <c r="T277" s="158" t="s">
        <v>2293</v>
      </c>
      <c r="U277" s="88" t="s">
        <v>2294</v>
      </c>
      <c r="V277" s="50" t="s">
        <v>2295</v>
      </c>
      <c r="W277" s="49">
        <v>1</v>
      </c>
      <c r="X277" s="61" t="s">
        <v>3</v>
      </c>
      <c r="Y277" s="86"/>
      <c r="Z277" s="27"/>
      <c r="AA277" s="25"/>
      <c r="AB277" s="26"/>
      <c r="AC277" s="27"/>
      <c r="AD277" s="25"/>
      <c r="AE277" s="26"/>
      <c r="AF277" s="27"/>
      <c r="AG277" s="25"/>
      <c r="AH277" s="26"/>
      <c r="AI277" s="27"/>
      <c r="AJ277" s="25"/>
      <c r="AK277" s="26"/>
      <c r="AL277" s="27"/>
    </row>
    <row r="278" spans="1:38" ht="38.25" customHeight="1" x14ac:dyDescent="0.35">
      <c r="A278" s="44" t="s">
        <v>1153</v>
      </c>
      <c r="B278" s="63" t="s">
        <v>2487</v>
      </c>
      <c r="C278" s="64" t="s">
        <v>2488</v>
      </c>
      <c r="D278" s="63" t="s">
        <v>2483</v>
      </c>
      <c r="E278" s="63">
        <v>1</v>
      </c>
      <c r="F278" s="65">
        <v>45659</v>
      </c>
      <c r="G278" s="65">
        <v>45746</v>
      </c>
      <c r="H278" s="66">
        <v>13.2</v>
      </c>
      <c r="I278" s="63" t="s">
        <v>592</v>
      </c>
      <c r="J278" s="63" t="s">
        <v>1164</v>
      </c>
      <c r="K278" s="49">
        <v>1</v>
      </c>
      <c r="L278" s="73" t="s">
        <v>2489</v>
      </c>
      <c r="M278" s="87" t="s">
        <v>2292</v>
      </c>
      <c r="N278" s="58">
        <v>46153</v>
      </c>
      <c r="O278" s="50" t="s">
        <v>2485</v>
      </c>
      <c r="P278" s="49">
        <v>1</v>
      </c>
      <c r="Q278" s="61" t="s">
        <v>3</v>
      </c>
      <c r="R278" s="55">
        <v>1</v>
      </c>
      <c r="S278" s="89" t="s">
        <v>2490</v>
      </c>
      <c r="T278" s="158" t="s">
        <v>2293</v>
      </c>
      <c r="U278" s="88" t="s">
        <v>2294</v>
      </c>
      <c r="V278" s="50" t="s">
        <v>2295</v>
      </c>
      <c r="W278" s="49">
        <v>1</v>
      </c>
      <c r="X278" s="61" t="s">
        <v>3</v>
      </c>
      <c r="Y278" s="86"/>
      <c r="Z278" s="27"/>
      <c r="AA278" s="25"/>
      <c r="AB278" s="26"/>
      <c r="AC278" s="27"/>
      <c r="AD278" s="25"/>
      <c r="AE278" s="26"/>
      <c r="AF278" s="27"/>
      <c r="AG278" s="25"/>
      <c r="AH278" s="26"/>
      <c r="AI278" s="27"/>
      <c r="AJ278" s="25"/>
      <c r="AK278" s="26"/>
      <c r="AL278" s="27"/>
    </row>
    <row r="279" spans="1:38" ht="38.25" customHeight="1" x14ac:dyDescent="0.35">
      <c r="A279" s="44" t="s">
        <v>1153</v>
      </c>
      <c r="B279" s="63" t="s">
        <v>2491</v>
      </c>
      <c r="C279" s="64" t="s">
        <v>2492</v>
      </c>
      <c r="D279" s="63" t="s">
        <v>2493</v>
      </c>
      <c r="E279" s="63">
        <v>1</v>
      </c>
      <c r="F279" s="65">
        <v>45659</v>
      </c>
      <c r="G279" s="65">
        <v>45746</v>
      </c>
      <c r="H279" s="66">
        <v>13.2</v>
      </c>
      <c r="I279" s="63" t="s">
        <v>592</v>
      </c>
      <c r="J279" s="63" t="s">
        <v>1164</v>
      </c>
      <c r="K279" s="49">
        <v>1</v>
      </c>
      <c r="L279" s="73" t="s">
        <v>2494</v>
      </c>
      <c r="M279" s="87" t="s">
        <v>2292</v>
      </c>
      <c r="N279" s="58">
        <v>46153</v>
      </c>
      <c r="O279" s="50" t="s">
        <v>2495</v>
      </c>
      <c r="P279" s="49">
        <v>1</v>
      </c>
      <c r="Q279" s="61" t="s">
        <v>3</v>
      </c>
      <c r="R279" s="55">
        <v>1</v>
      </c>
      <c r="S279" s="160" t="s">
        <v>2494</v>
      </c>
      <c r="T279" s="158" t="s">
        <v>2293</v>
      </c>
      <c r="U279" s="88" t="s">
        <v>2294</v>
      </c>
      <c r="V279" s="50" t="s">
        <v>2295</v>
      </c>
      <c r="W279" s="49">
        <v>1</v>
      </c>
      <c r="X279" s="61" t="s">
        <v>3</v>
      </c>
      <c r="Y279" s="86"/>
      <c r="Z279" s="27"/>
      <c r="AA279" s="25"/>
      <c r="AB279" s="26"/>
      <c r="AC279" s="27"/>
      <c r="AD279" s="25"/>
      <c r="AE279" s="26"/>
      <c r="AF279" s="27"/>
      <c r="AG279" s="25"/>
      <c r="AH279" s="26"/>
      <c r="AI279" s="27"/>
      <c r="AJ279" s="25"/>
      <c r="AK279" s="26"/>
      <c r="AL279" s="27"/>
    </row>
    <row r="280" spans="1:38" ht="38.25" customHeight="1" x14ac:dyDescent="0.35">
      <c r="A280" s="44" t="s">
        <v>1153</v>
      </c>
      <c r="B280" s="63" t="s">
        <v>2496</v>
      </c>
      <c r="C280" s="64" t="s">
        <v>2497</v>
      </c>
      <c r="D280" s="63" t="s">
        <v>2493</v>
      </c>
      <c r="E280" s="63">
        <v>1</v>
      </c>
      <c r="F280" s="65">
        <v>45659</v>
      </c>
      <c r="G280" s="65">
        <v>45746</v>
      </c>
      <c r="H280" s="66">
        <v>13.2</v>
      </c>
      <c r="I280" s="63" t="s">
        <v>592</v>
      </c>
      <c r="J280" s="63" t="s">
        <v>1164</v>
      </c>
      <c r="K280" s="49">
        <v>1</v>
      </c>
      <c r="L280" s="73" t="s">
        <v>2498</v>
      </c>
      <c r="M280" s="87" t="s">
        <v>2292</v>
      </c>
      <c r="N280" s="58">
        <v>46153</v>
      </c>
      <c r="O280" s="50" t="s">
        <v>2495</v>
      </c>
      <c r="P280" s="49">
        <v>1</v>
      </c>
      <c r="Q280" s="61" t="s">
        <v>3</v>
      </c>
      <c r="R280" s="55">
        <v>1</v>
      </c>
      <c r="S280" s="160" t="s">
        <v>2499</v>
      </c>
      <c r="T280" s="158" t="s">
        <v>2293</v>
      </c>
      <c r="U280" s="88" t="s">
        <v>2294</v>
      </c>
      <c r="V280" s="50" t="s">
        <v>2295</v>
      </c>
      <c r="W280" s="49">
        <v>1</v>
      </c>
      <c r="X280" s="61" t="s">
        <v>3</v>
      </c>
      <c r="Y280" s="86"/>
      <c r="Z280" s="27"/>
      <c r="AA280" s="25"/>
      <c r="AB280" s="26"/>
      <c r="AC280" s="27"/>
      <c r="AD280" s="25"/>
      <c r="AE280" s="26"/>
      <c r="AF280" s="27"/>
      <c r="AG280" s="25"/>
      <c r="AH280" s="26"/>
      <c r="AI280" s="27"/>
      <c r="AJ280" s="25"/>
      <c r="AK280" s="26"/>
      <c r="AL280" s="27"/>
    </row>
    <row r="281" spans="1:38" ht="38.25" customHeight="1" x14ac:dyDescent="0.35">
      <c r="A281" s="44" t="s">
        <v>1153</v>
      </c>
      <c r="B281" s="63" t="s">
        <v>2500</v>
      </c>
      <c r="C281" s="64" t="s">
        <v>2501</v>
      </c>
      <c r="D281" s="63" t="s">
        <v>2502</v>
      </c>
      <c r="E281" s="63">
        <v>1</v>
      </c>
      <c r="F281" s="65">
        <v>45659</v>
      </c>
      <c r="G281" s="65">
        <v>45746</v>
      </c>
      <c r="H281" s="66">
        <v>13.2</v>
      </c>
      <c r="I281" s="63" t="s">
        <v>592</v>
      </c>
      <c r="J281" s="63" t="s">
        <v>1164</v>
      </c>
      <c r="K281" s="49">
        <v>1</v>
      </c>
      <c r="L281" s="73" t="s">
        <v>2503</v>
      </c>
      <c r="M281" s="87" t="s">
        <v>2292</v>
      </c>
      <c r="N281" s="58">
        <v>46153</v>
      </c>
      <c r="O281" s="50" t="s">
        <v>2495</v>
      </c>
      <c r="P281" s="49">
        <v>1</v>
      </c>
      <c r="Q281" s="61" t="s">
        <v>3</v>
      </c>
      <c r="R281" s="55">
        <v>1</v>
      </c>
      <c r="S281" s="160" t="s">
        <v>2504</v>
      </c>
      <c r="T281" s="158" t="s">
        <v>2293</v>
      </c>
      <c r="U281" s="88" t="s">
        <v>2294</v>
      </c>
      <c r="V281" s="50" t="s">
        <v>2295</v>
      </c>
      <c r="W281" s="49">
        <v>1</v>
      </c>
      <c r="X281" s="61" t="s">
        <v>3</v>
      </c>
      <c r="Y281" s="86"/>
      <c r="Z281" s="27"/>
      <c r="AA281" s="25"/>
      <c r="AB281" s="26"/>
      <c r="AC281" s="27"/>
      <c r="AD281" s="25"/>
      <c r="AE281" s="26"/>
      <c r="AF281" s="27"/>
      <c r="AG281" s="25"/>
      <c r="AH281" s="26"/>
      <c r="AI281" s="27"/>
      <c r="AJ281" s="25"/>
      <c r="AK281" s="26"/>
      <c r="AL281" s="27"/>
    </row>
    <row r="282" spans="1:38" ht="38.25" customHeight="1" x14ac:dyDescent="0.35">
      <c r="A282" s="44" t="s">
        <v>1153</v>
      </c>
      <c r="B282" s="63" t="s">
        <v>2505</v>
      </c>
      <c r="C282" s="64" t="s">
        <v>2506</v>
      </c>
      <c r="D282" s="63" t="s">
        <v>2507</v>
      </c>
      <c r="E282" s="63">
        <v>1</v>
      </c>
      <c r="F282" s="65">
        <v>45659</v>
      </c>
      <c r="G282" s="65">
        <v>45746</v>
      </c>
      <c r="H282" s="66">
        <v>13.2</v>
      </c>
      <c r="I282" s="63" t="s">
        <v>592</v>
      </c>
      <c r="J282" s="63" t="s">
        <v>1164</v>
      </c>
      <c r="K282" s="49">
        <v>1</v>
      </c>
      <c r="L282" s="73" t="s">
        <v>2508</v>
      </c>
      <c r="M282" s="87" t="s">
        <v>2292</v>
      </c>
      <c r="N282" s="58">
        <v>46153</v>
      </c>
      <c r="O282" s="50" t="s">
        <v>2509</v>
      </c>
      <c r="P282" s="49">
        <v>1</v>
      </c>
      <c r="Q282" s="61" t="s">
        <v>3</v>
      </c>
      <c r="R282" s="55">
        <v>1</v>
      </c>
      <c r="S282" s="160" t="s">
        <v>2508</v>
      </c>
      <c r="T282" s="158" t="s">
        <v>2293</v>
      </c>
      <c r="U282" s="88" t="s">
        <v>2294</v>
      </c>
      <c r="V282" s="50" t="s">
        <v>2295</v>
      </c>
      <c r="W282" s="49">
        <v>1</v>
      </c>
      <c r="X282" s="61" t="s">
        <v>3</v>
      </c>
      <c r="Y282" s="86"/>
      <c r="Z282" s="27"/>
      <c r="AA282" s="25"/>
      <c r="AB282" s="26"/>
      <c r="AC282" s="27"/>
      <c r="AD282" s="25"/>
      <c r="AE282" s="26"/>
      <c r="AF282" s="27"/>
      <c r="AG282" s="25"/>
      <c r="AH282" s="26"/>
      <c r="AI282" s="27"/>
      <c r="AJ282" s="25"/>
      <c r="AK282" s="26"/>
      <c r="AL282" s="27"/>
    </row>
    <row r="283" spans="1:38" ht="38.25" customHeight="1" x14ac:dyDescent="0.35">
      <c r="A283" s="44" t="s">
        <v>1153</v>
      </c>
      <c r="B283" s="63" t="s">
        <v>2510</v>
      </c>
      <c r="C283" s="64" t="s">
        <v>2511</v>
      </c>
      <c r="D283" s="63" t="s">
        <v>2512</v>
      </c>
      <c r="E283" s="63">
        <v>12</v>
      </c>
      <c r="F283" s="65">
        <v>46023</v>
      </c>
      <c r="G283" s="65">
        <v>46387</v>
      </c>
      <c r="H283" s="66">
        <f>DAYS360(F283,G283)/360*54</f>
        <v>54</v>
      </c>
      <c r="I283" s="63" t="s">
        <v>666</v>
      </c>
      <c r="J283" s="63"/>
      <c r="K283" s="49"/>
      <c r="L283" s="73"/>
      <c r="M283" s="87"/>
      <c r="N283" s="58"/>
      <c r="O283" s="50"/>
      <c r="P283" s="49"/>
      <c r="Q283" s="61"/>
      <c r="R283" s="55">
        <v>1</v>
      </c>
      <c r="S283" s="160"/>
      <c r="T283" s="158"/>
      <c r="U283" s="88" t="s">
        <v>2294</v>
      </c>
      <c r="V283" s="50" t="s">
        <v>2295</v>
      </c>
      <c r="W283" s="49">
        <v>1</v>
      </c>
      <c r="X283" s="61" t="s">
        <v>3</v>
      </c>
      <c r="Y283" s="86"/>
      <c r="Z283" s="27"/>
      <c r="AA283" s="25"/>
      <c r="AB283" s="26"/>
      <c r="AC283" s="27"/>
      <c r="AD283" s="25"/>
      <c r="AE283" s="26"/>
      <c r="AF283" s="27"/>
      <c r="AG283" s="25"/>
      <c r="AH283" s="26"/>
      <c r="AI283" s="27"/>
      <c r="AJ283" s="25"/>
      <c r="AK283" s="26"/>
      <c r="AL283" s="27"/>
    </row>
    <row r="284" spans="1:38" ht="38.25" customHeight="1" x14ac:dyDescent="0.35">
      <c r="A284" s="44" t="s">
        <v>1153</v>
      </c>
      <c r="B284" s="63" t="s">
        <v>2513</v>
      </c>
      <c r="C284" s="64" t="s">
        <v>2514</v>
      </c>
      <c r="D284" s="63" t="s">
        <v>2515</v>
      </c>
      <c r="E284" s="63">
        <v>1</v>
      </c>
      <c r="F284" s="65">
        <v>46023</v>
      </c>
      <c r="G284" s="65">
        <v>46234</v>
      </c>
      <c r="H284" s="66">
        <v>31.500000000000004</v>
      </c>
      <c r="I284" s="63" t="s">
        <v>592</v>
      </c>
      <c r="J284" s="63" t="s">
        <v>563</v>
      </c>
      <c r="K284" s="49">
        <v>1</v>
      </c>
      <c r="L284" s="73" t="s">
        <v>2516</v>
      </c>
      <c r="M284" s="87" t="s">
        <v>2292</v>
      </c>
      <c r="N284" s="58">
        <v>46153</v>
      </c>
      <c r="O284" s="50" t="s">
        <v>2517</v>
      </c>
      <c r="P284" s="49">
        <v>1</v>
      </c>
      <c r="Q284" s="61" t="s">
        <v>3</v>
      </c>
      <c r="R284" s="55">
        <v>1</v>
      </c>
      <c r="S284" s="89" t="s">
        <v>2516</v>
      </c>
      <c r="T284" s="158" t="s">
        <v>2293</v>
      </c>
      <c r="U284" s="88" t="s">
        <v>2294</v>
      </c>
      <c r="V284" s="50" t="s">
        <v>2295</v>
      </c>
      <c r="W284" s="49">
        <v>1</v>
      </c>
      <c r="X284" s="61" t="s">
        <v>3</v>
      </c>
      <c r="Y284" s="86"/>
      <c r="Z284" s="27"/>
      <c r="AA284" s="25"/>
      <c r="AB284" s="26"/>
      <c r="AC284" s="27"/>
      <c r="AD284" s="25"/>
      <c r="AE284" s="26"/>
      <c r="AF284" s="27"/>
      <c r="AG284" s="25"/>
      <c r="AH284" s="26"/>
      <c r="AI284" s="27"/>
      <c r="AJ284" s="25"/>
      <c r="AK284" s="26"/>
      <c r="AL284" s="27"/>
    </row>
    <row r="285" spans="1:38" ht="38.25" customHeight="1" x14ac:dyDescent="0.35">
      <c r="A285" s="44" t="s">
        <v>1153</v>
      </c>
      <c r="B285" s="63" t="s">
        <v>2518</v>
      </c>
      <c r="C285" s="64" t="s">
        <v>2519</v>
      </c>
      <c r="D285" s="63" t="s">
        <v>2520</v>
      </c>
      <c r="E285" s="63">
        <v>4</v>
      </c>
      <c r="F285" s="65">
        <v>46023</v>
      </c>
      <c r="G285" s="65">
        <v>46387</v>
      </c>
      <c r="H285" s="66">
        <v>54</v>
      </c>
      <c r="I285" s="63" t="s">
        <v>2521</v>
      </c>
      <c r="J285" s="63" t="s">
        <v>563</v>
      </c>
      <c r="K285" s="49">
        <v>1</v>
      </c>
      <c r="L285" s="73" t="s">
        <v>2522</v>
      </c>
      <c r="M285" s="87" t="s">
        <v>2292</v>
      </c>
      <c r="N285" s="58">
        <v>46153</v>
      </c>
      <c r="O285" s="50" t="s">
        <v>2523</v>
      </c>
      <c r="P285" s="49">
        <v>0.5</v>
      </c>
      <c r="Q285" s="61" t="s">
        <v>526</v>
      </c>
      <c r="R285" s="55">
        <v>1</v>
      </c>
      <c r="S285" s="89" t="s">
        <v>2522</v>
      </c>
      <c r="T285" s="158" t="s">
        <v>2293</v>
      </c>
      <c r="U285" s="88" t="s">
        <v>2294</v>
      </c>
      <c r="V285" s="50" t="s">
        <v>2523</v>
      </c>
      <c r="W285" s="49">
        <v>0.5</v>
      </c>
      <c r="X285" s="62" t="s">
        <v>4</v>
      </c>
      <c r="Y285" s="86"/>
      <c r="Z285" s="27"/>
      <c r="AA285" s="25"/>
      <c r="AB285" s="26"/>
      <c r="AC285" s="27"/>
      <c r="AD285" s="25"/>
      <c r="AE285" s="26"/>
      <c r="AF285" s="27"/>
      <c r="AG285" s="25"/>
      <c r="AH285" s="26"/>
      <c r="AI285" s="27"/>
      <c r="AJ285" s="25"/>
      <c r="AK285" s="26"/>
      <c r="AL285" s="27"/>
    </row>
    <row r="286" spans="1:38" ht="38.25" customHeight="1" x14ac:dyDescent="0.35">
      <c r="A286" s="44" t="s">
        <v>1153</v>
      </c>
      <c r="B286" s="63" t="s">
        <v>2524</v>
      </c>
      <c r="C286" s="64" t="s">
        <v>2525</v>
      </c>
      <c r="D286" s="63" t="s">
        <v>2526</v>
      </c>
      <c r="E286" s="63">
        <v>1</v>
      </c>
      <c r="F286" s="65">
        <v>46023</v>
      </c>
      <c r="G286" s="65">
        <v>46203</v>
      </c>
      <c r="H286" s="66">
        <v>26.85</v>
      </c>
      <c r="I286" s="63" t="s">
        <v>592</v>
      </c>
      <c r="J286" s="63" t="s">
        <v>563</v>
      </c>
      <c r="K286" s="49">
        <v>1</v>
      </c>
      <c r="L286" s="73" t="s">
        <v>2527</v>
      </c>
      <c r="M286" s="87" t="s">
        <v>2292</v>
      </c>
      <c r="N286" s="58">
        <v>46153</v>
      </c>
      <c r="O286" s="50" t="s">
        <v>2528</v>
      </c>
      <c r="P286" s="49">
        <v>1</v>
      </c>
      <c r="Q286" s="61" t="s">
        <v>3</v>
      </c>
      <c r="R286" s="55">
        <v>1</v>
      </c>
      <c r="S286" s="89" t="s">
        <v>2527</v>
      </c>
      <c r="T286" s="158" t="s">
        <v>2293</v>
      </c>
      <c r="U286" s="88" t="s">
        <v>2294</v>
      </c>
      <c r="V286" s="50" t="s">
        <v>2295</v>
      </c>
      <c r="W286" s="49">
        <v>1</v>
      </c>
      <c r="X286" s="61" t="s">
        <v>3</v>
      </c>
      <c r="Y286" s="86"/>
      <c r="Z286" s="27"/>
      <c r="AA286" s="25"/>
      <c r="AB286" s="26"/>
      <c r="AC286" s="27"/>
      <c r="AD286" s="25"/>
      <c r="AE286" s="26"/>
      <c r="AF286" s="27"/>
      <c r="AG286" s="25"/>
      <c r="AH286" s="26"/>
      <c r="AI286" s="27"/>
      <c r="AJ286" s="25"/>
      <c r="AK286" s="26"/>
      <c r="AL286" s="27"/>
    </row>
    <row r="287" spans="1:38" ht="38.25" customHeight="1" x14ac:dyDescent="0.35">
      <c r="A287" s="44" t="s">
        <v>1153</v>
      </c>
      <c r="B287" s="63" t="s">
        <v>2529</v>
      </c>
      <c r="C287" s="64" t="s">
        <v>2530</v>
      </c>
      <c r="D287" s="63" t="s">
        <v>2531</v>
      </c>
      <c r="E287" s="63">
        <v>1</v>
      </c>
      <c r="F287" s="65">
        <v>46023</v>
      </c>
      <c r="G287" s="65">
        <v>46387</v>
      </c>
      <c r="H287" s="66">
        <v>54</v>
      </c>
      <c r="I287" s="63" t="s">
        <v>592</v>
      </c>
      <c r="J287" s="63" t="s">
        <v>563</v>
      </c>
      <c r="K287" s="49">
        <v>1</v>
      </c>
      <c r="L287" s="73" t="s">
        <v>2532</v>
      </c>
      <c r="M287" s="87" t="s">
        <v>2292</v>
      </c>
      <c r="N287" s="58">
        <v>46153</v>
      </c>
      <c r="O287" s="50" t="s">
        <v>2533</v>
      </c>
      <c r="P287" s="49">
        <v>1</v>
      </c>
      <c r="Q287" s="61" t="s">
        <v>3</v>
      </c>
      <c r="R287" s="55">
        <v>1</v>
      </c>
      <c r="S287" s="89" t="s">
        <v>2532</v>
      </c>
      <c r="T287" s="158" t="s">
        <v>2293</v>
      </c>
      <c r="U287" s="88" t="s">
        <v>2294</v>
      </c>
      <c r="V287" s="50" t="s">
        <v>2295</v>
      </c>
      <c r="W287" s="49">
        <v>1</v>
      </c>
      <c r="X287" s="61" t="s">
        <v>3</v>
      </c>
      <c r="Y287" s="86"/>
      <c r="Z287" s="27"/>
      <c r="AA287" s="25"/>
      <c r="AB287" s="26"/>
      <c r="AC287" s="27"/>
      <c r="AD287" s="25"/>
      <c r="AE287" s="26"/>
      <c r="AF287" s="27"/>
      <c r="AG287" s="25"/>
      <c r="AH287" s="26"/>
      <c r="AI287" s="27"/>
      <c r="AJ287" s="25"/>
      <c r="AK287" s="26"/>
      <c r="AL287" s="27"/>
    </row>
    <row r="288" spans="1:38" ht="38.25" customHeight="1" x14ac:dyDescent="0.35">
      <c r="A288" s="44" t="s">
        <v>1153</v>
      </c>
      <c r="B288" s="63" t="s">
        <v>2534</v>
      </c>
      <c r="C288" s="64" t="s">
        <v>2535</v>
      </c>
      <c r="D288" s="63" t="s">
        <v>2526</v>
      </c>
      <c r="E288" s="63">
        <v>1</v>
      </c>
      <c r="F288" s="65">
        <v>46023</v>
      </c>
      <c r="G288" s="65">
        <v>46203</v>
      </c>
      <c r="H288" s="66">
        <v>26.85</v>
      </c>
      <c r="I288" s="63" t="s">
        <v>592</v>
      </c>
      <c r="J288" s="63" t="s">
        <v>563</v>
      </c>
      <c r="K288" s="49">
        <v>1</v>
      </c>
      <c r="L288" s="73" t="s">
        <v>2536</v>
      </c>
      <c r="M288" s="87" t="s">
        <v>2292</v>
      </c>
      <c r="N288" s="58">
        <v>46153</v>
      </c>
      <c r="O288" s="50" t="s">
        <v>2528</v>
      </c>
      <c r="P288" s="49">
        <v>1</v>
      </c>
      <c r="Q288" s="61" t="s">
        <v>3</v>
      </c>
      <c r="R288" s="55">
        <v>1</v>
      </c>
      <c r="S288" s="89" t="s">
        <v>2536</v>
      </c>
      <c r="T288" s="158" t="s">
        <v>2293</v>
      </c>
      <c r="U288" s="88" t="s">
        <v>2294</v>
      </c>
      <c r="V288" s="50" t="s">
        <v>2295</v>
      </c>
      <c r="W288" s="49">
        <v>1</v>
      </c>
      <c r="X288" s="61" t="s">
        <v>3</v>
      </c>
      <c r="Y288" s="86"/>
      <c r="Z288" s="27"/>
      <c r="AA288" s="25"/>
      <c r="AB288" s="26"/>
      <c r="AC288" s="27"/>
      <c r="AD288" s="25"/>
      <c r="AE288" s="26"/>
      <c r="AF288" s="27"/>
      <c r="AG288" s="25"/>
      <c r="AH288" s="26"/>
      <c r="AI288" s="27"/>
      <c r="AJ288" s="25"/>
      <c r="AK288" s="26"/>
      <c r="AL288" s="27"/>
    </row>
    <row r="289" spans="1:38" ht="38.25" customHeight="1" x14ac:dyDescent="0.35">
      <c r="A289" s="44" t="s">
        <v>1153</v>
      </c>
      <c r="B289" s="63" t="s">
        <v>2537</v>
      </c>
      <c r="C289" s="64" t="s">
        <v>2538</v>
      </c>
      <c r="D289" s="63" t="s">
        <v>2539</v>
      </c>
      <c r="E289" s="63">
        <v>1</v>
      </c>
      <c r="F289" s="65">
        <v>46023</v>
      </c>
      <c r="G289" s="65">
        <v>46081</v>
      </c>
      <c r="H289" s="66">
        <v>8.5499999999999989</v>
      </c>
      <c r="I289" s="63" t="s">
        <v>592</v>
      </c>
      <c r="J289" s="63" t="s">
        <v>563</v>
      </c>
      <c r="K289" s="49">
        <v>1</v>
      </c>
      <c r="L289" s="73" t="s">
        <v>2538</v>
      </c>
      <c r="M289" s="87" t="s">
        <v>2292</v>
      </c>
      <c r="N289" s="58">
        <v>46153</v>
      </c>
      <c r="O289" s="50" t="s">
        <v>2509</v>
      </c>
      <c r="P289" s="49">
        <v>1</v>
      </c>
      <c r="Q289" s="61" t="s">
        <v>3</v>
      </c>
      <c r="R289" s="55">
        <v>1</v>
      </c>
      <c r="S289" s="89" t="s">
        <v>2538</v>
      </c>
      <c r="T289" s="158" t="s">
        <v>2293</v>
      </c>
      <c r="U289" s="88" t="s">
        <v>2294</v>
      </c>
      <c r="V289" s="50" t="s">
        <v>2295</v>
      </c>
      <c r="W289" s="49">
        <v>1</v>
      </c>
      <c r="X289" s="61" t="s">
        <v>3</v>
      </c>
      <c r="Y289" s="86"/>
      <c r="Z289" s="27"/>
      <c r="AA289" s="25"/>
      <c r="AB289" s="26"/>
      <c r="AC289" s="27"/>
      <c r="AD289" s="25"/>
      <c r="AE289" s="26"/>
      <c r="AF289" s="27"/>
      <c r="AG289" s="25"/>
      <c r="AH289" s="26"/>
      <c r="AI289" s="27"/>
      <c r="AJ289" s="25"/>
      <c r="AK289" s="26"/>
      <c r="AL289" s="27"/>
    </row>
    <row r="290" spans="1:38" ht="38.25" customHeight="1" x14ac:dyDescent="0.35">
      <c r="A290" s="44" t="s">
        <v>1153</v>
      </c>
      <c r="B290" s="63" t="s">
        <v>2540</v>
      </c>
      <c r="C290" s="64" t="s">
        <v>2541</v>
      </c>
      <c r="D290" s="63" t="s">
        <v>1643</v>
      </c>
      <c r="E290" s="63">
        <v>1</v>
      </c>
      <c r="F290" s="65">
        <v>46053</v>
      </c>
      <c r="G290" s="65">
        <v>46081</v>
      </c>
      <c r="H290" s="66">
        <v>4.2</v>
      </c>
      <c r="I290" s="63" t="s">
        <v>755</v>
      </c>
      <c r="J290" s="63" t="s">
        <v>563</v>
      </c>
      <c r="K290" s="49">
        <v>1</v>
      </c>
      <c r="L290" s="73" t="s">
        <v>2542</v>
      </c>
      <c r="M290" s="87" t="s">
        <v>2292</v>
      </c>
      <c r="N290" s="58">
        <v>46153</v>
      </c>
      <c r="O290" s="50" t="s">
        <v>2326</v>
      </c>
      <c r="P290" s="49">
        <v>1</v>
      </c>
      <c r="Q290" s="61" t="s">
        <v>3</v>
      </c>
      <c r="R290" s="55">
        <v>1</v>
      </c>
      <c r="S290" s="89" t="s">
        <v>2542</v>
      </c>
      <c r="T290" s="158" t="s">
        <v>2293</v>
      </c>
      <c r="U290" s="88" t="s">
        <v>2294</v>
      </c>
      <c r="V290" s="50" t="s">
        <v>2295</v>
      </c>
      <c r="W290" s="49">
        <v>1</v>
      </c>
      <c r="X290" s="61" t="s">
        <v>3</v>
      </c>
      <c r="Y290" s="86"/>
      <c r="Z290" s="27"/>
      <c r="AA290" s="25"/>
      <c r="AB290" s="26"/>
      <c r="AC290" s="27"/>
      <c r="AD290" s="25"/>
      <c r="AE290" s="26"/>
      <c r="AF290" s="27"/>
      <c r="AG290" s="25"/>
      <c r="AH290" s="26"/>
      <c r="AI290" s="27"/>
      <c r="AJ290" s="25"/>
      <c r="AK290" s="26"/>
      <c r="AL290" s="27"/>
    </row>
    <row r="291" spans="1:38" ht="38.25" customHeight="1" x14ac:dyDescent="0.35">
      <c r="A291" s="44" t="s">
        <v>1153</v>
      </c>
      <c r="B291" s="63" t="s">
        <v>2543</v>
      </c>
      <c r="C291" s="64" t="s">
        <v>2544</v>
      </c>
      <c r="D291" s="63" t="s">
        <v>1652</v>
      </c>
      <c r="E291" s="63">
        <v>1</v>
      </c>
      <c r="F291" s="65">
        <v>46023</v>
      </c>
      <c r="G291" s="65">
        <v>46112</v>
      </c>
      <c r="H291" s="66">
        <v>13.5</v>
      </c>
      <c r="I291" s="63" t="s">
        <v>755</v>
      </c>
      <c r="J291" s="63" t="s">
        <v>563</v>
      </c>
      <c r="K291" s="49">
        <v>1</v>
      </c>
      <c r="L291" s="73" t="s">
        <v>2545</v>
      </c>
      <c r="M291" s="87" t="s">
        <v>2292</v>
      </c>
      <c r="N291" s="58">
        <v>46153</v>
      </c>
      <c r="O291" s="50" t="s">
        <v>2546</v>
      </c>
      <c r="P291" s="49">
        <v>1</v>
      </c>
      <c r="Q291" s="61" t="s">
        <v>3</v>
      </c>
      <c r="R291" s="55">
        <v>1</v>
      </c>
      <c r="S291" s="89" t="s">
        <v>2545</v>
      </c>
      <c r="T291" s="158" t="s">
        <v>2293</v>
      </c>
      <c r="U291" s="88" t="s">
        <v>2294</v>
      </c>
      <c r="V291" s="50" t="s">
        <v>2295</v>
      </c>
      <c r="W291" s="49">
        <v>1</v>
      </c>
      <c r="X291" s="61" t="s">
        <v>3</v>
      </c>
      <c r="Y291" s="86"/>
      <c r="Z291" s="27"/>
      <c r="AA291" s="25"/>
      <c r="AB291" s="26"/>
      <c r="AC291" s="27"/>
      <c r="AD291" s="25"/>
      <c r="AE291" s="26"/>
      <c r="AF291" s="27"/>
      <c r="AG291" s="25"/>
      <c r="AH291" s="26"/>
      <c r="AI291" s="27"/>
      <c r="AJ291" s="25"/>
      <c r="AK291" s="26"/>
      <c r="AL291" s="27"/>
    </row>
    <row r="292" spans="1:38" ht="38.25" customHeight="1" x14ac:dyDescent="0.35">
      <c r="A292" s="44" t="s">
        <v>1153</v>
      </c>
      <c r="B292" s="63" t="s">
        <v>2547</v>
      </c>
      <c r="C292" s="64" t="s">
        <v>2548</v>
      </c>
      <c r="D292" s="63" t="s">
        <v>1984</v>
      </c>
      <c r="E292" s="63">
        <v>2</v>
      </c>
      <c r="F292" s="65">
        <v>46023</v>
      </c>
      <c r="G292" s="65">
        <v>46387</v>
      </c>
      <c r="H292" s="66">
        <v>54</v>
      </c>
      <c r="I292" s="63" t="s">
        <v>2549</v>
      </c>
      <c r="J292" s="63" t="s">
        <v>563</v>
      </c>
      <c r="K292" s="49">
        <v>1</v>
      </c>
      <c r="L292" s="73" t="s">
        <v>2550</v>
      </c>
      <c r="M292" s="87" t="s">
        <v>2292</v>
      </c>
      <c r="N292" s="58">
        <v>46153</v>
      </c>
      <c r="O292" s="50" t="s">
        <v>2551</v>
      </c>
      <c r="P292" s="49">
        <v>0.5</v>
      </c>
      <c r="Q292" s="61" t="s">
        <v>526</v>
      </c>
      <c r="R292" s="55">
        <v>1</v>
      </c>
      <c r="S292" s="89" t="s">
        <v>2550</v>
      </c>
      <c r="T292" s="158" t="s">
        <v>2293</v>
      </c>
      <c r="U292" s="88" t="s">
        <v>2294</v>
      </c>
      <c r="V292" s="50" t="s">
        <v>2551</v>
      </c>
      <c r="W292" s="49">
        <v>0.5</v>
      </c>
      <c r="X292" s="62" t="s">
        <v>4</v>
      </c>
      <c r="Y292" s="86"/>
      <c r="Z292" s="27"/>
      <c r="AA292" s="25"/>
      <c r="AB292" s="26"/>
      <c r="AC292" s="27"/>
      <c r="AD292" s="25"/>
      <c r="AE292" s="26"/>
      <c r="AF292" s="27"/>
      <c r="AG292" s="25"/>
      <c r="AH292" s="26"/>
      <c r="AI292" s="27"/>
      <c r="AJ292" s="25"/>
      <c r="AK292" s="26"/>
      <c r="AL292" s="27"/>
    </row>
    <row r="293" spans="1:38" ht="38.25" customHeight="1" x14ac:dyDescent="0.35">
      <c r="A293" s="44" t="s">
        <v>1153</v>
      </c>
      <c r="B293" s="63" t="s">
        <v>2552</v>
      </c>
      <c r="C293" s="64" t="s">
        <v>2553</v>
      </c>
      <c r="D293" s="63" t="s">
        <v>2554</v>
      </c>
      <c r="E293" s="63">
        <v>100</v>
      </c>
      <c r="F293" s="65">
        <v>46023</v>
      </c>
      <c r="G293" s="65">
        <v>46387</v>
      </c>
      <c r="H293" s="66">
        <v>54</v>
      </c>
      <c r="I293" s="63" t="s">
        <v>592</v>
      </c>
      <c r="J293" s="63" t="s">
        <v>563</v>
      </c>
      <c r="K293" s="49">
        <v>1</v>
      </c>
      <c r="L293" s="73" t="s">
        <v>2553</v>
      </c>
      <c r="M293" s="87" t="s">
        <v>2292</v>
      </c>
      <c r="N293" s="58">
        <v>46153</v>
      </c>
      <c r="O293" s="50" t="s">
        <v>2555</v>
      </c>
      <c r="P293" s="49">
        <v>1</v>
      </c>
      <c r="Q293" s="61" t="s">
        <v>526</v>
      </c>
      <c r="R293" s="55">
        <v>1</v>
      </c>
      <c r="S293" s="89" t="s">
        <v>2553</v>
      </c>
      <c r="T293" s="158" t="s">
        <v>2293</v>
      </c>
      <c r="U293" s="88" t="s">
        <v>2294</v>
      </c>
      <c r="V293" s="50" t="s">
        <v>2555</v>
      </c>
      <c r="W293" s="49">
        <v>1</v>
      </c>
      <c r="X293" s="62" t="s">
        <v>4</v>
      </c>
      <c r="Y293" s="86"/>
      <c r="Z293" s="27"/>
      <c r="AA293" s="25"/>
      <c r="AB293" s="26"/>
      <c r="AC293" s="27"/>
      <c r="AD293" s="25"/>
      <c r="AE293" s="26"/>
      <c r="AF293" s="27"/>
      <c r="AG293" s="25"/>
      <c r="AH293" s="26"/>
      <c r="AI293" s="27"/>
      <c r="AJ293" s="25"/>
      <c r="AK293" s="26"/>
      <c r="AL293" s="27"/>
    </row>
    <row r="294" spans="1:38" ht="38.25" customHeight="1" x14ac:dyDescent="0.35">
      <c r="A294" s="44" t="s">
        <v>1153</v>
      </c>
      <c r="B294" s="63" t="s">
        <v>2556</v>
      </c>
      <c r="C294" s="64" t="s">
        <v>2557</v>
      </c>
      <c r="D294" s="63" t="s">
        <v>2558</v>
      </c>
      <c r="E294" s="63">
        <v>1</v>
      </c>
      <c r="F294" s="65">
        <v>46023</v>
      </c>
      <c r="G294" s="65">
        <v>46387</v>
      </c>
      <c r="H294" s="66">
        <v>54</v>
      </c>
      <c r="I294" s="63" t="s">
        <v>666</v>
      </c>
      <c r="J294" s="63" t="s">
        <v>563</v>
      </c>
      <c r="K294" s="49">
        <v>1</v>
      </c>
      <c r="L294" s="73" t="s">
        <v>2559</v>
      </c>
      <c r="M294" s="87" t="s">
        <v>2560</v>
      </c>
      <c r="N294" s="58">
        <v>46153</v>
      </c>
      <c r="O294" s="50" t="s">
        <v>2561</v>
      </c>
      <c r="P294" s="49">
        <v>0.1</v>
      </c>
      <c r="Q294" s="61" t="s">
        <v>526</v>
      </c>
      <c r="R294" s="55">
        <v>1</v>
      </c>
      <c r="S294" s="89" t="s">
        <v>2559</v>
      </c>
      <c r="T294" s="158" t="s">
        <v>2293</v>
      </c>
      <c r="U294" s="88" t="s">
        <v>2294</v>
      </c>
      <c r="V294" s="50" t="s">
        <v>2562</v>
      </c>
      <c r="W294" s="49">
        <v>0.1</v>
      </c>
      <c r="X294" s="62" t="s">
        <v>4</v>
      </c>
      <c r="Y294" s="86"/>
      <c r="Z294" s="27"/>
      <c r="AA294" s="25"/>
      <c r="AB294" s="26"/>
      <c r="AC294" s="27"/>
      <c r="AD294" s="25"/>
      <c r="AE294" s="26"/>
      <c r="AF294" s="27"/>
      <c r="AG294" s="25"/>
      <c r="AH294" s="26"/>
      <c r="AI294" s="27"/>
      <c r="AJ294" s="25"/>
      <c r="AK294" s="26"/>
      <c r="AL294" s="27"/>
    </row>
    <row r="295" spans="1:38" ht="38.25" customHeight="1" x14ac:dyDescent="0.35">
      <c r="A295" s="44" t="s">
        <v>1153</v>
      </c>
      <c r="B295" s="45" t="s">
        <v>2563</v>
      </c>
      <c r="C295" s="46" t="s">
        <v>2564</v>
      </c>
      <c r="D295" s="45" t="s">
        <v>2565</v>
      </c>
      <c r="E295" s="45">
        <v>1</v>
      </c>
      <c r="F295" s="47">
        <v>46082</v>
      </c>
      <c r="G295" s="47">
        <v>46387</v>
      </c>
      <c r="H295" s="48">
        <v>45</v>
      </c>
      <c r="I295" s="45" t="s">
        <v>666</v>
      </c>
      <c r="J295" s="45" t="s">
        <v>2566</v>
      </c>
      <c r="K295" s="49">
        <v>1</v>
      </c>
      <c r="L295" s="73" t="s">
        <v>2559</v>
      </c>
      <c r="M295" s="87" t="s">
        <v>2567</v>
      </c>
      <c r="N295" s="58">
        <v>46153</v>
      </c>
      <c r="O295" s="50" t="s">
        <v>2561</v>
      </c>
      <c r="P295" s="49">
        <v>0.1</v>
      </c>
      <c r="Q295" s="61" t="s">
        <v>526</v>
      </c>
      <c r="R295" s="55">
        <v>1</v>
      </c>
      <c r="S295" s="89" t="s">
        <v>2568</v>
      </c>
      <c r="T295" s="84" t="s">
        <v>2569</v>
      </c>
      <c r="U295" s="88" t="s">
        <v>2294</v>
      </c>
      <c r="V295" s="89" t="s">
        <v>2570</v>
      </c>
      <c r="W295" s="49">
        <v>0.3</v>
      </c>
      <c r="X295" s="62" t="s">
        <v>4</v>
      </c>
      <c r="Y295" s="86"/>
      <c r="Z295" s="27"/>
      <c r="AA295" s="25"/>
      <c r="AB295" s="26"/>
      <c r="AC295" s="27"/>
      <c r="AD295" s="25"/>
      <c r="AE295" s="26"/>
      <c r="AF295" s="27"/>
      <c r="AG295" s="25"/>
      <c r="AH295" s="26"/>
      <c r="AI295" s="27"/>
      <c r="AJ295" s="25"/>
      <c r="AK295" s="26"/>
      <c r="AL295" s="27"/>
    </row>
    <row r="296" spans="1:38" ht="38.25" customHeight="1" x14ac:dyDescent="0.35">
      <c r="A296" s="44" t="s">
        <v>1153</v>
      </c>
      <c r="B296" s="45" t="s">
        <v>2571</v>
      </c>
      <c r="C296" s="46" t="s">
        <v>2572</v>
      </c>
      <c r="D296" s="45" t="s">
        <v>2573</v>
      </c>
      <c r="E296" s="45">
        <v>1</v>
      </c>
      <c r="F296" s="47">
        <v>46143</v>
      </c>
      <c r="G296" s="47">
        <v>46295</v>
      </c>
      <c r="H296" s="48">
        <v>22.349999999999998</v>
      </c>
      <c r="I296" s="45" t="s">
        <v>589</v>
      </c>
      <c r="J296" s="45"/>
      <c r="K296" s="49">
        <v>0</v>
      </c>
      <c r="L296" s="73" t="s">
        <v>2574</v>
      </c>
      <c r="M296" s="87" t="s">
        <v>2575</v>
      </c>
      <c r="N296" s="58">
        <v>46153</v>
      </c>
      <c r="O296" s="50" t="s">
        <v>2576</v>
      </c>
      <c r="P296" s="49">
        <v>0</v>
      </c>
      <c r="Q296" s="61" t="s">
        <v>526</v>
      </c>
      <c r="R296" s="55">
        <v>0.5</v>
      </c>
      <c r="S296" s="89" t="s">
        <v>2577</v>
      </c>
      <c r="T296" s="158" t="s">
        <v>2578</v>
      </c>
      <c r="U296" s="88" t="s">
        <v>2294</v>
      </c>
      <c r="V296" s="89" t="s">
        <v>2577</v>
      </c>
      <c r="W296" s="55">
        <v>0.5</v>
      </c>
      <c r="X296" s="62" t="s">
        <v>4</v>
      </c>
      <c r="Y296" s="86"/>
      <c r="Z296" s="27"/>
      <c r="AA296" s="25"/>
      <c r="AB296" s="26"/>
      <c r="AC296" s="27"/>
      <c r="AD296" s="25"/>
      <c r="AE296" s="26"/>
      <c r="AF296" s="27"/>
      <c r="AG296" s="25"/>
      <c r="AH296" s="26"/>
      <c r="AI296" s="27"/>
      <c r="AJ296" s="25"/>
      <c r="AK296" s="26"/>
      <c r="AL296" s="27"/>
    </row>
    <row r="297" spans="1:38" ht="38.25" customHeight="1" x14ac:dyDescent="0.35">
      <c r="A297" s="44" t="s">
        <v>1153</v>
      </c>
      <c r="B297" s="45" t="s">
        <v>2579</v>
      </c>
      <c r="C297" s="46" t="s">
        <v>2580</v>
      </c>
      <c r="D297" s="45" t="s">
        <v>2581</v>
      </c>
      <c r="E297" s="45">
        <v>1</v>
      </c>
      <c r="F297" s="47">
        <v>46143</v>
      </c>
      <c r="G297" s="47">
        <v>46387</v>
      </c>
      <c r="H297" s="48">
        <v>36</v>
      </c>
      <c r="I297" s="45" t="s">
        <v>589</v>
      </c>
      <c r="J297" s="45"/>
      <c r="K297" s="49">
        <v>0</v>
      </c>
      <c r="L297" s="73" t="s">
        <v>2574</v>
      </c>
      <c r="M297" s="87" t="s">
        <v>2582</v>
      </c>
      <c r="N297" s="58">
        <v>46153</v>
      </c>
      <c r="O297" s="50" t="s">
        <v>2576</v>
      </c>
      <c r="P297" s="49">
        <v>0</v>
      </c>
      <c r="Q297" s="61" t="s">
        <v>526</v>
      </c>
      <c r="R297" s="55">
        <v>0.5</v>
      </c>
      <c r="S297" s="89" t="s">
        <v>2583</v>
      </c>
      <c r="T297" s="158" t="s">
        <v>2584</v>
      </c>
      <c r="U297" s="88" t="s">
        <v>2294</v>
      </c>
      <c r="V297" s="89" t="s">
        <v>2583</v>
      </c>
      <c r="W297" s="55">
        <v>0.5</v>
      </c>
      <c r="X297" s="62" t="s">
        <v>4</v>
      </c>
      <c r="Y297" s="86"/>
      <c r="Z297" s="27"/>
      <c r="AA297" s="25"/>
      <c r="AB297" s="26"/>
      <c r="AC297" s="27"/>
      <c r="AD297" s="25"/>
      <c r="AE297" s="26"/>
      <c r="AF297" s="27"/>
      <c r="AG297" s="25"/>
      <c r="AH297" s="26"/>
      <c r="AI297" s="27"/>
      <c r="AJ297" s="25"/>
      <c r="AK297" s="26"/>
      <c r="AL297" s="27"/>
    </row>
    <row r="298" spans="1:38" ht="38.25" customHeight="1" x14ac:dyDescent="0.35">
      <c r="A298" s="44" t="s">
        <v>1153</v>
      </c>
      <c r="B298" s="45" t="s">
        <v>2585</v>
      </c>
      <c r="C298" s="46" t="s">
        <v>2586</v>
      </c>
      <c r="D298" s="45" t="s">
        <v>2587</v>
      </c>
      <c r="E298" s="45">
        <v>1</v>
      </c>
      <c r="F298" s="47">
        <v>46143</v>
      </c>
      <c r="G298" s="47">
        <v>46387</v>
      </c>
      <c r="H298" s="48">
        <v>36</v>
      </c>
      <c r="I298" s="45" t="s">
        <v>589</v>
      </c>
      <c r="J298" s="45"/>
      <c r="K298" s="49">
        <v>0</v>
      </c>
      <c r="L298" s="73" t="s">
        <v>2588</v>
      </c>
      <c r="M298" s="87" t="s">
        <v>2589</v>
      </c>
      <c r="N298" s="58">
        <v>46153</v>
      </c>
      <c r="O298" s="50" t="s">
        <v>2590</v>
      </c>
      <c r="P298" s="49">
        <v>0</v>
      </c>
      <c r="Q298" s="61" t="s">
        <v>526</v>
      </c>
      <c r="R298" s="55">
        <v>1</v>
      </c>
      <c r="S298" s="89" t="s">
        <v>2591</v>
      </c>
      <c r="T298" s="158" t="s">
        <v>2592</v>
      </c>
      <c r="U298" s="88">
        <v>46214</v>
      </c>
      <c r="V298" s="89" t="s">
        <v>2593</v>
      </c>
      <c r="W298" s="55">
        <v>0.5</v>
      </c>
      <c r="X298" s="62" t="s">
        <v>4</v>
      </c>
      <c r="Y298" s="86"/>
      <c r="Z298" s="27"/>
      <c r="AA298" s="25"/>
      <c r="AB298" s="26"/>
      <c r="AC298" s="27"/>
      <c r="AD298" s="25"/>
      <c r="AE298" s="26"/>
      <c r="AF298" s="27"/>
      <c r="AG298" s="25"/>
      <c r="AH298" s="26"/>
      <c r="AI298" s="27"/>
      <c r="AJ298" s="25"/>
      <c r="AK298" s="26"/>
      <c r="AL298" s="27"/>
    </row>
    <row r="299" spans="1:38" ht="38.25" customHeight="1" x14ac:dyDescent="0.35">
      <c r="A299" s="44" t="s">
        <v>1153</v>
      </c>
      <c r="B299" s="45" t="s">
        <v>2594</v>
      </c>
      <c r="C299" s="46" t="s">
        <v>2595</v>
      </c>
      <c r="D299" s="45" t="s">
        <v>2596</v>
      </c>
      <c r="E299" s="45">
        <v>1</v>
      </c>
      <c r="F299" s="47">
        <v>46143</v>
      </c>
      <c r="G299" s="47">
        <v>46387</v>
      </c>
      <c r="H299" s="48">
        <v>36</v>
      </c>
      <c r="I299" s="45" t="s">
        <v>2597</v>
      </c>
      <c r="J299" s="45"/>
      <c r="K299" s="49">
        <v>0</v>
      </c>
      <c r="L299" s="73" t="s">
        <v>2588</v>
      </c>
      <c r="M299" s="87" t="s">
        <v>2598</v>
      </c>
      <c r="N299" s="58">
        <v>46153</v>
      </c>
      <c r="O299" s="50" t="s">
        <v>2590</v>
      </c>
      <c r="P299" s="49">
        <v>0</v>
      </c>
      <c r="Q299" s="61" t="s">
        <v>526</v>
      </c>
      <c r="R299" s="55">
        <v>1</v>
      </c>
      <c r="S299" s="89" t="s">
        <v>2599</v>
      </c>
      <c r="T299" s="158" t="s">
        <v>2600</v>
      </c>
      <c r="U299" s="88">
        <v>46214</v>
      </c>
      <c r="V299" s="89" t="s">
        <v>2593</v>
      </c>
      <c r="W299" s="55">
        <v>0.5</v>
      </c>
      <c r="X299" s="62" t="s">
        <v>4</v>
      </c>
      <c r="Y299" s="86"/>
      <c r="Z299" s="27"/>
      <c r="AA299" s="25"/>
      <c r="AB299" s="26"/>
      <c r="AC299" s="27"/>
      <c r="AD299" s="25"/>
      <c r="AE299" s="26"/>
      <c r="AF299" s="27"/>
      <c r="AG299" s="25"/>
      <c r="AH299" s="26"/>
      <c r="AI299" s="27"/>
      <c r="AJ299" s="25"/>
      <c r="AK299" s="26"/>
      <c r="AL299" s="27"/>
    </row>
    <row r="300" spans="1:38" ht="38.25" customHeight="1" x14ac:dyDescent="0.35">
      <c r="A300" s="44" t="s">
        <v>1153</v>
      </c>
      <c r="B300" s="45" t="s">
        <v>2601</v>
      </c>
      <c r="C300" s="46" t="s">
        <v>2602</v>
      </c>
      <c r="D300" s="45" t="s">
        <v>2603</v>
      </c>
      <c r="E300" s="45">
        <v>1</v>
      </c>
      <c r="F300" s="47">
        <v>46204</v>
      </c>
      <c r="G300" s="47">
        <v>46295</v>
      </c>
      <c r="H300" s="48">
        <v>13.350000000000001</v>
      </c>
      <c r="I300" s="45" t="s">
        <v>589</v>
      </c>
      <c r="J300" s="45"/>
      <c r="K300" s="49">
        <v>0</v>
      </c>
      <c r="L300" s="73" t="s">
        <v>2604</v>
      </c>
      <c r="M300" s="87" t="s">
        <v>2605</v>
      </c>
      <c r="N300" s="58">
        <v>46153</v>
      </c>
      <c r="O300" s="50" t="s">
        <v>2576</v>
      </c>
      <c r="P300" s="49">
        <v>0</v>
      </c>
      <c r="Q300" s="61" t="s">
        <v>526</v>
      </c>
      <c r="R300" s="55">
        <v>1</v>
      </c>
      <c r="S300" s="89" t="s">
        <v>2606</v>
      </c>
      <c r="T300" s="158" t="s">
        <v>2607</v>
      </c>
      <c r="U300" s="88">
        <v>46214</v>
      </c>
      <c r="V300" s="89" t="s">
        <v>2608</v>
      </c>
      <c r="W300" s="55">
        <v>1</v>
      </c>
      <c r="X300" s="55" t="s">
        <v>3</v>
      </c>
      <c r="Y300" s="86"/>
      <c r="Z300" s="27"/>
      <c r="AA300" s="25"/>
      <c r="AB300" s="26"/>
      <c r="AC300" s="27"/>
      <c r="AD300" s="25"/>
      <c r="AE300" s="26"/>
      <c r="AF300" s="27"/>
      <c r="AG300" s="25"/>
      <c r="AH300" s="26"/>
      <c r="AI300" s="27"/>
      <c r="AJ300" s="25"/>
      <c r="AK300" s="26"/>
      <c r="AL300" s="27"/>
    </row>
    <row r="301" spans="1:38" ht="38.25" customHeight="1" x14ac:dyDescent="0.35">
      <c r="A301" s="44" t="s">
        <v>1153</v>
      </c>
      <c r="B301" s="45" t="s">
        <v>2609</v>
      </c>
      <c r="C301" s="46" t="s">
        <v>2610</v>
      </c>
      <c r="D301" s="45" t="s">
        <v>2611</v>
      </c>
      <c r="E301" s="45">
        <v>1</v>
      </c>
      <c r="F301" s="47">
        <v>46143</v>
      </c>
      <c r="G301" s="47">
        <v>46295</v>
      </c>
      <c r="H301" s="48">
        <v>22.349999999999998</v>
      </c>
      <c r="I301" s="45" t="s">
        <v>589</v>
      </c>
      <c r="J301" s="45"/>
      <c r="K301" s="49">
        <v>0</v>
      </c>
      <c r="L301" s="73" t="s">
        <v>2604</v>
      </c>
      <c r="M301" s="87" t="s">
        <v>2612</v>
      </c>
      <c r="N301" s="58">
        <v>46153</v>
      </c>
      <c r="O301" s="50" t="s">
        <v>2576</v>
      </c>
      <c r="P301" s="49">
        <v>0</v>
      </c>
      <c r="Q301" s="61" t="s">
        <v>526</v>
      </c>
      <c r="R301" s="55">
        <v>1</v>
      </c>
      <c r="S301" s="89" t="s">
        <v>2613</v>
      </c>
      <c r="T301" s="158" t="s">
        <v>2614</v>
      </c>
      <c r="U301" s="88">
        <v>46214</v>
      </c>
      <c r="V301" s="89" t="s">
        <v>2608</v>
      </c>
      <c r="W301" s="55">
        <v>1</v>
      </c>
      <c r="X301" s="55" t="s">
        <v>3</v>
      </c>
      <c r="Y301" s="86"/>
      <c r="Z301" s="27"/>
      <c r="AA301" s="25"/>
      <c r="AB301" s="26"/>
      <c r="AC301" s="27"/>
      <c r="AD301" s="25"/>
      <c r="AE301" s="26"/>
      <c r="AF301" s="27"/>
      <c r="AG301" s="25"/>
      <c r="AH301" s="26"/>
      <c r="AI301" s="27"/>
      <c r="AJ301" s="25"/>
      <c r="AK301" s="26"/>
      <c r="AL301" s="27"/>
    </row>
    <row r="302" spans="1:38" ht="38.25" customHeight="1" x14ac:dyDescent="0.35">
      <c r="A302" s="44" t="s">
        <v>1153</v>
      </c>
      <c r="B302" s="45" t="s">
        <v>2615</v>
      </c>
      <c r="C302" s="46" t="s">
        <v>2616</v>
      </c>
      <c r="D302" s="45" t="s">
        <v>2617</v>
      </c>
      <c r="E302" s="45">
        <v>2</v>
      </c>
      <c r="F302" s="47">
        <v>46023</v>
      </c>
      <c r="G302" s="47">
        <v>46387</v>
      </c>
      <c r="H302" s="48">
        <v>54</v>
      </c>
      <c r="I302" s="45" t="s">
        <v>589</v>
      </c>
      <c r="J302" s="45"/>
      <c r="K302" s="49">
        <v>0</v>
      </c>
      <c r="L302" s="73" t="s">
        <v>2604</v>
      </c>
      <c r="M302" s="87" t="s">
        <v>2618</v>
      </c>
      <c r="N302" s="58">
        <v>46153</v>
      </c>
      <c r="O302" s="50" t="s">
        <v>2576</v>
      </c>
      <c r="P302" s="49">
        <v>0</v>
      </c>
      <c r="Q302" s="61" t="s">
        <v>526</v>
      </c>
      <c r="R302" s="55">
        <v>1</v>
      </c>
      <c r="S302" s="89" t="s">
        <v>2619</v>
      </c>
      <c r="T302" s="158" t="s">
        <v>2620</v>
      </c>
      <c r="U302" s="88">
        <v>46214</v>
      </c>
      <c r="V302" s="89" t="s">
        <v>2621</v>
      </c>
      <c r="W302" s="55">
        <v>0.5</v>
      </c>
      <c r="X302" s="62" t="s">
        <v>4</v>
      </c>
      <c r="Y302" s="86"/>
      <c r="Z302" s="27"/>
      <c r="AA302" s="25"/>
      <c r="AB302" s="26"/>
      <c r="AC302" s="27"/>
      <c r="AD302" s="25"/>
      <c r="AE302" s="26"/>
      <c r="AF302" s="27"/>
      <c r="AG302" s="25"/>
      <c r="AH302" s="26"/>
      <c r="AI302" s="27"/>
      <c r="AJ302" s="25"/>
      <c r="AK302" s="26"/>
      <c r="AL302" s="27"/>
    </row>
    <row r="303" spans="1:38" ht="38.25" customHeight="1" x14ac:dyDescent="0.35">
      <c r="A303" s="44" t="s">
        <v>1153</v>
      </c>
      <c r="B303" s="45" t="s">
        <v>2622</v>
      </c>
      <c r="C303" s="46" t="s">
        <v>2623</v>
      </c>
      <c r="D303" s="45" t="s">
        <v>2624</v>
      </c>
      <c r="E303" s="45">
        <v>1</v>
      </c>
      <c r="F303" s="47">
        <v>46143</v>
      </c>
      <c r="G303" s="47">
        <v>46387</v>
      </c>
      <c r="H303" s="48">
        <v>36</v>
      </c>
      <c r="I303" s="45" t="s">
        <v>2625</v>
      </c>
      <c r="J303" s="45"/>
      <c r="K303" s="49">
        <v>0</v>
      </c>
      <c r="L303" s="73" t="s">
        <v>2626</v>
      </c>
      <c r="M303" s="87" t="s">
        <v>2627</v>
      </c>
      <c r="N303" s="58">
        <v>46153</v>
      </c>
      <c r="O303" s="50" t="s">
        <v>2628</v>
      </c>
      <c r="P303" s="49">
        <v>0</v>
      </c>
      <c r="Q303" s="61" t="s">
        <v>526</v>
      </c>
      <c r="R303" s="55">
        <v>1</v>
      </c>
      <c r="S303" s="89" t="s">
        <v>2629</v>
      </c>
      <c r="T303" s="158" t="s">
        <v>2630</v>
      </c>
      <c r="U303" s="88">
        <v>46214</v>
      </c>
      <c r="V303" s="89" t="s">
        <v>2631</v>
      </c>
      <c r="W303" s="55">
        <v>1</v>
      </c>
      <c r="X303" s="55" t="s">
        <v>3</v>
      </c>
      <c r="Y303" s="86"/>
      <c r="Z303" s="27"/>
      <c r="AA303" s="25"/>
      <c r="AB303" s="26"/>
      <c r="AC303" s="27"/>
      <c r="AD303" s="25"/>
      <c r="AE303" s="26"/>
      <c r="AF303" s="27"/>
      <c r="AG303" s="25"/>
      <c r="AH303" s="26"/>
      <c r="AI303" s="27"/>
      <c r="AJ303" s="25"/>
      <c r="AK303" s="26"/>
      <c r="AL303" s="27"/>
    </row>
    <row r="304" spans="1:38" ht="38.25" customHeight="1" x14ac:dyDescent="0.35">
      <c r="A304" s="44" t="s">
        <v>1153</v>
      </c>
      <c r="B304" s="45" t="s">
        <v>2632</v>
      </c>
      <c r="C304" s="46" t="s">
        <v>2633</v>
      </c>
      <c r="D304" s="45" t="s">
        <v>2634</v>
      </c>
      <c r="E304" s="45">
        <v>1</v>
      </c>
      <c r="F304" s="47">
        <v>46143</v>
      </c>
      <c r="G304" s="47">
        <v>46295</v>
      </c>
      <c r="H304" s="48">
        <v>22.349999999999998</v>
      </c>
      <c r="I304" s="45" t="s">
        <v>589</v>
      </c>
      <c r="J304" s="45"/>
      <c r="K304" s="49">
        <v>0</v>
      </c>
      <c r="L304" s="73" t="s">
        <v>2635</v>
      </c>
      <c r="M304" s="87" t="s">
        <v>2636</v>
      </c>
      <c r="N304" s="58">
        <v>46153</v>
      </c>
      <c r="O304" s="50" t="s">
        <v>2576</v>
      </c>
      <c r="P304" s="49">
        <v>0</v>
      </c>
      <c r="Q304" s="61" t="s">
        <v>526</v>
      </c>
      <c r="R304" s="55">
        <v>0.5</v>
      </c>
      <c r="S304" s="89" t="s">
        <v>2637</v>
      </c>
      <c r="T304" s="158" t="s">
        <v>2638</v>
      </c>
      <c r="U304" s="88">
        <v>46214</v>
      </c>
      <c r="V304" s="89" t="s">
        <v>2639</v>
      </c>
      <c r="W304" s="55">
        <v>0.5</v>
      </c>
      <c r="X304" s="62" t="s">
        <v>4</v>
      </c>
      <c r="Y304" s="86"/>
      <c r="Z304" s="27"/>
      <c r="AA304" s="25"/>
      <c r="AB304" s="26"/>
      <c r="AC304" s="27"/>
      <c r="AD304" s="25"/>
      <c r="AE304" s="26"/>
      <c r="AF304" s="27"/>
      <c r="AG304" s="25"/>
      <c r="AH304" s="26"/>
      <c r="AI304" s="27"/>
      <c r="AJ304" s="25"/>
      <c r="AK304" s="26"/>
      <c r="AL304" s="27"/>
    </row>
    <row r="305" spans="1:38" ht="38.25" customHeight="1" x14ac:dyDescent="0.35">
      <c r="A305" s="44" t="s">
        <v>1153</v>
      </c>
      <c r="B305" s="45" t="s">
        <v>2640</v>
      </c>
      <c r="C305" s="46" t="s">
        <v>2641</v>
      </c>
      <c r="D305" s="45" t="s">
        <v>2642</v>
      </c>
      <c r="E305" s="45">
        <v>2</v>
      </c>
      <c r="F305" s="47">
        <v>46113</v>
      </c>
      <c r="G305" s="47">
        <v>46173</v>
      </c>
      <c r="H305" s="48">
        <v>9</v>
      </c>
      <c r="I305" s="45" t="s">
        <v>589</v>
      </c>
      <c r="J305" s="45"/>
      <c r="K305" s="49">
        <v>0.5</v>
      </c>
      <c r="L305" s="73" t="s">
        <v>2643</v>
      </c>
      <c r="M305" s="87" t="s">
        <v>2644</v>
      </c>
      <c r="N305" s="58">
        <v>46153</v>
      </c>
      <c r="O305" s="50" t="s">
        <v>2576</v>
      </c>
      <c r="P305" s="49">
        <v>0</v>
      </c>
      <c r="Q305" s="61" t="s">
        <v>526</v>
      </c>
      <c r="R305" s="55">
        <v>1</v>
      </c>
      <c r="S305" s="89" t="s">
        <v>2645</v>
      </c>
      <c r="T305" s="158" t="s">
        <v>2646</v>
      </c>
      <c r="U305" s="88">
        <v>46214</v>
      </c>
      <c r="V305" s="89" t="s">
        <v>2647</v>
      </c>
      <c r="W305" s="55">
        <v>1</v>
      </c>
      <c r="X305" s="55" t="s">
        <v>3</v>
      </c>
      <c r="Y305" s="86"/>
      <c r="Z305" s="27"/>
      <c r="AA305" s="25"/>
      <c r="AB305" s="26"/>
      <c r="AC305" s="27"/>
      <c r="AD305" s="25"/>
      <c r="AE305" s="26"/>
      <c r="AF305" s="27"/>
      <c r="AG305" s="25"/>
      <c r="AH305" s="26"/>
      <c r="AI305" s="27"/>
      <c r="AJ305" s="25"/>
      <c r="AK305" s="26"/>
      <c r="AL305" s="27"/>
    </row>
    <row r="306" spans="1:38" ht="38.25" customHeight="1" x14ac:dyDescent="0.35">
      <c r="A306" s="44" t="s">
        <v>1153</v>
      </c>
      <c r="B306" s="45" t="s">
        <v>2648</v>
      </c>
      <c r="C306" s="46" t="s">
        <v>2649</v>
      </c>
      <c r="D306" s="45" t="s">
        <v>2650</v>
      </c>
      <c r="E306" s="45">
        <v>8</v>
      </c>
      <c r="F306" s="47">
        <v>46143</v>
      </c>
      <c r="G306" s="47">
        <v>46387</v>
      </c>
      <c r="H306" s="48">
        <v>36</v>
      </c>
      <c r="I306" s="45" t="s">
        <v>589</v>
      </c>
      <c r="J306" s="45"/>
      <c r="K306" s="49">
        <v>0</v>
      </c>
      <c r="L306" s="73" t="s">
        <v>2651</v>
      </c>
      <c r="M306" s="87" t="s">
        <v>2652</v>
      </c>
      <c r="N306" s="58">
        <v>46153</v>
      </c>
      <c r="O306" s="50" t="s">
        <v>2576</v>
      </c>
      <c r="P306" s="49">
        <v>0</v>
      </c>
      <c r="Q306" s="61" t="s">
        <v>526</v>
      </c>
      <c r="R306" s="55">
        <v>1</v>
      </c>
      <c r="S306" s="89" t="s">
        <v>2653</v>
      </c>
      <c r="T306" s="158" t="s">
        <v>2654</v>
      </c>
      <c r="U306" s="88">
        <v>46214</v>
      </c>
      <c r="V306" s="89" t="s">
        <v>2655</v>
      </c>
      <c r="W306" s="55">
        <f>2/8</f>
        <v>0.25</v>
      </c>
      <c r="X306" s="62" t="s">
        <v>4</v>
      </c>
      <c r="Y306" s="86"/>
      <c r="Z306" s="27"/>
      <c r="AA306" s="25"/>
      <c r="AB306" s="26"/>
      <c r="AC306" s="27"/>
      <c r="AD306" s="25"/>
      <c r="AE306" s="26"/>
      <c r="AF306" s="27"/>
      <c r="AG306" s="25"/>
      <c r="AH306" s="26"/>
      <c r="AI306" s="27"/>
      <c r="AJ306" s="25"/>
      <c r="AK306" s="26"/>
      <c r="AL306" s="27"/>
    </row>
    <row r="307" spans="1:38" ht="38.25" customHeight="1" x14ac:dyDescent="0.35">
      <c r="A307" s="44" t="s">
        <v>1153</v>
      </c>
      <c r="B307" s="45" t="s">
        <v>2656</v>
      </c>
      <c r="C307" s="46" t="s">
        <v>2657</v>
      </c>
      <c r="D307" s="45" t="s">
        <v>2573</v>
      </c>
      <c r="E307" s="45">
        <v>1</v>
      </c>
      <c r="F307" s="47">
        <v>46143</v>
      </c>
      <c r="G307" s="47">
        <v>46387</v>
      </c>
      <c r="H307" s="48">
        <v>36</v>
      </c>
      <c r="I307" s="45" t="s">
        <v>589</v>
      </c>
      <c r="J307" s="45"/>
      <c r="K307" s="49">
        <v>0</v>
      </c>
      <c r="L307" s="73" t="s">
        <v>2574</v>
      </c>
      <c r="M307" s="87" t="s">
        <v>2658</v>
      </c>
      <c r="N307" s="58">
        <v>46153</v>
      </c>
      <c r="O307" s="50" t="s">
        <v>2576</v>
      </c>
      <c r="P307" s="49">
        <v>0</v>
      </c>
      <c r="Q307" s="61" t="s">
        <v>526</v>
      </c>
      <c r="R307" s="55">
        <v>0.5</v>
      </c>
      <c r="S307" s="89" t="s">
        <v>2659</v>
      </c>
      <c r="T307" s="158" t="s">
        <v>2660</v>
      </c>
      <c r="U307" s="88">
        <v>46214</v>
      </c>
      <c r="V307" s="89" t="s">
        <v>2661</v>
      </c>
      <c r="W307" s="55">
        <v>0.5</v>
      </c>
      <c r="X307" s="62" t="s">
        <v>4</v>
      </c>
      <c r="Y307" s="86"/>
      <c r="Z307" s="27"/>
      <c r="AA307" s="25"/>
      <c r="AB307" s="26"/>
      <c r="AC307" s="27"/>
      <c r="AD307" s="25"/>
      <c r="AE307" s="26"/>
      <c r="AF307" s="27"/>
      <c r="AG307" s="25"/>
      <c r="AH307" s="26"/>
      <c r="AI307" s="27"/>
      <c r="AJ307" s="25"/>
      <c r="AK307" s="26"/>
      <c r="AL307" s="27"/>
    </row>
    <row r="308" spans="1:38" ht="38.25" customHeight="1" x14ac:dyDescent="0.35">
      <c r="A308" s="44" t="s">
        <v>1153</v>
      </c>
      <c r="B308" s="45" t="s">
        <v>2662</v>
      </c>
      <c r="C308" s="46" t="s">
        <v>2663</v>
      </c>
      <c r="D308" s="45" t="s">
        <v>2664</v>
      </c>
      <c r="E308" s="45">
        <v>1</v>
      </c>
      <c r="F308" s="47">
        <v>46143</v>
      </c>
      <c r="G308" s="47">
        <v>46387</v>
      </c>
      <c r="H308" s="48">
        <v>36</v>
      </c>
      <c r="I308" s="45" t="s">
        <v>589</v>
      </c>
      <c r="J308" s="45"/>
      <c r="K308" s="49">
        <v>0</v>
      </c>
      <c r="L308" s="73" t="s">
        <v>2574</v>
      </c>
      <c r="M308" s="87" t="s">
        <v>2665</v>
      </c>
      <c r="N308" s="58">
        <v>46153</v>
      </c>
      <c r="O308" s="50" t="s">
        <v>2576</v>
      </c>
      <c r="P308" s="49">
        <v>0</v>
      </c>
      <c r="Q308" s="61" t="s">
        <v>526</v>
      </c>
      <c r="R308" s="55">
        <v>0.5</v>
      </c>
      <c r="S308" s="89" t="s">
        <v>2666</v>
      </c>
      <c r="T308" s="158" t="s">
        <v>2667</v>
      </c>
      <c r="U308" s="88">
        <v>46214</v>
      </c>
      <c r="V308" s="89" t="s">
        <v>2668</v>
      </c>
      <c r="W308" s="55">
        <v>0.5</v>
      </c>
      <c r="X308" s="62" t="s">
        <v>4</v>
      </c>
      <c r="Y308" s="86"/>
      <c r="Z308" s="27"/>
      <c r="AA308" s="25"/>
      <c r="AB308" s="26"/>
      <c r="AC308" s="27"/>
      <c r="AD308" s="25"/>
      <c r="AE308" s="26"/>
      <c r="AF308" s="27"/>
      <c r="AG308" s="25"/>
      <c r="AH308" s="26"/>
      <c r="AI308" s="27"/>
      <c r="AJ308" s="25"/>
      <c r="AK308" s="26"/>
      <c r="AL308" s="27"/>
    </row>
    <row r="309" spans="1:38" ht="38.25" customHeight="1" x14ac:dyDescent="0.35">
      <c r="A309" s="44" t="s">
        <v>1153</v>
      </c>
      <c r="B309" s="63" t="s">
        <v>2669</v>
      </c>
      <c r="C309" s="64" t="s">
        <v>2670</v>
      </c>
      <c r="D309" s="63" t="s">
        <v>2671</v>
      </c>
      <c r="E309" s="63">
        <v>1</v>
      </c>
      <c r="F309" s="65">
        <v>44557</v>
      </c>
      <c r="G309" s="65">
        <v>44592</v>
      </c>
      <c r="H309" s="66">
        <v>5.0999999999999996</v>
      </c>
      <c r="I309" s="63" t="s">
        <v>589</v>
      </c>
      <c r="J309" s="63"/>
      <c r="K309" s="49">
        <v>1</v>
      </c>
      <c r="L309" s="73" t="s">
        <v>2672</v>
      </c>
      <c r="M309" s="87" t="s">
        <v>2673</v>
      </c>
      <c r="N309" s="58">
        <v>46153</v>
      </c>
      <c r="O309" s="50" t="s">
        <v>2674</v>
      </c>
      <c r="P309" s="49">
        <v>1</v>
      </c>
      <c r="Q309" s="61" t="s">
        <v>3</v>
      </c>
      <c r="R309" s="55">
        <v>1</v>
      </c>
      <c r="S309" s="89" t="s">
        <v>2675</v>
      </c>
      <c r="T309" s="158" t="s">
        <v>2676</v>
      </c>
      <c r="U309" s="88">
        <v>46214</v>
      </c>
      <c r="V309" s="89" t="s">
        <v>2677</v>
      </c>
      <c r="W309" s="49">
        <v>1</v>
      </c>
      <c r="X309" s="61" t="s">
        <v>3</v>
      </c>
      <c r="Y309" s="86"/>
      <c r="Z309" s="27"/>
      <c r="AA309" s="25"/>
      <c r="AB309" s="26"/>
      <c r="AC309" s="27"/>
      <c r="AD309" s="25"/>
      <c r="AE309" s="26"/>
      <c r="AF309" s="27"/>
      <c r="AG309" s="25"/>
      <c r="AH309" s="26"/>
      <c r="AI309" s="27"/>
      <c r="AJ309" s="25"/>
      <c r="AK309" s="26"/>
      <c r="AL309" s="27"/>
    </row>
    <row r="310" spans="1:38" ht="38.25" customHeight="1" x14ac:dyDescent="0.35">
      <c r="A310" s="44" t="s">
        <v>1153</v>
      </c>
      <c r="B310" s="45" t="s">
        <v>2678</v>
      </c>
      <c r="C310" s="46" t="s">
        <v>2679</v>
      </c>
      <c r="D310" s="45" t="s">
        <v>1264</v>
      </c>
      <c r="E310" s="45">
        <v>4</v>
      </c>
      <c r="F310" s="47">
        <v>46054</v>
      </c>
      <c r="G310" s="47">
        <v>46387</v>
      </c>
      <c r="H310" s="48">
        <v>49.5</v>
      </c>
      <c r="I310" s="45" t="s">
        <v>589</v>
      </c>
      <c r="J310" s="45"/>
      <c r="K310" s="49">
        <v>1</v>
      </c>
      <c r="L310" s="73" t="s">
        <v>2680</v>
      </c>
      <c r="M310" s="87" t="s">
        <v>2681</v>
      </c>
      <c r="N310" s="58">
        <v>46153</v>
      </c>
      <c r="O310" s="50" t="s">
        <v>2682</v>
      </c>
      <c r="P310" s="49">
        <v>1</v>
      </c>
      <c r="Q310" s="61" t="s">
        <v>3</v>
      </c>
      <c r="R310" s="55">
        <v>1</v>
      </c>
      <c r="S310" s="89" t="s">
        <v>2683</v>
      </c>
      <c r="T310" s="158" t="s">
        <v>2684</v>
      </c>
      <c r="U310" s="88">
        <v>46214</v>
      </c>
      <c r="V310" s="89" t="s">
        <v>2685</v>
      </c>
      <c r="W310" s="49">
        <v>0.5</v>
      </c>
      <c r="X310" s="61" t="s">
        <v>3</v>
      </c>
      <c r="Y310" s="86"/>
      <c r="Z310" s="27"/>
      <c r="AA310" s="25"/>
      <c r="AB310" s="26"/>
      <c r="AC310" s="27"/>
      <c r="AD310" s="25"/>
      <c r="AE310" s="26"/>
      <c r="AF310" s="27"/>
      <c r="AG310" s="25"/>
      <c r="AH310" s="26"/>
      <c r="AI310" s="27"/>
      <c r="AJ310" s="25"/>
      <c r="AK310" s="26"/>
      <c r="AL310" s="27"/>
    </row>
    <row r="311" spans="1:38" ht="38.25" customHeight="1" x14ac:dyDescent="0.35">
      <c r="A311" s="44" t="s">
        <v>1153</v>
      </c>
      <c r="B311" s="45" t="s">
        <v>2686</v>
      </c>
      <c r="C311" s="46" t="s">
        <v>2687</v>
      </c>
      <c r="D311" s="45" t="s">
        <v>2688</v>
      </c>
      <c r="E311" s="45">
        <v>9</v>
      </c>
      <c r="F311" s="47">
        <v>46113</v>
      </c>
      <c r="G311" s="47">
        <v>46387</v>
      </c>
      <c r="H311" s="48">
        <v>40.5</v>
      </c>
      <c r="I311" s="45" t="s">
        <v>589</v>
      </c>
      <c r="J311" s="45"/>
      <c r="K311" s="49">
        <v>1</v>
      </c>
      <c r="L311" s="73" t="s">
        <v>2689</v>
      </c>
      <c r="M311" s="87" t="s">
        <v>2690</v>
      </c>
      <c r="N311" s="58">
        <v>46153</v>
      </c>
      <c r="O311" s="50" t="s">
        <v>2691</v>
      </c>
      <c r="P311" s="49">
        <v>0.44444444444444442</v>
      </c>
      <c r="Q311" s="61" t="s">
        <v>526</v>
      </c>
      <c r="R311" s="55">
        <v>1</v>
      </c>
      <c r="S311" s="89" t="s">
        <v>2692</v>
      </c>
      <c r="T311" s="158" t="s">
        <v>2693</v>
      </c>
      <c r="U311" s="88">
        <v>46214</v>
      </c>
      <c r="V311" s="89" t="s">
        <v>2694</v>
      </c>
      <c r="W311" s="49">
        <v>0.66666666666666663</v>
      </c>
      <c r="X311" s="62" t="s">
        <v>4</v>
      </c>
      <c r="Y311" s="86"/>
      <c r="Z311" s="27"/>
      <c r="AA311" s="25"/>
      <c r="AB311" s="26"/>
      <c r="AC311" s="27"/>
      <c r="AD311" s="25"/>
      <c r="AE311" s="26"/>
      <c r="AF311" s="27"/>
      <c r="AG311" s="25"/>
      <c r="AH311" s="26"/>
      <c r="AI311" s="27"/>
      <c r="AJ311" s="25"/>
      <c r="AK311" s="26"/>
      <c r="AL311" s="27"/>
    </row>
    <row r="312" spans="1:38" ht="38.25" customHeight="1" x14ac:dyDescent="0.35">
      <c r="A312" s="44" t="s">
        <v>1153</v>
      </c>
      <c r="B312" s="63" t="s">
        <v>2695</v>
      </c>
      <c r="C312" s="64" t="s">
        <v>2696</v>
      </c>
      <c r="D312" s="63" t="s">
        <v>2697</v>
      </c>
      <c r="E312" s="63">
        <v>1</v>
      </c>
      <c r="F312" s="65">
        <v>44742</v>
      </c>
      <c r="G312" s="65">
        <v>44804</v>
      </c>
      <c r="H312" s="66">
        <v>9</v>
      </c>
      <c r="I312" s="63" t="s">
        <v>589</v>
      </c>
      <c r="J312" s="63"/>
      <c r="K312" s="49">
        <v>1</v>
      </c>
      <c r="L312" s="73" t="s">
        <v>2698</v>
      </c>
      <c r="M312" s="87" t="s">
        <v>2699</v>
      </c>
      <c r="N312" s="58">
        <v>46153</v>
      </c>
      <c r="O312" s="50" t="s">
        <v>2700</v>
      </c>
      <c r="P312" s="49">
        <v>1</v>
      </c>
      <c r="Q312" s="61" t="s">
        <v>3</v>
      </c>
      <c r="R312" s="55">
        <v>1</v>
      </c>
      <c r="S312" s="89" t="s">
        <v>2701</v>
      </c>
      <c r="T312" s="158" t="s">
        <v>2702</v>
      </c>
      <c r="U312" s="88">
        <v>46214</v>
      </c>
      <c r="V312" s="89" t="s">
        <v>2677</v>
      </c>
      <c r="W312" s="49">
        <v>1</v>
      </c>
      <c r="X312" s="61" t="s">
        <v>3</v>
      </c>
      <c r="Y312" s="86"/>
      <c r="Z312" s="27"/>
      <c r="AA312" s="25"/>
      <c r="AB312" s="26"/>
      <c r="AC312" s="27"/>
      <c r="AD312" s="25"/>
      <c r="AE312" s="26"/>
      <c r="AF312" s="27"/>
      <c r="AG312" s="25"/>
      <c r="AH312" s="26"/>
      <c r="AI312" s="27"/>
      <c r="AJ312" s="25"/>
      <c r="AK312" s="26"/>
      <c r="AL312" s="27"/>
    </row>
    <row r="313" spans="1:38" ht="38.25" customHeight="1" x14ac:dyDescent="0.35">
      <c r="A313" s="44" t="s">
        <v>1153</v>
      </c>
      <c r="B313" s="45" t="s">
        <v>2703</v>
      </c>
      <c r="C313" s="46" t="s">
        <v>2704</v>
      </c>
      <c r="D313" s="45" t="s">
        <v>2705</v>
      </c>
      <c r="E313" s="45">
        <v>4</v>
      </c>
      <c r="F313" s="47">
        <v>46023</v>
      </c>
      <c r="G313" s="47">
        <v>46387</v>
      </c>
      <c r="H313" s="48">
        <v>54</v>
      </c>
      <c r="I313" s="45" t="s">
        <v>589</v>
      </c>
      <c r="J313" s="45"/>
      <c r="K313" s="49">
        <v>1</v>
      </c>
      <c r="L313" s="73" t="s">
        <v>2706</v>
      </c>
      <c r="M313" s="87" t="s">
        <v>2707</v>
      </c>
      <c r="N313" s="58">
        <v>46153</v>
      </c>
      <c r="O313" s="50" t="s">
        <v>2708</v>
      </c>
      <c r="P313" s="49">
        <v>0.25</v>
      </c>
      <c r="Q313" s="61" t="s">
        <v>526</v>
      </c>
      <c r="R313" s="55">
        <v>1</v>
      </c>
      <c r="S313" s="89" t="s">
        <v>2709</v>
      </c>
      <c r="T313" s="158" t="s">
        <v>2710</v>
      </c>
      <c r="U313" s="88">
        <v>46214</v>
      </c>
      <c r="V313" s="50" t="s">
        <v>2708</v>
      </c>
      <c r="W313" s="49">
        <v>0.5</v>
      </c>
      <c r="X313" s="62" t="s">
        <v>4</v>
      </c>
      <c r="Y313" s="86"/>
      <c r="Z313" s="27"/>
      <c r="AA313" s="25"/>
      <c r="AB313" s="26"/>
      <c r="AC313" s="27"/>
      <c r="AD313" s="25"/>
      <c r="AE313" s="26"/>
      <c r="AF313" s="27"/>
      <c r="AG313" s="25"/>
      <c r="AH313" s="26"/>
      <c r="AI313" s="27"/>
      <c r="AJ313" s="25"/>
      <c r="AK313" s="26"/>
      <c r="AL313" s="27"/>
    </row>
    <row r="314" spans="1:38" ht="38.25" customHeight="1" x14ac:dyDescent="0.35">
      <c r="A314" s="44" t="s">
        <v>1153</v>
      </c>
      <c r="B314" s="45" t="s">
        <v>2711</v>
      </c>
      <c r="C314" s="46" t="s">
        <v>2712</v>
      </c>
      <c r="D314" s="45" t="s">
        <v>2713</v>
      </c>
      <c r="E314" s="45">
        <v>6</v>
      </c>
      <c r="F314" s="47">
        <v>46113</v>
      </c>
      <c r="G314" s="47">
        <v>46387</v>
      </c>
      <c r="H314" s="48">
        <v>40.5</v>
      </c>
      <c r="I314" s="45" t="s">
        <v>589</v>
      </c>
      <c r="J314" s="45"/>
      <c r="K314" s="49">
        <v>0</v>
      </c>
      <c r="L314" s="73" t="s">
        <v>2714</v>
      </c>
      <c r="M314" s="87" t="s">
        <v>2715</v>
      </c>
      <c r="N314" s="58">
        <v>46153</v>
      </c>
      <c r="O314" s="50" t="s">
        <v>2576</v>
      </c>
      <c r="P314" s="49">
        <v>0</v>
      </c>
      <c r="Q314" s="61" t="s">
        <v>526</v>
      </c>
      <c r="R314" s="55">
        <v>1</v>
      </c>
      <c r="S314" s="89" t="s">
        <v>2716</v>
      </c>
      <c r="T314" s="158" t="s">
        <v>2717</v>
      </c>
      <c r="U314" s="88">
        <v>46214</v>
      </c>
      <c r="V314" s="89" t="s">
        <v>2718</v>
      </c>
      <c r="W314" s="49">
        <v>0.25</v>
      </c>
      <c r="X314" s="62" t="s">
        <v>4</v>
      </c>
      <c r="Y314" s="86"/>
      <c r="Z314" s="27"/>
      <c r="AA314" s="25"/>
      <c r="AB314" s="26"/>
      <c r="AC314" s="27"/>
      <c r="AD314" s="25"/>
      <c r="AE314" s="26"/>
      <c r="AF314" s="27"/>
      <c r="AG314" s="25"/>
      <c r="AH314" s="26"/>
      <c r="AI314" s="27"/>
      <c r="AJ314" s="25"/>
      <c r="AK314" s="26"/>
      <c r="AL314" s="27"/>
    </row>
    <row r="315" spans="1:38" ht="38.25" customHeight="1" x14ac:dyDescent="0.35">
      <c r="A315" s="44" t="s">
        <v>1153</v>
      </c>
      <c r="B315" s="45" t="s">
        <v>2719</v>
      </c>
      <c r="C315" s="46" t="s">
        <v>2720</v>
      </c>
      <c r="D315" s="45" t="s">
        <v>2721</v>
      </c>
      <c r="E315" s="45">
        <v>2</v>
      </c>
      <c r="F315" s="47">
        <v>46203</v>
      </c>
      <c r="G315" s="47">
        <v>46387</v>
      </c>
      <c r="H315" s="48">
        <v>27</v>
      </c>
      <c r="I315" s="45" t="s">
        <v>589</v>
      </c>
      <c r="J315" s="45"/>
      <c r="K315" s="49">
        <v>1</v>
      </c>
      <c r="L315" s="73" t="s">
        <v>2722</v>
      </c>
      <c r="M315" s="87" t="s">
        <v>2723</v>
      </c>
      <c r="N315" s="58">
        <v>46153</v>
      </c>
      <c r="O315" s="50" t="s">
        <v>2724</v>
      </c>
      <c r="P315" s="49">
        <v>0.5</v>
      </c>
      <c r="Q315" s="61" t="s">
        <v>526</v>
      </c>
      <c r="R315" s="55">
        <v>1</v>
      </c>
      <c r="S315" s="89" t="s">
        <v>2725</v>
      </c>
      <c r="T315" s="158" t="s">
        <v>2726</v>
      </c>
      <c r="U315" s="88">
        <v>46214</v>
      </c>
      <c r="V315" s="50" t="s">
        <v>2724</v>
      </c>
      <c r="W315" s="49">
        <v>0.5</v>
      </c>
      <c r="X315" s="62" t="s">
        <v>4</v>
      </c>
      <c r="Y315" s="86"/>
      <c r="Z315" s="27"/>
      <c r="AA315" s="25"/>
      <c r="AB315" s="26"/>
      <c r="AC315" s="27"/>
      <c r="AD315" s="25"/>
      <c r="AE315" s="26"/>
      <c r="AF315" s="27"/>
      <c r="AG315" s="25"/>
      <c r="AH315" s="26"/>
      <c r="AI315" s="27"/>
      <c r="AJ315" s="25"/>
      <c r="AK315" s="26"/>
      <c r="AL315" s="27"/>
    </row>
    <row r="316" spans="1:38" ht="38.25" customHeight="1" x14ac:dyDescent="0.35">
      <c r="A316" s="44" t="s">
        <v>1153</v>
      </c>
      <c r="B316" s="45" t="s">
        <v>2727</v>
      </c>
      <c r="C316" s="46" t="s">
        <v>2728</v>
      </c>
      <c r="D316" s="45" t="s">
        <v>2705</v>
      </c>
      <c r="E316" s="45">
        <v>4</v>
      </c>
      <c r="F316" s="47">
        <v>46023</v>
      </c>
      <c r="G316" s="47">
        <v>46387</v>
      </c>
      <c r="H316" s="48">
        <v>54</v>
      </c>
      <c r="I316" s="45" t="s">
        <v>589</v>
      </c>
      <c r="J316" s="45"/>
      <c r="K316" s="49">
        <v>1</v>
      </c>
      <c r="L316" s="73" t="s">
        <v>2706</v>
      </c>
      <c r="M316" s="87" t="s">
        <v>2729</v>
      </c>
      <c r="N316" s="58">
        <v>46153</v>
      </c>
      <c r="O316" s="50" t="s">
        <v>2708</v>
      </c>
      <c r="P316" s="49">
        <v>0.25</v>
      </c>
      <c r="Q316" s="61" t="s">
        <v>526</v>
      </c>
      <c r="R316" s="55">
        <v>1</v>
      </c>
      <c r="S316" s="89" t="s">
        <v>2730</v>
      </c>
      <c r="T316" s="158" t="s">
        <v>2731</v>
      </c>
      <c r="U316" s="88">
        <v>46214</v>
      </c>
      <c r="V316" s="50" t="s">
        <v>2708</v>
      </c>
      <c r="W316" s="49">
        <v>0.5</v>
      </c>
      <c r="X316" s="62" t="s">
        <v>4</v>
      </c>
      <c r="Y316" s="86"/>
      <c r="Z316" s="27"/>
      <c r="AA316" s="25"/>
      <c r="AB316" s="26"/>
      <c r="AC316" s="27"/>
      <c r="AD316" s="25"/>
      <c r="AE316" s="26"/>
      <c r="AF316" s="27"/>
      <c r="AG316" s="25"/>
      <c r="AH316" s="26"/>
      <c r="AI316" s="27"/>
      <c r="AJ316" s="25"/>
      <c r="AK316" s="26"/>
      <c r="AL316" s="27"/>
    </row>
    <row r="317" spans="1:38" ht="38.25" customHeight="1" x14ac:dyDescent="0.35">
      <c r="A317" s="44" t="s">
        <v>1153</v>
      </c>
      <c r="B317" s="45" t="s">
        <v>2732</v>
      </c>
      <c r="C317" s="46" t="s">
        <v>2733</v>
      </c>
      <c r="D317" s="45" t="s">
        <v>2713</v>
      </c>
      <c r="E317" s="45">
        <v>6</v>
      </c>
      <c r="F317" s="47">
        <v>46113</v>
      </c>
      <c r="G317" s="47">
        <v>46387</v>
      </c>
      <c r="H317" s="48">
        <v>40.5</v>
      </c>
      <c r="I317" s="45" t="s">
        <v>589</v>
      </c>
      <c r="J317" s="45"/>
      <c r="K317" s="49">
        <v>0</v>
      </c>
      <c r="L317" s="73" t="s">
        <v>2714</v>
      </c>
      <c r="M317" s="87" t="s">
        <v>2734</v>
      </c>
      <c r="N317" s="58">
        <v>46153</v>
      </c>
      <c r="O317" s="50" t="s">
        <v>2576</v>
      </c>
      <c r="P317" s="49">
        <v>0</v>
      </c>
      <c r="Q317" s="61" t="s">
        <v>526</v>
      </c>
      <c r="R317" s="55">
        <v>1</v>
      </c>
      <c r="S317" s="89" t="s">
        <v>2735</v>
      </c>
      <c r="T317" s="158" t="s">
        <v>2736</v>
      </c>
      <c r="U317" s="88">
        <v>46214</v>
      </c>
      <c r="V317" s="89" t="s">
        <v>2718</v>
      </c>
      <c r="W317" s="49">
        <v>0.25</v>
      </c>
      <c r="X317" s="62" t="s">
        <v>4</v>
      </c>
      <c r="Y317" s="86"/>
      <c r="Z317" s="27"/>
      <c r="AA317" s="25"/>
      <c r="AB317" s="26"/>
      <c r="AC317" s="27"/>
      <c r="AD317" s="25"/>
      <c r="AE317" s="26"/>
      <c r="AF317" s="27"/>
      <c r="AG317" s="25"/>
      <c r="AH317" s="26"/>
      <c r="AI317" s="27"/>
      <c r="AJ317" s="25"/>
      <c r="AK317" s="26"/>
      <c r="AL317" s="27"/>
    </row>
    <row r="318" spans="1:38" ht="38.25" customHeight="1" x14ac:dyDescent="0.35">
      <c r="A318" s="44" t="s">
        <v>1153</v>
      </c>
      <c r="B318" s="45" t="s">
        <v>2737</v>
      </c>
      <c r="C318" s="46" t="s">
        <v>2738</v>
      </c>
      <c r="D318" s="45" t="s">
        <v>2739</v>
      </c>
      <c r="E318" s="45">
        <v>1</v>
      </c>
      <c r="F318" s="47">
        <v>46143</v>
      </c>
      <c r="G318" s="47">
        <v>46234</v>
      </c>
      <c r="H318" s="48">
        <v>13.5</v>
      </c>
      <c r="I318" s="45" t="s">
        <v>589</v>
      </c>
      <c r="J318" s="45"/>
      <c r="K318" s="49">
        <v>0</v>
      </c>
      <c r="L318" s="73" t="s">
        <v>2740</v>
      </c>
      <c r="M318" s="87" t="s">
        <v>2741</v>
      </c>
      <c r="N318" s="58">
        <v>46153</v>
      </c>
      <c r="O318" s="50" t="s">
        <v>2576</v>
      </c>
      <c r="P318" s="49">
        <v>0</v>
      </c>
      <c r="Q318" s="61" t="s">
        <v>526</v>
      </c>
      <c r="R318" s="55">
        <v>0</v>
      </c>
      <c r="S318" s="89" t="s">
        <v>2740</v>
      </c>
      <c r="T318" s="158" t="s">
        <v>2742</v>
      </c>
      <c r="U318" s="88">
        <v>46214</v>
      </c>
      <c r="V318" s="50" t="s">
        <v>2576</v>
      </c>
      <c r="W318" s="49">
        <v>0</v>
      </c>
      <c r="X318" s="62" t="s">
        <v>4</v>
      </c>
      <c r="Y318" s="86"/>
      <c r="Z318" s="27"/>
      <c r="AA318" s="25"/>
      <c r="AB318" s="26"/>
      <c r="AC318" s="27"/>
      <c r="AD318" s="25"/>
      <c r="AE318" s="26"/>
      <c r="AF318" s="27"/>
      <c r="AG318" s="25"/>
      <c r="AH318" s="26"/>
      <c r="AI318" s="27"/>
      <c r="AJ318" s="25"/>
      <c r="AK318" s="26"/>
      <c r="AL318" s="27"/>
    </row>
    <row r="319" spans="1:38" ht="38.25" customHeight="1" x14ac:dyDescent="0.35">
      <c r="A319" s="44" t="s">
        <v>1153</v>
      </c>
      <c r="B319" s="63" t="s">
        <v>2743</v>
      </c>
      <c r="C319" s="64" t="s">
        <v>2744</v>
      </c>
      <c r="D319" s="63" t="s">
        <v>2745</v>
      </c>
      <c r="E319" s="63">
        <v>13</v>
      </c>
      <c r="F319" s="65">
        <v>44897</v>
      </c>
      <c r="G319" s="65">
        <v>45381</v>
      </c>
      <c r="H319" s="66">
        <v>71.7</v>
      </c>
      <c r="I319" s="63" t="s">
        <v>589</v>
      </c>
      <c r="J319" s="63" t="s">
        <v>1164</v>
      </c>
      <c r="K319" s="49">
        <v>1</v>
      </c>
      <c r="L319" s="73" t="s">
        <v>2393</v>
      </c>
      <c r="M319" s="87" t="s">
        <v>2746</v>
      </c>
      <c r="N319" s="58">
        <v>46153</v>
      </c>
      <c r="O319" s="50" t="s">
        <v>2747</v>
      </c>
      <c r="P319" s="49">
        <v>1</v>
      </c>
      <c r="Q319" s="61" t="s">
        <v>3</v>
      </c>
      <c r="R319" s="55">
        <v>1</v>
      </c>
      <c r="S319" s="89" t="s">
        <v>2748</v>
      </c>
      <c r="T319" s="158" t="s">
        <v>2749</v>
      </c>
      <c r="U319" s="88">
        <v>46214</v>
      </c>
      <c r="V319" s="50" t="s">
        <v>2747</v>
      </c>
      <c r="W319" s="49">
        <v>1</v>
      </c>
      <c r="X319" s="61" t="s">
        <v>3</v>
      </c>
      <c r="Y319" s="86"/>
      <c r="Z319" s="27"/>
      <c r="AA319" s="25"/>
      <c r="AB319" s="26"/>
      <c r="AC319" s="27"/>
      <c r="AD319" s="25"/>
      <c r="AE319" s="26"/>
      <c r="AF319" s="27"/>
      <c r="AG319" s="25"/>
      <c r="AH319" s="26"/>
      <c r="AI319" s="27"/>
      <c r="AJ319" s="25"/>
      <c r="AK319" s="26"/>
      <c r="AL319" s="27"/>
    </row>
    <row r="320" spans="1:38" ht="38.25" customHeight="1" x14ac:dyDescent="0.35">
      <c r="A320" s="44" t="s">
        <v>1153</v>
      </c>
      <c r="B320" s="63" t="s">
        <v>2750</v>
      </c>
      <c r="C320" s="64" t="s">
        <v>2751</v>
      </c>
      <c r="D320" s="63" t="s">
        <v>2752</v>
      </c>
      <c r="E320" s="63">
        <v>1</v>
      </c>
      <c r="F320" s="65">
        <v>44897</v>
      </c>
      <c r="G320" s="65">
        <v>45382</v>
      </c>
      <c r="H320" s="66">
        <v>71.849999999999994</v>
      </c>
      <c r="I320" s="63" t="s">
        <v>589</v>
      </c>
      <c r="J320" s="63" t="s">
        <v>1164</v>
      </c>
      <c r="K320" s="49">
        <v>1</v>
      </c>
      <c r="L320" s="101" t="s">
        <v>2559</v>
      </c>
      <c r="M320" s="87" t="s">
        <v>2753</v>
      </c>
      <c r="N320" s="58">
        <v>46153</v>
      </c>
      <c r="O320" s="50" t="s">
        <v>2561</v>
      </c>
      <c r="P320" s="49">
        <v>0.1</v>
      </c>
      <c r="Q320" s="61" t="s">
        <v>526</v>
      </c>
      <c r="R320" s="55">
        <v>1</v>
      </c>
      <c r="S320" s="89" t="s">
        <v>2568</v>
      </c>
      <c r="T320" s="158" t="s">
        <v>2754</v>
      </c>
      <c r="U320" s="88" t="s">
        <v>2294</v>
      </c>
      <c r="V320" s="89" t="s">
        <v>2570</v>
      </c>
      <c r="W320" s="49">
        <v>0.3</v>
      </c>
      <c r="X320" s="62" t="s">
        <v>4</v>
      </c>
      <c r="Y320" s="86"/>
      <c r="Z320" s="27"/>
      <c r="AA320" s="25"/>
      <c r="AB320" s="26"/>
      <c r="AC320" s="27"/>
      <c r="AD320" s="25"/>
      <c r="AE320" s="26"/>
      <c r="AF320" s="27"/>
      <c r="AG320" s="25"/>
      <c r="AH320" s="26"/>
      <c r="AI320" s="27"/>
      <c r="AJ320" s="25"/>
      <c r="AK320" s="26"/>
      <c r="AL320" s="27"/>
    </row>
    <row r="321" spans="1:38" ht="38.25" customHeight="1" x14ac:dyDescent="0.35">
      <c r="A321" s="44" t="s">
        <v>1153</v>
      </c>
      <c r="B321" s="63" t="s">
        <v>2755</v>
      </c>
      <c r="C321" s="64" t="s">
        <v>2756</v>
      </c>
      <c r="D321" s="63" t="s">
        <v>2757</v>
      </c>
      <c r="E321" s="63">
        <v>1</v>
      </c>
      <c r="F321" s="65">
        <v>44897</v>
      </c>
      <c r="G321" s="65">
        <v>45381</v>
      </c>
      <c r="H321" s="66">
        <v>71.7</v>
      </c>
      <c r="I321" s="63" t="s">
        <v>589</v>
      </c>
      <c r="J321" s="63" t="s">
        <v>1164</v>
      </c>
      <c r="K321" s="49">
        <v>1</v>
      </c>
      <c r="L321" s="73" t="s">
        <v>2758</v>
      </c>
      <c r="M321" s="87" t="s">
        <v>2759</v>
      </c>
      <c r="N321" s="58">
        <v>46153</v>
      </c>
      <c r="O321" s="50" t="s">
        <v>2674</v>
      </c>
      <c r="P321" s="49">
        <v>1</v>
      </c>
      <c r="Q321" s="61" t="s">
        <v>3</v>
      </c>
      <c r="R321" s="55">
        <v>1</v>
      </c>
      <c r="S321" s="89" t="s">
        <v>2675</v>
      </c>
      <c r="T321" s="158" t="s">
        <v>2760</v>
      </c>
      <c r="U321" s="88">
        <v>46214</v>
      </c>
      <c r="V321" s="89" t="s">
        <v>2677</v>
      </c>
      <c r="W321" s="49">
        <v>1</v>
      </c>
      <c r="X321" s="61" t="s">
        <v>3</v>
      </c>
      <c r="Y321" s="86"/>
      <c r="Z321" s="27"/>
      <c r="AA321" s="25"/>
      <c r="AB321" s="26"/>
      <c r="AC321" s="27"/>
      <c r="AD321" s="25"/>
      <c r="AE321" s="26"/>
      <c r="AF321" s="27"/>
      <c r="AG321" s="25"/>
      <c r="AH321" s="26"/>
      <c r="AI321" s="27"/>
      <c r="AJ321" s="25"/>
      <c r="AK321" s="26"/>
      <c r="AL321" s="27"/>
    </row>
    <row r="322" spans="1:38" ht="38.25" customHeight="1" x14ac:dyDescent="0.35">
      <c r="A322" s="44" t="s">
        <v>1153</v>
      </c>
      <c r="B322" s="63" t="s">
        <v>2761</v>
      </c>
      <c r="C322" s="64" t="s">
        <v>2762</v>
      </c>
      <c r="D322" s="63" t="s">
        <v>2763</v>
      </c>
      <c r="E322" s="63">
        <v>1</v>
      </c>
      <c r="F322" s="65">
        <v>44927</v>
      </c>
      <c r="G322" s="65">
        <v>45291</v>
      </c>
      <c r="H322" s="66">
        <v>54</v>
      </c>
      <c r="I322" s="63" t="s">
        <v>1703</v>
      </c>
      <c r="J322" s="63" t="s">
        <v>1164</v>
      </c>
      <c r="K322" s="49">
        <v>1</v>
      </c>
      <c r="L322" s="73" t="s">
        <v>2764</v>
      </c>
      <c r="M322" s="96" t="s">
        <v>2765</v>
      </c>
      <c r="N322" s="58">
        <v>46153</v>
      </c>
      <c r="O322" s="50" t="s">
        <v>2766</v>
      </c>
      <c r="P322" s="49">
        <v>1</v>
      </c>
      <c r="Q322" s="61" t="s">
        <v>3</v>
      </c>
      <c r="R322" s="55">
        <v>1</v>
      </c>
      <c r="S322" s="89" t="s">
        <v>2767</v>
      </c>
      <c r="T322" s="158" t="s">
        <v>2768</v>
      </c>
      <c r="U322" s="88">
        <v>46214</v>
      </c>
      <c r="V322" s="89" t="s">
        <v>2769</v>
      </c>
      <c r="W322" s="49">
        <v>1</v>
      </c>
      <c r="X322" s="61" t="s">
        <v>3</v>
      </c>
      <c r="Y322" s="86"/>
      <c r="Z322" s="27"/>
      <c r="AA322" s="25"/>
      <c r="AB322" s="26"/>
      <c r="AC322" s="27"/>
      <c r="AD322" s="25"/>
      <c r="AE322" s="26"/>
      <c r="AF322" s="27"/>
      <c r="AG322" s="25"/>
      <c r="AH322" s="26"/>
      <c r="AI322" s="27"/>
      <c r="AJ322" s="25"/>
      <c r="AK322" s="26"/>
      <c r="AL322" s="27"/>
    </row>
    <row r="323" spans="1:38" ht="38.25" customHeight="1" x14ac:dyDescent="0.35">
      <c r="A323" s="44" t="s">
        <v>1153</v>
      </c>
      <c r="B323" s="63" t="s">
        <v>2770</v>
      </c>
      <c r="C323" s="64" t="s">
        <v>2771</v>
      </c>
      <c r="D323" s="63" t="s">
        <v>2772</v>
      </c>
      <c r="E323" s="63">
        <v>1</v>
      </c>
      <c r="F323" s="65">
        <v>44927</v>
      </c>
      <c r="G323" s="65">
        <v>45291</v>
      </c>
      <c r="H323" s="66">
        <v>54</v>
      </c>
      <c r="I323" s="63" t="s">
        <v>1703</v>
      </c>
      <c r="J323" s="63" t="s">
        <v>1164</v>
      </c>
      <c r="K323" s="49">
        <v>1</v>
      </c>
      <c r="L323" s="73" t="s">
        <v>2773</v>
      </c>
      <c r="M323" s="87" t="s">
        <v>2774</v>
      </c>
      <c r="N323" s="58">
        <v>46153</v>
      </c>
      <c r="O323" s="50" t="s">
        <v>2775</v>
      </c>
      <c r="P323" s="49">
        <v>1</v>
      </c>
      <c r="Q323" s="61" t="s">
        <v>3</v>
      </c>
      <c r="R323" s="55">
        <v>1</v>
      </c>
      <c r="S323" s="89" t="s">
        <v>2776</v>
      </c>
      <c r="T323" s="158" t="s">
        <v>2777</v>
      </c>
      <c r="U323" s="88">
        <v>46214</v>
      </c>
      <c r="V323" s="89" t="s">
        <v>2769</v>
      </c>
      <c r="W323" s="49">
        <v>1</v>
      </c>
      <c r="X323" s="61" t="s">
        <v>3</v>
      </c>
      <c r="Y323" s="86"/>
      <c r="Z323" s="27"/>
      <c r="AA323" s="25"/>
      <c r="AB323" s="26"/>
      <c r="AC323" s="27"/>
      <c r="AD323" s="25"/>
      <c r="AE323" s="26"/>
      <c r="AF323" s="27"/>
      <c r="AG323" s="25"/>
      <c r="AH323" s="26"/>
      <c r="AI323" s="27"/>
      <c r="AJ323" s="25"/>
      <c r="AK323" s="26"/>
      <c r="AL323" s="27"/>
    </row>
    <row r="324" spans="1:38" ht="38.25" customHeight="1" x14ac:dyDescent="0.35">
      <c r="A324" s="44" t="s">
        <v>1153</v>
      </c>
      <c r="B324" s="63" t="s">
        <v>2778</v>
      </c>
      <c r="C324" s="64" t="s">
        <v>2779</v>
      </c>
      <c r="D324" s="63" t="s">
        <v>2780</v>
      </c>
      <c r="E324" s="63">
        <v>12</v>
      </c>
      <c r="F324" s="65">
        <v>44927</v>
      </c>
      <c r="G324" s="65">
        <v>45291</v>
      </c>
      <c r="H324" s="66">
        <v>54</v>
      </c>
      <c r="I324" s="63" t="s">
        <v>589</v>
      </c>
      <c r="J324" s="63" t="s">
        <v>1164</v>
      </c>
      <c r="K324" s="49">
        <v>1</v>
      </c>
      <c r="L324" s="73" t="s">
        <v>2781</v>
      </c>
      <c r="M324" s="87" t="s">
        <v>2782</v>
      </c>
      <c r="N324" s="58">
        <v>46153</v>
      </c>
      <c r="O324" s="50" t="s">
        <v>2783</v>
      </c>
      <c r="P324" s="49">
        <v>0.1</v>
      </c>
      <c r="Q324" s="61" t="s">
        <v>526</v>
      </c>
      <c r="R324" s="55">
        <v>1</v>
      </c>
      <c r="S324" s="89" t="s">
        <v>2784</v>
      </c>
      <c r="T324" s="158" t="s">
        <v>2785</v>
      </c>
      <c r="U324" s="88">
        <v>46214</v>
      </c>
      <c r="V324" s="89" t="s">
        <v>2694</v>
      </c>
      <c r="W324" s="49">
        <v>1</v>
      </c>
      <c r="X324" s="62" t="s">
        <v>4</v>
      </c>
      <c r="Y324" s="86"/>
      <c r="Z324" s="27"/>
      <c r="AA324" s="25"/>
      <c r="AB324" s="26"/>
      <c r="AC324" s="27"/>
      <c r="AD324" s="25"/>
      <c r="AE324" s="26"/>
      <c r="AF324" s="27"/>
      <c r="AG324" s="25"/>
      <c r="AH324" s="26"/>
      <c r="AI324" s="27"/>
      <c r="AJ324" s="25"/>
      <c r="AK324" s="26"/>
      <c r="AL324" s="27"/>
    </row>
    <row r="325" spans="1:38" ht="38.25" customHeight="1" x14ac:dyDescent="0.35">
      <c r="A325" s="44" t="s">
        <v>1153</v>
      </c>
      <c r="B325" s="63" t="s">
        <v>2786</v>
      </c>
      <c r="C325" s="64" t="s">
        <v>2787</v>
      </c>
      <c r="D325" s="63" t="s">
        <v>2788</v>
      </c>
      <c r="E325" s="63">
        <v>1</v>
      </c>
      <c r="F325" s="65">
        <v>44897</v>
      </c>
      <c r="G325" s="65">
        <v>45291</v>
      </c>
      <c r="H325" s="66">
        <v>58.349999999999994</v>
      </c>
      <c r="I325" s="63" t="s">
        <v>589</v>
      </c>
      <c r="J325" s="63" t="s">
        <v>1164</v>
      </c>
      <c r="K325" s="49">
        <v>0.5</v>
      </c>
      <c r="L325" s="73" t="s">
        <v>2789</v>
      </c>
      <c r="M325" s="87" t="s">
        <v>2790</v>
      </c>
      <c r="N325" s="58">
        <v>46153</v>
      </c>
      <c r="O325" s="50" t="s">
        <v>2791</v>
      </c>
      <c r="P325" s="49">
        <v>0.5</v>
      </c>
      <c r="Q325" s="61" t="s">
        <v>526</v>
      </c>
      <c r="R325" s="55">
        <v>1</v>
      </c>
      <c r="S325" s="89" t="s">
        <v>2792</v>
      </c>
      <c r="T325" s="158" t="s">
        <v>2793</v>
      </c>
      <c r="U325" s="88">
        <v>46214</v>
      </c>
      <c r="V325" s="50" t="s">
        <v>2794</v>
      </c>
      <c r="W325" s="49">
        <v>1</v>
      </c>
      <c r="X325" s="61" t="s">
        <v>3</v>
      </c>
      <c r="Y325" s="86"/>
      <c r="Z325" s="27"/>
      <c r="AA325" s="25"/>
      <c r="AB325" s="26"/>
      <c r="AC325" s="27"/>
      <c r="AD325" s="25"/>
      <c r="AE325" s="26"/>
      <c r="AF325" s="27"/>
      <c r="AG325" s="25"/>
      <c r="AH325" s="26"/>
      <c r="AI325" s="27"/>
      <c r="AJ325" s="25"/>
      <c r="AK325" s="26"/>
      <c r="AL325" s="27"/>
    </row>
    <row r="326" spans="1:38" ht="38.25" customHeight="1" x14ac:dyDescent="0.35">
      <c r="A326" s="44" t="s">
        <v>1153</v>
      </c>
      <c r="B326" s="63" t="s">
        <v>2795</v>
      </c>
      <c r="C326" s="64" t="s">
        <v>2796</v>
      </c>
      <c r="D326" s="63" t="s">
        <v>1993</v>
      </c>
      <c r="E326" s="63">
        <v>2</v>
      </c>
      <c r="F326" s="65">
        <v>45280</v>
      </c>
      <c r="G326" s="65">
        <v>45412</v>
      </c>
      <c r="H326" s="66">
        <v>19.5</v>
      </c>
      <c r="I326" s="63" t="s">
        <v>589</v>
      </c>
      <c r="J326" s="63" t="s">
        <v>1164</v>
      </c>
      <c r="K326" s="49">
        <v>0</v>
      </c>
      <c r="L326" s="73" t="s">
        <v>2714</v>
      </c>
      <c r="M326" s="87" t="s">
        <v>2797</v>
      </c>
      <c r="N326" s="58">
        <v>46153</v>
      </c>
      <c r="O326" s="50" t="s">
        <v>2576</v>
      </c>
      <c r="P326" s="49">
        <v>0</v>
      </c>
      <c r="Q326" s="62" t="s">
        <v>6</v>
      </c>
      <c r="R326" s="55">
        <v>1</v>
      </c>
      <c r="S326" s="89" t="s">
        <v>2798</v>
      </c>
      <c r="T326" s="158" t="s">
        <v>2799</v>
      </c>
      <c r="U326" s="88">
        <v>46214</v>
      </c>
      <c r="V326" s="89" t="s">
        <v>2798</v>
      </c>
      <c r="W326" s="55">
        <v>1</v>
      </c>
      <c r="X326" s="61" t="s">
        <v>3</v>
      </c>
      <c r="Y326" s="86"/>
      <c r="Z326" s="27"/>
      <c r="AA326" s="25"/>
      <c r="AB326" s="26"/>
      <c r="AC326" s="27"/>
      <c r="AD326" s="25"/>
      <c r="AE326" s="26"/>
      <c r="AF326" s="27"/>
      <c r="AG326" s="25"/>
      <c r="AH326" s="26"/>
      <c r="AI326" s="27"/>
      <c r="AJ326" s="25"/>
      <c r="AK326" s="26"/>
      <c r="AL326" s="27"/>
    </row>
    <row r="327" spans="1:38" ht="38.25" customHeight="1" x14ac:dyDescent="0.35">
      <c r="A327" s="44" t="s">
        <v>1153</v>
      </c>
      <c r="B327" s="63" t="s">
        <v>2800</v>
      </c>
      <c r="C327" s="64" t="s">
        <v>2801</v>
      </c>
      <c r="D327" s="63" t="s">
        <v>2802</v>
      </c>
      <c r="E327" s="63">
        <v>1</v>
      </c>
      <c r="F327" s="65">
        <v>45280</v>
      </c>
      <c r="G327" s="65">
        <v>45656</v>
      </c>
      <c r="H327" s="66">
        <v>55.499999999999993</v>
      </c>
      <c r="I327" s="63" t="s">
        <v>589</v>
      </c>
      <c r="J327" s="63" t="s">
        <v>1164</v>
      </c>
      <c r="K327" s="49">
        <v>0</v>
      </c>
      <c r="L327" s="73" t="s">
        <v>2803</v>
      </c>
      <c r="M327" s="87" t="s">
        <v>2804</v>
      </c>
      <c r="N327" s="58">
        <v>46153</v>
      </c>
      <c r="O327" s="50" t="s">
        <v>2576</v>
      </c>
      <c r="P327" s="49">
        <v>0</v>
      </c>
      <c r="Q327" s="62" t="s">
        <v>6</v>
      </c>
      <c r="R327" s="55">
        <v>0</v>
      </c>
      <c r="S327" s="89" t="s">
        <v>2805</v>
      </c>
      <c r="T327" s="158" t="s">
        <v>2806</v>
      </c>
      <c r="U327" s="88">
        <v>46214</v>
      </c>
      <c r="V327" s="89" t="s">
        <v>2807</v>
      </c>
      <c r="W327" s="49">
        <v>0</v>
      </c>
      <c r="X327" s="62" t="s">
        <v>4</v>
      </c>
      <c r="Y327" s="86"/>
      <c r="Z327" s="27"/>
      <c r="AA327" s="25"/>
      <c r="AB327" s="26"/>
      <c r="AC327" s="27"/>
      <c r="AD327" s="25"/>
      <c r="AE327" s="26"/>
      <c r="AF327" s="27"/>
      <c r="AG327" s="25"/>
      <c r="AH327" s="26"/>
      <c r="AI327" s="27"/>
      <c r="AJ327" s="25"/>
      <c r="AK327" s="26"/>
      <c r="AL327" s="27"/>
    </row>
    <row r="328" spans="1:38" ht="38.25" customHeight="1" x14ac:dyDescent="0.35">
      <c r="A328" s="44" t="s">
        <v>1153</v>
      </c>
      <c r="B328" s="63" t="s">
        <v>2808</v>
      </c>
      <c r="C328" s="64" t="s">
        <v>2751</v>
      </c>
      <c r="D328" s="63" t="s">
        <v>2752</v>
      </c>
      <c r="E328" s="63" t="s">
        <v>1577</v>
      </c>
      <c r="F328" s="65">
        <v>45280</v>
      </c>
      <c r="G328" s="65">
        <v>45382</v>
      </c>
      <c r="H328" s="66">
        <v>15.15</v>
      </c>
      <c r="I328" s="63" t="s">
        <v>589</v>
      </c>
      <c r="J328" s="63" t="s">
        <v>1164</v>
      </c>
      <c r="K328" s="49">
        <v>1</v>
      </c>
      <c r="L328" s="73" t="s">
        <v>2559</v>
      </c>
      <c r="M328" s="87" t="s">
        <v>2809</v>
      </c>
      <c r="N328" s="58">
        <v>46153</v>
      </c>
      <c r="O328" s="50" t="s">
        <v>2561</v>
      </c>
      <c r="P328" s="49">
        <v>0.1</v>
      </c>
      <c r="Q328" s="61" t="s">
        <v>526</v>
      </c>
      <c r="R328" s="55">
        <v>1</v>
      </c>
      <c r="S328" s="89" t="s">
        <v>2568</v>
      </c>
      <c r="T328" s="158" t="s">
        <v>2810</v>
      </c>
      <c r="U328" s="88" t="s">
        <v>2294</v>
      </c>
      <c r="V328" s="89" t="s">
        <v>2570</v>
      </c>
      <c r="W328" s="49">
        <v>0.3</v>
      </c>
      <c r="X328" s="62" t="s">
        <v>4</v>
      </c>
      <c r="Y328" s="86"/>
      <c r="Z328" s="27"/>
      <c r="AA328" s="25"/>
      <c r="AB328" s="26"/>
      <c r="AC328" s="27"/>
      <c r="AD328" s="25"/>
      <c r="AE328" s="26"/>
      <c r="AF328" s="27"/>
      <c r="AG328" s="25"/>
      <c r="AH328" s="26"/>
      <c r="AI328" s="27"/>
      <c r="AJ328" s="25"/>
      <c r="AK328" s="26"/>
      <c r="AL328" s="27"/>
    </row>
    <row r="329" spans="1:38" ht="38.25" customHeight="1" x14ac:dyDescent="0.35">
      <c r="A329" s="44" t="s">
        <v>1153</v>
      </c>
      <c r="B329" s="63" t="s">
        <v>2811</v>
      </c>
      <c r="C329" s="64" t="s">
        <v>2812</v>
      </c>
      <c r="D329" s="63" t="s">
        <v>2813</v>
      </c>
      <c r="E329" s="63" t="s">
        <v>1577</v>
      </c>
      <c r="F329" s="65">
        <v>45280</v>
      </c>
      <c r="G329" s="65">
        <v>45657</v>
      </c>
      <c r="H329" s="66">
        <v>55.649999999999991</v>
      </c>
      <c r="I329" s="63" t="s">
        <v>589</v>
      </c>
      <c r="J329" s="63" t="s">
        <v>1164</v>
      </c>
      <c r="K329" s="49">
        <v>1</v>
      </c>
      <c r="L329" s="73" t="s">
        <v>2814</v>
      </c>
      <c r="M329" s="87" t="s">
        <v>2815</v>
      </c>
      <c r="N329" s="58">
        <v>46153</v>
      </c>
      <c r="O329" s="50" t="s">
        <v>2775</v>
      </c>
      <c r="P329" s="49">
        <v>1</v>
      </c>
      <c r="Q329" s="61" t="s">
        <v>3</v>
      </c>
      <c r="R329" s="55">
        <v>1</v>
      </c>
      <c r="S329" s="89" t="s">
        <v>2816</v>
      </c>
      <c r="T329" s="158" t="s">
        <v>2817</v>
      </c>
      <c r="U329" s="88" t="s">
        <v>2294</v>
      </c>
      <c r="V329" s="89" t="s">
        <v>2818</v>
      </c>
      <c r="W329" s="49">
        <v>1</v>
      </c>
      <c r="X329" s="61" t="s">
        <v>3</v>
      </c>
      <c r="Y329" s="86"/>
      <c r="Z329" s="27"/>
      <c r="AA329" s="25"/>
      <c r="AB329" s="26"/>
      <c r="AC329" s="27"/>
      <c r="AD329" s="25"/>
      <c r="AE329" s="26"/>
      <c r="AF329" s="27"/>
      <c r="AG329" s="25"/>
      <c r="AH329" s="26"/>
      <c r="AI329" s="27"/>
      <c r="AJ329" s="25"/>
      <c r="AK329" s="26"/>
      <c r="AL329" s="27"/>
    </row>
    <row r="330" spans="1:38" ht="38.25" customHeight="1" x14ac:dyDescent="0.35">
      <c r="A330" s="44" t="s">
        <v>1153</v>
      </c>
      <c r="B330" s="63" t="s">
        <v>2819</v>
      </c>
      <c r="C330" s="64" t="s">
        <v>2820</v>
      </c>
      <c r="D330" s="63" t="s">
        <v>2763</v>
      </c>
      <c r="E330" s="63" t="s">
        <v>1577</v>
      </c>
      <c r="F330" s="65">
        <v>45280</v>
      </c>
      <c r="G330" s="65">
        <v>45657</v>
      </c>
      <c r="H330" s="66">
        <v>55.649999999999991</v>
      </c>
      <c r="I330" s="63" t="s">
        <v>589</v>
      </c>
      <c r="J330" s="63" t="s">
        <v>1164</v>
      </c>
      <c r="K330" s="49">
        <v>1</v>
      </c>
      <c r="L330" s="73" t="s">
        <v>2821</v>
      </c>
      <c r="M330" s="87" t="s">
        <v>2822</v>
      </c>
      <c r="N330" s="58">
        <v>46153</v>
      </c>
      <c r="O330" s="50" t="s">
        <v>2766</v>
      </c>
      <c r="P330" s="49">
        <v>1</v>
      </c>
      <c r="Q330" s="61" t="s">
        <v>3</v>
      </c>
      <c r="R330" s="55">
        <v>1</v>
      </c>
      <c r="S330" s="89" t="s">
        <v>2767</v>
      </c>
      <c r="T330" s="158" t="s">
        <v>2823</v>
      </c>
      <c r="U330" s="88">
        <v>46214</v>
      </c>
      <c r="V330" s="89" t="s">
        <v>2769</v>
      </c>
      <c r="W330" s="49">
        <v>1</v>
      </c>
      <c r="X330" s="61" t="s">
        <v>3</v>
      </c>
      <c r="Y330" s="86"/>
      <c r="Z330" s="27"/>
      <c r="AA330" s="25"/>
      <c r="AB330" s="26"/>
      <c r="AC330" s="27"/>
      <c r="AD330" s="25"/>
      <c r="AE330" s="26"/>
      <c r="AF330" s="27"/>
      <c r="AG330" s="25"/>
      <c r="AH330" s="26"/>
      <c r="AI330" s="27"/>
      <c r="AJ330" s="25"/>
      <c r="AK330" s="26"/>
      <c r="AL330" s="27"/>
    </row>
    <row r="331" spans="1:38" ht="38.25" customHeight="1" x14ac:dyDescent="0.35">
      <c r="A331" s="44" t="s">
        <v>1153</v>
      </c>
      <c r="B331" s="63" t="s">
        <v>2824</v>
      </c>
      <c r="C331" s="64" t="s">
        <v>2751</v>
      </c>
      <c r="D331" s="63" t="s">
        <v>2752</v>
      </c>
      <c r="E331" s="63" t="s">
        <v>1577</v>
      </c>
      <c r="F331" s="65">
        <v>45280</v>
      </c>
      <c r="G331" s="65">
        <v>45382</v>
      </c>
      <c r="H331" s="66">
        <v>15.15</v>
      </c>
      <c r="I331" s="63" t="s">
        <v>589</v>
      </c>
      <c r="J331" s="63" t="s">
        <v>1164</v>
      </c>
      <c r="K331" s="49">
        <v>1</v>
      </c>
      <c r="L331" s="73" t="s">
        <v>2559</v>
      </c>
      <c r="M331" s="87" t="s">
        <v>2825</v>
      </c>
      <c r="N331" s="58">
        <v>46153</v>
      </c>
      <c r="O331" s="50" t="s">
        <v>2561</v>
      </c>
      <c r="P331" s="49">
        <v>0.1</v>
      </c>
      <c r="Q331" s="61" t="s">
        <v>526</v>
      </c>
      <c r="R331" s="55">
        <v>1</v>
      </c>
      <c r="S331" s="89" t="s">
        <v>2568</v>
      </c>
      <c r="T331" s="158" t="s">
        <v>2826</v>
      </c>
      <c r="U331" s="88" t="s">
        <v>2294</v>
      </c>
      <c r="V331" s="89" t="s">
        <v>2570</v>
      </c>
      <c r="W331" s="49">
        <v>0.3</v>
      </c>
      <c r="X331" s="62" t="s">
        <v>4</v>
      </c>
      <c r="Y331" s="86"/>
      <c r="Z331" s="27"/>
      <c r="AA331" s="25"/>
      <c r="AB331" s="26"/>
      <c r="AC331" s="27"/>
      <c r="AD331" s="25"/>
      <c r="AE331" s="26"/>
      <c r="AF331" s="27"/>
      <c r="AG331" s="25"/>
      <c r="AH331" s="26"/>
      <c r="AI331" s="27"/>
      <c r="AJ331" s="25"/>
      <c r="AK331" s="26"/>
      <c r="AL331" s="27"/>
    </row>
    <row r="332" spans="1:38" ht="38.25" customHeight="1" x14ac:dyDescent="0.35">
      <c r="A332" s="44" t="s">
        <v>1153</v>
      </c>
      <c r="B332" s="63" t="s">
        <v>2827</v>
      </c>
      <c r="C332" s="64" t="s">
        <v>2751</v>
      </c>
      <c r="D332" s="63" t="s">
        <v>2752</v>
      </c>
      <c r="E332" s="63" t="s">
        <v>1577</v>
      </c>
      <c r="F332" s="65">
        <v>45280</v>
      </c>
      <c r="G332" s="65">
        <v>45382</v>
      </c>
      <c r="H332" s="66">
        <v>15.15</v>
      </c>
      <c r="I332" s="63" t="s">
        <v>589</v>
      </c>
      <c r="J332" s="63" t="s">
        <v>1164</v>
      </c>
      <c r="K332" s="49">
        <v>1</v>
      </c>
      <c r="L332" s="73" t="s">
        <v>2559</v>
      </c>
      <c r="M332" s="87" t="s">
        <v>2828</v>
      </c>
      <c r="N332" s="58">
        <v>46153</v>
      </c>
      <c r="O332" s="50" t="s">
        <v>2561</v>
      </c>
      <c r="P332" s="49">
        <v>0.1</v>
      </c>
      <c r="Q332" s="61" t="s">
        <v>526</v>
      </c>
      <c r="R332" s="55">
        <v>1</v>
      </c>
      <c r="S332" s="89" t="s">
        <v>2568</v>
      </c>
      <c r="T332" s="158" t="s">
        <v>2829</v>
      </c>
      <c r="U332" s="88" t="s">
        <v>2294</v>
      </c>
      <c r="V332" s="89" t="s">
        <v>2570</v>
      </c>
      <c r="W332" s="49">
        <v>0.3</v>
      </c>
      <c r="X332" s="62" t="s">
        <v>4</v>
      </c>
      <c r="Y332" s="86"/>
      <c r="Z332" s="27"/>
      <c r="AA332" s="25"/>
      <c r="AB332" s="26"/>
      <c r="AC332" s="27"/>
      <c r="AD332" s="25"/>
      <c r="AE332" s="26"/>
      <c r="AF332" s="27"/>
      <c r="AG332" s="25"/>
      <c r="AH332" s="26"/>
      <c r="AI332" s="27"/>
      <c r="AJ332" s="25"/>
      <c r="AK332" s="26"/>
      <c r="AL332" s="27"/>
    </row>
    <row r="333" spans="1:38" ht="38.25" customHeight="1" x14ac:dyDescent="0.35">
      <c r="A333" s="44" t="s">
        <v>1153</v>
      </c>
      <c r="B333" s="63" t="s">
        <v>2830</v>
      </c>
      <c r="C333" s="64" t="s">
        <v>2831</v>
      </c>
      <c r="D333" s="63" t="s">
        <v>2832</v>
      </c>
      <c r="E333" s="63">
        <v>1</v>
      </c>
      <c r="F333" s="65">
        <v>45659</v>
      </c>
      <c r="G333" s="65">
        <v>45838</v>
      </c>
      <c r="H333" s="66">
        <v>26.700000000000003</v>
      </c>
      <c r="I333" s="63" t="s">
        <v>589</v>
      </c>
      <c r="J333" s="63" t="s">
        <v>1164</v>
      </c>
      <c r="K333" s="49">
        <v>0</v>
      </c>
      <c r="L333" s="73" t="s">
        <v>2714</v>
      </c>
      <c r="M333" s="87" t="s">
        <v>2833</v>
      </c>
      <c r="N333" s="58">
        <v>46153</v>
      </c>
      <c r="O333" s="50" t="s">
        <v>2576</v>
      </c>
      <c r="P333" s="49">
        <v>0</v>
      </c>
      <c r="Q333" s="62" t="s">
        <v>6</v>
      </c>
      <c r="R333" s="55">
        <v>1</v>
      </c>
      <c r="S333" s="89" t="s">
        <v>2834</v>
      </c>
      <c r="T333" s="158" t="s">
        <v>2835</v>
      </c>
      <c r="U333" s="88">
        <v>46214</v>
      </c>
      <c r="V333" s="89" t="s">
        <v>2608</v>
      </c>
      <c r="W333" s="55">
        <v>1</v>
      </c>
      <c r="X333" s="55" t="s">
        <v>3</v>
      </c>
      <c r="Y333" s="86"/>
      <c r="Z333" s="27"/>
      <c r="AA333" s="25"/>
      <c r="AB333" s="26"/>
      <c r="AC333" s="27"/>
      <c r="AD333" s="25"/>
      <c r="AE333" s="26"/>
      <c r="AF333" s="27"/>
      <c r="AG333" s="25"/>
      <c r="AH333" s="26"/>
      <c r="AI333" s="27"/>
      <c r="AJ333" s="25"/>
      <c r="AK333" s="26"/>
      <c r="AL333" s="27"/>
    </row>
    <row r="334" spans="1:38" ht="38.25" customHeight="1" x14ac:dyDescent="0.35">
      <c r="A334" s="44" t="s">
        <v>1153</v>
      </c>
      <c r="B334" s="63" t="s">
        <v>2836</v>
      </c>
      <c r="C334" s="64" t="s">
        <v>2837</v>
      </c>
      <c r="D334" s="63" t="s">
        <v>2838</v>
      </c>
      <c r="E334" s="63">
        <v>4</v>
      </c>
      <c r="F334" s="65">
        <v>45659</v>
      </c>
      <c r="G334" s="65">
        <v>46022</v>
      </c>
      <c r="H334" s="66">
        <v>53.85</v>
      </c>
      <c r="I334" s="63" t="s">
        <v>589</v>
      </c>
      <c r="J334" s="63" t="s">
        <v>1164</v>
      </c>
      <c r="K334" s="49">
        <v>1</v>
      </c>
      <c r="L334" s="73" t="s">
        <v>2839</v>
      </c>
      <c r="M334" s="87" t="s">
        <v>2840</v>
      </c>
      <c r="N334" s="58">
        <v>46153</v>
      </c>
      <c r="O334" s="50" t="s">
        <v>2841</v>
      </c>
      <c r="P334" s="49">
        <v>1</v>
      </c>
      <c r="Q334" s="61" t="s">
        <v>3</v>
      </c>
      <c r="R334" s="55">
        <v>1</v>
      </c>
      <c r="S334" s="89" t="s">
        <v>2842</v>
      </c>
      <c r="T334" s="158" t="s">
        <v>2843</v>
      </c>
      <c r="U334" s="88">
        <v>46214</v>
      </c>
      <c r="V334" s="50" t="s">
        <v>2844</v>
      </c>
      <c r="W334" s="49">
        <v>1</v>
      </c>
      <c r="X334" s="61" t="s">
        <v>3</v>
      </c>
      <c r="Y334" s="86"/>
      <c r="Z334" s="27"/>
      <c r="AA334" s="25"/>
      <c r="AB334" s="26"/>
      <c r="AC334" s="27"/>
      <c r="AD334" s="25"/>
      <c r="AE334" s="26"/>
      <c r="AF334" s="27"/>
      <c r="AG334" s="25"/>
      <c r="AH334" s="26"/>
      <c r="AI334" s="27"/>
      <c r="AJ334" s="25"/>
      <c r="AK334" s="26"/>
      <c r="AL334" s="27"/>
    </row>
    <row r="335" spans="1:38" ht="38.25" customHeight="1" x14ac:dyDescent="0.35">
      <c r="A335" s="44" t="s">
        <v>1153</v>
      </c>
      <c r="B335" s="63" t="s">
        <v>2845</v>
      </c>
      <c r="C335" s="64" t="s">
        <v>2846</v>
      </c>
      <c r="D335" s="63" t="s">
        <v>2847</v>
      </c>
      <c r="E335" s="63">
        <v>1</v>
      </c>
      <c r="F335" s="65">
        <v>45689</v>
      </c>
      <c r="G335" s="65">
        <v>46022</v>
      </c>
      <c r="H335" s="66">
        <v>49.5</v>
      </c>
      <c r="I335" s="63" t="s">
        <v>589</v>
      </c>
      <c r="J335" s="63" t="s">
        <v>1164</v>
      </c>
      <c r="K335" s="49">
        <v>1</v>
      </c>
      <c r="L335" s="73" t="s">
        <v>2848</v>
      </c>
      <c r="M335" s="87" t="s">
        <v>2849</v>
      </c>
      <c r="N335" s="58">
        <v>46153</v>
      </c>
      <c r="O335" s="50" t="s">
        <v>2841</v>
      </c>
      <c r="P335" s="49">
        <v>1</v>
      </c>
      <c r="Q335" s="61" t="s">
        <v>3</v>
      </c>
      <c r="R335" s="55">
        <v>1</v>
      </c>
      <c r="S335" s="89" t="s">
        <v>2850</v>
      </c>
      <c r="T335" s="158" t="s">
        <v>2851</v>
      </c>
      <c r="U335" s="88">
        <v>46214</v>
      </c>
      <c r="V335" s="89" t="s">
        <v>2850</v>
      </c>
      <c r="W335" s="49">
        <v>1</v>
      </c>
      <c r="X335" s="61" t="s">
        <v>3</v>
      </c>
      <c r="Y335" s="86"/>
      <c r="Z335" s="27"/>
      <c r="AA335" s="25"/>
      <c r="AB335" s="26"/>
      <c r="AC335" s="27"/>
      <c r="AD335" s="25"/>
      <c r="AE335" s="26"/>
      <c r="AF335" s="27"/>
      <c r="AG335" s="25"/>
      <c r="AH335" s="26"/>
      <c r="AI335" s="27"/>
      <c r="AJ335" s="25"/>
      <c r="AK335" s="26"/>
      <c r="AL335" s="27"/>
    </row>
    <row r="336" spans="1:38" ht="38.25" customHeight="1" x14ac:dyDescent="0.35">
      <c r="A336" s="44" t="s">
        <v>1153</v>
      </c>
      <c r="B336" s="63" t="s">
        <v>2852</v>
      </c>
      <c r="C336" s="64" t="s">
        <v>2853</v>
      </c>
      <c r="D336" s="63" t="s">
        <v>2854</v>
      </c>
      <c r="E336" s="63">
        <v>12</v>
      </c>
      <c r="F336" s="65">
        <v>45659</v>
      </c>
      <c r="G336" s="65">
        <v>46022</v>
      </c>
      <c r="H336" s="66">
        <v>53.85</v>
      </c>
      <c r="I336" s="63" t="s">
        <v>589</v>
      </c>
      <c r="J336" s="63" t="s">
        <v>1164</v>
      </c>
      <c r="K336" s="49">
        <v>1</v>
      </c>
      <c r="L336" s="73" t="s">
        <v>2855</v>
      </c>
      <c r="M336" s="87" t="s">
        <v>2856</v>
      </c>
      <c r="N336" s="58">
        <v>46153</v>
      </c>
      <c r="O336" s="50" t="s">
        <v>2841</v>
      </c>
      <c r="P336" s="49">
        <v>1</v>
      </c>
      <c r="Q336" s="61" t="s">
        <v>3</v>
      </c>
      <c r="R336" s="55">
        <v>1</v>
      </c>
      <c r="S336" s="89" t="s">
        <v>2857</v>
      </c>
      <c r="T336" s="158" t="s">
        <v>2858</v>
      </c>
      <c r="U336" s="88">
        <v>46214</v>
      </c>
      <c r="V336" s="50" t="s">
        <v>2859</v>
      </c>
      <c r="W336" s="49">
        <v>1</v>
      </c>
      <c r="X336" s="61" t="s">
        <v>3</v>
      </c>
      <c r="Y336" s="86"/>
      <c r="Z336" s="27"/>
      <c r="AA336" s="25"/>
      <c r="AB336" s="26"/>
      <c r="AC336" s="27"/>
      <c r="AD336" s="25"/>
      <c r="AE336" s="26"/>
      <c r="AF336" s="27"/>
      <c r="AG336" s="25"/>
      <c r="AH336" s="26"/>
      <c r="AI336" s="27"/>
      <c r="AJ336" s="25"/>
      <c r="AK336" s="26"/>
      <c r="AL336" s="27"/>
    </row>
    <row r="337" spans="1:38" ht="38.25" customHeight="1" x14ac:dyDescent="0.35">
      <c r="A337" s="44" t="s">
        <v>1153</v>
      </c>
      <c r="B337" s="63" t="s">
        <v>2860</v>
      </c>
      <c r="C337" s="64" t="s">
        <v>2861</v>
      </c>
      <c r="D337" s="63" t="s">
        <v>2862</v>
      </c>
      <c r="E337" s="63">
        <v>1</v>
      </c>
      <c r="F337" s="65">
        <v>45659</v>
      </c>
      <c r="G337" s="65">
        <v>45716</v>
      </c>
      <c r="H337" s="66">
        <v>8.4</v>
      </c>
      <c r="I337" s="63" t="s">
        <v>589</v>
      </c>
      <c r="J337" s="63" t="s">
        <v>1164</v>
      </c>
      <c r="K337" s="49">
        <v>1</v>
      </c>
      <c r="L337" s="73" t="s">
        <v>2863</v>
      </c>
      <c r="M337" s="87" t="s">
        <v>2864</v>
      </c>
      <c r="N337" s="58">
        <v>46153</v>
      </c>
      <c r="O337" s="50" t="s">
        <v>2865</v>
      </c>
      <c r="P337" s="49">
        <v>0</v>
      </c>
      <c r="Q337" s="61" t="s">
        <v>6</v>
      </c>
      <c r="R337" s="55">
        <v>1</v>
      </c>
      <c r="S337" s="89" t="s">
        <v>2866</v>
      </c>
      <c r="T337" s="158" t="s">
        <v>2867</v>
      </c>
      <c r="U337" s="88">
        <v>46214</v>
      </c>
      <c r="V337" s="89" t="s">
        <v>2866</v>
      </c>
      <c r="W337" s="49">
        <v>1</v>
      </c>
      <c r="X337" s="61" t="s">
        <v>3</v>
      </c>
      <c r="Y337" s="86"/>
      <c r="Z337" s="27"/>
      <c r="AA337" s="25"/>
      <c r="AB337" s="26"/>
      <c r="AC337" s="27"/>
      <c r="AD337" s="25"/>
      <c r="AE337" s="26"/>
      <c r="AF337" s="27"/>
      <c r="AG337" s="25"/>
      <c r="AH337" s="26"/>
      <c r="AI337" s="27"/>
      <c r="AJ337" s="25"/>
      <c r="AK337" s="26"/>
      <c r="AL337" s="27"/>
    </row>
    <row r="338" spans="1:38" ht="38.25" customHeight="1" x14ac:dyDescent="0.35">
      <c r="A338" s="44" t="s">
        <v>1153</v>
      </c>
      <c r="B338" s="63" t="s">
        <v>2868</v>
      </c>
      <c r="C338" s="64" t="s">
        <v>2869</v>
      </c>
      <c r="D338" s="63" t="s">
        <v>2854</v>
      </c>
      <c r="E338" s="63">
        <v>12</v>
      </c>
      <c r="F338" s="65">
        <v>45659</v>
      </c>
      <c r="G338" s="65">
        <v>46022</v>
      </c>
      <c r="H338" s="66">
        <v>53.85</v>
      </c>
      <c r="I338" s="63" t="s">
        <v>589</v>
      </c>
      <c r="J338" s="63" t="s">
        <v>1164</v>
      </c>
      <c r="K338" s="49">
        <v>1</v>
      </c>
      <c r="L338" s="73" t="s">
        <v>2870</v>
      </c>
      <c r="M338" s="87" t="s">
        <v>2871</v>
      </c>
      <c r="N338" s="58">
        <v>46153</v>
      </c>
      <c r="O338" s="50" t="s">
        <v>2872</v>
      </c>
      <c r="P338" s="49">
        <v>1</v>
      </c>
      <c r="Q338" s="61" t="s">
        <v>3</v>
      </c>
      <c r="R338" s="55">
        <v>1</v>
      </c>
      <c r="S338" s="89" t="s">
        <v>2873</v>
      </c>
      <c r="T338" s="158" t="s">
        <v>2874</v>
      </c>
      <c r="U338" s="88">
        <v>46214</v>
      </c>
      <c r="V338" s="50" t="s">
        <v>2875</v>
      </c>
      <c r="W338" s="49">
        <v>1</v>
      </c>
      <c r="X338" s="61" t="s">
        <v>3</v>
      </c>
      <c r="Y338" s="86"/>
      <c r="Z338" s="27"/>
      <c r="AA338" s="25"/>
      <c r="AB338" s="26"/>
      <c r="AC338" s="27"/>
      <c r="AD338" s="25"/>
      <c r="AE338" s="26"/>
      <c r="AF338" s="27"/>
      <c r="AG338" s="25"/>
      <c r="AH338" s="26"/>
      <c r="AI338" s="27"/>
      <c r="AJ338" s="25"/>
      <c r="AK338" s="26"/>
      <c r="AL338" s="27"/>
    </row>
    <row r="339" spans="1:38" ht="38.25" customHeight="1" x14ac:dyDescent="0.35">
      <c r="A339" s="44" t="s">
        <v>1153</v>
      </c>
      <c r="B339" s="63" t="s">
        <v>2876</v>
      </c>
      <c r="C339" s="64" t="s">
        <v>2853</v>
      </c>
      <c r="D339" s="63" t="s">
        <v>2854</v>
      </c>
      <c r="E339" s="63">
        <v>12</v>
      </c>
      <c r="F339" s="65">
        <v>45659</v>
      </c>
      <c r="G339" s="65">
        <v>46022</v>
      </c>
      <c r="H339" s="66">
        <v>53.85</v>
      </c>
      <c r="I339" s="63" t="s">
        <v>589</v>
      </c>
      <c r="J339" s="63" t="s">
        <v>1164</v>
      </c>
      <c r="K339" s="49">
        <v>1</v>
      </c>
      <c r="L339" s="73" t="s">
        <v>2855</v>
      </c>
      <c r="M339" s="87" t="s">
        <v>2877</v>
      </c>
      <c r="N339" s="58">
        <v>46153</v>
      </c>
      <c r="O339" s="50" t="s">
        <v>2841</v>
      </c>
      <c r="P339" s="49">
        <v>1</v>
      </c>
      <c r="Q339" s="61" t="s">
        <v>3</v>
      </c>
      <c r="R339" s="55">
        <v>1</v>
      </c>
      <c r="S339" s="89" t="s">
        <v>2857</v>
      </c>
      <c r="T339" s="158" t="s">
        <v>2878</v>
      </c>
      <c r="U339" s="88">
        <v>46214</v>
      </c>
      <c r="V339" s="89" t="s">
        <v>2879</v>
      </c>
      <c r="W339" s="49">
        <v>1</v>
      </c>
      <c r="X339" s="61" t="s">
        <v>3</v>
      </c>
      <c r="Y339" s="86"/>
      <c r="Z339" s="27"/>
      <c r="AA339" s="25"/>
      <c r="AB339" s="26"/>
      <c r="AC339" s="27"/>
      <c r="AD339" s="25"/>
      <c r="AE339" s="26"/>
      <c r="AF339" s="27"/>
      <c r="AG339" s="25"/>
      <c r="AH339" s="26"/>
      <c r="AI339" s="27"/>
      <c r="AJ339" s="25"/>
      <c r="AK339" s="26"/>
      <c r="AL339" s="27"/>
    </row>
    <row r="340" spans="1:38" ht="38.25" customHeight="1" x14ac:dyDescent="0.35">
      <c r="A340" s="44" t="s">
        <v>1153</v>
      </c>
      <c r="B340" s="63" t="s">
        <v>2880</v>
      </c>
      <c r="C340" s="64" t="s">
        <v>2846</v>
      </c>
      <c r="D340" s="63" t="s">
        <v>2847</v>
      </c>
      <c r="E340" s="63">
        <v>1</v>
      </c>
      <c r="F340" s="65">
        <v>45689</v>
      </c>
      <c r="G340" s="65">
        <v>45746</v>
      </c>
      <c r="H340" s="66">
        <v>8.85</v>
      </c>
      <c r="I340" s="63" t="s">
        <v>589</v>
      </c>
      <c r="J340" s="63" t="s">
        <v>1164</v>
      </c>
      <c r="K340" s="49">
        <v>1</v>
      </c>
      <c r="L340" s="73" t="s">
        <v>2848</v>
      </c>
      <c r="M340" s="87" t="s">
        <v>2881</v>
      </c>
      <c r="N340" s="58">
        <v>46153</v>
      </c>
      <c r="O340" s="50" t="s">
        <v>2841</v>
      </c>
      <c r="P340" s="49">
        <v>1</v>
      </c>
      <c r="Q340" s="61" t="s">
        <v>3</v>
      </c>
      <c r="R340" s="55">
        <v>1</v>
      </c>
      <c r="S340" s="89" t="s">
        <v>2850</v>
      </c>
      <c r="T340" s="158" t="s">
        <v>2882</v>
      </c>
      <c r="U340" s="88">
        <v>46214</v>
      </c>
      <c r="V340" s="89" t="s">
        <v>2879</v>
      </c>
      <c r="W340" s="49">
        <v>1</v>
      </c>
      <c r="X340" s="61" t="s">
        <v>3</v>
      </c>
      <c r="Y340" s="86"/>
      <c r="Z340" s="27"/>
      <c r="AA340" s="25"/>
      <c r="AB340" s="26"/>
      <c r="AC340" s="27"/>
      <c r="AD340" s="25"/>
      <c r="AE340" s="26"/>
      <c r="AF340" s="27"/>
      <c r="AG340" s="25"/>
      <c r="AH340" s="26"/>
      <c r="AI340" s="27"/>
      <c r="AJ340" s="25"/>
      <c r="AK340" s="26"/>
      <c r="AL340" s="27"/>
    </row>
    <row r="341" spans="1:38" ht="38.25" customHeight="1" x14ac:dyDescent="0.35">
      <c r="A341" s="44" t="s">
        <v>1153</v>
      </c>
      <c r="B341" s="63" t="s">
        <v>2883</v>
      </c>
      <c r="C341" s="64" t="s">
        <v>2884</v>
      </c>
      <c r="D341" s="63" t="s">
        <v>2885</v>
      </c>
      <c r="E341" s="63">
        <v>1</v>
      </c>
      <c r="F341" s="65">
        <v>46023</v>
      </c>
      <c r="G341" s="65">
        <v>46387</v>
      </c>
      <c r="H341" s="66">
        <v>54</v>
      </c>
      <c r="I341" s="63" t="s">
        <v>589</v>
      </c>
      <c r="J341" s="63" t="s">
        <v>563</v>
      </c>
      <c r="K341" s="49">
        <v>0</v>
      </c>
      <c r="L341" s="73" t="s">
        <v>2886</v>
      </c>
      <c r="M341" s="87" t="s">
        <v>2887</v>
      </c>
      <c r="N341" s="58">
        <v>46153</v>
      </c>
      <c r="O341" s="50" t="s">
        <v>2576</v>
      </c>
      <c r="P341" s="49">
        <v>0</v>
      </c>
      <c r="Q341" s="61" t="s">
        <v>526</v>
      </c>
      <c r="R341" s="55">
        <v>0</v>
      </c>
      <c r="S341" s="89" t="s">
        <v>2888</v>
      </c>
      <c r="T341" s="158" t="s">
        <v>2889</v>
      </c>
      <c r="U341" s="88">
        <v>46214</v>
      </c>
      <c r="V341" s="50" t="s">
        <v>2576</v>
      </c>
      <c r="W341" s="49">
        <v>0</v>
      </c>
      <c r="X341" s="62" t="s">
        <v>4</v>
      </c>
      <c r="Y341" s="86"/>
      <c r="Z341" s="27"/>
      <c r="AA341" s="25"/>
      <c r="AB341" s="26"/>
      <c r="AC341" s="27"/>
      <c r="AD341" s="25"/>
      <c r="AE341" s="26"/>
      <c r="AF341" s="27"/>
      <c r="AG341" s="25"/>
      <c r="AH341" s="26"/>
      <c r="AI341" s="27"/>
      <c r="AJ341" s="25"/>
      <c r="AK341" s="26"/>
      <c r="AL341" s="27"/>
    </row>
    <row r="342" spans="1:38" ht="38.25" customHeight="1" x14ac:dyDescent="0.35">
      <c r="A342" s="44" t="s">
        <v>1153</v>
      </c>
      <c r="B342" s="63" t="s">
        <v>2890</v>
      </c>
      <c r="C342" s="64" t="s">
        <v>2891</v>
      </c>
      <c r="D342" s="63" t="s">
        <v>2512</v>
      </c>
      <c r="E342" s="63">
        <v>12</v>
      </c>
      <c r="F342" s="65">
        <v>46023</v>
      </c>
      <c r="G342" s="65">
        <v>46387</v>
      </c>
      <c r="H342" s="66">
        <v>54</v>
      </c>
      <c r="I342" s="63" t="s">
        <v>666</v>
      </c>
      <c r="J342" s="63" t="s">
        <v>563</v>
      </c>
      <c r="K342" s="49">
        <v>1</v>
      </c>
      <c r="L342" s="73" t="s">
        <v>2892</v>
      </c>
      <c r="M342" s="87" t="s">
        <v>2893</v>
      </c>
      <c r="N342" s="58">
        <v>46153</v>
      </c>
      <c r="O342" s="50" t="s">
        <v>2894</v>
      </c>
      <c r="P342" s="49">
        <v>1</v>
      </c>
      <c r="Q342" s="61" t="s">
        <v>3</v>
      </c>
      <c r="R342" s="55">
        <v>1</v>
      </c>
      <c r="S342" s="89" t="s">
        <v>2895</v>
      </c>
      <c r="T342" s="158" t="s">
        <v>2896</v>
      </c>
      <c r="U342" s="88">
        <v>46214</v>
      </c>
      <c r="V342" s="50" t="s">
        <v>2894</v>
      </c>
      <c r="W342" s="49">
        <v>1</v>
      </c>
      <c r="X342" s="61" t="s">
        <v>3</v>
      </c>
      <c r="Y342" s="86"/>
      <c r="Z342" s="27"/>
      <c r="AA342" s="25"/>
      <c r="AB342" s="26"/>
      <c r="AC342" s="27"/>
      <c r="AD342" s="25"/>
      <c r="AE342" s="26"/>
      <c r="AF342" s="27"/>
      <c r="AG342" s="25"/>
      <c r="AH342" s="26"/>
      <c r="AI342" s="27"/>
      <c r="AJ342" s="25"/>
      <c r="AK342" s="26"/>
      <c r="AL342" s="27"/>
    </row>
    <row r="343" spans="1:38" ht="38.25" customHeight="1" x14ac:dyDescent="0.35">
      <c r="A343" s="44" t="s">
        <v>1153</v>
      </c>
      <c r="B343" s="63" t="s">
        <v>2897</v>
      </c>
      <c r="C343" s="64" t="s">
        <v>2898</v>
      </c>
      <c r="D343" s="63" t="s">
        <v>1643</v>
      </c>
      <c r="E343" s="63">
        <v>1</v>
      </c>
      <c r="F343" s="65">
        <v>46023</v>
      </c>
      <c r="G343" s="65">
        <v>46112</v>
      </c>
      <c r="H343" s="66">
        <v>13.5</v>
      </c>
      <c r="I343" s="63" t="s">
        <v>589</v>
      </c>
      <c r="J343" s="63" t="s">
        <v>563</v>
      </c>
      <c r="K343" s="49">
        <v>0</v>
      </c>
      <c r="L343" s="73" t="s">
        <v>2574</v>
      </c>
      <c r="M343" s="87" t="s">
        <v>2899</v>
      </c>
      <c r="N343" s="58">
        <v>46153</v>
      </c>
      <c r="O343" s="50" t="s">
        <v>2576</v>
      </c>
      <c r="P343" s="49">
        <v>0</v>
      </c>
      <c r="Q343" s="61" t="s">
        <v>526</v>
      </c>
      <c r="R343" s="55">
        <v>1</v>
      </c>
      <c r="S343" s="89" t="s">
        <v>2900</v>
      </c>
      <c r="T343" s="158" t="s">
        <v>2901</v>
      </c>
      <c r="U343" s="88">
        <v>46214</v>
      </c>
      <c r="V343" s="89" t="s">
        <v>2902</v>
      </c>
      <c r="W343" s="49">
        <v>0.7</v>
      </c>
      <c r="X343" s="62" t="s">
        <v>4</v>
      </c>
      <c r="Y343" s="86"/>
      <c r="Z343" s="27"/>
      <c r="AA343" s="25"/>
      <c r="AB343" s="26"/>
      <c r="AC343" s="27"/>
      <c r="AD343" s="25"/>
      <c r="AE343" s="26"/>
      <c r="AF343" s="27"/>
      <c r="AG343" s="25"/>
      <c r="AH343" s="26"/>
      <c r="AI343" s="27"/>
      <c r="AJ343" s="25"/>
      <c r="AK343" s="26"/>
      <c r="AL343" s="27"/>
    </row>
    <row r="344" spans="1:38" ht="38.25" customHeight="1" x14ac:dyDescent="0.35">
      <c r="A344" s="44" t="s">
        <v>1153</v>
      </c>
      <c r="B344" s="63" t="s">
        <v>2903</v>
      </c>
      <c r="C344" s="64" t="s">
        <v>2904</v>
      </c>
      <c r="D344" s="63" t="s">
        <v>2905</v>
      </c>
      <c r="E344" s="63">
        <v>1</v>
      </c>
      <c r="F344" s="65">
        <v>46023</v>
      </c>
      <c r="G344" s="65">
        <v>46053</v>
      </c>
      <c r="H344" s="66">
        <v>4.5</v>
      </c>
      <c r="I344" s="63" t="s">
        <v>589</v>
      </c>
      <c r="J344" s="63" t="s">
        <v>563</v>
      </c>
      <c r="K344" s="49">
        <v>1</v>
      </c>
      <c r="L344" s="73" t="s">
        <v>2906</v>
      </c>
      <c r="M344" s="87" t="s">
        <v>2907</v>
      </c>
      <c r="N344" s="58">
        <v>46153</v>
      </c>
      <c r="O344" s="50" t="s">
        <v>2908</v>
      </c>
      <c r="P344" s="49">
        <v>0</v>
      </c>
      <c r="Q344" s="61" t="s">
        <v>526</v>
      </c>
      <c r="R344" s="55">
        <v>1</v>
      </c>
      <c r="S344" s="89" t="s">
        <v>2909</v>
      </c>
      <c r="T344" s="158" t="s">
        <v>2910</v>
      </c>
      <c r="U344" s="88">
        <v>46214</v>
      </c>
      <c r="V344" s="89" t="s">
        <v>2911</v>
      </c>
      <c r="W344" s="49">
        <v>1</v>
      </c>
      <c r="X344" s="61" t="s">
        <v>3</v>
      </c>
      <c r="Y344" s="86"/>
      <c r="Z344" s="27"/>
      <c r="AA344" s="25"/>
      <c r="AB344" s="26"/>
      <c r="AC344" s="27"/>
      <c r="AD344" s="25"/>
      <c r="AE344" s="26"/>
      <c r="AF344" s="27"/>
      <c r="AG344" s="25"/>
      <c r="AH344" s="26"/>
      <c r="AI344" s="27"/>
      <c r="AJ344" s="25"/>
      <c r="AK344" s="26"/>
      <c r="AL344" s="27"/>
    </row>
    <row r="345" spans="1:38" ht="38.25" customHeight="1" x14ac:dyDescent="0.35">
      <c r="A345" s="44" t="s">
        <v>1153</v>
      </c>
      <c r="B345" s="63" t="s">
        <v>2912</v>
      </c>
      <c r="C345" s="64" t="s">
        <v>2557</v>
      </c>
      <c r="D345" s="63" t="s">
        <v>2558</v>
      </c>
      <c r="E345" s="63">
        <v>1</v>
      </c>
      <c r="F345" s="65">
        <v>46023</v>
      </c>
      <c r="G345" s="65">
        <v>46387</v>
      </c>
      <c r="H345" s="66">
        <v>54</v>
      </c>
      <c r="I345" s="63" t="s">
        <v>589</v>
      </c>
      <c r="J345" s="63" t="s">
        <v>563</v>
      </c>
      <c r="K345" s="49">
        <v>1</v>
      </c>
      <c r="L345" s="73" t="s">
        <v>2559</v>
      </c>
      <c r="M345" s="87" t="s">
        <v>2913</v>
      </c>
      <c r="N345" s="58">
        <v>46153</v>
      </c>
      <c r="O345" s="50" t="s">
        <v>2561</v>
      </c>
      <c r="P345" s="49">
        <v>0.1</v>
      </c>
      <c r="Q345" s="61" t="s">
        <v>526</v>
      </c>
      <c r="R345" s="55">
        <v>1</v>
      </c>
      <c r="S345" s="89" t="s">
        <v>2568</v>
      </c>
      <c r="T345" s="158" t="s">
        <v>2914</v>
      </c>
      <c r="U345" s="88" t="s">
        <v>2294</v>
      </c>
      <c r="V345" s="89" t="s">
        <v>2570</v>
      </c>
      <c r="W345" s="49">
        <v>0.3</v>
      </c>
      <c r="X345" s="62" t="s">
        <v>4</v>
      </c>
      <c r="Y345" s="86"/>
      <c r="Z345" s="27"/>
      <c r="AA345" s="25"/>
      <c r="AB345" s="26"/>
      <c r="AC345" s="27"/>
      <c r="AD345" s="25"/>
      <c r="AE345" s="26"/>
      <c r="AF345" s="27"/>
      <c r="AG345" s="25"/>
      <c r="AH345" s="26"/>
      <c r="AI345" s="27"/>
      <c r="AJ345" s="25"/>
      <c r="AK345" s="26"/>
      <c r="AL345" s="27"/>
    </row>
    <row r="346" spans="1:38" ht="38.25" customHeight="1" x14ac:dyDescent="0.35">
      <c r="A346" s="44" t="s">
        <v>1153</v>
      </c>
      <c r="B346" s="45" t="s">
        <v>2915</v>
      </c>
      <c r="C346" s="46" t="s">
        <v>2916</v>
      </c>
      <c r="D346" s="45" t="s">
        <v>2917</v>
      </c>
      <c r="E346" s="45">
        <v>9</v>
      </c>
      <c r="F346" s="47">
        <v>46113</v>
      </c>
      <c r="G346" s="47">
        <v>46387</v>
      </c>
      <c r="H346" s="48">
        <v>40.5</v>
      </c>
      <c r="I346" s="45" t="s">
        <v>609</v>
      </c>
      <c r="J346" s="45" t="s">
        <v>2918</v>
      </c>
      <c r="K346" s="49">
        <v>0.27</v>
      </c>
      <c r="L346" s="73" t="s">
        <v>2919</v>
      </c>
      <c r="M346" s="87" t="s">
        <v>2920</v>
      </c>
      <c r="N346" s="58">
        <v>46153</v>
      </c>
      <c r="O346" s="50" t="s">
        <v>2921</v>
      </c>
      <c r="P346" s="49">
        <v>0</v>
      </c>
      <c r="Q346" s="61" t="s">
        <v>526</v>
      </c>
      <c r="R346" s="55">
        <v>0.27</v>
      </c>
      <c r="S346" s="89" t="s">
        <v>2919</v>
      </c>
      <c r="T346" s="84" t="s">
        <v>2922</v>
      </c>
      <c r="U346" s="88" t="s">
        <v>2294</v>
      </c>
      <c r="V346" s="89" t="s">
        <v>2923</v>
      </c>
      <c r="W346" s="55">
        <v>0.27</v>
      </c>
      <c r="X346" s="62" t="s">
        <v>4</v>
      </c>
      <c r="Y346" s="86"/>
      <c r="Z346" s="27"/>
      <c r="AA346" s="25"/>
      <c r="AB346" s="26"/>
      <c r="AC346" s="27"/>
      <c r="AD346" s="25"/>
      <c r="AE346" s="26"/>
      <c r="AF346" s="27"/>
      <c r="AG346" s="25"/>
      <c r="AH346" s="26"/>
      <c r="AI346" s="27"/>
      <c r="AJ346" s="25"/>
      <c r="AK346" s="26"/>
      <c r="AL346" s="27"/>
    </row>
    <row r="347" spans="1:38" ht="38.25" customHeight="1" x14ac:dyDescent="0.35">
      <c r="A347" s="44" t="s">
        <v>1153</v>
      </c>
      <c r="B347" s="63" t="s">
        <v>2924</v>
      </c>
      <c r="C347" s="64" t="s">
        <v>2925</v>
      </c>
      <c r="D347" s="63" t="s">
        <v>2926</v>
      </c>
      <c r="E347" s="63">
        <v>1</v>
      </c>
      <c r="F347" s="65">
        <v>43832</v>
      </c>
      <c r="G347" s="65">
        <v>44012</v>
      </c>
      <c r="H347" s="66">
        <v>26.700000000000003</v>
      </c>
      <c r="I347" s="63" t="s">
        <v>609</v>
      </c>
      <c r="J347" s="63" t="s">
        <v>2927</v>
      </c>
      <c r="K347" s="49">
        <v>1</v>
      </c>
      <c r="L347" s="73" t="s">
        <v>2928</v>
      </c>
      <c r="M347" s="87" t="s">
        <v>2929</v>
      </c>
      <c r="N347" s="58">
        <v>46153</v>
      </c>
      <c r="O347" s="50" t="s">
        <v>2930</v>
      </c>
      <c r="P347" s="49">
        <v>0</v>
      </c>
      <c r="Q347" s="61" t="s">
        <v>6</v>
      </c>
      <c r="R347" s="55">
        <v>1</v>
      </c>
      <c r="S347" s="89" t="s">
        <v>2928</v>
      </c>
      <c r="T347" s="84" t="s">
        <v>2922</v>
      </c>
      <c r="U347" s="88" t="s">
        <v>2294</v>
      </c>
      <c r="V347" s="50" t="s">
        <v>2931</v>
      </c>
      <c r="W347" s="49">
        <v>0</v>
      </c>
      <c r="X347" s="61" t="s">
        <v>6</v>
      </c>
      <c r="Y347" s="86"/>
      <c r="Z347" s="27"/>
      <c r="AA347" s="25"/>
      <c r="AB347" s="26"/>
      <c r="AC347" s="27"/>
      <c r="AD347" s="25"/>
      <c r="AE347" s="26"/>
      <c r="AF347" s="27"/>
      <c r="AG347" s="25"/>
      <c r="AH347" s="26"/>
      <c r="AI347" s="27"/>
      <c r="AJ347" s="25"/>
      <c r="AK347" s="26"/>
      <c r="AL347" s="27"/>
    </row>
    <row r="348" spans="1:38" ht="38.25" customHeight="1" x14ac:dyDescent="0.35">
      <c r="A348" s="44" t="s">
        <v>1153</v>
      </c>
      <c r="B348" s="63" t="s">
        <v>2932</v>
      </c>
      <c r="C348" s="64" t="s">
        <v>2933</v>
      </c>
      <c r="D348" s="63" t="s">
        <v>2934</v>
      </c>
      <c r="E348" s="63">
        <v>1</v>
      </c>
      <c r="F348" s="65">
        <v>43808</v>
      </c>
      <c r="G348" s="65">
        <v>43917</v>
      </c>
      <c r="H348" s="66">
        <v>16.2</v>
      </c>
      <c r="I348" s="63" t="s">
        <v>609</v>
      </c>
      <c r="J348" s="63" t="s">
        <v>2927</v>
      </c>
      <c r="K348" s="49">
        <v>0</v>
      </c>
      <c r="L348" s="73" t="s">
        <v>2935</v>
      </c>
      <c r="M348" s="87"/>
      <c r="N348" s="58">
        <v>46153</v>
      </c>
      <c r="O348" s="50" t="s">
        <v>1159</v>
      </c>
      <c r="P348" s="49">
        <v>0</v>
      </c>
      <c r="Q348" s="61" t="s">
        <v>6</v>
      </c>
      <c r="R348" s="55">
        <v>0</v>
      </c>
      <c r="S348" s="89" t="s">
        <v>2935</v>
      </c>
      <c r="T348" s="158"/>
      <c r="U348" s="88" t="s">
        <v>2294</v>
      </c>
      <c r="V348" s="50" t="s">
        <v>2931</v>
      </c>
      <c r="W348" s="49">
        <v>0</v>
      </c>
      <c r="X348" s="61" t="s">
        <v>6</v>
      </c>
      <c r="Y348" s="86"/>
      <c r="Z348" s="27"/>
      <c r="AA348" s="25"/>
      <c r="AB348" s="26"/>
      <c r="AC348" s="27"/>
      <c r="AD348" s="25"/>
      <c r="AE348" s="26"/>
      <c r="AF348" s="27"/>
      <c r="AG348" s="25"/>
      <c r="AH348" s="26"/>
      <c r="AI348" s="27"/>
      <c r="AJ348" s="25"/>
      <c r="AK348" s="26"/>
      <c r="AL348" s="27"/>
    </row>
    <row r="349" spans="1:38" ht="38.25" customHeight="1" x14ac:dyDescent="0.35">
      <c r="A349" s="44" t="s">
        <v>1153</v>
      </c>
      <c r="B349" s="45" t="s">
        <v>2936</v>
      </c>
      <c r="C349" s="46" t="s">
        <v>2937</v>
      </c>
      <c r="D349" s="45" t="s">
        <v>1264</v>
      </c>
      <c r="E349" s="45">
        <v>4</v>
      </c>
      <c r="F349" s="47">
        <v>46023</v>
      </c>
      <c r="G349" s="47">
        <v>46387</v>
      </c>
      <c r="H349" s="48">
        <v>54</v>
      </c>
      <c r="I349" s="45" t="s">
        <v>609</v>
      </c>
      <c r="J349" s="45"/>
      <c r="K349" s="49">
        <v>0.25</v>
      </c>
      <c r="L349" s="73" t="s">
        <v>2938</v>
      </c>
      <c r="M349" s="87" t="s">
        <v>2939</v>
      </c>
      <c r="N349" s="58">
        <v>46153</v>
      </c>
      <c r="O349" s="50" t="s">
        <v>2940</v>
      </c>
      <c r="P349" s="49">
        <v>0.25</v>
      </c>
      <c r="Q349" s="61" t="s">
        <v>526</v>
      </c>
      <c r="R349" s="55">
        <v>0.25</v>
      </c>
      <c r="S349" s="89" t="s">
        <v>2938</v>
      </c>
      <c r="T349" s="84" t="s">
        <v>2922</v>
      </c>
      <c r="U349" s="88" t="s">
        <v>2294</v>
      </c>
      <c r="V349" s="89" t="s">
        <v>2941</v>
      </c>
      <c r="W349" s="49">
        <v>0.5</v>
      </c>
      <c r="X349" s="62" t="s">
        <v>4</v>
      </c>
      <c r="Y349" s="86"/>
      <c r="Z349" s="27"/>
      <c r="AA349" s="25"/>
      <c r="AB349" s="26"/>
      <c r="AC349" s="27"/>
      <c r="AD349" s="25"/>
      <c r="AE349" s="26"/>
      <c r="AF349" s="27"/>
      <c r="AG349" s="25"/>
      <c r="AH349" s="26"/>
      <c r="AI349" s="27"/>
      <c r="AJ349" s="25"/>
      <c r="AK349" s="26"/>
      <c r="AL349" s="27"/>
    </row>
    <row r="350" spans="1:38" ht="38.25" customHeight="1" x14ac:dyDescent="0.35">
      <c r="A350" s="44" t="s">
        <v>1153</v>
      </c>
      <c r="B350" s="45" t="s">
        <v>2942</v>
      </c>
      <c r="C350" s="46" t="s">
        <v>2943</v>
      </c>
      <c r="D350" s="45" t="s">
        <v>2320</v>
      </c>
      <c r="E350" s="45">
        <v>1</v>
      </c>
      <c r="F350" s="47">
        <v>46113</v>
      </c>
      <c r="G350" s="47">
        <v>46387</v>
      </c>
      <c r="H350" s="48">
        <v>40.5</v>
      </c>
      <c r="I350" s="45" t="s">
        <v>609</v>
      </c>
      <c r="J350" s="45" t="s">
        <v>2944</v>
      </c>
      <c r="K350" s="49">
        <v>0</v>
      </c>
      <c r="L350" s="73" t="s">
        <v>2945</v>
      </c>
      <c r="M350" s="87"/>
      <c r="N350" s="58">
        <v>46153</v>
      </c>
      <c r="O350" s="50" t="s">
        <v>1159</v>
      </c>
      <c r="P350" s="49">
        <v>0</v>
      </c>
      <c r="Q350" s="61" t="s">
        <v>526</v>
      </c>
      <c r="R350" s="55">
        <v>0</v>
      </c>
      <c r="S350" s="89" t="s">
        <v>2945</v>
      </c>
      <c r="T350" s="158"/>
      <c r="U350" s="88" t="s">
        <v>2294</v>
      </c>
      <c r="V350" s="50" t="s">
        <v>2931</v>
      </c>
      <c r="W350" s="49">
        <v>0</v>
      </c>
      <c r="X350" s="62" t="s">
        <v>4</v>
      </c>
      <c r="Y350" s="86"/>
      <c r="Z350" s="27"/>
      <c r="AA350" s="25"/>
      <c r="AB350" s="26"/>
      <c r="AC350" s="27"/>
      <c r="AD350" s="25"/>
      <c r="AE350" s="26"/>
      <c r="AF350" s="27"/>
      <c r="AG350" s="25"/>
      <c r="AH350" s="26"/>
      <c r="AI350" s="27"/>
      <c r="AJ350" s="25"/>
      <c r="AK350" s="26"/>
      <c r="AL350" s="27"/>
    </row>
    <row r="351" spans="1:38" ht="38.25" customHeight="1" x14ac:dyDescent="0.35">
      <c r="A351" s="44" t="s">
        <v>1153</v>
      </c>
      <c r="B351" s="63" t="s">
        <v>2946</v>
      </c>
      <c r="C351" s="64" t="s">
        <v>2947</v>
      </c>
      <c r="D351" s="63" t="s">
        <v>2948</v>
      </c>
      <c r="E351" s="63">
        <v>1</v>
      </c>
      <c r="F351" s="65">
        <v>44470</v>
      </c>
      <c r="G351" s="65">
        <v>44742</v>
      </c>
      <c r="H351" s="66">
        <v>40.35</v>
      </c>
      <c r="I351" s="63" t="s">
        <v>609</v>
      </c>
      <c r="J351" s="63"/>
      <c r="K351" s="49">
        <v>1</v>
      </c>
      <c r="L351" s="73" t="s">
        <v>2949</v>
      </c>
      <c r="M351" s="87" t="s">
        <v>2950</v>
      </c>
      <c r="N351" s="58">
        <v>46153</v>
      </c>
      <c r="O351" s="50" t="s">
        <v>2951</v>
      </c>
      <c r="P351" s="49">
        <v>1</v>
      </c>
      <c r="Q351" s="61" t="s">
        <v>3</v>
      </c>
      <c r="R351" s="55">
        <v>1</v>
      </c>
      <c r="S351" s="89" t="s">
        <v>2949</v>
      </c>
      <c r="T351" s="84" t="s">
        <v>2922</v>
      </c>
      <c r="U351" s="88" t="s">
        <v>2294</v>
      </c>
      <c r="V351" s="89" t="s">
        <v>2677</v>
      </c>
      <c r="W351" s="49">
        <v>1</v>
      </c>
      <c r="X351" s="55" t="s">
        <v>3</v>
      </c>
      <c r="Y351" s="86"/>
      <c r="Z351" s="27"/>
      <c r="AA351" s="25"/>
      <c r="AB351" s="26"/>
      <c r="AC351" s="27"/>
      <c r="AD351" s="25"/>
      <c r="AE351" s="26"/>
      <c r="AF351" s="27"/>
      <c r="AG351" s="25"/>
      <c r="AH351" s="26"/>
      <c r="AI351" s="27"/>
      <c r="AJ351" s="25"/>
      <c r="AK351" s="26"/>
      <c r="AL351" s="27"/>
    </row>
    <row r="352" spans="1:38" ht="38.25" customHeight="1" x14ac:dyDescent="0.35">
      <c r="A352" s="44" t="s">
        <v>1153</v>
      </c>
      <c r="B352" s="45" t="s">
        <v>2952</v>
      </c>
      <c r="C352" s="46" t="s">
        <v>2953</v>
      </c>
      <c r="D352" s="45" t="s">
        <v>2954</v>
      </c>
      <c r="E352" s="45">
        <v>4</v>
      </c>
      <c r="F352" s="47">
        <v>46023</v>
      </c>
      <c r="G352" s="47">
        <v>46112</v>
      </c>
      <c r="H352" s="48">
        <v>13.5</v>
      </c>
      <c r="I352" s="45" t="s">
        <v>609</v>
      </c>
      <c r="J352" s="45" t="s">
        <v>2955</v>
      </c>
      <c r="K352" s="49">
        <v>0.25</v>
      </c>
      <c r="L352" s="73" t="s">
        <v>2956</v>
      </c>
      <c r="M352" s="87" t="s">
        <v>2957</v>
      </c>
      <c r="N352" s="58">
        <v>46153</v>
      </c>
      <c r="O352" s="50" t="s">
        <v>2958</v>
      </c>
      <c r="P352" s="49">
        <v>1</v>
      </c>
      <c r="Q352" s="61" t="s">
        <v>3</v>
      </c>
      <c r="R352" s="55">
        <v>0.25</v>
      </c>
      <c r="S352" s="89" t="s">
        <v>2956</v>
      </c>
      <c r="T352" s="84" t="s">
        <v>2922</v>
      </c>
      <c r="U352" s="88" t="s">
        <v>2294</v>
      </c>
      <c r="V352" s="89" t="s">
        <v>2677</v>
      </c>
      <c r="W352" s="49">
        <v>1</v>
      </c>
      <c r="X352" s="55" t="s">
        <v>3</v>
      </c>
      <c r="Y352" s="86"/>
      <c r="Z352" s="27"/>
      <c r="AA352" s="25"/>
      <c r="AB352" s="26"/>
      <c r="AC352" s="27"/>
      <c r="AD352" s="25"/>
      <c r="AE352" s="26"/>
      <c r="AF352" s="27"/>
      <c r="AG352" s="25"/>
      <c r="AH352" s="26"/>
      <c r="AI352" s="27"/>
      <c r="AJ352" s="25"/>
      <c r="AK352" s="26"/>
      <c r="AL352" s="27"/>
    </row>
    <row r="353" spans="1:38" ht="38.25" customHeight="1" x14ac:dyDescent="0.35">
      <c r="A353" s="44" t="s">
        <v>1153</v>
      </c>
      <c r="B353" s="63" t="s">
        <v>2959</v>
      </c>
      <c r="C353" s="64" t="s">
        <v>2960</v>
      </c>
      <c r="D353" s="63" t="s">
        <v>2961</v>
      </c>
      <c r="E353" s="63">
        <v>1</v>
      </c>
      <c r="F353" s="65">
        <v>44562</v>
      </c>
      <c r="G353" s="65">
        <v>44742</v>
      </c>
      <c r="H353" s="66">
        <v>26.85</v>
      </c>
      <c r="I353" s="63" t="s">
        <v>609</v>
      </c>
      <c r="J353" s="63" t="s">
        <v>2927</v>
      </c>
      <c r="K353" s="49"/>
      <c r="L353" s="73"/>
      <c r="M353" s="87"/>
      <c r="N353" s="58">
        <v>46153</v>
      </c>
      <c r="O353" s="50" t="s">
        <v>1159</v>
      </c>
      <c r="P353" s="49">
        <v>0</v>
      </c>
      <c r="Q353" s="61" t="s">
        <v>6</v>
      </c>
      <c r="R353" s="55"/>
      <c r="S353" s="89"/>
      <c r="T353" s="158"/>
      <c r="U353" s="88" t="s">
        <v>2294</v>
      </c>
      <c r="V353" s="50" t="s">
        <v>2931</v>
      </c>
      <c r="W353" s="49">
        <v>0</v>
      </c>
      <c r="X353" s="61" t="s">
        <v>6</v>
      </c>
      <c r="Y353" s="86"/>
      <c r="Z353" s="27"/>
      <c r="AA353" s="25"/>
      <c r="AB353" s="26"/>
      <c r="AC353" s="27"/>
      <c r="AD353" s="25"/>
      <c r="AE353" s="26"/>
      <c r="AF353" s="27"/>
      <c r="AG353" s="25"/>
      <c r="AH353" s="26"/>
      <c r="AI353" s="27"/>
      <c r="AJ353" s="25"/>
      <c r="AK353" s="26"/>
      <c r="AL353" s="27"/>
    </row>
    <row r="354" spans="1:38" ht="38.25" customHeight="1" x14ac:dyDescent="0.35">
      <c r="A354" s="44" t="s">
        <v>1153</v>
      </c>
      <c r="B354" s="63" t="s">
        <v>2962</v>
      </c>
      <c r="C354" s="64" t="s">
        <v>2963</v>
      </c>
      <c r="D354" s="63" t="s">
        <v>2964</v>
      </c>
      <c r="E354" s="63">
        <v>1</v>
      </c>
      <c r="F354" s="65">
        <v>44959</v>
      </c>
      <c r="G354" s="65">
        <v>45107</v>
      </c>
      <c r="H354" s="66">
        <v>22.2</v>
      </c>
      <c r="I354" s="63" t="s">
        <v>609</v>
      </c>
      <c r="J354" s="63" t="s">
        <v>2965</v>
      </c>
      <c r="K354" s="49">
        <v>0</v>
      </c>
      <c r="L354" s="73" t="s">
        <v>2966</v>
      </c>
      <c r="M354" s="87"/>
      <c r="N354" s="58">
        <v>46153</v>
      </c>
      <c r="O354" s="50" t="s">
        <v>1159</v>
      </c>
      <c r="P354" s="49">
        <v>0</v>
      </c>
      <c r="Q354" s="61" t="s">
        <v>6</v>
      </c>
      <c r="R354" s="55">
        <v>0</v>
      </c>
      <c r="S354" s="89" t="s">
        <v>2966</v>
      </c>
      <c r="T354" s="158"/>
      <c r="U354" s="88" t="s">
        <v>2294</v>
      </c>
      <c r="V354" s="50" t="s">
        <v>2931</v>
      </c>
      <c r="W354" s="49">
        <v>0</v>
      </c>
      <c r="X354" s="61" t="s">
        <v>6</v>
      </c>
      <c r="Y354" s="86"/>
      <c r="Z354" s="27"/>
      <c r="AA354" s="25"/>
      <c r="AB354" s="26"/>
      <c r="AC354" s="27"/>
      <c r="AD354" s="25"/>
      <c r="AE354" s="26"/>
      <c r="AF354" s="27"/>
      <c r="AG354" s="25"/>
      <c r="AH354" s="26"/>
      <c r="AI354" s="27"/>
      <c r="AJ354" s="25"/>
      <c r="AK354" s="26"/>
      <c r="AL354" s="27"/>
    </row>
    <row r="355" spans="1:38" ht="38.25" customHeight="1" x14ac:dyDescent="0.35">
      <c r="A355" s="44" t="s">
        <v>1153</v>
      </c>
      <c r="B355" s="63" t="s">
        <v>2967</v>
      </c>
      <c r="C355" s="64" t="s">
        <v>2968</v>
      </c>
      <c r="D355" s="63" t="s">
        <v>2969</v>
      </c>
      <c r="E355" s="63">
        <v>1</v>
      </c>
      <c r="F355" s="65">
        <v>45139</v>
      </c>
      <c r="G355" s="65">
        <v>45260</v>
      </c>
      <c r="H355" s="66">
        <v>17.849999999999998</v>
      </c>
      <c r="I355" s="63" t="s">
        <v>609</v>
      </c>
      <c r="J355" s="63" t="s">
        <v>2970</v>
      </c>
      <c r="K355" s="49"/>
      <c r="L355" s="73"/>
      <c r="M355" s="87"/>
      <c r="N355" s="58">
        <v>46153</v>
      </c>
      <c r="O355" s="50" t="s">
        <v>1159</v>
      </c>
      <c r="P355" s="49">
        <v>0</v>
      </c>
      <c r="Q355" s="61" t="s">
        <v>526</v>
      </c>
      <c r="R355" s="55"/>
      <c r="S355" s="89"/>
      <c r="T355" s="158"/>
      <c r="U355" s="88" t="s">
        <v>2294</v>
      </c>
      <c r="V355" s="50" t="s">
        <v>2931</v>
      </c>
      <c r="W355" s="49">
        <v>0</v>
      </c>
      <c r="X355" s="61" t="s">
        <v>6</v>
      </c>
      <c r="Y355" s="86"/>
      <c r="Z355" s="27"/>
      <c r="AA355" s="25"/>
      <c r="AB355" s="26"/>
      <c r="AC355" s="27"/>
      <c r="AD355" s="25"/>
      <c r="AE355" s="26"/>
      <c r="AF355" s="27"/>
      <c r="AG355" s="25"/>
      <c r="AH355" s="26"/>
      <c r="AI355" s="27"/>
      <c r="AJ355" s="25"/>
      <c r="AK355" s="26"/>
      <c r="AL355" s="27"/>
    </row>
    <row r="356" spans="1:38" ht="38.25" customHeight="1" x14ac:dyDescent="0.35">
      <c r="A356" s="44" t="s">
        <v>1153</v>
      </c>
      <c r="B356" s="45" t="s">
        <v>2971</v>
      </c>
      <c r="C356" s="46" t="s">
        <v>2972</v>
      </c>
      <c r="D356" s="45" t="s">
        <v>2973</v>
      </c>
      <c r="E356" s="45">
        <v>1</v>
      </c>
      <c r="F356" s="47">
        <v>45139</v>
      </c>
      <c r="G356" s="47">
        <v>45260</v>
      </c>
      <c r="H356" s="48">
        <v>17.849999999999998</v>
      </c>
      <c r="I356" s="45" t="s">
        <v>609</v>
      </c>
      <c r="J356" s="45"/>
      <c r="K356" s="49">
        <v>0</v>
      </c>
      <c r="L356" s="73" t="s">
        <v>2974</v>
      </c>
      <c r="M356" s="87"/>
      <c r="N356" s="58">
        <v>46153</v>
      </c>
      <c r="O356" s="50" t="s">
        <v>1159</v>
      </c>
      <c r="P356" s="49">
        <v>0</v>
      </c>
      <c r="Q356" s="61" t="s">
        <v>6</v>
      </c>
      <c r="R356" s="55">
        <v>0</v>
      </c>
      <c r="S356" s="89" t="s">
        <v>2974</v>
      </c>
      <c r="T356" s="158"/>
      <c r="U356" s="88" t="s">
        <v>2294</v>
      </c>
      <c r="V356" s="50" t="s">
        <v>2931</v>
      </c>
      <c r="W356" s="49">
        <v>0</v>
      </c>
      <c r="X356" s="61" t="s">
        <v>6</v>
      </c>
      <c r="Y356" s="86"/>
      <c r="Z356" s="27"/>
      <c r="AA356" s="25"/>
      <c r="AB356" s="26"/>
      <c r="AC356" s="27"/>
      <c r="AD356" s="25"/>
      <c r="AE356" s="26"/>
      <c r="AF356" s="27"/>
      <c r="AG356" s="25"/>
      <c r="AH356" s="26"/>
      <c r="AI356" s="27"/>
      <c r="AJ356" s="25"/>
      <c r="AK356" s="26"/>
      <c r="AL356" s="27"/>
    </row>
    <row r="357" spans="1:38" ht="38.25" customHeight="1" x14ac:dyDescent="0.35">
      <c r="A357" s="44" t="s">
        <v>1153</v>
      </c>
      <c r="B357" s="45" t="s">
        <v>2975</v>
      </c>
      <c r="C357" s="46" t="s">
        <v>2976</v>
      </c>
      <c r="D357" s="45" t="s">
        <v>2977</v>
      </c>
      <c r="E357" s="45">
        <v>1</v>
      </c>
      <c r="F357" s="47">
        <v>46113</v>
      </c>
      <c r="G357" s="47">
        <v>46387</v>
      </c>
      <c r="H357" s="48">
        <v>40.5</v>
      </c>
      <c r="I357" s="45" t="s">
        <v>609</v>
      </c>
      <c r="J357" s="45"/>
      <c r="K357" s="49">
        <v>0</v>
      </c>
      <c r="L357" s="73" t="s">
        <v>2978</v>
      </c>
      <c r="M357" s="87"/>
      <c r="N357" s="58">
        <v>46153</v>
      </c>
      <c r="O357" s="50" t="s">
        <v>1159</v>
      </c>
      <c r="P357" s="49">
        <v>0</v>
      </c>
      <c r="Q357" s="61" t="s">
        <v>526</v>
      </c>
      <c r="R357" s="55">
        <v>0</v>
      </c>
      <c r="S357" s="89" t="s">
        <v>2978</v>
      </c>
      <c r="T357" s="84" t="s">
        <v>2922</v>
      </c>
      <c r="U357" s="88" t="s">
        <v>2294</v>
      </c>
      <c r="V357" s="89" t="s">
        <v>2979</v>
      </c>
      <c r="W357" s="49">
        <v>0.6</v>
      </c>
      <c r="X357" s="62" t="s">
        <v>4</v>
      </c>
      <c r="Y357" s="86"/>
      <c r="Z357" s="27"/>
      <c r="AA357" s="25"/>
      <c r="AB357" s="26"/>
      <c r="AC357" s="27"/>
      <c r="AD357" s="25"/>
      <c r="AE357" s="26"/>
      <c r="AF357" s="27"/>
      <c r="AG357" s="25"/>
      <c r="AH357" s="26"/>
      <c r="AI357" s="27"/>
      <c r="AJ357" s="25"/>
      <c r="AK357" s="26"/>
      <c r="AL357" s="27"/>
    </row>
    <row r="358" spans="1:38" ht="38.25" customHeight="1" x14ac:dyDescent="0.35">
      <c r="A358" s="44" t="s">
        <v>1153</v>
      </c>
      <c r="B358" s="45" t="s">
        <v>2980</v>
      </c>
      <c r="C358" s="46" t="s">
        <v>2981</v>
      </c>
      <c r="D358" s="45" t="s">
        <v>2982</v>
      </c>
      <c r="E358" s="45">
        <v>1</v>
      </c>
      <c r="F358" s="47">
        <v>46023</v>
      </c>
      <c r="G358" s="47">
        <v>46387</v>
      </c>
      <c r="H358" s="48">
        <v>54</v>
      </c>
      <c r="I358" s="45" t="s">
        <v>609</v>
      </c>
      <c r="J358" s="45"/>
      <c r="K358" s="49">
        <v>1</v>
      </c>
      <c r="L358" s="73" t="s">
        <v>2983</v>
      </c>
      <c r="M358" s="87" t="s">
        <v>2984</v>
      </c>
      <c r="N358" s="58">
        <v>46153</v>
      </c>
      <c r="O358" s="50" t="s">
        <v>2985</v>
      </c>
      <c r="P358" s="49">
        <v>1</v>
      </c>
      <c r="Q358" s="61" t="s">
        <v>3</v>
      </c>
      <c r="R358" s="55">
        <v>1</v>
      </c>
      <c r="S358" s="89" t="s">
        <v>2983</v>
      </c>
      <c r="T358" s="84" t="s">
        <v>2922</v>
      </c>
      <c r="U358" s="88" t="s">
        <v>2294</v>
      </c>
      <c r="V358" s="50" t="s">
        <v>2985</v>
      </c>
      <c r="W358" s="49">
        <v>1</v>
      </c>
      <c r="X358" s="61" t="s">
        <v>3</v>
      </c>
      <c r="Y358" s="86"/>
      <c r="Z358" s="27"/>
      <c r="AA358" s="25"/>
      <c r="AB358" s="26"/>
      <c r="AC358" s="27"/>
      <c r="AD358" s="25"/>
      <c r="AE358" s="26"/>
      <c r="AF358" s="27"/>
      <c r="AG358" s="25"/>
      <c r="AH358" s="26"/>
      <c r="AI358" s="27"/>
      <c r="AJ358" s="25"/>
      <c r="AK358" s="26"/>
      <c r="AL358" s="27"/>
    </row>
    <row r="359" spans="1:38" ht="38.25" customHeight="1" x14ac:dyDescent="0.35">
      <c r="A359" s="44" t="s">
        <v>1153</v>
      </c>
      <c r="B359" s="63" t="s">
        <v>2986</v>
      </c>
      <c r="C359" s="64" t="s">
        <v>2987</v>
      </c>
      <c r="D359" s="63" t="s">
        <v>2988</v>
      </c>
      <c r="E359" s="63">
        <v>1</v>
      </c>
      <c r="F359" s="65">
        <v>45139</v>
      </c>
      <c r="G359" s="65">
        <v>45260</v>
      </c>
      <c r="H359" s="66">
        <v>17.849999999999998</v>
      </c>
      <c r="I359" s="63" t="s">
        <v>609</v>
      </c>
      <c r="J359" s="63"/>
      <c r="K359" s="49">
        <v>1</v>
      </c>
      <c r="L359" s="73" t="s">
        <v>2989</v>
      </c>
      <c r="M359" s="87" t="s">
        <v>2990</v>
      </c>
      <c r="N359" s="58">
        <v>46153</v>
      </c>
      <c r="O359" s="50" t="s">
        <v>2991</v>
      </c>
      <c r="P359" s="49">
        <v>1</v>
      </c>
      <c r="Q359" s="61" t="s">
        <v>3</v>
      </c>
      <c r="R359" s="55">
        <v>1</v>
      </c>
      <c r="S359" s="89" t="s">
        <v>2989</v>
      </c>
      <c r="T359" s="84" t="s">
        <v>2922</v>
      </c>
      <c r="U359" s="88" t="s">
        <v>2294</v>
      </c>
      <c r="V359" s="50" t="s">
        <v>2677</v>
      </c>
      <c r="W359" s="49">
        <v>1</v>
      </c>
      <c r="X359" s="61" t="s">
        <v>3</v>
      </c>
      <c r="Y359" s="86"/>
      <c r="Z359" s="27"/>
      <c r="AA359" s="25"/>
      <c r="AB359" s="26"/>
      <c r="AC359" s="27"/>
      <c r="AD359" s="25"/>
      <c r="AE359" s="26"/>
      <c r="AF359" s="27"/>
      <c r="AG359" s="25"/>
      <c r="AH359" s="26"/>
      <c r="AI359" s="27"/>
      <c r="AJ359" s="25"/>
      <c r="AK359" s="26"/>
      <c r="AL359" s="27"/>
    </row>
    <row r="360" spans="1:38" ht="38.25" customHeight="1" x14ac:dyDescent="0.35">
      <c r="A360" s="44" t="s">
        <v>1153</v>
      </c>
      <c r="B360" s="63" t="s">
        <v>2992</v>
      </c>
      <c r="C360" s="64" t="s">
        <v>2993</v>
      </c>
      <c r="D360" s="63" t="s">
        <v>2994</v>
      </c>
      <c r="E360" s="63">
        <v>1</v>
      </c>
      <c r="F360" s="65">
        <v>45139</v>
      </c>
      <c r="G360" s="65">
        <v>45260</v>
      </c>
      <c r="H360" s="66">
        <v>17.849999999999998</v>
      </c>
      <c r="I360" s="63" t="s">
        <v>609</v>
      </c>
      <c r="J360" s="63"/>
      <c r="K360" s="49">
        <v>1</v>
      </c>
      <c r="L360" s="73" t="s">
        <v>2995</v>
      </c>
      <c r="M360" s="87"/>
      <c r="N360" s="58">
        <v>46153</v>
      </c>
      <c r="O360" s="50" t="s">
        <v>2996</v>
      </c>
      <c r="P360" s="49">
        <v>0</v>
      </c>
      <c r="Q360" s="61" t="s">
        <v>6</v>
      </c>
      <c r="R360" s="55">
        <v>1</v>
      </c>
      <c r="S360" s="89" t="s">
        <v>2995</v>
      </c>
      <c r="T360" s="84" t="s">
        <v>2922</v>
      </c>
      <c r="U360" s="88" t="s">
        <v>2294</v>
      </c>
      <c r="V360" s="50" t="s">
        <v>2997</v>
      </c>
      <c r="W360" s="49">
        <v>1</v>
      </c>
      <c r="X360" s="61" t="s">
        <v>3</v>
      </c>
      <c r="Y360" s="86"/>
      <c r="Z360" s="27"/>
      <c r="AA360" s="25"/>
      <c r="AB360" s="26"/>
      <c r="AC360" s="27"/>
      <c r="AD360" s="25"/>
      <c r="AE360" s="26"/>
      <c r="AF360" s="27"/>
      <c r="AG360" s="25"/>
      <c r="AH360" s="26"/>
      <c r="AI360" s="27"/>
      <c r="AJ360" s="25"/>
      <c r="AK360" s="26"/>
      <c r="AL360" s="27"/>
    </row>
    <row r="361" spans="1:38" ht="38.25" customHeight="1" x14ac:dyDescent="0.35">
      <c r="A361" s="44" t="s">
        <v>1153</v>
      </c>
      <c r="B361" s="63" t="s">
        <v>2998</v>
      </c>
      <c r="C361" s="64" t="s">
        <v>2999</v>
      </c>
      <c r="D361" s="63" t="s">
        <v>3000</v>
      </c>
      <c r="E361" s="63">
        <v>1</v>
      </c>
      <c r="F361" s="65">
        <v>45474</v>
      </c>
      <c r="G361" s="65">
        <v>45657</v>
      </c>
      <c r="H361" s="66">
        <v>27</v>
      </c>
      <c r="I361" s="63" t="s">
        <v>609</v>
      </c>
      <c r="J361" s="63"/>
      <c r="K361" s="49">
        <v>0</v>
      </c>
      <c r="L361" s="73" t="s">
        <v>3001</v>
      </c>
      <c r="M361" s="87"/>
      <c r="N361" s="58">
        <v>46153</v>
      </c>
      <c r="O361" s="50" t="s">
        <v>1159</v>
      </c>
      <c r="P361" s="49">
        <v>0</v>
      </c>
      <c r="Q361" s="61" t="s">
        <v>6</v>
      </c>
      <c r="R361" s="55">
        <v>0</v>
      </c>
      <c r="S361" s="89" t="s">
        <v>3001</v>
      </c>
      <c r="T361" s="158"/>
      <c r="U361" s="88" t="s">
        <v>2294</v>
      </c>
      <c r="V361" s="50" t="s">
        <v>2931</v>
      </c>
      <c r="W361" s="49">
        <v>0</v>
      </c>
      <c r="X361" s="61" t="s">
        <v>6</v>
      </c>
      <c r="Y361" s="86"/>
      <c r="Z361" s="27"/>
      <c r="AA361" s="25"/>
      <c r="AB361" s="26"/>
      <c r="AC361" s="27"/>
      <c r="AD361" s="25"/>
      <c r="AE361" s="26"/>
      <c r="AF361" s="27"/>
      <c r="AG361" s="25"/>
      <c r="AH361" s="26"/>
      <c r="AI361" s="27"/>
      <c r="AJ361" s="25"/>
      <c r="AK361" s="26"/>
      <c r="AL361" s="27"/>
    </row>
    <row r="362" spans="1:38" ht="38.25" customHeight="1" x14ac:dyDescent="0.35">
      <c r="A362" s="44" t="s">
        <v>1153</v>
      </c>
      <c r="B362" s="63" t="s">
        <v>3002</v>
      </c>
      <c r="C362" s="64" t="s">
        <v>3003</v>
      </c>
      <c r="D362" s="63" t="s">
        <v>3004</v>
      </c>
      <c r="E362" s="63">
        <v>1</v>
      </c>
      <c r="F362" s="65">
        <v>45505</v>
      </c>
      <c r="G362" s="65">
        <v>45657</v>
      </c>
      <c r="H362" s="66">
        <v>22.5</v>
      </c>
      <c r="I362" s="63" t="s">
        <v>609</v>
      </c>
      <c r="J362" s="63"/>
      <c r="K362" s="49">
        <v>1</v>
      </c>
      <c r="L362" s="73" t="s">
        <v>3005</v>
      </c>
      <c r="M362" s="87" t="s">
        <v>3006</v>
      </c>
      <c r="N362" s="58">
        <v>46153</v>
      </c>
      <c r="O362" s="50" t="s">
        <v>3007</v>
      </c>
      <c r="P362" s="49">
        <v>1</v>
      </c>
      <c r="Q362" s="61" t="s">
        <v>3</v>
      </c>
      <c r="R362" s="55">
        <v>1</v>
      </c>
      <c r="S362" s="89" t="s">
        <v>3005</v>
      </c>
      <c r="T362" s="84" t="s">
        <v>2922</v>
      </c>
      <c r="U362" s="88" t="s">
        <v>2294</v>
      </c>
      <c r="V362" s="50" t="s">
        <v>2677</v>
      </c>
      <c r="W362" s="49">
        <v>1</v>
      </c>
      <c r="X362" s="61" t="s">
        <v>3</v>
      </c>
      <c r="Y362" s="86"/>
      <c r="Z362" s="27"/>
      <c r="AA362" s="25"/>
      <c r="AB362" s="26"/>
      <c r="AC362" s="27"/>
      <c r="AD362" s="25"/>
      <c r="AE362" s="26"/>
      <c r="AF362" s="27"/>
      <c r="AG362" s="25"/>
      <c r="AH362" s="26"/>
      <c r="AI362" s="27"/>
      <c r="AJ362" s="25"/>
      <c r="AK362" s="26"/>
      <c r="AL362" s="27"/>
    </row>
    <row r="363" spans="1:38" ht="38.25" customHeight="1" x14ac:dyDescent="0.35">
      <c r="A363" s="44" t="s">
        <v>1153</v>
      </c>
      <c r="B363" s="63" t="s">
        <v>3008</v>
      </c>
      <c r="C363" s="64" t="s">
        <v>3009</v>
      </c>
      <c r="D363" s="63" t="s">
        <v>3010</v>
      </c>
      <c r="E363" s="63">
        <v>12</v>
      </c>
      <c r="F363" s="65">
        <v>44927</v>
      </c>
      <c r="G363" s="65">
        <v>45291</v>
      </c>
      <c r="H363" s="66">
        <v>54</v>
      </c>
      <c r="I363" s="63" t="s">
        <v>609</v>
      </c>
      <c r="J363" s="63" t="s">
        <v>1164</v>
      </c>
      <c r="K363" s="49">
        <v>0.5</v>
      </c>
      <c r="L363" s="73" t="s">
        <v>3011</v>
      </c>
      <c r="M363" s="87"/>
      <c r="N363" s="58">
        <v>46153</v>
      </c>
      <c r="O363" s="50" t="s">
        <v>2931</v>
      </c>
      <c r="P363" s="49">
        <v>0</v>
      </c>
      <c r="Q363" s="61" t="s">
        <v>6</v>
      </c>
      <c r="R363" s="55">
        <v>0.5</v>
      </c>
      <c r="S363" s="89" t="s">
        <v>3012</v>
      </c>
      <c r="T363" s="158"/>
      <c r="U363" s="88" t="s">
        <v>2294</v>
      </c>
      <c r="V363" s="50" t="s">
        <v>2931</v>
      </c>
      <c r="W363" s="49">
        <v>0</v>
      </c>
      <c r="X363" s="61" t="s">
        <v>6</v>
      </c>
      <c r="Y363" s="86"/>
      <c r="Z363" s="27"/>
      <c r="AA363" s="25"/>
      <c r="AB363" s="26"/>
      <c r="AC363" s="27"/>
      <c r="AD363" s="25"/>
      <c r="AE363" s="26"/>
      <c r="AF363" s="27"/>
      <c r="AG363" s="25"/>
      <c r="AH363" s="26"/>
      <c r="AI363" s="27"/>
      <c r="AJ363" s="25"/>
      <c r="AK363" s="26"/>
      <c r="AL363" s="27"/>
    </row>
    <row r="364" spans="1:38" ht="38.25" customHeight="1" x14ac:dyDescent="0.35">
      <c r="A364" s="44" t="s">
        <v>1153</v>
      </c>
      <c r="B364" s="63" t="s">
        <v>3013</v>
      </c>
      <c r="C364" s="64" t="s">
        <v>3014</v>
      </c>
      <c r="D364" s="63" t="s">
        <v>3015</v>
      </c>
      <c r="E364" s="63">
        <v>1</v>
      </c>
      <c r="F364" s="65">
        <v>44927</v>
      </c>
      <c r="G364" s="65">
        <v>45291</v>
      </c>
      <c r="H364" s="66">
        <v>54</v>
      </c>
      <c r="I364" s="63" t="s">
        <v>609</v>
      </c>
      <c r="J364" s="63" t="s">
        <v>1164</v>
      </c>
      <c r="K364" s="49">
        <v>0</v>
      </c>
      <c r="L364" s="73" t="s">
        <v>3016</v>
      </c>
      <c r="M364" s="87"/>
      <c r="N364" s="58">
        <v>46153</v>
      </c>
      <c r="O364" s="50" t="s">
        <v>2931</v>
      </c>
      <c r="P364" s="49">
        <v>0</v>
      </c>
      <c r="Q364" s="61" t="s">
        <v>6</v>
      </c>
      <c r="R364" s="55">
        <v>0</v>
      </c>
      <c r="S364" s="89" t="s">
        <v>3017</v>
      </c>
      <c r="T364" s="158"/>
      <c r="U364" s="88" t="s">
        <v>2294</v>
      </c>
      <c r="V364" s="50" t="s">
        <v>2931</v>
      </c>
      <c r="W364" s="49">
        <v>0</v>
      </c>
      <c r="X364" s="61" t="s">
        <v>6</v>
      </c>
      <c r="Y364" s="86"/>
      <c r="Z364" s="27"/>
      <c r="AA364" s="25"/>
      <c r="AB364" s="26"/>
      <c r="AC364" s="27"/>
      <c r="AD364" s="25"/>
      <c r="AE364" s="26"/>
      <c r="AF364" s="27"/>
      <c r="AG364" s="25"/>
      <c r="AH364" s="26"/>
      <c r="AI364" s="27"/>
      <c r="AJ364" s="25"/>
      <c r="AK364" s="26"/>
      <c r="AL364" s="27"/>
    </row>
    <row r="365" spans="1:38" ht="38.25" customHeight="1" x14ac:dyDescent="0.35">
      <c r="A365" s="44" t="s">
        <v>1153</v>
      </c>
      <c r="B365" s="63" t="s">
        <v>3018</v>
      </c>
      <c r="C365" s="64" t="s">
        <v>3019</v>
      </c>
      <c r="D365" s="63" t="s">
        <v>2650</v>
      </c>
      <c r="E365" s="63">
        <v>1</v>
      </c>
      <c r="F365" s="65">
        <v>44927</v>
      </c>
      <c r="G365" s="65">
        <v>45657</v>
      </c>
      <c r="H365" s="66">
        <v>108</v>
      </c>
      <c r="I365" s="63" t="s">
        <v>609</v>
      </c>
      <c r="J365" s="63" t="s">
        <v>1164</v>
      </c>
      <c r="K365" s="49">
        <v>0</v>
      </c>
      <c r="L365" s="73" t="s">
        <v>3020</v>
      </c>
      <c r="M365" s="87"/>
      <c r="N365" s="58">
        <v>46153</v>
      </c>
      <c r="O365" s="50" t="s">
        <v>2931</v>
      </c>
      <c r="P365" s="49">
        <v>0</v>
      </c>
      <c r="Q365" s="61" t="s">
        <v>6</v>
      </c>
      <c r="R365" s="55">
        <v>0</v>
      </c>
      <c r="S365" s="89" t="s">
        <v>3021</v>
      </c>
      <c r="T365" s="158"/>
      <c r="U365" s="88" t="s">
        <v>2294</v>
      </c>
      <c r="V365" s="50" t="s">
        <v>2931</v>
      </c>
      <c r="W365" s="49">
        <v>0</v>
      </c>
      <c r="X365" s="61" t="s">
        <v>6</v>
      </c>
      <c r="Y365" s="86"/>
      <c r="Z365" s="27"/>
      <c r="AA365" s="25"/>
      <c r="AB365" s="26"/>
      <c r="AC365" s="27"/>
      <c r="AD365" s="25"/>
      <c r="AE365" s="26"/>
      <c r="AF365" s="27"/>
      <c r="AG365" s="25"/>
      <c r="AH365" s="26"/>
      <c r="AI365" s="27"/>
      <c r="AJ365" s="25"/>
      <c r="AK365" s="26"/>
      <c r="AL365" s="27"/>
    </row>
    <row r="366" spans="1:38" ht="38.25" customHeight="1" x14ac:dyDescent="0.35">
      <c r="A366" s="44" t="s">
        <v>1153</v>
      </c>
      <c r="B366" s="63" t="s">
        <v>3022</v>
      </c>
      <c r="C366" s="64" t="s">
        <v>3023</v>
      </c>
      <c r="D366" s="63" t="s">
        <v>3024</v>
      </c>
      <c r="E366" s="63">
        <v>1</v>
      </c>
      <c r="F366" s="65">
        <v>44927</v>
      </c>
      <c r="G366" s="65">
        <v>45657</v>
      </c>
      <c r="H366" s="66">
        <v>108</v>
      </c>
      <c r="I366" s="63" t="s">
        <v>609</v>
      </c>
      <c r="J366" s="63" t="s">
        <v>1164</v>
      </c>
      <c r="K366" s="49">
        <v>0</v>
      </c>
      <c r="L366" s="73" t="s">
        <v>3025</v>
      </c>
      <c r="M366" s="87"/>
      <c r="N366" s="58">
        <v>46153</v>
      </c>
      <c r="O366" s="50" t="s">
        <v>2931</v>
      </c>
      <c r="P366" s="49">
        <v>0</v>
      </c>
      <c r="Q366" s="61" t="s">
        <v>6</v>
      </c>
      <c r="R366" s="55">
        <v>0</v>
      </c>
      <c r="S366" s="89" t="s">
        <v>3026</v>
      </c>
      <c r="T366" s="158"/>
      <c r="U366" s="88" t="s">
        <v>2294</v>
      </c>
      <c r="V366" s="50" t="s">
        <v>2931</v>
      </c>
      <c r="W366" s="49">
        <v>0</v>
      </c>
      <c r="X366" s="61" t="s">
        <v>6</v>
      </c>
      <c r="Y366" s="86"/>
      <c r="Z366" s="27"/>
      <c r="AA366" s="25"/>
      <c r="AB366" s="26"/>
      <c r="AC366" s="27"/>
      <c r="AD366" s="25"/>
      <c r="AE366" s="26"/>
      <c r="AF366" s="27"/>
      <c r="AG366" s="25"/>
      <c r="AH366" s="26"/>
      <c r="AI366" s="27"/>
      <c r="AJ366" s="25"/>
      <c r="AK366" s="26"/>
      <c r="AL366" s="27"/>
    </row>
    <row r="367" spans="1:38" ht="38.25" customHeight="1" x14ac:dyDescent="0.35">
      <c r="A367" s="44" t="s">
        <v>1153</v>
      </c>
      <c r="B367" s="63" t="s">
        <v>3027</v>
      </c>
      <c r="C367" s="64" t="s">
        <v>3028</v>
      </c>
      <c r="D367" s="63" t="s">
        <v>3024</v>
      </c>
      <c r="E367" s="63">
        <v>1</v>
      </c>
      <c r="F367" s="65">
        <v>44927</v>
      </c>
      <c r="G367" s="65">
        <v>45657</v>
      </c>
      <c r="H367" s="66">
        <v>108</v>
      </c>
      <c r="I367" s="63" t="s">
        <v>609</v>
      </c>
      <c r="J367" s="63" t="s">
        <v>1164</v>
      </c>
      <c r="K367" s="49">
        <v>0.2</v>
      </c>
      <c r="L367" s="73" t="s">
        <v>3025</v>
      </c>
      <c r="M367" s="87"/>
      <c r="N367" s="58">
        <v>46153</v>
      </c>
      <c r="O367" s="50" t="s">
        <v>2931</v>
      </c>
      <c r="P367" s="49">
        <v>0</v>
      </c>
      <c r="Q367" s="61" t="s">
        <v>6</v>
      </c>
      <c r="R367" s="55">
        <v>0.2</v>
      </c>
      <c r="S367" s="89" t="s">
        <v>3026</v>
      </c>
      <c r="T367" s="158"/>
      <c r="U367" s="88" t="s">
        <v>2294</v>
      </c>
      <c r="V367" s="50" t="s">
        <v>2931</v>
      </c>
      <c r="W367" s="49">
        <v>0</v>
      </c>
      <c r="X367" s="61" t="s">
        <v>6</v>
      </c>
      <c r="Y367" s="86"/>
      <c r="Z367" s="27"/>
      <c r="AA367" s="25"/>
      <c r="AB367" s="26"/>
      <c r="AC367" s="27"/>
      <c r="AD367" s="25"/>
      <c r="AE367" s="26"/>
      <c r="AF367" s="27"/>
      <c r="AG367" s="25"/>
      <c r="AH367" s="26"/>
      <c r="AI367" s="27"/>
      <c r="AJ367" s="25"/>
      <c r="AK367" s="26"/>
      <c r="AL367" s="27"/>
    </row>
    <row r="368" spans="1:38" ht="38.25" customHeight="1" x14ac:dyDescent="0.35">
      <c r="A368" s="44" t="s">
        <v>1153</v>
      </c>
      <c r="B368" s="63" t="s">
        <v>3029</v>
      </c>
      <c r="C368" s="64" t="s">
        <v>3030</v>
      </c>
      <c r="D368" s="63" t="s">
        <v>3031</v>
      </c>
      <c r="E368" s="63">
        <v>2</v>
      </c>
      <c r="F368" s="65">
        <v>45152</v>
      </c>
      <c r="G368" s="65">
        <v>45250</v>
      </c>
      <c r="H368" s="66">
        <v>14.4</v>
      </c>
      <c r="I368" s="63" t="s">
        <v>609</v>
      </c>
      <c r="J368" s="63" t="s">
        <v>1164</v>
      </c>
      <c r="K368" s="49">
        <v>0.5</v>
      </c>
      <c r="L368" s="73" t="s">
        <v>3032</v>
      </c>
      <c r="M368" s="87" t="s">
        <v>3033</v>
      </c>
      <c r="N368" s="58">
        <v>46153</v>
      </c>
      <c r="O368" s="50" t="s">
        <v>2940</v>
      </c>
      <c r="P368" s="49">
        <v>0.5</v>
      </c>
      <c r="Q368" s="61" t="s">
        <v>6</v>
      </c>
      <c r="R368" s="55">
        <v>0.5</v>
      </c>
      <c r="S368" s="89" t="s">
        <v>3032</v>
      </c>
      <c r="T368" s="84" t="s">
        <v>2922</v>
      </c>
      <c r="U368" s="88" t="s">
        <v>2294</v>
      </c>
      <c r="V368" s="50" t="s">
        <v>2940</v>
      </c>
      <c r="W368" s="49">
        <v>0.5</v>
      </c>
      <c r="X368" s="61" t="s">
        <v>6</v>
      </c>
      <c r="Y368" s="86"/>
      <c r="Z368" s="27"/>
      <c r="AA368" s="25"/>
      <c r="AB368" s="26"/>
      <c r="AC368" s="27"/>
      <c r="AD368" s="25"/>
      <c r="AE368" s="26"/>
      <c r="AF368" s="27"/>
      <c r="AG368" s="25"/>
      <c r="AH368" s="26"/>
      <c r="AI368" s="27"/>
      <c r="AJ368" s="25"/>
      <c r="AK368" s="26"/>
      <c r="AL368" s="27"/>
    </row>
    <row r="369" spans="1:38" ht="38.25" customHeight="1" x14ac:dyDescent="0.35">
      <c r="A369" s="44" t="s">
        <v>1153</v>
      </c>
      <c r="B369" s="63" t="s">
        <v>3034</v>
      </c>
      <c r="C369" s="64" t="s">
        <v>3035</v>
      </c>
      <c r="D369" s="63" t="s">
        <v>3036</v>
      </c>
      <c r="E369" s="63">
        <v>1</v>
      </c>
      <c r="F369" s="65">
        <v>45170</v>
      </c>
      <c r="G369" s="65">
        <v>45657</v>
      </c>
      <c r="H369" s="66">
        <v>72</v>
      </c>
      <c r="I369" s="63" t="s">
        <v>609</v>
      </c>
      <c r="J369" s="63" t="s">
        <v>1164</v>
      </c>
      <c r="K369" s="49">
        <v>0</v>
      </c>
      <c r="L369" s="73" t="s">
        <v>3037</v>
      </c>
      <c r="M369" s="87"/>
      <c r="N369" s="58">
        <v>46153</v>
      </c>
      <c r="O369" s="50" t="s">
        <v>2931</v>
      </c>
      <c r="P369" s="49">
        <v>0</v>
      </c>
      <c r="Q369" s="61" t="s">
        <v>6</v>
      </c>
      <c r="R369" s="55">
        <v>0</v>
      </c>
      <c r="S369" s="89" t="s">
        <v>3037</v>
      </c>
      <c r="T369" s="84" t="s">
        <v>2922</v>
      </c>
      <c r="U369" s="88" t="s">
        <v>2294</v>
      </c>
      <c r="V369" s="89" t="s">
        <v>3038</v>
      </c>
      <c r="W369" s="49">
        <v>0.6</v>
      </c>
      <c r="X369" s="62" t="s">
        <v>4</v>
      </c>
      <c r="Y369" s="86"/>
      <c r="Z369" s="27"/>
      <c r="AA369" s="25"/>
      <c r="AB369" s="26"/>
      <c r="AC369" s="27"/>
      <c r="AD369" s="25"/>
      <c r="AE369" s="26"/>
      <c r="AF369" s="27"/>
      <c r="AG369" s="25"/>
      <c r="AH369" s="26"/>
      <c r="AI369" s="27"/>
      <c r="AJ369" s="25"/>
      <c r="AK369" s="26"/>
      <c r="AL369" s="27"/>
    </row>
    <row r="370" spans="1:38" ht="38.25" customHeight="1" x14ac:dyDescent="0.35">
      <c r="A370" s="44" t="s">
        <v>1153</v>
      </c>
      <c r="B370" s="63" t="s">
        <v>3039</v>
      </c>
      <c r="C370" s="64" t="s">
        <v>3040</v>
      </c>
      <c r="D370" s="63" t="s">
        <v>3041</v>
      </c>
      <c r="E370" s="63">
        <v>1</v>
      </c>
      <c r="F370" s="65">
        <v>45278</v>
      </c>
      <c r="G370" s="65">
        <v>45657</v>
      </c>
      <c r="H370" s="66">
        <v>55.95</v>
      </c>
      <c r="I370" s="63" t="s">
        <v>609</v>
      </c>
      <c r="J370" s="63" t="s">
        <v>1164</v>
      </c>
      <c r="K370" s="49">
        <v>0</v>
      </c>
      <c r="L370" s="73" t="s">
        <v>3042</v>
      </c>
      <c r="M370" s="87"/>
      <c r="N370" s="58">
        <v>46153</v>
      </c>
      <c r="O370" s="50" t="s">
        <v>2931</v>
      </c>
      <c r="P370" s="49">
        <v>0</v>
      </c>
      <c r="Q370" s="61" t="s">
        <v>6</v>
      </c>
      <c r="R370" s="55">
        <v>0</v>
      </c>
      <c r="S370" s="89" t="s">
        <v>3043</v>
      </c>
      <c r="T370" s="158"/>
      <c r="U370" s="88" t="s">
        <v>2294</v>
      </c>
      <c r="V370" s="50" t="s">
        <v>2931</v>
      </c>
      <c r="W370" s="49">
        <v>0</v>
      </c>
      <c r="X370" s="61" t="s">
        <v>6</v>
      </c>
      <c r="Y370" s="86"/>
      <c r="Z370" s="27"/>
      <c r="AA370" s="25"/>
      <c r="AB370" s="26"/>
      <c r="AC370" s="27"/>
      <c r="AD370" s="25"/>
      <c r="AE370" s="26"/>
      <c r="AF370" s="27"/>
      <c r="AG370" s="25"/>
      <c r="AH370" s="26"/>
      <c r="AI370" s="27"/>
      <c r="AJ370" s="25"/>
      <c r="AK370" s="26"/>
      <c r="AL370" s="27"/>
    </row>
    <row r="371" spans="1:38" ht="38.25" customHeight="1" x14ac:dyDescent="0.35">
      <c r="A371" s="44" t="s">
        <v>1153</v>
      </c>
      <c r="B371" s="63" t="s">
        <v>3044</v>
      </c>
      <c r="C371" s="64" t="s">
        <v>3045</v>
      </c>
      <c r="D371" s="63" t="s">
        <v>3046</v>
      </c>
      <c r="E371" s="63">
        <v>1</v>
      </c>
      <c r="F371" s="65">
        <v>45210</v>
      </c>
      <c r="G371" s="65">
        <v>45657</v>
      </c>
      <c r="H371" s="66">
        <v>66</v>
      </c>
      <c r="I371" s="63" t="s">
        <v>609</v>
      </c>
      <c r="J371" s="63" t="s">
        <v>1164</v>
      </c>
      <c r="K371" s="49">
        <v>0</v>
      </c>
      <c r="L371" s="73" t="s">
        <v>3047</v>
      </c>
      <c r="M371" s="87"/>
      <c r="N371" s="58">
        <v>46153</v>
      </c>
      <c r="O371" s="50" t="s">
        <v>2931</v>
      </c>
      <c r="P371" s="49">
        <v>0</v>
      </c>
      <c r="Q371" s="61" t="s">
        <v>6</v>
      </c>
      <c r="R371" s="55">
        <v>0</v>
      </c>
      <c r="S371" s="89" t="s">
        <v>3048</v>
      </c>
      <c r="T371" s="158"/>
      <c r="U371" s="88" t="s">
        <v>2294</v>
      </c>
      <c r="V371" s="50" t="s">
        <v>2931</v>
      </c>
      <c r="W371" s="49">
        <v>0</v>
      </c>
      <c r="X371" s="61" t="s">
        <v>6</v>
      </c>
      <c r="Y371" s="86"/>
      <c r="Z371" s="27"/>
      <c r="AA371" s="25"/>
      <c r="AB371" s="26"/>
      <c r="AC371" s="27"/>
      <c r="AD371" s="25"/>
      <c r="AE371" s="26"/>
      <c r="AF371" s="27"/>
      <c r="AG371" s="25"/>
      <c r="AH371" s="26"/>
      <c r="AI371" s="27"/>
      <c r="AJ371" s="25"/>
      <c r="AK371" s="26"/>
      <c r="AL371" s="27"/>
    </row>
    <row r="372" spans="1:38" ht="38.25" customHeight="1" x14ac:dyDescent="0.35">
      <c r="A372" s="44" t="s">
        <v>1153</v>
      </c>
      <c r="B372" s="63" t="s">
        <v>3049</v>
      </c>
      <c r="C372" s="64" t="s">
        <v>3050</v>
      </c>
      <c r="D372" s="63" t="s">
        <v>3051</v>
      </c>
      <c r="E372" s="63">
        <v>1</v>
      </c>
      <c r="F372" s="65">
        <v>45210</v>
      </c>
      <c r="G372" s="65">
        <v>45657</v>
      </c>
      <c r="H372" s="66">
        <v>66</v>
      </c>
      <c r="I372" s="63" t="s">
        <v>609</v>
      </c>
      <c r="J372" s="63" t="s">
        <v>1164</v>
      </c>
      <c r="K372" s="49">
        <v>0</v>
      </c>
      <c r="L372" s="73" t="s">
        <v>3052</v>
      </c>
      <c r="M372" s="87"/>
      <c r="N372" s="58">
        <v>46153</v>
      </c>
      <c r="O372" s="50" t="s">
        <v>2931</v>
      </c>
      <c r="P372" s="49">
        <v>0</v>
      </c>
      <c r="Q372" s="61" t="s">
        <v>6</v>
      </c>
      <c r="R372" s="55">
        <v>0</v>
      </c>
      <c r="S372" s="89" t="s">
        <v>3052</v>
      </c>
      <c r="T372" s="158"/>
      <c r="U372" s="88" t="s">
        <v>2294</v>
      </c>
      <c r="V372" s="50" t="s">
        <v>2931</v>
      </c>
      <c r="W372" s="49">
        <v>0</v>
      </c>
      <c r="X372" s="61" t="s">
        <v>6</v>
      </c>
      <c r="Y372" s="86"/>
      <c r="Z372" s="27"/>
      <c r="AA372" s="25"/>
      <c r="AB372" s="26"/>
      <c r="AC372" s="27"/>
      <c r="AD372" s="25"/>
      <c r="AE372" s="26"/>
      <c r="AF372" s="27"/>
      <c r="AG372" s="25"/>
      <c r="AH372" s="26"/>
      <c r="AI372" s="27"/>
      <c r="AJ372" s="25"/>
      <c r="AK372" s="26"/>
      <c r="AL372" s="27"/>
    </row>
    <row r="373" spans="1:38" ht="38.25" customHeight="1" x14ac:dyDescent="0.35">
      <c r="A373" s="44" t="s">
        <v>1153</v>
      </c>
      <c r="B373" s="63" t="s">
        <v>3053</v>
      </c>
      <c r="C373" s="64" t="s">
        <v>3054</v>
      </c>
      <c r="D373" s="63" t="s">
        <v>3055</v>
      </c>
      <c r="E373" s="63">
        <v>1</v>
      </c>
      <c r="F373" s="65">
        <v>45210</v>
      </c>
      <c r="G373" s="65">
        <v>45657</v>
      </c>
      <c r="H373" s="66">
        <v>66</v>
      </c>
      <c r="I373" s="63" t="s">
        <v>609</v>
      </c>
      <c r="J373" s="63" t="s">
        <v>1164</v>
      </c>
      <c r="K373" s="49">
        <v>0</v>
      </c>
      <c r="L373" s="101" t="s">
        <v>3056</v>
      </c>
      <c r="M373" s="87"/>
      <c r="N373" s="58">
        <v>46153</v>
      </c>
      <c r="O373" s="50" t="s">
        <v>2931</v>
      </c>
      <c r="P373" s="49">
        <v>0</v>
      </c>
      <c r="Q373" s="61" t="s">
        <v>6</v>
      </c>
      <c r="R373" s="55">
        <v>0</v>
      </c>
      <c r="S373" s="160" t="s">
        <v>3056</v>
      </c>
      <c r="T373" s="84" t="s">
        <v>2922</v>
      </c>
      <c r="U373" s="88" t="s">
        <v>2294</v>
      </c>
      <c r="V373" s="89" t="s">
        <v>3038</v>
      </c>
      <c r="W373" s="49">
        <v>0.6</v>
      </c>
      <c r="X373" s="62" t="s">
        <v>4</v>
      </c>
      <c r="Y373" s="86"/>
      <c r="Z373" s="27"/>
      <c r="AA373" s="25"/>
      <c r="AB373" s="26"/>
      <c r="AC373" s="27"/>
      <c r="AD373" s="25"/>
      <c r="AE373" s="26"/>
      <c r="AF373" s="27"/>
      <c r="AG373" s="25"/>
      <c r="AH373" s="26"/>
      <c r="AI373" s="27"/>
      <c r="AJ373" s="25"/>
      <c r="AK373" s="26"/>
      <c r="AL373" s="27"/>
    </row>
    <row r="374" spans="1:38" ht="38.25" customHeight="1" x14ac:dyDescent="0.35">
      <c r="A374" s="44" t="s">
        <v>1153</v>
      </c>
      <c r="B374" s="63" t="s">
        <v>3057</v>
      </c>
      <c r="C374" s="64" t="s">
        <v>3058</v>
      </c>
      <c r="D374" s="63" t="s">
        <v>3059</v>
      </c>
      <c r="E374" s="63">
        <v>1</v>
      </c>
      <c r="F374" s="65">
        <v>45210</v>
      </c>
      <c r="G374" s="65">
        <v>45291</v>
      </c>
      <c r="H374" s="66">
        <v>12</v>
      </c>
      <c r="I374" s="63" t="s">
        <v>609</v>
      </c>
      <c r="J374" s="63" t="s">
        <v>1164</v>
      </c>
      <c r="K374" s="49">
        <v>1</v>
      </c>
      <c r="L374" s="73" t="s">
        <v>3032</v>
      </c>
      <c r="M374" s="87" t="s">
        <v>3060</v>
      </c>
      <c r="N374" s="58">
        <v>46153</v>
      </c>
      <c r="O374" s="50" t="s">
        <v>2940</v>
      </c>
      <c r="P374" s="49">
        <v>1</v>
      </c>
      <c r="Q374" s="61" t="s">
        <v>3</v>
      </c>
      <c r="R374" s="55">
        <v>1</v>
      </c>
      <c r="S374" s="89" t="s">
        <v>3032</v>
      </c>
      <c r="T374" s="84" t="s">
        <v>2922</v>
      </c>
      <c r="U374" s="88" t="s">
        <v>2294</v>
      </c>
      <c r="V374" s="89" t="s">
        <v>2677</v>
      </c>
      <c r="W374" s="49">
        <v>1</v>
      </c>
      <c r="X374" s="55" t="s">
        <v>3</v>
      </c>
      <c r="Y374" s="86"/>
      <c r="Z374" s="27"/>
      <c r="AA374" s="25"/>
      <c r="AB374" s="26"/>
      <c r="AC374" s="27"/>
      <c r="AD374" s="25"/>
      <c r="AE374" s="26"/>
      <c r="AF374" s="27"/>
      <c r="AG374" s="25"/>
      <c r="AH374" s="26"/>
      <c r="AI374" s="27"/>
      <c r="AJ374" s="25"/>
      <c r="AK374" s="26"/>
      <c r="AL374" s="27"/>
    </row>
    <row r="375" spans="1:38" ht="38.25" customHeight="1" x14ac:dyDescent="0.35">
      <c r="A375" s="44" t="s">
        <v>1153</v>
      </c>
      <c r="B375" s="63" t="s">
        <v>3061</v>
      </c>
      <c r="C375" s="64" t="s">
        <v>3062</v>
      </c>
      <c r="D375" s="63" t="s">
        <v>3063</v>
      </c>
      <c r="E375" s="63">
        <v>1</v>
      </c>
      <c r="F375" s="65">
        <v>45210</v>
      </c>
      <c r="G375" s="65">
        <v>45657</v>
      </c>
      <c r="H375" s="66">
        <v>66</v>
      </c>
      <c r="I375" s="63" t="s">
        <v>609</v>
      </c>
      <c r="J375" s="63" t="s">
        <v>1164</v>
      </c>
      <c r="K375" s="49">
        <v>0</v>
      </c>
      <c r="L375" s="73" t="s">
        <v>3064</v>
      </c>
      <c r="M375" s="87"/>
      <c r="N375" s="58">
        <v>46153</v>
      </c>
      <c r="O375" s="50" t="s">
        <v>2931</v>
      </c>
      <c r="P375" s="49">
        <v>0</v>
      </c>
      <c r="Q375" s="61" t="s">
        <v>6</v>
      </c>
      <c r="R375" s="55">
        <v>0</v>
      </c>
      <c r="S375" s="89" t="s">
        <v>3064</v>
      </c>
      <c r="T375" s="84" t="s">
        <v>2922</v>
      </c>
      <c r="U375" s="88" t="s">
        <v>2294</v>
      </c>
      <c r="V375" s="89" t="s">
        <v>3038</v>
      </c>
      <c r="W375" s="49">
        <v>0.6</v>
      </c>
      <c r="X375" s="62" t="s">
        <v>4</v>
      </c>
      <c r="Y375" s="86"/>
      <c r="Z375" s="27"/>
      <c r="AA375" s="25"/>
      <c r="AB375" s="26"/>
      <c r="AC375" s="27"/>
      <c r="AD375" s="25"/>
      <c r="AE375" s="26"/>
      <c r="AF375" s="27"/>
      <c r="AG375" s="25"/>
      <c r="AH375" s="26"/>
      <c r="AI375" s="27"/>
      <c r="AJ375" s="25"/>
      <c r="AK375" s="26"/>
      <c r="AL375" s="27"/>
    </row>
    <row r="376" spans="1:38" ht="38.25" customHeight="1" x14ac:dyDescent="0.35">
      <c r="A376" s="44" t="s">
        <v>1153</v>
      </c>
      <c r="B376" s="63" t="s">
        <v>3065</v>
      </c>
      <c r="C376" s="64" t="s">
        <v>3066</v>
      </c>
      <c r="D376" s="63" t="s">
        <v>3067</v>
      </c>
      <c r="E376" s="63">
        <v>1</v>
      </c>
      <c r="F376" s="65">
        <v>45210</v>
      </c>
      <c r="G376" s="65">
        <v>45657</v>
      </c>
      <c r="H376" s="66">
        <v>66</v>
      </c>
      <c r="I376" s="63" t="s">
        <v>609</v>
      </c>
      <c r="J376" s="63" t="s">
        <v>1164</v>
      </c>
      <c r="K376" s="49">
        <v>0</v>
      </c>
      <c r="L376" s="73" t="s">
        <v>3068</v>
      </c>
      <c r="M376" s="87"/>
      <c r="N376" s="58">
        <v>46153</v>
      </c>
      <c r="O376" s="50" t="s">
        <v>2931</v>
      </c>
      <c r="P376" s="49">
        <v>0</v>
      </c>
      <c r="Q376" s="61" t="s">
        <v>6</v>
      </c>
      <c r="R376" s="55">
        <v>0</v>
      </c>
      <c r="S376" s="89" t="s">
        <v>3069</v>
      </c>
      <c r="T376" s="158"/>
      <c r="U376" s="88" t="s">
        <v>2294</v>
      </c>
      <c r="V376" s="50" t="s">
        <v>2931</v>
      </c>
      <c r="W376" s="49">
        <v>0</v>
      </c>
      <c r="X376" s="61" t="s">
        <v>6</v>
      </c>
      <c r="Y376" s="86"/>
      <c r="Z376" s="27"/>
      <c r="AA376" s="25"/>
      <c r="AB376" s="26"/>
      <c r="AC376" s="27"/>
      <c r="AD376" s="25"/>
      <c r="AE376" s="26"/>
      <c r="AF376" s="27"/>
      <c r="AG376" s="25"/>
      <c r="AH376" s="26"/>
      <c r="AI376" s="27"/>
      <c r="AJ376" s="25"/>
      <c r="AK376" s="26"/>
      <c r="AL376" s="27"/>
    </row>
    <row r="377" spans="1:38" ht="38.25" customHeight="1" x14ac:dyDescent="0.35">
      <c r="A377" s="44" t="s">
        <v>1153</v>
      </c>
      <c r="B377" s="63" t="s">
        <v>3070</v>
      </c>
      <c r="C377" s="64" t="s">
        <v>3071</v>
      </c>
      <c r="D377" s="63" t="s">
        <v>1993</v>
      </c>
      <c r="E377" s="63">
        <v>2</v>
      </c>
      <c r="F377" s="65">
        <v>45280</v>
      </c>
      <c r="G377" s="65">
        <v>45657</v>
      </c>
      <c r="H377" s="66">
        <v>55.649999999999991</v>
      </c>
      <c r="I377" s="63" t="s">
        <v>609</v>
      </c>
      <c r="J377" s="63" t="s">
        <v>1164</v>
      </c>
      <c r="K377" s="49">
        <v>0</v>
      </c>
      <c r="L377" s="73" t="s">
        <v>3072</v>
      </c>
      <c r="M377" s="87"/>
      <c r="N377" s="58">
        <v>46153</v>
      </c>
      <c r="O377" s="50" t="s">
        <v>2931</v>
      </c>
      <c r="P377" s="49">
        <v>0</v>
      </c>
      <c r="Q377" s="61" t="s">
        <v>6</v>
      </c>
      <c r="R377" s="55">
        <v>0</v>
      </c>
      <c r="S377" s="89" t="s">
        <v>3072</v>
      </c>
      <c r="T377" s="158"/>
      <c r="U377" s="88" t="s">
        <v>2294</v>
      </c>
      <c r="V377" s="50" t="s">
        <v>2931</v>
      </c>
      <c r="W377" s="49">
        <v>0</v>
      </c>
      <c r="X377" s="61" t="s">
        <v>6</v>
      </c>
      <c r="Y377" s="86"/>
      <c r="Z377" s="27"/>
      <c r="AA377" s="25"/>
      <c r="AB377" s="26"/>
      <c r="AC377" s="27"/>
      <c r="AD377" s="25"/>
      <c r="AE377" s="26"/>
      <c r="AF377" s="27"/>
      <c r="AG377" s="25"/>
      <c r="AH377" s="26"/>
      <c r="AI377" s="27"/>
      <c r="AJ377" s="25"/>
      <c r="AK377" s="26"/>
      <c r="AL377" s="27"/>
    </row>
    <row r="378" spans="1:38" ht="38.25" customHeight="1" x14ac:dyDescent="0.35">
      <c r="A378" s="44" t="s">
        <v>1153</v>
      </c>
      <c r="B378" s="63" t="s">
        <v>3073</v>
      </c>
      <c r="C378" s="64" t="s">
        <v>3074</v>
      </c>
      <c r="D378" s="63" t="s">
        <v>3075</v>
      </c>
      <c r="E378" s="63">
        <v>1</v>
      </c>
      <c r="F378" s="65">
        <v>45280</v>
      </c>
      <c r="G378" s="65">
        <v>45657</v>
      </c>
      <c r="H378" s="66">
        <v>55.649999999999991</v>
      </c>
      <c r="I378" s="63" t="s">
        <v>609</v>
      </c>
      <c r="J378" s="63" t="s">
        <v>1164</v>
      </c>
      <c r="K378" s="49">
        <v>0</v>
      </c>
      <c r="L378" s="73" t="s">
        <v>3076</v>
      </c>
      <c r="M378" s="87"/>
      <c r="N378" s="58">
        <v>46153</v>
      </c>
      <c r="O378" s="50" t="s">
        <v>2931</v>
      </c>
      <c r="P378" s="49">
        <v>0</v>
      </c>
      <c r="Q378" s="61" t="s">
        <v>6</v>
      </c>
      <c r="R378" s="55">
        <v>0</v>
      </c>
      <c r="S378" s="89" t="s">
        <v>3077</v>
      </c>
      <c r="T378" s="158"/>
      <c r="U378" s="88" t="s">
        <v>2294</v>
      </c>
      <c r="V378" s="50" t="s">
        <v>2931</v>
      </c>
      <c r="W378" s="49">
        <v>0</v>
      </c>
      <c r="X378" s="61" t="s">
        <v>6</v>
      </c>
      <c r="Y378" s="86"/>
      <c r="Z378" s="27"/>
      <c r="AA378" s="25"/>
      <c r="AB378" s="26"/>
      <c r="AC378" s="27"/>
      <c r="AD378" s="25"/>
      <c r="AE378" s="26"/>
      <c r="AF378" s="27"/>
      <c r="AG378" s="25"/>
      <c r="AH378" s="26"/>
      <c r="AI378" s="27"/>
      <c r="AJ378" s="25"/>
      <c r="AK378" s="26"/>
      <c r="AL378" s="27"/>
    </row>
    <row r="379" spans="1:38" ht="38.25" customHeight="1" x14ac:dyDescent="0.35">
      <c r="A379" s="44" t="s">
        <v>1153</v>
      </c>
      <c r="B379" s="63" t="s">
        <v>3078</v>
      </c>
      <c r="C379" s="64" t="s">
        <v>3079</v>
      </c>
      <c r="D379" s="63" t="s">
        <v>3080</v>
      </c>
      <c r="E379" s="63">
        <v>1</v>
      </c>
      <c r="F379" s="65">
        <v>45280</v>
      </c>
      <c r="G379" s="65">
        <v>45322</v>
      </c>
      <c r="H379" s="66">
        <v>6.1499999999999995</v>
      </c>
      <c r="I379" s="63" t="s">
        <v>609</v>
      </c>
      <c r="J379" s="63" t="s">
        <v>1164</v>
      </c>
      <c r="K379" s="49">
        <v>1</v>
      </c>
      <c r="L379" s="73" t="s">
        <v>3081</v>
      </c>
      <c r="M379" s="87"/>
      <c r="N379" s="58">
        <v>46153</v>
      </c>
      <c r="O379" s="50" t="s">
        <v>1225</v>
      </c>
      <c r="P379" s="49">
        <v>1</v>
      </c>
      <c r="Q379" s="61" t="s">
        <v>3</v>
      </c>
      <c r="R379" s="55">
        <v>1</v>
      </c>
      <c r="S379" s="89" t="s">
        <v>3082</v>
      </c>
      <c r="T379" s="84" t="s">
        <v>2922</v>
      </c>
      <c r="U379" s="88" t="s">
        <v>2294</v>
      </c>
      <c r="V379" s="89" t="s">
        <v>3083</v>
      </c>
      <c r="W379" s="49">
        <v>1</v>
      </c>
      <c r="X379" s="55" t="s">
        <v>3</v>
      </c>
      <c r="Y379" s="86"/>
      <c r="Z379" s="27"/>
      <c r="AA379" s="25"/>
      <c r="AB379" s="26"/>
      <c r="AC379" s="27"/>
      <c r="AD379" s="25"/>
      <c r="AE379" s="26"/>
      <c r="AF379" s="27"/>
      <c r="AG379" s="25"/>
      <c r="AH379" s="26"/>
      <c r="AI379" s="27"/>
      <c r="AJ379" s="25"/>
      <c r="AK379" s="26"/>
      <c r="AL379" s="27"/>
    </row>
    <row r="380" spans="1:38" ht="38.25" customHeight="1" x14ac:dyDescent="0.35">
      <c r="A380" s="44" t="s">
        <v>1153</v>
      </c>
      <c r="B380" s="63" t="s">
        <v>3084</v>
      </c>
      <c r="C380" s="64" t="s">
        <v>3085</v>
      </c>
      <c r="D380" s="63" t="s">
        <v>2472</v>
      </c>
      <c r="E380" s="63">
        <v>13</v>
      </c>
      <c r="F380" s="65">
        <v>44562</v>
      </c>
      <c r="G380" s="65">
        <v>45688</v>
      </c>
      <c r="H380" s="66">
        <v>166.5</v>
      </c>
      <c r="I380" s="63" t="s">
        <v>609</v>
      </c>
      <c r="J380" s="63" t="s">
        <v>1164</v>
      </c>
      <c r="K380" s="49">
        <v>0</v>
      </c>
      <c r="L380" s="73" t="s">
        <v>3086</v>
      </c>
      <c r="M380" s="87"/>
      <c r="N380" s="58">
        <v>46153</v>
      </c>
      <c r="O380" s="50" t="s">
        <v>2931</v>
      </c>
      <c r="P380" s="49">
        <v>0</v>
      </c>
      <c r="Q380" s="61" t="s">
        <v>6</v>
      </c>
      <c r="R380" s="55">
        <v>0</v>
      </c>
      <c r="S380" s="89" t="s">
        <v>3087</v>
      </c>
      <c r="T380" s="84" t="s">
        <v>2922</v>
      </c>
      <c r="U380" s="88" t="s">
        <v>2294</v>
      </c>
      <c r="V380" s="89" t="s">
        <v>3088</v>
      </c>
      <c r="W380" s="49">
        <v>0.5</v>
      </c>
      <c r="X380" s="61" t="s">
        <v>6</v>
      </c>
      <c r="Y380" s="86"/>
      <c r="Z380" s="27"/>
      <c r="AA380" s="25"/>
      <c r="AB380" s="26"/>
      <c r="AC380" s="27"/>
      <c r="AD380" s="25"/>
      <c r="AE380" s="26"/>
      <c r="AF380" s="27"/>
      <c r="AG380" s="25"/>
      <c r="AH380" s="26"/>
      <c r="AI380" s="27"/>
      <c r="AJ380" s="25"/>
      <c r="AK380" s="26"/>
      <c r="AL380" s="27"/>
    </row>
    <row r="381" spans="1:38" ht="38.25" customHeight="1" x14ac:dyDescent="0.35">
      <c r="A381" s="44" t="s">
        <v>1153</v>
      </c>
      <c r="B381" s="63" t="s">
        <v>3089</v>
      </c>
      <c r="C381" s="64" t="s">
        <v>3090</v>
      </c>
      <c r="D381" s="63" t="s">
        <v>3091</v>
      </c>
      <c r="E381" s="63">
        <v>20</v>
      </c>
      <c r="F381" s="65">
        <v>45280</v>
      </c>
      <c r="G381" s="65">
        <v>45350</v>
      </c>
      <c r="H381" s="66">
        <v>10.199999999999999</v>
      </c>
      <c r="I381" s="63" t="s">
        <v>609</v>
      </c>
      <c r="J381" s="63" t="s">
        <v>1164</v>
      </c>
      <c r="K381" s="49">
        <v>0</v>
      </c>
      <c r="L381" s="73" t="s">
        <v>3092</v>
      </c>
      <c r="M381" s="87"/>
      <c r="N381" s="58">
        <v>46153</v>
      </c>
      <c r="O381" s="50" t="s">
        <v>2931</v>
      </c>
      <c r="P381" s="49">
        <v>0</v>
      </c>
      <c r="Q381" s="61" t="s">
        <v>6</v>
      </c>
      <c r="R381" s="55">
        <v>0</v>
      </c>
      <c r="S381" s="89" t="s">
        <v>3093</v>
      </c>
      <c r="T381" s="158"/>
      <c r="U381" s="88" t="s">
        <v>2294</v>
      </c>
      <c r="V381" s="50" t="s">
        <v>2931</v>
      </c>
      <c r="W381" s="49">
        <v>0</v>
      </c>
      <c r="X381" s="61" t="s">
        <v>6</v>
      </c>
      <c r="Y381" s="86"/>
      <c r="Z381" s="27"/>
      <c r="AA381" s="25"/>
      <c r="AB381" s="26"/>
      <c r="AC381" s="27"/>
      <c r="AD381" s="25"/>
      <c r="AE381" s="26"/>
      <c r="AF381" s="27"/>
      <c r="AG381" s="25"/>
      <c r="AH381" s="26"/>
      <c r="AI381" s="27"/>
      <c r="AJ381" s="25"/>
      <c r="AK381" s="26"/>
      <c r="AL381" s="27"/>
    </row>
    <row r="382" spans="1:38" ht="38.25" customHeight="1" x14ac:dyDescent="0.35">
      <c r="A382" s="44" t="s">
        <v>1153</v>
      </c>
      <c r="B382" s="63" t="s">
        <v>3094</v>
      </c>
      <c r="C382" s="64" t="s">
        <v>3095</v>
      </c>
      <c r="D382" s="63" t="s">
        <v>3096</v>
      </c>
      <c r="E382" s="63">
        <v>1</v>
      </c>
      <c r="F382" s="65">
        <v>45280</v>
      </c>
      <c r="G382" s="65">
        <v>45381</v>
      </c>
      <c r="H382" s="66">
        <v>15</v>
      </c>
      <c r="I382" s="63" t="s">
        <v>609</v>
      </c>
      <c r="J382" s="63" t="s">
        <v>1164</v>
      </c>
      <c r="K382" s="49">
        <v>0</v>
      </c>
      <c r="L382" s="73" t="s">
        <v>3097</v>
      </c>
      <c r="M382" s="87"/>
      <c r="N382" s="58">
        <v>46153</v>
      </c>
      <c r="O382" s="50" t="s">
        <v>2931</v>
      </c>
      <c r="P382" s="49">
        <v>0</v>
      </c>
      <c r="Q382" s="61" t="s">
        <v>6</v>
      </c>
      <c r="R382" s="55">
        <v>0</v>
      </c>
      <c r="S382" s="89" t="s">
        <v>3097</v>
      </c>
      <c r="T382" s="84" t="s">
        <v>2922</v>
      </c>
      <c r="U382" s="88" t="s">
        <v>2294</v>
      </c>
      <c r="V382" s="89" t="s">
        <v>3038</v>
      </c>
      <c r="W382" s="49">
        <v>0.6</v>
      </c>
      <c r="X382" s="62" t="s">
        <v>4</v>
      </c>
      <c r="Y382" s="86"/>
      <c r="Z382" s="27"/>
      <c r="AA382" s="25"/>
      <c r="AB382" s="26"/>
      <c r="AC382" s="27"/>
      <c r="AD382" s="25"/>
      <c r="AE382" s="26"/>
      <c r="AF382" s="27"/>
      <c r="AG382" s="25"/>
      <c r="AH382" s="26"/>
      <c r="AI382" s="27"/>
      <c r="AJ382" s="25"/>
      <c r="AK382" s="26"/>
      <c r="AL382" s="27"/>
    </row>
    <row r="383" spans="1:38" ht="38.25" customHeight="1" x14ac:dyDescent="0.35">
      <c r="A383" s="44" t="s">
        <v>1153</v>
      </c>
      <c r="B383" s="63" t="s">
        <v>3098</v>
      </c>
      <c r="C383" s="64" t="s">
        <v>3099</v>
      </c>
      <c r="D383" s="63" t="s">
        <v>2964</v>
      </c>
      <c r="E383" s="63">
        <v>1</v>
      </c>
      <c r="F383" s="65">
        <v>45280</v>
      </c>
      <c r="G383" s="65">
        <v>45657</v>
      </c>
      <c r="H383" s="66">
        <v>55.649999999999991</v>
      </c>
      <c r="I383" s="63" t="s">
        <v>609</v>
      </c>
      <c r="J383" s="63" t="s">
        <v>1164</v>
      </c>
      <c r="K383" s="49">
        <v>0</v>
      </c>
      <c r="L383" s="73" t="s">
        <v>3100</v>
      </c>
      <c r="M383" s="87"/>
      <c r="N383" s="58">
        <v>46153</v>
      </c>
      <c r="O383" s="50" t="s">
        <v>2931</v>
      </c>
      <c r="P383" s="49">
        <v>0</v>
      </c>
      <c r="Q383" s="61" t="s">
        <v>6</v>
      </c>
      <c r="R383" s="55">
        <v>0</v>
      </c>
      <c r="S383" s="89" t="s">
        <v>3101</v>
      </c>
      <c r="T383" s="158"/>
      <c r="U383" s="88" t="s">
        <v>2294</v>
      </c>
      <c r="V383" s="50" t="s">
        <v>2931</v>
      </c>
      <c r="W383" s="49">
        <v>0</v>
      </c>
      <c r="X383" s="61" t="s">
        <v>6</v>
      </c>
      <c r="Y383" s="86"/>
      <c r="Z383" s="27"/>
      <c r="AA383" s="25"/>
      <c r="AB383" s="26"/>
      <c r="AC383" s="27"/>
      <c r="AD383" s="25"/>
      <c r="AE383" s="26"/>
      <c r="AF383" s="27"/>
      <c r="AG383" s="25"/>
      <c r="AH383" s="26"/>
      <c r="AI383" s="27"/>
      <c r="AJ383" s="25"/>
      <c r="AK383" s="26"/>
      <c r="AL383" s="27"/>
    </row>
    <row r="384" spans="1:38" ht="38.25" customHeight="1" x14ac:dyDescent="0.35">
      <c r="A384" s="44" t="s">
        <v>1153</v>
      </c>
      <c r="B384" s="63" t="s">
        <v>3102</v>
      </c>
      <c r="C384" s="64" t="s">
        <v>3103</v>
      </c>
      <c r="D384" s="63" t="s">
        <v>2466</v>
      </c>
      <c r="E384" s="63">
        <v>2</v>
      </c>
      <c r="F384" s="65">
        <v>45280</v>
      </c>
      <c r="G384" s="65">
        <v>45657</v>
      </c>
      <c r="H384" s="66">
        <v>55.649999999999991</v>
      </c>
      <c r="I384" s="63" t="s">
        <v>609</v>
      </c>
      <c r="J384" s="63" t="s">
        <v>1164</v>
      </c>
      <c r="K384" s="49">
        <v>0</v>
      </c>
      <c r="L384" s="73" t="s">
        <v>3104</v>
      </c>
      <c r="M384" s="87"/>
      <c r="N384" s="58">
        <v>46153</v>
      </c>
      <c r="O384" s="50" t="s">
        <v>2931</v>
      </c>
      <c r="P384" s="49">
        <v>0</v>
      </c>
      <c r="Q384" s="61" t="s">
        <v>6</v>
      </c>
      <c r="R384" s="55">
        <v>0</v>
      </c>
      <c r="S384" s="89" t="s">
        <v>3105</v>
      </c>
      <c r="T384" s="158"/>
      <c r="U384" s="88" t="s">
        <v>2294</v>
      </c>
      <c r="V384" s="50" t="s">
        <v>2931</v>
      </c>
      <c r="W384" s="49">
        <v>0</v>
      </c>
      <c r="X384" s="61" t="s">
        <v>6</v>
      </c>
      <c r="Y384" s="86"/>
      <c r="Z384" s="27"/>
      <c r="AA384" s="25"/>
      <c r="AB384" s="26"/>
      <c r="AC384" s="27"/>
      <c r="AD384" s="25"/>
      <c r="AE384" s="26"/>
      <c r="AF384" s="27"/>
      <c r="AG384" s="25"/>
      <c r="AH384" s="26"/>
      <c r="AI384" s="27"/>
      <c r="AJ384" s="25"/>
      <c r="AK384" s="26"/>
      <c r="AL384" s="27"/>
    </row>
    <row r="385" spans="1:38" ht="38.25" customHeight="1" x14ac:dyDescent="0.35">
      <c r="A385" s="44" t="s">
        <v>1153</v>
      </c>
      <c r="B385" s="63" t="s">
        <v>3106</v>
      </c>
      <c r="C385" s="64" t="s">
        <v>3107</v>
      </c>
      <c r="D385" s="63" t="s">
        <v>3108</v>
      </c>
      <c r="E385" s="63">
        <v>4</v>
      </c>
      <c r="F385" s="65">
        <v>45280</v>
      </c>
      <c r="G385" s="65">
        <v>45657</v>
      </c>
      <c r="H385" s="66">
        <v>55.649999999999991</v>
      </c>
      <c r="I385" s="63" t="s">
        <v>609</v>
      </c>
      <c r="J385" s="63" t="s">
        <v>1164</v>
      </c>
      <c r="K385" s="49">
        <v>0.25</v>
      </c>
      <c r="L385" s="73" t="s">
        <v>3032</v>
      </c>
      <c r="M385" s="87" t="s">
        <v>3109</v>
      </c>
      <c r="N385" s="58">
        <v>46153</v>
      </c>
      <c r="O385" s="50" t="s">
        <v>2940</v>
      </c>
      <c r="P385" s="49">
        <v>0.25</v>
      </c>
      <c r="Q385" s="61" t="s">
        <v>6</v>
      </c>
      <c r="R385" s="55">
        <v>0.25</v>
      </c>
      <c r="S385" s="89" t="s">
        <v>3032</v>
      </c>
      <c r="T385" s="84" t="s">
        <v>2922</v>
      </c>
      <c r="U385" s="88" t="s">
        <v>2294</v>
      </c>
      <c r="V385" s="50" t="s">
        <v>2940</v>
      </c>
      <c r="W385" s="49">
        <v>0.25</v>
      </c>
      <c r="X385" s="61" t="s">
        <v>6</v>
      </c>
      <c r="Y385" s="86"/>
      <c r="Z385" s="27"/>
      <c r="AA385" s="25"/>
      <c r="AB385" s="26"/>
      <c r="AC385" s="27"/>
      <c r="AD385" s="25"/>
      <c r="AE385" s="26"/>
      <c r="AF385" s="27"/>
      <c r="AG385" s="25"/>
      <c r="AH385" s="26"/>
      <c r="AI385" s="27"/>
      <c r="AJ385" s="25"/>
      <c r="AK385" s="26"/>
      <c r="AL385" s="27"/>
    </row>
    <row r="386" spans="1:38" ht="38.25" customHeight="1" x14ac:dyDescent="0.35">
      <c r="A386" s="44" t="s">
        <v>1153</v>
      </c>
      <c r="B386" s="63" t="s">
        <v>3110</v>
      </c>
      <c r="C386" s="64" t="s">
        <v>3111</v>
      </c>
      <c r="D386" s="63" t="s">
        <v>3112</v>
      </c>
      <c r="E386" s="63">
        <v>1</v>
      </c>
      <c r="F386" s="65">
        <v>45568</v>
      </c>
      <c r="G386" s="65">
        <v>45595</v>
      </c>
      <c r="H386" s="66">
        <v>4.05</v>
      </c>
      <c r="I386" s="63" t="s">
        <v>609</v>
      </c>
      <c r="J386" s="63" t="s">
        <v>1164</v>
      </c>
      <c r="K386" s="49">
        <v>1</v>
      </c>
      <c r="L386" s="73" t="s">
        <v>3113</v>
      </c>
      <c r="M386" s="87"/>
      <c r="N386" s="58">
        <v>46153</v>
      </c>
      <c r="O386" s="50" t="s">
        <v>1225</v>
      </c>
      <c r="P386" s="49">
        <v>1</v>
      </c>
      <c r="Q386" s="61" t="s">
        <v>3</v>
      </c>
      <c r="R386" s="55">
        <v>1</v>
      </c>
      <c r="S386" s="89" t="s">
        <v>3114</v>
      </c>
      <c r="T386" s="158"/>
      <c r="U386" s="88" t="s">
        <v>2294</v>
      </c>
      <c r="V386" s="50" t="s">
        <v>1225</v>
      </c>
      <c r="W386" s="49">
        <v>1</v>
      </c>
      <c r="X386" s="61" t="s">
        <v>3</v>
      </c>
      <c r="Y386" s="86"/>
      <c r="Z386" s="27"/>
      <c r="AA386" s="25"/>
      <c r="AB386" s="26"/>
      <c r="AC386" s="27"/>
      <c r="AD386" s="25"/>
      <c r="AE386" s="26"/>
      <c r="AF386" s="27"/>
      <c r="AG386" s="25"/>
      <c r="AH386" s="26"/>
      <c r="AI386" s="27"/>
      <c r="AJ386" s="25"/>
      <c r="AK386" s="26"/>
      <c r="AL386" s="27"/>
    </row>
    <row r="387" spans="1:38" ht="38.25" customHeight="1" x14ac:dyDescent="0.35">
      <c r="A387" s="44" t="s">
        <v>1153</v>
      </c>
      <c r="B387" s="63" t="s">
        <v>3115</v>
      </c>
      <c r="C387" s="64" t="s">
        <v>3116</v>
      </c>
      <c r="D387" s="63" t="s">
        <v>3117</v>
      </c>
      <c r="E387" s="63">
        <v>9</v>
      </c>
      <c r="F387" s="65">
        <v>45568</v>
      </c>
      <c r="G387" s="65">
        <v>45838</v>
      </c>
      <c r="H387" s="66">
        <v>40.050000000000004</v>
      </c>
      <c r="I387" s="63" t="s">
        <v>609</v>
      </c>
      <c r="J387" s="63" t="s">
        <v>1164</v>
      </c>
      <c r="K387" s="49">
        <v>0</v>
      </c>
      <c r="L387" s="73" t="s">
        <v>3118</v>
      </c>
      <c r="M387" s="87"/>
      <c r="N387" s="58">
        <v>46153</v>
      </c>
      <c r="O387" s="50" t="s">
        <v>2931</v>
      </c>
      <c r="P387" s="49">
        <v>0</v>
      </c>
      <c r="Q387" s="61" t="s">
        <v>6</v>
      </c>
      <c r="R387" s="55">
        <v>0</v>
      </c>
      <c r="S387" s="89" t="s">
        <v>3119</v>
      </c>
      <c r="T387" s="158"/>
      <c r="U387" s="88" t="s">
        <v>2294</v>
      </c>
      <c r="V387" s="50" t="s">
        <v>2931</v>
      </c>
      <c r="W387" s="49">
        <v>0</v>
      </c>
      <c r="X387" s="61" t="s">
        <v>6</v>
      </c>
      <c r="Y387" s="86"/>
      <c r="Z387" s="27"/>
      <c r="AA387" s="25"/>
      <c r="AB387" s="26"/>
      <c r="AC387" s="27"/>
      <c r="AD387" s="25"/>
      <c r="AE387" s="26"/>
      <c r="AF387" s="27"/>
      <c r="AG387" s="25"/>
      <c r="AH387" s="26"/>
      <c r="AI387" s="27"/>
      <c r="AJ387" s="25"/>
      <c r="AK387" s="26"/>
      <c r="AL387" s="27"/>
    </row>
    <row r="388" spans="1:38" ht="38.25" customHeight="1" x14ac:dyDescent="0.35">
      <c r="A388" s="44" t="s">
        <v>1153</v>
      </c>
      <c r="B388" s="63" t="s">
        <v>3120</v>
      </c>
      <c r="C388" s="64" t="s">
        <v>3121</v>
      </c>
      <c r="D388" s="63" t="s">
        <v>3122</v>
      </c>
      <c r="E388" s="63">
        <v>1</v>
      </c>
      <c r="F388" s="65">
        <v>45568</v>
      </c>
      <c r="G388" s="65">
        <v>45656</v>
      </c>
      <c r="H388" s="66">
        <v>13.05</v>
      </c>
      <c r="I388" s="63" t="s">
        <v>609</v>
      </c>
      <c r="J388" s="63" t="s">
        <v>1164</v>
      </c>
      <c r="K388" s="49">
        <v>0</v>
      </c>
      <c r="L388" s="73" t="s">
        <v>3123</v>
      </c>
      <c r="M388" s="87"/>
      <c r="N388" s="58">
        <v>46153</v>
      </c>
      <c r="O388" s="50" t="s">
        <v>2931</v>
      </c>
      <c r="P388" s="49">
        <v>0</v>
      </c>
      <c r="Q388" s="61" t="s">
        <v>6</v>
      </c>
      <c r="R388" s="55">
        <v>0</v>
      </c>
      <c r="S388" s="89" t="s">
        <v>3123</v>
      </c>
      <c r="T388" s="158"/>
      <c r="U388" s="88" t="s">
        <v>2294</v>
      </c>
      <c r="V388" s="50" t="s">
        <v>2931</v>
      </c>
      <c r="W388" s="49">
        <v>0</v>
      </c>
      <c r="X388" s="61" t="s">
        <v>6</v>
      </c>
      <c r="Y388" s="86"/>
      <c r="Z388" s="27"/>
      <c r="AA388" s="25"/>
      <c r="AB388" s="26"/>
      <c r="AC388" s="27"/>
      <c r="AD388" s="25"/>
      <c r="AE388" s="26"/>
      <c r="AF388" s="27"/>
      <c r="AG388" s="25"/>
      <c r="AH388" s="26"/>
      <c r="AI388" s="27"/>
      <c r="AJ388" s="25"/>
      <c r="AK388" s="26"/>
      <c r="AL388" s="27"/>
    </row>
    <row r="389" spans="1:38" ht="38.25" customHeight="1" x14ac:dyDescent="0.35">
      <c r="A389" s="44" t="s">
        <v>1153</v>
      </c>
      <c r="B389" s="63" t="s">
        <v>3124</v>
      </c>
      <c r="C389" s="64" t="s">
        <v>3125</v>
      </c>
      <c r="D389" s="63" t="s">
        <v>3126</v>
      </c>
      <c r="E389" s="63">
        <v>9</v>
      </c>
      <c r="F389" s="65">
        <v>45568</v>
      </c>
      <c r="G389" s="65">
        <v>45595</v>
      </c>
      <c r="H389" s="66">
        <v>4.05</v>
      </c>
      <c r="I389" s="63" t="s">
        <v>609</v>
      </c>
      <c r="J389" s="63" t="s">
        <v>1164</v>
      </c>
      <c r="K389" s="49">
        <v>0</v>
      </c>
      <c r="L389" s="73" t="s">
        <v>3127</v>
      </c>
      <c r="M389" s="87"/>
      <c r="N389" s="58">
        <v>46153</v>
      </c>
      <c r="O389" s="50" t="s">
        <v>2931</v>
      </c>
      <c r="P389" s="49">
        <v>0</v>
      </c>
      <c r="Q389" s="61" t="s">
        <v>6</v>
      </c>
      <c r="R389" s="55">
        <v>0</v>
      </c>
      <c r="S389" s="89" t="s">
        <v>3128</v>
      </c>
      <c r="T389" s="158"/>
      <c r="U389" s="88" t="s">
        <v>2294</v>
      </c>
      <c r="V389" s="50" t="s">
        <v>2931</v>
      </c>
      <c r="W389" s="49">
        <v>0</v>
      </c>
      <c r="X389" s="61" t="s">
        <v>6</v>
      </c>
      <c r="Y389" s="86"/>
      <c r="Z389" s="27"/>
      <c r="AA389" s="25"/>
      <c r="AB389" s="26"/>
      <c r="AC389" s="27"/>
      <c r="AD389" s="25"/>
      <c r="AE389" s="26"/>
      <c r="AF389" s="27"/>
      <c r="AG389" s="25"/>
      <c r="AH389" s="26"/>
      <c r="AI389" s="27"/>
      <c r="AJ389" s="25"/>
      <c r="AK389" s="26"/>
      <c r="AL389" s="27"/>
    </row>
    <row r="390" spans="1:38" ht="38.25" customHeight="1" x14ac:dyDescent="0.35">
      <c r="A390" s="44" t="s">
        <v>1153</v>
      </c>
      <c r="B390" s="63" t="s">
        <v>3129</v>
      </c>
      <c r="C390" s="64" t="s">
        <v>3130</v>
      </c>
      <c r="D390" s="63" t="s">
        <v>3131</v>
      </c>
      <c r="E390" s="63">
        <v>1</v>
      </c>
      <c r="F390" s="65">
        <v>45568</v>
      </c>
      <c r="G390" s="65">
        <v>45656</v>
      </c>
      <c r="H390" s="66">
        <v>13.05</v>
      </c>
      <c r="I390" s="63" t="s">
        <v>609</v>
      </c>
      <c r="J390" s="63" t="s">
        <v>1164</v>
      </c>
      <c r="K390" s="49">
        <v>1</v>
      </c>
      <c r="L390" s="73" t="s">
        <v>3132</v>
      </c>
      <c r="M390" s="87"/>
      <c r="N390" s="58">
        <v>46153</v>
      </c>
      <c r="O390" s="50" t="s">
        <v>1225</v>
      </c>
      <c r="P390" s="49">
        <v>1</v>
      </c>
      <c r="Q390" s="61" t="s">
        <v>3</v>
      </c>
      <c r="R390" s="55">
        <v>1</v>
      </c>
      <c r="S390" s="89" t="s">
        <v>3133</v>
      </c>
      <c r="T390" s="158"/>
      <c r="U390" s="88" t="s">
        <v>2294</v>
      </c>
      <c r="V390" s="50" t="s">
        <v>1225</v>
      </c>
      <c r="W390" s="49">
        <v>1</v>
      </c>
      <c r="X390" s="61" t="s">
        <v>3</v>
      </c>
      <c r="Y390" s="86"/>
      <c r="Z390" s="27"/>
      <c r="AA390" s="25"/>
      <c r="AB390" s="26"/>
      <c r="AC390" s="27"/>
      <c r="AD390" s="25"/>
      <c r="AE390" s="26"/>
      <c r="AF390" s="27"/>
      <c r="AG390" s="25"/>
      <c r="AH390" s="26"/>
      <c r="AI390" s="27"/>
      <c r="AJ390" s="25"/>
      <c r="AK390" s="26"/>
      <c r="AL390" s="27"/>
    </row>
    <row r="391" spans="1:38" ht="38.25" customHeight="1" x14ac:dyDescent="0.35">
      <c r="A391" s="44" t="s">
        <v>1153</v>
      </c>
      <c r="B391" s="63" t="s">
        <v>3134</v>
      </c>
      <c r="C391" s="64" t="s">
        <v>3135</v>
      </c>
      <c r="D391" s="63" t="s">
        <v>3122</v>
      </c>
      <c r="E391" s="63">
        <v>1</v>
      </c>
      <c r="F391" s="65">
        <v>45568</v>
      </c>
      <c r="G391" s="65">
        <v>45656</v>
      </c>
      <c r="H391" s="66">
        <v>13.05</v>
      </c>
      <c r="I391" s="63" t="s">
        <v>609</v>
      </c>
      <c r="J391" s="63" t="s">
        <v>1164</v>
      </c>
      <c r="K391" s="49">
        <v>0</v>
      </c>
      <c r="L391" s="73" t="s">
        <v>3136</v>
      </c>
      <c r="M391" s="87"/>
      <c r="N391" s="58">
        <v>46153</v>
      </c>
      <c r="O391" s="50" t="s">
        <v>2931</v>
      </c>
      <c r="P391" s="49">
        <v>0</v>
      </c>
      <c r="Q391" s="61" t="s">
        <v>6</v>
      </c>
      <c r="R391" s="55">
        <v>0</v>
      </c>
      <c r="S391" s="89" t="s">
        <v>3136</v>
      </c>
      <c r="T391" s="84" t="s">
        <v>2922</v>
      </c>
      <c r="U391" s="88" t="s">
        <v>2294</v>
      </c>
      <c r="V391" s="89" t="s">
        <v>3038</v>
      </c>
      <c r="W391" s="49">
        <v>0.6</v>
      </c>
      <c r="X391" s="61" t="s">
        <v>6</v>
      </c>
      <c r="Y391" s="86"/>
      <c r="Z391" s="27"/>
      <c r="AA391" s="25"/>
      <c r="AB391" s="26"/>
      <c r="AC391" s="27"/>
      <c r="AD391" s="25"/>
      <c r="AE391" s="26"/>
      <c r="AF391" s="27"/>
      <c r="AG391" s="25"/>
      <c r="AH391" s="26"/>
      <c r="AI391" s="27"/>
      <c r="AJ391" s="25"/>
      <c r="AK391" s="26"/>
      <c r="AL391" s="27"/>
    </row>
    <row r="392" spans="1:38" ht="38.25" customHeight="1" x14ac:dyDescent="0.35">
      <c r="A392" s="44" t="s">
        <v>1153</v>
      </c>
      <c r="B392" s="63" t="s">
        <v>3137</v>
      </c>
      <c r="C392" s="64" t="s">
        <v>3138</v>
      </c>
      <c r="D392" s="63" t="s">
        <v>3139</v>
      </c>
      <c r="E392" s="63">
        <v>1</v>
      </c>
      <c r="F392" s="65">
        <v>45568</v>
      </c>
      <c r="G392" s="65">
        <v>45656</v>
      </c>
      <c r="H392" s="66">
        <v>13.05</v>
      </c>
      <c r="I392" s="63" t="s">
        <v>609</v>
      </c>
      <c r="J392" s="63" t="s">
        <v>1164</v>
      </c>
      <c r="K392" s="49">
        <v>0</v>
      </c>
      <c r="L392" s="101" t="s">
        <v>3140</v>
      </c>
      <c r="M392" s="87"/>
      <c r="N392" s="58">
        <v>46153</v>
      </c>
      <c r="O392" s="50" t="s">
        <v>2931</v>
      </c>
      <c r="P392" s="49">
        <v>0</v>
      </c>
      <c r="Q392" s="61" t="s">
        <v>6</v>
      </c>
      <c r="R392" s="55">
        <v>0</v>
      </c>
      <c r="S392" s="160" t="s">
        <v>3140</v>
      </c>
      <c r="T392" s="158"/>
      <c r="U392" s="88" t="s">
        <v>2294</v>
      </c>
      <c r="V392" s="89" t="s">
        <v>3038</v>
      </c>
      <c r="W392" s="49">
        <v>0.6</v>
      </c>
      <c r="X392" s="61" t="s">
        <v>6</v>
      </c>
      <c r="Y392" s="86"/>
      <c r="Z392" s="27"/>
      <c r="AA392" s="25"/>
      <c r="AB392" s="26"/>
      <c r="AC392" s="27"/>
      <c r="AD392" s="25"/>
      <c r="AE392" s="26"/>
      <c r="AF392" s="27"/>
      <c r="AG392" s="25"/>
      <c r="AH392" s="26"/>
      <c r="AI392" s="27"/>
      <c r="AJ392" s="25"/>
      <c r="AK392" s="26"/>
      <c r="AL392" s="27"/>
    </row>
    <row r="393" spans="1:38" ht="38.25" customHeight="1" x14ac:dyDescent="0.35">
      <c r="A393" s="44" t="s">
        <v>1153</v>
      </c>
      <c r="B393" s="63" t="s">
        <v>3141</v>
      </c>
      <c r="C393" s="64" t="s">
        <v>3142</v>
      </c>
      <c r="D393" s="63" t="s">
        <v>3143</v>
      </c>
      <c r="E393" s="63">
        <v>1</v>
      </c>
      <c r="F393" s="65">
        <v>45659</v>
      </c>
      <c r="G393" s="65">
        <v>46022</v>
      </c>
      <c r="H393" s="66">
        <v>53.85</v>
      </c>
      <c r="I393" s="63" t="s">
        <v>609</v>
      </c>
      <c r="J393" s="63" t="s">
        <v>1164</v>
      </c>
      <c r="K393" s="49">
        <v>0</v>
      </c>
      <c r="L393" s="73" t="s">
        <v>3144</v>
      </c>
      <c r="M393" s="87"/>
      <c r="N393" s="58">
        <v>46153</v>
      </c>
      <c r="O393" s="50" t="s">
        <v>2931</v>
      </c>
      <c r="P393" s="49">
        <v>0</v>
      </c>
      <c r="Q393" s="61" t="s">
        <v>6</v>
      </c>
      <c r="R393" s="55">
        <v>0</v>
      </c>
      <c r="S393" s="89" t="s">
        <v>3145</v>
      </c>
      <c r="T393" s="158"/>
      <c r="U393" s="88" t="s">
        <v>2294</v>
      </c>
      <c r="V393" s="50" t="s">
        <v>2931</v>
      </c>
      <c r="W393" s="49">
        <v>0</v>
      </c>
      <c r="X393" s="61" t="s">
        <v>6</v>
      </c>
      <c r="Y393" s="86"/>
      <c r="Z393" s="27"/>
      <c r="AA393" s="25"/>
      <c r="AB393" s="26"/>
      <c r="AC393" s="27"/>
      <c r="AD393" s="25"/>
      <c r="AE393" s="26"/>
      <c r="AF393" s="27"/>
      <c r="AG393" s="25"/>
      <c r="AH393" s="26"/>
      <c r="AI393" s="27"/>
      <c r="AJ393" s="25"/>
      <c r="AK393" s="26"/>
      <c r="AL393" s="27"/>
    </row>
    <row r="394" spans="1:38" ht="38.25" customHeight="1" x14ac:dyDescent="0.35">
      <c r="A394" s="44" t="s">
        <v>1153</v>
      </c>
      <c r="B394" s="63" t="s">
        <v>3146</v>
      </c>
      <c r="C394" s="64" t="s">
        <v>3147</v>
      </c>
      <c r="D394" s="63" t="s">
        <v>3148</v>
      </c>
      <c r="E394" s="63">
        <v>12</v>
      </c>
      <c r="F394" s="65">
        <v>45658</v>
      </c>
      <c r="G394" s="65">
        <v>46022</v>
      </c>
      <c r="H394" s="66">
        <v>54</v>
      </c>
      <c r="I394" s="63" t="s">
        <v>609</v>
      </c>
      <c r="J394" s="63" t="s">
        <v>1164</v>
      </c>
      <c r="K394" s="49">
        <v>0.75</v>
      </c>
      <c r="L394" s="73" t="s">
        <v>3149</v>
      </c>
      <c r="M394" s="87"/>
      <c r="N394" s="58">
        <v>46153</v>
      </c>
      <c r="O394" s="50" t="s">
        <v>2931</v>
      </c>
      <c r="P394" s="49">
        <v>0</v>
      </c>
      <c r="Q394" s="61" t="s">
        <v>6</v>
      </c>
      <c r="R394" s="55">
        <v>0.75</v>
      </c>
      <c r="S394" s="89" t="s">
        <v>3150</v>
      </c>
      <c r="T394" s="158"/>
      <c r="U394" s="88" t="s">
        <v>2294</v>
      </c>
      <c r="V394" s="89" t="s">
        <v>3151</v>
      </c>
      <c r="W394" s="49">
        <v>0</v>
      </c>
      <c r="X394" s="61" t="s">
        <v>6</v>
      </c>
      <c r="Y394" s="86"/>
      <c r="Z394" s="27"/>
      <c r="AA394" s="25"/>
      <c r="AB394" s="26"/>
      <c r="AC394" s="27"/>
      <c r="AD394" s="25"/>
      <c r="AE394" s="26"/>
      <c r="AF394" s="27"/>
      <c r="AG394" s="25"/>
      <c r="AH394" s="26"/>
      <c r="AI394" s="27"/>
      <c r="AJ394" s="25"/>
      <c r="AK394" s="26"/>
      <c r="AL394" s="27"/>
    </row>
    <row r="395" spans="1:38" ht="38.25" customHeight="1" x14ac:dyDescent="0.35">
      <c r="A395" s="44" t="s">
        <v>1153</v>
      </c>
      <c r="B395" s="63" t="s">
        <v>3152</v>
      </c>
      <c r="C395" s="64" t="s">
        <v>3153</v>
      </c>
      <c r="D395" s="63" t="s">
        <v>3148</v>
      </c>
      <c r="E395" s="63">
        <v>12</v>
      </c>
      <c r="F395" s="65">
        <v>45658</v>
      </c>
      <c r="G395" s="65">
        <v>46022</v>
      </c>
      <c r="H395" s="66">
        <v>54</v>
      </c>
      <c r="I395" s="63" t="s">
        <v>609</v>
      </c>
      <c r="J395" s="63" t="s">
        <v>1164</v>
      </c>
      <c r="K395" s="49">
        <v>0.75</v>
      </c>
      <c r="L395" s="73" t="s">
        <v>3154</v>
      </c>
      <c r="M395" s="87"/>
      <c r="N395" s="58">
        <v>46153</v>
      </c>
      <c r="O395" s="50" t="s">
        <v>2931</v>
      </c>
      <c r="P395" s="49">
        <v>0</v>
      </c>
      <c r="Q395" s="61" t="s">
        <v>6</v>
      </c>
      <c r="R395" s="55">
        <v>0.75</v>
      </c>
      <c r="S395" s="89" t="s">
        <v>3150</v>
      </c>
      <c r="T395" s="158"/>
      <c r="U395" s="88" t="s">
        <v>2294</v>
      </c>
      <c r="V395" s="50" t="s">
        <v>2931</v>
      </c>
      <c r="W395" s="49">
        <v>0</v>
      </c>
      <c r="X395" s="61" t="s">
        <v>6</v>
      </c>
      <c r="Y395" s="86"/>
      <c r="Z395" s="27"/>
      <c r="AA395" s="25"/>
      <c r="AB395" s="26"/>
      <c r="AC395" s="27"/>
      <c r="AD395" s="25"/>
      <c r="AE395" s="26"/>
      <c r="AF395" s="27"/>
      <c r="AG395" s="25"/>
      <c r="AH395" s="26"/>
      <c r="AI395" s="27"/>
      <c r="AJ395" s="25"/>
      <c r="AK395" s="26"/>
      <c r="AL395" s="27"/>
    </row>
    <row r="396" spans="1:38" ht="38.25" customHeight="1" x14ac:dyDescent="0.35">
      <c r="A396" s="44" t="s">
        <v>1153</v>
      </c>
      <c r="B396" s="63" t="s">
        <v>3155</v>
      </c>
      <c r="C396" s="64" t="s">
        <v>3156</v>
      </c>
      <c r="D396" s="63" t="s">
        <v>3157</v>
      </c>
      <c r="E396" s="63">
        <v>1</v>
      </c>
      <c r="F396" s="65">
        <v>45658</v>
      </c>
      <c r="G396" s="65">
        <v>46022</v>
      </c>
      <c r="H396" s="66">
        <v>54</v>
      </c>
      <c r="I396" s="63" t="s">
        <v>609</v>
      </c>
      <c r="J396" s="63" t="s">
        <v>1164</v>
      </c>
      <c r="K396" s="49">
        <v>1</v>
      </c>
      <c r="L396" s="73" t="s">
        <v>3158</v>
      </c>
      <c r="M396" s="87"/>
      <c r="N396" s="58">
        <v>46153</v>
      </c>
      <c r="O396" s="50" t="s">
        <v>2931</v>
      </c>
      <c r="P396" s="49">
        <v>0</v>
      </c>
      <c r="Q396" s="61" t="s">
        <v>6</v>
      </c>
      <c r="R396" s="55">
        <v>1</v>
      </c>
      <c r="S396" s="89" t="s">
        <v>3159</v>
      </c>
      <c r="T396" s="84" t="s">
        <v>2922</v>
      </c>
      <c r="U396" s="88" t="s">
        <v>2294</v>
      </c>
      <c r="V396" s="89" t="s">
        <v>3160</v>
      </c>
      <c r="W396" s="49">
        <v>0</v>
      </c>
      <c r="X396" s="61" t="s">
        <v>6</v>
      </c>
      <c r="Y396" s="86"/>
      <c r="Z396" s="27"/>
      <c r="AA396" s="25"/>
      <c r="AB396" s="26"/>
      <c r="AC396" s="27"/>
      <c r="AD396" s="25"/>
      <c r="AE396" s="26"/>
      <c r="AF396" s="27"/>
      <c r="AG396" s="25"/>
      <c r="AH396" s="26"/>
      <c r="AI396" s="27"/>
      <c r="AJ396" s="25"/>
      <c r="AK396" s="26"/>
      <c r="AL396" s="27"/>
    </row>
    <row r="397" spans="1:38" ht="38.25" customHeight="1" x14ac:dyDescent="0.35">
      <c r="A397" s="44" t="s">
        <v>1153</v>
      </c>
      <c r="B397" s="63" t="s">
        <v>3161</v>
      </c>
      <c r="C397" s="64" t="s">
        <v>3162</v>
      </c>
      <c r="D397" s="63" t="s">
        <v>3163</v>
      </c>
      <c r="E397" s="63">
        <v>1</v>
      </c>
      <c r="F397" s="65">
        <v>45659</v>
      </c>
      <c r="G397" s="65">
        <v>45746</v>
      </c>
      <c r="H397" s="66">
        <v>13.2</v>
      </c>
      <c r="I397" s="63" t="s">
        <v>609</v>
      </c>
      <c r="J397" s="63" t="s">
        <v>1164</v>
      </c>
      <c r="K397" s="49">
        <v>0</v>
      </c>
      <c r="L397" s="73" t="s">
        <v>3164</v>
      </c>
      <c r="M397" s="87"/>
      <c r="N397" s="58">
        <v>46153</v>
      </c>
      <c r="O397" s="50" t="s">
        <v>2931</v>
      </c>
      <c r="P397" s="49">
        <v>0</v>
      </c>
      <c r="Q397" s="61" t="s">
        <v>6</v>
      </c>
      <c r="R397" s="55">
        <v>0</v>
      </c>
      <c r="S397" s="89" t="s">
        <v>3165</v>
      </c>
      <c r="T397" s="158"/>
      <c r="U397" s="88" t="s">
        <v>2294</v>
      </c>
      <c r="V397" s="50" t="s">
        <v>2931</v>
      </c>
      <c r="W397" s="49">
        <v>0</v>
      </c>
      <c r="X397" s="61" t="s">
        <v>6</v>
      </c>
      <c r="Y397" s="86"/>
      <c r="Z397" s="27"/>
      <c r="AA397" s="25"/>
      <c r="AB397" s="26"/>
      <c r="AC397" s="27"/>
      <c r="AD397" s="25"/>
      <c r="AE397" s="26"/>
      <c r="AF397" s="27"/>
      <c r="AG397" s="25"/>
      <c r="AH397" s="26"/>
      <c r="AI397" s="27"/>
      <c r="AJ397" s="25"/>
      <c r="AK397" s="26"/>
      <c r="AL397" s="27"/>
    </row>
    <row r="398" spans="1:38" ht="38.25" customHeight="1" x14ac:dyDescent="0.35">
      <c r="A398" s="44" t="s">
        <v>1153</v>
      </c>
      <c r="B398" s="63" t="s">
        <v>3166</v>
      </c>
      <c r="C398" s="64" t="s">
        <v>3167</v>
      </c>
      <c r="D398" s="63" t="s">
        <v>3168</v>
      </c>
      <c r="E398" s="63">
        <v>1</v>
      </c>
      <c r="F398" s="65">
        <v>46023</v>
      </c>
      <c r="G398" s="65">
        <v>46053</v>
      </c>
      <c r="H398" s="66">
        <v>4.5</v>
      </c>
      <c r="I398" s="63" t="s">
        <v>609</v>
      </c>
      <c r="J398" s="63" t="s">
        <v>563</v>
      </c>
      <c r="K398" s="49">
        <v>1</v>
      </c>
      <c r="L398" s="73" t="s">
        <v>3169</v>
      </c>
      <c r="M398" s="87" t="s">
        <v>3170</v>
      </c>
      <c r="N398" s="58">
        <v>46153</v>
      </c>
      <c r="O398" s="50" t="s">
        <v>3171</v>
      </c>
      <c r="P398" s="49">
        <v>1</v>
      </c>
      <c r="Q398" s="61" t="s">
        <v>3</v>
      </c>
      <c r="R398" s="55">
        <v>1</v>
      </c>
      <c r="S398" s="89" t="s">
        <v>3169</v>
      </c>
      <c r="T398" s="84" t="s">
        <v>2922</v>
      </c>
      <c r="U398" s="88" t="s">
        <v>2294</v>
      </c>
      <c r="V398" s="50" t="s">
        <v>3171</v>
      </c>
      <c r="W398" s="49">
        <v>1</v>
      </c>
      <c r="X398" s="61" t="s">
        <v>3</v>
      </c>
      <c r="Y398" s="86"/>
      <c r="Z398" s="27"/>
      <c r="AA398" s="25"/>
      <c r="AB398" s="26"/>
      <c r="AC398" s="27"/>
      <c r="AD398" s="25"/>
      <c r="AE398" s="26"/>
      <c r="AF398" s="27"/>
      <c r="AG398" s="25"/>
      <c r="AH398" s="26"/>
      <c r="AI398" s="27"/>
      <c r="AJ398" s="25"/>
      <c r="AK398" s="26"/>
      <c r="AL398" s="27"/>
    </row>
    <row r="399" spans="1:38" ht="38.25" customHeight="1" x14ac:dyDescent="0.35">
      <c r="A399" s="44" t="s">
        <v>1153</v>
      </c>
      <c r="B399" s="63" t="s">
        <v>3172</v>
      </c>
      <c r="C399" s="64" t="s">
        <v>3173</v>
      </c>
      <c r="D399" s="63" t="s">
        <v>1251</v>
      </c>
      <c r="E399" s="63">
        <v>11</v>
      </c>
      <c r="F399" s="65">
        <v>46054</v>
      </c>
      <c r="G399" s="65">
        <v>46387</v>
      </c>
      <c r="H399" s="66">
        <v>49.5</v>
      </c>
      <c r="I399" s="63" t="s">
        <v>609</v>
      </c>
      <c r="J399" s="63" t="s">
        <v>563</v>
      </c>
      <c r="K399" s="49">
        <v>0</v>
      </c>
      <c r="L399" s="73" t="s">
        <v>3174</v>
      </c>
      <c r="M399" s="87"/>
      <c r="N399" s="58">
        <v>46153</v>
      </c>
      <c r="O399" s="50" t="s">
        <v>2931</v>
      </c>
      <c r="P399" s="49">
        <v>0</v>
      </c>
      <c r="Q399" s="61" t="s">
        <v>6</v>
      </c>
      <c r="R399" s="55">
        <v>0</v>
      </c>
      <c r="S399" s="89" t="s">
        <v>3174</v>
      </c>
      <c r="T399" s="158"/>
      <c r="U399" s="88" t="s">
        <v>2294</v>
      </c>
      <c r="V399" s="50" t="s">
        <v>2931</v>
      </c>
      <c r="W399" s="49">
        <v>0</v>
      </c>
      <c r="X399" s="61" t="s">
        <v>6</v>
      </c>
      <c r="Y399" s="86"/>
      <c r="Z399" s="27"/>
      <c r="AA399" s="25"/>
      <c r="AB399" s="26"/>
      <c r="AC399" s="27"/>
      <c r="AD399" s="25"/>
      <c r="AE399" s="26"/>
      <c r="AF399" s="27"/>
      <c r="AG399" s="25"/>
      <c r="AH399" s="26"/>
      <c r="AI399" s="27"/>
      <c r="AJ399" s="25"/>
      <c r="AK399" s="26"/>
      <c r="AL399" s="27"/>
    </row>
    <row r="400" spans="1:38" ht="38.25" customHeight="1" x14ac:dyDescent="0.35">
      <c r="A400" s="44" t="s">
        <v>1153</v>
      </c>
      <c r="B400" s="63" t="s">
        <v>3175</v>
      </c>
      <c r="C400" s="64" t="s">
        <v>3176</v>
      </c>
      <c r="D400" s="63" t="s">
        <v>3177</v>
      </c>
      <c r="E400" s="63">
        <v>1</v>
      </c>
      <c r="F400" s="65">
        <v>46023</v>
      </c>
      <c r="G400" s="65">
        <v>46203</v>
      </c>
      <c r="H400" s="66">
        <v>26.85</v>
      </c>
      <c r="I400" s="63" t="s">
        <v>609</v>
      </c>
      <c r="J400" s="63" t="s">
        <v>563</v>
      </c>
      <c r="K400" s="49">
        <v>0</v>
      </c>
      <c r="L400" s="73" t="s">
        <v>3178</v>
      </c>
      <c r="M400" s="87"/>
      <c r="N400" s="58">
        <v>46153</v>
      </c>
      <c r="O400" s="50" t="s">
        <v>2931</v>
      </c>
      <c r="P400" s="49">
        <v>0</v>
      </c>
      <c r="Q400" s="61" t="s">
        <v>6</v>
      </c>
      <c r="R400" s="55">
        <v>0</v>
      </c>
      <c r="S400" s="89" t="s">
        <v>3178</v>
      </c>
      <c r="T400" s="158"/>
      <c r="U400" s="88" t="s">
        <v>2294</v>
      </c>
      <c r="V400" s="50" t="s">
        <v>2931</v>
      </c>
      <c r="W400" s="49">
        <v>0</v>
      </c>
      <c r="X400" s="61" t="s">
        <v>6</v>
      </c>
      <c r="Y400" s="86"/>
      <c r="Z400" s="27"/>
      <c r="AA400" s="25"/>
      <c r="AB400" s="26"/>
      <c r="AC400" s="27"/>
      <c r="AD400" s="25"/>
      <c r="AE400" s="26"/>
      <c r="AF400" s="27"/>
      <c r="AG400" s="25"/>
      <c r="AH400" s="26"/>
      <c r="AI400" s="27"/>
      <c r="AJ400" s="25"/>
      <c r="AK400" s="26"/>
      <c r="AL400" s="27"/>
    </row>
    <row r="401" spans="1:38" ht="38.25" customHeight="1" x14ac:dyDescent="0.35">
      <c r="A401" s="44" t="s">
        <v>1153</v>
      </c>
      <c r="B401" s="63" t="s">
        <v>3179</v>
      </c>
      <c r="C401" s="64" t="s">
        <v>3180</v>
      </c>
      <c r="D401" s="63" t="s">
        <v>3181</v>
      </c>
      <c r="E401" s="63">
        <v>1</v>
      </c>
      <c r="F401" s="65">
        <v>46023</v>
      </c>
      <c r="G401" s="65">
        <v>46203</v>
      </c>
      <c r="H401" s="66">
        <v>26.85</v>
      </c>
      <c r="I401" s="63" t="s">
        <v>609</v>
      </c>
      <c r="J401" s="63" t="s">
        <v>563</v>
      </c>
      <c r="K401" s="49">
        <v>0</v>
      </c>
      <c r="L401" s="73" t="s">
        <v>3182</v>
      </c>
      <c r="M401" s="87"/>
      <c r="N401" s="58">
        <v>46153</v>
      </c>
      <c r="O401" s="50" t="s">
        <v>2931</v>
      </c>
      <c r="P401" s="49">
        <v>0</v>
      </c>
      <c r="Q401" s="61" t="s">
        <v>6</v>
      </c>
      <c r="R401" s="55">
        <v>0</v>
      </c>
      <c r="S401" s="89" t="s">
        <v>3182</v>
      </c>
      <c r="T401" s="158"/>
      <c r="U401" s="88" t="s">
        <v>2294</v>
      </c>
      <c r="V401" s="50" t="s">
        <v>2931</v>
      </c>
      <c r="W401" s="49">
        <v>0</v>
      </c>
      <c r="X401" s="61" t="s">
        <v>6</v>
      </c>
      <c r="Y401" s="86"/>
      <c r="Z401" s="27"/>
      <c r="AA401" s="25"/>
      <c r="AB401" s="26"/>
      <c r="AC401" s="27"/>
      <c r="AD401" s="25"/>
      <c r="AE401" s="26"/>
      <c r="AF401" s="27"/>
      <c r="AG401" s="25"/>
      <c r="AH401" s="26"/>
      <c r="AI401" s="27"/>
      <c r="AJ401" s="25"/>
      <c r="AK401" s="26"/>
      <c r="AL401" s="27"/>
    </row>
    <row r="402" spans="1:38" ht="38.25" customHeight="1" x14ac:dyDescent="0.35">
      <c r="A402" s="44" t="s">
        <v>1153</v>
      </c>
      <c r="B402" s="63" t="s">
        <v>3183</v>
      </c>
      <c r="C402" s="64" t="s">
        <v>3184</v>
      </c>
      <c r="D402" s="63" t="s">
        <v>3185</v>
      </c>
      <c r="E402" s="63">
        <v>1</v>
      </c>
      <c r="F402" s="65">
        <v>46023</v>
      </c>
      <c r="G402" s="65">
        <v>46203</v>
      </c>
      <c r="H402" s="66">
        <v>26.85</v>
      </c>
      <c r="I402" s="63" t="s">
        <v>609</v>
      </c>
      <c r="J402" s="63" t="s">
        <v>563</v>
      </c>
      <c r="K402" s="49">
        <v>0</v>
      </c>
      <c r="L402" s="73" t="s">
        <v>3186</v>
      </c>
      <c r="M402" s="87"/>
      <c r="N402" s="58">
        <v>46153</v>
      </c>
      <c r="O402" s="50" t="s">
        <v>2931</v>
      </c>
      <c r="P402" s="49">
        <v>0</v>
      </c>
      <c r="Q402" s="61" t="s">
        <v>6</v>
      </c>
      <c r="R402" s="55">
        <v>0</v>
      </c>
      <c r="S402" s="89" t="s">
        <v>3186</v>
      </c>
      <c r="T402" s="158"/>
      <c r="U402" s="88" t="s">
        <v>2294</v>
      </c>
      <c r="V402" s="50" t="s">
        <v>2931</v>
      </c>
      <c r="W402" s="49">
        <v>0</v>
      </c>
      <c r="X402" s="61" t="s">
        <v>6</v>
      </c>
      <c r="Y402" s="86"/>
      <c r="Z402" s="27"/>
      <c r="AA402" s="25"/>
      <c r="AB402" s="26"/>
      <c r="AC402" s="27"/>
      <c r="AD402" s="25"/>
      <c r="AE402" s="26"/>
      <c r="AF402" s="27"/>
      <c r="AG402" s="25"/>
      <c r="AH402" s="26"/>
      <c r="AI402" s="27"/>
      <c r="AJ402" s="25"/>
      <c r="AK402" s="26"/>
      <c r="AL402" s="27"/>
    </row>
    <row r="403" spans="1:38" ht="38.25" customHeight="1" x14ac:dyDescent="0.35">
      <c r="A403" s="44" t="s">
        <v>1153</v>
      </c>
      <c r="B403" s="63" t="s">
        <v>3187</v>
      </c>
      <c r="C403" s="64" t="s">
        <v>3188</v>
      </c>
      <c r="D403" s="63" t="s">
        <v>3189</v>
      </c>
      <c r="E403" s="63">
        <v>1</v>
      </c>
      <c r="F403" s="65">
        <v>46023</v>
      </c>
      <c r="G403" s="65">
        <v>46203</v>
      </c>
      <c r="H403" s="66">
        <v>26.85</v>
      </c>
      <c r="I403" s="63" t="s">
        <v>609</v>
      </c>
      <c r="J403" s="63" t="s">
        <v>563</v>
      </c>
      <c r="K403" s="49">
        <v>0</v>
      </c>
      <c r="L403" s="73" t="s">
        <v>3190</v>
      </c>
      <c r="M403" s="87"/>
      <c r="N403" s="58">
        <v>46153</v>
      </c>
      <c r="O403" s="50" t="s">
        <v>2931</v>
      </c>
      <c r="P403" s="49">
        <v>0</v>
      </c>
      <c r="Q403" s="61" t="s">
        <v>6</v>
      </c>
      <c r="R403" s="55">
        <v>0</v>
      </c>
      <c r="S403" s="89" t="s">
        <v>3190</v>
      </c>
      <c r="T403" s="158"/>
      <c r="U403" s="88" t="s">
        <v>2294</v>
      </c>
      <c r="V403" s="50" t="s">
        <v>2931</v>
      </c>
      <c r="W403" s="49">
        <v>0</v>
      </c>
      <c r="X403" s="61" t="s">
        <v>6</v>
      </c>
      <c r="Y403" s="86"/>
      <c r="Z403" s="27"/>
      <c r="AA403" s="25"/>
      <c r="AB403" s="26"/>
      <c r="AC403" s="27"/>
      <c r="AD403" s="25"/>
      <c r="AE403" s="26"/>
      <c r="AF403" s="27"/>
      <c r="AG403" s="25"/>
      <c r="AH403" s="26"/>
      <c r="AI403" s="27"/>
      <c r="AJ403" s="25"/>
      <c r="AK403" s="26"/>
      <c r="AL403" s="27"/>
    </row>
    <row r="404" spans="1:38" ht="38.25" customHeight="1" x14ac:dyDescent="0.35">
      <c r="A404" s="44" t="s">
        <v>1153</v>
      </c>
      <c r="B404" s="63" t="s">
        <v>3191</v>
      </c>
      <c r="C404" s="64" t="s">
        <v>3192</v>
      </c>
      <c r="D404" s="63" t="s">
        <v>3193</v>
      </c>
      <c r="E404" s="63">
        <v>1</v>
      </c>
      <c r="F404" s="65">
        <v>46023</v>
      </c>
      <c r="G404" s="65">
        <v>46081</v>
      </c>
      <c r="H404" s="66">
        <v>8.5499999999999989</v>
      </c>
      <c r="I404" s="63" t="s">
        <v>609</v>
      </c>
      <c r="J404" s="63" t="s">
        <v>563</v>
      </c>
      <c r="K404" s="49">
        <v>0</v>
      </c>
      <c r="L404" s="73" t="s">
        <v>3194</v>
      </c>
      <c r="M404" s="87"/>
      <c r="N404" s="58">
        <v>46153</v>
      </c>
      <c r="O404" s="50" t="s">
        <v>2931</v>
      </c>
      <c r="P404" s="49">
        <v>0</v>
      </c>
      <c r="Q404" s="61" t="s">
        <v>6</v>
      </c>
      <c r="R404" s="55">
        <v>0</v>
      </c>
      <c r="S404" s="89" t="s">
        <v>3194</v>
      </c>
      <c r="T404" s="158"/>
      <c r="U404" s="88" t="s">
        <v>2294</v>
      </c>
      <c r="V404" s="50" t="s">
        <v>2931</v>
      </c>
      <c r="W404" s="49">
        <v>0</v>
      </c>
      <c r="X404" s="61" t="s">
        <v>6</v>
      </c>
      <c r="Y404" s="86"/>
      <c r="Z404" s="27"/>
      <c r="AA404" s="25"/>
      <c r="AB404" s="26"/>
      <c r="AC404" s="27"/>
      <c r="AD404" s="25"/>
      <c r="AE404" s="26"/>
      <c r="AF404" s="27"/>
      <c r="AG404" s="25"/>
      <c r="AH404" s="26"/>
      <c r="AI404" s="27"/>
      <c r="AJ404" s="25"/>
      <c r="AK404" s="26"/>
      <c r="AL404" s="27"/>
    </row>
    <row r="405" spans="1:38" ht="38.25" customHeight="1" x14ac:dyDescent="0.35">
      <c r="A405" s="44" t="s">
        <v>1153</v>
      </c>
      <c r="B405" s="63" t="s">
        <v>3195</v>
      </c>
      <c r="C405" s="64" t="s">
        <v>3196</v>
      </c>
      <c r="D405" s="63" t="s">
        <v>3197</v>
      </c>
      <c r="E405" s="63">
        <v>1</v>
      </c>
      <c r="F405" s="65">
        <v>46023</v>
      </c>
      <c r="G405" s="65">
        <v>46387</v>
      </c>
      <c r="H405" s="66">
        <v>54</v>
      </c>
      <c r="I405" s="63" t="s">
        <v>609</v>
      </c>
      <c r="J405" s="63" t="s">
        <v>563</v>
      </c>
      <c r="K405" s="49">
        <v>0</v>
      </c>
      <c r="L405" s="73" t="s">
        <v>3198</v>
      </c>
      <c r="M405" s="87"/>
      <c r="N405" s="58">
        <v>46153</v>
      </c>
      <c r="O405" s="50" t="s">
        <v>2931</v>
      </c>
      <c r="P405" s="49">
        <v>0</v>
      </c>
      <c r="Q405" s="61" t="s">
        <v>6</v>
      </c>
      <c r="R405" s="55">
        <v>0</v>
      </c>
      <c r="S405" s="89" t="s">
        <v>3198</v>
      </c>
      <c r="T405" s="158"/>
      <c r="U405" s="88" t="s">
        <v>2294</v>
      </c>
      <c r="V405" s="50" t="s">
        <v>2931</v>
      </c>
      <c r="W405" s="49">
        <v>0</v>
      </c>
      <c r="X405" s="61" t="s">
        <v>6</v>
      </c>
      <c r="Y405" s="86"/>
      <c r="Z405" s="27"/>
      <c r="AA405" s="25"/>
      <c r="AB405" s="26"/>
      <c r="AC405" s="27"/>
      <c r="AD405" s="25"/>
      <c r="AE405" s="26"/>
      <c r="AF405" s="27"/>
      <c r="AG405" s="25"/>
      <c r="AH405" s="26"/>
      <c r="AI405" s="27"/>
      <c r="AJ405" s="25"/>
      <c r="AK405" s="26"/>
      <c r="AL405" s="27"/>
    </row>
    <row r="406" spans="1:38" ht="38.25" customHeight="1" x14ac:dyDescent="0.35">
      <c r="A406" s="44" t="s">
        <v>1153</v>
      </c>
      <c r="B406" s="63" t="s">
        <v>3199</v>
      </c>
      <c r="C406" s="64" t="s">
        <v>3200</v>
      </c>
      <c r="D406" s="63" t="s">
        <v>3201</v>
      </c>
      <c r="E406" s="63">
        <v>1</v>
      </c>
      <c r="F406" s="65">
        <v>46023</v>
      </c>
      <c r="G406" s="65">
        <v>46081</v>
      </c>
      <c r="H406" s="66">
        <v>8.5499999999999989</v>
      </c>
      <c r="I406" s="63" t="s">
        <v>609</v>
      </c>
      <c r="J406" s="63" t="s">
        <v>563</v>
      </c>
      <c r="K406" s="49">
        <v>0</v>
      </c>
      <c r="L406" s="73" t="s">
        <v>3202</v>
      </c>
      <c r="M406" s="87"/>
      <c r="N406" s="58">
        <v>46153</v>
      </c>
      <c r="O406" s="50" t="s">
        <v>2931</v>
      </c>
      <c r="P406" s="49">
        <v>0</v>
      </c>
      <c r="Q406" s="61" t="s">
        <v>6</v>
      </c>
      <c r="R406" s="55">
        <v>0</v>
      </c>
      <c r="S406" s="89" t="s">
        <v>3202</v>
      </c>
      <c r="T406" s="158"/>
      <c r="U406" s="88" t="s">
        <v>2294</v>
      </c>
      <c r="V406" s="50" t="s">
        <v>2931</v>
      </c>
      <c r="W406" s="49">
        <v>0</v>
      </c>
      <c r="X406" s="61" t="s">
        <v>6</v>
      </c>
      <c r="Y406" s="86"/>
      <c r="Z406" s="27"/>
      <c r="AA406" s="25"/>
      <c r="AB406" s="26"/>
      <c r="AC406" s="27"/>
      <c r="AD406" s="25"/>
      <c r="AE406" s="26"/>
      <c r="AF406" s="27"/>
      <c r="AG406" s="25"/>
      <c r="AH406" s="26"/>
      <c r="AI406" s="27"/>
      <c r="AJ406" s="25"/>
      <c r="AK406" s="26"/>
      <c r="AL406" s="27"/>
    </row>
    <row r="407" spans="1:38" ht="38.25" customHeight="1" x14ac:dyDescent="0.35">
      <c r="A407" s="44" t="s">
        <v>1153</v>
      </c>
      <c r="B407" s="63" t="s">
        <v>3203</v>
      </c>
      <c r="C407" s="64" t="s">
        <v>3196</v>
      </c>
      <c r="D407" s="63" t="s">
        <v>3204</v>
      </c>
      <c r="E407" s="63">
        <v>1</v>
      </c>
      <c r="F407" s="65">
        <v>46023</v>
      </c>
      <c r="G407" s="65">
        <v>46387</v>
      </c>
      <c r="H407" s="66">
        <v>54</v>
      </c>
      <c r="I407" s="63" t="s">
        <v>609</v>
      </c>
      <c r="J407" s="63" t="s">
        <v>563</v>
      </c>
      <c r="K407" s="49">
        <v>0</v>
      </c>
      <c r="L407" s="73" t="s">
        <v>3205</v>
      </c>
      <c r="M407" s="87"/>
      <c r="N407" s="58">
        <v>46153</v>
      </c>
      <c r="O407" s="50" t="s">
        <v>2931</v>
      </c>
      <c r="P407" s="49">
        <v>0</v>
      </c>
      <c r="Q407" s="61" t="s">
        <v>6</v>
      </c>
      <c r="R407" s="55">
        <v>0</v>
      </c>
      <c r="S407" s="89" t="s">
        <v>3205</v>
      </c>
      <c r="T407" s="158"/>
      <c r="U407" s="88" t="s">
        <v>2294</v>
      </c>
      <c r="V407" s="50" t="s">
        <v>2931</v>
      </c>
      <c r="W407" s="49">
        <v>0</v>
      </c>
      <c r="X407" s="61" t="s">
        <v>6</v>
      </c>
      <c r="Y407" s="86"/>
      <c r="Z407" s="27"/>
      <c r="AA407" s="25"/>
      <c r="AB407" s="26"/>
      <c r="AC407" s="27"/>
      <c r="AD407" s="25"/>
      <c r="AE407" s="26"/>
      <c r="AF407" s="27"/>
      <c r="AG407" s="25"/>
      <c r="AH407" s="26"/>
      <c r="AI407" s="27"/>
      <c r="AJ407" s="25"/>
      <c r="AK407" s="26"/>
      <c r="AL407" s="27"/>
    </row>
    <row r="408" spans="1:38" ht="38.25" customHeight="1" x14ac:dyDescent="0.35">
      <c r="A408" s="44" t="s">
        <v>1153</v>
      </c>
      <c r="B408" s="63" t="s">
        <v>3206</v>
      </c>
      <c r="C408" s="64" t="s">
        <v>3207</v>
      </c>
      <c r="D408" s="63" t="s">
        <v>3208</v>
      </c>
      <c r="E408" s="63">
        <v>1</v>
      </c>
      <c r="F408" s="65">
        <v>46023</v>
      </c>
      <c r="G408" s="65">
        <v>46387</v>
      </c>
      <c r="H408" s="66">
        <v>54</v>
      </c>
      <c r="I408" s="63" t="s">
        <v>609</v>
      </c>
      <c r="J408" s="63" t="s">
        <v>563</v>
      </c>
      <c r="K408" s="49">
        <v>1</v>
      </c>
      <c r="L408" s="73" t="s">
        <v>3209</v>
      </c>
      <c r="M408" s="87" t="s">
        <v>3210</v>
      </c>
      <c r="N408" s="58">
        <v>46153</v>
      </c>
      <c r="O408" s="50" t="s">
        <v>3211</v>
      </c>
      <c r="P408" s="49">
        <v>1</v>
      </c>
      <c r="Q408" s="61" t="s">
        <v>3</v>
      </c>
      <c r="R408" s="55">
        <v>1</v>
      </c>
      <c r="S408" s="89" t="s">
        <v>3209</v>
      </c>
      <c r="T408" s="84" t="s">
        <v>2922</v>
      </c>
      <c r="U408" s="88" t="s">
        <v>2294</v>
      </c>
      <c r="V408" s="89" t="s">
        <v>2677</v>
      </c>
      <c r="W408" s="49">
        <v>1</v>
      </c>
      <c r="X408" s="55" t="s">
        <v>3</v>
      </c>
      <c r="Y408" s="86"/>
      <c r="Z408" s="27"/>
      <c r="AA408" s="25"/>
      <c r="AB408" s="26"/>
      <c r="AC408" s="27"/>
      <c r="AD408" s="25"/>
      <c r="AE408" s="26"/>
      <c r="AF408" s="27"/>
      <c r="AG408" s="25"/>
      <c r="AH408" s="26"/>
      <c r="AI408" s="27"/>
      <c r="AJ408" s="25"/>
      <c r="AK408" s="26"/>
      <c r="AL408" s="27"/>
    </row>
    <row r="409" spans="1:38" ht="38.25" customHeight="1" x14ac:dyDescent="0.35">
      <c r="A409" s="44" t="s">
        <v>1153</v>
      </c>
      <c r="B409" s="63" t="s">
        <v>3212</v>
      </c>
      <c r="C409" s="64" t="s">
        <v>3213</v>
      </c>
      <c r="D409" s="63" t="s">
        <v>3214</v>
      </c>
      <c r="E409" s="63">
        <v>1</v>
      </c>
      <c r="F409" s="65">
        <v>46023</v>
      </c>
      <c r="G409" s="65">
        <v>46387</v>
      </c>
      <c r="H409" s="66">
        <v>54</v>
      </c>
      <c r="I409" s="63" t="s">
        <v>609</v>
      </c>
      <c r="J409" s="63" t="s">
        <v>563</v>
      </c>
      <c r="K409" s="49">
        <v>1</v>
      </c>
      <c r="L409" s="73" t="s">
        <v>3215</v>
      </c>
      <c r="M409" s="87"/>
      <c r="N409" s="58">
        <v>46153</v>
      </c>
      <c r="O409" s="50" t="s">
        <v>3216</v>
      </c>
      <c r="P409" s="49">
        <v>0</v>
      </c>
      <c r="Q409" s="61" t="s">
        <v>526</v>
      </c>
      <c r="R409" s="55">
        <v>1</v>
      </c>
      <c r="S409" s="89" t="s">
        <v>3215</v>
      </c>
      <c r="T409" s="158"/>
      <c r="U409" s="88" t="s">
        <v>2294</v>
      </c>
      <c r="V409" s="89" t="s">
        <v>3217</v>
      </c>
      <c r="W409" s="49">
        <v>0.5</v>
      </c>
      <c r="X409" s="61" t="s">
        <v>6</v>
      </c>
      <c r="Y409" s="86"/>
      <c r="Z409" s="27"/>
      <c r="AA409" s="25"/>
      <c r="AB409" s="26"/>
      <c r="AC409" s="27"/>
      <c r="AD409" s="25"/>
      <c r="AE409" s="26"/>
      <c r="AF409" s="27"/>
      <c r="AG409" s="25"/>
      <c r="AH409" s="26"/>
      <c r="AI409" s="27"/>
      <c r="AJ409" s="25"/>
      <c r="AK409" s="26"/>
      <c r="AL409" s="27"/>
    </row>
    <row r="410" spans="1:38" ht="38.25" customHeight="1" x14ac:dyDescent="0.35">
      <c r="A410" s="44" t="s">
        <v>1153</v>
      </c>
      <c r="B410" s="64" t="s">
        <v>3218</v>
      </c>
      <c r="C410" s="64" t="s">
        <v>3219</v>
      </c>
      <c r="D410" s="63" t="s">
        <v>1711</v>
      </c>
      <c r="E410" s="63">
        <v>1</v>
      </c>
      <c r="F410" s="65">
        <v>46023</v>
      </c>
      <c r="G410" s="65">
        <v>46387</v>
      </c>
      <c r="H410" s="66">
        <v>54</v>
      </c>
      <c r="I410" s="63" t="s">
        <v>3220</v>
      </c>
      <c r="J410" s="63" t="s">
        <v>563</v>
      </c>
      <c r="K410" s="49">
        <v>1</v>
      </c>
      <c r="L410" s="73" t="s">
        <v>3221</v>
      </c>
      <c r="M410" s="87" t="s">
        <v>3222</v>
      </c>
      <c r="N410" s="58">
        <v>46153</v>
      </c>
      <c r="O410" s="50" t="s">
        <v>3223</v>
      </c>
      <c r="P410" s="49">
        <v>1</v>
      </c>
      <c r="Q410" s="61" t="s">
        <v>3</v>
      </c>
      <c r="R410" s="55">
        <v>1</v>
      </c>
      <c r="S410" s="89" t="s">
        <v>3221</v>
      </c>
      <c r="T410" s="84" t="s">
        <v>2922</v>
      </c>
      <c r="U410" s="88" t="s">
        <v>2294</v>
      </c>
      <c r="V410" s="89" t="s">
        <v>2677</v>
      </c>
      <c r="W410" s="49">
        <v>1</v>
      </c>
      <c r="X410" s="55" t="s">
        <v>3</v>
      </c>
      <c r="Y410" s="86"/>
      <c r="Z410" s="27"/>
      <c r="AA410" s="25"/>
      <c r="AB410" s="26"/>
      <c r="AC410" s="27"/>
      <c r="AD410" s="25"/>
      <c r="AE410" s="26"/>
      <c r="AF410" s="27"/>
      <c r="AG410" s="25"/>
      <c r="AH410" s="26"/>
      <c r="AI410" s="27"/>
      <c r="AJ410" s="25"/>
      <c r="AK410" s="26"/>
      <c r="AL410" s="27"/>
    </row>
    <row r="411" spans="1:38" ht="38.25" customHeight="1" x14ac:dyDescent="0.35">
      <c r="A411" s="44" t="s">
        <v>1153</v>
      </c>
      <c r="B411" s="63" t="s">
        <v>3224</v>
      </c>
      <c r="C411" s="64" t="s">
        <v>3225</v>
      </c>
      <c r="D411" s="63" t="s">
        <v>3226</v>
      </c>
      <c r="E411" s="63">
        <v>1</v>
      </c>
      <c r="F411" s="65">
        <v>46023</v>
      </c>
      <c r="G411" s="65">
        <v>46081</v>
      </c>
      <c r="H411" s="66">
        <v>8.5499999999999989</v>
      </c>
      <c r="I411" s="63" t="s">
        <v>609</v>
      </c>
      <c r="J411" s="63" t="s">
        <v>563</v>
      </c>
      <c r="K411" s="49">
        <v>0</v>
      </c>
      <c r="L411" s="73" t="s">
        <v>3227</v>
      </c>
      <c r="M411" s="87"/>
      <c r="N411" s="58">
        <v>46153</v>
      </c>
      <c r="O411" s="50" t="s">
        <v>2931</v>
      </c>
      <c r="P411" s="49">
        <v>0</v>
      </c>
      <c r="Q411" s="61" t="s">
        <v>526</v>
      </c>
      <c r="R411" s="55">
        <v>0</v>
      </c>
      <c r="S411" s="89" t="s">
        <v>3227</v>
      </c>
      <c r="T411" s="158"/>
      <c r="U411" s="88" t="s">
        <v>2294</v>
      </c>
      <c r="V411" s="50" t="s">
        <v>2931</v>
      </c>
      <c r="W411" s="49">
        <v>0</v>
      </c>
      <c r="X411" s="62" t="s">
        <v>4</v>
      </c>
      <c r="Y411" s="86"/>
      <c r="Z411" s="27"/>
      <c r="AA411" s="25"/>
      <c r="AB411" s="26"/>
      <c r="AC411" s="27"/>
      <c r="AD411" s="25"/>
      <c r="AE411" s="26"/>
      <c r="AF411" s="27"/>
      <c r="AG411" s="25"/>
      <c r="AH411" s="26"/>
      <c r="AI411" s="27"/>
      <c r="AJ411" s="25"/>
      <c r="AK411" s="26"/>
      <c r="AL411" s="27"/>
    </row>
    <row r="412" spans="1:38" ht="38.25" customHeight="1" x14ac:dyDescent="0.35">
      <c r="A412" s="44" t="s">
        <v>1153</v>
      </c>
      <c r="B412" s="63" t="s">
        <v>3224</v>
      </c>
      <c r="C412" s="64" t="s">
        <v>3196</v>
      </c>
      <c r="D412" s="63" t="s">
        <v>3197</v>
      </c>
      <c r="E412" s="63">
        <v>1</v>
      </c>
      <c r="F412" s="65">
        <v>46023</v>
      </c>
      <c r="G412" s="65">
        <v>46387</v>
      </c>
      <c r="H412" s="66">
        <v>54</v>
      </c>
      <c r="I412" s="63" t="s">
        <v>609</v>
      </c>
      <c r="J412" s="63" t="s">
        <v>563</v>
      </c>
      <c r="K412" s="49">
        <v>0</v>
      </c>
      <c r="L412" s="73" t="s">
        <v>3228</v>
      </c>
      <c r="M412" s="87"/>
      <c r="N412" s="58">
        <v>46153</v>
      </c>
      <c r="O412" s="50" t="s">
        <v>2931</v>
      </c>
      <c r="P412" s="49">
        <v>0</v>
      </c>
      <c r="Q412" s="61" t="s">
        <v>526</v>
      </c>
      <c r="R412" s="55">
        <v>0</v>
      </c>
      <c r="S412" s="89" t="s">
        <v>3228</v>
      </c>
      <c r="T412" s="158"/>
      <c r="U412" s="88" t="s">
        <v>2294</v>
      </c>
      <c r="V412" s="50" t="s">
        <v>2931</v>
      </c>
      <c r="W412" s="49">
        <v>0</v>
      </c>
      <c r="X412" s="62" t="s">
        <v>4</v>
      </c>
      <c r="Y412" s="86"/>
      <c r="Z412" s="27"/>
      <c r="AA412" s="25"/>
      <c r="AB412" s="26"/>
      <c r="AC412" s="27"/>
      <c r="AD412" s="25"/>
      <c r="AE412" s="26"/>
      <c r="AF412" s="27"/>
      <c r="AG412" s="25"/>
      <c r="AH412" s="26"/>
      <c r="AI412" s="27"/>
      <c r="AJ412" s="25"/>
      <c r="AK412" s="26"/>
      <c r="AL412" s="27"/>
    </row>
    <row r="413" spans="1:38" ht="38.25" customHeight="1" x14ac:dyDescent="0.35">
      <c r="A413" s="44" t="s">
        <v>1153</v>
      </c>
      <c r="B413" s="63" t="s">
        <v>3229</v>
      </c>
      <c r="C413" s="64" t="s">
        <v>3230</v>
      </c>
      <c r="D413" s="63" t="s">
        <v>3231</v>
      </c>
      <c r="E413" s="63">
        <v>1</v>
      </c>
      <c r="F413" s="65">
        <v>46023</v>
      </c>
      <c r="G413" s="65">
        <v>46081</v>
      </c>
      <c r="H413" s="66">
        <v>8.5499999999999989</v>
      </c>
      <c r="I413" s="63" t="s">
        <v>609</v>
      </c>
      <c r="J413" s="63" t="s">
        <v>563</v>
      </c>
      <c r="K413" s="49">
        <v>0</v>
      </c>
      <c r="L413" s="73" t="s">
        <v>3232</v>
      </c>
      <c r="M413" s="87"/>
      <c r="N413" s="58">
        <v>46153</v>
      </c>
      <c r="O413" s="50" t="s">
        <v>2931</v>
      </c>
      <c r="P413" s="49">
        <v>0</v>
      </c>
      <c r="Q413" s="61" t="s">
        <v>526</v>
      </c>
      <c r="R413" s="55">
        <v>0</v>
      </c>
      <c r="S413" s="89" t="s">
        <v>3232</v>
      </c>
      <c r="T413" s="158"/>
      <c r="U413" s="88" t="s">
        <v>2294</v>
      </c>
      <c r="V413" s="50" t="s">
        <v>2931</v>
      </c>
      <c r="W413" s="49">
        <v>0</v>
      </c>
      <c r="X413" s="62" t="s">
        <v>4</v>
      </c>
      <c r="Y413" s="86"/>
      <c r="Z413" s="27"/>
      <c r="AA413" s="25"/>
      <c r="AB413" s="26"/>
      <c r="AC413" s="27"/>
      <c r="AD413" s="25"/>
      <c r="AE413" s="26"/>
      <c r="AF413" s="27"/>
      <c r="AG413" s="25"/>
      <c r="AH413" s="26"/>
      <c r="AI413" s="27"/>
      <c r="AJ413" s="25"/>
      <c r="AK413" s="26"/>
      <c r="AL413" s="27"/>
    </row>
    <row r="414" spans="1:38" ht="38.25" customHeight="1" x14ac:dyDescent="0.35">
      <c r="A414" s="44" t="s">
        <v>1153</v>
      </c>
      <c r="B414" s="63" t="s">
        <v>3233</v>
      </c>
      <c r="C414" s="64" t="s">
        <v>3196</v>
      </c>
      <c r="D414" s="63" t="s">
        <v>3197</v>
      </c>
      <c r="E414" s="63">
        <v>1</v>
      </c>
      <c r="F414" s="65">
        <v>46023</v>
      </c>
      <c r="G414" s="65">
        <v>46387</v>
      </c>
      <c r="H414" s="66">
        <v>54</v>
      </c>
      <c r="I414" s="63" t="s">
        <v>609</v>
      </c>
      <c r="J414" s="63" t="s">
        <v>563</v>
      </c>
      <c r="K414" s="49">
        <v>0</v>
      </c>
      <c r="L414" s="73" t="s">
        <v>3234</v>
      </c>
      <c r="M414" s="87"/>
      <c r="N414" s="58">
        <v>46153</v>
      </c>
      <c r="O414" s="50" t="s">
        <v>2931</v>
      </c>
      <c r="P414" s="49">
        <v>0</v>
      </c>
      <c r="Q414" s="61" t="s">
        <v>526</v>
      </c>
      <c r="R414" s="55">
        <v>0</v>
      </c>
      <c r="S414" s="89" t="s">
        <v>3234</v>
      </c>
      <c r="T414" s="158"/>
      <c r="U414" s="88" t="s">
        <v>2294</v>
      </c>
      <c r="V414" s="50" t="s">
        <v>2931</v>
      </c>
      <c r="W414" s="49">
        <v>0</v>
      </c>
      <c r="X414" s="62" t="s">
        <v>4</v>
      </c>
      <c r="Y414" s="86"/>
      <c r="Z414" s="27"/>
      <c r="AA414" s="25"/>
      <c r="AB414" s="26"/>
      <c r="AC414" s="27"/>
      <c r="AD414" s="25"/>
      <c r="AE414" s="26"/>
      <c r="AF414" s="27"/>
      <c r="AG414" s="25"/>
      <c r="AH414" s="26"/>
      <c r="AI414" s="27"/>
      <c r="AJ414" s="25"/>
      <c r="AK414" s="26"/>
      <c r="AL414" s="27"/>
    </row>
    <row r="415" spans="1:38" ht="38.25" customHeight="1" x14ac:dyDescent="0.35">
      <c r="A415" s="44" t="s">
        <v>1153</v>
      </c>
      <c r="B415" s="63" t="s">
        <v>3235</v>
      </c>
      <c r="C415" s="64" t="s">
        <v>3236</v>
      </c>
      <c r="D415" s="63" t="s">
        <v>3237</v>
      </c>
      <c r="E415" s="63">
        <v>1</v>
      </c>
      <c r="F415" s="65">
        <v>46023</v>
      </c>
      <c r="G415" s="65">
        <v>46081</v>
      </c>
      <c r="H415" s="66">
        <v>8.5499999999999989</v>
      </c>
      <c r="I415" s="63" t="s">
        <v>609</v>
      </c>
      <c r="J415" s="63" t="s">
        <v>563</v>
      </c>
      <c r="K415" s="49">
        <v>0</v>
      </c>
      <c r="L415" s="73" t="s">
        <v>3238</v>
      </c>
      <c r="M415" s="87"/>
      <c r="N415" s="58">
        <v>46153</v>
      </c>
      <c r="O415" s="50" t="s">
        <v>2931</v>
      </c>
      <c r="P415" s="49">
        <v>0</v>
      </c>
      <c r="Q415" s="61" t="s">
        <v>526</v>
      </c>
      <c r="R415" s="55">
        <v>0</v>
      </c>
      <c r="S415" s="89" t="s">
        <v>3238</v>
      </c>
      <c r="T415" s="158"/>
      <c r="U415" s="88" t="s">
        <v>2294</v>
      </c>
      <c r="V415" s="50" t="s">
        <v>2931</v>
      </c>
      <c r="W415" s="49">
        <v>0</v>
      </c>
      <c r="X415" s="62" t="s">
        <v>4</v>
      </c>
      <c r="Y415" s="86"/>
      <c r="Z415" s="27"/>
      <c r="AA415" s="25"/>
      <c r="AB415" s="26"/>
      <c r="AC415" s="27"/>
      <c r="AD415" s="25"/>
      <c r="AE415" s="26"/>
      <c r="AF415" s="27"/>
      <c r="AG415" s="25"/>
      <c r="AH415" s="26"/>
      <c r="AI415" s="27"/>
      <c r="AJ415" s="25"/>
      <c r="AK415" s="26"/>
      <c r="AL415" s="27"/>
    </row>
    <row r="416" spans="1:38" ht="38.25" customHeight="1" x14ac:dyDescent="0.35">
      <c r="A416" s="44" t="s">
        <v>1153</v>
      </c>
      <c r="B416" s="63" t="s">
        <v>3239</v>
      </c>
      <c r="C416" s="64" t="s">
        <v>3196</v>
      </c>
      <c r="D416" s="63" t="s">
        <v>3197</v>
      </c>
      <c r="E416" s="63">
        <v>1</v>
      </c>
      <c r="F416" s="65">
        <v>46023</v>
      </c>
      <c r="G416" s="65">
        <v>46387</v>
      </c>
      <c r="H416" s="66">
        <v>54</v>
      </c>
      <c r="I416" s="63" t="s">
        <v>609</v>
      </c>
      <c r="J416" s="63" t="s">
        <v>563</v>
      </c>
      <c r="K416" s="49">
        <v>0</v>
      </c>
      <c r="L416" s="73" t="s">
        <v>3240</v>
      </c>
      <c r="M416" s="87"/>
      <c r="N416" s="58">
        <v>46153</v>
      </c>
      <c r="O416" s="50" t="s">
        <v>2931</v>
      </c>
      <c r="P416" s="49">
        <v>0</v>
      </c>
      <c r="Q416" s="61" t="s">
        <v>526</v>
      </c>
      <c r="R416" s="55">
        <v>0</v>
      </c>
      <c r="S416" s="89" t="s">
        <v>3240</v>
      </c>
      <c r="T416" s="158"/>
      <c r="U416" s="88" t="s">
        <v>2294</v>
      </c>
      <c r="V416" s="50" t="s">
        <v>2931</v>
      </c>
      <c r="W416" s="49">
        <v>0</v>
      </c>
      <c r="X416" s="62" t="s">
        <v>4</v>
      </c>
      <c r="Y416" s="86"/>
      <c r="Z416" s="27"/>
      <c r="AA416" s="25"/>
      <c r="AB416" s="26"/>
      <c r="AC416" s="27"/>
      <c r="AD416" s="25"/>
      <c r="AE416" s="26"/>
      <c r="AF416" s="27"/>
      <c r="AG416" s="25"/>
      <c r="AH416" s="26"/>
      <c r="AI416" s="27"/>
      <c r="AJ416" s="25"/>
      <c r="AK416" s="26"/>
      <c r="AL416" s="27"/>
    </row>
    <row r="417" spans="1:38" ht="38.25" customHeight="1" x14ac:dyDescent="0.35">
      <c r="A417" s="44" t="s">
        <v>1153</v>
      </c>
      <c r="B417" s="63" t="s">
        <v>3241</v>
      </c>
      <c r="C417" s="64" t="s">
        <v>3180</v>
      </c>
      <c r="D417" s="63" t="s">
        <v>3181</v>
      </c>
      <c r="E417" s="63">
        <v>1</v>
      </c>
      <c r="F417" s="65">
        <v>46023</v>
      </c>
      <c r="G417" s="65">
        <v>46203</v>
      </c>
      <c r="H417" s="66">
        <v>26.85</v>
      </c>
      <c r="I417" s="63" t="s">
        <v>609</v>
      </c>
      <c r="J417" s="63" t="s">
        <v>563</v>
      </c>
      <c r="K417" s="49">
        <v>0</v>
      </c>
      <c r="L417" s="73" t="s">
        <v>3242</v>
      </c>
      <c r="M417" s="87"/>
      <c r="N417" s="58">
        <v>46153</v>
      </c>
      <c r="O417" s="50" t="s">
        <v>2931</v>
      </c>
      <c r="P417" s="49">
        <v>0</v>
      </c>
      <c r="Q417" s="61" t="s">
        <v>526</v>
      </c>
      <c r="R417" s="55">
        <v>0</v>
      </c>
      <c r="S417" s="89" t="s">
        <v>3242</v>
      </c>
      <c r="T417" s="158"/>
      <c r="U417" s="88" t="s">
        <v>2294</v>
      </c>
      <c r="V417" s="50" t="s">
        <v>2931</v>
      </c>
      <c r="W417" s="49">
        <v>0</v>
      </c>
      <c r="X417" s="62" t="s">
        <v>4</v>
      </c>
      <c r="Y417" s="86"/>
      <c r="Z417" s="27"/>
      <c r="AA417" s="25"/>
      <c r="AB417" s="26"/>
      <c r="AC417" s="27"/>
      <c r="AD417" s="25"/>
      <c r="AE417" s="26"/>
      <c r="AF417" s="27"/>
      <c r="AG417" s="25"/>
      <c r="AH417" s="26"/>
      <c r="AI417" s="27"/>
      <c r="AJ417" s="25"/>
      <c r="AK417" s="26"/>
      <c r="AL417" s="27"/>
    </row>
    <row r="418" spans="1:38" ht="38.25" customHeight="1" x14ac:dyDescent="0.35">
      <c r="A418" s="44" t="s">
        <v>1153</v>
      </c>
      <c r="B418" s="63" t="s">
        <v>3243</v>
      </c>
      <c r="C418" s="64" t="s">
        <v>3244</v>
      </c>
      <c r="D418" s="63" t="s">
        <v>3177</v>
      </c>
      <c r="E418" s="63">
        <v>1</v>
      </c>
      <c r="F418" s="65">
        <v>46023</v>
      </c>
      <c r="G418" s="65">
        <v>46203</v>
      </c>
      <c r="H418" s="66">
        <v>26.85</v>
      </c>
      <c r="I418" s="63" t="s">
        <v>609</v>
      </c>
      <c r="J418" s="63" t="s">
        <v>563</v>
      </c>
      <c r="K418" s="49">
        <v>0</v>
      </c>
      <c r="L418" s="73" t="s">
        <v>3245</v>
      </c>
      <c r="M418" s="87"/>
      <c r="N418" s="58">
        <v>46153</v>
      </c>
      <c r="O418" s="50" t="s">
        <v>2931</v>
      </c>
      <c r="P418" s="49">
        <v>0</v>
      </c>
      <c r="Q418" s="61" t="s">
        <v>526</v>
      </c>
      <c r="R418" s="55">
        <v>0</v>
      </c>
      <c r="S418" s="89" t="s">
        <v>3245</v>
      </c>
      <c r="T418" s="158"/>
      <c r="U418" s="88" t="s">
        <v>2294</v>
      </c>
      <c r="V418" s="50" t="s">
        <v>2931</v>
      </c>
      <c r="W418" s="49">
        <v>0</v>
      </c>
      <c r="X418" s="62" t="s">
        <v>4</v>
      </c>
      <c r="Y418" s="86"/>
      <c r="Z418" s="27"/>
      <c r="AA418" s="25"/>
      <c r="AB418" s="26"/>
      <c r="AC418" s="27"/>
      <c r="AD418" s="25"/>
      <c r="AE418" s="26"/>
      <c r="AF418" s="27"/>
      <c r="AG418" s="25"/>
      <c r="AH418" s="26"/>
      <c r="AI418" s="27"/>
      <c r="AJ418" s="25"/>
      <c r="AK418" s="26"/>
      <c r="AL418" s="27"/>
    </row>
    <row r="419" spans="1:38" ht="38.25" customHeight="1" x14ac:dyDescent="0.35">
      <c r="A419" s="44" t="s">
        <v>1153</v>
      </c>
      <c r="B419" s="63" t="s">
        <v>3246</v>
      </c>
      <c r="C419" s="64" t="s">
        <v>3247</v>
      </c>
      <c r="D419" s="63" t="s">
        <v>3177</v>
      </c>
      <c r="E419" s="63">
        <v>1</v>
      </c>
      <c r="F419" s="65">
        <v>46023</v>
      </c>
      <c r="G419" s="65">
        <v>46203</v>
      </c>
      <c r="H419" s="66">
        <v>26.85</v>
      </c>
      <c r="I419" s="63" t="s">
        <v>609</v>
      </c>
      <c r="J419" s="63" t="s">
        <v>563</v>
      </c>
      <c r="K419" s="49">
        <v>0</v>
      </c>
      <c r="L419" s="73" t="s">
        <v>3248</v>
      </c>
      <c r="M419" s="87"/>
      <c r="N419" s="58">
        <v>46153</v>
      </c>
      <c r="O419" s="50" t="s">
        <v>2931</v>
      </c>
      <c r="P419" s="49">
        <v>0</v>
      </c>
      <c r="Q419" s="61" t="s">
        <v>526</v>
      </c>
      <c r="R419" s="55">
        <v>0</v>
      </c>
      <c r="S419" s="89" t="s">
        <v>3248</v>
      </c>
      <c r="T419" s="158"/>
      <c r="U419" s="88" t="s">
        <v>2294</v>
      </c>
      <c r="V419" s="50" t="s">
        <v>2931</v>
      </c>
      <c r="W419" s="49">
        <v>0</v>
      </c>
      <c r="X419" s="62" t="s">
        <v>4</v>
      </c>
      <c r="Y419" s="86"/>
      <c r="Z419" s="27"/>
      <c r="AA419" s="25"/>
      <c r="AB419" s="26"/>
      <c r="AC419" s="27"/>
      <c r="AD419" s="25"/>
      <c r="AE419" s="26"/>
      <c r="AF419" s="27"/>
      <c r="AG419" s="25"/>
      <c r="AH419" s="26"/>
      <c r="AI419" s="27"/>
      <c r="AJ419" s="25"/>
      <c r="AK419" s="26"/>
      <c r="AL419" s="27"/>
    </row>
    <row r="420" spans="1:38" ht="38.25" customHeight="1" x14ac:dyDescent="0.35">
      <c r="A420" s="44" t="s">
        <v>1153</v>
      </c>
      <c r="B420" s="63" t="s">
        <v>3249</v>
      </c>
      <c r="C420" s="64" t="s">
        <v>3250</v>
      </c>
      <c r="D420" s="63" t="s">
        <v>3251</v>
      </c>
      <c r="E420" s="63">
        <v>100</v>
      </c>
      <c r="F420" s="65">
        <v>46023</v>
      </c>
      <c r="G420" s="65">
        <v>46081</v>
      </c>
      <c r="H420" s="66">
        <v>8.5499999999999989</v>
      </c>
      <c r="I420" s="63" t="s">
        <v>609</v>
      </c>
      <c r="J420" s="63" t="s">
        <v>563</v>
      </c>
      <c r="K420" s="49">
        <v>0</v>
      </c>
      <c r="L420" s="73" t="s">
        <v>3252</v>
      </c>
      <c r="M420" s="87"/>
      <c r="N420" s="58">
        <v>46153</v>
      </c>
      <c r="O420" s="50" t="s">
        <v>2931</v>
      </c>
      <c r="P420" s="49">
        <v>0</v>
      </c>
      <c r="Q420" s="61" t="s">
        <v>526</v>
      </c>
      <c r="R420" s="55">
        <v>0</v>
      </c>
      <c r="S420" s="89" t="s">
        <v>3252</v>
      </c>
      <c r="T420" s="158"/>
      <c r="U420" s="88" t="s">
        <v>2294</v>
      </c>
      <c r="V420" s="50" t="s">
        <v>2931</v>
      </c>
      <c r="W420" s="49">
        <v>0</v>
      </c>
      <c r="X420" s="62" t="s">
        <v>4</v>
      </c>
      <c r="Y420" s="86"/>
      <c r="Z420" s="27"/>
      <c r="AA420" s="25"/>
      <c r="AB420" s="26"/>
      <c r="AC420" s="27"/>
      <c r="AD420" s="25"/>
      <c r="AE420" s="26"/>
      <c r="AF420" s="27"/>
      <c r="AG420" s="25"/>
      <c r="AH420" s="26"/>
      <c r="AI420" s="27"/>
      <c r="AJ420" s="25"/>
      <c r="AK420" s="26"/>
      <c r="AL420" s="27"/>
    </row>
    <row r="421" spans="1:38" ht="38.25" customHeight="1" x14ac:dyDescent="0.35">
      <c r="A421" s="44" t="s">
        <v>1153</v>
      </c>
      <c r="B421" s="63" t="s">
        <v>3253</v>
      </c>
      <c r="C421" s="64" t="s">
        <v>3254</v>
      </c>
      <c r="D421" s="63" t="s">
        <v>3255</v>
      </c>
      <c r="E421" s="63">
        <v>100</v>
      </c>
      <c r="F421" s="65">
        <v>46023</v>
      </c>
      <c r="G421" s="65">
        <v>46387</v>
      </c>
      <c r="H421" s="66">
        <v>54</v>
      </c>
      <c r="I421" s="63" t="s">
        <v>609</v>
      </c>
      <c r="J421" s="63" t="s">
        <v>563</v>
      </c>
      <c r="K421" s="49">
        <v>0</v>
      </c>
      <c r="L421" s="73" t="s">
        <v>3256</v>
      </c>
      <c r="M421" s="87"/>
      <c r="N421" s="58">
        <v>46153</v>
      </c>
      <c r="O421" s="50" t="s">
        <v>2931</v>
      </c>
      <c r="P421" s="49">
        <v>0</v>
      </c>
      <c r="Q421" s="61" t="s">
        <v>526</v>
      </c>
      <c r="R421" s="55">
        <v>0</v>
      </c>
      <c r="S421" s="89" t="s">
        <v>3256</v>
      </c>
      <c r="T421" s="158"/>
      <c r="U421" s="88" t="s">
        <v>2294</v>
      </c>
      <c r="V421" s="50" t="s">
        <v>2931</v>
      </c>
      <c r="W421" s="49">
        <v>0</v>
      </c>
      <c r="X421" s="62" t="s">
        <v>4</v>
      </c>
      <c r="Y421" s="86"/>
      <c r="Z421" s="27"/>
      <c r="AA421" s="25"/>
      <c r="AB421" s="26"/>
      <c r="AC421" s="27"/>
      <c r="AD421" s="25"/>
      <c r="AE421" s="26"/>
      <c r="AF421" s="27"/>
      <c r="AG421" s="25"/>
      <c r="AH421" s="26"/>
      <c r="AI421" s="27"/>
      <c r="AJ421" s="25"/>
      <c r="AK421" s="26"/>
      <c r="AL421" s="27"/>
    </row>
    <row r="422" spans="1:38" ht="38.25" customHeight="1" x14ac:dyDescent="0.35">
      <c r="A422" s="44" t="s">
        <v>1153</v>
      </c>
      <c r="B422" s="63" t="s">
        <v>3257</v>
      </c>
      <c r="C422" s="64" t="s">
        <v>3258</v>
      </c>
      <c r="D422" s="63" t="s">
        <v>3259</v>
      </c>
      <c r="E422" s="63">
        <v>1</v>
      </c>
      <c r="F422" s="65">
        <v>46023</v>
      </c>
      <c r="G422" s="65">
        <v>46387</v>
      </c>
      <c r="H422" s="66">
        <v>54</v>
      </c>
      <c r="I422" s="63" t="s">
        <v>3260</v>
      </c>
      <c r="J422" s="63" t="s">
        <v>563</v>
      </c>
      <c r="K422" s="49">
        <v>0</v>
      </c>
      <c r="L422" s="73" t="s">
        <v>3261</v>
      </c>
      <c r="M422" s="87"/>
      <c r="N422" s="58">
        <v>46153</v>
      </c>
      <c r="O422" s="50" t="s">
        <v>2931</v>
      </c>
      <c r="P422" s="49">
        <v>0</v>
      </c>
      <c r="Q422" s="61" t="s">
        <v>526</v>
      </c>
      <c r="R422" s="55">
        <v>0</v>
      </c>
      <c r="S422" s="89" t="s">
        <v>3261</v>
      </c>
      <c r="T422" s="158"/>
      <c r="U422" s="88" t="s">
        <v>2294</v>
      </c>
      <c r="V422" s="50" t="s">
        <v>2931</v>
      </c>
      <c r="W422" s="49">
        <v>0</v>
      </c>
      <c r="X422" s="62" t="s">
        <v>4</v>
      </c>
      <c r="Y422" s="86"/>
      <c r="Z422" s="27"/>
      <c r="AA422" s="25"/>
      <c r="AB422" s="26"/>
      <c r="AC422" s="27"/>
      <c r="AD422" s="25"/>
      <c r="AE422" s="26"/>
      <c r="AF422" s="27"/>
      <c r="AG422" s="25"/>
      <c r="AH422" s="26"/>
      <c r="AI422" s="27"/>
      <c r="AJ422" s="25"/>
      <c r="AK422" s="26"/>
      <c r="AL422" s="27"/>
    </row>
    <row r="423" spans="1:38" ht="38.25" customHeight="1" x14ac:dyDescent="0.35">
      <c r="A423" s="44" t="s">
        <v>1153</v>
      </c>
      <c r="B423" s="63" t="s">
        <v>3262</v>
      </c>
      <c r="C423" s="64" t="s">
        <v>3263</v>
      </c>
      <c r="D423" s="63" t="s">
        <v>3264</v>
      </c>
      <c r="E423" s="63">
        <v>1</v>
      </c>
      <c r="F423" s="65">
        <v>46023</v>
      </c>
      <c r="G423" s="65">
        <v>46387</v>
      </c>
      <c r="H423" s="66">
        <v>54</v>
      </c>
      <c r="I423" s="63" t="s">
        <v>3260</v>
      </c>
      <c r="J423" s="63" t="s">
        <v>563</v>
      </c>
      <c r="K423" s="49">
        <v>0</v>
      </c>
      <c r="L423" s="73"/>
      <c r="M423" s="87"/>
      <c r="N423" s="58">
        <v>46153</v>
      </c>
      <c r="O423" s="50" t="s">
        <v>2931</v>
      </c>
      <c r="P423" s="49">
        <v>0</v>
      </c>
      <c r="Q423" s="61" t="s">
        <v>526</v>
      </c>
      <c r="R423" s="55">
        <v>0</v>
      </c>
      <c r="S423" s="89"/>
      <c r="T423" s="158"/>
      <c r="U423" s="88" t="s">
        <v>2294</v>
      </c>
      <c r="V423" s="50" t="s">
        <v>2931</v>
      </c>
      <c r="W423" s="49">
        <v>0</v>
      </c>
      <c r="X423" s="62" t="s">
        <v>4</v>
      </c>
      <c r="Y423" s="86"/>
      <c r="Z423" s="27"/>
      <c r="AA423" s="25"/>
      <c r="AB423" s="26"/>
      <c r="AC423" s="27"/>
      <c r="AD423" s="25"/>
      <c r="AE423" s="26"/>
      <c r="AF423" s="27"/>
      <c r="AG423" s="25"/>
      <c r="AH423" s="26"/>
      <c r="AI423" s="27"/>
      <c r="AJ423" s="25"/>
      <c r="AK423" s="26"/>
      <c r="AL423" s="27"/>
    </row>
    <row r="424" spans="1:38" ht="38.25" customHeight="1" x14ac:dyDescent="0.35">
      <c r="A424" s="44" t="s">
        <v>1153</v>
      </c>
      <c r="B424" s="63" t="s">
        <v>3265</v>
      </c>
      <c r="C424" s="64" t="s">
        <v>3266</v>
      </c>
      <c r="D424" s="63" t="s">
        <v>3267</v>
      </c>
      <c r="E424" s="63">
        <v>1</v>
      </c>
      <c r="F424" s="65">
        <v>46023</v>
      </c>
      <c r="G424" s="65">
        <v>46387</v>
      </c>
      <c r="H424" s="66">
        <v>54</v>
      </c>
      <c r="I424" s="63" t="s">
        <v>609</v>
      </c>
      <c r="J424" s="63" t="s">
        <v>563</v>
      </c>
      <c r="K424" s="49">
        <v>0</v>
      </c>
      <c r="L424" s="73" t="s">
        <v>3268</v>
      </c>
      <c r="M424" s="87"/>
      <c r="N424" s="58">
        <v>46153</v>
      </c>
      <c r="O424" s="50" t="s">
        <v>2931</v>
      </c>
      <c r="P424" s="49">
        <v>0</v>
      </c>
      <c r="Q424" s="61" t="s">
        <v>526</v>
      </c>
      <c r="R424" s="55">
        <v>0</v>
      </c>
      <c r="S424" s="89" t="s">
        <v>3268</v>
      </c>
      <c r="T424" s="158"/>
      <c r="U424" s="88" t="s">
        <v>2294</v>
      </c>
      <c r="V424" s="50" t="s">
        <v>2931</v>
      </c>
      <c r="W424" s="49">
        <v>0</v>
      </c>
      <c r="X424" s="62" t="s">
        <v>4</v>
      </c>
      <c r="Y424" s="86"/>
      <c r="Z424" s="27"/>
      <c r="AA424" s="25"/>
      <c r="AB424" s="26"/>
      <c r="AC424" s="27"/>
      <c r="AD424" s="25"/>
      <c r="AE424" s="26"/>
      <c r="AF424" s="27"/>
      <c r="AG424" s="25"/>
      <c r="AH424" s="26"/>
      <c r="AI424" s="27"/>
      <c r="AJ424" s="25"/>
      <c r="AK424" s="26"/>
      <c r="AL424" s="27"/>
    </row>
    <row r="425" spans="1:38" ht="38.25" customHeight="1" x14ac:dyDescent="0.35">
      <c r="A425" s="44" t="s">
        <v>1153</v>
      </c>
      <c r="B425" s="63" t="s">
        <v>3269</v>
      </c>
      <c r="C425" s="64" t="s">
        <v>3270</v>
      </c>
      <c r="D425" s="63" t="s">
        <v>3271</v>
      </c>
      <c r="E425" s="63">
        <v>1</v>
      </c>
      <c r="F425" s="65">
        <v>46023</v>
      </c>
      <c r="G425" s="65">
        <v>46387</v>
      </c>
      <c r="H425" s="66">
        <v>54</v>
      </c>
      <c r="I425" s="63" t="s">
        <v>609</v>
      </c>
      <c r="J425" s="63" t="s">
        <v>563</v>
      </c>
      <c r="K425" s="49">
        <v>0</v>
      </c>
      <c r="L425" s="73" t="s">
        <v>3272</v>
      </c>
      <c r="M425" s="87"/>
      <c r="N425" s="58">
        <v>46153</v>
      </c>
      <c r="O425" s="50" t="s">
        <v>2931</v>
      </c>
      <c r="P425" s="49">
        <v>0</v>
      </c>
      <c r="Q425" s="61" t="s">
        <v>526</v>
      </c>
      <c r="R425" s="55">
        <v>0</v>
      </c>
      <c r="S425" s="89" t="s">
        <v>3272</v>
      </c>
      <c r="T425" s="158"/>
      <c r="U425" s="88" t="s">
        <v>2294</v>
      </c>
      <c r="V425" s="50" t="s">
        <v>2931</v>
      </c>
      <c r="W425" s="49">
        <v>0</v>
      </c>
      <c r="X425" s="62" t="s">
        <v>4</v>
      </c>
      <c r="Y425" s="86"/>
      <c r="Z425" s="27"/>
      <c r="AA425" s="25"/>
      <c r="AB425" s="26"/>
      <c r="AC425" s="27"/>
      <c r="AD425" s="25"/>
      <c r="AE425" s="26"/>
      <c r="AF425" s="27"/>
      <c r="AG425" s="25"/>
      <c r="AH425" s="26"/>
      <c r="AI425" s="27"/>
      <c r="AJ425" s="25"/>
      <c r="AK425" s="26"/>
      <c r="AL425" s="27"/>
    </row>
    <row r="426" spans="1:38" ht="38.25" customHeight="1" x14ac:dyDescent="0.35">
      <c r="A426" s="44" t="s">
        <v>1153</v>
      </c>
      <c r="B426" s="63" t="s">
        <v>3273</v>
      </c>
      <c r="C426" s="64" t="s">
        <v>3274</v>
      </c>
      <c r="D426" s="63" t="s">
        <v>3275</v>
      </c>
      <c r="E426" s="63">
        <v>1</v>
      </c>
      <c r="F426" s="65">
        <v>46023</v>
      </c>
      <c r="G426" s="65">
        <v>46387</v>
      </c>
      <c r="H426" s="66">
        <v>54</v>
      </c>
      <c r="I426" s="63" t="s">
        <v>609</v>
      </c>
      <c r="J426" s="63" t="s">
        <v>563</v>
      </c>
      <c r="K426" s="49">
        <v>0</v>
      </c>
      <c r="L426" s="73" t="s">
        <v>3276</v>
      </c>
      <c r="M426" s="87"/>
      <c r="N426" s="58">
        <v>46153</v>
      </c>
      <c r="O426" s="50" t="s">
        <v>2931</v>
      </c>
      <c r="P426" s="49">
        <v>0</v>
      </c>
      <c r="Q426" s="61" t="s">
        <v>526</v>
      </c>
      <c r="R426" s="55">
        <v>0</v>
      </c>
      <c r="S426" s="89" t="s">
        <v>3276</v>
      </c>
      <c r="T426" s="158"/>
      <c r="U426" s="88" t="s">
        <v>2294</v>
      </c>
      <c r="V426" s="50" t="s">
        <v>2931</v>
      </c>
      <c r="W426" s="49">
        <v>0</v>
      </c>
      <c r="X426" s="62" t="s">
        <v>4</v>
      </c>
      <c r="Y426" s="86"/>
      <c r="Z426" s="27"/>
      <c r="AA426" s="25"/>
      <c r="AB426" s="26"/>
      <c r="AC426" s="27"/>
      <c r="AD426" s="25"/>
      <c r="AE426" s="26"/>
      <c r="AF426" s="27"/>
      <c r="AG426" s="25"/>
      <c r="AH426" s="26"/>
      <c r="AI426" s="27"/>
      <c r="AJ426" s="25"/>
      <c r="AK426" s="26"/>
      <c r="AL426" s="27"/>
    </row>
    <row r="427" spans="1:38" ht="38.25" customHeight="1" x14ac:dyDescent="0.35">
      <c r="A427" s="44" t="s">
        <v>1153</v>
      </c>
      <c r="B427" s="63" t="s">
        <v>3277</v>
      </c>
      <c r="C427" s="64" t="s">
        <v>3278</v>
      </c>
      <c r="D427" s="63" t="s">
        <v>3279</v>
      </c>
      <c r="E427" s="63">
        <v>1</v>
      </c>
      <c r="F427" s="65">
        <v>46023</v>
      </c>
      <c r="G427" s="65">
        <v>46387</v>
      </c>
      <c r="H427" s="66">
        <v>54</v>
      </c>
      <c r="I427" s="63" t="s">
        <v>609</v>
      </c>
      <c r="J427" s="63" t="s">
        <v>563</v>
      </c>
      <c r="K427" s="49">
        <v>1</v>
      </c>
      <c r="L427" s="73" t="s">
        <v>3280</v>
      </c>
      <c r="M427" s="87" t="s">
        <v>3281</v>
      </c>
      <c r="N427" s="58">
        <v>46153</v>
      </c>
      <c r="O427" s="50" t="s">
        <v>3282</v>
      </c>
      <c r="P427" s="49">
        <v>0</v>
      </c>
      <c r="Q427" s="61" t="s">
        <v>526</v>
      </c>
      <c r="R427" s="55">
        <v>1</v>
      </c>
      <c r="S427" s="89" t="s">
        <v>3280</v>
      </c>
      <c r="T427" s="84" t="s">
        <v>2922</v>
      </c>
      <c r="U427" s="88" t="s">
        <v>2294</v>
      </c>
      <c r="V427" s="50" t="s">
        <v>3283</v>
      </c>
      <c r="W427" s="49">
        <v>1</v>
      </c>
      <c r="X427" s="61" t="s">
        <v>3</v>
      </c>
      <c r="Y427" s="86"/>
      <c r="Z427" s="27"/>
      <c r="AA427" s="25"/>
      <c r="AB427" s="26"/>
      <c r="AC427" s="27"/>
      <c r="AD427" s="25"/>
      <c r="AE427" s="26"/>
      <c r="AF427" s="27"/>
      <c r="AG427" s="25"/>
      <c r="AH427" s="26"/>
      <c r="AI427" s="27"/>
      <c r="AJ427" s="25"/>
      <c r="AK427" s="26"/>
      <c r="AL427" s="27"/>
    </row>
    <row r="428" spans="1:38" ht="38.25" customHeight="1" x14ac:dyDescent="0.35">
      <c r="A428" s="44" t="s">
        <v>1153</v>
      </c>
      <c r="B428" s="63" t="s">
        <v>3284</v>
      </c>
      <c r="C428" s="64" t="s">
        <v>3285</v>
      </c>
      <c r="D428" s="63" t="s">
        <v>3286</v>
      </c>
      <c r="E428" s="63">
        <v>1</v>
      </c>
      <c r="F428" s="65">
        <v>46023</v>
      </c>
      <c r="G428" s="65">
        <v>46295</v>
      </c>
      <c r="H428" s="66">
        <v>40.35</v>
      </c>
      <c r="I428" s="63" t="s">
        <v>609</v>
      </c>
      <c r="J428" s="63" t="s">
        <v>2283</v>
      </c>
      <c r="K428" s="49">
        <v>0</v>
      </c>
      <c r="L428" s="73" t="s">
        <v>3287</v>
      </c>
      <c r="M428" s="87"/>
      <c r="N428" s="58">
        <v>46153</v>
      </c>
      <c r="O428" s="50" t="s">
        <v>2931</v>
      </c>
      <c r="P428" s="49">
        <v>0</v>
      </c>
      <c r="Q428" s="61" t="s">
        <v>526</v>
      </c>
      <c r="R428" s="55">
        <v>0</v>
      </c>
      <c r="S428" s="89" t="s">
        <v>3287</v>
      </c>
      <c r="T428" s="158"/>
      <c r="U428" s="88" t="s">
        <v>2294</v>
      </c>
      <c r="V428" s="50" t="s">
        <v>2931</v>
      </c>
      <c r="W428" s="49">
        <v>0</v>
      </c>
      <c r="X428" s="62" t="s">
        <v>4</v>
      </c>
      <c r="Y428" s="86"/>
      <c r="Z428" s="27"/>
      <c r="AA428" s="25"/>
      <c r="AB428" s="26"/>
      <c r="AC428" s="27"/>
      <c r="AD428" s="25"/>
      <c r="AE428" s="26"/>
      <c r="AF428" s="27"/>
      <c r="AG428" s="25"/>
      <c r="AH428" s="26"/>
      <c r="AI428" s="27"/>
      <c r="AJ428" s="25"/>
      <c r="AK428" s="26"/>
      <c r="AL428" s="27"/>
    </row>
    <row r="429" spans="1:38" ht="38.25" customHeight="1" x14ac:dyDescent="0.35">
      <c r="A429" s="44" t="s">
        <v>1153</v>
      </c>
      <c r="B429" s="63" t="s">
        <v>3288</v>
      </c>
      <c r="C429" s="64" t="s">
        <v>3289</v>
      </c>
      <c r="D429" s="63" t="s">
        <v>3290</v>
      </c>
      <c r="E429" s="63">
        <v>4</v>
      </c>
      <c r="F429" s="65">
        <v>46023</v>
      </c>
      <c r="G429" s="65">
        <v>46387</v>
      </c>
      <c r="H429" s="66">
        <v>54</v>
      </c>
      <c r="I429" s="63" t="s">
        <v>609</v>
      </c>
      <c r="J429" s="63" t="s">
        <v>2283</v>
      </c>
      <c r="K429" s="49">
        <v>0</v>
      </c>
      <c r="L429" s="73" t="s">
        <v>3291</v>
      </c>
      <c r="M429" s="87"/>
      <c r="N429" s="58">
        <v>46153</v>
      </c>
      <c r="O429" s="50" t="s">
        <v>2931</v>
      </c>
      <c r="P429" s="49">
        <v>0</v>
      </c>
      <c r="Q429" s="61" t="s">
        <v>526</v>
      </c>
      <c r="R429" s="55">
        <v>0</v>
      </c>
      <c r="S429" s="89" t="s">
        <v>3291</v>
      </c>
      <c r="T429" s="158"/>
      <c r="U429" s="88" t="s">
        <v>2294</v>
      </c>
      <c r="V429" s="50" t="s">
        <v>2931</v>
      </c>
      <c r="W429" s="49">
        <v>0</v>
      </c>
      <c r="X429" s="62" t="s">
        <v>4</v>
      </c>
      <c r="Y429" s="86"/>
      <c r="Z429" s="27"/>
      <c r="AA429" s="25"/>
      <c r="AB429" s="26"/>
      <c r="AC429" s="27"/>
      <c r="AD429" s="25"/>
      <c r="AE429" s="26"/>
      <c r="AF429" s="27"/>
      <c r="AG429" s="25"/>
      <c r="AH429" s="26"/>
      <c r="AI429" s="27"/>
      <c r="AJ429" s="25"/>
      <c r="AK429" s="26"/>
      <c r="AL429" s="27"/>
    </row>
    <row r="430" spans="1:38" ht="38.25" customHeight="1" x14ac:dyDescent="0.35">
      <c r="A430" s="44" t="s">
        <v>1153</v>
      </c>
      <c r="B430" s="63" t="s">
        <v>3292</v>
      </c>
      <c r="C430" s="64" t="s">
        <v>3293</v>
      </c>
      <c r="D430" s="63" t="s">
        <v>3294</v>
      </c>
      <c r="E430" s="63">
        <v>1</v>
      </c>
      <c r="F430" s="65">
        <v>46023</v>
      </c>
      <c r="G430" s="65">
        <v>46295</v>
      </c>
      <c r="H430" s="66">
        <v>40.35</v>
      </c>
      <c r="I430" s="63" t="s">
        <v>609</v>
      </c>
      <c r="J430" s="63" t="s">
        <v>2283</v>
      </c>
      <c r="K430" s="49">
        <v>0</v>
      </c>
      <c r="L430" s="73" t="s">
        <v>3295</v>
      </c>
      <c r="M430" s="87"/>
      <c r="N430" s="58">
        <v>46153</v>
      </c>
      <c r="O430" s="50" t="s">
        <v>2931</v>
      </c>
      <c r="P430" s="49">
        <v>0</v>
      </c>
      <c r="Q430" s="61" t="s">
        <v>526</v>
      </c>
      <c r="R430" s="55">
        <v>0</v>
      </c>
      <c r="S430" s="89" t="s">
        <v>3295</v>
      </c>
      <c r="T430" s="158"/>
      <c r="U430" s="88" t="s">
        <v>2294</v>
      </c>
      <c r="V430" s="50" t="s">
        <v>2931</v>
      </c>
      <c r="W430" s="49">
        <v>0</v>
      </c>
      <c r="X430" s="62" t="s">
        <v>4</v>
      </c>
      <c r="Y430" s="86"/>
      <c r="Z430" s="27"/>
      <c r="AA430" s="25"/>
      <c r="AB430" s="26"/>
      <c r="AC430" s="27"/>
      <c r="AD430" s="25"/>
      <c r="AE430" s="26"/>
      <c r="AF430" s="27"/>
      <c r="AG430" s="25"/>
      <c r="AH430" s="26"/>
      <c r="AI430" s="27"/>
      <c r="AJ430" s="25"/>
      <c r="AK430" s="26"/>
      <c r="AL430" s="27"/>
    </row>
    <row r="431" spans="1:38" ht="38.25" customHeight="1" x14ac:dyDescent="0.35">
      <c r="A431" s="44" t="s">
        <v>1153</v>
      </c>
      <c r="B431" s="63" t="s">
        <v>3296</v>
      </c>
      <c r="C431" s="64" t="s">
        <v>3297</v>
      </c>
      <c r="D431" s="63" t="s">
        <v>3298</v>
      </c>
      <c r="E431" s="63">
        <v>4</v>
      </c>
      <c r="F431" s="65">
        <v>46023</v>
      </c>
      <c r="G431" s="65">
        <v>46387</v>
      </c>
      <c r="H431" s="66">
        <v>54</v>
      </c>
      <c r="I431" s="63" t="s">
        <v>609</v>
      </c>
      <c r="J431" s="63" t="s">
        <v>2283</v>
      </c>
      <c r="K431" s="49">
        <v>0.25</v>
      </c>
      <c r="L431" s="73" t="s">
        <v>3032</v>
      </c>
      <c r="M431" s="87" t="s">
        <v>3299</v>
      </c>
      <c r="N431" s="58">
        <v>46153</v>
      </c>
      <c r="O431" s="50" t="s">
        <v>2940</v>
      </c>
      <c r="P431" s="49">
        <v>0.25</v>
      </c>
      <c r="Q431" s="61" t="s">
        <v>526</v>
      </c>
      <c r="R431" s="55">
        <v>0.25</v>
      </c>
      <c r="S431" s="89" t="s">
        <v>3032</v>
      </c>
      <c r="T431" s="84" t="s">
        <v>2922</v>
      </c>
      <c r="U431" s="88" t="s">
        <v>2294</v>
      </c>
      <c r="V431" s="50" t="s">
        <v>2940</v>
      </c>
      <c r="W431" s="49">
        <v>0.25</v>
      </c>
      <c r="X431" s="62" t="s">
        <v>4</v>
      </c>
      <c r="Y431" s="86"/>
      <c r="Z431" s="27"/>
      <c r="AA431" s="25"/>
      <c r="AB431" s="26"/>
      <c r="AC431" s="27"/>
      <c r="AD431" s="25"/>
      <c r="AE431" s="26"/>
      <c r="AF431" s="27"/>
      <c r="AG431" s="25"/>
      <c r="AH431" s="26"/>
      <c r="AI431" s="27"/>
      <c r="AJ431" s="25"/>
      <c r="AK431" s="26"/>
      <c r="AL431" s="27"/>
    </row>
    <row r="432" spans="1:38" ht="38.25" customHeight="1" x14ac:dyDescent="0.35">
      <c r="A432" s="44" t="s">
        <v>1153</v>
      </c>
      <c r="B432" s="63" t="s">
        <v>3300</v>
      </c>
      <c r="C432" s="64" t="s">
        <v>3301</v>
      </c>
      <c r="D432" s="63" t="s">
        <v>3302</v>
      </c>
      <c r="E432" s="63">
        <v>1</v>
      </c>
      <c r="F432" s="65">
        <v>45139</v>
      </c>
      <c r="G432" s="65">
        <v>45260</v>
      </c>
      <c r="H432" s="66">
        <v>17.849999999999998</v>
      </c>
      <c r="I432" s="63" t="s">
        <v>609</v>
      </c>
      <c r="J432" s="63"/>
      <c r="K432" s="49">
        <v>0</v>
      </c>
      <c r="L432" s="73" t="s">
        <v>3303</v>
      </c>
      <c r="M432" s="87"/>
      <c r="N432" s="58">
        <v>46153</v>
      </c>
      <c r="O432" s="50" t="s">
        <v>2931</v>
      </c>
      <c r="P432" s="49">
        <v>0</v>
      </c>
      <c r="Q432" s="61" t="s">
        <v>526</v>
      </c>
      <c r="R432" s="55">
        <v>0</v>
      </c>
      <c r="S432" s="89" t="s">
        <v>3303</v>
      </c>
      <c r="T432" s="158"/>
      <c r="U432" s="88" t="s">
        <v>2294</v>
      </c>
      <c r="V432" s="50" t="s">
        <v>2931</v>
      </c>
      <c r="W432" s="49">
        <v>0</v>
      </c>
      <c r="X432" s="62" t="s">
        <v>4</v>
      </c>
      <c r="Y432" s="86"/>
      <c r="Z432" s="27"/>
      <c r="AA432" s="25"/>
      <c r="AB432" s="26"/>
      <c r="AC432" s="27"/>
      <c r="AD432" s="25"/>
      <c r="AE432" s="26"/>
      <c r="AF432" s="27"/>
      <c r="AG432" s="25"/>
      <c r="AH432" s="26"/>
      <c r="AI432" s="27"/>
      <c r="AJ432" s="25"/>
      <c r="AK432" s="26"/>
      <c r="AL432" s="27"/>
    </row>
    <row r="433" spans="1:38" ht="38.25" customHeight="1" x14ac:dyDescent="0.35">
      <c r="A433" s="44" t="s">
        <v>1153</v>
      </c>
      <c r="B433" s="63" t="s">
        <v>3304</v>
      </c>
      <c r="C433" s="64" t="s">
        <v>3305</v>
      </c>
      <c r="D433" s="63" t="s">
        <v>3306</v>
      </c>
      <c r="E433" s="63">
        <v>1</v>
      </c>
      <c r="F433" s="65">
        <v>45139</v>
      </c>
      <c r="G433" s="65">
        <v>45260</v>
      </c>
      <c r="H433" s="66">
        <v>17.849999999999998</v>
      </c>
      <c r="I433" s="63" t="s">
        <v>609</v>
      </c>
      <c r="J433" s="63"/>
      <c r="K433" s="49">
        <v>0</v>
      </c>
      <c r="L433" s="73" t="s">
        <v>3307</v>
      </c>
      <c r="M433" s="87"/>
      <c r="N433" s="58">
        <v>46153</v>
      </c>
      <c r="O433" s="50" t="s">
        <v>2931</v>
      </c>
      <c r="P433" s="49">
        <v>0</v>
      </c>
      <c r="Q433" s="61" t="s">
        <v>526</v>
      </c>
      <c r="R433" s="55">
        <v>0</v>
      </c>
      <c r="S433" s="89" t="s">
        <v>3307</v>
      </c>
      <c r="T433" s="158"/>
      <c r="U433" s="88" t="s">
        <v>2294</v>
      </c>
      <c r="V433" s="50" t="s">
        <v>2931</v>
      </c>
      <c r="W433" s="49">
        <v>0</v>
      </c>
      <c r="X433" s="62" t="s">
        <v>4</v>
      </c>
      <c r="Y433" s="86"/>
      <c r="Z433" s="27"/>
      <c r="AA433" s="25"/>
      <c r="AB433" s="26"/>
      <c r="AC433" s="27"/>
      <c r="AD433" s="25"/>
      <c r="AE433" s="26"/>
      <c r="AF433" s="27"/>
      <c r="AG433" s="25"/>
      <c r="AH433" s="26"/>
      <c r="AI433" s="27"/>
      <c r="AJ433" s="25"/>
      <c r="AK433" s="26"/>
      <c r="AL433" s="27"/>
    </row>
    <row r="434" spans="1:38" ht="38.25" customHeight="1" x14ac:dyDescent="0.35">
      <c r="A434" s="44" t="s">
        <v>1153</v>
      </c>
      <c r="B434" s="45" t="s">
        <v>3308</v>
      </c>
      <c r="C434" s="46" t="s">
        <v>3309</v>
      </c>
      <c r="D434" s="45" t="s">
        <v>1987</v>
      </c>
      <c r="E434" s="45">
        <v>1</v>
      </c>
      <c r="F434" s="47">
        <v>46023</v>
      </c>
      <c r="G434" s="47">
        <v>46142</v>
      </c>
      <c r="H434" s="48">
        <v>17.849999999999998</v>
      </c>
      <c r="I434" s="45" t="s">
        <v>609</v>
      </c>
      <c r="J434" s="45" t="s">
        <v>1988</v>
      </c>
      <c r="K434" s="49">
        <v>0</v>
      </c>
      <c r="L434" s="73" t="s">
        <v>3310</v>
      </c>
      <c r="M434" s="87"/>
      <c r="N434" s="58">
        <v>46153</v>
      </c>
      <c r="O434" s="50" t="s">
        <v>3311</v>
      </c>
      <c r="P434" s="49">
        <v>0</v>
      </c>
      <c r="Q434" s="61" t="s">
        <v>526</v>
      </c>
      <c r="R434" s="55">
        <v>0</v>
      </c>
      <c r="S434" s="89" t="s">
        <v>3310</v>
      </c>
      <c r="T434" s="158"/>
      <c r="U434" s="88" t="s">
        <v>2294</v>
      </c>
      <c r="V434" s="50" t="s">
        <v>2931</v>
      </c>
      <c r="W434" s="49">
        <v>0</v>
      </c>
      <c r="X434" s="62" t="s">
        <v>4</v>
      </c>
      <c r="Y434" s="86"/>
      <c r="Z434" s="27"/>
      <c r="AA434" s="25"/>
      <c r="AB434" s="26"/>
      <c r="AC434" s="27"/>
      <c r="AD434" s="25"/>
      <c r="AE434" s="26"/>
      <c r="AF434" s="27"/>
      <c r="AG434" s="25"/>
      <c r="AH434" s="26"/>
      <c r="AI434" s="27"/>
      <c r="AJ434" s="25"/>
      <c r="AK434" s="26"/>
      <c r="AL434" s="27"/>
    </row>
    <row r="435" spans="1:38" ht="38.25" customHeight="1" x14ac:dyDescent="0.35">
      <c r="A435" s="44" t="s">
        <v>1153</v>
      </c>
      <c r="B435" s="63" t="s">
        <v>3312</v>
      </c>
      <c r="C435" s="64" t="s">
        <v>3313</v>
      </c>
      <c r="D435" s="63" t="s">
        <v>1984</v>
      </c>
      <c r="E435" s="63">
        <v>2</v>
      </c>
      <c r="F435" s="65">
        <v>46023</v>
      </c>
      <c r="G435" s="65">
        <v>46387</v>
      </c>
      <c r="H435" s="66">
        <v>54</v>
      </c>
      <c r="I435" s="63" t="s">
        <v>609</v>
      </c>
      <c r="J435" s="63" t="s">
        <v>563</v>
      </c>
      <c r="K435" s="49">
        <v>0.5</v>
      </c>
      <c r="L435" s="73" t="s">
        <v>3032</v>
      </c>
      <c r="M435" s="87" t="s">
        <v>3314</v>
      </c>
      <c r="N435" s="58">
        <v>46153</v>
      </c>
      <c r="O435" s="50" t="s">
        <v>2940</v>
      </c>
      <c r="P435" s="49">
        <v>0.5</v>
      </c>
      <c r="Q435" s="61" t="s">
        <v>526</v>
      </c>
      <c r="R435" s="55">
        <v>0.5</v>
      </c>
      <c r="S435" s="89" t="s">
        <v>3032</v>
      </c>
      <c r="T435" s="84" t="s">
        <v>2922</v>
      </c>
      <c r="U435" s="88" t="s">
        <v>2294</v>
      </c>
      <c r="V435" s="50" t="s">
        <v>2940</v>
      </c>
      <c r="W435" s="49">
        <v>0.5</v>
      </c>
      <c r="X435" s="62" t="s">
        <v>4</v>
      </c>
      <c r="Y435" s="86"/>
      <c r="Z435" s="27"/>
      <c r="AA435" s="25"/>
      <c r="AB435" s="26"/>
      <c r="AC435" s="27"/>
      <c r="AD435" s="25"/>
      <c r="AE435" s="26"/>
      <c r="AF435" s="27"/>
      <c r="AG435" s="25"/>
      <c r="AH435" s="26"/>
      <c r="AI435" s="27"/>
      <c r="AJ435" s="25"/>
      <c r="AK435" s="26"/>
      <c r="AL435" s="27"/>
    </row>
    <row r="436" spans="1:38" ht="38.25" customHeight="1" x14ac:dyDescent="0.35">
      <c r="A436" s="44" t="s">
        <v>1153</v>
      </c>
      <c r="B436" s="63" t="s">
        <v>3315</v>
      </c>
      <c r="C436" s="64" t="s">
        <v>3316</v>
      </c>
      <c r="D436" s="63" t="s">
        <v>3317</v>
      </c>
      <c r="E436" s="63">
        <v>1</v>
      </c>
      <c r="F436" s="65">
        <v>44409</v>
      </c>
      <c r="G436" s="65">
        <v>44439</v>
      </c>
      <c r="H436" s="66">
        <v>4.5</v>
      </c>
      <c r="I436" s="63" t="s">
        <v>702</v>
      </c>
      <c r="J436" s="63"/>
      <c r="K436" s="49">
        <v>0</v>
      </c>
      <c r="L436" s="73"/>
      <c r="M436" s="87"/>
      <c r="N436" s="58">
        <v>46153</v>
      </c>
      <c r="O436" s="50" t="s">
        <v>3318</v>
      </c>
      <c r="P436" s="49">
        <v>0</v>
      </c>
      <c r="Q436" s="61" t="s">
        <v>6</v>
      </c>
      <c r="R436" s="55">
        <v>1</v>
      </c>
      <c r="S436" s="89" t="s">
        <v>3319</v>
      </c>
      <c r="T436" s="158" t="s">
        <v>3320</v>
      </c>
      <c r="U436" s="88">
        <v>46218</v>
      </c>
      <c r="V436" s="89" t="s">
        <v>3321</v>
      </c>
      <c r="W436" s="55">
        <v>1</v>
      </c>
      <c r="X436" s="55" t="s">
        <v>3</v>
      </c>
      <c r="Y436" s="86"/>
      <c r="Z436" s="27"/>
      <c r="AA436" s="25"/>
      <c r="AB436" s="26"/>
      <c r="AC436" s="27"/>
      <c r="AD436" s="25"/>
      <c r="AE436" s="26"/>
      <c r="AF436" s="27"/>
      <c r="AG436" s="25"/>
      <c r="AH436" s="26"/>
      <c r="AI436" s="27"/>
      <c r="AJ436" s="25"/>
      <c r="AK436" s="26"/>
      <c r="AL436" s="27"/>
    </row>
    <row r="437" spans="1:38" ht="38.25" customHeight="1" x14ac:dyDescent="0.35">
      <c r="A437" s="44" t="s">
        <v>1153</v>
      </c>
      <c r="B437" s="63" t="s">
        <v>3322</v>
      </c>
      <c r="C437" s="64" t="s">
        <v>3323</v>
      </c>
      <c r="D437" s="63" t="s">
        <v>3324</v>
      </c>
      <c r="E437" s="63">
        <v>4</v>
      </c>
      <c r="F437" s="65">
        <v>46023</v>
      </c>
      <c r="G437" s="65">
        <v>46387</v>
      </c>
      <c r="H437" s="66">
        <v>54</v>
      </c>
      <c r="I437" s="63" t="s">
        <v>702</v>
      </c>
      <c r="J437" s="63"/>
      <c r="K437" s="49">
        <v>0</v>
      </c>
      <c r="L437" s="73"/>
      <c r="M437" s="87"/>
      <c r="N437" s="58">
        <v>46153</v>
      </c>
      <c r="O437" s="50" t="s">
        <v>3318</v>
      </c>
      <c r="P437" s="49">
        <v>0</v>
      </c>
      <c r="Q437" s="61" t="s">
        <v>526</v>
      </c>
      <c r="R437" s="55">
        <v>1</v>
      </c>
      <c r="S437" s="89" t="s">
        <v>3325</v>
      </c>
      <c r="T437" s="158" t="s">
        <v>3320</v>
      </c>
      <c r="U437" s="88">
        <v>46218</v>
      </c>
      <c r="V437" s="89" t="s">
        <v>3326</v>
      </c>
      <c r="W437" s="55">
        <v>0</v>
      </c>
      <c r="X437" s="62" t="s">
        <v>4</v>
      </c>
      <c r="Y437" s="86"/>
      <c r="Z437" s="27"/>
      <c r="AA437" s="25"/>
      <c r="AB437" s="26"/>
      <c r="AC437" s="27"/>
      <c r="AD437" s="25"/>
      <c r="AE437" s="26"/>
      <c r="AF437" s="27"/>
      <c r="AG437" s="25"/>
      <c r="AH437" s="26"/>
      <c r="AI437" s="27"/>
      <c r="AJ437" s="25"/>
      <c r="AK437" s="26"/>
      <c r="AL437" s="27"/>
    </row>
    <row r="438" spans="1:38" ht="38.25" customHeight="1" x14ac:dyDescent="0.35">
      <c r="A438" s="44" t="s">
        <v>1153</v>
      </c>
      <c r="B438" s="63" t="s">
        <v>3327</v>
      </c>
      <c r="C438" s="64" t="s">
        <v>3328</v>
      </c>
      <c r="D438" s="63" t="s">
        <v>3329</v>
      </c>
      <c r="E438" s="63">
        <v>1</v>
      </c>
      <c r="F438" s="65">
        <v>45139</v>
      </c>
      <c r="G438" s="65">
        <v>45290</v>
      </c>
      <c r="H438" s="66">
        <v>22.349999999999998</v>
      </c>
      <c r="I438" s="63" t="s">
        <v>702</v>
      </c>
      <c r="J438" s="63"/>
      <c r="K438" s="49">
        <v>0</v>
      </c>
      <c r="L438" s="73"/>
      <c r="M438" s="87"/>
      <c r="N438" s="58">
        <v>46153</v>
      </c>
      <c r="O438" s="50" t="s">
        <v>3318</v>
      </c>
      <c r="P438" s="49">
        <v>0</v>
      </c>
      <c r="Q438" s="61" t="s">
        <v>6</v>
      </c>
      <c r="R438" s="55">
        <v>0</v>
      </c>
      <c r="S438" s="89" t="s">
        <v>3330</v>
      </c>
      <c r="T438" s="158" t="s">
        <v>3320</v>
      </c>
      <c r="U438" s="88">
        <v>46218</v>
      </c>
      <c r="V438" s="89" t="s">
        <v>3331</v>
      </c>
      <c r="W438" s="55">
        <v>0.5</v>
      </c>
      <c r="X438" s="61" t="s">
        <v>6</v>
      </c>
      <c r="Y438" s="86"/>
      <c r="Z438" s="27"/>
      <c r="AA438" s="25"/>
      <c r="AB438" s="26"/>
      <c r="AC438" s="27"/>
      <c r="AD438" s="25"/>
      <c r="AE438" s="26"/>
      <c r="AF438" s="27"/>
      <c r="AG438" s="25"/>
      <c r="AH438" s="26"/>
      <c r="AI438" s="27"/>
      <c r="AJ438" s="25"/>
      <c r="AK438" s="26"/>
      <c r="AL438" s="27"/>
    </row>
    <row r="439" spans="1:38" ht="38.25" customHeight="1" x14ac:dyDescent="0.35">
      <c r="A439" s="44" t="s">
        <v>1153</v>
      </c>
      <c r="B439" s="67" t="s">
        <v>3332</v>
      </c>
      <c r="C439" s="68" t="s">
        <v>3333</v>
      </c>
      <c r="D439" s="67" t="s">
        <v>3334</v>
      </c>
      <c r="E439" s="67">
        <v>1</v>
      </c>
      <c r="F439" s="69">
        <v>45404</v>
      </c>
      <c r="G439" s="69">
        <v>45657</v>
      </c>
      <c r="H439" s="70">
        <v>37.35</v>
      </c>
      <c r="I439" s="67" t="s">
        <v>702</v>
      </c>
      <c r="J439" s="67"/>
      <c r="K439" s="49">
        <v>0</v>
      </c>
      <c r="L439" s="73"/>
      <c r="M439" s="87"/>
      <c r="N439" s="58">
        <v>46153</v>
      </c>
      <c r="O439" s="50" t="s">
        <v>3318</v>
      </c>
      <c r="P439" s="49">
        <v>0</v>
      </c>
      <c r="Q439" s="61" t="s">
        <v>6</v>
      </c>
      <c r="R439" s="55">
        <v>1</v>
      </c>
      <c r="S439" s="89" t="s">
        <v>3335</v>
      </c>
      <c r="T439" s="158" t="s">
        <v>3320</v>
      </c>
      <c r="U439" s="88">
        <v>46218</v>
      </c>
      <c r="V439" s="89" t="s">
        <v>3336</v>
      </c>
      <c r="W439" s="55">
        <v>0</v>
      </c>
      <c r="X439" s="61" t="s">
        <v>6</v>
      </c>
      <c r="Y439" s="86"/>
      <c r="Z439" s="27"/>
      <c r="AA439" s="25"/>
      <c r="AB439" s="26"/>
      <c r="AC439" s="27"/>
      <c r="AD439" s="25"/>
      <c r="AE439" s="26"/>
      <c r="AF439" s="27"/>
      <c r="AG439" s="25"/>
      <c r="AH439" s="26"/>
      <c r="AI439" s="27"/>
      <c r="AJ439" s="25"/>
      <c r="AK439" s="26"/>
      <c r="AL439" s="27"/>
    </row>
    <row r="440" spans="1:38" ht="38.25" customHeight="1" x14ac:dyDescent="0.35">
      <c r="A440" s="44" t="s">
        <v>1153</v>
      </c>
      <c r="B440" s="63" t="s">
        <v>3337</v>
      </c>
      <c r="C440" s="64" t="s">
        <v>3338</v>
      </c>
      <c r="D440" s="63" t="s">
        <v>3339</v>
      </c>
      <c r="E440" s="63">
        <v>1</v>
      </c>
      <c r="F440" s="65">
        <v>45778</v>
      </c>
      <c r="G440" s="65">
        <v>45809</v>
      </c>
      <c r="H440" s="66">
        <v>4.5</v>
      </c>
      <c r="I440" s="63" t="s">
        <v>702</v>
      </c>
      <c r="J440" s="63"/>
      <c r="K440" s="49">
        <v>0</v>
      </c>
      <c r="L440" s="73"/>
      <c r="M440" s="87"/>
      <c r="N440" s="58">
        <v>46153</v>
      </c>
      <c r="O440" s="50" t="s">
        <v>3318</v>
      </c>
      <c r="P440" s="49">
        <v>0</v>
      </c>
      <c r="Q440" s="61" t="s">
        <v>6</v>
      </c>
      <c r="R440" s="55">
        <v>1</v>
      </c>
      <c r="S440" s="89" t="s">
        <v>3340</v>
      </c>
      <c r="T440" s="158" t="s">
        <v>3320</v>
      </c>
      <c r="U440" s="88">
        <v>46218</v>
      </c>
      <c r="V440" s="89" t="s">
        <v>3341</v>
      </c>
      <c r="W440" s="55">
        <v>1</v>
      </c>
      <c r="X440" s="55" t="s">
        <v>3</v>
      </c>
      <c r="Y440" s="86"/>
      <c r="Z440" s="27"/>
      <c r="AA440" s="25"/>
      <c r="AB440" s="26"/>
      <c r="AC440" s="27"/>
      <c r="AD440" s="25"/>
      <c r="AE440" s="26"/>
      <c r="AF440" s="27"/>
      <c r="AG440" s="25"/>
      <c r="AH440" s="26"/>
      <c r="AI440" s="27"/>
      <c r="AJ440" s="25"/>
      <c r="AK440" s="26"/>
      <c r="AL440" s="27"/>
    </row>
    <row r="441" spans="1:38" ht="38.25" customHeight="1" x14ac:dyDescent="0.35">
      <c r="A441" s="44" t="s">
        <v>1153</v>
      </c>
      <c r="B441" s="45" t="s">
        <v>3342</v>
      </c>
      <c r="C441" s="46" t="s">
        <v>3343</v>
      </c>
      <c r="D441" s="45" t="s">
        <v>3344</v>
      </c>
      <c r="E441" s="45">
        <v>3</v>
      </c>
      <c r="F441" s="47">
        <v>46113</v>
      </c>
      <c r="G441" s="47">
        <v>46203</v>
      </c>
      <c r="H441" s="48">
        <v>13.350000000000001</v>
      </c>
      <c r="I441" s="45" t="s">
        <v>702</v>
      </c>
      <c r="J441" s="45"/>
      <c r="K441" s="49">
        <v>0</v>
      </c>
      <c r="L441" s="73"/>
      <c r="M441" s="87"/>
      <c r="N441" s="58">
        <v>46153</v>
      </c>
      <c r="O441" s="50" t="s">
        <v>3318</v>
      </c>
      <c r="P441" s="49">
        <v>0</v>
      </c>
      <c r="Q441" s="61" t="s">
        <v>526</v>
      </c>
      <c r="R441" s="55">
        <v>1</v>
      </c>
      <c r="S441" s="89" t="s">
        <v>3345</v>
      </c>
      <c r="T441" s="158" t="s">
        <v>3320</v>
      </c>
      <c r="U441" s="88">
        <v>46218</v>
      </c>
      <c r="V441" s="89" t="s">
        <v>3346</v>
      </c>
      <c r="W441" s="55">
        <v>0.33</v>
      </c>
      <c r="X441" s="62" t="s">
        <v>4</v>
      </c>
      <c r="Y441" s="86"/>
      <c r="Z441" s="27"/>
      <c r="AA441" s="25"/>
      <c r="AB441" s="26"/>
      <c r="AC441" s="27"/>
      <c r="AD441" s="25"/>
      <c r="AE441" s="26"/>
      <c r="AF441" s="27"/>
      <c r="AG441" s="25"/>
      <c r="AH441" s="26"/>
      <c r="AI441" s="27"/>
      <c r="AJ441" s="25"/>
      <c r="AK441" s="26"/>
      <c r="AL441" s="27"/>
    </row>
    <row r="442" spans="1:38" ht="38.25" customHeight="1" x14ac:dyDescent="0.35">
      <c r="A442" s="44" t="s">
        <v>1153</v>
      </c>
      <c r="B442" s="63" t="s">
        <v>3347</v>
      </c>
      <c r="C442" s="64" t="s">
        <v>3348</v>
      </c>
      <c r="D442" s="63" t="s">
        <v>3349</v>
      </c>
      <c r="E442" s="63">
        <v>2</v>
      </c>
      <c r="F442" s="65">
        <v>45981</v>
      </c>
      <c r="G442" s="65">
        <v>46022</v>
      </c>
      <c r="H442" s="66">
        <v>6.1499999999999995</v>
      </c>
      <c r="I442" s="63" t="s">
        <v>702</v>
      </c>
      <c r="J442" s="63"/>
      <c r="K442" s="49">
        <v>0</v>
      </c>
      <c r="L442" s="73"/>
      <c r="M442" s="87"/>
      <c r="N442" s="58">
        <v>46153</v>
      </c>
      <c r="O442" s="50" t="s">
        <v>3318</v>
      </c>
      <c r="P442" s="49">
        <v>0</v>
      </c>
      <c r="Q442" s="61" t="s">
        <v>6</v>
      </c>
      <c r="R442" s="55">
        <v>1</v>
      </c>
      <c r="S442" s="89" t="s">
        <v>3350</v>
      </c>
      <c r="T442" s="158" t="s">
        <v>3320</v>
      </c>
      <c r="U442" s="88">
        <v>46218</v>
      </c>
      <c r="V442" s="89" t="s">
        <v>3351</v>
      </c>
      <c r="W442" s="55">
        <v>0</v>
      </c>
      <c r="X442" s="61" t="s">
        <v>6</v>
      </c>
      <c r="Y442" s="86"/>
      <c r="Z442" s="27"/>
      <c r="AA442" s="25"/>
      <c r="AB442" s="26"/>
      <c r="AC442" s="27"/>
      <c r="AD442" s="25"/>
      <c r="AE442" s="26"/>
      <c r="AF442" s="27"/>
      <c r="AG442" s="25"/>
      <c r="AH442" s="26"/>
      <c r="AI442" s="27"/>
      <c r="AJ442" s="25"/>
      <c r="AK442" s="26"/>
      <c r="AL442" s="27"/>
    </row>
    <row r="443" spans="1:38" ht="38.25" customHeight="1" x14ac:dyDescent="0.35">
      <c r="A443" s="44" t="s">
        <v>1153</v>
      </c>
      <c r="B443" s="63" t="s">
        <v>3352</v>
      </c>
      <c r="C443" s="64" t="s">
        <v>3353</v>
      </c>
      <c r="D443" s="63" t="s">
        <v>3354</v>
      </c>
      <c r="E443" s="63">
        <v>24</v>
      </c>
      <c r="F443" s="65">
        <v>46023</v>
      </c>
      <c r="G443" s="65">
        <v>46387</v>
      </c>
      <c r="H443" s="66">
        <v>54</v>
      </c>
      <c r="I443" s="63" t="s">
        <v>702</v>
      </c>
      <c r="J443" s="63"/>
      <c r="K443" s="49">
        <v>0</v>
      </c>
      <c r="L443" s="73"/>
      <c r="M443" s="87"/>
      <c r="N443" s="58">
        <v>46153</v>
      </c>
      <c r="O443" s="50" t="s">
        <v>3318</v>
      </c>
      <c r="P443" s="49">
        <v>0</v>
      </c>
      <c r="Q443" s="61" t="s">
        <v>526</v>
      </c>
      <c r="R443" s="55">
        <v>1</v>
      </c>
      <c r="S443" s="89" t="s">
        <v>3355</v>
      </c>
      <c r="T443" s="158" t="s">
        <v>3320</v>
      </c>
      <c r="U443" s="88">
        <v>46218</v>
      </c>
      <c r="V443" s="89" t="s">
        <v>3351</v>
      </c>
      <c r="W443" s="55">
        <v>0</v>
      </c>
      <c r="X443" s="61" t="s">
        <v>6</v>
      </c>
      <c r="Y443" s="86"/>
      <c r="Z443" s="27"/>
      <c r="AA443" s="25"/>
      <c r="AB443" s="26"/>
      <c r="AC443" s="27"/>
      <c r="AD443" s="25"/>
      <c r="AE443" s="26"/>
      <c r="AF443" s="27"/>
      <c r="AG443" s="25"/>
      <c r="AH443" s="26"/>
      <c r="AI443" s="27"/>
      <c r="AJ443" s="25"/>
      <c r="AK443" s="26"/>
      <c r="AL443" s="27"/>
    </row>
    <row r="444" spans="1:38" ht="38.25" customHeight="1" x14ac:dyDescent="0.35">
      <c r="A444" s="44" t="s">
        <v>1153</v>
      </c>
      <c r="B444" s="63" t="s">
        <v>3356</v>
      </c>
      <c r="C444" s="64" t="s">
        <v>3323</v>
      </c>
      <c r="D444" s="63" t="s">
        <v>3324</v>
      </c>
      <c r="E444" s="63">
        <v>4</v>
      </c>
      <c r="F444" s="65">
        <v>46023</v>
      </c>
      <c r="G444" s="65">
        <v>46387</v>
      </c>
      <c r="H444" s="66">
        <v>54</v>
      </c>
      <c r="I444" s="63" t="s">
        <v>702</v>
      </c>
      <c r="J444" s="63" t="s">
        <v>2283</v>
      </c>
      <c r="K444" s="49">
        <v>0</v>
      </c>
      <c r="L444" s="73"/>
      <c r="M444" s="87"/>
      <c r="N444" s="58">
        <v>46153</v>
      </c>
      <c r="O444" s="50" t="s">
        <v>3318</v>
      </c>
      <c r="P444" s="49">
        <v>0</v>
      </c>
      <c r="Q444" s="61" t="s">
        <v>526</v>
      </c>
      <c r="R444" s="55">
        <v>1</v>
      </c>
      <c r="S444" s="89" t="s">
        <v>1916</v>
      </c>
      <c r="T444" s="81" t="s">
        <v>3320</v>
      </c>
      <c r="U444" s="88">
        <v>46218</v>
      </c>
      <c r="V444" s="89" t="s">
        <v>3326</v>
      </c>
      <c r="W444" s="55">
        <v>0</v>
      </c>
      <c r="X444" s="62" t="s">
        <v>4</v>
      </c>
      <c r="Y444" s="86"/>
      <c r="Z444" s="27"/>
      <c r="AA444" s="25"/>
      <c r="AB444" s="26"/>
      <c r="AC444" s="27"/>
      <c r="AD444" s="25"/>
      <c r="AE444" s="26"/>
      <c r="AF444" s="27"/>
      <c r="AG444" s="25"/>
      <c r="AH444" s="26"/>
      <c r="AI444" s="27"/>
      <c r="AJ444" s="25"/>
      <c r="AK444" s="26"/>
      <c r="AL444" s="27"/>
    </row>
    <row r="445" spans="1:38" ht="38.25" customHeight="1" x14ac:dyDescent="0.35">
      <c r="A445" s="44" t="s">
        <v>1153</v>
      </c>
      <c r="B445" s="45" t="s">
        <v>3357</v>
      </c>
      <c r="C445" s="46" t="s">
        <v>3358</v>
      </c>
      <c r="D445" s="45" t="s">
        <v>3359</v>
      </c>
      <c r="E445" s="45">
        <v>1</v>
      </c>
      <c r="F445" s="47">
        <v>46023</v>
      </c>
      <c r="G445" s="47">
        <v>46174</v>
      </c>
      <c r="H445" s="48">
        <v>22.5</v>
      </c>
      <c r="I445" s="45" t="s">
        <v>615</v>
      </c>
      <c r="J445" s="45"/>
      <c r="K445" s="49"/>
      <c r="L445" s="73"/>
      <c r="M445" s="87"/>
      <c r="N445" s="58">
        <v>46153</v>
      </c>
      <c r="O445" s="50" t="s">
        <v>2628</v>
      </c>
      <c r="P445" s="49">
        <v>0</v>
      </c>
      <c r="Q445" s="61" t="s">
        <v>526</v>
      </c>
      <c r="R445" s="55">
        <v>0.7</v>
      </c>
      <c r="S445" s="50" t="s">
        <v>3360</v>
      </c>
      <c r="T445" s="84" t="s">
        <v>3361</v>
      </c>
      <c r="U445" s="88">
        <v>46214</v>
      </c>
      <c r="V445" s="89" t="s">
        <v>3362</v>
      </c>
      <c r="W445" s="55">
        <v>0.5</v>
      </c>
      <c r="X445" s="62" t="s">
        <v>4</v>
      </c>
      <c r="Y445" s="86"/>
      <c r="Z445" s="27"/>
      <c r="AA445" s="25"/>
      <c r="AB445" s="26"/>
      <c r="AC445" s="27"/>
      <c r="AD445" s="25"/>
      <c r="AE445" s="26"/>
      <c r="AF445" s="27"/>
      <c r="AG445" s="25"/>
      <c r="AH445" s="26"/>
      <c r="AI445" s="27"/>
      <c r="AJ445" s="25"/>
      <c r="AK445" s="26"/>
      <c r="AL445" s="27"/>
    </row>
    <row r="446" spans="1:38" ht="38.25" customHeight="1" x14ac:dyDescent="0.35">
      <c r="A446" s="44" t="s">
        <v>1153</v>
      </c>
      <c r="B446" s="45" t="s">
        <v>3363</v>
      </c>
      <c r="C446" s="46" t="s">
        <v>3364</v>
      </c>
      <c r="D446" s="45" t="s">
        <v>1984</v>
      </c>
      <c r="E446" s="45">
        <v>2</v>
      </c>
      <c r="F446" s="47">
        <v>46023</v>
      </c>
      <c r="G446" s="47">
        <v>46387</v>
      </c>
      <c r="H446" s="48">
        <v>54</v>
      </c>
      <c r="I446" s="45" t="s">
        <v>615</v>
      </c>
      <c r="J446" s="45"/>
      <c r="K446" s="49"/>
      <c r="L446" s="73"/>
      <c r="M446" s="87"/>
      <c r="N446" s="58">
        <v>46153</v>
      </c>
      <c r="O446" s="50" t="s">
        <v>2628</v>
      </c>
      <c r="P446" s="49">
        <v>0</v>
      </c>
      <c r="Q446" s="61" t="s">
        <v>526</v>
      </c>
      <c r="R446" s="55">
        <v>0</v>
      </c>
      <c r="S446" s="50" t="s">
        <v>3365</v>
      </c>
      <c r="T446" s="90" t="s">
        <v>3361</v>
      </c>
      <c r="U446" s="88">
        <v>46214</v>
      </c>
      <c r="V446" s="89" t="s">
        <v>3366</v>
      </c>
      <c r="W446" s="55">
        <v>0</v>
      </c>
      <c r="X446" s="62" t="s">
        <v>4</v>
      </c>
      <c r="Y446" s="86"/>
      <c r="Z446" s="27"/>
      <c r="AA446" s="25"/>
      <c r="AB446" s="26"/>
      <c r="AC446" s="27"/>
      <c r="AD446" s="25"/>
      <c r="AE446" s="26"/>
      <c r="AF446" s="27"/>
      <c r="AG446" s="25"/>
      <c r="AH446" s="26"/>
      <c r="AI446" s="27"/>
      <c r="AJ446" s="25"/>
      <c r="AK446" s="26"/>
      <c r="AL446" s="27"/>
    </row>
    <row r="447" spans="1:38" ht="38.25" customHeight="1" x14ac:dyDescent="0.35">
      <c r="A447" s="44" t="s">
        <v>1153</v>
      </c>
      <c r="B447" s="63" t="s">
        <v>3367</v>
      </c>
      <c r="C447" s="64" t="s">
        <v>3368</v>
      </c>
      <c r="D447" s="63" t="s">
        <v>3369</v>
      </c>
      <c r="E447" s="63">
        <v>3</v>
      </c>
      <c r="F447" s="65">
        <v>44477</v>
      </c>
      <c r="G447" s="65">
        <v>44530</v>
      </c>
      <c r="H447" s="66">
        <v>7.7999999999999989</v>
      </c>
      <c r="I447" s="63" t="s">
        <v>615</v>
      </c>
      <c r="J447" s="63"/>
      <c r="K447" s="49"/>
      <c r="L447" s="73"/>
      <c r="M447" s="87"/>
      <c r="N447" s="58">
        <v>46153</v>
      </c>
      <c r="O447" s="50" t="s">
        <v>2628</v>
      </c>
      <c r="P447" s="49">
        <v>0</v>
      </c>
      <c r="Q447" s="61" t="s">
        <v>526</v>
      </c>
      <c r="R447" s="55">
        <v>1</v>
      </c>
      <c r="S447" s="50" t="s">
        <v>3370</v>
      </c>
      <c r="T447" s="90" t="s">
        <v>3361</v>
      </c>
      <c r="U447" s="88">
        <v>46214</v>
      </c>
      <c r="V447" s="89" t="s">
        <v>3371</v>
      </c>
      <c r="W447" s="55">
        <v>1</v>
      </c>
      <c r="X447" s="55" t="s">
        <v>3</v>
      </c>
      <c r="Y447" s="86"/>
      <c r="Z447" s="27"/>
      <c r="AA447" s="25"/>
      <c r="AB447" s="26"/>
      <c r="AC447" s="27"/>
      <c r="AD447" s="25"/>
      <c r="AE447" s="26"/>
      <c r="AF447" s="27"/>
      <c r="AG447" s="25"/>
      <c r="AH447" s="26"/>
      <c r="AI447" s="27"/>
      <c r="AJ447" s="25"/>
      <c r="AK447" s="26"/>
      <c r="AL447" s="27"/>
    </row>
    <row r="448" spans="1:38" ht="38.25" customHeight="1" x14ac:dyDescent="0.35">
      <c r="A448" s="44" t="s">
        <v>1153</v>
      </c>
      <c r="B448" s="45" t="s">
        <v>3372</v>
      </c>
      <c r="C448" s="46" t="s">
        <v>3373</v>
      </c>
      <c r="D448" s="45" t="s">
        <v>3374</v>
      </c>
      <c r="E448" s="45">
        <v>1</v>
      </c>
      <c r="F448" s="47">
        <v>46023</v>
      </c>
      <c r="G448" s="47">
        <v>46203</v>
      </c>
      <c r="H448" s="48">
        <v>26.85</v>
      </c>
      <c r="I448" s="45" t="s">
        <v>615</v>
      </c>
      <c r="J448" s="45"/>
      <c r="K448" s="49"/>
      <c r="L448" s="73"/>
      <c r="M448" s="87"/>
      <c r="N448" s="58">
        <v>46153</v>
      </c>
      <c r="O448" s="50" t="s">
        <v>2628</v>
      </c>
      <c r="P448" s="49">
        <v>0</v>
      </c>
      <c r="Q448" s="61" t="s">
        <v>526</v>
      </c>
      <c r="R448" s="55">
        <v>1</v>
      </c>
      <c r="S448" s="50" t="s">
        <v>3375</v>
      </c>
      <c r="T448" s="90" t="s">
        <v>3361</v>
      </c>
      <c r="U448" s="88">
        <v>46214</v>
      </c>
      <c r="V448" s="89" t="s">
        <v>3376</v>
      </c>
      <c r="W448" s="55">
        <v>0.5</v>
      </c>
      <c r="X448" s="62" t="s">
        <v>4</v>
      </c>
      <c r="Y448" s="86"/>
      <c r="Z448" s="27"/>
      <c r="AA448" s="25"/>
      <c r="AB448" s="26"/>
      <c r="AC448" s="27"/>
      <c r="AD448" s="25"/>
      <c r="AE448" s="26"/>
      <c r="AF448" s="27"/>
      <c r="AG448" s="25"/>
      <c r="AH448" s="26"/>
      <c r="AI448" s="27"/>
      <c r="AJ448" s="25"/>
      <c r="AK448" s="26"/>
      <c r="AL448" s="27"/>
    </row>
    <row r="449" spans="1:38" ht="38.25" customHeight="1" x14ac:dyDescent="0.35">
      <c r="A449" s="44" t="s">
        <v>1153</v>
      </c>
      <c r="B449" s="45" t="s">
        <v>3377</v>
      </c>
      <c r="C449" s="46" t="s">
        <v>3378</v>
      </c>
      <c r="D449" s="45" t="s">
        <v>3379</v>
      </c>
      <c r="E449" s="45">
        <v>1</v>
      </c>
      <c r="F449" s="47">
        <v>46023</v>
      </c>
      <c r="G449" s="47">
        <v>46387</v>
      </c>
      <c r="H449" s="48">
        <v>54</v>
      </c>
      <c r="I449" s="45" t="s">
        <v>615</v>
      </c>
      <c r="J449" s="45"/>
      <c r="K449" s="49"/>
      <c r="L449" s="73"/>
      <c r="M449" s="87"/>
      <c r="N449" s="58">
        <v>46153</v>
      </c>
      <c r="O449" s="50" t="s">
        <v>2628</v>
      </c>
      <c r="P449" s="49">
        <v>0</v>
      </c>
      <c r="Q449" s="61" t="s">
        <v>526</v>
      </c>
      <c r="R449" s="55">
        <v>1</v>
      </c>
      <c r="S449" s="50" t="s">
        <v>3380</v>
      </c>
      <c r="T449" s="90" t="s">
        <v>3361</v>
      </c>
      <c r="U449" s="88">
        <v>46214</v>
      </c>
      <c r="V449" s="89" t="s">
        <v>3376</v>
      </c>
      <c r="W449" s="55">
        <v>0.5</v>
      </c>
      <c r="X449" s="62" t="s">
        <v>4</v>
      </c>
      <c r="Y449" s="86"/>
      <c r="Z449" s="27"/>
      <c r="AA449" s="25"/>
      <c r="AB449" s="26"/>
      <c r="AC449" s="27"/>
      <c r="AD449" s="25"/>
      <c r="AE449" s="26"/>
      <c r="AF449" s="27"/>
      <c r="AG449" s="25"/>
      <c r="AH449" s="26"/>
      <c r="AI449" s="27"/>
      <c r="AJ449" s="25"/>
      <c r="AK449" s="26"/>
      <c r="AL449" s="27"/>
    </row>
    <row r="450" spans="1:38" ht="38.25" customHeight="1" x14ac:dyDescent="0.35">
      <c r="A450" s="44" t="s">
        <v>1153</v>
      </c>
      <c r="B450" s="45" t="s">
        <v>3381</v>
      </c>
      <c r="C450" s="46" t="s">
        <v>3382</v>
      </c>
      <c r="D450" s="45" t="s">
        <v>3383</v>
      </c>
      <c r="E450" s="45">
        <v>1</v>
      </c>
      <c r="F450" s="47">
        <v>46023</v>
      </c>
      <c r="G450" s="47">
        <v>46203</v>
      </c>
      <c r="H450" s="48">
        <v>26.85</v>
      </c>
      <c r="I450" s="45" t="s">
        <v>615</v>
      </c>
      <c r="J450" s="45"/>
      <c r="K450" s="49"/>
      <c r="L450" s="73"/>
      <c r="M450" s="87"/>
      <c r="N450" s="58">
        <v>46153</v>
      </c>
      <c r="O450" s="50" t="s">
        <v>2628</v>
      </c>
      <c r="P450" s="49">
        <v>0</v>
      </c>
      <c r="Q450" s="61" t="s">
        <v>526</v>
      </c>
      <c r="R450" s="55">
        <v>1</v>
      </c>
      <c r="S450" s="50" t="s">
        <v>3384</v>
      </c>
      <c r="T450" s="90" t="s">
        <v>3361</v>
      </c>
      <c r="U450" s="88">
        <v>46214</v>
      </c>
      <c r="V450" s="89" t="s">
        <v>3376</v>
      </c>
      <c r="W450" s="55">
        <v>0.5</v>
      </c>
      <c r="X450" s="62" t="s">
        <v>4</v>
      </c>
      <c r="Y450" s="86"/>
      <c r="Z450" s="27"/>
      <c r="AA450" s="25"/>
      <c r="AB450" s="26"/>
      <c r="AC450" s="27"/>
      <c r="AD450" s="25"/>
      <c r="AE450" s="26"/>
      <c r="AF450" s="27"/>
      <c r="AG450" s="25"/>
      <c r="AH450" s="26"/>
      <c r="AI450" s="27"/>
      <c r="AJ450" s="25"/>
      <c r="AK450" s="26"/>
      <c r="AL450" s="27"/>
    </row>
    <row r="451" spans="1:38" ht="38.25" customHeight="1" x14ac:dyDescent="0.35">
      <c r="A451" s="44" t="s">
        <v>1153</v>
      </c>
      <c r="B451" s="45" t="s">
        <v>3385</v>
      </c>
      <c r="C451" s="46" t="s">
        <v>3386</v>
      </c>
      <c r="D451" s="45" t="s">
        <v>3387</v>
      </c>
      <c r="E451" s="54">
        <v>1</v>
      </c>
      <c r="F451" s="47">
        <v>46023</v>
      </c>
      <c r="G451" s="47">
        <v>46387</v>
      </c>
      <c r="H451" s="48">
        <v>54</v>
      </c>
      <c r="I451" s="45" t="s">
        <v>615</v>
      </c>
      <c r="J451" s="45"/>
      <c r="K451" s="49"/>
      <c r="L451" s="73"/>
      <c r="M451" s="87"/>
      <c r="N451" s="58">
        <v>46153</v>
      </c>
      <c r="O451" s="50" t="s">
        <v>2628</v>
      </c>
      <c r="P451" s="49">
        <v>0</v>
      </c>
      <c r="Q451" s="61" t="s">
        <v>526</v>
      </c>
      <c r="R451" s="55">
        <v>0.1</v>
      </c>
      <c r="S451" s="50" t="s">
        <v>3388</v>
      </c>
      <c r="T451" s="90" t="s">
        <v>3361</v>
      </c>
      <c r="U451" s="88">
        <v>46214</v>
      </c>
      <c r="V451" s="89" t="s">
        <v>3389</v>
      </c>
      <c r="W451" s="49">
        <v>0</v>
      </c>
      <c r="X451" s="62" t="s">
        <v>4</v>
      </c>
      <c r="Y451" s="86"/>
      <c r="Z451" s="27"/>
      <c r="AA451" s="25"/>
      <c r="AB451" s="26"/>
      <c r="AC451" s="27"/>
      <c r="AD451" s="25"/>
      <c r="AE451" s="26"/>
      <c r="AF451" s="27"/>
      <c r="AG451" s="25"/>
      <c r="AH451" s="26"/>
      <c r="AI451" s="27"/>
      <c r="AJ451" s="25"/>
      <c r="AK451" s="26"/>
      <c r="AL451" s="27"/>
    </row>
    <row r="452" spans="1:38" ht="38.25" customHeight="1" x14ac:dyDescent="0.35">
      <c r="A452" s="44" t="s">
        <v>1153</v>
      </c>
      <c r="B452" s="45" t="s">
        <v>3390</v>
      </c>
      <c r="C452" s="46" t="s">
        <v>3391</v>
      </c>
      <c r="D452" s="45" t="s">
        <v>3392</v>
      </c>
      <c r="E452" s="45">
        <v>1</v>
      </c>
      <c r="F452" s="47">
        <v>46023</v>
      </c>
      <c r="G452" s="47">
        <v>46387</v>
      </c>
      <c r="H452" s="48">
        <v>54</v>
      </c>
      <c r="I452" s="45" t="s">
        <v>615</v>
      </c>
      <c r="J452" s="45"/>
      <c r="K452" s="49"/>
      <c r="L452" s="73"/>
      <c r="M452" s="87"/>
      <c r="N452" s="58">
        <v>46153</v>
      </c>
      <c r="O452" s="50" t="s">
        <v>2628</v>
      </c>
      <c r="P452" s="49">
        <v>0</v>
      </c>
      <c r="Q452" s="61" t="s">
        <v>526</v>
      </c>
      <c r="R452" s="55">
        <v>0.1</v>
      </c>
      <c r="S452" s="50" t="s">
        <v>3393</v>
      </c>
      <c r="T452" s="90" t="s">
        <v>3361</v>
      </c>
      <c r="U452" s="88">
        <v>46214</v>
      </c>
      <c r="V452" s="89" t="s">
        <v>3389</v>
      </c>
      <c r="W452" s="49">
        <v>0</v>
      </c>
      <c r="X452" s="62" t="s">
        <v>4</v>
      </c>
      <c r="Y452" s="86"/>
      <c r="Z452" s="27"/>
      <c r="AA452" s="25"/>
      <c r="AB452" s="26"/>
      <c r="AC452" s="27"/>
      <c r="AD452" s="25"/>
      <c r="AE452" s="26"/>
      <c r="AF452" s="27"/>
      <c r="AG452" s="25"/>
      <c r="AH452" s="26"/>
      <c r="AI452" s="27"/>
      <c r="AJ452" s="25"/>
      <c r="AK452" s="26"/>
      <c r="AL452" s="27"/>
    </row>
    <row r="453" spans="1:38" ht="38.25" customHeight="1" x14ac:dyDescent="0.35">
      <c r="A453" s="44" t="s">
        <v>1153</v>
      </c>
      <c r="B453" s="45" t="s">
        <v>3394</v>
      </c>
      <c r="C453" s="46" t="s">
        <v>3395</v>
      </c>
      <c r="D453" s="45" t="s">
        <v>3396</v>
      </c>
      <c r="E453" s="45">
        <v>4</v>
      </c>
      <c r="F453" s="47">
        <v>46023</v>
      </c>
      <c r="G453" s="47">
        <v>46387</v>
      </c>
      <c r="H453" s="48">
        <v>54</v>
      </c>
      <c r="I453" s="45" t="s">
        <v>615</v>
      </c>
      <c r="J453" s="45"/>
      <c r="K453" s="49"/>
      <c r="L453" s="73"/>
      <c r="M453" s="87"/>
      <c r="N453" s="58">
        <v>46153</v>
      </c>
      <c r="O453" s="50" t="s">
        <v>2628</v>
      </c>
      <c r="P453" s="49">
        <v>0</v>
      </c>
      <c r="Q453" s="61" t="s">
        <v>526</v>
      </c>
      <c r="R453" s="55">
        <v>0.4</v>
      </c>
      <c r="S453" s="50" t="s">
        <v>3397</v>
      </c>
      <c r="T453" s="90" t="s">
        <v>3361</v>
      </c>
      <c r="U453" s="88">
        <v>46214</v>
      </c>
      <c r="V453" s="89" t="s">
        <v>3398</v>
      </c>
      <c r="W453" s="49">
        <v>0.1</v>
      </c>
      <c r="X453" s="62" t="s">
        <v>4</v>
      </c>
      <c r="Y453" s="86"/>
      <c r="Z453" s="27"/>
      <c r="AA453" s="25"/>
      <c r="AB453" s="26"/>
      <c r="AC453" s="27"/>
      <c r="AD453" s="25"/>
      <c r="AE453" s="26"/>
      <c r="AF453" s="27"/>
      <c r="AG453" s="25"/>
      <c r="AH453" s="26"/>
      <c r="AI453" s="27"/>
      <c r="AJ453" s="25"/>
      <c r="AK453" s="26"/>
      <c r="AL453" s="27"/>
    </row>
    <row r="454" spans="1:38" ht="38.25" customHeight="1" x14ac:dyDescent="0.35">
      <c r="A454" s="44" t="s">
        <v>1153</v>
      </c>
      <c r="B454" s="45" t="s">
        <v>3399</v>
      </c>
      <c r="C454" s="46" t="s">
        <v>3400</v>
      </c>
      <c r="D454" s="45" t="s">
        <v>3401</v>
      </c>
      <c r="E454" s="45">
        <v>1</v>
      </c>
      <c r="F454" s="47">
        <v>46023</v>
      </c>
      <c r="G454" s="47">
        <v>46387</v>
      </c>
      <c r="H454" s="48">
        <v>54</v>
      </c>
      <c r="I454" s="45" t="s">
        <v>615</v>
      </c>
      <c r="J454" s="45"/>
      <c r="K454" s="49"/>
      <c r="L454" s="73"/>
      <c r="M454" s="87"/>
      <c r="N454" s="58">
        <v>46153</v>
      </c>
      <c r="O454" s="50" t="s">
        <v>2628</v>
      </c>
      <c r="P454" s="49">
        <v>0</v>
      </c>
      <c r="Q454" s="61" t="s">
        <v>526</v>
      </c>
      <c r="R454" s="55">
        <v>0.1</v>
      </c>
      <c r="S454" s="50" t="s">
        <v>3402</v>
      </c>
      <c r="T454" s="90" t="s">
        <v>3361</v>
      </c>
      <c r="U454" s="88">
        <v>46214</v>
      </c>
      <c r="V454" s="89" t="s">
        <v>3403</v>
      </c>
      <c r="W454" s="49">
        <v>0.1</v>
      </c>
      <c r="X454" s="62" t="s">
        <v>4</v>
      </c>
      <c r="Y454" s="86"/>
      <c r="Z454" s="27"/>
      <c r="AA454" s="25"/>
      <c r="AB454" s="26"/>
      <c r="AC454" s="27"/>
      <c r="AD454" s="25"/>
      <c r="AE454" s="26"/>
      <c r="AF454" s="27"/>
      <c r="AG454" s="25"/>
      <c r="AH454" s="26"/>
      <c r="AI454" s="27"/>
      <c r="AJ454" s="25"/>
      <c r="AK454" s="26"/>
      <c r="AL454" s="27"/>
    </row>
    <row r="455" spans="1:38" ht="38.25" customHeight="1" x14ac:dyDescent="0.35">
      <c r="A455" s="44" t="s">
        <v>1153</v>
      </c>
      <c r="B455" s="63" t="s">
        <v>3404</v>
      </c>
      <c r="C455" s="64" t="s">
        <v>3405</v>
      </c>
      <c r="D455" s="63" t="s">
        <v>3406</v>
      </c>
      <c r="E455" s="63">
        <v>1</v>
      </c>
      <c r="F455" s="65">
        <v>45210</v>
      </c>
      <c r="G455" s="65">
        <v>45473</v>
      </c>
      <c r="H455" s="66">
        <v>38.85</v>
      </c>
      <c r="I455" s="63" t="s">
        <v>615</v>
      </c>
      <c r="J455" s="63" t="s">
        <v>1164</v>
      </c>
      <c r="K455" s="49">
        <v>0</v>
      </c>
      <c r="L455" s="73" t="s">
        <v>3407</v>
      </c>
      <c r="M455" s="87"/>
      <c r="N455" s="58">
        <v>46153</v>
      </c>
      <c r="O455" s="50" t="s">
        <v>2628</v>
      </c>
      <c r="P455" s="49">
        <v>0</v>
      </c>
      <c r="Q455" s="61" t="s">
        <v>526</v>
      </c>
      <c r="R455" s="55">
        <v>0.7</v>
      </c>
      <c r="S455" s="50" t="s">
        <v>3408</v>
      </c>
      <c r="T455" s="90" t="s">
        <v>3361</v>
      </c>
      <c r="U455" s="88">
        <v>46214</v>
      </c>
      <c r="V455" s="89" t="s">
        <v>3376</v>
      </c>
      <c r="W455" s="55">
        <v>0.5</v>
      </c>
      <c r="X455" s="62" t="s">
        <v>4</v>
      </c>
      <c r="Y455" s="86"/>
      <c r="Z455" s="27"/>
      <c r="AA455" s="25"/>
      <c r="AB455" s="26"/>
      <c r="AC455" s="27"/>
      <c r="AD455" s="25"/>
      <c r="AE455" s="26"/>
      <c r="AF455" s="27"/>
      <c r="AG455" s="25"/>
      <c r="AH455" s="26"/>
      <c r="AI455" s="27"/>
      <c r="AJ455" s="25"/>
      <c r="AK455" s="26"/>
      <c r="AL455" s="27"/>
    </row>
    <row r="456" spans="1:38" ht="38.25" customHeight="1" x14ac:dyDescent="0.35">
      <c r="A456" s="44" t="s">
        <v>1153</v>
      </c>
      <c r="B456" s="67" t="s">
        <v>24</v>
      </c>
      <c r="C456" s="68" t="s">
        <v>3409</v>
      </c>
      <c r="D456" s="67" t="s">
        <v>3410</v>
      </c>
      <c r="E456" s="67">
        <v>1</v>
      </c>
      <c r="F456" s="69">
        <v>44510</v>
      </c>
      <c r="G456" s="69">
        <v>44742</v>
      </c>
      <c r="H456" s="70">
        <v>34.5</v>
      </c>
      <c r="I456" s="67" t="s">
        <v>615</v>
      </c>
      <c r="J456" s="67"/>
      <c r="K456" s="49"/>
      <c r="L456" s="73"/>
      <c r="M456" s="87"/>
      <c r="N456" s="58">
        <v>46153</v>
      </c>
      <c r="O456" s="50" t="s">
        <v>2628</v>
      </c>
      <c r="P456" s="49">
        <v>0</v>
      </c>
      <c r="Q456" s="61" t="s">
        <v>526</v>
      </c>
      <c r="R456" s="55">
        <v>0</v>
      </c>
      <c r="S456" s="50" t="s">
        <v>3411</v>
      </c>
      <c r="T456" s="158" t="s">
        <v>1472</v>
      </c>
      <c r="U456" s="88">
        <v>46214</v>
      </c>
      <c r="V456" s="89" t="s">
        <v>3412</v>
      </c>
      <c r="W456" s="49">
        <v>0</v>
      </c>
      <c r="X456" s="61" t="s">
        <v>6</v>
      </c>
      <c r="Y456" s="86"/>
      <c r="Z456" s="27"/>
      <c r="AA456" s="25"/>
      <c r="AB456" s="26"/>
      <c r="AC456" s="27"/>
      <c r="AD456" s="25"/>
      <c r="AE456" s="26"/>
      <c r="AF456" s="27"/>
      <c r="AG456" s="25"/>
      <c r="AH456" s="26"/>
      <c r="AI456" s="27"/>
      <c r="AJ456" s="25"/>
      <c r="AK456" s="26"/>
      <c r="AL456" s="27"/>
    </row>
    <row r="457" spans="1:38" ht="38.25" customHeight="1" x14ac:dyDescent="0.35">
      <c r="A457" s="44" t="s">
        <v>1153</v>
      </c>
      <c r="B457" s="67" t="s">
        <v>24</v>
      </c>
      <c r="C457" s="68" t="s">
        <v>3413</v>
      </c>
      <c r="D457" s="67" t="s">
        <v>3414</v>
      </c>
      <c r="E457" s="67">
        <v>1</v>
      </c>
      <c r="F457" s="69">
        <v>44880</v>
      </c>
      <c r="G457" s="69">
        <v>45107</v>
      </c>
      <c r="H457" s="70">
        <v>33.75</v>
      </c>
      <c r="I457" s="67" t="s">
        <v>615</v>
      </c>
      <c r="J457" s="67"/>
      <c r="K457" s="49"/>
      <c r="L457" s="73"/>
      <c r="M457" s="87"/>
      <c r="N457" s="58">
        <v>46153</v>
      </c>
      <c r="O457" s="50" t="s">
        <v>2628</v>
      </c>
      <c r="P457" s="49">
        <v>0</v>
      </c>
      <c r="Q457" s="61" t="s">
        <v>526</v>
      </c>
      <c r="R457" s="55">
        <v>0</v>
      </c>
      <c r="S457" s="50" t="s">
        <v>3415</v>
      </c>
      <c r="T457" s="158" t="s">
        <v>1472</v>
      </c>
      <c r="U457" s="88">
        <v>46214</v>
      </c>
      <c r="V457" s="89" t="s">
        <v>3412</v>
      </c>
      <c r="W457" s="49">
        <v>0</v>
      </c>
      <c r="X457" s="61" t="s">
        <v>6</v>
      </c>
      <c r="Y457" s="86"/>
      <c r="Z457" s="27"/>
      <c r="AA457" s="25"/>
      <c r="AB457" s="26"/>
      <c r="AC457" s="27"/>
      <c r="AD457" s="25"/>
      <c r="AE457" s="26"/>
      <c r="AF457" s="27"/>
      <c r="AG457" s="25"/>
      <c r="AH457" s="26"/>
      <c r="AI457" s="27"/>
      <c r="AJ457" s="25"/>
      <c r="AK457" s="26"/>
      <c r="AL457" s="27"/>
    </row>
    <row r="458" spans="1:38" ht="38.25" customHeight="1" x14ac:dyDescent="0.35">
      <c r="A458" s="44" t="s">
        <v>1153</v>
      </c>
      <c r="B458" s="67" t="s">
        <v>24</v>
      </c>
      <c r="C458" s="68" t="s">
        <v>3416</v>
      </c>
      <c r="D458" s="67" t="s">
        <v>3417</v>
      </c>
      <c r="E458" s="67">
        <v>1</v>
      </c>
      <c r="F458" s="69">
        <v>45048</v>
      </c>
      <c r="G458" s="69">
        <v>45258</v>
      </c>
      <c r="H458" s="70">
        <v>30.9</v>
      </c>
      <c r="I458" s="67" t="s">
        <v>615</v>
      </c>
      <c r="J458" s="67"/>
      <c r="K458" s="49"/>
      <c r="L458" s="73"/>
      <c r="M458" s="87"/>
      <c r="N458" s="58">
        <v>46153</v>
      </c>
      <c r="O458" s="50" t="s">
        <v>2628</v>
      </c>
      <c r="P458" s="49">
        <v>0</v>
      </c>
      <c r="Q458" s="61" t="s">
        <v>526</v>
      </c>
      <c r="R458" s="55">
        <v>0</v>
      </c>
      <c r="S458" s="50" t="s">
        <v>3418</v>
      </c>
      <c r="T458" s="158" t="s">
        <v>1472</v>
      </c>
      <c r="U458" s="88">
        <v>46214</v>
      </c>
      <c r="V458" s="89" t="s">
        <v>3412</v>
      </c>
      <c r="W458" s="49">
        <v>0</v>
      </c>
      <c r="X458" s="61" t="s">
        <v>6</v>
      </c>
      <c r="Y458" s="86"/>
      <c r="Z458" s="27"/>
      <c r="AA458" s="25"/>
      <c r="AB458" s="26"/>
      <c r="AC458" s="27"/>
      <c r="AD458" s="25"/>
      <c r="AE458" s="26"/>
      <c r="AF458" s="27"/>
      <c r="AG458" s="25"/>
      <c r="AH458" s="26"/>
      <c r="AI458" s="27"/>
      <c r="AJ458" s="25"/>
      <c r="AK458" s="26"/>
      <c r="AL458" s="27"/>
    </row>
    <row r="459" spans="1:38" ht="38.25" customHeight="1" x14ac:dyDescent="0.35">
      <c r="A459" s="44" t="s">
        <v>1153</v>
      </c>
      <c r="B459" s="67" t="s">
        <v>24</v>
      </c>
      <c r="C459" s="68" t="s">
        <v>3419</v>
      </c>
      <c r="D459" s="67" t="s">
        <v>3420</v>
      </c>
      <c r="E459" s="67">
        <v>1</v>
      </c>
      <c r="F459" s="69">
        <v>45404</v>
      </c>
      <c r="G459" s="69">
        <v>45657</v>
      </c>
      <c r="H459" s="70">
        <v>37.35</v>
      </c>
      <c r="I459" s="67" t="s">
        <v>615</v>
      </c>
      <c r="J459" s="67"/>
      <c r="K459" s="49"/>
      <c r="L459" s="73"/>
      <c r="M459" s="87"/>
      <c r="N459" s="58">
        <v>46153</v>
      </c>
      <c r="O459" s="50" t="s">
        <v>2628</v>
      </c>
      <c r="P459" s="49">
        <v>0</v>
      </c>
      <c r="Q459" s="61" t="s">
        <v>526</v>
      </c>
      <c r="R459" s="55">
        <v>0</v>
      </c>
      <c r="S459" s="50" t="s">
        <v>3421</v>
      </c>
      <c r="T459" s="158" t="s">
        <v>1472</v>
      </c>
      <c r="U459" s="88">
        <v>46214</v>
      </c>
      <c r="V459" s="89" t="s">
        <v>3412</v>
      </c>
      <c r="W459" s="49">
        <v>0</v>
      </c>
      <c r="X459" s="61" t="s">
        <v>6</v>
      </c>
      <c r="Y459" s="86"/>
      <c r="Z459" s="27"/>
      <c r="AA459" s="25"/>
      <c r="AB459" s="26"/>
      <c r="AC459" s="27"/>
      <c r="AD459" s="25"/>
      <c r="AE459" s="26"/>
      <c r="AF459" s="27"/>
      <c r="AG459" s="25"/>
      <c r="AH459" s="26"/>
      <c r="AI459" s="27"/>
      <c r="AJ459" s="25"/>
      <c r="AK459" s="26"/>
      <c r="AL459" s="27"/>
    </row>
    <row r="460" spans="1:38" ht="38.25" customHeight="1" x14ac:dyDescent="0.35">
      <c r="A460" s="44" t="s">
        <v>1153</v>
      </c>
      <c r="B460" s="46" t="s">
        <v>3422</v>
      </c>
      <c r="C460" s="46" t="s">
        <v>3423</v>
      </c>
      <c r="D460" s="45" t="s">
        <v>3424</v>
      </c>
      <c r="E460" s="45">
        <v>1</v>
      </c>
      <c r="F460" s="47">
        <v>46113</v>
      </c>
      <c r="G460" s="47">
        <v>46387</v>
      </c>
      <c r="H460" s="48">
        <v>40.5</v>
      </c>
      <c r="I460" s="45" t="s">
        <v>587</v>
      </c>
      <c r="J460" s="45"/>
      <c r="K460" s="49">
        <v>0.3</v>
      </c>
      <c r="L460" s="73" t="s">
        <v>3425</v>
      </c>
      <c r="M460" s="87" t="s">
        <v>3426</v>
      </c>
      <c r="N460" s="58">
        <v>46153</v>
      </c>
      <c r="O460" s="50" t="s">
        <v>3427</v>
      </c>
      <c r="P460" s="49">
        <v>0.3</v>
      </c>
      <c r="Q460" s="61" t="s">
        <v>526</v>
      </c>
      <c r="R460" s="55">
        <v>0.5</v>
      </c>
      <c r="S460" s="89" t="s">
        <v>3428</v>
      </c>
      <c r="T460" s="158" t="s">
        <v>3429</v>
      </c>
      <c r="U460" s="88">
        <v>46214</v>
      </c>
      <c r="V460" s="89" t="s">
        <v>3430</v>
      </c>
      <c r="W460" s="49">
        <v>0.5</v>
      </c>
      <c r="X460" s="62" t="s">
        <v>4</v>
      </c>
      <c r="Y460" s="86"/>
      <c r="Z460" s="27"/>
      <c r="AA460" s="25"/>
      <c r="AB460" s="26"/>
      <c r="AC460" s="27"/>
      <c r="AD460" s="25"/>
      <c r="AE460" s="26"/>
      <c r="AF460" s="27"/>
      <c r="AG460" s="25"/>
      <c r="AH460" s="26"/>
      <c r="AI460" s="27"/>
      <c r="AJ460" s="25"/>
      <c r="AK460" s="26"/>
      <c r="AL460" s="27"/>
    </row>
    <row r="461" spans="1:38" ht="38.25" customHeight="1" x14ac:dyDescent="0.35">
      <c r="A461" s="44" t="s">
        <v>1153</v>
      </c>
      <c r="B461" s="46" t="s">
        <v>3431</v>
      </c>
      <c r="C461" s="46" t="s">
        <v>3432</v>
      </c>
      <c r="D461" s="45" t="s">
        <v>3433</v>
      </c>
      <c r="E461" s="45">
        <v>1</v>
      </c>
      <c r="F461" s="47">
        <v>46113</v>
      </c>
      <c r="G461" s="47">
        <v>46387</v>
      </c>
      <c r="H461" s="48">
        <v>40.5</v>
      </c>
      <c r="I461" s="45" t="s">
        <v>587</v>
      </c>
      <c r="J461" s="45"/>
      <c r="K461" s="49">
        <v>0.1</v>
      </c>
      <c r="L461" s="73" t="s">
        <v>3434</v>
      </c>
      <c r="M461" s="87"/>
      <c r="N461" s="58">
        <v>46153</v>
      </c>
      <c r="O461" s="50" t="s">
        <v>3435</v>
      </c>
      <c r="P461" s="49">
        <v>0</v>
      </c>
      <c r="Q461" s="61" t="s">
        <v>526</v>
      </c>
      <c r="R461" s="55">
        <v>0</v>
      </c>
      <c r="S461" s="89" t="s">
        <v>3434</v>
      </c>
      <c r="T461" s="158" t="s">
        <v>3436</v>
      </c>
      <c r="U461" s="88">
        <v>46214</v>
      </c>
      <c r="V461" s="89" t="s">
        <v>3412</v>
      </c>
      <c r="W461" s="55">
        <v>0</v>
      </c>
      <c r="X461" s="62" t="s">
        <v>4</v>
      </c>
      <c r="Y461" s="86"/>
      <c r="Z461" s="27"/>
      <c r="AA461" s="25"/>
      <c r="AB461" s="26"/>
      <c r="AC461" s="27"/>
      <c r="AD461" s="25"/>
      <c r="AE461" s="26"/>
      <c r="AF461" s="27"/>
      <c r="AG461" s="25"/>
      <c r="AH461" s="26"/>
      <c r="AI461" s="27"/>
      <c r="AJ461" s="25"/>
      <c r="AK461" s="26"/>
      <c r="AL461" s="27"/>
    </row>
    <row r="462" spans="1:38" ht="38.25" customHeight="1" x14ac:dyDescent="0.35">
      <c r="A462" s="44" t="s">
        <v>1153</v>
      </c>
      <c r="B462" s="46" t="s">
        <v>3437</v>
      </c>
      <c r="C462" s="46" t="s">
        <v>3438</v>
      </c>
      <c r="D462" s="45" t="s">
        <v>3439</v>
      </c>
      <c r="E462" s="45">
        <v>1</v>
      </c>
      <c r="F462" s="47">
        <v>46023</v>
      </c>
      <c r="G462" s="47">
        <v>46142</v>
      </c>
      <c r="H462" s="48">
        <v>17.849999999999998</v>
      </c>
      <c r="I462" s="45" t="s">
        <v>587</v>
      </c>
      <c r="J462" s="45" t="s">
        <v>3440</v>
      </c>
      <c r="K462" s="49">
        <v>1</v>
      </c>
      <c r="L462" s="73" t="s">
        <v>3441</v>
      </c>
      <c r="M462" s="87" t="s">
        <v>3442</v>
      </c>
      <c r="N462" s="58">
        <v>46153</v>
      </c>
      <c r="O462" s="50" t="s">
        <v>3443</v>
      </c>
      <c r="P462" s="49">
        <v>1</v>
      </c>
      <c r="Q462" s="61" t="s">
        <v>3</v>
      </c>
      <c r="R462" s="55"/>
      <c r="S462" s="89" t="s">
        <v>1632</v>
      </c>
      <c r="T462" s="158"/>
      <c r="U462" s="88">
        <v>46214</v>
      </c>
      <c r="V462" s="89" t="s">
        <v>2677</v>
      </c>
      <c r="W462" s="55">
        <v>1</v>
      </c>
      <c r="X462" s="55" t="s">
        <v>3</v>
      </c>
      <c r="Y462" s="86"/>
      <c r="Z462" s="27"/>
      <c r="AA462" s="25"/>
      <c r="AB462" s="26"/>
      <c r="AC462" s="27"/>
      <c r="AD462" s="25"/>
      <c r="AE462" s="26"/>
      <c r="AF462" s="27"/>
      <c r="AG462" s="25"/>
      <c r="AH462" s="26"/>
      <c r="AI462" s="27"/>
      <c r="AJ462" s="25"/>
      <c r="AK462" s="26"/>
      <c r="AL462" s="27"/>
    </row>
    <row r="463" spans="1:38" ht="38.25" customHeight="1" x14ac:dyDescent="0.35">
      <c r="A463" s="44" t="s">
        <v>1153</v>
      </c>
      <c r="B463" s="46" t="s">
        <v>3444</v>
      </c>
      <c r="C463" s="46" t="s">
        <v>3445</v>
      </c>
      <c r="D463" s="45" t="s">
        <v>3446</v>
      </c>
      <c r="E463" s="45">
        <v>1</v>
      </c>
      <c r="F463" s="47">
        <v>46023</v>
      </c>
      <c r="G463" s="47">
        <v>46142</v>
      </c>
      <c r="H463" s="48">
        <v>17.849999999999998</v>
      </c>
      <c r="I463" s="45" t="s">
        <v>587</v>
      </c>
      <c r="J463" s="45" t="s">
        <v>3440</v>
      </c>
      <c r="K463" s="49">
        <v>0.5</v>
      </c>
      <c r="L463" s="73" t="s">
        <v>3447</v>
      </c>
      <c r="M463" s="87" t="s">
        <v>3448</v>
      </c>
      <c r="N463" s="58">
        <v>46153</v>
      </c>
      <c r="O463" s="50" t="s">
        <v>3449</v>
      </c>
      <c r="P463" s="49">
        <v>0.5</v>
      </c>
      <c r="Q463" s="61" t="s">
        <v>526</v>
      </c>
      <c r="R463" s="55">
        <v>0.7</v>
      </c>
      <c r="S463" s="89" t="s">
        <v>3450</v>
      </c>
      <c r="T463" s="158" t="s">
        <v>3451</v>
      </c>
      <c r="U463" s="88">
        <v>46214</v>
      </c>
      <c r="V463" s="50" t="s">
        <v>3449</v>
      </c>
      <c r="W463" s="49">
        <v>0.5</v>
      </c>
      <c r="X463" s="62" t="s">
        <v>4</v>
      </c>
      <c r="Y463" s="86"/>
      <c r="Z463" s="27"/>
      <c r="AA463" s="25"/>
      <c r="AB463" s="26"/>
      <c r="AC463" s="27"/>
      <c r="AD463" s="25"/>
      <c r="AE463" s="26"/>
      <c r="AF463" s="27"/>
      <c r="AG463" s="25"/>
      <c r="AH463" s="26"/>
      <c r="AI463" s="27"/>
      <c r="AJ463" s="25"/>
      <c r="AK463" s="26"/>
      <c r="AL463" s="27"/>
    </row>
    <row r="464" spans="1:38" ht="38.25" customHeight="1" x14ac:dyDescent="0.35">
      <c r="A464" s="44" t="s">
        <v>1153</v>
      </c>
      <c r="B464" s="46" t="s">
        <v>3452</v>
      </c>
      <c r="C464" s="46" t="s">
        <v>3453</v>
      </c>
      <c r="D464" s="45" t="s">
        <v>3454</v>
      </c>
      <c r="E464" s="45">
        <v>1</v>
      </c>
      <c r="F464" s="47">
        <v>46023</v>
      </c>
      <c r="G464" s="47">
        <v>46142</v>
      </c>
      <c r="H464" s="48">
        <v>17.849999999999998</v>
      </c>
      <c r="I464" s="45" t="s">
        <v>587</v>
      </c>
      <c r="J464" s="45" t="s">
        <v>3440</v>
      </c>
      <c r="K464" s="49">
        <v>0.5</v>
      </c>
      <c r="L464" s="73" t="s">
        <v>3455</v>
      </c>
      <c r="M464" s="87" t="s">
        <v>3456</v>
      </c>
      <c r="N464" s="58">
        <v>46153</v>
      </c>
      <c r="O464" s="50" t="s">
        <v>3457</v>
      </c>
      <c r="P464" s="49">
        <v>0</v>
      </c>
      <c r="Q464" s="61" t="s">
        <v>526</v>
      </c>
      <c r="R464" s="55">
        <v>0.5</v>
      </c>
      <c r="S464" s="89" t="s">
        <v>3458</v>
      </c>
      <c r="T464" s="84" t="s">
        <v>3459</v>
      </c>
      <c r="U464" s="88">
        <v>46214</v>
      </c>
      <c r="V464" s="89" t="s">
        <v>3460</v>
      </c>
      <c r="W464" s="49">
        <v>0.5</v>
      </c>
      <c r="X464" s="62" t="s">
        <v>4</v>
      </c>
      <c r="Y464" s="86"/>
      <c r="Z464" s="27"/>
      <c r="AA464" s="25"/>
      <c r="AB464" s="26"/>
      <c r="AC464" s="27"/>
      <c r="AD464" s="25"/>
      <c r="AE464" s="26"/>
      <c r="AF464" s="27"/>
      <c r="AG464" s="25"/>
      <c r="AH464" s="26"/>
      <c r="AI464" s="27"/>
      <c r="AJ464" s="25"/>
      <c r="AK464" s="26"/>
      <c r="AL464" s="27"/>
    </row>
    <row r="465" spans="1:38" ht="38.25" customHeight="1" x14ac:dyDescent="0.35">
      <c r="A465" s="44" t="s">
        <v>1153</v>
      </c>
      <c r="B465" s="46" t="s">
        <v>3461</v>
      </c>
      <c r="C465" s="46" t="s">
        <v>3462</v>
      </c>
      <c r="D465" s="45" t="s">
        <v>3463</v>
      </c>
      <c r="E465" s="45">
        <v>1</v>
      </c>
      <c r="F465" s="47">
        <v>46023</v>
      </c>
      <c r="G465" s="47">
        <v>46142</v>
      </c>
      <c r="H465" s="48">
        <v>17.849999999999998</v>
      </c>
      <c r="I465" s="45" t="s">
        <v>587</v>
      </c>
      <c r="J465" s="45" t="s">
        <v>3440</v>
      </c>
      <c r="K465" s="49">
        <v>1</v>
      </c>
      <c r="L465" s="73" t="s">
        <v>3464</v>
      </c>
      <c r="M465" s="87" t="s">
        <v>3465</v>
      </c>
      <c r="N465" s="58">
        <v>46153</v>
      </c>
      <c r="O465" s="50" t="s">
        <v>3466</v>
      </c>
      <c r="P465" s="49">
        <v>0.5</v>
      </c>
      <c r="Q465" s="61" t="s">
        <v>526</v>
      </c>
      <c r="R465" s="55">
        <v>0.75</v>
      </c>
      <c r="S465" s="89" t="s">
        <v>3464</v>
      </c>
      <c r="T465" s="158" t="s">
        <v>3467</v>
      </c>
      <c r="U465" s="88">
        <v>46214</v>
      </c>
      <c r="V465" s="50" t="s">
        <v>3466</v>
      </c>
      <c r="W465" s="49">
        <v>0.5</v>
      </c>
      <c r="X465" s="62" t="s">
        <v>4</v>
      </c>
      <c r="Y465" s="86"/>
      <c r="Z465" s="27"/>
      <c r="AA465" s="25"/>
      <c r="AB465" s="26"/>
      <c r="AC465" s="27"/>
      <c r="AD465" s="25"/>
      <c r="AE465" s="26"/>
      <c r="AF465" s="27"/>
      <c r="AG465" s="25"/>
      <c r="AH465" s="26"/>
      <c r="AI465" s="27"/>
      <c r="AJ465" s="25"/>
      <c r="AK465" s="26"/>
      <c r="AL465" s="27"/>
    </row>
    <row r="466" spans="1:38" ht="38.25" customHeight="1" x14ac:dyDescent="0.35">
      <c r="A466" s="44" t="s">
        <v>1153</v>
      </c>
      <c r="B466" s="46" t="s">
        <v>3468</v>
      </c>
      <c r="C466" s="46" t="s">
        <v>3469</v>
      </c>
      <c r="D466" s="45" t="s">
        <v>3470</v>
      </c>
      <c r="E466" s="45">
        <v>1</v>
      </c>
      <c r="F466" s="47">
        <v>46023</v>
      </c>
      <c r="G466" s="47">
        <v>46173</v>
      </c>
      <c r="H466" s="48">
        <v>22.5</v>
      </c>
      <c r="I466" s="45" t="s">
        <v>587</v>
      </c>
      <c r="J466" s="45" t="s">
        <v>3440</v>
      </c>
      <c r="K466" s="49">
        <v>0.9</v>
      </c>
      <c r="L466" s="73" t="s">
        <v>3471</v>
      </c>
      <c r="M466" s="87" t="s">
        <v>3472</v>
      </c>
      <c r="N466" s="58">
        <v>46153</v>
      </c>
      <c r="O466" s="50" t="s">
        <v>3473</v>
      </c>
      <c r="P466" s="49">
        <v>0.5</v>
      </c>
      <c r="Q466" s="61" t="s">
        <v>526</v>
      </c>
      <c r="R466" s="55">
        <v>0.9</v>
      </c>
      <c r="S466" s="89" t="s">
        <v>3471</v>
      </c>
      <c r="T466" s="158" t="s">
        <v>3474</v>
      </c>
      <c r="U466" s="88">
        <v>46214</v>
      </c>
      <c r="V466" s="50" t="s">
        <v>3473</v>
      </c>
      <c r="W466" s="49">
        <v>0.5</v>
      </c>
      <c r="X466" s="62" t="s">
        <v>4</v>
      </c>
      <c r="Y466" s="86"/>
      <c r="Z466" s="27"/>
      <c r="AA466" s="25"/>
      <c r="AB466" s="26"/>
      <c r="AC466" s="27"/>
      <c r="AD466" s="25"/>
      <c r="AE466" s="26"/>
      <c r="AF466" s="27"/>
      <c r="AG466" s="25"/>
      <c r="AH466" s="26"/>
      <c r="AI466" s="27"/>
      <c r="AJ466" s="25"/>
      <c r="AK466" s="26"/>
      <c r="AL466" s="27"/>
    </row>
    <row r="467" spans="1:38" ht="38.25" customHeight="1" x14ac:dyDescent="0.35">
      <c r="A467" s="44" t="s">
        <v>1153</v>
      </c>
      <c r="B467" s="46" t="s">
        <v>3475</v>
      </c>
      <c r="C467" s="46" t="s">
        <v>3476</v>
      </c>
      <c r="D467" s="45" t="s">
        <v>3477</v>
      </c>
      <c r="E467" s="45">
        <v>1</v>
      </c>
      <c r="F467" s="47">
        <v>46023</v>
      </c>
      <c r="G467" s="47">
        <v>46173</v>
      </c>
      <c r="H467" s="48">
        <v>22.5</v>
      </c>
      <c r="I467" s="45" t="s">
        <v>587</v>
      </c>
      <c r="J467" s="45" t="s">
        <v>3440</v>
      </c>
      <c r="K467" s="49">
        <v>1</v>
      </c>
      <c r="L467" s="73" t="s">
        <v>3478</v>
      </c>
      <c r="M467" s="87" t="s">
        <v>3479</v>
      </c>
      <c r="N467" s="58">
        <v>46153</v>
      </c>
      <c r="O467" s="50" t="s">
        <v>3480</v>
      </c>
      <c r="P467" s="49">
        <v>1</v>
      </c>
      <c r="Q467" s="61" t="s">
        <v>3</v>
      </c>
      <c r="R467" s="55"/>
      <c r="S467" s="89" t="s">
        <v>1632</v>
      </c>
      <c r="T467" s="158"/>
      <c r="U467" s="88">
        <v>46214</v>
      </c>
      <c r="V467" s="89" t="s">
        <v>3412</v>
      </c>
      <c r="W467" s="55">
        <v>0</v>
      </c>
      <c r="X467" s="62" t="s">
        <v>4</v>
      </c>
      <c r="Y467" s="86"/>
      <c r="Z467" s="27"/>
      <c r="AA467" s="25"/>
      <c r="AB467" s="26"/>
      <c r="AC467" s="27"/>
      <c r="AD467" s="25"/>
      <c r="AE467" s="26"/>
      <c r="AF467" s="27"/>
      <c r="AG467" s="25"/>
      <c r="AH467" s="26"/>
      <c r="AI467" s="27"/>
      <c r="AJ467" s="25"/>
      <c r="AK467" s="26"/>
      <c r="AL467" s="27"/>
    </row>
    <row r="468" spans="1:38" ht="38.25" customHeight="1" x14ac:dyDescent="0.35">
      <c r="A468" s="44" t="s">
        <v>1153</v>
      </c>
      <c r="B468" s="46" t="s">
        <v>3481</v>
      </c>
      <c r="C468" s="46" t="s">
        <v>3482</v>
      </c>
      <c r="D468" s="45" t="s">
        <v>3483</v>
      </c>
      <c r="E468" s="45">
        <v>2</v>
      </c>
      <c r="F468" s="47">
        <v>46023</v>
      </c>
      <c r="G468" s="47">
        <v>46203</v>
      </c>
      <c r="H468" s="48">
        <v>26.85</v>
      </c>
      <c r="I468" s="45" t="s">
        <v>587</v>
      </c>
      <c r="J468" s="45"/>
      <c r="K468" s="49">
        <v>0.5</v>
      </c>
      <c r="L468" s="73" t="s">
        <v>3484</v>
      </c>
      <c r="M468" s="87" t="s">
        <v>3485</v>
      </c>
      <c r="N468" s="58">
        <v>46153</v>
      </c>
      <c r="O468" s="50" t="s">
        <v>3486</v>
      </c>
      <c r="P468" s="49">
        <v>0.5</v>
      </c>
      <c r="Q468" s="61" t="s">
        <v>526</v>
      </c>
      <c r="R468" s="55">
        <v>0.75</v>
      </c>
      <c r="S468" s="89" t="s">
        <v>3484</v>
      </c>
      <c r="T468" s="158" t="s">
        <v>3487</v>
      </c>
      <c r="U468" s="88">
        <v>46214</v>
      </c>
      <c r="V468" s="50" t="s">
        <v>3486</v>
      </c>
      <c r="W468" s="49">
        <v>0.5</v>
      </c>
      <c r="X468" s="62" t="s">
        <v>4</v>
      </c>
      <c r="Y468" s="86"/>
      <c r="Z468" s="27"/>
      <c r="AA468" s="25"/>
      <c r="AB468" s="26"/>
      <c r="AC468" s="27"/>
      <c r="AD468" s="25"/>
      <c r="AE468" s="26"/>
      <c r="AF468" s="27"/>
      <c r="AG468" s="25"/>
      <c r="AH468" s="26"/>
      <c r="AI468" s="27"/>
      <c r="AJ468" s="25"/>
      <c r="AK468" s="26"/>
      <c r="AL468" s="27"/>
    </row>
    <row r="469" spans="1:38" ht="38.25" customHeight="1" x14ac:dyDescent="0.35">
      <c r="A469" s="44" t="s">
        <v>1153</v>
      </c>
      <c r="B469" s="46" t="s">
        <v>3488</v>
      </c>
      <c r="C469" s="46" t="s">
        <v>3489</v>
      </c>
      <c r="D469" s="45" t="s">
        <v>3483</v>
      </c>
      <c r="E469" s="45">
        <v>1</v>
      </c>
      <c r="F469" s="47">
        <v>46023</v>
      </c>
      <c r="G469" s="47">
        <v>46295</v>
      </c>
      <c r="H469" s="48">
        <v>40.35</v>
      </c>
      <c r="I469" s="45" t="s">
        <v>587</v>
      </c>
      <c r="J469" s="45"/>
      <c r="K469" s="49">
        <v>0.5</v>
      </c>
      <c r="L469" s="73" t="s">
        <v>3490</v>
      </c>
      <c r="M469" s="87" t="s">
        <v>3491</v>
      </c>
      <c r="N469" s="58">
        <v>46153</v>
      </c>
      <c r="O469" s="50" t="s">
        <v>3492</v>
      </c>
      <c r="P469" s="49">
        <v>0.5</v>
      </c>
      <c r="Q469" s="61" t="s">
        <v>526</v>
      </c>
      <c r="R469" s="55">
        <v>0.75</v>
      </c>
      <c r="S469" s="89" t="s">
        <v>3493</v>
      </c>
      <c r="T469" s="158" t="s">
        <v>3494</v>
      </c>
      <c r="U469" s="88">
        <v>46214</v>
      </c>
      <c r="V469" s="50" t="s">
        <v>3492</v>
      </c>
      <c r="W469" s="49">
        <v>0.5</v>
      </c>
      <c r="X469" s="62" t="s">
        <v>4</v>
      </c>
      <c r="Y469" s="86"/>
      <c r="Z469" s="27"/>
      <c r="AA469" s="25"/>
      <c r="AB469" s="26"/>
      <c r="AC469" s="27"/>
      <c r="AD469" s="25"/>
      <c r="AE469" s="26"/>
      <c r="AF469" s="27"/>
      <c r="AG469" s="25"/>
      <c r="AH469" s="26"/>
      <c r="AI469" s="27"/>
      <c r="AJ469" s="25"/>
      <c r="AK469" s="26"/>
      <c r="AL469" s="27"/>
    </row>
    <row r="470" spans="1:38" ht="38.25" customHeight="1" x14ac:dyDescent="0.35">
      <c r="A470" s="44" t="s">
        <v>1153</v>
      </c>
      <c r="B470" s="46" t="s">
        <v>3495</v>
      </c>
      <c r="C470" s="46" t="s">
        <v>3496</v>
      </c>
      <c r="D470" s="45" t="s">
        <v>3497</v>
      </c>
      <c r="E470" s="45">
        <v>1</v>
      </c>
      <c r="F470" s="47">
        <v>46143</v>
      </c>
      <c r="G470" s="47">
        <v>46387</v>
      </c>
      <c r="H470" s="48">
        <v>36</v>
      </c>
      <c r="I470" s="45" t="s">
        <v>587</v>
      </c>
      <c r="J470" s="45"/>
      <c r="K470" s="49">
        <v>0.7</v>
      </c>
      <c r="L470" s="73" t="s">
        <v>3498</v>
      </c>
      <c r="M470" s="87" t="s">
        <v>3499</v>
      </c>
      <c r="N470" s="58">
        <v>46153</v>
      </c>
      <c r="O470" s="50" t="s">
        <v>3500</v>
      </c>
      <c r="P470" s="49">
        <v>0.5</v>
      </c>
      <c r="Q470" s="61" t="s">
        <v>526</v>
      </c>
      <c r="R470" s="55">
        <v>0.8</v>
      </c>
      <c r="S470" s="89" t="s">
        <v>3498</v>
      </c>
      <c r="T470" s="158" t="s">
        <v>3501</v>
      </c>
      <c r="U470" s="88">
        <v>46214</v>
      </c>
      <c r="V470" s="50" t="s">
        <v>3500</v>
      </c>
      <c r="W470" s="49">
        <v>0.5</v>
      </c>
      <c r="X470" s="62" t="s">
        <v>4</v>
      </c>
      <c r="Y470" s="86"/>
      <c r="Z470" s="27"/>
      <c r="AA470" s="25"/>
      <c r="AB470" s="26"/>
      <c r="AC470" s="27"/>
      <c r="AD470" s="25"/>
      <c r="AE470" s="26"/>
      <c r="AF470" s="27"/>
      <c r="AG470" s="25"/>
      <c r="AH470" s="26"/>
      <c r="AI470" s="27"/>
      <c r="AJ470" s="25"/>
      <c r="AK470" s="26"/>
      <c r="AL470" s="27"/>
    </row>
    <row r="471" spans="1:38" ht="38.25" customHeight="1" x14ac:dyDescent="0.35">
      <c r="A471" s="44" t="s">
        <v>1153</v>
      </c>
      <c r="B471" s="46" t="s">
        <v>3502</v>
      </c>
      <c r="C471" s="46" t="s">
        <v>3503</v>
      </c>
      <c r="D471" s="45" t="s">
        <v>3504</v>
      </c>
      <c r="E471" s="45">
        <v>1</v>
      </c>
      <c r="F471" s="47">
        <v>46023</v>
      </c>
      <c r="G471" s="47">
        <v>46142</v>
      </c>
      <c r="H471" s="48">
        <v>17.849999999999998</v>
      </c>
      <c r="I471" s="45" t="s">
        <v>587</v>
      </c>
      <c r="J471" s="45" t="s">
        <v>3440</v>
      </c>
      <c r="K471" s="49"/>
      <c r="L471" s="73"/>
      <c r="M471" s="87"/>
      <c r="N471" s="58">
        <v>46153</v>
      </c>
      <c r="O471" s="50" t="s">
        <v>1485</v>
      </c>
      <c r="P471" s="49">
        <v>0</v>
      </c>
      <c r="Q471" s="61" t="s">
        <v>526</v>
      </c>
      <c r="R471" s="55">
        <v>0</v>
      </c>
      <c r="S471" s="89" t="s">
        <v>3505</v>
      </c>
      <c r="T471" s="84" t="s">
        <v>3506</v>
      </c>
      <c r="U471" s="88">
        <v>46214</v>
      </c>
      <c r="V471" s="89" t="s">
        <v>3412</v>
      </c>
      <c r="W471" s="55">
        <v>0</v>
      </c>
      <c r="X471" s="62" t="s">
        <v>4</v>
      </c>
      <c r="Y471" s="86"/>
      <c r="Z471" s="27"/>
      <c r="AA471" s="25"/>
      <c r="AB471" s="26"/>
      <c r="AC471" s="27"/>
      <c r="AD471" s="25"/>
      <c r="AE471" s="26"/>
      <c r="AF471" s="27"/>
      <c r="AG471" s="25"/>
      <c r="AH471" s="26"/>
      <c r="AI471" s="27"/>
      <c r="AJ471" s="25"/>
      <c r="AK471" s="26"/>
      <c r="AL471" s="27"/>
    </row>
    <row r="472" spans="1:38" ht="38.25" customHeight="1" x14ac:dyDescent="0.35">
      <c r="A472" s="44" t="s">
        <v>1153</v>
      </c>
      <c r="B472" s="46" t="s">
        <v>3507</v>
      </c>
      <c r="C472" s="46" t="s">
        <v>3508</v>
      </c>
      <c r="D472" s="45" t="s">
        <v>3509</v>
      </c>
      <c r="E472" s="45">
        <v>1</v>
      </c>
      <c r="F472" s="47">
        <v>46023</v>
      </c>
      <c r="G472" s="47">
        <v>46173</v>
      </c>
      <c r="H472" s="48">
        <v>22.5</v>
      </c>
      <c r="I472" s="45" t="s">
        <v>587</v>
      </c>
      <c r="J472" s="45"/>
      <c r="K472" s="49"/>
      <c r="L472" s="73"/>
      <c r="M472" s="87"/>
      <c r="N472" s="58">
        <v>46153</v>
      </c>
      <c r="O472" s="50" t="s">
        <v>1485</v>
      </c>
      <c r="P472" s="49">
        <v>0</v>
      </c>
      <c r="Q472" s="61" t="s">
        <v>526</v>
      </c>
      <c r="R472" s="55">
        <v>0.7</v>
      </c>
      <c r="S472" s="89" t="s">
        <v>3510</v>
      </c>
      <c r="T472" s="158" t="s">
        <v>3511</v>
      </c>
      <c r="U472" s="88">
        <v>46214</v>
      </c>
      <c r="V472" s="89" t="s">
        <v>3512</v>
      </c>
      <c r="W472" s="55">
        <v>0.5</v>
      </c>
      <c r="X472" s="62" t="s">
        <v>4</v>
      </c>
      <c r="Y472" s="86"/>
      <c r="Z472" s="27"/>
      <c r="AA472" s="25"/>
      <c r="AB472" s="26"/>
      <c r="AC472" s="27"/>
      <c r="AD472" s="25"/>
      <c r="AE472" s="26"/>
      <c r="AF472" s="27"/>
      <c r="AG472" s="25"/>
      <c r="AH472" s="26"/>
      <c r="AI472" s="27"/>
      <c r="AJ472" s="25"/>
      <c r="AK472" s="26"/>
      <c r="AL472" s="27"/>
    </row>
    <row r="473" spans="1:38" ht="38.25" customHeight="1" x14ac:dyDescent="0.35">
      <c r="A473" s="44" t="s">
        <v>1153</v>
      </c>
      <c r="B473" s="46" t="s">
        <v>3513</v>
      </c>
      <c r="C473" s="46" t="s">
        <v>3514</v>
      </c>
      <c r="D473" s="45" t="s">
        <v>3515</v>
      </c>
      <c r="E473" s="45">
        <v>1</v>
      </c>
      <c r="F473" s="47">
        <v>46023</v>
      </c>
      <c r="G473" s="47">
        <v>46173</v>
      </c>
      <c r="H473" s="48">
        <v>22.5</v>
      </c>
      <c r="I473" s="45" t="s">
        <v>587</v>
      </c>
      <c r="J473" s="45"/>
      <c r="K473" s="49">
        <v>0.7</v>
      </c>
      <c r="L473" s="73" t="s">
        <v>3516</v>
      </c>
      <c r="M473" s="87" t="s">
        <v>3517</v>
      </c>
      <c r="N473" s="58">
        <v>46153</v>
      </c>
      <c r="O473" s="50" t="s">
        <v>3518</v>
      </c>
      <c r="P473" s="49">
        <v>0.7</v>
      </c>
      <c r="Q473" s="61" t="s">
        <v>526</v>
      </c>
      <c r="R473" s="55">
        <v>0.9</v>
      </c>
      <c r="S473" s="89" t="s">
        <v>3516</v>
      </c>
      <c r="T473" s="158" t="s">
        <v>3519</v>
      </c>
      <c r="U473" s="88">
        <v>46214</v>
      </c>
      <c r="V473" s="89" t="s">
        <v>3520</v>
      </c>
      <c r="W473" s="55">
        <v>0.7</v>
      </c>
      <c r="X473" s="62" t="s">
        <v>4</v>
      </c>
      <c r="Y473" s="86"/>
      <c r="Z473" s="27"/>
      <c r="AA473" s="25"/>
      <c r="AB473" s="26"/>
      <c r="AC473" s="27"/>
      <c r="AD473" s="25"/>
      <c r="AE473" s="26"/>
      <c r="AF473" s="27"/>
      <c r="AG473" s="25"/>
      <c r="AH473" s="26"/>
      <c r="AI473" s="27"/>
      <c r="AJ473" s="25"/>
      <c r="AK473" s="26"/>
      <c r="AL473" s="27"/>
    </row>
    <row r="474" spans="1:38" ht="38.25" customHeight="1" x14ac:dyDescent="0.35">
      <c r="A474" s="44" t="s">
        <v>1153</v>
      </c>
      <c r="B474" s="46" t="s">
        <v>3521</v>
      </c>
      <c r="C474" s="46" t="s">
        <v>3522</v>
      </c>
      <c r="D474" s="45" t="s">
        <v>3523</v>
      </c>
      <c r="E474" s="45">
        <v>1</v>
      </c>
      <c r="F474" s="47">
        <v>46023</v>
      </c>
      <c r="G474" s="47">
        <v>46173</v>
      </c>
      <c r="H474" s="48">
        <v>22.5</v>
      </c>
      <c r="I474" s="45" t="s">
        <v>587</v>
      </c>
      <c r="J474" s="45"/>
      <c r="K474" s="49">
        <v>1</v>
      </c>
      <c r="L474" s="73" t="s">
        <v>3524</v>
      </c>
      <c r="M474" s="87" t="s">
        <v>3525</v>
      </c>
      <c r="N474" s="58">
        <v>46153</v>
      </c>
      <c r="O474" s="50" t="s">
        <v>3526</v>
      </c>
      <c r="P474" s="49">
        <v>1</v>
      </c>
      <c r="Q474" s="61" t="s">
        <v>3</v>
      </c>
      <c r="R474" s="55"/>
      <c r="S474" s="89" t="s">
        <v>1632</v>
      </c>
      <c r="T474" s="158"/>
      <c r="U474" s="88">
        <v>46214</v>
      </c>
      <c r="V474" s="89" t="s">
        <v>2677</v>
      </c>
      <c r="W474" s="49">
        <v>0.5</v>
      </c>
      <c r="X474" s="55" t="s">
        <v>3</v>
      </c>
      <c r="Y474" s="86"/>
      <c r="Z474" s="27"/>
      <c r="AA474" s="25"/>
      <c r="AB474" s="26"/>
      <c r="AC474" s="27"/>
      <c r="AD474" s="25"/>
      <c r="AE474" s="26"/>
      <c r="AF474" s="27"/>
      <c r="AG474" s="25"/>
      <c r="AH474" s="26"/>
      <c r="AI474" s="27"/>
      <c r="AJ474" s="25"/>
      <c r="AK474" s="26"/>
      <c r="AL474" s="27"/>
    </row>
    <row r="475" spans="1:38" ht="38.25" customHeight="1" x14ac:dyDescent="0.35">
      <c r="A475" s="44" t="s">
        <v>1153</v>
      </c>
      <c r="B475" s="46" t="s">
        <v>3527</v>
      </c>
      <c r="C475" s="46" t="s">
        <v>3528</v>
      </c>
      <c r="D475" s="45" t="s">
        <v>3529</v>
      </c>
      <c r="E475" s="45">
        <v>1</v>
      </c>
      <c r="F475" s="47">
        <v>46023</v>
      </c>
      <c r="G475" s="47">
        <v>46295</v>
      </c>
      <c r="H475" s="48">
        <v>40.35</v>
      </c>
      <c r="I475" s="45" t="s">
        <v>587</v>
      </c>
      <c r="J475" s="45"/>
      <c r="K475" s="49"/>
      <c r="L475" s="73"/>
      <c r="M475" s="87"/>
      <c r="N475" s="58">
        <v>46153</v>
      </c>
      <c r="O475" s="50" t="s">
        <v>1485</v>
      </c>
      <c r="P475" s="49">
        <v>0</v>
      </c>
      <c r="Q475" s="61" t="s">
        <v>526</v>
      </c>
      <c r="R475" s="55">
        <v>0</v>
      </c>
      <c r="S475" s="82" t="s">
        <v>3530</v>
      </c>
      <c r="T475" s="158" t="s">
        <v>3531</v>
      </c>
      <c r="U475" s="88">
        <v>46214</v>
      </c>
      <c r="V475" s="89" t="s">
        <v>3532</v>
      </c>
      <c r="W475" s="55">
        <v>0</v>
      </c>
      <c r="X475" s="62" t="s">
        <v>4</v>
      </c>
      <c r="Y475" s="86"/>
      <c r="Z475" s="27"/>
      <c r="AA475" s="25"/>
      <c r="AB475" s="26"/>
      <c r="AC475" s="27"/>
      <c r="AD475" s="25"/>
      <c r="AE475" s="26"/>
      <c r="AF475" s="27"/>
      <c r="AG475" s="25"/>
      <c r="AH475" s="26"/>
      <c r="AI475" s="27"/>
      <c r="AJ475" s="25"/>
      <c r="AK475" s="26"/>
      <c r="AL475" s="27"/>
    </row>
    <row r="476" spans="1:38" ht="38.25" customHeight="1" x14ac:dyDescent="0.35">
      <c r="A476" s="44" t="s">
        <v>1153</v>
      </c>
      <c r="B476" s="46" t="s">
        <v>3533</v>
      </c>
      <c r="C476" s="46" t="s">
        <v>3534</v>
      </c>
      <c r="D476" s="45" t="s">
        <v>3535</v>
      </c>
      <c r="E476" s="45">
        <v>1</v>
      </c>
      <c r="F476" s="47">
        <v>46023</v>
      </c>
      <c r="G476" s="47">
        <v>46173</v>
      </c>
      <c r="H476" s="48">
        <v>22.5</v>
      </c>
      <c r="I476" s="45" t="s">
        <v>587</v>
      </c>
      <c r="J476" s="45"/>
      <c r="K476" s="49"/>
      <c r="L476" s="73"/>
      <c r="M476" s="87"/>
      <c r="N476" s="58">
        <v>46153</v>
      </c>
      <c r="O476" s="50" t="s">
        <v>1485</v>
      </c>
      <c r="P476" s="49">
        <v>0</v>
      </c>
      <c r="Q476" s="61" t="s">
        <v>526</v>
      </c>
      <c r="R476" s="55">
        <v>0.5</v>
      </c>
      <c r="S476" s="82" t="s">
        <v>3536</v>
      </c>
      <c r="T476" s="158" t="s">
        <v>3537</v>
      </c>
      <c r="U476" s="88">
        <v>46214</v>
      </c>
      <c r="V476" s="89" t="s">
        <v>3538</v>
      </c>
      <c r="W476" s="55">
        <v>0</v>
      </c>
      <c r="X476" s="62" t="s">
        <v>4</v>
      </c>
      <c r="Y476" s="86"/>
      <c r="Z476" s="27"/>
      <c r="AA476" s="25"/>
      <c r="AB476" s="26"/>
      <c r="AC476" s="27"/>
      <c r="AD476" s="25"/>
      <c r="AE476" s="26"/>
      <c r="AF476" s="27"/>
      <c r="AG476" s="25"/>
      <c r="AH476" s="26"/>
      <c r="AI476" s="27"/>
      <c r="AJ476" s="25"/>
      <c r="AK476" s="26"/>
      <c r="AL476" s="27"/>
    </row>
    <row r="477" spans="1:38" ht="38.25" customHeight="1" x14ac:dyDescent="0.35">
      <c r="A477" s="44" t="s">
        <v>1153</v>
      </c>
      <c r="B477" s="46" t="s">
        <v>3539</v>
      </c>
      <c r="C477" s="46" t="s">
        <v>3540</v>
      </c>
      <c r="D477" s="45" t="s">
        <v>3541</v>
      </c>
      <c r="E477" s="45">
        <v>1</v>
      </c>
      <c r="F477" s="47">
        <v>46023</v>
      </c>
      <c r="G477" s="47">
        <v>46173</v>
      </c>
      <c r="H477" s="48">
        <v>22.5</v>
      </c>
      <c r="I477" s="45" t="s">
        <v>587</v>
      </c>
      <c r="J477" s="45" t="s">
        <v>3542</v>
      </c>
      <c r="K477" s="49"/>
      <c r="L477" s="73"/>
      <c r="M477" s="87"/>
      <c r="N477" s="58">
        <v>46153</v>
      </c>
      <c r="O477" s="50" t="s">
        <v>1485</v>
      </c>
      <c r="P477" s="49">
        <v>0</v>
      </c>
      <c r="Q477" s="61" t="s">
        <v>526</v>
      </c>
      <c r="R477" s="55"/>
      <c r="S477" s="89" t="s">
        <v>1632</v>
      </c>
      <c r="T477" s="158"/>
      <c r="U477" s="88">
        <v>46214</v>
      </c>
      <c r="V477" s="89" t="s">
        <v>3412</v>
      </c>
      <c r="W477" s="55">
        <v>0</v>
      </c>
      <c r="X477" s="62" t="s">
        <v>4</v>
      </c>
      <c r="Y477" s="86"/>
      <c r="Z477" s="27"/>
      <c r="AA477" s="25"/>
      <c r="AB477" s="26"/>
      <c r="AC477" s="27"/>
      <c r="AD477" s="25"/>
      <c r="AE477" s="26"/>
      <c r="AF477" s="27"/>
      <c r="AG477" s="25"/>
      <c r="AH477" s="26"/>
      <c r="AI477" s="27"/>
      <c r="AJ477" s="25"/>
      <c r="AK477" s="26"/>
      <c r="AL477" s="27"/>
    </row>
    <row r="478" spans="1:38" ht="38.25" customHeight="1" x14ac:dyDescent="0.35">
      <c r="A478" s="44" t="s">
        <v>1153</v>
      </c>
      <c r="B478" s="46" t="s">
        <v>3543</v>
      </c>
      <c r="C478" s="46" t="s">
        <v>3544</v>
      </c>
      <c r="D478" s="45" t="s">
        <v>3545</v>
      </c>
      <c r="E478" s="45">
        <v>1</v>
      </c>
      <c r="F478" s="47">
        <v>46023</v>
      </c>
      <c r="G478" s="47">
        <v>46203</v>
      </c>
      <c r="H478" s="48">
        <v>26.85</v>
      </c>
      <c r="I478" s="45" t="s">
        <v>587</v>
      </c>
      <c r="J478" s="45"/>
      <c r="K478" s="49"/>
      <c r="L478" s="73"/>
      <c r="M478" s="87"/>
      <c r="N478" s="58">
        <v>46153</v>
      </c>
      <c r="O478" s="50" t="s">
        <v>1485</v>
      </c>
      <c r="P478" s="49">
        <v>0</v>
      </c>
      <c r="Q478" s="61" t="s">
        <v>526</v>
      </c>
      <c r="R478" s="55"/>
      <c r="S478" s="89" t="s">
        <v>1632</v>
      </c>
      <c r="T478" s="158"/>
      <c r="U478" s="88">
        <v>46214</v>
      </c>
      <c r="V478" s="89" t="s">
        <v>3412</v>
      </c>
      <c r="W478" s="55">
        <v>0</v>
      </c>
      <c r="X478" s="62" t="s">
        <v>4</v>
      </c>
      <c r="Y478" s="86"/>
      <c r="Z478" s="27"/>
      <c r="AA478" s="25"/>
      <c r="AB478" s="26"/>
      <c r="AC478" s="27"/>
      <c r="AD478" s="25"/>
      <c r="AE478" s="26"/>
      <c r="AF478" s="27"/>
      <c r="AG478" s="25"/>
      <c r="AH478" s="26"/>
      <c r="AI478" s="27"/>
      <c r="AJ478" s="25"/>
      <c r="AK478" s="26"/>
      <c r="AL478" s="27"/>
    </row>
    <row r="479" spans="1:38" ht="38.25" customHeight="1" x14ac:dyDescent="0.35">
      <c r="A479" s="44" t="s">
        <v>1153</v>
      </c>
      <c r="B479" s="46" t="s">
        <v>3546</v>
      </c>
      <c r="C479" s="46" t="s">
        <v>3547</v>
      </c>
      <c r="D479" s="45" t="s">
        <v>3548</v>
      </c>
      <c r="E479" s="45">
        <v>1</v>
      </c>
      <c r="F479" s="47">
        <v>46023</v>
      </c>
      <c r="G479" s="47">
        <v>46387</v>
      </c>
      <c r="H479" s="48">
        <v>54</v>
      </c>
      <c r="I479" s="45" t="s">
        <v>587</v>
      </c>
      <c r="J479" s="45"/>
      <c r="K479" s="49">
        <v>0.8</v>
      </c>
      <c r="L479" s="73" t="s">
        <v>3549</v>
      </c>
      <c r="M479" s="87" t="s">
        <v>3550</v>
      </c>
      <c r="N479" s="58">
        <v>46153</v>
      </c>
      <c r="O479" s="50" t="s">
        <v>3551</v>
      </c>
      <c r="P479" s="49">
        <v>0.5</v>
      </c>
      <c r="Q479" s="61" t="s">
        <v>526</v>
      </c>
      <c r="R479" s="55">
        <v>0.7</v>
      </c>
      <c r="S479" s="89" t="s">
        <v>3549</v>
      </c>
      <c r="T479" s="158" t="s">
        <v>3552</v>
      </c>
      <c r="U479" s="88">
        <v>46214</v>
      </c>
      <c r="V479" s="89" t="s">
        <v>3549</v>
      </c>
      <c r="W479" s="55">
        <v>0.5</v>
      </c>
      <c r="X479" s="62" t="s">
        <v>4</v>
      </c>
      <c r="Y479" s="86"/>
      <c r="Z479" s="27"/>
      <c r="AA479" s="25"/>
      <c r="AB479" s="26"/>
      <c r="AC479" s="27"/>
      <c r="AD479" s="25"/>
      <c r="AE479" s="26"/>
      <c r="AF479" s="27"/>
      <c r="AG479" s="25"/>
      <c r="AH479" s="26"/>
      <c r="AI479" s="27"/>
      <c r="AJ479" s="25"/>
      <c r="AK479" s="26"/>
      <c r="AL479" s="27"/>
    </row>
    <row r="480" spans="1:38" ht="38.25" customHeight="1" x14ac:dyDescent="0.35">
      <c r="A480" s="44" t="s">
        <v>1153</v>
      </c>
      <c r="B480" s="46" t="s">
        <v>3553</v>
      </c>
      <c r="C480" s="46" t="s">
        <v>3554</v>
      </c>
      <c r="D480" s="45" t="s">
        <v>3555</v>
      </c>
      <c r="E480" s="45">
        <v>1</v>
      </c>
      <c r="F480" s="47">
        <v>46023</v>
      </c>
      <c r="G480" s="47">
        <v>46173</v>
      </c>
      <c r="H480" s="48">
        <v>22.5</v>
      </c>
      <c r="I480" s="45" t="s">
        <v>587</v>
      </c>
      <c r="J480" s="45" t="s">
        <v>3556</v>
      </c>
      <c r="K480" s="49">
        <v>1</v>
      </c>
      <c r="L480" s="73" t="s">
        <v>3557</v>
      </c>
      <c r="M480" s="87" t="s">
        <v>3558</v>
      </c>
      <c r="N480" s="58">
        <v>46153</v>
      </c>
      <c r="O480" s="50" t="s">
        <v>3559</v>
      </c>
      <c r="P480" s="49">
        <v>1</v>
      </c>
      <c r="Q480" s="61" t="s">
        <v>3</v>
      </c>
      <c r="R480" s="55"/>
      <c r="S480" s="89" t="s">
        <v>1632</v>
      </c>
      <c r="T480" s="158"/>
      <c r="U480" s="88">
        <v>46214</v>
      </c>
      <c r="V480" s="89" t="s">
        <v>2677</v>
      </c>
      <c r="W480" s="49">
        <v>1</v>
      </c>
      <c r="X480" s="55" t="s">
        <v>3</v>
      </c>
      <c r="Y480" s="86"/>
      <c r="Z480" s="27"/>
      <c r="AA480" s="25"/>
      <c r="AB480" s="26"/>
      <c r="AC480" s="27"/>
      <c r="AD480" s="25"/>
      <c r="AE480" s="26"/>
      <c r="AF480" s="27"/>
      <c r="AG480" s="25"/>
      <c r="AH480" s="26"/>
      <c r="AI480" s="27"/>
      <c r="AJ480" s="25"/>
      <c r="AK480" s="26"/>
      <c r="AL480" s="27"/>
    </row>
    <row r="481" spans="1:38" ht="38.25" customHeight="1" x14ac:dyDescent="0.35">
      <c r="A481" s="44" t="s">
        <v>1153</v>
      </c>
      <c r="B481" s="46" t="s">
        <v>3560</v>
      </c>
      <c r="C481" s="46" t="s">
        <v>3561</v>
      </c>
      <c r="D481" s="45" t="s">
        <v>1193</v>
      </c>
      <c r="E481" s="45">
        <v>2</v>
      </c>
      <c r="F481" s="47">
        <v>46204</v>
      </c>
      <c r="G481" s="47">
        <v>46387</v>
      </c>
      <c r="H481" s="48">
        <v>27</v>
      </c>
      <c r="I481" s="45" t="s">
        <v>587</v>
      </c>
      <c r="J481" s="45"/>
      <c r="K481" s="49"/>
      <c r="L481" s="73"/>
      <c r="M481" s="87"/>
      <c r="N481" s="58">
        <v>46153</v>
      </c>
      <c r="O481" s="50" t="s">
        <v>1485</v>
      </c>
      <c r="P481" s="49">
        <v>0</v>
      </c>
      <c r="Q481" s="61" t="s">
        <v>526</v>
      </c>
      <c r="R481" s="55">
        <v>0.7</v>
      </c>
      <c r="S481" s="89" t="s">
        <v>3562</v>
      </c>
      <c r="T481" s="158" t="s">
        <v>3563</v>
      </c>
      <c r="U481" s="88">
        <v>46214</v>
      </c>
      <c r="V481" s="89" t="s">
        <v>3564</v>
      </c>
      <c r="W481" s="55">
        <v>0</v>
      </c>
      <c r="X481" s="62" t="s">
        <v>4</v>
      </c>
      <c r="Y481" s="86"/>
      <c r="Z481" s="27"/>
      <c r="AA481" s="25"/>
      <c r="AB481" s="26"/>
      <c r="AC481" s="27"/>
      <c r="AD481" s="25"/>
      <c r="AE481" s="26"/>
      <c r="AF481" s="27"/>
      <c r="AG481" s="25"/>
      <c r="AH481" s="26"/>
      <c r="AI481" s="27"/>
      <c r="AJ481" s="25"/>
      <c r="AK481" s="26"/>
      <c r="AL481" s="27"/>
    </row>
    <row r="482" spans="1:38" ht="38.25" customHeight="1" x14ac:dyDescent="0.35">
      <c r="A482" s="44" t="s">
        <v>1153</v>
      </c>
      <c r="B482" s="46" t="s">
        <v>3565</v>
      </c>
      <c r="C482" s="46" t="s">
        <v>3566</v>
      </c>
      <c r="D482" s="45" t="s">
        <v>3567</v>
      </c>
      <c r="E482" s="45">
        <v>3</v>
      </c>
      <c r="F482" s="47">
        <v>46143</v>
      </c>
      <c r="G482" s="47">
        <v>46387</v>
      </c>
      <c r="H482" s="48">
        <v>36</v>
      </c>
      <c r="I482" s="45" t="s">
        <v>587</v>
      </c>
      <c r="J482" s="45"/>
      <c r="K482" s="49"/>
      <c r="L482" s="73"/>
      <c r="M482" s="87"/>
      <c r="N482" s="58">
        <v>46153</v>
      </c>
      <c r="O482" s="50" t="s">
        <v>1485</v>
      </c>
      <c r="P482" s="49">
        <v>0</v>
      </c>
      <c r="Q482" s="61" t="s">
        <v>526</v>
      </c>
      <c r="R482" s="55">
        <v>0.7</v>
      </c>
      <c r="S482" s="89" t="s">
        <v>3568</v>
      </c>
      <c r="T482" s="158" t="s">
        <v>3569</v>
      </c>
      <c r="U482" s="88">
        <v>46214</v>
      </c>
      <c r="V482" s="89" t="s">
        <v>3570</v>
      </c>
      <c r="W482" s="49">
        <v>0.33</v>
      </c>
      <c r="X482" s="62" t="s">
        <v>4</v>
      </c>
      <c r="Y482" s="86"/>
      <c r="Z482" s="27"/>
      <c r="AA482" s="25"/>
      <c r="AB482" s="26"/>
      <c r="AC482" s="27"/>
      <c r="AD482" s="25"/>
      <c r="AE482" s="26"/>
      <c r="AF482" s="27"/>
      <c r="AG482" s="25"/>
      <c r="AH482" s="26"/>
      <c r="AI482" s="27"/>
      <c r="AJ482" s="25"/>
      <c r="AK482" s="26"/>
      <c r="AL482" s="27"/>
    </row>
    <row r="483" spans="1:38" ht="38.25" customHeight="1" x14ac:dyDescent="0.35">
      <c r="A483" s="44" t="s">
        <v>1153</v>
      </c>
      <c r="B483" s="64" t="s">
        <v>3571</v>
      </c>
      <c r="C483" s="64" t="s">
        <v>3572</v>
      </c>
      <c r="D483" s="63" t="s">
        <v>3573</v>
      </c>
      <c r="E483" s="63">
        <v>1</v>
      </c>
      <c r="F483" s="65">
        <v>44880</v>
      </c>
      <c r="G483" s="65">
        <v>45107</v>
      </c>
      <c r="H483" s="66">
        <v>33.75</v>
      </c>
      <c r="I483" s="63" t="s">
        <v>587</v>
      </c>
      <c r="J483" s="63" t="s">
        <v>3556</v>
      </c>
      <c r="K483" s="49">
        <v>1</v>
      </c>
      <c r="L483" s="73" t="s">
        <v>3574</v>
      </c>
      <c r="M483" s="87" t="s">
        <v>3575</v>
      </c>
      <c r="N483" s="58">
        <v>46153</v>
      </c>
      <c r="O483" s="50" t="s">
        <v>3526</v>
      </c>
      <c r="P483" s="49">
        <v>1</v>
      </c>
      <c r="Q483" s="61" t="s">
        <v>3</v>
      </c>
      <c r="R483" s="55"/>
      <c r="S483" s="89" t="s">
        <v>1632</v>
      </c>
      <c r="T483" s="158"/>
      <c r="U483" s="88">
        <v>46214</v>
      </c>
      <c r="V483" s="89" t="s">
        <v>2677</v>
      </c>
      <c r="W483" s="49">
        <v>1</v>
      </c>
      <c r="X483" s="55" t="s">
        <v>3</v>
      </c>
      <c r="Y483" s="86"/>
      <c r="Z483" s="27"/>
      <c r="AA483" s="25"/>
      <c r="AB483" s="26"/>
      <c r="AC483" s="27"/>
      <c r="AD483" s="25"/>
      <c r="AE483" s="26"/>
      <c r="AF483" s="27"/>
      <c r="AG483" s="25"/>
      <c r="AH483" s="26"/>
      <c r="AI483" s="27"/>
      <c r="AJ483" s="25"/>
      <c r="AK483" s="26"/>
      <c r="AL483" s="27"/>
    </row>
    <row r="484" spans="1:38" ht="38.25" customHeight="1" x14ac:dyDescent="0.35">
      <c r="A484" s="44" t="s">
        <v>1153</v>
      </c>
      <c r="B484" s="64" t="s">
        <v>3576</v>
      </c>
      <c r="C484" s="64" t="s">
        <v>3577</v>
      </c>
      <c r="D484" s="63" t="s">
        <v>3578</v>
      </c>
      <c r="E484" s="63">
        <v>1</v>
      </c>
      <c r="F484" s="65">
        <v>45108</v>
      </c>
      <c r="G484" s="65">
        <v>45199</v>
      </c>
      <c r="H484" s="66">
        <v>13.350000000000001</v>
      </c>
      <c r="I484" s="63" t="s">
        <v>587</v>
      </c>
      <c r="J484" s="63" t="s">
        <v>3556</v>
      </c>
      <c r="K484" s="49">
        <v>1</v>
      </c>
      <c r="L484" s="73" t="s">
        <v>3579</v>
      </c>
      <c r="M484" s="87" t="s">
        <v>3580</v>
      </c>
      <c r="N484" s="58">
        <v>46153</v>
      </c>
      <c r="O484" s="50" t="s">
        <v>3581</v>
      </c>
      <c r="P484" s="49">
        <v>0.5</v>
      </c>
      <c r="Q484" s="61" t="s">
        <v>6</v>
      </c>
      <c r="R484" s="55"/>
      <c r="S484" s="89" t="s">
        <v>1632</v>
      </c>
      <c r="T484" s="158"/>
      <c r="U484" s="88">
        <v>46214</v>
      </c>
      <c r="V484" s="50" t="s">
        <v>3582</v>
      </c>
      <c r="W484" s="49">
        <v>0.5</v>
      </c>
      <c r="X484" s="61" t="s">
        <v>6</v>
      </c>
      <c r="Y484" s="86"/>
      <c r="Z484" s="27"/>
      <c r="AA484" s="25"/>
      <c r="AB484" s="26"/>
      <c r="AC484" s="27"/>
      <c r="AD484" s="25"/>
      <c r="AE484" s="26"/>
      <c r="AF484" s="27"/>
      <c r="AG484" s="25"/>
      <c r="AH484" s="26"/>
      <c r="AI484" s="27"/>
      <c r="AJ484" s="25"/>
      <c r="AK484" s="26"/>
      <c r="AL484" s="27"/>
    </row>
    <row r="485" spans="1:38" ht="38.25" customHeight="1" x14ac:dyDescent="0.35">
      <c r="A485" s="44" t="s">
        <v>1153</v>
      </c>
      <c r="B485" s="64" t="s">
        <v>3583</v>
      </c>
      <c r="C485" s="64" t="s">
        <v>3584</v>
      </c>
      <c r="D485" s="63" t="s">
        <v>3585</v>
      </c>
      <c r="E485" s="63">
        <v>1</v>
      </c>
      <c r="F485" s="65">
        <v>44880</v>
      </c>
      <c r="G485" s="65">
        <v>45107</v>
      </c>
      <c r="H485" s="66">
        <v>33.75</v>
      </c>
      <c r="I485" s="63" t="s">
        <v>587</v>
      </c>
      <c r="J485" s="63" t="s">
        <v>3556</v>
      </c>
      <c r="K485" s="49">
        <v>1</v>
      </c>
      <c r="L485" s="73" t="s">
        <v>3586</v>
      </c>
      <c r="M485" s="87" t="s">
        <v>3587</v>
      </c>
      <c r="N485" s="58">
        <v>46153</v>
      </c>
      <c r="O485" s="50" t="s">
        <v>3588</v>
      </c>
      <c r="P485" s="49">
        <v>1</v>
      </c>
      <c r="Q485" s="61" t="s">
        <v>3</v>
      </c>
      <c r="R485" s="55"/>
      <c r="S485" s="89" t="s">
        <v>1632</v>
      </c>
      <c r="T485" s="158"/>
      <c r="U485" s="88">
        <v>46214</v>
      </c>
      <c r="V485" s="89" t="s">
        <v>2677</v>
      </c>
      <c r="W485" s="49">
        <v>1</v>
      </c>
      <c r="X485" s="55" t="s">
        <v>3</v>
      </c>
      <c r="Y485" s="86"/>
      <c r="Z485" s="27"/>
      <c r="AA485" s="25"/>
      <c r="AB485" s="26"/>
      <c r="AC485" s="27"/>
      <c r="AD485" s="25"/>
      <c r="AE485" s="26"/>
      <c r="AF485" s="27"/>
      <c r="AG485" s="25"/>
      <c r="AH485" s="26"/>
      <c r="AI485" s="27"/>
      <c r="AJ485" s="25"/>
      <c r="AK485" s="26"/>
      <c r="AL485" s="27"/>
    </row>
    <row r="486" spans="1:38" ht="38.25" customHeight="1" x14ac:dyDescent="0.35">
      <c r="A486" s="44" t="s">
        <v>1153</v>
      </c>
      <c r="B486" s="64" t="s">
        <v>3589</v>
      </c>
      <c r="C486" s="64" t="s">
        <v>3554</v>
      </c>
      <c r="D486" s="63" t="s">
        <v>3590</v>
      </c>
      <c r="E486" s="63">
        <v>1</v>
      </c>
      <c r="F486" s="65">
        <v>45048</v>
      </c>
      <c r="G486" s="65">
        <v>45291</v>
      </c>
      <c r="H486" s="66">
        <v>35.85</v>
      </c>
      <c r="I486" s="63" t="s">
        <v>587</v>
      </c>
      <c r="J486" s="63" t="s">
        <v>3556</v>
      </c>
      <c r="K486" s="49">
        <v>1</v>
      </c>
      <c r="L486" s="73" t="s">
        <v>3591</v>
      </c>
      <c r="M486" s="87" t="s">
        <v>3592</v>
      </c>
      <c r="N486" s="58">
        <v>46153</v>
      </c>
      <c r="O486" s="50" t="s">
        <v>3559</v>
      </c>
      <c r="P486" s="49">
        <v>1</v>
      </c>
      <c r="Q486" s="61" t="s">
        <v>3</v>
      </c>
      <c r="R486" s="55"/>
      <c r="S486" s="89" t="s">
        <v>1632</v>
      </c>
      <c r="T486" s="158"/>
      <c r="U486" s="88">
        <v>46214</v>
      </c>
      <c r="V486" s="89" t="s">
        <v>2677</v>
      </c>
      <c r="W486" s="49">
        <v>1</v>
      </c>
      <c r="X486" s="55" t="s">
        <v>3</v>
      </c>
      <c r="Y486" s="86"/>
      <c r="Z486" s="27"/>
      <c r="AA486" s="25"/>
      <c r="AB486" s="26"/>
      <c r="AC486" s="27"/>
      <c r="AD486" s="25"/>
      <c r="AE486" s="26"/>
      <c r="AF486" s="27"/>
      <c r="AG486" s="25"/>
      <c r="AH486" s="26"/>
      <c r="AI486" s="27"/>
      <c r="AJ486" s="25"/>
      <c r="AK486" s="26"/>
      <c r="AL486" s="27"/>
    </row>
    <row r="487" spans="1:38" ht="38.25" customHeight="1" x14ac:dyDescent="0.35">
      <c r="A487" s="44" t="s">
        <v>1153</v>
      </c>
      <c r="B487" s="64" t="s">
        <v>3593</v>
      </c>
      <c r="C487" s="64" t="s">
        <v>3594</v>
      </c>
      <c r="D487" s="63" t="s">
        <v>3595</v>
      </c>
      <c r="E487" s="63">
        <v>1</v>
      </c>
      <c r="F487" s="65">
        <v>44666</v>
      </c>
      <c r="G487" s="65">
        <v>44926</v>
      </c>
      <c r="H487" s="66">
        <v>38.4</v>
      </c>
      <c r="I487" s="63" t="s">
        <v>587</v>
      </c>
      <c r="J487" s="63" t="s">
        <v>1164</v>
      </c>
      <c r="K487" s="49">
        <v>1</v>
      </c>
      <c r="L487" s="73" t="s">
        <v>3596</v>
      </c>
      <c r="M487" s="87" t="s">
        <v>3597</v>
      </c>
      <c r="N487" s="58">
        <v>46153</v>
      </c>
      <c r="O487" s="50" t="s">
        <v>3598</v>
      </c>
      <c r="P487" s="49">
        <v>1</v>
      </c>
      <c r="Q487" s="61" t="s">
        <v>3</v>
      </c>
      <c r="R487" s="55"/>
      <c r="S487" s="89" t="s">
        <v>1632</v>
      </c>
      <c r="T487" s="158"/>
      <c r="U487" s="88">
        <v>46214</v>
      </c>
      <c r="V487" s="89" t="s">
        <v>2677</v>
      </c>
      <c r="W487" s="49">
        <v>1</v>
      </c>
      <c r="X487" s="55" t="s">
        <v>3</v>
      </c>
      <c r="Y487" s="86"/>
      <c r="Z487" s="27"/>
      <c r="AA487" s="25"/>
      <c r="AB487" s="26"/>
      <c r="AC487" s="27"/>
      <c r="AD487" s="25"/>
      <c r="AE487" s="26"/>
      <c r="AF487" s="27"/>
      <c r="AG487" s="25"/>
      <c r="AH487" s="26"/>
      <c r="AI487" s="27"/>
      <c r="AJ487" s="25"/>
      <c r="AK487" s="26"/>
      <c r="AL487" s="27"/>
    </row>
    <row r="488" spans="1:38" ht="38.25" customHeight="1" x14ac:dyDescent="0.35">
      <c r="A488" s="44" t="s">
        <v>1153</v>
      </c>
      <c r="B488" s="64" t="s">
        <v>3599</v>
      </c>
      <c r="C488" s="64" t="s">
        <v>3600</v>
      </c>
      <c r="D488" s="63" t="s">
        <v>3601</v>
      </c>
      <c r="E488" s="63">
        <v>1</v>
      </c>
      <c r="F488" s="65">
        <v>44666</v>
      </c>
      <c r="G488" s="65">
        <v>44926</v>
      </c>
      <c r="H488" s="66">
        <v>38.4</v>
      </c>
      <c r="I488" s="63" t="s">
        <v>587</v>
      </c>
      <c r="J488" s="63" t="s">
        <v>1164</v>
      </c>
      <c r="K488" s="49">
        <v>1</v>
      </c>
      <c r="L488" s="73" t="s">
        <v>3602</v>
      </c>
      <c r="M488" s="87" t="s">
        <v>3603</v>
      </c>
      <c r="N488" s="58">
        <v>46153</v>
      </c>
      <c r="O488" s="50" t="s">
        <v>3604</v>
      </c>
      <c r="P488" s="49">
        <v>0</v>
      </c>
      <c r="Q488" s="61" t="s">
        <v>6</v>
      </c>
      <c r="R488" s="55"/>
      <c r="S488" s="89" t="s">
        <v>1632</v>
      </c>
      <c r="T488" s="158"/>
      <c r="U488" s="88">
        <v>46214</v>
      </c>
      <c r="V488" s="89" t="s">
        <v>3412</v>
      </c>
      <c r="W488" s="55">
        <v>0</v>
      </c>
      <c r="X488" s="61" t="s">
        <v>6</v>
      </c>
      <c r="Y488" s="86"/>
      <c r="Z488" s="27"/>
      <c r="AA488" s="25"/>
      <c r="AB488" s="26"/>
      <c r="AC488" s="27"/>
      <c r="AD488" s="25"/>
      <c r="AE488" s="26"/>
      <c r="AF488" s="27"/>
      <c r="AG488" s="25"/>
      <c r="AH488" s="26"/>
      <c r="AI488" s="27"/>
      <c r="AJ488" s="25"/>
      <c r="AK488" s="26"/>
      <c r="AL488" s="27"/>
    </row>
    <row r="489" spans="1:38" ht="38.25" customHeight="1" x14ac:dyDescent="0.35">
      <c r="A489" s="44" t="s">
        <v>1153</v>
      </c>
      <c r="B489" s="64" t="s">
        <v>3605</v>
      </c>
      <c r="C489" s="64" t="s">
        <v>3606</v>
      </c>
      <c r="D489" s="63" t="s">
        <v>3607</v>
      </c>
      <c r="E489" s="63">
        <v>4</v>
      </c>
      <c r="F489" s="65">
        <v>44835</v>
      </c>
      <c r="G489" s="65">
        <v>45200</v>
      </c>
      <c r="H489" s="66">
        <v>54</v>
      </c>
      <c r="I489" s="63" t="s">
        <v>587</v>
      </c>
      <c r="J489" s="63" t="s">
        <v>1164</v>
      </c>
      <c r="K489" s="49">
        <v>0.1</v>
      </c>
      <c r="L489" s="73" t="s">
        <v>3434</v>
      </c>
      <c r="M489" s="87"/>
      <c r="N489" s="58">
        <v>46153</v>
      </c>
      <c r="O489" s="50" t="s">
        <v>3608</v>
      </c>
      <c r="P489" s="49">
        <v>0</v>
      </c>
      <c r="Q489" s="61" t="s">
        <v>6</v>
      </c>
      <c r="R489" s="55"/>
      <c r="S489" s="89" t="s">
        <v>1632</v>
      </c>
      <c r="T489" s="158"/>
      <c r="U489" s="88">
        <v>46214</v>
      </c>
      <c r="V489" s="89" t="s">
        <v>3412</v>
      </c>
      <c r="W489" s="55">
        <v>0</v>
      </c>
      <c r="X489" s="61" t="s">
        <v>6</v>
      </c>
      <c r="Y489" s="86"/>
      <c r="Z489" s="27"/>
      <c r="AA489" s="25"/>
      <c r="AB489" s="26"/>
      <c r="AC489" s="27"/>
      <c r="AD489" s="25"/>
      <c r="AE489" s="26"/>
      <c r="AF489" s="27"/>
      <c r="AG489" s="25"/>
      <c r="AH489" s="26"/>
      <c r="AI489" s="27"/>
      <c r="AJ489" s="25"/>
      <c r="AK489" s="26"/>
      <c r="AL489" s="27"/>
    </row>
    <row r="490" spans="1:38" ht="38.25" customHeight="1" x14ac:dyDescent="0.35">
      <c r="A490" s="44" t="s">
        <v>1153</v>
      </c>
      <c r="B490" s="64" t="s">
        <v>3609</v>
      </c>
      <c r="C490" s="64" t="s">
        <v>3610</v>
      </c>
      <c r="D490" s="63" t="s">
        <v>3611</v>
      </c>
      <c r="E490" s="63">
        <v>1</v>
      </c>
      <c r="F490" s="65">
        <v>45160</v>
      </c>
      <c r="G490" s="65">
        <v>45443</v>
      </c>
      <c r="H490" s="66">
        <v>41.85</v>
      </c>
      <c r="I490" s="63" t="s">
        <v>587</v>
      </c>
      <c r="J490" s="63" t="s">
        <v>1164</v>
      </c>
      <c r="K490" s="49">
        <v>0</v>
      </c>
      <c r="L490" s="73" t="s">
        <v>3612</v>
      </c>
      <c r="M490" s="87"/>
      <c r="N490" s="58">
        <v>46153</v>
      </c>
      <c r="O490" s="50" t="s">
        <v>3608</v>
      </c>
      <c r="P490" s="49">
        <v>0</v>
      </c>
      <c r="Q490" s="61" t="s">
        <v>6</v>
      </c>
      <c r="R490" s="55"/>
      <c r="S490" s="89" t="s">
        <v>1632</v>
      </c>
      <c r="T490" s="158"/>
      <c r="U490" s="88">
        <v>46214</v>
      </c>
      <c r="V490" s="89" t="s">
        <v>3412</v>
      </c>
      <c r="W490" s="55">
        <v>0</v>
      </c>
      <c r="X490" s="61" t="s">
        <v>6</v>
      </c>
      <c r="Y490" s="86"/>
      <c r="Z490" s="27"/>
      <c r="AA490" s="25"/>
      <c r="AB490" s="26"/>
      <c r="AC490" s="27"/>
      <c r="AD490" s="25"/>
      <c r="AE490" s="26"/>
      <c r="AF490" s="27"/>
      <c r="AG490" s="25"/>
      <c r="AH490" s="26"/>
      <c r="AI490" s="27"/>
      <c r="AJ490" s="25"/>
      <c r="AK490" s="26"/>
      <c r="AL490" s="27"/>
    </row>
    <row r="491" spans="1:38" ht="38.25" customHeight="1" x14ac:dyDescent="0.35">
      <c r="A491" s="44" t="s">
        <v>1153</v>
      </c>
      <c r="B491" s="64" t="s">
        <v>3613</v>
      </c>
      <c r="C491" s="64" t="s">
        <v>1299</v>
      </c>
      <c r="D491" s="63" t="s">
        <v>3614</v>
      </c>
      <c r="E491" s="63">
        <v>1</v>
      </c>
      <c r="F491" s="65">
        <v>45209</v>
      </c>
      <c r="G491" s="65">
        <v>45443</v>
      </c>
      <c r="H491" s="66">
        <v>34.650000000000006</v>
      </c>
      <c r="I491" s="63" t="s">
        <v>587</v>
      </c>
      <c r="J491" s="63" t="s">
        <v>1164</v>
      </c>
      <c r="K491" s="49">
        <v>0</v>
      </c>
      <c r="L491" s="73" t="s">
        <v>3615</v>
      </c>
      <c r="M491" s="87"/>
      <c r="N491" s="58">
        <v>46153</v>
      </c>
      <c r="O491" s="50" t="s">
        <v>3608</v>
      </c>
      <c r="P491" s="49">
        <v>0</v>
      </c>
      <c r="Q491" s="61" t="s">
        <v>6</v>
      </c>
      <c r="R491" s="55"/>
      <c r="S491" s="89" t="s">
        <v>1632</v>
      </c>
      <c r="T491" s="158"/>
      <c r="U491" s="88">
        <v>46214</v>
      </c>
      <c r="V491" s="89" t="s">
        <v>3412</v>
      </c>
      <c r="W491" s="55">
        <v>0</v>
      </c>
      <c r="X491" s="61" t="s">
        <v>6</v>
      </c>
      <c r="Y491" s="86"/>
      <c r="Z491" s="27"/>
      <c r="AA491" s="25"/>
      <c r="AB491" s="26"/>
      <c r="AC491" s="27"/>
      <c r="AD491" s="25"/>
      <c r="AE491" s="26"/>
      <c r="AF491" s="27"/>
      <c r="AG491" s="25"/>
      <c r="AH491" s="26"/>
      <c r="AI491" s="27"/>
      <c r="AJ491" s="25"/>
      <c r="AK491" s="26"/>
      <c r="AL491" s="27"/>
    </row>
    <row r="492" spans="1:38" ht="38.25" customHeight="1" x14ac:dyDescent="0.35">
      <c r="A492" s="44" t="s">
        <v>1153</v>
      </c>
      <c r="B492" s="64" t="s">
        <v>3616</v>
      </c>
      <c r="C492" s="64" t="s">
        <v>3617</v>
      </c>
      <c r="D492" s="63" t="s">
        <v>3618</v>
      </c>
      <c r="E492" s="63" t="s">
        <v>1577</v>
      </c>
      <c r="F492" s="65">
        <v>45280</v>
      </c>
      <c r="G492" s="65">
        <v>45382</v>
      </c>
      <c r="H492" s="66">
        <v>15.15</v>
      </c>
      <c r="I492" s="63" t="s">
        <v>587</v>
      </c>
      <c r="J492" s="63" t="s">
        <v>1164</v>
      </c>
      <c r="K492" s="49">
        <v>0</v>
      </c>
      <c r="L492" s="73" t="s">
        <v>3619</v>
      </c>
      <c r="M492" s="87"/>
      <c r="N492" s="58">
        <v>46153</v>
      </c>
      <c r="O492" s="50" t="s">
        <v>3608</v>
      </c>
      <c r="P492" s="49">
        <v>0</v>
      </c>
      <c r="Q492" s="61" t="s">
        <v>6</v>
      </c>
      <c r="R492" s="55"/>
      <c r="S492" s="89" t="s">
        <v>1632</v>
      </c>
      <c r="T492" s="158"/>
      <c r="U492" s="88">
        <v>46214</v>
      </c>
      <c r="V492" s="89" t="s">
        <v>3412</v>
      </c>
      <c r="W492" s="55">
        <v>0</v>
      </c>
      <c r="X492" s="61" t="s">
        <v>6</v>
      </c>
      <c r="Y492" s="86"/>
      <c r="Z492" s="27"/>
      <c r="AA492" s="25"/>
      <c r="AB492" s="26"/>
      <c r="AC492" s="27"/>
      <c r="AD492" s="25"/>
      <c r="AE492" s="26"/>
      <c r="AF492" s="27"/>
      <c r="AG492" s="25"/>
      <c r="AH492" s="26"/>
      <c r="AI492" s="27"/>
      <c r="AJ492" s="25"/>
      <c r="AK492" s="26"/>
      <c r="AL492" s="27"/>
    </row>
    <row r="493" spans="1:38" ht="38.25" customHeight="1" x14ac:dyDescent="0.35">
      <c r="A493" s="44" t="s">
        <v>1153</v>
      </c>
      <c r="B493" s="64" t="s">
        <v>3620</v>
      </c>
      <c r="C493" s="64" t="s">
        <v>3621</v>
      </c>
      <c r="D493" s="63" t="s">
        <v>3622</v>
      </c>
      <c r="E493" s="63">
        <v>1</v>
      </c>
      <c r="F493" s="65">
        <v>46023</v>
      </c>
      <c r="G493" s="65">
        <v>46112</v>
      </c>
      <c r="H493" s="66">
        <v>13.5</v>
      </c>
      <c r="I493" s="63" t="s">
        <v>3623</v>
      </c>
      <c r="J493" s="63" t="s">
        <v>563</v>
      </c>
      <c r="K493" s="49">
        <v>1</v>
      </c>
      <c r="L493" s="73" t="s">
        <v>3624</v>
      </c>
      <c r="M493" s="87" t="s">
        <v>3625</v>
      </c>
      <c r="N493" s="58">
        <v>46153</v>
      </c>
      <c r="O493" s="50" t="s">
        <v>3626</v>
      </c>
      <c r="P493" s="49">
        <v>0.5</v>
      </c>
      <c r="Q493" s="61" t="s">
        <v>6</v>
      </c>
      <c r="R493" s="55"/>
      <c r="S493" s="89" t="s">
        <v>1632</v>
      </c>
      <c r="T493" s="158"/>
      <c r="U493" s="88">
        <v>46214</v>
      </c>
      <c r="V493" s="50" t="s">
        <v>3582</v>
      </c>
      <c r="W493" s="49">
        <v>0.5</v>
      </c>
      <c r="X493" s="61" t="s">
        <v>6</v>
      </c>
      <c r="Y493" s="86"/>
      <c r="Z493" s="27"/>
      <c r="AA493" s="25"/>
      <c r="AB493" s="26"/>
      <c r="AC493" s="27"/>
      <c r="AD493" s="25"/>
      <c r="AE493" s="26"/>
      <c r="AF493" s="27"/>
      <c r="AG493" s="25"/>
      <c r="AH493" s="26"/>
      <c r="AI493" s="27"/>
      <c r="AJ493" s="25"/>
      <c r="AK493" s="26"/>
      <c r="AL493" s="27"/>
    </row>
    <row r="494" spans="1:38" ht="38.25" customHeight="1" x14ac:dyDescent="0.35">
      <c r="A494" s="44" t="s">
        <v>1153</v>
      </c>
      <c r="B494" s="64" t="s">
        <v>3627</v>
      </c>
      <c r="C494" s="64" t="s">
        <v>3628</v>
      </c>
      <c r="D494" s="63" t="s">
        <v>3629</v>
      </c>
      <c r="E494" s="63">
        <v>1</v>
      </c>
      <c r="F494" s="65">
        <v>46053</v>
      </c>
      <c r="G494" s="65">
        <v>46387</v>
      </c>
      <c r="H494" s="66">
        <v>49.5</v>
      </c>
      <c r="I494" s="63" t="s">
        <v>587</v>
      </c>
      <c r="J494" s="63" t="s">
        <v>563</v>
      </c>
      <c r="K494" s="49">
        <v>1</v>
      </c>
      <c r="L494" s="73" t="s">
        <v>3630</v>
      </c>
      <c r="M494" s="87" t="s">
        <v>3631</v>
      </c>
      <c r="N494" s="58">
        <v>46153</v>
      </c>
      <c r="O494" s="50" t="s">
        <v>3632</v>
      </c>
      <c r="P494" s="49">
        <v>1</v>
      </c>
      <c r="Q494" s="61" t="s">
        <v>3</v>
      </c>
      <c r="R494" s="55"/>
      <c r="S494" s="89" t="s">
        <v>1632</v>
      </c>
      <c r="T494" s="158"/>
      <c r="U494" s="88">
        <v>46214</v>
      </c>
      <c r="V494" s="89" t="s">
        <v>2677</v>
      </c>
      <c r="W494" s="55">
        <v>1</v>
      </c>
      <c r="X494" s="55" t="s">
        <v>3</v>
      </c>
      <c r="Y494" s="86"/>
      <c r="Z494" s="27"/>
      <c r="AA494" s="25"/>
      <c r="AB494" s="26"/>
      <c r="AC494" s="27"/>
      <c r="AD494" s="25"/>
      <c r="AE494" s="26"/>
      <c r="AF494" s="27"/>
      <c r="AG494" s="25"/>
      <c r="AH494" s="26"/>
      <c r="AI494" s="27"/>
      <c r="AJ494" s="25"/>
      <c r="AK494" s="26"/>
      <c r="AL494" s="27"/>
    </row>
    <row r="495" spans="1:38" ht="38.25" customHeight="1" x14ac:dyDescent="0.35">
      <c r="A495" s="9"/>
      <c r="B495" s="9">
        <v>1</v>
      </c>
      <c r="C495" s="10">
        <f>+B495+1</f>
        <v>2</v>
      </c>
      <c r="D495" s="10">
        <f t="shared" ref="D495:AL495" si="0">+C495+1</f>
        <v>3</v>
      </c>
      <c r="E495" s="10">
        <f t="shared" si="0"/>
        <v>4</v>
      </c>
      <c r="F495" s="10">
        <f t="shared" si="0"/>
        <v>5</v>
      </c>
      <c r="G495" s="10">
        <f t="shared" si="0"/>
        <v>6</v>
      </c>
      <c r="H495" s="10">
        <f t="shared" si="0"/>
        <v>7</v>
      </c>
      <c r="I495" s="10">
        <f t="shared" si="0"/>
        <v>8</v>
      </c>
      <c r="J495" s="10">
        <f t="shared" si="0"/>
        <v>9</v>
      </c>
      <c r="K495" s="10">
        <f t="shared" si="0"/>
        <v>10</v>
      </c>
      <c r="L495" s="10">
        <f t="shared" si="0"/>
        <v>11</v>
      </c>
      <c r="M495" s="10">
        <f t="shared" si="0"/>
        <v>12</v>
      </c>
      <c r="N495" s="10">
        <f t="shared" si="0"/>
        <v>13</v>
      </c>
      <c r="O495" s="10">
        <f t="shared" si="0"/>
        <v>14</v>
      </c>
      <c r="P495" s="10">
        <f t="shared" si="0"/>
        <v>15</v>
      </c>
      <c r="Q495" s="10">
        <f t="shared" si="0"/>
        <v>16</v>
      </c>
      <c r="R495" s="10">
        <f t="shared" si="0"/>
        <v>17</v>
      </c>
      <c r="S495" s="10">
        <f t="shared" si="0"/>
        <v>18</v>
      </c>
      <c r="T495" s="10">
        <f t="shared" si="0"/>
        <v>19</v>
      </c>
      <c r="U495" s="10">
        <f t="shared" si="0"/>
        <v>20</v>
      </c>
      <c r="V495" s="10">
        <f>+U495+1</f>
        <v>21</v>
      </c>
      <c r="W495" s="10">
        <f t="shared" si="0"/>
        <v>22</v>
      </c>
      <c r="X495" s="10">
        <f t="shared" si="0"/>
        <v>23</v>
      </c>
      <c r="Y495" s="10">
        <f t="shared" si="0"/>
        <v>24</v>
      </c>
      <c r="Z495" s="10">
        <f t="shared" si="0"/>
        <v>25</v>
      </c>
      <c r="AA495" s="10">
        <f t="shared" si="0"/>
        <v>26</v>
      </c>
      <c r="AB495" s="10">
        <f t="shared" si="0"/>
        <v>27</v>
      </c>
      <c r="AC495" s="10">
        <f t="shared" si="0"/>
        <v>28</v>
      </c>
      <c r="AD495" s="10">
        <f t="shared" si="0"/>
        <v>29</v>
      </c>
      <c r="AE495" s="10">
        <f t="shared" si="0"/>
        <v>30</v>
      </c>
      <c r="AF495" s="10">
        <f t="shared" si="0"/>
        <v>31</v>
      </c>
      <c r="AG495" s="10">
        <f t="shared" si="0"/>
        <v>32</v>
      </c>
      <c r="AH495" s="10">
        <f t="shared" si="0"/>
        <v>33</v>
      </c>
      <c r="AI495" s="10">
        <f t="shared" si="0"/>
        <v>34</v>
      </c>
      <c r="AJ495" s="10">
        <f t="shared" si="0"/>
        <v>35</v>
      </c>
      <c r="AK495" s="10">
        <f t="shared" si="0"/>
        <v>36</v>
      </c>
      <c r="AL495" s="10">
        <f t="shared" si="0"/>
        <v>37</v>
      </c>
    </row>
    <row r="496" spans="1:38" ht="38.25" customHeight="1" x14ac:dyDescent="0.35">
      <c r="A496" s="9"/>
      <c r="B496" s="9"/>
      <c r="C496" s="10"/>
      <c r="D496" s="10"/>
      <c r="E496" s="10"/>
      <c r="F496" s="10"/>
      <c r="G496" s="10"/>
      <c r="H496" s="1"/>
      <c r="I496" s="7"/>
      <c r="J496" s="1"/>
      <c r="K496" s="8"/>
      <c r="L496" s="8"/>
      <c r="M496" s="1"/>
      <c r="N496" s="1"/>
      <c r="O496" s="1"/>
      <c r="P496" s="1"/>
      <c r="Q496" s="8"/>
      <c r="R496" s="7"/>
      <c r="S496" s="7"/>
      <c r="T496" s="7"/>
      <c r="U496" s="1"/>
      <c r="V496" s="1"/>
      <c r="W496" s="1"/>
      <c r="X496" s="1"/>
      <c r="Y496" s="1"/>
      <c r="Z496" s="1"/>
      <c r="AA496" s="1"/>
      <c r="AB496" s="1"/>
      <c r="AC496" s="1"/>
      <c r="AD496" s="1"/>
      <c r="AE496" s="1"/>
      <c r="AF496" s="1"/>
      <c r="AG496" s="1"/>
      <c r="AH496" s="1"/>
      <c r="AI496" s="1"/>
      <c r="AJ496" s="1"/>
      <c r="AK496" s="1"/>
      <c r="AL496" s="1"/>
    </row>
    <row r="497" spans="1:38" ht="38.25" customHeight="1" x14ac:dyDescent="0.35">
      <c r="A497" s="9"/>
      <c r="B497" s="9"/>
      <c r="C497" s="10"/>
      <c r="D497" s="10"/>
      <c r="E497" s="10"/>
      <c r="F497" s="10"/>
      <c r="G497" s="10"/>
      <c r="H497" s="1"/>
      <c r="I497" s="7"/>
      <c r="J497" s="1"/>
      <c r="K497" s="8"/>
      <c r="L497" s="8"/>
      <c r="M497" s="1"/>
      <c r="N497" s="1"/>
      <c r="O497" s="1"/>
      <c r="P497" s="1"/>
      <c r="Q497" s="8"/>
      <c r="R497" s="7"/>
      <c r="S497" s="7"/>
      <c r="T497" s="7"/>
      <c r="U497" s="1"/>
      <c r="V497" s="1"/>
      <c r="W497" s="1"/>
      <c r="X497" s="1"/>
      <c r="Y497" s="1"/>
      <c r="Z497" s="1"/>
      <c r="AA497" s="1"/>
      <c r="AB497" s="1"/>
      <c r="AC497" s="1"/>
      <c r="AD497" s="1"/>
      <c r="AE497" s="1"/>
      <c r="AF497" s="1"/>
      <c r="AG497" s="1"/>
      <c r="AH497" s="1"/>
      <c r="AI497" s="1"/>
      <c r="AJ497" s="1"/>
      <c r="AK497" s="1"/>
      <c r="AL497" s="1"/>
    </row>
    <row r="498" spans="1:38" ht="38.25" customHeight="1" x14ac:dyDescent="0.35">
      <c r="A498" s="9"/>
      <c r="B498" s="9"/>
      <c r="C498" s="10"/>
      <c r="D498" s="10"/>
      <c r="E498" s="10"/>
      <c r="F498" s="10"/>
      <c r="G498" s="10"/>
      <c r="H498" s="1"/>
      <c r="I498" s="7"/>
      <c r="J498" s="1"/>
      <c r="K498" s="8"/>
      <c r="L498" s="8"/>
      <c r="M498" s="1"/>
      <c r="N498" s="1"/>
      <c r="O498" s="1"/>
      <c r="P498" s="1"/>
      <c r="Q498" s="8"/>
      <c r="R498" s="7"/>
      <c r="S498" s="7"/>
      <c r="T498" s="7"/>
      <c r="U498" s="1"/>
      <c r="V498" s="1"/>
      <c r="W498" s="1"/>
      <c r="X498" s="1"/>
      <c r="Y498" s="1"/>
      <c r="Z498" s="1"/>
      <c r="AA498" s="1"/>
      <c r="AB498" s="1"/>
      <c r="AC498" s="1"/>
      <c r="AD498" s="1"/>
      <c r="AE498" s="1"/>
      <c r="AF498" s="1"/>
      <c r="AG498" s="1"/>
      <c r="AH498" s="1"/>
      <c r="AI498" s="1"/>
      <c r="AJ498" s="1"/>
      <c r="AK498" s="1"/>
      <c r="AL498" s="1"/>
    </row>
    <row r="499" spans="1:38" ht="38.25" customHeight="1" x14ac:dyDescent="0.35">
      <c r="A499" s="9"/>
      <c r="B499" s="9"/>
      <c r="C499" s="10"/>
      <c r="D499" s="10"/>
      <c r="E499" s="10"/>
      <c r="F499" s="10"/>
      <c r="G499" s="10"/>
      <c r="H499" s="1"/>
      <c r="I499" s="7"/>
      <c r="J499" s="1"/>
      <c r="K499" s="8"/>
      <c r="L499" s="8"/>
      <c r="M499" s="1"/>
      <c r="N499" s="1"/>
      <c r="O499" s="1"/>
      <c r="P499" s="1"/>
      <c r="Q499" s="8"/>
      <c r="R499" s="7"/>
      <c r="S499" s="7"/>
      <c r="T499" s="7"/>
      <c r="U499" s="1"/>
      <c r="V499" s="1"/>
      <c r="W499" s="1"/>
      <c r="X499" s="1"/>
      <c r="Y499" s="1"/>
      <c r="Z499" s="1"/>
      <c r="AA499" s="1"/>
      <c r="AB499" s="1"/>
      <c r="AC499" s="1"/>
      <c r="AD499" s="1"/>
      <c r="AE499" s="1"/>
      <c r="AF499" s="1"/>
      <c r="AG499" s="1"/>
      <c r="AH499" s="1"/>
      <c r="AI499" s="1"/>
      <c r="AJ499" s="1"/>
      <c r="AK499" s="1"/>
      <c r="AL499" s="1"/>
    </row>
    <row r="500" spans="1:38" ht="38.25" customHeight="1" x14ac:dyDescent="0.35">
      <c r="A500" s="9"/>
      <c r="B500" s="9"/>
      <c r="C500" s="10"/>
      <c r="D500" s="10"/>
      <c r="E500" s="10"/>
      <c r="F500" s="10"/>
      <c r="G500" s="10"/>
      <c r="H500" s="1"/>
      <c r="I500" s="7"/>
      <c r="J500" s="11"/>
      <c r="K500" s="8"/>
      <c r="L500" s="8"/>
      <c r="M500" s="1"/>
      <c r="N500" s="1"/>
      <c r="O500" s="1"/>
      <c r="P500" s="1"/>
      <c r="Q500" s="8"/>
      <c r="R500" s="7"/>
      <c r="S500" s="7"/>
      <c r="T500" s="7"/>
      <c r="U500" s="1"/>
      <c r="V500" s="1"/>
      <c r="W500" s="1"/>
      <c r="X500" s="1"/>
      <c r="Y500" s="1"/>
      <c r="Z500" s="1"/>
      <c r="AA500" s="1"/>
      <c r="AB500" s="1"/>
      <c r="AC500" s="1"/>
      <c r="AD500" s="1"/>
      <c r="AE500" s="1"/>
      <c r="AF500" s="1"/>
      <c r="AG500" s="1"/>
      <c r="AH500" s="1"/>
      <c r="AI500" s="1"/>
      <c r="AJ500" s="1"/>
      <c r="AK500" s="1"/>
      <c r="AL500" s="1"/>
    </row>
    <row r="501" spans="1:38" ht="38.25" customHeight="1" x14ac:dyDescent="0.35">
      <c r="A501" s="9"/>
      <c r="B501" s="9"/>
      <c r="C501" s="10"/>
      <c r="D501" s="10"/>
      <c r="E501" s="10"/>
      <c r="F501" s="10"/>
      <c r="G501" s="10"/>
      <c r="H501" s="1"/>
      <c r="I501" s="7"/>
      <c r="J501" s="11"/>
      <c r="K501" s="8"/>
      <c r="L501" s="8"/>
      <c r="M501" s="1"/>
      <c r="N501" s="1"/>
      <c r="O501" s="1"/>
      <c r="P501" s="1"/>
      <c r="Q501" s="8"/>
      <c r="R501" s="7"/>
      <c r="S501" s="7"/>
      <c r="T501" s="7"/>
      <c r="U501" s="1"/>
      <c r="V501" s="1"/>
      <c r="W501" s="1"/>
      <c r="X501" s="1"/>
      <c r="Y501" s="1"/>
      <c r="Z501" s="1"/>
      <c r="AA501" s="1"/>
      <c r="AB501" s="1"/>
      <c r="AC501" s="1"/>
      <c r="AD501" s="1"/>
      <c r="AE501" s="1"/>
      <c r="AF501" s="1"/>
      <c r="AG501" s="1"/>
      <c r="AH501" s="1"/>
      <c r="AI501" s="1"/>
      <c r="AJ501" s="1"/>
      <c r="AK501" s="1"/>
      <c r="AL501" s="1"/>
    </row>
  </sheetData>
  <sheetProtection autoFilter="0"/>
  <autoFilter ref="A8:AL495" xr:uid="{00000000-0001-0000-0200-000000000000}"/>
  <mergeCells count="15">
    <mergeCell ref="A1:AL2"/>
    <mergeCell ref="N7:Q7"/>
    <mergeCell ref="R7:T7"/>
    <mergeCell ref="U7:X7"/>
    <mergeCell ref="Y7:AA7"/>
    <mergeCell ref="AF7:AH7"/>
    <mergeCell ref="AI7:AL7"/>
    <mergeCell ref="A3:AL5"/>
    <mergeCell ref="A6:J7"/>
    <mergeCell ref="K6:Q6"/>
    <mergeCell ref="R6:X6"/>
    <mergeCell ref="Y6:AE6"/>
    <mergeCell ref="AF6:AL6"/>
    <mergeCell ref="K7:M7"/>
    <mergeCell ref="AB7:AE7"/>
  </mergeCells>
  <conditionalFormatting sqref="Q8">
    <cfRule type="cellIs" dxfId="87" priority="893" stopIfTrue="1" operator="equal">
      <formula>"ROJO"</formula>
    </cfRule>
    <cfRule type="cellIs" dxfId="86" priority="894" stopIfTrue="1" operator="equal">
      <formula>"AMARILLO"</formula>
    </cfRule>
    <cfRule type="cellIs" dxfId="85" priority="895" stopIfTrue="1" operator="equal">
      <formula>"OK"</formula>
    </cfRule>
  </conditionalFormatting>
  <conditionalFormatting sqref="Q9:Q197">
    <cfRule type="cellIs" dxfId="84" priority="897" operator="equal">
      <formula>"Vencida"</formula>
    </cfRule>
    <cfRule type="cellIs" dxfId="83" priority="896" operator="equal">
      <formula>"Sin iniciar"</formula>
    </cfRule>
    <cfRule type="cellIs" dxfId="82" priority="899" operator="equal">
      <formula>"Cumplida"</formula>
    </cfRule>
    <cfRule type="cellIs" dxfId="81" priority="898" operator="equal">
      <formula>"En avance"</formula>
    </cfRule>
  </conditionalFormatting>
  <conditionalFormatting sqref="Q199:Q494">
    <cfRule type="cellIs" dxfId="80" priority="912" operator="equal">
      <formula>"Sin iniciar"</formula>
    </cfRule>
    <cfRule type="cellIs" dxfId="79" priority="915" operator="equal">
      <formula>"Cumplida"</formula>
    </cfRule>
    <cfRule type="cellIs" dxfId="78" priority="914" operator="equal">
      <formula>"En avance"</formula>
    </cfRule>
    <cfRule type="cellIs" dxfId="77" priority="913" operator="equal">
      <formula>"Vencida"</formula>
    </cfRule>
  </conditionalFormatting>
  <conditionalFormatting sqref="X8">
    <cfRule type="cellIs" dxfId="76" priority="934" stopIfTrue="1" operator="equal">
      <formula>"OK"</formula>
    </cfRule>
    <cfRule type="cellIs" dxfId="75" priority="933" stopIfTrue="1" operator="equal">
      <formula>"AMARILLO"</formula>
    </cfRule>
    <cfRule type="cellIs" dxfId="74" priority="932" stopIfTrue="1" operator="equal">
      <formula>"ROJO"</formula>
    </cfRule>
  </conditionalFormatting>
  <conditionalFormatting sqref="X9:X197 X353:X373 X380:X407 X411:X435">
    <cfRule type="cellIs" dxfId="73" priority="1" operator="equal">
      <formula>"Sin iniciar"</formula>
    </cfRule>
    <cfRule type="cellIs" dxfId="72" priority="2" operator="equal">
      <formula>"Vencida"</formula>
    </cfRule>
    <cfRule type="cellIs" dxfId="71" priority="3" operator="equal">
      <formula>"En avance"</formula>
    </cfRule>
    <cfRule type="cellIs" dxfId="70" priority="4" operator="equal">
      <formula>"Cumplida"</formula>
    </cfRule>
  </conditionalFormatting>
  <conditionalFormatting sqref="X199:X299 X302 X304 X306:X332 X334:X350 X375:X378 X437:X439 X441:X446 X448:X461 X463:X473 X475:X479 X481:X482">
    <cfRule type="cellIs" dxfId="69" priority="167" operator="equal">
      <formula>"En avance"</formula>
    </cfRule>
    <cfRule type="cellIs" dxfId="68" priority="165" operator="equal">
      <formula>"Sin iniciar"</formula>
    </cfRule>
    <cfRule type="cellIs" dxfId="67" priority="166" operator="equal">
      <formula>"Vencida"</formula>
    </cfRule>
    <cfRule type="cellIs" dxfId="66" priority="168" operator="equal">
      <formula>"Cumplida"</formula>
    </cfRule>
  </conditionalFormatting>
  <conditionalFormatting sqref="X409">
    <cfRule type="cellIs" dxfId="65" priority="17" operator="equal">
      <formula>"Sin iniciar"</formula>
    </cfRule>
    <cfRule type="cellIs" dxfId="64" priority="18" operator="equal">
      <formula>"Vencida"</formula>
    </cfRule>
    <cfRule type="cellIs" dxfId="63" priority="20" operator="equal">
      <formula>"Cumplida"</formula>
    </cfRule>
    <cfRule type="cellIs" dxfId="62" priority="19" operator="equal">
      <formula>"En avance"</formula>
    </cfRule>
  </conditionalFormatting>
  <conditionalFormatting sqref="X484">
    <cfRule type="cellIs" dxfId="61" priority="172" operator="equal">
      <formula>"Cumplida"</formula>
    </cfRule>
    <cfRule type="cellIs" dxfId="60" priority="171" operator="equal">
      <formula>"En avance"</formula>
    </cfRule>
    <cfRule type="cellIs" dxfId="59" priority="170" operator="equal">
      <formula>"Vencida"</formula>
    </cfRule>
    <cfRule type="cellIs" dxfId="58" priority="169" operator="equal">
      <formula>"Sin iniciar"</formula>
    </cfRule>
  </conditionalFormatting>
  <conditionalFormatting sqref="X488:X493">
    <cfRule type="cellIs" dxfId="57" priority="180" operator="equal">
      <formula>"Cumplida"</formula>
    </cfRule>
    <cfRule type="cellIs" dxfId="56" priority="179" operator="equal">
      <formula>"En avance"</formula>
    </cfRule>
    <cfRule type="cellIs" dxfId="55" priority="177" operator="equal">
      <formula>"Sin iniciar"</formula>
    </cfRule>
    <cfRule type="cellIs" dxfId="54" priority="178" operator="equal">
      <formula>"Vencida"</formula>
    </cfRule>
  </conditionalFormatting>
  <conditionalFormatting sqref="AE8">
    <cfRule type="cellIs" dxfId="53" priority="939" stopIfTrue="1" operator="equal">
      <formula>"ROJO"</formula>
    </cfRule>
    <cfRule type="cellIs" dxfId="52" priority="940" stopIfTrue="1" operator="equal">
      <formula>"AMARILLO"</formula>
    </cfRule>
    <cfRule type="cellIs" dxfId="51" priority="941" stopIfTrue="1" operator="equal">
      <formula>"OK"</formula>
    </cfRule>
  </conditionalFormatting>
  <conditionalFormatting sqref="AE9 AL9">
    <cfRule type="cellIs" dxfId="50" priority="935" operator="equal">
      <formula>"Sin iniciar"</formula>
    </cfRule>
    <cfRule type="cellIs" dxfId="49" priority="936" operator="equal">
      <formula>"Vencida"</formula>
    </cfRule>
    <cfRule type="cellIs" dxfId="48" priority="937" operator="equal">
      <formula>"En avance"</formula>
    </cfRule>
    <cfRule type="cellIs" dxfId="47" priority="938" operator="equal">
      <formula>"Cumplida"</formula>
    </cfRule>
  </conditionalFormatting>
  <conditionalFormatting sqref="AL8">
    <cfRule type="cellIs" dxfId="46" priority="942" stopIfTrue="1" operator="equal">
      <formula>"ROJO"</formula>
    </cfRule>
    <cfRule type="cellIs" dxfId="45" priority="943" stopIfTrue="1" operator="equal">
      <formula>"AMARILLO"</formula>
    </cfRule>
    <cfRule type="cellIs" dxfId="44" priority="944" stopIfTrue="1" operator="equal">
      <formula>"OK"</formula>
    </cfRule>
  </conditionalFormatting>
  <dataValidations count="11">
    <dataValidation type="custom" allowBlank="1" showInputMessage="1" showErrorMessage="1" prompt="Cualquier contenido Maximo 390 Caracteres -  Registre DE MANERA BREVE acción (correctiva y/o preventiva) q adopta la Entidad p/ subsanar o corregir causa que genera hallazgo. (MÁX. 390 CARACTERES) Inserte tantas filas como ACTIVIDADES tenga." sqref="C235:C237 C276:C278 C281:C282" xr:uid="{00000000-0002-0000-0200-000000000000}">
      <formula1>AND(GTE(LEN(C235),MIN((0),(390))),LTE(LEN(C235),MAX((0),(390))))</formula1>
    </dataValidation>
    <dataValidation type="decimal" allowBlank="1" showInputMessage="1" showErrorMessage="1" prompt="Escriba un número en esta casilla -  Registre EN NÚMERO la cantidad, Volumen o tamaño de la actividad (en unidades o porcentajes).  Ej.: Si en col. 28 registró INFORMES y son 5 informes, aquí se registra el número 5." sqref="E20:E21 E219:E220 E260 E274:E275 E319 E330 E383 E385:E432 E487:E489" xr:uid="{00000000-0002-0000-0200-000001000000}">
      <formula1>-9223372036854770000</formula1>
      <formula2>9223372036854770000</formula2>
    </dataValidation>
    <dataValidation type="custom" allowBlank="1" showInputMessage="1" prompt="Cualquier contenido Maximo 390 Caracteres -  Registre DE MANERA BREVE las actividades a desarrollar para el cumplimiento de la Acción  de mejoramiento.  Insterte UNA FILA  por ACTIVIDAD. (MÁX. 390 CARACTERES)" sqref="C260 C275 C319 C330 C489" xr:uid="{00000000-0002-0000-0200-000002000000}">
      <formula1>AND(GTE(LEN(C260),MIN((0),(390))),LTE(LEN(C260),MAX((0),(390))))</formula1>
    </dataValidation>
    <dataValidation type="decimal" allowBlank="1" showInputMessage="1" showErrorMessage="1" prompt="Escriba un número en esta casilla -  Registre EN NÚMERO la cantidad, volumen o tamaño de la actividad (en unidades o porcentajes).  Ej.: Si en col. 28 registró INFORMES y son 5 informes, aquí se registra el número 5." sqref="E18:E19 E75:E79 E96 E225:E233 E235:E239 E265:E273 E276:E278 E326:E327 E341:E342 E377:E382 E384 E437 E444 E283" xr:uid="{00000000-0002-0000-0200-000003000000}">
      <formula1>-9223372036854770000</formula1>
      <formula2>9223372036854770000</formula2>
    </dataValidation>
    <dataValidation type="date" allowBlank="1" showInputMessage="1" prompt="Ingrese una fecha (AAAA/MM/DD) -  Registre la FECHA PROGRAMADA para la terminación de la actividad. (FORMATO AAAA/MM/DD)" sqref="G19 G75:G79 G89 G91 G94 G96 G98 G100 G105:G110 G235:G239 G271:G273 G444 G333 G341:G342 G381:G382 G428:G431 G437 G276:G283" xr:uid="{00000000-0002-0000-0200-000005000000}">
      <formula1>1900/1/1</formula1>
      <formula2>3000/1/1</formula2>
    </dataValidation>
    <dataValidation type="date" allowBlank="1" showInputMessage="1" prompt="Ingrese una fecha (AAAA/MM/DD) -  Registre la FECHA PROGRAMADA para el inicio de la actividad. (FORMATO AAAA/MM/DD)" sqref="F18:G18 F19 F20:G21 F71:G72 F75:F79 F80:G88 F89 F91 F94 F96 F98 F100 F105:F110 F219:G222 G223:G224 F225:G233 F235:F239 F260:G260 F263:G263 F265:G270 F271:F273 F274:G275 F276:F278 F487:G492 F319:G321 F326:G328 F329:F330 F331:G332 F341:F342 F363:G380 F381:F382 F383:G427 F428:F431 F432:G432 F437 F444 F281:F283" xr:uid="{00000000-0002-0000-0200-000007000000}">
      <formula1>1900/1/1</formula1>
      <formula2>3000/1/1</formula2>
    </dataValidation>
    <dataValidation type="custom" allowBlank="1" showInputMessage="1" showErrorMessage="1" prompt="Cualquier contenido Maximo 390 Caracteres -  Registre DE MANERA BREVE las actividades a desarrollar para el cumplimiento de la Acción  de mejoramiento.  Insterte UNA FILA  por ACTIVIDAD. (MÁX. 390 CARACTERES)" sqref="C18:C19 C75:C79 C96 C225:C233 C238:C239 C265:C273 C326:C327 C341:C342 C377:C432 C437 C444 C283" xr:uid="{00000000-0002-0000-0200-000008000000}">
      <formula1>AND(GTE(LEN(C18),MIN((0),(390))),LTE(LEN(C18),MAX((0),(390))))</formula1>
    </dataValidation>
    <dataValidation type="custom" allowBlank="1" showInputMessage="1" showErrorMessage="1" prompt="Cualquier contenido Maximo 390 Caracteres -  Registre DE MANERA BREVE la Unidad de Medida de la actividad. (Ej.: Informes, jornadas de capacitación, etc.) (MÁX. 390 CARACTERES)" sqref="D18:D19 D75:D79 D225:D233 D235:D239 D265:D273 D276:D278 D326:D327 D341:D342 D377:D432 D437 D444 D283" xr:uid="{00000000-0002-0000-0200-00000B000000}">
      <formula1>AND(GTE(LEN(D18),MIN((0),(390))),LTE(LEN(D18),MAX((0),(390))))</formula1>
    </dataValidation>
    <dataValidation type="decimal" allowBlank="1" showInputMessage="1" showErrorMessage="1" prompt="Escriba un número en esta casilla -  Registre el numero de semanas que existen entre las fecha de inicio y la fecha final de la actividad." sqref="E263" xr:uid="{00000000-0002-0000-0200-00000C000000}">
      <formula1>-9223372036854770000</formula1>
      <formula2>9223372036854770000</formula2>
    </dataValidation>
    <dataValidation type="custom" allowBlank="1" showInputMessage="1" prompt="Cualquier contenido Maximo 390 Caracteres -  Registre DE MANERA BREVE la Unidad de Medida de la actividad. (Ej.: Informes, jornadas de capacitación, etc.) (MÁX. 390 CARACTERES)" sqref="D260 D275 D319 D330 D489" xr:uid="{00000000-0002-0000-0200-00000D000000}">
      <formula1>AND(GTE(LEN(D260),MIN((0),(390))),LTE(LEN(D260),MAX((0),(390))))</formula1>
    </dataValidation>
    <dataValidation type="custom" allowBlank="1" showInputMessage="1" showErrorMessage="1" prompt="Cualquier contenido Maximo 390 Caracteres -  Registre CAUSA contenida en Inf de Auditoría(Suscripción), ó q se encuentra en Plan ya suscrito(Avance o Seguimiento) SI SUPERA 390 CARACTERES, RESÚMALA. Insterte tantas filas como ACTIVIDADES sean." sqref="C24:D24 D96 C290:D290" xr:uid="{00000000-0002-0000-0200-00000E000000}">
      <formula1>AND(GTE(LEN(C24),MIN((0),(390))),LTE(LEN(C24),MAX((0),(390))))</formula1>
    </dataValidation>
  </dataValidations>
  <hyperlinks>
    <hyperlink ref="M12" r:id="rId1" xr:uid="{00000000-0004-0000-0200-000000000000}"/>
    <hyperlink ref="M13" r:id="rId2" xr:uid="{00000000-0004-0000-0200-000001000000}"/>
    <hyperlink ref="M14" r:id="rId3" xr:uid="{00000000-0004-0000-0200-000002000000}"/>
    <hyperlink ref="M15" r:id="rId4" xr:uid="{00000000-0004-0000-0200-000003000000}"/>
    <hyperlink ref="M18" r:id="rId5" xr:uid="{00000000-0004-0000-0200-000004000000}"/>
    <hyperlink ref="M22" r:id="rId6" xr:uid="{00000000-0004-0000-0200-000005000000}"/>
    <hyperlink ref="M23" r:id="rId7" xr:uid="{00000000-0004-0000-0200-000006000000}"/>
    <hyperlink ref="M24" r:id="rId8" xr:uid="{00000000-0004-0000-0200-000007000000}"/>
    <hyperlink ref="M25" r:id="rId9" xr:uid="{00000000-0004-0000-0200-000008000000}"/>
    <hyperlink ref="M31" r:id="rId10" xr:uid="{00000000-0004-0000-0200-000009000000}"/>
    <hyperlink ref="M32" r:id="rId11" xr:uid="{00000000-0004-0000-0200-00000A000000}"/>
    <hyperlink ref="M39" r:id="rId12" xr:uid="{00000000-0004-0000-0200-00000B000000}"/>
    <hyperlink ref="M42" r:id="rId13" xr:uid="{00000000-0004-0000-0200-00000C000000}"/>
    <hyperlink ref="M44" r:id="rId14" xr:uid="{00000000-0004-0000-0200-00000D000000}"/>
    <hyperlink ref="M45" r:id="rId15" xr:uid="{00000000-0004-0000-0200-00000E000000}"/>
    <hyperlink ref="M46" r:id="rId16" xr:uid="{00000000-0004-0000-0200-00000F000000}"/>
    <hyperlink ref="M47" r:id="rId17" xr:uid="{00000000-0004-0000-0200-000010000000}"/>
    <hyperlink ref="M48" r:id="rId18" xr:uid="{00000000-0004-0000-0200-000011000000}"/>
    <hyperlink ref="M49" r:id="rId19" xr:uid="{00000000-0004-0000-0200-000012000000}"/>
    <hyperlink ref="M50" r:id="rId20" xr:uid="{00000000-0004-0000-0200-000013000000}"/>
    <hyperlink ref="M51" r:id="rId21" xr:uid="{00000000-0004-0000-0200-000014000000}"/>
    <hyperlink ref="M53" r:id="rId22" xr:uid="{00000000-0004-0000-0200-000015000000}"/>
    <hyperlink ref="M54" r:id="rId23" xr:uid="{00000000-0004-0000-0200-000016000000}"/>
    <hyperlink ref="M55" r:id="rId24" xr:uid="{00000000-0004-0000-0200-000017000000}"/>
    <hyperlink ref="M57" r:id="rId25" xr:uid="{00000000-0004-0000-0200-000018000000}"/>
    <hyperlink ref="M58" r:id="rId26" xr:uid="{00000000-0004-0000-0200-000019000000}"/>
    <hyperlink ref="M60" r:id="rId27" xr:uid="{00000000-0004-0000-0200-00001A000000}"/>
    <hyperlink ref="M65" r:id="rId28" xr:uid="{00000000-0004-0000-0200-00001B000000}"/>
    <hyperlink ref="M72" r:id="rId29" xr:uid="{00000000-0004-0000-0200-00001C000000}"/>
    <hyperlink ref="M73" r:id="rId30" xr:uid="{00000000-0004-0000-0200-00001D000000}"/>
    <hyperlink ref="M74" r:id="rId31" xr:uid="{00000000-0004-0000-0200-00001E000000}"/>
    <hyperlink ref="M75" r:id="rId32" xr:uid="{00000000-0004-0000-0200-00001F000000}"/>
    <hyperlink ref="M76" r:id="rId33" xr:uid="{00000000-0004-0000-0200-000020000000}"/>
    <hyperlink ref="M77" r:id="rId34" xr:uid="{00000000-0004-0000-0200-000021000000}"/>
    <hyperlink ref="M78" r:id="rId35" xr:uid="{00000000-0004-0000-0200-000022000000}"/>
    <hyperlink ref="M79" r:id="rId36" xr:uid="{00000000-0004-0000-0200-000023000000}"/>
    <hyperlink ref="M80" r:id="rId37" xr:uid="{00000000-0004-0000-0200-000024000000}"/>
    <hyperlink ref="M81" r:id="rId38" xr:uid="{00000000-0004-0000-0200-000025000000}"/>
    <hyperlink ref="M82" r:id="rId39" xr:uid="{00000000-0004-0000-0200-000026000000}"/>
    <hyperlink ref="M83" r:id="rId40" xr:uid="{00000000-0004-0000-0200-000027000000}"/>
    <hyperlink ref="M84" r:id="rId41" xr:uid="{00000000-0004-0000-0200-000028000000}"/>
    <hyperlink ref="M85" r:id="rId42" xr:uid="{00000000-0004-0000-0200-000029000000}"/>
    <hyperlink ref="M86" r:id="rId43" xr:uid="{00000000-0004-0000-0200-00002A000000}"/>
    <hyperlink ref="M87" r:id="rId44" xr:uid="{00000000-0004-0000-0200-00002B000000}"/>
    <hyperlink ref="M88" r:id="rId45" xr:uid="{00000000-0004-0000-0200-00002C000000}"/>
    <hyperlink ref="M89" r:id="rId46" xr:uid="{00000000-0004-0000-0200-00002D000000}"/>
    <hyperlink ref="M91" r:id="rId47" xr:uid="{00000000-0004-0000-0200-00002E000000}"/>
    <hyperlink ref="M92" r:id="rId48" xr:uid="{00000000-0004-0000-0200-00002F000000}"/>
    <hyperlink ref="M94" r:id="rId49" xr:uid="{00000000-0004-0000-0200-000030000000}"/>
    <hyperlink ref="M97" r:id="rId50" xr:uid="{00000000-0004-0000-0200-000031000000}"/>
    <hyperlink ref="M98" r:id="rId51" xr:uid="{00000000-0004-0000-0200-000032000000}"/>
    <hyperlink ref="M99" r:id="rId52" xr:uid="{00000000-0004-0000-0200-000033000000}"/>
    <hyperlink ref="M100" r:id="rId53" xr:uid="{00000000-0004-0000-0200-000034000000}"/>
    <hyperlink ref="M105" r:id="rId54" xr:uid="{00000000-0004-0000-0200-000035000000}"/>
    <hyperlink ref="M112" r:id="rId55" xr:uid="{00000000-0004-0000-0200-000036000000}"/>
    <hyperlink ref="M114" r:id="rId56" xr:uid="{00000000-0004-0000-0200-000037000000}"/>
    <hyperlink ref="M116" r:id="rId57" xr:uid="{00000000-0004-0000-0200-000038000000}"/>
    <hyperlink ref="M117" r:id="rId58" xr:uid="{00000000-0004-0000-0200-000039000000}"/>
    <hyperlink ref="M118" r:id="rId59" xr:uid="{00000000-0004-0000-0200-00003A000000}"/>
    <hyperlink ref="M119" r:id="rId60" xr:uid="{00000000-0004-0000-0200-00003B000000}"/>
    <hyperlink ref="M121" r:id="rId61" xr:uid="{00000000-0004-0000-0200-00003C000000}"/>
    <hyperlink ref="M134" r:id="rId62" xr:uid="{00000000-0004-0000-0200-00003D000000}"/>
    <hyperlink ref="M135" r:id="rId63" xr:uid="{00000000-0004-0000-0200-00003E000000}"/>
    <hyperlink ref="M142" r:id="rId64" xr:uid="{00000000-0004-0000-0200-00003F000000}"/>
    <hyperlink ref="M144" r:id="rId65" xr:uid="{00000000-0004-0000-0200-000040000000}"/>
    <hyperlink ref="M178" r:id="rId66" xr:uid="{00000000-0004-0000-0200-000041000000}"/>
    <hyperlink ref="M322" r:id="rId67" xr:uid="{00000000-0004-0000-0200-000042000000}"/>
    <hyperlink ref="T70" r:id="rId68" xr:uid="{23780F1C-CFA4-4EAE-803D-E64BCD14ED2E}"/>
    <hyperlink ref="T74" r:id="rId69" display="https://dnbcgovco-my.sharepoint.com/my?id=%2Fpersonal%2Fplaneacion%5Fdnbc%5Fgov%5Fco%2FDocuments%2FDocumentos%20SIGE%2F6%2E%20Planes%2FPLAN%20DE%20MEJORA%2F2026%2F02%2E%20Seguimiento%20Segundo%20Trimestre%2F08%2E%20Fortalecimiento%20Bomberil&amp;viewid=efb70791%2Db8ab%2D49e7%2Db552%2Dd3d4cbe976b9&amp;ga=1" xr:uid="{B9077853-05B1-42B3-88BD-BCB30526AB43}"/>
    <hyperlink ref="T90" r:id="rId70" xr:uid="{DED99C7E-2F5B-4458-A274-D212450708AF}"/>
    <hyperlink ref="T97" r:id="rId71" xr:uid="{4403C26A-62DD-4213-827E-8D1D7868A405}"/>
    <hyperlink ref="T42" r:id="rId72" display="https://dnbcgovco-my.sharepoint.com/:f:/g/personal/planeacion_dnbc_gov_co/IgDxwJlyt6S4TbzN8l8KRrbnAXPy7e5xjh4i5tMSsLRGrSk?e=6zJ2p2" xr:uid="{92566E4D-1C10-41BA-8272-E04CE546C43B}"/>
    <hyperlink ref="T43" r:id="rId73" display="https://dnbcgovco-my.sharepoint.com/:f:/g/personal/planeacion_dnbc_gov_co/IgDxwJlyt6S4TbzN8l8KRrbnAXPy7e5xjh4i5tMSsLRGrSk?e=6zJ2p2" xr:uid="{CD96F416-1E5C-4B22-9B08-8959F4EBC87B}"/>
    <hyperlink ref="T47" r:id="rId74" display="https://dnbcgovco-my.sharepoint.com/:f:/g/personal/planeacion_dnbc_gov_co/IgDxwJlyt6S4TbzN8l8KRrbnAXPy7e5xjh4i5tMSsLRGrSk?e=6zJ2p2" xr:uid="{0A083EFA-F6CA-4A9A-A366-692F5A9C10B5}"/>
    <hyperlink ref="T48" r:id="rId75" display="https://dnbcgovco-my.sharepoint.com/:f:/g/personal/planeacion_dnbc_gov_co/IgDxwJlyt6S4TbzN8l8KRrbnAXPy7e5xjh4i5tMSsLRGrSk?e=6zJ2p2" xr:uid="{7DAF6F04-5208-4C4F-B4FA-1117FE184975}"/>
    <hyperlink ref="T51" r:id="rId76" display="https://dnbcgovco-my.sharepoint.com/:f:/g/personal/planeacion_dnbc_gov_co/IgDxwJlyt6S4TbzN8l8KRrbnAXPy7e5xjh4i5tMSsLRGrSk?e=6zJ2p2" xr:uid="{36CC79E5-B53A-4264-91DA-1B05551836F1}"/>
    <hyperlink ref="T52" r:id="rId77" display="https://dnbcgovco-my.sharepoint.com/:f:/g/personal/planeacion_dnbc_gov_co/IgDxwJlyt6S4TbzN8l8KRrbnAXPy7e5xjh4i5tMSsLRGrSk?e=6zJ2p2" xr:uid="{D78D6458-69DA-4248-B82A-1C9273A7BD70}"/>
    <hyperlink ref="T53" r:id="rId78" display="https://dnbcgovco-my.sharepoint.com/:f:/g/personal/planeacion_dnbc_gov_co/IgDxwJlyt6S4TbzN8l8KRrbnAXPy7e5xjh4i5tMSsLRGrSk?e=6zJ2p2" xr:uid="{32E9D745-BF01-4583-ADB1-363BE8F29D5B}"/>
    <hyperlink ref="T55" r:id="rId79" display="https://dnbcgovco-my.sharepoint.com/:f:/g/personal/planeacion_dnbc_gov_co/IgDxwJlyt6S4TbzN8l8KRrbnAXPy7e5xjh4i5tMSsLRGrSk?e=6zJ2p2" xr:uid="{77FFF534-FDBD-4AB8-9540-62B09F3FB378}"/>
    <hyperlink ref="T56" r:id="rId80" display="https://dnbcgovco-my.sharepoint.com/:f:/g/personal/planeacion_dnbc_gov_co/IgDxwJlyt6S4TbzN8l8KRrbnAXPy7e5xjh4i5tMSsLRGrSk?e=6zJ2p2" xr:uid="{2A814C22-7A14-4A2F-833D-19E2F4CC9444}"/>
    <hyperlink ref="T58" r:id="rId81" display="https://dnbcgovco-my.sharepoint.com/:f:/g/personal/planeacion_dnbc_gov_co/IgDxwJlyt6S4TbzN8l8KRrbnAXPy7e5xjh4i5tMSsLRGrSk?e=6zJ2p2" xr:uid="{A99AF9EB-CE1D-4A31-ABC7-4AEEB0CD0F4A}"/>
    <hyperlink ref="T60" r:id="rId82" display="https://dnbcgovco-my.sharepoint.com/:f:/g/personal/planeacion_dnbc_gov_co/IgDxwJlyt6S4TbzN8l8KRrbnAXPy7e5xjh4i5tMSsLRGrSk?e=6zJ2p2" xr:uid="{1F3E242E-A71F-42FE-850B-FFEEBA3ACCCC}"/>
    <hyperlink ref="T61" r:id="rId83" display="https://dnbcgovco-my.sharepoint.com/:f:/g/personal/planeacion_dnbc_gov_co/IgDxwJlyt6S4TbzN8l8KRrbnAXPy7e5xjh4i5tMSsLRGrSk?e=6zJ2p2" xr:uid="{7E6A55DC-221E-4D14-A9D9-D242E0A76C14}"/>
    <hyperlink ref="T62" r:id="rId84" display="https://dnbcgovco-my.sharepoint.com/:f:/g/personal/planeacion_dnbc_gov_co/IgDxwJlyt6S4TbzN8l8KRrbnAXPy7e5xjh4i5tMSsLRGrSk?e=6zJ2p2" xr:uid="{D92377F4-DCE9-4796-88B1-8522B3232EF3}"/>
    <hyperlink ref="T63" r:id="rId85" display="https://dnbcgovco-my.sharepoint.com/:f:/g/personal/planeacion_dnbc_gov_co/IgDxwJlyt6S4TbzN8l8KRrbnAXPy7e5xjh4i5tMSsLRGrSk?e=6zJ2p2" xr:uid="{3B6B6240-3350-41DB-857C-8615239EFACA}"/>
    <hyperlink ref="T64" r:id="rId86" display="https://dnbcgovco-my.sharepoint.com/:f:/g/personal/planeacion_dnbc_gov_co/IgDxwJlyt6S4TbzN8l8KRrbnAXPy7e5xjh4i5tMSsLRGrSk?e=6zJ2p2" xr:uid="{9DF7B8DC-E363-4040-8190-7E096AAEA057}"/>
    <hyperlink ref="T59" r:id="rId87" display="https://dnbcgovco-my.sharepoint.com/personal/planeacion_dnbc_gov_co/_layouts/15/onedrive.aspx?id=%2Fpersonal%2Fplaneacion%5Fdnbc%5Fgov%5Fco%2FDocuments%2FDocumentos%20SIGE%2F6%2E%20Planes%2FPLAN%20DE%20MEJORA%2F2026%2F02%2E%20Seguimiento%20Segundo%20Trimestre%2F05%2E%20Gesti%C3%B3n%20de%20Atenci%C3%B3n%20al%20Usuario%2FEVIDENCIAS%20SEGUNDO%20TRIMESTRE%202026%20PLAN%20MEJORA&amp;viewid=efb70791%2Db8ab%2D49e7%2Db552%2Dd3d4cbe976b9&amp;ga=1" xr:uid="{8C31493C-6878-4F2A-87FC-06F135AD36CA}"/>
    <hyperlink ref="T242" r:id="rId88" xr:uid="{AA25F3A4-A496-4400-87BA-12B61F16F6F7}"/>
    <hyperlink ref="T295" r:id="rId89" xr:uid="{52D07749-B0A6-44D2-94B5-44F06964F6DD}"/>
    <hyperlink ref="T464" r:id="rId90" xr:uid="{01257BB4-3016-497E-989E-EA07575FA816}"/>
    <hyperlink ref="T471" r:id="rId91" xr:uid="{57B5007B-8ABB-4F47-9EFF-B2EA22763ED9}"/>
    <hyperlink ref="T121" r:id="rId92" display="https://dnbcgovco-my.sharepoint.com/my?id=%2Fpersonal%2Fplaneacion%5Fdnbc%5Fgov%5Fco%2FDocuments%2FDocumentos%20SIGE%2F6%2E%20Planes%2FPLAN%20DE%20MEJORA%2F2026%2F02%2E%20Seguimiento%20Segundo%20Trimestre%2F11%2E%20Gesti%C3%B3n%20del%20Talento%20Humano&amp;viewid=efb70791%2Db8ab%2D49e7%2Db552%2Dd3d4cbe976b9" xr:uid="{4F55AC4F-4BCB-4B7D-8B16-2B06C9564B47}"/>
    <hyperlink ref="T122" r:id="rId93" display="https://dnbcgovco-my.sharepoint.com/my?id=%2Fpersonal%2Fplaneacion%5Fdnbc%5Fgov%5Fco%2FDocuments%2FDocumentos%20SIGE%2F6%2E%20Planes%2FPLAN%20DE%20MEJORA%2F2026%2F02%2E%20Seguimiento%20Segundo%20Trimestre%2F11%2E%20Gesti%C3%B3n%20del%20Talento%20Humano&amp;viewid=efb70791%2Db8ab%2D49e7%2Db552%2Dd3d4cbe976b9" xr:uid="{0D4A8915-8373-4A40-8872-FA56FE042A6F}"/>
    <hyperlink ref="T126" r:id="rId94" display="https://dnbcgovco-my.sharepoint.com/my?id=%2Fpersonal%2Fplaneacion%5Fdnbc%5Fgov%5Fco%2FDocuments%2FDocumentos%20SIGE%2F6%2E%20Planes%2FPLAN%20DE%20MEJORA%2F2026%2F02%2E%20Seguimiento%20Segundo%20Trimestre%2F11%2E%20Gesti%C3%B3n%20del%20Talento%20Humano&amp;viewid=efb70791%2Db8ab%2D49e7%2Db552%2Dd3d4cbe976b9" xr:uid="{3603E2A2-7410-4081-87A3-622D8E341BFA}"/>
    <hyperlink ref="T127" r:id="rId95" display="https://dnbcgovco-my.sharepoint.com/my?id=%2Fpersonal%2Fplaneacion%5Fdnbc%5Fgov%5Fco%2FDocuments%2FDocumentos%20SIGE%2F6%2E%20Planes%2FPLAN%20DE%20MEJORA%2F2026%2F02%2E%20Seguimiento%20Segundo%20Trimestre%2F11%2E%20Gesti%C3%B3n%20del%20Talento%20Humano&amp;viewid=efb70791%2Db8ab%2D49e7%2Db552%2Dd3d4cbe976b9" xr:uid="{8B649D68-2228-4FCD-879A-7E45C73E3BD4}"/>
    <hyperlink ref="T130" r:id="rId96" display="https://dnbcgovco-my.sharepoint.com/my?id=%2Fpersonal%2Fplaneacion%5Fdnbc%5Fgov%5Fco%2FDocuments%2FDocumentos%20SIGE%2F6%2E%20Planes%2FPLAN%20DE%20MEJORA%2F2026%2F02%2E%20Seguimiento%20Segundo%20Trimestre%2F11%2E%20Gesti%C3%B3n%20del%20Talento%20Humano&amp;viewid=efb70791%2Db8ab%2D49e7%2Db552%2Dd3d4cbe976b9" xr:uid="{57A7AF58-B656-4EC2-9D89-B9ED1FAEF763}"/>
    <hyperlink ref="T131" r:id="rId97" display="https://dnbcgovco-my.sharepoint.com/my?id=%2Fpersonal%2Fplaneacion%5Fdnbc%5Fgov%5Fco%2FDocuments%2FDocumentos%20SIGE%2F6%2E%20Planes%2FPLAN%20DE%20MEJORA%2F2026%2F02%2E%20Seguimiento%20Segundo%20Trimestre%2F11%2E%20Gesti%C3%B3n%20del%20Talento%20Humano&amp;viewid=efb70791%2Db8ab%2D49e7%2Db552%2Dd3d4cbe976b9" xr:uid="{D90BC477-AF7F-48D3-95C3-B1BF11476DFB}"/>
    <hyperlink ref="T132" r:id="rId98" display="https://dnbcgovco-my.sharepoint.com/my?id=%2Fpersonal%2Fplaneacion%5Fdnbc%5Fgov%5Fco%2FDocuments%2FDocumentos%20SIGE%2F6%2E%20Planes%2FPLAN%20DE%20MEJORA%2F2026%2F02%2E%20Seguimiento%20Segundo%20Trimestre%2F11%2E%20Gesti%C3%B3n%20del%20Talento%20Humano&amp;viewid=efb70791%2Db8ab%2D49e7%2Db552%2Dd3d4cbe976b9" xr:uid="{C883C55C-44F4-47A8-B9E1-9E0EF7648805}"/>
    <hyperlink ref="T133" r:id="rId99" display="https://dnbcgovco-my.sharepoint.com/my?id=%2Fpersonal%2Fplaneacion%5Fdnbc%5Fgov%5Fco%2FDocuments%2FDocumentos%20SIGE%2F6%2E%20Planes%2FPLAN%20DE%20MEJORA%2F2026%2F02%2E%20Seguimiento%20Segundo%20Trimestre%2F11%2E%20Gesti%C3%B3n%20del%20Talento%20Humano&amp;viewid=efb70791%2Db8ab%2D49e7%2Db552%2Dd3d4cbe976b9" xr:uid="{9CCFD2CE-0DAA-4990-9D71-43CED43659E8}"/>
    <hyperlink ref="T134" r:id="rId100" display="https://dnbcgovco-my.sharepoint.com/my?id=%2Fpersonal%2Fplaneacion%5Fdnbc%5Fgov%5Fco%2FDocuments%2FDocumentos%20SIGE%2F6%2E%20Planes%2FPLAN%20DE%20MEJORA%2F2026%2F02%2E%20Seguimiento%20Segundo%20Trimestre%2F11%2E%20Gesti%C3%B3n%20del%20Talento%20Humano&amp;viewid=efb70791%2Db8ab%2D49e7%2Db552%2Dd3d4cbe976b9" xr:uid="{3B5AFA33-28EC-49F2-8DEE-7DBD2E81707E}"/>
    <hyperlink ref="T135" r:id="rId101" display="https://dnbcgovco-my.sharepoint.com/my?id=%2Fpersonal%2Fplaneacion%5Fdnbc%5Fgov%5Fco%2FDocuments%2FDocumentos%20SIGE%2F6%2E%20Planes%2FPLAN%20DE%20MEJORA%2F2026%2F02%2E%20Seguimiento%20Segundo%20Trimestre%2F11%2E%20Gesti%C3%B3n%20del%20Talento%20Humano&amp;viewid=efb70791%2Db8ab%2D49e7%2Db552%2Dd3d4cbe976b9" xr:uid="{183F3EC9-85DD-4A6C-B2D7-DBF7A80B1AA0}"/>
    <hyperlink ref="T141" r:id="rId102" display="https://dnbcgovco-my.sharepoint.com/my?id=%2Fpersonal%2Fplaneacion%5Fdnbc%5Fgov%5Fco%2FDocuments%2FDocumentos%20SIGE%2F6%2E%20Planes%2FPLAN%20DE%20MEJORA%2F2026%2F02%2E%20Seguimiento%20Segundo%20Trimestre%2F11%2E%20Gesti%C3%B3n%20del%20Talento%20Humano&amp;viewid=efb70791%2Db8ab%2D49e7%2Db552%2Dd3d4cbe976b9" xr:uid="{F3B16555-00DF-4B8D-9CDE-ABE430FD28A0}"/>
    <hyperlink ref="T142" r:id="rId103" display="https://dnbcgovco-my.sharepoint.com/my?id=%2Fpersonal%2Fplaneacion%5Fdnbc%5Fgov%5Fco%2FDocuments%2FDocumentos%20SIGE%2F6%2E%20Planes%2FPLAN%20DE%20MEJORA%2F2026%2F02%2E%20Seguimiento%20Segundo%20Trimestre%2F11%2E%20Gesti%C3%B3n%20del%20Talento%20Humano&amp;viewid=efb70791%2Db8ab%2D49e7%2Db552%2Dd3d4cbe976b9" xr:uid="{BD0A36E3-21E1-4506-AA4A-99C19DFC4FCD}"/>
    <hyperlink ref="T143" r:id="rId104" display="https://dnbcgovco-my.sharepoint.com/my?id=%2Fpersonal%2Fplaneacion%5Fdnbc%5Fgov%5Fco%2FDocuments%2FDocumentos%20SIGE%2F6%2E%20Planes%2FPLAN%20DE%20MEJORA%2F2026%2F02%2E%20Seguimiento%20Segundo%20Trimestre%2F11%2E%20Gesti%C3%B3n%20del%20Talento%20Humano&amp;viewid=efb70791%2Db8ab%2D49e7%2Db552%2Dd3d4cbe976b9" xr:uid="{9E4CC785-07B2-4EE6-B41E-3B36D460CE45}"/>
    <hyperlink ref="T144" r:id="rId105" display="https://dnbcgovco-my.sharepoint.com/my?id=%2Fpersonal%2Fplaneacion%5Fdnbc%5Fgov%5Fco%2FDocuments%2FDocumentos%20SIGE%2F6%2E%20Planes%2FPLAN%20DE%20MEJORA%2F2026%2F02%2E%20Seguimiento%20Segundo%20Trimestre%2F11%2E%20Gesti%C3%B3n%20del%20Talento%20Humano&amp;viewid=efb70791%2Db8ab%2D49e7%2Db552%2Dd3d4cbe976b9" xr:uid="{BF22D242-4835-4991-82FD-AD17B955BE51}"/>
    <hyperlink ref="T145" r:id="rId106" display="https://dnbcgovco-my.sharepoint.com/my?id=%2Fpersonal%2Fplaneacion%5Fdnbc%5Fgov%5Fco%2FDocuments%2FDocumentos%20SIGE%2F6%2E%20Planes%2FPLAN%20DE%20MEJORA%2F2026%2F02%2E%20Seguimiento%20Segundo%20Trimestre%2F11%2E%20Gesti%C3%B3n%20del%20Talento%20Humano&amp;viewid=efb70791%2Db8ab%2D49e7%2Db552%2Dd3d4cbe976b9" xr:uid="{A3063B87-A998-4887-BBD3-8197887B41D3}"/>
    <hyperlink ref="T146" r:id="rId107" display="https://dnbcgovco-my.sharepoint.com/my?id=%2Fpersonal%2Fplaneacion%5Fdnbc%5Fgov%5Fco%2FDocuments%2FDocumentos%20SIGE%2F6%2E%20Planes%2FPLAN%20DE%20MEJORA%2F2026%2F02%2E%20Seguimiento%20Segundo%20Trimestre%2F11%2E%20Gesti%C3%B3n%20del%20Talento%20Humano&amp;viewid=efb70791%2Db8ab%2D49e7%2Db552%2Dd3d4cbe976b9" xr:uid="{54866142-E32D-4E85-9885-B75B0B992DBC}"/>
    <hyperlink ref="T147" r:id="rId108" display="https://dnbcgovco-my.sharepoint.com/my?id=%2Fpersonal%2Fplaneacion%5Fdnbc%5Fgov%5Fco%2FDocuments%2FDocumentos%20SIGE%2F6%2E%20Planes%2FPLAN%20DE%20MEJORA%2F2026%2F02%2E%20Seguimiento%20Segundo%20Trimestre%2F11%2E%20Gesti%C3%B3n%20del%20Talento%20Humano&amp;viewid=efb70791%2Db8ab%2D49e7%2Db552%2Dd3d4cbe976b9" xr:uid="{AF984C62-03CC-44D5-A519-85B8205AFFB3}"/>
    <hyperlink ref="T148" r:id="rId109" display="https://dnbcgovco-my.sharepoint.com/my?id=%2Fpersonal%2Fplaneacion%5Fdnbc%5Fgov%5Fco%2FDocuments%2FDocumentos%20SIGE%2F6%2E%20Planes%2FPLAN%20DE%20MEJORA%2F2026%2F02%2E%20Seguimiento%20Segundo%20Trimestre%2F11%2E%20Gesti%C3%B3n%20del%20Talento%20Humano&amp;viewid=efb70791%2Db8ab%2D49e7%2Db552%2Dd3d4cbe976b9" xr:uid="{15783B14-7B4F-4658-8638-258606B3E218}"/>
    <hyperlink ref="T149" r:id="rId110" display="https://dnbcgovco-my.sharepoint.com/my?id=%2Fpersonal%2Fplaneacion%5Fdnbc%5Fgov%5Fco%2FDocuments%2FDocumentos%20SIGE%2F6%2E%20Planes%2FPLAN%20DE%20MEJORA%2F2026%2F02%2E%20Seguimiento%20Segundo%20Trimestre%2F11%2E%20Gesti%C3%B3n%20del%20Talento%20Humano&amp;viewid=efb70791%2Db8ab%2D49e7%2Db552%2Dd3d4cbe976b9" xr:uid="{4234C1A6-CA04-4BC0-935D-1AC581B2D955}"/>
    <hyperlink ref="T150" r:id="rId111" display="https://dnbcgovco-my.sharepoint.com/my?id=%2Fpersonal%2Fplaneacion%5Fdnbc%5Fgov%5Fco%2FDocuments%2FDocumentos%20SIGE%2F6%2E%20Planes%2FPLAN%20DE%20MEJORA%2F2026%2F02%2E%20Seguimiento%20Segundo%20Trimestre%2F11%2E%20Gesti%C3%B3n%20del%20Talento%20Humano&amp;viewid=efb70791%2Db8ab%2D49e7%2Db552%2Dd3d4cbe976b9" xr:uid="{D2308088-7C09-4FEF-AB02-66C9F72737C0}"/>
    <hyperlink ref="T151" r:id="rId112" display="https://dnbcgovco-my.sharepoint.com/my?id=%2Fpersonal%2Fplaneacion%5Fdnbc%5Fgov%5Fco%2FDocuments%2FDocumentos%20SIGE%2F6%2E%20Planes%2FPLAN%20DE%20MEJORA%2F2026%2F02%2E%20Seguimiento%20Segundo%20Trimestre%2F11%2E%20Gesti%C3%B3n%20del%20Talento%20Humano&amp;viewid=efb70791%2Db8ab%2D49e7%2Db552%2Dd3d4cbe976b9" xr:uid="{1096A25D-A172-4E73-A85D-574BEC831C8F}"/>
    <hyperlink ref="T152" r:id="rId113" display="https://dnbcgovco-my.sharepoint.com/my?id=%2Fpersonal%2Fplaneacion%5Fdnbc%5Fgov%5Fco%2FDocuments%2FDocumentos%20SIGE%2F6%2E%20Planes%2FPLAN%20DE%20MEJORA%2F2026%2F02%2E%20Seguimiento%20Segundo%20Trimestre%2F11%2E%20Gesti%C3%B3n%20del%20Talento%20Humano&amp;viewid=efb70791%2Db8ab%2D49e7%2Db552%2Dd3d4cbe976b9" xr:uid="{BC8DEC6A-31A0-4DE4-A60A-3FBDB6B31893}"/>
    <hyperlink ref="T153" r:id="rId114" display="https://dnbcgovco-my.sharepoint.com/my?id=%2Fpersonal%2Fplaneacion%5Fdnbc%5Fgov%5Fco%2FDocuments%2FDocumentos%20SIGE%2F6%2E%20Planes%2FPLAN%20DE%20MEJORA%2F2026%2F02%2E%20Seguimiento%20Segundo%20Trimestre%2F11%2E%20Gesti%C3%B3n%20del%20Talento%20Humano&amp;viewid=efb70791%2Db8ab%2D49e7%2Db552%2Dd3d4cbe976b9" xr:uid="{5448723F-95FA-4164-A3BD-2C297051181F}"/>
    <hyperlink ref="T154" r:id="rId115" display="https://dnbcgovco-my.sharepoint.com/my?id=%2Fpersonal%2Fplaneacion%5Fdnbc%5Fgov%5Fco%2FDocuments%2FDocumentos%20SIGE%2F6%2E%20Planes%2FPLAN%20DE%20MEJORA%2F2026%2F02%2E%20Seguimiento%20Segundo%20Trimestre%2F11%2E%20Gesti%C3%B3n%20del%20Talento%20Humano&amp;viewid=efb70791%2Db8ab%2D49e7%2Db552%2Dd3d4cbe976b9" xr:uid="{01B6B436-1AC9-4D87-9F74-E4DFCD21BF3A}"/>
    <hyperlink ref="T155" r:id="rId116" display="https://dnbcgovco-my.sharepoint.com/my?id=%2Fpersonal%2Fplaneacion%5Fdnbc%5Fgov%5Fco%2FDocuments%2FDocumentos%20SIGE%2F6%2E%20Planes%2FPLAN%20DE%20MEJORA%2F2026%2F02%2E%20Seguimiento%20Segundo%20Trimestre%2F11%2E%20Gesti%C3%B3n%20del%20Talento%20Humano&amp;viewid=efb70791%2Db8ab%2D49e7%2Db552%2Dd3d4cbe976b9" xr:uid="{4D026F8C-DA17-465C-9E3E-251799C95DAF}"/>
    <hyperlink ref="T156" r:id="rId117" display="https://dnbcgovco-my.sharepoint.com/my?id=%2Fpersonal%2Fplaneacion%5Fdnbc%5Fgov%5Fco%2FDocuments%2FDocumentos%20SIGE%2F6%2E%20Planes%2FPLAN%20DE%20MEJORA%2F2026%2F02%2E%20Seguimiento%20Segundo%20Trimestre%2F11%2E%20Gesti%C3%B3n%20del%20Talento%20Humano&amp;viewid=efb70791%2Db8ab%2D49e7%2Db552%2Dd3d4cbe976b9" xr:uid="{06903CC1-297A-4199-B08D-FA88DED67C69}"/>
    <hyperlink ref="T157" r:id="rId118" display="https://dnbcgovco-my.sharepoint.com/my?id=%2Fpersonal%2Fplaneacion%5Fdnbc%5Fgov%5Fco%2FDocuments%2FDocumentos%20SIGE%2F6%2E%20Planes%2FPLAN%20DE%20MEJORA%2F2026%2F02%2E%20Seguimiento%20Segundo%20Trimestre%2F11%2E%20Gesti%C3%B3n%20del%20Talento%20Humano&amp;viewid=efb70791%2Db8ab%2D49e7%2Db552%2Dd3d4cbe976b9" xr:uid="{C805E99D-887B-4F60-BF94-A764D7803457}"/>
    <hyperlink ref="T158" r:id="rId119" display="https://dnbcgovco-my.sharepoint.com/my?id=%2Fpersonal%2Fplaneacion%5Fdnbc%5Fgov%5Fco%2FDocuments%2FDocumentos%20SIGE%2F6%2E%20Planes%2FPLAN%20DE%20MEJORA%2F2026%2F02%2E%20Seguimiento%20Segundo%20Trimestre%2F11%2E%20Gesti%C3%B3n%20del%20Talento%20Humano&amp;viewid=efb70791%2Db8ab%2D49e7%2Db552%2Dd3d4cbe976b9" xr:uid="{8FC9D570-E3DD-4C68-9BD0-CD4EABF74BB3}"/>
    <hyperlink ref="T159" r:id="rId120" display="https://dnbcgovco-my.sharepoint.com/my?id=%2Fpersonal%2Fplaneacion%5Fdnbc%5Fgov%5Fco%2FDocuments%2FDocumentos%20SIGE%2F6%2E%20Planes%2FPLAN%20DE%20MEJORA%2F2026%2F02%2E%20Seguimiento%20Segundo%20Trimestre%2F11%2E%20Gesti%C3%B3n%20del%20Talento%20Humano&amp;viewid=efb70791%2Db8ab%2D49e7%2Db552%2Dd3d4cbe976b9" xr:uid="{724E4E7E-3ED8-490D-81C2-08B430A807EA}"/>
    <hyperlink ref="T160" r:id="rId121" display="https://dnbcgovco-my.sharepoint.com/my?id=%2Fpersonal%2Fplaneacion%5Fdnbc%5Fgov%5Fco%2FDocuments%2FDocumentos%20SIGE%2F6%2E%20Planes%2FPLAN%20DE%20MEJORA%2F2026%2F02%2E%20Seguimiento%20Segundo%20Trimestre%2F11%2E%20Gesti%C3%B3n%20del%20Talento%20Humano&amp;viewid=efb70791%2Db8ab%2D49e7%2Db552%2Dd3d4cbe976b9" xr:uid="{73EDE17B-EE3D-412D-8523-28EF81ACAAF2}"/>
    <hyperlink ref="T161" r:id="rId122" display="https://dnbcgovco-my.sharepoint.com/my?id=%2Fpersonal%2Fplaneacion%5Fdnbc%5Fgov%5Fco%2FDocuments%2FDocumentos%20SIGE%2F6%2E%20Planes%2FPLAN%20DE%20MEJORA%2F2026%2F02%2E%20Seguimiento%20Segundo%20Trimestre%2F11%2E%20Gesti%C3%B3n%20del%20Talento%20Humano&amp;viewid=efb70791%2Db8ab%2D49e7%2Db552%2Dd3d4cbe976b9" xr:uid="{82AC4E35-6E83-4227-8CBB-40E96B6E358A}"/>
    <hyperlink ref="T162" r:id="rId123" display="https://dnbcgovco-my.sharepoint.com/my?id=%2Fpersonal%2Fplaneacion%5Fdnbc%5Fgov%5Fco%2FDocuments%2FDocumentos%20SIGE%2F6%2E%20Planes%2FPLAN%20DE%20MEJORA%2F2026%2F02%2E%20Seguimiento%20Segundo%20Trimestre%2F11%2E%20Gesti%C3%B3n%20del%20Talento%20Humano&amp;viewid=efb70791%2Db8ab%2D49e7%2Db552%2Dd3d4cbe976b9" xr:uid="{50577BE0-E5E3-4B40-B691-6424C6BCE671}"/>
    <hyperlink ref="T164" r:id="rId124" display="https://dnbcgovco-my.sharepoint.com/my?id=%2Fpersonal%2Fplaneacion%5Fdnbc%5Fgov%5Fco%2FDocuments%2FDocumentos%20SIGE%2F6%2E%20Planes%2FPLAN%20DE%20MEJORA%2F2026%2F02%2E%20Seguimiento%20Segundo%20Trimestre%2F11%2E%20Gesti%C3%B3n%20del%20Talento%20Humano&amp;viewid=efb70791%2Db8ab%2D49e7%2Db552%2Dd3d4cbe976b9" xr:uid="{810AE447-7E9C-4643-BC7A-69CB83058F17}"/>
    <hyperlink ref="T165" r:id="rId125" display="https://dnbcgovco-my.sharepoint.com/my?id=%2Fpersonal%2Fplaneacion%5Fdnbc%5Fgov%5Fco%2FDocuments%2FDocumentos%20SIGE%2F6%2E%20Planes%2FPLAN%20DE%20MEJORA%2F2026%2F02%2E%20Seguimiento%20Segundo%20Trimestre%2F11%2E%20Gesti%C3%B3n%20del%20Talento%20Humano&amp;viewid=efb70791%2Db8ab%2D49e7%2Db552%2Dd3d4cbe976b9" xr:uid="{E51C8347-EA79-4532-8B17-BC1DF1D2ACC0}"/>
    <hyperlink ref="T166" r:id="rId126" display="https://dnbcgovco-my.sharepoint.com/my?id=%2Fpersonal%2Fplaneacion%5Fdnbc%5Fgov%5Fco%2FDocuments%2FDocumentos%20SIGE%2F6%2E%20Planes%2FPLAN%20DE%20MEJORA%2F2026%2F02%2E%20Seguimiento%20Segundo%20Trimestre%2F11%2E%20Gesti%C3%B3n%20del%20Talento%20Humano&amp;viewid=efb70791%2Db8ab%2D49e7%2Db552%2Dd3d4cbe976b9" xr:uid="{DFE87CB2-949C-4A99-949F-A2506F63492A}"/>
    <hyperlink ref="T168" r:id="rId127" display="https://dnbcgovco-my.sharepoint.com/my?id=%2Fpersonal%2Fplaneacion%5Fdnbc%5Fgov%5Fco%2FDocuments%2FDocumentos%20SIGE%2F6%2E%20Planes%2FPLAN%20DE%20MEJORA%2F2026%2F02%2E%20Seguimiento%20Segundo%20Trimestre%2F11%2E%20Gesti%C3%B3n%20del%20Talento%20Humano&amp;viewid=efb70791%2Db8ab%2D49e7%2Db552%2Dd3d4cbe976b9" xr:uid="{67467C7E-059D-4048-B24C-1607842EBD08}"/>
    <hyperlink ref="T169" r:id="rId128" display="https://dnbcgovco-my.sharepoint.com/my?id=%2Fpersonal%2Fplaneacion%5Fdnbc%5Fgov%5Fco%2FDocuments%2FDocumentos%20SIGE%2F6%2E%20Planes%2FPLAN%20DE%20MEJORA%2F2026%2F02%2E%20Seguimiento%20Segundo%20Trimestre%2F11%2E%20Gesti%C3%B3n%20del%20Talento%20Humano&amp;viewid=efb70791%2Db8ab%2D49e7%2Db552%2Dd3d4cbe976b9" xr:uid="{63D3EBF4-6B3B-4618-AD4A-6184C6EE489E}"/>
    <hyperlink ref="T170" r:id="rId129" display="https://dnbcgovco-my.sharepoint.com/my?id=%2Fpersonal%2Fplaneacion%5Fdnbc%5Fgov%5Fco%2FDocuments%2FDocumentos%20SIGE%2F6%2E%20Planes%2FPLAN%20DE%20MEJORA%2F2026%2F02%2E%20Seguimiento%20Segundo%20Trimestre%2F11%2E%20Gesti%C3%B3n%20del%20Talento%20Humano&amp;viewid=efb70791%2Db8ab%2D49e7%2Db552%2Dd3d4cbe976b9" xr:uid="{D1A64F29-2481-475E-A699-7BCD84CEEE19}"/>
    <hyperlink ref="T172" r:id="rId130" display="https://dnbcgovco-my.sharepoint.com/my?id=%2Fpersonal%2Fplaneacion%5Fdnbc%5Fgov%5Fco%2FDocuments%2FDocumentos%20SIGE%2F6%2E%20Planes%2FPLAN%20DE%20MEJORA%2F2026%2F02%2E%20Seguimiento%20Segundo%20Trimestre%2F11%2E%20Gesti%C3%B3n%20del%20Talento%20Humano&amp;viewid=efb70791%2Db8ab%2D49e7%2Db552%2Dd3d4cbe976b9" xr:uid="{59138EAF-01D3-41ED-921C-247CF14474D3}"/>
    <hyperlink ref="T173" r:id="rId131" display="https://dnbcgovco-my.sharepoint.com/my?id=%2Fpersonal%2Fplaneacion%5Fdnbc%5Fgov%5Fco%2FDocuments%2FDocumentos%20SIGE%2F6%2E%20Planes%2FPLAN%20DE%20MEJORA%2F2026%2F02%2E%20Seguimiento%20Segundo%20Trimestre%2F11%2E%20Gesti%C3%B3n%20del%20Talento%20Humano&amp;viewid=efb70791%2Db8ab%2D49e7%2Db552%2Dd3d4cbe976b9" xr:uid="{4DAEAD6C-A19A-491C-AC70-48C8041110EB}"/>
    <hyperlink ref="T174" r:id="rId132" display="https://dnbcgovco-my.sharepoint.com/my?id=%2Fpersonal%2Fplaneacion%5Fdnbc%5Fgov%5Fco%2FDocuments%2FDocumentos%20SIGE%2F6%2E%20Planes%2FPLAN%20DE%20MEJORA%2F2026%2F02%2E%20Seguimiento%20Segundo%20Trimestre%2F11%2E%20Gesti%C3%B3n%20del%20Talento%20Humano&amp;viewid=efb70791%2Db8ab%2D49e7%2Db552%2Dd3d4cbe976b9" xr:uid="{B2E725FB-050D-414F-88CC-F622002B2BA1}"/>
    <hyperlink ref="T176" r:id="rId133" display="https://dnbcgovco-my.sharepoint.com/my?id=%2Fpersonal%2Fplaneacion%5Fdnbc%5Fgov%5Fco%2FDocuments%2FDocumentos%20SIGE%2F6%2E%20Planes%2FPLAN%20DE%20MEJORA%2F2026%2F02%2E%20Seguimiento%20Segundo%20Trimestre%2F11%2E%20Gesti%C3%B3n%20del%20Talento%20Humano&amp;viewid=efb70791%2Db8ab%2D49e7%2Db552%2Dd3d4cbe976b9" xr:uid="{3AA8988B-5D8C-40F6-941E-8C8F3654D119}"/>
    <hyperlink ref="T177" r:id="rId134" display="https://dnbcgovco-my.sharepoint.com/my?id=%2Fpersonal%2Fplaneacion%5Fdnbc%5Fgov%5Fco%2FDocuments%2FDocumentos%20SIGE%2F6%2E%20Planes%2FPLAN%20DE%20MEJORA%2F2026%2F02%2E%20Seguimiento%20Segundo%20Trimestre%2F11%2E%20Gesti%C3%B3n%20del%20Talento%20Humano&amp;viewid=efb70791%2Db8ab%2D49e7%2Db552%2Dd3d4cbe976b9" xr:uid="{4AA0119D-F459-4414-9D8D-F0A6A296569D}"/>
    <hyperlink ref="T178" r:id="rId135" display="https://dnbcgovco-my.sharepoint.com/my?id=%2Fpersonal%2Fplaneacion%5Fdnbc%5Fgov%5Fco%2FDocuments%2FDocumentos%20SIGE%2F6%2E%20Planes%2FPLAN%20DE%20MEJORA%2F2026%2F02%2E%20Seguimiento%20Segundo%20Trimestre%2F11%2E%20Gesti%C3%B3n%20del%20Talento%20Humano&amp;viewid=efb70791%2Db8ab%2D49e7%2Db552%2Dd3d4cbe976b9" xr:uid="{87AD8B85-5E3A-40A8-880A-2F0BBF363C28}"/>
    <hyperlink ref="T180" r:id="rId136" display="https://dnbcgovco-my.sharepoint.com/my?id=%2Fpersonal%2Fplaneacion%5Fdnbc%5Fgov%5Fco%2FDocuments%2FDocumentos%20SIGE%2F6%2E%20Planes%2FPLAN%20DE%20MEJORA%2F2026%2F02%2E%20Seguimiento%20Segundo%20Trimestre%2F11%2E%20Gesti%C3%B3n%20del%20Talento%20Humano&amp;viewid=efb70791%2Db8ab%2D49e7%2Db552%2Dd3d4cbe976b9" xr:uid="{2B100FD1-FB5A-45EF-817E-5F8B2C8AE470}"/>
    <hyperlink ref="T346" r:id="rId137" display="https://dnbcgovco-my.sharepoint.com/my?id=%2Fpersonal%2Fplaneacion%5Fdnbc%5Fgov%5Fco%2FDocuments%2FDocumentos%20SIGE%2F6%2E%20Planes%2FPLAN%20DE%20MEJORA%2F2026%2F02%2E%20Seguimiento%20Segundo%20Trimestre%2F15%2E%20Gesti%C3%B3n%20Contractual&amp;viewid=efb70791%2Db8ab%2D49e7%2Db552%2Dd3d4cbe976b9" xr:uid="{8D6C992F-BC3F-4EFB-BABF-9F34FF6B2D83}"/>
    <hyperlink ref="T347" r:id="rId138" display="https://dnbcgovco-my.sharepoint.com/my?id=%2Fpersonal%2Fplaneacion%5Fdnbc%5Fgov%5Fco%2FDocuments%2FDocumentos%20SIGE%2F6%2E%20Planes%2FPLAN%20DE%20MEJORA%2F2026%2F02%2E%20Seguimiento%20Segundo%20Trimestre%2F15%2E%20Gesti%C3%B3n%20Contractual&amp;viewid=efb70791%2Db8ab%2D49e7%2Db552%2Dd3d4cbe976b9" xr:uid="{3DCA6BA7-74BE-43CC-B532-65ADCF9B37B2}"/>
    <hyperlink ref="T349" r:id="rId139" display="https://dnbcgovco-my.sharepoint.com/my?id=%2Fpersonal%2Fplaneacion%5Fdnbc%5Fgov%5Fco%2FDocuments%2FDocumentos%20SIGE%2F6%2E%20Planes%2FPLAN%20DE%20MEJORA%2F2026%2F02%2E%20Seguimiento%20Segundo%20Trimestre%2F15%2E%20Gesti%C3%B3n%20Contractual&amp;viewid=efb70791%2Db8ab%2D49e7%2Db552%2Dd3d4cbe976b9" xr:uid="{C1859C3D-0C66-43B5-834F-783911DF253B}"/>
    <hyperlink ref="T351" r:id="rId140" display="https://dnbcgovco-my.sharepoint.com/my?id=%2Fpersonal%2Fplaneacion%5Fdnbc%5Fgov%5Fco%2FDocuments%2FDocumentos%20SIGE%2F6%2E%20Planes%2FPLAN%20DE%20MEJORA%2F2026%2F02%2E%20Seguimiento%20Segundo%20Trimestre%2F15%2E%20Gesti%C3%B3n%20Contractual&amp;viewid=efb70791%2Db8ab%2D49e7%2Db552%2Dd3d4cbe976b9" xr:uid="{C24EF25F-D2CB-4214-AB29-7DFFB4C7BEF8}"/>
    <hyperlink ref="T352" r:id="rId141" display="https://dnbcgovco-my.sharepoint.com/my?id=%2Fpersonal%2Fplaneacion%5Fdnbc%5Fgov%5Fco%2FDocuments%2FDocumentos%20SIGE%2F6%2E%20Planes%2FPLAN%20DE%20MEJORA%2F2026%2F02%2E%20Seguimiento%20Segundo%20Trimestre%2F15%2E%20Gesti%C3%B3n%20Contractual&amp;viewid=efb70791%2Db8ab%2D49e7%2Db552%2Dd3d4cbe976b9" xr:uid="{45D99B5C-12B4-4DFC-A70B-DD176C6C8770}"/>
    <hyperlink ref="T358" r:id="rId142" display="https://dnbcgovco-my.sharepoint.com/my?id=%2Fpersonal%2Fplaneacion%5Fdnbc%5Fgov%5Fco%2FDocuments%2FDocumentos%20SIGE%2F6%2E%20Planes%2FPLAN%20DE%20MEJORA%2F2026%2F02%2E%20Seguimiento%20Segundo%20Trimestre%2F15%2E%20Gesti%C3%B3n%20Contractual&amp;viewid=efb70791%2Db8ab%2D49e7%2Db552%2Dd3d4cbe976b9" xr:uid="{F2F941BF-6CFC-4E5F-99CA-A85F4EB03CBA}"/>
    <hyperlink ref="T359" r:id="rId143" display="https://dnbcgovco-my.sharepoint.com/my?id=%2Fpersonal%2Fplaneacion%5Fdnbc%5Fgov%5Fco%2FDocuments%2FDocumentos%20SIGE%2F6%2E%20Planes%2FPLAN%20DE%20MEJORA%2F2026%2F02%2E%20Seguimiento%20Segundo%20Trimestre%2F15%2E%20Gesti%C3%B3n%20Contractual&amp;viewid=efb70791%2Db8ab%2D49e7%2Db552%2Dd3d4cbe976b9" xr:uid="{C5CB83B7-812A-4E6E-A5CC-A79267743792}"/>
    <hyperlink ref="T362" r:id="rId144" display="https://dnbcgovco-my.sharepoint.com/my?id=%2Fpersonal%2Fplaneacion%5Fdnbc%5Fgov%5Fco%2FDocuments%2FDocumentos%20SIGE%2F6%2E%20Planes%2FPLAN%20DE%20MEJORA%2F2026%2F02%2E%20Seguimiento%20Segundo%20Trimestre%2F15%2E%20Gesti%C3%B3n%20Contractual&amp;viewid=efb70791%2Db8ab%2D49e7%2Db552%2Dd3d4cbe976b9" xr:uid="{35DE70A9-AF04-4DD9-96A9-6675A4006557}"/>
    <hyperlink ref="T368" r:id="rId145" display="https://dnbcgovco-my.sharepoint.com/my?id=%2Fpersonal%2Fplaneacion%5Fdnbc%5Fgov%5Fco%2FDocuments%2FDocumentos%20SIGE%2F6%2E%20Planes%2FPLAN%20DE%20MEJORA%2F2026%2F02%2E%20Seguimiento%20Segundo%20Trimestre%2F15%2E%20Gesti%C3%B3n%20Contractual&amp;viewid=efb70791%2Db8ab%2D49e7%2Db552%2Dd3d4cbe976b9" xr:uid="{418413B3-4CE5-4FAB-88F7-A5021222197F}"/>
    <hyperlink ref="T374" r:id="rId146" display="https://dnbcgovco-my.sharepoint.com/my?id=%2Fpersonal%2Fplaneacion%5Fdnbc%5Fgov%5Fco%2FDocuments%2FDocumentos%20SIGE%2F6%2E%20Planes%2FPLAN%20DE%20MEJORA%2F2026%2F02%2E%20Seguimiento%20Segundo%20Trimestre%2F15%2E%20Gesti%C3%B3n%20Contractual&amp;viewid=efb70791%2Db8ab%2D49e7%2Db552%2Dd3d4cbe976b9" xr:uid="{BE2FC186-42F7-4B4B-B57F-D9342B6F11CE}"/>
    <hyperlink ref="T385" r:id="rId147" display="https://dnbcgovco-my.sharepoint.com/my?id=%2Fpersonal%2Fplaneacion%5Fdnbc%5Fgov%5Fco%2FDocuments%2FDocumentos%20SIGE%2F6%2E%20Planes%2FPLAN%20DE%20MEJORA%2F2026%2F02%2E%20Seguimiento%20Segundo%20Trimestre%2F15%2E%20Gesti%C3%B3n%20Contractual&amp;viewid=efb70791%2Db8ab%2D49e7%2Db552%2Dd3d4cbe976b9" xr:uid="{0357D634-FF41-4C39-BF1B-2E3DCAEE14C9}"/>
    <hyperlink ref="T398" r:id="rId148" display="https://dnbcgovco-my.sharepoint.com/my?id=%2Fpersonal%2Fplaneacion%5Fdnbc%5Fgov%5Fco%2FDocuments%2FDocumentos%20SIGE%2F6%2E%20Planes%2FPLAN%20DE%20MEJORA%2F2026%2F02%2E%20Seguimiento%20Segundo%20Trimestre%2F15%2E%20Gesti%C3%B3n%20Contractual&amp;viewid=efb70791%2Db8ab%2D49e7%2Db552%2Dd3d4cbe976b9" xr:uid="{0585B5D7-1847-4322-9CEB-82308CE9EFA7}"/>
    <hyperlink ref="T408" r:id="rId149" display="https://dnbcgovco-my.sharepoint.com/my?id=%2Fpersonal%2Fplaneacion%5Fdnbc%5Fgov%5Fco%2FDocuments%2FDocumentos%20SIGE%2F6%2E%20Planes%2FPLAN%20DE%20MEJORA%2F2026%2F02%2E%20Seguimiento%20Segundo%20Trimestre%2F15%2E%20Gesti%C3%B3n%20Contractual&amp;viewid=efb70791%2Db8ab%2D49e7%2Db552%2Dd3d4cbe976b9" xr:uid="{54855EF4-9848-483E-8F92-6C40D0CE0C26}"/>
    <hyperlink ref="T410" r:id="rId150" display="https://dnbcgovco-my.sharepoint.com/my?id=%2Fpersonal%2Fplaneacion%5Fdnbc%5Fgov%5Fco%2FDocuments%2FDocumentos%20SIGE%2F6%2E%20Planes%2FPLAN%20DE%20MEJORA%2F2026%2F02%2E%20Seguimiento%20Segundo%20Trimestre%2F15%2E%20Gesti%C3%B3n%20Contractual&amp;viewid=efb70791%2Db8ab%2D49e7%2Db552%2Dd3d4cbe976b9" xr:uid="{C8AD1CD4-3697-4BAA-B051-EB4101254459}"/>
    <hyperlink ref="T427" r:id="rId151" display="https://dnbcgovco-my.sharepoint.com/my?id=%2Fpersonal%2Fplaneacion%5Fdnbc%5Fgov%5Fco%2FDocuments%2FDocumentos%20SIGE%2F6%2E%20Planes%2FPLAN%20DE%20MEJORA%2F2026%2F02%2E%20Seguimiento%20Segundo%20Trimestre%2F15%2E%20Gesti%C3%B3n%20Contractual&amp;viewid=efb70791%2Db8ab%2D49e7%2Db552%2Dd3d4cbe976b9" xr:uid="{7A0E288F-4FBE-4502-AC15-AE09FFA85565}"/>
    <hyperlink ref="T431" r:id="rId152" display="https://dnbcgovco-my.sharepoint.com/my?id=%2Fpersonal%2Fplaneacion%5Fdnbc%5Fgov%5Fco%2FDocuments%2FDocumentos%20SIGE%2F6%2E%20Planes%2FPLAN%20DE%20MEJORA%2F2026%2F02%2E%20Seguimiento%20Segundo%20Trimestre%2F15%2E%20Gesti%C3%B3n%20Contractual&amp;viewid=efb70791%2Db8ab%2D49e7%2Db552%2Dd3d4cbe976b9" xr:uid="{C00DA39A-F1AD-4131-8CFD-86BC7B26DD1C}"/>
    <hyperlink ref="T435" r:id="rId153" display="https://dnbcgovco-my.sharepoint.com/my?id=%2Fpersonal%2Fplaneacion%5Fdnbc%5Fgov%5Fco%2FDocuments%2FDocumentos%20SIGE%2F6%2E%20Planes%2FPLAN%20DE%20MEJORA%2F2026%2F02%2E%20Seguimiento%20Segundo%20Trimestre%2F15%2E%20Gesti%C3%B3n%20Contractual&amp;viewid=efb70791%2Db8ab%2D49e7%2Db552%2Dd3d4cbe976b9" xr:uid="{C3AA2D31-0900-443C-95CD-0966149844C8}"/>
    <hyperlink ref="T357" r:id="rId154" display="https://dnbcgovco-my.sharepoint.com/my?id=%2Fpersonal%2Fplaneacion%5Fdnbc%5Fgov%5Fco%2FDocuments%2FDocumentos%20SIGE%2F6%2E%20Planes%2FPLAN%20DE%20MEJORA%2F2026%2F02%2E%20Seguimiento%20Segundo%20Trimestre%2F15%2E%20Gesti%C3%B3n%20Contractual&amp;viewid=efb70791%2Db8ab%2D49e7%2Db552%2Dd3d4cbe976b9" xr:uid="{0D07D307-28EF-4640-AB65-0AA9B6E25C65}"/>
    <hyperlink ref="T360" r:id="rId155" display="https://dnbcgovco-my.sharepoint.com/my?id=%2Fpersonal%2Fplaneacion%5Fdnbc%5Fgov%5Fco%2FDocuments%2FDocumentos%20SIGE%2F6%2E%20Planes%2FPLAN%20DE%20MEJORA%2F2026%2F02%2E%20Seguimiento%20Segundo%20Trimestre%2F15%2E%20Gesti%C3%B3n%20Contractual&amp;viewid=efb70791%2Db8ab%2D49e7%2Db552%2Dd3d4cbe976b9" xr:uid="{C2A66104-787C-4827-85F9-8E9B4C2FB6A4}"/>
    <hyperlink ref="T369" r:id="rId156" display="https://dnbcgovco-my.sharepoint.com/my?id=%2Fpersonal%2Fplaneacion%5Fdnbc%5Fgov%5Fco%2FDocuments%2FDocumentos%20SIGE%2F6%2E%20Planes%2FPLAN%20DE%20MEJORA%2F2026%2F02%2E%20Seguimiento%20Segundo%20Trimestre%2F15%2E%20Gesti%C3%B3n%20Contractual&amp;viewid=efb70791%2Db8ab%2D49e7%2Db552%2Dd3d4cbe976b9" xr:uid="{DE0932BA-A8E8-40F9-AD19-E97733FDAD22}"/>
    <hyperlink ref="T373" r:id="rId157" display="https://dnbcgovco-my.sharepoint.com/my?id=%2Fpersonal%2Fplaneacion%5Fdnbc%5Fgov%5Fco%2FDocuments%2FDocumentos%20SIGE%2F6%2E%20Planes%2FPLAN%20DE%20MEJORA%2F2026%2F02%2E%20Seguimiento%20Segundo%20Trimestre%2F15%2E%20Gesti%C3%B3n%20Contractual&amp;viewid=efb70791%2Db8ab%2D49e7%2Db552%2Dd3d4cbe976b9" xr:uid="{DE238CA5-0E7C-4307-BE7E-CDB5D8233FCB}"/>
    <hyperlink ref="T375" r:id="rId158" display="https://dnbcgovco-my.sharepoint.com/my?id=%2Fpersonal%2Fplaneacion%5Fdnbc%5Fgov%5Fco%2FDocuments%2FDocumentos%20SIGE%2F6%2E%20Planes%2FPLAN%20DE%20MEJORA%2F2026%2F02%2E%20Seguimiento%20Segundo%20Trimestre%2F15%2E%20Gesti%C3%B3n%20Contractual&amp;viewid=efb70791%2Db8ab%2D49e7%2Db552%2Dd3d4cbe976b9" xr:uid="{CE3F9303-4542-4FE1-8970-00A641879511}"/>
    <hyperlink ref="T379" r:id="rId159" display="https://dnbcgovco-my.sharepoint.com/my?id=%2Fpersonal%2Fplaneacion%5Fdnbc%5Fgov%5Fco%2FDocuments%2FDocumentos%20SIGE%2F6%2E%20Planes%2FPLAN%20DE%20MEJORA%2F2026%2F02%2E%20Seguimiento%20Segundo%20Trimestre%2F15%2E%20Gesti%C3%B3n%20Contractual&amp;viewid=efb70791%2Db8ab%2D49e7%2Db552%2Dd3d4cbe976b9" xr:uid="{9D80EC97-AFC8-4579-80BF-1012C0AAE445}"/>
    <hyperlink ref="T380" r:id="rId160" display="https://dnbcgovco-my.sharepoint.com/my?id=%2Fpersonal%2Fplaneacion%5Fdnbc%5Fgov%5Fco%2FDocuments%2FDocumentos%20SIGE%2F6%2E%20Planes%2FPLAN%20DE%20MEJORA%2F2026%2F02%2E%20Seguimiento%20Segundo%20Trimestre%2F15%2E%20Gesti%C3%B3n%20Contractual&amp;viewid=efb70791%2Db8ab%2D49e7%2Db552%2Dd3d4cbe976b9" xr:uid="{4A0E91A2-F0B2-4D2B-855C-1DDAE6CF8A08}"/>
    <hyperlink ref="T382" r:id="rId161" display="https://dnbcgovco-my.sharepoint.com/my?id=%2Fpersonal%2Fplaneacion%5Fdnbc%5Fgov%5Fco%2FDocuments%2FDocumentos%20SIGE%2F6%2E%20Planes%2FPLAN%20DE%20MEJORA%2F2026%2F02%2E%20Seguimiento%20Segundo%20Trimestre%2F15%2E%20Gesti%C3%B3n%20Contractual&amp;viewid=efb70791%2Db8ab%2D49e7%2Db552%2Dd3d4cbe976b9" xr:uid="{63299C34-D6DA-4CB4-9206-F626DAB45C20}"/>
    <hyperlink ref="T391" r:id="rId162" display="https://dnbcgovco-my.sharepoint.com/my?id=%2Fpersonal%2Fplaneacion%5Fdnbc%5Fgov%5Fco%2FDocuments%2FDocumentos%20SIGE%2F6%2E%20Planes%2FPLAN%20DE%20MEJORA%2F2026%2F02%2E%20Seguimiento%20Segundo%20Trimestre%2F15%2E%20Gesti%C3%B3n%20Contractual&amp;viewid=efb70791%2Db8ab%2D49e7%2Db552%2Dd3d4cbe976b9" xr:uid="{ABBB7DEA-CC85-4633-BB5F-EE96006528D9}"/>
    <hyperlink ref="T396" r:id="rId163" display="https://dnbcgovco-my.sharepoint.com/my?id=%2Fpersonal%2Fplaneacion%5Fdnbc%5Fgov%5Fco%2FDocuments%2FDocumentos%20SIGE%2F6%2E%20Planes%2FPLAN%20DE%20MEJORA%2F2026%2F02%2E%20Seguimiento%20Segundo%20Trimestre%2F15%2E%20Gesti%C3%B3n%20Contractual&amp;viewid=efb70791%2Db8ab%2D49e7%2Db552%2Dd3d4cbe976b9" xr:uid="{D42D960A-D41B-4E4A-8CF6-38DC2010C958}"/>
  </hyperlinks>
  <pageMargins left="0.39370078740157483" right="0.27559055118110237" top="0.74803149606299213" bottom="0.74803149606299213" header="0" footer="0"/>
  <pageSetup scale="23" fitToHeight="0" orientation="landscape" r:id="rId164"/>
  <headerFooter>
    <oddFooter>&amp;RFO-MC-02-01 v2 05/11/2019</oddFooter>
  </headerFooter>
  <drawing r:id="rId165"/>
  <legacyDrawing r:id="rId166"/>
  <extLst>
    <ext xmlns:x14="http://schemas.microsoft.com/office/spreadsheetml/2009/9/main" uri="{CCE6A557-97BC-4b89-ADB6-D9C93CAAB3DF}">
      <x14:dataValidations xmlns:xm="http://schemas.microsoft.com/office/excel/2006/main" count="1">
        <x14:dataValidation type="list" allowBlank="1" showErrorMessage="1" xr:uid="{00000000-0002-0000-0200-00000A000000}">
          <x14:formula1>
            <xm:f>LISTA!$A$2:$A$4</xm:f>
          </x14:formula1>
          <xm:sqref>Q481:Q482 Q484 Q488:Q493 Q96 Q101:Q104 Q108:Q110 Q121:Q124 Q126 Q130:Q134 Q136:Q138 Q144:Q145 Q147:Q168 Q172 Q175 Q178 Q292:Q308 Q311 Q313:Q318 Q320 Q324:Q325 Q328 Q331:Q332 Q341 Q343:Q350 Q353:Q357 Q360:Q361 Q363:Q373 Q375:Q378 Q380:Q385 Q387:Q389 Q391:Q397 Q399:Q407 Q409 Q411:Q433 Q435 Q445:Q461 Q463:Q466 Q468:Q473 Q475:Q479 X438:X439 X488:X493 X442:X443 X399:X407 X165:X166 X169:X170 X62:X63 X134 X111 X173:X174 X178 X347:X348 X484 X363:X368 X383:X385 X376:X378 X456:X459 X370:X372 X380:X381 X361 X353:X356 X160 X387:X389 X120:X121 X391:X397 X427 X409 X144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CA146-99D5-4B98-B055-96550F7BF6DD}">
  <sheetPr>
    <tabColor theme="5" tint="0.59999389629810485"/>
  </sheetPr>
  <dimension ref="A1:L142"/>
  <sheetViews>
    <sheetView topLeftCell="A117" workbookViewId="0">
      <selection activeCell="K10" sqref="K10:K12"/>
    </sheetView>
  </sheetViews>
  <sheetFormatPr baseColWidth="10" defaultRowHeight="14.5" x14ac:dyDescent="0.35"/>
  <cols>
    <col min="1" max="1" width="12.453125" customWidth="1"/>
    <col min="2" max="2" width="17.453125" customWidth="1"/>
    <col min="3" max="3" width="25.26953125" customWidth="1"/>
    <col min="4" max="4" width="57.1796875" customWidth="1"/>
    <col min="8" max="8" width="26.453125" customWidth="1"/>
  </cols>
  <sheetData>
    <row r="1" spans="1:12" x14ac:dyDescent="0.35">
      <c r="A1" s="438" t="s">
        <v>522</v>
      </c>
      <c r="B1" s="439" t="s">
        <v>535</v>
      </c>
      <c r="C1" s="440" t="s">
        <v>1103</v>
      </c>
      <c r="D1" s="438" t="s">
        <v>583</v>
      </c>
      <c r="E1" s="437" t="s">
        <v>584</v>
      </c>
    </row>
    <row r="2" spans="1:12" x14ac:dyDescent="0.35">
      <c r="A2" s="441">
        <v>2019</v>
      </c>
      <c r="B2" s="441" t="s">
        <v>586</v>
      </c>
      <c r="C2" s="441" t="s">
        <v>5943</v>
      </c>
      <c r="D2" s="442" t="s">
        <v>587</v>
      </c>
      <c r="E2" s="443" t="s">
        <v>714</v>
      </c>
    </row>
    <row r="3" spans="1:12" x14ac:dyDescent="0.35">
      <c r="A3" s="444">
        <v>2020</v>
      </c>
      <c r="B3" s="444" t="s">
        <v>588</v>
      </c>
      <c r="C3" s="444" t="s">
        <v>5943</v>
      </c>
      <c r="D3" s="445" t="s">
        <v>589</v>
      </c>
      <c r="E3" s="443" t="s">
        <v>714</v>
      </c>
    </row>
    <row r="4" spans="1:12" x14ac:dyDescent="0.35">
      <c r="A4" s="441">
        <v>2020</v>
      </c>
      <c r="B4" s="441" t="s">
        <v>591</v>
      </c>
      <c r="C4" s="441" t="s">
        <v>5943</v>
      </c>
      <c r="D4" s="442" t="s">
        <v>592</v>
      </c>
      <c r="E4" s="443" t="s">
        <v>577</v>
      </c>
    </row>
    <row r="5" spans="1:12" x14ac:dyDescent="0.35">
      <c r="A5" s="444">
        <v>2020</v>
      </c>
      <c r="B5" s="444" t="s">
        <v>594</v>
      </c>
      <c r="C5" s="444" t="s">
        <v>5943</v>
      </c>
      <c r="D5" s="445" t="s">
        <v>592</v>
      </c>
      <c r="E5" s="443" t="s">
        <v>714</v>
      </c>
    </row>
    <row r="6" spans="1:12" x14ac:dyDescent="0.35">
      <c r="A6" s="441">
        <v>2020</v>
      </c>
      <c r="B6" s="441" t="s">
        <v>595</v>
      </c>
      <c r="C6" s="441" t="s">
        <v>5943</v>
      </c>
      <c r="D6" s="442" t="s">
        <v>592</v>
      </c>
      <c r="E6" s="443" t="s">
        <v>714</v>
      </c>
    </row>
    <row r="7" spans="1:12" ht="15" thickBot="1" x14ac:dyDescent="0.4">
      <c r="A7" s="444">
        <v>2020</v>
      </c>
      <c r="B7" s="444" t="s">
        <v>596</v>
      </c>
      <c r="C7" s="444" t="s">
        <v>5943</v>
      </c>
      <c r="D7" s="445" t="s">
        <v>592</v>
      </c>
      <c r="E7" s="443" t="s">
        <v>714</v>
      </c>
    </row>
    <row r="8" spans="1:12" x14ac:dyDescent="0.35">
      <c r="A8" s="441">
        <v>2020</v>
      </c>
      <c r="B8" s="441" t="s">
        <v>597</v>
      </c>
      <c r="C8" s="441" t="s">
        <v>5943</v>
      </c>
      <c r="D8" s="442" t="s">
        <v>592</v>
      </c>
      <c r="E8" s="443" t="s">
        <v>714</v>
      </c>
      <c r="H8" s="522" t="s">
        <v>5962</v>
      </c>
      <c r="I8" s="522" t="s">
        <v>5963</v>
      </c>
      <c r="J8" s="433" t="s">
        <v>5929</v>
      </c>
      <c r="K8" s="522" t="s">
        <v>5965</v>
      </c>
      <c r="L8" s="433" t="s">
        <v>5929</v>
      </c>
    </row>
    <row r="9" spans="1:12" ht="15" thickBot="1" x14ac:dyDescent="0.4">
      <c r="A9" s="444">
        <v>2020</v>
      </c>
      <c r="B9" s="444" t="s">
        <v>598</v>
      </c>
      <c r="C9" s="444" t="s">
        <v>5943</v>
      </c>
      <c r="D9" s="445" t="s">
        <v>592</v>
      </c>
      <c r="E9" s="443" t="s">
        <v>714</v>
      </c>
      <c r="H9" s="523"/>
      <c r="I9" s="523"/>
      <c r="J9" s="434" t="s">
        <v>5964</v>
      </c>
      <c r="K9" s="523"/>
      <c r="L9" s="434" t="s">
        <v>5966</v>
      </c>
    </row>
    <row r="10" spans="1:12" ht="23.25" customHeight="1" thickBot="1" x14ac:dyDescent="0.4">
      <c r="A10" s="441">
        <v>2020</v>
      </c>
      <c r="B10" s="441" t="s">
        <v>24</v>
      </c>
      <c r="C10" s="441" t="s">
        <v>5943</v>
      </c>
      <c r="D10" s="442" t="s">
        <v>592</v>
      </c>
      <c r="E10" s="443" t="s">
        <v>577</v>
      </c>
      <c r="H10" s="435" t="s">
        <v>5968</v>
      </c>
      <c r="I10" s="436">
        <v>12</v>
      </c>
      <c r="J10" s="436"/>
      <c r="K10" s="436">
        <v>132</v>
      </c>
      <c r="L10" s="436"/>
    </row>
    <row r="11" spans="1:12" ht="18" customHeight="1" thickBot="1" x14ac:dyDescent="0.4">
      <c r="A11" s="444">
        <v>2021</v>
      </c>
      <c r="B11" s="444" t="s">
        <v>599</v>
      </c>
      <c r="C11" s="444" t="s">
        <v>5943</v>
      </c>
      <c r="D11" s="445" t="s">
        <v>2625</v>
      </c>
      <c r="E11" s="443" t="s">
        <v>714</v>
      </c>
      <c r="H11" s="435" t="s">
        <v>5969</v>
      </c>
      <c r="I11" s="436">
        <v>124</v>
      </c>
      <c r="J11" s="436"/>
      <c r="K11" s="436">
        <v>186</v>
      </c>
      <c r="L11" s="436"/>
    </row>
    <row r="12" spans="1:12" ht="20.25" customHeight="1" thickBot="1" x14ac:dyDescent="0.4">
      <c r="A12" s="441">
        <v>2021</v>
      </c>
      <c r="B12" s="441" t="s">
        <v>600</v>
      </c>
      <c r="C12" s="441" t="s">
        <v>5943</v>
      </c>
      <c r="D12" s="442" t="s">
        <v>601</v>
      </c>
      <c r="E12" s="443" t="s">
        <v>577</v>
      </c>
      <c r="H12" s="435" t="s">
        <v>5967</v>
      </c>
      <c r="I12" s="436">
        <v>136</v>
      </c>
      <c r="J12" s="436"/>
      <c r="K12" s="436">
        <v>318</v>
      </c>
      <c r="L12" s="436"/>
    </row>
    <row r="13" spans="1:12" x14ac:dyDescent="0.35">
      <c r="A13" s="444">
        <v>2021</v>
      </c>
      <c r="B13" s="444" t="s">
        <v>602</v>
      </c>
      <c r="C13" s="444" t="s">
        <v>5943</v>
      </c>
      <c r="D13" s="445" t="s">
        <v>601</v>
      </c>
      <c r="E13" s="443" t="s">
        <v>714</v>
      </c>
    </row>
    <row r="14" spans="1:12" x14ac:dyDescent="0.35">
      <c r="A14" s="441">
        <v>2021</v>
      </c>
      <c r="B14" s="441" t="s">
        <v>603</v>
      </c>
      <c r="C14" s="441" t="s">
        <v>5943</v>
      </c>
      <c r="D14" s="442" t="s">
        <v>601</v>
      </c>
      <c r="E14" s="443" t="s">
        <v>577</v>
      </c>
    </row>
    <row r="15" spans="1:12" x14ac:dyDescent="0.35">
      <c r="A15" s="444">
        <v>2021</v>
      </c>
      <c r="B15" s="444" t="s">
        <v>604</v>
      </c>
      <c r="C15" s="444" t="s">
        <v>5943</v>
      </c>
      <c r="D15" s="445" t="s">
        <v>601</v>
      </c>
      <c r="E15" s="443" t="s">
        <v>714</v>
      </c>
    </row>
    <row r="16" spans="1:12" x14ac:dyDescent="0.35">
      <c r="A16" s="441">
        <v>2021</v>
      </c>
      <c r="B16" s="441" t="s">
        <v>605</v>
      </c>
      <c r="C16" s="441" t="s">
        <v>5943</v>
      </c>
      <c r="D16" s="442" t="s">
        <v>609</v>
      </c>
      <c r="E16" s="443" t="s">
        <v>714</v>
      </c>
    </row>
    <row r="17" spans="1:10" x14ac:dyDescent="0.35">
      <c r="A17" s="444">
        <v>2021</v>
      </c>
      <c r="B17" s="444" t="s">
        <v>607</v>
      </c>
      <c r="C17" s="444" t="s">
        <v>5943</v>
      </c>
      <c r="D17" s="445" t="s">
        <v>5945</v>
      </c>
      <c r="E17" s="443" t="s">
        <v>714</v>
      </c>
    </row>
    <row r="18" spans="1:10" x14ac:dyDescent="0.35">
      <c r="A18" s="441">
        <v>2021</v>
      </c>
      <c r="B18" s="441" t="s">
        <v>608</v>
      </c>
      <c r="C18" s="441" t="s">
        <v>5943</v>
      </c>
      <c r="D18" s="442" t="s">
        <v>609</v>
      </c>
      <c r="E18" s="443" t="s">
        <v>714</v>
      </c>
      <c r="H18" s="116">
        <v>1</v>
      </c>
    </row>
    <row r="19" spans="1:10" x14ac:dyDescent="0.35">
      <c r="A19" s="444">
        <v>2021</v>
      </c>
      <c r="B19" s="444" t="s">
        <v>610</v>
      </c>
      <c r="C19" s="444" t="s">
        <v>5943</v>
      </c>
      <c r="D19" s="445" t="s">
        <v>611</v>
      </c>
      <c r="E19" s="443" t="s">
        <v>714</v>
      </c>
      <c r="H19">
        <v>1</v>
      </c>
      <c r="J19">
        <v>2</v>
      </c>
    </row>
    <row r="20" spans="1:10" ht="29" x14ac:dyDescent="0.35">
      <c r="A20" s="441">
        <v>2021</v>
      </c>
      <c r="B20" s="441" t="s">
        <v>612</v>
      </c>
      <c r="C20" s="441" t="s">
        <v>5943</v>
      </c>
      <c r="D20" s="442" t="s">
        <v>5946</v>
      </c>
      <c r="E20" s="443" t="s">
        <v>714</v>
      </c>
      <c r="H20">
        <v>1</v>
      </c>
      <c r="J20">
        <v>1</v>
      </c>
    </row>
    <row r="21" spans="1:10" x14ac:dyDescent="0.35">
      <c r="A21" s="444">
        <v>2021</v>
      </c>
      <c r="B21" s="444" t="s">
        <v>613</v>
      </c>
      <c r="C21" s="444" t="s">
        <v>5943</v>
      </c>
      <c r="D21" s="445" t="s">
        <v>611</v>
      </c>
      <c r="E21" s="443" t="s">
        <v>714</v>
      </c>
      <c r="H21">
        <v>1</v>
      </c>
      <c r="J21">
        <v>1</v>
      </c>
    </row>
    <row r="22" spans="1:10" x14ac:dyDescent="0.35">
      <c r="A22" s="441">
        <v>2021</v>
      </c>
      <c r="B22" s="441" t="s">
        <v>614</v>
      </c>
      <c r="C22" s="441" t="s">
        <v>5943</v>
      </c>
      <c r="D22" s="442" t="s">
        <v>615</v>
      </c>
      <c r="E22" s="443" t="s">
        <v>577</v>
      </c>
      <c r="H22">
        <v>1</v>
      </c>
      <c r="J22">
        <v>1</v>
      </c>
    </row>
    <row r="23" spans="1:10" x14ac:dyDescent="0.35">
      <c r="A23" s="444">
        <v>2021</v>
      </c>
      <c r="B23" s="444" t="s">
        <v>616</v>
      </c>
      <c r="C23" s="444" t="s">
        <v>5943</v>
      </c>
      <c r="D23" s="445" t="s">
        <v>592</v>
      </c>
      <c r="E23" s="443" t="s">
        <v>714</v>
      </c>
      <c r="H23">
        <v>2</v>
      </c>
      <c r="J23">
        <v>1</v>
      </c>
    </row>
    <row r="24" spans="1:10" x14ac:dyDescent="0.35">
      <c r="A24" s="441">
        <v>2021</v>
      </c>
      <c r="B24" s="441" t="s">
        <v>617</v>
      </c>
      <c r="C24" s="441" t="s">
        <v>5943</v>
      </c>
      <c r="D24" s="442" t="s">
        <v>592</v>
      </c>
      <c r="E24" s="443" t="s">
        <v>714</v>
      </c>
      <c r="H24">
        <v>2</v>
      </c>
      <c r="J24">
        <v>2</v>
      </c>
    </row>
    <row r="25" spans="1:10" x14ac:dyDescent="0.35">
      <c r="A25" s="444">
        <v>2021</v>
      </c>
      <c r="B25" s="444" t="s">
        <v>618</v>
      </c>
      <c r="C25" s="444" t="s">
        <v>5943</v>
      </c>
      <c r="D25" s="445" t="s">
        <v>592</v>
      </c>
      <c r="E25" s="443" t="s">
        <v>714</v>
      </c>
      <c r="H25">
        <v>1</v>
      </c>
      <c r="J25">
        <v>3</v>
      </c>
    </row>
    <row r="26" spans="1:10" x14ac:dyDescent="0.35">
      <c r="A26" s="441">
        <v>2021</v>
      </c>
      <c r="B26" s="441" t="s">
        <v>619</v>
      </c>
      <c r="C26" s="441" t="s">
        <v>5943</v>
      </c>
      <c r="D26" s="442" t="s">
        <v>592</v>
      </c>
      <c r="E26" s="443" t="s">
        <v>714</v>
      </c>
      <c r="H26">
        <v>1</v>
      </c>
      <c r="J26">
        <v>4</v>
      </c>
    </row>
    <row r="27" spans="1:10" x14ac:dyDescent="0.35">
      <c r="A27" s="444">
        <v>2021</v>
      </c>
      <c r="B27" s="444" t="s">
        <v>823</v>
      </c>
      <c r="C27" s="444" t="s">
        <v>5943</v>
      </c>
      <c r="D27" s="445" t="s">
        <v>592</v>
      </c>
      <c r="E27" s="443" t="s">
        <v>714</v>
      </c>
      <c r="H27">
        <v>1</v>
      </c>
      <c r="J27">
        <v>7</v>
      </c>
    </row>
    <row r="28" spans="1:10" x14ac:dyDescent="0.35">
      <c r="A28" s="441">
        <v>2021</v>
      </c>
      <c r="B28" s="441" t="s">
        <v>620</v>
      </c>
      <c r="C28" s="441" t="s">
        <v>5943</v>
      </c>
      <c r="D28" s="442" t="s">
        <v>5945</v>
      </c>
      <c r="E28" s="443" t="s">
        <v>714</v>
      </c>
      <c r="H28">
        <v>1</v>
      </c>
      <c r="J28">
        <v>4</v>
      </c>
    </row>
    <row r="29" spans="1:10" x14ac:dyDescent="0.35">
      <c r="A29" s="444">
        <v>2021</v>
      </c>
      <c r="B29" s="444" t="s">
        <v>623</v>
      </c>
      <c r="C29" s="444" t="s">
        <v>5943</v>
      </c>
      <c r="D29" s="445" t="s">
        <v>624</v>
      </c>
      <c r="E29" s="443" t="s">
        <v>714</v>
      </c>
      <c r="H29">
        <v>2</v>
      </c>
      <c r="J29">
        <v>4</v>
      </c>
    </row>
    <row r="30" spans="1:10" x14ac:dyDescent="0.35">
      <c r="A30" s="441">
        <v>2021</v>
      </c>
      <c r="B30" s="441" t="s">
        <v>625</v>
      </c>
      <c r="C30" s="441" t="s">
        <v>5943</v>
      </c>
      <c r="D30" s="442" t="s">
        <v>624</v>
      </c>
      <c r="E30" s="443" t="s">
        <v>714</v>
      </c>
      <c r="H30">
        <v>1</v>
      </c>
      <c r="J30">
        <v>2</v>
      </c>
    </row>
    <row r="31" spans="1:10" x14ac:dyDescent="0.35">
      <c r="A31" s="444">
        <v>2021</v>
      </c>
      <c r="B31" s="444" t="s">
        <v>626</v>
      </c>
      <c r="C31" s="444" t="s">
        <v>5943</v>
      </c>
      <c r="D31" s="445" t="s">
        <v>587</v>
      </c>
      <c r="E31" s="443" t="s">
        <v>714</v>
      </c>
      <c r="H31">
        <v>1</v>
      </c>
      <c r="J31">
        <f>SUM(J19:J30)</f>
        <v>32</v>
      </c>
    </row>
    <row r="32" spans="1:10" x14ac:dyDescent="0.35">
      <c r="A32" s="441">
        <v>2022</v>
      </c>
      <c r="B32" s="441" t="s">
        <v>627</v>
      </c>
      <c r="C32" s="441" t="s">
        <v>5943</v>
      </c>
      <c r="D32" s="442" t="s">
        <v>601</v>
      </c>
      <c r="E32" s="443" t="s">
        <v>714</v>
      </c>
      <c r="H32">
        <v>2</v>
      </c>
    </row>
    <row r="33" spans="1:8" x14ac:dyDescent="0.35">
      <c r="A33" s="444">
        <v>2022</v>
      </c>
      <c r="B33" s="444" t="s">
        <v>628</v>
      </c>
      <c r="C33" s="444" t="s">
        <v>5943</v>
      </c>
      <c r="D33" s="445" t="s">
        <v>611</v>
      </c>
      <c r="E33" s="443" t="s">
        <v>714</v>
      </c>
      <c r="H33">
        <v>1</v>
      </c>
    </row>
    <row r="34" spans="1:8" x14ac:dyDescent="0.35">
      <c r="A34" s="441">
        <v>2022</v>
      </c>
      <c r="B34" s="441" t="s">
        <v>629</v>
      </c>
      <c r="C34" s="441" t="s">
        <v>5943</v>
      </c>
      <c r="D34" s="442" t="s">
        <v>5947</v>
      </c>
      <c r="E34" s="443" t="s">
        <v>714</v>
      </c>
      <c r="H34">
        <v>2</v>
      </c>
    </row>
    <row r="35" spans="1:8" x14ac:dyDescent="0.35">
      <c r="A35" s="444">
        <v>2022</v>
      </c>
      <c r="B35" s="444" t="s">
        <v>630</v>
      </c>
      <c r="C35" s="444" t="s">
        <v>5943</v>
      </c>
      <c r="D35" s="445" t="s">
        <v>592</v>
      </c>
      <c r="E35" s="443" t="s">
        <v>714</v>
      </c>
      <c r="H35">
        <v>1</v>
      </c>
    </row>
    <row r="36" spans="1:8" x14ac:dyDescent="0.35">
      <c r="A36" s="441">
        <v>2022</v>
      </c>
      <c r="B36" s="441" t="s">
        <v>631</v>
      </c>
      <c r="C36" s="441" t="s">
        <v>5943</v>
      </c>
      <c r="D36" s="442" t="s">
        <v>592</v>
      </c>
      <c r="E36" s="443" t="s">
        <v>714</v>
      </c>
      <c r="H36">
        <v>1</v>
      </c>
    </row>
    <row r="37" spans="1:8" x14ac:dyDescent="0.35">
      <c r="A37" s="444">
        <v>2022</v>
      </c>
      <c r="B37" s="444" t="s">
        <v>632</v>
      </c>
      <c r="C37" s="444" t="s">
        <v>5943</v>
      </c>
      <c r="D37" s="445" t="s">
        <v>592</v>
      </c>
      <c r="E37" s="443" t="s">
        <v>714</v>
      </c>
      <c r="H37">
        <v>1</v>
      </c>
    </row>
    <row r="38" spans="1:8" x14ac:dyDescent="0.35">
      <c r="A38" s="441">
        <v>2022</v>
      </c>
      <c r="B38" s="441" t="s">
        <v>633</v>
      </c>
      <c r="C38" s="441" t="s">
        <v>5943</v>
      </c>
      <c r="D38" s="442" t="s">
        <v>592</v>
      </c>
      <c r="E38" s="443" t="s">
        <v>714</v>
      </c>
      <c r="H38">
        <v>1</v>
      </c>
    </row>
    <row r="39" spans="1:8" x14ac:dyDescent="0.35">
      <c r="A39" s="444">
        <v>2022</v>
      </c>
      <c r="B39" s="444" t="s">
        <v>634</v>
      </c>
      <c r="C39" s="444" t="s">
        <v>5943</v>
      </c>
      <c r="D39" s="445" t="s">
        <v>592</v>
      </c>
      <c r="E39" s="443" t="s">
        <v>714</v>
      </c>
      <c r="H39">
        <v>2</v>
      </c>
    </row>
    <row r="40" spans="1:8" x14ac:dyDescent="0.35">
      <c r="A40" s="441">
        <v>2022</v>
      </c>
      <c r="B40" s="441" t="s">
        <v>635</v>
      </c>
      <c r="C40" s="441" t="s">
        <v>5943</v>
      </c>
      <c r="D40" s="442" t="s">
        <v>592</v>
      </c>
      <c r="E40" s="443" t="s">
        <v>714</v>
      </c>
      <c r="H40">
        <v>1</v>
      </c>
    </row>
    <row r="41" spans="1:8" x14ac:dyDescent="0.35">
      <c r="A41" s="444">
        <v>2022</v>
      </c>
      <c r="B41" s="444" t="s">
        <v>910</v>
      </c>
      <c r="C41" s="444" t="s">
        <v>5943</v>
      </c>
      <c r="D41" s="445" t="s">
        <v>1291</v>
      </c>
      <c r="E41" s="443" t="s">
        <v>714</v>
      </c>
      <c r="H41">
        <v>1</v>
      </c>
    </row>
    <row r="42" spans="1:8" x14ac:dyDescent="0.35">
      <c r="A42" s="441">
        <v>2022</v>
      </c>
      <c r="B42" s="441" t="s">
        <v>636</v>
      </c>
      <c r="C42" s="441" t="s">
        <v>5943</v>
      </c>
      <c r="D42" s="442" t="s">
        <v>622</v>
      </c>
      <c r="E42" s="443" t="s">
        <v>714</v>
      </c>
      <c r="H42">
        <v>1</v>
      </c>
    </row>
    <row r="43" spans="1:8" x14ac:dyDescent="0.35">
      <c r="A43" s="444">
        <v>2022</v>
      </c>
      <c r="B43" s="444" t="s">
        <v>642</v>
      </c>
      <c r="C43" s="444" t="s">
        <v>5943</v>
      </c>
      <c r="D43" s="445" t="s">
        <v>5947</v>
      </c>
      <c r="E43" s="443" t="s">
        <v>714</v>
      </c>
      <c r="H43">
        <v>1</v>
      </c>
    </row>
    <row r="44" spans="1:8" x14ac:dyDescent="0.35">
      <c r="A44" s="441">
        <v>2022</v>
      </c>
      <c r="B44" s="441" t="s">
        <v>643</v>
      </c>
      <c r="C44" s="441" t="s">
        <v>5943</v>
      </c>
      <c r="D44" s="442" t="s">
        <v>624</v>
      </c>
      <c r="E44" s="443" t="s">
        <v>714</v>
      </c>
      <c r="H44">
        <v>1</v>
      </c>
    </row>
    <row r="45" spans="1:8" ht="29" x14ac:dyDescent="0.35">
      <c r="A45" s="444">
        <v>2022</v>
      </c>
      <c r="B45" s="444" t="s">
        <v>644</v>
      </c>
      <c r="C45" s="444" t="s">
        <v>5943</v>
      </c>
      <c r="D45" s="445" t="s">
        <v>5948</v>
      </c>
      <c r="E45" s="443" t="s">
        <v>714</v>
      </c>
      <c r="H45">
        <v>4</v>
      </c>
    </row>
    <row r="46" spans="1:8" x14ac:dyDescent="0.35">
      <c r="A46" s="441">
        <v>2022</v>
      </c>
      <c r="B46" s="441" t="s">
        <v>645</v>
      </c>
      <c r="C46" s="441" t="s">
        <v>5943</v>
      </c>
      <c r="D46" s="442" t="s">
        <v>624</v>
      </c>
      <c r="E46" s="443" t="s">
        <v>714</v>
      </c>
      <c r="H46">
        <v>1</v>
      </c>
    </row>
    <row r="47" spans="1:8" ht="29" x14ac:dyDescent="0.35">
      <c r="A47" s="444">
        <v>2022</v>
      </c>
      <c r="B47" s="444" t="s">
        <v>646</v>
      </c>
      <c r="C47" s="444" t="s">
        <v>5943</v>
      </c>
      <c r="D47" s="445" t="s">
        <v>5948</v>
      </c>
      <c r="E47" s="443" t="s">
        <v>714</v>
      </c>
      <c r="H47">
        <v>1</v>
      </c>
    </row>
    <row r="48" spans="1:8" x14ac:dyDescent="0.35">
      <c r="A48" s="441">
        <v>2022</v>
      </c>
      <c r="B48" s="441" t="s">
        <v>637</v>
      </c>
      <c r="C48" s="441" t="s">
        <v>5943</v>
      </c>
      <c r="D48" s="442" t="s">
        <v>624</v>
      </c>
      <c r="E48" s="443" t="s">
        <v>714</v>
      </c>
      <c r="H48">
        <v>1</v>
      </c>
    </row>
    <row r="49" spans="1:8" ht="29" x14ac:dyDescent="0.35">
      <c r="A49" s="444">
        <v>2022</v>
      </c>
      <c r="B49" s="444" t="s">
        <v>638</v>
      </c>
      <c r="C49" s="444" t="s">
        <v>5943</v>
      </c>
      <c r="D49" s="445" t="s">
        <v>5948</v>
      </c>
      <c r="E49" s="443" t="s">
        <v>714</v>
      </c>
      <c r="H49">
        <v>1</v>
      </c>
    </row>
    <row r="50" spans="1:8" ht="29" x14ac:dyDescent="0.35">
      <c r="A50" s="441">
        <v>2022</v>
      </c>
      <c r="B50" s="441" t="s">
        <v>639</v>
      </c>
      <c r="C50" s="441" t="s">
        <v>5943</v>
      </c>
      <c r="D50" s="442" t="s">
        <v>5948</v>
      </c>
      <c r="E50" s="443" t="s">
        <v>714</v>
      </c>
      <c r="H50">
        <v>1</v>
      </c>
    </row>
    <row r="51" spans="1:8" x14ac:dyDescent="0.35">
      <c r="A51" s="444">
        <v>2022</v>
      </c>
      <c r="B51" s="444" t="s">
        <v>640</v>
      </c>
      <c r="C51" s="444" t="s">
        <v>5943</v>
      </c>
      <c r="D51" s="445" t="s">
        <v>624</v>
      </c>
      <c r="E51" s="443" t="s">
        <v>714</v>
      </c>
      <c r="H51">
        <v>1</v>
      </c>
    </row>
    <row r="52" spans="1:8" x14ac:dyDescent="0.35">
      <c r="A52" s="441">
        <v>2022</v>
      </c>
      <c r="B52" s="441" t="s">
        <v>641</v>
      </c>
      <c r="C52" s="441" t="s">
        <v>5943</v>
      </c>
      <c r="D52" s="442" t="s">
        <v>611</v>
      </c>
      <c r="E52" s="443" t="s">
        <v>714</v>
      </c>
      <c r="H52">
        <v>1</v>
      </c>
    </row>
    <row r="53" spans="1:8" ht="29" x14ac:dyDescent="0.35">
      <c r="A53" s="444">
        <v>2022</v>
      </c>
      <c r="B53" s="444" t="s">
        <v>647</v>
      </c>
      <c r="C53" s="444" t="s">
        <v>5943</v>
      </c>
      <c r="D53" s="445" t="s">
        <v>5949</v>
      </c>
      <c r="E53" s="443" t="s">
        <v>714</v>
      </c>
      <c r="H53">
        <v>1</v>
      </c>
    </row>
    <row r="54" spans="1:8" x14ac:dyDescent="0.35">
      <c r="A54" s="441">
        <v>2022</v>
      </c>
      <c r="B54" s="441" t="s">
        <v>648</v>
      </c>
      <c r="C54" s="441" t="s">
        <v>5943</v>
      </c>
      <c r="D54" s="442" t="s">
        <v>587</v>
      </c>
      <c r="E54" s="443" t="s">
        <v>714</v>
      </c>
      <c r="H54">
        <v>1</v>
      </c>
    </row>
    <row r="55" spans="1:8" ht="29" x14ac:dyDescent="0.35">
      <c r="A55" s="444">
        <v>2022</v>
      </c>
      <c r="B55" s="444" t="s">
        <v>649</v>
      </c>
      <c r="C55" s="444" t="s">
        <v>650</v>
      </c>
      <c r="D55" s="445" t="s">
        <v>5950</v>
      </c>
      <c r="E55" s="443" t="s">
        <v>714</v>
      </c>
      <c r="H55">
        <v>2</v>
      </c>
    </row>
    <row r="56" spans="1:8" x14ac:dyDescent="0.35">
      <c r="A56" s="441">
        <v>2022</v>
      </c>
      <c r="B56" s="441" t="s">
        <v>651</v>
      </c>
      <c r="C56" s="441" t="s">
        <v>650</v>
      </c>
      <c r="D56" s="442" t="s">
        <v>592</v>
      </c>
      <c r="E56" s="443" t="s">
        <v>714</v>
      </c>
      <c r="H56">
        <v>2</v>
      </c>
    </row>
    <row r="57" spans="1:8" x14ac:dyDescent="0.35">
      <c r="A57" s="444">
        <v>2022</v>
      </c>
      <c r="B57" s="444" t="s">
        <v>652</v>
      </c>
      <c r="C57" s="444" t="s">
        <v>650</v>
      </c>
      <c r="D57" s="445" t="s">
        <v>5951</v>
      </c>
      <c r="E57" s="443" t="s">
        <v>577</v>
      </c>
      <c r="H57">
        <v>1</v>
      </c>
    </row>
    <row r="58" spans="1:8" x14ac:dyDescent="0.35">
      <c r="A58" s="441">
        <v>2022</v>
      </c>
      <c r="B58" s="441" t="s">
        <v>654</v>
      </c>
      <c r="C58" s="441" t="s">
        <v>650</v>
      </c>
      <c r="D58" s="442" t="s">
        <v>592</v>
      </c>
      <c r="E58" s="443" t="s">
        <v>714</v>
      </c>
      <c r="H58">
        <v>1</v>
      </c>
    </row>
    <row r="59" spans="1:8" x14ac:dyDescent="0.35">
      <c r="A59" s="444">
        <v>2022</v>
      </c>
      <c r="B59" s="444" t="s">
        <v>663</v>
      </c>
      <c r="C59" s="444" t="s">
        <v>650</v>
      </c>
      <c r="D59" s="445" t="s">
        <v>589</v>
      </c>
      <c r="E59" s="443" t="s">
        <v>714</v>
      </c>
      <c r="H59">
        <v>3</v>
      </c>
    </row>
    <row r="60" spans="1:8" x14ac:dyDescent="0.35">
      <c r="A60" s="441">
        <v>2022</v>
      </c>
      <c r="B60" s="441" t="s">
        <v>664</v>
      </c>
      <c r="C60" s="441" t="s">
        <v>650</v>
      </c>
      <c r="D60" s="442" t="s">
        <v>592</v>
      </c>
      <c r="E60" s="443" t="s">
        <v>714</v>
      </c>
      <c r="H60">
        <v>1</v>
      </c>
    </row>
    <row r="61" spans="1:8" x14ac:dyDescent="0.35">
      <c r="A61" s="444">
        <v>2022</v>
      </c>
      <c r="B61" s="444" t="s">
        <v>667</v>
      </c>
      <c r="C61" s="444" t="s">
        <v>650</v>
      </c>
      <c r="D61" s="445" t="s">
        <v>592</v>
      </c>
      <c r="E61" s="443" t="s">
        <v>714</v>
      </c>
      <c r="H61">
        <v>2</v>
      </c>
    </row>
    <row r="62" spans="1:8" x14ac:dyDescent="0.35">
      <c r="A62" s="441">
        <v>2022</v>
      </c>
      <c r="B62" s="441" t="s">
        <v>668</v>
      </c>
      <c r="C62" s="441" t="s">
        <v>650</v>
      </c>
      <c r="D62" s="442" t="s">
        <v>592</v>
      </c>
      <c r="E62" s="443" t="s">
        <v>714</v>
      </c>
      <c r="H62">
        <v>1</v>
      </c>
    </row>
    <row r="63" spans="1:8" x14ac:dyDescent="0.35">
      <c r="A63" s="444">
        <v>2022</v>
      </c>
      <c r="B63" s="444" t="s">
        <v>655</v>
      </c>
      <c r="C63" s="444" t="s">
        <v>650</v>
      </c>
      <c r="D63" s="445" t="s">
        <v>5945</v>
      </c>
      <c r="E63" s="443" t="s">
        <v>714</v>
      </c>
      <c r="H63">
        <v>2</v>
      </c>
    </row>
    <row r="64" spans="1:8" x14ac:dyDescent="0.35">
      <c r="A64" s="441">
        <v>2022</v>
      </c>
      <c r="B64" s="441" t="s">
        <v>656</v>
      </c>
      <c r="C64" s="441" t="s">
        <v>650</v>
      </c>
      <c r="D64" s="442" t="s">
        <v>622</v>
      </c>
      <c r="E64" s="443" t="s">
        <v>714</v>
      </c>
      <c r="H64">
        <v>2</v>
      </c>
    </row>
    <row r="65" spans="1:8" x14ac:dyDescent="0.35">
      <c r="A65" s="444">
        <v>2022</v>
      </c>
      <c r="B65" s="444" t="s">
        <v>657</v>
      </c>
      <c r="C65" s="444" t="s">
        <v>650</v>
      </c>
      <c r="D65" s="445" t="s">
        <v>592</v>
      </c>
      <c r="E65" s="443" t="s">
        <v>714</v>
      </c>
      <c r="H65">
        <v>1</v>
      </c>
    </row>
    <row r="66" spans="1:8" x14ac:dyDescent="0.35">
      <c r="A66" s="441">
        <v>2022</v>
      </c>
      <c r="B66" s="441" t="s">
        <v>658</v>
      </c>
      <c r="C66" s="441" t="s">
        <v>650</v>
      </c>
      <c r="D66" s="442" t="s">
        <v>5952</v>
      </c>
      <c r="E66" s="443" t="s">
        <v>714</v>
      </c>
      <c r="H66">
        <v>4</v>
      </c>
    </row>
    <row r="67" spans="1:8" ht="29" x14ac:dyDescent="0.35">
      <c r="A67" s="444">
        <v>2022</v>
      </c>
      <c r="B67" s="444" t="s">
        <v>659</v>
      </c>
      <c r="C67" s="444" t="s">
        <v>650</v>
      </c>
      <c r="D67" s="445" t="s">
        <v>5953</v>
      </c>
      <c r="E67" s="443" t="s">
        <v>714</v>
      </c>
      <c r="H67">
        <v>1</v>
      </c>
    </row>
    <row r="68" spans="1:8" x14ac:dyDescent="0.35">
      <c r="A68" s="441">
        <v>2022</v>
      </c>
      <c r="B68" s="441" t="s">
        <v>660</v>
      </c>
      <c r="C68" s="441" t="s">
        <v>650</v>
      </c>
      <c r="D68" s="442" t="s">
        <v>5954</v>
      </c>
      <c r="E68" s="443" t="s">
        <v>714</v>
      </c>
      <c r="H68">
        <v>1</v>
      </c>
    </row>
    <row r="69" spans="1:8" ht="29" x14ac:dyDescent="0.35">
      <c r="A69" s="444">
        <v>2022</v>
      </c>
      <c r="B69" s="444" t="s">
        <v>934</v>
      </c>
      <c r="C69" s="444" t="s">
        <v>650</v>
      </c>
      <c r="D69" s="445" t="s">
        <v>5953</v>
      </c>
      <c r="E69" s="443" t="s">
        <v>714</v>
      </c>
      <c r="H69">
        <v>2</v>
      </c>
    </row>
    <row r="70" spans="1:8" ht="29" x14ac:dyDescent="0.35">
      <c r="A70" s="441">
        <v>2022</v>
      </c>
      <c r="B70" s="441" t="s">
        <v>661</v>
      </c>
      <c r="C70" s="441" t="s">
        <v>650</v>
      </c>
      <c r="D70" s="442" t="s">
        <v>5953</v>
      </c>
      <c r="E70" s="443" t="s">
        <v>714</v>
      </c>
      <c r="H70">
        <v>1</v>
      </c>
    </row>
    <row r="71" spans="1:8" ht="29" x14ac:dyDescent="0.35">
      <c r="A71" s="444">
        <v>2022</v>
      </c>
      <c r="B71" s="444" t="s">
        <v>662</v>
      </c>
      <c r="C71" s="444" t="s">
        <v>650</v>
      </c>
      <c r="D71" s="445" t="s">
        <v>5955</v>
      </c>
      <c r="E71" s="443" t="s">
        <v>714</v>
      </c>
      <c r="H71">
        <v>1</v>
      </c>
    </row>
    <row r="72" spans="1:8" x14ac:dyDescent="0.35">
      <c r="A72" s="441">
        <v>2023</v>
      </c>
      <c r="B72" s="441" t="s">
        <v>672</v>
      </c>
      <c r="C72" s="441" t="s">
        <v>5943</v>
      </c>
      <c r="D72" s="442" t="s">
        <v>601</v>
      </c>
      <c r="E72" s="443" t="s">
        <v>714</v>
      </c>
      <c r="H72">
        <v>2</v>
      </c>
    </row>
    <row r="73" spans="1:8" x14ac:dyDescent="0.35">
      <c r="A73" s="444">
        <v>2023</v>
      </c>
      <c r="B73" s="444" t="s">
        <v>673</v>
      </c>
      <c r="C73" s="444" t="s">
        <v>5943</v>
      </c>
      <c r="D73" s="445" t="s">
        <v>601</v>
      </c>
      <c r="E73" s="443" t="s">
        <v>714</v>
      </c>
      <c r="H73">
        <v>2</v>
      </c>
    </row>
    <row r="74" spans="1:8" ht="29" x14ac:dyDescent="0.35">
      <c r="A74" s="441">
        <v>2023</v>
      </c>
      <c r="B74" s="441" t="s">
        <v>674</v>
      </c>
      <c r="C74" s="441" t="s">
        <v>5943</v>
      </c>
      <c r="D74" s="442" t="s">
        <v>5769</v>
      </c>
      <c r="E74" s="443" t="s">
        <v>606</v>
      </c>
      <c r="H74">
        <v>2</v>
      </c>
    </row>
    <row r="75" spans="1:8" ht="29" x14ac:dyDescent="0.35">
      <c r="A75" s="444">
        <v>2023</v>
      </c>
      <c r="B75" s="444" t="s">
        <v>669</v>
      </c>
      <c r="C75" s="444" t="s">
        <v>5943</v>
      </c>
      <c r="D75" s="445" t="s">
        <v>5769</v>
      </c>
      <c r="E75" s="443" t="s">
        <v>714</v>
      </c>
      <c r="H75">
        <v>2</v>
      </c>
    </row>
    <row r="76" spans="1:8" x14ac:dyDescent="0.35">
      <c r="A76" s="441">
        <v>2023</v>
      </c>
      <c r="B76" s="441" t="s">
        <v>670</v>
      </c>
      <c r="C76" s="441" t="s">
        <v>5943</v>
      </c>
      <c r="D76" s="442" t="s">
        <v>601</v>
      </c>
      <c r="E76" s="443" t="s">
        <v>714</v>
      </c>
      <c r="H76">
        <v>2</v>
      </c>
    </row>
    <row r="77" spans="1:8" x14ac:dyDescent="0.35">
      <c r="A77" s="444">
        <v>2023</v>
      </c>
      <c r="B77" s="444" t="s">
        <v>671</v>
      </c>
      <c r="C77" s="444" t="s">
        <v>5943</v>
      </c>
      <c r="D77" s="445" t="s">
        <v>601</v>
      </c>
      <c r="E77" s="443" t="s">
        <v>714</v>
      </c>
      <c r="H77">
        <v>2</v>
      </c>
    </row>
    <row r="78" spans="1:8" x14ac:dyDescent="0.35">
      <c r="A78" s="441">
        <v>2023</v>
      </c>
      <c r="B78" s="441" t="s">
        <v>675</v>
      </c>
      <c r="C78" s="441" t="s">
        <v>650</v>
      </c>
      <c r="D78" s="442" t="s">
        <v>609</v>
      </c>
      <c r="E78" s="443" t="s">
        <v>714</v>
      </c>
      <c r="H78">
        <v>1</v>
      </c>
    </row>
    <row r="79" spans="1:8" x14ac:dyDescent="0.35">
      <c r="A79" s="444">
        <v>2023</v>
      </c>
      <c r="B79" s="444" t="s">
        <v>678</v>
      </c>
      <c r="C79" s="444" t="s">
        <v>5943</v>
      </c>
      <c r="D79" s="445" t="s">
        <v>609</v>
      </c>
      <c r="E79" s="443" t="s">
        <v>714</v>
      </c>
      <c r="H79">
        <v>2</v>
      </c>
    </row>
    <row r="80" spans="1:8" x14ac:dyDescent="0.35">
      <c r="A80" s="441">
        <v>2023</v>
      </c>
      <c r="B80" s="441" t="s">
        <v>676</v>
      </c>
      <c r="C80" s="441" t="s">
        <v>5943</v>
      </c>
      <c r="D80" s="442" t="s">
        <v>609</v>
      </c>
      <c r="E80" s="443" t="s">
        <v>714</v>
      </c>
      <c r="H80">
        <v>1</v>
      </c>
    </row>
    <row r="81" spans="1:8" x14ac:dyDescent="0.35">
      <c r="A81" s="444">
        <v>2023</v>
      </c>
      <c r="B81" s="444" t="s">
        <v>677</v>
      </c>
      <c r="C81" s="444" t="s">
        <v>5943</v>
      </c>
      <c r="D81" s="445" t="s">
        <v>609</v>
      </c>
      <c r="E81" s="443" t="s">
        <v>714</v>
      </c>
      <c r="H81">
        <v>1</v>
      </c>
    </row>
    <row r="82" spans="1:8" x14ac:dyDescent="0.35">
      <c r="A82" s="441">
        <v>2023</v>
      </c>
      <c r="B82" s="441" t="s">
        <v>679</v>
      </c>
      <c r="C82" s="441" t="s">
        <v>5943</v>
      </c>
      <c r="D82" s="442" t="s">
        <v>611</v>
      </c>
      <c r="E82" s="443" t="s">
        <v>714</v>
      </c>
      <c r="H82">
        <v>1</v>
      </c>
    </row>
    <row r="83" spans="1:8" x14ac:dyDescent="0.35">
      <c r="A83" s="444">
        <v>2023</v>
      </c>
      <c r="B83" s="444" t="s">
        <v>680</v>
      </c>
      <c r="C83" s="444" t="s">
        <v>5943</v>
      </c>
      <c r="D83" s="445" t="s">
        <v>611</v>
      </c>
      <c r="E83" s="443" t="s">
        <v>714</v>
      </c>
      <c r="H83">
        <v>1</v>
      </c>
    </row>
    <row r="84" spans="1:8" x14ac:dyDescent="0.35">
      <c r="A84" s="441">
        <v>2023</v>
      </c>
      <c r="B84" s="441" t="s">
        <v>681</v>
      </c>
      <c r="C84" s="441" t="s">
        <v>5943</v>
      </c>
      <c r="D84" s="442" t="s">
        <v>611</v>
      </c>
      <c r="E84" s="443" t="s">
        <v>714</v>
      </c>
      <c r="H84">
        <v>1</v>
      </c>
    </row>
    <row r="85" spans="1:8" x14ac:dyDescent="0.35">
      <c r="A85" s="444">
        <v>2023</v>
      </c>
      <c r="B85" s="444" t="s">
        <v>682</v>
      </c>
      <c r="C85" s="444" t="s">
        <v>5943</v>
      </c>
      <c r="D85" s="445" t="s">
        <v>592</v>
      </c>
      <c r="E85" s="443" t="s">
        <v>714</v>
      </c>
      <c r="H85">
        <v>1</v>
      </c>
    </row>
    <row r="86" spans="1:8" x14ac:dyDescent="0.35">
      <c r="A86" s="441">
        <v>2023</v>
      </c>
      <c r="B86" s="441" t="s">
        <v>685</v>
      </c>
      <c r="C86" s="441" t="s">
        <v>5943</v>
      </c>
      <c r="D86" s="442" t="s">
        <v>592</v>
      </c>
      <c r="E86" s="443" t="s">
        <v>714</v>
      </c>
      <c r="H86">
        <v>1</v>
      </c>
    </row>
    <row r="87" spans="1:8" x14ac:dyDescent="0.35">
      <c r="A87" s="444">
        <v>2023</v>
      </c>
      <c r="B87" s="444" t="s">
        <v>686</v>
      </c>
      <c r="C87" s="444" t="s">
        <v>5943</v>
      </c>
      <c r="D87" s="445" t="s">
        <v>592</v>
      </c>
      <c r="E87" s="443" t="s">
        <v>714</v>
      </c>
      <c r="H87">
        <v>1</v>
      </c>
    </row>
    <row r="88" spans="1:8" x14ac:dyDescent="0.35">
      <c r="A88" s="441">
        <v>2023</v>
      </c>
      <c r="B88" s="441" t="s">
        <v>687</v>
      </c>
      <c r="C88" s="441" t="s">
        <v>5943</v>
      </c>
      <c r="D88" s="442" t="s">
        <v>592</v>
      </c>
      <c r="E88" s="443" t="s">
        <v>714</v>
      </c>
      <c r="H88">
        <v>1</v>
      </c>
    </row>
    <row r="89" spans="1:8" x14ac:dyDescent="0.35">
      <c r="A89" s="444">
        <v>2023</v>
      </c>
      <c r="B89" s="444" t="s">
        <v>688</v>
      </c>
      <c r="C89" s="444" t="s">
        <v>5943</v>
      </c>
      <c r="D89" s="445" t="s">
        <v>5952</v>
      </c>
      <c r="E89" s="443" t="s">
        <v>714</v>
      </c>
      <c r="H89">
        <v>1</v>
      </c>
    </row>
    <row r="90" spans="1:8" x14ac:dyDescent="0.35">
      <c r="A90" s="441">
        <v>2023</v>
      </c>
      <c r="B90" s="441" t="s">
        <v>689</v>
      </c>
      <c r="C90" s="441" t="s">
        <v>5943</v>
      </c>
      <c r="D90" s="442" t="s">
        <v>592</v>
      </c>
      <c r="E90" s="443" t="s">
        <v>714</v>
      </c>
      <c r="H90">
        <v>1</v>
      </c>
    </row>
    <row r="91" spans="1:8" x14ac:dyDescent="0.35">
      <c r="A91" s="444">
        <v>2023</v>
      </c>
      <c r="B91" s="444" t="s">
        <v>683</v>
      </c>
      <c r="C91" s="444" t="s">
        <v>5943</v>
      </c>
      <c r="D91" s="445" t="s">
        <v>592</v>
      </c>
      <c r="E91" s="443" t="s">
        <v>714</v>
      </c>
      <c r="H91">
        <v>1</v>
      </c>
    </row>
    <row r="92" spans="1:8" x14ac:dyDescent="0.35">
      <c r="A92" s="441">
        <v>2023</v>
      </c>
      <c r="B92" s="441" t="s">
        <v>684</v>
      </c>
      <c r="C92" s="441" t="s">
        <v>5943</v>
      </c>
      <c r="D92" s="442" t="s">
        <v>592</v>
      </c>
      <c r="E92" s="443" t="s">
        <v>714</v>
      </c>
      <c r="H92">
        <v>1</v>
      </c>
    </row>
    <row r="93" spans="1:8" x14ac:dyDescent="0.35">
      <c r="A93" s="444">
        <v>2023</v>
      </c>
      <c r="B93" s="444" t="s">
        <v>690</v>
      </c>
      <c r="C93" s="444" t="s">
        <v>5943</v>
      </c>
      <c r="D93" s="445" t="s">
        <v>1291</v>
      </c>
      <c r="E93" s="443" t="s">
        <v>714</v>
      </c>
      <c r="H93">
        <v>1</v>
      </c>
    </row>
    <row r="94" spans="1:8" x14ac:dyDescent="0.35">
      <c r="A94" s="441">
        <v>2023</v>
      </c>
      <c r="B94" s="441" t="s">
        <v>696</v>
      </c>
      <c r="C94" s="441" t="s">
        <v>5943</v>
      </c>
      <c r="D94" s="442" t="s">
        <v>624</v>
      </c>
      <c r="E94" s="443" t="s">
        <v>714</v>
      </c>
      <c r="H94">
        <v>1</v>
      </c>
    </row>
    <row r="95" spans="1:8" x14ac:dyDescent="0.35">
      <c r="A95" s="444">
        <v>2023</v>
      </c>
      <c r="B95" s="444" t="s">
        <v>691</v>
      </c>
      <c r="C95" s="444" t="s">
        <v>650</v>
      </c>
      <c r="D95" s="445" t="s">
        <v>624</v>
      </c>
      <c r="E95" s="443" t="s">
        <v>714</v>
      </c>
      <c r="H95">
        <v>1</v>
      </c>
    </row>
    <row r="96" spans="1:8" x14ac:dyDescent="0.35">
      <c r="A96" s="441">
        <v>2023</v>
      </c>
      <c r="B96" s="441" t="s">
        <v>692</v>
      </c>
      <c r="C96" s="441" t="s">
        <v>650</v>
      </c>
      <c r="D96" s="442" t="s">
        <v>624</v>
      </c>
      <c r="E96" s="443" t="s">
        <v>714</v>
      </c>
      <c r="H96">
        <v>1</v>
      </c>
    </row>
    <row r="97" spans="1:8" ht="29" x14ac:dyDescent="0.35">
      <c r="A97" s="444">
        <v>2023</v>
      </c>
      <c r="B97" s="444" t="s">
        <v>693</v>
      </c>
      <c r="C97" s="444" t="s">
        <v>650</v>
      </c>
      <c r="D97" s="445" t="s">
        <v>5948</v>
      </c>
      <c r="E97" s="443" t="s">
        <v>714</v>
      </c>
      <c r="H97">
        <v>1</v>
      </c>
    </row>
    <row r="98" spans="1:8" x14ac:dyDescent="0.35">
      <c r="A98" s="441">
        <v>2023</v>
      </c>
      <c r="B98" s="441" t="s">
        <v>695</v>
      </c>
      <c r="C98" s="441" t="s">
        <v>5943</v>
      </c>
      <c r="D98" s="442" t="s">
        <v>624</v>
      </c>
      <c r="E98" s="443" t="s">
        <v>714</v>
      </c>
      <c r="H98">
        <v>1</v>
      </c>
    </row>
    <row r="99" spans="1:8" x14ac:dyDescent="0.35">
      <c r="A99" s="444">
        <v>2023</v>
      </c>
      <c r="B99" s="444" t="s">
        <v>697</v>
      </c>
      <c r="C99" s="444" t="s">
        <v>5943</v>
      </c>
      <c r="D99" s="445" t="s">
        <v>587</v>
      </c>
      <c r="E99" s="443" t="s">
        <v>714</v>
      </c>
      <c r="H99">
        <v>1</v>
      </c>
    </row>
    <row r="100" spans="1:8" ht="29" x14ac:dyDescent="0.35">
      <c r="A100" s="441">
        <v>2023</v>
      </c>
      <c r="B100" s="441" t="s">
        <v>698</v>
      </c>
      <c r="C100" s="441" t="s">
        <v>650</v>
      </c>
      <c r="D100" s="442" t="s">
        <v>5956</v>
      </c>
      <c r="E100" s="443" t="s">
        <v>714</v>
      </c>
      <c r="H100">
        <v>1</v>
      </c>
    </row>
    <row r="101" spans="1:8" ht="29" x14ac:dyDescent="0.35">
      <c r="A101" s="444">
        <v>2023</v>
      </c>
      <c r="B101" s="444" t="s">
        <v>700</v>
      </c>
      <c r="C101" s="444" t="s">
        <v>650</v>
      </c>
      <c r="D101" s="445" t="s">
        <v>5956</v>
      </c>
      <c r="E101" s="443" t="s">
        <v>577</v>
      </c>
      <c r="H101">
        <v>2</v>
      </c>
    </row>
    <row r="102" spans="1:8" x14ac:dyDescent="0.35">
      <c r="A102" s="441">
        <v>2024</v>
      </c>
      <c r="B102" s="441" t="s">
        <v>701</v>
      </c>
      <c r="C102" s="441" t="s">
        <v>5943</v>
      </c>
      <c r="D102" s="442" t="s">
        <v>702</v>
      </c>
      <c r="E102" s="443" t="s">
        <v>714</v>
      </c>
      <c r="H102">
        <v>1</v>
      </c>
    </row>
    <row r="103" spans="1:8" x14ac:dyDescent="0.35">
      <c r="A103" s="444">
        <v>2024</v>
      </c>
      <c r="B103" s="444" t="s">
        <v>704</v>
      </c>
      <c r="C103" s="444" t="s">
        <v>5943</v>
      </c>
      <c r="D103" s="445" t="s">
        <v>702</v>
      </c>
      <c r="E103" s="443" t="s">
        <v>714</v>
      </c>
      <c r="H103">
        <v>1</v>
      </c>
    </row>
    <row r="104" spans="1:8" x14ac:dyDescent="0.35">
      <c r="A104" s="441">
        <v>2024</v>
      </c>
      <c r="B104" s="441" t="s">
        <v>1054</v>
      </c>
      <c r="C104" s="441" t="s">
        <v>5943</v>
      </c>
      <c r="D104" s="442" t="s">
        <v>611</v>
      </c>
      <c r="E104" s="443" t="s">
        <v>714</v>
      </c>
      <c r="H104">
        <v>1</v>
      </c>
    </row>
    <row r="105" spans="1:8" x14ac:dyDescent="0.35">
      <c r="A105" s="444">
        <v>2024</v>
      </c>
      <c r="B105" s="444" t="s">
        <v>715</v>
      </c>
      <c r="C105" s="444" t="s">
        <v>650</v>
      </c>
      <c r="D105" s="445" t="s">
        <v>5952</v>
      </c>
      <c r="E105" s="443" t="s">
        <v>714</v>
      </c>
      <c r="H105">
        <v>1</v>
      </c>
    </row>
    <row r="106" spans="1:8" ht="29" x14ac:dyDescent="0.35">
      <c r="A106" s="441">
        <v>2024</v>
      </c>
      <c r="B106" s="441" t="s">
        <v>721</v>
      </c>
      <c r="C106" s="441" t="s">
        <v>650</v>
      </c>
      <c r="D106" s="442" t="s">
        <v>5957</v>
      </c>
      <c r="E106" s="443" t="s">
        <v>714</v>
      </c>
      <c r="H106">
        <v>2</v>
      </c>
    </row>
    <row r="107" spans="1:8" x14ac:dyDescent="0.35">
      <c r="A107" s="444">
        <v>2024</v>
      </c>
      <c r="B107" s="444" t="s">
        <v>722</v>
      </c>
      <c r="C107" s="444" t="s">
        <v>650</v>
      </c>
      <c r="D107" s="445" t="s">
        <v>5945</v>
      </c>
      <c r="E107" s="443" t="s">
        <v>714</v>
      </c>
      <c r="H107">
        <v>1</v>
      </c>
    </row>
    <row r="108" spans="1:8" ht="29" x14ac:dyDescent="0.35">
      <c r="A108" s="441">
        <v>2024</v>
      </c>
      <c r="B108" s="441" t="s">
        <v>723</v>
      </c>
      <c r="C108" s="441" t="s">
        <v>650</v>
      </c>
      <c r="D108" s="442" t="s">
        <v>5955</v>
      </c>
      <c r="E108" s="443" t="s">
        <v>714</v>
      </c>
      <c r="H108">
        <v>1</v>
      </c>
    </row>
    <row r="109" spans="1:8" ht="29" x14ac:dyDescent="0.35">
      <c r="A109" s="444">
        <v>2024</v>
      </c>
      <c r="B109" s="444" t="s">
        <v>724</v>
      </c>
      <c r="C109" s="444" t="s">
        <v>650</v>
      </c>
      <c r="D109" s="445" t="s">
        <v>5955</v>
      </c>
      <c r="E109" s="443" t="s">
        <v>577</v>
      </c>
      <c r="H109">
        <v>1</v>
      </c>
    </row>
    <row r="110" spans="1:8" ht="29" x14ac:dyDescent="0.35">
      <c r="A110" s="441">
        <v>2024</v>
      </c>
      <c r="B110" s="441" t="s">
        <v>725</v>
      </c>
      <c r="C110" s="441" t="s">
        <v>650</v>
      </c>
      <c r="D110" s="442" t="s">
        <v>5955</v>
      </c>
      <c r="E110" s="443" t="s">
        <v>577</v>
      </c>
      <c r="H110">
        <v>6</v>
      </c>
    </row>
    <row r="111" spans="1:8" ht="29" x14ac:dyDescent="0.35">
      <c r="A111" s="444">
        <v>2024</v>
      </c>
      <c r="B111" s="444" t="s">
        <v>717</v>
      </c>
      <c r="C111" s="444" t="s">
        <v>650</v>
      </c>
      <c r="D111" s="445" t="s">
        <v>5953</v>
      </c>
      <c r="E111" s="443" t="s">
        <v>714</v>
      </c>
      <c r="H111">
        <v>1</v>
      </c>
    </row>
    <row r="112" spans="1:8" ht="29" x14ac:dyDescent="0.35">
      <c r="A112" s="441">
        <v>2024</v>
      </c>
      <c r="B112" s="441" t="s">
        <v>718</v>
      </c>
      <c r="C112" s="441" t="s">
        <v>650</v>
      </c>
      <c r="D112" s="442" t="s">
        <v>5953</v>
      </c>
      <c r="E112" s="443" t="s">
        <v>714</v>
      </c>
      <c r="H112">
        <v>1</v>
      </c>
    </row>
    <row r="113" spans="1:8" ht="29" x14ac:dyDescent="0.35">
      <c r="A113" s="444">
        <v>2024</v>
      </c>
      <c r="B113" s="444" t="s">
        <v>719</v>
      </c>
      <c r="C113" s="444" t="s">
        <v>650</v>
      </c>
      <c r="D113" s="445" t="s">
        <v>5953</v>
      </c>
      <c r="E113" s="443" t="s">
        <v>577</v>
      </c>
      <c r="H113">
        <v>1</v>
      </c>
    </row>
    <row r="114" spans="1:8" ht="29" x14ac:dyDescent="0.35">
      <c r="A114" s="441">
        <v>2024</v>
      </c>
      <c r="B114" s="441" t="s">
        <v>720</v>
      </c>
      <c r="C114" s="441" t="s">
        <v>650</v>
      </c>
      <c r="D114" s="442" t="s">
        <v>5955</v>
      </c>
      <c r="E114" s="443" t="s">
        <v>577</v>
      </c>
      <c r="H114">
        <v>5</v>
      </c>
    </row>
    <row r="115" spans="1:8" x14ac:dyDescent="0.35">
      <c r="A115" s="444">
        <v>2024</v>
      </c>
      <c r="B115" s="444" t="s">
        <v>726</v>
      </c>
      <c r="C115" s="444" t="s">
        <v>650</v>
      </c>
      <c r="D115" s="445" t="s">
        <v>589</v>
      </c>
      <c r="E115" s="443" t="s">
        <v>577</v>
      </c>
      <c r="H115">
        <v>4</v>
      </c>
    </row>
    <row r="116" spans="1:8" x14ac:dyDescent="0.35">
      <c r="A116" s="441">
        <v>2024</v>
      </c>
      <c r="B116" s="441" t="s">
        <v>727</v>
      </c>
      <c r="C116" s="441" t="s">
        <v>650</v>
      </c>
      <c r="D116" s="442" t="s">
        <v>5944</v>
      </c>
      <c r="E116" s="443" t="s">
        <v>714</v>
      </c>
      <c r="H116">
        <v>4</v>
      </c>
    </row>
    <row r="117" spans="1:8" x14ac:dyDescent="0.35">
      <c r="A117" s="444">
        <v>2024</v>
      </c>
      <c r="B117" s="444" t="s">
        <v>728</v>
      </c>
      <c r="C117" s="444" t="s">
        <v>650</v>
      </c>
      <c r="D117" s="445" t="s">
        <v>592</v>
      </c>
      <c r="E117" s="443" t="s">
        <v>714</v>
      </c>
      <c r="H117">
        <v>4</v>
      </c>
    </row>
    <row r="118" spans="1:8" x14ac:dyDescent="0.35">
      <c r="A118" s="441">
        <v>2025</v>
      </c>
      <c r="B118" s="441" t="s">
        <v>731</v>
      </c>
      <c r="C118" s="441" t="s">
        <v>5943</v>
      </c>
      <c r="D118" s="442" t="s">
        <v>589</v>
      </c>
      <c r="E118" s="443" t="s">
        <v>714</v>
      </c>
      <c r="H118">
        <v>3</v>
      </c>
    </row>
    <row r="119" spans="1:8" x14ac:dyDescent="0.35">
      <c r="A119" s="444">
        <v>2025</v>
      </c>
      <c r="B119" s="444" t="s">
        <v>732</v>
      </c>
      <c r="C119" s="444" t="s">
        <v>5943</v>
      </c>
      <c r="D119" s="445" t="s">
        <v>611</v>
      </c>
      <c r="E119" s="443" t="s">
        <v>714</v>
      </c>
      <c r="H119">
        <v>4</v>
      </c>
    </row>
    <row r="120" spans="1:8" x14ac:dyDescent="0.35">
      <c r="A120" s="441">
        <v>2025</v>
      </c>
      <c r="B120" s="441" t="s">
        <v>733</v>
      </c>
      <c r="C120" s="441" t="s">
        <v>5943</v>
      </c>
      <c r="D120" s="442" t="s">
        <v>611</v>
      </c>
      <c r="E120" s="443" t="s">
        <v>714</v>
      </c>
      <c r="H120">
        <v>2</v>
      </c>
    </row>
    <row r="121" spans="1:8" x14ac:dyDescent="0.35">
      <c r="A121" s="444">
        <v>2025</v>
      </c>
      <c r="B121" s="444" t="s">
        <v>1070</v>
      </c>
      <c r="C121" s="444" t="s">
        <v>5943</v>
      </c>
      <c r="D121" s="445" t="s">
        <v>611</v>
      </c>
      <c r="E121" s="443" t="s">
        <v>714</v>
      </c>
      <c r="H121">
        <v>1</v>
      </c>
    </row>
    <row r="122" spans="1:8" x14ac:dyDescent="0.35">
      <c r="A122" s="441">
        <v>2025</v>
      </c>
      <c r="B122" s="441" t="s">
        <v>735</v>
      </c>
      <c r="C122" s="441" t="s">
        <v>5943</v>
      </c>
      <c r="D122" s="442" t="s">
        <v>592</v>
      </c>
      <c r="E122" s="443" t="s">
        <v>714</v>
      </c>
      <c r="H122">
        <v>1</v>
      </c>
    </row>
    <row r="123" spans="1:8" x14ac:dyDescent="0.35">
      <c r="A123" s="444">
        <v>2025</v>
      </c>
      <c r="B123" s="444" t="s">
        <v>736</v>
      </c>
      <c r="C123" s="444" t="s">
        <v>5943</v>
      </c>
      <c r="D123" s="445" t="s">
        <v>592</v>
      </c>
      <c r="E123" s="443" t="s">
        <v>714</v>
      </c>
      <c r="H123">
        <v>1</v>
      </c>
    </row>
    <row r="124" spans="1:8" x14ac:dyDescent="0.35">
      <c r="A124" s="441">
        <v>2025</v>
      </c>
      <c r="B124" s="441" t="s">
        <v>737</v>
      </c>
      <c r="C124" s="441" t="s">
        <v>5943</v>
      </c>
      <c r="D124" s="442" t="s">
        <v>592</v>
      </c>
      <c r="E124" s="443" t="s">
        <v>714</v>
      </c>
      <c r="H124">
        <v>1</v>
      </c>
    </row>
    <row r="125" spans="1:8" x14ac:dyDescent="0.35">
      <c r="A125" s="444">
        <v>2025</v>
      </c>
      <c r="B125" s="444" t="s">
        <v>738</v>
      </c>
      <c r="C125" s="444" t="s">
        <v>5943</v>
      </c>
      <c r="D125" s="445" t="s">
        <v>592</v>
      </c>
      <c r="E125" s="443" t="s">
        <v>714</v>
      </c>
      <c r="H125">
        <v>1</v>
      </c>
    </row>
    <row r="126" spans="1:8" x14ac:dyDescent="0.35">
      <c r="A126" s="441">
        <v>2025</v>
      </c>
      <c r="B126" s="441" t="s">
        <v>739</v>
      </c>
      <c r="C126" s="441" t="s">
        <v>5943</v>
      </c>
      <c r="D126" s="442" t="s">
        <v>592</v>
      </c>
      <c r="E126" s="443" t="s">
        <v>714</v>
      </c>
      <c r="H126">
        <v>2</v>
      </c>
    </row>
    <row r="127" spans="1:8" x14ac:dyDescent="0.35">
      <c r="A127" s="444">
        <v>2025</v>
      </c>
      <c r="B127" s="444" t="s">
        <v>740</v>
      </c>
      <c r="C127" s="444" t="s">
        <v>5943</v>
      </c>
      <c r="D127" s="445" t="s">
        <v>592</v>
      </c>
      <c r="E127" s="443" t="s">
        <v>714</v>
      </c>
      <c r="H127">
        <v>1</v>
      </c>
    </row>
    <row r="128" spans="1:8" x14ac:dyDescent="0.35">
      <c r="A128" s="441">
        <v>2025</v>
      </c>
      <c r="B128" s="441" t="s">
        <v>741</v>
      </c>
      <c r="C128" s="441" t="s">
        <v>5943</v>
      </c>
      <c r="D128" s="442" t="s">
        <v>592</v>
      </c>
      <c r="E128" s="443" t="s">
        <v>714</v>
      </c>
      <c r="H128">
        <v>1</v>
      </c>
    </row>
    <row r="129" spans="1:8" x14ac:dyDescent="0.35">
      <c r="A129" s="444">
        <v>2025</v>
      </c>
      <c r="B129" s="444" t="s">
        <v>742</v>
      </c>
      <c r="C129" s="444" t="s">
        <v>5943</v>
      </c>
      <c r="D129" s="445" t="s">
        <v>592</v>
      </c>
      <c r="E129" s="443" t="s">
        <v>714</v>
      </c>
      <c r="H129">
        <v>1</v>
      </c>
    </row>
    <row r="130" spans="1:8" x14ac:dyDescent="0.35">
      <c r="A130" s="441">
        <v>2025</v>
      </c>
      <c r="B130" s="441" t="s">
        <v>746</v>
      </c>
      <c r="C130" s="441" t="s">
        <v>5943</v>
      </c>
      <c r="D130" s="442" t="s">
        <v>755</v>
      </c>
      <c r="E130" s="443" t="s">
        <v>714</v>
      </c>
      <c r="H130">
        <v>1</v>
      </c>
    </row>
    <row r="131" spans="1:8" ht="29" x14ac:dyDescent="0.35">
      <c r="A131" s="444">
        <v>2025</v>
      </c>
      <c r="B131" s="444" t="s">
        <v>750</v>
      </c>
      <c r="C131" s="444" t="s">
        <v>650</v>
      </c>
      <c r="D131" s="445" t="s">
        <v>5958</v>
      </c>
      <c r="E131" s="443" t="s">
        <v>714</v>
      </c>
      <c r="H131">
        <v>1</v>
      </c>
    </row>
    <row r="132" spans="1:8" x14ac:dyDescent="0.35">
      <c r="A132" s="441">
        <v>2025</v>
      </c>
      <c r="B132" s="441" t="s">
        <v>751</v>
      </c>
      <c r="C132" s="441" t="s">
        <v>650</v>
      </c>
      <c r="D132" s="442" t="s">
        <v>592</v>
      </c>
      <c r="E132" s="443" t="s">
        <v>714</v>
      </c>
      <c r="H132">
        <v>1</v>
      </c>
    </row>
    <row r="133" spans="1:8" ht="29" x14ac:dyDescent="0.35">
      <c r="A133" s="444">
        <v>2025</v>
      </c>
      <c r="B133" s="444" t="s">
        <v>752</v>
      </c>
      <c r="C133" s="444" t="s">
        <v>650</v>
      </c>
      <c r="D133" s="445" t="s">
        <v>5959</v>
      </c>
      <c r="E133" s="443" t="s">
        <v>714</v>
      </c>
      <c r="H133">
        <v>1</v>
      </c>
    </row>
    <row r="134" spans="1:8" x14ac:dyDescent="0.35">
      <c r="A134" s="441">
        <v>2025</v>
      </c>
      <c r="B134" s="441" t="s">
        <v>753</v>
      </c>
      <c r="C134" s="441" t="s">
        <v>650</v>
      </c>
      <c r="D134" s="442" t="s">
        <v>592</v>
      </c>
      <c r="E134" s="443" t="s">
        <v>714</v>
      </c>
      <c r="H134">
        <v>1</v>
      </c>
    </row>
    <row r="135" spans="1:8" ht="29" x14ac:dyDescent="0.35">
      <c r="A135" s="444">
        <v>2025</v>
      </c>
      <c r="B135" s="444" t="s">
        <v>754</v>
      </c>
      <c r="C135" s="444" t="s">
        <v>650</v>
      </c>
      <c r="D135" s="445" t="s">
        <v>5960</v>
      </c>
      <c r="E135" s="443" t="s">
        <v>714</v>
      </c>
      <c r="H135">
        <v>2</v>
      </c>
    </row>
    <row r="136" spans="1:8" x14ac:dyDescent="0.35">
      <c r="A136" s="441">
        <v>2025</v>
      </c>
      <c r="B136" s="441" t="s">
        <v>748</v>
      </c>
      <c r="C136" s="441" t="s">
        <v>650</v>
      </c>
      <c r="D136" s="442" t="s">
        <v>5961</v>
      </c>
      <c r="E136" s="443" t="s">
        <v>714</v>
      </c>
      <c r="H136">
        <v>2</v>
      </c>
    </row>
    <row r="137" spans="1:8" x14ac:dyDescent="0.35">
      <c r="A137" s="444">
        <v>2025</v>
      </c>
      <c r="B137" s="444" t="s">
        <v>1079</v>
      </c>
      <c r="C137" s="444" t="s">
        <v>650</v>
      </c>
      <c r="D137" s="445" t="s">
        <v>592</v>
      </c>
      <c r="E137" s="443" t="s">
        <v>714</v>
      </c>
      <c r="H137">
        <v>2</v>
      </c>
    </row>
    <row r="138" spans="1:8" x14ac:dyDescent="0.35">
      <c r="H138">
        <v>2</v>
      </c>
    </row>
    <row r="139" spans="1:8" x14ac:dyDescent="0.35">
      <c r="H139">
        <v>4</v>
      </c>
    </row>
    <row r="140" spans="1:8" x14ac:dyDescent="0.35">
      <c r="H140">
        <v>1</v>
      </c>
    </row>
    <row r="141" spans="1:8" x14ac:dyDescent="0.35">
      <c r="H141">
        <v>2</v>
      </c>
    </row>
    <row r="142" spans="1:8" x14ac:dyDescent="0.35">
      <c r="H142">
        <f>SUM(H18:H141)</f>
        <v>186</v>
      </c>
    </row>
  </sheetData>
  <autoFilter ref="A1:E137" xr:uid="{AAACA146-99D5-4B98-B055-96550F7BF6DD}"/>
  <mergeCells count="3">
    <mergeCell ref="H8:H9"/>
    <mergeCell ref="I8:I9"/>
    <mergeCell ref="K8:K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000"/>
  <sheetViews>
    <sheetView topLeftCell="C1" workbookViewId="0">
      <selection activeCell="C2" sqref="C2"/>
    </sheetView>
  </sheetViews>
  <sheetFormatPr baseColWidth="10" defaultColWidth="14.453125" defaultRowHeight="15" customHeight="1" x14ac:dyDescent="0.35"/>
  <cols>
    <col min="1" max="1" width="15.26953125" customWidth="1"/>
    <col min="2" max="2" width="28.26953125" customWidth="1"/>
    <col min="3" max="3" width="71" customWidth="1"/>
    <col min="4" max="4" width="15.81640625" customWidth="1"/>
    <col min="5" max="26" width="10.7265625" customWidth="1"/>
  </cols>
  <sheetData>
    <row r="1" spans="1:6" ht="14.5" x14ac:dyDescent="0.35">
      <c r="A1" s="12" t="s">
        <v>3633</v>
      </c>
      <c r="B1" s="12"/>
      <c r="C1" s="12"/>
    </row>
    <row r="2" spans="1:6" ht="14.5" x14ac:dyDescent="0.35">
      <c r="A2" s="359" t="s">
        <v>6</v>
      </c>
      <c r="B2" s="359" t="s">
        <v>579</v>
      </c>
      <c r="C2" s="359" t="s">
        <v>3634</v>
      </c>
      <c r="D2" s="359" t="s">
        <v>3635</v>
      </c>
      <c r="E2" s="359" t="s">
        <v>590</v>
      </c>
      <c r="F2" t="s">
        <v>1477</v>
      </c>
    </row>
    <row r="3" spans="1:6" ht="14.5" x14ac:dyDescent="0.35">
      <c r="A3" s="359" t="s">
        <v>3</v>
      </c>
      <c r="B3" s="359" t="s">
        <v>578</v>
      </c>
      <c r="C3" s="359" t="s">
        <v>3636</v>
      </c>
      <c r="D3" s="359" t="s">
        <v>3637</v>
      </c>
      <c r="E3" s="359" t="s">
        <v>593</v>
      </c>
      <c r="F3" t="s">
        <v>1472</v>
      </c>
    </row>
    <row r="4" spans="1:6" ht="14.5" x14ac:dyDescent="0.35">
      <c r="A4" s="359" t="s">
        <v>526</v>
      </c>
      <c r="B4" s="359" t="s">
        <v>581</v>
      </c>
      <c r="C4" s="359" t="s">
        <v>3638</v>
      </c>
      <c r="D4" t="s">
        <v>3639</v>
      </c>
      <c r="E4" t="s">
        <v>3639</v>
      </c>
      <c r="F4" t="s">
        <v>3639</v>
      </c>
    </row>
    <row r="5" spans="1:6" ht="14.5" x14ac:dyDescent="0.35">
      <c r="B5" s="360" t="s">
        <v>4</v>
      </c>
      <c r="C5" s="359" t="s">
        <v>3640</v>
      </c>
    </row>
    <row r="6" spans="1:6" ht="14.5" x14ac:dyDescent="0.35">
      <c r="B6" s="359" t="s">
        <v>580</v>
      </c>
      <c r="C6" s="359" t="s">
        <v>3641</v>
      </c>
    </row>
    <row r="7" spans="1:6" ht="14.5" x14ac:dyDescent="0.35">
      <c r="C7" s="359" t="s">
        <v>3642</v>
      </c>
    </row>
    <row r="8" spans="1:6" ht="14.5" x14ac:dyDescent="0.35">
      <c r="C8" s="359" t="s">
        <v>3643</v>
      </c>
    </row>
    <row r="9" spans="1:6" ht="14.5" x14ac:dyDescent="0.35">
      <c r="C9" s="359" t="s">
        <v>3644</v>
      </c>
    </row>
    <row r="10" spans="1:6" ht="14.5" x14ac:dyDescent="0.35">
      <c r="C10" s="359" t="s">
        <v>3645</v>
      </c>
    </row>
    <row r="11" spans="1:6" ht="14.5" x14ac:dyDescent="0.35">
      <c r="C11" s="359" t="s">
        <v>3646</v>
      </c>
    </row>
    <row r="12" spans="1:6" ht="14.5" x14ac:dyDescent="0.35">
      <c r="C12" s="359" t="s">
        <v>3647</v>
      </c>
    </row>
    <row r="13" spans="1:6" ht="14.5" x14ac:dyDescent="0.35">
      <c r="C13" s="359" t="s">
        <v>3648</v>
      </c>
    </row>
    <row r="14" spans="1:6" ht="14.5" x14ac:dyDescent="0.35">
      <c r="C14" s="359" t="s">
        <v>3649</v>
      </c>
    </row>
    <row r="15" spans="1:6" ht="14.5" x14ac:dyDescent="0.35">
      <c r="C15" s="359" t="s">
        <v>3650</v>
      </c>
    </row>
    <row r="16" spans="1:6" ht="14.5" x14ac:dyDescent="0.35">
      <c r="C16" s="359" t="s">
        <v>3651</v>
      </c>
    </row>
    <row r="17" spans="3:3" ht="14.5" x14ac:dyDescent="0.35">
      <c r="C17" s="359" t="s">
        <v>3652</v>
      </c>
    </row>
    <row r="18" spans="3:3" ht="14.5" x14ac:dyDescent="0.35">
      <c r="C18" s="359" t="s">
        <v>3653</v>
      </c>
    </row>
    <row r="19" spans="3:3" ht="14.5" x14ac:dyDescent="0.35">
      <c r="C19" s="359" t="s">
        <v>3654</v>
      </c>
    </row>
    <row r="21" spans="3:3" ht="15.75" customHeight="1" x14ac:dyDescent="0.35"/>
    <row r="22" spans="3:3" ht="15.75" customHeight="1" x14ac:dyDescent="0.35"/>
    <row r="23" spans="3:3" ht="15.75" customHeight="1" x14ac:dyDescent="0.35"/>
    <row r="24" spans="3:3" ht="15.75" customHeight="1" x14ac:dyDescent="0.35"/>
    <row r="25" spans="3:3" ht="15.75" customHeight="1" x14ac:dyDescent="0.35"/>
    <row r="26" spans="3:3" ht="15.75" customHeight="1" x14ac:dyDescent="0.35"/>
    <row r="27" spans="3:3" ht="15.75" customHeight="1" x14ac:dyDescent="0.35"/>
    <row r="28" spans="3:3" ht="15.75" customHeight="1" x14ac:dyDescent="0.35"/>
    <row r="29" spans="3:3" ht="15.75" customHeight="1" x14ac:dyDescent="0.35"/>
    <row r="30" spans="3:3" ht="15.75" customHeight="1" x14ac:dyDescent="0.35"/>
    <row r="31" spans="3:3" ht="15.75" customHeight="1" x14ac:dyDescent="0.35"/>
    <row r="32" spans="3:3"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000"/>
  <sheetViews>
    <sheetView workbookViewId="0"/>
  </sheetViews>
  <sheetFormatPr baseColWidth="10" defaultColWidth="14.453125" defaultRowHeight="15" customHeight="1" x14ac:dyDescent="0.35"/>
  <cols>
    <col min="1" max="6" width="10.7265625" customWidth="1"/>
    <col min="7" max="7" width="15.7265625" customWidth="1"/>
    <col min="8" max="26" width="10.7265625" customWidth="1"/>
  </cols>
  <sheetData>
    <row r="1" spans="1:10" ht="14.5" x14ac:dyDescent="0.35">
      <c r="A1" s="13"/>
      <c r="B1" s="13"/>
      <c r="C1" s="13"/>
      <c r="D1" s="13"/>
      <c r="E1" s="13"/>
      <c r="F1" s="13"/>
      <c r="G1" s="13"/>
      <c r="H1" s="13"/>
      <c r="I1" s="13"/>
      <c r="J1" s="13"/>
    </row>
    <row r="2" spans="1:10" ht="14.5" x14ac:dyDescent="0.35">
      <c r="A2" s="13"/>
      <c r="B2" s="13"/>
      <c r="C2" s="13"/>
      <c r="D2" s="13"/>
      <c r="E2" s="13"/>
      <c r="F2" s="13"/>
      <c r="G2" s="13"/>
      <c r="H2" s="13"/>
      <c r="I2" s="13"/>
      <c r="J2" s="13"/>
    </row>
    <row r="3" spans="1:10" ht="14.5" x14ac:dyDescent="0.35">
      <c r="A3" s="13"/>
      <c r="B3" s="531" t="s">
        <v>3655</v>
      </c>
      <c r="C3" s="455"/>
      <c r="D3" s="455"/>
      <c r="E3" s="455"/>
      <c r="F3" s="455"/>
      <c r="G3" s="455"/>
      <c r="H3" s="455"/>
      <c r="I3" s="455"/>
      <c r="J3" s="456"/>
    </row>
    <row r="4" spans="1:10" ht="14.5" x14ac:dyDescent="0.35">
      <c r="A4" s="13"/>
      <c r="B4" s="469"/>
      <c r="C4" s="470"/>
      <c r="D4" s="470"/>
      <c r="E4" s="470"/>
      <c r="F4" s="470"/>
      <c r="G4" s="470"/>
      <c r="H4" s="470"/>
      <c r="I4" s="470"/>
      <c r="J4" s="471"/>
    </row>
    <row r="5" spans="1:10" ht="14.5" x14ac:dyDescent="0.35">
      <c r="A5" s="13"/>
      <c r="B5" s="532" t="s">
        <v>3656</v>
      </c>
      <c r="C5" s="474"/>
      <c r="D5" s="475"/>
      <c r="E5" s="532" t="s">
        <v>3657</v>
      </c>
      <c r="F5" s="474"/>
      <c r="G5" s="475"/>
      <c r="H5" s="532" t="s">
        <v>3658</v>
      </c>
      <c r="I5" s="474"/>
      <c r="J5" s="475"/>
    </row>
    <row r="6" spans="1:10" ht="14.5" x14ac:dyDescent="0.35">
      <c r="A6" s="13"/>
      <c r="B6" s="533" t="s">
        <v>1463</v>
      </c>
      <c r="C6" s="534"/>
      <c r="D6" s="535"/>
      <c r="E6" s="533" t="s">
        <v>3659</v>
      </c>
      <c r="F6" s="534"/>
      <c r="G6" s="535"/>
      <c r="H6" s="536">
        <v>1</v>
      </c>
      <c r="I6" s="534"/>
      <c r="J6" s="535"/>
    </row>
    <row r="7" spans="1:10" ht="14.5" x14ac:dyDescent="0.35">
      <c r="A7" s="13"/>
      <c r="B7" s="524" t="s">
        <v>1463</v>
      </c>
      <c r="C7" s="525"/>
      <c r="D7" s="526"/>
      <c r="E7" s="524" t="s">
        <v>1463</v>
      </c>
      <c r="F7" s="525"/>
      <c r="G7" s="526"/>
      <c r="H7" s="527">
        <v>2</v>
      </c>
      <c r="I7" s="525"/>
      <c r="J7" s="526"/>
    </row>
    <row r="8" spans="1:10" ht="142.5" customHeight="1" x14ac:dyDescent="0.35">
      <c r="A8" s="13"/>
      <c r="B8" s="528">
        <v>46084</v>
      </c>
      <c r="C8" s="525"/>
      <c r="D8" s="526"/>
      <c r="E8" s="529" t="s">
        <v>3660</v>
      </c>
      <c r="F8" s="525"/>
      <c r="G8" s="526"/>
      <c r="H8" s="530">
        <v>3</v>
      </c>
      <c r="I8" s="525"/>
      <c r="J8" s="526"/>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13">
    <mergeCell ref="B3:J4"/>
    <mergeCell ref="B5:D5"/>
    <mergeCell ref="E5:G5"/>
    <mergeCell ref="H5:J5"/>
    <mergeCell ref="B6:D6"/>
    <mergeCell ref="E6:G6"/>
    <mergeCell ref="H6:J6"/>
    <mergeCell ref="B7:D7"/>
    <mergeCell ref="E7:G7"/>
    <mergeCell ref="H7:J7"/>
    <mergeCell ref="B8:D8"/>
    <mergeCell ref="E8:G8"/>
    <mergeCell ref="H8:J8"/>
  </mergeCells>
  <pageMargins left="0.7" right="0.7" top="0.75" bottom="0.75" header="0" footer="0"/>
  <pageSetup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baseColWidth="10" defaultColWidth="14.453125" defaultRowHeight="15" customHeight="1" x14ac:dyDescent="0.35"/>
  <cols>
    <col min="1" max="1" width="24.7265625" style="22" customWidth="1"/>
    <col min="2" max="2" width="19.453125" style="17" customWidth="1"/>
    <col min="3" max="3" width="17.26953125" style="22" customWidth="1"/>
    <col min="4" max="4" width="39.7265625" style="22" customWidth="1"/>
    <col min="5" max="5" width="16.453125" customWidth="1"/>
    <col min="6" max="6" width="12" style="21" customWidth="1"/>
    <col min="7" max="7" width="11.7265625" style="21" customWidth="1"/>
    <col min="8" max="8" width="15.453125" style="21" customWidth="1"/>
    <col min="9" max="26" width="11.453125" customWidth="1"/>
  </cols>
  <sheetData>
    <row r="1" spans="1:26" ht="12.75" customHeight="1" x14ac:dyDescent="0.35">
      <c r="A1" s="14" t="s">
        <v>3661</v>
      </c>
      <c r="B1" s="14" t="s">
        <v>3662</v>
      </c>
      <c r="C1" s="14" t="s">
        <v>3663</v>
      </c>
      <c r="D1" s="14" t="s">
        <v>3664</v>
      </c>
      <c r="E1" s="15" t="s">
        <v>3665</v>
      </c>
      <c r="F1" s="15" t="s">
        <v>3666</v>
      </c>
      <c r="G1" s="15" t="s">
        <v>3667</v>
      </c>
      <c r="H1" s="14" t="s">
        <v>3668</v>
      </c>
      <c r="I1" s="16"/>
      <c r="J1" s="16"/>
      <c r="K1" s="16"/>
      <c r="L1" s="16"/>
      <c r="M1" s="16"/>
      <c r="N1" s="16"/>
      <c r="O1" s="16"/>
      <c r="P1" s="16"/>
      <c r="Q1" s="16"/>
      <c r="R1" s="16"/>
      <c r="S1" s="16"/>
      <c r="T1" s="16"/>
      <c r="U1" s="16"/>
      <c r="V1" s="16"/>
      <c r="W1" s="16"/>
      <c r="X1" s="16"/>
      <c r="Y1" s="16"/>
      <c r="Z1" s="16"/>
    </row>
    <row r="2" spans="1:26" ht="12.75" customHeight="1" x14ac:dyDescent="0.35">
      <c r="A2" s="17" t="s">
        <v>521</v>
      </c>
      <c r="B2" s="17" t="s">
        <v>3669</v>
      </c>
      <c r="C2" s="18" t="s">
        <v>3670</v>
      </c>
      <c r="D2" s="19" t="s">
        <v>3671</v>
      </c>
      <c r="E2" s="20" t="s">
        <v>3672</v>
      </c>
      <c r="F2" s="21" t="s">
        <v>3673</v>
      </c>
      <c r="G2" s="21" t="s">
        <v>714</v>
      </c>
      <c r="H2" s="21" t="s">
        <v>1477</v>
      </c>
      <c r="I2" s="22"/>
      <c r="J2" s="22"/>
      <c r="K2" s="22"/>
      <c r="L2" s="22"/>
      <c r="M2" s="22"/>
      <c r="N2" s="22"/>
      <c r="O2" s="22"/>
      <c r="P2" s="22"/>
      <c r="Q2" s="22"/>
      <c r="R2" s="22"/>
      <c r="S2" s="22"/>
      <c r="T2" s="22"/>
      <c r="U2" s="22"/>
      <c r="V2" s="22"/>
      <c r="W2" s="22"/>
      <c r="X2" s="22"/>
      <c r="Y2" s="22"/>
      <c r="Z2" s="22"/>
    </row>
    <row r="3" spans="1:26" ht="12.75" customHeight="1" x14ac:dyDescent="0.35">
      <c r="A3" s="17" t="s">
        <v>3674</v>
      </c>
      <c r="B3" s="17" t="s">
        <v>3675</v>
      </c>
      <c r="C3" s="18" t="s">
        <v>1153</v>
      </c>
      <c r="D3" s="19" t="s">
        <v>3676</v>
      </c>
      <c r="E3" s="20" t="s">
        <v>3677</v>
      </c>
      <c r="F3" s="21" t="s">
        <v>3678</v>
      </c>
      <c r="G3" s="21" t="s">
        <v>577</v>
      </c>
      <c r="H3" s="21" t="s">
        <v>1472</v>
      </c>
      <c r="I3" s="22"/>
      <c r="J3" s="22"/>
      <c r="K3" s="22"/>
      <c r="L3" s="22"/>
      <c r="M3" s="22"/>
      <c r="N3" s="22"/>
      <c r="O3" s="22"/>
      <c r="P3" s="22"/>
      <c r="Q3" s="22"/>
      <c r="R3" s="22"/>
      <c r="S3" s="22"/>
      <c r="T3" s="22"/>
      <c r="U3" s="22"/>
      <c r="V3" s="22"/>
      <c r="W3" s="22"/>
      <c r="X3" s="22"/>
      <c r="Y3" s="22"/>
      <c r="Z3" s="22"/>
    </row>
    <row r="4" spans="1:26" ht="18.75" customHeight="1" x14ac:dyDescent="0.35">
      <c r="A4" s="17" t="s">
        <v>3679</v>
      </c>
      <c r="B4" s="23" t="s">
        <v>3680</v>
      </c>
      <c r="C4" s="18" t="s">
        <v>3681</v>
      </c>
      <c r="D4" s="19" t="s">
        <v>3682</v>
      </c>
      <c r="E4" s="20"/>
      <c r="F4" s="21" t="s">
        <v>3683</v>
      </c>
      <c r="I4" s="22"/>
      <c r="J4" s="22"/>
      <c r="K4" s="22"/>
      <c r="L4" s="22"/>
      <c r="M4" s="22"/>
      <c r="N4" s="22"/>
      <c r="O4" s="22"/>
      <c r="P4" s="22"/>
      <c r="Q4" s="22"/>
      <c r="R4" s="22"/>
      <c r="S4" s="22"/>
      <c r="T4" s="22"/>
      <c r="U4" s="22"/>
      <c r="V4" s="22"/>
      <c r="W4" s="22"/>
      <c r="X4" s="22"/>
      <c r="Y4" s="22"/>
      <c r="Z4" s="22"/>
    </row>
    <row r="5" spans="1:26" ht="12.75" customHeight="1" x14ac:dyDescent="0.35">
      <c r="A5" s="17" t="s">
        <v>3684</v>
      </c>
      <c r="C5" s="23" t="s">
        <v>3685</v>
      </c>
      <c r="D5" s="19" t="s">
        <v>3686</v>
      </c>
      <c r="E5" s="20"/>
      <c r="F5" s="21" t="s">
        <v>3687</v>
      </c>
      <c r="I5" s="22"/>
      <c r="J5" s="22"/>
      <c r="K5" s="22"/>
      <c r="L5" s="22"/>
      <c r="M5" s="22"/>
      <c r="N5" s="22"/>
      <c r="O5" s="22"/>
      <c r="P5" s="22"/>
      <c r="Q5" s="22"/>
      <c r="R5" s="22"/>
      <c r="S5" s="22"/>
      <c r="T5" s="22"/>
      <c r="U5" s="22"/>
      <c r="V5" s="22"/>
      <c r="W5" s="22"/>
      <c r="X5" s="22"/>
      <c r="Y5" s="22"/>
      <c r="Z5" s="22"/>
    </row>
    <row r="6" spans="1:26" ht="12.75" customHeight="1" x14ac:dyDescent="0.35">
      <c r="A6" s="17" t="s">
        <v>3688</v>
      </c>
      <c r="D6" s="19" t="s">
        <v>3689</v>
      </c>
      <c r="E6" s="20"/>
      <c r="I6" s="22"/>
      <c r="J6" s="22"/>
      <c r="K6" s="22"/>
      <c r="L6" s="22"/>
      <c r="M6" s="22"/>
      <c r="N6" s="22"/>
      <c r="O6" s="22"/>
      <c r="P6" s="22"/>
      <c r="Q6" s="22"/>
      <c r="R6" s="22"/>
      <c r="S6" s="22"/>
      <c r="T6" s="22"/>
      <c r="U6" s="22"/>
      <c r="V6" s="22"/>
      <c r="W6" s="22"/>
      <c r="X6" s="22"/>
      <c r="Y6" s="22"/>
      <c r="Z6" s="22"/>
    </row>
    <row r="7" spans="1:26" ht="12.75" customHeight="1" x14ac:dyDescent="0.35">
      <c r="A7" s="17" t="s">
        <v>3690</v>
      </c>
      <c r="D7" s="19" t="s">
        <v>3691</v>
      </c>
      <c r="E7" s="20"/>
      <c r="I7" s="22"/>
      <c r="J7" s="22"/>
      <c r="K7" s="22"/>
      <c r="L7" s="22"/>
      <c r="M7" s="22"/>
      <c r="N7" s="22"/>
      <c r="O7" s="22"/>
      <c r="P7" s="22"/>
      <c r="Q7" s="22"/>
      <c r="R7" s="22"/>
      <c r="S7" s="22"/>
      <c r="T7" s="22"/>
      <c r="U7" s="22"/>
      <c r="V7" s="22"/>
      <c r="W7" s="22"/>
      <c r="X7" s="22"/>
      <c r="Y7" s="22"/>
      <c r="Z7" s="22"/>
    </row>
    <row r="8" spans="1:26" ht="12.75" customHeight="1" x14ac:dyDescent="0.35">
      <c r="A8" s="17" t="s">
        <v>3692</v>
      </c>
      <c r="D8" s="19" t="s">
        <v>3693</v>
      </c>
      <c r="E8" s="20"/>
      <c r="I8" s="22"/>
      <c r="J8" s="22"/>
      <c r="K8" s="22"/>
      <c r="L8" s="22"/>
      <c r="M8" s="22"/>
      <c r="N8" s="22"/>
      <c r="O8" s="22"/>
      <c r="P8" s="22"/>
      <c r="Q8" s="22"/>
      <c r="R8" s="22"/>
      <c r="S8" s="22"/>
      <c r="T8" s="22"/>
      <c r="U8" s="22"/>
      <c r="V8" s="22"/>
      <c r="W8" s="22"/>
      <c r="X8" s="22"/>
      <c r="Y8" s="22"/>
      <c r="Z8" s="22"/>
    </row>
    <row r="9" spans="1:26" ht="12.75" customHeight="1" x14ac:dyDescent="0.35">
      <c r="A9" s="17" t="s">
        <v>3694</v>
      </c>
      <c r="D9" s="19" t="s">
        <v>3695</v>
      </c>
      <c r="E9" s="20"/>
      <c r="I9" s="22"/>
      <c r="J9" s="22"/>
      <c r="K9" s="22"/>
      <c r="L9" s="22"/>
      <c r="M9" s="22"/>
      <c r="N9" s="22"/>
      <c r="O9" s="22"/>
      <c r="P9" s="22"/>
      <c r="Q9" s="22"/>
      <c r="R9" s="22"/>
      <c r="S9" s="22"/>
      <c r="T9" s="22"/>
      <c r="U9" s="22"/>
      <c r="V9" s="22"/>
      <c r="W9" s="22"/>
      <c r="X9" s="22"/>
      <c r="Y9" s="22"/>
      <c r="Z9" s="22"/>
    </row>
    <row r="10" spans="1:26" ht="12.75" customHeight="1" x14ac:dyDescent="0.35">
      <c r="A10" s="17" t="s">
        <v>3696</v>
      </c>
      <c r="D10" s="19" t="s">
        <v>3697</v>
      </c>
      <c r="E10" s="20"/>
      <c r="I10" s="22"/>
      <c r="J10" s="22"/>
      <c r="K10" s="22"/>
      <c r="L10" s="22"/>
      <c r="M10" s="22"/>
      <c r="N10" s="22"/>
      <c r="O10" s="22"/>
      <c r="P10" s="22"/>
      <c r="Q10" s="22"/>
      <c r="R10" s="22"/>
      <c r="S10" s="22"/>
      <c r="T10" s="22"/>
      <c r="U10" s="22"/>
      <c r="V10" s="22"/>
      <c r="W10" s="22"/>
      <c r="X10" s="22"/>
      <c r="Y10" s="22"/>
      <c r="Z10" s="22"/>
    </row>
    <row r="11" spans="1:26" ht="12.75" customHeight="1" x14ac:dyDescent="0.35">
      <c r="A11" s="17" t="s">
        <v>3698</v>
      </c>
      <c r="D11" s="19" t="s">
        <v>3699</v>
      </c>
      <c r="E11" s="20"/>
      <c r="I11" s="22"/>
      <c r="J11" s="22"/>
      <c r="K11" s="22"/>
      <c r="L11" s="22"/>
      <c r="M11" s="22"/>
      <c r="N11" s="22"/>
      <c r="O11" s="22"/>
      <c r="P11" s="22"/>
      <c r="Q11" s="22"/>
      <c r="R11" s="22"/>
      <c r="S11" s="22"/>
      <c r="T11" s="22"/>
      <c r="U11" s="22"/>
      <c r="V11" s="22"/>
      <c r="W11" s="22"/>
      <c r="X11" s="22"/>
      <c r="Y11" s="22"/>
      <c r="Z11" s="22"/>
    </row>
    <row r="12" spans="1:26" ht="12.75" customHeight="1" x14ac:dyDescent="0.35">
      <c r="A12" s="17" t="s">
        <v>3700</v>
      </c>
      <c r="D12" s="19" t="s">
        <v>3701</v>
      </c>
      <c r="E12" s="20"/>
      <c r="I12" s="22"/>
      <c r="J12" s="22"/>
      <c r="K12" s="22"/>
      <c r="L12" s="22"/>
      <c r="M12" s="22"/>
      <c r="N12" s="22"/>
      <c r="O12" s="22"/>
      <c r="P12" s="22"/>
      <c r="Q12" s="22"/>
      <c r="R12" s="22"/>
      <c r="S12" s="22"/>
      <c r="T12" s="22"/>
      <c r="U12" s="22"/>
      <c r="V12" s="22"/>
      <c r="W12" s="22"/>
      <c r="X12" s="22"/>
      <c r="Y12" s="22"/>
      <c r="Z12" s="22"/>
    </row>
    <row r="13" spans="1:26" ht="12.75" customHeight="1" x14ac:dyDescent="0.35">
      <c r="A13" s="17" t="s">
        <v>3702</v>
      </c>
      <c r="D13" s="24" t="s">
        <v>3703</v>
      </c>
      <c r="E13" s="21"/>
      <c r="I13" s="22"/>
      <c r="J13" s="22"/>
      <c r="K13" s="22"/>
      <c r="L13" s="22"/>
      <c r="M13" s="22"/>
      <c r="N13" s="22"/>
      <c r="O13" s="22"/>
      <c r="P13" s="22"/>
      <c r="Q13" s="22"/>
      <c r="R13" s="22"/>
      <c r="S13" s="22"/>
      <c r="T13" s="22"/>
      <c r="U13" s="22"/>
      <c r="V13" s="22"/>
      <c r="W13" s="22"/>
      <c r="X13" s="22"/>
      <c r="Y13" s="22"/>
      <c r="Z13" s="22"/>
    </row>
    <row r="14" spans="1:26" ht="12.75" customHeight="1" x14ac:dyDescent="0.35">
      <c r="A14" s="17" t="s">
        <v>3704</v>
      </c>
      <c r="D14" s="19" t="s">
        <v>3705</v>
      </c>
      <c r="E14" s="20"/>
      <c r="I14" s="22"/>
      <c r="J14" s="22"/>
      <c r="K14" s="22"/>
      <c r="L14" s="22"/>
      <c r="M14" s="22"/>
      <c r="N14" s="22"/>
      <c r="O14" s="22"/>
      <c r="P14" s="22"/>
      <c r="Q14" s="22"/>
      <c r="R14" s="22"/>
      <c r="S14" s="22"/>
      <c r="T14" s="22"/>
      <c r="U14" s="22"/>
      <c r="V14" s="22"/>
      <c r="W14" s="22"/>
      <c r="X14" s="22"/>
      <c r="Y14" s="22"/>
      <c r="Z14" s="22"/>
    </row>
    <row r="15" spans="1:26" ht="12.75" customHeight="1" x14ac:dyDescent="0.35">
      <c r="A15" s="17" t="s">
        <v>3706</v>
      </c>
      <c r="D15" s="19" t="s">
        <v>3707</v>
      </c>
      <c r="E15" s="20"/>
      <c r="I15" s="22"/>
      <c r="J15" s="22"/>
      <c r="K15" s="22"/>
      <c r="L15" s="22"/>
      <c r="M15" s="22"/>
      <c r="N15" s="22"/>
      <c r="O15" s="22"/>
      <c r="P15" s="22"/>
      <c r="Q15" s="22"/>
      <c r="R15" s="22"/>
      <c r="S15" s="22"/>
      <c r="T15" s="22"/>
      <c r="U15" s="22"/>
      <c r="V15" s="22"/>
      <c r="W15" s="22"/>
      <c r="X15" s="22"/>
      <c r="Y15" s="22"/>
      <c r="Z15" s="22"/>
    </row>
    <row r="16" spans="1:26" ht="12.75" customHeight="1" x14ac:dyDescent="0.35">
      <c r="A16" s="17" t="s">
        <v>3708</v>
      </c>
      <c r="D16" s="19" t="s">
        <v>3709</v>
      </c>
      <c r="E16" s="20"/>
      <c r="I16" s="22"/>
      <c r="J16" s="22"/>
      <c r="K16" s="22"/>
      <c r="L16" s="22"/>
      <c r="M16" s="22"/>
      <c r="N16" s="22"/>
      <c r="O16" s="22"/>
      <c r="P16" s="22"/>
      <c r="Q16" s="22"/>
      <c r="R16" s="22"/>
      <c r="S16" s="22"/>
      <c r="T16" s="22"/>
      <c r="U16" s="22"/>
      <c r="V16" s="22"/>
      <c r="W16" s="22"/>
      <c r="X16" s="22"/>
      <c r="Y16" s="22"/>
      <c r="Z16" s="22"/>
    </row>
    <row r="17" spans="1:26" ht="12.75" customHeight="1" x14ac:dyDescent="0.35">
      <c r="A17" s="17" t="s">
        <v>3710</v>
      </c>
      <c r="D17" s="19" t="s">
        <v>3711</v>
      </c>
      <c r="E17" s="20"/>
      <c r="I17" s="22"/>
      <c r="J17" s="22"/>
      <c r="K17" s="22"/>
      <c r="L17" s="22"/>
      <c r="M17" s="22"/>
      <c r="N17" s="22"/>
      <c r="O17" s="22"/>
      <c r="P17" s="22"/>
      <c r="Q17" s="22"/>
      <c r="R17" s="22"/>
      <c r="S17" s="22"/>
      <c r="T17" s="22"/>
      <c r="U17" s="22"/>
      <c r="V17" s="22"/>
      <c r="W17" s="22"/>
      <c r="X17" s="22"/>
      <c r="Y17" s="22"/>
      <c r="Z17" s="22"/>
    </row>
    <row r="18" spans="1:26" ht="12.75" customHeight="1" x14ac:dyDescent="0.35">
      <c r="D18" s="19" t="s">
        <v>3712</v>
      </c>
      <c r="E18" s="20"/>
      <c r="I18" s="22"/>
      <c r="J18" s="22"/>
      <c r="K18" s="22"/>
      <c r="L18" s="22"/>
      <c r="M18" s="22"/>
      <c r="N18" s="22"/>
      <c r="O18" s="22"/>
      <c r="P18" s="22"/>
      <c r="Q18" s="22"/>
      <c r="R18" s="22"/>
      <c r="S18" s="22"/>
      <c r="T18" s="22"/>
      <c r="U18" s="22"/>
      <c r="V18" s="22"/>
      <c r="W18" s="22"/>
      <c r="X18" s="22"/>
      <c r="Y18" s="22"/>
      <c r="Z18" s="22"/>
    </row>
    <row r="19" spans="1:26" ht="12.75" customHeight="1" x14ac:dyDescent="0.35">
      <c r="D19" s="17" t="s">
        <v>3713</v>
      </c>
      <c r="E19" s="20"/>
      <c r="I19" s="22"/>
      <c r="J19" s="22"/>
      <c r="K19" s="22"/>
      <c r="L19" s="22"/>
      <c r="M19" s="22"/>
      <c r="N19" s="22"/>
      <c r="O19" s="22"/>
      <c r="P19" s="22"/>
      <c r="Q19" s="22"/>
      <c r="R19" s="22"/>
      <c r="S19" s="22"/>
      <c r="T19" s="22"/>
      <c r="U19" s="22"/>
      <c r="V19" s="22"/>
      <c r="W19" s="22"/>
      <c r="X19" s="22"/>
      <c r="Y19" s="22"/>
      <c r="Z19" s="22"/>
    </row>
    <row r="20" spans="1:26" ht="12.75" customHeight="1" x14ac:dyDescent="0.35">
      <c r="E20" s="21"/>
      <c r="I20" s="22"/>
      <c r="J20" s="22"/>
      <c r="K20" s="22"/>
      <c r="L20" s="22"/>
      <c r="M20" s="22"/>
      <c r="N20" s="22"/>
      <c r="O20" s="22"/>
      <c r="P20" s="22"/>
      <c r="Q20" s="22"/>
      <c r="R20" s="22"/>
      <c r="S20" s="22"/>
      <c r="T20" s="22"/>
      <c r="U20" s="22"/>
      <c r="V20" s="22"/>
      <c r="W20" s="22"/>
      <c r="X20" s="22"/>
      <c r="Y20" s="22"/>
      <c r="Z20" s="22"/>
    </row>
    <row r="21" spans="1:26" ht="12.75" customHeight="1" x14ac:dyDescent="0.35">
      <c r="E21" s="21"/>
      <c r="I21" s="22"/>
      <c r="J21" s="22"/>
      <c r="K21" s="22"/>
      <c r="L21" s="22"/>
      <c r="M21" s="22"/>
      <c r="N21" s="22"/>
      <c r="O21" s="22"/>
      <c r="P21" s="22"/>
      <c r="Q21" s="22"/>
      <c r="R21" s="22"/>
      <c r="S21" s="22"/>
      <c r="T21" s="22"/>
      <c r="U21" s="22"/>
      <c r="V21" s="22"/>
      <c r="W21" s="22"/>
      <c r="X21" s="22"/>
      <c r="Y21" s="22"/>
      <c r="Z21" s="22"/>
    </row>
    <row r="22" spans="1:26" ht="12.75" customHeight="1" x14ac:dyDescent="0.35">
      <c r="E22" s="21"/>
      <c r="I22" s="22"/>
      <c r="J22" s="22"/>
      <c r="K22" s="22"/>
      <c r="L22" s="22"/>
      <c r="M22" s="22"/>
      <c r="N22" s="22"/>
      <c r="O22" s="22"/>
      <c r="P22" s="22"/>
      <c r="Q22" s="22"/>
      <c r="R22" s="22"/>
      <c r="S22" s="22"/>
      <c r="T22" s="22"/>
      <c r="U22" s="22"/>
      <c r="V22" s="22"/>
      <c r="W22" s="22"/>
      <c r="X22" s="22"/>
      <c r="Y22" s="22"/>
      <c r="Z22" s="22"/>
    </row>
    <row r="23" spans="1:26" ht="12.75" customHeight="1" x14ac:dyDescent="0.35">
      <c r="E23" s="21"/>
      <c r="I23" s="22"/>
      <c r="J23" s="22"/>
      <c r="K23" s="22"/>
      <c r="L23" s="22"/>
      <c r="M23" s="22"/>
      <c r="N23" s="22"/>
      <c r="O23" s="22"/>
      <c r="P23" s="22"/>
      <c r="Q23" s="22"/>
      <c r="R23" s="22"/>
      <c r="S23" s="22"/>
      <c r="T23" s="22"/>
      <c r="U23" s="22"/>
      <c r="V23" s="22"/>
      <c r="W23" s="22"/>
      <c r="X23" s="22"/>
      <c r="Y23" s="22"/>
      <c r="Z23" s="22"/>
    </row>
    <row r="24" spans="1:26" ht="12.75" customHeight="1" x14ac:dyDescent="0.35">
      <c r="E24" s="21"/>
      <c r="I24" s="22"/>
      <c r="J24" s="22"/>
      <c r="K24" s="22"/>
      <c r="L24" s="22"/>
      <c r="M24" s="22"/>
      <c r="N24" s="22"/>
      <c r="O24" s="22"/>
      <c r="P24" s="22"/>
      <c r="Q24" s="22"/>
      <c r="R24" s="22"/>
      <c r="S24" s="22"/>
      <c r="T24" s="22"/>
      <c r="U24" s="22"/>
      <c r="V24" s="22"/>
      <c r="W24" s="22"/>
      <c r="X24" s="22"/>
      <c r="Y24" s="22"/>
      <c r="Z24" s="22"/>
    </row>
    <row r="25" spans="1:26" ht="12.75" customHeight="1" x14ac:dyDescent="0.35">
      <c r="E25" s="21"/>
      <c r="I25" s="22"/>
      <c r="J25" s="22"/>
      <c r="K25" s="22"/>
      <c r="L25" s="22"/>
      <c r="M25" s="22"/>
      <c r="N25" s="22"/>
      <c r="O25" s="22"/>
      <c r="P25" s="22"/>
      <c r="Q25" s="22"/>
      <c r="R25" s="22"/>
      <c r="S25" s="22"/>
      <c r="T25" s="22"/>
      <c r="U25" s="22"/>
      <c r="V25" s="22"/>
      <c r="W25" s="22"/>
      <c r="X25" s="22"/>
      <c r="Y25" s="22"/>
      <c r="Z25" s="22"/>
    </row>
    <row r="26" spans="1:26" ht="12.75" customHeight="1" x14ac:dyDescent="0.35">
      <c r="E26" s="21"/>
      <c r="I26" s="22"/>
      <c r="J26" s="22"/>
      <c r="K26" s="22"/>
      <c r="L26" s="22"/>
      <c r="M26" s="22"/>
      <c r="N26" s="22"/>
      <c r="O26" s="22"/>
      <c r="P26" s="22"/>
      <c r="Q26" s="22"/>
      <c r="R26" s="22"/>
      <c r="S26" s="22"/>
      <c r="T26" s="22"/>
      <c r="U26" s="22"/>
      <c r="V26" s="22"/>
      <c r="W26" s="22"/>
      <c r="X26" s="22"/>
      <c r="Y26" s="22"/>
      <c r="Z26" s="22"/>
    </row>
    <row r="27" spans="1:26" ht="12.75" customHeight="1" x14ac:dyDescent="0.35">
      <c r="E27" s="21"/>
      <c r="I27" s="22"/>
      <c r="J27" s="22"/>
      <c r="K27" s="22"/>
      <c r="L27" s="22"/>
      <c r="M27" s="22"/>
      <c r="N27" s="22"/>
      <c r="O27" s="22"/>
      <c r="P27" s="22"/>
      <c r="Q27" s="22"/>
      <c r="R27" s="22"/>
      <c r="S27" s="22"/>
      <c r="T27" s="22"/>
      <c r="U27" s="22"/>
      <c r="V27" s="22"/>
      <c r="W27" s="22"/>
      <c r="X27" s="22"/>
      <c r="Y27" s="22"/>
      <c r="Z27" s="22"/>
    </row>
    <row r="28" spans="1:26" ht="12.75" customHeight="1" x14ac:dyDescent="0.35">
      <c r="E28" s="21"/>
      <c r="I28" s="22"/>
      <c r="J28" s="22"/>
      <c r="K28" s="22"/>
      <c r="L28" s="22"/>
      <c r="M28" s="22"/>
      <c r="N28" s="22"/>
      <c r="O28" s="22"/>
      <c r="P28" s="22"/>
      <c r="Q28" s="22"/>
      <c r="R28" s="22"/>
      <c r="S28" s="22"/>
      <c r="T28" s="22"/>
      <c r="U28" s="22"/>
      <c r="V28" s="22"/>
      <c r="W28" s="22"/>
      <c r="X28" s="22"/>
      <c r="Y28" s="22"/>
      <c r="Z28" s="22"/>
    </row>
    <row r="29" spans="1:26" ht="12.75" customHeight="1" x14ac:dyDescent="0.35">
      <c r="E29" s="21"/>
      <c r="I29" s="22"/>
      <c r="J29" s="22"/>
      <c r="K29" s="22"/>
      <c r="L29" s="22"/>
      <c r="M29" s="22"/>
      <c r="N29" s="22"/>
      <c r="O29" s="22"/>
      <c r="P29" s="22"/>
      <c r="Q29" s="22"/>
      <c r="R29" s="22"/>
      <c r="S29" s="22"/>
      <c r="T29" s="22"/>
      <c r="U29" s="22"/>
      <c r="V29" s="22"/>
      <c r="W29" s="22"/>
      <c r="X29" s="22"/>
      <c r="Y29" s="22"/>
      <c r="Z29" s="22"/>
    </row>
    <row r="30" spans="1:26" ht="12.75" customHeight="1" x14ac:dyDescent="0.35">
      <c r="E30" s="21"/>
      <c r="I30" s="22"/>
      <c r="J30" s="22"/>
      <c r="K30" s="22"/>
      <c r="L30" s="22"/>
      <c r="M30" s="22"/>
      <c r="N30" s="22"/>
      <c r="O30" s="22"/>
      <c r="P30" s="22"/>
      <c r="Q30" s="22"/>
      <c r="R30" s="22"/>
      <c r="S30" s="22"/>
      <c r="T30" s="22"/>
      <c r="U30" s="22"/>
      <c r="V30" s="22"/>
      <c r="W30" s="22"/>
      <c r="X30" s="22"/>
      <c r="Y30" s="22"/>
      <c r="Z30" s="22"/>
    </row>
    <row r="31" spans="1:26" ht="12.75" customHeight="1" x14ac:dyDescent="0.35">
      <c r="E31" s="21"/>
      <c r="I31" s="22"/>
      <c r="J31" s="22"/>
      <c r="K31" s="22"/>
      <c r="L31" s="22"/>
      <c r="M31" s="22"/>
      <c r="N31" s="22"/>
      <c r="O31" s="22"/>
      <c r="P31" s="22"/>
      <c r="Q31" s="22"/>
      <c r="R31" s="22"/>
      <c r="S31" s="22"/>
      <c r="T31" s="22"/>
      <c r="U31" s="22"/>
      <c r="V31" s="22"/>
      <c r="W31" s="22"/>
      <c r="X31" s="22"/>
      <c r="Y31" s="22"/>
      <c r="Z31" s="22"/>
    </row>
    <row r="32" spans="1:26" ht="12.75" customHeight="1" x14ac:dyDescent="0.35">
      <c r="E32" s="21"/>
      <c r="I32" s="22"/>
      <c r="J32" s="22"/>
      <c r="K32" s="22"/>
      <c r="L32" s="22"/>
      <c r="M32" s="22"/>
      <c r="N32" s="22"/>
      <c r="O32" s="22"/>
      <c r="P32" s="22"/>
      <c r="Q32" s="22"/>
      <c r="R32" s="22"/>
      <c r="S32" s="22"/>
      <c r="T32" s="22"/>
      <c r="U32" s="22"/>
      <c r="V32" s="22"/>
      <c r="W32" s="22"/>
      <c r="X32" s="22"/>
      <c r="Y32" s="22"/>
      <c r="Z32" s="22"/>
    </row>
    <row r="33" spans="5:26" ht="12.75" customHeight="1" x14ac:dyDescent="0.35">
      <c r="E33" s="21"/>
      <c r="I33" s="22"/>
      <c r="J33" s="22"/>
      <c r="K33" s="22"/>
      <c r="L33" s="22"/>
      <c r="M33" s="22"/>
      <c r="N33" s="22"/>
      <c r="O33" s="22"/>
      <c r="P33" s="22"/>
      <c r="Q33" s="22"/>
      <c r="R33" s="22"/>
      <c r="S33" s="22"/>
      <c r="T33" s="22"/>
      <c r="U33" s="22"/>
      <c r="V33" s="22"/>
      <c r="W33" s="22"/>
      <c r="X33" s="22"/>
      <c r="Y33" s="22"/>
      <c r="Z33" s="22"/>
    </row>
    <row r="34" spans="5:26" ht="12.75" customHeight="1" x14ac:dyDescent="0.35">
      <c r="E34" s="21"/>
      <c r="I34" s="22"/>
      <c r="J34" s="22"/>
      <c r="K34" s="22"/>
      <c r="L34" s="22"/>
      <c r="M34" s="22"/>
      <c r="N34" s="22"/>
      <c r="O34" s="22"/>
      <c r="P34" s="22"/>
      <c r="Q34" s="22"/>
      <c r="R34" s="22"/>
      <c r="S34" s="22"/>
      <c r="T34" s="22"/>
      <c r="U34" s="22"/>
      <c r="V34" s="22"/>
      <c r="W34" s="22"/>
      <c r="X34" s="22"/>
      <c r="Y34" s="22"/>
      <c r="Z34" s="22"/>
    </row>
    <row r="35" spans="5:26" ht="12.75" customHeight="1" x14ac:dyDescent="0.35">
      <c r="E35" s="21"/>
      <c r="I35" s="22"/>
      <c r="J35" s="22"/>
      <c r="K35" s="22"/>
      <c r="L35" s="22"/>
      <c r="M35" s="22"/>
      <c r="N35" s="22"/>
      <c r="O35" s="22"/>
      <c r="P35" s="22"/>
      <c r="Q35" s="22"/>
      <c r="R35" s="22"/>
      <c r="S35" s="22"/>
      <c r="T35" s="22"/>
      <c r="U35" s="22"/>
      <c r="V35" s="22"/>
      <c r="W35" s="22"/>
      <c r="X35" s="22"/>
      <c r="Y35" s="22"/>
      <c r="Z35" s="22"/>
    </row>
    <row r="36" spans="5:26" ht="12.75" customHeight="1" x14ac:dyDescent="0.35">
      <c r="E36" s="21"/>
      <c r="I36" s="22"/>
      <c r="J36" s="22"/>
      <c r="K36" s="22"/>
      <c r="L36" s="22"/>
      <c r="M36" s="22"/>
      <c r="N36" s="22"/>
      <c r="O36" s="22"/>
      <c r="P36" s="22"/>
      <c r="Q36" s="22"/>
      <c r="R36" s="22"/>
      <c r="S36" s="22"/>
      <c r="T36" s="22"/>
      <c r="U36" s="22"/>
      <c r="V36" s="22"/>
      <c r="W36" s="22"/>
      <c r="X36" s="22"/>
      <c r="Y36" s="22"/>
      <c r="Z36" s="22"/>
    </row>
    <row r="37" spans="5:26" ht="12.75" customHeight="1" x14ac:dyDescent="0.35">
      <c r="E37" s="21"/>
      <c r="I37" s="22"/>
      <c r="J37" s="22"/>
      <c r="K37" s="22"/>
      <c r="L37" s="22"/>
      <c r="M37" s="22"/>
      <c r="N37" s="22"/>
      <c r="O37" s="22"/>
      <c r="P37" s="22"/>
      <c r="Q37" s="22"/>
      <c r="R37" s="22"/>
      <c r="S37" s="22"/>
      <c r="T37" s="22"/>
      <c r="U37" s="22"/>
      <c r="V37" s="22"/>
      <c r="W37" s="22"/>
      <c r="X37" s="22"/>
      <c r="Y37" s="22"/>
      <c r="Z37" s="22"/>
    </row>
    <row r="38" spans="5:26" ht="12.75" customHeight="1" x14ac:dyDescent="0.35">
      <c r="E38" s="21"/>
      <c r="I38" s="22"/>
      <c r="J38" s="22"/>
      <c r="K38" s="22"/>
      <c r="L38" s="22"/>
      <c r="M38" s="22"/>
      <c r="N38" s="22"/>
      <c r="O38" s="22"/>
      <c r="P38" s="22"/>
      <c r="Q38" s="22"/>
      <c r="R38" s="22"/>
      <c r="S38" s="22"/>
      <c r="T38" s="22"/>
      <c r="U38" s="22"/>
      <c r="V38" s="22"/>
      <c r="W38" s="22"/>
      <c r="X38" s="22"/>
      <c r="Y38" s="22"/>
      <c r="Z38" s="22"/>
    </row>
    <row r="39" spans="5:26" ht="12.75" customHeight="1" x14ac:dyDescent="0.35">
      <c r="E39" s="21"/>
      <c r="I39" s="22"/>
      <c r="J39" s="22"/>
      <c r="K39" s="22"/>
      <c r="L39" s="22"/>
      <c r="M39" s="22"/>
      <c r="N39" s="22"/>
      <c r="O39" s="22"/>
      <c r="P39" s="22"/>
      <c r="Q39" s="22"/>
      <c r="R39" s="22"/>
      <c r="S39" s="22"/>
      <c r="T39" s="22"/>
      <c r="U39" s="22"/>
      <c r="V39" s="22"/>
      <c r="W39" s="22"/>
      <c r="X39" s="22"/>
      <c r="Y39" s="22"/>
      <c r="Z39" s="22"/>
    </row>
    <row r="40" spans="5:26" ht="12.75" customHeight="1" x14ac:dyDescent="0.35">
      <c r="E40" s="21"/>
      <c r="I40" s="22"/>
      <c r="J40" s="22"/>
      <c r="K40" s="22"/>
      <c r="L40" s="22"/>
      <c r="M40" s="22"/>
      <c r="N40" s="22"/>
      <c r="O40" s="22"/>
      <c r="P40" s="22"/>
      <c r="Q40" s="22"/>
      <c r="R40" s="22"/>
      <c r="S40" s="22"/>
      <c r="T40" s="22"/>
      <c r="U40" s="22"/>
      <c r="V40" s="22"/>
      <c r="W40" s="22"/>
      <c r="X40" s="22"/>
      <c r="Y40" s="22"/>
      <c r="Z40" s="22"/>
    </row>
    <row r="41" spans="5:26" ht="12.75" customHeight="1" x14ac:dyDescent="0.35">
      <c r="E41" s="21"/>
      <c r="I41" s="22"/>
      <c r="J41" s="22"/>
      <c r="K41" s="22"/>
      <c r="L41" s="22"/>
      <c r="M41" s="22"/>
      <c r="N41" s="22"/>
      <c r="O41" s="22"/>
      <c r="P41" s="22"/>
      <c r="Q41" s="22"/>
      <c r="R41" s="22"/>
      <c r="S41" s="22"/>
      <c r="T41" s="22"/>
      <c r="U41" s="22"/>
      <c r="V41" s="22"/>
      <c r="W41" s="22"/>
      <c r="X41" s="22"/>
      <c r="Y41" s="22"/>
      <c r="Z41" s="22"/>
    </row>
    <row r="42" spans="5:26" ht="12.75" customHeight="1" x14ac:dyDescent="0.35">
      <c r="E42" s="21"/>
      <c r="I42" s="22"/>
      <c r="J42" s="22"/>
      <c r="K42" s="22"/>
      <c r="L42" s="22"/>
      <c r="M42" s="22"/>
      <c r="N42" s="22"/>
      <c r="O42" s="22"/>
      <c r="P42" s="22"/>
      <c r="Q42" s="22"/>
      <c r="R42" s="22"/>
      <c r="S42" s="22"/>
      <c r="T42" s="22"/>
      <c r="U42" s="22"/>
      <c r="V42" s="22"/>
      <c r="W42" s="22"/>
      <c r="X42" s="22"/>
      <c r="Y42" s="22"/>
      <c r="Z42" s="22"/>
    </row>
    <row r="43" spans="5:26" ht="12.75" customHeight="1" x14ac:dyDescent="0.35">
      <c r="E43" s="21"/>
      <c r="I43" s="22"/>
      <c r="J43" s="22"/>
      <c r="K43" s="22"/>
      <c r="L43" s="22"/>
      <c r="M43" s="22"/>
      <c r="N43" s="22"/>
      <c r="O43" s="22"/>
      <c r="P43" s="22"/>
      <c r="Q43" s="22"/>
      <c r="R43" s="22"/>
      <c r="S43" s="22"/>
      <c r="T43" s="22"/>
      <c r="U43" s="22"/>
      <c r="V43" s="22"/>
      <c r="W43" s="22"/>
      <c r="X43" s="22"/>
      <c r="Y43" s="22"/>
      <c r="Z43" s="22"/>
    </row>
    <row r="44" spans="5:26" ht="12.75" customHeight="1" x14ac:dyDescent="0.35">
      <c r="E44" s="21"/>
      <c r="I44" s="22"/>
      <c r="J44" s="22"/>
      <c r="K44" s="22"/>
      <c r="L44" s="22"/>
      <c r="M44" s="22"/>
      <c r="N44" s="22"/>
      <c r="O44" s="22"/>
      <c r="P44" s="22"/>
      <c r="Q44" s="22"/>
      <c r="R44" s="22"/>
      <c r="S44" s="22"/>
      <c r="T44" s="22"/>
      <c r="U44" s="22"/>
      <c r="V44" s="22"/>
      <c r="W44" s="22"/>
      <c r="X44" s="22"/>
      <c r="Y44" s="22"/>
      <c r="Z44" s="22"/>
    </row>
    <row r="45" spans="5:26" ht="12.75" customHeight="1" x14ac:dyDescent="0.35">
      <c r="E45" s="21"/>
      <c r="I45" s="22"/>
      <c r="J45" s="22"/>
      <c r="K45" s="22"/>
      <c r="L45" s="22"/>
      <c r="M45" s="22"/>
      <c r="N45" s="22"/>
      <c r="O45" s="22"/>
      <c r="P45" s="22"/>
      <c r="Q45" s="22"/>
      <c r="R45" s="22"/>
      <c r="S45" s="22"/>
      <c r="T45" s="22"/>
      <c r="U45" s="22"/>
      <c r="V45" s="22"/>
      <c r="W45" s="22"/>
      <c r="X45" s="22"/>
      <c r="Y45" s="22"/>
      <c r="Z45" s="22"/>
    </row>
    <row r="46" spans="5:26" ht="12.75" customHeight="1" x14ac:dyDescent="0.35">
      <c r="E46" s="21"/>
      <c r="I46" s="22"/>
      <c r="J46" s="22"/>
      <c r="K46" s="22"/>
      <c r="L46" s="22"/>
      <c r="M46" s="22"/>
      <c r="N46" s="22"/>
      <c r="O46" s="22"/>
      <c r="P46" s="22"/>
      <c r="Q46" s="22"/>
      <c r="R46" s="22"/>
      <c r="S46" s="22"/>
      <c r="T46" s="22"/>
      <c r="U46" s="22"/>
      <c r="V46" s="22"/>
      <c r="W46" s="22"/>
      <c r="X46" s="22"/>
      <c r="Y46" s="22"/>
      <c r="Z46" s="22"/>
    </row>
    <row r="47" spans="5:26" ht="12.75" customHeight="1" x14ac:dyDescent="0.35">
      <c r="E47" s="21"/>
      <c r="I47" s="22"/>
      <c r="J47" s="22"/>
      <c r="K47" s="22"/>
      <c r="L47" s="22"/>
      <c r="M47" s="22"/>
      <c r="N47" s="22"/>
      <c r="O47" s="22"/>
      <c r="P47" s="22"/>
      <c r="Q47" s="22"/>
      <c r="R47" s="22"/>
      <c r="S47" s="22"/>
      <c r="T47" s="22"/>
      <c r="U47" s="22"/>
      <c r="V47" s="22"/>
      <c r="W47" s="22"/>
      <c r="X47" s="22"/>
      <c r="Y47" s="22"/>
      <c r="Z47" s="22"/>
    </row>
    <row r="48" spans="5:26" ht="12.75" customHeight="1" x14ac:dyDescent="0.35">
      <c r="E48" s="21"/>
      <c r="I48" s="22"/>
      <c r="J48" s="22"/>
      <c r="K48" s="22"/>
      <c r="L48" s="22"/>
      <c r="M48" s="22"/>
      <c r="N48" s="22"/>
      <c r="O48" s="22"/>
      <c r="P48" s="22"/>
      <c r="Q48" s="22"/>
      <c r="R48" s="22"/>
      <c r="S48" s="22"/>
      <c r="T48" s="22"/>
      <c r="U48" s="22"/>
      <c r="V48" s="22"/>
      <c r="W48" s="22"/>
      <c r="X48" s="22"/>
      <c r="Y48" s="22"/>
      <c r="Z48" s="22"/>
    </row>
    <row r="49" spans="5:26" ht="12.75" customHeight="1" x14ac:dyDescent="0.35">
      <c r="E49" s="21"/>
      <c r="I49" s="22"/>
      <c r="J49" s="22"/>
      <c r="K49" s="22"/>
      <c r="L49" s="22"/>
      <c r="M49" s="22"/>
      <c r="N49" s="22"/>
      <c r="O49" s="22"/>
      <c r="P49" s="22"/>
      <c r="Q49" s="22"/>
      <c r="R49" s="22"/>
      <c r="S49" s="22"/>
      <c r="T49" s="22"/>
      <c r="U49" s="22"/>
      <c r="V49" s="22"/>
      <c r="W49" s="22"/>
      <c r="X49" s="22"/>
      <c r="Y49" s="22"/>
      <c r="Z49" s="22"/>
    </row>
    <row r="50" spans="5:26" ht="12.75" customHeight="1" x14ac:dyDescent="0.35">
      <c r="E50" s="21"/>
      <c r="I50" s="22"/>
      <c r="J50" s="22"/>
      <c r="K50" s="22"/>
      <c r="L50" s="22"/>
      <c r="M50" s="22"/>
      <c r="N50" s="22"/>
      <c r="O50" s="22"/>
      <c r="P50" s="22"/>
      <c r="Q50" s="22"/>
      <c r="R50" s="22"/>
      <c r="S50" s="22"/>
      <c r="T50" s="22"/>
      <c r="U50" s="22"/>
      <c r="V50" s="22"/>
      <c r="W50" s="22"/>
      <c r="X50" s="22"/>
      <c r="Y50" s="22"/>
      <c r="Z50" s="22"/>
    </row>
    <row r="51" spans="5:26" ht="12.75" customHeight="1" x14ac:dyDescent="0.35">
      <c r="E51" s="21"/>
      <c r="I51" s="22"/>
      <c r="J51" s="22"/>
      <c r="K51" s="22"/>
      <c r="L51" s="22"/>
      <c r="M51" s="22"/>
      <c r="N51" s="22"/>
      <c r="O51" s="22"/>
      <c r="P51" s="22"/>
      <c r="Q51" s="22"/>
      <c r="R51" s="22"/>
      <c r="S51" s="22"/>
      <c r="T51" s="22"/>
      <c r="U51" s="22"/>
      <c r="V51" s="22"/>
      <c r="W51" s="22"/>
      <c r="X51" s="22"/>
      <c r="Y51" s="22"/>
      <c r="Z51" s="22"/>
    </row>
    <row r="52" spans="5:26" ht="12.75" customHeight="1" x14ac:dyDescent="0.35">
      <c r="E52" s="21"/>
      <c r="I52" s="22"/>
      <c r="J52" s="22"/>
      <c r="K52" s="22"/>
      <c r="L52" s="22"/>
      <c r="M52" s="22"/>
      <c r="N52" s="22"/>
      <c r="O52" s="22"/>
      <c r="P52" s="22"/>
      <c r="Q52" s="22"/>
      <c r="R52" s="22"/>
      <c r="S52" s="22"/>
      <c r="T52" s="22"/>
      <c r="U52" s="22"/>
      <c r="V52" s="22"/>
      <c r="W52" s="22"/>
      <c r="X52" s="22"/>
      <c r="Y52" s="22"/>
      <c r="Z52" s="22"/>
    </row>
    <row r="53" spans="5:26" ht="12.75" customHeight="1" x14ac:dyDescent="0.35">
      <c r="E53" s="21"/>
      <c r="I53" s="22"/>
      <c r="J53" s="22"/>
      <c r="K53" s="22"/>
      <c r="L53" s="22"/>
      <c r="M53" s="22"/>
      <c r="N53" s="22"/>
      <c r="O53" s="22"/>
      <c r="P53" s="22"/>
      <c r="Q53" s="22"/>
      <c r="R53" s="22"/>
      <c r="S53" s="22"/>
      <c r="T53" s="22"/>
      <c r="U53" s="22"/>
      <c r="V53" s="22"/>
      <c r="W53" s="22"/>
      <c r="X53" s="22"/>
      <c r="Y53" s="22"/>
      <c r="Z53" s="22"/>
    </row>
    <row r="54" spans="5:26" ht="12.75" customHeight="1" x14ac:dyDescent="0.35">
      <c r="E54" s="21"/>
      <c r="I54" s="22"/>
      <c r="J54" s="22"/>
      <c r="K54" s="22"/>
      <c r="L54" s="22"/>
      <c r="M54" s="22"/>
      <c r="N54" s="22"/>
      <c r="O54" s="22"/>
      <c r="P54" s="22"/>
      <c r="Q54" s="22"/>
      <c r="R54" s="22"/>
      <c r="S54" s="22"/>
      <c r="T54" s="22"/>
      <c r="U54" s="22"/>
      <c r="V54" s="22"/>
      <c r="W54" s="22"/>
      <c r="X54" s="22"/>
      <c r="Y54" s="22"/>
      <c r="Z54" s="22"/>
    </row>
    <row r="55" spans="5:26" ht="12.75" customHeight="1" x14ac:dyDescent="0.35">
      <c r="E55" s="21"/>
      <c r="I55" s="22"/>
      <c r="J55" s="22"/>
      <c r="K55" s="22"/>
      <c r="L55" s="22"/>
      <c r="M55" s="22"/>
      <c r="N55" s="22"/>
      <c r="O55" s="22"/>
      <c r="P55" s="22"/>
      <c r="Q55" s="22"/>
      <c r="R55" s="22"/>
      <c r="S55" s="22"/>
      <c r="T55" s="22"/>
      <c r="U55" s="22"/>
      <c r="V55" s="22"/>
      <c r="W55" s="22"/>
      <c r="X55" s="22"/>
      <c r="Y55" s="22"/>
      <c r="Z55" s="22"/>
    </row>
    <row r="56" spans="5:26" ht="12.75" customHeight="1" x14ac:dyDescent="0.35">
      <c r="E56" s="21"/>
      <c r="I56" s="22"/>
      <c r="J56" s="22"/>
      <c r="K56" s="22"/>
      <c r="L56" s="22"/>
      <c r="M56" s="22"/>
      <c r="N56" s="22"/>
      <c r="O56" s="22"/>
      <c r="P56" s="22"/>
      <c r="Q56" s="22"/>
      <c r="R56" s="22"/>
      <c r="S56" s="22"/>
      <c r="T56" s="22"/>
      <c r="U56" s="22"/>
      <c r="V56" s="22"/>
      <c r="W56" s="22"/>
      <c r="X56" s="22"/>
      <c r="Y56" s="22"/>
      <c r="Z56" s="22"/>
    </row>
    <row r="57" spans="5:26" ht="12.75" customHeight="1" x14ac:dyDescent="0.35">
      <c r="E57" s="21"/>
      <c r="I57" s="22"/>
      <c r="J57" s="22"/>
      <c r="K57" s="22"/>
      <c r="L57" s="22"/>
      <c r="M57" s="22"/>
      <c r="N57" s="22"/>
      <c r="O57" s="22"/>
      <c r="P57" s="22"/>
      <c r="Q57" s="22"/>
      <c r="R57" s="22"/>
      <c r="S57" s="22"/>
      <c r="T57" s="22"/>
      <c r="U57" s="22"/>
      <c r="V57" s="22"/>
      <c r="W57" s="22"/>
      <c r="X57" s="22"/>
      <c r="Y57" s="22"/>
      <c r="Z57" s="22"/>
    </row>
    <row r="58" spans="5:26" ht="12.75" customHeight="1" x14ac:dyDescent="0.35">
      <c r="E58" s="21"/>
      <c r="I58" s="22"/>
      <c r="J58" s="22"/>
      <c r="K58" s="22"/>
      <c r="L58" s="22"/>
      <c r="M58" s="22"/>
      <c r="N58" s="22"/>
      <c r="O58" s="22"/>
      <c r="P58" s="22"/>
      <c r="Q58" s="22"/>
      <c r="R58" s="22"/>
      <c r="S58" s="22"/>
      <c r="T58" s="22"/>
      <c r="U58" s="22"/>
      <c r="V58" s="22"/>
      <c r="W58" s="22"/>
      <c r="X58" s="22"/>
      <c r="Y58" s="22"/>
      <c r="Z58" s="22"/>
    </row>
    <row r="59" spans="5:26" ht="12.75" customHeight="1" x14ac:dyDescent="0.35">
      <c r="E59" s="21"/>
      <c r="I59" s="22"/>
      <c r="J59" s="22"/>
      <c r="K59" s="22"/>
      <c r="L59" s="22"/>
      <c r="M59" s="22"/>
      <c r="N59" s="22"/>
      <c r="O59" s="22"/>
      <c r="P59" s="22"/>
      <c r="Q59" s="22"/>
      <c r="R59" s="22"/>
      <c r="S59" s="22"/>
      <c r="T59" s="22"/>
      <c r="U59" s="22"/>
      <c r="V59" s="22"/>
      <c r="W59" s="22"/>
      <c r="X59" s="22"/>
      <c r="Y59" s="22"/>
      <c r="Z59" s="22"/>
    </row>
    <row r="60" spans="5:26" ht="12.75" customHeight="1" x14ac:dyDescent="0.35">
      <c r="E60" s="21"/>
      <c r="I60" s="22"/>
      <c r="J60" s="22"/>
      <c r="K60" s="22"/>
      <c r="L60" s="22"/>
      <c r="M60" s="22"/>
      <c r="N60" s="22"/>
      <c r="O60" s="22"/>
      <c r="P60" s="22"/>
      <c r="Q60" s="22"/>
      <c r="R60" s="22"/>
      <c r="S60" s="22"/>
      <c r="T60" s="22"/>
      <c r="U60" s="22"/>
      <c r="V60" s="22"/>
      <c r="W60" s="22"/>
      <c r="X60" s="22"/>
      <c r="Y60" s="22"/>
      <c r="Z60" s="22"/>
    </row>
    <row r="61" spans="5:26" ht="12.75" customHeight="1" x14ac:dyDescent="0.35">
      <c r="E61" s="21"/>
      <c r="I61" s="22"/>
      <c r="J61" s="22"/>
      <c r="K61" s="22"/>
      <c r="L61" s="22"/>
      <c r="M61" s="22"/>
      <c r="N61" s="22"/>
      <c r="O61" s="22"/>
      <c r="P61" s="22"/>
      <c r="Q61" s="22"/>
      <c r="R61" s="22"/>
      <c r="S61" s="22"/>
      <c r="T61" s="22"/>
      <c r="U61" s="22"/>
      <c r="V61" s="22"/>
      <c r="W61" s="22"/>
      <c r="X61" s="22"/>
      <c r="Y61" s="22"/>
      <c r="Z61" s="22"/>
    </row>
    <row r="62" spans="5:26" ht="12.75" customHeight="1" x14ac:dyDescent="0.35">
      <c r="E62" s="21"/>
      <c r="I62" s="22"/>
      <c r="J62" s="22"/>
      <c r="K62" s="22"/>
      <c r="L62" s="22"/>
      <c r="M62" s="22"/>
      <c r="N62" s="22"/>
      <c r="O62" s="22"/>
      <c r="P62" s="22"/>
      <c r="Q62" s="22"/>
      <c r="R62" s="22"/>
      <c r="S62" s="22"/>
      <c r="T62" s="22"/>
      <c r="U62" s="22"/>
      <c r="V62" s="22"/>
      <c r="W62" s="22"/>
      <c r="X62" s="22"/>
      <c r="Y62" s="22"/>
      <c r="Z62" s="22"/>
    </row>
    <row r="63" spans="5:26" ht="12.75" customHeight="1" x14ac:dyDescent="0.35">
      <c r="E63" s="21"/>
      <c r="I63" s="22"/>
      <c r="J63" s="22"/>
      <c r="K63" s="22"/>
      <c r="L63" s="22"/>
      <c r="M63" s="22"/>
      <c r="N63" s="22"/>
      <c r="O63" s="22"/>
      <c r="P63" s="22"/>
      <c r="Q63" s="22"/>
      <c r="R63" s="22"/>
      <c r="S63" s="22"/>
      <c r="T63" s="22"/>
      <c r="U63" s="22"/>
      <c r="V63" s="22"/>
      <c r="W63" s="22"/>
      <c r="X63" s="22"/>
      <c r="Y63" s="22"/>
      <c r="Z63" s="22"/>
    </row>
    <row r="64" spans="5:26" ht="12.75" customHeight="1" x14ac:dyDescent="0.35">
      <c r="E64" s="21"/>
      <c r="I64" s="22"/>
      <c r="J64" s="22"/>
      <c r="K64" s="22"/>
      <c r="L64" s="22"/>
      <c r="M64" s="22"/>
      <c r="N64" s="22"/>
      <c r="O64" s="22"/>
      <c r="P64" s="22"/>
      <c r="Q64" s="22"/>
      <c r="R64" s="22"/>
      <c r="S64" s="22"/>
      <c r="T64" s="22"/>
      <c r="U64" s="22"/>
      <c r="V64" s="22"/>
      <c r="W64" s="22"/>
      <c r="X64" s="22"/>
      <c r="Y64" s="22"/>
      <c r="Z64" s="22"/>
    </row>
    <row r="65" spans="5:26" ht="12.75" customHeight="1" x14ac:dyDescent="0.35">
      <c r="E65" s="21"/>
      <c r="I65" s="22"/>
      <c r="J65" s="22"/>
      <c r="K65" s="22"/>
      <c r="L65" s="22"/>
      <c r="M65" s="22"/>
      <c r="N65" s="22"/>
      <c r="O65" s="22"/>
      <c r="P65" s="22"/>
      <c r="Q65" s="22"/>
      <c r="R65" s="22"/>
      <c r="S65" s="22"/>
      <c r="T65" s="22"/>
      <c r="U65" s="22"/>
      <c r="V65" s="22"/>
      <c r="W65" s="22"/>
      <c r="X65" s="22"/>
      <c r="Y65" s="22"/>
      <c r="Z65" s="22"/>
    </row>
    <row r="66" spans="5:26" ht="12.75" customHeight="1" x14ac:dyDescent="0.35">
      <c r="E66" s="21"/>
      <c r="I66" s="22"/>
      <c r="J66" s="22"/>
      <c r="K66" s="22"/>
      <c r="L66" s="22"/>
      <c r="M66" s="22"/>
      <c r="N66" s="22"/>
      <c r="O66" s="22"/>
      <c r="P66" s="22"/>
      <c r="Q66" s="22"/>
      <c r="R66" s="22"/>
      <c r="S66" s="22"/>
      <c r="T66" s="22"/>
      <c r="U66" s="22"/>
      <c r="V66" s="22"/>
      <c r="W66" s="22"/>
      <c r="X66" s="22"/>
      <c r="Y66" s="22"/>
      <c r="Z66" s="22"/>
    </row>
    <row r="67" spans="5:26" ht="12.75" customHeight="1" x14ac:dyDescent="0.35">
      <c r="E67" s="21"/>
      <c r="I67" s="22"/>
      <c r="J67" s="22"/>
      <c r="K67" s="22"/>
      <c r="L67" s="22"/>
      <c r="M67" s="22"/>
      <c r="N67" s="22"/>
      <c r="O67" s="22"/>
      <c r="P67" s="22"/>
      <c r="Q67" s="22"/>
      <c r="R67" s="22"/>
      <c r="S67" s="22"/>
      <c r="T67" s="22"/>
      <c r="U67" s="22"/>
      <c r="V67" s="22"/>
      <c r="W67" s="22"/>
      <c r="X67" s="22"/>
      <c r="Y67" s="22"/>
      <c r="Z67" s="22"/>
    </row>
    <row r="68" spans="5:26" ht="12.75" customHeight="1" x14ac:dyDescent="0.35">
      <c r="E68" s="21"/>
      <c r="I68" s="22"/>
      <c r="J68" s="22"/>
      <c r="K68" s="22"/>
      <c r="L68" s="22"/>
      <c r="M68" s="22"/>
      <c r="N68" s="22"/>
      <c r="O68" s="22"/>
      <c r="P68" s="22"/>
      <c r="Q68" s="22"/>
      <c r="R68" s="22"/>
      <c r="S68" s="22"/>
      <c r="T68" s="22"/>
      <c r="U68" s="22"/>
      <c r="V68" s="22"/>
      <c r="W68" s="22"/>
      <c r="X68" s="22"/>
      <c r="Y68" s="22"/>
      <c r="Z68" s="22"/>
    </row>
    <row r="69" spans="5:26" ht="12.75" customHeight="1" x14ac:dyDescent="0.35">
      <c r="E69" s="21"/>
      <c r="I69" s="22"/>
      <c r="J69" s="22"/>
      <c r="K69" s="22"/>
      <c r="L69" s="22"/>
      <c r="M69" s="22"/>
      <c r="N69" s="22"/>
      <c r="O69" s="22"/>
      <c r="P69" s="22"/>
      <c r="Q69" s="22"/>
      <c r="R69" s="22"/>
      <c r="S69" s="22"/>
      <c r="T69" s="22"/>
      <c r="U69" s="22"/>
      <c r="V69" s="22"/>
      <c r="W69" s="22"/>
      <c r="X69" s="22"/>
      <c r="Y69" s="22"/>
      <c r="Z69" s="22"/>
    </row>
    <row r="70" spans="5:26" ht="12.75" customHeight="1" x14ac:dyDescent="0.35">
      <c r="E70" s="21"/>
      <c r="I70" s="22"/>
      <c r="J70" s="22"/>
      <c r="K70" s="22"/>
      <c r="L70" s="22"/>
      <c r="M70" s="22"/>
      <c r="N70" s="22"/>
      <c r="O70" s="22"/>
      <c r="P70" s="22"/>
      <c r="Q70" s="22"/>
      <c r="R70" s="22"/>
      <c r="S70" s="22"/>
      <c r="T70" s="22"/>
      <c r="U70" s="22"/>
      <c r="V70" s="22"/>
      <c r="W70" s="22"/>
      <c r="X70" s="22"/>
      <c r="Y70" s="22"/>
      <c r="Z70" s="22"/>
    </row>
    <row r="71" spans="5:26" ht="12.75" customHeight="1" x14ac:dyDescent="0.35">
      <c r="E71" s="21"/>
      <c r="I71" s="22"/>
      <c r="J71" s="22"/>
      <c r="K71" s="22"/>
      <c r="L71" s="22"/>
      <c r="M71" s="22"/>
      <c r="N71" s="22"/>
      <c r="O71" s="22"/>
      <c r="P71" s="22"/>
      <c r="Q71" s="22"/>
      <c r="R71" s="22"/>
      <c r="S71" s="22"/>
      <c r="T71" s="22"/>
      <c r="U71" s="22"/>
      <c r="V71" s="22"/>
      <c r="W71" s="22"/>
      <c r="X71" s="22"/>
      <c r="Y71" s="22"/>
      <c r="Z71" s="22"/>
    </row>
    <row r="72" spans="5:26" ht="12.75" customHeight="1" x14ac:dyDescent="0.35">
      <c r="E72" s="21"/>
      <c r="I72" s="22"/>
      <c r="J72" s="22"/>
      <c r="K72" s="22"/>
      <c r="L72" s="22"/>
      <c r="M72" s="22"/>
      <c r="N72" s="22"/>
      <c r="O72" s="22"/>
      <c r="P72" s="22"/>
      <c r="Q72" s="22"/>
      <c r="R72" s="22"/>
      <c r="S72" s="22"/>
      <c r="T72" s="22"/>
      <c r="U72" s="22"/>
      <c r="V72" s="22"/>
      <c r="W72" s="22"/>
      <c r="X72" s="22"/>
      <c r="Y72" s="22"/>
      <c r="Z72" s="22"/>
    </row>
    <row r="73" spans="5:26" ht="12.75" customHeight="1" x14ac:dyDescent="0.35">
      <c r="E73" s="21"/>
      <c r="I73" s="22"/>
      <c r="J73" s="22"/>
      <c r="K73" s="22"/>
      <c r="L73" s="22"/>
      <c r="M73" s="22"/>
      <c r="N73" s="22"/>
      <c r="O73" s="22"/>
      <c r="P73" s="22"/>
      <c r="Q73" s="22"/>
      <c r="R73" s="22"/>
      <c r="S73" s="22"/>
      <c r="T73" s="22"/>
      <c r="U73" s="22"/>
      <c r="V73" s="22"/>
      <c r="W73" s="22"/>
      <c r="X73" s="22"/>
      <c r="Y73" s="22"/>
      <c r="Z73" s="22"/>
    </row>
    <row r="74" spans="5:26" ht="12.75" customHeight="1" x14ac:dyDescent="0.35">
      <c r="E74" s="21"/>
      <c r="I74" s="22"/>
      <c r="J74" s="22"/>
      <c r="K74" s="22"/>
      <c r="L74" s="22"/>
      <c r="M74" s="22"/>
      <c r="N74" s="22"/>
      <c r="O74" s="22"/>
      <c r="P74" s="22"/>
      <c r="Q74" s="22"/>
      <c r="R74" s="22"/>
      <c r="S74" s="22"/>
      <c r="T74" s="22"/>
      <c r="U74" s="22"/>
      <c r="V74" s="22"/>
      <c r="W74" s="22"/>
      <c r="X74" s="22"/>
      <c r="Y74" s="22"/>
      <c r="Z74" s="22"/>
    </row>
    <row r="75" spans="5:26" ht="12.75" customHeight="1" x14ac:dyDescent="0.35">
      <c r="E75" s="21"/>
      <c r="I75" s="22"/>
      <c r="J75" s="22"/>
      <c r="K75" s="22"/>
      <c r="L75" s="22"/>
      <c r="M75" s="22"/>
      <c r="N75" s="22"/>
      <c r="O75" s="22"/>
      <c r="P75" s="22"/>
      <c r="Q75" s="22"/>
      <c r="R75" s="22"/>
      <c r="S75" s="22"/>
      <c r="T75" s="22"/>
      <c r="U75" s="22"/>
      <c r="V75" s="22"/>
      <c r="W75" s="22"/>
      <c r="X75" s="22"/>
      <c r="Y75" s="22"/>
      <c r="Z75" s="22"/>
    </row>
    <row r="76" spans="5:26" ht="12.75" customHeight="1" x14ac:dyDescent="0.35">
      <c r="E76" s="21"/>
      <c r="I76" s="22"/>
      <c r="J76" s="22"/>
      <c r="K76" s="22"/>
      <c r="L76" s="22"/>
      <c r="M76" s="22"/>
      <c r="N76" s="22"/>
      <c r="O76" s="22"/>
      <c r="P76" s="22"/>
      <c r="Q76" s="22"/>
      <c r="R76" s="22"/>
      <c r="S76" s="22"/>
      <c r="T76" s="22"/>
      <c r="U76" s="22"/>
      <c r="V76" s="22"/>
      <c r="W76" s="22"/>
      <c r="X76" s="22"/>
      <c r="Y76" s="22"/>
      <c r="Z76" s="22"/>
    </row>
    <row r="77" spans="5:26" ht="12.75" customHeight="1" x14ac:dyDescent="0.35">
      <c r="E77" s="21"/>
      <c r="I77" s="22"/>
      <c r="J77" s="22"/>
      <c r="K77" s="22"/>
      <c r="L77" s="22"/>
      <c r="M77" s="22"/>
      <c r="N77" s="22"/>
      <c r="O77" s="22"/>
      <c r="P77" s="22"/>
      <c r="Q77" s="22"/>
      <c r="R77" s="22"/>
      <c r="S77" s="22"/>
      <c r="T77" s="22"/>
      <c r="U77" s="22"/>
      <c r="V77" s="22"/>
      <c r="W77" s="22"/>
      <c r="X77" s="22"/>
      <c r="Y77" s="22"/>
      <c r="Z77" s="22"/>
    </row>
    <row r="78" spans="5:26" ht="12.75" customHeight="1" x14ac:dyDescent="0.35">
      <c r="E78" s="21"/>
      <c r="I78" s="22"/>
      <c r="J78" s="22"/>
      <c r="K78" s="22"/>
      <c r="L78" s="22"/>
      <c r="M78" s="22"/>
      <c r="N78" s="22"/>
      <c r="O78" s="22"/>
      <c r="P78" s="22"/>
      <c r="Q78" s="22"/>
      <c r="R78" s="22"/>
      <c r="S78" s="22"/>
      <c r="T78" s="22"/>
      <c r="U78" s="22"/>
      <c r="V78" s="22"/>
      <c r="W78" s="22"/>
      <c r="X78" s="22"/>
      <c r="Y78" s="22"/>
      <c r="Z78" s="22"/>
    </row>
    <row r="79" spans="5:26" ht="12.75" customHeight="1" x14ac:dyDescent="0.35">
      <c r="E79" s="21"/>
      <c r="I79" s="22"/>
      <c r="J79" s="22"/>
      <c r="K79" s="22"/>
      <c r="L79" s="22"/>
      <c r="M79" s="22"/>
      <c r="N79" s="22"/>
      <c r="O79" s="22"/>
      <c r="P79" s="22"/>
      <c r="Q79" s="22"/>
      <c r="R79" s="22"/>
      <c r="S79" s="22"/>
      <c r="T79" s="22"/>
      <c r="U79" s="22"/>
      <c r="V79" s="22"/>
      <c r="W79" s="22"/>
      <c r="X79" s="22"/>
      <c r="Y79" s="22"/>
      <c r="Z79" s="22"/>
    </row>
    <row r="80" spans="5:26" ht="12.75" customHeight="1" x14ac:dyDescent="0.35">
      <c r="E80" s="21"/>
      <c r="I80" s="22"/>
      <c r="J80" s="22"/>
      <c r="K80" s="22"/>
      <c r="L80" s="22"/>
      <c r="M80" s="22"/>
      <c r="N80" s="22"/>
      <c r="O80" s="22"/>
      <c r="P80" s="22"/>
      <c r="Q80" s="22"/>
      <c r="R80" s="22"/>
      <c r="S80" s="22"/>
      <c r="T80" s="22"/>
      <c r="U80" s="22"/>
      <c r="V80" s="22"/>
      <c r="W80" s="22"/>
      <c r="X80" s="22"/>
      <c r="Y80" s="22"/>
      <c r="Z80" s="22"/>
    </row>
    <row r="81" spans="5:26" ht="12.75" customHeight="1" x14ac:dyDescent="0.35">
      <c r="E81" s="21"/>
      <c r="I81" s="22"/>
      <c r="J81" s="22"/>
      <c r="K81" s="22"/>
      <c r="L81" s="22"/>
      <c r="M81" s="22"/>
      <c r="N81" s="22"/>
      <c r="O81" s="22"/>
      <c r="P81" s="22"/>
      <c r="Q81" s="22"/>
      <c r="R81" s="22"/>
      <c r="S81" s="22"/>
      <c r="T81" s="22"/>
      <c r="U81" s="22"/>
      <c r="V81" s="22"/>
      <c r="W81" s="22"/>
      <c r="X81" s="22"/>
      <c r="Y81" s="22"/>
      <c r="Z81" s="22"/>
    </row>
    <row r="82" spans="5:26" ht="12.75" customHeight="1" x14ac:dyDescent="0.35">
      <c r="E82" s="21"/>
      <c r="I82" s="22"/>
      <c r="J82" s="22"/>
      <c r="K82" s="22"/>
      <c r="L82" s="22"/>
      <c r="M82" s="22"/>
      <c r="N82" s="22"/>
      <c r="O82" s="22"/>
      <c r="P82" s="22"/>
      <c r="Q82" s="22"/>
      <c r="R82" s="22"/>
      <c r="S82" s="22"/>
      <c r="T82" s="22"/>
      <c r="U82" s="22"/>
      <c r="V82" s="22"/>
      <c r="W82" s="22"/>
      <c r="X82" s="22"/>
      <c r="Y82" s="22"/>
      <c r="Z82" s="22"/>
    </row>
    <row r="83" spans="5:26" ht="12.75" customHeight="1" x14ac:dyDescent="0.35">
      <c r="E83" s="21"/>
      <c r="I83" s="22"/>
      <c r="J83" s="22"/>
      <c r="K83" s="22"/>
      <c r="L83" s="22"/>
      <c r="M83" s="22"/>
      <c r="N83" s="22"/>
      <c r="O83" s="22"/>
      <c r="P83" s="22"/>
      <c r="Q83" s="22"/>
      <c r="R83" s="22"/>
      <c r="S83" s="22"/>
      <c r="T83" s="22"/>
      <c r="U83" s="22"/>
      <c r="V83" s="22"/>
      <c r="W83" s="22"/>
      <c r="X83" s="22"/>
      <c r="Y83" s="22"/>
      <c r="Z83" s="22"/>
    </row>
    <row r="84" spans="5:26" ht="12.75" customHeight="1" x14ac:dyDescent="0.35">
      <c r="E84" s="21"/>
      <c r="I84" s="22"/>
      <c r="J84" s="22"/>
      <c r="K84" s="22"/>
      <c r="L84" s="22"/>
      <c r="M84" s="22"/>
      <c r="N84" s="22"/>
      <c r="O84" s="22"/>
      <c r="P84" s="22"/>
      <c r="Q84" s="22"/>
      <c r="R84" s="22"/>
      <c r="S84" s="22"/>
      <c r="T84" s="22"/>
      <c r="U84" s="22"/>
      <c r="V84" s="22"/>
      <c r="W84" s="22"/>
      <c r="X84" s="22"/>
      <c r="Y84" s="22"/>
      <c r="Z84" s="22"/>
    </row>
    <row r="85" spans="5:26" ht="12.75" customHeight="1" x14ac:dyDescent="0.35">
      <c r="E85" s="21"/>
      <c r="I85" s="22"/>
      <c r="J85" s="22"/>
      <c r="K85" s="22"/>
      <c r="L85" s="22"/>
      <c r="M85" s="22"/>
      <c r="N85" s="22"/>
      <c r="O85" s="22"/>
      <c r="P85" s="22"/>
      <c r="Q85" s="22"/>
      <c r="R85" s="22"/>
      <c r="S85" s="22"/>
      <c r="T85" s="22"/>
      <c r="U85" s="22"/>
      <c r="V85" s="22"/>
      <c r="W85" s="22"/>
      <c r="X85" s="22"/>
      <c r="Y85" s="22"/>
      <c r="Z85" s="22"/>
    </row>
    <row r="86" spans="5:26" ht="12.75" customHeight="1" x14ac:dyDescent="0.35">
      <c r="E86" s="21"/>
      <c r="I86" s="22"/>
      <c r="J86" s="22"/>
      <c r="K86" s="22"/>
      <c r="L86" s="22"/>
      <c r="M86" s="22"/>
      <c r="N86" s="22"/>
      <c r="O86" s="22"/>
      <c r="P86" s="22"/>
      <c r="Q86" s="22"/>
      <c r="R86" s="22"/>
      <c r="S86" s="22"/>
      <c r="T86" s="22"/>
      <c r="U86" s="22"/>
      <c r="V86" s="22"/>
      <c r="W86" s="22"/>
      <c r="X86" s="22"/>
      <c r="Y86" s="22"/>
      <c r="Z86" s="22"/>
    </row>
    <row r="87" spans="5:26" ht="12.75" customHeight="1" x14ac:dyDescent="0.35">
      <c r="E87" s="21"/>
      <c r="I87" s="22"/>
      <c r="J87" s="22"/>
      <c r="K87" s="22"/>
      <c r="L87" s="22"/>
      <c r="M87" s="22"/>
      <c r="N87" s="22"/>
      <c r="O87" s="22"/>
      <c r="P87" s="22"/>
      <c r="Q87" s="22"/>
      <c r="R87" s="22"/>
      <c r="S87" s="22"/>
      <c r="T87" s="22"/>
      <c r="U87" s="22"/>
      <c r="V87" s="22"/>
      <c r="W87" s="22"/>
      <c r="X87" s="22"/>
      <c r="Y87" s="22"/>
      <c r="Z87" s="22"/>
    </row>
    <row r="88" spans="5:26" ht="12.75" customHeight="1" x14ac:dyDescent="0.35">
      <c r="E88" s="21"/>
      <c r="I88" s="22"/>
      <c r="J88" s="22"/>
      <c r="K88" s="22"/>
      <c r="L88" s="22"/>
      <c r="M88" s="22"/>
      <c r="N88" s="22"/>
      <c r="O88" s="22"/>
      <c r="P88" s="22"/>
      <c r="Q88" s="22"/>
      <c r="R88" s="22"/>
      <c r="S88" s="22"/>
      <c r="T88" s="22"/>
      <c r="U88" s="22"/>
      <c r="V88" s="22"/>
      <c r="W88" s="22"/>
      <c r="X88" s="22"/>
      <c r="Y88" s="22"/>
      <c r="Z88" s="22"/>
    </row>
    <row r="89" spans="5:26" ht="12.75" customHeight="1" x14ac:dyDescent="0.35">
      <c r="E89" s="21"/>
      <c r="I89" s="22"/>
      <c r="J89" s="22"/>
      <c r="K89" s="22"/>
      <c r="L89" s="22"/>
      <c r="M89" s="22"/>
      <c r="N89" s="22"/>
      <c r="O89" s="22"/>
      <c r="P89" s="22"/>
      <c r="Q89" s="22"/>
      <c r="R89" s="22"/>
      <c r="S89" s="22"/>
      <c r="T89" s="22"/>
      <c r="U89" s="22"/>
      <c r="V89" s="22"/>
      <c r="W89" s="22"/>
      <c r="X89" s="22"/>
      <c r="Y89" s="22"/>
      <c r="Z89" s="22"/>
    </row>
    <row r="90" spans="5:26" ht="12.75" customHeight="1" x14ac:dyDescent="0.35">
      <c r="E90" s="21"/>
      <c r="I90" s="22"/>
      <c r="J90" s="22"/>
      <c r="K90" s="22"/>
      <c r="L90" s="22"/>
      <c r="M90" s="22"/>
      <c r="N90" s="22"/>
      <c r="O90" s="22"/>
      <c r="P90" s="22"/>
      <c r="Q90" s="22"/>
      <c r="R90" s="22"/>
      <c r="S90" s="22"/>
      <c r="T90" s="22"/>
      <c r="U90" s="22"/>
      <c r="V90" s="22"/>
      <c r="W90" s="22"/>
      <c r="X90" s="22"/>
      <c r="Y90" s="22"/>
      <c r="Z90" s="22"/>
    </row>
    <row r="91" spans="5:26" ht="12.75" customHeight="1" x14ac:dyDescent="0.35">
      <c r="E91" s="21"/>
      <c r="I91" s="22"/>
      <c r="J91" s="22"/>
      <c r="K91" s="22"/>
      <c r="L91" s="22"/>
      <c r="M91" s="22"/>
      <c r="N91" s="22"/>
      <c r="O91" s="22"/>
      <c r="P91" s="22"/>
      <c r="Q91" s="22"/>
      <c r="R91" s="22"/>
      <c r="S91" s="22"/>
      <c r="T91" s="22"/>
      <c r="U91" s="22"/>
      <c r="V91" s="22"/>
      <c r="W91" s="22"/>
      <c r="X91" s="22"/>
      <c r="Y91" s="22"/>
      <c r="Z91" s="22"/>
    </row>
    <row r="92" spans="5:26" ht="12.75" customHeight="1" x14ac:dyDescent="0.35">
      <c r="E92" s="21"/>
      <c r="I92" s="22"/>
      <c r="J92" s="22"/>
      <c r="K92" s="22"/>
      <c r="L92" s="22"/>
      <c r="M92" s="22"/>
      <c r="N92" s="22"/>
      <c r="O92" s="22"/>
      <c r="P92" s="22"/>
      <c r="Q92" s="22"/>
      <c r="R92" s="22"/>
      <c r="S92" s="22"/>
      <c r="T92" s="22"/>
      <c r="U92" s="22"/>
      <c r="V92" s="22"/>
      <c r="W92" s="22"/>
      <c r="X92" s="22"/>
      <c r="Y92" s="22"/>
      <c r="Z92" s="22"/>
    </row>
    <row r="93" spans="5:26" ht="12.75" customHeight="1" x14ac:dyDescent="0.35">
      <c r="E93" s="21"/>
      <c r="I93" s="22"/>
      <c r="J93" s="22"/>
      <c r="K93" s="22"/>
      <c r="L93" s="22"/>
      <c r="M93" s="22"/>
      <c r="N93" s="22"/>
      <c r="O93" s="22"/>
      <c r="P93" s="22"/>
      <c r="Q93" s="22"/>
      <c r="R93" s="22"/>
      <c r="S93" s="22"/>
      <c r="T93" s="22"/>
      <c r="U93" s="22"/>
      <c r="V93" s="22"/>
      <c r="W93" s="22"/>
      <c r="X93" s="22"/>
      <c r="Y93" s="22"/>
      <c r="Z93" s="22"/>
    </row>
    <row r="94" spans="5:26" ht="12.75" customHeight="1" x14ac:dyDescent="0.35">
      <c r="E94" s="21"/>
      <c r="I94" s="22"/>
      <c r="J94" s="22"/>
      <c r="K94" s="22"/>
      <c r="L94" s="22"/>
      <c r="M94" s="22"/>
      <c r="N94" s="22"/>
      <c r="O94" s="22"/>
      <c r="P94" s="22"/>
      <c r="Q94" s="22"/>
      <c r="R94" s="22"/>
      <c r="S94" s="22"/>
      <c r="T94" s="22"/>
      <c r="U94" s="22"/>
      <c r="V94" s="22"/>
      <c r="W94" s="22"/>
      <c r="X94" s="22"/>
      <c r="Y94" s="22"/>
      <c r="Z94" s="22"/>
    </row>
    <row r="95" spans="5:26" ht="12.75" customHeight="1" x14ac:dyDescent="0.35">
      <c r="E95" s="21"/>
      <c r="I95" s="22"/>
      <c r="J95" s="22"/>
      <c r="K95" s="22"/>
      <c r="L95" s="22"/>
      <c r="M95" s="22"/>
      <c r="N95" s="22"/>
      <c r="O95" s="22"/>
      <c r="P95" s="22"/>
      <c r="Q95" s="22"/>
      <c r="R95" s="22"/>
      <c r="S95" s="22"/>
      <c r="T95" s="22"/>
      <c r="U95" s="22"/>
      <c r="V95" s="22"/>
      <c r="W95" s="22"/>
      <c r="X95" s="22"/>
      <c r="Y95" s="22"/>
      <c r="Z95" s="22"/>
    </row>
    <row r="96" spans="5:26" ht="12.75" customHeight="1" x14ac:dyDescent="0.35">
      <c r="E96" s="21"/>
      <c r="I96" s="22"/>
      <c r="J96" s="22"/>
      <c r="K96" s="22"/>
      <c r="L96" s="22"/>
      <c r="M96" s="22"/>
      <c r="N96" s="22"/>
      <c r="O96" s="22"/>
      <c r="P96" s="22"/>
      <c r="Q96" s="22"/>
      <c r="R96" s="22"/>
      <c r="S96" s="22"/>
      <c r="T96" s="22"/>
      <c r="U96" s="22"/>
      <c r="V96" s="22"/>
      <c r="W96" s="22"/>
      <c r="X96" s="22"/>
      <c r="Y96" s="22"/>
      <c r="Z96" s="22"/>
    </row>
    <row r="97" spans="5:26" ht="12.75" customHeight="1" x14ac:dyDescent="0.35">
      <c r="E97" s="21"/>
      <c r="I97" s="22"/>
      <c r="J97" s="22"/>
      <c r="K97" s="22"/>
      <c r="L97" s="22"/>
      <c r="M97" s="22"/>
      <c r="N97" s="22"/>
      <c r="O97" s="22"/>
      <c r="P97" s="22"/>
      <c r="Q97" s="22"/>
      <c r="R97" s="22"/>
      <c r="S97" s="22"/>
      <c r="T97" s="22"/>
      <c r="U97" s="22"/>
      <c r="V97" s="22"/>
      <c r="W97" s="22"/>
      <c r="X97" s="22"/>
      <c r="Y97" s="22"/>
      <c r="Z97" s="22"/>
    </row>
    <row r="98" spans="5:26" ht="12.75" customHeight="1" x14ac:dyDescent="0.35">
      <c r="E98" s="21"/>
      <c r="I98" s="22"/>
      <c r="J98" s="22"/>
      <c r="K98" s="22"/>
      <c r="L98" s="22"/>
      <c r="M98" s="22"/>
      <c r="N98" s="22"/>
      <c r="O98" s="22"/>
      <c r="P98" s="22"/>
      <c r="Q98" s="22"/>
      <c r="R98" s="22"/>
      <c r="S98" s="22"/>
      <c r="T98" s="22"/>
      <c r="U98" s="22"/>
      <c r="V98" s="22"/>
      <c r="W98" s="22"/>
      <c r="X98" s="22"/>
      <c r="Y98" s="22"/>
      <c r="Z98" s="22"/>
    </row>
    <row r="99" spans="5:26" ht="12.75" customHeight="1" x14ac:dyDescent="0.35">
      <c r="E99" s="21"/>
      <c r="I99" s="22"/>
      <c r="J99" s="22"/>
      <c r="K99" s="22"/>
      <c r="L99" s="22"/>
      <c r="M99" s="22"/>
      <c r="N99" s="22"/>
      <c r="O99" s="22"/>
      <c r="P99" s="22"/>
      <c r="Q99" s="22"/>
      <c r="R99" s="22"/>
      <c r="S99" s="22"/>
      <c r="T99" s="22"/>
      <c r="U99" s="22"/>
      <c r="V99" s="22"/>
      <c r="W99" s="22"/>
      <c r="X99" s="22"/>
      <c r="Y99" s="22"/>
      <c r="Z99" s="22"/>
    </row>
    <row r="100" spans="5:26" ht="12.75" customHeight="1" x14ac:dyDescent="0.35">
      <c r="E100" s="21"/>
      <c r="I100" s="22"/>
      <c r="J100" s="22"/>
      <c r="K100" s="22"/>
      <c r="L100" s="22"/>
      <c r="M100" s="22"/>
      <c r="N100" s="22"/>
      <c r="O100" s="22"/>
      <c r="P100" s="22"/>
      <c r="Q100" s="22"/>
      <c r="R100" s="22"/>
      <c r="S100" s="22"/>
      <c r="T100" s="22"/>
      <c r="U100" s="22"/>
      <c r="V100" s="22"/>
      <c r="W100" s="22"/>
      <c r="X100" s="22"/>
      <c r="Y100" s="22"/>
      <c r="Z100" s="22"/>
    </row>
    <row r="101" spans="5:26" ht="12.75" customHeight="1" x14ac:dyDescent="0.35">
      <c r="E101" s="21"/>
      <c r="I101" s="22"/>
      <c r="J101" s="22"/>
      <c r="K101" s="22"/>
      <c r="L101" s="22"/>
      <c r="M101" s="22"/>
      <c r="N101" s="22"/>
      <c r="O101" s="22"/>
      <c r="P101" s="22"/>
      <c r="Q101" s="22"/>
      <c r="R101" s="22"/>
      <c r="S101" s="22"/>
      <c r="T101" s="22"/>
      <c r="U101" s="22"/>
      <c r="V101" s="22"/>
      <c r="W101" s="22"/>
      <c r="X101" s="22"/>
      <c r="Y101" s="22"/>
      <c r="Z101" s="22"/>
    </row>
    <row r="102" spans="5:26" ht="12.75" customHeight="1" x14ac:dyDescent="0.35">
      <c r="E102" s="21"/>
      <c r="I102" s="22"/>
      <c r="J102" s="22"/>
      <c r="K102" s="22"/>
      <c r="L102" s="22"/>
      <c r="M102" s="22"/>
      <c r="N102" s="22"/>
      <c r="O102" s="22"/>
      <c r="P102" s="22"/>
      <c r="Q102" s="22"/>
      <c r="R102" s="22"/>
      <c r="S102" s="22"/>
      <c r="T102" s="22"/>
      <c r="U102" s="22"/>
      <c r="V102" s="22"/>
      <c r="W102" s="22"/>
      <c r="X102" s="22"/>
      <c r="Y102" s="22"/>
      <c r="Z102" s="22"/>
    </row>
    <row r="103" spans="5:26" ht="12.75" customHeight="1" x14ac:dyDescent="0.35">
      <c r="E103" s="21"/>
      <c r="I103" s="22"/>
      <c r="J103" s="22"/>
      <c r="K103" s="22"/>
      <c r="L103" s="22"/>
      <c r="M103" s="22"/>
      <c r="N103" s="22"/>
      <c r="O103" s="22"/>
      <c r="P103" s="22"/>
      <c r="Q103" s="22"/>
      <c r="R103" s="22"/>
      <c r="S103" s="22"/>
      <c r="T103" s="22"/>
      <c r="U103" s="22"/>
      <c r="V103" s="22"/>
      <c r="W103" s="22"/>
      <c r="X103" s="22"/>
      <c r="Y103" s="22"/>
      <c r="Z103" s="22"/>
    </row>
    <row r="104" spans="5:26" ht="12.75" customHeight="1" x14ac:dyDescent="0.35">
      <c r="E104" s="21"/>
      <c r="I104" s="22"/>
      <c r="J104" s="22"/>
      <c r="K104" s="22"/>
      <c r="L104" s="22"/>
      <c r="M104" s="22"/>
      <c r="N104" s="22"/>
      <c r="O104" s="22"/>
      <c r="P104" s="22"/>
      <c r="Q104" s="22"/>
      <c r="R104" s="22"/>
      <c r="S104" s="22"/>
      <c r="T104" s="22"/>
      <c r="U104" s="22"/>
      <c r="V104" s="22"/>
      <c r="W104" s="22"/>
      <c r="X104" s="22"/>
      <c r="Y104" s="22"/>
      <c r="Z104" s="22"/>
    </row>
    <row r="105" spans="5:26" ht="12.75" customHeight="1" x14ac:dyDescent="0.35">
      <c r="E105" s="21"/>
      <c r="I105" s="22"/>
      <c r="J105" s="22"/>
      <c r="K105" s="22"/>
      <c r="L105" s="22"/>
      <c r="M105" s="22"/>
      <c r="N105" s="22"/>
      <c r="O105" s="22"/>
      <c r="P105" s="22"/>
      <c r="Q105" s="22"/>
      <c r="R105" s="22"/>
      <c r="S105" s="22"/>
      <c r="T105" s="22"/>
      <c r="U105" s="22"/>
      <c r="V105" s="22"/>
      <c r="W105" s="22"/>
      <c r="X105" s="22"/>
      <c r="Y105" s="22"/>
      <c r="Z105" s="22"/>
    </row>
    <row r="106" spans="5:26" ht="12.75" customHeight="1" x14ac:dyDescent="0.35">
      <c r="E106" s="21"/>
      <c r="I106" s="22"/>
      <c r="J106" s="22"/>
      <c r="K106" s="22"/>
      <c r="L106" s="22"/>
      <c r="M106" s="22"/>
      <c r="N106" s="22"/>
      <c r="O106" s="22"/>
      <c r="P106" s="22"/>
      <c r="Q106" s="22"/>
      <c r="R106" s="22"/>
      <c r="S106" s="22"/>
      <c r="T106" s="22"/>
      <c r="U106" s="22"/>
      <c r="V106" s="22"/>
      <c r="W106" s="22"/>
      <c r="X106" s="22"/>
      <c r="Y106" s="22"/>
      <c r="Z106" s="22"/>
    </row>
    <row r="107" spans="5:26" ht="12.75" customHeight="1" x14ac:dyDescent="0.35">
      <c r="E107" s="21"/>
      <c r="I107" s="22"/>
      <c r="J107" s="22"/>
      <c r="K107" s="22"/>
      <c r="L107" s="22"/>
      <c r="M107" s="22"/>
      <c r="N107" s="22"/>
      <c r="O107" s="22"/>
      <c r="P107" s="22"/>
      <c r="Q107" s="22"/>
      <c r="R107" s="22"/>
      <c r="S107" s="22"/>
      <c r="T107" s="22"/>
      <c r="U107" s="22"/>
      <c r="V107" s="22"/>
      <c r="W107" s="22"/>
      <c r="X107" s="22"/>
      <c r="Y107" s="22"/>
      <c r="Z107" s="22"/>
    </row>
    <row r="108" spans="5:26" ht="12.75" customHeight="1" x14ac:dyDescent="0.35">
      <c r="E108" s="21"/>
      <c r="I108" s="22"/>
      <c r="J108" s="22"/>
      <c r="K108" s="22"/>
      <c r="L108" s="22"/>
      <c r="M108" s="22"/>
      <c r="N108" s="22"/>
      <c r="O108" s="22"/>
      <c r="P108" s="22"/>
      <c r="Q108" s="22"/>
      <c r="R108" s="22"/>
      <c r="S108" s="22"/>
      <c r="T108" s="22"/>
      <c r="U108" s="22"/>
      <c r="V108" s="22"/>
      <c r="W108" s="22"/>
      <c r="X108" s="22"/>
      <c r="Y108" s="22"/>
      <c r="Z108" s="22"/>
    </row>
    <row r="109" spans="5:26" ht="12.75" customHeight="1" x14ac:dyDescent="0.35">
      <c r="E109" s="21"/>
      <c r="I109" s="22"/>
      <c r="J109" s="22"/>
      <c r="K109" s="22"/>
      <c r="L109" s="22"/>
      <c r="M109" s="22"/>
      <c r="N109" s="22"/>
      <c r="O109" s="22"/>
      <c r="P109" s="22"/>
      <c r="Q109" s="22"/>
      <c r="R109" s="22"/>
      <c r="S109" s="22"/>
      <c r="T109" s="22"/>
      <c r="U109" s="22"/>
      <c r="V109" s="22"/>
      <c r="W109" s="22"/>
      <c r="X109" s="22"/>
      <c r="Y109" s="22"/>
      <c r="Z109" s="22"/>
    </row>
    <row r="110" spans="5:26" ht="12.75" customHeight="1" x14ac:dyDescent="0.35">
      <c r="E110" s="21"/>
      <c r="I110" s="22"/>
      <c r="J110" s="22"/>
      <c r="K110" s="22"/>
      <c r="L110" s="22"/>
      <c r="M110" s="22"/>
      <c r="N110" s="22"/>
      <c r="O110" s="22"/>
      <c r="P110" s="22"/>
      <c r="Q110" s="22"/>
      <c r="R110" s="22"/>
      <c r="S110" s="22"/>
      <c r="T110" s="22"/>
      <c r="U110" s="22"/>
      <c r="V110" s="22"/>
      <c r="W110" s="22"/>
      <c r="X110" s="22"/>
      <c r="Y110" s="22"/>
      <c r="Z110" s="22"/>
    </row>
    <row r="111" spans="5:26" ht="12.75" customHeight="1" x14ac:dyDescent="0.35">
      <c r="E111" s="21"/>
      <c r="I111" s="22"/>
      <c r="J111" s="22"/>
      <c r="K111" s="22"/>
      <c r="L111" s="22"/>
      <c r="M111" s="22"/>
      <c r="N111" s="22"/>
      <c r="O111" s="22"/>
      <c r="P111" s="22"/>
      <c r="Q111" s="22"/>
      <c r="R111" s="22"/>
      <c r="S111" s="22"/>
      <c r="T111" s="22"/>
      <c r="U111" s="22"/>
      <c r="V111" s="22"/>
      <c r="W111" s="22"/>
      <c r="X111" s="22"/>
      <c r="Y111" s="22"/>
      <c r="Z111" s="22"/>
    </row>
    <row r="112" spans="5:26" ht="12.75" customHeight="1" x14ac:dyDescent="0.35">
      <c r="E112" s="21"/>
      <c r="I112" s="22"/>
      <c r="J112" s="22"/>
      <c r="K112" s="22"/>
      <c r="L112" s="22"/>
      <c r="M112" s="22"/>
      <c r="N112" s="22"/>
      <c r="O112" s="22"/>
      <c r="P112" s="22"/>
      <c r="Q112" s="22"/>
      <c r="R112" s="22"/>
      <c r="S112" s="22"/>
      <c r="T112" s="22"/>
      <c r="U112" s="22"/>
      <c r="V112" s="22"/>
      <c r="W112" s="22"/>
      <c r="X112" s="22"/>
      <c r="Y112" s="22"/>
      <c r="Z112" s="22"/>
    </row>
    <row r="113" spans="5:26" ht="12.75" customHeight="1" x14ac:dyDescent="0.35">
      <c r="E113" s="21"/>
      <c r="I113" s="22"/>
      <c r="J113" s="22"/>
      <c r="K113" s="22"/>
      <c r="L113" s="22"/>
      <c r="M113" s="22"/>
      <c r="N113" s="22"/>
      <c r="O113" s="22"/>
      <c r="P113" s="22"/>
      <c r="Q113" s="22"/>
      <c r="R113" s="22"/>
      <c r="S113" s="22"/>
      <c r="T113" s="22"/>
      <c r="U113" s="22"/>
      <c r="V113" s="22"/>
      <c r="W113" s="22"/>
      <c r="X113" s="22"/>
      <c r="Y113" s="22"/>
      <c r="Z113" s="22"/>
    </row>
    <row r="114" spans="5:26" ht="12.75" customHeight="1" x14ac:dyDescent="0.35">
      <c r="E114" s="21"/>
      <c r="I114" s="22"/>
      <c r="J114" s="22"/>
      <c r="K114" s="22"/>
      <c r="L114" s="22"/>
      <c r="M114" s="22"/>
      <c r="N114" s="22"/>
      <c r="O114" s="22"/>
      <c r="P114" s="22"/>
      <c r="Q114" s="22"/>
      <c r="R114" s="22"/>
      <c r="S114" s="22"/>
      <c r="T114" s="22"/>
      <c r="U114" s="22"/>
      <c r="V114" s="22"/>
      <c r="W114" s="22"/>
      <c r="X114" s="22"/>
      <c r="Y114" s="22"/>
      <c r="Z114" s="22"/>
    </row>
    <row r="115" spans="5:26" ht="12.75" customHeight="1" x14ac:dyDescent="0.35">
      <c r="E115" s="21"/>
      <c r="I115" s="22"/>
      <c r="J115" s="22"/>
      <c r="K115" s="22"/>
      <c r="L115" s="22"/>
      <c r="M115" s="22"/>
      <c r="N115" s="22"/>
      <c r="O115" s="22"/>
      <c r="P115" s="22"/>
      <c r="Q115" s="22"/>
      <c r="R115" s="22"/>
      <c r="S115" s="22"/>
      <c r="T115" s="22"/>
      <c r="U115" s="22"/>
      <c r="V115" s="22"/>
      <c r="W115" s="22"/>
      <c r="X115" s="22"/>
      <c r="Y115" s="22"/>
      <c r="Z115" s="22"/>
    </row>
    <row r="116" spans="5:26" ht="12.75" customHeight="1" x14ac:dyDescent="0.35">
      <c r="E116" s="21"/>
      <c r="I116" s="22"/>
      <c r="J116" s="22"/>
      <c r="K116" s="22"/>
      <c r="L116" s="22"/>
      <c r="M116" s="22"/>
      <c r="N116" s="22"/>
      <c r="O116" s="22"/>
      <c r="P116" s="22"/>
      <c r="Q116" s="22"/>
      <c r="R116" s="22"/>
      <c r="S116" s="22"/>
      <c r="T116" s="22"/>
      <c r="U116" s="22"/>
      <c r="V116" s="22"/>
      <c r="W116" s="22"/>
      <c r="X116" s="22"/>
      <c r="Y116" s="22"/>
      <c r="Z116" s="22"/>
    </row>
    <row r="117" spans="5:26" ht="12.75" customHeight="1" x14ac:dyDescent="0.35">
      <c r="E117" s="21"/>
      <c r="I117" s="22"/>
      <c r="J117" s="22"/>
      <c r="K117" s="22"/>
      <c r="L117" s="22"/>
      <c r="M117" s="22"/>
      <c r="N117" s="22"/>
      <c r="O117" s="22"/>
      <c r="P117" s="22"/>
      <c r="Q117" s="22"/>
      <c r="R117" s="22"/>
      <c r="S117" s="22"/>
      <c r="T117" s="22"/>
      <c r="U117" s="22"/>
      <c r="V117" s="22"/>
      <c r="W117" s="22"/>
      <c r="X117" s="22"/>
      <c r="Y117" s="22"/>
      <c r="Z117" s="22"/>
    </row>
    <row r="118" spans="5:26" ht="12.75" customHeight="1" x14ac:dyDescent="0.35">
      <c r="E118" s="21"/>
      <c r="I118" s="22"/>
      <c r="J118" s="22"/>
      <c r="K118" s="22"/>
      <c r="L118" s="22"/>
      <c r="M118" s="22"/>
      <c r="N118" s="22"/>
      <c r="O118" s="22"/>
      <c r="P118" s="22"/>
      <c r="Q118" s="22"/>
      <c r="R118" s="22"/>
      <c r="S118" s="22"/>
      <c r="T118" s="22"/>
      <c r="U118" s="22"/>
      <c r="V118" s="22"/>
      <c r="W118" s="22"/>
      <c r="X118" s="22"/>
      <c r="Y118" s="22"/>
      <c r="Z118" s="22"/>
    </row>
    <row r="119" spans="5:26" ht="12.75" customHeight="1" x14ac:dyDescent="0.35">
      <c r="E119" s="21"/>
      <c r="I119" s="22"/>
      <c r="J119" s="22"/>
      <c r="K119" s="22"/>
      <c r="L119" s="22"/>
      <c r="M119" s="22"/>
      <c r="N119" s="22"/>
      <c r="O119" s="22"/>
      <c r="P119" s="22"/>
      <c r="Q119" s="22"/>
      <c r="R119" s="22"/>
      <c r="S119" s="22"/>
      <c r="T119" s="22"/>
      <c r="U119" s="22"/>
      <c r="V119" s="22"/>
      <c r="W119" s="22"/>
      <c r="X119" s="22"/>
      <c r="Y119" s="22"/>
      <c r="Z119" s="22"/>
    </row>
    <row r="120" spans="5:26" ht="12.75" customHeight="1" x14ac:dyDescent="0.35">
      <c r="E120" s="21"/>
      <c r="I120" s="22"/>
      <c r="J120" s="22"/>
      <c r="K120" s="22"/>
      <c r="L120" s="22"/>
      <c r="M120" s="22"/>
      <c r="N120" s="22"/>
      <c r="O120" s="22"/>
      <c r="P120" s="22"/>
      <c r="Q120" s="22"/>
      <c r="R120" s="22"/>
      <c r="S120" s="22"/>
      <c r="T120" s="22"/>
      <c r="U120" s="22"/>
      <c r="V120" s="22"/>
      <c r="W120" s="22"/>
      <c r="X120" s="22"/>
      <c r="Y120" s="22"/>
      <c r="Z120" s="22"/>
    </row>
    <row r="121" spans="5:26" ht="12.75" customHeight="1" x14ac:dyDescent="0.35">
      <c r="E121" s="21"/>
      <c r="I121" s="22"/>
      <c r="J121" s="22"/>
      <c r="K121" s="22"/>
      <c r="L121" s="22"/>
      <c r="M121" s="22"/>
      <c r="N121" s="22"/>
      <c r="O121" s="22"/>
      <c r="P121" s="22"/>
      <c r="Q121" s="22"/>
      <c r="R121" s="22"/>
      <c r="S121" s="22"/>
      <c r="T121" s="22"/>
      <c r="U121" s="22"/>
      <c r="V121" s="22"/>
      <c r="W121" s="22"/>
      <c r="X121" s="22"/>
      <c r="Y121" s="22"/>
      <c r="Z121" s="22"/>
    </row>
    <row r="122" spans="5:26" ht="12.75" customHeight="1" x14ac:dyDescent="0.35">
      <c r="E122" s="21"/>
      <c r="I122" s="22"/>
      <c r="J122" s="22"/>
      <c r="K122" s="22"/>
      <c r="L122" s="22"/>
      <c r="M122" s="22"/>
      <c r="N122" s="22"/>
      <c r="O122" s="22"/>
      <c r="P122" s="22"/>
      <c r="Q122" s="22"/>
      <c r="R122" s="22"/>
      <c r="S122" s="22"/>
      <c r="T122" s="22"/>
      <c r="U122" s="22"/>
      <c r="V122" s="22"/>
      <c r="W122" s="22"/>
      <c r="X122" s="22"/>
      <c r="Y122" s="22"/>
      <c r="Z122" s="22"/>
    </row>
    <row r="123" spans="5:26" ht="12.75" customHeight="1" x14ac:dyDescent="0.35">
      <c r="E123" s="21"/>
      <c r="I123" s="22"/>
      <c r="J123" s="22"/>
      <c r="K123" s="22"/>
      <c r="L123" s="22"/>
      <c r="M123" s="22"/>
      <c r="N123" s="22"/>
      <c r="O123" s="22"/>
      <c r="P123" s="22"/>
      <c r="Q123" s="22"/>
      <c r="R123" s="22"/>
      <c r="S123" s="22"/>
      <c r="T123" s="22"/>
      <c r="U123" s="22"/>
      <c r="V123" s="22"/>
      <c r="W123" s="22"/>
      <c r="X123" s="22"/>
      <c r="Y123" s="22"/>
      <c r="Z123" s="22"/>
    </row>
    <row r="124" spans="5:26" ht="12.75" customHeight="1" x14ac:dyDescent="0.35">
      <c r="E124" s="21"/>
      <c r="I124" s="22"/>
      <c r="J124" s="22"/>
      <c r="K124" s="22"/>
      <c r="L124" s="22"/>
      <c r="M124" s="22"/>
      <c r="N124" s="22"/>
      <c r="O124" s="22"/>
      <c r="P124" s="22"/>
      <c r="Q124" s="22"/>
      <c r="R124" s="22"/>
      <c r="S124" s="22"/>
      <c r="T124" s="22"/>
      <c r="U124" s="22"/>
      <c r="V124" s="22"/>
      <c r="W124" s="22"/>
      <c r="X124" s="22"/>
      <c r="Y124" s="22"/>
      <c r="Z124" s="22"/>
    </row>
    <row r="125" spans="5:26" ht="12.75" customHeight="1" x14ac:dyDescent="0.35">
      <c r="E125" s="21"/>
      <c r="I125" s="22"/>
      <c r="J125" s="22"/>
      <c r="K125" s="22"/>
      <c r="L125" s="22"/>
      <c r="M125" s="22"/>
      <c r="N125" s="22"/>
      <c r="O125" s="22"/>
      <c r="P125" s="22"/>
      <c r="Q125" s="22"/>
      <c r="R125" s="22"/>
      <c r="S125" s="22"/>
      <c r="T125" s="22"/>
      <c r="U125" s="22"/>
      <c r="V125" s="22"/>
      <c r="W125" s="22"/>
      <c r="X125" s="22"/>
      <c r="Y125" s="22"/>
      <c r="Z125" s="22"/>
    </row>
    <row r="126" spans="5:26" ht="12.75" customHeight="1" x14ac:dyDescent="0.35">
      <c r="E126" s="21"/>
      <c r="I126" s="22"/>
      <c r="J126" s="22"/>
      <c r="K126" s="22"/>
      <c r="L126" s="22"/>
      <c r="M126" s="22"/>
      <c r="N126" s="22"/>
      <c r="O126" s="22"/>
      <c r="P126" s="22"/>
      <c r="Q126" s="22"/>
      <c r="R126" s="22"/>
      <c r="S126" s="22"/>
      <c r="T126" s="22"/>
      <c r="U126" s="22"/>
      <c r="V126" s="22"/>
      <c r="W126" s="22"/>
      <c r="X126" s="22"/>
      <c r="Y126" s="22"/>
      <c r="Z126" s="22"/>
    </row>
    <row r="127" spans="5:26" ht="12.75" customHeight="1" x14ac:dyDescent="0.35">
      <c r="E127" s="21"/>
      <c r="I127" s="22"/>
      <c r="J127" s="22"/>
      <c r="K127" s="22"/>
      <c r="L127" s="22"/>
      <c r="M127" s="22"/>
      <c r="N127" s="22"/>
      <c r="O127" s="22"/>
      <c r="P127" s="22"/>
      <c r="Q127" s="22"/>
      <c r="R127" s="22"/>
      <c r="S127" s="22"/>
      <c r="T127" s="22"/>
      <c r="U127" s="22"/>
      <c r="V127" s="22"/>
      <c r="W127" s="22"/>
      <c r="X127" s="22"/>
      <c r="Y127" s="22"/>
      <c r="Z127" s="22"/>
    </row>
    <row r="128" spans="5:26" ht="12.75" customHeight="1" x14ac:dyDescent="0.35">
      <c r="E128" s="21"/>
      <c r="I128" s="22"/>
      <c r="J128" s="22"/>
      <c r="K128" s="22"/>
      <c r="L128" s="22"/>
      <c r="M128" s="22"/>
      <c r="N128" s="22"/>
      <c r="O128" s="22"/>
      <c r="P128" s="22"/>
      <c r="Q128" s="22"/>
      <c r="R128" s="22"/>
      <c r="S128" s="22"/>
      <c r="T128" s="22"/>
      <c r="U128" s="22"/>
      <c r="V128" s="22"/>
      <c r="W128" s="22"/>
      <c r="X128" s="22"/>
      <c r="Y128" s="22"/>
      <c r="Z128" s="22"/>
    </row>
    <row r="129" spans="5:26" ht="12.75" customHeight="1" x14ac:dyDescent="0.35">
      <c r="E129" s="21"/>
      <c r="I129" s="22"/>
      <c r="J129" s="22"/>
      <c r="K129" s="22"/>
      <c r="L129" s="22"/>
      <c r="M129" s="22"/>
      <c r="N129" s="22"/>
      <c r="O129" s="22"/>
      <c r="P129" s="22"/>
      <c r="Q129" s="22"/>
      <c r="R129" s="22"/>
      <c r="S129" s="22"/>
      <c r="T129" s="22"/>
      <c r="U129" s="22"/>
      <c r="V129" s="22"/>
      <c r="W129" s="22"/>
      <c r="X129" s="22"/>
      <c r="Y129" s="22"/>
      <c r="Z129" s="22"/>
    </row>
    <row r="130" spans="5:26" ht="12.75" customHeight="1" x14ac:dyDescent="0.35">
      <c r="E130" s="21"/>
      <c r="I130" s="22"/>
      <c r="J130" s="22"/>
      <c r="K130" s="22"/>
      <c r="L130" s="22"/>
      <c r="M130" s="22"/>
      <c r="N130" s="22"/>
      <c r="O130" s="22"/>
      <c r="P130" s="22"/>
      <c r="Q130" s="22"/>
      <c r="R130" s="22"/>
      <c r="S130" s="22"/>
      <c r="T130" s="22"/>
      <c r="U130" s="22"/>
      <c r="V130" s="22"/>
      <c r="W130" s="22"/>
      <c r="X130" s="22"/>
      <c r="Y130" s="22"/>
      <c r="Z130" s="22"/>
    </row>
    <row r="131" spans="5:26" ht="12.75" customHeight="1" x14ac:dyDescent="0.35">
      <c r="E131" s="21"/>
      <c r="I131" s="22"/>
      <c r="J131" s="22"/>
      <c r="K131" s="22"/>
      <c r="L131" s="22"/>
      <c r="M131" s="22"/>
      <c r="N131" s="22"/>
      <c r="O131" s="22"/>
      <c r="P131" s="22"/>
      <c r="Q131" s="22"/>
      <c r="R131" s="22"/>
      <c r="S131" s="22"/>
      <c r="T131" s="22"/>
      <c r="U131" s="22"/>
      <c r="V131" s="22"/>
      <c r="W131" s="22"/>
      <c r="X131" s="22"/>
      <c r="Y131" s="22"/>
      <c r="Z131" s="22"/>
    </row>
    <row r="132" spans="5:26" ht="12.75" customHeight="1" x14ac:dyDescent="0.35">
      <c r="E132" s="21"/>
      <c r="I132" s="22"/>
      <c r="J132" s="22"/>
      <c r="K132" s="22"/>
      <c r="L132" s="22"/>
      <c r="M132" s="22"/>
      <c r="N132" s="22"/>
      <c r="O132" s="22"/>
      <c r="P132" s="22"/>
      <c r="Q132" s="22"/>
      <c r="R132" s="22"/>
      <c r="S132" s="22"/>
      <c r="T132" s="22"/>
      <c r="U132" s="22"/>
      <c r="V132" s="22"/>
      <c r="W132" s="22"/>
      <c r="X132" s="22"/>
      <c r="Y132" s="22"/>
      <c r="Z132" s="22"/>
    </row>
    <row r="133" spans="5:26" ht="12.75" customHeight="1" x14ac:dyDescent="0.35">
      <c r="E133" s="21"/>
      <c r="I133" s="22"/>
      <c r="J133" s="22"/>
      <c r="K133" s="22"/>
      <c r="L133" s="22"/>
      <c r="M133" s="22"/>
      <c r="N133" s="22"/>
      <c r="O133" s="22"/>
      <c r="P133" s="22"/>
      <c r="Q133" s="22"/>
      <c r="R133" s="22"/>
      <c r="S133" s="22"/>
      <c r="T133" s="22"/>
      <c r="U133" s="22"/>
      <c r="V133" s="22"/>
      <c r="W133" s="22"/>
      <c r="X133" s="22"/>
      <c r="Y133" s="22"/>
      <c r="Z133" s="22"/>
    </row>
    <row r="134" spans="5:26" ht="12.75" customHeight="1" x14ac:dyDescent="0.35">
      <c r="E134" s="21"/>
      <c r="I134" s="22"/>
      <c r="J134" s="22"/>
      <c r="K134" s="22"/>
      <c r="L134" s="22"/>
      <c r="M134" s="22"/>
      <c r="N134" s="22"/>
      <c r="O134" s="22"/>
      <c r="P134" s="22"/>
      <c r="Q134" s="22"/>
      <c r="R134" s="22"/>
      <c r="S134" s="22"/>
      <c r="T134" s="22"/>
      <c r="U134" s="22"/>
      <c r="V134" s="22"/>
      <c r="W134" s="22"/>
      <c r="X134" s="22"/>
      <c r="Y134" s="22"/>
      <c r="Z134" s="22"/>
    </row>
    <row r="135" spans="5:26" ht="12.75" customHeight="1" x14ac:dyDescent="0.35">
      <c r="E135" s="21"/>
      <c r="I135" s="22"/>
      <c r="J135" s="22"/>
      <c r="K135" s="22"/>
      <c r="L135" s="22"/>
      <c r="M135" s="22"/>
      <c r="N135" s="22"/>
      <c r="O135" s="22"/>
      <c r="P135" s="22"/>
      <c r="Q135" s="22"/>
      <c r="R135" s="22"/>
      <c r="S135" s="22"/>
      <c r="T135" s="22"/>
      <c r="U135" s="22"/>
      <c r="V135" s="22"/>
      <c r="W135" s="22"/>
      <c r="X135" s="22"/>
      <c r="Y135" s="22"/>
      <c r="Z135" s="22"/>
    </row>
    <row r="136" spans="5:26" ht="12.75" customHeight="1" x14ac:dyDescent="0.35">
      <c r="E136" s="21"/>
      <c r="I136" s="22"/>
      <c r="J136" s="22"/>
      <c r="K136" s="22"/>
      <c r="L136" s="22"/>
      <c r="M136" s="22"/>
      <c r="N136" s="22"/>
      <c r="O136" s="22"/>
      <c r="P136" s="22"/>
      <c r="Q136" s="22"/>
      <c r="R136" s="22"/>
      <c r="S136" s="22"/>
      <c r="T136" s="22"/>
      <c r="U136" s="22"/>
      <c r="V136" s="22"/>
      <c r="W136" s="22"/>
      <c r="X136" s="22"/>
      <c r="Y136" s="22"/>
      <c r="Z136" s="22"/>
    </row>
    <row r="137" spans="5:26" ht="12.75" customHeight="1" x14ac:dyDescent="0.35">
      <c r="E137" s="21"/>
      <c r="I137" s="22"/>
      <c r="J137" s="22"/>
      <c r="K137" s="22"/>
      <c r="L137" s="22"/>
      <c r="M137" s="22"/>
      <c r="N137" s="22"/>
      <c r="O137" s="22"/>
      <c r="P137" s="22"/>
      <c r="Q137" s="22"/>
      <c r="R137" s="22"/>
      <c r="S137" s="22"/>
      <c r="T137" s="22"/>
      <c r="U137" s="22"/>
      <c r="V137" s="22"/>
      <c r="W137" s="22"/>
      <c r="X137" s="22"/>
      <c r="Y137" s="22"/>
      <c r="Z137" s="22"/>
    </row>
    <row r="138" spans="5:26" ht="12.75" customHeight="1" x14ac:dyDescent="0.35">
      <c r="E138" s="21"/>
      <c r="I138" s="22"/>
      <c r="J138" s="22"/>
      <c r="K138" s="22"/>
      <c r="L138" s="22"/>
      <c r="M138" s="22"/>
      <c r="N138" s="22"/>
      <c r="O138" s="22"/>
      <c r="P138" s="22"/>
      <c r="Q138" s="22"/>
      <c r="R138" s="22"/>
      <c r="S138" s="22"/>
      <c r="T138" s="22"/>
      <c r="U138" s="22"/>
      <c r="V138" s="22"/>
      <c r="W138" s="22"/>
      <c r="X138" s="22"/>
      <c r="Y138" s="22"/>
      <c r="Z138" s="22"/>
    </row>
    <row r="139" spans="5:26" ht="12.75" customHeight="1" x14ac:dyDescent="0.35">
      <c r="E139" s="21"/>
      <c r="I139" s="22"/>
      <c r="J139" s="22"/>
      <c r="K139" s="22"/>
      <c r="L139" s="22"/>
      <c r="M139" s="22"/>
      <c r="N139" s="22"/>
      <c r="O139" s="22"/>
      <c r="P139" s="22"/>
      <c r="Q139" s="22"/>
      <c r="R139" s="22"/>
      <c r="S139" s="22"/>
      <c r="T139" s="22"/>
      <c r="U139" s="22"/>
      <c r="V139" s="22"/>
      <c r="W139" s="22"/>
      <c r="X139" s="22"/>
      <c r="Y139" s="22"/>
      <c r="Z139" s="22"/>
    </row>
    <row r="140" spans="5:26" ht="12.75" customHeight="1" x14ac:dyDescent="0.35">
      <c r="E140" s="21"/>
      <c r="I140" s="22"/>
      <c r="J140" s="22"/>
      <c r="K140" s="22"/>
      <c r="L140" s="22"/>
      <c r="M140" s="22"/>
      <c r="N140" s="22"/>
      <c r="O140" s="22"/>
      <c r="P140" s="22"/>
      <c r="Q140" s="22"/>
      <c r="R140" s="22"/>
      <c r="S140" s="22"/>
      <c r="T140" s="22"/>
      <c r="U140" s="22"/>
      <c r="V140" s="22"/>
      <c r="W140" s="22"/>
      <c r="X140" s="22"/>
      <c r="Y140" s="22"/>
      <c r="Z140" s="22"/>
    </row>
    <row r="141" spans="5:26" ht="12.75" customHeight="1" x14ac:dyDescent="0.35">
      <c r="E141" s="21"/>
      <c r="I141" s="22"/>
      <c r="J141" s="22"/>
      <c r="K141" s="22"/>
      <c r="L141" s="22"/>
      <c r="M141" s="22"/>
      <c r="N141" s="22"/>
      <c r="O141" s="22"/>
      <c r="P141" s="22"/>
      <c r="Q141" s="22"/>
      <c r="R141" s="22"/>
      <c r="S141" s="22"/>
      <c r="T141" s="22"/>
      <c r="U141" s="22"/>
      <c r="V141" s="22"/>
      <c r="W141" s="22"/>
      <c r="X141" s="22"/>
      <c r="Y141" s="22"/>
      <c r="Z141" s="22"/>
    </row>
    <row r="142" spans="5:26" ht="12.75" customHeight="1" x14ac:dyDescent="0.35">
      <c r="E142" s="21"/>
      <c r="I142" s="22"/>
      <c r="J142" s="22"/>
      <c r="K142" s="22"/>
      <c r="L142" s="22"/>
      <c r="M142" s="22"/>
      <c r="N142" s="22"/>
      <c r="O142" s="22"/>
      <c r="P142" s="22"/>
      <c r="Q142" s="22"/>
      <c r="R142" s="22"/>
      <c r="S142" s="22"/>
      <c r="T142" s="22"/>
      <c r="U142" s="22"/>
      <c r="V142" s="22"/>
      <c r="W142" s="22"/>
      <c r="X142" s="22"/>
      <c r="Y142" s="22"/>
      <c r="Z142" s="22"/>
    </row>
    <row r="143" spans="5:26" ht="12.75" customHeight="1" x14ac:dyDescent="0.35">
      <c r="E143" s="21"/>
      <c r="I143" s="22"/>
      <c r="J143" s="22"/>
      <c r="K143" s="22"/>
      <c r="L143" s="22"/>
      <c r="M143" s="22"/>
      <c r="N143" s="22"/>
      <c r="O143" s="22"/>
      <c r="P143" s="22"/>
      <c r="Q143" s="22"/>
      <c r="R143" s="22"/>
      <c r="S143" s="22"/>
      <c r="T143" s="22"/>
      <c r="U143" s="22"/>
      <c r="V143" s="22"/>
      <c r="W143" s="22"/>
      <c r="X143" s="22"/>
      <c r="Y143" s="22"/>
      <c r="Z143" s="22"/>
    </row>
    <row r="144" spans="5:26" ht="12.75" customHeight="1" x14ac:dyDescent="0.35">
      <c r="E144" s="21"/>
      <c r="I144" s="22"/>
      <c r="J144" s="22"/>
      <c r="K144" s="22"/>
      <c r="L144" s="22"/>
      <c r="M144" s="22"/>
      <c r="N144" s="22"/>
      <c r="O144" s="22"/>
      <c r="P144" s="22"/>
      <c r="Q144" s="22"/>
      <c r="R144" s="22"/>
      <c r="S144" s="22"/>
      <c r="T144" s="22"/>
      <c r="U144" s="22"/>
      <c r="V144" s="22"/>
      <c r="W144" s="22"/>
      <c r="X144" s="22"/>
      <c r="Y144" s="22"/>
      <c r="Z144" s="22"/>
    </row>
    <row r="145" spans="5:26" ht="12.75" customHeight="1" x14ac:dyDescent="0.35">
      <c r="E145" s="21"/>
      <c r="I145" s="22"/>
      <c r="J145" s="22"/>
      <c r="K145" s="22"/>
      <c r="L145" s="22"/>
      <c r="M145" s="22"/>
      <c r="N145" s="22"/>
      <c r="O145" s="22"/>
      <c r="P145" s="22"/>
      <c r="Q145" s="22"/>
      <c r="R145" s="22"/>
      <c r="S145" s="22"/>
      <c r="T145" s="22"/>
      <c r="U145" s="22"/>
      <c r="V145" s="22"/>
      <c r="W145" s="22"/>
      <c r="X145" s="22"/>
      <c r="Y145" s="22"/>
      <c r="Z145" s="22"/>
    </row>
    <row r="146" spans="5:26" ht="12.75" customHeight="1" x14ac:dyDescent="0.35">
      <c r="E146" s="21"/>
      <c r="I146" s="22"/>
      <c r="J146" s="22"/>
      <c r="K146" s="22"/>
      <c r="L146" s="22"/>
      <c r="M146" s="22"/>
      <c r="N146" s="22"/>
      <c r="O146" s="22"/>
      <c r="P146" s="22"/>
      <c r="Q146" s="22"/>
      <c r="R146" s="22"/>
      <c r="S146" s="22"/>
      <c r="T146" s="22"/>
      <c r="U146" s="22"/>
      <c r="V146" s="22"/>
      <c r="W146" s="22"/>
      <c r="X146" s="22"/>
      <c r="Y146" s="22"/>
      <c r="Z146" s="22"/>
    </row>
    <row r="147" spans="5:26" ht="12.75" customHeight="1" x14ac:dyDescent="0.35">
      <c r="E147" s="21"/>
      <c r="I147" s="22"/>
      <c r="J147" s="22"/>
      <c r="K147" s="22"/>
      <c r="L147" s="22"/>
      <c r="M147" s="22"/>
      <c r="N147" s="22"/>
      <c r="O147" s="22"/>
      <c r="P147" s="22"/>
      <c r="Q147" s="22"/>
      <c r="R147" s="22"/>
      <c r="S147" s="22"/>
      <c r="T147" s="22"/>
      <c r="U147" s="22"/>
      <c r="V147" s="22"/>
      <c r="W147" s="22"/>
      <c r="X147" s="22"/>
      <c r="Y147" s="22"/>
      <c r="Z147" s="22"/>
    </row>
    <row r="148" spans="5:26" ht="12.75" customHeight="1" x14ac:dyDescent="0.35">
      <c r="E148" s="21"/>
      <c r="I148" s="22"/>
      <c r="J148" s="22"/>
      <c r="K148" s="22"/>
      <c r="L148" s="22"/>
      <c r="M148" s="22"/>
      <c r="N148" s="22"/>
      <c r="O148" s="22"/>
      <c r="P148" s="22"/>
      <c r="Q148" s="22"/>
      <c r="R148" s="22"/>
      <c r="S148" s="22"/>
      <c r="T148" s="22"/>
      <c r="U148" s="22"/>
      <c r="V148" s="22"/>
      <c r="W148" s="22"/>
      <c r="X148" s="22"/>
      <c r="Y148" s="22"/>
      <c r="Z148" s="22"/>
    </row>
    <row r="149" spans="5:26" ht="12.75" customHeight="1" x14ac:dyDescent="0.35">
      <c r="E149" s="21"/>
      <c r="I149" s="22"/>
      <c r="J149" s="22"/>
      <c r="K149" s="22"/>
      <c r="L149" s="22"/>
      <c r="M149" s="22"/>
      <c r="N149" s="22"/>
      <c r="O149" s="22"/>
      <c r="P149" s="22"/>
      <c r="Q149" s="22"/>
      <c r="R149" s="22"/>
      <c r="S149" s="22"/>
      <c r="T149" s="22"/>
      <c r="U149" s="22"/>
      <c r="V149" s="22"/>
      <c r="W149" s="22"/>
      <c r="X149" s="22"/>
      <c r="Y149" s="22"/>
      <c r="Z149" s="22"/>
    </row>
    <row r="150" spans="5:26" ht="12.75" customHeight="1" x14ac:dyDescent="0.35">
      <c r="E150" s="21"/>
      <c r="I150" s="22"/>
      <c r="J150" s="22"/>
      <c r="K150" s="22"/>
      <c r="L150" s="22"/>
      <c r="M150" s="22"/>
      <c r="N150" s="22"/>
      <c r="O150" s="22"/>
      <c r="P150" s="22"/>
      <c r="Q150" s="22"/>
      <c r="R150" s="22"/>
      <c r="S150" s="22"/>
      <c r="T150" s="22"/>
      <c r="U150" s="22"/>
      <c r="V150" s="22"/>
      <c r="W150" s="22"/>
      <c r="X150" s="22"/>
      <c r="Y150" s="22"/>
      <c r="Z150" s="22"/>
    </row>
    <row r="151" spans="5:26" ht="12.75" customHeight="1" x14ac:dyDescent="0.35">
      <c r="E151" s="21"/>
      <c r="I151" s="22"/>
      <c r="J151" s="22"/>
      <c r="K151" s="22"/>
      <c r="L151" s="22"/>
      <c r="M151" s="22"/>
      <c r="N151" s="22"/>
      <c r="O151" s="22"/>
      <c r="P151" s="22"/>
      <c r="Q151" s="22"/>
      <c r="R151" s="22"/>
      <c r="S151" s="22"/>
      <c r="T151" s="22"/>
      <c r="U151" s="22"/>
      <c r="V151" s="22"/>
      <c r="W151" s="22"/>
      <c r="X151" s="22"/>
      <c r="Y151" s="22"/>
      <c r="Z151" s="22"/>
    </row>
    <row r="152" spans="5:26" ht="12.75" customHeight="1" x14ac:dyDescent="0.35">
      <c r="E152" s="21"/>
      <c r="I152" s="22"/>
      <c r="J152" s="22"/>
      <c r="K152" s="22"/>
      <c r="L152" s="22"/>
      <c r="M152" s="22"/>
      <c r="N152" s="22"/>
      <c r="O152" s="22"/>
      <c r="P152" s="22"/>
      <c r="Q152" s="22"/>
      <c r="R152" s="22"/>
      <c r="S152" s="22"/>
      <c r="T152" s="22"/>
      <c r="U152" s="22"/>
      <c r="V152" s="22"/>
      <c r="W152" s="22"/>
      <c r="X152" s="22"/>
      <c r="Y152" s="22"/>
      <c r="Z152" s="22"/>
    </row>
    <row r="153" spans="5:26" ht="12.75" customHeight="1" x14ac:dyDescent="0.35">
      <c r="E153" s="21"/>
      <c r="I153" s="22"/>
      <c r="J153" s="22"/>
      <c r="K153" s="22"/>
      <c r="L153" s="22"/>
      <c r="M153" s="22"/>
      <c r="N153" s="22"/>
      <c r="O153" s="22"/>
      <c r="P153" s="22"/>
      <c r="Q153" s="22"/>
      <c r="R153" s="22"/>
      <c r="S153" s="22"/>
      <c r="T153" s="22"/>
      <c r="U153" s="22"/>
      <c r="V153" s="22"/>
      <c r="W153" s="22"/>
      <c r="X153" s="22"/>
      <c r="Y153" s="22"/>
      <c r="Z153" s="22"/>
    </row>
    <row r="154" spans="5:26" ht="12.75" customHeight="1" x14ac:dyDescent="0.35">
      <c r="E154" s="21"/>
      <c r="I154" s="22"/>
      <c r="J154" s="22"/>
      <c r="K154" s="22"/>
      <c r="L154" s="22"/>
      <c r="M154" s="22"/>
      <c r="N154" s="22"/>
      <c r="O154" s="22"/>
      <c r="P154" s="22"/>
      <c r="Q154" s="22"/>
      <c r="R154" s="22"/>
      <c r="S154" s="22"/>
      <c r="T154" s="22"/>
      <c r="U154" s="22"/>
      <c r="V154" s="22"/>
      <c r="W154" s="22"/>
      <c r="X154" s="22"/>
      <c r="Y154" s="22"/>
      <c r="Z154" s="22"/>
    </row>
    <row r="155" spans="5:26" ht="12.75" customHeight="1" x14ac:dyDescent="0.35">
      <c r="E155" s="21"/>
      <c r="I155" s="22"/>
      <c r="J155" s="22"/>
      <c r="K155" s="22"/>
      <c r="L155" s="22"/>
      <c r="M155" s="22"/>
      <c r="N155" s="22"/>
      <c r="O155" s="22"/>
      <c r="P155" s="22"/>
      <c r="Q155" s="22"/>
      <c r="R155" s="22"/>
      <c r="S155" s="22"/>
      <c r="T155" s="22"/>
      <c r="U155" s="22"/>
      <c r="V155" s="22"/>
      <c r="W155" s="22"/>
      <c r="X155" s="22"/>
      <c r="Y155" s="22"/>
      <c r="Z155" s="22"/>
    </row>
    <row r="156" spans="5:26" ht="12.75" customHeight="1" x14ac:dyDescent="0.35">
      <c r="E156" s="21"/>
      <c r="I156" s="22"/>
      <c r="J156" s="22"/>
      <c r="K156" s="22"/>
      <c r="L156" s="22"/>
      <c r="M156" s="22"/>
      <c r="N156" s="22"/>
      <c r="O156" s="22"/>
      <c r="P156" s="22"/>
      <c r="Q156" s="22"/>
      <c r="R156" s="22"/>
      <c r="S156" s="22"/>
      <c r="T156" s="22"/>
      <c r="U156" s="22"/>
      <c r="V156" s="22"/>
      <c r="W156" s="22"/>
      <c r="X156" s="22"/>
      <c r="Y156" s="22"/>
      <c r="Z156" s="22"/>
    </row>
    <row r="157" spans="5:26" ht="12.75" customHeight="1" x14ac:dyDescent="0.35">
      <c r="E157" s="21"/>
      <c r="I157" s="22"/>
      <c r="J157" s="22"/>
      <c r="K157" s="22"/>
      <c r="L157" s="22"/>
      <c r="M157" s="22"/>
      <c r="N157" s="22"/>
      <c r="O157" s="22"/>
      <c r="P157" s="22"/>
      <c r="Q157" s="22"/>
      <c r="R157" s="22"/>
      <c r="S157" s="22"/>
      <c r="T157" s="22"/>
      <c r="U157" s="22"/>
      <c r="V157" s="22"/>
      <c r="W157" s="22"/>
      <c r="X157" s="22"/>
      <c r="Y157" s="22"/>
      <c r="Z157" s="22"/>
    </row>
    <row r="158" spans="5:26" ht="12.75" customHeight="1" x14ac:dyDescent="0.35">
      <c r="E158" s="21"/>
      <c r="I158" s="22"/>
      <c r="J158" s="22"/>
      <c r="K158" s="22"/>
      <c r="L158" s="22"/>
      <c r="M158" s="22"/>
      <c r="N158" s="22"/>
      <c r="O158" s="22"/>
      <c r="P158" s="22"/>
      <c r="Q158" s="22"/>
      <c r="R158" s="22"/>
      <c r="S158" s="22"/>
      <c r="T158" s="22"/>
      <c r="U158" s="22"/>
      <c r="V158" s="22"/>
      <c r="W158" s="22"/>
      <c r="X158" s="22"/>
      <c r="Y158" s="22"/>
      <c r="Z158" s="22"/>
    </row>
    <row r="159" spans="5:26" ht="12.75" customHeight="1" x14ac:dyDescent="0.35">
      <c r="E159" s="21"/>
      <c r="I159" s="22"/>
      <c r="J159" s="22"/>
      <c r="K159" s="22"/>
      <c r="L159" s="22"/>
      <c r="M159" s="22"/>
      <c r="N159" s="22"/>
      <c r="O159" s="22"/>
      <c r="P159" s="22"/>
      <c r="Q159" s="22"/>
      <c r="R159" s="22"/>
      <c r="S159" s="22"/>
      <c r="T159" s="22"/>
      <c r="U159" s="22"/>
      <c r="V159" s="22"/>
      <c r="W159" s="22"/>
      <c r="X159" s="22"/>
      <c r="Y159" s="22"/>
      <c r="Z159" s="22"/>
    </row>
    <row r="160" spans="5:26" ht="12.75" customHeight="1" x14ac:dyDescent="0.35">
      <c r="E160" s="21"/>
      <c r="I160" s="22"/>
      <c r="J160" s="22"/>
      <c r="K160" s="22"/>
      <c r="L160" s="22"/>
      <c r="M160" s="22"/>
      <c r="N160" s="22"/>
      <c r="O160" s="22"/>
      <c r="P160" s="22"/>
      <c r="Q160" s="22"/>
      <c r="R160" s="22"/>
      <c r="S160" s="22"/>
      <c r="T160" s="22"/>
      <c r="U160" s="22"/>
      <c r="V160" s="22"/>
      <c r="W160" s="22"/>
      <c r="X160" s="22"/>
      <c r="Y160" s="22"/>
      <c r="Z160" s="22"/>
    </row>
    <row r="161" spans="5:26" ht="12.75" customHeight="1" x14ac:dyDescent="0.35">
      <c r="E161" s="21"/>
      <c r="I161" s="22"/>
      <c r="J161" s="22"/>
      <c r="K161" s="22"/>
      <c r="L161" s="22"/>
      <c r="M161" s="22"/>
      <c r="N161" s="22"/>
      <c r="O161" s="22"/>
      <c r="P161" s="22"/>
      <c r="Q161" s="22"/>
      <c r="R161" s="22"/>
      <c r="S161" s="22"/>
      <c r="T161" s="22"/>
      <c r="U161" s="22"/>
      <c r="V161" s="22"/>
      <c r="W161" s="22"/>
      <c r="X161" s="22"/>
      <c r="Y161" s="22"/>
      <c r="Z161" s="22"/>
    </row>
    <row r="162" spans="5:26" ht="12.75" customHeight="1" x14ac:dyDescent="0.35">
      <c r="E162" s="21"/>
      <c r="I162" s="22"/>
      <c r="J162" s="22"/>
      <c r="K162" s="22"/>
      <c r="L162" s="22"/>
      <c r="M162" s="22"/>
      <c r="N162" s="22"/>
      <c r="O162" s="22"/>
      <c r="P162" s="22"/>
      <c r="Q162" s="22"/>
      <c r="R162" s="22"/>
      <c r="S162" s="22"/>
      <c r="T162" s="22"/>
      <c r="U162" s="22"/>
      <c r="V162" s="22"/>
      <c r="W162" s="22"/>
      <c r="X162" s="22"/>
      <c r="Y162" s="22"/>
      <c r="Z162" s="22"/>
    </row>
    <row r="163" spans="5:26" ht="12.75" customHeight="1" x14ac:dyDescent="0.35">
      <c r="E163" s="21"/>
      <c r="I163" s="22"/>
      <c r="J163" s="22"/>
      <c r="K163" s="22"/>
      <c r="L163" s="22"/>
      <c r="M163" s="22"/>
      <c r="N163" s="22"/>
      <c r="O163" s="22"/>
      <c r="P163" s="22"/>
      <c r="Q163" s="22"/>
      <c r="R163" s="22"/>
      <c r="S163" s="22"/>
      <c r="T163" s="22"/>
      <c r="U163" s="22"/>
      <c r="V163" s="22"/>
      <c r="W163" s="22"/>
      <c r="X163" s="22"/>
      <c r="Y163" s="22"/>
      <c r="Z163" s="22"/>
    </row>
    <row r="164" spans="5:26" ht="12.75" customHeight="1" x14ac:dyDescent="0.35">
      <c r="E164" s="21"/>
      <c r="I164" s="22"/>
      <c r="J164" s="22"/>
      <c r="K164" s="22"/>
      <c r="L164" s="22"/>
      <c r="M164" s="22"/>
      <c r="N164" s="22"/>
      <c r="O164" s="22"/>
      <c r="P164" s="22"/>
      <c r="Q164" s="22"/>
      <c r="R164" s="22"/>
      <c r="S164" s="22"/>
      <c r="T164" s="22"/>
      <c r="U164" s="22"/>
      <c r="V164" s="22"/>
      <c r="W164" s="22"/>
      <c r="X164" s="22"/>
      <c r="Y164" s="22"/>
      <c r="Z164" s="22"/>
    </row>
    <row r="165" spans="5:26" ht="12.75" customHeight="1" x14ac:dyDescent="0.35">
      <c r="E165" s="21"/>
      <c r="I165" s="22"/>
      <c r="J165" s="22"/>
      <c r="K165" s="22"/>
      <c r="L165" s="22"/>
      <c r="M165" s="22"/>
      <c r="N165" s="22"/>
      <c r="O165" s="22"/>
      <c r="P165" s="22"/>
      <c r="Q165" s="22"/>
      <c r="R165" s="22"/>
      <c r="S165" s="22"/>
      <c r="T165" s="22"/>
      <c r="U165" s="22"/>
      <c r="V165" s="22"/>
      <c r="W165" s="22"/>
      <c r="X165" s="22"/>
      <c r="Y165" s="22"/>
      <c r="Z165" s="22"/>
    </row>
    <row r="166" spans="5:26" ht="12.75" customHeight="1" x14ac:dyDescent="0.35">
      <c r="E166" s="21"/>
      <c r="I166" s="22"/>
      <c r="J166" s="22"/>
      <c r="K166" s="22"/>
      <c r="L166" s="22"/>
      <c r="M166" s="22"/>
      <c r="N166" s="22"/>
      <c r="O166" s="22"/>
      <c r="P166" s="22"/>
      <c r="Q166" s="22"/>
      <c r="R166" s="22"/>
      <c r="S166" s="22"/>
      <c r="T166" s="22"/>
      <c r="U166" s="22"/>
      <c r="V166" s="22"/>
      <c r="W166" s="22"/>
      <c r="X166" s="22"/>
      <c r="Y166" s="22"/>
      <c r="Z166" s="22"/>
    </row>
    <row r="167" spans="5:26" ht="12.75" customHeight="1" x14ac:dyDescent="0.35">
      <c r="E167" s="21"/>
      <c r="I167" s="22"/>
      <c r="J167" s="22"/>
      <c r="K167" s="22"/>
      <c r="L167" s="22"/>
      <c r="M167" s="22"/>
      <c r="N167" s="22"/>
      <c r="O167" s="22"/>
      <c r="P167" s="22"/>
      <c r="Q167" s="22"/>
      <c r="R167" s="22"/>
      <c r="S167" s="22"/>
      <c r="T167" s="22"/>
      <c r="U167" s="22"/>
      <c r="V167" s="22"/>
      <c r="W167" s="22"/>
      <c r="X167" s="22"/>
      <c r="Y167" s="22"/>
      <c r="Z167" s="22"/>
    </row>
    <row r="168" spans="5:26" ht="12.75" customHeight="1" x14ac:dyDescent="0.35">
      <c r="E168" s="21"/>
      <c r="I168" s="22"/>
      <c r="J168" s="22"/>
      <c r="K168" s="22"/>
      <c r="L168" s="22"/>
      <c r="M168" s="22"/>
      <c r="N168" s="22"/>
      <c r="O168" s="22"/>
      <c r="P168" s="22"/>
      <c r="Q168" s="22"/>
      <c r="R168" s="22"/>
      <c r="S168" s="22"/>
      <c r="T168" s="22"/>
      <c r="U168" s="22"/>
      <c r="V168" s="22"/>
      <c r="W168" s="22"/>
      <c r="X168" s="22"/>
      <c r="Y168" s="22"/>
      <c r="Z168" s="22"/>
    </row>
    <row r="169" spans="5:26" ht="12.75" customHeight="1" x14ac:dyDescent="0.35">
      <c r="E169" s="21"/>
      <c r="I169" s="22"/>
      <c r="J169" s="22"/>
      <c r="K169" s="22"/>
      <c r="L169" s="22"/>
      <c r="M169" s="22"/>
      <c r="N169" s="22"/>
      <c r="O169" s="22"/>
      <c r="P169" s="22"/>
      <c r="Q169" s="22"/>
      <c r="R169" s="22"/>
      <c r="S169" s="22"/>
      <c r="T169" s="22"/>
      <c r="U169" s="22"/>
      <c r="V169" s="22"/>
      <c r="W169" s="22"/>
      <c r="X169" s="22"/>
      <c r="Y169" s="22"/>
      <c r="Z169" s="22"/>
    </row>
    <row r="170" spans="5:26" ht="12.75" customHeight="1" x14ac:dyDescent="0.35">
      <c r="E170" s="21"/>
      <c r="I170" s="22"/>
      <c r="J170" s="22"/>
      <c r="K170" s="22"/>
      <c r="L170" s="22"/>
      <c r="M170" s="22"/>
      <c r="N170" s="22"/>
      <c r="O170" s="22"/>
      <c r="P170" s="22"/>
      <c r="Q170" s="22"/>
      <c r="R170" s="22"/>
      <c r="S170" s="22"/>
      <c r="T170" s="22"/>
      <c r="U170" s="22"/>
      <c r="V170" s="22"/>
      <c r="W170" s="22"/>
      <c r="X170" s="22"/>
      <c r="Y170" s="22"/>
      <c r="Z170" s="22"/>
    </row>
    <row r="171" spans="5:26" ht="12.75" customHeight="1" x14ac:dyDescent="0.35">
      <c r="E171" s="21"/>
      <c r="I171" s="22"/>
      <c r="J171" s="22"/>
      <c r="K171" s="22"/>
      <c r="L171" s="22"/>
      <c r="M171" s="22"/>
      <c r="N171" s="22"/>
      <c r="O171" s="22"/>
      <c r="P171" s="22"/>
      <c r="Q171" s="22"/>
      <c r="R171" s="22"/>
      <c r="S171" s="22"/>
      <c r="T171" s="22"/>
      <c r="U171" s="22"/>
      <c r="V171" s="22"/>
      <c r="W171" s="22"/>
      <c r="X171" s="22"/>
      <c r="Y171" s="22"/>
      <c r="Z171" s="22"/>
    </row>
    <row r="172" spans="5:26" ht="12.75" customHeight="1" x14ac:dyDescent="0.35">
      <c r="E172" s="21"/>
      <c r="I172" s="22"/>
      <c r="J172" s="22"/>
      <c r="K172" s="22"/>
      <c r="L172" s="22"/>
      <c r="M172" s="22"/>
      <c r="N172" s="22"/>
      <c r="O172" s="22"/>
      <c r="P172" s="22"/>
      <c r="Q172" s="22"/>
      <c r="R172" s="22"/>
      <c r="S172" s="22"/>
      <c r="T172" s="22"/>
      <c r="U172" s="22"/>
      <c r="V172" s="22"/>
      <c r="W172" s="22"/>
      <c r="X172" s="22"/>
      <c r="Y172" s="22"/>
      <c r="Z172" s="22"/>
    </row>
    <row r="173" spans="5:26" ht="12.75" customHeight="1" x14ac:dyDescent="0.35">
      <c r="E173" s="21"/>
      <c r="I173" s="22"/>
      <c r="J173" s="22"/>
      <c r="K173" s="22"/>
      <c r="L173" s="22"/>
      <c r="M173" s="22"/>
      <c r="N173" s="22"/>
      <c r="O173" s="22"/>
      <c r="P173" s="22"/>
      <c r="Q173" s="22"/>
      <c r="R173" s="22"/>
      <c r="S173" s="22"/>
      <c r="T173" s="22"/>
      <c r="U173" s="22"/>
      <c r="V173" s="22"/>
      <c r="W173" s="22"/>
      <c r="X173" s="22"/>
      <c r="Y173" s="22"/>
      <c r="Z173" s="22"/>
    </row>
    <row r="174" spans="5:26" ht="12.75" customHeight="1" x14ac:dyDescent="0.35">
      <c r="E174" s="21"/>
      <c r="I174" s="22"/>
      <c r="J174" s="22"/>
      <c r="K174" s="22"/>
      <c r="L174" s="22"/>
      <c r="M174" s="22"/>
      <c r="N174" s="22"/>
      <c r="O174" s="22"/>
      <c r="P174" s="22"/>
      <c r="Q174" s="22"/>
      <c r="R174" s="22"/>
      <c r="S174" s="22"/>
      <c r="T174" s="22"/>
      <c r="U174" s="22"/>
      <c r="V174" s="22"/>
      <c r="W174" s="22"/>
      <c r="X174" s="22"/>
      <c r="Y174" s="22"/>
      <c r="Z174" s="22"/>
    </row>
    <row r="175" spans="5:26" ht="12.75" customHeight="1" x14ac:dyDescent="0.35">
      <c r="E175" s="21"/>
      <c r="I175" s="22"/>
      <c r="J175" s="22"/>
      <c r="K175" s="22"/>
      <c r="L175" s="22"/>
      <c r="M175" s="22"/>
      <c r="N175" s="22"/>
      <c r="O175" s="22"/>
      <c r="P175" s="22"/>
      <c r="Q175" s="22"/>
      <c r="R175" s="22"/>
      <c r="S175" s="22"/>
      <c r="T175" s="22"/>
      <c r="U175" s="22"/>
      <c r="V175" s="22"/>
      <c r="W175" s="22"/>
      <c r="X175" s="22"/>
      <c r="Y175" s="22"/>
      <c r="Z175" s="22"/>
    </row>
    <row r="176" spans="5:26" ht="12.75" customHeight="1" x14ac:dyDescent="0.35">
      <c r="E176" s="21"/>
      <c r="I176" s="22"/>
      <c r="J176" s="22"/>
      <c r="K176" s="22"/>
      <c r="L176" s="22"/>
      <c r="M176" s="22"/>
      <c r="N176" s="22"/>
      <c r="O176" s="22"/>
      <c r="P176" s="22"/>
      <c r="Q176" s="22"/>
      <c r="R176" s="22"/>
      <c r="S176" s="22"/>
      <c r="T176" s="22"/>
      <c r="U176" s="22"/>
      <c r="V176" s="22"/>
      <c r="W176" s="22"/>
      <c r="X176" s="22"/>
      <c r="Y176" s="22"/>
      <c r="Z176" s="22"/>
    </row>
    <row r="177" spans="5:26" ht="12.75" customHeight="1" x14ac:dyDescent="0.35">
      <c r="E177" s="21"/>
      <c r="I177" s="22"/>
      <c r="J177" s="22"/>
      <c r="K177" s="22"/>
      <c r="L177" s="22"/>
      <c r="M177" s="22"/>
      <c r="N177" s="22"/>
      <c r="O177" s="22"/>
      <c r="P177" s="22"/>
      <c r="Q177" s="22"/>
      <c r="R177" s="22"/>
      <c r="S177" s="22"/>
      <c r="T177" s="22"/>
      <c r="U177" s="22"/>
      <c r="V177" s="22"/>
      <c r="W177" s="22"/>
      <c r="X177" s="22"/>
      <c r="Y177" s="22"/>
      <c r="Z177" s="22"/>
    </row>
    <row r="178" spans="5:26" ht="12.75" customHeight="1" x14ac:dyDescent="0.35">
      <c r="E178" s="21"/>
      <c r="I178" s="22"/>
      <c r="J178" s="22"/>
      <c r="K178" s="22"/>
      <c r="L178" s="22"/>
      <c r="M178" s="22"/>
      <c r="N178" s="22"/>
      <c r="O178" s="22"/>
      <c r="P178" s="22"/>
      <c r="Q178" s="22"/>
      <c r="R178" s="22"/>
      <c r="S178" s="22"/>
      <c r="T178" s="22"/>
      <c r="U178" s="22"/>
      <c r="V178" s="22"/>
      <c r="W178" s="22"/>
      <c r="X178" s="22"/>
      <c r="Y178" s="22"/>
      <c r="Z178" s="22"/>
    </row>
    <row r="179" spans="5:26" ht="12.75" customHeight="1" x14ac:dyDescent="0.35">
      <c r="E179" s="21"/>
      <c r="I179" s="22"/>
      <c r="J179" s="22"/>
      <c r="K179" s="22"/>
      <c r="L179" s="22"/>
      <c r="M179" s="22"/>
      <c r="N179" s="22"/>
      <c r="O179" s="22"/>
      <c r="P179" s="22"/>
      <c r="Q179" s="22"/>
      <c r="R179" s="22"/>
      <c r="S179" s="22"/>
      <c r="T179" s="22"/>
      <c r="U179" s="22"/>
      <c r="V179" s="22"/>
      <c r="W179" s="22"/>
      <c r="X179" s="22"/>
      <c r="Y179" s="22"/>
      <c r="Z179" s="22"/>
    </row>
    <row r="180" spans="5:26" ht="12.75" customHeight="1" x14ac:dyDescent="0.35">
      <c r="E180" s="21"/>
      <c r="I180" s="22"/>
      <c r="J180" s="22"/>
      <c r="K180" s="22"/>
      <c r="L180" s="22"/>
      <c r="M180" s="22"/>
      <c r="N180" s="22"/>
      <c r="O180" s="22"/>
      <c r="P180" s="22"/>
      <c r="Q180" s="22"/>
      <c r="R180" s="22"/>
      <c r="S180" s="22"/>
      <c r="T180" s="22"/>
      <c r="U180" s="22"/>
      <c r="V180" s="22"/>
      <c r="W180" s="22"/>
      <c r="X180" s="22"/>
      <c r="Y180" s="22"/>
      <c r="Z180" s="22"/>
    </row>
    <row r="181" spans="5:26" ht="12.75" customHeight="1" x14ac:dyDescent="0.35">
      <c r="E181" s="21"/>
      <c r="I181" s="22"/>
      <c r="J181" s="22"/>
      <c r="K181" s="22"/>
      <c r="L181" s="22"/>
      <c r="M181" s="22"/>
      <c r="N181" s="22"/>
      <c r="O181" s="22"/>
      <c r="P181" s="22"/>
      <c r="Q181" s="22"/>
      <c r="R181" s="22"/>
      <c r="S181" s="22"/>
      <c r="T181" s="22"/>
      <c r="U181" s="22"/>
      <c r="V181" s="22"/>
      <c r="W181" s="22"/>
      <c r="X181" s="22"/>
      <c r="Y181" s="22"/>
      <c r="Z181" s="22"/>
    </row>
    <row r="182" spans="5:26" ht="12.75" customHeight="1" x14ac:dyDescent="0.35">
      <c r="E182" s="21"/>
      <c r="I182" s="22"/>
      <c r="J182" s="22"/>
      <c r="K182" s="22"/>
      <c r="L182" s="22"/>
      <c r="M182" s="22"/>
      <c r="N182" s="22"/>
      <c r="O182" s="22"/>
      <c r="P182" s="22"/>
      <c r="Q182" s="22"/>
      <c r="R182" s="22"/>
      <c r="S182" s="22"/>
      <c r="T182" s="22"/>
      <c r="U182" s="22"/>
      <c r="V182" s="22"/>
      <c r="W182" s="22"/>
      <c r="X182" s="22"/>
      <c r="Y182" s="22"/>
      <c r="Z182" s="22"/>
    </row>
    <row r="183" spans="5:26" ht="12.75" customHeight="1" x14ac:dyDescent="0.35">
      <c r="E183" s="21"/>
      <c r="I183" s="22"/>
      <c r="J183" s="22"/>
      <c r="K183" s="22"/>
      <c r="L183" s="22"/>
      <c r="M183" s="22"/>
      <c r="N183" s="22"/>
      <c r="O183" s="22"/>
      <c r="P183" s="22"/>
      <c r="Q183" s="22"/>
      <c r="R183" s="22"/>
      <c r="S183" s="22"/>
      <c r="T183" s="22"/>
      <c r="U183" s="22"/>
      <c r="V183" s="22"/>
      <c r="W183" s="22"/>
      <c r="X183" s="22"/>
      <c r="Y183" s="22"/>
      <c r="Z183" s="22"/>
    </row>
    <row r="184" spans="5:26" ht="12.75" customHeight="1" x14ac:dyDescent="0.35">
      <c r="E184" s="21"/>
      <c r="I184" s="22"/>
      <c r="J184" s="22"/>
      <c r="K184" s="22"/>
      <c r="L184" s="22"/>
      <c r="M184" s="22"/>
      <c r="N184" s="22"/>
      <c r="O184" s="22"/>
      <c r="P184" s="22"/>
      <c r="Q184" s="22"/>
      <c r="R184" s="22"/>
      <c r="S184" s="22"/>
      <c r="T184" s="22"/>
      <c r="U184" s="22"/>
      <c r="V184" s="22"/>
      <c r="W184" s="22"/>
      <c r="X184" s="22"/>
      <c r="Y184" s="22"/>
      <c r="Z184" s="22"/>
    </row>
    <row r="185" spans="5:26" ht="12.75" customHeight="1" x14ac:dyDescent="0.35">
      <c r="E185" s="21"/>
      <c r="I185" s="22"/>
      <c r="J185" s="22"/>
      <c r="K185" s="22"/>
      <c r="L185" s="22"/>
      <c r="M185" s="22"/>
      <c r="N185" s="22"/>
      <c r="O185" s="22"/>
      <c r="P185" s="22"/>
      <c r="Q185" s="22"/>
      <c r="R185" s="22"/>
      <c r="S185" s="22"/>
      <c r="T185" s="22"/>
      <c r="U185" s="22"/>
      <c r="V185" s="22"/>
      <c r="W185" s="22"/>
      <c r="X185" s="22"/>
      <c r="Y185" s="22"/>
      <c r="Z185" s="22"/>
    </row>
    <row r="186" spans="5:26" ht="12.75" customHeight="1" x14ac:dyDescent="0.35">
      <c r="E186" s="21"/>
      <c r="I186" s="22"/>
      <c r="J186" s="22"/>
      <c r="K186" s="22"/>
      <c r="L186" s="22"/>
      <c r="M186" s="22"/>
      <c r="N186" s="22"/>
      <c r="O186" s="22"/>
      <c r="P186" s="22"/>
      <c r="Q186" s="22"/>
      <c r="R186" s="22"/>
      <c r="S186" s="22"/>
      <c r="T186" s="22"/>
      <c r="U186" s="22"/>
      <c r="V186" s="22"/>
      <c r="W186" s="22"/>
      <c r="X186" s="22"/>
      <c r="Y186" s="22"/>
      <c r="Z186" s="22"/>
    </row>
    <row r="187" spans="5:26" ht="12.75" customHeight="1" x14ac:dyDescent="0.35">
      <c r="E187" s="21"/>
      <c r="I187" s="22"/>
      <c r="J187" s="22"/>
      <c r="K187" s="22"/>
      <c r="L187" s="22"/>
      <c r="M187" s="22"/>
      <c r="N187" s="22"/>
      <c r="O187" s="22"/>
      <c r="P187" s="22"/>
      <c r="Q187" s="22"/>
      <c r="R187" s="22"/>
      <c r="S187" s="22"/>
      <c r="T187" s="22"/>
      <c r="U187" s="22"/>
      <c r="V187" s="22"/>
      <c r="W187" s="22"/>
      <c r="X187" s="22"/>
      <c r="Y187" s="22"/>
      <c r="Z187" s="22"/>
    </row>
    <row r="188" spans="5:26" ht="12.75" customHeight="1" x14ac:dyDescent="0.35">
      <c r="E188" s="21"/>
      <c r="I188" s="22"/>
      <c r="J188" s="22"/>
      <c r="K188" s="22"/>
      <c r="L188" s="22"/>
      <c r="M188" s="22"/>
      <c r="N188" s="22"/>
      <c r="O188" s="22"/>
      <c r="P188" s="22"/>
      <c r="Q188" s="22"/>
      <c r="R188" s="22"/>
      <c r="S188" s="22"/>
      <c r="T188" s="22"/>
      <c r="U188" s="22"/>
      <c r="V188" s="22"/>
      <c r="W188" s="22"/>
      <c r="X188" s="22"/>
      <c r="Y188" s="22"/>
      <c r="Z188" s="22"/>
    </row>
    <row r="189" spans="5:26" ht="12.75" customHeight="1" x14ac:dyDescent="0.35">
      <c r="E189" s="21"/>
      <c r="I189" s="22"/>
      <c r="J189" s="22"/>
      <c r="K189" s="22"/>
      <c r="L189" s="22"/>
      <c r="M189" s="22"/>
      <c r="N189" s="22"/>
      <c r="O189" s="22"/>
      <c r="P189" s="22"/>
      <c r="Q189" s="22"/>
      <c r="R189" s="22"/>
      <c r="S189" s="22"/>
      <c r="T189" s="22"/>
      <c r="U189" s="22"/>
      <c r="V189" s="22"/>
      <c r="W189" s="22"/>
      <c r="X189" s="22"/>
      <c r="Y189" s="22"/>
      <c r="Z189" s="22"/>
    </row>
    <row r="190" spans="5:26" ht="12.75" customHeight="1" x14ac:dyDescent="0.35">
      <c r="E190" s="21"/>
      <c r="I190" s="22"/>
      <c r="J190" s="22"/>
      <c r="K190" s="22"/>
      <c r="L190" s="22"/>
      <c r="M190" s="22"/>
      <c r="N190" s="22"/>
      <c r="O190" s="22"/>
      <c r="P190" s="22"/>
      <c r="Q190" s="22"/>
      <c r="R190" s="22"/>
      <c r="S190" s="22"/>
      <c r="T190" s="22"/>
      <c r="U190" s="22"/>
      <c r="V190" s="22"/>
      <c r="W190" s="22"/>
      <c r="X190" s="22"/>
      <c r="Y190" s="22"/>
      <c r="Z190" s="22"/>
    </row>
    <row r="191" spans="5:26" ht="12.75" customHeight="1" x14ac:dyDescent="0.35">
      <c r="E191" s="21"/>
      <c r="I191" s="22"/>
      <c r="J191" s="22"/>
      <c r="K191" s="22"/>
      <c r="L191" s="22"/>
      <c r="M191" s="22"/>
      <c r="N191" s="22"/>
      <c r="O191" s="22"/>
      <c r="P191" s="22"/>
      <c r="Q191" s="22"/>
      <c r="R191" s="22"/>
      <c r="S191" s="22"/>
      <c r="T191" s="22"/>
      <c r="U191" s="22"/>
      <c r="V191" s="22"/>
      <c r="W191" s="22"/>
      <c r="X191" s="22"/>
      <c r="Y191" s="22"/>
      <c r="Z191" s="22"/>
    </row>
    <row r="192" spans="5:26" ht="12.75" customHeight="1" x14ac:dyDescent="0.35">
      <c r="E192" s="21"/>
      <c r="I192" s="22"/>
      <c r="J192" s="22"/>
      <c r="K192" s="22"/>
      <c r="L192" s="22"/>
      <c r="M192" s="22"/>
      <c r="N192" s="22"/>
      <c r="O192" s="22"/>
      <c r="P192" s="22"/>
      <c r="Q192" s="22"/>
      <c r="R192" s="22"/>
      <c r="S192" s="22"/>
      <c r="T192" s="22"/>
      <c r="U192" s="22"/>
      <c r="V192" s="22"/>
      <c r="W192" s="22"/>
      <c r="X192" s="22"/>
      <c r="Y192" s="22"/>
      <c r="Z192" s="22"/>
    </row>
    <row r="193" spans="5:26" ht="12.75" customHeight="1" x14ac:dyDescent="0.35">
      <c r="E193" s="21"/>
      <c r="I193" s="22"/>
      <c r="J193" s="22"/>
      <c r="K193" s="22"/>
      <c r="L193" s="22"/>
      <c r="M193" s="22"/>
      <c r="N193" s="22"/>
      <c r="O193" s="22"/>
      <c r="P193" s="22"/>
      <c r="Q193" s="22"/>
      <c r="R193" s="22"/>
      <c r="S193" s="22"/>
      <c r="T193" s="22"/>
      <c r="U193" s="22"/>
      <c r="V193" s="22"/>
      <c r="W193" s="22"/>
      <c r="X193" s="22"/>
      <c r="Y193" s="22"/>
      <c r="Z193" s="22"/>
    </row>
    <row r="194" spans="5:26" ht="12.75" customHeight="1" x14ac:dyDescent="0.35">
      <c r="E194" s="21"/>
      <c r="I194" s="22"/>
      <c r="J194" s="22"/>
      <c r="K194" s="22"/>
      <c r="L194" s="22"/>
      <c r="M194" s="22"/>
      <c r="N194" s="22"/>
      <c r="O194" s="22"/>
      <c r="P194" s="22"/>
      <c r="Q194" s="22"/>
      <c r="R194" s="22"/>
      <c r="S194" s="22"/>
      <c r="T194" s="22"/>
      <c r="U194" s="22"/>
      <c r="V194" s="22"/>
      <c r="W194" s="22"/>
      <c r="X194" s="22"/>
      <c r="Y194" s="22"/>
      <c r="Z194" s="22"/>
    </row>
    <row r="195" spans="5:26" ht="12.75" customHeight="1" x14ac:dyDescent="0.35">
      <c r="E195" s="21"/>
      <c r="I195" s="22"/>
      <c r="J195" s="22"/>
      <c r="K195" s="22"/>
      <c r="L195" s="22"/>
      <c r="M195" s="22"/>
      <c r="N195" s="22"/>
      <c r="O195" s="22"/>
      <c r="P195" s="22"/>
      <c r="Q195" s="22"/>
      <c r="R195" s="22"/>
      <c r="S195" s="22"/>
      <c r="T195" s="22"/>
      <c r="U195" s="22"/>
      <c r="V195" s="22"/>
      <c r="W195" s="22"/>
      <c r="X195" s="22"/>
      <c r="Y195" s="22"/>
      <c r="Z195" s="22"/>
    </row>
    <row r="196" spans="5:26" ht="12.75" customHeight="1" x14ac:dyDescent="0.35">
      <c r="E196" s="21"/>
      <c r="I196" s="22"/>
      <c r="J196" s="22"/>
      <c r="K196" s="22"/>
      <c r="L196" s="22"/>
      <c r="M196" s="22"/>
      <c r="N196" s="22"/>
      <c r="O196" s="22"/>
      <c r="P196" s="22"/>
      <c r="Q196" s="22"/>
      <c r="R196" s="22"/>
      <c r="S196" s="22"/>
      <c r="T196" s="22"/>
      <c r="U196" s="22"/>
      <c r="V196" s="22"/>
      <c r="W196" s="22"/>
      <c r="X196" s="22"/>
      <c r="Y196" s="22"/>
      <c r="Z196" s="22"/>
    </row>
    <row r="197" spans="5:26" ht="12.75" customHeight="1" x14ac:dyDescent="0.35">
      <c r="E197" s="21"/>
      <c r="I197" s="22"/>
      <c r="J197" s="22"/>
      <c r="K197" s="22"/>
      <c r="L197" s="22"/>
      <c r="M197" s="22"/>
      <c r="N197" s="22"/>
      <c r="O197" s="22"/>
      <c r="P197" s="22"/>
      <c r="Q197" s="22"/>
      <c r="R197" s="22"/>
      <c r="S197" s="22"/>
      <c r="T197" s="22"/>
      <c r="U197" s="22"/>
      <c r="V197" s="22"/>
      <c r="W197" s="22"/>
      <c r="X197" s="22"/>
      <c r="Y197" s="22"/>
      <c r="Z197" s="22"/>
    </row>
    <row r="198" spans="5:26" ht="12.75" customHeight="1" x14ac:dyDescent="0.35">
      <c r="E198" s="21"/>
      <c r="I198" s="22"/>
      <c r="J198" s="22"/>
      <c r="K198" s="22"/>
      <c r="L198" s="22"/>
      <c r="M198" s="22"/>
      <c r="N198" s="22"/>
      <c r="O198" s="22"/>
      <c r="P198" s="22"/>
      <c r="Q198" s="22"/>
      <c r="R198" s="22"/>
      <c r="S198" s="22"/>
      <c r="T198" s="22"/>
      <c r="U198" s="22"/>
      <c r="V198" s="22"/>
      <c r="W198" s="22"/>
      <c r="X198" s="22"/>
      <c r="Y198" s="22"/>
      <c r="Z198" s="22"/>
    </row>
    <row r="199" spans="5:26" ht="12.75" customHeight="1" x14ac:dyDescent="0.35">
      <c r="E199" s="21"/>
      <c r="I199" s="22"/>
      <c r="J199" s="22"/>
      <c r="K199" s="22"/>
      <c r="L199" s="22"/>
      <c r="M199" s="22"/>
      <c r="N199" s="22"/>
      <c r="O199" s="22"/>
      <c r="P199" s="22"/>
      <c r="Q199" s="22"/>
      <c r="R199" s="22"/>
      <c r="S199" s="22"/>
      <c r="T199" s="22"/>
      <c r="U199" s="22"/>
      <c r="V199" s="22"/>
      <c r="W199" s="22"/>
      <c r="X199" s="22"/>
      <c r="Y199" s="22"/>
      <c r="Z199" s="22"/>
    </row>
    <row r="200" spans="5:26" ht="12.75" customHeight="1" x14ac:dyDescent="0.35">
      <c r="E200" s="21"/>
      <c r="I200" s="22"/>
      <c r="J200" s="22"/>
      <c r="K200" s="22"/>
      <c r="L200" s="22"/>
      <c r="M200" s="22"/>
      <c r="N200" s="22"/>
      <c r="O200" s="22"/>
      <c r="P200" s="22"/>
      <c r="Q200" s="22"/>
      <c r="R200" s="22"/>
      <c r="S200" s="22"/>
      <c r="T200" s="22"/>
      <c r="U200" s="22"/>
      <c r="V200" s="22"/>
      <c r="W200" s="22"/>
      <c r="X200" s="22"/>
      <c r="Y200" s="22"/>
      <c r="Z200" s="22"/>
    </row>
    <row r="201" spans="5:26" ht="12.75" customHeight="1" x14ac:dyDescent="0.35">
      <c r="E201" s="21"/>
      <c r="I201" s="22"/>
      <c r="J201" s="22"/>
      <c r="K201" s="22"/>
      <c r="L201" s="22"/>
      <c r="M201" s="22"/>
      <c r="N201" s="22"/>
      <c r="O201" s="22"/>
      <c r="P201" s="22"/>
      <c r="Q201" s="22"/>
      <c r="R201" s="22"/>
      <c r="S201" s="22"/>
      <c r="T201" s="22"/>
      <c r="U201" s="22"/>
      <c r="V201" s="22"/>
      <c r="W201" s="22"/>
      <c r="X201" s="22"/>
      <c r="Y201" s="22"/>
      <c r="Z201" s="22"/>
    </row>
    <row r="202" spans="5:26" ht="12.75" customHeight="1" x14ac:dyDescent="0.35">
      <c r="E202" s="21"/>
      <c r="I202" s="22"/>
      <c r="J202" s="22"/>
      <c r="K202" s="22"/>
      <c r="L202" s="22"/>
      <c r="M202" s="22"/>
      <c r="N202" s="22"/>
      <c r="O202" s="22"/>
      <c r="P202" s="22"/>
      <c r="Q202" s="22"/>
      <c r="R202" s="22"/>
      <c r="S202" s="22"/>
      <c r="T202" s="22"/>
      <c r="U202" s="22"/>
      <c r="V202" s="22"/>
      <c r="W202" s="22"/>
      <c r="X202" s="22"/>
      <c r="Y202" s="22"/>
      <c r="Z202" s="22"/>
    </row>
    <row r="203" spans="5:26" ht="12.75" customHeight="1" x14ac:dyDescent="0.35">
      <c r="E203" s="21"/>
      <c r="I203" s="22"/>
      <c r="J203" s="22"/>
      <c r="K203" s="22"/>
      <c r="L203" s="22"/>
      <c r="M203" s="22"/>
      <c r="N203" s="22"/>
      <c r="O203" s="22"/>
      <c r="P203" s="22"/>
      <c r="Q203" s="22"/>
      <c r="R203" s="22"/>
      <c r="S203" s="22"/>
      <c r="T203" s="22"/>
      <c r="U203" s="22"/>
      <c r="V203" s="22"/>
      <c r="W203" s="22"/>
      <c r="X203" s="22"/>
      <c r="Y203" s="22"/>
      <c r="Z203" s="22"/>
    </row>
    <row r="204" spans="5:26" ht="12.75" customHeight="1" x14ac:dyDescent="0.35">
      <c r="E204" s="21"/>
      <c r="I204" s="22"/>
      <c r="J204" s="22"/>
      <c r="K204" s="22"/>
      <c r="L204" s="22"/>
      <c r="M204" s="22"/>
      <c r="N204" s="22"/>
      <c r="O204" s="22"/>
      <c r="P204" s="22"/>
      <c r="Q204" s="22"/>
      <c r="R204" s="22"/>
      <c r="S204" s="22"/>
      <c r="T204" s="22"/>
      <c r="U204" s="22"/>
      <c r="V204" s="22"/>
      <c r="W204" s="22"/>
      <c r="X204" s="22"/>
      <c r="Y204" s="22"/>
      <c r="Z204" s="22"/>
    </row>
    <row r="205" spans="5:26" ht="12.75" customHeight="1" x14ac:dyDescent="0.35">
      <c r="E205" s="21"/>
      <c r="I205" s="22"/>
      <c r="J205" s="22"/>
      <c r="K205" s="22"/>
      <c r="L205" s="22"/>
      <c r="M205" s="22"/>
      <c r="N205" s="22"/>
      <c r="O205" s="22"/>
      <c r="P205" s="22"/>
      <c r="Q205" s="22"/>
      <c r="R205" s="22"/>
      <c r="S205" s="22"/>
      <c r="T205" s="22"/>
      <c r="U205" s="22"/>
      <c r="V205" s="22"/>
      <c r="W205" s="22"/>
      <c r="X205" s="22"/>
      <c r="Y205" s="22"/>
      <c r="Z205" s="22"/>
    </row>
    <row r="206" spans="5:26" ht="12.75" customHeight="1" x14ac:dyDescent="0.35">
      <c r="E206" s="21"/>
      <c r="I206" s="22"/>
      <c r="J206" s="22"/>
      <c r="K206" s="22"/>
      <c r="L206" s="22"/>
      <c r="M206" s="22"/>
      <c r="N206" s="22"/>
      <c r="O206" s="22"/>
      <c r="P206" s="22"/>
      <c r="Q206" s="22"/>
      <c r="R206" s="22"/>
      <c r="S206" s="22"/>
      <c r="T206" s="22"/>
      <c r="U206" s="22"/>
      <c r="V206" s="22"/>
      <c r="W206" s="22"/>
      <c r="X206" s="22"/>
      <c r="Y206" s="22"/>
      <c r="Z206" s="22"/>
    </row>
    <row r="207" spans="5:26" ht="12.75" customHeight="1" x14ac:dyDescent="0.35">
      <c r="E207" s="21"/>
      <c r="I207" s="22"/>
      <c r="J207" s="22"/>
      <c r="K207" s="22"/>
      <c r="L207" s="22"/>
      <c r="M207" s="22"/>
      <c r="N207" s="22"/>
      <c r="O207" s="22"/>
      <c r="P207" s="22"/>
      <c r="Q207" s="22"/>
      <c r="R207" s="22"/>
      <c r="S207" s="22"/>
      <c r="T207" s="22"/>
      <c r="U207" s="22"/>
      <c r="V207" s="22"/>
      <c r="W207" s="22"/>
      <c r="X207" s="22"/>
      <c r="Y207" s="22"/>
      <c r="Z207" s="22"/>
    </row>
    <row r="208" spans="5:26" ht="12.75" customHeight="1" x14ac:dyDescent="0.35">
      <c r="E208" s="21"/>
      <c r="I208" s="22"/>
      <c r="J208" s="22"/>
      <c r="K208" s="22"/>
      <c r="L208" s="22"/>
      <c r="M208" s="22"/>
      <c r="N208" s="22"/>
      <c r="O208" s="22"/>
      <c r="P208" s="22"/>
      <c r="Q208" s="22"/>
      <c r="R208" s="22"/>
      <c r="S208" s="22"/>
      <c r="T208" s="22"/>
      <c r="U208" s="22"/>
      <c r="V208" s="22"/>
      <c r="W208" s="22"/>
      <c r="X208" s="22"/>
      <c r="Y208" s="22"/>
      <c r="Z208" s="22"/>
    </row>
    <row r="209" spans="5:26" ht="12.75" customHeight="1" x14ac:dyDescent="0.35">
      <c r="E209" s="21"/>
      <c r="I209" s="22"/>
      <c r="J209" s="22"/>
      <c r="K209" s="22"/>
      <c r="L209" s="22"/>
      <c r="M209" s="22"/>
      <c r="N209" s="22"/>
      <c r="O209" s="22"/>
      <c r="P209" s="22"/>
      <c r="Q209" s="22"/>
      <c r="R209" s="22"/>
      <c r="S209" s="22"/>
      <c r="T209" s="22"/>
      <c r="U209" s="22"/>
      <c r="V209" s="22"/>
      <c r="W209" s="22"/>
      <c r="X209" s="22"/>
      <c r="Y209" s="22"/>
      <c r="Z209" s="22"/>
    </row>
    <row r="210" spans="5:26" ht="12.75" customHeight="1" x14ac:dyDescent="0.35">
      <c r="E210" s="21"/>
      <c r="I210" s="22"/>
      <c r="J210" s="22"/>
      <c r="K210" s="22"/>
      <c r="L210" s="22"/>
      <c r="M210" s="22"/>
      <c r="N210" s="22"/>
      <c r="O210" s="22"/>
      <c r="P210" s="22"/>
      <c r="Q210" s="22"/>
      <c r="R210" s="22"/>
      <c r="S210" s="22"/>
      <c r="T210" s="22"/>
      <c r="U210" s="22"/>
      <c r="V210" s="22"/>
      <c r="W210" s="22"/>
      <c r="X210" s="22"/>
      <c r="Y210" s="22"/>
      <c r="Z210" s="22"/>
    </row>
    <row r="211" spans="5:26" ht="12.75" customHeight="1" x14ac:dyDescent="0.35">
      <c r="E211" s="21"/>
      <c r="I211" s="22"/>
      <c r="J211" s="22"/>
      <c r="K211" s="22"/>
      <c r="L211" s="22"/>
      <c r="M211" s="22"/>
      <c r="N211" s="22"/>
      <c r="O211" s="22"/>
      <c r="P211" s="22"/>
      <c r="Q211" s="22"/>
      <c r="R211" s="22"/>
      <c r="S211" s="22"/>
      <c r="T211" s="22"/>
      <c r="U211" s="22"/>
      <c r="V211" s="22"/>
      <c r="W211" s="22"/>
      <c r="X211" s="22"/>
      <c r="Y211" s="22"/>
      <c r="Z211" s="22"/>
    </row>
    <row r="212" spans="5:26" ht="12.75" customHeight="1" x14ac:dyDescent="0.35">
      <c r="E212" s="21"/>
      <c r="I212" s="22"/>
      <c r="J212" s="22"/>
      <c r="K212" s="22"/>
      <c r="L212" s="22"/>
      <c r="M212" s="22"/>
      <c r="N212" s="22"/>
      <c r="O212" s="22"/>
      <c r="P212" s="22"/>
      <c r="Q212" s="22"/>
      <c r="R212" s="22"/>
      <c r="S212" s="22"/>
      <c r="T212" s="22"/>
      <c r="U212" s="22"/>
      <c r="V212" s="22"/>
      <c r="W212" s="22"/>
      <c r="X212" s="22"/>
      <c r="Y212" s="22"/>
      <c r="Z212" s="22"/>
    </row>
    <row r="213" spans="5:26" ht="12.75" customHeight="1" x14ac:dyDescent="0.35">
      <c r="E213" s="21"/>
      <c r="I213" s="22"/>
      <c r="J213" s="22"/>
      <c r="K213" s="22"/>
      <c r="L213" s="22"/>
      <c r="M213" s="22"/>
      <c r="N213" s="22"/>
      <c r="O213" s="22"/>
      <c r="P213" s="22"/>
      <c r="Q213" s="22"/>
      <c r="R213" s="22"/>
      <c r="S213" s="22"/>
      <c r="T213" s="22"/>
      <c r="U213" s="22"/>
      <c r="V213" s="22"/>
      <c r="W213" s="22"/>
      <c r="X213" s="22"/>
      <c r="Y213" s="22"/>
      <c r="Z213" s="22"/>
    </row>
    <row r="214" spans="5:26" ht="12.75" customHeight="1" x14ac:dyDescent="0.35">
      <c r="E214" s="21"/>
      <c r="I214" s="22"/>
      <c r="J214" s="22"/>
      <c r="K214" s="22"/>
      <c r="L214" s="22"/>
      <c r="M214" s="22"/>
      <c r="N214" s="22"/>
      <c r="O214" s="22"/>
      <c r="P214" s="22"/>
      <c r="Q214" s="22"/>
      <c r="R214" s="22"/>
      <c r="S214" s="22"/>
      <c r="T214" s="22"/>
      <c r="U214" s="22"/>
      <c r="V214" s="22"/>
      <c r="W214" s="22"/>
      <c r="X214" s="22"/>
      <c r="Y214" s="22"/>
      <c r="Z214" s="22"/>
    </row>
    <row r="215" spans="5:26" ht="12.75" customHeight="1" x14ac:dyDescent="0.35">
      <c r="E215" s="21"/>
      <c r="I215" s="22"/>
      <c r="J215" s="22"/>
      <c r="K215" s="22"/>
      <c r="L215" s="22"/>
      <c r="M215" s="22"/>
      <c r="N215" s="22"/>
      <c r="O215" s="22"/>
      <c r="P215" s="22"/>
      <c r="Q215" s="22"/>
      <c r="R215" s="22"/>
      <c r="S215" s="22"/>
      <c r="T215" s="22"/>
      <c r="U215" s="22"/>
      <c r="V215" s="22"/>
      <c r="W215" s="22"/>
      <c r="X215" s="22"/>
      <c r="Y215" s="22"/>
      <c r="Z215" s="22"/>
    </row>
    <row r="216" spans="5:26" ht="12.75" customHeight="1" x14ac:dyDescent="0.35">
      <c r="E216" s="21"/>
      <c r="I216" s="22"/>
      <c r="J216" s="22"/>
      <c r="K216" s="22"/>
      <c r="L216" s="22"/>
      <c r="M216" s="22"/>
      <c r="N216" s="22"/>
      <c r="O216" s="22"/>
      <c r="P216" s="22"/>
      <c r="Q216" s="22"/>
      <c r="R216" s="22"/>
      <c r="S216" s="22"/>
      <c r="T216" s="22"/>
      <c r="U216" s="22"/>
      <c r="V216" s="22"/>
      <c r="W216" s="22"/>
      <c r="X216" s="22"/>
      <c r="Y216" s="22"/>
      <c r="Z216" s="22"/>
    </row>
    <row r="217" spans="5:26" ht="12.75" customHeight="1" x14ac:dyDescent="0.35">
      <c r="E217" s="21"/>
      <c r="I217" s="22"/>
      <c r="J217" s="22"/>
      <c r="K217" s="22"/>
      <c r="L217" s="22"/>
      <c r="M217" s="22"/>
      <c r="N217" s="22"/>
      <c r="O217" s="22"/>
      <c r="P217" s="22"/>
      <c r="Q217" s="22"/>
      <c r="R217" s="22"/>
      <c r="S217" s="22"/>
      <c r="T217" s="22"/>
      <c r="U217" s="22"/>
      <c r="V217" s="22"/>
      <c r="W217" s="22"/>
      <c r="X217" s="22"/>
      <c r="Y217" s="22"/>
      <c r="Z217" s="22"/>
    </row>
    <row r="218" spans="5:26" ht="12.75" customHeight="1" x14ac:dyDescent="0.35">
      <c r="E218" s="21"/>
      <c r="I218" s="22"/>
      <c r="J218" s="22"/>
      <c r="K218" s="22"/>
      <c r="L218" s="22"/>
      <c r="M218" s="22"/>
      <c r="N218" s="22"/>
      <c r="O218" s="22"/>
      <c r="P218" s="22"/>
      <c r="Q218" s="22"/>
      <c r="R218" s="22"/>
      <c r="S218" s="22"/>
      <c r="T218" s="22"/>
      <c r="U218" s="22"/>
      <c r="V218" s="22"/>
      <c r="W218" s="22"/>
      <c r="X218" s="22"/>
      <c r="Y218" s="22"/>
      <c r="Z218" s="22"/>
    </row>
    <row r="219" spans="5:26" ht="12.75" customHeight="1" x14ac:dyDescent="0.35">
      <c r="E219" s="21"/>
      <c r="I219" s="22"/>
      <c r="J219" s="22"/>
      <c r="K219" s="22"/>
      <c r="L219" s="22"/>
      <c r="M219" s="22"/>
      <c r="N219" s="22"/>
      <c r="O219" s="22"/>
      <c r="P219" s="22"/>
      <c r="Q219" s="22"/>
      <c r="R219" s="22"/>
      <c r="S219" s="22"/>
      <c r="T219" s="22"/>
      <c r="U219" s="22"/>
      <c r="V219" s="22"/>
      <c r="W219" s="22"/>
      <c r="X219" s="22"/>
      <c r="Y219" s="22"/>
      <c r="Z219" s="22"/>
    </row>
    <row r="220" spans="5:26" ht="12.75" customHeight="1" x14ac:dyDescent="0.35">
      <c r="E220" s="21"/>
      <c r="I220" s="22"/>
      <c r="J220" s="22"/>
      <c r="K220" s="22"/>
      <c r="L220" s="22"/>
      <c r="M220" s="22"/>
      <c r="N220" s="22"/>
      <c r="O220" s="22"/>
      <c r="P220" s="22"/>
      <c r="Q220" s="22"/>
      <c r="R220" s="22"/>
      <c r="S220" s="22"/>
      <c r="T220" s="22"/>
      <c r="U220" s="22"/>
      <c r="V220" s="22"/>
      <c r="W220" s="22"/>
      <c r="X220" s="22"/>
      <c r="Y220" s="22"/>
      <c r="Z220" s="22"/>
    </row>
    <row r="221" spans="5:26" ht="12.75" customHeight="1" x14ac:dyDescent="0.35">
      <c r="E221" s="21"/>
      <c r="I221" s="22"/>
      <c r="J221" s="22"/>
      <c r="K221" s="22"/>
      <c r="L221" s="22"/>
      <c r="M221" s="22"/>
      <c r="N221" s="22"/>
      <c r="O221" s="22"/>
      <c r="P221" s="22"/>
      <c r="Q221" s="22"/>
      <c r="R221" s="22"/>
      <c r="S221" s="22"/>
      <c r="T221" s="22"/>
      <c r="U221" s="22"/>
      <c r="V221" s="22"/>
      <c r="W221" s="22"/>
      <c r="X221" s="22"/>
      <c r="Y221" s="22"/>
      <c r="Z221" s="22"/>
    </row>
    <row r="222" spans="5:26" ht="12.75" customHeight="1" x14ac:dyDescent="0.35">
      <c r="E222" s="21"/>
      <c r="I222" s="22"/>
      <c r="J222" s="22"/>
      <c r="K222" s="22"/>
      <c r="L222" s="22"/>
      <c r="M222" s="22"/>
      <c r="N222" s="22"/>
      <c r="O222" s="22"/>
      <c r="P222" s="22"/>
      <c r="Q222" s="22"/>
      <c r="R222" s="22"/>
      <c r="S222" s="22"/>
      <c r="T222" s="22"/>
      <c r="U222" s="22"/>
      <c r="V222" s="22"/>
      <c r="W222" s="22"/>
      <c r="X222" s="22"/>
      <c r="Y222" s="22"/>
      <c r="Z222" s="22"/>
    </row>
    <row r="223" spans="5:26" ht="12.75" customHeight="1" x14ac:dyDescent="0.35">
      <c r="E223" s="21"/>
      <c r="I223" s="22"/>
      <c r="J223" s="22"/>
      <c r="K223" s="22"/>
      <c r="L223" s="22"/>
      <c r="M223" s="22"/>
      <c r="N223" s="22"/>
      <c r="O223" s="22"/>
      <c r="P223" s="22"/>
      <c r="Q223" s="22"/>
      <c r="R223" s="22"/>
      <c r="S223" s="22"/>
      <c r="T223" s="22"/>
      <c r="U223" s="22"/>
      <c r="V223" s="22"/>
      <c r="W223" s="22"/>
      <c r="X223" s="22"/>
      <c r="Y223" s="22"/>
      <c r="Z223" s="22"/>
    </row>
    <row r="224" spans="5:26" ht="12.75" customHeight="1" x14ac:dyDescent="0.35">
      <c r="E224" s="21"/>
      <c r="I224" s="22"/>
      <c r="J224" s="22"/>
      <c r="K224" s="22"/>
      <c r="L224" s="22"/>
      <c r="M224" s="22"/>
      <c r="N224" s="22"/>
      <c r="O224" s="22"/>
      <c r="P224" s="22"/>
      <c r="Q224" s="22"/>
      <c r="R224" s="22"/>
      <c r="S224" s="22"/>
      <c r="T224" s="22"/>
      <c r="U224" s="22"/>
      <c r="V224" s="22"/>
      <c r="W224" s="22"/>
      <c r="X224" s="22"/>
      <c r="Y224" s="22"/>
      <c r="Z224" s="22"/>
    </row>
    <row r="225" spans="5:26" ht="12.75" customHeight="1" x14ac:dyDescent="0.35">
      <c r="E225" s="21"/>
      <c r="I225" s="22"/>
      <c r="J225" s="22"/>
      <c r="K225" s="22"/>
      <c r="L225" s="22"/>
      <c r="M225" s="22"/>
      <c r="N225" s="22"/>
      <c r="O225" s="22"/>
      <c r="P225" s="22"/>
      <c r="Q225" s="22"/>
      <c r="R225" s="22"/>
      <c r="S225" s="22"/>
      <c r="T225" s="22"/>
      <c r="U225" s="22"/>
      <c r="V225" s="22"/>
      <c r="W225" s="22"/>
      <c r="X225" s="22"/>
      <c r="Y225" s="22"/>
      <c r="Z225" s="22"/>
    </row>
    <row r="226" spans="5:26" ht="12.75" customHeight="1" x14ac:dyDescent="0.35">
      <c r="E226" s="21"/>
      <c r="I226" s="22"/>
      <c r="J226" s="22"/>
      <c r="K226" s="22"/>
      <c r="L226" s="22"/>
      <c r="M226" s="22"/>
      <c r="N226" s="22"/>
      <c r="O226" s="22"/>
      <c r="P226" s="22"/>
      <c r="Q226" s="22"/>
      <c r="R226" s="22"/>
      <c r="S226" s="22"/>
      <c r="T226" s="22"/>
      <c r="U226" s="22"/>
      <c r="V226" s="22"/>
      <c r="W226" s="22"/>
      <c r="X226" s="22"/>
      <c r="Y226" s="22"/>
      <c r="Z226" s="22"/>
    </row>
    <row r="227" spans="5:26" ht="12.75" customHeight="1" x14ac:dyDescent="0.35">
      <c r="E227" s="21"/>
      <c r="I227" s="22"/>
      <c r="J227" s="22"/>
      <c r="K227" s="22"/>
      <c r="L227" s="22"/>
      <c r="M227" s="22"/>
      <c r="N227" s="22"/>
      <c r="O227" s="22"/>
      <c r="P227" s="22"/>
      <c r="Q227" s="22"/>
      <c r="R227" s="22"/>
      <c r="S227" s="22"/>
      <c r="T227" s="22"/>
      <c r="U227" s="22"/>
      <c r="V227" s="22"/>
      <c r="W227" s="22"/>
      <c r="X227" s="22"/>
      <c r="Y227" s="22"/>
      <c r="Z227" s="22"/>
    </row>
    <row r="228" spans="5:26" ht="12.75" customHeight="1" x14ac:dyDescent="0.35">
      <c r="E228" s="21"/>
      <c r="I228" s="22"/>
      <c r="J228" s="22"/>
      <c r="K228" s="22"/>
      <c r="L228" s="22"/>
      <c r="M228" s="22"/>
      <c r="N228" s="22"/>
      <c r="O228" s="22"/>
      <c r="P228" s="22"/>
      <c r="Q228" s="22"/>
      <c r="R228" s="22"/>
      <c r="S228" s="22"/>
      <c r="T228" s="22"/>
      <c r="U228" s="22"/>
      <c r="V228" s="22"/>
      <c r="W228" s="22"/>
      <c r="X228" s="22"/>
      <c r="Y228" s="22"/>
      <c r="Z228" s="22"/>
    </row>
    <row r="229" spans="5:26" ht="12.75" customHeight="1" x14ac:dyDescent="0.35">
      <c r="E229" s="21"/>
      <c r="I229" s="22"/>
      <c r="J229" s="22"/>
      <c r="K229" s="22"/>
      <c r="L229" s="22"/>
      <c r="M229" s="22"/>
      <c r="N229" s="22"/>
      <c r="O229" s="22"/>
      <c r="P229" s="22"/>
      <c r="Q229" s="22"/>
      <c r="R229" s="22"/>
      <c r="S229" s="22"/>
      <c r="T229" s="22"/>
      <c r="U229" s="22"/>
      <c r="V229" s="22"/>
      <c r="W229" s="22"/>
      <c r="X229" s="22"/>
      <c r="Y229" s="22"/>
      <c r="Z229" s="22"/>
    </row>
    <row r="230" spans="5:26" ht="12.75" customHeight="1" x14ac:dyDescent="0.35">
      <c r="E230" s="21"/>
      <c r="I230" s="22"/>
      <c r="J230" s="22"/>
      <c r="K230" s="22"/>
      <c r="L230" s="22"/>
      <c r="M230" s="22"/>
      <c r="N230" s="22"/>
      <c r="O230" s="22"/>
      <c r="P230" s="22"/>
      <c r="Q230" s="22"/>
      <c r="R230" s="22"/>
      <c r="S230" s="22"/>
      <c r="T230" s="22"/>
      <c r="U230" s="22"/>
      <c r="V230" s="22"/>
      <c r="W230" s="22"/>
      <c r="X230" s="22"/>
      <c r="Y230" s="22"/>
      <c r="Z230" s="22"/>
    </row>
    <row r="231" spans="5:26" ht="12.75" customHeight="1" x14ac:dyDescent="0.35">
      <c r="E231" s="21"/>
      <c r="I231" s="22"/>
      <c r="J231" s="22"/>
      <c r="K231" s="22"/>
      <c r="L231" s="22"/>
      <c r="M231" s="22"/>
      <c r="N231" s="22"/>
      <c r="O231" s="22"/>
      <c r="P231" s="22"/>
      <c r="Q231" s="22"/>
      <c r="R231" s="22"/>
      <c r="S231" s="22"/>
      <c r="T231" s="22"/>
      <c r="U231" s="22"/>
      <c r="V231" s="22"/>
      <c r="W231" s="22"/>
      <c r="X231" s="22"/>
      <c r="Y231" s="22"/>
      <c r="Z231" s="22"/>
    </row>
    <row r="232" spans="5:26" ht="12.75" customHeight="1" x14ac:dyDescent="0.35">
      <c r="E232" s="21"/>
      <c r="I232" s="22"/>
      <c r="J232" s="22"/>
      <c r="K232" s="22"/>
      <c r="L232" s="22"/>
      <c r="M232" s="22"/>
      <c r="N232" s="22"/>
      <c r="O232" s="22"/>
      <c r="P232" s="22"/>
      <c r="Q232" s="22"/>
      <c r="R232" s="22"/>
      <c r="S232" s="22"/>
      <c r="T232" s="22"/>
      <c r="U232" s="22"/>
      <c r="V232" s="22"/>
      <c r="W232" s="22"/>
      <c r="X232" s="22"/>
      <c r="Y232" s="22"/>
      <c r="Z232" s="22"/>
    </row>
    <row r="233" spans="5:26" ht="12.75" customHeight="1" x14ac:dyDescent="0.35">
      <c r="E233" s="21"/>
      <c r="I233" s="22"/>
      <c r="J233" s="22"/>
      <c r="K233" s="22"/>
      <c r="L233" s="22"/>
      <c r="M233" s="22"/>
      <c r="N233" s="22"/>
      <c r="O233" s="22"/>
      <c r="P233" s="22"/>
      <c r="Q233" s="22"/>
      <c r="R233" s="22"/>
      <c r="S233" s="22"/>
      <c r="T233" s="22"/>
      <c r="U233" s="22"/>
      <c r="V233" s="22"/>
      <c r="W233" s="22"/>
      <c r="X233" s="22"/>
      <c r="Y233" s="22"/>
      <c r="Z233" s="22"/>
    </row>
    <row r="234" spans="5:26" ht="12.75" customHeight="1" x14ac:dyDescent="0.35">
      <c r="E234" s="21"/>
      <c r="I234" s="22"/>
      <c r="J234" s="22"/>
      <c r="K234" s="22"/>
      <c r="L234" s="22"/>
      <c r="M234" s="22"/>
      <c r="N234" s="22"/>
      <c r="O234" s="22"/>
      <c r="P234" s="22"/>
      <c r="Q234" s="22"/>
      <c r="R234" s="22"/>
      <c r="S234" s="22"/>
      <c r="T234" s="22"/>
      <c r="U234" s="22"/>
      <c r="V234" s="22"/>
      <c r="W234" s="22"/>
      <c r="X234" s="22"/>
      <c r="Y234" s="22"/>
      <c r="Z234" s="22"/>
    </row>
    <row r="235" spans="5:26" ht="12.75" customHeight="1" x14ac:dyDescent="0.35">
      <c r="E235" s="21"/>
      <c r="I235" s="22"/>
      <c r="J235" s="22"/>
      <c r="K235" s="22"/>
      <c r="L235" s="22"/>
      <c r="M235" s="22"/>
      <c r="N235" s="22"/>
      <c r="O235" s="22"/>
      <c r="P235" s="22"/>
      <c r="Q235" s="22"/>
      <c r="R235" s="22"/>
      <c r="S235" s="22"/>
      <c r="T235" s="22"/>
      <c r="U235" s="22"/>
      <c r="V235" s="22"/>
      <c r="W235" s="22"/>
      <c r="X235" s="22"/>
      <c r="Y235" s="22"/>
      <c r="Z235" s="22"/>
    </row>
    <row r="236" spans="5:26" ht="12.75" customHeight="1" x14ac:dyDescent="0.35">
      <c r="E236" s="21"/>
      <c r="I236" s="22"/>
      <c r="J236" s="22"/>
      <c r="K236" s="22"/>
      <c r="L236" s="22"/>
      <c r="M236" s="22"/>
      <c r="N236" s="22"/>
      <c r="O236" s="22"/>
      <c r="P236" s="22"/>
      <c r="Q236" s="22"/>
      <c r="R236" s="22"/>
      <c r="S236" s="22"/>
      <c r="T236" s="22"/>
      <c r="U236" s="22"/>
      <c r="V236" s="22"/>
      <c r="W236" s="22"/>
      <c r="X236" s="22"/>
      <c r="Y236" s="22"/>
      <c r="Z236" s="22"/>
    </row>
    <row r="237" spans="5:26" ht="12.75" customHeight="1" x14ac:dyDescent="0.35">
      <c r="E237" s="21"/>
      <c r="I237" s="22"/>
      <c r="J237" s="22"/>
      <c r="K237" s="22"/>
      <c r="L237" s="22"/>
      <c r="M237" s="22"/>
      <c r="N237" s="22"/>
      <c r="O237" s="22"/>
      <c r="P237" s="22"/>
      <c r="Q237" s="22"/>
      <c r="R237" s="22"/>
      <c r="S237" s="22"/>
      <c r="T237" s="22"/>
      <c r="U237" s="22"/>
      <c r="V237" s="22"/>
      <c r="W237" s="22"/>
      <c r="X237" s="22"/>
      <c r="Y237" s="22"/>
      <c r="Z237" s="22"/>
    </row>
    <row r="238" spans="5:26" ht="12.75" customHeight="1" x14ac:dyDescent="0.35">
      <c r="E238" s="21"/>
      <c r="I238" s="22"/>
      <c r="J238" s="22"/>
      <c r="K238" s="22"/>
      <c r="L238" s="22"/>
      <c r="M238" s="22"/>
      <c r="N238" s="22"/>
      <c r="O238" s="22"/>
      <c r="P238" s="22"/>
      <c r="Q238" s="22"/>
      <c r="R238" s="22"/>
      <c r="S238" s="22"/>
      <c r="T238" s="22"/>
      <c r="U238" s="22"/>
      <c r="V238" s="22"/>
      <c r="W238" s="22"/>
      <c r="X238" s="22"/>
      <c r="Y238" s="22"/>
      <c r="Z238" s="22"/>
    </row>
    <row r="239" spans="5:26" ht="12.75" customHeight="1" x14ac:dyDescent="0.35">
      <c r="E239" s="21"/>
      <c r="I239" s="22"/>
      <c r="J239" s="22"/>
      <c r="K239" s="22"/>
      <c r="L239" s="22"/>
      <c r="M239" s="22"/>
      <c r="N239" s="22"/>
      <c r="O239" s="22"/>
      <c r="P239" s="22"/>
      <c r="Q239" s="22"/>
      <c r="R239" s="22"/>
      <c r="S239" s="22"/>
      <c r="T239" s="22"/>
      <c r="U239" s="22"/>
      <c r="V239" s="22"/>
      <c r="W239" s="22"/>
      <c r="X239" s="22"/>
      <c r="Y239" s="22"/>
      <c r="Z239" s="22"/>
    </row>
    <row r="240" spans="5:26" ht="12.75" customHeight="1" x14ac:dyDescent="0.35">
      <c r="E240" s="21"/>
      <c r="I240" s="22"/>
      <c r="J240" s="22"/>
      <c r="K240" s="22"/>
      <c r="L240" s="22"/>
      <c r="M240" s="22"/>
      <c r="N240" s="22"/>
      <c r="O240" s="22"/>
      <c r="P240" s="22"/>
      <c r="Q240" s="22"/>
      <c r="R240" s="22"/>
      <c r="S240" s="22"/>
      <c r="T240" s="22"/>
      <c r="U240" s="22"/>
      <c r="V240" s="22"/>
      <c r="W240" s="22"/>
      <c r="X240" s="22"/>
      <c r="Y240" s="22"/>
      <c r="Z240" s="22"/>
    </row>
    <row r="241" spans="5:26" ht="12.75" customHeight="1" x14ac:dyDescent="0.35">
      <c r="E241" s="21"/>
      <c r="I241" s="22"/>
      <c r="J241" s="22"/>
      <c r="K241" s="22"/>
      <c r="L241" s="22"/>
      <c r="M241" s="22"/>
      <c r="N241" s="22"/>
      <c r="O241" s="22"/>
      <c r="P241" s="22"/>
      <c r="Q241" s="22"/>
      <c r="R241" s="22"/>
      <c r="S241" s="22"/>
      <c r="T241" s="22"/>
      <c r="U241" s="22"/>
      <c r="V241" s="22"/>
      <c r="W241" s="22"/>
      <c r="X241" s="22"/>
      <c r="Y241" s="22"/>
      <c r="Z241" s="22"/>
    </row>
    <row r="242" spans="5:26" ht="12.75" customHeight="1" x14ac:dyDescent="0.35">
      <c r="E242" s="21"/>
      <c r="I242" s="22"/>
      <c r="J242" s="22"/>
      <c r="K242" s="22"/>
      <c r="L242" s="22"/>
      <c r="M242" s="22"/>
      <c r="N242" s="22"/>
      <c r="O242" s="22"/>
      <c r="P242" s="22"/>
      <c r="Q242" s="22"/>
      <c r="R242" s="22"/>
      <c r="S242" s="22"/>
      <c r="T242" s="22"/>
      <c r="U242" s="22"/>
      <c r="V242" s="22"/>
      <c r="W242" s="22"/>
      <c r="X242" s="22"/>
      <c r="Y242" s="22"/>
      <c r="Z242" s="22"/>
    </row>
    <row r="243" spans="5:26" ht="12.75" customHeight="1" x14ac:dyDescent="0.35">
      <c r="E243" s="21"/>
      <c r="I243" s="22"/>
      <c r="J243" s="22"/>
      <c r="K243" s="22"/>
      <c r="L243" s="22"/>
      <c r="M243" s="22"/>
      <c r="N243" s="22"/>
      <c r="O243" s="22"/>
      <c r="P243" s="22"/>
      <c r="Q243" s="22"/>
      <c r="R243" s="22"/>
      <c r="S243" s="22"/>
      <c r="T243" s="22"/>
      <c r="U243" s="22"/>
      <c r="V243" s="22"/>
      <c r="W243" s="22"/>
      <c r="X243" s="22"/>
      <c r="Y243" s="22"/>
      <c r="Z243" s="22"/>
    </row>
    <row r="244" spans="5:26" ht="12.75" customHeight="1" x14ac:dyDescent="0.35">
      <c r="E244" s="21"/>
      <c r="I244" s="22"/>
      <c r="J244" s="22"/>
      <c r="K244" s="22"/>
      <c r="L244" s="22"/>
      <c r="M244" s="22"/>
      <c r="N244" s="22"/>
      <c r="O244" s="22"/>
      <c r="P244" s="22"/>
      <c r="Q244" s="22"/>
      <c r="R244" s="22"/>
      <c r="S244" s="22"/>
      <c r="T244" s="22"/>
      <c r="U244" s="22"/>
      <c r="V244" s="22"/>
      <c r="W244" s="22"/>
      <c r="X244" s="22"/>
      <c r="Y244" s="22"/>
      <c r="Z244" s="22"/>
    </row>
    <row r="245" spans="5:26" ht="12.75" customHeight="1" x14ac:dyDescent="0.35">
      <c r="E245" s="21"/>
      <c r="I245" s="22"/>
      <c r="J245" s="22"/>
      <c r="K245" s="22"/>
      <c r="L245" s="22"/>
      <c r="M245" s="22"/>
      <c r="N245" s="22"/>
      <c r="O245" s="22"/>
      <c r="P245" s="22"/>
      <c r="Q245" s="22"/>
      <c r="R245" s="22"/>
      <c r="S245" s="22"/>
      <c r="T245" s="22"/>
      <c r="U245" s="22"/>
      <c r="V245" s="22"/>
      <c r="W245" s="22"/>
      <c r="X245" s="22"/>
      <c r="Y245" s="22"/>
      <c r="Z245" s="22"/>
    </row>
    <row r="246" spans="5:26" ht="12.75" customHeight="1" x14ac:dyDescent="0.35">
      <c r="E246" s="21"/>
      <c r="I246" s="22"/>
      <c r="J246" s="22"/>
      <c r="K246" s="22"/>
      <c r="L246" s="22"/>
      <c r="M246" s="22"/>
      <c r="N246" s="22"/>
      <c r="O246" s="22"/>
      <c r="P246" s="22"/>
      <c r="Q246" s="22"/>
      <c r="R246" s="22"/>
      <c r="S246" s="22"/>
      <c r="T246" s="22"/>
      <c r="U246" s="22"/>
      <c r="V246" s="22"/>
      <c r="W246" s="22"/>
      <c r="X246" s="22"/>
      <c r="Y246" s="22"/>
      <c r="Z246" s="22"/>
    </row>
    <row r="247" spans="5:26" ht="12.75" customHeight="1" x14ac:dyDescent="0.35">
      <c r="E247" s="21"/>
      <c r="I247" s="22"/>
      <c r="J247" s="22"/>
      <c r="K247" s="22"/>
      <c r="L247" s="22"/>
      <c r="M247" s="22"/>
      <c r="N247" s="22"/>
      <c r="O247" s="22"/>
      <c r="P247" s="22"/>
      <c r="Q247" s="22"/>
      <c r="R247" s="22"/>
      <c r="S247" s="22"/>
      <c r="T247" s="22"/>
      <c r="U247" s="22"/>
      <c r="V247" s="22"/>
      <c r="W247" s="22"/>
      <c r="X247" s="22"/>
      <c r="Y247" s="22"/>
      <c r="Z247" s="22"/>
    </row>
    <row r="248" spans="5:26" ht="12.75" customHeight="1" x14ac:dyDescent="0.35">
      <c r="E248" s="21"/>
      <c r="I248" s="22"/>
      <c r="J248" s="22"/>
      <c r="K248" s="22"/>
      <c r="L248" s="22"/>
      <c r="M248" s="22"/>
      <c r="N248" s="22"/>
      <c r="O248" s="22"/>
      <c r="P248" s="22"/>
      <c r="Q248" s="22"/>
      <c r="R248" s="22"/>
      <c r="S248" s="22"/>
      <c r="T248" s="22"/>
      <c r="U248" s="22"/>
      <c r="V248" s="22"/>
      <c r="W248" s="22"/>
      <c r="X248" s="22"/>
      <c r="Y248" s="22"/>
      <c r="Z248" s="22"/>
    </row>
    <row r="249" spans="5:26" ht="12.75" customHeight="1" x14ac:dyDescent="0.35">
      <c r="E249" s="21"/>
      <c r="I249" s="22"/>
      <c r="J249" s="22"/>
      <c r="K249" s="22"/>
      <c r="L249" s="22"/>
      <c r="M249" s="22"/>
      <c r="N249" s="22"/>
      <c r="O249" s="22"/>
      <c r="P249" s="22"/>
      <c r="Q249" s="22"/>
      <c r="R249" s="22"/>
      <c r="S249" s="22"/>
      <c r="T249" s="22"/>
      <c r="U249" s="22"/>
      <c r="V249" s="22"/>
      <c r="W249" s="22"/>
      <c r="X249" s="22"/>
      <c r="Y249" s="22"/>
      <c r="Z249" s="22"/>
    </row>
    <row r="250" spans="5:26" ht="12.75" customHeight="1" x14ac:dyDescent="0.35">
      <c r="E250" s="21"/>
      <c r="I250" s="22"/>
      <c r="J250" s="22"/>
      <c r="K250" s="22"/>
      <c r="L250" s="22"/>
      <c r="M250" s="22"/>
      <c r="N250" s="22"/>
      <c r="O250" s="22"/>
      <c r="P250" s="22"/>
      <c r="Q250" s="22"/>
      <c r="R250" s="22"/>
      <c r="S250" s="22"/>
      <c r="T250" s="22"/>
      <c r="U250" s="22"/>
      <c r="V250" s="22"/>
      <c r="W250" s="22"/>
      <c r="X250" s="22"/>
      <c r="Y250" s="22"/>
      <c r="Z250" s="22"/>
    </row>
    <row r="251" spans="5:26" ht="12.75" customHeight="1" x14ac:dyDescent="0.35">
      <c r="E251" s="21"/>
      <c r="I251" s="22"/>
      <c r="J251" s="22"/>
      <c r="K251" s="22"/>
      <c r="L251" s="22"/>
      <c r="M251" s="22"/>
      <c r="N251" s="22"/>
      <c r="O251" s="22"/>
      <c r="P251" s="22"/>
      <c r="Q251" s="22"/>
      <c r="R251" s="22"/>
      <c r="S251" s="22"/>
      <c r="T251" s="22"/>
      <c r="U251" s="22"/>
      <c r="V251" s="22"/>
      <c r="W251" s="22"/>
      <c r="X251" s="22"/>
      <c r="Y251" s="22"/>
      <c r="Z251" s="22"/>
    </row>
    <row r="252" spans="5:26" ht="12.75" customHeight="1" x14ac:dyDescent="0.35">
      <c r="E252" s="21"/>
      <c r="I252" s="22"/>
      <c r="J252" s="22"/>
      <c r="K252" s="22"/>
      <c r="L252" s="22"/>
      <c r="M252" s="22"/>
      <c r="N252" s="22"/>
      <c r="O252" s="22"/>
      <c r="P252" s="22"/>
      <c r="Q252" s="22"/>
      <c r="R252" s="22"/>
      <c r="S252" s="22"/>
      <c r="T252" s="22"/>
      <c r="U252" s="22"/>
      <c r="V252" s="22"/>
      <c r="W252" s="22"/>
      <c r="X252" s="22"/>
      <c r="Y252" s="22"/>
      <c r="Z252" s="22"/>
    </row>
    <row r="253" spans="5:26" ht="12.75" customHeight="1" x14ac:dyDescent="0.35">
      <c r="E253" s="21"/>
      <c r="I253" s="22"/>
      <c r="J253" s="22"/>
      <c r="K253" s="22"/>
      <c r="L253" s="22"/>
      <c r="M253" s="22"/>
      <c r="N253" s="22"/>
      <c r="O253" s="22"/>
      <c r="P253" s="22"/>
      <c r="Q253" s="22"/>
      <c r="R253" s="22"/>
      <c r="S253" s="22"/>
      <c r="T253" s="22"/>
      <c r="U253" s="22"/>
      <c r="V253" s="22"/>
      <c r="W253" s="22"/>
      <c r="X253" s="22"/>
      <c r="Y253" s="22"/>
      <c r="Z253" s="22"/>
    </row>
    <row r="254" spans="5:26" ht="12.75" customHeight="1" x14ac:dyDescent="0.35">
      <c r="E254" s="21"/>
      <c r="I254" s="22"/>
      <c r="J254" s="22"/>
      <c r="K254" s="22"/>
      <c r="L254" s="22"/>
      <c r="M254" s="22"/>
      <c r="N254" s="22"/>
      <c r="O254" s="22"/>
      <c r="P254" s="22"/>
      <c r="Q254" s="22"/>
      <c r="R254" s="22"/>
      <c r="S254" s="22"/>
      <c r="T254" s="22"/>
      <c r="U254" s="22"/>
      <c r="V254" s="22"/>
      <c r="W254" s="22"/>
      <c r="X254" s="22"/>
      <c r="Y254" s="22"/>
      <c r="Z254" s="22"/>
    </row>
    <row r="255" spans="5:26" ht="12.75" customHeight="1" x14ac:dyDescent="0.35">
      <c r="E255" s="21"/>
      <c r="I255" s="22"/>
      <c r="J255" s="22"/>
      <c r="K255" s="22"/>
      <c r="L255" s="22"/>
      <c r="M255" s="22"/>
      <c r="N255" s="22"/>
      <c r="O255" s="22"/>
      <c r="P255" s="22"/>
      <c r="Q255" s="22"/>
      <c r="R255" s="22"/>
      <c r="S255" s="22"/>
      <c r="T255" s="22"/>
      <c r="U255" s="22"/>
      <c r="V255" s="22"/>
      <c r="W255" s="22"/>
      <c r="X255" s="22"/>
      <c r="Y255" s="22"/>
      <c r="Z255" s="22"/>
    </row>
    <row r="256" spans="5:26" ht="12.75" customHeight="1" x14ac:dyDescent="0.35">
      <c r="E256" s="21"/>
      <c r="I256" s="22"/>
      <c r="J256" s="22"/>
      <c r="K256" s="22"/>
      <c r="L256" s="22"/>
      <c r="M256" s="22"/>
      <c r="N256" s="22"/>
      <c r="O256" s="22"/>
      <c r="P256" s="22"/>
      <c r="Q256" s="22"/>
      <c r="R256" s="22"/>
      <c r="S256" s="22"/>
      <c r="T256" s="22"/>
      <c r="U256" s="22"/>
      <c r="V256" s="22"/>
      <c r="W256" s="22"/>
      <c r="X256" s="22"/>
      <c r="Y256" s="22"/>
      <c r="Z256" s="22"/>
    </row>
    <row r="257" spans="5:26" ht="12.75" customHeight="1" x14ac:dyDescent="0.35">
      <c r="E257" s="21"/>
      <c r="I257" s="22"/>
      <c r="J257" s="22"/>
      <c r="K257" s="22"/>
      <c r="L257" s="22"/>
      <c r="M257" s="22"/>
      <c r="N257" s="22"/>
      <c r="O257" s="22"/>
      <c r="P257" s="22"/>
      <c r="Q257" s="22"/>
      <c r="R257" s="22"/>
      <c r="S257" s="22"/>
      <c r="T257" s="22"/>
      <c r="U257" s="22"/>
      <c r="V257" s="22"/>
      <c r="W257" s="22"/>
      <c r="X257" s="22"/>
      <c r="Y257" s="22"/>
      <c r="Z257" s="22"/>
    </row>
    <row r="258" spans="5:26" ht="12.75" customHeight="1" x14ac:dyDescent="0.35">
      <c r="E258" s="21"/>
      <c r="I258" s="22"/>
      <c r="J258" s="22"/>
      <c r="K258" s="22"/>
      <c r="L258" s="22"/>
      <c r="M258" s="22"/>
      <c r="N258" s="22"/>
      <c r="O258" s="22"/>
      <c r="P258" s="22"/>
      <c r="Q258" s="22"/>
      <c r="R258" s="22"/>
      <c r="S258" s="22"/>
      <c r="T258" s="22"/>
      <c r="U258" s="22"/>
      <c r="V258" s="22"/>
      <c r="W258" s="22"/>
      <c r="X258" s="22"/>
      <c r="Y258" s="22"/>
      <c r="Z258" s="22"/>
    </row>
    <row r="259" spans="5:26" ht="12.75" customHeight="1" x14ac:dyDescent="0.35">
      <c r="E259" s="21"/>
      <c r="I259" s="22"/>
      <c r="J259" s="22"/>
      <c r="K259" s="22"/>
      <c r="L259" s="22"/>
      <c r="M259" s="22"/>
      <c r="N259" s="22"/>
      <c r="O259" s="22"/>
      <c r="P259" s="22"/>
      <c r="Q259" s="22"/>
      <c r="R259" s="22"/>
      <c r="S259" s="22"/>
      <c r="T259" s="22"/>
      <c r="U259" s="22"/>
      <c r="V259" s="22"/>
      <c r="W259" s="22"/>
      <c r="X259" s="22"/>
      <c r="Y259" s="22"/>
      <c r="Z259" s="22"/>
    </row>
    <row r="260" spans="5:26" ht="12.75" customHeight="1" x14ac:dyDescent="0.35">
      <c r="E260" s="21"/>
      <c r="I260" s="22"/>
      <c r="J260" s="22"/>
      <c r="K260" s="22"/>
      <c r="L260" s="22"/>
      <c r="M260" s="22"/>
      <c r="N260" s="22"/>
      <c r="O260" s="22"/>
      <c r="P260" s="22"/>
      <c r="Q260" s="22"/>
      <c r="R260" s="22"/>
      <c r="S260" s="22"/>
      <c r="T260" s="22"/>
      <c r="U260" s="22"/>
      <c r="V260" s="22"/>
      <c r="W260" s="22"/>
      <c r="X260" s="22"/>
      <c r="Y260" s="22"/>
      <c r="Z260" s="22"/>
    </row>
    <row r="261" spans="5:26" ht="12.75" customHeight="1" x14ac:dyDescent="0.35">
      <c r="E261" s="21"/>
      <c r="I261" s="22"/>
      <c r="J261" s="22"/>
      <c r="K261" s="22"/>
      <c r="L261" s="22"/>
      <c r="M261" s="22"/>
      <c r="N261" s="22"/>
      <c r="O261" s="22"/>
      <c r="P261" s="22"/>
      <c r="Q261" s="22"/>
      <c r="R261" s="22"/>
      <c r="S261" s="22"/>
      <c r="T261" s="22"/>
      <c r="U261" s="22"/>
      <c r="V261" s="22"/>
      <c r="W261" s="22"/>
      <c r="X261" s="22"/>
      <c r="Y261" s="22"/>
      <c r="Z261" s="22"/>
    </row>
    <row r="262" spans="5:26" ht="12.75" customHeight="1" x14ac:dyDescent="0.35">
      <c r="E262" s="21"/>
      <c r="I262" s="22"/>
      <c r="J262" s="22"/>
      <c r="K262" s="22"/>
      <c r="L262" s="22"/>
      <c r="M262" s="22"/>
      <c r="N262" s="22"/>
      <c r="O262" s="22"/>
      <c r="P262" s="22"/>
      <c r="Q262" s="22"/>
      <c r="R262" s="22"/>
      <c r="S262" s="22"/>
      <c r="T262" s="22"/>
      <c r="U262" s="22"/>
      <c r="V262" s="22"/>
      <c r="W262" s="22"/>
      <c r="X262" s="22"/>
      <c r="Y262" s="22"/>
      <c r="Z262" s="22"/>
    </row>
    <row r="263" spans="5:26" ht="12.75" customHeight="1" x14ac:dyDescent="0.35">
      <c r="E263" s="21"/>
      <c r="I263" s="22"/>
      <c r="J263" s="22"/>
      <c r="K263" s="22"/>
      <c r="L263" s="22"/>
      <c r="M263" s="22"/>
      <c r="N263" s="22"/>
      <c r="O263" s="22"/>
      <c r="P263" s="22"/>
      <c r="Q263" s="22"/>
      <c r="R263" s="22"/>
      <c r="S263" s="22"/>
      <c r="T263" s="22"/>
      <c r="U263" s="22"/>
      <c r="V263" s="22"/>
      <c r="W263" s="22"/>
      <c r="X263" s="22"/>
      <c r="Y263" s="22"/>
      <c r="Z263" s="22"/>
    </row>
    <row r="264" spans="5:26" ht="12.75" customHeight="1" x14ac:dyDescent="0.35">
      <c r="E264" s="21"/>
      <c r="I264" s="22"/>
      <c r="J264" s="22"/>
      <c r="K264" s="22"/>
      <c r="L264" s="22"/>
      <c r="M264" s="22"/>
      <c r="N264" s="22"/>
      <c r="O264" s="22"/>
      <c r="P264" s="22"/>
      <c r="Q264" s="22"/>
      <c r="R264" s="22"/>
      <c r="S264" s="22"/>
      <c r="T264" s="22"/>
      <c r="U264" s="22"/>
      <c r="V264" s="22"/>
      <c r="W264" s="22"/>
      <c r="X264" s="22"/>
      <c r="Y264" s="22"/>
      <c r="Z264" s="22"/>
    </row>
    <row r="265" spans="5:26" ht="12.75" customHeight="1" x14ac:dyDescent="0.35">
      <c r="E265" s="21"/>
      <c r="I265" s="22"/>
      <c r="J265" s="22"/>
      <c r="K265" s="22"/>
      <c r="L265" s="22"/>
      <c r="M265" s="22"/>
      <c r="N265" s="22"/>
      <c r="O265" s="22"/>
      <c r="P265" s="22"/>
      <c r="Q265" s="22"/>
      <c r="R265" s="22"/>
      <c r="S265" s="22"/>
      <c r="T265" s="22"/>
      <c r="U265" s="22"/>
      <c r="V265" s="22"/>
      <c r="W265" s="22"/>
      <c r="X265" s="22"/>
      <c r="Y265" s="22"/>
      <c r="Z265" s="22"/>
    </row>
    <row r="266" spans="5:26" ht="12.75" customHeight="1" x14ac:dyDescent="0.35">
      <c r="E266" s="21"/>
      <c r="I266" s="22"/>
      <c r="J266" s="22"/>
      <c r="K266" s="22"/>
      <c r="L266" s="22"/>
      <c r="M266" s="22"/>
      <c r="N266" s="22"/>
      <c r="O266" s="22"/>
      <c r="P266" s="22"/>
      <c r="Q266" s="22"/>
      <c r="R266" s="22"/>
      <c r="S266" s="22"/>
      <c r="T266" s="22"/>
      <c r="U266" s="22"/>
      <c r="V266" s="22"/>
      <c r="W266" s="22"/>
      <c r="X266" s="22"/>
      <c r="Y266" s="22"/>
      <c r="Z266" s="22"/>
    </row>
    <row r="267" spans="5:26" ht="12.75" customHeight="1" x14ac:dyDescent="0.35">
      <c r="E267" s="21"/>
      <c r="I267" s="22"/>
      <c r="J267" s="22"/>
      <c r="K267" s="22"/>
      <c r="L267" s="22"/>
      <c r="M267" s="22"/>
      <c r="N267" s="22"/>
      <c r="O267" s="22"/>
      <c r="P267" s="22"/>
      <c r="Q267" s="22"/>
      <c r="R267" s="22"/>
      <c r="S267" s="22"/>
      <c r="T267" s="22"/>
      <c r="U267" s="22"/>
      <c r="V267" s="22"/>
      <c r="W267" s="22"/>
      <c r="X267" s="22"/>
      <c r="Y267" s="22"/>
      <c r="Z267" s="22"/>
    </row>
    <row r="268" spans="5:26" ht="12.75" customHeight="1" x14ac:dyDescent="0.35">
      <c r="E268" s="21"/>
      <c r="I268" s="22"/>
      <c r="J268" s="22"/>
      <c r="K268" s="22"/>
      <c r="L268" s="22"/>
      <c r="M268" s="22"/>
      <c r="N268" s="22"/>
      <c r="O268" s="22"/>
      <c r="P268" s="22"/>
      <c r="Q268" s="22"/>
      <c r="R268" s="22"/>
      <c r="S268" s="22"/>
      <c r="T268" s="22"/>
      <c r="U268" s="22"/>
      <c r="V268" s="22"/>
      <c r="W268" s="22"/>
      <c r="X268" s="22"/>
      <c r="Y268" s="22"/>
      <c r="Z268" s="22"/>
    </row>
    <row r="269" spans="5:26" ht="12.75" customHeight="1" x14ac:dyDescent="0.35">
      <c r="E269" s="21"/>
      <c r="I269" s="22"/>
      <c r="J269" s="22"/>
      <c r="K269" s="22"/>
      <c r="L269" s="22"/>
      <c r="M269" s="22"/>
      <c r="N269" s="22"/>
      <c r="O269" s="22"/>
      <c r="P269" s="22"/>
      <c r="Q269" s="22"/>
      <c r="R269" s="22"/>
      <c r="S269" s="22"/>
      <c r="T269" s="22"/>
      <c r="U269" s="22"/>
      <c r="V269" s="22"/>
      <c r="W269" s="22"/>
      <c r="X269" s="22"/>
      <c r="Y269" s="22"/>
      <c r="Z269" s="22"/>
    </row>
    <row r="270" spans="5:26" ht="12.75" customHeight="1" x14ac:dyDescent="0.35">
      <c r="E270" s="21"/>
      <c r="I270" s="22"/>
      <c r="J270" s="22"/>
      <c r="K270" s="22"/>
      <c r="L270" s="22"/>
      <c r="M270" s="22"/>
      <c r="N270" s="22"/>
      <c r="O270" s="22"/>
      <c r="P270" s="22"/>
      <c r="Q270" s="22"/>
      <c r="R270" s="22"/>
      <c r="S270" s="22"/>
      <c r="T270" s="22"/>
      <c r="U270" s="22"/>
      <c r="V270" s="22"/>
      <c r="W270" s="22"/>
      <c r="X270" s="22"/>
      <c r="Y270" s="22"/>
      <c r="Z270" s="22"/>
    </row>
    <row r="271" spans="5:26" ht="12.75" customHeight="1" x14ac:dyDescent="0.35">
      <c r="E271" s="21"/>
      <c r="I271" s="22"/>
      <c r="J271" s="22"/>
      <c r="K271" s="22"/>
      <c r="L271" s="22"/>
      <c r="M271" s="22"/>
      <c r="N271" s="22"/>
      <c r="O271" s="22"/>
      <c r="P271" s="22"/>
      <c r="Q271" s="22"/>
      <c r="R271" s="22"/>
      <c r="S271" s="22"/>
      <c r="T271" s="22"/>
      <c r="U271" s="22"/>
      <c r="V271" s="22"/>
      <c r="W271" s="22"/>
      <c r="X271" s="22"/>
      <c r="Y271" s="22"/>
      <c r="Z271" s="22"/>
    </row>
    <row r="272" spans="5:26" ht="12.75" customHeight="1" x14ac:dyDescent="0.35">
      <c r="E272" s="21"/>
      <c r="I272" s="22"/>
      <c r="J272" s="22"/>
      <c r="K272" s="22"/>
      <c r="L272" s="22"/>
      <c r="M272" s="22"/>
      <c r="N272" s="22"/>
      <c r="O272" s="22"/>
      <c r="P272" s="22"/>
      <c r="Q272" s="22"/>
      <c r="R272" s="22"/>
      <c r="S272" s="22"/>
      <c r="T272" s="22"/>
      <c r="U272" s="22"/>
      <c r="V272" s="22"/>
      <c r="W272" s="22"/>
      <c r="X272" s="22"/>
      <c r="Y272" s="22"/>
      <c r="Z272" s="22"/>
    </row>
    <row r="273" spans="5:26" ht="12.75" customHeight="1" x14ac:dyDescent="0.35">
      <c r="E273" s="21"/>
      <c r="I273" s="22"/>
      <c r="J273" s="22"/>
      <c r="K273" s="22"/>
      <c r="L273" s="22"/>
      <c r="M273" s="22"/>
      <c r="N273" s="22"/>
      <c r="O273" s="22"/>
      <c r="P273" s="22"/>
      <c r="Q273" s="22"/>
      <c r="R273" s="22"/>
      <c r="S273" s="22"/>
      <c r="T273" s="22"/>
      <c r="U273" s="22"/>
      <c r="V273" s="22"/>
      <c r="W273" s="22"/>
      <c r="X273" s="22"/>
      <c r="Y273" s="22"/>
      <c r="Z273" s="22"/>
    </row>
    <row r="274" spans="5:26" ht="12.75" customHeight="1" x14ac:dyDescent="0.35">
      <c r="E274" s="21"/>
      <c r="I274" s="22"/>
      <c r="J274" s="22"/>
      <c r="K274" s="22"/>
      <c r="L274" s="22"/>
      <c r="M274" s="22"/>
      <c r="N274" s="22"/>
      <c r="O274" s="22"/>
      <c r="P274" s="22"/>
      <c r="Q274" s="22"/>
      <c r="R274" s="22"/>
      <c r="S274" s="22"/>
      <c r="T274" s="22"/>
      <c r="U274" s="22"/>
      <c r="V274" s="22"/>
      <c r="W274" s="22"/>
      <c r="X274" s="22"/>
      <c r="Y274" s="22"/>
      <c r="Z274" s="22"/>
    </row>
    <row r="275" spans="5:26" ht="12.75" customHeight="1" x14ac:dyDescent="0.35">
      <c r="E275" s="21"/>
      <c r="I275" s="22"/>
      <c r="J275" s="22"/>
      <c r="K275" s="22"/>
      <c r="L275" s="22"/>
      <c r="M275" s="22"/>
      <c r="N275" s="22"/>
      <c r="O275" s="22"/>
      <c r="P275" s="22"/>
      <c r="Q275" s="22"/>
      <c r="R275" s="22"/>
      <c r="S275" s="22"/>
      <c r="T275" s="22"/>
      <c r="U275" s="22"/>
      <c r="V275" s="22"/>
      <c r="W275" s="22"/>
      <c r="X275" s="22"/>
      <c r="Y275" s="22"/>
      <c r="Z275" s="22"/>
    </row>
    <row r="276" spans="5:26" ht="12.75" customHeight="1" x14ac:dyDescent="0.35">
      <c r="E276" s="21"/>
      <c r="I276" s="22"/>
      <c r="J276" s="22"/>
      <c r="K276" s="22"/>
      <c r="L276" s="22"/>
      <c r="M276" s="22"/>
      <c r="N276" s="22"/>
      <c r="O276" s="22"/>
      <c r="P276" s="22"/>
      <c r="Q276" s="22"/>
      <c r="R276" s="22"/>
      <c r="S276" s="22"/>
      <c r="T276" s="22"/>
      <c r="U276" s="22"/>
      <c r="V276" s="22"/>
      <c r="W276" s="22"/>
      <c r="X276" s="22"/>
      <c r="Y276" s="22"/>
      <c r="Z276" s="22"/>
    </row>
    <row r="277" spans="5:26" ht="12.75" customHeight="1" x14ac:dyDescent="0.35">
      <c r="E277" s="21"/>
      <c r="I277" s="22"/>
      <c r="J277" s="22"/>
      <c r="K277" s="22"/>
      <c r="L277" s="22"/>
      <c r="M277" s="22"/>
      <c r="N277" s="22"/>
      <c r="O277" s="22"/>
      <c r="P277" s="22"/>
      <c r="Q277" s="22"/>
      <c r="R277" s="22"/>
      <c r="S277" s="22"/>
      <c r="T277" s="22"/>
      <c r="U277" s="22"/>
      <c r="V277" s="22"/>
      <c r="W277" s="22"/>
      <c r="X277" s="22"/>
      <c r="Y277" s="22"/>
      <c r="Z277" s="22"/>
    </row>
    <row r="278" spans="5:26" ht="12.75" customHeight="1" x14ac:dyDescent="0.35">
      <c r="E278" s="21"/>
      <c r="I278" s="22"/>
      <c r="J278" s="22"/>
      <c r="K278" s="22"/>
      <c r="L278" s="22"/>
      <c r="M278" s="22"/>
      <c r="N278" s="22"/>
      <c r="O278" s="22"/>
      <c r="P278" s="22"/>
      <c r="Q278" s="22"/>
      <c r="R278" s="22"/>
      <c r="S278" s="22"/>
      <c r="T278" s="22"/>
      <c r="U278" s="22"/>
      <c r="V278" s="22"/>
      <c r="W278" s="22"/>
      <c r="X278" s="22"/>
      <c r="Y278" s="22"/>
      <c r="Z278" s="22"/>
    </row>
    <row r="279" spans="5:26" ht="12.75" customHeight="1" x14ac:dyDescent="0.35">
      <c r="E279" s="21"/>
      <c r="I279" s="22"/>
      <c r="J279" s="22"/>
      <c r="K279" s="22"/>
      <c r="L279" s="22"/>
      <c r="M279" s="22"/>
      <c r="N279" s="22"/>
      <c r="O279" s="22"/>
      <c r="P279" s="22"/>
      <c r="Q279" s="22"/>
      <c r="R279" s="22"/>
      <c r="S279" s="22"/>
      <c r="T279" s="22"/>
      <c r="U279" s="22"/>
      <c r="V279" s="22"/>
      <c r="W279" s="22"/>
      <c r="X279" s="22"/>
      <c r="Y279" s="22"/>
      <c r="Z279" s="22"/>
    </row>
    <row r="280" spans="5:26" ht="12.75" customHeight="1" x14ac:dyDescent="0.35">
      <c r="E280" s="21"/>
      <c r="I280" s="22"/>
      <c r="J280" s="22"/>
      <c r="K280" s="22"/>
      <c r="L280" s="22"/>
      <c r="M280" s="22"/>
      <c r="N280" s="22"/>
      <c r="O280" s="22"/>
      <c r="P280" s="22"/>
      <c r="Q280" s="22"/>
      <c r="R280" s="22"/>
      <c r="S280" s="22"/>
      <c r="T280" s="22"/>
      <c r="U280" s="22"/>
      <c r="V280" s="22"/>
      <c r="W280" s="22"/>
      <c r="X280" s="22"/>
      <c r="Y280" s="22"/>
      <c r="Z280" s="22"/>
    </row>
    <row r="281" spans="5:26" ht="12.75" customHeight="1" x14ac:dyDescent="0.35">
      <c r="E281" s="21"/>
      <c r="I281" s="22"/>
      <c r="J281" s="22"/>
      <c r="K281" s="22"/>
      <c r="L281" s="22"/>
      <c r="M281" s="22"/>
      <c r="N281" s="22"/>
      <c r="O281" s="22"/>
      <c r="P281" s="22"/>
      <c r="Q281" s="22"/>
      <c r="R281" s="22"/>
      <c r="S281" s="22"/>
      <c r="T281" s="22"/>
      <c r="U281" s="22"/>
      <c r="V281" s="22"/>
      <c r="W281" s="22"/>
      <c r="X281" s="22"/>
      <c r="Y281" s="22"/>
      <c r="Z281" s="22"/>
    </row>
    <row r="282" spans="5:26" ht="12.75" customHeight="1" x14ac:dyDescent="0.35">
      <c r="E282" s="21"/>
      <c r="I282" s="22"/>
      <c r="J282" s="22"/>
      <c r="K282" s="22"/>
      <c r="L282" s="22"/>
      <c r="M282" s="22"/>
      <c r="N282" s="22"/>
      <c r="O282" s="22"/>
      <c r="P282" s="22"/>
      <c r="Q282" s="22"/>
      <c r="R282" s="22"/>
      <c r="S282" s="22"/>
      <c r="T282" s="22"/>
      <c r="U282" s="22"/>
      <c r="V282" s="22"/>
      <c r="W282" s="22"/>
      <c r="X282" s="22"/>
      <c r="Y282" s="22"/>
      <c r="Z282" s="22"/>
    </row>
    <row r="283" spans="5:26" ht="12.75" customHeight="1" x14ac:dyDescent="0.35">
      <c r="E283" s="21"/>
      <c r="I283" s="22"/>
      <c r="J283" s="22"/>
      <c r="K283" s="22"/>
      <c r="L283" s="22"/>
      <c r="M283" s="22"/>
      <c r="N283" s="22"/>
      <c r="O283" s="22"/>
      <c r="P283" s="22"/>
      <c r="Q283" s="22"/>
      <c r="R283" s="22"/>
      <c r="S283" s="22"/>
      <c r="T283" s="22"/>
      <c r="U283" s="22"/>
      <c r="V283" s="22"/>
      <c r="W283" s="22"/>
      <c r="X283" s="22"/>
      <c r="Y283" s="22"/>
      <c r="Z283" s="22"/>
    </row>
    <row r="284" spans="5:26" ht="12.75" customHeight="1" x14ac:dyDescent="0.35">
      <c r="E284" s="21"/>
      <c r="I284" s="22"/>
      <c r="J284" s="22"/>
      <c r="K284" s="22"/>
      <c r="L284" s="22"/>
      <c r="M284" s="22"/>
      <c r="N284" s="22"/>
      <c r="O284" s="22"/>
      <c r="P284" s="22"/>
      <c r="Q284" s="22"/>
      <c r="R284" s="22"/>
      <c r="S284" s="22"/>
      <c r="T284" s="22"/>
      <c r="U284" s="22"/>
      <c r="V284" s="22"/>
      <c r="W284" s="22"/>
      <c r="X284" s="22"/>
      <c r="Y284" s="22"/>
      <c r="Z284" s="22"/>
    </row>
    <row r="285" spans="5:26" ht="12.75" customHeight="1" x14ac:dyDescent="0.35">
      <c r="E285" s="21"/>
      <c r="I285" s="22"/>
      <c r="J285" s="22"/>
      <c r="K285" s="22"/>
      <c r="L285" s="22"/>
      <c r="M285" s="22"/>
      <c r="N285" s="22"/>
      <c r="O285" s="22"/>
      <c r="P285" s="22"/>
      <c r="Q285" s="22"/>
      <c r="R285" s="22"/>
      <c r="S285" s="22"/>
      <c r="T285" s="22"/>
      <c r="U285" s="22"/>
      <c r="V285" s="22"/>
      <c r="W285" s="22"/>
      <c r="X285" s="22"/>
      <c r="Y285" s="22"/>
      <c r="Z285" s="22"/>
    </row>
    <row r="286" spans="5:26" ht="12.75" customHeight="1" x14ac:dyDescent="0.35">
      <c r="E286" s="21"/>
      <c r="I286" s="22"/>
      <c r="J286" s="22"/>
      <c r="K286" s="22"/>
      <c r="L286" s="22"/>
      <c r="M286" s="22"/>
      <c r="N286" s="22"/>
      <c r="O286" s="22"/>
      <c r="P286" s="22"/>
      <c r="Q286" s="22"/>
      <c r="R286" s="22"/>
      <c r="S286" s="22"/>
      <c r="T286" s="22"/>
      <c r="U286" s="22"/>
      <c r="V286" s="22"/>
      <c r="W286" s="22"/>
      <c r="X286" s="22"/>
      <c r="Y286" s="22"/>
      <c r="Z286" s="22"/>
    </row>
    <row r="287" spans="5:26" ht="12.75" customHeight="1" x14ac:dyDescent="0.35">
      <c r="E287" s="21"/>
      <c r="I287" s="22"/>
      <c r="J287" s="22"/>
      <c r="K287" s="22"/>
      <c r="L287" s="22"/>
      <c r="M287" s="22"/>
      <c r="N287" s="22"/>
      <c r="O287" s="22"/>
      <c r="P287" s="22"/>
      <c r="Q287" s="22"/>
      <c r="R287" s="22"/>
      <c r="S287" s="22"/>
      <c r="T287" s="22"/>
      <c r="U287" s="22"/>
      <c r="V287" s="22"/>
      <c r="W287" s="22"/>
      <c r="X287" s="22"/>
      <c r="Y287" s="22"/>
      <c r="Z287" s="22"/>
    </row>
    <row r="288" spans="5:26" ht="12.75" customHeight="1" x14ac:dyDescent="0.35">
      <c r="E288" s="21"/>
      <c r="I288" s="22"/>
      <c r="J288" s="22"/>
      <c r="K288" s="22"/>
      <c r="L288" s="22"/>
      <c r="M288" s="22"/>
      <c r="N288" s="22"/>
      <c r="O288" s="22"/>
      <c r="P288" s="22"/>
      <c r="Q288" s="22"/>
      <c r="R288" s="22"/>
      <c r="S288" s="22"/>
      <c r="T288" s="22"/>
      <c r="U288" s="22"/>
      <c r="V288" s="22"/>
      <c r="W288" s="22"/>
      <c r="X288" s="22"/>
      <c r="Y288" s="22"/>
      <c r="Z288" s="22"/>
    </row>
    <row r="289" spans="5:26" ht="12.75" customHeight="1" x14ac:dyDescent="0.35">
      <c r="E289" s="21"/>
      <c r="I289" s="22"/>
      <c r="J289" s="22"/>
      <c r="K289" s="22"/>
      <c r="L289" s="22"/>
      <c r="M289" s="22"/>
      <c r="N289" s="22"/>
      <c r="O289" s="22"/>
      <c r="P289" s="22"/>
      <c r="Q289" s="22"/>
      <c r="R289" s="22"/>
      <c r="S289" s="22"/>
      <c r="T289" s="22"/>
      <c r="U289" s="22"/>
      <c r="V289" s="22"/>
      <c r="W289" s="22"/>
      <c r="X289" s="22"/>
      <c r="Y289" s="22"/>
      <c r="Z289" s="22"/>
    </row>
    <row r="290" spans="5:26" ht="12.75" customHeight="1" x14ac:dyDescent="0.35">
      <c r="E290" s="21"/>
      <c r="I290" s="22"/>
      <c r="J290" s="22"/>
      <c r="K290" s="22"/>
      <c r="L290" s="22"/>
      <c r="M290" s="22"/>
      <c r="N290" s="22"/>
      <c r="O290" s="22"/>
      <c r="P290" s="22"/>
      <c r="Q290" s="22"/>
      <c r="R290" s="22"/>
      <c r="S290" s="22"/>
      <c r="T290" s="22"/>
      <c r="U290" s="22"/>
      <c r="V290" s="22"/>
      <c r="W290" s="22"/>
      <c r="X290" s="22"/>
      <c r="Y290" s="22"/>
      <c r="Z290" s="22"/>
    </row>
    <row r="291" spans="5:26" ht="12.75" customHeight="1" x14ac:dyDescent="0.35">
      <c r="E291" s="21"/>
      <c r="I291" s="22"/>
      <c r="J291" s="22"/>
      <c r="K291" s="22"/>
      <c r="L291" s="22"/>
      <c r="M291" s="22"/>
      <c r="N291" s="22"/>
      <c r="O291" s="22"/>
      <c r="P291" s="22"/>
      <c r="Q291" s="22"/>
      <c r="R291" s="22"/>
      <c r="S291" s="22"/>
      <c r="T291" s="22"/>
      <c r="U291" s="22"/>
      <c r="V291" s="22"/>
      <c r="W291" s="22"/>
      <c r="X291" s="22"/>
      <c r="Y291" s="22"/>
      <c r="Z291" s="22"/>
    </row>
    <row r="292" spans="5:26" ht="12.75" customHeight="1" x14ac:dyDescent="0.35">
      <c r="E292" s="21"/>
      <c r="I292" s="22"/>
      <c r="J292" s="22"/>
      <c r="K292" s="22"/>
      <c r="L292" s="22"/>
      <c r="M292" s="22"/>
      <c r="N292" s="22"/>
      <c r="O292" s="22"/>
      <c r="P292" s="22"/>
      <c r="Q292" s="22"/>
      <c r="R292" s="22"/>
      <c r="S292" s="22"/>
      <c r="T292" s="22"/>
      <c r="U292" s="22"/>
      <c r="V292" s="22"/>
      <c r="W292" s="22"/>
      <c r="X292" s="22"/>
      <c r="Y292" s="22"/>
      <c r="Z292" s="22"/>
    </row>
    <row r="293" spans="5:26" ht="12.75" customHeight="1" x14ac:dyDescent="0.35">
      <c r="E293" s="21"/>
      <c r="I293" s="22"/>
      <c r="J293" s="22"/>
      <c r="K293" s="22"/>
      <c r="L293" s="22"/>
      <c r="M293" s="22"/>
      <c r="N293" s="22"/>
      <c r="O293" s="22"/>
      <c r="P293" s="22"/>
      <c r="Q293" s="22"/>
      <c r="R293" s="22"/>
      <c r="S293" s="22"/>
      <c r="T293" s="22"/>
      <c r="U293" s="22"/>
      <c r="V293" s="22"/>
      <c r="W293" s="22"/>
      <c r="X293" s="22"/>
      <c r="Y293" s="22"/>
      <c r="Z293" s="22"/>
    </row>
    <row r="294" spans="5:26" ht="12.75" customHeight="1" x14ac:dyDescent="0.35">
      <c r="E294" s="21"/>
      <c r="I294" s="22"/>
      <c r="J294" s="22"/>
      <c r="K294" s="22"/>
      <c r="L294" s="22"/>
      <c r="M294" s="22"/>
      <c r="N294" s="22"/>
      <c r="O294" s="22"/>
      <c r="P294" s="22"/>
      <c r="Q294" s="22"/>
      <c r="R294" s="22"/>
      <c r="S294" s="22"/>
      <c r="T294" s="22"/>
      <c r="U294" s="22"/>
      <c r="V294" s="22"/>
      <c r="W294" s="22"/>
      <c r="X294" s="22"/>
      <c r="Y294" s="22"/>
      <c r="Z294" s="22"/>
    </row>
    <row r="295" spans="5:26" ht="12.75" customHeight="1" x14ac:dyDescent="0.35">
      <c r="E295" s="21"/>
      <c r="I295" s="22"/>
      <c r="J295" s="22"/>
      <c r="K295" s="22"/>
      <c r="L295" s="22"/>
      <c r="M295" s="22"/>
      <c r="N295" s="22"/>
      <c r="O295" s="22"/>
      <c r="P295" s="22"/>
      <c r="Q295" s="22"/>
      <c r="R295" s="22"/>
      <c r="S295" s="22"/>
      <c r="T295" s="22"/>
      <c r="U295" s="22"/>
      <c r="V295" s="22"/>
      <c r="W295" s="22"/>
      <c r="X295" s="22"/>
      <c r="Y295" s="22"/>
      <c r="Z295" s="22"/>
    </row>
    <row r="296" spans="5:26" ht="12.75" customHeight="1" x14ac:dyDescent="0.35">
      <c r="E296" s="21"/>
      <c r="I296" s="22"/>
      <c r="J296" s="22"/>
      <c r="K296" s="22"/>
      <c r="L296" s="22"/>
      <c r="M296" s="22"/>
      <c r="N296" s="22"/>
      <c r="O296" s="22"/>
      <c r="P296" s="22"/>
      <c r="Q296" s="22"/>
      <c r="R296" s="22"/>
      <c r="S296" s="22"/>
      <c r="T296" s="22"/>
      <c r="U296" s="22"/>
      <c r="V296" s="22"/>
      <c r="W296" s="22"/>
      <c r="X296" s="22"/>
      <c r="Y296" s="22"/>
      <c r="Z296" s="22"/>
    </row>
    <row r="297" spans="5:26" ht="12.75" customHeight="1" x14ac:dyDescent="0.35">
      <c r="E297" s="21"/>
      <c r="I297" s="22"/>
      <c r="J297" s="22"/>
      <c r="K297" s="22"/>
      <c r="L297" s="22"/>
      <c r="M297" s="22"/>
      <c r="N297" s="22"/>
      <c r="O297" s="22"/>
      <c r="P297" s="22"/>
      <c r="Q297" s="22"/>
      <c r="R297" s="22"/>
      <c r="S297" s="22"/>
      <c r="T297" s="22"/>
      <c r="U297" s="22"/>
      <c r="V297" s="22"/>
      <c r="W297" s="22"/>
      <c r="X297" s="22"/>
      <c r="Y297" s="22"/>
      <c r="Z297" s="22"/>
    </row>
    <row r="298" spans="5:26" ht="12.75" customHeight="1" x14ac:dyDescent="0.35">
      <c r="E298" s="21"/>
      <c r="I298" s="22"/>
      <c r="J298" s="22"/>
      <c r="K298" s="22"/>
      <c r="L298" s="22"/>
      <c r="M298" s="22"/>
      <c r="N298" s="22"/>
      <c r="O298" s="22"/>
      <c r="P298" s="22"/>
      <c r="Q298" s="22"/>
      <c r="R298" s="22"/>
      <c r="S298" s="22"/>
      <c r="T298" s="22"/>
      <c r="U298" s="22"/>
      <c r="V298" s="22"/>
      <c r="W298" s="22"/>
      <c r="X298" s="22"/>
      <c r="Y298" s="22"/>
      <c r="Z298" s="22"/>
    </row>
    <row r="299" spans="5:26" ht="12.75" customHeight="1" x14ac:dyDescent="0.35">
      <c r="E299" s="21"/>
      <c r="I299" s="22"/>
      <c r="J299" s="22"/>
      <c r="K299" s="22"/>
      <c r="L299" s="22"/>
      <c r="M299" s="22"/>
      <c r="N299" s="22"/>
      <c r="O299" s="22"/>
      <c r="P299" s="22"/>
      <c r="Q299" s="22"/>
      <c r="R299" s="22"/>
      <c r="S299" s="22"/>
      <c r="T299" s="22"/>
      <c r="U299" s="22"/>
      <c r="V299" s="22"/>
      <c r="W299" s="22"/>
      <c r="X299" s="22"/>
      <c r="Y299" s="22"/>
      <c r="Z299" s="22"/>
    </row>
    <row r="300" spans="5:26" ht="12.75" customHeight="1" x14ac:dyDescent="0.35">
      <c r="E300" s="21"/>
      <c r="I300" s="22"/>
      <c r="J300" s="22"/>
      <c r="K300" s="22"/>
      <c r="L300" s="22"/>
      <c r="M300" s="22"/>
      <c r="N300" s="22"/>
      <c r="O300" s="22"/>
      <c r="P300" s="22"/>
      <c r="Q300" s="22"/>
      <c r="R300" s="22"/>
      <c r="S300" s="22"/>
      <c r="T300" s="22"/>
      <c r="U300" s="22"/>
      <c r="V300" s="22"/>
      <c r="W300" s="22"/>
      <c r="X300" s="22"/>
      <c r="Y300" s="22"/>
      <c r="Z300" s="22"/>
    </row>
    <row r="301" spans="5:26" ht="12.75" customHeight="1" x14ac:dyDescent="0.35">
      <c r="E301" s="21"/>
      <c r="I301" s="22"/>
      <c r="J301" s="22"/>
      <c r="K301" s="22"/>
      <c r="L301" s="22"/>
      <c r="M301" s="22"/>
      <c r="N301" s="22"/>
      <c r="O301" s="22"/>
      <c r="P301" s="22"/>
      <c r="Q301" s="22"/>
      <c r="R301" s="22"/>
      <c r="S301" s="22"/>
      <c r="T301" s="22"/>
      <c r="U301" s="22"/>
      <c r="V301" s="22"/>
      <c r="W301" s="22"/>
      <c r="X301" s="22"/>
      <c r="Y301" s="22"/>
      <c r="Z301" s="22"/>
    </row>
    <row r="302" spans="5:26" ht="12.75" customHeight="1" x14ac:dyDescent="0.35">
      <c r="E302" s="21"/>
      <c r="I302" s="22"/>
      <c r="J302" s="22"/>
      <c r="K302" s="22"/>
      <c r="L302" s="22"/>
      <c r="M302" s="22"/>
      <c r="N302" s="22"/>
      <c r="O302" s="22"/>
      <c r="P302" s="22"/>
      <c r="Q302" s="22"/>
      <c r="R302" s="22"/>
      <c r="S302" s="22"/>
      <c r="T302" s="22"/>
      <c r="U302" s="22"/>
      <c r="V302" s="22"/>
      <c r="W302" s="22"/>
      <c r="X302" s="22"/>
      <c r="Y302" s="22"/>
      <c r="Z302" s="22"/>
    </row>
    <row r="303" spans="5:26" ht="12.75" customHeight="1" x14ac:dyDescent="0.35">
      <c r="E303" s="21"/>
      <c r="I303" s="22"/>
      <c r="J303" s="22"/>
      <c r="K303" s="22"/>
      <c r="L303" s="22"/>
      <c r="M303" s="22"/>
      <c r="N303" s="22"/>
      <c r="O303" s="22"/>
      <c r="P303" s="22"/>
      <c r="Q303" s="22"/>
      <c r="R303" s="22"/>
      <c r="S303" s="22"/>
      <c r="T303" s="22"/>
      <c r="U303" s="22"/>
      <c r="V303" s="22"/>
      <c r="W303" s="22"/>
      <c r="X303" s="22"/>
      <c r="Y303" s="22"/>
      <c r="Z303" s="22"/>
    </row>
    <row r="304" spans="5:26" ht="12.75" customHeight="1" x14ac:dyDescent="0.35">
      <c r="E304" s="21"/>
      <c r="I304" s="22"/>
      <c r="J304" s="22"/>
      <c r="K304" s="22"/>
      <c r="L304" s="22"/>
      <c r="M304" s="22"/>
      <c r="N304" s="22"/>
      <c r="O304" s="22"/>
      <c r="P304" s="22"/>
      <c r="Q304" s="22"/>
      <c r="R304" s="22"/>
      <c r="S304" s="22"/>
      <c r="T304" s="22"/>
      <c r="U304" s="22"/>
      <c r="V304" s="22"/>
      <c r="W304" s="22"/>
      <c r="X304" s="22"/>
      <c r="Y304" s="22"/>
      <c r="Z304" s="22"/>
    </row>
    <row r="305" spans="5:26" ht="12.75" customHeight="1" x14ac:dyDescent="0.35">
      <c r="E305" s="21"/>
      <c r="I305" s="22"/>
      <c r="J305" s="22"/>
      <c r="K305" s="22"/>
      <c r="L305" s="22"/>
      <c r="M305" s="22"/>
      <c r="N305" s="22"/>
      <c r="O305" s="22"/>
      <c r="P305" s="22"/>
      <c r="Q305" s="22"/>
      <c r="R305" s="22"/>
      <c r="S305" s="22"/>
      <c r="T305" s="22"/>
      <c r="U305" s="22"/>
      <c r="V305" s="22"/>
      <c r="W305" s="22"/>
      <c r="X305" s="22"/>
      <c r="Y305" s="22"/>
      <c r="Z305" s="22"/>
    </row>
    <row r="306" spans="5:26" ht="12.75" customHeight="1" x14ac:dyDescent="0.35">
      <c r="E306" s="21"/>
      <c r="I306" s="22"/>
      <c r="J306" s="22"/>
      <c r="K306" s="22"/>
      <c r="L306" s="22"/>
      <c r="M306" s="22"/>
      <c r="N306" s="22"/>
      <c r="O306" s="22"/>
      <c r="P306" s="22"/>
      <c r="Q306" s="22"/>
      <c r="R306" s="22"/>
      <c r="S306" s="22"/>
      <c r="T306" s="22"/>
      <c r="U306" s="22"/>
      <c r="V306" s="22"/>
      <c r="W306" s="22"/>
      <c r="X306" s="22"/>
      <c r="Y306" s="22"/>
      <c r="Z306" s="22"/>
    </row>
    <row r="307" spans="5:26" ht="12.75" customHeight="1" x14ac:dyDescent="0.35">
      <c r="E307" s="21"/>
      <c r="I307" s="22"/>
      <c r="J307" s="22"/>
      <c r="K307" s="22"/>
      <c r="L307" s="22"/>
      <c r="M307" s="22"/>
      <c r="N307" s="22"/>
      <c r="O307" s="22"/>
      <c r="P307" s="22"/>
      <c r="Q307" s="22"/>
      <c r="R307" s="22"/>
      <c r="S307" s="22"/>
      <c r="T307" s="22"/>
      <c r="U307" s="22"/>
      <c r="V307" s="22"/>
      <c r="W307" s="22"/>
      <c r="X307" s="22"/>
      <c r="Y307" s="22"/>
      <c r="Z307" s="22"/>
    </row>
    <row r="308" spans="5:26" ht="12.75" customHeight="1" x14ac:dyDescent="0.35">
      <c r="E308" s="21"/>
      <c r="I308" s="22"/>
      <c r="J308" s="22"/>
      <c r="K308" s="22"/>
      <c r="L308" s="22"/>
      <c r="M308" s="22"/>
      <c r="N308" s="22"/>
      <c r="O308" s="22"/>
      <c r="P308" s="22"/>
      <c r="Q308" s="22"/>
      <c r="R308" s="22"/>
      <c r="S308" s="22"/>
      <c r="T308" s="22"/>
      <c r="U308" s="22"/>
      <c r="V308" s="22"/>
      <c r="W308" s="22"/>
      <c r="X308" s="22"/>
      <c r="Y308" s="22"/>
      <c r="Z308" s="22"/>
    </row>
    <row r="309" spans="5:26" ht="12.75" customHeight="1" x14ac:dyDescent="0.35">
      <c r="E309" s="21"/>
      <c r="I309" s="22"/>
      <c r="J309" s="22"/>
      <c r="K309" s="22"/>
      <c r="L309" s="22"/>
      <c r="M309" s="22"/>
      <c r="N309" s="22"/>
      <c r="O309" s="22"/>
      <c r="P309" s="22"/>
      <c r="Q309" s="22"/>
      <c r="R309" s="22"/>
      <c r="S309" s="22"/>
      <c r="T309" s="22"/>
      <c r="U309" s="22"/>
      <c r="V309" s="22"/>
      <c r="W309" s="22"/>
      <c r="X309" s="22"/>
      <c r="Y309" s="22"/>
      <c r="Z309" s="22"/>
    </row>
    <row r="310" spans="5:26" ht="12.75" customHeight="1" x14ac:dyDescent="0.35">
      <c r="E310" s="21"/>
      <c r="I310" s="22"/>
      <c r="J310" s="22"/>
      <c r="K310" s="22"/>
      <c r="L310" s="22"/>
      <c r="M310" s="22"/>
      <c r="N310" s="22"/>
      <c r="O310" s="22"/>
      <c r="P310" s="22"/>
      <c r="Q310" s="22"/>
      <c r="R310" s="22"/>
      <c r="S310" s="22"/>
      <c r="T310" s="22"/>
      <c r="U310" s="22"/>
      <c r="V310" s="22"/>
      <c r="W310" s="22"/>
      <c r="X310" s="22"/>
      <c r="Y310" s="22"/>
      <c r="Z310" s="22"/>
    </row>
    <row r="311" spans="5:26" ht="12.75" customHeight="1" x14ac:dyDescent="0.35">
      <c r="E311" s="21"/>
      <c r="I311" s="22"/>
      <c r="J311" s="22"/>
      <c r="K311" s="22"/>
      <c r="L311" s="22"/>
      <c r="M311" s="22"/>
      <c r="N311" s="22"/>
      <c r="O311" s="22"/>
      <c r="P311" s="22"/>
      <c r="Q311" s="22"/>
      <c r="R311" s="22"/>
      <c r="S311" s="22"/>
      <c r="T311" s="22"/>
      <c r="U311" s="22"/>
      <c r="V311" s="22"/>
      <c r="W311" s="22"/>
      <c r="X311" s="22"/>
      <c r="Y311" s="22"/>
      <c r="Z311" s="22"/>
    </row>
    <row r="312" spans="5:26" ht="12.75" customHeight="1" x14ac:dyDescent="0.35">
      <c r="E312" s="21"/>
      <c r="I312" s="22"/>
      <c r="J312" s="22"/>
      <c r="K312" s="22"/>
      <c r="L312" s="22"/>
      <c r="M312" s="22"/>
      <c r="N312" s="22"/>
      <c r="O312" s="22"/>
      <c r="P312" s="22"/>
      <c r="Q312" s="22"/>
      <c r="R312" s="22"/>
      <c r="S312" s="22"/>
      <c r="T312" s="22"/>
      <c r="U312" s="22"/>
      <c r="V312" s="22"/>
      <c r="W312" s="22"/>
      <c r="X312" s="22"/>
      <c r="Y312" s="22"/>
      <c r="Z312" s="22"/>
    </row>
    <row r="313" spans="5:26" ht="12.75" customHeight="1" x14ac:dyDescent="0.35">
      <c r="E313" s="21"/>
      <c r="I313" s="22"/>
      <c r="J313" s="22"/>
      <c r="K313" s="22"/>
      <c r="L313" s="22"/>
      <c r="M313" s="22"/>
      <c r="N313" s="22"/>
      <c r="O313" s="22"/>
      <c r="P313" s="22"/>
      <c r="Q313" s="22"/>
      <c r="R313" s="22"/>
      <c r="S313" s="22"/>
      <c r="T313" s="22"/>
      <c r="U313" s="22"/>
      <c r="V313" s="22"/>
      <c r="W313" s="22"/>
      <c r="X313" s="22"/>
      <c r="Y313" s="22"/>
      <c r="Z313" s="22"/>
    </row>
    <row r="314" spans="5:26" ht="12.75" customHeight="1" x14ac:dyDescent="0.35">
      <c r="E314" s="21"/>
      <c r="I314" s="22"/>
      <c r="J314" s="22"/>
      <c r="K314" s="22"/>
      <c r="L314" s="22"/>
      <c r="M314" s="22"/>
      <c r="N314" s="22"/>
      <c r="O314" s="22"/>
      <c r="P314" s="22"/>
      <c r="Q314" s="22"/>
      <c r="R314" s="22"/>
      <c r="S314" s="22"/>
      <c r="T314" s="22"/>
      <c r="U314" s="22"/>
      <c r="V314" s="22"/>
      <c r="W314" s="22"/>
      <c r="X314" s="22"/>
      <c r="Y314" s="22"/>
      <c r="Z314" s="22"/>
    </row>
    <row r="315" spans="5:26" ht="12.75" customHeight="1" x14ac:dyDescent="0.35">
      <c r="E315" s="21"/>
      <c r="I315" s="22"/>
      <c r="J315" s="22"/>
      <c r="K315" s="22"/>
      <c r="L315" s="22"/>
      <c r="M315" s="22"/>
      <c r="N315" s="22"/>
      <c r="O315" s="22"/>
      <c r="P315" s="22"/>
      <c r="Q315" s="22"/>
      <c r="R315" s="22"/>
      <c r="S315" s="22"/>
      <c r="T315" s="22"/>
      <c r="U315" s="22"/>
      <c r="V315" s="22"/>
      <c r="W315" s="22"/>
      <c r="X315" s="22"/>
      <c r="Y315" s="22"/>
      <c r="Z315" s="22"/>
    </row>
    <row r="316" spans="5:26" ht="12.75" customHeight="1" x14ac:dyDescent="0.35">
      <c r="E316" s="21"/>
      <c r="I316" s="22"/>
      <c r="J316" s="22"/>
      <c r="K316" s="22"/>
      <c r="L316" s="22"/>
      <c r="M316" s="22"/>
      <c r="N316" s="22"/>
      <c r="O316" s="22"/>
      <c r="P316" s="22"/>
      <c r="Q316" s="22"/>
      <c r="R316" s="22"/>
      <c r="S316" s="22"/>
      <c r="T316" s="22"/>
      <c r="U316" s="22"/>
      <c r="V316" s="22"/>
      <c r="W316" s="22"/>
      <c r="X316" s="22"/>
      <c r="Y316" s="22"/>
      <c r="Z316" s="22"/>
    </row>
    <row r="317" spans="5:26" ht="12.75" customHeight="1" x14ac:dyDescent="0.35">
      <c r="E317" s="21"/>
      <c r="I317" s="22"/>
      <c r="J317" s="22"/>
      <c r="K317" s="22"/>
      <c r="L317" s="22"/>
      <c r="M317" s="22"/>
      <c r="N317" s="22"/>
      <c r="O317" s="22"/>
      <c r="P317" s="22"/>
      <c r="Q317" s="22"/>
      <c r="R317" s="22"/>
      <c r="S317" s="22"/>
      <c r="T317" s="22"/>
      <c r="U317" s="22"/>
      <c r="V317" s="22"/>
      <c r="W317" s="22"/>
      <c r="X317" s="22"/>
      <c r="Y317" s="22"/>
      <c r="Z317" s="22"/>
    </row>
    <row r="318" spans="5:26" ht="12.75" customHeight="1" x14ac:dyDescent="0.35">
      <c r="E318" s="21"/>
      <c r="I318" s="22"/>
      <c r="J318" s="22"/>
      <c r="K318" s="22"/>
      <c r="L318" s="22"/>
      <c r="M318" s="22"/>
      <c r="N318" s="22"/>
      <c r="O318" s="22"/>
      <c r="P318" s="22"/>
      <c r="Q318" s="22"/>
      <c r="R318" s="22"/>
      <c r="S318" s="22"/>
      <c r="T318" s="22"/>
      <c r="U318" s="22"/>
      <c r="V318" s="22"/>
      <c r="W318" s="22"/>
      <c r="X318" s="22"/>
      <c r="Y318" s="22"/>
      <c r="Z318" s="22"/>
    </row>
    <row r="319" spans="5:26" ht="12.75" customHeight="1" x14ac:dyDescent="0.35">
      <c r="E319" s="21"/>
      <c r="I319" s="22"/>
      <c r="J319" s="22"/>
      <c r="K319" s="22"/>
      <c r="L319" s="22"/>
      <c r="M319" s="22"/>
      <c r="N319" s="22"/>
      <c r="O319" s="22"/>
      <c r="P319" s="22"/>
      <c r="Q319" s="22"/>
      <c r="R319" s="22"/>
      <c r="S319" s="22"/>
      <c r="T319" s="22"/>
      <c r="U319" s="22"/>
      <c r="V319" s="22"/>
      <c r="W319" s="22"/>
      <c r="X319" s="22"/>
      <c r="Y319" s="22"/>
      <c r="Z319" s="22"/>
    </row>
    <row r="320" spans="5:26" ht="12.75" customHeight="1" x14ac:dyDescent="0.35">
      <c r="E320" s="21"/>
      <c r="I320" s="22"/>
      <c r="J320" s="22"/>
      <c r="K320" s="22"/>
      <c r="L320" s="22"/>
      <c r="M320" s="22"/>
      <c r="N320" s="22"/>
      <c r="O320" s="22"/>
      <c r="P320" s="22"/>
      <c r="Q320" s="22"/>
      <c r="R320" s="22"/>
      <c r="S320" s="22"/>
      <c r="T320" s="22"/>
      <c r="U320" s="22"/>
      <c r="V320" s="22"/>
      <c r="W320" s="22"/>
      <c r="X320" s="22"/>
      <c r="Y320" s="22"/>
      <c r="Z320" s="22"/>
    </row>
    <row r="321" spans="5:26" ht="12.75" customHeight="1" x14ac:dyDescent="0.35">
      <c r="E321" s="21"/>
      <c r="I321" s="22"/>
      <c r="J321" s="22"/>
      <c r="K321" s="22"/>
      <c r="L321" s="22"/>
      <c r="M321" s="22"/>
      <c r="N321" s="22"/>
      <c r="O321" s="22"/>
      <c r="P321" s="22"/>
      <c r="Q321" s="22"/>
      <c r="R321" s="22"/>
      <c r="S321" s="22"/>
      <c r="T321" s="22"/>
      <c r="U321" s="22"/>
      <c r="V321" s="22"/>
      <c r="W321" s="22"/>
      <c r="X321" s="22"/>
      <c r="Y321" s="22"/>
      <c r="Z321" s="22"/>
    </row>
    <row r="322" spans="5:26" ht="12.75" customHeight="1" x14ac:dyDescent="0.35">
      <c r="E322" s="21"/>
      <c r="I322" s="22"/>
      <c r="J322" s="22"/>
      <c r="K322" s="22"/>
      <c r="L322" s="22"/>
      <c r="M322" s="22"/>
      <c r="N322" s="22"/>
      <c r="O322" s="22"/>
      <c r="P322" s="22"/>
      <c r="Q322" s="22"/>
      <c r="R322" s="22"/>
      <c r="S322" s="22"/>
      <c r="T322" s="22"/>
      <c r="U322" s="22"/>
      <c r="V322" s="22"/>
      <c r="W322" s="22"/>
      <c r="X322" s="22"/>
      <c r="Y322" s="22"/>
      <c r="Z322" s="22"/>
    </row>
    <row r="323" spans="5:26" ht="12.75" customHeight="1" x14ac:dyDescent="0.35">
      <c r="E323" s="21"/>
      <c r="I323" s="22"/>
      <c r="J323" s="22"/>
      <c r="K323" s="22"/>
      <c r="L323" s="22"/>
      <c r="M323" s="22"/>
      <c r="N323" s="22"/>
      <c r="O323" s="22"/>
      <c r="P323" s="22"/>
      <c r="Q323" s="22"/>
      <c r="R323" s="22"/>
      <c r="S323" s="22"/>
      <c r="T323" s="22"/>
      <c r="U323" s="22"/>
      <c r="V323" s="22"/>
      <c r="W323" s="22"/>
      <c r="X323" s="22"/>
      <c r="Y323" s="22"/>
      <c r="Z323" s="22"/>
    </row>
    <row r="324" spans="5:26" ht="12.75" customHeight="1" x14ac:dyDescent="0.35">
      <c r="E324" s="21"/>
      <c r="I324" s="22"/>
      <c r="J324" s="22"/>
      <c r="K324" s="22"/>
      <c r="L324" s="22"/>
      <c r="M324" s="22"/>
      <c r="N324" s="22"/>
      <c r="O324" s="22"/>
      <c r="P324" s="22"/>
      <c r="Q324" s="22"/>
      <c r="R324" s="22"/>
      <c r="S324" s="22"/>
      <c r="T324" s="22"/>
      <c r="U324" s="22"/>
      <c r="V324" s="22"/>
      <c r="W324" s="22"/>
      <c r="X324" s="22"/>
      <c r="Y324" s="22"/>
      <c r="Z324" s="22"/>
    </row>
    <row r="325" spans="5:26" ht="12.75" customHeight="1" x14ac:dyDescent="0.35">
      <c r="E325" s="21"/>
      <c r="I325" s="22"/>
      <c r="J325" s="22"/>
      <c r="K325" s="22"/>
      <c r="L325" s="22"/>
      <c r="M325" s="22"/>
      <c r="N325" s="22"/>
      <c r="O325" s="22"/>
      <c r="P325" s="22"/>
      <c r="Q325" s="22"/>
      <c r="R325" s="22"/>
      <c r="S325" s="22"/>
      <c r="T325" s="22"/>
      <c r="U325" s="22"/>
      <c r="V325" s="22"/>
      <c r="W325" s="22"/>
      <c r="X325" s="22"/>
      <c r="Y325" s="22"/>
      <c r="Z325" s="22"/>
    </row>
    <row r="326" spans="5:26" ht="12.75" customHeight="1" x14ac:dyDescent="0.35">
      <c r="E326" s="21"/>
      <c r="I326" s="22"/>
      <c r="J326" s="22"/>
      <c r="K326" s="22"/>
      <c r="L326" s="22"/>
      <c r="M326" s="22"/>
      <c r="N326" s="22"/>
      <c r="O326" s="22"/>
      <c r="P326" s="22"/>
      <c r="Q326" s="22"/>
      <c r="R326" s="22"/>
      <c r="S326" s="22"/>
      <c r="T326" s="22"/>
      <c r="U326" s="22"/>
      <c r="V326" s="22"/>
      <c r="W326" s="22"/>
      <c r="X326" s="22"/>
      <c r="Y326" s="22"/>
      <c r="Z326" s="22"/>
    </row>
    <row r="327" spans="5:26" ht="12.75" customHeight="1" x14ac:dyDescent="0.35">
      <c r="E327" s="21"/>
      <c r="I327" s="22"/>
      <c r="J327" s="22"/>
      <c r="K327" s="22"/>
      <c r="L327" s="22"/>
      <c r="M327" s="22"/>
      <c r="N327" s="22"/>
      <c r="O327" s="22"/>
      <c r="P327" s="22"/>
      <c r="Q327" s="22"/>
      <c r="R327" s="22"/>
      <c r="S327" s="22"/>
      <c r="T327" s="22"/>
      <c r="U327" s="22"/>
      <c r="V327" s="22"/>
      <c r="W327" s="22"/>
      <c r="X327" s="22"/>
      <c r="Y327" s="22"/>
      <c r="Z327" s="22"/>
    </row>
    <row r="328" spans="5:26" ht="12.75" customHeight="1" x14ac:dyDescent="0.35">
      <c r="E328" s="21"/>
      <c r="I328" s="22"/>
      <c r="J328" s="22"/>
      <c r="K328" s="22"/>
      <c r="L328" s="22"/>
      <c r="M328" s="22"/>
      <c r="N328" s="22"/>
      <c r="O328" s="22"/>
      <c r="P328" s="22"/>
      <c r="Q328" s="22"/>
      <c r="R328" s="22"/>
      <c r="S328" s="22"/>
      <c r="T328" s="22"/>
      <c r="U328" s="22"/>
      <c r="V328" s="22"/>
      <c r="W328" s="22"/>
      <c r="X328" s="22"/>
      <c r="Y328" s="22"/>
      <c r="Z328" s="22"/>
    </row>
    <row r="329" spans="5:26" ht="12.75" customHeight="1" x14ac:dyDescent="0.35">
      <c r="E329" s="21"/>
      <c r="I329" s="22"/>
      <c r="J329" s="22"/>
      <c r="K329" s="22"/>
      <c r="L329" s="22"/>
      <c r="M329" s="22"/>
      <c r="N329" s="22"/>
      <c r="O329" s="22"/>
      <c r="P329" s="22"/>
      <c r="Q329" s="22"/>
      <c r="R329" s="22"/>
      <c r="S329" s="22"/>
      <c r="T329" s="22"/>
      <c r="U329" s="22"/>
      <c r="V329" s="22"/>
      <c r="W329" s="22"/>
      <c r="X329" s="22"/>
      <c r="Y329" s="22"/>
      <c r="Z329" s="22"/>
    </row>
    <row r="330" spans="5:26" ht="12.75" customHeight="1" x14ac:dyDescent="0.35">
      <c r="E330" s="21"/>
      <c r="I330" s="22"/>
      <c r="J330" s="22"/>
      <c r="K330" s="22"/>
      <c r="L330" s="22"/>
      <c r="M330" s="22"/>
      <c r="N330" s="22"/>
      <c r="O330" s="22"/>
      <c r="P330" s="22"/>
      <c r="Q330" s="22"/>
      <c r="R330" s="22"/>
      <c r="S330" s="22"/>
      <c r="T330" s="22"/>
      <c r="U330" s="22"/>
      <c r="V330" s="22"/>
      <c r="W330" s="22"/>
      <c r="X330" s="22"/>
      <c r="Y330" s="22"/>
      <c r="Z330" s="22"/>
    </row>
    <row r="331" spans="5:26" ht="12.75" customHeight="1" x14ac:dyDescent="0.35">
      <c r="E331" s="21"/>
      <c r="I331" s="22"/>
      <c r="J331" s="22"/>
      <c r="K331" s="22"/>
      <c r="L331" s="22"/>
      <c r="M331" s="22"/>
      <c r="N331" s="22"/>
      <c r="O331" s="22"/>
      <c r="P331" s="22"/>
      <c r="Q331" s="22"/>
      <c r="R331" s="22"/>
      <c r="S331" s="22"/>
      <c r="T331" s="22"/>
      <c r="U331" s="22"/>
      <c r="V331" s="22"/>
      <c r="W331" s="22"/>
      <c r="X331" s="22"/>
      <c r="Y331" s="22"/>
      <c r="Z331" s="22"/>
    </row>
    <row r="332" spans="5:26" ht="12.75" customHeight="1" x14ac:dyDescent="0.35">
      <c r="E332" s="21"/>
      <c r="I332" s="22"/>
      <c r="J332" s="22"/>
      <c r="K332" s="22"/>
      <c r="L332" s="22"/>
      <c r="M332" s="22"/>
      <c r="N332" s="22"/>
      <c r="O332" s="22"/>
      <c r="P332" s="22"/>
      <c r="Q332" s="22"/>
      <c r="R332" s="22"/>
      <c r="S332" s="22"/>
      <c r="T332" s="22"/>
      <c r="U332" s="22"/>
      <c r="V332" s="22"/>
      <c r="W332" s="22"/>
      <c r="X332" s="22"/>
      <c r="Y332" s="22"/>
      <c r="Z332" s="22"/>
    </row>
    <row r="333" spans="5:26" ht="12.75" customHeight="1" x14ac:dyDescent="0.35">
      <c r="E333" s="21"/>
      <c r="I333" s="22"/>
      <c r="J333" s="22"/>
      <c r="K333" s="22"/>
      <c r="L333" s="22"/>
      <c r="M333" s="22"/>
      <c r="N333" s="22"/>
      <c r="O333" s="22"/>
      <c r="P333" s="22"/>
      <c r="Q333" s="22"/>
      <c r="R333" s="22"/>
      <c r="S333" s="22"/>
      <c r="T333" s="22"/>
      <c r="U333" s="22"/>
      <c r="V333" s="22"/>
      <c r="W333" s="22"/>
      <c r="X333" s="22"/>
      <c r="Y333" s="22"/>
      <c r="Z333" s="22"/>
    </row>
    <row r="334" spans="5:26" ht="12.75" customHeight="1" x14ac:dyDescent="0.35">
      <c r="E334" s="21"/>
      <c r="I334" s="22"/>
      <c r="J334" s="22"/>
      <c r="K334" s="22"/>
      <c r="L334" s="22"/>
      <c r="M334" s="22"/>
      <c r="N334" s="22"/>
      <c r="O334" s="22"/>
      <c r="P334" s="22"/>
      <c r="Q334" s="22"/>
      <c r="R334" s="22"/>
      <c r="S334" s="22"/>
      <c r="T334" s="22"/>
      <c r="U334" s="22"/>
      <c r="V334" s="22"/>
      <c r="W334" s="22"/>
      <c r="X334" s="22"/>
      <c r="Y334" s="22"/>
      <c r="Z334" s="22"/>
    </row>
    <row r="335" spans="5:26" ht="12.75" customHeight="1" x14ac:dyDescent="0.35">
      <c r="E335" s="21"/>
      <c r="I335" s="22"/>
      <c r="J335" s="22"/>
      <c r="K335" s="22"/>
      <c r="L335" s="22"/>
      <c r="M335" s="22"/>
      <c r="N335" s="22"/>
      <c r="O335" s="22"/>
      <c r="P335" s="22"/>
      <c r="Q335" s="22"/>
      <c r="R335" s="22"/>
      <c r="S335" s="22"/>
      <c r="T335" s="22"/>
      <c r="U335" s="22"/>
      <c r="V335" s="22"/>
      <c r="W335" s="22"/>
      <c r="X335" s="22"/>
      <c r="Y335" s="22"/>
      <c r="Z335" s="22"/>
    </row>
    <row r="336" spans="5:26" ht="12.75" customHeight="1" x14ac:dyDescent="0.35">
      <c r="E336" s="21"/>
      <c r="I336" s="22"/>
      <c r="J336" s="22"/>
      <c r="K336" s="22"/>
      <c r="L336" s="22"/>
      <c r="M336" s="22"/>
      <c r="N336" s="22"/>
      <c r="O336" s="22"/>
      <c r="P336" s="22"/>
      <c r="Q336" s="22"/>
      <c r="R336" s="22"/>
      <c r="S336" s="22"/>
      <c r="T336" s="22"/>
      <c r="U336" s="22"/>
      <c r="V336" s="22"/>
      <c r="W336" s="22"/>
      <c r="X336" s="22"/>
      <c r="Y336" s="22"/>
      <c r="Z336" s="22"/>
    </row>
    <row r="337" spans="5:26" ht="12.75" customHeight="1" x14ac:dyDescent="0.35">
      <c r="E337" s="21"/>
      <c r="I337" s="22"/>
      <c r="J337" s="22"/>
      <c r="K337" s="22"/>
      <c r="L337" s="22"/>
      <c r="M337" s="22"/>
      <c r="N337" s="22"/>
      <c r="O337" s="22"/>
      <c r="P337" s="22"/>
      <c r="Q337" s="22"/>
      <c r="R337" s="22"/>
      <c r="S337" s="22"/>
      <c r="T337" s="22"/>
      <c r="U337" s="22"/>
      <c r="V337" s="22"/>
      <c r="W337" s="22"/>
      <c r="X337" s="22"/>
      <c r="Y337" s="22"/>
      <c r="Z337" s="22"/>
    </row>
    <row r="338" spans="5:26" ht="12.75" customHeight="1" x14ac:dyDescent="0.35">
      <c r="E338" s="21"/>
      <c r="I338" s="22"/>
      <c r="J338" s="22"/>
      <c r="K338" s="22"/>
      <c r="L338" s="22"/>
      <c r="M338" s="22"/>
      <c r="N338" s="22"/>
      <c r="O338" s="22"/>
      <c r="P338" s="22"/>
      <c r="Q338" s="22"/>
      <c r="R338" s="22"/>
      <c r="S338" s="22"/>
      <c r="T338" s="22"/>
      <c r="U338" s="22"/>
      <c r="V338" s="22"/>
      <c r="W338" s="22"/>
      <c r="X338" s="22"/>
      <c r="Y338" s="22"/>
      <c r="Z338" s="22"/>
    </row>
    <row r="339" spans="5:26" ht="12.75" customHeight="1" x14ac:dyDescent="0.35">
      <c r="E339" s="21"/>
      <c r="I339" s="22"/>
      <c r="J339" s="22"/>
      <c r="K339" s="22"/>
      <c r="L339" s="22"/>
      <c r="M339" s="22"/>
      <c r="N339" s="22"/>
      <c r="O339" s="22"/>
      <c r="P339" s="22"/>
      <c r="Q339" s="22"/>
      <c r="R339" s="22"/>
      <c r="S339" s="22"/>
      <c r="T339" s="22"/>
      <c r="U339" s="22"/>
      <c r="V339" s="22"/>
      <c r="W339" s="22"/>
      <c r="X339" s="22"/>
      <c r="Y339" s="22"/>
      <c r="Z339" s="22"/>
    </row>
    <row r="340" spans="5:26" ht="12.75" customHeight="1" x14ac:dyDescent="0.35">
      <c r="E340" s="21"/>
      <c r="I340" s="22"/>
      <c r="J340" s="22"/>
      <c r="K340" s="22"/>
      <c r="L340" s="22"/>
      <c r="M340" s="22"/>
      <c r="N340" s="22"/>
      <c r="O340" s="22"/>
      <c r="P340" s="22"/>
      <c r="Q340" s="22"/>
      <c r="R340" s="22"/>
      <c r="S340" s="22"/>
      <c r="T340" s="22"/>
      <c r="U340" s="22"/>
      <c r="V340" s="22"/>
      <c r="W340" s="22"/>
      <c r="X340" s="22"/>
      <c r="Y340" s="22"/>
      <c r="Z340" s="22"/>
    </row>
    <row r="341" spans="5:26" ht="12.75" customHeight="1" x14ac:dyDescent="0.35">
      <c r="E341" s="21"/>
      <c r="I341" s="22"/>
      <c r="J341" s="22"/>
      <c r="K341" s="22"/>
      <c r="L341" s="22"/>
      <c r="M341" s="22"/>
      <c r="N341" s="22"/>
      <c r="O341" s="22"/>
      <c r="P341" s="22"/>
      <c r="Q341" s="22"/>
      <c r="R341" s="22"/>
      <c r="S341" s="22"/>
      <c r="T341" s="22"/>
      <c r="U341" s="22"/>
      <c r="V341" s="22"/>
      <c r="W341" s="22"/>
      <c r="X341" s="22"/>
      <c r="Y341" s="22"/>
      <c r="Z341" s="22"/>
    </row>
    <row r="342" spans="5:26" ht="12.75" customHeight="1" x14ac:dyDescent="0.35">
      <c r="E342" s="21"/>
      <c r="I342" s="22"/>
      <c r="J342" s="22"/>
      <c r="K342" s="22"/>
      <c r="L342" s="22"/>
      <c r="M342" s="22"/>
      <c r="N342" s="22"/>
      <c r="O342" s="22"/>
      <c r="P342" s="22"/>
      <c r="Q342" s="22"/>
      <c r="R342" s="22"/>
      <c r="S342" s="22"/>
      <c r="T342" s="22"/>
      <c r="U342" s="22"/>
      <c r="V342" s="22"/>
      <c r="W342" s="22"/>
      <c r="X342" s="22"/>
      <c r="Y342" s="22"/>
      <c r="Z342" s="22"/>
    </row>
    <row r="343" spans="5:26" ht="12.75" customHeight="1" x14ac:dyDescent="0.35">
      <c r="E343" s="21"/>
      <c r="I343" s="22"/>
      <c r="J343" s="22"/>
      <c r="K343" s="22"/>
      <c r="L343" s="22"/>
      <c r="M343" s="22"/>
      <c r="N343" s="22"/>
      <c r="O343" s="22"/>
      <c r="P343" s="22"/>
      <c r="Q343" s="22"/>
      <c r="R343" s="22"/>
      <c r="S343" s="22"/>
      <c r="T343" s="22"/>
      <c r="U343" s="22"/>
      <c r="V343" s="22"/>
      <c r="W343" s="22"/>
      <c r="X343" s="22"/>
      <c r="Y343" s="22"/>
      <c r="Z343" s="22"/>
    </row>
    <row r="344" spans="5:26" ht="12.75" customHeight="1" x14ac:dyDescent="0.35">
      <c r="E344" s="21"/>
      <c r="I344" s="22"/>
      <c r="J344" s="22"/>
      <c r="K344" s="22"/>
      <c r="L344" s="22"/>
      <c r="M344" s="22"/>
      <c r="N344" s="22"/>
      <c r="O344" s="22"/>
      <c r="P344" s="22"/>
      <c r="Q344" s="22"/>
      <c r="R344" s="22"/>
      <c r="S344" s="22"/>
      <c r="T344" s="22"/>
      <c r="U344" s="22"/>
      <c r="V344" s="22"/>
      <c r="W344" s="22"/>
      <c r="X344" s="22"/>
      <c r="Y344" s="22"/>
      <c r="Z344" s="22"/>
    </row>
    <row r="345" spans="5:26" ht="12.75" customHeight="1" x14ac:dyDescent="0.35">
      <c r="E345" s="21"/>
      <c r="I345" s="22"/>
      <c r="J345" s="22"/>
      <c r="K345" s="22"/>
      <c r="L345" s="22"/>
      <c r="M345" s="22"/>
      <c r="N345" s="22"/>
      <c r="O345" s="22"/>
      <c r="P345" s="22"/>
      <c r="Q345" s="22"/>
      <c r="R345" s="22"/>
      <c r="S345" s="22"/>
      <c r="T345" s="22"/>
      <c r="U345" s="22"/>
      <c r="V345" s="22"/>
      <c r="W345" s="22"/>
      <c r="X345" s="22"/>
      <c r="Y345" s="22"/>
      <c r="Z345" s="22"/>
    </row>
    <row r="346" spans="5:26" ht="12.75" customHeight="1" x14ac:dyDescent="0.35">
      <c r="E346" s="21"/>
      <c r="I346" s="22"/>
      <c r="J346" s="22"/>
      <c r="K346" s="22"/>
      <c r="L346" s="22"/>
      <c r="M346" s="22"/>
      <c r="N346" s="22"/>
      <c r="O346" s="22"/>
      <c r="P346" s="22"/>
      <c r="Q346" s="22"/>
      <c r="R346" s="22"/>
      <c r="S346" s="22"/>
      <c r="T346" s="22"/>
      <c r="U346" s="22"/>
      <c r="V346" s="22"/>
      <c r="W346" s="22"/>
      <c r="X346" s="22"/>
      <c r="Y346" s="22"/>
      <c r="Z346" s="22"/>
    </row>
    <row r="347" spans="5:26" ht="12.75" customHeight="1" x14ac:dyDescent="0.35">
      <c r="E347" s="21"/>
      <c r="I347" s="22"/>
      <c r="J347" s="22"/>
      <c r="K347" s="22"/>
      <c r="L347" s="22"/>
      <c r="M347" s="22"/>
      <c r="N347" s="22"/>
      <c r="O347" s="22"/>
      <c r="P347" s="22"/>
      <c r="Q347" s="22"/>
      <c r="R347" s="22"/>
      <c r="S347" s="22"/>
      <c r="T347" s="22"/>
      <c r="U347" s="22"/>
      <c r="V347" s="22"/>
      <c r="W347" s="22"/>
      <c r="X347" s="22"/>
      <c r="Y347" s="22"/>
      <c r="Z347" s="22"/>
    </row>
    <row r="348" spans="5:26" ht="12.75" customHeight="1" x14ac:dyDescent="0.35">
      <c r="E348" s="21"/>
      <c r="I348" s="22"/>
      <c r="J348" s="22"/>
      <c r="K348" s="22"/>
      <c r="L348" s="22"/>
      <c r="M348" s="22"/>
      <c r="N348" s="22"/>
      <c r="O348" s="22"/>
      <c r="P348" s="22"/>
      <c r="Q348" s="22"/>
      <c r="R348" s="22"/>
      <c r="S348" s="22"/>
      <c r="T348" s="22"/>
      <c r="U348" s="22"/>
      <c r="V348" s="22"/>
      <c r="W348" s="22"/>
      <c r="X348" s="22"/>
      <c r="Y348" s="22"/>
      <c r="Z348" s="22"/>
    </row>
    <row r="349" spans="5:26" ht="12.75" customHeight="1" x14ac:dyDescent="0.35">
      <c r="E349" s="21"/>
      <c r="I349" s="22"/>
      <c r="J349" s="22"/>
      <c r="K349" s="22"/>
      <c r="L349" s="22"/>
      <c r="M349" s="22"/>
      <c r="N349" s="22"/>
      <c r="O349" s="22"/>
      <c r="P349" s="22"/>
      <c r="Q349" s="22"/>
      <c r="R349" s="22"/>
      <c r="S349" s="22"/>
      <c r="T349" s="22"/>
      <c r="U349" s="22"/>
      <c r="V349" s="22"/>
      <c r="W349" s="22"/>
      <c r="X349" s="22"/>
      <c r="Y349" s="22"/>
      <c r="Z349" s="22"/>
    </row>
    <row r="350" spans="5:26" ht="12.75" customHeight="1" x14ac:dyDescent="0.35">
      <c r="E350" s="21"/>
      <c r="I350" s="22"/>
      <c r="J350" s="22"/>
      <c r="K350" s="22"/>
      <c r="L350" s="22"/>
      <c r="M350" s="22"/>
      <c r="N350" s="22"/>
      <c r="O350" s="22"/>
      <c r="P350" s="22"/>
      <c r="Q350" s="22"/>
      <c r="R350" s="22"/>
      <c r="S350" s="22"/>
      <c r="T350" s="22"/>
      <c r="U350" s="22"/>
      <c r="V350" s="22"/>
      <c r="W350" s="22"/>
      <c r="X350" s="22"/>
      <c r="Y350" s="22"/>
      <c r="Z350" s="22"/>
    </row>
    <row r="351" spans="5:26" ht="12.75" customHeight="1" x14ac:dyDescent="0.35">
      <c r="E351" s="21"/>
      <c r="I351" s="22"/>
      <c r="J351" s="22"/>
      <c r="K351" s="22"/>
      <c r="L351" s="22"/>
      <c r="M351" s="22"/>
      <c r="N351" s="22"/>
      <c r="O351" s="22"/>
      <c r="P351" s="22"/>
      <c r="Q351" s="22"/>
      <c r="R351" s="22"/>
      <c r="S351" s="22"/>
      <c r="T351" s="22"/>
      <c r="U351" s="22"/>
      <c r="V351" s="22"/>
      <c r="W351" s="22"/>
      <c r="X351" s="22"/>
      <c r="Y351" s="22"/>
      <c r="Z351" s="22"/>
    </row>
    <row r="352" spans="5:26" ht="12.75" customHeight="1" x14ac:dyDescent="0.35">
      <c r="E352" s="21"/>
      <c r="I352" s="22"/>
      <c r="J352" s="22"/>
      <c r="K352" s="22"/>
      <c r="L352" s="22"/>
      <c r="M352" s="22"/>
      <c r="N352" s="22"/>
      <c r="O352" s="22"/>
      <c r="P352" s="22"/>
      <c r="Q352" s="22"/>
      <c r="R352" s="22"/>
      <c r="S352" s="22"/>
      <c r="T352" s="22"/>
      <c r="U352" s="22"/>
      <c r="V352" s="22"/>
      <c r="W352" s="22"/>
      <c r="X352" s="22"/>
      <c r="Y352" s="22"/>
      <c r="Z352" s="22"/>
    </row>
    <row r="353" spans="5:26" ht="12.75" customHeight="1" x14ac:dyDescent="0.35">
      <c r="E353" s="21"/>
      <c r="I353" s="22"/>
      <c r="J353" s="22"/>
      <c r="K353" s="22"/>
      <c r="L353" s="22"/>
      <c r="M353" s="22"/>
      <c r="N353" s="22"/>
      <c r="O353" s="22"/>
      <c r="P353" s="22"/>
      <c r="Q353" s="22"/>
      <c r="R353" s="22"/>
      <c r="S353" s="22"/>
      <c r="T353" s="22"/>
      <c r="U353" s="22"/>
      <c r="V353" s="22"/>
      <c r="W353" s="22"/>
      <c r="X353" s="22"/>
      <c r="Y353" s="22"/>
      <c r="Z353" s="22"/>
    </row>
    <row r="354" spans="5:26" ht="12.75" customHeight="1" x14ac:dyDescent="0.35">
      <c r="E354" s="21"/>
      <c r="I354" s="22"/>
      <c r="J354" s="22"/>
      <c r="K354" s="22"/>
      <c r="L354" s="22"/>
      <c r="M354" s="22"/>
      <c r="N354" s="22"/>
      <c r="O354" s="22"/>
      <c r="P354" s="22"/>
      <c r="Q354" s="22"/>
      <c r="R354" s="22"/>
      <c r="S354" s="22"/>
      <c r="T354" s="22"/>
      <c r="U354" s="22"/>
      <c r="V354" s="22"/>
      <c r="W354" s="22"/>
      <c r="X354" s="22"/>
      <c r="Y354" s="22"/>
      <c r="Z354" s="22"/>
    </row>
    <row r="355" spans="5:26" ht="12.75" customHeight="1" x14ac:dyDescent="0.35">
      <c r="E355" s="21"/>
      <c r="I355" s="22"/>
      <c r="J355" s="22"/>
      <c r="K355" s="22"/>
      <c r="L355" s="22"/>
      <c r="M355" s="22"/>
      <c r="N355" s="22"/>
      <c r="O355" s="22"/>
      <c r="P355" s="22"/>
      <c r="Q355" s="22"/>
      <c r="R355" s="22"/>
      <c r="S355" s="22"/>
      <c r="T355" s="22"/>
      <c r="U355" s="22"/>
      <c r="V355" s="22"/>
      <c r="W355" s="22"/>
      <c r="X355" s="22"/>
      <c r="Y355" s="22"/>
      <c r="Z355" s="22"/>
    </row>
    <row r="356" spans="5:26" ht="12.75" customHeight="1" x14ac:dyDescent="0.35">
      <c r="E356" s="21"/>
      <c r="I356" s="22"/>
      <c r="J356" s="22"/>
      <c r="K356" s="22"/>
      <c r="L356" s="22"/>
      <c r="M356" s="22"/>
      <c r="N356" s="22"/>
      <c r="O356" s="22"/>
      <c r="P356" s="22"/>
      <c r="Q356" s="22"/>
      <c r="R356" s="22"/>
      <c r="S356" s="22"/>
      <c r="T356" s="22"/>
      <c r="U356" s="22"/>
      <c r="V356" s="22"/>
      <c r="W356" s="22"/>
      <c r="X356" s="22"/>
      <c r="Y356" s="22"/>
      <c r="Z356" s="22"/>
    </row>
    <row r="357" spans="5:26" ht="12.75" customHeight="1" x14ac:dyDescent="0.35">
      <c r="E357" s="21"/>
      <c r="I357" s="22"/>
      <c r="J357" s="22"/>
      <c r="K357" s="22"/>
      <c r="L357" s="22"/>
      <c r="M357" s="22"/>
      <c r="N357" s="22"/>
      <c r="O357" s="22"/>
      <c r="P357" s="22"/>
      <c r="Q357" s="22"/>
      <c r="R357" s="22"/>
      <c r="S357" s="22"/>
      <c r="T357" s="22"/>
      <c r="U357" s="22"/>
      <c r="V357" s="22"/>
      <c r="W357" s="22"/>
      <c r="X357" s="22"/>
      <c r="Y357" s="22"/>
      <c r="Z357" s="22"/>
    </row>
    <row r="358" spans="5:26" ht="12.75" customHeight="1" x14ac:dyDescent="0.35">
      <c r="E358" s="21"/>
      <c r="I358" s="22"/>
      <c r="J358" s="22"/>
      <c r="K358" s="22"/>
      <c r="L358" s="22"/>
      <c r="M358" s="22"/>
      <c r="N358" s="22"/>
      <c r="O358" s="22"/>
      <c r="P358" s="22"/>
      <c r="Q358" s="22"/>
      <c r="R358" s="22"/>
      <c r="S358" s="22"/>
      <c r="T358" s="22"/>
      <c r="U358" s="22"/>
      <c r="V358" s="22"/>
      <c r="W358" s="22"/>
      <c r="X358" s="22"/>
      <c r="Y358" s="22"/>
      <c r="Z358" s="22"/>
    </row>
    <row r="359" spans="5:26" ht="12.75" customHeight="1" x14ac:dyDescent="0.35">
      <c r="E359" s="21"/>
      <c r="I359" s="22"/>
      <c r="J359" s="22"/>
      <c r="K359" s="22"/>
      <c r="L359" s="22"/>
      <c r="M359" s="22"/>
      <c r="N359" s="22"/>
      <c r="O359" s="22"/>
      <c r="P359" s="22"/>
      <c r="Q359" s="22"/>
      <c r="R359" s="22"/>
      <c r="S359" s="22"/>
      <c r="T359" s="22"/>
      <c r="U359" s="22"/>
      <c r="V359" s="22"/>
      <c r="W359" s="22"/>
      <c r="X359" s="22"/>
      <c r="Y359" s="22"/>
      <c r="Z359" s="22"/>
    </row>
    <row r="360" spans="5:26" ht="12.75" customHeight="1" x14ac:dyDescent="0.35">
      <c r="E360" s="21"/>
      <c r="I360" s="22"/>
      <c r="J360" s="22"/>
      <c r="K360" s="22"/>
      <c r="L360" s="22"/>
      <c r="M360" s="22"/>
      <c r="N360" s="22"/>
      <c r="O360" s="22"/>
      <c r="P360" s="22"/>
      <c r="Q360" s="22"/>
      <c r="R360" s="22"/>
      <c r="S360" s="22"/>
      <c r="T360" s="22"/>
      <c r="U360" s="22"/>
      <c r="V360" s="22"/>
      <c r="W360" s="22"/>
      <c r="X360" s="22"/>
      <c r="Y360" s="22"/>
      <c r="Z360" s="22"/>
    </row>
    <row r="361" spans="5:26" ht="12.75" customHeight="1" x14ac:dyDescent="0.35">
      <c r="E361" s="21"/>
      <c r="I361" s="22"/>
      <c r="J361" s="22"/>
      <c r="K361" s="22"/>
      <c r="L361" s="22"/>
      <c r="M361" s="22"/>
      <c r="N361" s="22"/>
      <c r="O361" s="22"/>
      <c r="P361" s="22"/>
      <c r="Q361" s="22"/>
      <c r="R361" s="22"/>
      <c r="S361" s="22"/>
      <c r="T361" s="22"/>
      <c r="U361" s="22"/>
      <c r="V361" s="22"/>
      <c r="W361" s="22"/>
      <c r="X361" s="22"/>
      <c r="Y361" s="22"/>
      <c r="Z361" s="22"/>
    </row>
    <row r="362" spans="5:26" ht="12.75" customHeight="1" x14ac:dyDescent="0.35">
      <c r="E362" s="21"/>
      <c r="I362" s="22"/>
      <c r="J362" s="22"/>
      <c r="K362" s="22"/>
      <c r="L362" s="22"/>
      <c r="M362" s="22"/>
      <c r="N362" s="22"/>
      <c r="O362" s="22"/>
      <c r="P362" s="22"/>
      <c r="Q362" s="22"/>
      <c r="R362" s="22"/>
      <c r="S362" s="22"/>
      <c r="T362" s="22"/>
      <c r="U362" s="22"/>
      <c r="V362" s="22"/>
      <c r="W362" s="22"/>
      <c r="X362" s="22"/>
      <c r="Y362" s="22"/>
      <c r="Z362" s="22"/>
    </row>
    <row r="363" spans="5:26" ht="12.75" customHeight="1" x14ac:dyDescent="0.35">
      <c r="E363" s="21"/>
      <c r="I363" s="22"/>
      <c r="J363" s="22"/>
      <c r="K363" s="22"/>
      <c r="L363" s="22"/>
      <c r="M363" s="22"/>
      <c r="N363" s="22"/>
      <c r="O363" s="22"/>
      <c r="P363" s="22"/>
      <c r="Q363" s="22"/>
      <c r="R363" s="22"/>
      <c r="S363" s="22"/>
      <c r="T363" s="22"/>
      <c r="U363" s="22"/>
      <c r="V363" s="22"/>
      <c r="W363" s="22"/>
      <c r="X363" s="22"/>
      <c r="Y363" s="22"/>
      <c r="Z363" s="22"/>
    </row>
    <row r="364" spans="5:26" ht="12.75" customHeight="1" x14ac:dyDescent="0.35">
      <c r="E364" s="21"/>
      <c r="I364" s="22"/>
      <c r="J364" s="22"/>
      <c r="K364" s="22"/>
      <c r="L364" s="22"/>
      <c r="M364" s="22"/>
      <c r="N364" s="22"/>
      <c r="O364" s="22"/>
      <c r="P364" s="22"/>
      <c r="Q364" s="22"/>
      <c r="R364" s="22"/>
      <c r="S364" s="22"/>
      <c r="T364" s="22"/>
      <c r="U364" s="22"/>
      <c r="V364" s="22"/>
      <c r="W364" s="22"/>
      <c r="X364" s="22"/>
      <c r="Y364" s="22"/>
      <c r="Z364" s="22"/>
    </row>
    <row r="365" spans="5:26" ht="12.75" customHeight="1" x14ac:dyDescent="0.35">
      <c r="E365" s="21"/>
      <c r="I365" s="22"/>
      <c r="J365" s="22"/>
      <c r="K365" s="22"/>
      <c r="L365" s="22"/>
      <c r="M365" s="22"/>
      <c r="N365" s="22"/>
      <c r="O365" s="22"/>
      <c r="P365" s="22"/>
      <c r="Q365" s="22"/>
      <c r="R365" s="22"/>
      <c r="S365" s="22"/>
      <c r="T365" s="22"/>
      <c r="U365" s="22"/>
      <c r="V365" s="22"/>
      <c r="W365" s="22"/>
      <c r="X365" s="22"/>
      <c r="Y365" s="22"/>
      <c r="Z365" s="22"/>
    </row>
    <row r="366" spans="5:26" ht="12.75" customHeight="1" x14ac:dyDescent="0.35">
      <c r="E366" s="21"/>
      <c r="I366" s="22"/>
      <c r="J366" s="22"/>
      <c r="K366" s="22"/>
      <c r="L366" s="22"/>
      <c r="M366" s="22"/>
      <c r="N366" s="22"/>
      <c r="O366" s="22"/>
      <c r="P366" s="22"/>
      <c r="Q366" s="22"/>
      <c r="R366" s="22"/>
      <c r="S366" s="22"/>
      <c r="T366" s="22"/>
      <c r="U366" s="22"/>
      <c r="V366" s="22"/>
      <c r="W366" s="22"/>
      <c r="X366" s="22"/>
      <c r="Y366" s="22"/>
      <c r="Z366" s="22"/>
    </row>
    <row r="367" spans="5:26" ht="12.75" customHeight="1" x14ac:dyDescent="0.35">
      <c r="E367" s="21"/>
      <c r="I367" s="22"/>
      <c r="J367" s="22"/>
      <c r="K367" s="22"/>
      <c r="L367" s="22"/>
      <c r="M367" s="22"/>
      <c r="N367" s="22"/>
      <c r="O367" s="22"/>
      <c r="P367" s="22"/>
      <c r="Q367" s="22"/>
      <c r="R367" s="22"/>
      <c r="S367" s="22"/>
      <c r="T367" s="22"/>
      <c r="U367" s="22"/>
      <c r="V367" s="22"/>
      <c r="W367" s="22"/>
      <c r="X367" s="22"/>
      <c r="Y367" s="22"/>
      <c r="Z367" s="22"/>
    </row>
    <row r="368" spans="5:26" ht="12.75" customHeight="1" x14ac:dyDescent="0.35">
      <c r="E368" s="21"/>
      <c r="I368" s="22"/>
      <c r="J368" s="22"/>
      <c r="K368" s="22"/>
      <c r="L368" s="22"/>
      <c r="M368" s="22"/>
      <c r="N368" s="22"/>
      <c r="O368" s="22"/>
      <c r="P368" s="22"/>
      <c r="Q368" s="22"/>
      <c r="R368" s="22"/>
      <c r="S368" s="22"/>
      <c r="T368" s="22"/>
      <c r="U368" s="22"/>
      <c r="V368" s="22"/>
      <c r="W368" s="22"/>
      <c r="X368" s="22"/>
      <c r="Y368" s="22"/>
      <c r="Z368" s="22"/>
    </row>
    <row r="369" spans="5:26" ht="12.75" customHeight="1" x14ac:dyDescent="0.35">
      <c r="E369" s="21"/>
      <c r="I369" s="22"/>
      <c r="J369" s="22"/>
      <c r="K369" s="22"/>
      <c r="L369" s="22"/>
      <c r="M369" s="22"/>
      <c r="N369" s="22"/>
      <c r="O369" s="22"/>
      <c r="P369" s="22"/>
      <c r="Q369" s="22"/>
      <c r="R369" s="22"/>
      <c r="S369" s="22"/>
      <c r="T369" s="22"/>
      <c r="U369" s="22"/>
      <c r="V369" s="22"/>
      <c r="W369" s="22"/>
      <c r="X369" s="22"/>
      <c r="Y369" s="22"/>
      <c r="Z369" s="22"/>
    </row>
    <row r="370" spans="5:26" ht="12.75" customHeight="1" x14ac:dyDescent="0.35">
      <c r="E370" s="21"/>
      <c r="I370" s="22"/>
      <c r="J370" s="22"/>
      <c r="K370" s="22"/>
      <c r="L370" s="22"/>
      <c r="M370" s="22"/>
      <c r="N370" s="22"/>
      <c r="O370" s="22"/>
      <c r="P370" s="22"/>
      <c r="Q370" s="22"/>
      <c r="R370" s="22"/>
      <c r="S370" s="22"/>
      <c r="T370" s="22"/>
      <c r="U370" s="22"/>
      <c r="V370" s="22"/>
      <c r="W370" s="22"/>
      <c r="X370" s="22"/>
      <c r="Y370" s="22"/>
      <c r="Z370" s="22"/>
    </row>
    <row r="371" spans="5:26" ht="12.75" customHeight="1" x14ac:dyDescent="0.35">
      <c r="E371" s="21"/>
      <c r="I371" s="22"/>
      <c r="J371" s="22"/>
      <c r="K371" s="22"/>
      <c r="L371" s="22"/>
      <c r="M371" s="22"/>
      <c r="N371" s="22"/>
      <c r="O371" s="22"/>
      <c r="P371" s="22"/>
      <c r="Q371" s="22"/>
      <c r="R371" s="22"/>
      <c r="S371" s="22"/>
      <c r="T371" s="22"/>
      <c r="U371" s="22"/>
      <c r="V371" s="22"/>
      <c r="W371" s="22"/>
      <c r="X371" s="22"/>
      <c r="Y371" s="22"/>
      <c r="Z371" s="22"/>
    </row>
    <row r="372" spans="5:26" ht="12.75" customHeight="1" x14ac:dyDescent="0.35">
      <c r="E372" s="21"/>
      <c r="I372" s="22"/>
      <c r="J372" s="22"/>
      <c r="K372" s="22"/>
      <c r="L372" s="22"/>
      <c r="M372" s="22"/>
      <c r="N372" s="22"/>
      <c r="O372" s="22"/>
      <c r="P372" s="22"/>
      <c r="Q372" s="22"/>
      <c r="R372" s="22"/>
      <c r="S372" s="22"/>
      <c r="T372" s="22"/>
      <c r="U372" s="22"/>
      <c r="V372" s="22"/>
      <c r="W372" s="22"/>
      <c r="X372" s="22"/>
      <c r="Y372" s="22"/>
      <c r="Z372" s="22"/>
    </row>
    <row r="373" spans="5:26" ht="12.75" customHeight="1" x14ac:dyDescent="0.35">
      <c r="E373" s="21"/>
      <c r="I373" s="22"/>
      <c r="J373" s="22"/>
      <c r="K373" s="22"/>
      <c r="L373" s="22"/>
      <c r="M373" s="22"/>
      <c r="N373" s="22"/>
      <c r="O373" s="22"/>
      <c r="P373" s="22"/>
      <c r="Q373" s="22"/>
      <c r="R373" s="22"/>
      <c r="S373" s="22"/>
      <c r="T373" s="22"/>
      <c r="U373" s="22"/>
      <c r="V373" s="22"/>
      <c r="W373" s="22"/>
      <c r="X373" s="22"/>
      <c r="Y373" s="22"/>
      <c r="Z373" s="22"/>
    </row>
    <row r="374" spans="5:26" ht="12.75" customHeight="1" x14ac:dyDescent="0.35">
      <c r="E374" s="21"/>
      <c r="I374" s="22"/>
      <c r="J374" s="22"/>
      <c r="K374" s="22"/>
      <c r="L374" s="22"/>
      <c r="M374" s="22"/>
      <c r="N374" s="22"/>
      <c r="O374" s="22"/>
      <c r="P374" s="22"/>
      <c r="Q374" s="22"/>
      <c r="R374" s="22"/>
      <c r="S374" s="22"/>
      <c r="T374" s="22"/>
      <c r="U374" s="22"/>
      <c r="V374" s="22"/>
      <c r="W374" s="22"/>
      <c r="X374" s="22"/>
      <c r="Y374" s="22"/>
      <c r="Z374" s="22"/>
    </row>
    <row r="375" spans="5:26" ht="12.75" customHeight="1" x14ac:dyDescent="0.35">
      <c r="E375" s="21"/>
      <c r="I375" s="22"/>
      <c r="J375" s="22"/>
      <c r="K375" s="22"/>
      <c r="L375" s="22"/>
      <c r="M375" s="22"/>
      <c r="N375" s="22"/>
      <c r="O375" s="22"/>
      <c r="P375" s="22"/>
      <c r="Q375" s="22"/>
      <c r="R375" s="22"/>
      <c r="S375" s="22"/>
      <c r="T375" s="22"/>
      <c r="U375" s="22"/>
      <c r="V375" s="22"/>
      <c r="W375" s="22"/>
      <c r="X375" s="22"/>
      <c r="Y375" s="22"/>
      <c r="Z375" s="22"/>
    </row>
    <row r="376" spans="5:26" ht="12.75" customHeight="1" x14ac:dyDescent="0.35">
      <c r="E376" s="21"/>
      <c r="I376" s="22"/>
      <c r="J376" s="22"/>
      <c r="K376" s="22"/>
      <c r="L376" s="22"/>
      <c r="M376" s="22"/>
      <c r="N376" s="22"/>
      <c r="O376" s="22"/>
      <c r="P376" s="22"/>
      <c r="Q376" s="22"/>
      <c r="R376" s="22"/>
      <c r="S376" s="22"/>
      <c r="T376" s="22"/>
      <c r="U376" s="22"/>
      <c r="V376" s="22"/>
      <c r="W376" s="22"/>
      <c r="X376" s="22"/>
      <c r="Y376" s="22"/>
      <c r="Z376" s="22"/>
    </row>
    <row r="377" spans="5:26" ht="12.75" customHeight="1" x14ac:dyDescent="0.35">
      <c r="E377" s="21"/>
      <c r="I377" s="22"/>
      <c r="J377" s="22"/>
      <c r="K377" s="22"/>
      <c r="L377" s="22"/>
      <c r="M377" s="22"/>
      <c r="N377" s="22"/>
      <c r="O377" s="22"/>
      <c r="P377" s="22"/>
      <c r="Q377" s="22"/>
      <c r="R377" s="22"/>
      <c r="S377" s="22"/>
      <c r="T377" s="22"/>
      <c r="U377" s="22"/>
      <c r="V377" s="22"/>
      <c r="W377" s="22"/>
      <c r="X377" s="22"/>
      <c r="Y377" s="22"/>
      <c r="Z377" s="22"/>
    </row>
    <row r="378" spans="5:26" ht="12.75" customHeight="1" x14ac:dyDescent="0.35">
      <c r="E378" s="21"/>
      <c r="I378" s="22"/>
      <c r="J378" s="22"/>
      <c r="K378" s="22"/>
      <c r="L378" s="22"/>
      <c r="M378" s="22"/>
      <c r="N378" s="22"/>
      <c r="O378" s="22"/>
      <c r="P378" s="22"/>
      <c r="Q378" s="22"/>
      <c r="R378" s="22"/>
      <c r="S378" s="22"/>
      <c r="T378" s="22"/>
      <c r="U378" s="22"/>
      <c r="V378" s="22"/>
      <c r="W378" s="22"/>
      <c r="X378" s="22"/>
      <c r="Y378" s="22"/>
      <c r="Z378" s="22"/>
    </row>
    <row r="379" spans="5:26" ht="12.75" customHeight="1" x14ac:dyDescent="0.35">
      <c r="E379" s="21"/>
      <c r="I379" s="22"/>
      <c r="J379" s="22"/>
      <c r="K379" s="22"/>
      <c r="L379" s="22"/>
      <c r="M379" s="22"/>
      <c r="N379" s="22"/>
      <c r="O379" s="22"/>
      <c r="P379" s="22"/>
      <c r="Q379" s="22"/>
      <c r="R379" s="22"/>
      <c r="S379" s="22"/>
      <c r="T379" s="22"/>
      <c r="U379" s="22"/>
      <c r="V379" s="22"/>
      <c r="W379" s="22"/>
      <c r="X379" s="22"/>
      <c r="Y379" s="22"/>
      <c r="Z379" s="22"/>
    </row>
    <row r="380" spans="5:26" ht="12.75" customHeight="1" x14ac:dyDescent="0.35">
      <c r="E380" s="21"/>
      <c r="I380" s="22"/>
      <c r="J380" s="22"/>
      <c r="K380" s="22"/>
      <c r="L380" s="22"/>
      <c r="M380" s="22"/>
      <c r="N380" s="22"/>
      <c r="O380" s="22"/>
      <c r="P380" s="22"/>
      <c r="Q380" s="22"/>
      <c r="R380" s="22"/>
      <c r="S380" s="22"/>
      <c r="T380" s="22"/>
      <c r="U380" s="22"/>
      <c r="V380" s="22"/>
      <c r="W380" s="22"/>
      <c r="X380" s="22"/>
      <c r="Y380" s="22"/>
      <c r="Z380" s="22"/>
    </row>
    <row r="381" spans="5:26" ht="12.75" customHeight="1" x14ac:dyDescent="0.35">
      <c r="E381" s="21"/>
      <c r="I381" s="22"/>
      <c r="J381" s="22"/>
      <c r="K381" s="22"/>
      <c r="L381" s="22"/>
      <c r="M381" s="22"/>
      <c r="N381" s="22"/>
      <c r="O381" s="22"/>
      <c r="P381" s="22"/>
      <c r="Q381" s="22"/>
      <c r="R381" s="22"/>
      <c r="S381" s="22"/>
      <c r="T381" s="22"/>
      <c r="U381" s="22"/>
      <c r="V381" s="22"/>
      <c r="W381" s="22"/>
      <c r="X381" s="22"/>
      <c r="Y381" s="22"/>
      <c r="Z381" s="22"/>
    </row>
    <row r="382" spans="5:26" ht="12.75" customHeight="1" x14ac:dyDescent="0.35">
      <c r="E382" s="21"/>
      <c r="I382" s="22"/>
      <c r="J382" s="22"/>
      <c r="K382" s="22"/>
      <c r="L382" s="22"/>
      <c r="M382" s="22"/>
      <c r="N382" s="22"/>
      <c r="O382" s="22"/>
      <c r="P382" s="22"/>
      <c r="Q382" s="22"/>
      <c r="R382" s="22"/>
      <c r="S382" s="22"/>
      <c r="T382" s="22"/>
      <c r="U382" s="22"/>
      <c r="V382" s="22"/>
      <c r="W382" s="22"/>
      <c r="X382" s="22"/>
      <c r="Y382" s="22"/>
      <c r="Z382" s="22"/>
    </row>
    <row r="383" spans="5:26" ht="12.75" customHeight="1" x14ac:dyDescent="0.35">
      <c r="E383" s="21"/>
      <c r="I383" s="22"/>
      <c r="J383" s="22"/>
      <c r="K383" s="22"/>
      <c r="L383" s="22"/>
      <c r="M383" s="22"/>
      <c r="N383" s="22"/>
      <c r="O383" s="22"/>
      <c r="P383" s="22"/>
      <c r="Q383" s="22"/>
      <c r="R383" s="22"/>
      <c r="S383" s="22"/>
      <c r="T383" s="22"/>
      <c r="U383" s="22"/>
      <c r="V383" s="22"/>
      <c r="W383" s="22"/>
      <c r="X383" s="22"/>
      <c r="Y383" s="22"/>
      <c r="Z383" s="22"/>
    </row>
    <row r="384" spans="5:26" ht="12.75" customHeight="1" x14ac:dyDescent="0.35">
      <c r="E384" s="21"/>
      <c r="I384" s="22"/>
      <c r="J384" s="22"/>
      <c r="K384" s="22"/>
      <c r="L384" s="22"/>
      <c r="M384" s="22"/>
      <c r="N384" s="22"/>
      <c r="O384" s="22"/>
      <c r="P384" s="22"/>
      <c r="Q384" s="22"/>
      <c r="R384" s="22"/>
      <c r="S384" s="22"/>
      <c r="T384" s="22"/>
      <c r="U384" s="22"/>
      <c r="V384" s="22"/>
      <c r="W384" s="22"/>
      <c r="X384" s="22"/>
      <c r="Y384" s="22"/>
      <c r="Z384" s="22"/>
    </row>
    <row r="385" spans="5:26" ht="12.75" customHeight="1" x14ac:dyDescent="0.35">
      <c r="E385" s="21"/>
      <c r="I385" s="22"/>
      <c r="J385" s="22"/>
      <c r="K385" s="22"/>
      <c r="L385" s="22"/>
      <c r="M385" s="22"/>
      <c r="N385" s="22"/>
      <c r="O385" s="22"/>
      <c r="P385" s="22"/>
      <c r="Q385" s="22"/>
      <c r="R385" s="22"/>
      <c r="S385" s="22"/>
      <c r="T385" s="22"/>
      <c r="U385" s="22"/>
      <c r="V385" s="22"/>
      <c r="W385" s="22"/>
      <c r="X385" s="22"/>
      <c r="Y385" s="22"/>
      <c r="Z385" s="22"/>
    </row>
    <row r="386" spans="5:26" ht="12.75" customHeight="1" x14ac:dyDescent="0.35">
      <c r="E386" s="21"/>
      <c r="I386" s="22"/>
      <c r="J386" s="22"/>
      <c r="K386" s="22"/>
      <c r="L386" s="22"/>
      <c r="M386" s="22"/>
      <c r="N386" s="22"/>
      <c r="O386" s="22"/>
      <c r="P386" s="22"/>
      <c r="Q386" s="22"/>
      <c r="R386" s="22"/>
      <c r="S386" s="22"/>
      <c r="T386" s="22"/>
      <c r="U386" s="22"/>
      <c r="V386" s="22"/>
      <c r="W386" s="22"/>
      <c r="X386" s="22"/>
      <c r="Y386" s="22"/>
      <c r="Z386" s="22"/>
    </row>
    <row r="387" spans="5:26" ht="12.75" customHeight="1" x14ac:dyDescent="0.35">
      <c r="E387" s="21"/>
      <c r="I387" s="22"/>
      <c r="J387" s="22"/>
      <c r="K387" s="22"/>
      <c r="L387" s="22"/>
      <c r="M387" s="22"/>
      <c r="N387" s="22"/>
      <c r="O387" s="22"/>
      <c r="P387" s="22"/>
      <c r="Q387" s="22"/>
      <c r="R387" s="22"/>
      <c r="S387" s="22"/>
      <c r="T387" s="22"/>
      <c r="U387" s="22"/>
      <c r="V387" s="22"/>
      <c r="W387" s="22"/>
      <c r="X387" s="22"/>
      <c r="Y387" s="22"/>
      <c r="Z387" s="22"/>
    </row>
    <row r="388" spans="5:26" ht="12.75" customHeight="1" x14ac:dyDescent="0.35">
      <c r="E388" s="21"/>
      <c r="I388" s="22"/>
      <c r="J388" s="22"/>
      <c r="K388" s="22"/>
      <c r="L388" s="22"/>
      <c r="M388" s="22"/>
      <c r="N388" s="22"/>
      <c r="O388" s="22"/>
      <c r="P388" s="22"/>
      <c r="Q388" s="22"/>
      <c r="R388" s="22"/>
      <c r="S388" s="22"/>
      <c r="T388" s="22"/>
      <c r="U388" s="22"/>
      <c r="V388" s="22"/>
      <c r="W388" s="22"/>
      <c r="X388" s="22"/>
      <c r="Y388" s="22"/>
      <c r="Z388" s="22"/>
    </row>
    <row r="389" spans="5:26" ht="12.75" customHeight="1" x14ac:dyDescent="0.35">
      <c r="E389" s="21"/>
      <c r="I389" s="22"/>
      <c r="J389" s="22"/>
      <c r="K389" s="22"/>
      <c r="L389" s="22"/>
      <c r="M389" s="22"/>
      <c r="N389" s="22"/>
      <c r="O389" s="22"/>
      <c r="P389" s="22"/>
      <c r="Q389" s="22"/>
      <c r="R389" s="22"/>
      <c r="S389" s="22"/>
      <c r="T389" s="22"/>
      <c r="U389" s="22"/>
      <c r="V389" s="22"/>
      <c r="W389" s="22"/>
      <c r="X389" s="22"/>
      <c r="Y389" s="22"/>
      <c r="Z389" s="22"/>
    </row>
    <row r="390" spans="5:26" ht="12.75" customHeight="1" x14ac:dyDescent="0.35">
      <c r="E390" s="21"/>
      <c r="I390" s="22"/>
      <c r="J390" s="22"/>
      <c r="K390" s="22"/>
      <c r="L390" s="22"/>
      <c r="M390" s="22"/>
      <c r="N390" s="22"/>
      <c r="O390" s="22"/>
      <c r="P390" s="22"/>
      <c r="Q390" s="22"/>
      <c r="R390" s="22"/>
      <c r="S390" s="22"/>
      <c r="T390" s="22"/>
      <c r="U390" s="22"/>
      <c r="V390" s="22"/>
      <c r="W390" s="22"/>
      <c r="X390" s="22"/>
      <c r="Y390" s="22"/>
      <c r="Z390" s="22"/>
    </row>
    <row r="391" spans="5:26" ht="12.75" customHeight="1" x14ac:dyDescent="0.35">
      <c r="E391" s="21"/>
      <c r="I391" s="22"/>
      <c r="J391" s="22"/>
      <c r="K391" s="22"/>
      <c r="L391" s="22"/>
      <c r="M391" s="22"/>
      <c r="N391" s="22"/>
      <c r="O391" s="22"/>
      <c r="P391" s="22"/>
      <c r="Q391" s="22"/>
      <c r="R391" s="22"/>
      <c r="S391" s="22"/>
      <c r="T391" s="22"/>
      <c r="U391" s="22"/>
      <c r="V391" s="22"/>
      <c r="W391" s="22"/>
      <c r="X391" s="22"/>
      <c r="Y391" s="22"/>
      <c r="Z391" s="22"/>
    </row>
    <row r="392" spans="5:26" ht="12.75" customHeight="1" x14ac:dyDescent="0.35">
      <c r="E392" s="21"/>
      <c r="I392" s="22"/>
      <c r="J392" s="22"/>
      <c r="K392" s="22"/>
      <c r="L392" s="22"/>
      <c r="M392" s="22"/>
      <c r="N392" s="22"/>
      <c r="O392" s="22"/>
      <c r="P392" s="22"/>
      <c r="Q392" s="22"/>
      <c r="R392" s="22"/>
      <c r="S392" s="22"/>
      <c r="T392" s="22"/>
      <c r="U392" s="22"/>
      <c r="V392" s="22"/>
      <c r="W392" s="22"/>
      <c r="X392" s="22"/>
      <c r="Y392" s="22"/>
      <c r="Z392" s="22"/>
    </row>
    <row r="393" spans="5:26" ht="12.75" customHeight="1" x14ac:dyDescent="0.35">
      <c r="E393" s="21"/>
      <c r="I393" s="22"/>
      <c r="J393" s="22"/>
      <c r="K393" s="22"/>
      <c r="L393" s="22"/>
      <c r="M393" s="22"/>
      <c r="N393" s="22"/>
      <c r="O393" s="22"/>
      <c r="P393" s="22"/>
      <c r="Q393" s="22"/>
      <c r="R393" s="22"/>
      <c r="S393" s="22"/>
      <c r="T393" s="22"/>
      <c r="U393" s="22"/>
      <c r="V393" s="22"/>
      <c r="W393" s="22"/>
      <c r="X393" s="22"/>
      <c r="Y393" s="22"/>
      <c r="Z393" s="22"/>
    </row>
    <row r="394" spans="5:26" ht="12.75" customHeight="1" x14ac:dyDescent="0.35">
      <c r="E394" s="21"/>
      <c r="I394" s="22"/>
      <c r="J394" s="22"/>
      <c r="K394" s="22"/>
      <c r="L394" s="22"/>
      <c r="M394" s="22"/>
      <c r="N394" s="22"/>
      <c r="O394" s="22"/>
      <c r="P394" s="22"/>
      <c r="Q394" s="22"/>
      <c r="R394" s="22"/>
      <c r="S394" s="22"/>
      <c r="T394" s="22"/>
      <c r="U394" s="22"/>
      <c r="V394" s="22"/>
      <c r="W394" s="22"/>
      <c r="X394" s="22"/>
      <c r="Y394" s="22"/>
      <c r="Z394" s="22"/>
    </row>
    <row r="395" spans="5:26" ht="12.75" customHeight="1" x14ac:dyDescent="0.35">
      <c r="E395" s="21"/>
      <c r="I395" s="22"/>
      <c r="J395" s="22"/>
      <c r="K395" s="22"/>
      <c r="L395" s="22"/>
      <c r="M395" s="22"/>
      <c r="N395" s="22"/>
      <c r="O395" s="22"/>
      <c r="P395" s="22"/>
      <c r="Q395" s="22"/>
      <c r="R395" s="22"/>
      <c r="S395" s="22"/>
      <c r="T395" s="22"/>
      <c r="U395" s="22"/>
      <c r="V395" s="22"/>
      <c r="W395" s="22"/>
      <c r="X395" s="22"/>
      <c r="Y395" s="22"/>
      <c r="Z395" s="22"/>
    </row>
    <row r="396" spans="5:26" ht="12.75" customHeight="1" x14ac:dyDescent="0.35">
      <c r="E396" s="21"/>
      <c r="I396" s="22"/>
      <c r="J396" s="22"/>
      <c r="K396" s="22"/>
      <c r="L396" s="22"/>
      <c r="M396" s="22"/>
      <c r="N396" s="22"/>
      <c r="O396" s="22"/>
      <c r="P396" s="22"/>
      <c r="Q396" s="22"/>
      <c r="R396" s="22"/>
      <c r="S396" s="22"/>
      <c r="T396" s="22"/>
      <c r="U396" s="22"/>
      <c r="V396" s="22"/>
      <c r="W396" s="22"/>
      <c r="X396" s="22"/>
      <c r="Y396" s="22"/>
      <c r="Z396" s="22"/>
    </row>
    <row r="397" spans="5:26" ht="12.75" customHeight="1" x14ac:dyDescent="0.35">
      <c r="E397" s="21"/>
      <c r="I397" s="22"/>
      <c r="J397" s="22"/>
      <c r="K397" s="22"/>
      <c r="L397" s="22"/>
      <c r="M397" s="22"/>
      <c r="N397" s="22"/>
      <c r="O397" s="22"/>
      <c r="P397" s="22"/>
      <c r="Q397" s="22"/>
      <c r="R397" s="22"/>
      <c r="S397" s="22"/>
      <c r="T397" s="22"/>
      <c r="U397" s="22"/>
      <c r="V397" s="22"/>
      <c r="W397" s="22"/>
      <c r="X397" s="22"/>
      <c r="Y397" s="22"/>
      <c r="Z397" s="22"/>
    </row>
    <row r="398" spans="5:26" ht="12.75" customHeight="1" x14ac:dyDescent="0.35">
      <c r="E398" s="21"/>
      <c r="I398" s="22"/>
      <c r="J398" s="22"/>
      <c r="K398" s="22"/>
      <c r="L398" s="22"/>
      <c r="M398" s="22"/>
      <c r="N398" s="22"/>
      <c r="O398" s="22"/>
      <c r="P398" s="22"/>
      <c r="Q398" s="22"/>
      <c r="R398" s="22"/>
      <c r="S398" s="22"/>
      <c r="T398" s="22"/>
      <c r="U398" s="22"/>
      <c r="V398" s="22"/>
      <c r="W398" s="22"/>
      <c r="X398" s="22"/>
      <c r="Y398" s="22"/>
      <c r="Z398" s="22"/>
    </row>
    <row r="399" spans="5:26" ht="12.75" customHeight="1" x14ac:dyDescent="0.35">
      <c r="E399" s="21"/>
      <c r="I399" s="22"/>
      <c r="J399" s="22"/>
      <c r="K399" s="22"/>
      <c r="L399" s="22"/>
      <c r="M399" s="22"/>
      <c r="N399" s="22"/>
      <c r="O399" s="22"/>
      <c r="P399" s="22"/>
      <c r="Q399" s="22"/>
      <c r="R399" s="22"/>
      <c r="S399" s="22"/>
      <c r="T399" s="22"/>
      <c r="U399" s="22"/>
      <c r="V399" s="22"/>
      <c r="W399" s="22"/>
      <c r="X399" s="22"/>
      <c r="Y399" s="22"/>
      <c r="Z399" s="22"/>
    </row>
    <row r="400" spans="5:26" ht="12.75" customHeight="1" x14ac:dyDescent="0.35">
      <c r="E400" s="21"/>
      <c r="I400" s="22"/>
      <c r="J400" s="22"/>
      <c r="K400" s="22"/>
      <c r="L400" s="22"/>
      <c r="M400" s="22"/>
      <c r="N400" s="22"/>
      <c r="O400" s="22"/>
      <c r="P400" s="22"/>
      <c r="Q400" s="22"/>
      <c r="R400" s="22"/>
      <c r="S400" s="22"/>
      <c r="T400" s="22"/>
      <c r="U400" s="22"/>
      <c r="V400" s="22"/>
      <c r="W400" s="22"/>
      <c r="X400" s="22"/>
      <c r="Y400" s="22"/>
      <c r="Z400" s="22"/>
    </row>
    <row r="401" spans="5:26" ht="12.75" customHeight="1" x14ac:dyDescent="0.35">
      <c r="E401" s="21"/>
      <c r="I401" s="22"/>
      <c r="J401" s="22"/>
      <c r="K401" s="22"/>
      <c r="L401" s="22"/>
      <c r="M401" s="22"/>
      <c r="N401" s="22"/>
      <c r="O401" s="22"/>
      <c r="P401" s="22"/>
      <c r="Q401" s="22"/>
      <c r="R401" s="22"/>
      <c r="S401" s="22"/>
      <c r="T401" s="22"/>
      <c r="U401" s="22"/>
      <c r="V401" s="22"/>
      <c r="W401" s="22"/>
      <c r="X401" s="22"/>
      <c r="Y401" s="22"/>
      <c r="Z401" s="22"/>
    </row>
    <row r="402" spans="5:26" ht="12.75" customHeight="1" x14ac:dyDescent="0.35">
      <c r="E402" s="21"/>
      <c r="I402" s="22"/>
      <c r="J402" s="22"/>
      <c r="K402" s="22"/>
      <c r="L402" s="22"/>
      <c r="M402" s="22"/>
      <c r="N402" s="22"/>
      <c r="O402" s="22"/>
      <c r="P402" s="22"/>
      <c r="Q402" s="22"/>
      <c r="R402" s="22"/>
      <c r="S402" s="22"/>
      <c r="T402" s="22"/>
      <c r="U402" s="22"/>
      <c r="V402" s="22"/>
      <c r="W402" s="22"/>
      <c r="X402" s="22"/>
      <c r="Y402" s="22"/>
      <c r="Z402" s="22"/>
    </row>
    <row r="403" spans="5:26" ht="12.75" customHeight="1" x14ac:dyDescent="0.35">
      <c r="E403" s="21"/>
      <c r="I403" s="22"/>
      <c r="J403" s="22"/>
      <c r="K403" s="22"/>
      <c r="L403" s="22"/>
      <c r="M403" s="22"/>
      <c r="N403" s="22"/>
      <c r="O403" s="22"/>
      <c r="P403" s="22"/>
      <c r="Q403" s="22"/>
      <c r="R403" s="22"/>
      <c r="S403" s="22"/>
      <c r="T403" s="22"/>
      <c r="U403" s="22"/>
      <c r="V403" s="22"/>
      <c r="W403" s="22"/>
      <c r="X403" s="22"/>
      <c r="Y403" s="22"/>
      <c r="Z403" s="22"/>
    </row>
    <row r="404" spans="5:26" ht="12.75" customHeight="1" x14ac:dyDescent="0.35">
      <c r="E404" s="21"/>
      <c r="I404" s="22"/>
      <c r="J404" s="22"/>
      <c r="K404" s="22"/>
      <c r="L404" s="22"/>
      <c r="M404" s="22"/>
      <c r="N404" s="22"/>
      <c r="O404" s="22"/>
      <c r="P404" s="22"/>
      <c r="Q404" s="22"/>
      <c r="R404" s="22"/>
      <c r="S404" s="22"/>
      <c r="T404" s="22"/>
      <c r="U404" s="22"/>
      <c r="V404" s="22"/>
      <c r="W404" s="22"/>
      <c r="X404" s="22"/>
      <c r="Y404" s="22"/>
      <c r="Z404" s="22"/>
    </row>
    <row r="405" spans="5:26" ht="12.75" customHeight="1" x14ac:dyDescent="0.35">
      <c r="E405" s="21"/>
      <c r="I405" s="22"/>
      <c r="J405" s="22"/>
      <c r="K405" s="22"/>
      <c r="L405" s="22"/>
      <c r="M405" s="22"/>
      <c r="N405" s="22"/>
      <c r="O405" s="22"/>
      <c r="P405" s="22"/>
      <c r="Q405" s="22"/>
      <c r="R405" s="22"/>
      <c r="S405" s="22"/>
      <c r="T405" s="22"/>
      <c r="U405" s="22"/>
      <c r="V405" s="22"/>
      <c r="W405" s="22"/>
      <c r="X405" s="22"/>
      <c r="Y405" s="22"/>
      <c r="Z405" s="22"/>
    </row>
    <row r="406" spans="5:26" ht="12.75" customHeight="1" x14ac:dyDescent="0.35">
      <c r="E406" s="21"/>
      <c r="I406" s="22"/>
      <c r="J406" s="22"/>
      <c r="K406" s="22"/>
      <c r="L406" s="22"/>
      <c r="M406" s="22"/>
      <c r="N406" s="22"/>
      <c r="O406" s="22"/>
      <c r="P406" s="22"/>
      <c r="Q406" s="22"/>
      <c r="R406" s="22"/>
      <c r="S406" s="22"/>
      <c r="T406" s="22"/>
      <c r="U406" s="22"/>
      <c r="V406" s="22"/>
      <c r="W406" s="22"/>
      <c r="X406" s="22"/>
      <c r="Y406" s="22"/>
      <c r="Z406" s="22"/>
    </row>
    <row r="407" spans="5:26" ht="12.75" customHeight="1" x14ac:dyDescent="0.35">
      <c r="E407" s="21"/>
      <c r="I407" s="22"/>
      <c r="J407" s="22"/>
      <c r="K407" s="22"/>
      <c r="L407" s="22"/>
      <c r="M407" s="22"/>
      <c r="N407" s="22"/>
      <c r="O407" s="22"/>
      <c r="P407" s="22"/>
      <c r="Q407" s="22"/>
      <c r="R407" s="22"/>
      <c r="S407" s="22"/>
      <c r="T407" s="22"/>
      <c r="U407" s="22"/>
      <c r="V407" s="22"/>
      <c r="W407" s="22"/>
      <c r="X407" s="22"/>
      <c r="Y407" s="22"/>
      <c r="Z407" s="22"/>
    </row>
    <row r="408" spans="5:26" ht="12.75" customHeight="1" x14ac:dyDescent="0.35">
      <c r="E408" s="21"/>
      <c r="I408" s="22"/>
      <c r="J408" s="22"/>
      <c r="K408" s="22"/>
      <c r="L408" s="22"/>
      <c r="M408" s="22"/>
      <c r="N408" s="22"/>
      <c r="O408" s="22"/>
      <c r="P408" s="22"/>
      <c r="Q408" s="22"/>
      <c r="R408" s="22"/>
      <c r="S408" s="22"/>
      <c r="T408" s="22"/>
      <c r="U408" s="22"/>
      <c r="V408" s="22"/>
      <c r="W408" s="22"/>
      <c r="X408" s="22"/>
      <c r="Y408" s="22"/>
      <c r="Z408" s="22"/>
    </row>
    <row r="409" spans="5:26" ht="12.75" customHeight="1" x14ac:dyDescent="0.35">
      <c r="E409" s="21"/>
      <c r="I409" s="22"/>
      <c r="J409" s="22"/>
      <c r="K409" s="22"/>
      <c r="L409" s="22"/>
      <c r="M409" s="22"/>
      <c r="N409" s="22"/>
      <c r="O409" s="22"/>
      <c r="P409" s="22"/>
      <c r="Q409" s="22"/>
      <c r="R409" s="22"/>
      <c r="S409" s="22"/>
      <c r="T409" s="22"/>
      <c r="U409" s="22"/>
      <c r="V409" s="22"/>
      <c r="W409" s="22"/>
      <c r="X409" s="22"/>
      <c r="Y409" s="22"/>
      <c r="Z409" s="22"/>
    </row>
    <row r="410" spans="5:26" ht="12.75" customHeight="1" x14ac:dyDescent="0.35">
      <c r="E410" s="21"/>
      <c r="I410" s="22"/>
      <c r="J410" s="22"/>
      <c r="K410" s="22"/>
      <c r="L410" s="22"/>
      <c r="M410" s="22"/>
      <c r="N410" s="22"/>
      <c r="O410" s="22"/>
      <c r="P410" s="22"/>
      <c r="Q410" s="22"/>
      <c r="R410" s="22"/>
      <c r="S410" s="22"/>
      <c r="T410" s="22"/>
      <c r="U410" s="22"/>
      <c r="V410" s="22"/>
      <c r="W410" s="22"/>
      <c r="X410" s="22"/>
      <c r="Y410" s="22"/>
      <c r="Z410" s="22"/>
    </row>
    <row r="411" spans="5:26" ht="12.75" customHeight="1" x14ac:dyDescent="0.35">
      <c r="E411" s="21"/>
      <c r="I411" s="22"/>
      <c r="J411" s="22"/>
      <c r="K411" s="22"/>
      <c r="L411" s="22"/>
      <c r="M411" s="22"/>
      <c r="N411" s="22"/>
      <c r="O411" s="22"/>
      <c r="P411" s="22"/>
      <c r="Q411" s="22"/>
      <c r="R411" s="22"/>
      <c r="S411" s="22"/>
      <c r="T411" s="22"/>
      <c r="U411" s="22"/>
      <c r="V411" s="22"/>
      <c r="W411" s="22"/>
      <c r="X411" s="22"/>
      <c r="Y411" s="22"/>
      <c r="Z411" s="22"/>
    </row>
    <row r="412" spans="5:26" ht="12.75" customHeight="1" x14ac:dyDescent="0.35">
      <c r="E412" s="21"/>
      <c r="I412" s="22"/>
      <c r="J412" s="22"/>
      <c r="K412" s="22"/>
      <c r="L412" s="22"/>
      <c r="M412" s="22"/>
      <c r="N412" s="22"/>
      <c r="O412" s="22"/>
      <c r="P412" s="22"/>
      <c r="Q412" s="22"/>
      <c r="R412" s="22"/>
      <c r="S412" s="22"/>
      <c r="T412" s="22"/>
      <c r="U412" s="22"/>
      <c r="V412" s="22"/>
      <c r="W412" s="22"/>
      <c r="X412" s="22"/>
      <c r="Y412" s="22"/>
      <c r="Z412" s="22"/>
    </row>
    <row r="413" spans="5:26" ht="12.75" customHeight="1" x14ac:dyDescent="0.35">
      <c r="E413" s="21"/>
      <c r="I413" s="22"/>
      <c r="J413" s="22"/>
      <c r="K413" s="22"/>
      <c r="L413" s="22"/>
      <c r="M413" s="22"/>
      <c r="N413" s="22"/>
      <c r="O413" s="22"/>
      <c r="P413" s="22"/>
      <c r="Q413" s="22"/>
      <c r="R413" s="22"/>
      <c r="S413" s="22"/>
      <c r="T413" s="22"/>
      <c r="U413" s="22"/>
      <c r="V413" s="22"/>
      <c r="W413" s="22"/>
      <c r="X413" s="22"/>
      <c r="Y413" s="22"/>
      <c r="Z413" s="22"/>
    </row>
    <row r="414" spans="5:26" ht="12.75" customHeight="1" x14ac:dyDescent="0.35">
      <c r="E414" s="21"/>
      <c r="I414" s="22"/>
      <c r="J414" s="22"/>
      <c r="K414" s="22"/>
      <c r="L414" s="22"/>
      <c r="M414" s="22"/>
      <c r="N414" s="22"/>
      <c r="O414" s="22"/>
      <c r="P414" s="22"/>
      <c r="Q414" s="22"/>
      <c r="R414" s="22"/>
      <c r="S414" s="22"/>
      <c r="T414" s="22"/>
      <c r="U414" s="22"/>
      <c r="V414" s="22"/>
      <c r="W414" s="22"/>
      <c r="X414" s="22"/>
      <c r="Y414" s="22"/>
      <c r="Z414" s="22"/>
    </row>
    <row r="415" spans="5:26" ht="12.75" customHeight="1" x14ac:dyDescent="0.35">
      <c r="E415" s="21"/>
      <c r="I415" s="22"/>
      <c r="J415" s="22"/>
      <c r="K415" s="22"/>
      <c r="L415" s="22"/>
      <c r="M415" s="22"/>
      <c r="N415" s="22"/>
      <c r="O415" s="22"/>
      <c r="P415" s="22"/>
      <c r="Q415" s="22"/>
      <c r="R415" s="22"/>
      <c r="S415" s="22"/>
      <c r="T415" s="22"/>
      <c r="U415" s="22"/>
      <c r="V415" s="22"/>
      <c r="W415" s="22"/>
      <c r="X415" s="22"/>
      <c r="Y415" s="22"/>
      <c r="Z415" s="22"/>
    </row>
    <row r="416" spans="5:26" ht="12.75" customHeight="1" x14ac:dyDescent="0.35">
      <c r="E416" s="21"/>
      <c r="I416" s="22"/>
      <c r="J416" s="22"/>
      <c r="K416" s="22"/>
      <c r="L416" s="22"/>
      <c r="M416" s="22"/>
      <c r="N416" s="22"/>
      <c r="O416" s="22"/>
      <c r="P416" s="22"/>
      <c r="Q416" s="22"/>
      <c r="R416" s="22"/>
      <c r="S416" s="22"/>
      <c r="T416" s="22"/>
      <c r="U416" s="22"/>
      <c r="V416" s="22"/>
      <c r="W416" s="22"/>
      <c r="X416" s="22"/>
      <c r="Y416" s="22"/>
      <c r="Z416" s="22"/>
    </row>
    <row r="417" spans="5:26" ht="12.75" customHeight="1" x14ac:dyDescent="0.35">
      <c r="E417" s="21"/>
      <c r="I417" s="22"/>
      <c r="J417" s="22"/>
      <c r="K417" s="22"/>
      <c r="L417" s="22"/>
      <c r="M417" s="22"/>
      <c r="N417" s="22"/>
      <c r="O417" s="22"/>
      <c r="P417" s="22"/>
      <c r="Q417" s="22"/>
      <c r="R417" s="22"/>
      <c r="S417" s="22"/>
      <c r="T417" s="22"/>
      <c r="U417" s="22"/>
      <c r="V417" s="22"/>
      <c r="W417" s="22"/>
      <c r="X417" s="22"/>
      <c r="Y417" s="22"/>
      <c r="Z417" s="22"/>
    </row>
    <row r="418" spans="5:26" ht="12.75" customHeight="1" x14ac:dyDescent="0.35">
      <c r="E418" s="21"/>
      <c r="I418" s="22"/>
      <c r="J418" s="22"/>
      <c r="K418" s="22"/>
      <c r="L418" s="22"/>
      <c r="M418" s="22"/>
      <c r="N418" s="22"/>
      <c r="O418" s="22"/>
      <c r="P418" s="22"/>
      <c r="Q418" s="22"/>
      <c r="R418" s="22"/>
      <c r="S418" s="22"/>
      <c r="T418" s="22"/>
      <c r="U418" s="22"/>
      <c r="V418" s="22"/>
      <c r="W418" s="22"/>
      <c r="X418" s="22"/>
      <c r="Y418" s="22"/>
      <c r="Z418" s="22"/>
    </row>
    <row r="419" spans="5:26" ht="12.75" customHeight="1" x14ac:dyDescent="0.35">
      <c r="E419" s="21"/>
      <c r="I419" s="22"/>
      <c r="J419" s="22"/>
      <c r="K419" s="22"/>
      <c r="L419" s="22"/>
      <c r="M419" s="22"/>
      <c r="N419" s="22"/>
      <c r="O419" s="22"/>
      <c r="P419" s="22"/>
      <c r="Q419" s="22"/>
      <c r="R419" s="22"/>
      <c r="S419" s="22"/>
      <c r="T419" s="22"/>
      <c r="U419" s="22"/>
      <c r="V419" s="22"/>
      <c r="W419" s="22"/>
      <c r="X419" s="22"/>
      <c r="Y419" s="22"/>
      <c r="Z419" s="22"/>
    </row>
    <row r="420" spans="5:26" ht="12.75" customHeight="1" x14ac:dyDescent="0.35">
      <c r="E420" s="21"/>
      <c r="I420" s="22"/>
      <c r="J420" s="22"/>
      <c r="K420" s="22"/>
      <c r="L420" s="22"/>
      <c r="M420" s="22"/>
      <c r="N420" s="22"/>
      <c r="O420" s="22"/>
      <c r="P420" s="22"/>
      <c r="Q420" s="22"/>
      <c r="R420" s="22"/>
      <c r="S420" s="22"/>
      <c r="T420" s="22"/>
      <c r="U420" s="22"/>
      <c r="V420" s="22"/>
      <c r="W420" s="22"/>
      <c r="X420" s="22"/>
      <c r="Y420" s="22"/>
      <c r="Z420" s="22"/>
    </row>
    <row r="421" spans="5:26" ht="12.75" customHeight="1" x14ac:dyDescent="0.35">
      <c r="E421" s="21"/>
      <c r="I421" s="22"/>
      <c r="J421" s="22"/>
      <c r="K421" s="22"/>
      <c r="L421" s="22"/>
      <c r="M421" s="22"/>
      <c r="N421" s="22"/>
      <c r="O421" s="22"/>
      <c r="P421" s="22"/>
      <c r="Q421" s="22"/>
      <c r="R421" s="22"/>
      <c r="S421" s="22"/>
      <c r="T421" s="22"/>
      <c r="U421" s="22"/>
      <c r="V421" s="22"/>
      <c r="W421" s="22"/>
      <c r="X421" s="22"/>
      <c r="Y421" s="22"/>
      <c r="Z421" s="22"/>
    </row>
    <row r="422" spans="5:26" ht="12.75" customHeight="1" x14ac:dyDescent="0.35">
      <c r="E422" s="21"/>
      <c r="I422" s="22"/>
      <c r="J422" s="22"/>
      <c r="K422" s="22"/>
      <c r="L422" s="22"/>
      <c r="M422" s="22"/>
      <c r="N422" s="22"/>
      <c r="O422" s="22"/>
      <c r="P422" s="22"/>
      <c r="Q422" s="22"/>
      <c r="R422" s="22"/>
      <c r="S422" s="22"/>
      <c r="T422" s="22"/>
      <c r="U422" s="22"/>
      <c r="V422" s="22"/>
      <c r="W422" s="22"/>
      <c r="X422" s="22"/>
      <c r="Y422" s="22"/>
      <c r="Z422" s="22"/>
    </row>
    <row r="423" spans="5:26" ht="12.75" customHeight="1" x14ac:dyDescent="0.35">
      <c r="E423" s="21"/>
      <c r="I423" s="22"/>
      <c r="J423" s="22"/>
      <c r="K423" s="22"/>
      <c r="L423" s="22"/>
      <c r="M423" s="22"/>
      <c r="N423" s="22"/>
      <c r="O423" s="22"/>
      <c r="P423" s="22"/>
      <c r="Q423" s="22"/>
      <c r="R423" s="22"/>
      <c r="S423" s="22"/>
      <c r="T423" s="22"/>
      <c r="U423" s="22"/>
      <c r="V423" s="22"/>
      <c r="W423" s="22"/>
      <c r="X423" s="22"/>
      <c r="Y423" s="22"/>
      <c r="Z423" s="22"/>
    </row>
    <row r="424" spans="5:26" ht="12.75" customHeight="1" x14ac:dyDescent="0.35">
      <c r="E424" s="21"/>
      <c r="I424" s="22"/>
      <c r="J424" s="22"/>
      <c r="K424" s="22"/>
      <c r="L424" s="22"/>
      <c r="M424" s="22"/>
      <c r="N424" s="22"/>
      <c r="O424" s="22"/>
      <c r="P424" s="22"/>
      <c r="Q424" s="22"/>
      <c r="R424" s="22"/>
      <c r="S424" s="22"/>
      <c r="T424" s="22"/>
      <c r="U424" s="22"/>
      <c r="V424" s="22"/>
      <c r="W424" s="22"/>
      <c r="X424" s="22"/>
      <c r="Y424" s="22"/>
      <c r="Z424" s="22"/>
    </row>
    <row r="425" spans="5:26" ht="12.75" customHeight="1" x14ac:dyDescent="0.35">
      <c r="E425" s="21"/>
      <c r="I425" s="22"/>
      <c r="J425" s="22"/>
      <c r="K425" s="22"/>
      <c r="L425" s="22"/>
      <c r="M425" s="22"/>
      <c r="N425" s="22"/>
      <c r="O425" s="22"/>
      <c r="P425" s="22"/>
      <c r="Q425" s="22"/>
      <c r="R425" s="22"/>
      <c r="S425" s="22"/>
      <c r="T425" s="22"/>
      <c r="U425" s="22"/>
      <c r="V425" s="22"/>
      <c r="W425" s="22"/>
      <c r="X425" s="22"/>
      <c r="Y425" s="22"/>
      <c r="Z425" s="22"/>
    </row>
    <row r="426" spans="5:26" ht="12.75" customHeight="1" x14ac:dyDescent="0.35">
      <c r="E426" s="21"/>
      <c r="I426" s="22"/>
      <c r="J426" s="22"/>
      <c r="K426" s="22"/>
      <c r="L426" s="22"/>
      <c r="M426" s="22"/>
      <c r="N426" s="22"/>
      <c r="O426" s="22"/>
      <c r="P426" s="22"/>
      <c r="Q426" s="22"/>
      <c r="R426" s="22"/>
      <c r="S426" s="22"/>
      <c r="T426" s="22"/>
      <c r="U426" s="22"/>
      <c r="V426" s="22"/>
      <c r="W426" s="22"/>
      <c r="X426" s="22"/>
      <c r="Y426" s="22"/>
      <c r="Z426" s="22"/>
    </row>
    <row r="427" spans="5:26" ht="12.75" customHeight="1" x14ac:dyDescent="0.35">
      <c r="E427" s="21"/>
      <c r="I427" s="22"/>
      <c r="J427" s="22"/>
      <c r="K427" s="22"/>
      <c r="L427" s="22"/>
      <c r="M427" s="22"/>
      <c r="N427" s="22"/>
      <c r="O427" s="22"/>
      <c r="P427" s="22"/>
      <c r="Q427" s="22"/>
      <c r="R427" s="22"/>
      <c r="S427" s="22"/>
      <c r="T427" s="22"/>
      <c r="U427" s="22"/>
      <c r="V427" s="22"/>
      <c r="W427" s="22"/>
      <c r="X427" s="22"/>
      <c r="Y427" s="22"/>
      <c r="Z427" s="22"/>
    </row>
    <row r="428" spans="5:26" ht="12.75" customHeight="1" x14ac:dyDescent="0.35">
      <c r="E428" s="21"/>
      <c r="I428" s="22"/>
      <c r="J428" s="22"/>
      <c r="K428" s="22"/>
      <c r="L428" s="22"/>
      <c r="M428" s="22"/>
      <c r="N428" s="22"/>
      <c r="O428" s="22"/>
      <c r="P428" s="22"/>
      <c r="Q428" s="22"/>
      <c r="R428" s="22"/>
      <c r="S428" s="22"/>
      <c r="T428" s="22"/>
      <c r="U428" s="22"/>
      <c r="V428" s="22"/>
      <c r="W428" s="22"/>
      <c r="X428" s="22"/>
      <c r="Y428" s="22"/>
      <c r="Z428" s="22"/>
    </row>
    <row r="429" spans="5:26" ht="12.75" customHeight="1" x14ac:dyDescent="0.35">
      <c r="E429" s="21"/>
      <c r="I429" s="22"/>
      <c r="J429" s="22"/>
      <c r="K429" s="22"/>
      <c r="L429" s="22"/>
      <c r="M429" s="22"/>
      <c r="N429" s="22"/>
      <c r="O429" s="22"/>
      <c r="P429" s="22"/>
      <c r="Q429" s="22"/>
      <c r="R429" s="22"/>
      <c r="S429" s="22"/>
      <c r="T429" s="22"/>
      <c r="U429" s="22"/>
      <c r="V429" s="22"/>
      <c r="W429" s="22"/>
      <c r="X429" s="22"/>
      <c r="Y429" s="22"/>
      <c r="Z429" s="22"/>
    </row>
    <row r="430" spans="5:26" ht="12.75" customHeight="1" x14ac:dyDescent="0.35">
      <c r="E430" s="21"/>
      <c r="I430" s="22"/>
      <c r="J430" s="22"/>
      <c r="K430" s="22"/>
      <c r="L430" s="22"/>
      <c r="M430" s="22"/>
      <c r="N430" s="22"/>
      <c r="O430" s="22"/>
      <c r="P430" s="22"/>
      <c r="Q430" s="22"/>
      <c r="R430" s="22"/>
      <c r="S430" s="22"/>
      <c r="T430" s="22"/>
      <c r="U430" s="22"/>
      <c r="V430" s="22"/>
      <c r="W430" s="22"/>
      <c r="X430" s="22"/>
      <c r="Y430" s="22"/>
      <c r="Z430" s="22"/>
    </row>
    <row r="431" spans="5:26" ht="12.75" customHeight="1" x14ac:dyDescent="0.35">
      <c r="E431" s="21"/>
      <c r="I431" s="22"/>
      <c r="J431" s="22"/>
      <c r="K431" s="22"/>
      <c r="L431" s="22"/>
      <c r="M431" s="22"/>
      <c r="N431" s="22"/>
      <c r="O431" s="22"/>
      <c r="P431" s="22"/>
      <c r="Q431" s="22"/>
      <c r="R431" s="22"/>
      <c r="S431" s="22"/>
      <c r="T431" s="22"/>
      <c r="U431" s="22"/>
      <c r="V431" s="22"/>
      <c r="W431" s="22"/>
      <c r="X431" s="22"/>
      <c r="Y431" s="22"/>
      <c r="Z431" s="22"/>
    </row>
    <row r="432" spans="5:26" ht="12.75" customHeight="1" x14ac:dyDescent="0.35">
      <c r="E432" s="21"/>
      <c r="I432" s="22"/>
      <c r="J432" s="22"/>
      <c r="K432" s="22"/>
      <c r="L432" s="22"/>
      <c r="M432" s="22"/>
      <c r="N432" s="22"/>
      <c r="O432" s="22"/>
      <c r="P432" s="22"/>
      <c r="Q432" s="22"/>
      <c r="R432" s="22"/>
      <c r="S432" s="22"/>
      <c r="T432" s="22"/>
      <c r="U432" s="22"/>
      <c r="V432" s="22"/>
      <c r="W432" s="22"/>
      <c r="X432" s="22"/>
      <c r="Y432" s="22"/>
      <c r="Z432" s="22"/>
    </row>
    <row r="433" spans="5:26" ht="12.75" customHeight="1" x14ac:dyDescent="0.35">
      <c r="E433" s="21"/>
      <c r="I433" s="22"/>
      <c r="J433" s="22"/>
      <c r="K433" s="22"/>
      <c r="L433" s="22"/>
      <c r="M433" s="22"/>
      <c r="N433" s="22"/>
      <c r="O433" s="22"/>
      <c r="P433" s="22"/>
      <c r="Q433" s="22"/>
      <c r="R433" s="22"/>
      <c r="S433" s="22"/>
      <c r="T433" s="22"/>
      <c r="U433" s="22"/>
      <c r="V433" s="22"/>
      <c r="W433" s="22"/>
      <c r="X433" s="22"/>
      <c r="Y433" s="22"/>
      <c r="Z433" s="22"/>
    </row>
    <row r="434" spans="5:26" ht="12.75" customHeight="1" x14ac:dyDescent="0.35">
      <c r="E434" s="21"/>
      <c r="I434" s="22"/>
      <c r="J434" s="22"/>
      <c r="K434" s="22"/>
      <c r="L434" s="22"/>
      <c r="M434" s="22"/>
      <c r="N434" s="22"/>
      <c r="O434" s="22"/>
      <c r="P434" s="22"/>
      <c r="Q434" s="22"/>
      <c r="R434" s="22"/>
      <c r="S434" s="22"/>
      <c r="T434" s="22"/>
      <c r="U434" s="22"/>
      <c r="V434" s="22"/>
      <c r="W434" s="22"/>
      <c r="X434" s="22"/>
      <c r="Y434" s="22"/>
      <c r="Z434" s="22"/>
    </row>
    <row r="435" spans="5:26" ht="12.75" customHeight="1" x14ac:dyDescent="0.35">
      <c r="E435" s="21"/>
      <c r="I435" s="22"/>
      <c r="J435" s="22"/>
      <c r="K435" s="22"/>
      <c r="L435" s="22"/>
      <c r="M435" s="22"/>
      <c r="N435" s="22"/>
      <c r="O435" s="22"/>
      <c r="P435" s="22"/>
      <c r="Q435" s="22"/>
      <c r="R435" s="22"/>
      <c r="S435" s="22"/>
      <c r="T435" s="22"/>
      <c r="U435" s="22"/>
      <c r="V435" s="22"/>
      <c r="W435" s="22"/>
      <c r="X435" s="22"/>
      <c r="Y435" s="22"/>
      <c r="Z435" s="22"/>
    </row>
    <row r="436" spans="5:26" ht="12.75" customHeight="1" x14ac:dyDescent="0.35">
      <c r="E436" s="21"/>
      <c r="I436" s="22"/>
      <c r="J436" s="22"/>
      <c r="K436" s="22"/>
      <c r="L436" s="22"/>
      <c r="M436" s="22"/>
      <c r="N436" s="22"/>
      <c r="O436" s="22"/>
      <c r="P436" s="22"/>
      <c r="Q436" s="22"/>
      <c r="R436" s="22"/>
      <c r="S436" s="22"/>
      <c r="T436" s="22"/>
      <c r="U436" s="22"/>
      <c r="V436" s="22"/>
      <c r="W436" s="22"/>
      <c r="X436" s="22"/>
      <c r="Y436" s="22"/>
      <c r="Z436" s="22"/>
    </row>
    <row r="437" spans="5:26" ht="12.75" customHeight="1" x14ac:dyDescent="0.35">
      <c r="E437" s="21"/>
      <c r="I437" s="22"/>
      <c r="J437" s="22"/>
      <c r="K437" s="22"/>
      <c r="L437" s="22"/>
      <c r="M437" s="22"/>
      <c r="N437" s="22"/>
      <c r="O437" s="22"/>
      <c r="P437" s="22"/>
      <c r="Q437" s="22"/>
      <c r="R437" s="22"/>
      <c r="S437" s="22"/>
      <c r="T437" s="22"/>
      <c r="U437" s="22"/>
      <c r="V437" s="22"/>
      <c r="W437" s="22"/>
      <c r="X437" s="22"/>
      <c r="Y437" s="22"/>
      <c r="Z437" s="22"/>
    </row>
    <row r="438" spans="5:26" ht="12.75" customHeight="1" x14ac:dyDescent="0.35">
      <c r="E438" s="21"/>
      <c r="I438" s="22"/>
      <c r="J438" s="22"/>
      <c r="K438" s="22"/>
      <c r="L438" s="22"/>
      <c r="M438" s="22"/>
      <c r="N438" s="22"/>
      <c r="O438" s="22"/>
      <c r="P438" s="22"/>
      <c r="Q438" s="22"/>
      <c r="R438" s="22"/>
      <c r="S438" s="22"/>
      <c r="T438" s="22"/>
      <c r="U438" s="22"/>
      <c r="V438" s="22"/>
      <c r="W438" s="22"/>
      <c r="X438" s="22"/>
      <c r="Y438" s="22"/>
      <c r="Z438" s="22"/>
    </row>
    <row r="439" spans="5:26" ht="12.75" customHeight="1" x14ac:dyDescent="0.35">
      <c r="E439" s="21"/>
      <c r="I439" s="22"/>
      <c r="J439" s="22"/>
      <c r="K439" s="22"/>
      <c r="L439" s="22"/>
      <c r="M439" s="22"/>
      <c r="N439" s="22"/>
      <c r="O439" s="22"/>
      <c r="P439" s="22"/>
      <c r="Q439" s="22"/>
      <c r="R439" s="22"/>
      <c r="S439" s="22"/>
      <c r="T439" s="22"/>
      <c r="U439" s="22"/>
      <c r="V439" s="22"/>
      <c r="W439" s="22"/>
      <c r="X439" s="22"/>
      <c r="Y439" s="22"/>
      <c r="Z439" s="22"/>
    </row>
    <row r="440" spans="5:26" ht="12.75" customHeight="1" x14ac:dyDescent="0.35">
      <c r="E440" s="21"/>
      <c r="I440" s="22"/>
      <c r="J440" s="22"/>
      <c r="K440" s="22"/>
      <c r="L440" s="22"/>
      <c r="M440" s="22"/>
      <c r="N440" s="22"/>
      <c r="O440" s="22"/>
      <c r="P440" s="22"/>
      <c r="Q440" s="22"/>
      <c r="R440" s="22"/>
      <c r="S440" s="22"/>
      <c r="T440" s="22"/>
      <c r="U440" s="22"/>
      <c r="V440" s="22"/>
      <c r="W440" s="22"/>
      <c r="X440" s="22"/>
      <c r="Y440" s="22"/>
      <c r="Z440" s="22"/>
    </row>
    <row r="441" spans="5:26" ht="12.75" customHeight="1" x14ac:dyDescent="0.35">
      <c r="E441" s="21"/>
      <c r="I441" s="22"/>
      <c r="J441" s="22"/>
      <c r="K441" s="22"/>
      <c r="L441" s="22"/>
      <c r="M441" s="22"/>
      <c r="N441" s="22"/>
      <c r="O441" s="22"/>
      <c r="P441" s="22"/>
      <c r="Q441" s="22"/>
      <c r="R441" s="22"/>
      <c r="S441" s="22"/>
      <c r="T441" s="22"/>
      <c r="U441" s="22"/>
      <c r="V441" s="22"/>
      <c r="W441" s="22"/>
      <c r="X441" s="22"/>
      <c r="Y441" s="22"/>
      <c r="Z441" s="22"/>
    </row>
    <row r="442" spans="5:26" ht="12.75" customHeight="1" x14ac:dyDescent="0.35">
      <c r="E442" s="21"/>
      <c r="I442" s="22"/>
      <c r="J442" s="22"/>
      <c r="K442" s="22"/>
      <c r="L442" s="22"/>
      <c r="M442" s="22"/>
      <c r="N442" s="22"/>
      <c r="O442" s="22"/>
      <c r="P442" s="22"/>
      <c r="Q442" s="22"/>
      <c r="R442" s="22"/>
      <c r="S442" s="22"/>
      <c r="T442" s="22"/>
      <c r="U442" s="22"/>
      <c r="V442" s="22"/>
      <c r="W442" s="22"/>
      <c r="X442" s="22"/>
      <c r="Y442" s="22"/>
      <c r="Z442" s="22"/>
    </row>
    <row r="443" spans="5:26" ht="12.75" customHeight="1" x14ac:dyDescent="0.35">
      <c r="E443" s="21"/>
      <c r="I443" s="22"/>
      <c r="J443" s="22"/>
      <c r="K443" s="22"/>
      <c r="L443" s="22"/>
      <c r="M443" s="22"/>
      <c r="N443" s="22"/>
      <c r="O443" s="22"/>
      <c r="P443" s="22"/>
      <c r="Q443" s="22"/>
      <c r="R443" s="22"/>
      <c r="S443" s="22"/>
      <c r="T443" s="22"/>
      <c r="U443" s="22"/>
      <c r="V443" s="22"/>
      <c r="W443" s="22"/>
      <c r="X443" s="22"/>
      <c r="Y443" s="22"/>
      <c r="Z443" s="22"/>
    </row>
    <row r="444" spans="5:26" ht="12.75" customHeight="1" x14ac:dyDescent="0.35">
      <c r="E444" s="21"/>
      <c r="I444" s="22"/>
      <c r="J444" s="22"/>
      <c r="K444" s="22"/>
      <c r="L444" s="22"/>
      <c r="M444" s="22"/>
      <c r="N444" s="22"/>
      <c r="O444" s="22"/>
      <c r="P444" s="22"/>
      <c r="Q444" s="22"/>
      <c r="R444" s="22"/>
      <c r="S444" s="22"/>
      <c r="T444" s="22"/>
      <c r="U444" s="22"/>
      <c r="V444" s="22"/>
      <c r="W444" s="22"/>
      <c r="X444" s="22"/>
      <c r="Y444" s="22"/>
      <c r="Z444" s="22"/>
    </row>
    <row r="445" spans="5:26" ht="12.75" customHeight="1" x14ac:dyDescent="0.35">
      <c r="E445" s="21"/>
      <c r="I445" s="22"/>
      <c r="J445" s="22"/>
      <c r="K445" s="22"/>
      <c r="L445" s="22"/>
      <c r="M445" s="22"/>
      <c r="N445" s="22"/>
      <c r="O445" s="22"/>
      <c r="P445" s="22"/>
      <c r="Q445" s="22"/>
      <c r="R445" s="22"/>
      <c r="S445" s="22"/>
      <c r="T445" s="22"/>
      <c r="U445" s="22"/>
      <c r="V445" s="22"/>
      <c r="W445" s="22"/>
      <c r="X445" s="22"/>
      <c r="Y445" s="22"/>
      <c r="Z445" s="22"/>
    </row>
    <row r="446" spans="5:26" ht="12.75" customHeight="1" x14ac:dyDescent="0.35">
      <c r="E446" s="21"/>
      <c r="I446" s="22"/>
      <c r="J446" s="22"/>
      <c r="K446" s="22"/>
      <c r="L446" s="22"/>
      <c r="M446" s="22"/>
      <c r="N446" s="22"/>
      <c r="O446" s="22"/>
      <c r="P446" s="22"/>
      <c r="Q446" s="22"/>
      <c r="R446" s="22"/>
      <c r="S446" s="22"/>
      <c r="T446" s="22"/>
      <c r="U446" s="22"/>
      <c r="V446" s="22"/>
      <c r="W446" s="22"/>
      <c r="X446" s="22"/>
      <c r="Y446" s="22"/>
      <c r="Z446" s="22"/>
    </row>
    <row r="447" spans="5:26" ht="12.75" customHeight="1" x14ac:dyDescent="0.35">
      <c r="E447" s="21"/>
      <c r="I447" s="22"/>
      <c r="J447" s="22"/>
      <c r="K447" s="22"/>
      <c r="L447" s="22"/>
      <c r="M447" s="22"/>
      <c r="N447" s="22"/>
      <c r="O447" s="22"/>
      <c r="P447" s="22"/>
      <c r="Q447" s="22"/>
      <c r="R447" s="22"/>
      <c r="S447" s="22"/>
      <c r="T447" s="22"/>
      <c r="U447" s="22"/>
      <c r="V447" s="22"/>
      <c r="W447" s="22"/>
      <c r="X447" s="22"/>
      <c r="Y447" s="22"/>
      <c r="Z447" s="22"/>
    </row>
    <row r="448" spans="5:26" ht="12.75" customHeight="1" x14ac:dyDescent="0.35">
      <c r="E448" s="21"/>
      <c r="I448" s="22"/>
      <c r="J448" s="22"/>
      <c r="K448" s="22"/>
      <c r="L448" s="22"/>
      <c r="M448" s="22"/>
      <c r="N448" s="22"/>
      <c r="O448" s="22"/>
      <c r="P448" s="22"/>
      <c r="Q448" s="22"/>
      <c r="R448" s="22"/>
      <c r="S448" s="22"/>
      <c r="T448" s="22"/>
      <c r="U448" s="22"/>
      <c r="V448" s="22"/>
      <c r="W448" s="22"/>
      <c r="X448" s="22"/>
      <c r="Y448" s="22"/>
      <c r="Z448" s="22"/>
    </row>
    <row r="449" spans="5:26" ht="12.75" customHeight="1" x14ac:dyDescent="0.35">
      <c r="E449" s="21"/>
      <c r="I449" s="22"/>
      <c r="J449" s="22"/>
      <c r="K449" s="22"/>
      <c r="L449" s="22"/>
      <c r="M449" s="22"/>
      <c r="N449" s="22"/>
      <c r="O449" s="22"/>
      <c r="P449" s="22"/>
      <c r="Q449" s="22"/>
      <c r="R449" s="22"/>
      <c r="S449" s="22"/>
      <c r="T449" s="22"/>
      <c r="U449" s="22"/>
      <c r="V449" s="22"/>
      <c r="W449" s="22"/>
      <c r="X449" s="22"/>
      <c r="Y449" s="22"/>
      <c r="Z449" s="22"/>
    </row>
    <row r="450" spans="5:26" ht="12.75" customHeight="1" x14ac:dyDescent="0.35">
      <c r="E450" s="21"/>
      <c r="I450" s="22"/>
      <c r="J450" s="22"/>
      <c r="K450" s="22"/>
      <c r="L450" s="22"/>
      <c r="M450" s="22"/>
      <c r="N450" s="22"/>
      <c r="O450" s="22"/>
      <c r="P450" s="22"/>
      <c r="Q450" s="22"/>
      <c r="R450" s="22"/>
      <c r="S450" s="22"/>
      <c r="T450" s="22"/>
      <c r="U450" s="22"/>
      <c r="V450" s="22"/>
      <c r="W450" s="22"/>
      <c r="X450" s="22"/>
      <c r="Y450" s="22"/>
      <c r="Z450" s="22"/>
    </row>
    <row r="451" spans="5:26" ht="12.75" customHeight="1" x14ac:dyDescent="0.35">
      <c r="E451" s="21"/>
      <c r="I451" s="22"/>
      <c r="J451" s="22"/>
      <c r="K451" s="22"/>
      <c r="L451" s="22"/>
      <c r="M451" s="22"/>
      <c r="N451" s="22"/>
      <c r="O451" s="22"/>
      <c r="P451" s="22"/>
      <c r="Q451" s="22"/>
      <c r="R451" s="22"/>
      <c r="S451" s="22"/>
      <c r="T451" s="22"/>
      <c r="U451" s="22"/>
      <c r="V451" s="22"/>
      <c r="W451" s="22"/>
      <c r="X451" s="22"/>
      <c r="Y451" s="22"/>
      <c r="Z451" s="22"/>
    </row>
    <row r="452" spans="5:26" ht="12.75" customHeight="1" x14ac:dyDescent="0.35">
      <c r="E452" s="21"/>
      <c r="I452" s="22"/>
      <c r="J452" s="22"/>
      <c r="K452" s="22"/>
      <c r="L452" s="22"/>
      <c r="M452" s="22"/>
      <c r="N452" s="22"/>
      <c r="O452" s="22"/>
      <c r="P452" s="22"/>
      <c r="Q452" s="22"/>
      <c r="R452" s="22"/>
      <c r="S452" s="22"/>
      <c r="T452" s="22"/>
      <c r="U452" s="22"/>
      <c r="V452" s="22"/>
      <c r="W452" s="22"/>
      <c r="X452" s="22"/>
      <c r="Y452" s="22"/>
      <c r="Z452" s="22"/>
    </row>
    <row r="453" spans="5:26" ht="12.75" customHeight="1" x14ac:dyDescent="0.35">
      <c r="E453" s="21"/>
      <c r="I453" s="22"/>
      <c r="J453" s="22"/>
      <c r="K453" s="22"/>
      <c r="L453" s="22"/>
      <c r="M453" s="22"/>
      <c r="N453" s="22"/>
      <c r="O453" s="22"/>
      <c r="P453" s="22"/>
      <c r="Q453" s="22"/>
      <c r="R453" s="22"/>
      <c r="S453" s="22"/>
      <c r="T453" s="22"/>
      <c r="U453" s="22"/>
      <c r="V453" s="22"/>
      <c r="W453" s="22"/>
      <c r="X453" s="22"/>
      <c r="Y453" s="22"/>
      <c r="Z453" s="22"/>
    </row>
    <row r="454" spans="5:26" ht="12.75" customHeight="1" x14ac:dyDescent="0.35">
      <c r="E454" s="21"/>
      <c r="I454" s="22"/>
      <c r="J454" s="22"/>
      <c r="K454" s="22"/>
      <c r="L454" s="22"/>
      <c r="M454" s="22"/>
      <c r="N454" s="22"/>
      <c r="O454" s="22"/>
      <c r="P454" s="22"/>
      <c r="Q454" s="22"/>
      <c r="R454" s="22"/>
      <c r="S454" s="22"/>
      <c r="T454" s="22"/>
      <c r="U454" s="22"/>
      <c r="V454" s="22"/>
      <c r="W454" s="22"/>
      <c r="X454" s="22"/>
      <c r="Y454" s="22"/>
      <c r="Z454" s="22"/>
    </row>
    <row r="455" spans="5:26" ht="12.75" customHeight="1" x14ac:dyDescent="0.35">
      <c r="E455" s="21"/>
      <c r="I455" s="22"/>
      <c r="J455" s="22"/>
      <c r="K455" s="22"/>
      <c r="L455" s="22"/>
      <c r="M455" s="22"/>
      <c r="N455" s="22"/>
      <c r="O455" s="22"/>
      <c r="P455" s="22"/>
      <c r="Q455" s="22"/>
      <c r="R455" s="22"/>
      <c r="S455" s="22"/>
      <c r="T455" s="22"/>
      <c r="U455" s="22"/>
      <c r="V455" s="22"/>
      <c r="W455" s="22"/>
      <c r="X455" s="22"/>
      <c r="Y455" s="22"/>
      <c r="Z455" s="22"/>
    </row>
    <row r="456" spans="5:26" ht="12.75" customHeight="1" x14ac:dyDescent="0.35">
      <c r="E456" s="21"/>
      <c r="I456" s="22"/>
      <c r="J456" s="22"/>
      <c r="K456" s="22"/>
      <c r="L456" s="22"/>
      <c r="M456" s="22"/>
      <c r="N456" s="22"/>
      <c r="O456" s="22"/>
      <c r="P456" s="22"/>
      <c r="Q456" s="22"/>
      <c r="R456" s="22"/>
      <c r="S456" s="22"/>
      <c r="T456" s="22"/>
      <c r="U456" s="22"/>
      <c r="V456" s="22"/>
      <c r="W456" s="22"/>
      <c r="X456" s="22"/>
      <c r="Y456" s="22"/>
      <c r="Z456" s="22"/>
    </row>
    <row r="457" spans="5:26" ht="12.75" customHeight="1" x14ac:dyDescent="0.35">
      <c r="E457" s="21"/>
      <c r="I457" s="22"/>
      <c r="J457" s="22"/>
      <c r="K457" s="22"/>
      <c r="L457" s="22"/>
      <c r="M457" s="22"/>
      <c r="N457" s="22"/>
      <c r="O457" s="22"/>
      <c r="P457" s="22"/>
      <c r="Q457" s="22"/>
      <c r="R457" s="22"/>
      <c r="S457" s="22"/>
      <c r="T457" s="22"/>
      <c r="U457" s="22"/>
      <c r="V457" s="22"/>
      <c r="W457" s="22"/>
      <c r="X457" s="22"/>
      <c r="Y457" s="22"/>
      <c r="Z457" s="22"/>
    </row>
    <row r="458" spans="5:26" ht="12.75" customHeight="1" x14ac:dyDescent="0.35">
      <c r="E458" s="21"/>
      <c r="I458" s="22"/>
      <c r="J458" s="22"/>
      <c r="K458" s="22"/>
      <c r="L458" s="22"/>
      <c r="M458" s="22"/>
      <c r="N458" s="22"/>
      <c r="O458" s="22"/>
      <c r="P458" s="22"/>
      <c r="Q458" s="22"/>
      <c r="R458" s="22"/>
      <c r="S458" s="22"/>
      <c r="T458" s="22"/>
      <c r="U458" s="22"/>
      <c r="V458" s="22"/>
      <c r="W458" s="22"/>
      <c r="X458" s="22"/>
      <c r="Y458" s="22"/>
      <c r="Z458" s="22"/>
    </row>
    <row r="459" spans="5:26" ht="12.75" customHeight="1" x14ac:dyDescent="0.35">
      <c r="E459" s="21"/>
      <c r="I459" s="22"/>
      <c r="J459" s="22"/>
      <c r="K459" s="22"/>
      <c r="L459" s="22"/>
      <c r="M459" s="22"/>
      <c r="N459" s="22"/>
      <c r="O459" s="22"/>
      <c r="P459" s="22"/>
      <c r="Q459" s="22"/>
      <c r="R459" s="22"/>
      <c r="S459" s="22"/>
      <c r="T459" s="22"/>
      <c r="U459" s="22"/>
      <c r="V459" s="22"/>
      <c r="W459" s="22"/>
      <c r="X459" s="22"/>
      <c r="Y459" s="22"/>
      <c r="Z459" s="22"/>
    </row>
    <row r="460" spans="5:26" ht="12.75" customHeight="1" x14ac:dyDescent="0.35">
      <c r="E460" s="21"/>
      <c r="I460" s="22"/>
      <c r="J460" s="22"/>
      <c r="K460" s="22"/>
      <c r="L460" s="22"/>
      <c r="M460" s="22"/>
      <c r="N460" s="22"/>
      <c r="O460" s="22"/>
      <c r="P460" s="22"/>
      <c r="Q460" s="22"/>
      <c r="R460" s="22"/>
      <c r="S460" s="22"/>
      <c r="T460" s="22"/>
      <c r="U460" s="22"/>
      <c r="V460" s="22"/>
      <c r="W460" s="22"/>
      <c r="X460" s="22"/>
      <c r="Y460" s="22"/>
      <c r="Z460" s="22"/>
    </row>
    <row r="461" spans="5:26" ht="12.75" customHeight="1" x14ac:dyDescent="0.35">
      <c r="E461" s="21"/>
      <c r="I461" s="22"/>
      <c r="J461" s="22"/>
      <c r="K461" s="22"/>
      <c r="L461" s="22"/>
      <c r="M461" s="22"/>
      <c r="N461" s="22"/>
      <c r="O461" s="22"/>
      <c r="P461" s="22"/>
      <c r="Q461" s="22"/>
      <c r="R461" s="22"/>
      <c r="S461" s="22"/>
      <c r="T461" s="22"/>
      <c r="U461" s="22"/>
      <c r="V461" s="22"/>
      <c r="W461" s="22"/>
      <c r="X461" s="22"/>
      <c r="Y461" s="22"/>
      <c r="Z461" s="22"/>
    </row>
    <row r="462" spans="5:26" ht="12.75" customHeight="1" x14ac:dyDescent="0.35">
      <c r="E462" s="21"/>
      <c r="I462" s="22"/>
      <c r="J462" s="22"/>
      <c r="K462" s="22"/>
      <c r="L462" s="22"/>
      <c r="M462" s="22"/>
      <c r="N462" s="22"/>
      <c r="O462" s="22"/>
      <c r="P462" s="22"/>
      <c r="Q462" s="22"/>
      <c r="R462" s="22"/>
      <c r="S462" s="22"/>
      <c r="T462" s="22"/>
      <c r="U462" s="22"/>
      <c r="V462" s="22"/>
      <c r="W462" s="22"/>
      <c r="X462" s="22"/>
      <c r="Y462" s="22"/>
      <c r="Z462" s="22"/>
    </row>
    <row r="463" spans="5:26" ht="12.75" customHeight="1" x14ac:dyDescent="0.35">
      <c r="E463" s="21"/>
      <c r="I463" s="22"/>
      <c r="J463" s="22"/>
      <c r="K463" s="22"/>
      <c r="L463" s="22"/>
      <c r="M463" s="22"/>
      <c r="N463" s="22"/>
      <c r="O463" s="22"/>
      <c r="P463" s="22"/>
      <c r="Q463" s="22"/>
      <c r="R463" s="22"/>
      <c r="S463" s="22"/>
      <c r="T463" s="22"/>
      <c r="U463" s="22"/>
      <c r="V463" s="22"/>
      <c r="W463" s="22"/>
      <c r="X463" s="22"/>
      <c r="Y463" s="22"/>
      <c r="Z463" s="22"/>
    </row>
    <row r="464" spans="5:26" ht="12.75" customHeight="1" x14ac:dyDescent="0.35">
      <c r="E464" s="21"/>
      <c r="I464" s="22"/>
      <c r="J464" s="22"/>
      <c r="K464" s="22"/>
      <c r="L464" s="22"/>
      <c r="M464" s="22"/>
      <c r="N464" s="22"/>
      <c r="O464" s="22"/>
      <c r="P464" s="22"/>
      <c r="Q464" s="22"/>
      <c r="R464" s="22"/>
      <c r="S464" s="22"/>
      <c r="T464" s="22"/>
      <c r="U464" s="22"/>
      <c r="V464" s="22"/>
      <c r="W464" s="22"/>
      <c r="X464" s="22"/>
      <c r="Y464" s="22"/>
      <c r="Z464" s="22"/>
    </row>
    <row r="465" spans="5:26" ht="12.75" customHeight="1" x14ac:dyDescent="0.35">
      <c r="E465" s="21"/>
      <c r="I465" s="22"/>
      <c r="J465" s="22"/>
      <c r="K465" s="22"/>
      <c r="L465" s="22"/>
      <c r="M465" s="22"/>
      <c r="N465" s="22"/>
      <c r="O465" s="22"/>
      <c r="P465" s="22"/>
      <c r="Q465" s="22"/>
      <c r="R465" s="22"/>
      <c r="S465" s="22"/>
      <c r="T465" s="22"/>
      <c r="U465" s="22"/>
      <c r="V465" s="22"/>
      <c r="W465" s="22"/>
      <c r="X465" s="22"/>
      <c r="Y465" s="22"/>
      <c r="Z465" s="22"/>
    </row>
    <row r="466" spans="5:26" ht="12.75" customHeight="1" x14ac:dyDescent="0.35">
      <c r="E466" s="21"/>
      <c r="I466" s="22"/>
      <c r="J466" s="22"/>
      <c r="K466" s="22"/>
      <c r="L466" s="22"/>
      <c r="M466" s="22"/>
      <c r="N466" s="22"/>
      <c r="O466" s="22"/>
      <c r="P466" s="22"/>
      <c r="Q466" s="22"/>
      <c r="R466" s="22"/>
      <c r="S466" s="22"/>
      <c r="T466" s="22"/>
      <c r="U466" s="22"/>
      <c r="V466" s="22"/>
      <c r="W466" s="22"/>
      <c r="X466" s="22"/>
      <c r="Y466" s="22"/>
      <c r="Z466" s="22"/>
    </row>
    <row r="467" spans="5:26" ht="12.75" customHeight="1" x14ac:dyDescent="0.35">
      <c r="E467" s="21"/>
      <c r="I467" s="22"/>
      <c r="J467" s="22"/>
      <c r="K467" s="22"/>
      <c r="L467" s="22"/>
      <c r="M467" s="22"/>
      <c r="N467" s="22"/>
      <c r="O467" s="22"/>
      <c r="P467" s="22"/>
      <c r="Q467" s="22"/>
      <c r="R467" s="22"/>
      <c r="S467" s="22"/>
      <c r="T467" s="22"/>
      <c r="U467" s="22"/>
      <c r="V467" s="22"/>
      <c r="W467" s="22"/>
      <c r="X467" s="22"/>
      <c r="Y467" s="22"/>
      <c r="Z467" s="22"/>
    </row>
    <row r="468" spans="5:26" ht="12.75" customHeight="1" x14ac:dyDescent="0.35">
      <c r="E468" s="21"/>
      <c r="I468" s="22"/>
      <c r="J468" s="22"/>
      <c r="K468" s="22"/>
      <c r="L468" s="22"/>
      <c r="M468" s="22"/>
      <c r="N468" s="22"/>
      <c r="O468" s="22"/>
      <c r="P468" s="22"/>
      <c r="Q468" s="22"/>
      <c r="R468" s="22"/>
      <c r="S468" s="22"/>
      <c r="T468" s="22"/>
      <c r="U468" s="22"/>
      <c r="V468" s="22"/>
      <c r="W468" s="22"/>
      <c r="X468" s="22"/>
      <c r="Y468" s="22"/>
      <c r="Z468" s="22"/>
    </row>
    <row r="469" spans="5:26" ht="12.75" customHeight="1" x14ac:dyDescent="0.35">
      <c r="E469" s="21"/>
      <c r="I469" s="22"/>
      <c r="J469" s="22"/>
      <c r="K469" s="22"/>
      <c r="L469" s="22"/>
      <c r="M469" s="22"/>
      <c r="N469" s="22"/>
      <c r="O469" s="22"/>
      <c r="P469" s="22"/>
      <c r="Q469" s="22"/>
      <c r="R469" s="22"/>
      <c r="S469" s="22"/>
      <c r="T469" s="22"/>
      <c r="U469" s="22"/>
      <c r="V469" s="22"/>
      <c r="W469" s="22"/>
      <c r="X469" s="22"/>
      <c r="Y469" s="22"/>
      <c r="Z469" s="22"/>
    </row>
    <row r="470" spans="5:26" ht="12.75" customHeight="1" x14ac:dyDescent="0.35">
      <c r="E470" s="21"/>
      <c r="I470" s="22"/>
      <c r="J470" s="22"/>
      <c r="K470" s="22"/>
      <c r="L470" s="22"/>
      <c r="M470" s="22"/>
      <c r="N470" s="22"/>
      <c r="O470" s="22"/>
      <c r="P470" s="22"/>
      <c r="Q470" s="22"/>
      <c r="R470" s="22"/>
      <c r="S470" s="22"/>
      <c r="T470" s="22"/>
      <c r="U470" s="22"/>
      <c r="V470" s="22"/>
      <c r="W470" s="22"/>
      <c r="X470" s="22"/>
      <c r="Y470" s="22"/>
      <c r="Z470" s="22"/>
    </row>
    <row r="471" spans="5:26" ht="12.75" customHeight="1" x14ac:dyDescent="0.35">
      <c r="E471" s="21"/>
      <c r="I471" s="22"/>
      <c r="J471" s="22"/>
      <c r="K471" s="22"/>
      <c r="L471" s="22"/>
      <c r="M471" s="22"/>
      <c r="N471" s="22"/>
      <c r="O471" s="22"/>
      <c r="P471" s="22"/>
      <c r="Q471" s="22"/>
      <c r="R471" s="22"/>
      <c r="S471" s="22"/>
      <c r="T471" s="22"/>
      <c r="U471" s="22"/>
      <c r="V471" s="22"/>
      <c r="W471" s="22"/>
      <c r="X471" s="22"/>
      <c r="Y471" s="22"/>
      <c r="Z471" s="22"/>
    </row>
    <row r="472" spans="5:26" ht="12.75" customHeight="1" x14ac:dyDescent="0.35">
      <c r="E472" s="21"/>
      <c r="I472" s="22"/>
      <c r="J472" s="22"/>
      <c r="K472" s="22"/>
      <c r="L472" s="22"/>
      <c r="M472" s="22"/>
      <c r="N472" s="22"/>
      <c r="O472" s="22"/>
      <c r="P472" s="22"/>
      <c r="Q472" s="22"/>
      <c r="R472" s="22"/>
      <c r="S472" s="22"/>
      <c r="T472" s="22"/>
      <c r="U472" s="22"/>
      <c r="V472" s="22"/>
      <c r="W472" s="22"/>
      <c r="X472" s="22"/>
      <c r="Y472" s="22"/>
      <c r="Z472" s="22"/>
    </row>
    <row r="473" spans="5:26" ht="12.75" customHeight="1" x14ac:dyDescent="0.35">
      <c r="E473" s="21"/>
      <c r="I473" s="22"/>
      <c r="J473" s="22"/>
      <c r="K473" s="22"/>
      <c r="L473" s="22"/>
      <c r="M473" s="22"/>
      <c r="N473" s="22"/>
      <c r="O473" s="22"/>
      <c r="P473" s="22"/>
      <c r="Q473" s="22"/>
      <c r="R473" s="22"/>
      <c r="S473" s="22"/>
      <c r="T473" s="22"/>
      <c r="U473" s="22"/>
      <c r="V473" s="22"/>
      <c r="W473" s="22"/>
      <c r="X473" s="22"/>
      <c r="Y473" s="22"/>
      <c r="Z473" s="22"/>
    </row>
    <row r="474" spans="5:26" ht="12.75" customHeight="1" x14ac:dyDescent="0.35">
      <c r="E474" s="21"/>
      <c r="I474" s="22"/>
      <c r="J474" s="22"/>
      <c r="K474" s="22"/>
      <c r="L474" s="22"/>
      <c r="M474" s="22"/>
      <c r="N474" s="22"/>
      <c r="O474" s="22"/>
      <c r="P474" s="22"/>
      <c r="Q474" s="22"/>
      <c r="R474" s="22"/>
      <c r="S474" s="22"/>
      <c r="T474" s="22"/>
      <c r="U474" s="22"/>
      <c r="V474" s="22"/>
      <c r="W474" s="22"/>
      <c r="X474" s="22"/>
      <c r="Y474" s="22"/>
      <c r="Z474" s="22"/>
    </row>
    <row r="475" spans="5:26" ht="12.75" customHeight="1" x14ac:dyDescent="0.35">
      <c r="E475" s="21"/>
      <c r="I475" s="22"/>
      <c r="J475" s="22"/>
      <c r="K475" s="22"/>
      <c r="L475" s="22"/>
      <c r="M475" s="22"/>
      <c r="N475" s="22"/>
      <c r="O475" s="22"/>
      <c r="P475" s="22"/>
      <c r="Q475" s="22"/>
      <c r="R475" s="22"/>
      <c r="S475" s="22"/>
      <c r="T475" s="22"/>
      <c r="U475" s="22"/>
      <c r="V475" s="22"/>
      <c r="W475" s="22"/>
      <c r="X475" s="22"/>
      <c r="Y475" s="22"/>
      <c r="Z475" s="22"/>
    </row>
    <row r="476" spans="5:26" ht="12.75" customHeight="1" x14ac:dyDescent="0.35">
      <c r="E476" s="21"/>
      <c r="I476" s="22"/>
      <c r="J476" s="22"/>
      <c r="K476" s="22"/>
      <c r="L476" s="22"/>
      <c r="M476" s="22"/>
      <c r="N476" s="22"/>
      <c r="O476" s="22"/>
      <c r="P476" s="22"/>
      <c r="Q476" s="22"/>
      <c r="R476" s="22"/>
      <c r="S476" s="22"/>
      <c r="T476" s="22"/>
      <c r="U476" s="22"/>
      <c r="V476" s="22"/>
      <c r="W476" s="22"/>
      <c r="X476" s="22"/>
      <c r="Y476" s="22"/>
      <c r="Z476" s="22"/>
    </row>
    <row r="477" spans="5:26" ht="12.75" customHeight="1" x14ac:dyDescent="0.35">
      <c r="E477" s="21"/>
      <c r="I477" s="22"/>
      <c r="J477" s="22"/>
      <c r="K477" s="22"/>
      <c r="L477" s="22"/>
      <c r="M477" s="22"/>
      <c r="N477" s="22"/>
      <c r="O477" s="22"/>
      <c r="P477" s="22"/>
      <c r="Q477" s="22"/>
      <c r="R477" s="22"/>
      <c r="S477" s="22"/>
      <c r="T477" s="22"/>
      <c r="U477" s="22"/>
      <c r="V477" s="22"/>
      <c r="W477" s="22"/>
      <c r="X477" s="22"/>
      <c r="Y477" s="22"/>
      <c r="Z477" s="22"/>
    </row>
    <row r="478" spans="5:26" ht="12.75" customHeight="1" x14ac:dyDescent="0.35">
      <c r="E478" s="21"/>
      <c r="I478" s="22"/>
      <c r="J478" s="22"/>
      <c r="K478" s="22"/>
      <c r="L478" s="22"/>
      <c r="M478" s="22"/>
      <c r="N478" s="22"/>
      <c r="O478" s="22"/>
      <c r="P478" s="22"/>
      <c r="Q478" s="22"/>
      <c r="R478" s="22"/>
      <c r="S478" s="22"/>
      <c r="T478" s="22"/>
      <c r="U478" s="22"/>
      <c r="V478" s="22"/>
      <c r="W478" s="22"/>
      <c r="X478" s="22"/>
      <c r="Y478" s="22"/>
      <c r="Z478" s="22"/>
    </row>
    <row r="479" spans="5:26" ht="12.75" customHeight="1" x14ac:dyDescent="0.35">
      <c r="E479" s="21"/>
      <c r="I479" s="22"/>
      <c r="J479" s="22"/>
      <c r="K479" s="22"/>
      <c r="L479" s="22"/>
      <c r="M479" s="22"/>
      <c r="N479" s="22"/>
      <c r="O479" s="22"/>
      <c r="P479" s="22"/>
      <c r="Q479" s="22"/>
      <c r="R479" s="22"/>
      <c r="S479" s="22"/>
      <c r="T479" s="22"/>
      <c r="U479" s="22"/>
      <c r="V479" s="22"/>
      <c r="W479" s="22"/>
      <c r="X479" s="22"/>
      <c r="Y479" s="22"/>
      <c r="Z479" s="22"/>
    </row>
    <row r="480" spans="5:26" ht="12.75" customHeight="1" x14ac:dyDescent="0.35">
      <c r="E480" s="21"/>
      <c r="I480" s="22"/>
      <c r="J480" s="22"/>
      <c r="K480" s="22"/>
      <c r="L480" s="22"/>
      <c r="M480" s="22"/>
      <c r="N480" s="22"/>
      <c r="O480" s="22"/>
      <c r="P480" s="22"/>
      <c r="Q480" s="22"/>
      <c r="R480" s="22"/>
      <c r="S480" s="22"/>
      <c r="T480" s="22"/>
      <c r="U480" s="22"/>
      <c r="V480" s="22"/>
      <c r="W480" s="22"/>
      <c r="X480" s="22"/>
      <c r="Y480" s="22"/>
      <c r="Z480" s="22"/>
    </row>
    <row r="481" spans="5:26" ht="12.75" customHeight="1" x14ac:dyDescent="0.35">
      <c r="E481" s="21"/>
      <c r="I481" s="22"/>
      <c r="J481" s="22"/>
      <c r="K481" s="22"/>
      <c r="L481" s="22"/>
      <c r="M481" s="22"/>
      <c r="N481" s="22"/>
      <c r="O481" s="22"/>
      <c r="P481" s="22"/>
      <c r="Q481" s="22"/>
      <c r="R481" s="22"/>
      <c r="S481" s="22"/>
      <c r="T481" s="22"/>
      <c r="U481" s="22"/>
      <c r="V481" s="22"/>
      <c r="W481" s="22"/>
      <c r="X481" s="22"/>
      <c r="Y481" s="22"/>
      <c r="Z481" s="22"/>
    </row>
    <row r="482" spans="5:26" ht="12.75" customHeight="1" x14ac:dyDescent="0.35">
      <c r="E482" s="21"/>
      <c r="I482" s="22"/>
      <c r="J482" s="22"/>
      <c r="K482" s="22"/>
      <c r="L482" s="22"/>
      <c r="M482" s="22"/>
      <c r="N482" s="22"/>
      <c r="O482" s="22"/>
      <c r="P482" s="22"/>
      <c r="Q482" s="22"/>
      <c r="R482" s="22"/>
      <c r="S482" s="22"/>
      <c r="T482" s="22"/>
      <c r="U482" s="22"/>
      <c r="V482" s="22"/>
      <c r="W482" s="22"/>
      <c r="X482" s="22"/>
      <c r="Y482" s="22"/>
      <c r="Z482" s="22"/>
    </row>
    <row r="483" spans="5:26" ht="12.75" customHeight="1" x14ac:dyDescent="0.35">
      <c r="E483" s="21"/>
      <c r="I483" s="22"/>
      <c r="J483" s="22"/>
      <c r="K483" s="22"/>
      <c r="L483" s="22"/>
      <c r="M483" s="22"/>
      <c r="N483" s="22"/>
      <c r="O483" s="22"/>
      <c r="P483" s="22"/>
      <c r="Q483" s="22"/>
      <c r="R483" s="22"/>
      <c r="S483" s="22"/>
      <c r="T483" s="22"/>
      <c r="U483" s="22"/>
      <c r="V483" s="22"/>
      <c r="W483" s="22"/>
      <c r="X483" s="22"/>
      <c r="Y483" s="22"/>
      <c r="Z483" s="22"/>
    </row>
    <row r="484" spans="5:26" ht="12.75" customHeight="1" x14ac:dyDescent="0.35">
      <c r="E484" s="21"/>
      <c r="I484" s="22"/>
      <c r="J484" s="22"/>
      <c r="K484" s="22"/>
      <c r="L484" s="22"/>
      <c r="M484" s="22"/>
      <c r="N484" s="22"/>
      <c r="O484" s="22"/>
      <c r="P484" s="22"/>
      <c r="Q484" s="22"/>
      <c r="R484" s="22"/>
      <c r="S484" s="22"/>
      <c r="T484" s="22"/>
      <c r="U484" s="22"/>
      <c r="V484" s="22"/>
      <c r="W484" s="22"/>
      <c r="X484" s="22"/>
      <c r="Y484" s="22"/>
      <c r="Z484" s="22"/>
    </row>
    <row r="485" spans="5:26" ht="12.75" customHeight="1" x14ac:dyDescent="0.35">
      <c r="E485" s="21"/>
      <c r="I485" s="22"/>
      <c r="J485" s="22"/>
      <c r="K485" s="22"/>
      <c r="L485" s="22"/>
      <c r="M485" s="22"/>
      <c r="N485" s="22"/>
      <c r="O485" s="22"/>
      <c r="P485" s="22"/>
      <c r="Q485" s="22"/>
      <c r="R485" s="22"/>
      <c r="S485" s="22"/>
      <c r="T485" s="22"/>
      <c r="U485" s="22"/>
      <c r="V485" s="22"/>
      <c r="W485" s="22"/>
      <c r="X485" s="22"/>
      <c r="Y485" s="22"/>
      <c r="Z485" s="22"/>
    </row>
    <row r="486" spans="5:26" ht="12.75" customHeight="1" x14ac:dyDescent="0.35">
      <c r="E486" s="21"/>
      <c r="I486" s="22"/>
      <c r="J486" s="22"/>
      <c r="K486" s="22"/>
      <c r="L486" s="22"/>
      <c r="M486" s="22"/>
      <c r="N486" s="22"/>
      <c r="O486" s="22"/>
      <c r="P486" s="22"/>
      <c r="Q486" s="22"/>
      <c r="R486" s="22"/>
      <c r="S486" s="22"/>
      <c r="T486" s="22"/>
      <c r="U486" s="22"/>
      <c r="V486" s="22"/>
      <c r="W486" s="22"/>
      <c r="X486" s="22"/>
      <c r="Y486" s="22"/>
      <c r="Z486" s="22"/>
    </row>
    <row r="487" spans="5:26" ht="12.75" customHeight="1" x14ac:dyDescent="0.35">
      <c r="E487" s="21"/>
      <c r="I487" s="22"/>
      <c r="J487" s="22"/>
      <c r="K487" s="22"/>
      <c r="L487" s="22"/>
      <c r="M487" s="22"/>
      <c r="N487" s="22"/>
      <c r="O487" s="22"/>
      <c r="P487" s="22"/>
      <c r="Q487" s="22"/>
      <c r="R487" s="22"/>
      <c r="S487" s="22"/>
      <c r="T487" s="22"/>
      <c r="U487" s="22"/>
      <c r="V487" s="22"/>
      <c r="W487" s="22"/>
      <c r="X487" s="22"/>
      <c r="Y487" s="22"/>
      <c r="Z487" s="22"/>
    </row>
    <row r="488" spans="5:26" ht="12.75" customHeight="1" x14ac:dyDescent="0.35">
      <c r="E488" s="21"/>
      <c r="I488" s="22"/>
      <c r="J488" s="22"/>
      <c r="K488" s="22"/>
      <c r="L488" s="22"/>
      <c r="M488" s="22"/>
      <c r="N488" s="22"/>
      <c r="O488" s="22"/>
      <c r="P488" s="22"/>
      <c r="Q488" s="22"/>
      <c r="R488" s="22"/>
      <c r="S488" s="22"/>
      <c r="T488" s="22"/>
      <c r="U488" s="22"/>
      <c r="V488" s="22"/>
      <c r="W488" s="22"/>
      <c r="X488" s="22"/>
      <c r="Y488" s="22"/>
      <c r="Z488" s="22"/>
    </row>
    <row r="489" spans="5:26" ht="12.75" customHeight="1" x14ac:dyDescent="0.35">
      <c r="E489" s="21"/>
      <c r="I489" s="22"/>
      <c r="J489" s="22"/>
      <c r="K489" s="22"/>
      <c r="L489" s="22"/>
      <c r="M489" s="22"/>
      <c r="N489" s="22"/>
      <c r="O489" s="22"/>
      <c r="P489" s="22"/>
      <c r="Q489" s="22"/>
      <c r="R489" s="22"/>
      <c r="S489" s="22"/>
      <c r="T489" s="22"/>
      <c r="U489" s="22"/>
      <c r="V489" s="22"/>
      <c r="W489" s="22"/>
      <c r="X489" s="22"/>
      <c r="Y489" s="22"/>
      <c r="Z489" s="22"/>
    </row>
    <row r="490" spans="5:26" ht="12.75" customHeight="1" x14ac:dyDescent="0.35">
      <c r="E490" s="21"/>
      <c r="I490" s="22"/>
      <c r="J490" s="22"/>
      <c r="K490" s="22"/>
      <c r="L490" s="22"/>
      <c r="M490" s="22"/>
      <c r="N490" s="22"/>
      <c r="O490" s="22"/>
      <c r="P490" s="22"/>
      <c r="Q490" s="22"/>
      <c r="R490" s="22"/>
      <c r="S490" s="22"/>
      <c r="T490" s="22"/>
      <c r="U490" s="22"/>
      <c r="V490" s="22"/>
      <c r="W490" s="22"/>
      <c r="X490" s="22"/>
      <c r="Y490" s="22"/>
      <c r="Z490" s="22"/>
    </row>
    <row r="491" spans="5:26" ht="12.75" customHeight="1" x14ac:dyDescent="0.35">
      <c r="E491" s="21"/>
      <c r="I491" s="22"/>
      <c r="J491" s="22"/>
      <c r="K491" s="22"/>
      <c r="L491" s="22"/>
      <c r="M491" s="22"/>
      <c r="N491" s="22"/>
      <c r="O491" s="22"/>
      <c r="P491" s="22"/>
      <c r="Q491" s="22"/>
      <c r="R491" s="22"/>
      <c r="S491" s="22"/>
      <c r="T491" s="22"/>
      <c r="U491" s="22"/>
      <c r="V491" s="22"/>
      <c r="W491" s="22"/>
      <c r="X491" s="22"/>
      <c r="Y491" s="22"/>
      <c r="Z491" s="22"/>
    </row>
    <row r="492" spans="5:26" ht="12.75" customHeight="1" x14ac:dyDescent="0.35">
      <c r="E492" s="21"/>
      <c r="I492" s="22"/>
      <c r="J492" s="22"/>
      <c r="K492" s="22"/>
      <c r="L492" s="22"/>
      <c r="M492" s="22"/>
      <c r="N492" s="22"/>
      <c r="O492" s="22"/>
      <c r="P492" s="22"/>
      <c r="Q492" s="22"/>
      <c r="R492" s="22"/>
      <c r="S492" s="22"/>
      <c r="T492" s="22"/>
      <c r="U492" s="22"/>
      <c r="V492" s="22"/>
      <c r="W492" s="22"/>
      <c r="X492" s="22"/>
      <c r="Y492" s="22"/>
      <c r="Z492" s="22"/>
    </row>
    <row r="493" spans="5:26" ht="12.75" customHeight="1" x14ac:dyDescent="0.35">
      <c r="E493" s="21"/>
      <c r="I493" s="22"/>
      <c r="J493" s="22"/>
      <c r="K493" s="22"/>
      <c r="L493" s="22"/>
      <c r="M493" s="22"/>
      <c r="N493" s="22"/>
      <c r="O493" s="22"/>
      <c r="P493" s="22"/>
      <c r="Q493" s="22"/>
      <c r="R493" s="22"/>
      <c r="S493" s="22"/>
      <c r="T493" s="22"/>
      <c r="U493" s="22"/>
      <c r="V493" s="22"/>
      <c r="W493" s="22"/>
      <c r="X493" s="22"/>
      <c r="Y493" s="22"/>
      <c r="Z493" s="22"/>
    </row>
    <row r="494" spans="5:26" ht="12.75" customHeight="1" x14ac:dyDescent="0.35">
      <c r="E494" s="21"/>
      <c r="I494" s="22"/>
      <c r="J494" s="22"/>
      <c r="K494" s="22"/>
      <c r="L494" s="22"/>
      <c r="M494" s="22"/>
      <c r="N494" s="22"/>
      <c r="O494" s="22"/>
      <c r="P494" s="22"/>
      <c r="Q494" s="22"/>
      <c r="R494" s="22"/>
      <c r="S494" s="22"/>
      <c r="T494" s="22"/>
      <c r="U494" s="22"/>
      <c r="V494" s="22"/>
      <c r="W494" s="22"/>
      <c r="X494" s="22"/>
      <c r="Y494" s="22"/>
      <c r="Z494" s="22"/>
    </row>
    <row r="495" spans="5:26" ht="12.75" customHeight="1" x14ac:dyDescent="0.35">
      <c r="E495" s="21"/>
      <c r="I495" s="22"/>
      <c r="J495" s="22"/>
      <c r="K495" s="22"/>
      <c r="L495" s="22"/>
      <c r="M495" s="22"/>
      <c r="N495" s="22"/>
      <c r="O495" s="22"/>
      <c r="P495" s="22"/>
      <c r="Q495" s="22"/>
      <c r="R495" s="22"/>
      <c r="S495" s="22"/>
      <c r="T495" s="22"/>
      <c r="U495" s="22"/>
      <c r="V495" s="22"/>
      <c r="W495" s="22"/>
      <c r="X495" s="22"/>
      <c r="Y495" s="22"/>
      <c r="Z495" s="22"/>
    </row>
    <row r="496" spans="5:26" ht="12.75" customHeight="1" x14ac:dyDescent="0.35">
      <c r="E496" s="21"/>
      <c r="I496" s="22"/>
      <c r="J496" s="22"/>
      <c r="K496" s="22"/>
      <c r="L496" s="22"/>
      <c r="M496" s="22"/>
      <c r="N496" s="22"/>
      <c r="O496" s="22"/>
      <c r="P496" s="22"/>
      <c r="Q496" s="22"/>
      <c r="R496" s="22"/>
      <c r="S496" s="22"/>
      <c r="T496" s="22"/>
      <c r="U496" s="22"/>
      <c r="V496" s="22"/>
      <c r="W496" s="22"/>
      <c r="X496" s="22"/>
      <c r="Y496" s="22"/>
      <c r="Z496" s="22"/>
    </row>
    <row r="497" spans="5:26" ht="12.75" customHeight="1" x14ac:dyDescent="0.35">
      <c r="E497" s="21"/>
      <c r="I497" s="22"/>
      <c r="J497" s="22"/>
      <c r="K497" s="22"/>
      <c r="L497" s="22"/>
      <c r="M497" s="22"/>
      <c r="N497" s="22"/>
      <c r="O497" s="22"/>
      <c r="P497" s="22"/>
      <c r="Q497" s="22"/>
      <c r="R497" s="22"/>
      <c r="S497" s="22"/>
      <c r="T497" s="22"/>
      <c r="U497" s="22"/>
      <c r="V497" s="22"/>
      <c r="W497" s="22"/>
      <c r="X497" s="22"/>
      <c r="Y497" s="22"/>
      <c r="Z497" s="22"/>
    </row>
    <row r="498" spans="5:26" ht="12.75" customHeight="1" x14ac:dyDescent="0.35">
      <c r="E498" s="21"/>
      <c r="I498" s="22"/>
      <c r="J498" s="22"/>
      <c r="K498" s="22"/>
      <c r="L498" s="22"/>
      <c r="M498" s="22"/>
      <c r="N498" s="22"/>
      <c r="O498" s="22"/>
      <c r="P498" s="22"/>
      <c r="Q498" s="22"/>
      <c r="R498" s="22"/>
      <c r="S498" s="22"/>
      <c r="T498" s="22"/>
      <c r="U498" s="22"/>
      <c r="V498" s="22"/>
      <c r="W498" s="22"/>
      <c r="X498" s="22"/>
      <c r="Y498" s="22"/>
      <c r="Z498" s="22"/>
    </row>
    <row r="499" spans="5:26" ht="12.75" customHeight="1" x14ac:dyDescent="0.35">
      <c r="E499" s="21"/>
      <c r="I499" s="22"/>
      <c r="J499" s="22"/>
      <c r="K499" s="22"/>
      <c r="L499" s="22"/>
      <c r="M499" s="22"/>
      <c r="N499" s="22"/>
      <c r="O499" s="22"/>
      <c r="P499" s="22"/>
      <c r="Q499" s="22"/>
      <c r="R499" s="22"/>
      <c r="S499" s="22"/>
      <c r="T499" s="22"/>
      <c r="U499" s="22"/>
      <c r="V499" s="22"/>
      <c r="W499" s="22"/>
      <c r="X499" s="22"/>
      <c r="Y499" s="22"/>
      <c r="Z499" s="22"/>
    </row>
    <row r="500" spans="5:26" ht="12.75" customHeight="1" x14ac:dyDescent="0.35">
      <c r="E500" s="21"/>
      <c r="I500" s="22"/>
      <c r="J500" s="22"/>
      <c r="K500" s="22"/>
      <c r="L500" s="22"/>
      <c r="M500" s="22"/>
      <c r="N500" s="22"/>
      <c r="O500" s="22"/>
      <c r="P500" s="22"/>
      <c r="Q500" s="22"/>
      <c r="R500" s="22"/>
      <c r="S500" s="22"/>
      <c r="T500" s="22"/>
      <c r="U500" s="22"/>
      <c r="V500" s="22"/>
      <c r="W500" s="22"/>
      <c r="X500" s="22"/>
      <c r="Y500" s="22"/>
      <c r="Z500" s="22"/>
    </row>
    <row r="501" spans="5:26" ht="12.75" customHeight="1" x14ac:dyDescent="0.35">
      <c r="E501" s="21"/>
      <c r="I501" s="22"/>
      <c r="J501" s="22"/>
      <c r="K501" s="22"/>
      <c r="L501" s="22"/>
      <c r="M501" s="22"/>
      <c r="N501" s="22"/>
      <c r="O501" s="22"/>
      <c r="P501" s="22"/>
      <c r="Q501" s="22"/>
      <c r="R501" s="22"/>
      <c r="S501" s="22"/>
      <c r="T501" s="22"/>
      <c r="U501" s="22"/>
      <c r="V501" s="22"/>
      <c r="W501" s="22"/>
      <c r="X501" s="22"/>
      <c r="Y501" s="22"/>
      <c r="Z501" s="22"/>
    </row>
    <row r="502" spans="5:26" ht="12.75" customHeight="1" x14ac:dyDescent="0.35">
      <c r="E502" s="21"/>
      <c r="I502" s="22"/>
      <c r="J502" s="22"/>
      <c r="K502" s="22"/>
      <c r="L502" s="22"/>
      <c r="M502" s="22"/>
      <c r="N502" s="22"/>
      <c r="O502" s="22"/>
      <c r="P502" s="22"/>
      <c r="Q502" s="22"/>
      <c r="R502" s="22"/>
      <c r="S502" s="22"/>
      <c r="T502" s="22"/>
      <c r="U502" s="22"/>
      <c r="V502" s="22"/>
      <c r="W502" s="22"/>
      <c r="X502" s="22"/>
      <c r="Y502" s="22"/>
      <c r="Z502" s="22"/>
    </row>
    <row r="503" spans="5:26" ht="12.75" customHeight="1" x14ac:dyDescent="0.35">
      <c r="E503" s="21"/>
      <c r="I503" s="22"/>
      <c r="J503" s="22"/>
      <c r="K503" s="22"/>
      <c r="L503" s="22"/>
      <c r="M503" s="22"/>
      <c r="N503" s="22"/>
      <c r="O503" s="22"/>
      <c r="P503" s="22"/>
      <c r="Q503" s="22"/>
      <c r="R503" s="22"/>
      <c r="S503" s="22"/>
      <c r="T503" s="22"/>
      <c r="U503" s="22"/>
      <c r="V503" s="22"/>
      <c r="W503" s="22"/>
      <c r="X503" s="22"/>
      <c r="Y503" s="22"/>
      <c r="Z503" s="22"/>
    </row>
    <row r="504" spans="5:26" ht="12.75" customHeight="1" x14ac:dyDescent="0.35">
      <c r="E504" s="21"/>
      <c r="I504" s="22"/>
      <c r="J504" s="22"/>
      <c r="K504" s="22"/>
      <c r="L504" s="22"/>
      <c r="M504" s="22"/>
      <c r="N504" s="22"/>
      <c r="O504" s="22"/>
      <c r="P504" s="22"/>
      <c r="Q504" s="22"/>
      <c r="R504" s="22"/>
      <c r="S504" s="22"/>
      <c r="T504" s="22"/>
      <c r="U504" s="22"/>
      <c r="V504" s="22"/>
      <c r="W504" s="22"/>
      <c r="X504" s="22"/>
      <c r="Y504" s="22"/>
      <c r="Z504" s="22"/>
    </row>
    <row r="505" spans="5:26" ht="12.75" customHeight="1" x14ac:dyDescent="0.35">
      <c r="E505" s="21"/>
      <c r="I505" s="22"/>
      <c r="J505" s="22"/>
      <c r="K505" s="22"/>
      <c r="L505" s="22"/>
      <c r="M505" s="22"/>
      <c r="N505" s="22"/>
      <c r="O505" s="22"/>
      <c r="P505" s="22"/>
      <c r="Q505" s="22"/>
      <c r="R505" s="22"/>
      <c r="S505" s="22"/>
      <c r="T505" s="22"/>
      <c r="U505" s="22"/>
      <c r="V505" s="22"/>
      <c r="W505" s="22"/>
      <c r="X505" s="22"/>
      <c r="Y505" s="22"/>
      <c r="Z505" s="22"/>
    </row>
    <row r="506" spans="5:26" ht="12.75" customHeight="1" x14ac:dyDescent="0.35">
      <c r="E506" s="21"/>
      <c r="I506" s="22"/>
      <c r="J506" s="22"/>
      <c r="K506" s="22"/>
      <c r="L506" s="22"/>
      <c r="M506" s="22"/>
      <c r="N506" s="22"/>
      <c r="O506" s="22"/>
      <c r="P506" s="22"/>
      <c r="Q506" s="22"/>
      <c r="R506" s="22"/>
      <c r="S506" s="22"/>
      <c r="T506" s="22"/>
      <c r="U506" s="22"/>
      <c r="V506" s="22"/>
      <c r="W506" s="22"/>
      <c r="X506" s="22"/>
      <c r="Y506" s="22"/>
      <c r="Z506" s="22"/>
    </row>
    <row r="507" spans="5:26" ht="12.75" customHeight="1" x14ac:dyDescent="0.35">
      <c r="E507" s="21"/>
      <c r="I507" s="22"/>
      <c r="J507" s="22"/>
      <c r="K507" s="22"/>
      <c r="L507" s="22"/>
      <c r="M507" s="22"/>
      <c r="N507" s="22"/>
      <c r="O507" s="22"/>
      <c r="P507" s="22"/>
      <c r="Q507" s="22"/>
      <c r="R507" s="22"/>
      <c r="S507" s="22"/>
      <c r="T507" s="22"/>
      <c r="U507" s="22"/>
      <c r="V507" s="22"/>
      <c r="W507" s="22"/>
      <c r="X507" s="22"/>
      <c r="Y507" s="22"/>
      <c r="Z507" s="22"/>
    </row>
    <row r="508" spans="5:26" ht="12.75" customHeight="1" x14ac:dyDescent="0.35">
      <c r="E508" s="21"/>
      <c r="I508" s="22"/>
      <c r="J508" s="22"/>
      <c r="K508" s="22"/>
      <c r="L508" s="22"/>
      <c r="M508" s="22"/>
      <c r="N508" s="22"/>
      <c r="O508" s="22"/>
      <c r="P508" s="22"/>
      <c r="Q508" s="22"/>
      <c r="R508" s="22"/>
      <c r="S508" s="22"/>
      <c r="T508" s="22"/>
      <c r="U508" s="22"/>
      <c r="V508" s="22"/>
      <c r="W508" s="22"/>
      <c r="X508" s="22"/>
      <c r="Y508" s="22"/>
      <c r="Z508" s="22"/>
    </row>
    <row r="509" spans="5:26" ht="12.75" customHeight="1" x14ac:dyDescent="0.35">
      <c r="E509" s="21"/>
      <c r="I509" s="22"/>
      <c r="J509" s="22"/>
      <c r="K509" s="22"/>
      <c r="L509" s="22"/>
      <c r="M509" s="22"/>
      <c r="N509" s="22"/>
      <c r="O509" s="22"/>
      <c r="P509" s="22"/>
      <c r="Q509" s="22"/>
      <c r="R509" s="22"/>
      <c r="S509" s="22"/>
      <c r="T509" s="22"/>
      <c r="U509" s="22"/>
      <c r="V509" s="22"/>
      <c r="W509" s="22"/>
      <c r="X509" s="22"/>
      <c r="Y509" s="22"/>
      <c r="Z509" s="22"/>
    </row>
    <row r="510" spans="5:26" ht="12.75" customHeight="1" x14ac:dyDescent="0.35">
      <c r="E510" s="21"/>
      <c r="I510" s="22"/>
      <c r="J510" s="22"/>
      <c r="K510" s="22"/>
      <c r="L510" s="22"/>
      <c r="M510" s="22"/>
      <c r="N510" s="22"/>
      <c r="O510" s="22"/>
      <c r="P510" s="22"/>
      <c r="Q510" s="22"/>
      <c r="R510" s="22"/>
      <c r="S510" s="22"/>
      <c r="T510" s="22"/>
      <c r="U510" s="22"/>
      <c r="V510" s="22"/>
      <c r="W510" s="22"/>
      <c r="X510" s="22"/>
      <c r="Y510" s="22"/>
      <c r="Z510" s="22"/>
    </row>
    <row r="511" spans="5:26" ht="12.75" customHeight="1" x14ac:dyDescent="0.35">
      <c r="E511" s="21"/>
      <c r="I511" s="22"/>
      <c r="J511" s="22"/>
      <c r="K511" s="22"/>
      <c r="L511" s="22"/>
      <c r="M511" s="22"/>
      <c r="N511" s="22"/>
      <c r="O511" s="22"/>
      <c r="P511" s="22"/>
      <c r="Q511" s="22"/>
      <c r="R511" s="22"/>
      <c r="S511" s="22"/>
      <c r="T511" s="22"/>
      <c r="U511" s="22"/>
      <c r="V511" s="22"/>
      <c r="W511" s="22"/>
      <c r="X511" s="22"/>
      <c r="Y511" s="22"/>
      <c r="Z511" s="22"/>
    </row>
    <row r="512" spans="5:26" ht="12.75" customHeight="1" x14ac:dyDescent="0.35">
      <c r="E512" s="21"/>
      <c r="I512" s="22"/>
      <c r="J512" s="22"/>
      <c r="K512" s="22"/>
      <c r="L512" s="22"/>
      <c r="M512" s="22"/>
      <c r="N512" s="22"/>
      <c r="O512" s="22"/>
      <c r="P512" s="22"/>
      <c r="Q512" s="22"/>
      <c r="R512" s="22"/>
      <c r="S512" s="22"/>
      <c r="T512" s="22"/>
      <c r="U512" s="22"/>
      <c r="V512" s="22"/>
      <c r="W512" s="22"/>
      <c r="X512" s="22"/>
      <c r="Y512" s="22"/>
      <c r="Z512" s="22"/>
    </row>
    <row r="513" spans="5:26" ht="12.75" customHeight="1" x14ac:dyDescent="0.35">
      <c r="E513" s="21"/>
      <c r="I513" s="22"/>
      <c r="J513" s="22"/>
      <c r="K513" s="22"/>
      <c r="L513" s="22"/>
      <c r="M513" s="22"/>
      <c r="N513" s="22"/>
      <c r="O513" s="22"/>
      <c r="P513" s="22"/>
      <c r="Q513" s="22"/>
      <c r="R513" s="22"/>
      <c r="S513" s="22"/>
      <c r="T513" s="22"/>
      <c r="U513" s="22"/>
      <c r="V513" s="22"/>
      <c r="W513" s="22"/>
      <c r="X513" s="22"/>
      <c r="Y513" s="22"/>
      <c r="Z513" s="22"/>
    </row>
    <row r="514" spans="5:26" ht="12.75" customHeight="1" x14ac:dyDescent="0.35">
      <c r="E514" s="21"/>
      <c r="I514" s="22"/>
      <c r="J514" s="22"/>
      <c r="K514" s="22"/>
      <c r="L514" s="22"/>
      <c r="M514" s="22"/>
      <c r="N514" s="22"/>
      <c r="O514" s="22"/>
      <c r="P514" s="22"/>
      <c r="Q514" s="22"/>
      <c r="R514" s="22"/>
      <c r="S514" s="22"/>
      <c r="T514" s="22"/>
      <c r="U514" s="22"/>
      <c r="V514" s="22"/>
      <c r="W514" s="22"/>
      <c r="X514" s="22"/>
      <c r="Y514" s="22"/>
      <c r="Z514" s="22"/>
    </row>
    <row r="515" spans="5:26" ht="12.75" customHeight="1" x14ac:dyDescent="0.35">
      <c r="E515" s="21"/>
      <c r="I515" s="22"/>
      <c r="J515" s="22"/>
      <c r="K515" s="22"/>
      <c r="L515" s="22"/>
      <c r="M515" s="22"/>
      <c r="N515" s="22"/>
      <c r="O515" s="22"/>
      <c r="P515" s="22"/>
      <c r="Q515" s="22"/>
      <c r="R515" s="22"/>
      <c r="S515" s="22"/>
      <c r="T515" s="22"/>
      <c r="U515" s="22"/>
      <c r="V515" s="22"/>
      <c r="W515" s="22"/>
      <c r="X515" s="22"/>
      <c r="Y515" s="22"/>
      <c r="Z515" s="22"/>
    </row>
    <row r="516" spans="5:26" ht="12.75" customHeight="1" x14ac:dyDescent="0.35">
      <c r="E516" s="21"/>
      <c r="I516" s="22"/>
      <c r="J516" s="22"/>
      <c r="K516" s="22"/>
      <c r="L516" s="22"/>
      <c r="M516" s="22"/>
      <c r="N516" s="22"/>
      <c r="O516" s="22"/>
      <c r="P516" s="22"/>
      <c r="Q516" s="22"/>
      <c r="R516" s="22"/>
      <c r="S516" s="22"/>
      <c r="T516" s="22"/>
      <c r="U516" s="22"/>
      <c r="V516" s="22"/>
      <c r="W516" s="22"/>
      <c r="X516" s="22"/>
      <c r="Y516" s="22"/>
      <c r="Z516" s="22"/>
    </row>
    <row r="517" spans="5:26" ht="12.75" customHeight="1" x14ac:dyDescent="0.35">
      <c r="E517" s="21"/>
      <c r="I517" s="22"/>
      <c r="J517" s="22"/>
      <c r="K517" s="22"/>
      <c r="L517" s="22"/>
      <c r="M517" s="22"/>
      <c r="N517" s="22"/>
      <c r="O517" s="22"/>
      <c r="P517" s="22"/>
      <c r="Q517" s="22"/>
      <c r="R517" s="22"/>
      <c r="S517" s="22"/>
      <c r="T517" s="22"/>
      <c r="U517" s="22"/>
      <c r="V517" s="22"/>
      <c r="W517" s="22"/>
      <c r="X517" s="22"/>
      <c r="Y517" s="22"/>
      <c r="Z517" s="22"/>
    </row>
    <row r="518" spans="5:26" ht="12.75" customHeight="1" x14ac:dyDescent="0.35">
      <c r="E518" s="21"/>
      <c r="I518" s="22"/>
      <c r="J518" s="22"/>
      <c r="K518" s="22"/>
      <c r="L518" s="22"/>
      <c r="M518" s="22"/>
      <c r="N518" s="22"/>
      <c r="O518" s="22"/>
      <c r="P518" s="22"/>
      <c r="Q518" s="22"/>
      <c r="R518" s="22"/>
      <c r="S518" s="22"/>
      <c r="T518" s="22"/>
      <c r="U518" s="22"/>
      <c r="V518" s="22"/>
      <c r="W518" s="22"/>
      <c r="X518" s="22"/>
      <c r="Y518" s="22"/>
      <c r="Z518" s="22"/>
    </row>
    <row r="519" spans="5:26" ht="12.75" customHeight="1" x14ac:dyDescent="0.35">
      <c r="E519" s="21"/>
      <c r="I519" s="22"/>
      <c r="J519" s="22"/>
      <c r="K519" s="22"/>
      <c r="L519" s="22"/>
      <c r="M519" s="22"/>
      <c r="N519" s="22"/>
      <c r="O519" s="22"/>
      <c r="P519" s="22"/>
      <c r="Q519" s="22"/>
      <c r="R519" s="22"/>
      <c r="S519" s="22"/>
      <c r="T519" s="22"/>
      <c r="U519" s="22"/>
      <c r="V519" s="22"/>
      <c r="W519" s="22"/>
      <c r="X519" s="22"/>
      <c r="Y519" s="22"/>
      <c r="Z519" s="22"/>
    </row>
    <row r="520" spans="5:26" ht="12.75" customHeight="1" x14ac:dyDescent="0.35">
      <c r="E520" s="21"/>
      <c r="I520" s="22"/>
      <c r="J520" s="22"/>
      <c r="K520" s="22"/>
      <c r="L520" s="22"/>
      <c r="M520" s="22"/>
      <c r="N520" s="22"/>
      <c r="O520" s="22"/>
      <c r="P520" s="22"/>
      <c r="Q520" s="22"/>
      <c r="R520" s="22"/>
      <c r="S520" s="22"/>
      <c r="T520" s="22"/>
      <c r="U520" s="22"/>
      <c r="V520" s="22"/>
      <c r="W520" s="22"/>
      <c r="X520" s="22"/>
      <c r="Y520" s="22"/>
      <c r="Z520" s="22"/>
    </row>
    <row r="521" spans="5:26" ht="12.75" customHeight="1" x14ac:dyDescent="0.35">
      <c r="E521" s="21"/>
      <c r="I521" s="22"/>
      <c r="J521" s="22"/>
      <c r="K521" s="22"/>
      <c r="L521" s="22"/>
      <c r="M521" s="22"/>
      <c r="N521" s="22"/>
      <c r="O521" s="22"/>
      <c r="P521" s="22"/>
      <c r="Q521" s="22"/>
      <c r="R521" s="22"/>
      <c r="S521" s="22"/>
      <c r="T521" s="22"/>
      <c r="U521" s="22"/>
      <c r="V521" s="22"/>
      <c r="W521" s="22"/>
      <c r="X521" s="22"/>
      <c r="Y521" s="22"/>
      <c r="Z521" s="22"/>
    </row>
    <row r="522" spans="5:26" ht="12.75" customHeight="1" x14ac:dyDescent="0.35">
      <c r="E522" s="21"/>
      <c r="I522" s="22"/>
      <c r="J522" s="22"/>
      <c r="K522" s="22"/>
      <c r="L522" s="22"/>
      <c r="M522" s="22"/>
      <c r="N522" s="22"/>
      <c r="O522" s="22"/>
      <c r="P522" s="22"/>
      <c r="Q522" s="22"/>
      <c r="R522" s="22"/>
      <c r="S522" s="22"/>
      <c r="T522" s="22"/>
      <c r="U522" s="22"/>
      <c r="V522" s="22"/>
      <c r="W522" s="22"/>
      <c r="X522" s="22"/>
      <c r="Y522" s="22"/>
      <c r="Z522" s="22"/>
    </row>
    <row r="523" spans="5:26" ht="12.75" customHeight="1" x14ac:dyDescent="0.35">
      <c r="E523" s="21"/>
      <c r="I523" s="22"/>
      <c r="J523" s="22"/>
      <c r="K523" s="22"/>
      <c r="L523" s="22"/>
      <c r="M523" s="22"/>
      <c r="N523" s="22"/>
      <c r="O523" s="22"/>
      <c r="P523" s="22"/>
      <c r="Q523" s="22"/>
      <c r="R523" s="22"/>
      <c r="S523" s="22"/>
      <c r="T523" s="22"/>
      <c r="U523" s="22"/>
      <c r="V523" s="22"/>
      <c r="W523" s="22"/>
      <c r="X523" s="22"/>
      <c r="Y523" s="22"/>
      <c r="Z523" s="22"/>
    </row>
    <row r="524" spans="5:26" ht="12.75" customHeight="1" x14ac:dyDescent="0.35">
      <c r="E524" s="21"/>
      <c r="I524" s="22"/>
      <c r="J524" s="22"/>
      <c r="K524" s="22"/>
      <c r="L524" s="22"/>
      <c r="M524" s="22"/>
      <c r="N524" s="22"/>
      <c r="O524" s="22"/>
      <c r="P524" s="22"/>
      <c r="Q524" s="22"/>
      <c r="R524" s="22"/>
      <c r="S524" s="22"/>
      <c r="T524" s="22"/>
      <c r="U524" s="22"/>
      <c r="V524" s="22"/>
      <c r="W524" s="22"/>
      <c r="X524" s="22"/>
      <c r="Y524" s="22"/>
      <c r="Z524" s="22"/>
    </row>
    <row r="525" spans="5:26" ht="12.75" customHeight="1" x14ac:dyDescent="0.35">
      <c r="E525" s="21"/>
      <c r="I525" s="22"/>
      <c r="J525" s="22"/>
      <c r="K525" s="22"/>
      <c r="L525" s="22"/>
      <c r="M525" s="22"/>
      <c r="N525" s="22"/>
      <c r="O525" s="22"/>
      <c r="P525" s="22"/>
      <c r="Q525" s="22"/>
      <c r="R525" s="22"/>
      <c r="S525" s="22"/>
      <c r="T525" s="22"/>
      <c r="U525" s="22"/>
      <c r="V525" s="22"/>
      <c r="W525" s="22"/>
      <c r="X525" s="22"/>
      <c r="Y525" s="22"/>
      <c r="Z525" s="22"/>
    </row>
    <row r="526" spans="5:26" ht="12.75" customHeight="1" x14ac:dyDescent="0.35">
      <c r="E526" s="21"/>
      <c r="I526" s="22"/>
      <c r="J526" s="22"/>
      <c r="K526" s="22"/>
      <c r="L526" s="22"/>
      <c r="M526" s="22"/>
      <c r="N526" s="22"/>
      <c r="O526" s="22"/>
      <c r="P526" s="22"/>
      <c r="Q526" s="22"/>
      <c r="R526" s="22"/>
      <c r="S526" s="22"/>
      <c r="T526" s="22"/>
      <c r="U526" s="22"/>
      <c r="V526" s="22"/>
      <c r="W526" s="22"/>
      <c r="X526" s="22"/>
      <c r="Y526" s="22"/>
      <c r="Z526" s="22"/>
    </row>
    <row r="527" spans="5:26" ht="12.75" customHeight="1" x14ac:dyDescent="0.35">
      <c r="E527" s="21"/>
      <c r="I527" s="22"/>
      <c r="J527" s="22"/>
      <c r="K527" s="22"/>
      <c r="L527" s="22"/>
      <c r="M527" s="22"/>
      <c r="N527" s="22"/>
      <c r="O527" s="22"/>
      <c r="P527" s="22"/>
      <c r="Q527" s="22"/>
      <c r="R527" s="22"/>
      <c r="S527" s="22"/>
      <c r="T527" s="22"/>
      <c r="U527" s="22"/>
      <c r="V527" s="22"/>
      <c r="W527" s="22"/>
      <c r="X527" s="22"/>
      <c r="Y527" s="22"/>
      <c r="Z527" s="22"/>
    </row>
    <row r="528" spans="5:26" ht="12.75" customHeight="1" x14ac:dyDescent="0.35">
      <c r="E528" s="21"/>
      <c r="I528" s="22"/>
      <c r="J528" s="22"/>
      <c r="K528" s="22"/>
      <c r="L528" s="22"/>
      <c r="M528" s="22"/>
      <c r="N528" s="22"/>
      <c r="O528" s="22"/>
      <c r="P528" s="22"/>
      <c r="Q528" s="22"/>
      <c r="R528" s="22"/>
      <c r="S528" s="22"/>
      <c r="T528" s="22"/>
      <c r="U528" s="22"/>
      <c r="V528" s="22"/>
      <c r="W528" s="22"/>
      <c r="X528" s="22"/>
      <c r="Y528" s="22"/>
      <c r="Z528" s="22"/>
    </row>
    <row r="529" spans="5:26" ht="12.75" customHeight="1" x14ac:dyDescent="0.35">
      <c r="E529" s="21"/>
      <c r="I529" s="22"/>
      <c r="J529" s="22"/>
      <c r="K529" s="22"/>
      <c r="L529" s="22"/>
      <c r="M529" s="22"/>
      <c r="N529" s="22"/>
      <c r="O529" s="22"/>
      <c r="P529" s="22"/>
      <c r="Q529" s="22"/>
      <c r="R529" s="22"/>
      <c r="S529" s="22"/>
      <c r="T529" s="22"/>
      <c r="U529" s="22"/>
      <c r="V529" s="22"/>
      <c r="W529" s="22"/>
      <c r="X529" s="22"/>
      <c r="Y529" s="22"/>
      <c r="Z529" s="22"/>
    </row>
    <row r="530" spans="5:26" ht="12.75" customHeight="1" x14ac:dyDescent="0.35">
      <c r="E530" s="21"/>
      <c r="I530" s="22"/>
      <c r="J530" s="22"/>
      <c r="K530" s="22"/>
      <c r="L530" s="22"/>
      <c r="M530" s="22"/>
      <c r="N530" s="22"/>
      <c r="O530" s="22"/>
      <c r="P530" s="22"/>
      <c r="Q530" s="22"/>
      <c r="R530" s="22"/>
      <c r="S530" s="22"/>
      <c r="T530" s="22"/>
      <c r="U530" s="22"/>
      <c r="V530" s="22"/>
      <c r="W530" s="22"/>
      <c r="X530" s="22"/>
      <c r="Y530" s="22"/>
      <c r="Z530" s="22"/>
    </row>
    <row r="531" spans="5:26" ht="12.75" customHeight="1" x14ac:dyDescent="0.35">
      <c r="E531" s="21"/>
      <c r="I531" s="22"/>
      <c r="J531" s="22"/>
      <c r="K531" s="22"/>
      <c r="L531" s="22"/>
      <c r="M531" s="22"/>
      <c r="N531" s="22"/>
      <c r="O531" s="22"/>
      <c r="P531" s="22"/>
      <c r="Q531" s="22"/>
      <c r="R531" s="22"/>
      <c r="S531" s="22"/>
      <c r="T531" s="22"/>
      <c r="U531" s="22"/>
      <c r="V531" s="22"/>
      <c r="W531" s="22"/>
      <c r="X531" s="22"/>
      <c r="Y531" s="22"/>
      <c r="Z531" s="22"/>
    </row>
    <row r="532" spans="5:26" ht="12.75" customHeight="1" x14ac:dyDescent="0.35">
      <c r="E532" s="21"/>
      <c r="I532" s="22"/>
      <c r="J532" s="22"/>
      <c r="K532" s="22"/>
      <c r="L532" s="22"/>
      <c r="M532" s="22"/>
      <c r="N532" s="22"/>
      <c r="O532" s="22"/>
      <c r="P532" s="22"/>
      <c r="Q532" s="22"/>
      <c r="R532" s="22"/>
      <c r="S532" s="22"/>
      <c r="T532" s="22"/>
      <c r="U532" s="22"/>
      <c r="V532" s="22"/>
      <c r="W532" s="22"/>
      <c r="X532" s="22"/>
      <c r="Y532" s="22"/>
      <c r="Z532" s="22"/>
    </row>
    <row r="533" spans="5:26" ht="12.75" customHeight="1" x14ac:dyDescent="0.35">
      <c r="E533" s="21"/>
      <c r="I533" s="22"/>
      <c r="J533" s="22"/>
      <c r="K533" s="22"/>
      <c r="L533" s="22"/>
      <c r="M533" s="22"/>
      <c r="N533" s="22"/>
      <c r="O533" s="22"/>
      <c r="P533" s="22"/>
      <c r="Q533" s="22"/>
      <c r="R533" s="22"/>
      <c r="S533" s="22"/>
      <c r="T533" s="22"/>
      <c r="U533" s="22"/>
      <c r="V533" s="22"/>
      <c r="W533" s="22"/>
      <c r="X533" s="22"/>
      <c r="Y533" s="22"/>
      <c r="Z533" s="22"/>
    </row>
    <row r="534" spans="5:26" ht="12.75" customHeight="1" x14ac:dyDescent="0.35">
      <c r="E534" s="21"/>
      <c r="I534" s="22"/>
      <c r="J534" s="22"/>
      <c r="K534" s="22"/>
      <c r="L534" s="22"/>
      <c r="M534" s="22"/>
      <c r="N534" s="22"/>
      <c r="O534" s="22"/>
      <c r="P534" s="22"/>
      <c r="Q534" s="22"/>
      <c r="R534" s="22"/>
      <c r="S534" s="22"/>
      <c r="T534" s="22"/>
      <c r="U534" s="22"/>
      <c r="V534" s="22"/>
      <c r="W534" s="22"/>
      <c r="X534" s="22"/>
      <c r="Y534" s="22"/>
      <c r="Z534" s="22"/>
    </row>
    <row r="535" spans="5:26" ht="12.75" customHeight="1" x14ac:dyDescent="0.35">
      <c r="E535" s="21"/>
      <c r="I535" s="22"/>
      <c r="J535" s="22"/>
      <c r="K535" s="22"/>
      <c r="L535" s="22"/>
      <c r="M535" s="22"/>
      <c r="N535" s="22"/>
      <c r="O535" s="22"/>
      <c r="P535" s="22"/>
      <c r="Q535" s="22"/>
      <c r="R535" s="22"/>
      <c r="S535" s="22"/>
      <c r="T535" s="22"/>
      <c r="U535" s="22"/>
      <c r="V535" s="22"/>
      <c r="W535" s="22"/>
      <c r="X535" s="22"/>
      <c r="Y535" s="22"/>
      <c r="Z535" s="22"/>
    </row>
    <row r="536" spans="5:26" ht="12.75" customHeight="1" x14ac:dyDescent="0.35">
      <c r="E536" s="21"/>
      <c r="I536" s="22"/>
      <c r="J536" s="22"/>
      <c r="K536" s="22"/>
      <c r="L536" s="22"/>
      <c r="M536" s="22"/>
      <c r="N536" s="22"/>
      <c r="O536" s="22"/>
      <c r="P536" s="22"/>
      <c r="Q536" s="22"/>
      <c r="R536" s="22"/>
      <c r="S536" s="22"/>
      <c r="T536" s="22"/>
      <c r="U536" s="22"/>
      <c r="V536" s="22"/>
      <c r="W536" s="22"/>
      <c r="X536" s="22"/>
      <c r="Y536" s="22"/>
      <c r="Z536" s="22"/>
    </row>
    <row r="537" spans="5:26" ht="12.75" customHeight="1" x14ac:dyDescent="0.35">
      <c r="E537" s="21"/>
      <c r="I537" s="22"/>
      <c r="J537" s="22"/>
      <c r="K537" s="22"/>
      <c r="L537" s="22"/>
      <c r="M537" s="22"/>
      <c r="N537" s="22"/>
      <c r="O537" s="22"/>
      <c r="P537" s="22"/>
      <c r="Q537" s="22"/>
      <c r="R537" s="22"/>
      <c r="S537" s="22"/>
      <c r="T537" s="22"/>
      <c r="U537" s="22"/>
      <c r="V537" s="22"/>
      <c r="W537" s="22"/>
      <c r="X537" s="22"/>
      <c r="Y537" s="22"/>
      <c r="Z537" s="22"/>
    </row>
    <row r="538" spans="5:26" ht="12.75" customHeight="1" x14ac:dyDescent="0.35">
      <c r="E538" s="21"/>
      <c r="I538" s="22"/>
      <c r="J538" s="22"/>
      <c r="K538" s="22"/>
      <c r="L538" s="22"/>
      <c r="M538" s="22"/>
      <c r="N538" s="22"/>
      <c r="O538" s="22"/>
      <c r="P538" s="22"/>
      <c r="Q538" s="22"/>
      <c r="R538" s="22"/>
      <c r="S538" s="22"/>
      <c r="T538" s="22"/>
      <c r="U538" s="22"/>
      <c r="V538" s="22"/>
      <c r="W538" s="22"/>
      <c r="X538" s="22"/>
      <c r="Y538" s="22"/>
      <c r="Z538" s="22"/>
    </row>
    <row r="539" spans="5:26" ht="12.75" customHeight="1" x14ac:dyDescent="0.35">
      <c r="E539" s="21"/>
      <c r="I539" s="22"/>
      <c r="J539" s="22"/>
      <c r="K539" s="22"/>
      <c r="L539" s="22"/>
      <c r="M539" s="22"/>
      <c r="N539" s="22"/>
      <c r="O539" s="22"/>
      <c r="P539" s="22"/>
      <c r="Q539" s="22"/>
      <c r="R539" s="22"/>
      <c r="S539" s="22"/>
      <c r="T539" s="22"/>
      <c r="U539" s="22"/>
      <c r="V539" s="22"/>
      <c r="W539" s="22"/>
      <c r="X539" s="22"/>
      <c r="Y539" s="22"/>
      <c r="Z539" s="22"/>
    </row>
    <row r="540" spans="5:26" ht="12.75" customHeight="1" x14ac:dyDescent="0.35">
      <c r="E540" s="21"/>
      <c r="I540" s="22"/>
      <c r="J540" s="22"/>
      <c r="K540" s="22"/>
      <c r="L540" s="22"/>
      <c r="M540" s="22"/>
      <c r="N540" s="22"/>
      <c r="O540" s="22"/>
      <c r="P540" s="22"/>
      <c r="Q540" s="22"/>
      <c r="R540" s="22"/>
      <c r="S540" s="22"/>
      <c r="T540" s="22"/>
      <c r="U540" s="22"/>
      <c r="V540" s="22"/>
      <c r="W540" s="22"/>
      <c r="X540" s="22"/>
      <c r="Y540" s="22"/>
      <c r="Z540" s="22"/>
    </row>
    <row r="541" spans="5:26" ht="12.75" customHeight="1" x14ac:dyDescent="0.35">
      <c r="E541" s="21"/>
      <c r="I541" s="22"/>
      <c r="J541" s="22"/>
      <c r="K541" s="22"/>
      <c r="L541" s="22"/>
      <c r="M541" s="22"/>
      <c r="N541" s="22"/>
      <c r="O541" s="22"/>
      <c r="P541" s="22"/>
      <c r="Q541" s="22"/>
      <c r="R541" s="22"/>
      <c r="S541" s="22"/>
      <c r="T541" s="22"/>
      <c r="U541" s="22"/>
      <c r="V541" s="22"/>
      <c r="W541" s="22"/>
      <c r="X541" s="22"/>
      <c r="Y541" s="22"/>
      <c r="Z541" s="22"/>
    </row>
    <row r="542" spans="5:26" ht="12.75" customHeight="1" x14ac:dyDescent="0.35">
      <c r="E542" s="21"/>
      <c r="I542" s="22"/>
      <c r="J542" s="22"/>
      <c r="K542" s="22"/>
      <c r="L542" s="22"/>
      <c r="M542" s="22"/>
      <c r="N542" s="22"/>
      <c r="O542" s="22"/>
      <c r="P542" s="22"/>
      <c r="Q542" s="22"/>
      <c r="R542" s="22"/>
      <c r="S542" s="22"/>
      <c r="T542" s="22"/>
      <c r="U542" s="22"/>
      <c r="V542" s="22"/>
      <c r="W542" s="22"/>
      <c r="X542" s="22"/>
      <c r="Y542" s="22"/>
      <c r="Z542" s="22"/>
    </row>
    <row r="543" spans="5:26" ht="12.75" customHeight="1" x14ac:dyDescent="0.35">
      <c r="E543" s="21"/>
      <c r="I543" s="22"/>
      <c r="J543" s="22"/>
      <c r="K543" s="22"/>
      <c r="L543" s="22"/>
      <c r="M543" s="22"/>
      <c r="N543" s="22"/>
      <c r="O543" s="22"/>
      <c r="P543" s="22"/>
      <c r="Q543" s="22"/>
      <c r="R543" s="22"/>
      <c r="S543" s="22"/>
      <c r="T543" s="22"/>
      <c r="U543" s="22"/>
      <c r="V543" s="22"/>
      <c r="W543" s="22"/>
      <c r="X543" s="22"/>
      <c r="Y543" s="22"/>
      <c r="Z543" s="22"/>
    </row>
    <row r="544" spans="5:26" ht="12.75" customHeight="1" x14ac:dyDescent="0.35">
      <c r="E544" s="21"/>
      <c r="I544" s="22"/>
      <c r="J544" s="22"/>
      <c r="K544" s="22"/>
      <c r="L544" s="22"/>
      <c r="M544" s="22"/>
      <c r="N544" s="22"/>
      <c r="O544" s="22"/>
      <c r="P544" s="22"/>
      <c r="Q544" s="22"/>
      <c r="R544" s="22"/>
      <c r="S544" s="22"/>
      <c r="T544" s="22"/>
      <c r="U544" s="22"/>
      <c r="V544" s="22"/>
      <c r="W544" s="22"/>
      <c r="X544" s="22"/>
      <c r="Y544" s="22"/>
      <c r="Z544" s="22"/>
    </row>
    <row r="545" spans="5:26" ht="12.75" customHeight="1" x14ac:dyDescent="0.35">
      <c r="E545" s="21"/>
      <c r="I545" s="22"/>
      <c r="J545" s="22"/>
      <c r="K545" s="22"/>
      <c r="L545" s="22"/>
      <c r="M545" s="22"/>
      <c r="N545" s="22"/>
      <c r="O545" s="22"/>
      <c r="P545" s="22"/>
      <c r="Q545" s="22"/>
      <c r="R545" s="22"/>
      <c r="S545" s="22"/>
      <c r="T545" s="22"/>
      <c r="U545" s="22"/>
      <c r="V545" s="22"/>
      <c r="W545" s="22"/>
      <c r="X545" s="22"/>
      <c r="Y545" s="22"/>
      <c r="Z545" s="22"/>
    </row>
    <row r="546" spans="5:26" ht="12.75" customHeight="1" x14ac:dyDescent="0.35">
      <c r="E546" s="21"/>
      <c r="I546" s="22"/>
      <c r="J546" s="22"/>
      <c r="K546" s="22"/>
      <c r="L546" s="22"/>
      <c r="M546" s="22"/>
      <c r="N546" s="22"/>
      <c r="O546" s="22"/>
      <c r="P546" s="22"/>
      <c r="Q546" s="22"/>
      <c r="R546" s="22"/>
      <c r="S546" s="22"/>
      <c r="T546" s="22"/>
      <c r="U546" s="22"/>
      <c r="V546" s="22"/>
      <c r="W546" s="22"/>
      <c r="X546" s="22"/>
      <c r="Y546" s="22"/>
      <c r="Z546" s="22"/>
    </row>
    <row r="547" spans="5:26" ht="12.75" customHeight="1" x14ac:dyDescent="0.35">
      <c r="E547" s="21"/>
      <c r="I547" s="22"/>
      <c r="J547" s="22"/>
      <c r="K547" s="22"/>
      <c r="L547" s="22"/>
      <c r="M547" s="22"/>
      <c r="N547" s="22"/>
      <c r="O547" s="22"/>
      <c r="P547" s="22"/>
      <c r="Q547" s="22"/>
      <c r="R547" s="22"/>
      <c r="S547" s="22"/>
      <c r="T547" s="22"/>
      <c r="U547" s="22"/>
      <c r="V547" s="22"/>
      <c r="W547" s="22"/>
      <c r="X547" s="22"/>
      <c r="Y547" s="22"/>
      <c r="Z547" s="22"/>
    </row>
    <row r="548" spans="5:26" ht="12.75" customHeight="1" x14ac:dyDescent="0.35">
      <c r="E548" s="21"/>
      <c r="I548" s="22"/>
      <c r="J548" s="22"/>
      <c r="K548" s="22"/>
      <c r="L548" s="22"/>
      <c r="M548" s="22"/>
      <c r="N548" s="22"/>
      <c r="O548" s="22"/>
      <c r="P548" s="22"/>
      <c r="Q548" s="22"/>
      <c r="R548" s="22"/>
      <c r="S548" s="22"/>
      <c r="T548" s="22"/>
      <c r="U548" s="22"/>
      <c r="V548" s="22"/>
      <c r="W548" s="22"/>
      <c r="X548" s="22"/>
      <c r="Y548" s="22"/>
      <c r="Z548" s="22"/>
    </row>
    <row r="549" spans="5:26" ht="12.75" customHeight="1" x14ac:dyDescent="0.35">
      <c r="E549" s="21"/>
      <c r="I549" s="22"/>
      <c r="J549" s="22"/>
      <c r="K549" s="22"/>
      <c r="L549" s="22"/>
      <c r="M549" s="22"/>
      <c r="N549" s="22"/>
      <c r="O549" s="22"/>
      <c r="P549" s="22"/>
      <c r="Q549" s="22"/>
      <c r="R549" s="22"/>
      <c r="S549" s="22"/>
      <c r="T549" s="22"/>
      <c r="U549" s="22"/>
      <c r="V549" s="22"/>
      <c r="W549" s="22"/>
      <c r="X549" s="22"/>
      <c r="Y549" s="22"/>
      <c r="Z549" s="22"/>
    </row>
    <row r="550" spans="5:26" ht="12.75" customHeight="1" x14ac:dyDescent="0.35">
      <c r="E550" s="21"/>
      <c r="I550" s="22"/>
      <c r="J550" s="22"/>
      <c r="K550" s="22"/>
      <c r="L550" s="22"/>
      <c r="M550" s="22"/>
      <c r="N550" s="22"/>
      <c r="O550" s="22"/>
      <c r="P550" s="22"/>
      <c r="Q550" s="22"/>
      <c r="R550" s="22"/>
      <c r="S550" s="22"/>
      <c r="T550" s="22"/>
      <c r="U550" s="22"/>
      <c r="V550" s="22"/>
      <c r="W550" s="22"/>
      <c r="X550" s="22"/>
      <c r="Y550" s="22"/>
      <c r="Z550" s="22"/>
    </row>
    <row r="551" spans="5:26" ht="12.75" customHeight="1" x14ac:dyDescent="0.35">
      <c r="E551" s="21"/>
      <c r="I551" s="22"/>
      <c r="J551" s="22"/>
      <c r="K551" s="22"/>
      <c r="L551" s="22"/>
      <c r="M551" s="22"/>
      <c r="N551" s="22"/>
      <c r="O551" s="22"/>
      <c r="P551" s="22"/>
      <c r="Q551" s="22"/>
      <c r="R551" s="22"/>
      <c r="S551" s="22"/>
      <c r="T551" s="22"/>
      <c r="U551" s="22"/>
      <c r="V551" s="22"/>
      <c r="W551" s="22"/>
      <c r="X551" s="22"/>
      <c r="Y551" s="22"/>
      <c r="Z551" s="22"/>
    </row>
    <row r="552" spans="5:26" ht="12.75" customHeight="1" x14ac:dyDescent="0.35">
      <c r="E552" s="21"/>
      <c r="I552" s="22"/>
      <c r="J552" s="22"/>
      <c r="K552" s="22"/>
      <c r="L552" s="22"/>
      <c r="M552" s="22"/>
      <c r="N552" s="22"/>
      <c r="O552" s="22"/>
      <c r="P552" s="22"/>
      <c r="Q552" s="22"/>
      <c r="R552" s="22"/>
      <c r="S552" s="22"/>
      <c r="T552" s="22"/>
      <c r="U552" s="22"/>
      <c r="V552" s="22"/>
      <c r="W552" s="22"/>
      <c r="X552" s="22"/>
      <c r="Y552" s="22"/>
      <c r="Z552" s="22"/>
    </row>
    <row r="553" spans="5:26" ht="12.75" customHeight="1" x14ac:dyDescent="0.35">
      <c r="E553" s="21"/>
      <c r="I553" s="22"/>
      <c r="J553" s="22"/>
      <c r="K553" s="22"/>
      <c r="L553" s="22"/>
      <c r="M553" s="22"/>
      <c r="N553" s="22"/>
      <c r="O553" s="22"/>
      <c r="P553" s="22"/>
      <c r="Q553" s="22"/>
      <c r="R553" s="22"/>
      <c r="S553" s="22"/>
      <c r="T553" s="22"/>
      <c r="U553" s="22"/>
      <c r="V553" s="22"/>
      <c r="W553" s="22"/>
      <c r="X553" s="22"/>
      <c r="Y553" s="22"/>
      <c r="Z553" s="22"/>
    </row>
    <row r="554" spans="5:26" ht="12.75" customHeight="1" x14ac:dyDescent="0.35">
      <c r="E554" s="21"/>
      <c r="I554" s="22"/>
      <c r="J554" s="22"/>
      <c r="K554" s="22"/>
      <c r="L554" s="22"/>
      <c r="M554" s="22"/>
      <c r="N554" s="22"/>
      <c r="O554" s="22"/>
      <c r="P554" s="22"/>
      <c r="Q554" s="22"/>
      <c r="R554" s="22"/>
      <c r="S554" s="22"/>
      <c r="T554" s="22"/>
      <c r="U554" s="22"/>
      <c r="V554" s="22"/>
      <c r="W554" s="22"/>
      <c r="X554" s="22"/>
      <c r="Y554" s="22"/>
      <c r="Z554" s="22"/>
    </row>
    <row r="555" spans="5:26" ht="12.75" customHeight="1" x14ac:dyDescent="0.35">
      <c r="E555" s="21"/>
      <c r="I555" s="22"/>
      <c r="J555" s="22"/>
      <c r="K555" s="22"/>
      <c r="L555" s="22"/>
      <c r="M555" s="22"/>
      <c r="N555" s="22"/>
      <c r="O555" s="22"/>
      <c r="P555" s="22"/>
      <c r="Q555" s="22"/>
      <c r="R555" s="22"/>
      <c r="S555" s="22"/>
      <c r="T555" s="22"/>
      <c r="U555" s="22"/>
      <c r="V555" s="22"/>
      <c r="W555" s="22"/>
      <c r="X555" s="22"/>
      <c r="Y555" s="22"/>
      <c r="Z555" s="22"/>
    </row>
    <row r="556" spans="5:26" ht="12.75" customHeight="1" x14ac:dyDescent="0.35">
      <c r="E556" s="21"/>
      <c r="I556" s="22"/>
      <c r="J556" s="22"/>
      <c r="K556" s="22"/>
      <c r="L556" s="22"/>
      <c r="M556" s="22"/>
      <c r="N556" s="22"/>
      <c r="O556" s="22"/>
      <c r="P556" s="22"/>
      <c r="Q556" s="22"/>
      <c r="R556" s="22"/>
      <c r="S556" s="22"/>
      <c r="T556" s="22"/>
      <c r="U556" s="22"/>
      <c r="V556" s="22"/>
      <c r="W556" s="22"/>
      <c r="X556" s="22"/>
      <c r="Y556" s="22"/>
      <c r="Z556" s="22"/>
    </row>
    <row r="557" spans="5:26" ht="12.75" customHeight="1" x14ac:dyDescent="0.35">
      <c r="E557" s="21"/>
      <c r="I557" s="22"/>
      <c r="J557" s="22"/>
      <c r="K557" s="22"/>
      <c r="L557" s="22"/>
      <c r="M557" s="22"/>
      <c r="N557" s="22"/>
      <c r="O557" s="22"/>
      <c r="P557" s="22"/>
      <c r="Q557" s="22"/>
      <c r="R557" s="22"/>
      <c r="S557" s="22"/>
      <c r="T557" s="22"/>
      <c r="U557" s="22"/>
      <c r="V557" s="22"/>
      <c r="W557" s="22"/>
      <c r="X557" s="22"/>
      <c r="Y557" s="22"/>
      <c r="Z557" s="22"/>
    </row>
    <row r="558" spans="5:26" ht="12.75" customHeight="1" x14ac:dyDescent="0.35">
      <c r="E558" s="21"/>
      <c r="I558" s="22"/>
      <c r="J558" s="22"/>
      <c r="K558" s="22"/>
      <c r="L558" s="22"/>
      <c r="M558" s="22"/>
      <c r="N558" s="22"/>
      <c r="O558" s="22"/>
      <c r="P558" s="22"/>
      <c r="Q558" s="22"/>
      <c r="R558" s="22"/>
      <c r="S558" s="22"/>
      <c r="T558" s="22"/>
      <c r="U558" s="22"/>
      <c r="V558" s="22"/>
      <c r="W558" s="22"/>
      <c r="X558" s="22"/>
      <c r="Y558" s="22"/>
      <c r="Z558" s="22"/>
    </row>
    <row r="559" spans="5:26" ht="12.75" customHeight="1" x14ac:dyDescent="0.35">
      <c r="E559" s="21"/>
      <c r="I559" s="22"/>
      <c r="J559" s="22"/>
      <c r="K559" s="22"/>
      <c r="L559" s="22"/>
      <c r="M559" s="22"/>
      <c r="N559" s="22"/>
      <c r="O559" s="22"/>
      <c r="P559" s="22"/>
      <c r="Q559" s="22"/>
      <c r="R559" s="22"/>
      <c r="S559" s="22"/>
      <c r="T559" s="22"/>
      <c r="U559" s="22"/>
      <c r="V559" s="22"/>
      <c r="W559" s="22"/>
      <c r="X559" s="22"/>
      <c r="Y559" s="22"/>
      <c r="Z559" s="22"/>
    </row>
    <row r="560" spans="5:26" ht="12.75" customHeight="1" x14ac:dyDescent="0.35">
      <c r="E560" s="21"/>
      <c r="I560" s="22"/>
      <c r="J560" s="22"/>
      <c r="K560" s="22"/>
      <c r="L560" s="22"/>
      <c r="M560" s="22"/>
      <c r="N560" s="22"/>
      <c r="O560" s="22"/>
      <c r="P560" s="22"/>
      <c r="Q560" s="22"/>
      <c r="R560" s="22"/>
      <c r="S560" s="22"/>
      <c r="T560" s="22"/>
      <c r="U560" s="22"/>
      <c r="V560" s="22"/>
      <c r="W560" s="22"/>
      <c r="X560" s="22"/>
      <c r="Y560" s="22"/>
      <c r="Z560" s="22"/>
    </row>
    <row r="561" spans="5:26" ht="12.75" customHeight="1" x14ac:dyDescent="0.35">
      <c r="E561" s="21"/>
      <c r="I561" s="22"/>
      <c r="J561" s="22"/>
      <c r="K561" s="22"/>
      <c r="L561" s="22"/>
      <c r="M561" s="22"/>
      <c r="N561" s="22"/>
      <c r="O561" s="22"/>
      <c r="P561" s="22"/>
      <c r="Q561" s="22"/>
      <c r="R561" s="22"/>
      <c r="S561" s="22"/>
      <c r="T561" s="22"/>
      <c r="U561" s="22"/>
      <c r="V561" s="22"/>
      <c r="W561" s="22"/>
      <c r="X561" s="22"/>
      <c r="Y561" s="22"/>
      <c r="Z561" s="22"/>
    </row>
    <row r="562" spans="5:26" ht="12.75" customHeight="1" x14ac:dyDescent="0.35">
      <c r="E562" s="21"/>
      <c r="I562" s="22"/>
      <c r="J562" s="22"/>
      <c r="K562" s="22"/>
      <c r="L562" s="22"/>
      <c r="M562" s="22"/>
      <c r="N562" s="22"/>
      <c r="O562" s="22"/>
      <c r="P562" s="22"/>
      <c r="Q562" s="22"/>
      <c r="R562" s="22"/>
      <c r="S562" s="22"/>
      <c r="T562" s="22"/>
      <c r="U562" s="22"/>
      <c r="V562" s="22"/>
      <c r="W562" s="22"/>
      <c r="X562" s="22"/>
      <c r="Y562" s="22"/>
      <c r="Z562" s="22"/>
    </row>
    <row r="563" spans="5:26" ht="12.75" customHeight="1" x14ac:dyDescent="0.35">
      <c r="E563" s="21"/>
      <c r="I563" s="22"/>
      <c r="J563" s="22"/>
      <c r="K563" s="22"/>
      <c r="L563" s="22"/>
      <c r="M563" s="22"/>
      <c r="N563" s="22"/>
      <c r="O563" s="22"/>
      <c r="P563" s="22"/>
      <c r="Q563" s="22"/>
      <c r="R563" s="22"/>
      <c r="S563" s="22"/>
      <c r="T563" s="22"/>
      <c r="U563" s="22"/>
      <c r="V563" s="22"/>
      <c r="W563" s="22"/>
      <c r="X563" s="22"/>
      <c r="Y563" s="22"/>
      <c r="Z563" s="22"/>
    </row>
    <row r="564" spans="5:26" ht="12.75" customHeight="1" x14ac:dyDescent="0.35">
      <c r="E564" s="21"/>
      <c r="I564" s="22"/>
      <c r="J564" s="22"/>
      <c r="K564" s="22"/>
      <c r="L564" s="22"/>
      <c r="M564" s="22"/>
      <c r="N564" s="22"/>
      <c r="O564" s="22"/>
      <c r="P564" s="22"/>
      <c r="Q564" s="22"/>
      <c r="R564" s="22"/>
      <c r="S564" s="22"/>
      <c r="T564" s="22"/>
      <c r="U564" s="22"/>
      <c r="V564" s="22"/>
      <c r="W564" s="22"/>
      <c r="X564" s="22"/>
      <c r="Y564" s="22"/>
      <c r="Z564" s="22"/>
    </row>
    <row r="565" spans="5:26" ht="12.75" customHeight="1" x14ac:dyDescent="0.35">
      <c r="E565" s="21"/>
      <c r="I565" s="22"/>
      <c r="J565" s="22"/>
      <c r="K565" s="22"/>
      <c r="L565" s="22"/>
      <c r="M565" s="22"/>
      <c r="N565" s="22"/>
      <c r="O565" s="22"/>
      <c r="P565" s="22"/>
      <c r="Q565" s="22"/>
      <c r="R565" s="22"/>
      <c r="S565" s="22"/>
      <c r="T565" s="22"/>
      <c r="U565" s="22"/>
      <c r="V565" s="22"/>
      <c r="W565" s="22"/>
      <c r="X565" s="22"/>
      <c r="Y565" s="22"/>
      <c r="Z565" s="22"/>
    </row>
    <row r="566" spans="5:26" ht="12.75" customHeight="1" x14ac:dyDescent="0.35">
      <c r="E566" s="21"/>
      <c r="I566" s="22"/>
      <c r="J566" s="22"/>
      <c r="K566" s="22"/>
      <c r="L566" s="22"/>
      <c r="M566" s="22"/>
      <c r="N566" s="22"/>
      <c r="O566" s="22"/>
      <c r="P566" s="22"/>
      <c r="Q566" s="22"/>
      <c r="R566" s="22"/>
      <c r="S566" s="22"/>
      <c r="T566" s="22"/>
      <c r="U566" s="22"/>
      <c r="V566" s="22"/>
      <c r="W566" s="22"/>
      <c r="X566" s="22"/>
      <c r="Y566" s="22"/>
      <c r="Z566" s="22"/>
    </row>
    <row r="567" spans="5:26" ht="12.75" customHeight="1" x14ac:dyDescent="0.35">
      <c r="E567" s="21"/>
      <c r="I567" s="22"/>
      <c r="J567" s="22"/>
      <c r="K567" s="22"/>
      <c r="L567" s="22"/>
      <c r="M567" s="22"/>
      <c r="N567" s="22"/>
      <c r="O567" s="22"/>
      <c r="P567" s="22"/>
      <c r="Q567" s="22"/>
      <c r="R567" s="22"/>
      <c r="S567" s="22"/>
      <c r="T567" s="22"/>
      <c r="U567" s="22"/>
      <c r="V567" s="22"/>
      <c r="W567" s="22"/>
      <c r="X567" s="22"/>
      <c r="Y567" s="22"/>
      <c r="Z567" s="22"/>
    </row>
    <row r="568" spans="5:26" ht="12.75" customHeight="1" x14ac:dyDescent="0.35">
      <c r="E568" s="21"/>
      <c r="I568" s="22"/>
      <c r="J568" s="22"/>
      <c r="K568" s="22"/>
      <c r="L568" s="22"/>
      <c r="M568" s="22"/>
      <c r="N568" s="22"/>
      <c r="O568" s="22"/>
      <c r="P568" s="22"/>
      <c r="Q568" s="22"/>
      <c r="R568" s="22"/>
      <c r="S568" s="22"/>
      <c r="T568" s="22"/>
      <c r="U568" s="22"/>
      <c r="V568" s="22"/>
      <c r="W568" s="22"/>
      <c r="X568" s="22"/>
      <c r="Y568" s="22"/>
      <c r="Z568" s="22"/>
    </row>
    <row r="569" spans="5:26" ht="12.75" customHeight="1" x14ac:dyDescent="0.35">
      <c r="E569" s="21"/>
      <c r="I569" s="22"/>
      <c r="J569" s="22"/>
      <c r="K569" s="22"/>
      <c r="L569" s="22"/>
      <c r="M569" s="22"/>
      <c r="N569" s="22"/>
      <c r="O569" s="22"/>
      <c r="P569" s="22"/>
      <c r="Q569" s="22"/>
      <c r="R569" s="22"/>
      <c r="S569" s="22"/>
      <c r="T569" s="22"/>
      <c r="U569" s="22"/>
      <c r="V569" s="22"/>
      <c r="W569" s="22"/>
      <c r="X569" s="22"/>
      <c r="Y569" s="22"/>
      <c r="Z569" s="22"/>
    </row>
    <row r="570" spans="5:26" ht="12.75" customHeight="1" x14ac:dyDescent="0.35">
      <c r="E570" s="21"/>
      <c r="I570" s="22"/>
      <c r="J570" s="22"/>
      <c r="K570" s="22"/>
      <c r="L570" s="22"/>
      <c r="M570" s="22"/>
      <c r="N570" s="22"/>
      <c r="O570" s="22"/>
      <c r="P570" s="22"/>
      <c r="Q570" s="22"/>
      <c r="R570" s="22"/>
      <c r="S570" s="22"/>
      <c r="T570" s="22"/>
      <c r="U570" s="22"/>
      <c r="V570" s="22"/>
      <c r="W570" s="22"/>
      <c r="X570" s="22"/>
      <c r="Y570" s="22"/>
      <c r="Z570" s="22"/>
    </row>
    <row r="571" spans="5:26" ht="12.75" customHeight="1" x14ac:dyDescent="0.35">
      <c r="E571" s="21"/>
      <c r="I571" s="22"/>
      <c r="J571" s="22"/>
      <c r="K571" s="22"/>
      <c r="L571" s="22"/>
      <c r="M571" s="22"/>
      <c r="N571" s="22"/>
      <c r="O571" s="22"/>
      <c r="P571" s="22"/>
      <c r="Q571" s="22"/>
      <c r="R571" s="22"/>
      <c r="S571" s="22"/>
      <c r="T571" s="22"/>
      <c r="U571" s="22"/>
      <c r="V571" s="22"/>
      <c r="W571" s="22"/>
      <c r="X571" s="22"/>
      <c r="Y571" s="22"/>
      <c r="Z571" s="22"/>
    </row>
    <row r="572" spans="5:26" ht="12.75" customHeight="1" x14ac:dyDescent="0.35">
      <c r="E572" s="21"/>
      <c r="I572" s="22"/>
      <c r="J572" s="22"/>
      <c r="K572" s="22"/>
      <c r="L572" s="22"/>
      <c r="M572" s="22"/>
      <c r="N572" s="22"/>
      <c r="O572" s="22"/>
      <c r="P572" s="22"/>
      <c r="Q572" s="22"/>
      <c r="R572" s="22"/>
      <c r="S572" s="22"/>
      <c r="T572" s="22"/>
      <c r="U572" s="22"/>
      <c r="V572" s="22"/>
      <c r="W572" s="22"/>
      <c r="X572" s="22"/>
      <c r="Y572" s="22"/>
      <c r="Z572" s="22"/>
    </row>
    <row r="573" spans="5:26" ht="12.75" customHeight="1" x14ac:dyDescent="0.35">
      <c r="E573" s="21"/>
      <c r="I573" s="22"/>
      <c r="J573" s="22"/>
      <c r="K573" s="22"/>
      <c r="L573" s="22"/>
      <c r="M573" s="22"/>
      <c r="N573" s="22"/>
      <c r="O573" s="22"/>
      <c r="P573" s="22"/>
      <c r="Q573" s="22"/>
      <c r="R573" s="22"/>
      <c r="S573" s="22"/>
      <c r="T573" s="22"/>
      <c r="U573" s="22"/>
      <c r="V573" s="22"/>
      <c r="W573" s="22"/>
      <c r="X573" s="22"/>
      <c r="Y573" s="22"/>
      <c r="Z573" s="22"/>
    </row>
    <row r="574" spans="5:26" ht="12.75" customHeight="1" x14ac:dyDescent="0.35">
      <c r="E574" s="21"/>
      <c r="I574" s="22"/>
      <c r="J574" s="22"/>
      <c r="K574" s="22"/>
      <c r="L574" s="22"/>
      <c r="M574" s="22"/>
      <c r="N574" s="22"/>
      <c r="O574" s="22"/>
      <c r="P574" s="22"/>
      <c r="Q574" s="22"/>
      <c r="R574" s="22"/>
      <c r="S574" s="22"/>
      <c r="T574" s="22"/>
      <c r="U574" s="22"/>
      <c r="V574" s="22"/>
      <c r="W574" s="22"/>
      <c r="X574" s="22"/>
      <c r="Y574" s="22"/>
      <c r="Z574" s="22"/>
    </row>
    <row r="575" spans="5:26" ht="12.75" customHeight="1" x14ac:dyDescent="0.35">
      <c r="E575" s="21"/>
      <c r="I575" s="22"/>
      <c r="J575" s="22"/>
      <c r="K575" s="22"/>
      <c r="L575" s="22"/>
      <c r="M575" s="22"/>
      <c r="N575" s="22"/>
      <c r="O575" s="22"/>
      <c r="P575" s="22"/>
      <c r="Q575" s="22"/>
      <c r="R575" s="22"/>
      <c r="S575" s="22"/>
      <c r="T575" s="22"/>
      <c r="U575" s="22"/>
      <c r="V575" s="22"/>
      <c r="W575" s="22"/>
      <c r="X575" s="22"/>
      <c r="Y575" s="22"/>
      <c r="Z575" s="22"/>
    </row>
    <row r="576" spans="5:26" ht="12.75" customHeight="1" x14ac:dyDescent="0.35">
      <c r="E576" s="21"/>
      <c r="I576" s="22"/>
      <c r="J576" s="22"/>
      <c r="K576" s="22"/>
      <c r="L576" s="22"/>
      <c r="M576" s="22"/>
      <c r="N576" s="22"/>
      <c r="O576" s="22"/>
      <c r="P576" s="22"/>
      <c r="Q576" s="22"/>
      <c r="R576" s="22"/>
      <c r="S576" s="22"/>
      <c r="T576" s="22"/>
      <c r="U576" s="22"/>
      <c r="V576" s="22"/>
      <c r="W576" s="22"/>
      <c r="X576" s="22"/>
      <c r="Y576" s="22"/>
      <c r="Z576" s="22"/>
    </row>
    <row r="577" spans="5:26" ht="12.75" customHeight="1" x14ac:dyDescent="0.35">
      <c r="E577" s="21"/>
      <c r="I577" s="22"/>
      <c r="J577" s="22"/>
      <c r="K577" s="22"/>
      <c r="L577" s="22"/>
      <c r="M577" s="22"/>
      <c r="N577" s="22"/>
      <c r="O577" s="22"/>
      <c r="P577" s="22"/>
      <c r="Q577" s="22"/>
      <c r="R577" s="22"/>
      <c r="S577" s="22"/>
      <c r="T577" s="22"/>
      <c r="U577" s="22"/>
      <c r="V577" s="22"/>
      <c r="W577" s="22"/>
      <c r="X577" s="22"/>
      <c r="Y577" s="22"/>
      <c r="Z577" s="22"/>
    </row>
    <row r="578" spans="5:26" ht="12.75" customHeight="1" x14ac:dyDescent="0.35">
      <c r="E578" s="21"/>
      <c r="I578" s="22"/>
      <c r="J578" s="22"/>
      <c r="K578" s="22"/>
      <c r="L578" s="22"/>
      <c r="M578" s="22"/>
      <c r="N578" s="22"/>
      <c r="O578" s="22"/>
      <c r="P578" s="22"/>
      <c r="Q578" s="22"/>
      <c r="R578" s="22"/>
      <c r="S578" s="22"/>
      <c r="T578" s="22"/>
      <c r="U578" s="22"/>
      <c r="V578" s="22"/>
      <c r="W578" s="22"/>
      <c r="X578" s="22"/>
      <c r="Y578" s="22"/>
      <c r="Z578" s="22"/>
    </row>
    <row r="579" spans="5:26" ht="12.75" customHeight="1" x14ac:dyDescent="0.35">
      <c r="E579" s="21"/>
      <c r="I579" s="22"/>
      <c r="J579" s="22"/>
      <c r="K579" s="22"/>
      <c r="L579" s="22"/>
      <c r="M579" s="22"/>
      <c r="N579" s="22"/>
      <c r="O579" s="22"/>
      <c r="P579" s="22"/>
      <c r="Q579" s="22"/>
      <c r="R579" s="22"/>
      <c r="S579" s="22"/>
      <c r="T579" s="22"/>
      <c r="U579" s="22"/>
      <c r="V579" s="22"/>
      <c r="W579" s="22"/>
      <c r="X579" s="22"/>
      <c r="Y579" s="22"/>
      <c r="Z579" s="22"/>
    </row>
    <row r="580" spans="5:26" ht="12.75" customHeight="1" x14ac:dyDescent="0.35">
      <c r="E580" s="21"/>
      <c r="I580" s="22"/>
      <c r="J580" s="22"/>
      <c r="K580" s="22"/>
      <c r="L580" s="22"/>
      <c r="M580" s="22"/>
      <c r="N580" s="22"/>
      <c r="O580" s="22"/>
      <c r="P580" s="22"/>
      <c r="Q580" s="22"/>
      <c r="R580" s="22"/>
      <c r="S580" s="22"/>
      <c r="T580" s="22"/>
      <c r="U580" s="22"/>
      <c r="V580" s="22"/>
      <c r="W580" s="22"/>
      <c r="X580" s="22"/>
      <c r="Y580" s="22"/>
      <c r="Z580" s="22"/>
    </row>
    <row r="581" spans="5:26" ht="12.75" customHeight="1" x14ac:dyDescent="0.35">
      <c r="E581" s="21"/>
      <c r="I581" s="22"/>
      <c r="J581" s="22"/>
      <c r="K581" s="22"/>
      <c r="L581" s="22"/>
      <c r="M581" s="22"/>
      <c r="N581" s="22"/>
      <c r="O581" s="22"/>
      <c r="P581" s="22"/>
      <c r="Q581" s="22"/>
      <c r="R581" s="22"/>
      <c r="S581" s="22"/>
      <c r="T581" s="22"/>
      <c r="U581" s="22"/>
      <c r="V581" s="22"/>
      <c r="W581" s="22"/>
      <c r="X581" s="22"/>
      <c r="Y581" s="22"/>
      <c r="Z581" s="22"/>
    </row>
    <row r="582" spans="5:26" ht="12.75" customHeight="1" x14ac:dyDescent="0.35">
      <c r="E582" s="21"/>
      <c r="I582" s="22"/>
      <c r="J582" s="22"/>
      <c r="K582" s="22"/>
      <c r="L582" s="22"/>
      <c r="M582" s="22"/>
      <c r="N582" s="22"/>
      <c r="O582" s="22"/>
      <c r="P582" s="22"/>
      <c r="Q582" s="22"/>
      <c r="R582" s="22"/>
      <c r="S582" s="22"/>
      <c r="T582" s="22"/>
      <c r="U582" s="22"/>
      <c r="V582" s="22"/>
      <c r="W582" s="22"/>
      <c r="X582" s="22"/>
      <c r="Y582" s="22"/>
      <c r="Z582" s="22"/>
    </row>
    <row r="583" spans="5:26" ht="12.75" customHeight="1" x14ac:dyDescent="0.35">
      <c r="E583" s="21"/>
      <c r="I583" s="22"/>
      <c r="J583" s="22"/>
      <c r="K583" s="22"/>
      <c r="L583" s="22"/>
      <c r="M583" s="22"/>
      <c r="N583" s="22"/>
      <c r="O583" s="22"/>
      <c r="P583" s="22"/>
      <c r="Q583" s="22"/>
      <c r="R583" s="22"/>
      <c r="S583" s="22"/>
      <c r="T583" s="22"/>
      <c r="U583" s="22"/>
      <c r="V583" s="22"/>
      <c r="W583" s="22"/>
      <c r="X583" s="22"/>
      <c r="Y583" s="22"/>
      <c r="Z583" s="22"/>
    </row>
    <row r="584" spans="5:26" ht="12.75" customHeight="1" x14ac:dyDescent="0.35">
      <c r="E584" s="21"/>
      <c r="I584" s="22"/>
      <c r="J584" s="22"/>
      <c r="K584" s="22"/>
      <c r="L584" s="22"/>
      <c r="M584" s="22"/>
      <c r="N584" s="22"/>
      <c r="O584" s="22"/>
      <c r="P584" s="22"/>
      <c r="Q584" s="22"/>
      <c r="R584" s="22"/>
      <c r="S584" s="22"/>
      <c r="T584" s="22"/>
      <c r="U584" s="22"/>
      <c r="V584" s="22"/>
      <c r="W584" s="22"/>
      <c r="X584" s="22"/>
      <c r="Y584" s="22"/>
      <c r="Z584" s="22"/>
    </row>
    <row r="585" spans="5:26" ht="12.75" customHeight="1" x14ac:dyDescent="0.35">
      <c r="E585" s="21"/>
      <c r="I585" s="22"/>
      <c r="J585" s="22"/>
      <c r="K585" s="22"/>
      <c r="L585" s="22"/>
      <c r="M585" s="22"/>
      <c r="N585" s="22"/>
      <c r="O585" s="22"/>
      <c r="P585" s="22"/>
      <c r="Q585" s="22"/>
      <c r="R585" s="22"/>
      <c r="S585" s="22"/>
      <c r="T585" s="22"/>
      <c r="U585" s="22"/>
      <c r="V585" s="22"/>
      <c r="W585" s="22"/>
      <c r="X585" s="22"/>
      <c r="Y585" s="22"/>
      <c r="Z585" s="22"/>
    </row>
    <row r="586" spans="5:26" ht="12.75" customHeight="1" x14ac:dyDescent="0.35">
      <c r="E586" s="21"/>
      <c r="I586" s="22"/>
      <c r="J586" s="22"/>
      <c r="K586" s="22"/>
      <c r="L586" s="22"/>
      <c r="M586" s="22"/>
      <c r="N586" s="22"/>
      <c r="O586" s="22"/>
      <c r="P586" s="22"/>
      <c r="Q586" s="22"/>
      <c r="R586" s="22"/>
      <c r="S586" s="22"/>
      <c r="T586" s="22"/>
      <c r="U586" s="22"/>
      <c r="V586" s="22"/>
      <c r="W586" s="22"/>
      <c r="X586" s="22"/>
      <c r="Y586" s="22"/>
      <c r="Z586" s="22"/>
    </row>
    <row r="587" spans="5:26" ht="12.75" customHeight="1" x14ac:dyDescent="0.35">
      <c r="E587" s="21"/>
      <c r="I587" s="22"/>
      <c r="J587" s="22"/>
      <c r="K587" s="22"/>
      <c r="L587" s="22"/>
      <c r="M587" s="22"/>
      <c r="N587" s="22"/>
      <c r="O587" s="22"/>
      <c r="P587" s="22"/>
      <c r="Q587" s="22"/>
      <c r="R587" s="22"/>
      <c r="S587" s="22"/>
      <c r="T587" s="22"/>
      <c r="U587" s="22"/>
      <c r="V587" s="22"/>
      <c r="W587" s="22"/>
      <c r="X587" s="22"/>
      <c r="Y587" s="22"/>
      <c r="Z587" s="22"/>
    </row>
    <row r="588" spans="5:26" ht="12.75" customHeight="1" x14ac:dyDescent="0.35">
      <c r="E588" s="21"/>
      <c r="I588" s="22"/>
      <c r="J588" s="22"/>
      <c r="K588" s="22"/>
      <c r="L588" s="22"/>
      <c r="M588" s="22"/>
      <c r="N588" s="22"/>
      <c r="O588" s="22"/>
      <c r="P588" s="22"/>
      <c r="Q588" s="22"/>
      <c r="R588" s="22"/>
      <c r="S588" s="22"/>
      <c r="T588" s="22"/>
      <c r="U588" s="22"/>
      <c r="V588" s="22"/>
      <c r="W588" s="22"/>
      <c r="X588" s="22"/>
      <c r="Y588" s="22"/>
      <c r="Z588" s="22"/>
    </row>
    <row r="589" spans="5:26" ht="12.75" customHeight="1" x14ac:dyDescent="0.35">
      <c r="E589" s="21"/>
      <c r="I589" s="22"/>
      <c r="J589" s="22"/>
      <c r="K589" s="22"/>
      <c r="L589" s="22"/>
      <c r="M589" s="22"/>
      <c r="N589" s="22"/>
      <c r="O589" s="22"/>
      <c r="P589" s="22"/>
      <c r="Q589" s="22"/>
      <c r="R589" s="22"/>
      <c r="S589" s="22"/>
      <c r="T589" s="22"/>
      <c r="U589" s="22"/>
      <c r="V589" s="22"/>
      <c r="W589" s="22"/>
      <c r="X589" s="22"/>
      <c r="Y589" s="22"/>
      <c r="Z589" s="22"/>
    </row>
    <row r="590" spans="5:26" ht="12.75" customHeight="1" x14ac:dyDescent="0.35">
      <c r="E590" s="21"/>
      <c r="I590" s="22"/>
      <c r="J590" s="22"/>
      <c r="K590" s="22"/>
      <c r="L590" s="22"/>
      <c r="M590" s="22"/>
      <c r="N590" s="22"/>
      <c r="O590" s="22"/>
      <c r="P590" s="22"/>
      <c r="Q590" s="22"/>
      <c r="R590" s="22"/>
      <c r="S590" s="22"/>
      <c r="T590" s="22"/>
      <c r="U590" s="22"/>
      <c r="V590" s="22"/>
      <c r="W590" s="22"/>
      <c r="X590" s="22"/>
      <c r="Y590" s="22"/>
      <c r="Z590" s="22"/>
    </row>
    <row r="591" spans="5:26" ht="12.75" customHeight="1" x14ac:dyDescent="0.35">
      <c r="E591" s="21"/>
      <c r="I591" s="22"/>
      <c r="J591" s="22"/>
      <c r="K591" s="22"/>
      <c r="L591" s="22"/>
      <c r="M591" s="22"/>
      <c r="N591" s="22"/>
      <c r="O591" s="22"/>
      <c r="P591" s="22"/>
      <c r="Q591" s="22"/>
      <c r="R591" s="22"/>
      <c r="S591" s="22"/>
      <c r="T591" s="22"/>
      <c r="U591" s="22"/>
      <c r="V591" s="22"/>
      <c r="W591" s="22"/>
      <c r="X591" s="22"/>
      <c r="Y591" s="22"/>
      <c r="Z591" s="22"/>
    </row>
    <row r="592" spans="5:26" ht="12.75" customHeight="1" x14ac:dyDescent="0.35">
      <c r="E592" s="21"/>
      <c r="I592" s="22"/>
      <c r="J592" s="22"/>
      <c r="K592" s="22"/>
      <c r="L592" s="22"/>
      <c r="M592" s="22"/>
      <c r="N592" s="22"/>
      <c r="O592" s="22"/>
      <c r="P592" s="22"/>
      <c r="Q592" s="22"/>
      <c r="R592" s="22"/>
      <c r="S592" s="22"/>
      <c r="T592" s="22"/>
      <c r="U592" s="22"/>
      <c r="V592" s="22"/>
      <c r="W592" s="22"/>
      <c r="X592" s="22"/>
      <c r="Y592" s="22"/>
      <c r="Z592" s="22"/>
    </row>
    <row r="593" spans="5:26" ht="12.75" customHeight="1" x14ac:dyDescent="0.35">
      <c r="E593" s="21"/>
      <c r="I593" s="22"/>
      <c r="J593" s="22"/>
      <c r="K593" s="22"/>
      <c r="L593" s="22"/>
      <c r="M593" s="22"/>
      <c r="N593" s="22"/>
      <c r="O593" s="22"/>
      <c r="P593" s="22"/>
      <c r="Q593" s="22"/>
      <c r="R593" s="22"/>
      <c r="S593" s="22"/>
      <c r="T593" s="22"/>
      <c r="U593" s="22"/>
      <c r="V593" s="22"/>
      <c r="W593" s="22"/>
      <c r="X593" s="22"/>
      <c r="Y593" s="22"/>
      <c r="Z593" s="22"/>
    </row>
    <row r="594" spans="5:26" ht="12.75" customHeight="1" x14ac:dyDescent="0.35">
      <c r="E594" s="21"/>
      <c r="I594" s="22"/>
      <c r="J594" s="22"/>
      <c r="K594" s="22"/>
      <c r="L594" s="22"/>
      <c r="M594" s="22"/>
      <c r="N594" s="22"/>
      <c r="O594" s="22"/>
      <c r="P594" s="22"/>
      <c r="Q594" s="22"/>
      <c r="R594" s="22"/>
      <c r="S594" s="22"/>
      <c r="T594" s="22"/>
      <c r="U594" s="22"/>
      <c r="V594" s="22"/>
      <c r="W594" s="22"/>
      <c r="X594" s="22"/>
      <c r="Y594" s="22"/>
      <c r="Z594" s="22"/>
    </row>
    <row r="595" spans="5:26" ht="12.75" customHeight="1" x14ac:dyDescent="0.35">
      <c r="E595" s="21"/>
      <c r="I595" s="22"/>
      <c r="J595" s="22"/>
      <c r="K595" s="22"/>
      <c r="L595" s="22"/>
      <c r="M595" s="22"/>
      <c r="N595" s="22"/>
      <c r="O595" s="22"/>
      <c r="P595" s="22"/>
      <c r="Q595" s="22"/>
      <c r="R595" s="22"/>
      <c r="S595" s="22"/>
      <c r="T595" s="22"/>
      <c r="U595" s="22"/>
      <c r="V595" s="22"/>
      <c r="W595" s="22"/>
      <c r="X595" s="22"/>
      <c r="Y595" s="22"/>
      <c r="Z595" s="22"/>
    </row>
    <row r="596" spans="5:26" ht="12.75" customHeight="1" x14ac:dyDescent="0.35">
      <c r="E596" s="21"/>
      <c r="I596" s="22"/>
      <c r="J596" s="22"/>
      <c r="K596" s="22"/>
      <c r="L596" s="22"/>
      <c r="M596" s="22"/>
      <c r="N596" s="22"/>
      <c r="O596" s="22"/>
      <c r="P596" s="22"/>
      <c r="Q596" s="22"/>
      <c r="R596" s="22"/>
      <c r="S596" s="22"/>
      <c r="T596" s="22"/>
      <c r="U596" s="22"/>
      <c r="V596" s="22"/>
      <c r="W596" s="22"/>
      <c r="X596" s="22"/>
      <c r="Y596" s="22"/>
      <c r="Z596" s="22"/>
    </row>
    <row r="597" spans="5:26" ht="12.75" customHeight="1" x14ac:dyDescent="0.35">
      <c r="E597" s="21"/>
      <c r="I597" s="22"/>
      <c r="J597" s="22"/>
      <c r="K597" s="22"/>
      <c r="L597" s="22"/>
      <c r="M597" s="22"/>
      <c r="N597" s="22"/>
      <c r="O597" s="22"/>
      <c r="P597" s="22"/>
      <c r="Q597" s="22"/>
      <c r="R597" s="22"/>
      <c r="S597" s="22"/>
      <c r="T597" s="22"/>
      <c r="U597" s="22"/>
      <c r="V597" s="22"/>
      <c r="W597" s="22"/>
      <c r="X597" s="22"/>
      <c r="Y597" s="22"/>
      <c r="Z597" s="22"/>
    </row>
    <row r="598" spans="5:26" ht="12.75" customHeight="1" x14ac:dyDescent="0.35">
      <c r="E598" s="21"/>
      <c r="I598" s="22"/>
      <c r="J598" s="22"/>
      <c r="K598" s="22"/>
      <c r="L598" s="22"/>
      <c r="M598" s="22"/>
      <c r="N598" s="22"/>
      <c r="O598" s="22"/>
      <c r="P598" s="22"/>
      <c r="Q598" s="22"/>
      <c r="R598" s="22"/>
      <c r="S598" s="22"/>
      <c r="T598" s="22"/>
      <c r="U598" s="22"/>
      <c r="V598" s="22"/>
      <c r="W598" s="22"/>
      <c r="X598" s="22"/>
      <c r="Y598" s="22"/>
      <c r="Z598" s="22"/>
    </row>
    <row r="599" spans="5:26" ht="12.75" customHeight="1" x14ac:dyDescent="0.35">
      <c r="E599" s="21"/>
      <c r="I599" s="22"/>
      <c r="J599" s="22"/>
      <c r="K599" s="22"/>
      <c r="L599" s="22"/>
      <c r="M599" s="22"/>
      <c r="N599" s="22"/>
      <c r="O599" s="22"/>
      <c r="P599" s="22"/>
      <c r="Q599" s="22"/>
      <c r="R599" s="22"/>
      <c r="S599" s="22"/>
      <c r="T599" s="22"/>
      <c r="U599" s="22"/>
      <c r="V599" s="22"/>
      <c r="W599" s="22"/>
      <c r="X599" s="22"/>
      <c r="Y599" s="22"/>
      <c r="Z599" s="22"/>
    </row>
    <row r="600" spans="5:26" ht="12.75" customHeight="1" x14ac:dyDescent="0.35">
      <c r="E600" s="21"/>
      <c r="I600" s="22"/>
      <c r="J600" s="22"/>
      <c r="K600" s="22"/>
      <c r="L600" s="22"/>
      <c r="M600" s="22"/>
      <c r="N600" s="22"/>
      <c r="O600" s="22"/>
      <c r="P600" s="22"/>
      <c r="Q600" s="22"/>
      <c r="R600" s="22"/>
      <c r="S600" s="22"/>
      <c r="T600" s="22"/>
      <c r="U600" s="22"/>
      <c r="V600" s="22"/>
      <c r="W600" s="22"/>
      <c r="X600" s="22"/>
      <c r="Y600" s="22"/>
      <c r="Z600" s="22"/>
    </row>
    <row r="601" spans="5:26" ht="12.75" customHeight="1" x14ac:dyDescent="0.35">
      <c r="E601" s="21"/>
      <c r="I601" s="22"/>
      <c r="J601" s="22"/>
      <c r="K601" s="22"/>
      <c r="L601" s="22"/>
      <c r="M601" s="22"/>
      <c r="N601" s="22"/>
      <c r="O601" s="22"/>
      <c r="P601" s="22"/>
      <c r="Q601" s="22"/>
      <c r="R601" s="22"/>
      <c r="S601" s="22"/>
      <c r="T601" s="22"/>
      <c r="U601" s="22"/>
      <c r="V601" s="22"/>
      <c r="W601" s="22"/>
      <c r="X601" s="22"/>
      <c r="Y601" s="22"/>
      <c r="Z601" s="22"/>
    </row>
    <row r="602" spans="5:26" ht="12.75" customHeight="1" x14ac:dyDescent="0.35">
      <c r="E602" s="21"/>
      <c r="I602" s="22"/>
      <c r="J602" s="22"/>
      <c r="K602" s="22"/>
      <c r="L602" s="22"/>
      <c r="M602" s="22"/>
      <c r="N602" s="22"/>
      <c r="O602" s="22"/>
      <c r="P602" s="22"/>
      <c r="Q602" s="22"/>
      <c r="R602" s="22"/>
      <c r="S602" s="22"/>
      <c r="T602" s="22"/>
      <c r="U602" s="22"/>
      <c r="V602" s="22"/>
      <c r="W602" s="22"/>
      <c r="X602" s="22"/>
      <c r="Y602" s="22"/>
      <c r="Z602" s="22"/>
    </row>
    <row r="603" spans="5:26" ht="12.75" customHeight="1" x14ac:dyDescent="0.35">
      <c r="E603" s="21"/>
      <c r="I603" s="22"/>
      <c r="J603" s="22"/>
      <c r="K603" s="22"/>
      <c r="L603" s="22"/>
      <c r="M603" s="22"/>
      <c r="N603" s="22"/>
      <c r="O603" s="22"/>
      <c r="P603" s="22"/>
      <c r="Q603" s="22"/>
      <c r="R603" s="22"/>
      <c r="S603" s="22"/>
      <c r="T603" s="22"/>
      <c r="U603" s="22"/>
      <c r="V603" s="22"/>
      <c r="W603" s="22"/>
      <c r="X603" s="22"/>
      <c r="Y603" s="22"/>
      <c r="Z603" s="22"/>
    </row>
    <row r="604" spans="5:26" ht="12.75" customHeight="1" x14ac:dyDescent="0.35">
      <c r="E604" s="21"/>
      <c r="I604" s="22"/>
      <c r="J604" s="22"/>
      <c r="K604" s="22"/>
      <c r="L604" s="22"/>
      <c r="M604" s="22"/>
      <c r="N604" s="22"/>
      <c r="O604" s="22"/>
      <c r="P604" s="22"/>
      <c r="Q604" s="22"/>
      <c r="R604" s="22"/>
      <c r="S604" s="22"/>
      <c r="T604" s="22"/>
      <c r="U604" s="22"/>
      <c r="V604" s="22"/>
      <c r="W604" s="22"/>
      <c r="X604" s="22"/>
      <c r="Y604" s="22"/>
      <c r="Z604" s="22"/>
    </row>
    <row r="605" spans="5:26" ht="12.75" customHeight="1" x14ac:dyDescent="0.35">
      <c r="E605" s="21"/>
      <c r="I605" s="22"/>
      <c r="J605" s="22"/>
      <c r="K605" s="22"/>
      <c r="L605" s="22"/>
      <c r="M605" s="22"/>
      <c r="N605" s="22"/>
      <c r="O605" s="22"/>
      <c r="P605" s="22"/>
      <c r="Q605" s="22"/>
      <c r="R605" s="22"/>
      <c r="S605" s="22"/>
      <c r="T605" s="22"/>
      <c r="U605" s="22"/>
      <c r="V605" s="22"/>
      <c r="W605" s="22"/>
      <c r="X605" s="22"/>
      <c r="Y605" s="22"/>
      <c r="Z605" s="22"/>
    </row>
    <row r="606" spans="5:26" ht="12.75" customHeight="1" x14ac:dyDescent="0.35">
      <c r="E606" s="21"/>
      <c r="I606" s="22"/>
      <c r="J606" s="22"/>
      <c r="K606" s="22"/>
      <c r="L606" s="22"/>
      <c r="M606" s="22"/>
      <c r="N606" s="22"/>
      <c r="O606" s="22"/>
      <c r="P606" s="22"/>
      <c r="Q606" s="22"/>
      <c r="R606" s="22"/>
      <c r="S606" s="22"/>
      <c r="T606" s="22"/>
      <c r="U606" s="22"/>
      <c r="V606" s="22"/>
      <c r="W606" s="22"/>
      <c r="X606" s="22"/>
      <c r="Y606" s="22"/>
      <c r="Z606" s="22"/>
    </row>
    <row r="607" spans="5:26" ht="12.75" customHeight="1" x14ac:dyDescent="0.35">
      <c r="E607" s="21"/>
      <c r="I607" s="22"/>
      <c r="J607" s="22"/>
      <c r="K607" s="22"/>
      <c r="L607" s="22"/>
      <c r="M607" s="22"/>
      <c r="N607" s="22"/>
      <c r="O607" s="22"/>
      <c r="P607" s="22"/>
      <c r="Q607" s="22"/>
      <c r="R607" s="22"/>
      <c r="S607" s="22"/>
      <c r="T607" s="22"/>
      <c r="U607" s="22"/>
      <c r="V607" s="22"/>
      <c r="W607" s="22"/>
      <c r="X607" s="22"/>
      <c r="Y607" s="22"/>
      <c r="Z607" s="22"/>
    </row>
    <row r="608" spans="5:26" ht="12.75" customHeight="1" x14ac:dyDescent="0.35">
      <c r="E608" s="21"/>
      <c r="I608" s="22"/>
      <c r="J608" s="22"/>
      <c r="K608" s="22"/>
      <c r="L608" s="22"/>
      <c r="M608" s="22"/>
      <c r="N608" s="22"/>
      <c r="O608" s="22"/>
      <c r="P608" s="22"/>
      <c r="Q608" s="22"/>
      <c r="R608" s="22"/>
      <c r="S608" s="22"/>
      <c r="T608" s="22"/>
      <c r="U608" s="22"/>
      <c r="V608" s="22"/>
      <c r="W608" s="22"/>
      <c r="X608" s="22"/>
      <c r="Y608" s="22"/>
      <c r="Z608" s="22"/>
    </row>
    <row r="609" spans="5:26" ht="12.75" customHeight="1" x14ac:dyDescent="0.35">
      <c r="E609" s="21"/>
      <c r="I609" s="22"/>
      <c r="J609" s="22"/>
      <c r="K609" s="22"/>
      <c r="L609" s="22"/>
      <c r="M609" s="22"/>
      <c r="N609" s="22"/>
      <c r="O609" s="22"/>
      <c r="P609" s="22"/>
      <c r="Q609" s="22"/>
      <c r="R609" s="22"/>
      <c r="S609" s="22"/>
      <c r="T609" s="22"/>
      <c r="U609" s="22"/>
      <c r="V609" s="22"/>
      <c r="W609" s="22"/>
      <c r="X609" s="22"/>
      <c r="Y609" s="22"/>
      <c r="Z609" s="22"/>
    </row>
    <row r="610" spans="5:26" ht="12.75" customHeight="1" x14ac:dyDescent="0.35">
      <c r="E610" s="21"/>
      <c r="I610" s="22"/>
      <c r="J610" s="22"/>
      <c r="K610" s="22"/>
      <c r="L610" s="22"/>
      <c r="M610" s="22"/>
      <c r="N610" s="22"/>
      <c r="O610" s="22"/>
      <c r="P610" s="22"/>
      <c r="Q610" s="22"/>
      <c r="R610" s="22"/>
      <c r="S610" s="22"/>
      <c r="T610" s="22"/>
      <c r="U610" s="22"/>
      <c r="V610" s="22"/>
      <c r="W610" s="22"/>
      <c r="X610" s="22"/>
      <c r="Y610" s="22"/>
      <c r="Z610" s="22"/>
    </row>
    <row r="611" spans="5:26" ht="12.75" customHeight="1" x14ac:dyDescent="0.35">
      <c r="E611" s="21"/>
      <c r="I611" s="22"/>
      <c r="J611" s="22"/>
      <c r="K611" s="22"/>
      <c r="L611" s="22"/>
      <c r="M611" s="22"/>
      <c r="N611" s="22"/>
      <c r="O611" s="22"/>
      <c r="P611" s="22"/>
      <c r="Q611" s="22"/>
      <c r="R611" s="22"/>
      <c r="S611" s="22"/>
      <c r="T611" s="22"/>
      <c r="U611" s="22"/>
      <c r="V611" s="22"/>
      <c r="W611" s="22"/>
      <c r="X611" s="22"/>
      <c r="Y611" s="22"/>
      <c r="Z611" s="22"/>
    </row>
    <row r="612" spans="5:26" ht="12.75" customHeight="1" x14ac:dyDescent="0.35">
      <c r="E612" s="21"/>
      <c r="I612" s="22"/>
      <c r="J612" s="22"/>
      <c r="K612" s="22"/>
      <c r="L612" s="22"/>
      <c r="M612" s="22"/>
      <c r="N612" s="22"/>
      <c r="O612" s="22"/>
      <c r="P612" s="22"/>
      <c r="Q612" s="22"/>
      <c r="R612" s="22"/>
      <c r="S612" s="22"/>
      <c r="T612" s="22"/>
      <c r="U612" s="22"/>
      <c r="V612" s="22"/>
      <c r="W612" s="22"/>
      <c r="X612" s="22"/>
      <c r="Y612" s="22"/>
      <c r="Z612" s="22"/>
    </row>
    <row r="613" spans="5:26" ht="12.75" customHeight="1" x14ac:dyDescent="0.35">
      <c r="E613" s="21"/>
      <c r="I613" s="22"/>
      <c r="J613" s="22"/>
      <c r="K613" s="22"/>
      <c r="L613" s="22"/>
      <c r="M613" s="22"/>
      <c r="N613" s="22"/>
      <c r="O613" s="22"/>
      <c r="P613" s="22"/>
      <c r="Q613" s="22"/>
      <c r="R613" s="22"/>
      <c r="S613" s="22"/>
      <c r="T613" s="22"/>
      <c r="U613" s="22"/>
      <c r="V613" s="22"/>
      <c r="W613" s="22"/>
      <c r="X613" s="22"/>
      <c r="Y613" s="22"/>
      <c r="Z613" s="22"/>
    </row>
    <row r="614" spans="5:26" ht="12.75" customHeight="1" x14ac:dyDescent="0.35">
      <c r="E614" s="21"/>
      <c r="I614" s="22"/>
      <c r="J614" s="22"/>
      <c r="K614" s="22"/>
      <c r="L614" s="22"/>
      <c r="M614" s="22"/>
      <c r="N614" s="22"/>
      <c r="O614" s="22"/>
      <c r="P614" s="22"/>
      <c r="Q614" s="22"/>
      <c r="R614" s="22"/>
      <c r="S614" s="22"/>
      <c r="T614" s="22"/>
      <c r="U614" s="22"/>
      <c r="V614" s="22"/>
      <c r="W614" s="22"/>
      <c r="X614" s="22"/>
      <c r="Y614" s="22"/>
      <c r="Z614" s="22"/>
    </row>
    <row r="615" spans="5:26" ht="12.75" customHeight="1" x14ac:dyDescent="0.35">
      <c r="E615" s="21"/>
      <c r="I615" s="22"/>
      <c r="J615" s="22"/>
      <c r="K615" s="22"/>
      <c r="L615" s="22"/>
      <c r="M615" s="22"/>
      <c r="N615" s="22"/>
      <c r="O615" s="22"/>
      <c r="P615" s="22"/>
      <c r="Q615" s="22"/>
      <c r="R615" s="22"/>
      <c r="S615" s="22"/>
      <c r="T615" s="22"/>
      <c r="U615" s="22"/>
      <c r="V615" s="22"/>
      <c r="W615" s="22"/>
      <c r="X615" s="22"/>
      <c r="Y615" s="22"/>
      <c r="Z615" s="22"/>
    </row>
    <row r="616" spans="5:26" ht="12.75" customHeight="1" x14ac:dyDescent="0.35">
      <c r="E616" s="21"/>
      <c r="I616" s="22"/>
      <c r="J616" s="22"/>
      <c r="K616" s="22"/>
      <c r="L616" s="22"/>
      <c r="M616" s="22"/>
      <c r="N616" s="22"/>
      <c r="O616" s="22"/>
      <c r="P616" s="22"/>
      <c r="Q616" s="22"/>
      <c r="R616" s="22"/>
      <c r="S616" s="22"/>
      <c r="T616" s="22"/>
      <c r="U616" s="22"/>
      <c r="V616" s="22"/>
      <c r="W616" s="22"/>
      <c r="X616" s="22"/>
      <c r="Y616" s="22"/>
      <c r="Z616" s="22"/>
    </row>
    <row r="617" spans="5:26" ht="12.75" customHeight="1" x14ac:dyDescent="0.35">
      <c r="E617" s="21"/>
      <c r="I617" s="22"/>
      <c r="J617" s="22"/>
      <c r="K617" s="22"/>
      <c r="L617" s="22"/>
      <c r="M617" s="22"/>
      <c r="N617" s="22"/>
      <c r="O617" s="22"/>
      <c r="P617" s="22"/>
      <c r="Q617" s="22"/>
      <c r="R617" s="22"/>
      <c r="S617" s="22"/>
      <c r="T617" s="22"/>
      <c r="U617" s="22"/>
      <c r="V617" s="22"/>
      <c r="W617" s="22"/>
      <c r="X617" s="22"/>
      <c r="Y617" s="22"/>
      <c r="Z617" s="22"/>
    </row>
    <row r="618" spans="5:26" ht="12.75" customHeight="1" x14ac:dyDescent="0.35">
      <c r="E618" s="21"/>
      <c r="I618" s="22"/>
      <c r="J618" s="22"/>
      <c r="K618" s="22"/>
      <c r="L618" s="22"/>
      <c r="M618" s="22"/>
      <c r="N618" s="22"/>
      <c r="O618" s="22"/>
      <c r="P618" s="22"/>
      <c r="Q618" s="22"/>
      <c r="R618" s="22"/>
      <c r="S618" s="22"/>
      <c r="T618" s="22"/>
      <c r="U618" s="22"/>
      <c r="V618" s="22"/>
      <c r="W618" s="22"/>
      <c r="X618" s="22"/>
      <c r="Y618" s="22"/>
      <c r="Z618" s="22"/>
    </row>
    <row r="619" spans="5:26" ht="12.75" customHeight="1" x14ac:dyDescent="0.35">
      <c r="E619" s="21"/>
      <c r="I619" s="22"/>
      <c r="J619" s="22"/>
      <c r="K619" s="22"/>
      <c r="L619" s="22"/>
      <c r="M619" s="22"/>
      <c r="N619" s="22"/>
      <c r="O619" s="22"/>
      <c r="P619" s="22"/>
      <c r="Q619" s="22"/>
      <c r="R619" s="22"/>
      <c r="S619" s="22"/>
      <c r="T619" s="22"/>
      <c r="U619" s="22"/>
      <c r="V619" s="22"/>
      <c r="W619" s="22"/>
      <c r="X619" s="22"/>
      <c r="Y619" s="22"/>
      <c r="Z619" s="22"/>
    </row>
    <row r="620" spans="5:26" ht="12.75" customHeight="1" x14ac:dyDescent="0.35">
      <c r="E620" s="21"/>
      <c r="I620" s="22"/>
      <c r="J620" s="22"/>
      <c r="K620" s="22"/>
      <c r="L620" s="22"/>
      <c r="M620" s="22"/>
      <c r="N620" s="22"/>
      <c r="O620" s="22"/>
      <c r="P620" s="22"/>
      <c r="Q620" s="22"/>
      <c r="R620" s="22"/>
      <c r="S620" s="22"/>
      <c r="T620" s="22"/>
      <c r="U620" s="22"/>
      <c r="V620" s="22"/>
      <c r="W620" s="22"/>
      <c r="X620" s="22"/>
      <c r="Y620" s="22"/>
      <c r="Z620" s="22"/>
    </row>
    <row r="621" spans="5:26" ht="12.75" customHeight="1" x14ac:dyDescent="0.35">
      <c r="E621" s="21"/>
      <c r="I621" s="22"/>
      <c r="J621" s="22"/>
      <c r="K621" s="22"/>
      <c r="L621" s="22"/>
      <c r="M621" s="22"/>
      <c r="N621" s="22"/>
      <c r="O621" s="22"/>
      <c r="P621" s="22"/>
      <c r="Q621" s="22"/>
      <c r="R621" s="22"/>
      <c r="S621" s="22"/>
      <c r="T621" s="22"/>
      <c r="U621" s="22"/>
      <c r="V621" s="22"/>
      <c r="W621" s="22"/>
      <c r="X621" s="22"/>
      <c r="Y621" s="22"/>
      <c r="Z621" s="22"/>
    </row>
    <row r="622" spans="5:26" ht="12.75" customHeight="1" x14ac:dyDescent="0.35">
      <c r="E622" s="21"/>
      <c r="I622" s="22"/>
      <c r="J622" s="22"/>
      <c r="K622" s="22"/>
      <c r="L622" s="22"/>
      <c r="M622" s="22"/>
      <c r="N622" s="22"/>
      <c r="O622" s="22"/>
      <c r="P622" s="22"/>
      <c r="Q622" s="22"/>
      <c r="R622" s="22"/>
      <c r="S622" s="22"/>
      <c r="T622" s="22"/>
      <c r="U622" s="22"/>
      <c r="V622" s="22"/>
      <c r="W622" s="22"/>
      <c r="X622" s="22"/>
      <c r="Y622" s="22"/>
      <c r="Z622" s="22"/>
    </row>
    <row r="623" spans="5:26" ht="12.75" customHeight="1" x14ac:dyDescent="0.35">
      <c r="E623" s="21"/>
      <c r="I623" s="22"/>
      <c r="J623" s="22"/>
      <c r="K623" s="22"/>
      <c r="L623" s="22"/>
      <c r="M623" s="22"/>
      <c r="N623" s="22"/>
      <c r="O623" s="22"/>
      <c r="P623" s="22"/>
      <c r="Q623" s="22"/>
      <c r="R623" s="22"/>
      <c r="S623" s="22"/>
      <c r="T623" s="22"/>
      <c r="U623" s="22"/>
      <c r="V623" s="22"/>
      <c r="W623" s="22"/>
      <c r="X623" s="22"/>
      <c r="Y623" s="22"/>
      <c r="Z623" s="22"/>
    </row>
    <row r="624" spans="5:26" ht="12.75" customHeight="1" x14ac:dyDescent="0.35">
      <c r="E624" s="21"/>
      <c r="I624" s="22"/>
      <c r="J624" s="22"/>
      <c r="K624" s="22"/>
      <c r="L624" s="22"/>
      <c r="M624" s="22"/>
      <c r="N624" s="22"/>
      <c r="O624" s="22"/>
      <c r="P624" s="22"/>
      <c r="Q624" s="22"/>
      <c r="R624" s="22"/>
      <c r="S624" s="22"/>
      <c r="T624" s="22"/>
      <c r="U624" s="22"/>
      <c r="V624" s="22"/>
      <c r="W624" s="22"/>
      <c r="X624" s="22"/>
      <c r="Y624" s="22"/>
      <c r="Z624" s="22"/>
    </row>
    <row r="625" spans="5:26" ht="12.75" customHeight="1" x14ac:dyDescent="0.35">
      <c r="E625" s="21"/>
      <c r="I625" s="22"/>
      <c r="J625" s="22"/>
      <c r="K625" s="22"/>
      <c r="L625" s="22"/>
      <c r="M625" s="22"/>
      <c r="N625" s="22"/>
      <c r="O625" s="22"/>
      <c r="P625" s="22"/>
      <c r="Q625" s="22"/>
      <c r="R625" s="22"/>
      <c r="S625" s="22"/>
      <c r="T625" s="22"/>
      <c r="U625" s="22"/>
      <c r="V625" s="22"/>
      <c r="W625" s="22"/>
      <c r="X625" s="22"/>
      <c r="Y625" s="22"/>
      <c r="Z625" s="22"/>
    </row>
    <row r="626" spans="5:26" ht="12.75" customHeight="1" x14ac:dyDescent="0.35">
      <c r="E626" s="21"/>
      <c r="I626" s="22"/>
      <c r="J626" s="22"/>
      <c r="K626" s="22"/>
      <c r="L626" s="22"/>
      <c r="M626" s="22"/>
      <c r="N626" s="22"/>
      <c r="O626" s="22"/>
      <c r="P626" s="22"/>
      <c r="Q626" s="22"/>
      <c r="R626" s="22"/>
      <c r="S626" s="22"/>
      <c r="T626" s="22"/>
      <c r="U626" s="22"/>
      <c r="V626" s="22"/>
      <c r="W626" s="22"/>
      <c r="X626" s="22"/>
      <c r="Y626" s="22"/>
      <c r="Z626" s="22"/>
    </row>
    <row r="627" spans="5:26" ht="12.75" customHeight="1" x14ac:dyDescent="0.35">
      <c r="E627" s="21"/>
      <c r="I627" s="22"/>
      <c r="J627" s="22"/>
      <c r="K627" s="22"/>
      <c r="L627" s="22"/>
      <c r="M627" s="22"/>
      <c r="N627" s="22"/>
      <c r="O627" s="22"/>
      <c r="P627" s="22"/>
      <c r="Q627" s="22"/>
      <c r="R627" s="22"/>
      <c r="S627" s="22"/>
      <c r="T627" s="22"/>
      <c r="U627" s="22"/>
      <c r="V627" s="22"/>
      <c r="W627" s="22"/>
      <c r="X627" s="22"/>
      <c r="Y627" s="22"/>
      <c r="Z627" s="22"/>
    </row>
    <row r="628" spans="5:26" ht="12.75" customHeight="1" x14ac:dyDescent="0.35">
      <c r="E628" s="21"/>
      <c r="I628" s="22"/>
      <c r="J628" s="22"/>
      <c r="K628" s="22"/>
      <c r="L628" s="22"/>
      <c r="M628" s="22"/>
      <c r="N628" s="22"/>
      <c r="O628" s="22"/>
      <c r="P628" s="22"/>
      <c r="Q628" s="22"/>
      <c r="R628" s="22"/>
      <c r="S628" s="22"/>
      <c r="T628" s="22"/>
      <c r="U628" s="22"/>
      <c r="V628" s="22"/>
      <c r="W628" s="22"/>
      <c r="X628" s="22"/>
      <c r="Y628" s="22"/>
      <c r="Z628" s="22"/>
    </row>
    <row r="629" spans="5:26" ht="12.75" customHeight="1" x14ac:dyDescent="0.35">
      <c r="E629" s="21"/>
      <c r="I629" s="22"/>
      <c r="J629" s="22"/>
      <c r="K629" s="22"/>
      <c r="L629" s="22"/>
      <c r="M629" s="22"/>
      <c r="N629" s="22"/>
      <c r="O629" s="22"/>
      <c r="P629" s="22"/>
      <c r="Q629" s="22"/>
      <c r="R629" s="22"/>
      <c r="S629" s="22"/>
      <c r="T629" s="22"/>
      <c r="U629" s="22"/>
      <c r="V629" s="22"/>
      <c r="W629" s="22"/>
      <c r="X629" s="22"/>
      <c r="Y629" s="22"/>
      <c r="Z629" s="22"/>
    </row>
    <row r="630" spans="5:26" ht="12.75" customHeight="1" x14ac:dyDescent="0.35">
      <c r="E630" s="21"/>
      <c r="I630" s="22"/>
      <c r="J630" s="22"/>
      <c r="K630" s="22"/>
      <c r="L630" s="22"/>
      <c r="M630" s="22"/>
      <c r="N630" s="22"/>
      <c r="O630" s="22"/>
      <c r="P630" s="22"/>
      <c r="Q630" s="22"/>
      <c r="R630" s="22"/>
      <c r="S630" s="22"/>
      <c r="T630" s="22"/>
      <c r="U630" s="22"/>
      <c r="V630" s="22"/>
      <c r="W630" s="22"/>
      <c r="X630" s="22"/>
      <c r="Y630" s="22"/>
      <c r="Z630" s="22"/>
    </row>
    <row r="631" spans="5:26" ht="12.75" customHeight="1" x14ac:dyDescent="0.35">
      <c r="E631" s="21"/>
      <c r="I631" s="22"/>
      <c r="J631" s="22"/>
      <c r="K631" s="22"/>
      <c r="L631" s="22"/>
      <c r="M631" s="22"/>
      <c r="N631" s="22"/>
      <c r="O631" s="22"/>
      <c r="P631" s="22"/>
      <c r="Q631" s="22"/>
      <c r="R631" s="22"/>
      <c r="S631" s="22"/>
      <c r="T631" s="22"/>
      <c r="U631" s="22"/>
      <c r="V631" s="22"/>
      <c r="W631" s="22"/>
      <c r="X631" s="22"/>
      <c r="Y631" s="22"/>
      <c r="Z631" s="22"/>
    </row>
    <row r="632" spans="5:26" ht="12.75" customHeight="1" x14ac:dyDescent="0.35">
      <c r="E632" s="21"/>
      <c r="I632" s="22"/>
      <c r="J632" s="22"/>
      <c r="K632" s="22"/>
      <c r="L632" s="22"/>
      <c r="M632" s="22"/>
      <c r="N632" s="22"/>
      <c r="O632" s="22"/>
      <c r="P632" s="22"/>
      <c r="Q632" s="22"/>
      <c r="R632" s="22"/>
      <c r="S632" s="22"/>
      <c r="T632" s="22"/>
      <c r="U632" s="22"/>
      <c r="V632" s="22"/>
      <c r="W632" s="22"/>
      <c r="X632" s="22"/>
      <c r="Y632" s="22"/>
      <c r="Z632" s="22"/>
    </row>
    <row r="633" spans="5:26" ht="12.75" customHeight="1" x14ac:dyDescent="0.35">
      <c r="E633" s="21"/>
      <c r="I633" s="22"/>
      <c r="J633" s="22"/>
      <c r="K633" s="22"/>
      <c r="L633" s="22"/>
      <c r="M633" s="22"/>
      <c r="N633" s="22"/>
      <c r="O633" s="22"/>
      <c r="P633" s="22"/>
      <c r="Q633" s="22"/>
      <c r="R633" s="22"/>
      <c r="S633" s="22"/>
      <c r="T633" s="22"/>
      <c r="U633" s="22"/>
      <c r="V633" s="22"/>
      <c r="W633" s="22"/>
      <c r="X633" s="22"/>
      <c r="Y633" s="22"/>
      <c r="Z633" s="22"/>
    </row>
    <row r="634" spans="5:26" ht="12.75" customHeight="1" x14ac:dyDescent="0.35">
      <c r="E634" s="21"/>
      <c r="I634" s="22"/>
      <c r="J634" s="22"/>
      <c r="K634" s="22"/>
      <c r="L634" s="22"/>
      <c r="M634" s="22"/>
      <c r="N634" s="22"/>
      <c r="O634" s="22"/>
      <c r="P634" s="22"/>
      <c r="Q634" s="22"/>
      <c r="R634" s="22"/>
      <c r="S634" s="22"/>
      <c r="T634" s="22"/>
      <c r="U634" s="22"/>
      <c r="V634" s="22"/>
      <c r="W634" s="22"/>
      <c r="X634" s="22"/>
      <c r="Y634" s="22"/>
      <c r="Z634" s="22"/>
    </row>
    <row r="635" spans="5:26" ht="12.75" customHeight="1" x14ac:dyDescent="0.35">
      <c r="E635" s="21"/>
      <c r="I635" s="22"/>
      <c r="J635" s="22"/>
      <c r="K635" s="22"/>
      <c r="L635" s="22"/>
      <c r="M635" s="22"/>
      <c r="N635" s="22"/>
      <c r="O635" s="22"/>
      <c r="P635" s="22"/>
      <c r="Q635" s="22"/>
      <c r="R635" s="22"/>
      <c r="S635" s="22"/>
      <c r="T635" s="22"/>
      <c r="U635" s="22"/>
      <c r="V635" s="22"/>
      <c r="W635" s="22"/>
      <c r="X635" s="22"/>
      <c r="Y635" s="22"/>
      <c r="Z635" s="22"/>
    </row>
    <row r="636" spans="5:26" ht="12.75" customHeight="1" x14ac:dyDescent="0.35">
      <c r="E636" s="21"/>
      <c r="I636" s="22"/>
      <c r="J636" s="22"/>
      <c r="K636" s="22"/>
      <c r="L636" s="22"/>
      <c r="M636" s="22"/>
      <c r="N636" s="22"/>
      <c r="O636" s="22"/>
      <c r="P636" s="22"/>
      <c r="Q636" s="22"/>
      <c r="R636" s="22"/>
      <c r="S636" s="22"/>
      <c r="T636" s="22"/>
      <c r="U636" s="22"/>
      <c r="V636" s="22"/>
      <c r="W636" s="22"/>
      <c r="X636" s="22"/>
      <c r="Y636" s="22"/>
      <c r="Z636" s="22"/>
    </row>
    <row r="637" spans="5:26" ht="12.75" customHeight="1" x14ac:dyDescent="0.35">
      <c r="E637" s="21"/>
      <c r="I637" s="22"/>
      <c r="J637" s="22"/>
      <c r="K637" s="22"/>
      <c r="L637" s="22"/>
      <c r="M637" s="22"/>
      <c r="N637" s="22"/>
      <c r="O637" s="22"/>
      <c r="P637" s="22"/>
      <c r="Q637" s="22"/>
      <c r="R637" s="22"/>
      <c r="S637" s="22"/>
      <c r="T637" s="22"/>
      <c r="U637" s="22"/>
      <c r="V637" s="22"/>
      <c r="W637" s="22"/>
      <c r="X637" s="22"/>
      <c r="Y637" s="22"/>
      <c r="Z637" s="22"/>
    </row>
    <row r="638" spans="5:26" ht="12.75" customHeight="1" x14ac:dyDescent="0.35">
      <c r="E638" s="21"/>
      <c r="I638" s="22"/>
      <c r="J638" s="22"/>
      <c r="K638" s="22"/>
      <c r="L638" s="22"/>
      <c r="M638" s="22"/>
      <c r="N638" s="22"/>
      <c r="O638" s="22"/>
      <c r="P638" s="22"/>
      <c r="Q638" s="22"/>
      <c r="R638" s="22"/>
      <c r="S638" s="22"/>
      <c r="T638" s="22"/>
      <c r="U638" s="22"/>
      <c r="V638" s="22"/>
      <c r="W638" s="22"/>
      <c r="X638" s="22"/>
      <c r="Y638" s="22"/>
      <c r="Z638" s="22"/>
    </row>
    <row r="639" spans="5:26" ht="12.75" customHeight="1" x14ac:dyDescent="0.35">
      <c r="E639" s="21"/>
      <c r="I639" s="22"/>
      <c r="J639" s="22"/>
      <c r="K639" s="22"/>
      <c r="L639" s="22"/>
      <c r="M639" s="22"/>
      <c r="N639" s="22"/>
      <c r="O639" s="22"/>
      <c r="P639" s="22"/>
      <c r="Q639" s="22"/>
      <c r="R639" s="22"/>
      <c r="S639" s="22"/>
      <c r="T639" s="22"/>
      <c r="U639" s="22"/>
      <c r="V639" s="22"/>
      <c r="W639" s="22"/>
      <c r="X639" s="22"/>
      <c r="Y639" s="22"/>
      <c r="Z639" s="22"/>
    </row>
    <row r="640" spans="5:26" ht="12.75" customHeight="1" x14ac:dyDescent="0.35">
      <c r="E640" s="21"/>
      <c r="I640" s="22"/>
      <c r="J640" s="22"/>
      <c r="K640" s="22"/>
      <c r="L640" s="22"/>
      <c r="M640" s="22"/>
      <c r="N640" s="22"/>
      <c r="O640" s="22"/>
      <c r="P640" s="22"/>
      <c r="Q640" s="22"/>
      <c r="R640" s="22"/>
      <c r="S640" s="22"/>
      <c r="T640" s="22"/>
      <c r="U640" s="22"/>
      <c r="V640" s="22"/>
      <c r="W640" s="22"/>
      <c r="X640" s="22"/>
      <c r="Y640" s="22"/>
      <c r="Z640" s="22"/>
    </row>
    <row r="641" spans="5:26" ht="12.75" customHeight="1" x14ac:dyDescent="0.35">
      <c r="E641" s="21"/>
      <c r="I641" s="22"/>
      <c r="J641" s="22"/>
      <c r="K641" s="22"/>
      <c r="L641" s="22"/>
      <c r="M641" s="22"/>
      <c r="N641" s="22"/>
      <c r="O641" s="22"/>
      <c r="P641" s="22"/>
      <c r="Q641" s="22"/>
      <c r="R641" s="22"/>
      <c r="S641" s="22"/>
      <c r="T641" s="22"/>
      <c r="U641" s="22"/>
      <c r="V641" s="22"/>
      <c r="W641" s="22"/>
      <c r="X641" s="22"/>
      <c r="Y641" s="22"/>
      <c r="Z641" s="22"/>
    </row>
    <row r="642" spans="5:26" ht="12.75" customHeight="1" x14ac:dyDescent="0.35">
      <c r="E642" s="21"/>
      <c r="I642" s="22"/>
      <c r="J642" s="22"/>
      <c r="K642" s="22"/>
      <c r="L642" s="22"/>
      <c r="M642" s="22"/>
      <c r="N642" s="22"/>
      <c r="O642" s="22"/>
      <c r="P642" s="22"/>
      <c r="Q642" s="22"/>
      <c r="R642" s="22"/>
      <c r="S642" s="22"/>
      <c r="T642" s="22"/>
      <c r="U642" s="22"/>
      <c r="V642" s="22"/>
      <c r="W642" s="22"/>
      <c r="X642" s="22"/>
      <c r="Y642" s="22"/>
      <c r="Z642" s="22"/>
    </row>
    <row r="643" spans="5:26" ht="12.75" customHeight="1" x14ac:dyDescent="0.35">
      <c r="E643" s="21"/>
      <c r="I643" s="22"/>
      <c r="J643" s="22"/>
      <c r="K643" s="22"/>
      <c r="L643" s="22"/>
      <c r="M643" s="22"/>
      <c r="N643" s="22"/>
      <c r="O643" s="22"/>
      <c r="P643" s="22"/>
      <c r="Q643" s="22"/>
      <c r="R643" s="22"/>
      <c r="S643" s="22"/>
      <c r="T643" s="22"/>
      <c r="U643" s="22"/>
      <c r="V643" s="22"/>
      <c r="W643" s="22"/>
      <c r="X643" s="22"/>
      <c r="Y643" s="22"/>
      <c r="Z643" s="22"/>
    </row>
    <row r="644" spans="5:26" ht="12.75" customHeight="1" x14ac:dyDescent="0.35">
      <c r="E644" s="21"/>
      <c r="I644" s="22"/>
      <c r="J644" s="22"/>
      <c r="K644" s="22"/>
      <c r="L644" s="22"/>
      <c r="M644" s="22"/>
      <c r="N644" s="22"/>
      <c r="O644" s="22"/>
      <c r="P644" s="22"/>
      <c r="Q644" s="22"/>
      <c r="R644" s="22"/>
      <c r="S644" s="22"/>
      <c r="T644" s="22"/>
      <c r="U644" s="22"/>
      <c r="V644" s="22"/>
      <c r="W644" s="22"/>
      <c r="X644" s="22"/>
      <c r="Y644" s="22"/>
      <c r="Z644" s="22"/>
    </row>
    <row r="645" spans="5:26" ht="12.75" customHeight="1" x14ac:dyDescent="0.35">
      <c r="E645" s="21"/>
      <c r="I645" s="22"/>
      <c r="J645" s="22"/>
      <c r="K645" s="22"/>
      <c r="L645" s="22"/>
      <c r="M645" s="22"/>
      <c r="N645" s="22"/>
      <c r="O645" s="22"/>
      <c r="P645" s="22"/>
      <c r="Q645" s="22"/>
      <c r="R645" s="22"/>
      <c r="S645" s="22"/>
      <c r="T645" s="22"/>
      <c r="U645" s="22"/>
      <c r="V645" s="22"/>
      <c r="W645" s="22"/>
      <c r="X645" s="22"/>
      <c r="Y645" s="22"/>
      <c r="Z645" s="22"/>
    </row>
    <row r="646" spans="5:26" ht="12.75" customHeight="1" x14ac:dyDescent="0.35">
      <c r="E646" s="21"/>
      <c r="I646" s="22"/>
      <c r="J646" s="22"/>
      <c r="K646" s="22"/>
      <c r="L646" s="22"/>
      <c r="M646" s="22"/>
      <c r="N646" s="22"/>
      <c r="O646" s="22"/>
      <c r="P646" s="22"/>
      <c r="Q646" s="22"/>
      <c r="R646" s="22"/>
      <c r="S646" s="22"/>
      <c r="T646" s="22"/>
      <c r="U646" s="22"/>
      <c r="V646" s="22"/>
      <c r="W646" s="22"/>
      <c r="X646" s="22"/>
      <c r="Y646" s="22"/>
      <c r="Z646" s="22"/>
    </row>
    <row r="647" spans="5:26" ht="12.75" customHeight="1" x14ac:dyDescent="0.35">
      <c r="E647" s="21"/>
      <c r="I647" s="22"/>
      <c r="J647" s="22"/>
      <c r="K647" s="22"/>
      <c r="L647" s="22"/>
      <c r="M647" s="22"/>
      <c r="N647" s="22"/>
      <c r="O647" s="22"/>
      <c r="P647" s="22"/>
      <c r="Q647" s="22"/>
      <c r="R647" s="22"/>
      <c r="S647" s="22"/>
      <c r="T647" s="22"/>
      <c r="U647" s="22"/>
      <c r="V647" s="22"/>
      <c r="W647" s="22"/>
      <c r="X647" s="22"/>
      <c r="Y647" s="22"/>
      <c r="Z647" s="22"/>
    </row>
    <row r="648" spans="5:26" ht="12.75" customHeight="1" x14ac:dyDescent="0.35">
      <c r="E648" s="21"/>
      <c r="I648" s="22"/>
      <c r="J648" s="22"/>
      <c r="K648" s="22"/>
      <c r="L648" s="22"/>
      <c r="M648" s="22"/>
      <c r="N648" s="22"/>
      <c r="O648" s="22"/>
      <c r="P648" s="22"/>
      <c r="Q648" s="22"/>
      <c r="R648" s="22"/>
      <c r="S648" s="22"/>
      <c r="T648" s="22"/>
      <c r="U648" s="22"/>
      <c r="V648" s="22"/>
      <c r="W648" s="22"/>
      <c r="X648" s="22"/>
      <c r="Y648" s="22"/>
      <c r="Z648" s="22"/>
    </row>
    <row r="649" spans="5:26" ht="12.75" customHeight="1" x14ac:dyDescent="0.35">
      <c r="E649" s="21"/>
      <c r="I649" s="22"/>
      <c r="J649" s="22"/>
      <c r="K649" s="22"/>
      <c r="L649" s="22"/>
      <c r="M649" s="22"/>
      <c r="N649" s="22"/>
      <c r="O649" s="22"/>
      <c r="P649" s="22"/>
      <c r="Q649" s="22"/>
      <c r="R649" s="22"/>
      <c r="S649" s="22"/>
      <c r="T649" s="22"/>
      <c r="U649" s="22"/>
      <c r="V649" s="22"/>
      <c r="W649" s="22"/>
      <c r="X649" s="22"/>
      <c r="Y649" s="22"/>
      <c r="Z649" s="22"/>
    </row>
    <row r="650" spans="5:26" ht="12.75" customHeight="1" x14ac:dyDescent="0.35">
      <c r="E650" s="21"/>
      <c r="I650" s="22"/>
      <c r="J650" s="22"/>
      <c r="K650" s="22"/>
      <c r="L650" s="22"/>
      <c r="M650" s="22"/>
      <c r="N650" s="22"/>
      <c r="O650" s="22"/>
      <c r="P650" s="22"/>
      <c r="Q650" s="22"/>
      <c r="R650" s="22"/>
      <c r="S650" s="22"/>
      <c r="T650" s="22"/>
      <c r="U650" s="22"/>
      <c r="V650" s="22"/>
      <c r="W650" s="22"/>
      <c r="X650" s="22"/>
      <c r="Y650" s="22"/>
      <c r="Z650" s="22"/>
    </row>
    <row r="651" spans="5:26" ht="12.75" customHeight="1" x14ac:dyDescent="0.35">
      <c r="E651" s="21"/>
      <c r="I651" s="22"/>
      <c r="J651" s="22"/>
      <c r="K651" s="22"/>
      <c r="L651" s="22"/>
      <c r="M651" s="22"/>
      <c r="N651" s="22"/>
      <c r="O651" s="22"/>
      <c r="P651" s="22"/>
      <c r="Q651" s="22"/>
      <c r="R651" s="22"/>
      <c r="S651" s="22"/>
      <c r="T651" s="22"/>
      <c r="U651" s="22"/>
      <c r="V651" s="22"/>
      <c r="W651" s="22"/>
      <c r="X651" s="22"/>
      <c r="Y651" s="22"/>
      <c r="Z651" s="22"/>
    </row>
    <row r="652" spans="5:26" ht="12.75" customHeight="1" x14ac:dyDescent="0.35">
      <c r="E652" s="21"/>
      <c r="I652" s="22"/>
      <c r="J652" s="22"/>
      <c r="K652" s="22"/>
      <c r="L652" s="22"/>
      <c r="M652" s="22"/>
      <c r="N652" s="22"/>
      <c r="O652" s="22"/>
      <c r="P652" s="22"/>
      <c r="Q652" s="22"/>
      <c r="R652" s="22"/>
      <c r="S652" s="22"/>
      <c r="T652" s="22"/>
      <c r="U652" s="22"/>
      <c r="V652" s="22"/>
      <c r="W652" s="22"/>
      <c r="X652" s="22"/>
      <c r="Y652" s="22"/>
      <c r="Z652" s="22"/>
    </row>
    <row r="653" spans="5:26" ht="12.75" customHeight="1" x14ac:dyDescent="0.35">
      <c r="E653" s="21"/>
      <c r="I653" s="22"/>
      <c r="J653" s="22"/>
      <c r="K653" s="22"/>
      <c r="L653" s="22"/>
      <c r="M653" s="22"/>
      <c r="N653" s="22"/>
      <c r="O653" s="22"/>
      <c r="P653" s="22"/>
      <c r="Q653" s="22"/>
      <c r="R653" s="22"/>
      <c r="S653" s="22"/>
      <c r="T653" s="22"/>
      <c r="U653" s="22"/>
      <c r="V653" s="22"/>
      <c r="W653" s="22"/>
      <c r="X653" s="22"/>
      <c r="Y653" s="22"/>
      <c r="Z653" s="22"/>
    </row>
    <row r="654" spans="5:26" ht="12.75" customHeight="1" x14ac:dyDescent="0.35">
      <c r="E654" s="21"/>
      <c r="I654" s="22"/>
      <c r="J654" s="22"/>
      <c r="K654" s="22"/>
      <c r="L654" s="22"/>
      <c r="M654" s="22"/>
      <c r="N654" s="22"/>
      <c r="O654" s="22"/>
      <c r="P654" s="22"/>
      <c r="Q654" s="22"/>
      <c r="R654" s="22"/>
      <c r="S654" s="22"/>
      <c r="T654" s="22"/>
      <c r="U654" s="22"/>
      <c r="V654" s="22"/>
      <c r="W654" s="22"/>
      <c r="X654" s="22"/>
      <c r="Y654" s="22"/>
      <c r="Z654" s="22"/>
    </row>
    <row r="655" spans="5:26" ht="12.75" customHeight="1" x14ac:dyDescent="0.35">
      <c r="E655" s="21"/>
      <c r="I655" s="22"/>
      <c r="J655" s="22"/>
      <c r="K655" s="22"/>
      <c r="L655" s="22"/>
      <c r="M655" s="22"/>
      <c r="N655" s="22"/>
      <c r="O655" s="22"/>
      <c r="P655" s="22"/>
      <c r="Q655" s="22"/>
      <c r="R655" s="22"/>
      <c r="S655" s="22"/>
      <c r="T655" s="22"/>
      <c r="U655" s="22"/>
      <c r="V655" s="22"/>
      <c r="W655" s="22"/>
      <c r="X655" s="22"/>
      <c r="Y655" s="22"/>
      <c r="Z655" s="22"/>
    </row>
    <row r="656" spans="5:26" ht="12.75" customHeight="1" x14ac:dyDescent="0.35">
      <c r="E656" s="21"/>
      <c r="I656" s="22"/>
      <c r="J656" s="22"/>
      <c r="K656" s="22"/>
      <c r="L656" s="22"/>
      <c r="M656" s="22"/>
      <c r="N656" s="22"/>
      <c r="O656" s="22"/>
      <c r="P656" s="22"/>
      <c r="Q656" s="22"/>
      <c r="R656" s="22"/>
      <c r="S656" s="22"/>
      <c r="T656" s="22"/>
      <c r="U656" s="22"/>
      <c r="V656" s="22"/>
      <c r="W656" s="22"/>
      <c r="X656" s="22"/>
      <c r="Y656" s="22"/>
      <c r="Z656" s="22"/>
    </row>
    <row r="657" spans="5:26" ht="12.75" customHeight="1" x14ac:dyDescent="0.35">
      <c r="E657" s="21"/>
      <c r="I657" s="22"/>
      <c r="J657" s="22"/>
      <c r="K657" s="22"/>
      <c r="L657" s="22"/>
      <c r="M657" s="22"/>
      <c r="N657" s="22"/>
      <c r="O657" s="22"/>
      <c r="P657" s="22"/>
      <c r="Q657" s="22"/>
      <c r="R657" s="22"/>
      <c r="S657" s="22"/>
      <c r="T657" s="22"/>
      <c r="U657" s="22"/>
      <c r="V657" s="22"/>
      <c r="W657" s="22"/>
      <c r="X657" s="22"/>
      <c r="Y657" s="22"/>
      <c r="Z657" s="22"/>
    </row>
    <row r="658" spans="5:26" ht="12.75" customHeight="1" x14ac:dyDescent="0.35">
      <c r="E658" s="21"/>
      <c r="I658" s="22"/>
      <c r="J658" s="22"/>
      <c r="K658" s="22"/>
      <c r="L658" s="22"/>
      <c r="M658" s="22"/>
      <c r="N658" s="22"/>
      <c r="O658" s="22"/>
      <c r="P658" s="22"/>
      <c r="Q658" s="22"/>
      <c r="R658" s="22"/>
      <c r="S658" s="22"/>
      <c r="T658" s="22"/>
      <c r="U658" s="22"/>
      <c r="V658" s="22"/>
      <c r="W658" s="22"/>
      <c r="X658" s="22"/>
      <c r="Y658" s="22"/>
      <c r="Z658" s="22"/>
    </row>
    <row r="659" spans="5:26" ht="12.75" customHeight="1" x14ac:dyDescent="0.35">
      <c r="E659" s="21"/>
      <c r="I659" s="22"/>
      <c r="J659" s="22"/>
      <c r="K659" s="22"/>
      <c r="L659" s="22"/>
      <c r="M659" s="22"/>
      <c r="N659" s="22"/>
      <c r="O659" s="22"/>
      <c r="P659" s="22"/>
      <c r="Q659" s="22"/>
      <c r="R659" s="22"/>
      <c r="S659" s="22"/>
      <c r="T659" s="22"/>
      <c r="U659" s="22"/>
      <c r="V659" s="22"/>
      <c r="W659" s="22"/>
      <c r="X659" s="22"/>
      <c r="Y659" s="22"/>
      <c r="Z659" s="22"/>
    </row>
    <row r="660" spans="5:26" ht="12.75" customHeight="1" x14ac:dyDescent="0.35">
      <c r="E660" s="21"/>
      <c r="I660" s="22"/>
      <c r="J660" s="22"/>
      <c r="K660" s="22"/>
      <c r="L660" s="22"/>
      <c r="M660" s="22"/>
      <c r="N660" s="22"/>
      <c r="O660" s="22"/>
      <c r="P660" s="22"/>
      <c r="Q660" s="22"/>
      <c r="R660" s="22"/>
      <c r="S660" s="22"/>
      <c r="T660" s="22"/>
      <c r="U660" s="22"/>
      <c r="V660" s="22"/>
      <c r="W660" s="22"/>
      <c r="X660" s="22"/>
      <c r="Y660" s="22"/>
      <c r="Z660" s="22"/>
    </row>
    <row r="661" spans="5:26" ht="12.75" customHeight="1" x14ac:dyDescent="0.35">
      <c r="E661" s="21"/>
      <c r="I661" s="22"/>
      <c r="J661" s="22"/>
      <c r="K661" s="22"/>
      <c r="L661" s="22"/>
      <c r="M661" s="22"/>
      <c r="N661" s="22"/>
      <c r="O661" s="22"/>
      <c r="P661" s="22"/>
      <c r="Q661" s="22"/>
      <c r="R661" s="22"/>
      <c r="S661" s="22"/>
      <c r="T661" s="22"/>
      <c r="U661" s="22"/>
      <c r="V661" s="22"/>
      <c r="W661" s="22"/>
      <c r="X661" s="22"/>
      <c r="Y661" s="22"/>
      <c r="Z661" s="22"/>
    </row>
    <row r="662" spans="5:26" ht="12.75" customHeight="1" x14ac:dyDescent="0.35">
      <c r="E662" s="21"/>
      <c r="I662" s="22"/>
      <c r="J662" s="22"/>
      <c r="K662" s="22"/>
      <c r="L662" s="22"/>
      <c r="M662" s="22"/>
      <c r="N662" s="22"/>
      <c r="O662" s="22"/>
      <c r="P662" s="22"/>
      <c r="Q662" s="22"/>
      <c r="R662" s="22"/>
      <c r="S662" s="22"/>
      <c r="T662" s="22"/>
      <c r="U662" s="22"/>
      <c r="V662" s="22"/>
      <c r="W662" s="22"/>
      <c r="X662" s="22"/>
      <c r="Y662" s="22"/>
      <c r="Z662" s="22"/>
    </row>
    <row r="663" spans="5:26" ht="12.75" customHeight="1" x14ac:dyDescent="0.35">
      <c r="E663" s="21"/>
      <c r="I663" s="22"/>
      <c r="J663" s="22"/>
      <c r="K663" s="22"/>
      <c r="L663" s="22"/>
      <c r="M663" s="22"/>
      <c r="N663" s="22"/>
      <c r="O663" s="22"/>
      <c r="P663" s="22"/>
      <c r="Q663" s="22"/>
      <c r="R663" s="22"/>
      <c r="S663" s="22"/>
      <c r="T663" s="22"/>
      <c r="U663" s="22"/>
      <c r="V663" s="22"/>
      <c r="W663" s="22"/>
      <c r="X663" s="22"/>
      <c r="Y663" s="22"/>
      <c r="Z663" s="22"/>
    </row>
    <row r="664" spans="5:26" ht="12.75" customHeight="1" x14ac:dyDescent="0.35">
      <c r="E664" s="21"/>
      <c r="I664" s="22"/>
      <c r="J664" s="22"/>
      <c r="K664" s="22"/>
      <c r="L664" s="22"/>
      <c r="M664" s="22"/>
      <c r="N664" s="22"/>
      <c r="O664" s="22"/>
      <c r="P664" s="22"/>
      <c r="Q664" s="22"/>
      <c r="R664" s="22"/>
      <c r="S664" s="22"/>
      <c r="T664" s="22"/>
      <c r="U664" s="22"/>
      <c r="V664" s="22"/>
      <c r="W664" s="22"/>
      <c r="X664" s="22"/>
      <c r="Y664" s="22"/>
      <c r="Z664" s="22"/>
    </row>
    <row r="665" spans="5:26" ht="12.75" customHeight="1" x14ac:dyDescent="0.35">
      <c r="E665" s="21"/>
      <c r="I665" s="22"/>
      <c r="J665" s="22"/>
      <c r="K665" s="22"/>
      <c r="L665" s="22"/>
      <c r="M665" s="22"/>
      <c r="N665" s="22"/>
      <c r="O665" s="22"/>
      <c r="P665" s="22"/>
      <c r="Q665" s="22"/>
      <c r="R665" s="22"/>
      <c r="S665" s="22"/>
      <c r="T665" s="22"/>
      <c r="U665" s="22"/>
      <c r="V665" s="22"/>
      <c r="W665" s="22"/>
      <c r="X665" s="22"/>
      <c r="Y665" s="22"/>
      <c r="Z665" s="22"/>
    </row>
    <row r="666" spans="5:26" ht="12.75" customHeight="1" x14ac:dyDescent="0.35">
      <c r="E666" s="21"/>
      <c r="I666" s="22"/>
      <c r="J666" s="22"/>
      <c r="K666" s="22"/>
      <c r="L666" s="22"/>
      <c r="M666" s="22"/>
      <c r="N666" s="22"/>
      <c r="O666" s="22"/>
      <c r="P666" s="22"/>
      <c r="Q666" s="22"/>
      <c r="R666" s="22"/>
      <c r="S666" s="22"/>
      <c r="T666" s="22"/>
      <c r="U666" s="22"/>
      <c r="V666" s="22"/>
      <c r="W666" s="22"/>
      <c r="X666" s="22"/>
      <c r="Y666" s="22"/>
      <c r="Z666" s="22"/>
    </row>
    <row r="667" spans="5:26" ht="12.75" customHeight="1" x14ac:dyDescent="0.35">
      <c r="E667" s="21"/>
      <c r="I667" s="22"/>
      <c r="J667" s="22"/>
      <c r="K667" s="22"/>
      <c r="L667" s="22"/>
      <c r="M667" s="22"/>
      <c r="N667" s="22"/>
      <c r="O667" s="22"/>
      <c r="P667" s="22"/>
      <c r="Q667" s="22"/>
      <c r="R667" s="22"/>
      <c r="S667" s="22"/>
      <c r="T667" s="22"/>
      <c r="U667" s="22"/>
      <c r="V667" s="22"/>
      <c r="W667" s="22"/>
      <c r="X667" s="22"/>
      <c r="Y667" s="22"/>
      <c r="Z667" s="22"/>
    </row>
    <row r="668" spans="5:26" ht="12.75" customHeight="1" x14ac:dyDescent="0.35">
      <c r="E668" s="21"/>
      <c r="I668" s="22"/>
      <c r="J668" s="22"/>
      <c r="K668" s="22"/>
      <c r="L668" s="22"/>
      <c r="M668" s="22"/>
      <c r="N668" s="22"/>
      <c r="O668" s="22"/>
      <c r="P668" s="22"/>
      <c r="Q668" s="22"/>
      <c r="R668" s="22"/>
      <c r="S668" s="22"/>
      <c r="T668" s="22"/>
      <c r="U668" s="22"/>
      <c r="V668" s="22"/>
      <c r="W668" s="22"/>
      <c r="X668" s="22"/>
      <c r="Y668" s="22"/>
      <c r="Z668" s="22"/>
    </row>
    <row r="669" spans="5:26" ht="12.75" customHeight="1" x14ac:dyDescent="0.35">
      <c r="E669" s="21"/>
      <c r="I669" s="22"/>
      <c r="J669" s="22"/>
      <c r="K669" s="22"/>
      <c r="L669" s="22"/>
      <c r="M669" s="22"/>
      <c r="N669" s="22"/>
      <c r="O669" s="22"/>
      <c r="P669" s="22"/>
      <c r="Q669" s="22"/>
      <c r="R669" s="22"/>
      <c r="S669" s="22"/>
      <c r="T669" s="22"/>
      <c r="U669" s="22"/>
      <c r="V669" s="22"/>
      <c r="W669" s="22"/>
      <c r="X669" s="22"/>
      <c r="Y669" s="22"/>
      <c r="Z669" s="22"/>
    </row>
    <row r="670" spans="5:26" ht="12.75" customHeight="1" x14ac:dyDescent="0.35">
      <c r="E670" s="21"/>
      <c r="I670" s="22"/>
      <c r="J670" s="22"/>
      <c r="K670" s="22"/>
      <c r="L670" s="22"/>
      <c r="M670" s="22"/>
      <c r="N670" s="22"/>
      <c r="O670" s="22"/>
      <c r="P670" s="22"/>
      <c r="Q670" s="22"/>
      <c r="R670" s="22"/>
      <c r="S670" s="22"/>
      <c r="T670" s="22"/>
      <c r="U670" s="22"/>
      <c r="V670" s="22"/>
      <c r="W670" s="22"/>
      <c r="X670" s="22"/>
      <c r="Y670" s="22"/>
      <c r="Z670" s="22"/>
    </row>
    <row r="671" spans="5:26" ht="12.75" customHeight="1" x14ac:dyDescent="0.35">
      <c r="E671" s="21"/>
      <c r="I671" s="22"/>
      <c r="J671" s="22"/>
      <c r="K671" s="22"/>
      <c r="L671" s="22"/>
      <c r="M671" s="22"/>
      <c r="N671" s="22"/>
      <c r="O671" s="22"/>
      <c r="P671" s="22"/>
      <c r="Q671" s="22"/>
      <c r="R671" s="22"/>
      <c r="S671" s="22"/>
      <c r="T671" s="22"/>
      <c r="U671" s="22"/>
      <c r="V671" s="22"/>
      <c r="W671" s="22"/>
      <c r="X671" s="22"/>
      <c r="Y671" s="22"/>
      <c r="Z671" s="22"/>
    </row>
    <row r="672" spans="5:26" ht="12.75" customHeight="1" x14ac:dyDescent="0.35">
      <c r="E672" s="21"/>
      <c r="I672" s="22"/>
      <c r="J672" s="22"/>
      <c r="K672" s="22"/>
      <c r="L672" s="22"/>
      <c r="M672" s="22"/>
      <c r="N672" s="22"/>
      <c r="O672" s="22"/>
      <c r="P672" s="22"/>
      <c r="Q672" s="22"/>
      <c r="R672" s="22"/>
      <c r="S672" s="22"/>
      <c r="T672" s="22"/>
      <c r="U672" s="22"/>
      <c r="V672" s="22"/>
      <c r="W672" s="22"/>
      <c r="X672" s="22"/>
      <c r="Y672" s="22"/>
      <c r="Z672" s="22"/>
    </row>
    <row r="673" spans="5:26" ht="12.75" customHeight="1" x14ac:dyDescent="0.35">
      <c r="E673" s="21"/>
      <c r="I673" s="22"/>
      <c r="J673" s="22"/>
      <c r="K673" s="22"/>
      <c r="L673" s="22"/>
      <c r="M673" s="22"/>
      <c r="N673" s="22"/>
      <c r="O673" s="22"/>
      <c r="P673" s="22"/>
      <c r="Q673" s="22"/>
      <c r="R673" s="22"/>
      <c r="S673" s="22"/>
      <c r="T673" s="22"/>
      <c r="U673" s="22"/>
      <c r="V673" s="22"/>
      <c r="W673" s="22"/>
      <c r="X673" s="22"/>
      <c r="Y673" s="22"/>
      <c r="Z673" s="22"/>
    </row>
    <row r="674" spans="5:26" ht="12.75" customHeight="1" x14ac:dyDescent="0.35">
      <c r="E674" s="21"/>
      <c r="I674" s="22"/>
      <c r="J674" s="22"/>
      <c r="K674" s="22"/>
      <c r="L674" s="22"/>
      <c r="M674" s="22"/>
      <c r="N674" s="22"/>
      <c r="O674" s="22"/>
      <c r="P674" s="22"/>
      <c r="Q674" s="22"/>
      <c r="R674" s="22"/>
      <c r="S674" s="22"/>
      <c r="T674" s="22"/>
      <c r="U674" s="22"/>
      <c r="V674" s="22"/>
      <c r="W674" s="22"/>
      <c r="X674" s="22"/>
      <c r="Y674" s="22"/>
      <c r="Z674" s="22"/>
    </row>
    <row r="675" spans="5:26" ht="12.75" customHeight="1" x14ac:dyDescent="0.35">
      <c r="E675" s="21"/>
      <c r="I675" s="22"/>
      <c r="J675" s="22"/>
      <c r="K675" s="22"/>
      <c r="L675" s="22"/>
      <c r="M675" s="22"/>
      <c r="N675" s="22"/>
      <c r="O675" s="22"/>
      <c r="P675" s="22"/>
      <c r="Q675" s="22"/>
      <c r="R675" s="22"/>
      <c r="S675" s="22"/>
      <c r="T675" s="22"/>
      <c r="U675" s="22"/>
      <c r="V675" s="22"/>
      <c r="W675" s="22"/>
      <c r="X675" s="22"/>
      <c r="Y675" s="22"/>
      <c r="Z675" s="22"/>
    </row>
    <row r="676" spans="5:26" ht="12.75" customHeight="1" x14ac:dyDescent="0.35">
      <c r="E676" s="21"/>
      <c r="I676" s="22"/>
      <c r="J676" s="22"/>
      <c r="K676" s="22"/>
      <c r="L676" s="22"/>
      <c r="M676" s="22"/>
      <c r="N676" s="22"/>
      <c r="O676" s="22"/>
      <c r="P676" s="22"/>
      <c r="Q676" s="22"/>
      <c r="R676" s="22"/>
      <c r="S676" s="22"/>
      <c r="T676" s="22"/>
      <c r="U676" s="22"/>
      <c r="V676" s="22"/>
      <c r="W676" s="22"/>
      <c r="X676" s="22"/>
      <c r="Y676" s="22"/>
      <c r="Z676" s="22"/>
    </row>
    <row r="677" spans="5:26" ht="12.75" customHeight="1" x14ac:dyDescent="0.35">
      <c r="E677" s="21"/>
      <c r="I677" s="22"/>
      <c r="J677" s="22"/>
      <c r="K677" s="22"/>
      <c r="L677" s="22"/>
      <c r="M677" s="22"/>
      <c r="N677" s="22"/>
      <c r="O677" s="22"/>
      <c r="P677" s="22"/>
      <c r="Q677" s="22"/>
      <c r="R677" s="22"/>
      <c r="S677" s="22"/>
      <c r="T677" s="22"/>
      <c r="U677" s="22"/>
      <c r="V677" s="22"/>
      <c r="W677" s="22"/>
      <c r="X677" s="22"/>
      <c r="Y677" s="22"/>
      <c r="Z677" s="22"/>
    </row>
    <row r="678" spans="5:26" ht="12.75" customHeight="1" x14ac:dyDescent="0.35">
      <c r="E678" s="21"/>
      <c r="I678" s="22"/>
      <c r="J678" s="22"/>
      <c r="K678" s="22"/>
      <c r="L678" s="22"/>
      <c r="M678" s="22"/>
      <c r="N678" s="22"/>
      <c r="O678" s="22"/>
      <c r="P678" s="22"/>
      <c r="Q678" s="22"/>
      <c r="R678" s="22"/>
      <c r="S678" s="22"/>
      <c r="T678" s="22"/>
      <c r="U678" s="22"/>
      <c r="V678" s="22"/>
      <c r="W678" s="22"/>
      <c r="X678" s="22"/>
      <c r="Y678" s="22"/>
      <c r="Z678" s="22"/>
    </row>
    <row r="679" spans="5:26" ht="12.75" customHeight="1" x14ac:dyDescent="0.35">
      <c r="E679" s="21"/>
      <c r="I679" s="22"/>
      <c r="J679" s="22"/>
      <c r="K679" s="22"/>
      <c r="L679" s="22"/>
      <c r="M679" s="22"/>
      <c r="N679" s="22"/>
      <c r="O679" s="22"/>
      <c r="P679" s="22"/>
      <c r="Q679" s="22"/>
      <c r="R679" s="22"/>
      <c r="S679" s="22"/>
      <c r="T679" s="22"/>
      <c r="U679" s="22"/>
      <c r="V679" s="22"/>
      <c r="W679" s="22"/>
      <c r="X679" s="22"/>
      <c r="Y679" s="22"/>
      <c r="Z679" s="22"/>
    </row>
    <row r="680" spans="5:26" ht="12.75" customHeight="1" x14ac:dyDescent="0.35">
      <c r="E680" s="21"/>
      <c r="I680" s="22"/>
      <c r="J680" s="22"/>
      <c r="K680" s="22"/>
      <c r="L680" s="22"/>
      <c r="M680" s="22"/>
      <c r="N680" s="22"/>
      <c r="O680" s="22"/>
      <c r="P680" s="22"/>
      <c r="Q680" s="22"/>
      <c r="R680" s="22"/>
      <c r="S680" s="22"/>
      <c r="T680" s="22"/>
      <c r="U680" s="22"/>
      <c r="V680" s="22"/>
      <c r="W680" s="22"/>
      <c r="X680" s="22"/>
      <c r="Y680" s="22"/>
      <c r="Z680" s="22"/>
    </row>
    <row r="681" spans="5:26" ht="12.75" customHeight="1" x14ac:dyDescent="0.35">
      <c r="E681" s="21"/>
      <c r="I681" s="22"/>
      <c r="J681" s="22"/>
      <c r="K681" s="22"/>
      <c r="L681" s="22"/>
      <c r="M681" s="22"/>
      <c r="N681" s="22"/>
      <c r="O681" s="22"/>
      <c r="P681" s="22"/>
      <c r="Q681" s="22"/>
      <c r="R681" s="22"/>
      <c r="S681" s="22"/>
      <c r="T681" s="22"/>
      <c r="U681" s="22"/>
      <c r="V681" s="22"/>
      <c r="W681" s="22"/>
      <c r="X681" s="22"/>
      <c r="Y681" s="22"/>
      <c r="Z681" s="22"/>
    </row>
    <row r="682" spans="5:26" ht="12.75" customHeight="1" x14ac:dyDescent="0.35">
      <c r="E682" s="21"/>
      <c r="I682" s="22"/>
      <c r="J682" s="22"/>
      <c r="K682" s="22"/>
      <c r="L682" s="22"/>
      <c r="M682" s="22"/>
      <c r="N682" s="22"/>
      <c r="O682" s="22"/>
      <c r="P682" s="22"/>
      <c r="Q682" s="22"/>
      <c r="R682" s="22"/>
      <c r="S682" s="22"/>
      <c r="T682" s="22"/>
      <c r="U682" s="22"/>
      <c r="V682" s="22"/>
      <c r="W682" s="22"/>
      <c r="X682" s="22"/>
      <c r="Y682" s="22"/>
      <c r="Z682" s="22"/>
    </row>
    <row r="683" spans="5:26" ht="12.75" customHeight="1" x14ac:dyDescent="0.35">
      <c r="E683" s="21"/>
      <c r="I683" s="22"/>
      <c r="J683" s="22"/>
      <c r="K683" s="22"/>
      <c r="L683" s="22"/>
      <c r="M683" s="22"/>
      <c r="N683" s="22"/>
      <c r="O683" s="22"/>
      <c r="P683" s="22"/>
      <c r="Q683" s="22"/>
      <c r="R683" s="22"/>
      <c r="S683" s="22"/>
      <c r="T683" s="22"/>
      <c r="U683" s="22"/>
      <c r="V683" s="22"/>
      <c r="W683" s="22"/>
      <c r="X683" s="22"/>
      <c r="Y683" s="22"/>
      <c r="Z683" s="22"/>
    </row>
    <row r="684" spans="5:26" ht="12.75" customHeight="1" x14ac:dyDescent="0.35">
      <c r="E684" s="21"/>
      <c r="I684" s="22"/>
      <c r="J684" s="22"/>
      <c r="K684" s="22"/>
      <c r="L684" s="22"/>
      <c r="M684" s="22"/>
      <c r="N684" s="22"/>
      <c r="O684" s="22"/>
      <c r="P684" s="22"/>
      <c r="Q684" s="22"/>
      <c r="R684" s="22"/>
      <c r="S684" s="22"/>
      <c r="T684" s="22"/>
      <c r="U684" s="22"/>
      <c r="V684" s="22"/>
      <c r="W684" s="22"/>
      <c r="X684" s="22"/>
      <c r="Y684" s="22"/>
      <c r="Z684" s="22"/>
    </row>
    <row r="685" spans="5:26" ht="12.75" customHeight="1" x14ac:dyDescent="0.35">
      <c r="E685" s="21"/>
      <c r="I685" s="22"/>
      <c r="J685" s="22"/>
      <c r="K685" s="22"/>
      <c r="L685" s="22"/>
      <c r="M685" s="22"/>
      <c r="N685" s="22"/>
      <c r="O685" s="22"/>
      <c r="P685" s="22"/>
      <c r="Q685" s="22"/>
      <c r="R685" s="22"/>
      <c r="S685" s="22"/>
      <c r="T685" s="22"/>
      <c r="U685" s="22"/>
      <c r="V685" s="22"/>
      <c r="W685" s="22"/>
      <c r="X685" s="22"/>
      <c r="Y685" s="22"/>
      <c r="Z685" s="22"/>
    </row>
    <row r="686" spans="5:26" ht="12.75" customHeight="1" x14ac:dyDescent="0.35">
      <c r="E686" s="21"/>
      <c r="I686" s="22"/>
      <c r="J686" s="22"/>
      <c r="K686" s="22"/>
      <c r="L686" s="22"/>
      <c r="M686" s="22"/>
      <c r="N686" s="22"/>
      <c r="O686" s="22"/>
      <c r="P686" s="22"/>
      <c r="Q686" s="22"/>
      <c r="R686" s="22"/>
      <c r="S686" s="22"/>
      <c r="T686" s="22"/>
      <c r="U686" s="22"/>
      <c r="V686" s="22"/>
      <c r="W686" s="22"/>
      <c r="X686" s="22"/>
      <c r="Y686" s="22"/>
      <c r="Z686" s="22"/>
    </row>
    <row r="687" spans="5:26" ht="12.75" customHeight="1" x14ac:dyDescent="0.35">
      <c r="E687" s="21"/>
      <c r="I687" s="22"/>
      <c r="J687" s="22"/>
      <c r="K687" s="22"/>
      <c r="L687" s="22"/>
      <c r="M687" s="22"/>
      <c r="N687" s="22"/>
      <c r="O687" s="22"/>
      <c r="P687" s="22"/>
      <c r="Q687" s="22"/>
      <c r="R687" s="22"/>
      <c r="S687" s="22"/>
      <c r="T687" s="22"/>
      <c r="U687" s="22"/>
      <c r="V687" s="22"/>
      <c r="W687" s="22"/>
      <c r="X687" s="22"/>
      <c r="Y687" s="22"/>
      <c r="Z687" s="22"/>
    </row>
    <row r="688" spans="5:26" ht="12.75" customHeight="1" x14ac:dyDescent="0.35">
      <c r="E688" s="21"/>
      <c r="I688" s="22"/>
      <c r="J688" s="22"/>
      <c r="K688" s="22"/>
      <c r="L688" s="22"/>
      <c r="M688" s="22"/>
      <c r="N688" s="22"/>
      <c r="O688" s="22"/>
      <c r="P688" s="22"/>
      <c r="Q688" s="22"/>
      <c r="R688" s="22"/>
      <c r="S688" s="22"/>
      <c r="T688" s="22"/>
      <c r="U688" s="22"/>
      <c r="V688" s="22"/>
      <c r="W688" s="22"/>
      <c r="X688" s="22"/>
      <c r="Y688" s="22"/>
      <c r="Z688" s="22"/>
    </row>
    <row r="689" spans="5:26" ht="12.75" customHeight="1" x14ac:dyDescent="0.35">
      <c r="E689" s="21"/>
      <c r="I689" s="22"/>
      <c r="J689" s="22"/>
      <c r="K689" s="22"/>
      <c r="L689" s="22"/>
      <c r="M689" s="22"/>
      <c r="N689" s="22"/>
      <c r="O689" s="22"/>
      <c r="P689" s="22"/>
      <c r="Q689" s="22"/>
      <c r="R689" s="22"/>
      <c r="S689" s="22"/>
      <c r="T689" s="22"/>
      <c r="U689" s="22"/>
      <c r="V689" s="22"/>
      <c r="W689" s="22"/>
      <c r="X689" s="22"/>
      <c r="Y689" s="22"/>
      <c r="Z689" s="22"/>
    </row>
    <row r="690" spans="5:26" ht="12.75" customHeight="1" x14ac:dyDescent="0.35">
      <c r="E690" s="21"/>
      <c r="I690" s="22"/>
      <c r="J690" s="22"/>
      <c r="K690" s="22"/>
      <c r="L690" s="22"/>
      <c r="M690" s="22"/>
      <c r="N690" s="22"/>
      <c r="O690" s="22"/>
      <c r="P690" s="22"/>
      <c r="Q690" s="22"/>
      <c r="R690" s="22"/>
      <c r="S690" s="22"/>
      <c r="T690" s="22"/>
      <c r="U690" s="22"/>
      <c r="V690" s="22"/>
      <c r="W690" s="22"/>
      <c r="X690" s="22"/>
      <c r="Y690" s="22"/>
      <c r="Z690" s="22"/>
    </row>
    <row r="691" spans="5:26" ht="12.75" customHeight="1" x14ac:dyDescent="0.35">
      <c r="E691" s="21"/>
      <c r="I691" s="22"/>
      <c r="J691" s="22"/>
      <c r="K691" s="22"/>
      <c r="L691" s="22"/>
      <c r="M691" s="22"/>
      <c r="N691" s="22"/>
      <c r="O691" s="22"/>
      <c r="P691" s="22"/>
      <c r="Q691" s="22"/>
      <c r="R691" s="22"/>
      <c r="S691" s="22"/>
      <c r="T691" s="22"/>
      <c r="U691" s="22"/>
      <c r="V691" s="22"/>
      <c r="W691" s="22"/>
      <c r="X691" s="22"/>
      <c r="Y691" s="22"/>
      <c r="Z691" s="22"/>
    </row>
    <row r="692" spans="5:26" ht="12.75" customHeight="1" x14ac:dyDescent="0.35">
      <c r="E692" s="21"/>
      <c r="I692" s="22"/>
      <c r="J692" s="22"/>
      <c r="K692" s="22"/>
      <c r="L692" s="22"/>
      <c r="M692" s="22"/>
      <c r="N692" s="22"/>
      <c r="O692" s="22"/>
      <c r="P692" s="22"/>
      <c r="Q692" s="22"/>
      <c r="R692" s="22"/>
      <c r="S692" s="22"/>
      <c r="T692" s="22"/>
      <c r="U692" s="22"/>
      <c r="V692" s="22"/>
      <c r="W692" s="22"/>
      <c r="X692" s="22"/>
      <c r="Y692" s="22"/>
      <c r="Z692" s="22"/>
    </row>
    <row r="693" spans="5:26" ht="12.75" customHeight="1" x14ac:dyDescent="0.35">
      <c r="E693" s="21"/>
      <c r="I693" s="22"/>
      <c r="J693" s="22"/>
      <c r="K693" s="22"/>
      <c r="L693" s="22"/>
      <c r="M693" s="22"/>
      <c r="N693" s="22"/>
      <c r="O693" s="22"/>
      <c r="P693" s="22"/>
      <c r="Q693" s="22"/>
      <c r="R693" s="22"/>
      <c r="S693" s="22"/>
      <c r="T693" s="22"/>
      <c r="U693" s="22"/>
      <c r="V693" s="22"/>
      <c r="W693" s="22"/>
      <c r="X693" s="22"/>
      <c r="Y693" s="22"/>
      <c r="Z693" s="22"/>
    </row>
    <row r="694" spans="5:26" ht="12.75" customHeight="1" x14ac:dyDescent="0.35">
      <c r="E694" s="21"/>
      <c r="I694" s="22"/>
      <c r="J694" s="22"/>
      <c r="K694" s="22"/>
      <c r="L694" s="22"/>
      <c r="M694" s="22"/>
      <c r="N694" s="22"/>
      <c r="O694" s="22"/>
      <c r="P694" s="22"/>
      <c r="Q694" s="22"/>
      <c r="R694" s="22"/>
      <c r="S694" s="22"/>
      <c r="T694" s="22"/>
      <c r="U694" s="22"/>
      <c r="V694" s="22"/>
      <c r="W694" s="22"/>
      <c r="X694" s="22"/>
      <c r="Y694" s="22"/>
      <c r="Z694" s="22"/>
    </row>
    <row r="695" spans="5:26" ht="12.75" customHeight="1" x14ac:dyDescent="0.35">
      <c r="E695" s="21"/>
      <c r="I695" s="22"/>
      <c r="J695" s="22"/>
      <c r="K695" s="22"/>
      <c r="L695" s="22"/>
      <c r="M695" s="22"/>
      <c r="N695" s="22"/>
      <c r="O695" s="22"/>
      <c r="P695" s="22"/>
      <c r="Q695" s="22"/>
      <c r="R695" s="22"/>
      <c r="S695" s="22"/>
      <c r="T695" s="22"/>
      <c r="U695" s="22"/>
      <c r="V695" s="22"/>
      <c r="W695" s="22"/>
      <c r="X695" s="22"/>
      <c r="Y695" s="22"/>
      <c r="Z695" s="22"/>
    </row>
    <row r="696" spans="5:26" ht="12.75" customHeight="1" x14ac:dyDescent="0.35">
      <c r="E696" s="21"/>
      <c r="I696" s="22"/>
      <c r="J696" s="22"/>
      <c r="K696" s="22"/>
      <c r="L696" s="22"/>
      <c r="M696" s="22"/>
      <c r="N696" s="22"/>
      <c r="O696" s="22"/>
      <c r="P696" s="22"/>
      <c r="Q696" s="22"/>
      <c r="R696" s="22"/>
      <c r="S696" s="22"/>
      <c r="T696" s="22"/>
      <c r="U696" s="22"/>
      <c r="V696" s="22"/>
      <c r="W696" s="22"/>
      <c r="X696" s="22"/>
      <c r="Y696" s="22"/>
      <c r="Z696" s="22"/>
    </row>
    <row r="697" spans="5:26" ht="12.75" customHeight="1" x14ac:dyDescent="0.35">
      <c r="E697" s="21"/>
      <c r="I697" s="22"/>
      <c r="J697" s="22"/>
      <c r="K697" s="22"/>
      <c r="L697" s="22"/>
      <c r="M697" s="22"/>
      <c r="N697" s="22"/>
      <c r="O697" s="22"/>
      <c r="P697" s="22"/>
      <c r="Q697" s="22"/>
      <c r="R697" s="22"/>
      <c r="S697" s="22"/>
      <c r="T697" s="22"/>
      <c r="U697" s="22"/>
      <c r="V697" s="22"/>
      <c r="W697" s="22"/>
      <c r="X697" s="22"/>
      <c r="Y697" s="22"/>
      <c r="Z697" s="22"/>
    </row>
    <row r="698" spans="5:26" ht="12.75" customHeight="1" x14ac:dyDescent="0.35">
      <c r="E698" s="21"/>
      <c r="I698" s="22"/>
      <c r="J698" s="22"/>
      <c r="K698" s="22"/>
      <c r="L698" s="22"/>
      <c r="M698" s="22"/>
      <c r="N698" s="22"/>
      <c r="O698" s="22"/>
      <c r="P698" s="22"/>
      <c r="Q698" s="22"/>
      <c r="R698" s="22"/>
      <c r="S698" s="22"/>
      <c r="T698" s="22"/>
      <c r="U698" s="22"/>
      <c r="V698" s="22"/>
      <c r="W698" s="22"/>
      <c r="X698" s="22"/>
      <c r="Y698" s="22"/>
      <c r="Z698" s="22"/>
    </row>
    <row r="699" spans="5:26" ht="12.75" customHeight="1" x14ac:dyDescent="0.35">
      <c r="E699" s="21"/>
      <c r="I699" s="22"/>
      <c r="J699" s="22"/>
      <c r="K699" s="22"/>
      <c r="L699" s="22"/>
      <c r="M699" s="22"/>
      <c r="N699" s="22"/>
      <c r="O699" s="22"/>
      <c r="P699" s="22"/>
      <c r="Q699" s="22"/>
      <c r="R699" s="22"/>
      <c r="S699" s="22"/>
      <c r="T699" s="22"/>
      <c r="U699" s="22"/>
      <c r="V699" s="22"/>
      <c r="W699" s="22"/>
      <c r="X699" s="22"/>
      <c r="Y699" s="22"/>
      <c r="Z699" s="22"/>
    </row>
    <row r="700" spans="5:26" ht="12.75" customHeight="1" x14ac:dyDescent="0.35">
      <c r="E700" s="21"/>
      <c r="I700" s="22"/>
      <c r="J700" s="22"/>
      <c r="K700" s="22"/>
      <c r="L700" s="22"/>
      <c r="M700" s="22"/>
      <c r="N700" s="22"/>
      <c r="O700" s="22"/>
      <c r="P700" s="22"/>
      <c r="Q700" s="22"/>
      <c r="R700" s="22"/>
      <c r="S700" s="22"/>
      <c r="T700" s="22"/>
      <c r="U700" s="22"/>
      <c r="V700" s="22"/>
      <c r="W700" s="22"/>
      <c r="X700" s="22"/>
      <c r="Y700" s="22"/>
      <c r="Z700" s="22"/>
    </row>
    <row r="701" spans="5:26" ht="12.75" customHeight="1" x14ac:dyDescent="0.35">
      <c r="E701" s="21"/>
      <c r="I701" s="22"/>
      <c r="J701" s="22"/>
      <c r="K701" s="22"/>
      <c r="L701" s="22"/>
      <c r="M701" s="22"/>
      <c r="N701" s="22"/>
      <c r="O701" s="22"/>
      <c r="P701" s="22"/>
      <c r="Q701" s="22"/>
      <c r="R701" s="22"/>
      <c r="S701" s="22"/>
      <c r="T701" s="22"/>
      <c r="U701" s="22"/>
      <c r="V701" s="22"/>
      <c r="W701" s="22"/>
      <c r="X701" s="22"/>
      <c r="Y701" s="22"/>
      <c r="Z701" s="22"/>
    </row>
    <row r="702" spans="5:26" ht="12.75" customHeight="1" x14ac:dyDescent="0.35">
      <c r="E702" s="21"/>
      <c r="I702" s="22"/>
      <c r="J702" s="22"/>
      <c r="K702" s="22"/>
      <c r="L702" s="22"/>
      <c r="M702" s="22"/>
      <c r="N702" s="22"/>
      <c r="O702" s="22"/>
      <c r="P702" s="22"/>
      <c r="Q702" s="22"/>
      <c r="R702" s="22"/>
      <c r="S702" s="22"/>
      <c r="T702" s="22"/>
      <c r="U702" s="22"/>
      <c r="V702" s="22"/>
      <c r="W702" s="22"/>
      <c r="X702" s="22"/>
      <c r="Y702" s="22"/>
      <c r="Z702" s="22"/>
    </row>
    <row r="703" spans="5:26" ht="12.75" customHeight="1" x14ac:dyDescent="0.35">
      <c r="E703" s="21"/>
      <c r="I703" s="22"/>
      <c r="J703" s="22"/>
      <c r="K703" s="22"/>
      <c r="L703" s="22"/>
      <c r="M703" s="22"/>
      <c r="N703" s="22"/>
      <c r="O703" s="22"/>
      <c r="P703" s="22"/>
      <c r="Q703" s="22"/>
      <c r="R703" s="22"/>
      <c r="S703" s="22"/>
      <c r="T703" s="22"/>
      <c r="U703" s="22"/>
      <c r="V703" s="22"/>
      <c r="W703" s="22"/>
      <c r="X703" s="22"/>
      <c r="Y703" s="22"/>
      <c r="Z703" s="22"/>
    </row>
    <row r="704" spans="5:26" ht="12.75" customHeight="1" x14ac:dyDescent="0.35">
      <c r="E704" s="21"/>
      <c r="I704" s="22"/>
      <c r="J704" s="22"/>
      <c r="K704" s="22"/>
      <c r="L704" s="22"/>
      <c r="M704" s="22"/>
      <c r="N704" s="22"/>
      <c r="O704" s="22"/>
      <c r="P704" s="22"/>
      <c r="Q704" s="22"/>
      <c r="R704" s="22"/>
      <c r="S704" s="22"/>
      <c r="T704" s="22"/>
      <c r="U704" s="22"/>
      <c r="V704" s="22"/>
      <c r="W704" s="22"/>
      <c r="X704" s="22"/>
      <c r="Y704" s="22"/>
      <c r="Z704" s="22"/>
    </row>
    <row r="705" spans="5:26" ht="12.75" customHeight="1" x14ac:dyDescent="0.35">
      <c r="E705" s="21"/>
      <c r="I705" s="22"/>
      <c r="J705" s="22"/>
      <c r="K705" s="22"/>
      <c r="L705" s="22"/>
      <c r="M705" s="22"/>
      <c r="N705" s="22"/>
      <c r="O705" s="22"/>
      <c r="P705" s="22"/>
      <c r="Q705" s="22"/>
      <c r="R705" s="22"/>
      <c r="S705" s="22"/>
      <c r="T705" s="22"/>
      <c r="U705" s="22"/>
      <c r="V705" s="22"/>
      <c r="W705" s="22"/>
      <c r="X705" s="22"/>
      <c r="Y705" s="22"/>
      <c r="Z705" s="22"/>
    </row>
    <row r="706" spans="5:26" ht="12.75" customHeight="1" x14ac:dyDescent="0.35">
      <c r="E706" s="21"/>
      <c r="I706" s="22"/>
      <c r="J706" s="22"/>
      <c r="K706" s="22"/>
      <c r="L706" s="22"/>
      <c r="M706" s="22"/>
      <c r="N706" s="22"/>
      <c r="O706" s="22"/>
      <c r="P706" s="22"/>
      <c r="Q706" s="22"/>
      <c r="R706" s="22"/>
      <c r="S706" s="22"/>
      <c r="T706" s="22"/>
      <c r="U706" s="22"/>
      <c r="V706" s="22"/>
      <c r="W706" s="22"/>
      <c r="X706" s="22"/>
      <c r="Y706" s="22"/>
      <c r="Z706" s="22"/>
    </row>
    <row r="707" spans="5:26" ht="12.75" customHeight="1" x14ac:dyDescent="0.35">
      <c r="E707" s="21"/>
      <c r="I707" s="22"/>
      <c r="J707" s="22"/>
      <c r="K707" s="22"/>
      <c r="L707" s="22"/>
      <c r="M707" s="22"/>
      <c r="N707" s="22"/>
      <c r="O707" s="22"/>
      <c r="P707" s="22"/>
      <c r="Q707" s="22"/>
      <c r="R707" s="22"/>
      <c r="S707" s="22"/>
      <c r="T707" s="22"/>
      <c r="U707" s="22"/>
      <c r="V707" s="22"/>
      <c r="W707" s="22"/>
      <c r="X707" s="22"/>
      <c r="Y707" s="22"/>
      <c r="Z707" s="22"/>
    </row>
    <row r="708" spans="5:26" ht="12.75" customHeight="1" x14ac:dyDescent="0.35">
      <c r="E708" s="21"/>
      <c r="I708" s="22"/>
      <c r="J708" s="22"/>
      <c r="K708" s="22"/>
      <c r="L708" s="22"/>
      <c r="M708" s="22"/>
      <c r="N708" s="22"/>
      <c r="O708" s="22"/>
      <c r="P708" s="22"/>
      <c r="Q708" s="22"/>
      <c r="R708" s="22"/>
      <c r="S708" s="22"/>
      <c r="T708" s="22"/>
      <c r="U708" s="22"/>
      <c r="V708" s="22"/>
      <c r="W708" s="22"/>
      <c r="X708" s="22"/>
      <c r="Y708" s="22"/>
      <c r="Z708" s="22"/>
    </row>
    <row r="709" spans="5:26" ht="12.75" customHeight="1" x14ac:dyDescent="0.35">
      <c r="E709" s="21"/>
      <c r="I709" s="22"/>
      <c r="J709" s="22"/>
      <c r="K709" s="22"/>
      <c r="L709" s="22"/>
      <c r="M709" s="22"/>
      <c r="N709" s="22"/>
      <c r="O709" s="22"/>
      <c r="P709" s="22"/>
      <c r="Q709" s="22"/>
      <c r="R709" s="22"/>
      <c r="S709" s="22"/>
      <c r="T709" s="22"/>
      <c r="U709" s="22"/>
      <c r="V709" s="22"/>
      <c r="W709" s="22"/>
      <c r="X709" s="22"/>
      <c r="Y709" s="22"/>
      <c r="Z709" s="22"/>
    </row>
    <row r="710" spans="5:26" ht="12.75" customHeight="1" x14ac:dyDescent="0.35">
      <c r="E710" s="21"/>
      <c r="I710" s="22"/>
      <c r="J710" s="22"/>
      <c r="K710" s="22"/>
      <c r="L710" s="22"/>
      <c r="M710" s="22"/>
      <c r="N710" s="22"/>
      <c r="O710" s="22"/>
      <c r="P710" s="22"/>
      <c r="Q710" s="22"/>
      <c r="R710" s="22"/>
      <c r="S710" s="22"/>
      <c r="T710" s="22"/>
      <c r="U710" s="22"/>
      <c r="V710" s="22"/>
      <c r="W710" s="22"/>
      <c r="X710" s="22"/>
      <c r="Y710" s="22"/>
      <c r="Z710" s="22"/>
    </row>
    <row r="711" spans="5:26" ht="12.75" customHeight="1" x14ac:dyDescent="0.35">
      <c r="E711" s="21"/>
      <c r="I711" s="22"/>
      <c r="J711" s="22"/>
      <c r="K711" s="22"/>
      <c r="L711" s="22"/>
      <c r="M711" s="22"/>
      <c r="N711" s="22"/>
      <c r="O711" s="22"/>
      <c r="P711" s="22"/>
      <c r="Q711" s="22"/>
      <c r="R711" s="22"/>
      <c r="S711" s="22"/>
      <c r="T711" s="22"/>
      <c r="U711" s="22"/>
      <c r="V711" s="22"/>
      <c r="W711" s="22"/>
      <c r="X711" s="22"/>
      <c r="Y711" s="22"/>
      <c r="Z711" s="22"/>
    </row>
    <row r="712" spans="5:26" ht="12.75" customHeight="1" x14ac:dyDescent="0.35">
      <c r="E712" s="21"/>
      <c r="I712" s="22"/>
      <c r="J712" s="22"/>
      <c r="K712" s="22"/>
      <c r="L712" s="22"/>
      <c r="M712" s="22"/>
      <c r="N712" s="22"/>
      <c r="O712" s="22"/>
      <c r="P712" s="22"/>
      <c r="Q712" s="22"/>
      <c r="R712" s="22"/>
      <c r="S712" s="22"/>
      <c r="T712" s="22"/>
      <c r="U712" s="22"/>
      <c r="V712" s="22"/>
      <c r="W712" s="22"/>
      <c r="X712" s="22"/>
      <c r="Y712" s="22"/>
      <c r="Z712" s="22"/>
    </row>
    <row r="713" spans="5:26" ht="12.75" customHeight="1" x14ac:dyDescent="0.35">
      <c r="E713" s="21"/>
      <c r="I713" s="22"/>
      <c r="J713" s="22"/>
      <c r="K713" s="22"/>
      <c r="L713" s="22"/>
      <c r="M713" s="22"/>
      <c r="N713" s="22"/>
      <c r="O713" s="22"/>
      <c r="P713" s="22"/>
      <c r="Q713" s="22"/>
      <c r="R713" s="22"/>
      <c r="S713" s="22"/>
      <c r="T713" s="22"/>
      <c r="U713" s="22"/>
      <c r="V713" s="22"/>
      <c r="W713" s="22"/>
      <c r="X713" s="22"/>
      <c r="Y713" s="22"/>
      <c r="Z713" s="22"/>
    </row>
    <row r="714" spans="5:26" ht="12.75" customHeight="1" x14ac:dyDescent="0.35">
      <c r="E714" s="21"/>
      <c r="I714" s="22"/>
      <c r="J714" s="22"/>
      <c r="K714" s="22"/>
      <c r="L714" s="22"/>
      <c r="M714" s="22"/>
      <c r="N714" s="22"/>
      <c r="O714" s="22"/>
      <c r="P714" s="22"/>
      <c r="Q714" s="22"/>
      <c r="R714" s="22"/>
      <c r="S714" s="22"/>
      <c r="T714" s="22"/>
      <c r="U714" s="22"/>
      <c r="V714" s="22"/>
      <c r="W714" s="22"/>
      <c r="X714" s="22"/>
      <c r="Y714" s="22"/>
      <c r="Z714" s="22"/>
    </row>
    <row r="715" spans="5:26" ht="12.75" customHeight="1" x14ac:dyDescent="0.35">
      <c r="E715" s="21"/>
      <c r="I715" s="22"/>
      <c r="J715" s="22"/>
      <c r="K715" s="22"/>
      <c r="L715" s="22"/>
      <c r="M715" s="22"/>
      <c r="N715" s="22"/>
      <c r="O715" s="22"/>
      <c r="P715" s="22"/>
      <c r="Q715" s="22"/>
      <c r="R715" s="22"/>
      <c r="S715" s="22"/>
      <c r="T715" s="22"/>
      <c r="U715" s="22"/>
      <c r="V715" s="22"/>
      <c r="W715" s="22"/>
      <c r="X715" s="22"/>
      <c r="Y715" s="22"/>
      <c r="Z715" s="22"/>
    </row>
    <row r="716" spans="5:26" ht="12.75" customHeight="1" x14ac:dyDescent="0.35">
      <c r="E716" s="21"/>
      <c r="I716" s="22"/>
      <c r="J716" s="22"/>
      <c r="K716" s="22"/>
      <c r="L716" s="22"/>
      <c r="M716" s="22"/>
      <c r="N716" s="22"/>
      <c r="O716" s="22"/>
      <c r="P716" s="22"/>
      <c r="Q716" s="22"/>
      <c r="R716" s="22"/>
      <c r="S716" s="22"/>
      <c r="T716" s="22"/>
      <c r="U716" s="22"/>
      <c r="V716" s="22"/>
      <c r="W716" s="22"/>
      <c r="X716" s="22"/>
      <c r="Y716" s="22"/>
      <c r="Z716" s="22"/>
    </row>
    <row r="717" spans="5:26" ht="12.75" customHeight="1" x14ac:dyDescent="0.35">
      <c r="E717" s="21"/>
      <c r="I717" s="22"/>
      <c r="J717" s="22"/>
      <c r="K717" s="22"/>
      <c r="L717" s="22"/>
      <c r="M717" s="22"/>
      <c r="N717" s="22"/>
      <c r="O717" s="22"/>
      <c r="P717" s="22"/>
      <c r="Q717" s="22"/>
      <c r="R717" s="22"/>
      <c r="S717" s="22"/>
      <c r="T717" s="22"/>
      <c r="U717" s="22"/>
      <c r="V717" s="22"/>
      <c r="W717" s="22"/>
      <c r="X717" s="22"/>
      <c r="Y717" s="22"/>
      <c r="Z717" s="22"/>
    </row>
    <row r="718" spans="5:26" ht="12.75" customHeight="1" x14ac:dyDescent="0.35">
      <c r="E718" s="21"/>
      <c r="I718" s="22"/>
      <c r="J718" s="22"/>
      <c r="K718" s="22"/>
      <c r="L718" s="22"/>
      <c r="M718" s="22"/>
      <c r="N718" s="22"/>
      <c r="O718" s="22"/>
      <c r="P718" s="22"/>
      <c r="Q718" s="22"/>
      <c r="R718" s="22"/>
      <c r="S718" s="22"/>
      <c r="T718" s="22"/>
      <c r="U718" s="22"/>
      <c r="V718" s="22"/>
      <c r="W718" s="22"/>
      <c r="X718" s="22"/>
      <c r="Y718" s="22"/>
      <c r="Z718" s="22"/>
    </row>
    <row r="719" spans="5:26" ht="12.75" customHeight="1" x14ac:dyDescent="0.35">
      <c r="E719" s="21"/>
      <c r="I719" s="22"/>
      <c r="J719" s="22"/>
      <c r="K719" s="22"/>
      <c r="L719" s="22"/>
      <c r="M719" s="22"/>
      <c r="N719" s="22"/>
      <c r="O719" s="22"/>
      <c r="P719" s="22"/>
      <c r="Q719" s="22"/>
      <c r="R719" s="22"/>
      <c r="S719" s="22"/>
      <c r="T719" s="22"/>
      <c r="U719" s="22"/>
      <c r="V719" s="22"/>
      <c r="W719" s="22"/>
      <c r="X719" s="22"/>
      <c r="Y719" s="22"/>
      <c r="Z719" s="22"/>
    </row>
    <row r="720" spans="5:26" ht="12.75" customHeight="1" x14ac:dyDescent="0.35">
      <c r="E720" s="21"/>
      <c r="I720" s="22"/>
      <c r="J720" s="22"/>
      <c r="K720" s="22"/>
      <c r="L720" s="22"/>
      <c r="M720" s="22"/>
      <c r="N720" s="22"/>
      <c r="O720" s="22"/>
      <c r="P720" s="22"/>
      <c r="Q720" s="22"/>
      <c r="R720" s="22"/>
      <c r="S720" s="22"/>
      <c r="T720" s="22"/>
      <c r="U720" s="22"/>
      <c r="V720" s="22"/>
      <c r="W720" s="22"/>
      <c r="X720" s="22"/>
      <c r="Y720" s="22"/>
      <c r="Z720" s="22"/>
    </row>
    <row r="721" spans="5:26" ht="12.75" customHeight="1" x14ac:dyDescent="0.35">
      <c r="E721" s="21"/>
      <c r="I721" s="22"/>
      <c r="J721" s="22"/>
      <c r="K721" s="22"/>
      <c r="L721" s="22"/>
      <c r="M721" s="22"/>
      <c r="N721" s="22"/>
      <c r="O721" s="22"/>
      <c r="P721" s="22"/>
      <c r="Q721" s="22"/>
      <c r="R721" s="22"/>
      <c r="S721" s="22"/>
      <c r="T721" s="22"/>
      <c r="U721" s="22"/>
      <c r="V721" s="22"/>
      <c r="W721" s="22"/>
      <c r="X721" s="22"/>
      <c r="Y721" s="22"/>
      <c r="Z721" s="22"/>
    </row>
    <row r="722" spans="5:26" ht="12.75" customHeight="1" x14ac:dyDescent="0.35">
      <c r="E722" s="21"/>
      <c r="I722" s="22"/>
      <c r="J722" s="22"/>
      <c r="K722" s="22"/>
      <c r="L722" s="22"/>
      <c r="M722" s="22"/>
      <c r="N722" s="22"/>
      <c r="O722" s="22"/>
      <c r="P722" s="22"/>
      <c r="Q722" s="22"/>
      <c r="R722" s="22"/>
      <c r="S722" s="22"/>
      <c r="T722" s="22"/>
      <c r="U722" s="22"/>
      <c r="V722" s="22"/>
      <c r="W722" s="22"/>
      <c r="X722" s="22"/>
      <c r="Y722" s="22"/>
      <c r="Z722" s="22"/>
    </row>
    <row r="723" spans="5:26" ht="12.75" customHeight="1" x14ac:dyDescent="0.35">
      <c r="E723" s="21"/>
      <c r="I723" s="22"/>
      <c r="J723" s="22"/>
      <c r="K723" s="22"/>
      <c r="L723" s="22"/>
      <c r="M723" s="22"/>
      <c r="N723" s="22"/>
      <c r="O723" s="22"/>
      <c r="P723" s="22"/>
      <c r="Q723" s="22"/>
      <c r="R723" s="22"/>
      <c r="S723" s="22"/>
      <c r="T723" s="22"/>
      <c r="U723" s="22"/>
      <c r="V723" s="22"/>
      <c r="W723" s="22"/>
      <c r="X723" s="22"/>
      <c r="Y723" s="22"/>
      <c r="Z723" s="22"/>
    </row>
    <row r="724" spans="5:26" ht="12.75" customHeight="1" x14ac:dyDescent="0.35">
      <c r="E724" s="21"/>
      <c r="I724" s="22"/>
      <c r="J724" s="22"/>
      <c r="K724" s="22"/>
      <c r="L724" s="22"/>
      <c r="M724" s="22"/>
      <c r="N724" s="22"/>
      <c r="O724" s="22"/>
      <c r="P724" s="22"/>
      <c r="Q724" s="22"/>
      <c r="R724" s="22"/>
      <c r="S724" s="22"/>
      <c r="T724" s="22"/>
      <c r="U724" s="22"/>
      <c r="V724" s="22"/>
      <c r="W724" s="22"/>
      <c r="X724" s="22"/>
      <c r="Y724" s="22"/>
      <c r="Z724" s="22"/>
    </row>
    <row r="725" spans="5:26" ht="12.75" customHeight="1" x14ac:dyDescent="0.35">
      <c r="E725" s="21"/>
      <c r="I725" s="22"/>
      <c r="J725" s="22"/>
      <c r="K725" s="22"/>
      <c r="L725" s="22"/>
      <c r="M725" s="22"/>
      <c r="N725" s="22"/>
      <c r="O725" s="22"/>
      <c r="P725" s="22"/>
      <c r="Q725" s="22"/>
      <c r="R725" s="22"/>
      <c r="S725" s="22"/>
      <c r="T725" s="22"/>
      <c r="U725" s="22"/>
      <c r="V725" s="22"/>
      <c r="W725" s="22"/>
      <c r="X725" s="22"/>
      <c r="Y725" s="22"/>
      <c r="Z725" s="22"/>
    </row>
    <row r="726" spans="5:26" ht="12.75" customHeight="1" x14ac:dyDescent="0.35">
      <c r="E726" s="21"/>
      <c r="I726" s="22"/>
      <c r="J726" s="22"/>
      <c r="K726" s="22"/>
      <c r="L726" s="22"/>
      <c r="M726" s="22"/>
      <c r="N726" s="22"/>
      <c r="O726" s="22"/>
      <c r="P726" s="22"/>
      <c r="Q726" s="22"/>
      <c r="R726" s="22"/>
      <c r="S726" s="22"/>
      <c r="T726" s="22"/>
      <c r="U726" s="22"/>
      <c r="V726" s="22"/>
      <c r="W726" s="22"/>
      <c r="X726" s="22"/>
      <c r="Y726" s="22"/>
      <c r="Z726" s="22"/>
    </row>
    <row r="727" spans="5:26" ht="12.75" customHeight="1" x14ac:dyDescent="0.35">
      <c r="E727" s="21"/>
      <c r="I727" s="22"/>
      <c r="J727" s="22"/>
      <c r="K727" s="22"/>
      <c r="L727" s="22"/>
      <c r="M727" s="22"/>
      <c r="N727" s="22"/>
      <c r="O727" s="22"/>
      <c r="P727" s="22"/>
      <c r="Q727" s="22"/>
      <c r="R727" s="22"/>
      <c r="S727" s="22"/>
      <c r="T727" s="22"/>
      <c r="U727" s="22"/>
      <c r="V727" s="22"/>
      <c r="W727" s="22"/>
      <c r="X727" s="22"/>
      <c r="Y727" s="22"/>
      <c r="Z727" s="22"/>
    </row>
    <row r="728" spans="5:26" ht="12.75" customHeight="1" x14ac:dyDescent="0.35">
      <c r="E728" s="21"/>
      <c r="I728" s="22"/>
      <c r="J728" s="22"/>
      <c r="K728" s="22"/>
      <c r="L728" s="22"/>
      <c r="M728" s="22"/>
      <c r="N728" s="22"/>
      <c r="O728" s="22"/>
      <c r="P728" s="22"/>
      <c r="Q728" s="22"/>
      <c r="R728" s="22"/>
      <c r="S728" s="22"/>
      <c r="T728" s="22"/>
      <c r="U728" s="22"/>
      <c r="V728" s="22"/>
      <c r="W728" s="22"/>
      <c r="X728" s="22"/>
      <c r="Y728" s="22"/>
      <c r="Z728" s="22"/>
    </row>
    <row r="729" spans="5:26" ht="12.75" customHeight="1" x14ac:dyDescent="0.35">
      <c r="E729" s="21"/>
      <c r="I729" s="22"/>
      <c r="J729" s="22"/>
      <c r="K729" s="22"/>
      <c r="L729" s="22"/>
      <c r="M729" s="22"/>
      <c r="N729" s="22"/>
      <c r="O729" s="22"/>
      <c r="P729" s="22"/>
      <c r="Q729" s="22"/>
      <c r="R729" s="22"/>
      <c r="S729" s="22"/>
      <c r="T729" s="22"/>
      <c r="U729" s="22"/>
      <c r="V729" s="22"/>
      <c r="W729" s="22"/>
      <c r="X729" s="22"/>
      <c r="Y729" s="22"/>
      <c r="Z729" s="22"/>
    </row>
    <row r="730" spans="5:26" ht="12.75" customHeight="1" x14ac:dyDescent="0.35">
      <c r="E730" s="21"/>
      <c r="I730" s="22"/>
      <c r="J730" s="22"/>
      <c r="K730" s="22"/>
      <c r="L730" s="22"/>
      <c r="M730" s="22"/>
      <c r="N730" s="22"/>
      <c r="O730" s="22"/>
      <c r="P730" s="22"/>
      <c r="Q730" s="22"/>
      <c r="R730" s="22"/>
      <c r="S730" s="22"/>
      <c r="T730" s="22"/>
      <c r="U730" s="22"/>
      <c r="V730" s="22"/>
      <c r="W730" s="22"/>
      <c r="X730" s="22"/>
      <c r="Y730" s="22"/>
      <c r="Z730" s="22"/>
    </row>
    <row r="731" spans="5:26" ht="12.75" customHeight="1" x14ac:dyDescent="0.35">
      <c r="E731" s="21"/>
      <c r="I731" s="22"/>
      <c r="J731" s="22"/>
      <c r="K731" s="22"/>
      <c r="L731" s="22"/>
      <c r="M731" s="22"/>
      <c r="N731" s="22"/>
      <c r="O731" s="22"/>
      <c r="P731" s="22"/>
      <c r="Q731" s="22"/>
      <c r="R731" s="22"/>
      <c r="S731" s="22"/>
      <c r="T731" s="22"/>
      <c r="U731" s="22"/>
      <c r="V731" s="22"/>
      <c r="W731" s="22"/>
      <c r="X731" s="22"/>
      <c r="Y731" s="22"/>
      <c r="Z731" s="22"/>
    </row>
    <row r="732" spans="5:26" ht="12.75" customHeight="1" x14ac:dyDescent="0.35">
      <c r="E732" s="21"/>
      <c r="I732" s="22"/>
      <c r="J732" s="22"/>
      <c r="K732" s="22"/>
      <c r="L732" s="22"/>
      <c r="M732" s="22"/>
      <c r="N732" s="22"/>
      <c r="O732" s="22"/>
      <c r="P732" s="22"/>
      <c r="Q732" s="22"/>
      <c r="R732" s="22"/>
      <c r="S732" s="22"/>
      <c r="T732" s="22"/>
      <c r="U732" s="22"/>
      <c r="V732" s="22"/>
      <c r="W732" s="22"/>
      <c r="X732" s="22"/>
      <c r="Y732" s="22"/>
      <c r="Z732" s="22"/>
    </row>
    <row r="733" spans="5:26" ht="12.75" customHeight="1" x14ac:dyDescent="0.35">
      <c r="E733" s="21"/>
      <c r="I733" s="22"/>
      <c r="J733" s="22"/>
      <c r="K733" s="22"/>
      <c r="L733" s="22"/>
      <c r="M733" s="22"/>
      <c r="N733" s="22"/>
      <c r="O733" s="22"/>
      <c r="P733" s="22"/>
      <c r="Q733" s="22"/>
      <c r="R733" s="22"/>
      <c r="S733" s="22"/>
      <c r="T733" s="22"/>
      <c r="U733" s="22"/>
      <c r="V733" s="22"/>
      <c r="W733" s="22"/>
      <c r="X733" s="22"/>
      <c r="Y733" s="22"/>
      <c r="Z733" s="22"/>
    </row>
    <row r="734" spans="5:26" ht="12.75" customHeight="1" x14ac:dyDescent="0.35">
      <c r="E734" s="21"/>
      <c r="I734" s="22"/>
      <c r="J734" s="22"/>
      <c r="K734" s="22"/>
      <c r="L734" s="22"/>
      <c r="M734" s="22"/>
      <c r="N734" s="22"/>
      <c r="O734" s="22"/>
      <c r="P734" s="22"/>
      <c r="Q734" s="22"/>
      <c r="R734" s="22"/>
      <c r="S734" s="22"/>
      <c r="T734" s="22"/>
      <c r="U734" s="22"/>
      <c r="V734" s="22"/>
      <c r="W734" s="22"/>
      <c r="X734" s="22"/>
      <c r="Y734" s="22"/>
      <c r="Z734" s="22"/>
    </row>
    <row r="735" spans="5:26" ht="12.75" customHeight="1" x14ac:dyDescent="0.35">
      <c r="E735" s="21"/>
      <c r="I735" s="22"/>
      <c r="J735" s="22"/>
      <c r="K735" s="22"/>
      <c r="L735" s="22"/>
      <c r="M735" s="22"/>
      <c r="N735" s="22"/>
      <c r="O735" s="22"/>
      <c r="P735" s="22"/>
      <c r="Q735" s="22"/>
      <c r="R735" s="22"/>
      <c r="S735" s="22"/>
      <c r="T735" s="22"/>
      <c r="U735" s="22"/>
      <c r="V735" s="22"/>
      <c r="W735" s="22"/>
      <c r="X735" s="22"/>
      <c r="Y735" s="22"/>
      <c r="Z735" s="22"/>
    </row>
    <row r="736" spans="5:26" ht="12.75" customHeight="1" x14ac:dyDescent="0.35">
      <c r="E736" s="21"/>
      <c r="I736" s="22"/>
      <c r="J736" s="22"/>
      <c r="K736" s="22"/>
      <c r="L736" s="22"/>
      <c r="M736" s="22"/>
      <c r="N736" s="22"/>
      <c r="O736" s="22"/>
      <c r="P736" s="22"/>
      <c r="Q736" s="22"/>
      <c r="R736" s="22"/>
      <c r="S736" s="22"/>
      <c r="T736" s="22"/>
      <c r="U736" s="22"/>
      <c r="V736" s="22"/>
      <c r="W736" s="22"/>
      <c r="X736" s="22"/>
      <c r="Y736" s="22"/>
      <c r="Z736" s="22"/>
    </row>
    <row r="737" spans="5:26" ht="12.75" customHeight="1" x14ac:dyDescent="0.35">
      <c r="E737" s="21"/>
      <c r="I737" s="22"/>
      <c r="J737" s="22"/>
      <c r="K737" s="22"/>
      <c r="L737" s="22"/>
      <c r="M737" s="22"/>
      <c r="N737" s="22"/>
      <c r="O737" s="22"/>
      <c r="P737" s="22"/>
      <c r="Q737" s="22"/>
      <c r="R737" s="22"/>
      <c r="S737" s="22"/>
      <c r="T737" s="22"/>
      <c r="U737" s="22"/>
      <c r="V737" s="22"/>
      <c r="W737" s="22"/>
      <c r="X737" s="22"/>
      <c r="Y737" s="22"/>
      <c r="Z737" s="22"/>
    </row>
    <row r="738" spans="5:26" ht="12.75" customHeight="1" x14ac:dyDescent="0.35">
      <c r="E738" s="21"/>
      <c r="I738" s="22"/>
      <c r="J738" s="22"/>
      <c r="K738" s="22"/>
      <c r="L738" s="22"/>
      <c r="M738" s="22"/>
      <c r="N738" s="22"/>
      <c r="O738" s="22"/>
      <c r="P738" s="22"/>
      <c r="Q738" s="22"/>
      <c r="R738" s="22"/>
      <c r="S738" s="22"/>
      <c r="T738" s="22"/>
      <c r="U738" s="22"/>
      <c r="V738" s="22"/>
      <c r="W738" s="22"/>
      <c r="X738" s="22"/>
      <c r="Y738" s="22"/>
      <c r="Z738" s="22"/>
    </row>
    <row r="739" spans="5:26" ht="12.75" customHeight="1" x14ac:dyDescent="0.35">
      <c r="E739" s="21"/>
      <c r="I739" s="22"/>
      <c r="J739" s="22"/>
      <c r="K739" s="22"/>
      <c r="L739" s="22"/>
      <c r="M739" s="22"/>
      <c r="N739" s="22"/>
      <c r="O739" s="22"/>
      <c r="P739" s="22"/>
      <c r="Q739" s="22"/>
      <c r="R739" s="22"/>
      <c r="S739" s="22"/>
      <c r="T739" s="22"/>
      <c r="U739" s="22"/>
      <c r="V739" s="22"/>
      <c r="W739" s="22"/>
      <c r="X739" s="22"/>
      <c r="Y739" s="22"/>
      <c r="Z739" s="22"/>
    </row>
    <row r="740" spans="5:26" ht="12.75" customHeight="1" x14ac:dyDescent="0.35">
      <c r="E740" s="21"/>
      <c r="I740" s="22"/>
      <c r="J740" s="22"/>
      <c r="K740" s="22"/>
      <c r="L740" s="22"/>
      <c r="M740" s="22"/>
      <c r="N740" s="22"/>
      <c r="O740" s="22"/>
      <c r="P740" s="22"/>
      <c r="Q740" s="22"/>
      <c r="R740" s="22"/>
      <c r="S740" s="22"/>
      <c r="T740" s="22"/>
      <c r="U740" s="22"/>
      <c r="V740" s="22"/>
      <c r="W740" s="22"/>
      <c r="X740" s="22"/>
      <c r="Y740" s="22"/>
      <c r="Z740" s="22"/>
    </row>
    <row r="741" spans="5:26" ht="12.75" customHeight="1" x14ac:dyDescent="0.35">
      <c r="E741" s="21"/>
      <c r="I741" s="22"/>
      <c r="J741" s="22"/>
      <c r="K741" s="22"/>
      <c r="L741" s="22"/>
      <c r="M741" s="22"/>
      <c r="N741" s="22"/>
      <c r="O741" s="22"/>
      <c r="P741" s="22"/>
      <c r="Q741" s="22"/>
      <c r="R741" s="22"/>
      <c r="S741" s="22"/>
      <c r="T741" s="22"/>
      <c r="U741" s="22"/>
      <c r="V741" s="22"/>
      <c r="W741" s="22"/>
      <c r="X741" s="22"/>
      <c r="Y741" s="22"/>
      <c r="Z741" s="22"/>
    </row>
    <row r="742" spans="5:26" ht="12.75" customHeight="1" x14ac:dyDescent="0.35">
      <c r="E742" s="21"/>
      <c r="I742" s="22"/>
      <c r="J742" s="22"/>
      <c r="K742" s="22"/>
      <c r="L742" s="22"/>
      <c r="M742" s="22"/>
      <c r="N742" s="22"/>
      <c r="O742" s="22"/>
      <c r="P742" s="22"/>
      <c r="Q742" s="22"/>
      <c r="R742" s="22"/>
      <c r="S742" s="22"/>
      <c r="T742" s="22"/>
      <c r="U742" s="22"/>
      <c r="V742" s="22"/>
      <c r="W742" s="22"/>
      <c r="X742" s="22"/>
      <c r="Y742" s="22"/>
      <c r="Z742" s="22"/>
    </row>
    <row r="743" spans="5:26" ht="12.75" customHeight="1" x14ac:dyDescent="0.35">
      <c r="E743" s="21"/>
      <c r="I743" s="22"/>
      <c r="J743" s="22"/>
      <c r="K743" s="22"/>
      <c r="L743" s="22"/>
      <c r="M743" s="22"/>
      <c r="N743" s="22"/>
      <c r="O743" s="22"/>
      <c r="P743" s="22"/>
      <c r="Q743" s="22"/>
      <c r="R743" s="22"/>
      <c r="S743" s="22"/>
      <c r="T743" s="22"/>
      <c r="U743" s="22"/>
      <c r="V743" s="22"/>
      <c r="W743" s="22"/>
      <c r="X743" s="22"/>
      <c r="Y743" s="22"/>
      <c r="Z743" s="22"/>
    </row>
    <row r="744" spans="5:26" ht="12.75" customHeight="1" x14ac:dyDescent="0.35">
      <c r="E744" s="21"/>
      <c r="I744" s="22"/>
      <c r="J744" s="22"/>
      <c r="K744" s="22"/>
      <c r="L744" s="22"/>
      <c r="M744" s="22"/>
      <c r="N744" s="22"/>
      <c r="O744" s="22"/>
      <c r="P744" s="22"/>
      <c r="Q744" s="22"/>
      <c r="R744" s="22"/>
      <c r="S744" s="22"/>
      <c r="T744" s="22"/>
      <c r="U744" s="22"/>
      <c r="V744" s="22"/>
      <c r="W744" s="22"/>
      <c r="X744" s="22"/>
      <c r="Y744" s="22"/>
      <c r="Z744" s="22"/>
    </row>
    <row r="745" spans="5:26" ht="12.75" customHeight="1" x14ac:dyDescent="0.35">
      <c r="E745" s="21"/>
      <c r="I745" s="22"/>
      <c r="J745" s="22"/>
      <c r="K745" s="22"/>
      <c r="L745" s="22"/>
      <c r="M745" s="22"/>
      <c r="N745" s="22"/>
      <c r="O745" s="22"/>
      <c r="P745" s="22"/>
      <c r="Q745" s="22"/>
      <c r="R745" s="22"/>
      <c r="S745" s="22"/>
      <c r="T745" s="22"/>
      <c r="U745" s="22"/>
      <c r="V745" s="22"/>
      <c r="W745" s="22"/>
      <c r="X745" s="22"/>
      <c r="Y745" s="22"/>
      <c r="Z745" s="22"/>
    </row>
    <row r="746" spans="5:26" ht="12.75" customHeight="1" x14ac:dyDescent="0.35">
      <c r="E746" s="21"/>
      <c r="I746" s="22"/>
      <c r="J746" s="22"/>
      <c r="K746" s="22"/>
      <c r="L746" s="22"/>
      <c r="M746" s="22"/>
      <c r="N746" s="22"/>
      <c r="O746" s="22"/>
      <c r="P746" s="22"/>
      <c r="Q746" s="22"/>
      <c r="R746" s="22"/>
      <c r="S746" s="22"/>
      <c r="T746" s="22"/>
      <c r="U746" s="22"/>
      <c r="V746" s="22"/>
      <c r="W746" s="22"/>
      <c r="X746" s="22"/>
      <c r="Y746" s="22"/>
      <c r="Z746" s="22"/>
    </row>
    <row r="747" spans="5:26" ht="12.75" customHeight="1" x14ac:dyDescent="0.35">
      <c r="E747" s="21"/>
      <c r="I747" s="22"/>
      <c r="J747" s="22"/>
      <c r="K747" s="22"/>
      <c r="L747" s="22"/>
      <c r="M747" s="22"/>
      <c r="N747" s="22"/>
      <c r="O747" s="22"/>
      <c r="P747" s="22"/>
      <c r="Q747" s="22"/>
      <c r="R747" s="22"/>
      <c r="S747" s="22"/>
      <c r="T747" s="22"/>
      <c r="U747" s="22"/>
      <c r="V747" s="22"/>
      <c r="W747" s="22"/>
      <c r="X747" s="22"/>
      <c r="Y747" s="22"/>
      <c r="Z747" s="22"/>
    </row>
    <row r="748" spans="5:26" ht="12.75" customHeight="1" x14ac:dyDescent="0.35">
      <c r="E748" s="21"/>
      <c r="I748" s="22"/>
      <c r="J748" s="22"/>
      <c r="K748" s="22"/>
      <c r="L748" s="22"/>
      <c r="M748" s="22"/>
      <c r="N748" s="22"/>
      <c r="O748" s="22"/>
      <c r="P748" s="22"/>
      <c r="Q748" s="22"/>
      <c r="R748" s="22"/>
      <c r="S748" s="22"/>
      <c r="T748" s="22"/>
      <c r="U748" s="22"/>
      <c r="V748" s="22"/>
      <c r="W748" s="22"/>
      <c r="X748" s="22"/>
      <c r="Y748" s="22"/>
      <c r="Z748" s="22"/>
    </row>
    <row r="749" spans="5:26" ht="12.75" customHeight="1" x14ac:dyDescent="0.35">
      <c r="E749" s="21"/>
      <c r="I749" s="22"/>
      <c r="J749" s="22"/>
      <c r="K749" s="22"/>
      <c r="L749" s="22"/>
      <c r="M749" s="22"/>
      <c r="N749" s="22"/>
      <c r="O749" s="22"/>
      <c r="P749" s="22"/>
      <c r="Q749" s="22"/>
      <c r="R749" s="22"/>
      <c r="S749" s="22"/>
      <c r="T749" s="22"/>
      <c r="U749" s="22"/>
      <c r="V749" s="22"/>
      <c r="W749" s="22"/>
      <c r="X749" s="22"/>
      <c r="Y749" s="22"/>
      <c r="Z749" s="22"/>
    </row>
    <row r="750" spans="5:26" ht="12.75" customHeight="1" x14ac:dyDescent="0.35">
      <c r="E750" s="21"/>
      <c r="I750" s="22"/>
      <c r="J750" s="22"/>
      <c r="K750" s="22"/>
      <c r="L750" s="22"/>
      <c r="M750" s="22"/>
      <c r="N750" s="22"/>
      <c r="O750" s="22"/>
      <c r="P750" s="22"/>
      <c r="Q750" s="22"/>
      <c r="R750" s="22"/>
      <c r="S750" s="22"/>
      <c r="T750" s="22"/>
      <c r="U750" s="22"/>
      <c r="V750" s="22"/>
      <c r="W750" s="22"/>
      <c r="X750" s="22"/>
      <c r="Y750" s="22"/>
      <c r="Z750" s="22"/>
    </row>
    <row r="751" spans="5:26" ht="12.75" customHeight="1" x14ac:dyDescent="0.35">
      <c r="E751" s="21"/>
      <c r="I751" s="22"/>
      <c r="J751" s="22"/>
      <c r="K751" s="22"/>
      <c r="L751" s="22"/>
      <c r="M751" s="22"/>
      <c r="N751" s="22"/>
      <c r="O751" s="22"/>
      <c r="P751" s="22"/>
      <c r="Q751" s="22"/>
      <c r="R751" s="22"/>
      <c r="S751" s="22"/>
      <c r="T751" s="22"/>
      <c r="U751" s="22"/>
      <c r="V751" s="22"/>
      <c r="W751" s="22"/>
      <c r="X751" s="22"/>
      <c r="Y751" s="22"/>
      <c r="Z751" s="22"/>
    </row>
    <row r="752" spans="5:26" ht="12.75" customHeight="1" x14ac:dyDescent="0.35">
      <c r="E752" s="21"/>
      <c r="I752" s="22"/>
      <c r="J752" s="22"/>
      <c r="K752" s="22"/>
      <c r="L752" s="22"/>
      <c r="M752" s="22"/>
      <c r="N752" s="22"/>
      <c r="O752" s="22"/>
      <c r="P752" s="22"/>
      <c r="Q752" s="22"/>
      <c r="R752" s="22"/>
      <c r="S752" s="22"/>
      <c r="T752" s="22"/>
      <c r="U752" s="22"/>
      <c r="V752" s="22"/>
      <c r="W752" s="22"/>
      <c r="X752" s="22"/>
      <c r="Y752" s="22"/>
      <c r="Z752" s="22"/>
    </row>
    <row r="753" spans="5:26" ht="12.75" customHeight="1" x14ac:dyDescent="0.35">
      <c r="E753" s="21"/>
      <c r="I753" s="22"/>
      <c r="J753" s="22"/>
      <c r="K753" s="22"/>
      <c r="L753" s="22"/>
      <c r="M753" s="22"/>
      <c r="N753" s="22"/>
      <c r="O753" s="22"/>
      <c r="P753" s="22"/>
      <c r="Q753" s="22"/>
      <c r="R753" s="22"/>
      <c r="S753" s="22"/>
      <c r="T753" s="22"/>
      <c r="U753" s="22"/>
      <c r="V753" s="22"/>
      <c r="W753" s="22"/>
      <c r="X753" s="22"/>
      <c r="Y753" s="22"/>
      <c r="Z753" s="22"/>
    </row>
    <row r="754" spans="5:26" ht="12.75" customHeight="1" x14ac:dyDescent="0.35">
      <c r="E754" s="21"/>
      <c r="I754" s="22"/>
      <c r="J754" s="22"/>
      <c r="K754" s="22"/>
      <c r="L754" s="22"/>
      <c r="M754" s="22"/>
      <c r="N754" s="22"/>
      <c r="O754" s="22"/>
      <c r="P754" s="22"/>
      <c r="Q754" s="22"/>
      <c r="R754" s="22"/>
      <c r="S754" s="22"/>
      <c r="T754" s="22"/>
      <c r="U754" s="22"/>
      <c r="V754" s="22"/>
      <c r="W754" s="22"/>
      <c r="X754" s="22"/>
      <c r="Y754" s="22"/>
      <c r="Z754" s="22"/>
    </row>
    <row r="755" spans="5:26" ht="12.75" customHeight="1" x14ac:dyDescent="0.35">
      <c r="E755" s="21"/>
      <c r="I755" s="22"/>
      <c r="J755" s="22"/>
      <c r="K755" s="22"/>
      <c r="L755" s="22"/>
      <c r="M755" s="22"/>
      <c r="N755" s="22"/>
      <c r="O755" s="22"/>
      <c r="P755" s="22"/>
      <c r="Q755" s="22"/>
      <c r="R755" s="22"/>
      <c r="S755" s="22"/>
      <c r="T755" s="22"/>
      <c r="U755" s="22"/>
      <c r="V755" s="22"/>
      <c r="W755" s="22"/>
      <c r="X755" s="22"/>
      <c r="Y755" s="22"/>
      <c r="Z755" s="22"/>
    </row>
    <row r="756" spans="5:26" ht="12.75" customHeight="1" x14ac:dyDescent="0.35">
      <c r="E756" s="21"/>
      <c r="I756" s="22"/>
      <c r="J756" s="22"/>
      <c r="K756" s="22"/>
      <c r="L756" s="22"/>
      <c r="M756" s="22"/>
      <c r="N756" s="22"/>
      <c r="O756" s="22"/>
      <c r="P756" s="22"/>
      <c r="Q756" s="22"/>
      <c r="R756" s="22"/>
      <c r="S756" s="22"/>
      <c r="T756" s="22"/>
      <c r="U756" s="22"/>
      <c r="V756" s="22"/>
      <c r="W756" s="22"/>
      <c r="X756" s="22"/>
      <c r="Y756" s="22"/>
      <c r="Z756" s="22"/>
    </row>
    <row r="757" spans="5:26" ht="12.75" customHeight="1" x14ac:dyDescent="0.35">
      <c r="E757" s="21"/>
      <c r="I757" s="22"/>
      <c r="J757" s="22"/>
      <c r="K757" s="22"/>
      <c r="L757" s="22"/>
      <c r="M757" s="22"/>
      <c r="N757" s="22"/>
      <c r="O757" s="22"/>
      <c r="P757" s="22"/>
      <c r="Q757" s="22"/>
      <c r="R757" s="22"/>
      <c r="S757" s="22"/>
      <c r="T757" s="22"/>
      <c r="U757" s="22"/>
      <c r="V757" s="22"/>
      <c r="W757" s="22"/>
      <c r="X757" s="22"/>
      <c r="Y757" s="22"/>
      <c r="Z757" s="22"/>
    </row>
    <row r="758" spans="5:26" ht="12.75" customHeight="1" x14ac:dyDescent="0.35">
      <c r="E758" s="21"/>
      <c r="I758" s="22"/>
      <c r="J758" s="22"/>
      <c r="K758" s="22"/>
      <c r="L758" s="22"/>
      <c r="M758" s="22"/>
      <c r="N758" s="22"/>
      <c r="O758" s="22"/>
      <c r="P758" s="22"/>
      <c r="Q758" s="22"/>
      <c r="R758" s="22"/>
      <c r="S758" s="22"/>
      <c r="T758" s="22"/>
      <c r="U758" s="22"/>
      <c r="V758" s="22"/>
      <c r="W758" s="22"/>
      <c r="X758" s="22"/>
      <c r="Y758" s="22"/>
      <c r="Z758" s="22"/>
    </row>
    <row r="759" spans="5:26" ht="12.75" customHeight="1" x14ac:dyDescent="0.35">
      <c r="E759" s="21"/>
      <c r="I759" s="22"/>
      <c r="J759" s="22"/>
      <c r="K759" s="22"/>
      <c r="L759" s="22"/>
      <c r="M759" s="22"/>
      <c r="N759" s="22"/>
      <c r="O759" s="22"/>
      <c r="P759" s="22"/>
      <c r="Q759" s="22"/>
      <c r="R759" s="22"/>
      <c r="S759" s="22"/>
      <c r="T759" s="22"/>
      <c r="U759" s="22"/>
      <c r="V759" s="22"/>
      <c r="W759" s="22"/>
      <c r="X759" s="22"/>
      <c r="Y759" s="22"/>
      <c r="Z759" s="22"/>
    </row>
    <row r="760" spans="5:26" ht="12.75" customHeight="1" x14ac:dyDescent="0.35">
      <c r="E760" s="21"/>
      <c r="I760" s="22"/>
      <c r="J760" s="22"/>
      <c r="K760" s="22"/>
      <c r="L760" s="22"/>
      <c r="M760" s="22"/>
      <c r="N760" s="22"/>
      <c r="O760" s="22"/>
      <c r="P760" s="22"/>
      <c r="Q760" s="22"/>
      <c r="R760" s="22"/>
      <c r="S760" s="22"/>
      <c r="T760" s="22"/>
      <c r="U760" s="22"/>
      <c r="V760" s="22"/>
      <c r="W760" s="22"/>
      <c r="X760" s="22"/>
      <c r="Y760" s="22"/>
      <c r="Z760" s="22"/>
    </row>
    <row r="761" spans="5:26" ht="12.75" customHeight="1" x14ac:dyDescent="0.35">
      <c r="E761" s="21"/>
      <c r="I761" s="22"/>
      <c r="J761" s="22"/>
      <c r="K761" s="22"/>
      <c r="L761" s="22"/>
      <c r="M761" s="22"/>
      <c r="N761" s="22"/>
      <c r="O761" s="22"/>
      <c r="P761" s="22"/>
      <c r="Q761" s="22"/>
      <c r="R761" s="22"/>
      <c r="S761" s="22"/>
      <c r="T761" s="22"/>
      <c r="U761" s="22"/>
      <c r="V761" s="22"/>
      <c r="W761" s="22"/>
      <c r="X761" s="22"/>
      <c r="Y761" s="22"/>
      <c r="Z761" s="22"/>
    </row>
    <row r="762" spans="5:26" ht="12.75" customHeight="1" x14ac:dyDescent="0.35">
      <c r="E762" s="21"/>
      <c r="I762" s="22"/>
      <c r="J762" s="22"/>
      <c r="K762" s="22"/>
      <c r="L762" s="22"/>
      <c r="M762" s="22"/>
      <c r="N762" s="22"/>
      <c r="O762" s="22"/>
      <c r="P762" s="22"/>
      <c r="Q762" s="22"/>
      <c r="R762" s="22"/>
      <c r="S762" s="22"/>
      <c r="T762" s="22"/>
      <c r="U762" s="22"/>
      <c r="V762" s="22"/>
      <c r="W762" s="22"/>
      <c r="X762" s="22"/>
      <c r="Y762" s="22"/>
      <c r="Z762" s="22"/>
    </row>
    <row r="763" spans="5:26" ht="12.75" customHeight="1" x14ac:dyDescent="0.35">
      <c r="E763" s="21"/>
      <c r="I763" s="22"/>
      <c r="J763" s="22"/>
      <c r="K763" s="22"/>
      <c r="L763" s="22"/>
      <c r="M763" s="22"/>
      <c r="N763" s="22"/>
      <c r="O763" s="22"/>
      <c r="P763" s="22"/>
      <c r="Q763" s="22"/>
      <c r="R763" s="22"/>
      <c r="S763" s="22"/>
      <c r="T763" s="22"/>
      <c r="U763" s="22"/>
      <c r="V763" s="22"/>
      <c r="W763" s="22"/>
      <c r="X763" s="22"/>
      <c r="Y763" s="22"/>
      <c r="Z763" s="22"/>
    </row>
    <row r="764" spans="5:26" ht="12.75" customHeight="1" x14ac:dyDescent="0.35">
      <c r="E764" s="21"/>
      <c r="I764" s="22"/>
      <c r="J764" s="22"/>
      <c r="K764" s="22"/>
      <c r="L764" s="22"/>
      <c r="M764" s="22"/>
      <c r="N764" s="22"/>
      <c r="O764" s="22"/>
      <c r="P764" s="22"/>
      <c r="Q764" s="22"/>
      <c r="R764" s="22"/>
      <c r="S764" s="22"/>
      <c r="T764" s="22"/>
      <c r="U764" s="22"/>
      <c r="V764" s="22"/>
      <c r="W764" s="22"/>
      <c r="X764" s="22"/>
      <c r="Y764" s="22"/>
      <c r="Z764" s="22"/>
    </row>
    <row r="765" spans="5:26" ht="12.75" customHeight="1" x14ac:dyDescent="0.35">
      <c r="E765" s="21"/>
      <c r="I765" s="22"/>
      <c r="J765" s="22"/>
      <c r="K765" s="22"/>
      <c r="L765" s="22"/>
      <c r="M765" s="22"/>
      <c r="N765" s="22"/>
      <c r="O765" s="22"/>
      <c r="P765" s="22"/>
      <c r="Q765" s="22"/>
      <c r="R765" s="22"/>
      <c r="S765" s="22"/>
      <c r="T765" s="22"/>
      <c r="U765" s="22"/>
      <c r="V765" s="22"/>
      <c r="W765" s="22"/>
      <c r="X765" s="22"/>
      <c r="Y765" s="22"/>
      <c r="Z765" s="22"/>
    </row>
    <row r="766" spans="5:26" ht="12.75" customHeight="1" x14ac:dyDescent="0.35">
      <c r="E766" s="21"/>
      <c r="I766" s="22"/>
      <c r="J766" s="22"/>
      <c r="K766" s="22"/>
      <c r="L766" s="22"/>
      <c r="M766" s="22"/>
      <c r="N766" s="22"/>
      <c r="O766" s="22"/>
      <c r="P766" s="22"/>
      <c r="Q766" s="22"/>
      <c r="R766" s="22"/>
      <c r="S766" s="22"/>
      <c r="T766" s="22"/>
      <c r="U766" s="22"/>
      <c r="V766" s="22"/>
      <c r="W766" s="22"/>
      <c r="X766" s="22"/>
      <c r="Y766" s="22"/>
      <c r="Z766" s="22"/>
    </row>
    <row r="767" spans="5:26" ht="12.75" customHeight="1" x14ac:dyDescent="0.35">
      <c r="E767" s="21"/>
      <c r="I767" s="22"/>
      <c r="J767" s="22"/>
      <c r="K767" s="22"/>
      <c r="L767" s="22"/>
      <c r="M767" s="22"/>
      <c r="N767" s="22"/>
      <c r="O767" s="22"/>
      <c r="P767" s="22"/>
      <c r="Q767" s="22"/>
      <c r="R767" s="22"/>
      <c r="S767" s="22"/>
      <c r="T767" s="22"/>
      <c r="U767" s="22"/>
      <c r="V767" s="22"/>
      <c r="W767" s="22"/>
      <c r="X767" s="22"/>
      <c r="Y767" s="22"/>
      <c r="Z767" s="22"/>
    </row>
    <row r="768" spans="5:26" ht="12.75" customHeight="1" x14ac:dyDescent="0.35">
      <c r="E768" s="21"/>
      <c r="I768" s="22"/>
      <c r="J768" s="22"/>
      <c r="K768" s="22"/>
      <c r="L768" s="22"/>
      <c r="M768" s="22"/>
      <c r="N768" s="22"/>
      <c r="O768" s="22"/>
      <c r="P768" s="22"/>
      <c r="Q768" s="22"/>
      <c r="R768" s="22"/>
      <c r="S768" s="22"/>
      <c r="T768" s="22"/>
      <c r="U768" s="22"/>
      <c r="V768" s="22"/>
      <c r="W768" s="22"/>
      <c r="X768" s="22"/>
      <c r="Y768" s="22"/>
      <c r="Z768" s="22"/>
    </row>
    <row r="769" spans="5:26" ht="12.75" customHeight="1" x14ac:dyDescent="0.35">
      <c r="E769" s="21"/>
      <c r="I769" s="22"/>
      <c r="J769" s="22"/>
      <c r="K769" s="22"/>
      <c r="L769" s="22"/>
      <c r="M769" s="22"/>
      <c r="N769" s="22"/>
      <c r="O769" s="22"/>
      <c r="P769" s="22"/>
      <c r="Q769" s="22"/>
      <c r="R769" s="22"/>
      <c r="S769" s="22"/>
      <c r="T769" s="22"/>
      <c r="U769" s="22"/>
      <c r="V769" s="22"/>
      <c r="W769" s="22"/>
      <c r="X769" s="22"/>
      <c r="Y769" s="22"/>
      <c r="Z769" s="22"/>
    </row>
    <row r="770" spans="5:26" ht="12.75" customHeight="1" x14ac:dyDescent="0.35">
      <c r="E770" s="21"/>
      <c r="I770" s="22"/>
      <c r="J770" s="22"/>
      <c r="K770" s="22"/>
      <c r="L770" s="22"/>
      <c r="M770" s="22"/>
      <c r="N770" s="22"/>
      <c r="O770" s="22"/>
      <c r="P770" s="22"/>
      <c r="Q770" s="22"/>
      <c r="R770" s="22"/>
      <c r="S770" s="22"/>
      <c r="T770" s="22"/>
      <c r="U770" s="22"/>
      <c r="V770" s="22"/>
      <c r="W770" s="22"/>
      <c r="X770" s="22"/>
      <c r="Y770" s="22"/>
      <c r="Z770" s="22"/>
    </row>
    <row r="771" spans="5:26" ht="12.75" customHeight="1" x14ac:dyDescent="0.35">
      <c r="E771" s="21"/>
      <c r="I771" s="22"/>
      <c r="J771" s="22"/>
      <c r="K771" s="22"/>
      <c r="L771" s="22"/>
      <c r="M771" s="22"/>
      <c r="N771" s="22"/>
      <c r="O771" s="22"/>
      <c r="P771" s="22"/>
      <c r="Q771" s="22"/>
      <c r="R771" s="22"/>
      <c r="S771" s="22"/>
      <c r="T771" s="22"/>
      <c r="U771" s="22"/>
      <c r="V771" s="22"/>
      <c r="W771" s="22"/>
      <c r="X771" s="22"/>
      <c r="Y771" s="22"/>
      <c r="Z771" s="22"/>
    </row>
    <row r="772" spans="5:26" ht="12.75" customHeight="1" x14ac:dyDescent="0.35">
      <c r="E772" s="21"/>
      <c r="I772" s="22"/>
      <c r="J772" s="22"/>
      <c r="K772" s="22"/>
      <c r="L772" s="22"/>
      <c r="M772" s="22"/>
      <c r="N772" s="22"/>
      <c r="O772" s="22"/>
      <c r="P772" s="22"/>
      <c r="Q772" s="22"/>
      <c r="R772" s="22"/>
      <c r="S772" s="22"/>
      <c r="T772" s="22"/>
      <c r="U772" s="22"/>
      <c r="V772" s="22"/>
      <c r="W772" s="22"/>
      <c r="X772" s="22"/>
      <c r="Y772" s="22"/>
      <c r="Z772" s="22"/>
    </row>
    <row r="773" spans="5:26" ht="12.75" customHeight="1" x14ac:dyDescent="0.35">
      <c r="E773" s="21"/>
      <c r="I773" s="22"/>
      <c r="J773" s="22"/>
      <c r="K773" s="22"/>
      <c r="L773" s="22"/>
      <c r="M773" s="22"/>
      <c r="N773" s="22"/>
      <c r="O773" s="22"/>
      <c r="P773" s="22"/>
      <c r="Q773" s="22"/>
      <c r="R773" s="22"/>
      <c r="S773" s="22"/>
      <c r="T773" s="22"/>
      <c r="U773" s="22"/>
      <c r="V773" s="22"/>
      <c r="W773" s="22"/>
      <c r="X773" s="22"/>
      <c r="Y773" s="22"/>
      <c r="Z773" s="22"/>
    </row>
    <row r="774" spans="5:26" ht="12.75" customHeight="1" x14ac:dyDescent="0.35">
      <c r="E774" s="21"/>
      <c r="I774" s="22"/>
      <c r="J774" s="22"/>
      <c r="K774" s="22"/>
      <c r="L774" s="22"/>
      <c r="M774" s="22"/>
      <c r="N774" s="22"/>
      <c r="O774" s="22"/>
      <c r="P774" s="22"/>
      <c r="Q774" s="22"/>
      <c r="R774" s="22"/>
      <c r="S774" s="22"/>
      <c r="T774" s="22"/>
      <c r="U774" s="22"/>
      <c r="V774" s="22"/>
      <c r="W774" s="22"/>
      <c r="X774" s="22"/>
      <c r="Y774" s="22"/>
      <c r="Z774" s="22"/>
    </row>
    <row r="775" spans="5:26" ht="12.75" customHeight="1" x14ac:dyDescent="0.35">
      <c r="E775" s="21"/>
      <c r="I775" s="22"/>
      <c r="J775" s="22"/>
      <c r="K775" s="22"/>
      <c r="L775" s="22"/>
      <c r="M775" s="22"/>
      <c r="N775" s="22"/>
      <c r="O775" s="22"/>
      <c r="P775" s="22"/>
      <c r="Q775" s="22"/>
      <c r="R775" s="22"/>
      <c r="S775" s="22"/>
      <c r="T775" s="22"/>
      <c r="U775" s="22"/>
      <c r="V775" s="22"/>
      <c r="W775" s="22"/>
      <c r="X775" s="22"/>
      <c r="Y775" s="22"/>
      <c r="Z775" s="22"/>
    </row>
    <row r="776" spans="5:26" ht="12.75" customHeight="1" x14ac:dyDescent="0.35">
      <c r="E776" s="21"/>
      <c r="I776" s="22"/>
      <c r="J776" s="22"/>
      <c r="K776" s="22"/>
      <c r="L776" s="22"/>
      <c r="M776" s="22"/>
      <c r="N776" s="22"/>
      <c r="O776" s="22"/>
      <c r="P776" s="22"/>
      <c r="Q776" s="22"/>
      <c r="R776" s="22"/>
      <c r="S776" s="22"/>
      <c r="T776" s="22"/>
      <c r="U776" s="22"/>
      <c r="V776" s="22"/>
      <c r="W776" s="22"/>
      <c r="X776" s="22"/>
      <c r="Y776" s="22"/>
      <c r="Z776" s="22"/>
    </row>
    <row r="777" spans="5:26" ht="12.75" customHeight="1" x14ac:dyDescent="0.35">
      <c r="E777" s="21"/>
      <c r="I777" s="22"/>
      <c r="J777" s="22"/>
      <c r="K777" s="22"/>
      <c r="L777" s="22"/>
      <c r="M777" s="22"/>
      <c r="N777" s="22"/>
      <c r="O777" s="22"/>
      <c r="P777" s="22"/>
      <c r="Q777" s="22"/>
      <c r="R777" s="22"/>
      <c r="S777" s="22"/>
      <c r="T777" s="22"/>
      <c r="U777" s="22"/>
      <c r="V777" s="22"/>
      <c r="W777" s="22"/>
      <c r="X777" s="22"/>
      <c r="Y777" s="22"/>
      <c r="Z777" s="22"/>
    </row>
    <row r="778" spans="5:26" ht="12.75" customHeight="1" x14ac:dyDescent="0.35">
      <c r="E778" s="21"/>
      <c r="I778" s="22"/>
      <c r="J778" s="22"/>
      <c r="K778" s="22"/>
      <c r="L778" s="22"/>
      <c r="M778" s="22"/>
      <c r="N778" s="22"/>
      <c r="O778" s="22"/>
      <c r="P778" s="22"/>
      <c r="Q778" s="22"/>
      <c r="R778" s="22"/>
      <c r="S778" s="22"/>
      <c r="T778" s="22"/>
      <c r="U778" s="22"/>
      <c r="V778" s="22"/>
      <c r="W778" s="22"/>
      <c r="X778" s="22"/>
      <c r="Y778" s="22"/>
      <c r="Z778" s="22"/>
    </row>
    <row r="779" spans="5:26" ht="12.75" customHeight="1" x14ac:dyDescent="0.35">
      <c r="E779" s="21"/>
      <c r="I779" s="22"/>
      <c r="J779" s="22"/>
      <c r="K779" s="22"/>
      <c r="L779" s="22"/>
      <c r="M779" s="22"/>
      <c r="N779" s="22"/>
      <c r="O779" s="22"/>
      <c r="P779" s="22"/>
      <c r="Q779" s="22"/>
      <c r="R779" s="22"/>
      <c r="S779" s="22"/>
      <c r="T779" s="22"/>
      <c r="U779" s="22"/>
      <c r="V779" s="22"/>
      <c r="W779" s="22"/>
      <c r="X779" s="22"/>
      <c r="Y779" s="22"/>
      <c r="Z779" s="22"/>
    </row>
    <row r="780" spans="5:26" ht="12.75" customHeight="1" x14ac:dyDescent="0.35">
      <c r="E780" s="21"/>
      <c r="I780" s="22"/>
      <c r="J780" s="22"/>
      <c r="K780" s="22"/>
      <c r="L780" s="22"/>
      <c r="M780" s="22"/>
      <c r="N780" s="22"/>
      <c r="O780" s="22"/>
      <c r="P780" s="22"/>
      <c r="Q780" s="22"/>
      <c r="R780" s="22"/>
      <c r="S780" s="22"/>
      <c r="T780" s="22"/>
      <c r="U780" s="22"/>
      <c r="V780" s="22"/>
      <c r="W780" s="22"/>
      <c r="X780" s="22"/>
      <c r="Y780" s="22"/>
      <c r="Z780" s="22"/>
    </row>
    <row r="781" spans="5:26" ht="12.75" customHeight="1" x14ac:dyDescent="0.35">
      <c r="E781" s="21"/>
      <c r="I781" s="22"/>
      <c r="J781" s="22"/>
      <c r="K781" s="22"/>
      <c r="L781" s="22"/>
      <c r="M781" s="22"/>
      <c r="N781" s="22"/>
      <c r="O781" s="22"/>
      <c r="P781" s="22"/>
      <c r="Q781" s="22"/>
      <c r="R781" s="22"/>
      <c r="S781" s="22"/>
      <c r="T781" s="22"/>
      <c r="U781" s="22"/>
      <c r="V781" s="22"/>
      <c r="W781" s="22"/>
      <c r="X781" s="22"/>
      <c r="Y781" s="22"/>
      <c r="Z781" s="22"/>
    </row>
    <row r="782" spans="5:26" ht="12.75" customHeight="1" x14ac:dyDescent="0.35">
      <c r="E782" s="21"/>
      <c r="I782" s="22"/>
      <c r="J782" s="22"/>
      <c r="K782" s="22"/>
      <c r="L782" s="22"/>
      <c r="M782" s="22"/>
      <c r="N782" s="22"/>
      <c r="O782" s="22"/>
      <c r="P782" s="22"/>
      <c r="Q782" s="22"/>
      <c r="R782" s="22"/>
      <c r="S782" s="22"/>
      <c r="T782" s="22"/>
      <c r="U782" s="22"/>
      <c r="V782" s="22"/>
      <c r="W782" s="22"/>
      <c r="X782" s="22"/>
      <c r="Y782" s="22"/>
      <c r="Z782" s="22"/>
    </row>
    <row r="783" spans="5:26" ht="12.75" customHeight="1" x14ac:dyDescent="0.35">
      <c r="E783" s="21"/>
      <c r="I783" s="22"/>
      <c r="J783" s="22"/>
      <c r="K783" s="22"/>
      <c r="L783" s="22"/>
      <c r="M783" s="22"/>
      <c r="N783" s="22"/>
      <c r="O783" s="22"/>
      <c r="P783" s="22"/>
      <c r="Q783" s="22"/>
      <c r="R783" s="22"/>
      <c r="S783" s="22"/>
      <c r="T783" s="22"/>
      <c r="U783" s="22"/>
      <c r="V783" s="22"/>
      <c r="W783" s="22"/>
      <c r="X783" s="22"/>
      <c r="Y783" s="22"/>
      <c r="Z783" s="22"/>
    </row>
    <row r="784" spans="5:26" ht="12.75" customHeight="1" x14ac:dyDescent="0.35">
      <c r="E784" s="21"/>
      <c r="I784" s="22"/>
      <c r="J784" s="22"/>
      <c r="K784" s="22"/>
      <c r="L784" s="22"/>
      <c r="M784" s="22"/>
      <c r="N784" s="22"/>
      <c r="O784" s="22"/>
      <c r="P784" s="22"/>
      <c r="Q784" s="22"/>
      <c r="R784" s="22"/>
      <c r="S784" s="22"/>
      <c r="T784" s="22"/>
      <c r="U784" s="22"/>
      <c r="V784" s="22"/>
      <c r="W784" s="22"/>
      <c r="X784" s="22"/>
      <c r="Y784" s="22"/>
      <c r="Z784" s="22"/>
    </row>
    <row r="785" spans="5:26" ht="12.75" customHeight="1" x14ac:dyDescent="0.35">
      <c r="E785" s="21"/>
      <c r="I785" s="22"/>
      <c r="J785" s="22"/>
      <c r="K785" s="22"/>
      <c r="L785" s="22"/>
      <c r="M785" s="22"/>
      <c r="N785" s="22"/>
      <c r="O785" s="22"/>
      <c r="P785" s="22"/>
      <c r="Q785" s="22"/>
      <c r="R785" s="22"/>
      <c r="S785" s="22"/>
      <c r="T785" s="22"/>
      <c r="U785" s="22"/>
      <c r="V785" s="22"/>
      <c r="W785" s="22"/>
      <c r="X785" s="22"/>
      <c r="Y785" s="22"/>
      <c r="Z785" s="22"/>
    </row>
    <row r="786" spans="5:26" ht="12.75" customHeight="1" x14ac:dyDescent="0.35">
      <c r="E786" s="21"/>
      <c r="I786" s="22"/>
      <c r="J786" s="22"/>
      <c r="K786" s="22"/>
      <c r="L786" s="22"/>
      <c r="M786" s="22"/>
      <c r="N786" s="22"/>
      <c r="O786" s="22"/>
      <c r="P786" s="22"/>
      <c r="Q786" s="22"/>
      <c r="R786" s="22"/>
      <c r="S786" s="22"/>
      <c r="T786" s="22"/>
      <c r="U786" s="22"/>
      <c r="V786" s="22"/>
      <c r="W786" s="22"/>
      <c r="X786" s="22"/>
      <c r="Y786" s="22"/>
      <c r="Z786" s="22"/>
    </row>
    <row r="787" spans="5:26" ht="12.75" customHeight="1" x14ac:dyDescent="0.35">
      <c r="E787" s="21"/>
      <c r="I787" s="22"/>
      <c r="J787" s="22"/>
      <c r="K787" s="22"/>
      <c r="L787" s="22"/>
      <c r="M787" s="22"/>
      <c r="N787" s="22"/>
      <c r="O787" s="22"/>
      <c r="P787" s="22"/>
      <c r="Q787" s="22"/>
      <c r="R787" s="22"/>
      <c r="S787" s="22"/>
      <c r="T787" s="22"/>
      <c r="U787" s="22"/>
      <c r="V787" s="22"/>
      <c r="W787" s="22"/>
      <c r="X787" s="22"/>
      <c r="Y787" s="22"/>
      <c r="Z787" s="22"/>
    </row>
    <row r="788" spans="5:26" ht="12.75" customHeight="1" x14ac:dyDescent="0.35">
      <c r="E788" s="21"/>
      <c r="I788" s="22"/>
      <c r="J788" s="22"/>
      <c r="K788" s="22"/>
      <c r="L788" s="22"/>
      <c r="M788" s="22"/>
      <c r="N788" s="22"/>
      <c r="O788" s="22"/>
      <c r="P788" s="22"/>
      <c r="Q788" s="22"/>
      <c r="R788" s="22"/>
      <c r="S788" s="22"/>
      <c r="T788" s="22"/>
      <c r="U788" s="22"/>
      <c r="V788" s="22"/>
      <c r="W788" s="22"/>
      <c r="X788" s="22"/>
      <c r="Y788" s="22"/>
      <c r="Z788" s="22"/>
    </row>
    <row r="789" spans="5:26" ht="12.75" customHeight="1" x14ac:dyDescent="0.35">
      <c r="E789" s="21"/>
      <c r="I789" s="22"/>
      <c r="J789" s="22"/>
      <c r="K789" s="22"/>
      <c r="L789" s="22"/>
      <c r="M789" s="22"/>
      <c r="N789" s="22"/>
      <c r="O789" s="22"/>
      <c r="P789" s="22"/>
      <c r="Q789" s="22"/>
      <c r="R789" s="22"/>
      <c r="S789" s="22"/>
      <c r="T789" s="22"/>
      <c r="U789" s="22"/>
      <c r="V789" s="22"/>
      <c r="W789" s="22"/>
      <c r="X789" s="22"/>
      <c r="Y789" s="22"/>
      <c r="Z789" s="22"/>
    </row>
    <row r="790" spans="5:26" ht="12.75" customHeight="1" x14ac:dyDescent="0.35">
      <c r="E790" s="21"/>
      <c r="I790" s="22"/>
      <c r="J790" s="22"/>
      <c r="K790" s="22"/>
      <c r="L790" s="22"/>
      <c r="M790" s="22"/>
      <c r="N790" s="22"/>
      <c r="O790" s="22"/>
      <c r="P790" s="22"/>
      <c r="Q790" s="22"/>
      <c r="R790" s="22"/>
      <c r="S790" s="22"/>
      <c r="T790" s="22"/>
      <c r="U790" s="22"/>
      <c r="V790" s="22"/>
      <c r="W790" s="22"/>
      <c r="X790" s="22"/>
      <c r="Y790" s="22"/>
      <c r="Z790" s="22"/>
    </row>
    <row r="791" spans="5:26" ht="12.75" customHeight="1" x14ac:dyDescent="0.35">
      <c r="E791" s="21"/>
      <c r="I791" s="22"/>
      <c r="J791" s="22"/>
      <c r="K791" s="22"/>
      <c r="L791" s="22"/>
      <c r="M791" s="22"/>
      <c r="N791" s="22"/>
      <c r="O791" s="22"/>
      <c r="P791" s="22"/>
      <c r="Q791" s="22"/>
      <c r="R791" s="22"/>
      <c r="S791" s="22"/>
      <c r="T791" s="22"/>
      <c r="U791" s="22"/>
      <c r="V791" s="22"/>
      <c r="W791" s="22"/>
      <c r="X791" s="22"/>
      <c r="Y791" s="22"/>
      <c r="Z791" s="22"/>
    </row>
    <row r="792" spans="5:26" ht="12.75" customHeight="1" x14ac:dyDescent="0.35">
      <c r="E792" s="21"/>
      <c r="I792" s="22"/>
      <c r="J792" s="22"/>
      <c r="K792" s="22"/>
      <c r="L792" s="22"/>
      <c r="M792" s="22"/>
      <c r="N792" s="22"/>
      <c r="O792" s="22"/>
      <c r="P792" s="22"/>
      <c r="Q792" s="22"/>
      <c r="R792" s="22"/>
      <c r="S792" s="22"/>
      <c r="T792" s="22"/>
      <c r="U792" s="22"/>
      <c r="V792" s="22"/>
      <c r="W792" s="22"/>
      <c r="X792" s="22"/>
      <c r="Y792" s="22"/>
      <c r="Z792" s="22"/>
    </row>
    <row r="793" spans="5:26" ht="12.75" customHeight="1" x14ac:dyDescent="0.35">
      <c r="E793" s="21"/>
      <c r="I793" s="22"/>
      <c r="J793" s="22"/>
      <c r="K793" s="22"/>
      <c r="L793" s="22"/>
      <c r="M793" s="22"/>
      <c r="N793" s="22"/>
      <c r="O793" s="22"/>
      <c r="P793" s="22"/>
      <c r="Q793" s="22"/>
      <c r="R793" s="22"/>
      <c r="S793" s="22"/>
      <c r="T793" s="22"/>
      <c r="U793" s="22"/>
      <c r="V793" s="22"/>
      <c r="W793" s="22"/>
      <c r="X793" s="22"/>
      <c r="Y793" s="22"/>
      <c r="Z793" s="22"/>
    </row>
    <row r="794" spans="5:26" ht="12.75" customHeight="1" x14ac:dyDescent="0.35">
      <c r="E794" s="21"/>
      <c r="I794" s="22"/>
      <c r="J794" s="22"/>
      <c r="K794" s="22"/>
      <c r="L794" s="22"/>
      <c r="M794" s="22"/>
      <c r="N794" s="22"/>
      <c r="O794" s="22"/>
      <c r="P794" s="22"/>
      <c r="Q794" s="22"/>
      <c r="R794" s="22"/>
      <c r="S794" s="22"/>
      <c r="T794" s="22"/>
      <c r="U794" s="22"/>
      <c r="V794" s="22"/>
      <c r="W794" s="22"/>
      <c r="X794" s="22"/>
      <c r="Y794" s="22"/>
      <c r="Z794" s="22"/>
    </row>
    <row r="795" spans="5:26" ht="12.75" customHeight="1" x14ac:dyDescent="0.35">
      <c r="E795" s="21"/>
      <c r="I795" s="22"/>
      <c r="J795" s="22"/>
      <c r="K795" s="22"/>
      <c r="L795" s="22"/>
      <c r="M795" s="22"/>
      <c r="N795" s="22"/>
      <c r="O795" s="22"/>
      <c r="P795" s="22"/>
      <c r="Q795" s="22"/>
      <c r="R795" s="22"/>
      <c r="S795" s="22"/>
      <c r="T795" s="22"/>
      <c r="U795" s="22"/>
      <c r="V795" s="22"/>
      <c r="W795" s="22"/>
      <c r="X795" s="22"/>
      <c r="Y795" s="22"/>
      <c r="Z795" s="22"/>
    </row>
    <row r="796" spans="5:26" ht="12.75" customHeight="1" x14ac:dyDescent="0.35">
      <c r="E796" s="21"/>
      <c r="I796" s="22"/>
      <c r="J796" s="22"/>
      <c r="K796" s="22"/>
      <c r="L796" s="22"/>
      <c r="M796" s="22"/>
      <c r="N796" s="22"/>
      <c r="O796" s="22"/>
      <c r="P796" s="22"/>
      <c r="Q796" s="22"/>
      <c r="R796" s="22"/>
      <c r="S796" s="22"/>
      <c r="T796" s="22"/>
      <c r="U796" s="22"/>
      <c r="V796" s="22"/>
      <c r="W796" s="22"/>
      <c r="X796" s="22"/>
      <c r="Y796" s="22"/>
      <c r="Z796" s="22"/>
    </row>
    <row r="797" spans="5:26" ht="12.75" customHeight="1" x14ac:dyDescent="0.35">
      <c r="E797" s="21"/>
      <c r="I797" s="22"/>
      <c r="J797" s="22"/>
      <c r="K797" s="22"/>
      <c r="L797" s="22"/>
      <c r="M797" s="22"/>
      <c r="N797" s="22"/>
      <c r="O797" s="22"/>
      <c r="P797" s="22"/>
      <c r="Q797" s="22"/>
      <c r="R797" s="22"/>
      <c r="S797" s="22"/>
      <c r="T797" s="22"/>
      <c r="U797" s="22"/>
      <c r="V797" s="22"/>
      <c r="W797" s="22"/>
      <c r="X797" s="22"/>
      <c r="Y797" s="22"/>
      <c r="Z797" s="22"/>
    </row>
    <row r="798" spans="5:26" ht="12.75" customHeight="1" x14ac:dyDescent="0.35">
      <c r="E798" s="21"/>
      <c r="I798" s="22"/>
      <c r="J798" s="22"/>
      <c r="K798" s="22"/>
      <c r="L798" s="22"/>
      <c r="M798" s="22"/>
      <c r="N798" s="22"/>
      <c r="O798" s="22"/>
      <c r="P798" s="22"/>
      <c r="Q798" s="22"/>
      <c r="R798" s="22"/>
      <c r="S798" s="22"/>
      <c r="T798" s="22"/>
      <c r="U798" s="22"/>
      <c r="V798" s="22"/>
      <c r="W798" s="22"/>
      <c r="X798" s="22"/>
      <c r="Y798" s="22"/>
      <c r="Z798" s="22"/>
    </row>
    <row r="799" spans="5:26" ht="12.75" customHeight="1" x14ac:dyDescent="0.35">
      <c r="E799" s="21"/>
      <c r="I799" s="22"/>
      <c r="J799" s="22"/>
      <c r="K799" s="22"/>
      <c r="L799" s="22"/>
      <c r="M799" s="22"/>
      <c r="N799" s="22"/>
      <c r="O799" s="22"/>
      <c r="P799" s="22"/>
      <c r="Q799" s="22"/>
      <c r="R799" s="22"/>
      <c r="S799" s="22"/>
      <c r="T799" s="22"/>
      <c r="U799" s="22"/>
      <c r="V799" s="22"/>
      <c r="W799" s="22"/>
      <c r="X799" s="22"/>
      <c r="Y799" s="22"/>
      <c r="Z799" s="22"/>
    </row>
    <row r="800" spans="5:26" ht="12.75" customHeight="1" x14ac:dyDescent="0.35">
      <c r="E800" s="21"/>
      <c r="I800" s="22"/>
      <c r="J800" s="22"/>
      <c r="K800" s="22"/>
      <c r="L800" s="22"/>
      <c r="M800" s="22"/>
      <c r="N800" s="22"/>
      <c r="O800" s="22"/>
      <c r="P800" s="22"/>
      <c r="Q800" s="22"/>
      <c r="R800" s="22"/>
      <c r="S800" s="22"/>
      <c r="T800" s="22"/>
      <c r="U800" s="22"/>
      <c r="V800" s="22"/>
      <c r="W800" s="22"/>
      <c r="X800" s="22"/>
      <c r="Y800" s="22"/>
      <c r="Z800" s="22"/>
    </row>
    <row r="801" spans="5:26" ht="12.75" customHeight="1" x14ac:dyDescent="0.35">
      <c r="E801" s="21"/>
      <c r="I801" s="22"/>
      <c r="J801" s="22"/>
      <c r="K801" s="22"/>
      <c r="L801" s="22"/>
      <c r="M801" s="22"/>
      <c r="N801" s="22"/>
      <c r="O801" s="22"/>
      <c r="P801" s="22"/>
      <c r="Q801" s="22"/>
      <c r="R801" s="22"/>
      <c r="S801" s="22"/>
      <c r="T801" s="22"/>
      <c r="U801" s="22"/>
      <c r="V801" s="22"/>
      <c r="W801" s="22"/>
      <c r="X801" s="22"/>
      <c r="Y801" s="22"/>
      <c r="Z801" s="22"/>
    </row>
    <row r="802" spans="5:26" ht="12.75" customHeight="1" x14ac:dyDescent="0.35">
      <c r="E802" s="21"/>
      <c r="I802" s="22"/>
      <c r="J802" s="22"/>
      <c r="K802" s="22"/>
      <c r="L802" s="22"/>
      <c r="M802" s="22"/>
      <c r="N802" s="22"/>
      <c r="O802" s="22"/>
      <c r="P802" s="22"/>
      <c r="Q802" s="22"/>
      <c r="R802" s="22"/>
      <c r="S802" s="22"/>
      <c r="T802" s="22"/>
      <c r="U802" s="22"/>
      <c r="V802" s="22"/>
      <c r="W802" s="22"/>
      <c r="X802" s="22"/>
      <c r="Y802" s="22"/>
      <c r="Z802" s="22"/>
    </row>
    <row r="803" spans="5:26" ht="12.75" customHeight="1" x14ac:dyDescent="0.35">
      <c r="E803" s="21"/>
      <c r="I803" s="22"/>
      <c r="J803" s="22"/>
      <c r="K803" s="22"/>
      <c r="L803" s="22"/>
      <c r="M803" s="22"/>
      <c r="N803" s="22"/>
      <c r="O803" s="22"/>
      <c r="P803" s="22"/>
      <c r="Q803" s="22"/>
      <c r="R803" s="22"/>
      <c r="S803" s="22"/>
      <c r="T803" s="22"/>
      <c r="U803" s="22"/>
      <c r="V803" s="22"/>
      <c r="W803" s="22"/>
      <c r="X803" s="22"/>
      <c r="Y803" s="22"/>
      <c r="Z803" s="22"/>
    </row>
    <row r="804" spans="5:26" ht="12.75" customHeight="1" x14ac:dyDescent="0.35">
      <c r="E804" s="21"/>
      <c r="I804" s="22"/>
      <c r="J804" s="22"/>
      <c r="K804" s="22"/>
      <c r="L804" s="22"/>
      <c r="M804" s="22"/>
      <c r="N804" s="22"/>
      <c r="O804" s="22"/>
      <c r="P804" s="22"/>
      <c r="Q804" s="22"/>
      <c r="R804" s="22"/>
      <c r="S804" s="22"/>
      <c r="T804" s="22"/>
      <c r="U804" s="22"/>
      <c r="V804" s="22"/>
      <c r="W804" s="22"/>
      <c r="X804" s="22"/>
      <c r="Y804" s="22"/>
      <c r="Z804" s="22"/>
    </row>
    <row r="805" spans="5:26" ht="12.75" customHeight="1" x14ac:dyDescent="0.35">
      <c r="E805" s="21"/>
      <c r="I805" s="22"/>
      <c r="J805" s="22"/>
      <c r="K805" s="22"/>
      <c r="L805" s="22"/>
      <c r="M805" s="22"/>
      <c r="N805" s="22"/>
      <c r="O805" s="22"/>
      <c r="P805" s="22"/>
      <c r="Q805" s="22"/>
      <c r="R805" s="22"/>
      <c r="S805" s="22"/>
      <c r="T805" s="22"/>
      <c r="U805" s="22"/>
      <c r="V805" s="22"/>
      <c r="W805" s="22"/>
      <c r="X805" s="22"/>
      <c r="Y805" s="22"/>
      <c r="Z805" s="22"/>
    </row>
    <row r="806" spans="5:26" ht="12.75" customHeight="1" x14ac:dyDescent="0.35">
      <c r="E806" s="21"/>
      <c r="I806" s="22"/>
      <c r="J806" s="22"/>
      <c r="K806" s="22"/>
      <c r="L806" s="22"/>
      <c r="M806" s="22"/>
      <c r="N806" s="22"/>
      <c r="O806" s="22"/>
      <c r="P806" s="22"/>
      <c r="Q806" s="22"/>
      <c r="R806" s="22"/>
      <c r="S806" s="22"/>
      <c r="T806" s="22"/>
      <c r="U806" s="22"/>
      <c r="V806" s="22"/>
      <c r="W806" s="22"/>
      <c r="X806" s="22"/>
      <c r="Y806" s="22"/>
      <c r="Z806" s="22"/>
    </row>
    <row r="807" spans="5:26" ht="12.75" customHeight="1" x14ac:dyDescent="0.35">
      <c r="E807" s="21"/>
      <c r="I807" s="22"/>
      <c r="J807" s="22"/>
      <c r="K807" s="22"/>
      <c r="L807" s="22"/>
      <c r="M807" s="22"/>
      <c r="N807" s="22"/>
      <c r="O807" s="22"/>
      <c r="P807" s="22"/>
      <c r="Q807" s="22"/>
      <c r="R807" s="22"/>
      <c r="S807" s="22"/>
      <c r="T807" s="22"/>
      <c r="U807" s="22"/>
      <c r="V807" s="22"/>
      <c r="W807" s="22"/>
      <c r="X807" s="22"/>
      <c r="Y807" s="22"/>
      <c r="Z807" s="22"/>
    </row>
    <row r="808" spans="5:26" ht="12.75" customHeight="1" x14ac:dyDescent="0.35">
      <c r="E808" s="21"/>
      <c r="I808" s="22"/>
      <c r="J808" s="22"/>
      <c r="K808" s="22"/>
      <c r="L808" s="22"/>
      <c r="M808" s="22"/>
      <c r="N808" s="22"/>
      <c r="O808" s="22"/>
      <c r="P808" s="22"/>
      <c r="Q808" s="22"/>
      <c r="R808" s="22"/>
      <c r="S808" s="22"/>
      <c r="T808" s="22"/>
      <c r="U808" s="22"/>
      <c r="V808" s="22"/>
      <c r="W808" s="22"/>
      <c r="X808" s="22"/>
      <c r="Y808" s="22"/>
      <c r="Z808" s="22"/>
    </row>
    <row r="809" spans="5:26" ht="12.75" customHeight="1" x14ac:dyDescent="0.35">
      <c r="E809" s="21"/>
      <c r="I809" s="22"/>
      <c r="J809" s="22"/>
      <c r="K809" s="22"/>
      <c r="L809" s="22"/>
      <c r="M809" s="22"/>
      <c r="N809" s="22"/>
      <c r="O809" s="22"/>
      <c r="P809" s="22"/>
      <c r="Q809" s="22"/>
      <c r="R809" s="22"/>
      <c r="S809" s="22"/>
      <c r="T809" s="22"/>
      <c r="U809" s="22"/>
      <c r="V809" s="22"/>
      <c r="W809" s="22"/>
      <c r="X809" s="22"/>
      <c r="Y809" s="22"/>
      <c r="Z809" s="22"/>
    </row>
    <row r="810" spans="5:26" ht="12.75" customHeight="1" x14ac:dyDescent="0.35">
      <c r="E810" s="21"/>
      <c r="I810" s="22"/>
      <c r="J810" s="22"/>
      <c r="K810" s="22"/>
      <c r="L810" s="22"/>
      <c r="M810" s="22"/>
      <c r="N810" s="22"/>
      <c r="O810" s="22"/>
      <c r="P810" s="22"/>
      <c r="Q810" s="22"/>
      <c r="R810" s="22"/>
      <c r="S810" s="22"/>
      <c r="T810" s="22"/>
      <c r="U810" s="22"/>
      <c r="V810" s="22"/>
      <c r="W810" s="22"/>
      <c r="X810" s="22"/>
      <c r="Y810" s="22"/>
      <c r="Z810" s="22"/>
    </row>
    <row r="811" spans="5:26" ht="12.75" customHeight="1" x14ac:dyDescent="0.35">
      <c r="E811" s="21"/>
      <c r="I811" s="22"/>
      <c r="J811" s="22"/>
      <c r="K811" s="22"/>
      <c r="L811" s="22"/>
      <c r="M811" s="22"/>
      <c r="N811" s="22"/>
      <c r="O811" s="22"/>
      <c r="P811" s="22"/>
      <c r="Q811" s="22"/>
      <c r="R811" s="22"/>
      <c r="S811" s="22"/>
      <c r="T811" s="22"/>
      <c r="U811" s="22"/>
      <c r="V811" s="22"/>
      <c r="W811" s="22"/>
      <c r="X811" s="22"/>
      <c r="Y811" s="22"/>
      <c r="Z811" s="22"/>
    </row>
    <row r="812" spans="5:26" ht="12.75" customHeight="1" x14ac:dyDescent="0.35">
      <c r="E812" s="21"/>
      <c r="I812" s="22"/>
      <c r="J812" s="22"/>
      <c r="K812" s="22"/>
      <c r="L812" s="22"/>
      <c r="M812" s="22"/>
      <c r="N812" s="22"/>
      <c r="O812" s="22"/>
      <c r="P812" s="22"/>
      <c r="Q812" s="22"/>
      <c r="R812" s="22"/>
      <c r="S812" s="22"/>
      <c r="T812" s="22"/>
      <c r="U812" s="22"/>
      <c r="V812" s="22"/>
      <c r="W812" s="22"/>
      <c r="X812" s="22"/>
      <c r="Y812" s="22"/>
      <c r="Z812" s="22"/>
    </row>
    <row r="813" spans="5:26" ht="12.75" customHeight="1" x14ac:dyDescent="0.35">
      <c r="E813" s="21"/>
      <c r="I813" s="22"/>
      <c r="J813" s="22"/>
      <c r="K813" s="22"/>
      <c r="L813" s="22"/>
      <c r="M813" s="22"/>
      <c r="N813" s="22"/>
      <c r="O813" s="22"/>
      <c r="P813" s="22"/>
      <c r="Q813" s="22"/>
      <c r="R813" s="22"/>
      <c r="S813" s="22"/>
      <c r="T813" s="22"/>
      <c r="U813" s="22"/>
      <c r="V813" s="22"/>
      <c r="W813" s="22"/>
      <c r="X813" s="22"/>
      <c r="Y813" s="22"/>
      <c r="Z813" s="22"/>
    </row>
    <row r="814" spans="5:26" ht="12.75" customHeight="1" x14ac:dyDescent="0.35">
      <c r="E814" s="21"/>
      <c r="I814" s="22"/>
      <c r="J814" s="22"/>
      <c r="K814" s="22"/>
      <c r="L814" s="22"/>
      <c r="M814" s="22"/>
      <c r="N814" s="22"/>
      <c r="O814" s="22"/>
      <c r="P814" s="22"/>
      <c r="Q814" s="22"/>
      <c r="R814" s="22"/>
      <c r="S814" s="22"/>
      <c r="T814" s="22"/>
      <c r="U814" s="22"/>
      <c r="V814" s="22"/>
      <c r="W814" s="22"/>
      <c r="X814" s="22"/>
      <c r="Y814" s="22"/>
      <c r="Z814" s="22"/>
    </row>
    <row r="815" spans="5:26" ht="12.75" customHeight="1" x14ac:dyDescent="0.35">
      <c r="E815" s="21"/>
      <c r="I815" s="22"/>
      <c r="J815" s="22"/>
      <c r="K815" s="22"/>
      <c r="L815" s="22"/>
      <c r="M815" s="22"/>
      <c r="N815" s="22"/>
      <c r="O815" s="22"/>
      <c r="P815" s="22"/>
      <c r="Q815" s="22"/>
      <c r="R815" s="22"/>
      <c r="S815" s="22"/>
      <c r="T815" s="22"/>
      <c r="U815" s="22"/>
      <c r="V815" s="22"/>
      <c r="W815" s="22"/>
      <c r="X815" s="22"/>
      <c r="Y815" s="22"/>
      <c r="Z815" s="22"/>
    </row>
    <row r="816" spans="5:26" ht="12.75" customHeight="1" x14ac:dyDescent="0.35">
      <c r="E816" s="21"/>
      <c r="I816" s="22"/>
      <c r="J816" s="22"/>
      <c r="K816" s="22"/>
      <c r="L816" s="22"/>
      <c r="M816" s="22"/>
      <c r="N816" s="22"/>
      <c r="O816" s="22"/>
      <c r="P816" s="22"/>
      <c r="Q816" s="22"/>
      <c r="R816" s="22"/>
      <c r="S816" s="22"/>
      <c r="T816" s="22"/>
      <c r="U816" s="22"/>
      <c r="V816" s="22"/>
      <c r="W816" s="22"/>
      <c r="X816" s="22"/>
      <c r="Y816" s="22"/>
      <c r="Z816" s="22"/>
    </row>
    <row r="817" spans="5:26" ht="12.75" customHeight="1" x14ac:dyDescent="0.35">
      <c r="E817" s="21"/>
      <c r="I817" s="22"/>
      <c r="J817" s="22"/>
      <c r="K817" s="22"/>
      <c r="L817" s="22"/>
      <c r="M817" s="22"/>
      <c r="N817" s="22"/>
      <c r="O817" s="22"/>
      <c r="P817" s="22"/>
      <c r="Q817" s="22"/>
      <c r="R817" s="22"/>
      <c r="S817" s="22"/>
      <c r="T817" s="22"/>
      <c r="U817" s="22"/>
      <c r="V817" s="22"/>
      <c r="W817" s="22"/>
      <c r="X817" s="22"/>
      <c r="Y817" s="22"/>
      <c r="Z817" s="22"/>
    </row>
    <row r="818" spans="5:26" ht="12.75" customHeight="1" x14ac:dyDescent="0.35">
      <c r="E818" s="21"/>
      <c r="I818" s="22"/>
      <c r="J818" s="22"/>
      <c r="K818" s="22"/>
      <c r="L818" s="22"/>
      <c r="M818" s="22"/>
      <c r="N818" s="22"/>
      <c r="O818" s="22"/>
      <c r="P818" s="22"/>
      <c r="Q818" s="22"/>
      <c r="R818" s="22"/>
      <c r="S818" s="22"/>
      <c r="T818" s="22"/>
      <c r="U818" s="22"/>
      <c r="V818" s="22"/>
      <c r="W818" s="22"/>
      <c r="X818" s="22"/>
      <c r="Y818" s="22"/>
      <c r="Z818" s="22"/>
    </row>
    <row r="819" spans="5:26" ht="12.75" customHeight="1" x14ac:dyDescent="0.35">
      <c r="E819" s="21"/>
      <c r="I819" s="22"/>
      <c r="J819" s="22"/>
      <c r="K819" s="22"/>
      <c r="L819" s="22"/>
      <c r="M819" s="22"/>
      <c r="N819" s="22"/>
      <c r="O819" s="22"/>
      <c r="P819" s="22"/>
      <c r="Q819" s="22"/>
      <c r="R819" s="22"/>
      <c r="S819" s="22"/>
      <c r="T819" s="22"/>
      <c r="U819" s="22"/>
      <c r="V819" s="22"/>
      <c r="W819" s="22"/>
      <c r="X819" s="22"/>
      <c r="Y819" s="22"/>
      <c r="Z819" s="22"/>
    </row>
    <row r="820" spans="5:26" ht="12.75" customHeight="1" x14ac:dyDescent="0.35">
      <c r="E820" s="21"/>
      <c r="I820" s="22"/>
      <c r="J820" s="22"/>
      <c r="K820" s="22"/>
      <c r="L820" s="22"/>
      <c r="M820" s="22"/>
      <c r="N820" s="22"/>
      <c r="O820" s="22"/>
      <c r="P820" s="22"/>
      <c r="Q820" s="22"/>
      <c r="R820" s="22"/>
      <c r="S820" s="22"/>
      <c r="T820" s="22"/>
      <c r="U820" s="22"/>
      <c r="V820" s="22"/>
      <c r="W820" s="22"/>
      <c r="X820" s="22"/>
      <c r="Y820" s="22"/>
      <c r="Z820" s="22"/>
    </row>
    <row r="821" spans="5:26" ht="12.75" customHeight="1" x14ac:dyDescent="0.35">
      <c r="E821" s="21"/>
      <c r="I821" s="22"/>
      <c r="J821" s="22"/>
      <c r="K821" s="22"/>
      <c r="L821" s="22"/>
      <c r="M821" s="22"/>
      <c r="N821" s="22"/>
      <c r="O821" s="22"/>
      <c r="P821" s="22"/>
      <c r="Q821" s="22"/>
      <c r="R821" s="22"/>
      <c r="S821" s="22"/>
      <c r="T821" s="22"/>
      <c r="U821" s="22"/>
      <c r="V821" s="22"/>
      <c r="W821" s="22"/>
      <c r="X821" s="22"/>
      <c r="Y821" s="22"/>
      <c r="Z821" s="22"/>
    </row>
    <row r="822" spans="5:26" ht="12.75" customHeight="1" x14ac:dyDescent="0.35">
      <c r="E822" s="21"/>
      <c r="I822" s="22"/>
      <c r="J822" s="22"/>
      <c r="K822" s="22"/>
      <c r="L822" s="22"/>
      <c r="M822" s="22"/>
      <c r="N822" s="22"/>
      <c r="O822" s="22"/>
      <c r="P822" s="22"/>
      <c r="Q822" s="22"/>
      <c r="R822" s="22"/>
      <c r="S822" s="22"/>
      <c r="T822" s="22"/>
      <c r="U822" s="22"/>
      <c r="V822" s="22"/>
      <c r="W822" s="22"/>
      <c r="X822" s="22"/>
      <c r="Y822" s="22"/>
      <c r="Z822" s="22"/>
    </row>
    <row r="823" spans="5:26" ht="12.75" customHeight="1" x14ac:dyDescent="0.35">
      <c r="E823" s="21"/>
      <c r="I823" s="22"/>
      <c r="J823" s="22"/>
      <c r="K823" s="22"/>
      <c r="L823" s="22"/>
      <c r="M823" s="22"/>
      <c r="N823" s="22"/>
      <c r="O823" s="22"/>
      <c r="P823" s="22"/>
      <c r="Q823" s="22"/>
      <c r="R823" s="22"/>
      <c r="S823" s="22"/>
      <c r="T823" s="22"/>
      <c r="U823" s="22"/>
      <c r="V823" s="22"/>
      <c r="W823" s="22"/>
      <c r="X823" s="22"/>
      <c r="Y823" s="22"/>
      <c r="Z823" s="22"/>
    </row>
    <row r="824" spans="5:26" ht="12.75" customHeight="1" x14ac:dyDescent="0.35">
      <c r="E824" s="21"/>
      <c r="I824" s="22"/>
      <c r="J824" s="22"/>
      <c r="K824" s="22"/>
      <c r="L824" s="22"/>
      <c r="M824" s="22"/>
      <c r="N824" s="22"/>
      <c r="O824" s="22"/>
      <c r="P824" s="22"/>
      <c r="Q824" s="22"/>
      <c r="R824" s="22"/>
      <c r="S824" s="22"/>
      <c r="T824" s="22"/>
      <c r="U824" s="22"/>
      <c r="V824" s="22"/>
      <c r="W824" s="22"/>
      <c r="X824" s="22"/>
      <c r="Y824" s="22"/>
      <c r="Z824" s="22"/>
    </row>
    <row r="825" spans="5:26" ht="12.75" customHeight="1" x14ac:dyDescent="0.35">
      <c r="E825" s="21"/>
      <c r="I825" s="22"/>
      <c r="J825" s="22"/>
      <c r="K825" s="22"/>
      <c r="L825" s="22"/>
      <c r="M825" s="22"/>
      <c r="N825" s="22"/>
      <c r="O825" s="22"/>
      <c r="P825" s="22"/>
      <c r="Q825" s="22"/>
      <c r="R825" s="22"/>
      <c r="S825" s="22"/>
      <c r="T825" s="22"/>
      <c r="U825" s="22"/>
      <c r="V825" s="22"/>
      <c r="W825" s="22"/>
      <c r="X825" s="22"/>
      <c r="Y825" s="22"/>
      <c r="Z825" s="22"/>
    </row>
    <row r="826" spans="5:26" ht="12.75" customHeight="1" x14ac:dyDescent="0.35">
      <c r="E826" s="21"/>
      <c r="I826" s="22"/>
      <c r="J826" s="22"/>
      <c r="K826" s="22"/>
      <c r="L826" s="22"/>
      <c r="M826" s="22"/>
      <c r="N826" s="22"/>
      <c r="O826" s="22"/>
      <c r="P826" s="22"/>
      <c r="Q826" s="22"/>
      <c r="R826" s="22"/>
      <c r="S826" s="22"/>
      <c r="T826" s="22"/>
      <c r="U826" s="22"/>
      <c r="V826" s="22"/>
      <c r="W826" s="22"/>
      <c r="X826" s="22"/>
      <c r="Y826" s="22"/>
      <c r="Z826" s="22"/>
    </row>
    <row r="827" spans="5:26" ht="12.75" customHeight="1" x14ac:dyDescent="0.35">
      <c r="E827" s="21"/>
      <c r="I827" s="22"/>
      <c r="J827" s="22"/>
      <c r="K827" s="22"/>
      <c r="L827" s="22"/>
      <c r="M827" s="22"/>
      <c r="N827" s="22"/>
      <c r="O827" s="22"/>
      <c r="P827" s="22"/>
      <c r="Q827" s="22"/>
      <c r="R827" s="22"/>
      <c r="S827" s="22"/>
      <c r="T827" s="22"/>
      <c r="U827" s="22"/>
      <c r="V827" s="22"/>
      <c r="W827" s="22"/>
      <c r="X827" s="22"/>
      <c r="Y827" s="22"/>
      <c r="Z827" s="22"/>
    </row>
    <row r="828" spans="5:26" ht="12.75" customHeight="1" x14ac:dyDescent="0.35">
      <c r="E828" s="21"/>
      <c r="I828" s="22"/>
      <c r="J828" s="22"/>
      <c r="K828" s="22"/>
      <c r="L828" s="22"/>
      <c r="M828" s="22"/>
      <c r="N828" s="22"/>
      <c r="O828" s="22"/>
      <c r="P828" s="22"/>
      <c r="Q828" s="22"/>
      <c r="R828" s="22"/>
      <c r="S828" s="22"/>
      <c r="T828" s="22"/>
      <c r="U828" s="22"/>
      <c r="V828" s="22"/>
      <c r="W828" s="22"/>
      <c r="X828" s="22"/>
      <c r="Y828" s="22"/>
      <c r="Z828" s="22"/>
    </row>
    <row r="829" spans="5:26" ht="12.75" customHeight="1" x14ac:dyDescent="0.35">
      <c r="E829" s="21"/>
      <c r="I829" s="22"/>
      <c r="J829" s="22"/>
      <c r="K829" s="22"/>
      <c r="L829" s="22"/>
      <c r="M829" s="22"/>
      <c r="N829" s="22"/>
      <c r="O829" s="22"/>
      <c r="P829" s="22"/>
      <c r="Q829" s="22"/>
      <c r="R829" s="22"/>
      <c r="S829" s="22"/>
      <c r="T829" s="22"/>
      <c r="U829" s="22"/>
      <c r="V829" s="22"/>
      <c r="W829" s="22"/>
      <c r="X829" s="22"/>
      <c r="Y829" s="22"/>
      <c r="Z829" s="22"/>
    </row>
    <row r="830" spans="5:26" ht="12.75" customHeight="1" x14ac:dyDescent="0.35">
      <c r="E830" s="21"/>
      <c r="I830" s="22"/>
      <c r="J830" s="22"/>
      <c r="K830" s="22"/>
      <c r="L830" s="22"/>
      <c r="M830" s="22"/>
      <c r="N830" s="22"/>
      <c r="O830" s="22"/>
      <c r="P830" s="22"/>
      <c r="Q830" s="22"/>
      <c r="R830" s="22"/>
      <c r="S830" s="22"/>
      <c r="T830" s="22"/>
      <c r="U830" s="22"/>
      <c r="V830" s="22"/>
      <c r="W830" s="22"/>
      <c r="X830" s="22"/>
      <c r="Y830" s="22"/>
      <c r="Z830" s="22"/>
    </row>
    <row r="831" spans="5:26" ht="12.75" customHeight="1" x14ac:dyDescent="0.35">
      <c r="E831" s="21"/>
      <c r="I831" s="22"/>
      <c r="J831" s="22"/>
      <c r="K831" s="22"/>
      <c r="L831" s="22"/>
      <c r="M831" s="22"/>
      <c r="N831" s="22"/>
      <c r="O831" s="22"/>
      <c r="P831" s="22"/>
      <c r="Q831" s="22"/>
      <c r="R831" s="22"/>
      <c r="S831" s="22"/>
      <c r="T831" s="22"/>
      <c r="U831" s="22"/>
      <c r="V831" s="22"/>
      <c r="W831" s="22"/>
      <c r="X831" s="22"/>
      <c r="Y831" s="22"/>
      <c r="Z831" s="22"/>
    </row>
    <row r="832" spans="5:26" ht="12.75" customHeight="1" x14ac:dyDescent="0.35">
      <c r="E832" s="21"/>
      <c r="I832" s="22"/>
      <c r="J832" s="22"/>
      <c r="K832" s="22"/>
      <c r="L832" s="22"/>
      <c r="M832" s="22"/>
      <c r="N832" s="22"/>
      <c r="O832" s="22"/>
      <c r="P832" s="22"/>
      <c r="Q832" s="22"/>
      <c r="R832" s="22"/>
      <c r="S832" s="22"/>
      <c r="T832" s="22"/>
      <c r="U832" s="22"/>
      <c r="V832" s="22"/>
      <c r="W832" s="22"/>
      <c r="X832" s="22"/>
      <c r="Y832" s="22"/>
      <c r="Z832" s="22"/>
    </row>
    <row r="833" spans="5:26" ht="12.75" customHeight="1" x14ac:dyDescent="0.35">
      <c r="E833" s="21"/>
      <c r="I833" s="22"/>
      <c r="J833" s="22"/>
      <c r="K833" s="22"/>
      <c r="L833" s="22"/>
      <c r="M833" s="22"/>
      <c r="N833" s="22"/>
      <c r="O833" s="22"/>
      <c r="P833" s="22"/>
      <c r="Q833" s="22"/>
      <c r="R833" s="22"/>
      <c r="S833" s="22"/>
      <c r="T833" s="22"/>
      <c r="U833" s="22"/>
      <c r="V833" s="22"/>
      <c r="W833" s="22"/>
      <c r="X833" s="22"/>
      <c r="Y833" s="22"/>
      <c r="Z833" s="22"/>
    </row>
    <row r="834" spans="5:26" ht="12.75" customHeight="1" x14ac:dyDescent="0.35">
      <c r="E834" s="21"/>
      <c r="I834" s="22"/>
      <c r="J834" s="22"/>
      <c r="K834" s="22"/>
      <c r="L834" s="22"/>
      <c r="M834" s="22"/>
      <c r="N834" s="22"/>
      <c r="O834" s="22"/>
      <c r="P834" s="22"/>
      <c r="Q834" s="22"/>
      <c r="R834" s="22"/>
      <c r="S834" s="22"/>
      <c r="T834" s="22"/>
      <c r="U834" s="22"/>
      <c r="V834" s="22"/>
      <c r="W834" s="22"/>
      <c r="X834" s="22"/>
      <c r="Y834" s="22"/>
      <c r="Z834" s="22"/>
    </row>
    <row r="835" spans="5:26" ht="12.75" customHeight="1" x14ac:dyDescent="0.35">
      <c r="E835" s="21"/>
      <c r="I835" s="22"/>
      <c r="J835" s="22"/>
      <c r="K835" s="22"/>
      <c r="L835" s="22"/>
      <c r="M835" s="22"/>
      <c r="N835" s="22"/>
      <c r="O835" s="22"/>
      <c r="P835" s="22"/>
      <c r="Q835" s="22"/>
      <c r="R835" s="22"/>
      <c r="S835" s="22"/>
      <c r="T835" s="22"/>
      <c r="U835" s="22"/>
      <c r="V835" s="22"/>
      <c r="W835" s="22"/>
      <c r="X835" s="22"/>
      <c r="Y835" s="22"/>
      <c r="Z835" s="22"/>
    </row>
    <row r="836" spans="5:26" ht="12.75" customHeight="1" x14ac:dyDescent="0.35">
      <c r="E836" s="21"/>
      <c r="I836" s="22"/>
      <c r="J836" s="22"/>
      <c r="K836" s="22"/>
      <c r="L836" s="22"/>
      <c r="M836" s="22"/>
      <c r="N836" s="22"/>
      <c r="O836" s="22"/>
      <c r="P836" s="22"/>
      <c r="Q836" s="22"/>
      <c r="R836" s="22"/>
      <c r="S836" s="22"/>
      <c r="T836" s="22"/>
      <c r="U836" s="22"/>
      <c r="V836" s="22"/>
      <c r="W836" s="22"/>
      <c r="X836" s="22"/>
      <c r="Y836" s="22"/>
      <c r="Z836" s="22"/>
    </row>
    <row r="837" spans="5:26" ht="12.75" customHeight="1" x14ac:dyDescent="0.35">
      <c r="E837" s="21"/>
      <c r="I837" s="22"/>
      <c r="J837" s="22"/>
      <c r="K837" s="22"/>
      <c r="L837" s="22"/>
      <c r="M837" s="22"/>
      <c r="N837" s="22"/>
      <c r="O837" s="22"/>
      <c r="P837" s="22"/>
      <c r="Q837" s="22"/>
      <c r="R837" s="22"/>
      <c r="S837" s="22"/>
      <c r="T837" s="22"/>
      <c r="U837" s="22"/>
      <c r="V837" s="22"/>
      <c r="W837" s="22"/>
      <c r="X837" s="22"/>
      <c r="Y837" s="22"/>
      <c r="Z837" s="22"/>
    </row>
    <row r="838" spans="5:26" ht="12.75" customHeight="1" x14ac:dyDescent="0.35">
      <c r="E838" s="21"/>
      <c r="I838" s="22"/>
      <c r="J838" s="22"/>
      <c r="K838" s="22"/>
      <c r="L838" s="22"/>
      <c r="M838" s="22"/>
      <c r="N838" s="22"/>
      <c r="O838" s="22"/>
      <c r="P838" s="22"/>
      <c r="Q838" s="22"/>
      <c r="R838" s="22"/>
      <c r="S838" s="22"/>
      <c r="T838" s="22"/>
      <c r="U838" s="22"/>
      <c r="V838" s="22"/>
      <c r="W838" s="22"/>
      <c r="X838" s="22"/>
      <c r="Y838" s="22"/>
      <c r="Z838" s="22"/>
    </row>
    <row r="839" spans="5:26" ht="12.75" customHeight="1" x14ac:dyDescent="0.35">
      <c r="E839" s="21"/>
      <c r="I839" s="22"/>
      <c r="J839" s="22"/>
      <c r="K839" s="22"/>
      <c r="L839" s="22"/>
      <c r="M839" s="22"/>
      <c r="N839" s="22"/>
      <c r="O839" s="22"/>
      <c r="P839" s="22"/>
      <c r="Q839" s="22"/>
      <c r="R839" s="22"/>
      <c r="S839" s="22"/>
      <c r="T839" s="22"/>
      <c r="U839" s="22"/>
      <c r="V839" s="22"/>
      <c r="W839" s="22"/>
      <c r="X839" s="22"/>
      <c r="Y839" s="22"/>
      <c r="Z839" s="22"/>
    </row>
    <row r="840" spans="5:26" ht="12.75" customHeight="1" x14ac:dyDescent="0.35">
      <c r="E840" s="21"/>
      <c r="I840" s="22"/>
      <c r="J840" s="22"/>
      <c r="K840" s="22"/>
      <c r="L840" s="22"/>
      <c r="M840" s="22"/>
      <c r="N840" s="22"/>
      <c r="O840" s="22"/>
      <c r="P840" s="22"/>
      <c r="Q840" s="22"/>
      <c r="R840" s="22"/>
      <c r="S840" s="22"/>
      <c r="T840" s="22"/>
      <c r="U840" s="22"/>
      <c r="V840" s="22"/>
      <c r="W840" s="22"/>
      <c r="X840" s="22"/>
      <c r="Y840" s="22"/>
      <c r="Z840" s="22"/>
    </row>
    <row r="841" spans="5:26" ht="12.75" customHeight="1" x14ac:dyDescent="0.35">
      <c r="E841" s="21"/>
      <c r="I841" s="22"/>
      <c r="J841" s="22"/>
      <c r="K841" s="22"/>
      <c r="L841" s="22"/>
      <c r="M841" s="22"/>
      <c r="N841" s="22"/>
      <c r="O841" s="22"/>
      <c r="P841" s="22"/>
      <c r="Q841" s="22"/>
      <c r="R841" s="22"/>
      <c r="S841" s="22"/>
      <c r="T841" s="22"/>
      <c r="U841" s="22"/>
      <c r="V841" s="22"/>
      <c r="W841" s="22"/>
      <c r="X841" s="22"/>
      <c r="Y841" s="22"/>
      <c r="Z841" s="22"/>
    </row>
    <row r="842" spans="5:26" ht="12.75" customHeight="1" x14ac:dyDescent="0.35">
      <c r="E842" s="21"/>
      <c r="I842" s="22"/>
      <c r="J842" s="22"/>
      <c r="K842" s="22"/>
      <c r="L842" s="22"/>
      <c r="M842" s="22"/>
      <c r="N842" s="22"/>
      <c r="O842" s="22"/>
      <c r="P842" s="22"/>
      <c r="Q842" s="22"/>
      <c r="R842" s="22"/>
      <c r="S842" s="22"/>
      <c r="T842" s="22"/>
      <c r="U842" s="22"/>
      <c r="V842" s="22"/>
      <c r="W842" s="22"/>
      <c r="X842" s="22"/>
      <c r="Y842" s="22"/>
      <c r="Z842" s="22"/>
    </row>
    <row r="843" spans="5:26" ht="12.75" customHeight="1" x14ac:dyDescent="0.35">
      <c r="E843" s="21"/>
      <c r="I843" s="22"/>
      <c r="J843" s="22"/>
      <c r="K843" s="22"/>
      <c r="L843" s="22"/>
      <c r="M843" s="22"/>
      <c r="N843" s="22"/>
      <c r="O843" s="22"/>
      <c r="P843" s="22"/>
      <c r="Q843" s="22"/>
      <c r="R843" s="22"/>
      <c r="S843" s="22"/>
      <c r="T843" s="22"/>
      <c r="U843" s="22"/>
      <c r="V843" s="22"/>
      <c r="W843" s="22"/>
      <c r="X843" s="22"/>
      <c r="Y843" s="22"/>
      <c r="Z843" s="22"/>
    </row>
    <row r="844" spans="5:26" ht="12.75" customHeight="1" x14ac:dyDescent="0.35">
      <c r="E844" s="21"/>
      <c r="I844" s="22"/>
      <c r="J844" s="22"/>
      <c r="K844" s="22"/>
      <c r="L844" s="22"/>
      <c r="M844" s="22"/>
      <c r="N844" s="22"/>
      <c r="O844" s="22"/>
      <c r="P844" s="22"/>
      <c r="Q844" s="22"/>
      <c r="R844" s="22"/>
      <c r="S844" s="22"/>
      <c r="T844" s="22"/>
      <c r="U844" s="22"/>
      <c r="V844" s="22"/>
      <c r="W844" s="22"/>
      <c r="X844" s="22"/>
      <c r="Y844" s="22"/>
      <c r="Z844" s="22"/>
    </row>
    <row r="845" spans="5:26" ht="12.75" customHeight="1" x14ac:dyDescent="0.35">
      <c r="E845" s="21"/>
      <c r="I845" s="22"/>
      <c r="J845" s="22"/>
      <c r="K845" s="22"/>
      <c r="L845" s="22"/>
      <c r="M845" s="22"/>
      <c r="N845" s="22"/>
      <c r="O845" s="22"/>
      <c r="P845" s="22"/>
      <c r="Q845" s="22"/>
      <c r="R845" s="22"/>
      <c r="S845" s="22"/>
      <c r="T845" s="22"/>
      <c r="U845" s="22"/>
      <c r="V845" s="22"/>
      <c r="W845" s="22"/>
      <c r="X845" s="22"/>
      <c r="Y845" s="22"/>
      <c r="Z845" s="22"/>
    </row>
    <row r="846" spans="5:26" ht="12.75" customHeight="1" x14ac:dyDescent="0.35">
      <c r="E846" s="21"/>
      <c r="I846" s="22"/>
      <c r="J846" s="22"/>
      <c r="K846" s="22"/>
      <c r="L846" s="22"/>
      <c r="M846" s="22"/>
      <c r="N846" s="22"/>
      <c r="O846" s="22"/>
      <c r="P846" s="22"/>
      <c r="Q846" s="22"/>
      <c r="R846" s="22"/>
      <c r="S846" s="22"/>
      <c r="T846" s="22"/>
      <c r="U846" s="22"/>
      <c r="V846" s="22"/>
      <c r="W846" s="22"/>
      <c r="X846" s="22"/>
      <c r="Y846" s="22"/>
      <c r="Z846" s="22"/>
    </row>
    <row r="847" spans="5:26" ht="12.75" customHeight="1" x14ac:dyDescent="0.35">
      <c r="E847" s="21"/>
      <c r="I847" s="22"/>
      <c r="J847" s="22"/>
      <c r="K847" s="22"/>
      <c r="L847" s="22"/>
      <c r="M847" s="22"/>
      <c r="N847" s="22"/>
      <c r="O847" s="22"/>
      <c r="P847" s="22"/>
      <c r="Q847" s="22"/>
      <c r="R847" s="22"/>
      <c r="S847" s="22"/>
      <c r="T847" s="22"/>
      <c r="U847" s="22"/>
      <c r="V847" s="22"/>
      <c r="W847" s="22"/>
      <c r="X847" s="22"/>
      <c r="Y847" s="22"/>
      <c r="Z847" s="22"/>
    </row>
    <row r="848" spans="5:26" ht="12.75" customHeight="1" x14ac:dyDescent="0.35">
      <c r="E848" s="21"/>
      <c r="I848" s="22"/>
      <c r="J848" s="22"/>
      <c r="K848" s="22"/>
      <c r="L848" s="22"/>
      <c r="M848" s="22"/>
      <c r="N848" s="22"/>
      <c r="O848" s="22"/>
      <c r="P848" s="22"/>
      <c r="Q848" s="22"/>
      <c r="R848" s="22"/>
      <c r="S848" s="22"/>
      <c r="T848" s="22"/>
      <c r="U848" s="22"/>
      <c r="V848" s="22"/>
      <c r="W848" s="22"/>
      <c r="X848" s="22"/>
      <c r="Y848" s="22"/>
      <c r="Z848" s="22"/>
    </row>
    <row r="849" spans="5:26" ht="12.75" customHeight="1" x14ac:dyDescent="0.35">
      <c r="E849" s="21"/>
      <c r="I849" s="22"/>
      <c r="J849" s="22"/>
      <c r="K849" s="22"/>
      <c r="L849" s="22"/>
      <c r="M849" s="22"/>
      <c r="N849" s="22"/>
      <c r="O849" s="22"/>
      <c r="P849" s="22"/>
      <c r="Q849" s="22"/>
      <c r="R849" s="22"/>
      <c r="S849" s="22"/>
      <c r="T849" s="22"/>
      <c r="U849" s="22"/>
      <c r="V849" s="22"/>
      <c r="W849" s="22"/>
      <c r="X849" s="22"/>
      <c r="Y849" s="22"/>
      <c r="Z849" s="22"/>
    </row>
    <row r="850" spans="5:26" ht="12.75" customHeight="1" x14ac:dyDescent="0.35">
      <c r="E850" s="21"/>
      <c r="I850" s="22"/>
      <c r="J850" s="22"/>
      <c r="K850" s="22"/>
      <c r="L850" s="22"/>
      <c r="M850" s="22"/>
      <c r="N850" s="22"/>
      <c r="O850" s="22"/>
      <c r="P850" s="22"/>
      <c r="Q850" s="22"/>
      <c r="R850" s="22"/>
      <c r="S850" s="22"/>
      <c r="T850" s="22"/>
      <c r="U850" s="22"/>
      <c r="V850" s="22"/>
      <c r="W850" s="22"/>
      <c r="X850" s="22"/>
      <c r="Y850" s="22"/>
      <c r="Z850" s="22"/>
    </row>
    <row r="851" spans="5:26" ht="12.75" customHeight="1" x14ac:dyDescent="0.35">
      <c r="E851" s="21"/>
      <c r="I851" s="22"/>
      <c r="J851" s="22"/>
      <c r="K851" s="22"/>
      <c r="L851" s="22"/>
      <c r="M851" s="22"/>
      <c r="N851" s="22"/>
      <c r="O851" s="22"/>
      <c r="P851" s="22"/>
      <c r="Q851" s="22"/>
      <c r="R851" s="22"/>
      <c r="S851" s="22"/>
      <c r="T851" s="22"/>
      <c r="U851" s="22"/>
      <c r="V851" s="22"/>
      <c r="W851" s="22"/>
      <c r="X851" s="22"/>
      <c r="Y851" s="22"/>
      <c r="Z851" s="22"/>
    </row>
    <row r="852" spans="5:26" ht="12.75" customHeight="1" x14ac:dyDescent="0.35">
      <c r="E852" s="21"/>
      <c r="I852" s="22"/>
      <c r="J852" s="22"/>
      <c r="K852" s="22"/>
      <c r="L852" s="22"/>
      <c r="M852" s="22"/>
      <c r="N852" s="22"/>
      <c r="O852" s="22"/>
      <c r="P852" s="22"/>
      <c r="Q852" s="22"/>
      <c r="R852" s="22"/>
      <c r="S852" s="22"/>
      <c r="T852" s="22"/>
      <c r="U852" s="22"/>
      <c r="V852" s="22"/>
      <c r="W852" s="22"/>
      <c r="X852" s="22"/>
      <c r="Y852" s="22"/>
      <c r="Z852" s="22"/>
    </row>
    <row r="853" spans="5:26" ht="12.75" customHeight="1" x14ac:dyDescent="0.35">
      <c r="E853" s="21"/>
      <c r="I853" s="22"/>
      <c r="J853" s="22"/>
      <c r="K853" s="22"/>
      <c r="L853" s="22"/>
      <c r="M853" s="22"/>
      <c r="N853" s="22"/>
      <c r="O853" s="22"/>
      <c r="P853" s="22"/>
      <c r="Q853" s="22"/>
      <c r="R853" s="22"/>
      <c r="S853" s="22"/>
      <c r="T853" s="22"/>
      <c r="U853" s="22"/>
      <c r="V853" s="22"/>
      <c r="W853" s="22"/>
      <c r="X853" s="22"/>
      <c r="Y853" s="22"/>
      <c r="Z853" s="22"/>
    </row>
    <row r="854" spans="5:26" ht="12.75" customHeight="1" x14ac:dyDescent="0.35">
      <c r="E854" s="21"/>
      <c r="I854" s="22"/>
      <c r="J854" s="22"/>
      <c r="K854" s="22"/>
      <c r="L854" s="22"/>
      <c r="M854" s="22"/>
      <c r="N854" s="22"/>
      <c r="O854" s="22"/>
      <c r="P854" s="22"/>
      <c r="Q854" s="22"/>
      <c r="R854" s="22"/>
      <c r="S854" s="22"/>
      <c r="T854" s="22"/>
      <c r="U854" s="22"/>
      <c r="V854" s="22"/>
      <c r="W854" s="22"/>
      <c r="X854" s="22"/>
      <c r="Y854" s="22"/>
      <c r="Z854" s="22"/>
    </row>
    <row r="855" spans="5:26" ht="12.75" customHeight="1" x14ac:dyDescent="0.35">
      <c r="E855" s="21"/>
      <c r="I855" s="22"/>
      <c r="J855" s="22"/>
      <c r="K855" s="22"/>
      <c r="L855" s="22"/>
      <c r="M855" s="22"/>
      <c r="N855" s="22"/>
      <c r="O855" s="22"/>
      <c r="P855" s="22"/>
      <c r="Q855" s="22"/>
      <c r="R855" s="22"/>
      <c r="S855" s="22"/>
      <c r="T855" s="22"/>
      <c r="U855" s="22"/>
      <c r="V855" s="22"/>
      <c r="W855" s="22"/>
      <c r="X855" s="22"/>
      <c r="Y855" s="22"/>
      <c r="Z855" s="22"/>
    </row>
    <row r="856" spans="5:26" ht="12.75" customHeight="1" x14ac:dyDescent="0.35">
      <c r="E856" s="21"/>
      <c r="I856" s="22"/>
      <c r="J856" s="22"/>
      <c r="K856" s="22"/>
      <c r="L856" s="22"/>
      <c r="M856" s="22"/>
      <c r="N856" s="22"/>
      <c r="O856" s="22"/>
      <c r="P856" s="22"/>
      <c r="Q856" s="22"/>
      <c r="R856" s="22"/>
      <c r="S856" s="22"/>
      <c r="T856" s="22"/>
      <c r="U856" s="22"/>
      <c r="V856" s="22"/>
      <c r="W856" s="22"/>
      <c r="X856" s="22"/>
      <c r="Y856" s="22"/>
      <c r="Z856" s="22"/>
    </row>
    <row r="857" spans="5:26" ht="12.75" customHeight="1" x14ac:dyDescent="0.35">
      <c r="E857" s="21"/>
      <c r="I857" s="22"/>
      <c r="J857" s="22"/>
      <c r="K857" s="22"/>
      <c r="L857" s="22"/>
      <c r="M857" s="22"/>
      <c r="N857" s="22"/>
      <c r="O857" s="22"/>
      <c r="P857" s="22"/>
      <c r="Q857" s="22"/>
      <c r="R857" s="22"/>
      <c r="S857" s="22"/>
      <c r="T857" s="22"/>
      <c r="U857" s="22"/>
      <c r="V857" s="22"/>
      <c r="W857" s="22"/>
      <c r="X857" s="22"/>
      <c r="Y857" s="22"/>
      <c r="Z857" s="22"/>
    </row>
    <row r="858" spans="5:26" ht="12.75" customHeight="1" x14ac:dyDescent="0.35">
      <c r="E858" s="21"/>
      <c r="I858" s="22"/>
      <c r="J858" s="22"/>
      <c r="K858" s="22"/>
      <c r="L858" s="22"/>
      <c r="M858" s="22"/>
      <c r="N858" s="22"/>
      <c r="O858" s="22"/>
      <c r="P858" s="22"/>
      <c r="Q858" s="22"/>
      <c r="R858" s="22"/>
      <c r="S858" s="22"/>
      <c r="T858" s="22"/>
      <c r="U858" s="22"/>
      <c r="V858" s="22"/>
      <c r="W858" s="22"/>
      <c r="X858" s="22"/>
      <c r="Y858" s="22"/>
      <c r="Z858" s="22"/>
    </row>
    <row r="859" spans="5:26" ht="12.75" customHeight="1" x14ac:dyDescent="0.35">
      <c r="E859" s="21"/>
      <c r="I859" s="22"/>
      <c r="J859" s="22"/>
      <c r="K859" s="22"/>
      <c r="L859" s="22"/>
      <c r="M859" s="22"/>
      <c r="N859" s="22"/>
      <c r="O859" s="22"/>
      <c r="P859" s="22"/>
      <c r="Q859" s="22"/>
      <c r="R859" s="22"/>
      <c r="S859" s="22"/>
      <c r="T859" s="22"/>
      <c r="U859" s="22"/>
      <c r="V859" s="22"/>
      <c r="W859" s="22"/>
      <c r="X859" s="22"/>
      <c r="Y859" s="22"/>
      <c r="Z859" s="22"/>
    </row>
    <row r="860" spans="5:26" ht="12.75" customHeight="1" x14ac:dyDescent="0.35">
      <c r="E860" s="21"/>
      <c r="I860" s="22"/>
      <c r="J860" s="22"/>
      <c r="K860" s="22"/>
      <c r="L860" s="22"/>
      <c r="M860" s="22"/>
      <c r="N860" s="22"/>
      <c r="O860" s="22"/>
      <c r="P860" s="22"/>
      <c r="Q860" s="22"/>
      <c r="R860" s="22"/>
      <c r="S860" s="22"/>
      <c r="T860" s="22"/>
      <c r="U860" s="22"/>
      <c r="V860" s="22"/>
      <c r="W860" s="22"/>
      <c r="X860" s="22"/>
      <c r="Y860" s="22"/>
      <c r="Z860" s="22"/>
    </row>
    <row r="861" spans="5:26" ht="12.75" customHeight="1" x14ac:dyDescent="0.35">
      <c r="E861" s="21"/>
      <c r="I861" s="22"/>
      <c r="J861" s="22"/>
      <c r="K861" s="22"/>
      <c r="L861" s="22"/>
      <c r="M861" s="22"/>
      <c r="N861" s="22"/>
      <c r="O861" s="22"/>
      <c r="P861" s="22"/>
      <c r="Q861" s="22"/>
      <c r="R861" s="22"/>
      <c r="S861" s="22"/>
      <c r="T861" s="22"/>
      <c r="U861" s="22"/>
      <c r="V861" s="22"/>
      <c r="W861" s="22"/>
      <c r="X861" s="22"/>
      <c r="Y861" s="22"/>
      <c r="Z861" s="22"/>
    </row>
    <row r="862" spans="5:26" ht="12.75" customHeight="1" x14ac:dyDescent="0.35">
      <c r="E862" s="21"/>
      <c r="I862" s="22"/>
      <c r="J862" s="22"/>
      <c r="K862" s="22"/>
      <c r="L862" s="22"/>
      <c r="M862" s="22"/>
      <c r="N862" s="22"/>
      <c r="O862" s="22"/>
      <c r="P862" s="22"/>
      <c r="Q862" s="22"/>
      <c r="R862" s="22"/>
      <c r="S862" s="22"/>
      <c r="T862" s="22"/>
      <c r="U862" s="22"/>
      <c r="V862" s="22"/>
      <c r="W862" s="22"/>
      <c r="X862" s="22"/>
      <c r="Y862" s="22"/>
      <c r="Z862" s="22"/>
    </row>
    <row r="863" spans="5:26" ht="12.75" customHeight="1" x14ac:dyDescent="0.35">
      <c r="E863" s="21"/>
      <c r="I863" s="22"/>
      <c r="J863" s="22"/>
      <c r="K863" s="22"/>
      <c r="L863" s="22"/>
      <c r="M863" s="22"/>
      <c r="N863" s="22"/>
      <c r="O863" s="22"/>
      <c r="P863" s="22"/>
      <c r="Q863" s="22"/>
      <c r="R863" s="22"/>
      <c r="S863" s="22"/>
      <c r="T863" s="22"/>
      <c r="U863" s="22"/>
      <c r="V863" s="22"/>
      <c r="W863" s="22"/>
      <c r="X863" s="22"/>
      <c r="Y863" s="22"/>
      <c r="Z863" s="22"/>
    </row>
    <row r="864" spans="5:26" ht="12.75" customHeight="1" x14ac:dyDescent="0.35">
      <c r="E864" s="21"/>
      <c r="I864" s="22"/>
      <c r="J864" s="22"/>
      <c r="K864" s="22"/>
      <c r="L864" s="22"/>
      <c r="M864" s="22"/>
      <c r="N864" s="22"/>
      <c r="O864" s="22"/>
      <c r="P864" s="22"/>
      <c r="Q864" s="22"/>
      <c r="R864" s="22"/>
      <c r="S864" s="22"/>
      <c r="T864" s="22"/>
      <c r="U864" s="22"/>
      <c r="V864" s="22"/>
      <c r="W864" s="22"/>
      <c r="X864" s="22"/>
      <c r="Y864" s="22"/>
      <c r="Z864" s="22"/>
    </row>
    <row r="865" spans="5:26" ht="12.75" customHeight="1" x14ac:dyDescent="0.35">
      <c r="E865" s="21"/>
      <c r="I865" s="22"/>
      <c r="J865" s="22"/>
      <c r="K865" s="22"/>
      <c r="L865" s="22"/>
      <c r="M865" s="22"/>
      <c r="N865" s="22"/>
      <c r="O865" s="22"/>
      <c r="P865" s="22"/>
      <c r="Q865" s="22"/>
      <c r="R865" s="22"/>
      <c r="S865" s="22"/>
      <c r="T865" s="22"/>
      <c r="U865" s="22"/>
      <c r="V865" s="22"/>
      <c r="W865" s="22"/>
      <c r="X865" s="22"/>
      <c r="Y865" s="22"/>
      <c r="Z865" s="22"/>
    </row>
    <row r="866" spans="5:26" ht="12.75" customHeight="1" x14ac:dyDescent="0.35">
      <c r="E866" s="21"/>
      <c r="I866" s="22"/>
      <c r="J866" s="22"/>
      <c r="K866" s="22"/>
      <c r="L866" s="22"/>
      <c r="M866" s="22"/>
      <c r="N866" s="22"/>
      <c r="O866" s="22"/>
      <c r="P866" s="22"/>
      <c r="Q866" s="22"/>
      <c r="R866" s="22"/>
      <c r="S866" s="22"/>
      <c r="T866" s="22"/>
      <c r="U866" s="22"/>
      <c r="V866" s="22"/>
      <c r="W866" s="22"/>
      <c r="X866" s="22"/>
      <c r="Y866" s="22"/>
      <c r="Z866" s="22"/>
    </row>
    <row r="867" spans="5:26" ht="12.75" customHeight="1" x14ac:dyDescent="0.35">
      <c r="E867" s="21"/>
      <c r="I867" s="22"/>
      <c r="J867" s="22"/>
      <c r="K867" s="22"/>
      <c r="L867" s="22"/>
      <c r="M867" s="22"/>
      <c r="N867" s="22"/>
      <c r="O867" s="22"/>
      <c r="P867" s="22"/>
      <c r="Q867" s="22"/>
      <c r="R867" s="22"/>
      <c r="S867" s="22"/>
      <c r="T867" s="22"/>
      <c r="U867" s="22"/>
      <c r="V867" s="22"/>
      <c r="W867" s="22"/>
      <c r="X867" s="22"/>
      <c r="Y867" s="22"/>
      <c r="Z867" s="22"/>
    </row>
    <row r="868" spans="5:26" ht="12.75" customHeight="1" x14ac:dyDescent="0.35">
      <c r="E868" s="21"/>
      <c r="I868" s="22"/>
      <c r="J868" s="22"/>
      <c r="K868" s="22"/>
      <c r="L868" s="22"/>
      <c r="M868" s="22"/>
      <c r="N868" s="22"/>
      <c r="O868" s="22"/>
      <c r="P868" s="22"/>
      <c r="Q868" s="22"/>
      <c r="R868" s="22"/>
      <c r="S868" s="22"/>
      <c r="T868" s="22"/>
      <c r="U868" s="22"/>
      <c r="V868" s="22"/>
      <c r="W868" s="22"/>
      <c r="X868" s="22"/>
      <c r="Y868" s="22"/>
      <c r="Z868" s="22"/>
    </row>
    <row r="869" spans="5:26" ht="12.75" customHeight="1" x14ac:dyDescent="0.35">
      <c r="E869" s="21"/>
      <c r="I869" s="22"/>
      <c r="J869" s="22"/>
      <c r="K869" s="22"/>
      <c r="L869" s="22"/>
      <c r="M869" s="22"/>
      <c r="N869" s="22"/>
      <c r="O869" s="22"/>
      <c r="P869" s="22"/>
      <c r="Q869" s="22"/>
      <c r="R869" s="22"/>
      <c r="S869" s="22"/>
      <c r="T869" s="22"/>
      <c r="U869" s="22"/>
      <c r="V869" s="22"/>
      <c r="W869" s="22"/>
      <c r="X869" s="22"/>
      <c r="Y869" s="22"/>
      <c r="Z869" s="22"/>
    </row>
    <row r="870" spans="5:26" ht="12.75" customHeight="1" x14ac:dyDescent="0.35">
      <c r="E870" s="21"/>
      <c r="I870" s="22"/>
      <c r="J870" s="22"/>
      <c r="K870" s="22"/>
      <c r="L870" s="22"/>
      <c r="M870" s="22"/>
      <c r="N870" s="22"/>
      <c r="O870" s="22"/>
      <c r="P870" s="22"/>
      <c r="Q870" s="22"/>
      <c r="R870" s="22"/>
      <c r="S870" s="22"/>
      <c r="T870" s="22"/>
      <c r="U870" s="22"/>
      <c r="V870" s="22"/>
      <c r="W870" s="22"/>
      <c r="X870" s="22"/>
      <c r="Y870" s="22"/>
      <c r="Z870" s="22"/>
    </row>
    <row r="871" spans="5:26" ht="12.75" customHeight="1" x14ac:dyDescent="0.35">
      <c r="E871" s="21"/>
      <c r="I871" s="22"/>
      <c r="J871" s="22"/>
      <c r="K871" s="22"/>
      <c r="L871" s="22"/>
      <c r="M871" s="22"/>
      <c r="N871" s="22"/>
      <c r="O871" s="22"/>
      <c r="P871" s="22"/>
      <c r="Q871" s="22"/>
      <c r="R871" s="22"/>
      <c r="S871" s="22"/>
      <c r="T871" s="22"/>
      <c r="U871" s="22"/>
      <c r="V871" s="22"/>
      <c r="W871" s="22"/>
      <c r="X871" s="22"/>
      <c r="Y871" s="22"/>
      <c r="Z871" s="22"/>
    </row>
    <row r="872" spans="5:26" ht="12.75" customHeight="1" x14ac:dyDescent="0.35">
      <c r="E872" s="21"/>
      <c r="I872" s="22"/>
      <c r="J872" s="22"/>
      <c r="K872" s="22"/>
      <c r="L872" s="22"/>
      <c r="M872" s="22"/>
      <c r="N872" s="22"/>
      <c r="O872" s="22"/>
      <c r="P872" s="22"/>
      <c r="Q872" s="22"/>
      <c r="R872" s="22"/>
      <c r="S872" s="22"/>
      <c r="T872" s="22"/>
      <c r="U872" s="22"/>
      <c r="V872" s="22"/>
      <c r="W872" s="22"/>
      <c r="X872" s="22"/>
      <c r="Y872" s="22"/>
      <c r="Z872" s="22"/>
    </row>
    <row r="873" spans="5:26" ht="12.75" customHeight="1" x14ac:dyDescent="0.35">
      <c r="E873" s="21"/>
      <c r="I873" s="22"/>
      <c r="J873" s="22"/>
      <c r="K873" s="22"/>
      <c r="L873" s="22"/>
      <c r="M873" s="22"/>
      <c r="N873" s="22"/>
      <c r="O873" s="22"/>
      <c r="P873" s="22"/>
      <c r="Q873" s="22"/>
      <c r="R873" s="22"/>
      <c r="S873" s="22"/>
      <c r="T873" s="22"/>
      <c r="U873" s="22"/>
      <c r="V873" s="22"/>
      <c r="W873" s="22"/>
      <c r="X873" s="22"/>
      <c r="Y873" s="22"/>
      <c r="Z873" s="22"/>
    </row>
    <row r="874" spans="5:26" ht="12.75" customHeight="1" x14ac:dyDescent="0.35">
      <c r="E874" s="21"/>
      <c r="I874" s="22"/>
      <c r="J874" s="22"/>
      <c r="K874" s="22"/>
      <c r="L874" s="22"/>
      <c r="M874" s="22"/>
      <c r="N874" s="22"/>
      <c r="O874" s="22"/>
      <c r="P874" s="22"/>
      <c r="Q874" s="22"/>
      <c r="R874" s="22"/>
      <c r="S874" s="22"/>
      <c r="T874" s="22"/>
      <c r="U874" s="22"/>
      <c r="V874" s="22"/>
      <c r="W874" s="22"/>
      <c r="X874" s="22"/>
      <c r="Y874" s="22"/>
      <c r="Z874" s="22"/>
    </row>
    <row r="875" spans="5:26" ht="12.75" customHeight="1" x14ac:dyDescent="0.35">
      <c r="E875" s="21"/>
      <c r="I875" s="22"/>
      <c r="J875" s="22"/>
      <c r="K875" s="22"/>
      <c r="L875" s="22"/>
      <c r="M875" s="22"/>
      <c r="N875" s="22"/>
      <c r="O875" s="22"/>
      <c r="P875" s="22"/>
      <c r="Q875" s="22"/>
      <c r="R875" s="22"/>
      <c r="S875" s="22"/>
      <c r="T875" s="22"/>
      <c r="U875" s="22"/>
      <c r="V875" s="22"/>
      <c r="W875" s="22"/>
      <c r="X875" s="22"/>
      <c r="Y875" s="22"/>
      <c r="Z875" s="22"/>
    </row>
    <row r="876" spans="5:26" ht="12.75" customHeight="1" x14ac:dyDescent="0.35">
      <c r="E876" s="21"/>
      <c r="I876" s="22"/>
      <c r="J876" s="22"/>
      <c r="K876" s="22"/>
      <c r="L876" s="22"/>
      <c r="M876" s="22"/>
      <c r="N876" s="22"/>
      <c r="O876" s="22"/>
      <c r="P876" s="22"/>
      <c r="Q876" s="22"/>
      <c r="R876" s="22"/>
      <c r="S876" s="22"/>
      <c r="T876" s="22"/>
      <c r="U876" s="22"/>
      <c r="V876" s="22"/>
      <c r="W876" s="22"/>
      <c r="X876" s="22"/>
      <c r="Y876" s="22"/>
      <c r="Z876" s="22"/>
    </row>
    <row r="877" spans="5:26" ht="12.75" customHeight="1" x14ac:dyDescent="0.35">
      <c r="E877" s="21"/>
      <c r="I877" s="22"/>
      <c r="J877" s="22"/>
      <c r="K877" s="22"/>
      <c r="L877" s="22"/>
      <c r="M877" s="22"/>
      <c r="N877" s="22"/>
      <c r="O877" s="22"/>
      <c r="P877" s="22"/>
      <c r="Q877" s="22"/>
      <c r="R877" s="22"/>
      <c r="S877" s="22"/>
      <c r="T877" s="22"/>
      <c r="U877" s="22"/>
      <c r="V877" s="22"/>
      <c r="W877" s="22"/>
      <c r="X877" s="22"/>
      <c r="Y877" s="22"/>
      <c r="Z877" s="22"/>
    </row>
    <row r="878" spans="5:26" ht="12.75" customHeight="1" x14ac:dyDescent="0.35">
      <c r="E878" s="21"/>
      <c r="I878" s="22"/>
      <c r="J878" s="22"/>
      <c r="K878" s="22"/>
      <c r="L878" s="22"/>
      <c r="M878" s="22"/>
      <c r="N878" s="22"/>
      <c r="O878" s="22"/>
      <c r="P878" s="22"/>
      <c r="Q878" s="22"/>
      <c r="R878" s="22"/>
      <c r="S878" s="22"/>
      <c r="T878" s="22"/>
      <c r="U878" s="22"/>
      <c r="V878" s="22"/>
      <c r="W878" s="22"/>
      <c r="X878" s="22"/>
      <c r="Y878" s="22"/>
      <c r="Z878" s="22"/>
    </row>
    <row r="879" spans="5:26" ht="12.75" customHeight="1" x14ac:dyDescent="0.35">
      <c r="E879" s="21"/>
      <c r="I879" s="22"/>
      <c r="J879" s="22"/>
      <c r="K879" s="22"/>
      <c r="L879" s="22"/>
      <c r="M879" s="22"/>
      <c r="N879" s="22"/>
      <c r="O879" s="22"/>
      <c r="P879" s="22"/>
      <c r="Q879" s="22"/>
      <c r="R879" s="22"/>
      <c r="S879" s="22"/>
      <c r="T879" s="22"/>
      <c r="U879" s="22"/>
      <c r="V879" s="22"/>
      <c r="W879" s="22"/>
      <c r="X879" s="22"/>
      <c r="Y879" s="22"/>
      <c r="Z879" s="22"/>
    </row>
    <row r="880" spans="5:26" ht="12.75" customHeight="1" x14ac:dyDescent="0.35">
      <c r="E880" s="21"/>
      <c r="I880" s="22"/>
      <c r="J880" s="22"/>
      <c r="K880" s="22"/>
      <c r="L880" s="22"/>
      <c r="M880" s="22"/>
      <c r="N880" s="22"/>
      <c r="O880" s="22"/>
      <c r="P880" s="22"/>
      <c r="Q880" s="22"/>
      <c r="R880" s="22"/>
      <c r="S880" s="22"/>
      <c r="T880" s="22"/>
      <c r="U880" s="22"/>
      <c r="V880" s="22"/>
      <c r="W880" s="22"/>
      <c r="X880" s="22"/>
      <c r="Y880" s="22"/>
      <c r="Z880" s="22"/>
    </row>
    <row r="881" spans="5:26" ht="12.75" customHeight="1" x14ac:dyDescent="0.35">
      <c r="E881" s="21"/>
      <c r="I881" s="22"/>
      <c r="J881" s="22"/>
      <c r="K881" s="22"/>
      <c r="L881" s="22"/>
      <c r="M881" s="22"/>
      <c r="N881" s="22"/>
      <c r="O881" s="22"/>
      <c r="P881" s="22"/>
      <c r="Q881" s="22"/>
      <c r="R881" s="22"/>
      <c r="S881" s="22"/>
      <c r="T881" s="22"/>
      <c r="U881" s="22"/>
      <c r="V881" s="22"/>
      <c r="W881" s="22"/>
      <c r="X881" s="22"/>
      <c r="Y881" s="22"/>
      <c r="Z881" s="22"/>
    </row>
    <row r="882" spans="5:26" ht="12.75" customHeight="1" x14ac:dyDescent="0.35">
      <c r="E882" s="21"/>
      <c r="I882" s="22"/>
      <c r="J882" s="22"/>
      <c r="K882" s="22"/>
      <c r="L882" s="22"/>
      <c r="M882" s="22"/>
      <c r="N882" s="22"/>
      <c r="O882" s="22"/>
      <c r="P882" s="22"/>
      <c r="Q882" s="22"/>
      <c r="R882" s="22"/>
      <c r="S882" s="22"/>
      <c r="T882" s="22"/>
      <c r="U882" s="22"/>
      <c r="V882" s="22"/>
      <c r="W882" s="22"/>
      <c r="X882" s="22"/>
      <c r="Y882" s="22"/>
      <c r="Z882" s="22"/>
    </row>
    <row r="883" spans="5:26" ht="12.75" customHeight="1" x14ac:dyDescent="0.35">
      <c r="E883" s="21"/>
      <c r="I883" s="22"/>
      <c r="J883" s="22"/>
      <c r="K883" s="22"/>
      <c r="L883" s="22"/>
      <c r="M883" s="22"/>
      <c r="N883" s="22"/>
      <c r="O883" s="22"/>
      <c r="P883" s="22"/>
      <c r="Q883" s="22"/>
      <c r="R883" s="22"/>
      <c r="S883" s="22"/>
      <c r="T883" s="22"/>
      <c r="U883" s="22"/>
      <c r="V883" s="22"/>
      <c r="W883" s="22"/>
      <c r="X883" s="22"/>
      <c r="Y883" s="22"/>
      <c r="Z883" s="22"/>
    </row>
    <row r="884" spans="5:26" ht="12.75" customHeight="1" x14ac:dyDescent="0.35">
      <c r="E884" s="21"/>
      <c r="I884" s="22"/>
      <c r="J884" s="22"/>
      <c r="K884" s="22"/>
      <c r="L884" s="22"/>
      <c r="M884" s="22"/>
      <c r="N884" s="22"/>
      <c r="O884" s="22"/>
      <c r="P884" s="22"/>
      <c r="Q884" s="22"/>
      <c r="R884" s="22"/>
      <c r="S884" s="22"/>
      <c r="T884" s="22"/>
      <c r="U884" s="22"/>
      <c r="V884" s="22"/>
      <c r="W884" s="22"/>
      <c r="X884" s="22"/>
      <c r="Y884" s="22"/>
      <c r="Z884" s="22"/>
    </row>
    <row r="885" spans="5:26" ht="12.75" customHeight="1" x14ac:dyDescent="0.35">
      <c r="E885" s="21"/>
      <c r="I885" s="22"/>
      <c r="J885" s="22"/>
      <c r="K885" s="22"/>
      <c r="L885" s="22"/>
      <c r="M885" s="22"/>
      <c r="N885" s="22"/>
      <c r="O885" s="22"/>
      <c r="P885" s="22"/>
      <c r="Q885" s="22"/>
      <c r="R885" s="22"/>
      <c r="S885" s="22"/>
      <c r="T885" s="22"/>
      <c r="U885" s="22"/>
      <c r="V885" s="22"/>
      <c r="W885" s="22"/>
      <c r="X885" s="22"/>
      <c r="Y885" s="22"/>
      <c r="Z885" s="22"/>
    </row>
    <row r="886" spans="5:26" ht="12.75" customHeight="1" x14ac:dyDescent="0.35">
      <c r="E886" s="21"/>
      <c r="I886" s="22"/>
      <c r="J886" s="22"/>
      <c r="K886" s="22"/>
      <c r="L886" s="22"/>
      <c r="M886" s="22"/>
      <c r="N886" s="22"/>
      <c r="O886" s="22"/>
      <c r="P886" s="22"/>
      <c r="Q886" s="22"/>
      <c r="R886" s="22"/>
      <c r="S886" s="22"/>
      <c r="T886" s="22"/>
      <c r="U886" s="22"/>
      <c r="V886" s="22"/>
      <c r="W886" s="22"/>
      <c r="X886" s="22"/>
      <c r="Y886" s="22"/>
      <c r="Z886" s="22"/>
    </row>
    <row r="887" spans="5:26" ht="12.75" customHeight="1" x14ac:dyDescent="0.35">
      <c r="E887" s="21"/>
      <c r="I887" s="22"/>
      <c r="J887" s="22"/>
      <c r="K887" s="22"/>
      <c r="L887" s="22"/>
      <c r="M887" s="22"/>
      <c r="N887" s="22"/>
      <c r="O887" s="22"/>
      <c r="P887" s="22"/>
      <c r="Q887" s="22"/>
      <c r="R887" s="22"/>
      <c r="S887" s="22"/>
      <c r="T887" s="22"/>
      <c r="U887" s="22"/>
      <c r="V887" s="22"/>
      <c r="W887" s="22"/>
      <c r="X887" s="22"/>
      <c r="Y887" s="22"/>
      <c r="Z887" s="22"/>
    </row>
    <row r="888" spans="5:26" ht="12.75" customHeight="1" x14ac:dyDescent="0.35">
      <c r="E888" s="21"/>
      <c r="I888" s="22"/>
      <c r="J888" s="22"/>
      <c r="K888" s="22"/>
      <c r="L888" s="22"/>
      <c r="M888" s="22"/>
      <c r="N888" s="22"/>
      <c r="O888" s="22"/>
      <c r="P888" s="22"/>
      <c r="Q888" s="22"/>
      <c r="R888" s="22"/>
      <c r="S888" s="22"/>
      <c r="T888" s="22"/>
      <c r="U888" s="22"/>
      <c r="V888" s="22"/>
      <c r="W888" s="22"/>
      <c r="X888" s="22"/>
      <c r="Y888" s="22"/>
      <c r="Z888" s="22"/>
    </row>
    <row r="889" spans="5:26" ht="12.75" customHeight="1" x14ac:dyDescent="0.35">
      <c r="E889" s="21"/>
      <c r="I889" s="22"/>
      <c r="J889" s="22"/>
      <c r="K889" s="22"/>
      <c r="L889" s="22"/>
      <c r="M889" s="22"/>
      <c r="N889" s="22"/>
      <c r="O889" s="22"/>
      <c r="P889" s="22"/>
      <c r="Q889" s="22"/>
      <c r="R889" s="22"/>
      <c r="S889" s="22"/>
      <c r="T889" s="22"/>
      <c r="U889" s="22"/>
      <c r="V889" s="22"/>
      <c r="W889" s="22"/>
      <c r="X889" s="22"/>
      <c r="Y889" s="22"/>
      <c r="Z889" s="22"/>
    </row>
    <row r="890" spans="5:26" ht="12.75" customHeight="1" x14ac:dyDescent="0.35">
      <c r="E890" s="21"/>
      <c r="I890" s="22"/>
      <c r="J890" s="22"/>
      <c r="K890" s="22"/>
      <c r="L890" s="22"/>
      <c r="M890" s="22"/>
      <c r="N890" s="22"/>
      <c r="O890" s="22"/>
      <c r="P890" s="22"/>
      <c r="Q890" s="22"/>
      <c r="R890" s="22"/>
      <c r="S890" s="22"/>
      <c r="T890" s="22"/>
      <c r="U890" s="22"/>
      <c r="V890" s="22"/>
      <c r="W890" s="22"/>
      <c r="X890" s="22"/>
      <c r="Y890" s="22"/>
      <c r="Z890" s="22"/>
    </row>
    <row r="891" spans="5:26" ht="12.75" customHeight="1" x14ac:dyDescent="0.35">
      <c r="E891" s="21"/>
      <c r="I891" s="22"/>
      <c r="J891" s="22"/>
      <c r="K891" s="22"/>
      <c r="L891" s="22"/>
      <c r="M891" s="22"/>
      <c r="N891" s="22"/>
      <c r="O891" s="22"/>
      <c r="P891" s="22"/>
      <c r="Q891" s="22"/>
      <c r="R891" s="22"/>
      <c r="S891" s="22"/>
      <c r="T891" s="22"/>
      <c r="U891" s="22"/>
      <c r="V891" s="22"/>
      <c r="W891" s="22"/>
      <c r="X891" s="22"/>
      <c r="Y891" s="22"/>
      <c r="Z891" s="22"/>
    </row>
    <row r="892" spans="5:26" ht="12.75" customHeight="1" x14ac:dyDescent="0.35">
      <c r="E892" s="21"/>
      <c r="I892" s="22"/>
      <c r="J892" s="22"/>
      <c r="K892" s="22"/>
      <c r="L892" s="22"/>
      <c r="M892" s="22"/>
      <c r="N892" s="22"/>
      <c r="O892" s="22"/>
      <c r="P892" s="22"/>
      <c r="Q892" s="22"/>
      <c r="R892" s="22"/>
      <c r="S892" s="22"/>
      <c r="T892" s="22"/>
      <c r="U892" s="22"/>
      <c r="V892" s="22"/>
      <c r="W892" s="22"/>
      <c r="X892" s="22"/>
      <c r="Y892" s="22"/>
      <c r="Z892" s="22"/>
    </row>
    <row r="893" spans="5:26" ht="12.75" customHeight="1" x14ac:dyDescent="0.35">
      <c r="E893" s="21"/>
      <c r="I893" s="22"/>
      <c r="J893" s="22"/>
      <c r="K893" s="22"/>
      <c r="L893" s="22"/>
      <c r="M893" s="22"/>
      <c r="N893" s="22"/>
      <c r="O893" s="22"/>
      <c r="P893" s="22"/>
      <c r="Q893" s="22"/>
      <c r="R893" s="22"/>
      <c r="S893" s="22"/>
      <c r="T893" s="22"/>
      <c r="U893" s="22"/>
      <c r="V893" s="22"/>
      <c r="W893" s="22"/>
      <c r="X893" s="22"/>
      <c r="Y893" s="22"/>
      <c r="Z893" s="22"/>
    </row>
    <row r="894" spans="5:26" ht="12.75" customHeight="1" x14ac:dyDescent="0.35">
      <c r="E894" s="21"/>
      <c r="I894" s="22"/>
      <c r="J894" s="22"/>
      <c r="K894" s="22"/>
      <c r="L894" s="22"/>
      <c r="M894" s="22"/>
      <c r="N894" s="22"/>
      <c r="O894" s="22"/>
      <c r="P894" s="22"/>
      <c r="Q894" s="22"/>
      <c r="R894" s="22"/>
      <c r="S894" s="22"/>
      <c r="T894" s="22"/>
      <c r="U894" s="22"/>
      <c r="V894" s="22"/>
      <c r="W894" s="22"/>
      <c r="X894" s="22"/>
      <c r="Y894" s="22"/>
      <c r="Z894" s="22"/>
    </row>
    <row r="895" spans="5:26" ht="12.75" customHeight="1" x14ac:dyDescent="0.35">
      <c r="E895" s="21"/>
      <c r="I895" s="22"/>
      <c r="J895" s="22"/>
      <c r="K895" s="22"/>
      <c r="L895" s="22"/>
      <c r="M895" s="22"/>
      <c r="N895" s="22"/>
      <c r="O895" s="22"/>
      <c r="P895" s="22"/>
      <c r="Q895" s="22"/>
      <c r="R895" s="22"/>
      <c r="S895" s="22"/>
      <c r="T895" s="22"/>
      <c r="U895" s="22"/>
      <c r="V895" s="22"/>
      <c r="W895" s="22"/>
      <c r="X895" s="22"/>
      <c r="Y895" s="22"/>
      <c r="Z895" s="22"/>
    </row>
    <row r="896" spans="5:26" ht="12.75" customHeight="1" x14ac:dyDescent="0.35">
      <c r="E896" s="21"/>
      <c r="I896" s="22"/>
      <c r="J896" s="22"/>
      <c r="K896" s="22"/>
      <c r="L896" s="22"/>
      <c r="M896" s="22"/>
      <c r="N896" s="22"/>
      <c r="O896" s="22"/>
      <c r="P896" s="22"/>
      <c r="Q896" s="22"/>
      <c r="R896" s="22"/>
      <c r="S896" s="22"/>
      <c r="T896" s="22"/>
      <c r="U896" s="22"/>
      <c r="V896" s="22"/>
      <c r="W896" s="22"/>
      <c r="X896" s="22"/>
      <c r="Y896" s="22"/>
      <c r="Z896" s="22"/>
    </row>
    <row r="897" spans="5:26" ht="12.75" customHeight="1" x14ac:dyDescent="0.35">
      <c r="E897" s="21"/>
      <c r="I897" s="22"/>
      <c r="J897" s="22"/>
      <c r="K897" s="22"/>
      <c r="L897" s="22"/>
      <c r="M897" s="22"/>
      <c r="N897" s="22"/>
      <c r="O897" s="22"/>
      <c r="P897" s="22"/>
      <c r="Q897" s="22"/>
      <c r="R897" s="22"/>
      <c r="S897" s="22"/>
      <c r="T897" s="22"/>
      <c r="U897" s="22"/>
      <c r="V897" s="22"/>
      <c r="W897" s="22"/>
      <c r="X897" s="22"/>
      <c r="Y897" s="22"/>
      <c r="Z897" s="22"/>
    </row>
    <row r="898" spans="5:26" ht="12.75" customHeight="1" x14ac:dyDescent="0.35">
      <c r="E898" s="21"/>
      <c r="I898" s="22"/>
      <c r="J898" s="22"/>
      <c r="K898" s="22"/>
      <c r="L898" s="22"/>
      <c r="M898" s="22"/>
      <c r="N898" s="22"/>
      <c r="O898" s="22"/>
      <c r="P898" s="22"/>
      <c r="Q898" s="22"/>
      <c r="R898" s="22"/>
      <c r="S898" s="22"/>
      <c r="T898" s="22"/>
      <c r="U898" s="22"/>
      <c r="V898" s="22"/>
      <c r="W898" s="22"/>
      <c r="X898" s="22"/>
      <c r="Y898" s="22"/>
      <c r="Z898" s="22"/>
    </row>
    <row r="899" spans="5:26" ht="12.75" customHeight="1" x14ac:dyDescent="0.35">
      <c r="E899" s="21"/>
      <c r="I899" s="22"/>
      <c r="J899" s="22"/>
      <c r="K899" s="22"/>
      <c r="L899" s="22"/>
      <c r="M899" s="22"/>
      <c r="N899" s="22"/>
      <c r="O899" s="22"/>
      <c r="P899" s="22"/>
      <c r="Q899" s="22"/>
      <c r="R899" s="22"/>
      <c r="S899" s="22"/>
      <c r="T899" s="22"/>
      <c r="U899" s="22"/>
      <c r="V899" s="22"/>
      <c r="W899" s="22"/>
      <c r="X899" s="22"/>
      <c r="Y899" s="22"/>
      <c r="Z899" s="22"/>
    </row>
    <row r="900" spans="5:26" ht="12.75" customHeight="1" x14ac:dyDescent="0.35">
      <c r="E900" s="21"/>
      <c r="I900" s="22"/>
      <c r="J900" s="22"/>
      <c r="K900" s="22"/>
      <c r="L900" s="22"/>
      <c r="M900" s="22"/>
      <c r="N900" s="22"/>
      <c r="O900" s="22"/>
      <c r="P900" s="22"/>
      <c r="Q900" s="22"/>
      <c r="R900" s="22"/>
      <c r="S900" s="22"/>
      <c r="T900" s="22"/>
      <c r="U900" s="22"/>
      <c r="V900" s="22"/>
      <c r="W900" s="22"/>
      <c r="X900" s="22"/>
      <c r="Y900" s="22"/>
      <c r="Z900" s="22"/>
    </row>
    <row r="901" spans="5:26" ht="12.75" customHeight="1" x14ac:dyDescent="0.35">
      <c r="E901" s="21"/>
      <c r="I901" s="22"/>
      <c r="J901" s="22"/>
      <c r="K901" s="22"/>
      <c r="L901" s="22"/>
      <c r="M901" s="22"/>
      <c r="N901" s="22"/>
      <c r="O901" s="22"/>
      <c r="P901" s="22"/>
      <c r="Q901" s="22"/>
      <c r="R901" s="22"/>
      <c r="S901" s="22"/>
      <c r="T901" s="22"/>
      <c r="U901" s="22"/>
      <c r="V901" s="22"/>
      <c r="W901" s="22"/>
      <c r="X901" s="22"/>
      <c r="Y901" s="22"/>
      <c r="Z901" s="22"/>
    </row>
    <row r="902" spans="5:26" ht="12.75" customHeight="1" x14ac:dyDescent="0.35">
      <c r="E902" s="21"/>
      <c r="I902" s="22"/>
      <c r="J902" s="22"/>
      <c r="K902" s="22"/>
      <c r="L902" s="22"/>
      <c r="M902" s="22"/>
      <c r="N902" s="22"/>
      <c r="O902" s="22"/>
      <c r="P902" s="22"/>
      <c r="Q902" s="22"/>
      <c r="R902" s="22"/>
      <c r="S902" s="22"/>
      <c r="T902" s="22"/>
      <c r="U902" s="22"/>
      <c r="V902" s="22"/>
      <c r="W902" s="22"/>
      <c r="X902" s="22"/>
      <c r="Y902" s="22"/>
      <c r="Z902" s="22"/>
    </row>
    <row r="903" spans="5:26" ht="12.75" customHeight="1" x14ac:dyDescent="0.35">
      <c r="E903" s="21"/>
      <c r="I903" s="22"/>
      <c r="J903" s="22"/>
      <c r="K903" s="22"/>
      <c r="L903" s="22"/>
      <c r="M903" s="22"/>
      <c r="N903" s="22"/>
      <c r="O903" s="22"/>
      <c r="P903" s="22"/>
      <c r="Q903" s="22"/>
      <c r="R903" s="22"/>
      <c r="S903" s="22"/>
      <c r="T903" s="22"/>
      <c r="U903" s="22"/>
      <c r="V903" s="22"/>
      <c r="W903" s="22"/>
      <c r="X903" s="22"/>
      <c r="Y903" s="22"/>
      <c r="Z903" s="22"/>
    </row>
    <row r="904" spans="5:26" ht="12.75" customHeight="1" x14ac:dyDescent="0.35">
      <c r="E904" s="21"/>
      <c r="I904" s="22"/>
      <c r="J904" s="22"/>
      <c r="K904" s="22"/>
      <c r="L904" s="22"/>
      <c r="M904" s="22"/>
      <c r="N904" s="22"/>
      <c r="O904" s="22"/>
      <c r="P904" s="22"/>
      <c r="Q904" s="22"/>
      <c r="R904" s="22"/>
      <c r="S904" s="22"/>
      <c r="T904" s="22"/>
      <c r="U904" s="22"/>
      <c r="V904" s="22"/>
      <c r="W904" s="22"/>
      <c r="X904" s="22"/>
      <c r="Y904" s="22"/>
      <c r="Z904" s="22"/>
    </row>
    <row r="905" spans="5:26" ht="12.75" customHeight="1" x14ac:dyDescent="0.35">
      <c r="E905" s="21"/>
      <c r="I905" s="22"/>
      <c r="J905" s="22"/>
      <c r="K905" s="22"/>
      <c r="L905" s="22"/>
      <c r="M905" s="22"/>
      <c r="N905" s="22"/>
      <c r="O905" s="22"/>
      <c r="P905" s="22"/>
      <c r="Q905" s="22"/>
      <c r="R905" s="22"/>
      <c r="S905" s="22"/>
      <c r="T905" s="22"/>
      <c r="U905" s="22"/>
      <c r="V905" s="22"/>
      <c r="W905" s="22"/>
      <c r="X905" s="22"/>
      <c r="Y905" s="22"/>
      <c r="Z905" s="22"/>
    </row>
    <row r="906" spans="5:26" ht="12.75" customHeight="1" x14ac:dyDescent="0.35">
      <c r="E906" s="21"/>
      <c r="I906" s="22"/>
      <c r="J906" s="22"/>
      <c r="K906" s="22"/>
      <c r="L906" s="22"/>
      <c r="M906" s="22"/>
      <c r="N906" s="22"/>
      <c r="O906" s="22"/>
      <c r="P906" s="22"/>
      <c r="Q906" s="22"/>
      <c r="R906" s="22"/>
      <c r="S906" s="22"/>
      <c r="T906" s="22"/>
      <c r="U906" s="22"/>
      <c r="V906" s="22"/>
      <c r="W906" s="22"/>
      <c r="X906" s="22"/>
      <c r="Y906" s="22"/>
      <c r="Z906" s="22"/>
    </row>
    <row r="907" spans="5:26" ht="12.75" customHeight="1" x14ac:dyDescent="0.35">
      <c r="E907" s="21"/>
      <c r="I907" s="22"/>
      <c r="J907" s="22"/>
      <c r="K907" s="22"/>
      <c r="L907" s="22"/>
      <c r="M907" s="22"/>
      <c r="N907" s="22"/>
      <c r="O907" s="22"/>
      <c r="P907" s="22"/>
      <c r="Q907" s="22"/>
      <c r="R907" s="22"/>
      <c r="S907" s="22"/>
      <c r="T907" s="22"/>
      <c r="U907" s="22"/>
      <c r="V907" s="22"/>
      <c r="W907" s="22"/>
      <c r="X907" s="22"/>
      <c r="Y907" s="22"/>
      <c r="Z907" s="22"/>
    </row>
    <row r="908" spans="5:26" ht="12.75" customHeight="1" x14ac:dyDescent="0.35">
      <c r="E908" s="21"/>
      <c r="I908" s="22"/>
      <c r="J908" s="22"/>
      <c r="K908" s="22"/>
      <c r="L908" s="22"/>
      <c r="M908" s="22"/>
      <c r="N908" s="22"/>
      <c r="O908" s="22"/>
      <c r="P908" s="22"/>
      <c r="Q908" s="22"/>
      <c r="R908" s="22"/>
      <c r="S908" s="22"/>
      <c r="T908" s="22"/>
      <c r="U908" s="22"/>
      <c r="V908" s="22"/>
      <c r="W908" s="22"/>
      <c r="X908" s="22"/>
      <c r="Y908" s="22"/>
      <c r="Z908" s="22"/>
    </row>
    <row r="909" spans="5:26" ht="12.75" customHeight="1" x14ac:dyDescent="0.35">
      <c r="E909" s="21"/>
      <c r="I909" s="22"/>
      <c r="J909" s="22"/>
      <c r="K909" s="22"/>
      <c r="L909" s="22"/>
      <c r="M909" s="22"/>
      <c r="N909" s="22"/>
      <c r="O909" s="22"/>
      <c r="P909" s="22"/>
      <c r="Q909" s="22"/>
      <c r="R909" s="22"/>
      <c r="S909" s="22"/>
      <c r="T909" s="22"/>
      <c r="U909" s="22"/>
      <c r="V909" s="22"/>
      <c r="W909" s="22"/>
      <c r="X909" s="22"/>
      <c r="Y909" s="22"/>
      <c r="Z909" s="22"/>
    </row>
    <row r="910" spans="5:26" ht="12.75" customHeight="1" x14ac:dyDescent="0.35">
      <c r="E910" s="21"/>
      <c r="I910" s="22"/>
      <c r="J910" s="22"/>
      <c r="K910" s="22"/>
      <c r="L910" s="22"/>
      <c r="M910" s="22"/>
      <c r="N910" s="22"/>
      <c r="O910" s="22"/>
      <c r="P910" s="22"/>
      <c r="Q910" s="22"/>
      <c r="R910" s="22"/>
      <c r="S910" s="22"/>
      <c r="T910" s="22"/>
      <c r="U910" s="22"/>
      <c r="V910" s="22"/>
      <c r="W910" s="22"/>
      <c r="X910" s="22"/>
      <c r="Y910" s="22"/>
      <c r="Z910" s="22"/>
    </row>
    <row r="911" spans="5:26" ht="12.75" customHeight="1" x14ac:dyDescent="0.35">
      <c r="E911" s="21"/>
      <c r="I911" s="22"/>
      <c r="J911" s="22"/>
      <c r="K911" s="22"/>
      <c r="L911" s="22"/>
      <c r="M911" s="22"/>
      <c r="N911" s="22"/>
      <c r="O911" s="22"/>
      <c r="P911" s="22"/>
      <c r="Q911" s="22"/>
      <c r="R911" s="22"/>
      <c r="S911" s="22"/>
      <c r="T911" s="22"/>
      <c r="U911" s="22"/>
      <c r="V911" s="22"/>
      <c r="W911" s="22"/>
      <c r="X911" s="22"/>
      <c r="Y911" s="22"/>
      <c r="Z911" s="22"/>
    </row>
    <row r="912" spans="5:26" ht="12.75" customHeight="1" x14ac:dyDescent="0.35">
      <c r="E912" s="21"/>
      <c r="I912" s="22"/>
      <c r="J912" s="22"/>
      <c r="K912" s="22"/>
      <c r="L912" s="22"/>
      <c r="M912" s="22"/>
      <c r="N912" s="22"/>
      <c r="O912" s="22"/>
      <c r="P912" s="22"/>
      <c r="Q912" s="22"/>
      <c r="R912" s="22"/>
      <c r="S912" s="22"/>
      <c r="T912" s="22"/>
      <c r="U912" s="22"/>
      <c r="V912" s="22"/>
      <c r="W912" s="22"/>
      <c r="X912" s="22"/>
      <c r="Y912" s="22"/>
      <c r="Z912" s="22"/>
    </row>
    <row r="913" spans="5:26" ht="12.75" customHeight="1" x14ac:dyDescent="0.35">
      <c r="E913" s="21"/>
      <c r="I913" s="22"/>
      <c r="J913" s="22"/>
      <c r="K913" s="22"/>
      <c r="L913" s="22"/>
      <c r="M913" s="22"/>
      <c r="N913" s="22"/>
      <c r="O913" s="22"/>
      <c r="P913" s="22"/>
      <c r="Q913" s="22"/>
      <c r="R913" s="22"/>
      <c r="S913" s="22"/>
      <c r="T913" s="22"/>
      <c r="U913" s="22"/>
      <c r="V913" s="22"/>
      <c r="W913" s="22"/>
      <c r="X913" s="22"/>
      <c r="Y913" s="22"/>
      <c r="Z913" s="22"/>
    </row>
    <row r="914" spans="5:26" ht="12.75" customHeight="1" x14ac:dyDescent="0.35">
      <c r="E914" s="21"/>
      <c r="I914" s="22"/>
      <c r="J914" s="22"/>
      <c r="K914" s="22"/>
      <c r="L914" s="22"/>
      <c r="M914" s="22"/>
      <c r="N914" s="22"/>
      <c r="O914" s="22"/>
      <c r="P914" s="22"/>
      <c r="Q914" s="22"/>
      <c r="R914" s="22"/>
      <c r="S914" s="22"/>
      <c r="T914" s="22"/>
      <c r="U914" s="22"/>
      <c r="V914" s="22"/>
      <c r="W914" s="22"/>
      <c r="X914" s="22"/>
      <c r="Y914" s="22"/>
      <c r="Z914" s="22"/>
    </row>
    <row r="915" spans="5:26" ht="12.75" customHeight="1" x14ac:dyDescent="0.35">
      <c r="E915" s="21"/>
      <c r="I915" s="22"/>
      <c r="J915" s="22"/>
      <c r="K915" s="22"/>
      <c r="L915" s="22"/>
      <c r="M915" s="22"/>
      <c r="N915" s="22"/>
      <c r="O915" s="22"/>
      <c r="P915" s="22"/>
      <c r="Q915" s="22"/>
      <c r="R915" s="22"/>
      <c r="S915" s="22"/>
      <c r="T915" s="22"/>
      <c r="U915" s="22"/>
      <c r="V915" s="22"/>
      <c r="W915" s="22"/>
      <c r="X915" s="22"/>
      <c r="Y915" s="22"/>
      <c r="Z915" s="22"/>
    </row>
    <row r="916" spans="5:26" ht="12.75" customHeight="1" x14ac:dyDescent="0.35">
      <c r="E916" s="21"/>
      <c r="I916" s="22"/>
      <c r="J916" s="22"/>
      <c r="K916" s="22"/>
      <c r="L916" s="22"/>
      <c r="M916" s="22"/>
      <c r="N916" s="22"/>
      <c r="O916" s="22"/>
      <c r="P916" s="22"/>
      <c r="Q916" s="22"/>
      <c r="R916" s="22"/>
      <c r="S916" s="22"/>
      <c r="T916" s="22"/>
      <c r="U916" s="22"/>
      <c r="V916" s="22"/>
      <c r="W916" s="22"/>
      <c r="X916" s="22"/>
      <c r="Y916" s="22"/>
      <c r="Z916" s="22"/>
    </row>
    <row r="917" spans="5:26" ht="12.75" customHeight="1" x14ac:dyDescent="0.35">
      <c r="E917" s="21"/>
      <c r="I917" s="22"/>
      <c r="J917" s="22"/>
      <c r="K917" s="22"/>
      <c r="L917" s="22"/>
      <c r="M917" s="22"/>
      <c r="N917" s="22"/>
      <c r="O917" s="22"/>
      <c r="P917" s="22"/>
      <c r="Q917" s="22"/>
      <c r="R917" s="22"/>
      <c r="S917" s="22"/>
      <c r="T917" s="22"/>
      <c r="U917" s="22"/>
      <c r="V917" s="22"/>
      <c r="W917" s="22"/>
      <c r="X917" s="22"/>
      <c r="Y917" s="22"/>
      <c r="Z917" s="22"/>
    </row>
    <row r="918" spans="5:26" ht="12.75" customHeight="1" x14ac:dyDescent="0.35">
      <c r="E918" s="21"/>
      <c r="I918" s="22"/>
      <c r="J918" s="22"/>
      <c r="K918" s="22"/>
      <c r="L918" s="22"/>
      <c r="M918" s="22"/>
      <c r="N918" s="22"/>
      <c r="O918" s="22"/>
      <c r="P918" s="22"/>
      <c r="Q918" s="22"/>
      <c r="R918" s="22"/>
      <c r="S918" s="22"/>
      <c r="T918" s="22"/>
      <c r="U918" s="22"/>
      <c r="V918" s="22"/>
      <c r="W918" s="22"/>
      <c r="X918" s="22"/>
      <c r="Y918" s="22"/>
      <c r="Z918" s="22"/>
    </row>
    <row r="919" spans="5:26" ht="12.75" customHeight="1" x14ac:dyDescent="0.35">
      <c r="E919" s="21"/>
      <c r="I919" s="22"/>
      <c r="J919" s="22"/>
      <c r="K919" s="22"/>
      <c r="L919" s="22"/>
      <c r="M919" s="22"/>
      <c r="N919" s="22"/>
      <c r="O919" s="22"/>
      <c r="P919" s="22"/>
      <c r="Q919" s="22"/>
      <c r="R919" s="22"/>
      <c r="S919" s="22"/>
      <c r="T919" s="22"/>
      <c r="U919" s="22"/>
      <c r="V919" s="22"/>
      <c r="W919" s="22"/>
      <c r="X919" s="22"/>
      <c r="Y919" s="22"/>
      <c r="Z919" s="22"/>
    </row>
    <row r="920" spans="5:26" ht="12.75" customHeight="1" x14ac:dyDescent="0.35">
      <c r="E920" s="21"/>
      <c r="I920" s="22"/>
      <c r="J920" s="22"/>
      <c r="K920" s="22"/>
      <c r="L920" s="22"/>
      <c r="M920" s="22"/>
      <c r="N920" s="22"/>
      <c r="O920" s="22"/>
      <c r="P920" s="22"/>
      <c r="Q920" s="22"/>
      <c r="R920" s="22"/>
      <c r="S920" s="22"/>
      <c r="T920" s="22"/>
      <c r="U920" s="22"/>
      <c r="V920" s="22"/>
      <c r="W920" s="22"/>
      <c r="X920" s="22"/>
      <c r="Y920" s="22"/>
      <c r="Z920" s="22"/>
    </row>
    <row r="921" spans="5:26" ht="12.75" customHeight="1" x14ac:dyDescent="0.35">
      <c r="E921" s="21"/>
      <c r="I921" s="22"/>
      <c r="J921" s="22"/>
      <c r="K921" s="22"/>
      <c r="L921" s="22"/>
      <c r="M921" s="22"/>
      <c r="N921" s="22"/>
      <c r="O921" s="22"/>
      <c r="P921" s="22"/>
      <c r="Q921" s="22"/>
      <c r="R921" s="22"/>
      <c r="S921" s="22"/>
      <c r="T921" s="22"/>
      <c r="U921" s="22"/>
      <c r="V921" s="22"/>
      <c r="W921" s="22"/>
      <c r="X921" s="22"/>
      <c r="Y921" s="22"/>
      <c r="Z921" s="22"/>
    </row>
    <row r="922" spans="5:26" ht="12.75" customHeight="1" x14ac:dyDescent="0.35">
      <c r="E922" s="21"/>
      <c r="I922" s="22"/>
      <c r="J922" s="22"/>
      <c r="K922" s="22"/>
      <c r="L922" s="22"/>
      <c r="M922" s="22"/>
      <c r="N922" s="22"/>
      <c r="O922" s="22"/>
      <c r="P922" s="22"/>
      <c r="Q922" s="22"/>
      <c r="R922" s="22"/>
      <c r="S922" s="22"/>
      <c r="T922" s="22"/>
      <c r="U922" s="22"/>
      <c r="V922" s="22"/>
      <c r="W922" s="22"/>
      <c r="X922" s="22"/>
      <c r="Y922" s="22"/>
      <c r="Z922" s="22"/>
    </row>
    <row r="923" spans="5:26" ht="12.75" customHeight="1" x14ac:dyDescent="0.35">
      <c r="E923" s="21"/>
      <c r="I923" s="22"/>
      <c r="J923" s="22"/>
      <c r="K923" s="22"/>
      <c r="L923" s="22"/>
      <c r="M923" s="22"/>
      <c r="N923" s="22"/>
      <c r="O923" s="22"/>
      <c r="P923" s="22"/>
      <c r="Q923" s="22"/>
      <c r="R923" s="22"/>
      <c r="S923" s="22"/>
      <c r="T923" s="22"/>
      <c r="U923" s="22"/>
      <c r="V923" s="22"/>
      <c r="W923" s="22"/>
      <c r="X923" s="22"/>
      <c r="Y923" s="22"/>
      <c r="Z923" s="22"/>
    </row>
    <row r="924" spans="5:26" ht="12.75" customHeight="1" x14ac:dyDescent="0.35">
      <c r="E924" s="21"/>
      <c r="I924" s="22"/>
      <c r="J924" s="22"/>
      <c r="K924" s="22"/>
      <c r="L924" s="22"/>
      <c r="M924" s="22"/>
      <c r="N924" s="22"/>
      <c r="O924" s="22"/>
      <c r="P924" s="22"/>
      <c r="Q924" s="22"/>
      <c r="R924" s="22"/>
      <c r="S924" s="22"/>
      <c r="T924" s="22"/>
      <c r="U924" s="22"/>
      <c r="V924" s="22"/>
      <c r="W924" s="22"/>
      <c r="X924" s="22"/>
      <c r="Y924" s="22"/>
      <c r="Z924" s="22"/>
    </row>
    <row r="925" spans="5:26" ht="12.75" customHeight="1" x14ac:dyDescent="0.35">
      <c r="E925" s="21"/>
      <c r="I925" s="22"/>
      <c r="J925" s="22"/>
      <c r="K925" s="22"/>
      <c r="L925" s="22"/>
      <c r="M925" s="22"/>
      <c r="N925" s="22"/>
      <c r="O925" s="22"/>
      <c r="P925" s="22"/>
      <c r="Q925" s="22"/>
      <c r="R925" s="22"/>
      <c r="S925" s="22"/>
      <c r="T925" s="22"/>
      <c r="U925" s="22"/>
      <c r="V925" s="22"/>
      <c r="W925" s="22"/>
      <c r="X925" s="22"/>
      <c r="Y925" s="22"/>
      <c r="Z925" s="22"/>
    </row>
    <row r="926" spans="5:26" ht="12.75" customHeight="1" x14ac:dyDescent="0.35">
      <c r="E926" s="21"/>
      <c r="I926" s="22"/>
      <c r="J926" s="22"/>
      <c r="K926" s="22"/>
      <c r="L926" s="22"/>
      <c r="M926" s="22"/>
      <c r="N926" s="22"/>
      <c r="O926" s="22"/>
      <c r="P926" s="22"/>
      <c r="Q926" s="22"/>
      <c r="R926" s="22"/>
      <c r="S926" s="22"/>
      <c r="T926" s="22"/>
      <c r="U926" s="22"/>
      <c r="V926" s="22"/>
      <c r="W926" s="22"/>
      <c r="X926" s="22"/>
      <c r="Y926" s="22"/>
      <c r="Z926" s="22"/>
    </row>
    <row r="927" spans="5:26" ht="12.75" customHeight="1" x14ac:dyDescent="0.35">
      <c r="E927" s="21"/>
      <c r="I927" s="22"/>
      <c r="J927" s="22"/>
      <c r="K927" s="22"/>
      <c r="L927" s="22"/>
      <c r="M927" s="22"/>
      <c r="N927" s="22"/>
      <c r="O927" s="22"/>
      <c r="P927" s="22"/>
      <c r="Q927" s="22"/>
      <c r="R927" s="22"/>
      <c r="S927" s="22"/>
      <c r="T927" s="22"/>
      <c r="U927" s="22"/>
      <c r="V927" s="22"/>
      <c r="W927" s="22"/>
      <c r="X927" s="22"/>
      <c r="Y927" s="22"/>
      <c r="Z927" s="22"/>
    </row>
    <row r="928" spans="5:26" ht="12.75" customHeight="1" x14ac:dyDescent="0.35">
      <c r="E928" s="21"/>
      <c r="I928" s="22"/>
      <c r="J928" s="22"/>
      <c r="K928" s="22"/>
      <c r="L928" s="22"/>
      <c r="M928" s="22"/>
      <c r="N928" s="22"/>
      <c r="O928" s="22"/>
      <c r="P928" s="22"/>
      <c r="Q928" s="22"/>
      <c r="R928" s="22"/>
      <c r="S928" s="22"/>
      <c r="T928" s="22"/>
      <c r="U928" s="22"/>
      <c r="V928" s="22"/>
      <c r="W928" s="22"/>
      <c r="X928" s="22"/>
      <c r="Y928" s="22"/>
      <c r="Z928" s="22"/>
    </row>
    <row r="929" spans="5:26" ht="12.75" customHeight="1" x14ac:dyDescent="0.35">
      <c r="E929" s="21"/>
      <c r="I929" s="22"/>
      <c r="J929" s="22"/>
      <c r="K929" s="22"/>
      <c r="L929" s="22"/>
      <c r="M929" s="22"/>
      <c r="N929" s="22"/>
      <c r="O929" s="22"/>
      <c r="P929" s="22"/>
      <c r="Q929" s="22"/>
      <c r="R929" s="22"/>
      <c r="S929" s="22"/>
      <c r="T929" s="22"/>
      <c r="U929" s="22"/>
      <c r="V929" s="22"/>
      <c r="W929" s="22"/>
      <c r="X929" s="22"/>
      <c r="Y929" s="22"/>
      <c r="Z929" s="22"/>
    </row>
    <row r="930" spans="5:26" ht="12.75" customHeight="1" x14ac:dyDescent="0.35">
      <c r="E930" s="21"/>
      <c r="I930" s="22"/>
      <c r="J930" s="22"/>
      <c r="K930" s="22"/>
      <c r="L930" s="22"/>
      <c r="M930" s="22"/>
      <c r="N930" s="22"/>
      <c r="O930" s="22"/>
      <c r="P930" s="22"/>
      <c r="Q930" s="22"/>
      <c r="R930" s="22"/>
      <c r="S930" s="22"/>
      <c r="T930" s="22"/>
      <c r="U930" s="22"/>
      <c r="V930" s="22"/>
      <c r="W930" s="22"/>
      <c r="X930" s="22"/>
      <c r="Y930" s="22"/>
      <c r="Z930" s="22"/>
    </row>
    <row r="931" spans="5:26" ht="12.75" customHeight="1" x14ac:dyDescent="0.35">
      <c r="E931" s="21"/>
      <c r="I931" s="22"/>
      <c r="J931" s="22"/>
      <c r="K931" s="22"/>
      <c r="L931" s="22"/>
      <c r="M931" s="22"/>
      <c r="N931" s="22"/>
      <c r="O931" s="22"/>
      <c r="P931" s="22"/>
      <c r="Q931" s="22"/>
      <c r="R931" s="22"/>
      <c r="S931" s="22"/>
      <c r="T931" s="22"/>
      <c r="U931" s="22"/>
      <c r="V931" s="22"/>
      <c r="W931" s="22"/>
      <c r="X931" s="22"/>
      <c r="Y931" s="22"/>
      <c r="Z931" s="22"/>
    </row>
    <row r="932" spans="5:26" ht="12.75" customHeight="1" x14ac:dyDescent="0.35">
      <c r="E932" s="21"/>
      <c r="I932" s="22"/>
      <c r="J932" s="22"/>
      <c r="K932" s="22"/>
      <c r="L932" s="22"/>
      <c r="M932" s="22"/>
      <c r="N932" s="22"/>
      <c r="O932" s="22"/>
      <c r="P932" s="22"/>
      <c r="Q932" s="22"/>
      <c r="R932" s="22"/>
      <c r="S932" s="22"/>
      <c r="T932" s="22"/>
      <c r="U932" s="22"/>
      <c r="V932" s="22"/>
      <c r="W932" s="22"/>
      <c r="X932" s="22"/>
      <c r="Y932" s="22"/>
      <c r="Z932" s="22"/>
    </row>
    <row r="933" spans="5:26" ht="12.75" customHeight="1" x14ac:dyDescent="0.35">
      <c r="E933" s="21"/>
      <c r="I933" s="22"/>
      <c r="J933" s="22"/>
      <c r="K933" s="22"/>
      <c r="L933" s="22"/>
      <c r="M933" s="22"/>
      <c r="N933" s="22"/>
      <c r="O933" s="22"/>
      <c r="P933" s="22"/>
      <c r="Q933" s="22"/>
      <c r="R933" s="22"/>
      <c r="S933" s="22"/>
      <c r="T933" s="22"/>
      <c r="U933" s="22"/>
      <c r="V933" s="22"/>
      <c r="W933" s="22"/>
      <c r="X933" s="22"/>
      <c r="Y933" s="22"/>
      <c r="Z933" s="22"/>
    </row>
    <row r="934" spans="5:26" ht="12.75" customHeight="1" x14ac:dyDescent="0.35">
      <c r="E934" s="21"/>
      <c r="I934" s="22"/>
      <c r="J934" s="22"/>
      <c r="K934" s="22"/>
      <c r="L934" s="22"/>
      <c r="M934" s="22"/>
      <c r="N934" s="22"/>
      <c r="O934" s="22"/>
      <c r="P934" s="22"/>
      <c r="Q934" s="22"/>
      <c r="R934" s="22"/>
      <c r="S934" s="22"/>
      <c r="T934" s="22"/>
      <c r="U934" s="22"/>
      <c r="V934" s="22"/>
      <c r="W934" s="22"/>
      <c r="X934" s="22"/>
      <c r="Y934" s="22"/>
      <c r="Z934" s="22"/>
    </row>
    <row r="935" spans="5:26" ht="12.75" customHeight="1" x14ac:dyDescent="0.35">
      <c r="E935" s="21"/>
      <c r="I935" s="22"/>
      <c r="J935" s="22"/>
      <c r="K935" s="22"/>
      <c r="L935" s="22"/>
      <c r="M935" s="22"/>
      <c r="N935" s="22"/>
      <c r="O935" s="22"/>
      <c r="P935" s="22"/>
      <c r="Q935" s="22"/>
      <c r="R935" s="22"/>
      <c r="S935" s="22"/>
      <c r="T935" s="22"/>
      <c r="U935" s="22"/>
      <c r="V935" s="22"/>
      <c r="W935" s="22"/>
      <c r="X935" s="22"/>
      <c r="Y935" s="22"/>
      <c r="Z935" s="22"/>
    </row>
    <row r="936" spans="5:26" ht="12.75" customHeight="1" x14ac:dyDescent="0.35">
      <c r="E936" s="21"/>
      <c r="I936" s="22"/>
      <c r="J936" s="22"/>
      <c r="K936" s="22"/>
      <c r="L936" s="22"/>
      <c r="M936" s="22"/>
      <c r="N936" s="22"/>
      <c r="O936" s="22"/>
      <c r="P936" s="22"/>
      <c r="Q936" s="22"/>
      <c r="R936" s="22"/>
      <c r="S936" s="22"/>
      <c r="T936" s="22"/>
      <c r="U936" s="22"/>
      <c r="V936" s="22"/>
      <c r="W936" s="22"/>
      <c r="X936" s="22"/>
      <c r="Y936" s="22"/>
      <c r="Z936" s="22"/>
    </row>
    <row r="937" spans="5:26" ht="12.75" customHeight="1" x14ac:dyDescent="0.35">
      <c r="E937" s="21"/>
      <c r="I937" s="22"/>
      <c r="J937" s="22"/>
      <c r="K937" s="22"/>
      <c r="L937" s="22"/>
      <c r="M937" s="22"/>
      <c r="N937" s="22"/>
      <c r="O937" s="22"/>
      <c r="P937" s="22"/>
      <c r="Q937" s="22"/>
      <c r="R937" s="22"/>
      <c r="S937" s="22"/>
      <c r="T937" s="22"/>
      <c r="U937" s="22"/>
      <c r="V937" s="22"/>
      <c r="W937" s="22"/>
      <c r="X937" s="22"/>
      <c r="Y937" s="22"/>
      <c r="Z937" s="22"/>
    </row>
    <row r="938" spans="5:26" ht="12.75" customHeight="1" x14ac:dyDescent="0.35">
      <c r="E938" s="21"/>
      <c r="I938" s="22"/>
      <c r="J938" s="22"/>
      <c r="K938" s="22"/>
      <c r="L938" s="22"/>
      <c r="M938" s="22"/>
      <c r="N938" s="22"/>
      <c r="O938" s="22"/>
      <c r="P938" s="22"/>
      <c r="Q938" s="22"/>
      <c r="R938" s="22"/>
      <c r="S938" s="22"/>
      <c r="T938" s="22"/>
      <c r="U938" s="22"/>
      <c r="V938" s="22"/>
      <c r="W938" s="22"/>
      <c r="X938" s="22"/>
      <c r="Y938" s="22"/>
      <c r="Z938" s="22"/>
    </row>
    <row r="939" spans="5:26" ht="12.75" customHeight="1" x14ac:dyDescent="0.35">
      <c r="E939" s="21"/>
      <c r="I939" s="22"/>
      <c r="J939" s="22"/>
      <c r="K939" s="22"/>
      <c r="L939" s="22"/>
      <c r="M939" s="22"/>
      <c r="N939" s="22"/>
      <c r="O939" s="22"/>
      <c r="P939" s="22"/>
      <c r="Q939" s="22"/>
      <c r="R939" s="22"/>
      <c r="S939" s="22"/>
      <c r="T939" s="22"/>
      <c r="U939" s="22"/>
      <c r="V939" s="22"/>
      <c r="W939" s="22"/>
      <c r="X939" s="22"/>
      <c r="Y939" s="22"/>
      <c r="Z939" s="22"/>
    </row>
    <row r="940" spans="5:26" ht="12.75" customHeight="1" x14ac:dyDescent="0.35">
      <c r="E940" s="21"/>
      <c r="I940" s="22"/>
      <c r="J940" s="22"/>
      <c r="K940" s="22"/>
      <c r="L940" s="22"/>
      <c r="M940" s="22"/>
      <c r="N940" s="22"/>
      <c r="O940" s="22"/>
      <c r="P940" s="22"/>
      <c r="Q940" s="22"/>
      <c r="R940" s="22"/>
      <c r="S940" s="22"/>
      <c r="T940" s="22"/>
      <c r="U940" s="22"/>
      <c r="V940" s="22"/>
      <c r="W940" s="22"/>
      <c r="X940" s="22"/>
      <c r="Y940" s="22"/>
      <c r="Z940" s="22"/>
    </row>
    <row r="941" spans="5:26" ht="12.75" customHeight="1" x14ac:dyDescent="0.35">
      <c r="E941" s="21"/>
      <c r="I941" s="22"/>
      <c r="J941" s="22"/>
      <c r="K941" s="22"/>
      <c r="L941" s="22"/>
      <c r="M941" s="22"/>
      <c r="N941" s="22"/>
      <c r="O941" s="22"/>
      <c r="P941" s="22"/>
      <c r="Q941" s="22"/>
      <c r="R941" s="22"/>
      <c r="S941" s="22"/>
      <c r="T941" s="22"/>
      <c r="U941" s="22"/>
      <c r="V941" s="22"/>
      <c r="W941" s="22"/>
      <c r="X941" s="22"/>
      <c r="Y941" s="22"/>
      <c r="Z941" s="22"/>
    </row>
    <row r="942" spans="5:26" ht="12.75" customHeight="1" x14ac:dyDescent="0.35">
      <c r="E942" s="21"/>
      <c r="I942" s="22"/>
      <c r="J942" s="22"/>
      <c r="K942" s="22"/>
      <c r="L942" s="22"/>
      <c r="M942" s="22"/>
      <c r="N942" s="22"/>
      <c r="O942" s="22"/>
      <c r="P942" s="22"/>
      <c r="Q942" s="22"/>
      <c r="R942" s="22"/>
      <c r="S942" s="22"/>
      <c r="T942" s="22"/>
      <c r="U942" s="22"/>
      <c r="V942" s="22"/>
      <c r="W942" s="22"/>
      <c r="X942" s="22"/>
      <c r="Y942" s="22"/>
      <c r="Z942" s="22"/>
    </row>
    <row r="943" spans="5:26" ht="12.75" customHeight="1" x14ac:dyDescent="0.35">
      <c r="E943" s="21"/>
      <c r="I943" s="22"/>
      <c r="J943" s="22"/>
      <c r="K943" s="22"/>
      <c r="L943" s="22"/>
      <c r="M943" s="22"/>
      <c r="N943" s="22"/>
      <c r="O943" s="22"/>
      <c r="P943" s="22"/>
      <c r="Q943" s="22"/>
      <c r="R943" s="22"/>
      <c r="S943" s="22"/>
      <c r="T943" s="22"/>
      <c r="U943" s="22"/>
      <c r="V943" s="22"/>
      <c r="W943" s="22"/>
      <c r="X943" s="22"/>
      <c r="Y943" s="22"/>
      <c r="Z943" s="22"/>
    </row>
    <row r="944" spans="5:26" ht="12.75" customHeight="1" x14ac:dyDescent="0.35">
      <c r="E944" s="21"/>
      <c r="I944" s="22"/>
      <c r="J944" s="22"/>
      <c r="K944" s="22"/>
      <c r="L944" s="22"/>
      <c r="M944" s="22"/>
      <c r="N944" s="22"/>
      <c r="O944" s="22"/>
      <c r="P944" s="22"/>
      <c r="Q944" s="22"/>
      <c r="R944" s="22"/>
      <c r="S944" s="22"/>
      <c r="T944" s="22"/>
      <c r="U944" s="22"/>
      <c r="V944" s="22"/>
      <c r="W944" s="22"/>
      <c r="X944" s="22"/>
      <c r="Y944" s="22"/>
      <c r="Z944" s="22"/>
    </row>
    <row r="945" spans="5:26" ht="12.75" customHeight="1" x14ac:dyDescent="0.35">
      <c r="E945" s="21"/>
      <c r="I945" s="22"/>
      <c r="J945" s="22"/>
      <c r="K945" s="22"/>
      <c r="L945" s="22"/>
      <c r="M945" s="22"/>
      <c r="N945" s="22"/>
      <c r="O945" s="22"/>
      <c r="P945" s="22"/>
      <c r="Q945" s="22"/>
      <c r="R945" s="22"/>
      <c r="S945" s="22"/>
      <c r="T945" s="22"/>
      <c r="U945" s="22"/>
      <c r="V945" s="22"/>
      <c r="W945" s="22"/>
      <c r="X945" s="22"/>
      <c r="Y945" s="22"/>
      <c r="Z945" s="22"/>
    </row>
    <row r="946" spans="5:26" ht="12.75" customHeight="1" x14ac:dyDescent="0.35">
      <c r="E946" s="21"/>
      <c r="I946" s="22"/>
      <c r="J946" s="22"/>
      <c r="K946" s="22"/>
      <c r="L946" s="22"/>
      <c r="M946" s="22"/>
      <c r="N946" s="22"/>
      <c r="O946" s="22"/>
      <c r="P946" s="22"/>
      <c r="Q946" s="22"/>
      <c r="R946" s="22"/>
      <c r="S946" s="22"/>
      <c r="T946" s="22"/>
      <c r="U946" s="22"/>
      <c r="V946" s="22"/>
      <c r="W946" s="22"/>
      <c r="X946" s="22"/>
      <c r="Y946" s="22"/>
      <c r="Z946" s="22"/>
    </row>
    <row r="947" spans="5:26" ht="12.75" customHeight="1" x14ac:dyDescent="0.35">
      <c r="E947" s="21"/>
      <c r="I947" s="22"/>
      <c r="J947" s="22"/>
      <c r="K947" s="22"/>
      <c r="L947" s="22"/>
      <c r="M947" s="22"/>
      <c r="N947" s="22"/>
      <c r="O947" s="22"/>
      <c r="P947" s="22"/>
      <c r="Q947" s="22"/>
      <c r="R947" s="22"/>
      <c r="S947" s="22"/>
      <c r="T947" s="22"/>
      <c r="U947" s="22"/>
      <c r="V947" s="22"/>
      <c r="W947" s="22"/>
      <c r="X947" s="22"/>
      <c r="Y947" s="22"/>
      <c r="Z947" s="22"/>
    </row>
    <row r="948" spans="5:26" ht="12.75" customHeight="1" x14ac:dyDescent="0.35">
      <c r="E948" s="21"/>
      <c r="I948" s="22"/>
      <c r="J948" s="22"/>
      <c r="K948" s="22"/>
      <c r="L948" s="22"/>
      <c r="M948" s="22"/>
      <c r="N948" s="22"/>
      <c r="O948" s="22"/>
      <c r="P948" s="22"/>
      <c r="Q948" s="22"/>
      <c r="R948" s="22"/>
      <c r="S948" s="22"/>
      <c r="T948" s="22"/>
      <c r="U948" s="22"/>
      <c r="V948" s="22"/>
      <c r="W948" s="22"/>
      <c r="X948" s="22"/>
      <c r="Y948" s="22"/>
      <c r="Z948" s="22"/>
    </row>
    <row r="949" spans="5:26" ht="12.75" customHeight="1" x14ac:dyDescent="0.35">
      <c r="E949" s="21"/>
      <c r="I949" s="22"/>
      <c r="J949" s="22"/>
      <c r="K949" s="22"/>
      <c r="L949" s="22"/>
      <c r="M949" s="22"/>
      <c r="N949" s="22"/>
      <c r="O949" s="22"/>
      <c r="P949" s="22"/>
      <c r="Q949" s="22"/>
      <c r="R949" s="22"/>
      <c r="S949" s="22"/>
      <c r="T949" s="22"/>
      <c r="U949" s="22"/>
      <c r="V949" s="22"/>
      <c r="W949" s="22"/>
      <c r="X949" s="22"/>
      <c r="Y949" s="22"/>
      <c r="Z949" s="22"/>
    </row>
    <row r="950" spans="5:26" ht="12.75" customHeight="1" x14ac:dyDescent="0.35">
      <c r="E950" s="21"/>
      <c r="I950" s="22"/>
      <c r="J950" s="22"/>
      <c r="K950" s="22"/>
      <c r="L950" s="22"/>
      <c r="M950" s="22"/>
      <c r="N950" s="22"/>
      <c r="O950" s="22"/>
      <c r="P950" s="22"/>
      <c r="Q950" s="22"/>
      <c r="R950" s="22"/>
      <c r="S950" s="22"/>
      <c r="T950" s="22"/>
      <c r="U950" s="22"/>
      <c r="V950" s="22"/>
      <c r="W950" s="22"/>
      <c r="X950" s="22"/>
      <c r="Y950" s="22"/>
      <c r="Z950" s="22"/>
    </row>
    <row r="951" spans="5:26" ht="12.75" customHeight="1" x14ac:dyDescent="0.35">
      <c r="E951" s="21"/>
      <c r="I951" s="22"/>
      <c r="J951" s="22"/>
      <c r="K951" s="22"/>
      <c r="L951" s="22"/>
      <c r="M951" s="22"/>
      <c r="N951" s="22"/>
      <c r="O951" s="22"/>
      <c r="P951" s="22"/>
      <c r="Q951" s="22"/>
      <c r="R951" s="22"/>
      <c r="S951" s="22"/>
      <c r="T951" s="22"/>
      <c r="U951" s="22"/>
      <c r="V951" s="22"/>
      <c r="W951" s="22"/>
      <c r="X951" s="22"/>
      <c r="Y951" s="22"/>
      <c r="Z951" s="22"/>
    </row>
    <row r="952" spans="5:26" ht="12.75" customHeight="1" x14ac:dyDescent="0.35">
      <c r="E952" s="21"/>
      <c r="I952" s="22"/>
      <c r="J952" s="22"/>
      <c r="K952" s="22"/>
      <c r="L952" s="22"/>
      <c r="M952" s="22"/>
      <c r="N952" s="22"/>
      <c r="O952" s="22"/>
      <c r="P952" s="22"/>
      <c r="Q952" s="22"/>
      <c r="R952" s="22"/>
      <c r="S952" s="22"/>
      <c r="T952" s="22"/>
      <c r="U952" s="22"/>
      <c r="V952" s="22"/>
      <c r="W952" s="22"/>
      <c r="X952" s="22"/>
      <c r="Y952" s="22"/>
      <c r="Z952" s="22"/>
    </row>
    <row r="953" spans="5:26" ht="12.75" customHeight="1" x14ac:dyDescent="0.35">
      <c r="E953" s="21"/>
      <c r="I953" s="22"/>
      <c r="J953" s="22"/>
      <c r="K953" s="22"/>
      <c r="L953" s="22"/>
      <c r="M953" s="22"/>
      <c r="N953" s="22"/>
      <c r="O953" s="22"/>
      <c r="P953" s="22"/>
      <c r="Q953" s="22"/>
      <c r="R953" s="22"/>
      <c r="S953" s="22"/>
      <c r="T953" s="22"/>
      <c r="U953" s="22"/>
      <c r="V953" s="22"/>
      <c r="W953" s="22"/>
      <c r="X953" s="22"/>
      <c r="Y953" s="22"/>
      <c r="Z953" s="22"/>
    </row>
    <row r="954" spans="5:26" ht="12.75" customHeight="1" x14ac:dyDescent="0.35">
      <c r="E954" s="21"/>
      <c r="I954" s="22"/>
      <c r="J954" s="22"/>
      <c r="K954" s="22"/>
      <c r="L954" s="22"/>
      <c r="M954" s="22"/>
      <c r="N954" s="22"/>
      <c r="O954" s="22"/>
      <c r="P954" s="22"/>
      <c r="Q954" s="22"/>
      <c r="R954" s="22"/>
      <c r="S954" s="22"/>
      <c r="T954" s="22"/>
      <c r="U954" s="22"/>
      <c r="V954" s="22"/>
      <c r="W954" s="22"/>
      <c r="X954" s="22"/>
      <c r="Y954" s="22"/>
      <c r="Z954" s="22"/>
    </row>
    <row r="955" spans="5:26" ht="12.75" customHeight="1" x14ac:dyDescent="0.35">
      <c r="E955" s="21"/>
      <c r="I955" s="22"/>
      <c r="J955" s="22"/>
      <c r="K955" s="22"/>
      <c r="L955" s="22"/>
      <c r="M955" s="22"/>
      <c r="N955" s="22"/>
      <c r="O955" s="22"/>
      <c r="P955" s="22"/>
      <c r="Q955" s="22"/>
      <c r="R955" s="22"/>
      <c r="S955" s="22"/>
      <c r="T955" s="22"/>
      <c r="U955" s="22"/>
      <c r="V955" s="22"/>
      <c r="W955" s="22"/>
      <c r="X955" s="22"/>
      <c r="Y955" s="22"/>
      <c r="Z955" s="22"/>
    </row>
    <row r="956" spans="5:26" ht="12.75" customHeight="1" x14ac:dyDescent="0.35">
      <c r="E956" s="21"/>
      <c r="I956" s="22"/>
      <c r="J956" s="22"/>
      <c r="K956" s="22"/>
      <c r="L956" s="22"/>
      <c r="M956" s="22"/>
      <c r="N956" s="22"/>
      <c r="O956" s="22"/>
      <c r="P956" s="22"/>
      <c r="Q956" s="22"/>
      <c r="R956" s="22"/>
      <c r="S956" s="22"/>
      <c r="T956" s="22"/>
      <c r="U956" s="22"/>
      <c r="V956" s="22"/>
      <c r="W956" s="22"/>
      <c r="X956" s="22"/>
      <c r="Y956" s="22"/>
      <c r="Z956" s="22"/>
    </row>
    <row r="957" spans="5:26" ht="12.75" customHeight="1" x14ac:dyDescent="0.35">
      <c r="E957" s="21"/>
      <c r="I957" s="22"/>
      <c r="J957" s="22"/>
      <c r="K957" s="22"/>
      <c r="L957" s="22"/>
      <c r="M957" s="22"/>
      <c r="N957" s="22"/>
      <c r="O957" s="22"/>
      <c r="P957" s="22"/>
      <c r="Q957" s="22"/>
      <c r="R957" s="22"/>
      <c r="S957" s="22"/>
      <c r="T957" s="22"/>
      <c r="U957" s="22"/>
      <c r="V957" s="22"/>
      <c r="W957" s="22"/>
      <c r="X957" s="22"/>
      <c r="Y957" s="22"/>
      <c r="Z957" s="22"/>
    </row>
    <row r="958" spans="5:26" ht="12.75" customHeight="1" x14ac:dyDescent="0.35">
      <c r="E958" s="21"/>
      <c r="I958" s="22"/>
      <c r="J958" s="22"/>
      <c r="K958" s="22"/>
      <c r="L958" s="22"/>
      <c r="M958" s="22"/>
      <c r="N958" s="22"/>
      <c r="O958" s="22"/>
      <c r="P958" s="22"/>
      <c r="Q958" s="22"/>
      <c r="R958" s="22"/>
      <c r="S958" s="22"/>
      <c r="T958" s="22"/>
      <c r="U958" s="22"/>
      <c r="V958" s="22"/>
      <c r="W958" s="22"/>
      <c r="X958" s="22"/>
      <c r="Y958" s="22"/>
      <c r="Z958" s="22"/>
    </row>
    <row r="959" spans="5:26" ht="12.75" customHeight="1" x14ac:dyDescent="0.35">
      <c r="E959" s="21"/>
      <c r="I959" s="22"/>
      <c r="J959" s="22"/>
      <c r="K959" s="22"/>
      <c r="L959" s="22"/>
      <c r="M959" s="22"/>
      <c r="N959" s="22"/>
      <c r="O959" s="22"/>
      <c r="P959" s="22"/>
      <c r="Q959" s="22"/>
      <c r="R959" s="22"/>
      <c r="S959" s="22"/>
      <c r="T959" s="22"/>
      <c r="U959" s="22"/>
      <c r="V959" s="22"/>
      <c r="W959" s="22"/>
      <c r="X959" s="22"/>
      <c r="Y959" s="22"/>
      <c r="Z959" s="22"/>
    </row>
    <row r="960" spans="5:26" ht="12.75" customHeight="1" x14ac:dyDescent="0.35">
      <c r="E960" s="21"/>
      <c r="I960" s="22"/>
      <c r="J960" s="22"/>
      <c r="K960" s="22"/>
      <c r="L960" s="22"/>
      <c r="M960" s="22"/>
      <c r="N960" s="22"/>
      <c r="O960" s="22"/>
      <c r="P960" s="22"/>
      <c r="Q960" s="22"/>
      <c r="R960" s="22"/>
      <c r="S960" s="22"/>
      <c r="T960" s="22"/>
      <c r="U960" s="22"/>
      <c r="V960" s="22"/>
      <c r="W960" s="22"/>
      <c r="X960" s="22"/>
      <c r="Y960" s="22"/>
      <c r="Z960" s="22"/>
    </row>
    <row r="961" spans="5:26" ht="12.75" customHeight="1" x14ac:dyDescent="0.35">
      <c r="E961" s="21"/>
      <c r="I961" s="22"/>
      <c r="J961" s="22"/>
      <c r="K961" s="22"/>
      <c r="L961" s="22"/>
      <c r="M961" s="22"/>
      <c r="N961" s="22"/>
      <c r="O961" s="22"/>
      <c r="P961" s="22"/>
      <c r="Q961" s="22"/>
      <c r="R961" s="22"/>
      <c r="S961" s="22"/>
      <c r="T961" s="22"/>
      <c r="U961" s="22"/>
      <c r="V961" s="22"/>
      <c r="W961" s="22"/>
      <c r="X961" s="22"/>
      <c r="Y961" s="22"/>
      <c r="Z961" s="22"/>
    </row>
    <row r="962" spans="5:26" ht="12.75" customHeight="1" x14ac:dyDescent="0.35">
      <c r="E962" s="21"/>
      <c r="I962" s="22"/>
      <c r="J962" s="22"/>
      <c r="K962" s="22"/>
      <c r="L962" s="22"/>
      <c r="M962" s="22"/>
      <c r="N962" s="22"/>
      <c r="O962" s="22"/>
      <c r="P962" s="22"/>
      <c r="Q962" s="22"/>
      <c r="R962" s="22"/>
      <c r="S962" s="22"/>
      <c r="T962" s="22"/>
      <c r="U962" s="22"/>
      <c r="V962" s="22"/>
      <c r="W962" s="22"/>
      <c r="X962" s="22"/>
      <c r="Y962" s="22"/>
      <c r="Z962" s="22"/>
    </row>
    <row r="963" spans="5:26" ht="12.75" customHeight="1" x14ac:dyDescent="0.35">
      <c r="E963" s="21"/>
      <c r="I963" s="22"/>
      <c r="J963" s="22"/>
      <c r="K963" s="22"/>
      <c r="L963" s="22"/>
      <c r="M963" s="22"/>
      <c r="N963" s="22"/>
      <c r="O963" s="22"/>
      <c r="P963" s="22"/>
      <c r="Q963" s="22"/>
      <c r="R963" s="22"/>
      <c r="S963" s="22"/>
      <c r="T963" s="22"/>
      <c r="U963" s="22"/>
      <c r="V963" s="22"/>
      <c r="W963" s="22"/>
      <c r="X963" s="22"/>
      <c r="Y963" s="22"/>
      <c r="Z963" s="22"/>
    </row>
    <row r="964" spans="5:26" ht="12.75" customHeight="1" x14ac:dyDescent="0.35">
      <c r="E964" s="21"/>
      <c r="I964" s="22"/>
      <c r="J964" s="22"/>
      <c r="K964" s="22"/>
      <c r="L964" s="22"/>
      <c r="M964" s="22"/>
      <c r="N964" s="22"/>
      <c r="O964" s="22"/>
      <c r="P964" s="22"/>
      <c r="Q964" s="22"/>
      <c r="R964" s="22"/>
      <c r="S964" s="22"/>
      <c r="T964" s="22"/>
      <c r="U964" s="22"/>
      <c r="V964" s="22"/>
      <c r="W964" s="22"/>
      <c r="X964" s="22"/>
      <c r="Y964" s="22"/>
      <c r="Z964" s="22"/>
    </row>
    <row r="965" spans="5:26" ht="12.75" customHeight="1" x14ac:dyDescent="0.35">
      <c r="E965" s="21"/>
      <c r="I965" s="22"/>
      <c r="J965" s="22"/>
      <c r="K965" s="22"/>
      <c r="L965" s="22"/>
      <c r="M965" s="22"/>
      <c r="N965" s="22"/>
      <c r="O965" s="22"/>
      <c r="P965" s="22"/>
      <c r="Q965" s="22"/>
      <c r="R965" s="22"/>
      <c r="S965" s="22"/>
      <c r="T965" s="22"/>
      <c r="U965" s="22"/>
      <c r="V965" s="22"/>
      <c r="W965" s="22"/>
      <c r="X965" s="22"/>
      <c r="Y965" s="22"/>
      <c r="Z965" s="22"/>
    </row>
    <row r="966" spans="5:26" ht="12.75" customHeight="1" x14ac:dyDescent="0.35">
      <c r="E966" s="21"/>
      <c r="I966" s="22"/>
      <c r="J966" s="22"/>
      <c r="K966" s="22"/>
      <c r="L966" s="22"/>
      <c r="M966" s="22"/>
      <c r="N966" s="22"/>
      <c r="O966" s="22"/>
      <c r="P966" s="22"/>
      <c r="Q966" s="22"/>
      <c r="R966" s="22"/>
      <c r="S966" s="22"/>
      <c r="T966" s="22"/>
      <c r="U966" s="22"/>
      <c r="V966" s="22"/>
      <c r="W966" s="22"/>
      <c r="X966" s="22"/>
      <c r="Y966" s="22"/>
      <c r="Z966" s="22"/>
    </row>
    <row r="967" spans="5:26" ht="12.75" customHeight="1" x14ac:dyDescent="0.35">
      <c r="E967" s="21"/>
      <c r="I967" s="22"/>
      <c r="J967" s="22"/>
      <c r="K967" s="22"/>
      <c r="L967" s="22"/>
      <c r="M967" s="22"/>
      <c r="N967" s="22"/>
      <c r="O967" s="22"/>
      <c r="P967" s="22"/>
      <c r="Q967" s="22"/>
      <c r="R967" s="22"/>
      <c r="S967" s="22"/>
      <c r="T967" s="22"/>
      <c r="U967" s="22"/>
      <c r="V967" s="22"/>
      <c r="W967" s="22"/>
      <c r="X967" s="22"/>
      <c r="Y967" s="22"/>
      <c r="Z967" s="22"/>
    </row>
    <row r="968" spans="5:26" ht="12.75" customHeight="1" x14ac:dyDescent="0.35">
      <c r="E968" s="21"/>
      <c r="I968" s="22"/>
      <c r="J968" s="22"/>
      <c r="K968" s="22"/>
      <c r="L968" s="22"/>
      <c r="M968" s="22"/>
      <c r="N968" s="22"/>
      <c r="O968" s="22"/>
      <c r="P968" s="22"/>
      <c r="Q968" s="22"/>
      <c r="R968" s="22"/>
      <c r="S968" s="22"/>
      <c r="T968" s="22"/>
      <c r="U968" s="22"/>
      <c r="V968" s="22"/>
      <c r="W968" s="22"/>
      <c r="X968" s="22"/>
      <c r="Y968" s="22"/>
      <c r="Z968" s="22"/>
    </row>
    <row r="969" spans="5:26" ht="12.75" customHeight="1" x14ac:dyDescent="0.35">
      <c r="E969" s="21"/>
      <c r="I969" s="22"/>
      <c r="J969" s="22"/>
      <c r="K969" s="22"/>
      <c r="L969" s="22"/>
      <c r="M969" s="22"/>
      <c r="N969" s="22"/>
      <c r="O969" s="22"/>
      <c r="P969" s="22"/>
      <c r="Q969" s="22"/>
      <c r="R969" s="22"/>
      <c r="S969" s="22"/>
      <c r="T969" s="22"/>
      <c r="U969" s="22"/>
      <c r="V969" s="22"/>
      <c r="W969" s="22"/>
      <c r="X969" s="22"/>
      <c r="Y969" s="22"/>
      <c r="Z969" s="22"/>
    </row>
    <row r="970" spans="5:26" ht="12.75" customHeight="1" x14ac:dyDescent="0.35">
      <c r="E970" s="21"/>
      <c r="I970" s="22"/>
      <c r="J970" s="22"/>
      <c r="K970" s="22"/>
      <c r="L970" s="22"/>
      <c r="M970" s="22"/>
      <c r="N970" s="22"/>
      <c r="O970" s="22"/>
      <c r="P970" s="22"/>
      <c r="Q970" s="22"/>
      <c r="R970" s="22"/>
      <c r="S970" s="22"/>
      <c r="T970" s="22"/>
      <c r="U970" s="22"/>
      <c r="V970" s="22"/>
      <c r="W970" s="22"/>
      <c r="X970" s="22"/>
      <c r="Y970" s="22"/>
      <c r="Z970" s="22"/>
    </row>
    <row r="971" spans="5:26" ht="12.75" customHeight="1" x14ac:dyDescent="0.35">
      <c r="E971" s="21"/>
      <c r="I971" s="22"/>
      <c r="J971" s="22"/>
      <c r="K971" s="22"/>
      <c r="L971" s="22"/>
      <c r="M971" s="22"/>
      <c r="N971" s="22"/>
      <c r="O971" s="22"/>
      <c r="P971" s="22"/>
      <c r="Q971" s="22"/>
      <c r="R971" s="22"/>
      <c r="S971" s="22"/>
      <c r="T971" s="22"/>
      <c r="U971" s="22"/>
      <c r="V971" s="22"/>
      <c r="W971" s="22"/>
      <c r="X971" s="22"/>
      <c r="Y971" s="22"/>
      <c r="Z971" s="22"/>
    </row>
    <row r="972" spans="5:26" ht="12.75" customHeight="1" x14ac:dyDescent="0.35">
      <c r="E972" s="21"/>
      <c r="I972" s="22"/>
      <c r="J972" s="22"/>
      <c r="K972" s="22"/>
      <c r="L972" s="22"/>
      <c r="M972" s="22"/>
      <c r="N972" s="22"/>
      <c r="O972" s="22"/>
      <c r="P972" s="22"/>
      <c r="Q972" s="22"/>
      <c r="R972" s="22"/>
      <c r="S972" s="22"/>
      <c r="T972" s="22"/>
      <c r="U972" s="22"/>
      <c r="V972" s="22"/>
      <c r="W972" s="22"/>
      <c r="X972" s="22"/>
      <c r="Y972" s="22"/>
      <c r="Z972" s="22"/>
    </row>
    <row r="973" spans="5:26" ht="12.75" customHeight="1" x14ac:dyDescent="0.35">
      <c r="E973" s="21"/>
      <c r="I973" s="22"/>
      <c r="J973" s="22"/>
      <c r="K973" s="22"/>
      <c r="L973" s="22"/>
      <c r="M973" s="22"/>
      <c r="N973" s="22"/>
      <c r="O973" s="22"/>
      <c r="P973" s="22"/>
      <c r="Q973" s="22"/>
      <c r="R973" s="22"/>
      <c r="S973" s="22"/>
      <c r="T973" s="22"/>
      <c r="U973" s="22"/>
      <c r="V973" s="22"/>
      <c r="W973" s="22"/>
      <c r="X973" s="22"/>
      <c r="Y973" s="22"/>
      <c r="Z973" s="22"/>
    </row>
    <row r="974" spans="5:26" ht="12.75" customHeight="1" x14ac:dyDescent="0.35">
      <c r="E974" s="21"/>
      <c r="I974" s="22"/>
      <c r="J974" s="22"/>
      <c r="K974" s="22"/>
      <c r="L974" s="22"/>
      <c r="M974" s="22"/>
      <c r="N974" s="22"/>
      <c r="O974" s="22"/>
      <c r="P974" s="22"/>
      <c r="Q974" s="22"/>
      <c r="R974" s="22"/>
      <c r="S974" s="22"/>
      <c r="T974" s="22"/>
      <c r="U974" s="22"/>
      <c r="V974" s="22"/>
      <c r="W974" s="22"/>
      <c r="X974" s="22"/>
      <c r="Y974" s="22"/>
      <c r="Z974" s="22"/>
    </row>
    <row r="975" spans="5:26" ht="12.75" customHeight="1" x14ac:dyDescent="0.35">
      <c r="E975" s="21"/>
      <c r="I975" s="22"/>
      <c r="J975" s="22"/>
      <c r="K975" s="22"/>
      <c r="L975" s="22"/>
      <c r="M975" s="22"/>
      <c r="N975" s="22"/>
      <c r="O975" s="22"/>
      <c r="P975" s="22"/>
      <c r="Q975" s="22"/>
      <c r="R975" s="22"/>
      <c r="S975" s="22"/>
      <c r="T975" s="22"/>
      <c r="U975" s="22"/>
      <c r="V975" s="22"/>
      <c r="W975" s="22"/>
      <c r="X975" s="22"/>
      <c r="Y975" s="22"/>
      <c r="Z975" s="22"/>
    </row>
    <row r="976" spans="5:26" ht="12.75" customHeight="1" x14ac:dyDescent="0.35">
      <c r="E976" s="21"/>
      <c r="I976" s="22"/>
      <c r="J976" s="22"/>
      <c r="K976" s="22"/>
      <c r="L976" s="22"/>
      <c r="M976" s="22"/>
      <c r="N976" s="22"/>
      <c r="O976" s="22"/>
      <c r="P976" s="22"/>
      <c r="Q976" s="22"/>
      <c r="R976" s="22"/>
      <c r="S976" s="22"/>
      <c r="T976" s="22"/>
      <c r="U976" s="22"/>
      <c r="V976" s="22"/>
      <c r="W976" s="22"/>
      <c r="X976" s="22"/>
      <c r="Y976" s="22"/>
      <c r="Z976" s="22"/>
    </row>
    <row r="977" spans="5:26" ht="12.75" customHeight="1" x14ac:dyDescent="0.35">
      <c r="E977" s="21"/>
      <c r="I977" s="22"/>
      <c r="J977" s="22"/>
      <c r="K977" s="22"/>
      <c r="L977" s="22"/>
      <c r="M977" s="22"/>
      <c r="N977" s="22"/>
      <c r="O977" s="22"/>
      <c r="P977" s="22"/>
      <c r="Q977" s="22"/>
      <c r="R977" s="22"/>
      <c r="S977" s="22"/>
      <c r="T977" s="22"/>
      <c r="U977" s="22"/>
      <c r="V977" s="22"/>
      <c r="W977" s="22"/>
      <c r="X977" s="22"/>
      <c r="Y977" s="22"/>
      <c r="Z977" s="22"/>
    </row>
    <row r="978" spans="5:26" ht="12.75" customHeight="1" x14ac:dyDescent="0.35">
      <c r="E978" s="21"/>
      <c r="I978" s="22"/>
      <c r="J978" s="22"/>
      <c r="K978" s="22"/>
      <c r="L978" s="22"/>
      <c r="M978" s="22"/>
      <c r="N978" s="22"/>
      <c r="O978" s="22"/>
      <c r="P978" s="22"/>
      <c r="Q978" s="22"/>
      <c r="R978" s="22"/>
      <c r="S978" s="22"/>
      <c r="T978" s="22"/>
      <c r="U978" s="22"/>
      <c r="V978" s="22"/>
      <c r="W978" s="22"/>
      <c r="X978" s="22"/>
      <c r="Y978" s="22"/>
      <c r="Z978" s="22"/>
    </row>
    <row r="979" spans="5:26" ht="12.75" customHeight="1" x14ac:dyDescent="0.35">
      <c r="E979" s="21"/>
      <c r="I979" s="22"/>
      <c r="J979" s="22"/>
      <c r="K979" s="22"/>
      <c r="L979" s="22"/>
      <c r="M979" s="22"/>
      <c r="N979" s="22"/>
      <c r="O979" s="22"/>
      <c r="P979" s="22"/>
      <c r="Q979" s="22"/>
      <c r="R979" s="22"/>
      <c r="S979" s="22"/>
      <c r="T979" s="22"/>
      <c r="U979" s="22"/>
      <c r="V979" s="22"/>
      <c r="W979" s="22"/>
      <c r="X979" s="22"/>
      <c r="Y979" s="22"/>
      <c r="Z979" s="22"/>
    </row>
    <row r="980" spans="5:26" ht="12.75" customHeight="1" x14ac:dyDescent="0.35">
      <c r="E980" s="21"/>
      <c r="I980" s="22"/>
      <c r="J980" s="22"/>
      <c r="K980" s="22"/>
      <c r="L980" s="22"/>
      <c r="M980" s="22"/>
      <c r="N980" s="22"/>
      <c r="O980" s="22"/>
      <c r="P980" s="22"/>
      <c r="Q980" s="22"/>
      <c r="R980" s="22"/>
      <c r="S980" s="22"/>
      <c r="T980" s="22"/>
      <c r="U980" s="22"/>
      <c r="V980" s="22"/>
      <c r="W980" s="22"/>
      <c r="X980" s="22"/>
      <c r="Y980" s="22"/>
      <c r="Z980" s="22"/>
    </row>
    <row r="981" spans="5:26" ht="12.75" customHeight="1" x14ac:dyDescent="0.35">
      <c r="E981" s="21"/>
      <c r="I981" s="22"/>
      <c r="J981" s="22"/>
      <c r="K981" s="22"/>
      <c r="L981" s="22"/>
      <c r="M981" s="22"/>
      <c r="N981" s="22"/>
      <c r="O981" s="22"/>
      <c r="P981" s="22"/>
      <c r="Q981" s="22"/>
      <c r="R981" s="22"/>
      <c r="S981" s="22"/>
      <c r="T981" s="22"/>
      <c r="U981" s="22"/>
      <c r="V981" s="22"/>
      <c r="W981" s="22"/>
      <c r="X981" s="22"/>
      <c r="Y981" s="22"/>
      <c r="Z981" s="22"/>
    </row>
    <row r="982" spans="5:26" ht="12.75" customHeight="1" x14ac:dyDescent="0.35">
      <c r="E982" s="21"/>
      <c r="I982" s="22"/>
      <c r="J982" s="22"/>
      <c r="K982" s="22"/>
      <c r="L982" s="22"/>
      <c r="M982" s="22"/>
      <c r="N982" s="22"/>
      <c r="O982" s="22"/>
      <c r="P982" s="22"/>
      <c r="Q982" s="22"/>
      <c r="R982" s="22"/>
      <c r="S982" s="22"/>
      <c r="T982" s="22"/>
      <c r="U982" s="22"/>
      <c r="V982" s="22"/>
      <c r="W982" s="22"/>
      <c r="X982" s="22"/>
      <c r="Y982" s="22"/>
      <c r="Z982" s="22"/>
    </row>
    <row r="983" spans="5:26" ht="12.75" customHeight="1" x14ac:dyDescent="0.35">
      <c r="E983" s="21"/>
      <c r="I983" s="22"/>
      <c r="J983" s="22"/>
      <c r="K983" s="22"/>
      <c r="L983" s="22"/>
      <c r="M983" s="22"/>
      <c r="N983" s="22"/>
      <c r="O983" s="22"/>
      <c r="P983" s="22"/>
      <c r="Q983" s="22"/>
      <c r="R983" s="22"/>
      <c r="S983" s="22"/>
      <c r="T983" s="22"/>
      <c r="U983" s="22"/>
      <c r="V983" s="22"/>
      <c r="W983" s="22"/>
      <c r="X983" s="22"/>
      <c r="Y983" s="22"/>
      <c r="Z983" s="22"/>
    </row>
    <row r="984" spans="5:26" ht="12.75" customHeight="1" x14ac:dyDescent="0.35">
      <c r="E984" s="21"/>
      <c r="I984" s="22"/>
      <c r="J984" s="22"/>
      <c r="K984" s="22"/>
      <c r="L984" s="22"/>
      <c r="M984" s="22"/>
      <c r="N984" s="22"/>
      <c r="O984" s="22"/>
      <c r="P984" s="22"/>
      <c r="Q984" s="22"/>
      <c r="R984" s="22"/>
      <c r="S984" s="22"/>
      <c r="T984" s="22"/>
      <c r="U984" s="22"/>
      <c r="V984" s="22"/>
      <c r="W984" s="22"/>
      <c r="X984" s="22"/>
      <c r="Y984" s="22"/>
      <c r="Z984" s="22"/>
    </row>
    <row r="985" spans="5:26" ht="12.75" customHeight="1" x14ac:dyDescent="0.35">
      <c r="E985" s="21"/>
      <c r="I985" s="22"/>
      <c r="J985" s="22"/>
      <c r="K985" s="22"/>
      <c r="L985" s="22"/>
      <c r="M985" s="22"/>
      <c r="N985" s="22"/>
      <c r="O985" s="22"/>
      <c r="P985" s="22"/>
      <c r="Q985" s="22"/>
      <c r="R985" s="22"/>
      <c r="S985" s="22"/>
      <c r="T985" s="22"/>
      <c r="U985" s="22"/>
      <c r="V985" s="22"/>
      <c r="W985" s="22"/>
      <c r="X985" s="22"/>
      <c r="Y985" s="22"/>
      <c r="Z985" s="22"/>
    </row>
    <row r="986" spans="5:26" ht="12.75" customHeight="1" x14ac:dyDescent="0.35">
      <c r="E986" s="21"/>
      <c r="I986" s="22"/>
      <c r="J986" s="22"/>
      <c r="K986" s="22"/>
      <c r="L986" s="22"/>
      <c r="M986" s="22"/>
      <c r="N986" s="22"/>
      <c r="O986" s="22"/>
      <c r="P986" s="22"/>
      <c r="Q986" s="22"/>
      <c r="R986" s="22"/>
      <c r="S986" s="22"/>
      <c r="T986" s="22"/>
      <c r="U986" s="22"/>
      <c r="V986" s="22"/>
      <c r="W986" s="22"/>
      <c r="X986" s="22"/>
      <c r="Y986" s="22"/>
      <c r="Z986" s="22"/>
    </row>
    <row r="987" spans="5:26" ht="12.75" customHeight="1" x14ac:dyDescent="0.35">
      <c r="E987" s="21"/>
      <c r="I987" s="22"/>
      <c r="J987" s="22"/>
      <c r="K987" s="22"/>
      <c r="L987" s="22"/>
      <c r="M987" s="22"/>
      <c r="N987" s="22"/>
      <c r="O987" s="22"/>
      <c r="P987" s="22"/>
      <c r="Q987" s="22"/>
      <c r="R987" s="22"/>
      <c r="S987" s="22"/>
      <c r="T987" s="22"/>
      <c r="U987" s="22"/>
      <c r="V987" s="22"/>
      <c r="W987" s="22"/>
      <c r="X987" s="22"/>
      <c r="Y987" s="22"/>
      <c r="Z987" s="22"/>
    </row>
    <row r="988" spans="5:26" ht="12.75" customHeight="1" x14ac:dyDescent="0.35">
      <c r="E988" s="21"/>
      <c r="I988" s="22"/>
      <c r="J988" s="22"/>
      <c r="K988" s="22"/>
      <c r="L988" s="22"/>
      <c r="M988" s="22"/>
      <c r="N988" s="22"/>
      <c r="O988" s="22"/>
      <c r="P988" s="22"/>
      <c r="Q988" s="22"/>
      <c r="R988" s="22"/>
      <c r="S988" s="22"/>
      <c r="T988" s="22"/>
      <c r="U988" s="22"/>
      <c r="V988" s="22"/>
      <c r="W988" s="22"/>
      <c r="X988" s="22"/>
      <c r="Y988" s="22"/>
      <c r="Z988" s="22"/>
    </row>
    <row r="989" spans="5:26" ht="12.75" customHeight="1" x14ac:dyDescent="0.35">
      <c r="E989" s="21"/>
      <c r="I989" s="22"/>
      <c r="J989" s="22"/>
      <c r="K989" s="22"/>
      <c r="L989" s="22"/>
      <c r="M989" s="22"/>
      <c r="N989" s="22"/>
      <c r="O989" s="22"/>
      <c r="P989" s="22"/>
      <c r="Q989" s="22"/>
      <c r="R989" s="22"/>
      <c r="S989" s="22"/>
      <c r="T989" s="22"/>
      <c r="U989" s="22"/>
      <c r="V989" s="22"/>
      <c r="W989" s="22"/>
      <c r="X989" s="22"/>
      <c r="Y989" s="22"/>
      <c r="Z989" s="22"/>
    </row>
    <row r="990" spans="5:26" ht="12.75" customHeight="1" x14ac:dyDescent="0.35">
      <c r="E990" s="21"/>
      <c r="I990" s="22"/>
      <c r="J990" s="22"/>
      <c r="K990" s="22"/>
      <c r="L990" s="22"/>
      <c r="M990" s="22"/>
      <c r="N990" s="22"/>
      <c r="O990" s="22"/>
      <c r="P990" s="22"/>
      <c r="Q990" s="22"/>
      <c r="R990" s="22"/>
      <c r="S990" s="22"/>
      <c r="T990" s="22"/>
      <c r="U990" s="22"/>
      <c r="V990" s="22"/>
      <c r="W990" s="22"/>
      <c r="X990" s="22"/>
      <c r="Y990" s="22"/>
      <c r="Z990" s="22"/>
    </row>
    <row r="991" spans="5:26" ht="12.75" customHeight="1" x14ac:dyDescent="0.35">
      <c r="E991" s="21"/>
      <c r="I991" s="22"/>
      <c r="J991" s="22"/>
      <c r="K991" s="22"/>
      <c r="L991" s="22"/>
      <c r="M991" s="22"/>
      <c r="N991" s="22"/>
      <c r="O991" s="22"/>
      <c r="P991" s="22"/>
      <c r="Q991" s="22"/>
      <c r="R991" s="22"/>
      <c r="S991" s="22"/>
      <c r="T991" s="22"/>
      <c r="U991" s="22"/>
      <c r="V991" s="22"/>
      <c r="W991" s="22"/>
      <c r="X991" s="22"/>
      <c r="Y991" s="22"/>
      <c r="Z991" s="22"/>
    </row>
    <row r="992" spans="5:26" ht="12.75" customHeight="1" x14ac:dyDescent="0.35">
      <c r="E992" s="21"/>
      <c r="I992" s="22"/>
      <c r="J992" s="22"/>
      <c r="K992" s="22"/>
      <c r="L992" s="22"/>
      <c r="M992" s="22"/>
      <c r="N992" s="22"/>
      <c r="O992" s="22"/>
      <c r="P992" s="22"/>
      <c r="Q992" s="22"/>
      <c r="R992" s="22"/>
      <c r="S992" s="22"/>
      <c r="T992" s="22"/>
      <c r="U992" s="22"/>
      <c r="V992" s="22"/>
      <c r="W992" s="22"/>
      <c r="X992" s="22"/>
      <c r="Y992" s="22"/>
      <c r="Z992" s="22"/>
    </row>
    <row r="993" spans="5:26" ht="12.75" customHeight="1" x14ac:dyDescent="0.35">
      <c r="E993" s="21"/>
      <c r="I993" s="22"/>
      <c r="J993" s="22"/>
      <c r="K993" s="22"/>
      <c r="L993" s="22"/>
      <c r="M993" s="22"/>
      <c r="N993" s="22"/>
      <c r="O993" s="22"/>
      <c r="P993" s="22"/>
      <c r="Q993" s="22"/>
      <c r="R993" s="22"/>
      <c r="S993" s="22"/>
      <c r="T993" s="22"/>
      <c r="U993" s="22"/>
      <c r="V993" s="22"/>
      <c r="W993" s="22"/>
      <c r="X993" s="22"/>
      <c r="Y993" s="22"/>
      <c r="Z993" s="22"/>
    </row>
    <row r="994" spans="5:26" ht="12.75" customHeight="1" x14ac:dyDescent="0.35">
      <c r="E994" s="21"/>
      <c r="I994" s="22"/>
      <c r="J994" s="22"/>
      <c r="K994" s="22"/>
      <c r="L994" s="22"/>
      <c r="M994" s="22"/>
      <c r="N994" s="22"/>
      <c r="O994" s="22"/>
      <c r="P994" s="22"/>
      <c r="Q994" s="22"/>
      <c r="R994" s="22"/>
      <c r="S994" s="22"/>
      <c r="T994" s="22"/>
      <c r="U994" s="22"/>
      <c r="V994" s="22"/>
      <c r="W994" s="22"/>
      <c r="X994" s="22"/>
      <c r="Y994" s="22"/>
      <c r="Z994" s="22"/>
    </row>
    <row r="995" spans="5:26" ht="12.75" customHeight="1" x14ac:dyDescent="0.35">
      <c r="E995" s="21"/>
      <c r="I995" s="22"/>
      <c r="J995" s="22"/>
      <c r="K995" s="22"/>
      <c r="L995" s="22"/>
      <c r="M995" s="22"/>
      <c r="N995" s="22"/>
      <c r="O995" s="22"/>
      <c r="P995" s="22"/>
      <c r="Q995" s="22"/>
      <c r="R995" s="22"/>
      <c r="S995" s="22"/>
      <c r="T995" s="22"/>
      <c r="U995" s="22"/>
      <c r="V995" s="22"/>
      <c r="W995" s="22"/>
      <c r="X995" s="22"/>
      <c r="Y995" s="22"/>
      <c r="Z995" s="22"/>
    </row>
    <row r="996" spans="5:26" ht="12.75" customHeight="1" x14ac:dyDescent="0.35">
      <c r="E996" s="21"/>
      <c r="I996" s="22"/>
      <c r="J996" s="22"/>
      <c r="K996" s="22"/>
      <c r="L996" s="22"/>
      <c r="M996" s="22"/>
      <c r="N996" s="22"/>
      <c r="O996" s="22"/>
      <c r="P996" s="22"/>
      <c r="Q996" s="22"/>
      <c r="R996" s="22"/>
      <c r="S996" s="22"/>
      <c r="T996" s="22"/>
      <c r="U996" s="22"/>
      <c r="V996" s="22"/>
      <c r="W996" s="22"/>
      <c r="X996" s="22"/>
      <c r="Y996" s="22"/>
      <c r="Z996" s="22"/>
    </row>
    <row r="997" spans="5:26" ht="12.75" customHeight="1" x14ac:dyDescent="0.35">
      <c r="E997" s="21"/>
      <c r="I997" s="22"/>
      <c r="J997" s="22"/>
      <c r="K997" s="22"/>
      <c r="L997" s="22"/>
      <c r="M997" s="22"/>
      <c r="N997" s="22"/>
      <c r="O997" s="22"/>
      <c r="P997" s="22"/>
      <c r="Q997" s="22"/>
      <c r="R997" s="22"/>
      <c r="S997" s="22"/>
      <c r="T997" s="22"/>
      <c r="U997" s="22"/>
      <c r="V997" s="22"/>
      <c r="W997" s="22"/>
      <c r="X997" s="22"/>
      <c r="Y997" s="22"/>
      <c r="Z997" s="22"/>
    </row>
    <row r="998" spans="5:26" ht="12.75" customHeight="1" x14ac:dyDescent="0.35">
      <c r="E998" s="21"/>
      <c r="I998" s="22"/>
      <c r="J998" s="22"/>
      <c r="K998" s="22"/>
      <c r="L998" s="22"/>
      <c r="M998" s="22"/>
      <c r="N998" s="22"/>
      <c r="O998" s="22"/>
      <c r="P998" s="22"/>
      <c r="Q998" s="22"/>
      <c r="R998" s="22"/>
      <c r="S998" s="22"/>
      <c r="T998" s="22"/>
      <c r="U998" s="22"/>
      <c r="V998" s="22"/>
      <c r="W998" s="22"/>
      <c r="X998" s="22"/>
      <c r="Y998" s="22"/>
      <c r="Z998" s="22"/>
    </row>
    <row r="999" spans="5:26" ht="12.75" customHeight="1" x14ac:dyDescent="0.35">
      <c r="E999" s="21"/>
      <c r="I999" s="22"/>
      <c r="J999" s="22"/>
      <c r="K999" s="22"/>
      <c r="L999" s="22"/>
      <c r="M999" s="22"/>
      <c r="N999" s="22"/>
      <c r="O999" s="22"/>
      <c r="P999" s="22"/>
      <c r="Q999" s="22"/>
      <c r="R999" s="22"/>
      <c r="S999" s="22"/>
      <c r="T999" s="22"/>
      <c r="U999" s="22"/>
      <c r="V999" s="22"/>
      <c r="W999" s="22"/>
      <c r="X999" s="22"/>
      <c r="Y999" s="22"/>
      <c r="Z999" s="22"/>
    </row>
    <row r="1000" spans="5:26" ht="12.75" customHeight="1" x14ac:dyDescent="0.35">
      <c r="E1000" s="21"/>
      <c r="I1000" s="22"/>
      <c r="J1000" s="22"/>
      <c r="K1000" s="22"/>
      <c r="L1000" s="22"/>
      <c r="M1000" s="22"/>
      <c r="N1000" s="22"/>
      <c r="O1000" s="22"/>
      <c r="P1000" s="22"/>
      <c r="Q1000" s="22"/>
      <c r="R1000" s="22"/>
      <c r="S1000" s="22"/>
      <c r="T1000" s="22"/>
      <c r="U1000" s="22"/>
      <c r="V1000" s="22"/>
      <c r="W1000" s="22"/>
      <c r="X1000" s="22"/>
      <c r="Y1000" s="22"/>
      <c r="Z1000" s="22"/>
    </row>
  </sheetData>
  <pageMargins left="0.7" right="0.7" top="0.75" bottom="0.75" header="0" footer="0"/>
  <pageSetup orientation="portrait"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R909"/>
  <sheetViews>
    <sheetView tabSelected="1" topLeftCell="H6" zoomScale="54" zoomScaleNormal="54" workbookViewId="0">
      <pane ySplit="3" topLeftCell="A894" activePane="bottomLeft" state="frozen"/>
      <selection activeCell="A6" sqref="A6"/>
      <selection pane="bottomLeft" activeCell="G8" sqref="G8"/>
    </sheetView>
  </sheetViews>
  <sheetFormatPr baseColWidth="10" defaultColWidth="0" defaultRowHeight="15" customHeight="1" x14ac:dyDescent="0.35"/>
  <cols>
    <col min="1" max="1" width="13.453125" style="9" customWidth="1"/>
    <col min="2" max="2" width="12.453125" style="9" customWidth="1"/>
    <col min="3" max="3" width="13.54296875" style="9" customWidth="1"/>
    <col min="4" max="4" width="17.81640625" style="9" customWidth="1"/>
    <col min="5" max="5" width="19.453125" customWidth="1"/>
    <col min="6" max="6" width="31.26953125" style="9" customWidth="1"/>
    <col min="7" max="7" width="29.453125" style="9" customWidth="1"/>
    <col min="8" max="8" width="125.7265625" style="9" customWidth="1"/>
    <col min="9" max="9" width="26" style="191" customWidth="1"/>
    <col min="10" max="10" width="54.1796875" style="9" customWidth="1"/>
    <col min="11" max="11" width="28.7265625" style="9" customWidth="1"/>
    <col min="12" max="12" width="34" style="9" customWidth="1"/>
    <col min="13" max="13" width="13.81640625" style="9" customWidth="1"/>
    <col min="14" max="14" width="91" style="9" customWidth="1"/>
    <col min="15" max="15" width="21.453125" style="9" customWidth="1"/>
    <col min="16" max="16" width="12.7265625" style="9" customWidth="1"/>
    <col min="17" max="18" width="13.26953125" style="9" customWidth="1"/>
    <col min="19" max="19" width="14.7265625" style="9" customWidth="1"/>
    <col min="20" max="20" width="14.453125" style="9" customWidth="1"/>
    <col min="21" max="21" width="25.453125" style="9" customWidth="1"/>
    <col min="22" max="22" width="21.453125" style="9" customWidth="1"/>
    <col min="23" max="23" width="45.7265625" style="9" customWidth="1"/>
    <col min="24" max="24" width="25.26953125" style="9" customWidth="1"/>
    <col min="25" max="25" width="26.7265625" style="9" customWidth="1"/>
    <col min="26" max="26" width="27.26953125" style="9" customWidth="1"/>
    <col min="27" max="30" width="26.7265625" style="9" customWidth="1"/>
    <col min="31" max="31" width="106.453125" style="9" customWidth="1"/>
    <col min="32" max="34" width="26.7265625" style="9" customWidth="1"/>
    <col min="35" max="35" width="86.1796875" style="9" customWidth="1"/>
    <col min="36" max="36" width="26.7265625" style="9" customWidth="1"/>
    <col min="37" max="37" width="85.26953125" style="9" customWidth="1"/>
    <col min="38" max="39" width="26.7265625" style="9" customWidth="1"/>
    <col min="40" max="40" width="85.453125" style="9" customWidth="1"/>
    <col min="41" max="43" width="26.7265625" style="9" customWidth="1"/>
    <col min="44" max="44" width="14.453125" style="9" customWidth="1"/>
    <col min="45" max="45" width="111.54296875" style="9" customWidth="1"/>
    <col min="46" max="46" width="34.54296875" style="9" customWidth="1"/>
    <col min="47" max="49" width="19" style="9" customWidth="1"/>
    <col min="50" max="50" width="90" style="9" customWidth="1"/>
    <col min="51" max="51" width="29.26953125" hidden="1" customWidth="1"/>
    <col min="52" max="78" width="26.7265625" hidden="1" customWidth="1"/>
    <col min="79" max="79" width="11.453125" style="9" customWidth="1"/>
    <col min="80" max="96" width="11.453125" style="9" hidden="1" customWidth="1"/>
    <col min="97" max="16384" width="14.453125" style="9" hidden="1"/>
  </cols>
  <sheetData>
    <row r="1" spans="1:95" ht="25.5" customHeight="1" x14ac:dyDescent="0.35">
      <c r="A1" s="463"/>
      <c r="B1" s="464"/>
      <c r="C1" s="464"/>
      <c r="D1" s="464"/>
      <c r="E1" s="458"/>
      <c r="F1" s="464"/>
      <c r="G1" s="464"/>
      <c r="H1" s="464"/>
      <c r="I1" s="467" t="s">
        <v>3714</v>
      </c>
      <c r="J1" s="464"/>
      <c r="K1" s="464"/>
      <c r="L1" s="464"/>
      <c r="M1" s="464"/>
      <c r="N1" s="464"/>
      <c r="O1" s="464"/>
      <c r="P1" s="464"/>
      <c r="Q1" s="464"/>
      <c r="R1" s="464"/>
      <c r="S1" s="464"/>
      <c r="T1" s="464"/>
      <c r="U1" s="464"/>
      <c r="V1" s="464"/>
      <c r="W1" s="464"/>
      <c r="X1" s="464"/>
      <c r="Y1" s="464"/>
      <c r="Z1" s="464"/>
      <c r="AA1" s="464"/>
      <c r="AB1" s="464"/>
      <c r="AC1" s="464"/>
      <c r="AD1" s="464"/>
      <c r="AE1" s="464"/>
      <c r="AF1" s="464"/>
      <c r="AG1" s="464"/>
      <c r="AH1" s="464"/>
      <c r="AI1" s="464"/>
      <c r="AJ1" s="464"/>
      <c r="AK1" s="464"/>
      <c r="AL1" s="464"/>
      <c r="AM1" s="464"/>
      <c r="AN1" s="464"/>
      <c r="AO1" s="464"/>
      <c r="AP1" s="464"/>
      <c r="AQ1" s="464"/>
      <c r="AR1" s="464"/>
      <c r="AS1" s="464"/>
      <c r="AT1" s="464"/>
      <c r="AU1" s="464"/>
      <c r="AV1" s="464"/>
      <c r="AW1" s="464"/>
      <c r="AX1" s="464"/>
      <c r="AY1" s="458"/>
      <c r="AZ1" s="458"/>
      <c r="BA1" s="458"/>
      <c r="BB1" s="458"/>
      <c r="BC1" s="458"/>
      <c r="BD1" s="458"/>
      <c r="BE1" s="458"/>
      <c r="BF1" s="458"/>
      <c r="BG1" s="458"/>
      <c r="BH1" s="458"/>
      <c r="BI1" s="458"/>
      <c r="BJ1" s="458"/>
      <c r="BK1" s="458"/>
      <c r="BL1" s="458"/>
      <c r="BM1" s="458"/>
      <c r="BN1" s="458"/>
      <c r="BO1" s="458"/>
      <c r="BP1" s="458"/>
      <c r="BQ1" s="458"/>
      <c r="BR1" s="458"/>
      <c r="BS1" s="459"/>
      <c r="BT1" s="454" t="s">
        <v>3715</v>
      </c>
      <c r="BU1" s="455"/>
      <c r="BV1" s="456"/>
      <c r="BW1" s="472" t="s">
        <v>3716</v>
      </c>
      <c r="BX1" s="455"/>
      <c r="BY1" s="455"/>
      <c r="BZ1" s="455"/>
    </row>
    <row r="2" spans="1:95" ht="33" customHeight="1" thickBot="1" x14ac:dyDescent="0.4">
      <c r="A2" s="464"/>
      <c r="B2" s="465"/>
      <c r="C2" s="465"/>
      <c r="D2" s="465"/>
      <c r="E2" s="466"/>
      <c r="F2" s="465"/>
      <c r="G2" s="465"/>
      <c r="H2" s="464"/>
      <c r="I2" s="468"/>
      <c r="J2" s="464"/>
      <c r="K2" s="464"/>
      <c r="L2" s="464"/>
      <c r="M2" s="464"/>
      <c r="N2" s="464"/>
      <c r="O2" s="464"/>
      <c r="P2" s="464"/>
      <c r="Q2" s="464"/>
      <c r="R2" s="464"/>
      <c r="S2" s="464"/>
      <c r="T2" s="464"/>
      <c r="U2" s="464"/>
      <c r="V2" s="464"/>
      <c r="W2" s="464"/>
      <c r="X2" s="464"/>
      <c r="Y2" s="464"/>
      <c r="Z2" s="464"/>
      <c r="AA2" s="464"/>
      <c r="AB2" s="464"/>
      <c r="AC2" s="464"/>
      <c r="AD2" s="464"/>
      <c r="AE2" s="464"/>
      <c r="AF2" s="464"/>
      <c r="AG2" s="464"/>
      <c r="AH2" s="464"/>
      <c r="AI2" s="464"/>
      <c r="AJ2" s="464"/>
      <c r="AK2" s="464"/>
      <c r="AL2" s="464"/>
      <c r="AM2" s="464"/>
      <c r="AN2" s="464"/>
      <c r="AO2" s="464"/>
      <c r="AP2" s="464"/>
      <c r="AQ2" s="464"/>
      <c r="AR2" s="464"/>
      <c r="AS2" s="464"/>
      <c r="AT2" s="464"/>
      <c r="AU2" s="464"/>
      <c r="AV2" s="464"/>
      <c r="AW2" s="464"/>
      <c r="AX2" s="464"/>
      <c r="AY2" s="458"/>
      <c r="AZ2" s="458"/>
      <c r="BA2" s="458"/>
      <c r="BB2" s="458"/>
      <c r="BC2" s="458"/>
      <c r="BD2" s="458"/>
      <c r="BE2" s="458"/>
      <c r="BF2" s="458"/>
      <c r="BG2" s="458"/>
      <c r="BH2" s="458"/>
      <c r="BI2" s="458"/>
      <c r="BJ2" s="458"/>
      <c r="BK2" s="458"/>
      <c r="BL2" s="458"/>
      <c r="BM2" s="458"/>
      <c r="BN2" s="458"/>
      <c r="BO2" s="458"/>
      <c r="BP2" s="458"/>
      <c r="BQ2" s="458"/>
      <c r="BR2" s="458"/>
      <c r="BS2" s="459"/>
      <c r="BT2" s="469"/>
      <c r="BU2" s="470"/>
      <c r="BV2" s="471"/>
      <c r="BW2" s="469"/>
      <c r="BX2" s="470"/>
      <c r="BY2" s="470"/>
      <c r="BZ2" s="470"/>
    </row>
    <row r="3" spans="1:95" ht="33" customHeight="1" thickBot="1" x14ac:dyDescent="0.4">
      <c r="A3" s="464"/>
      <c r="B3" s="465"/>
      <c r="C3" s="465"/>
      <c r="D3" s="465"/>
      <c r="E3" s="466"/>
      <c r="F3" s="465"/>
      <c r="G3" s="465"/>
      <c r="H3" s="464"/>
      <c r="I3" s="467" t="s">
        <v>3717</v>
      </c>
      <c r="J3" s="464"/>
      <c r="K3" s="464"/>
      <c r="L3" s="464"/>
      <c r="M3" s="464"/>
      <c r="N3" s="464"/>
      <c r="O3" s="464"/>
      <c r="P3" s="464"/>
      <c r="Q3" s="464"/>
      <c r="R3" s="464"/>
      <c r="S3" s="464"/>
      <c r="T3" s="464"/>
      <c r="U3" s="464"/>
      <c r="V3" s="464"/>
      <c r="W3" s="464"/>
      <c r="X3" s="464"/>
      <c r="Y3" s="464"/>
      <c r="Z3" s="464"/>
      <c r="AA3" s="464"/>
      <c r="AB3" s="464"/>
      <c r="AC3" s="464"/>
      <c r="AD3" s="464"/>
      <c r="AE3" s="464"/>
      <c r="AF3" s="464"/>
      <c r="AG3" s="464"/>
      <c r="AH3" s="464"/>
      <c r="AI3" s="464"/>
      <c r="AJ3" s="464"/>
      <c r="AK3" s="464"/>
      <c r="AL3" s="464"/>
      <c r="AM3" s="464"/>
      <c r="AN3" s="464"/>
      <c r="AO3" s="464"/>
      <c r="AP3" s="464"/>
      <c r="AQ3" s="464"/>
      <c r="AR3" s="464"/>
      <c r="AS3" s="464"/>
      <c r="AT3" s="464"/>
      <c r="AU3" s="464"/>
      <c r="AV3" s="464"/>
      <c r="AW3" s="464"/>
      <c r="AX3" s="464"/>
      <c r="AY3" s="458"/>
      <c r="AZ3" s="458"/>
      <c r="BA3" s="458"/>
      <c r="BB3" s="458"/>
      <c r="BC3" s="458"/>
      <c r="BD3" s="458"/>
      <c r="BE3" s="458"/>
      <c r="BF3" s="458"/>
      <c r="BG3" s="458"/>
      <c r="BH3" s="458"/>
      <c r="BI3" s="458"/>
      <c r="BJ3" s="458"/>
      <c r="BK3" s="458"/>
      <c r="BL3" s="458"/>
      <c r="BM3" s="458"/>
      <c r="BN3" s="458"/>
      <c r="BO3" s="458"/>
      <c r="BP3" s="458"/>
      <c r="BQ3" s="458"/>
      <c r="BR3" s="458"/>
      <c r="BS3" s="459"/>
      <c r="BT3" s="473" t="s">
        <v>3658</v>
      </c>
      <c r="BU3" s="474"/>
      <c r="BV3" s="475"/>
      <c r="BW3" s="476">
        <v>3</v>
      </c>
      <c r="BX3" s="474"/>
      <c r="BY3" s="474"/>
      <c r="BZ3" s="474"/>
    </row>
    <row r="4" spans="1:95" ht="17.25" customHeight="1" x14ac:dyDescent="0.35">
      <c r="A4" s="464"/>
      <c r="B4" s="465"/>
      <c r="C4" s="465"/>
      <c r="D4" s="465"/>
      <c r="E4" s="466"/>
      <c r="F4" s="465"/>
      <c r="G4" s="465"/>
      <c r="H4" s="464"/>
      <c r="I4" s="468"/>
      <c r="J4" s="465"/>
      <c r="K4" s="465"/>
      <c r="L4" s="465"/>
      <c r="M4" s="465"/>
      <c r="N4" s="465"/>
      <c r="O4" s="465"/>
      <c r="P4" s="465"/>
      <c r="Q4" s="465"/>
      <c r="R4" s="465"/>
      <c r="S4" s="465"/>
      <c r="T4" s="465"/>
      <c r="U4" s="465"/>
      <c r="V4" s="465"/>
      <c r="W4" s="465"/>
      <c r="X4" s="465"/>
      <c r="Y4" s="465"/>
      <c r="Z4" s="465"/>
      <c r="AA4" s="465"/>
      <c r="AB4" s="465"/>
      <c r="AC4" s="465"/>
      <c r="AD4" s="465"/>
      <c r="AE4" s="465"/>
      <c r="AF4" s="465"/>
      <c r="AG4" s="465"/>
      <c r="AH4" s="465"/>
      <c r="AI4" s="465"/>
      <c r="AJ4" s="465"/>
      <c r="AK4" s="465"/>
      <c r="AL4" s="465"/>
      <c r="AM4" s="465"/>
      <c r="AN4" s="465"/>
      <c r="AO4" s="465"/>
      <c r="AP4" s="465"/>
      <c r="AQ4" s="465"/>
      <c r="AR4" s="465"/>
      <c r="AS4" s="465"/>
      <c r="AT4" s="465"/>
      <c r="AU4" s="465"/>
      <c r="AV4" s="465"/>
      <c r="AW4" s="465"/>
      <c r="AX4" s="465"/>
      <c r="AY4" s="466"/>
      <c r="AZ4" s="466"/>
      <c r="BA4" s="466"/>
      <c r="BB4" s="466"/>
      <c r="BC4" s="466"/>
      <c r="BD4" s="466"/>
      <c r="BE4" s="466"/>
      <c r="BF4" s="466"/>
      <c r="BG4" s="466"/>
      <c r="BH4" s="466"/>
      <c r="BI4" s="466"/>
      <c r="BJ4" s="466"/>
      <c r="BK4" s="466"/>
      <c r="BL4" s="466"/>
      <c r="BM4" s="466"/>
      <c r="BN4" s="466"/>
      <c r="BO4" s="466"/>
      <c r="BP4" s="466"/>
      <c r="BQ4" s="466"/>
      <c r="BR4" s="466"/>
      <c r="BS4" s="459"/>
      <c r="BT4" s="454" t="s">
        <v>522</v>
      </c>
      <c r="BU4" s="455"/>
      <c r="BV4" s="456"/>
      <c r="BW4" s="460">
        <v>46084</v>
      </c>
      <c r="BX4" s="455"/>
      <c r="BY4" s="455"/>
      <c r="BZ4" s="455"/>
    </row>
    <row r="5" spans="1:95" ht="17.25" customHeight="1" x14ac:dyDescent="0.35">
      <c r="A5" s="464"/>
      <c r="B5" s="464"/>
      <c r="C5" s="464"/>
      <c r="D5" s="464"/>
      <c r="E5" s="458"/>
      <c r="F5" s="464"/>
      <c r="G5" s="464"/>
      <c r="H5" s="464"/>
      <c r="I5" s="468"/>
      <c r="J5" s="464"/>
      <c r="K5" s="464"/>
      <c r="L5" s="464"/>
      <c r="M5" s="464"/>
      <c r="N5" s="464"/>
      <c r="O5" s="464"/>
      <c r="P5" s="464"/>
      <c r="Q5" s="464"/>
      <c r="R5" s="464"/>
      <c r="S5" s="464"/>
      <c r="T5" s="464"/>
      <c r="U5" s="464"/>
      <c r="V5" s="464"/>
      <c r="W5" s="464"/>
      <c r="X5" s="464"/>
      <c r="Y5" s="464"/>
      <c r="Z5" s="464"/>
      <c r="AA5" s="464"/>
      <c r="AB5" s="464"/>
      <c r="AC5" s="464"/>
      <c r="AD5" s="464"/>
      <c r="AE5" s="464"/>
      <c r="AF5" s="464"/>
      <c r="AG5" s="464"/>
      <c r="AH5" s="464"/>
      <c r="AI5" s="464"/>
      <c r="AJ5" s="464"/>
      <c r="AK5" s="464"/>
      <c r="AL5" s="464"/>
      <c r="AM5" s="464"/>
      <c r="AN5" s="464"/>
      <c r="AO5" s="464"/>
      <c r="AP5" s="464"/>
      <c r="AQ5" s="464"/>
      <c r="AR5" s="464"/>
      <c r="AS5" s="464"/>
      <c r="AT5" s="464"/>
      <c r="AU5" s="464"/>
      <c r="AV5" s="464"/>
      <c r="AW5" s="464"/>
      <c r="AX5" s="464"/>
      <c r="AY5" s="458"/>
      <c r="AZ5" s="458"/>
      <c r="BA5" s="458"/>
      <c r="BB5" s="458"/>
      <c r="BC5" s="458"/>
      <c r="BD5" s="458"/>
      <c r="BE5" s="458"/>
      <c r="BF5" s="458"/>
      <c r="BG5" s="458"/>
      <c r="BH5" s="458"/>
      <c r="BI5" s="458"/>
      <c r="BJ5" s="458"/>
      <c r="BK5" s="458"/>
      <c r="BL5" s="458"/>
      <c r="BM5" s="458"/>
      <c r="BN5" s="458"/>
      <c r="BO5" s="458"/>
      <c r="BP5" s="458"/>
      <c r="BQ5" s="458"/>
      <c r="BR5" s="458"/>
      <c r="BS5" s="459"/>
      <c r="BT5" s="457"/>
      <c r="BU5" s="458"/>
      <c r="BV5" s="459"/>
      <c r="BW5" s="457"/>
      <c r="BX5" s="458"/>
      <c r="BY5" s="458"/>
      <c r="BZ5" s="458"/>
      <c r="CA5" s="208"/>
      <c r="CB5" s="208"/>
      <c r="CC5" s="208"/>
      <c r="CD5" s="208"/>
      <c r="CE5" s="208"/>
      <c r="CF5" s="208"/>
      <c r="CG5" s="208"/>
      <c r="CH5" s="208"/>
      <c r="CI5" s="208"/>
      <c r="CJ5" s="208"/>
      <c r="CK5" s="208"/>
      <c r="CL5" s="208"/>
      <c r="CM5" s="208"/>
      <c r="CN5" s="208"/>
      <c r="CO5" s="208"/>
      <c r="CP5" s="208"/>
      <c r="CQ5" s="208"/>
    </row>
    <row r="6" spans="1:95" ht="24" customHeight="1" x14ac:dyDescent="0.35">
      <c r="A6" s="477" t="s">
        <v>3718</v>
      </c>
      <c r="B6" s="478"/>
      <c r="C6" s="478"/>
      <c r="D6" s="478"/>
      <c r="E6" s="479"/>
      <c r="F6" s="478"/>
      <c r="G6" s="478"/>
      <c r="H6" s="478"/>
      <c r="I6" s="480"/>
      <c r="J6" s="478"/>
      <c r="K6" s="478"/>
      <c r="L6" s="478"/>
      <c r="M6" s="478"/>
      <c r="N6" s="478"/>
      <c r="O6" s="478"/>
      <c r="P6" s="478"/>
      <c r="Q6" s="478"/>
      <c r="R6" s="478"/>
      <c r="S6" s="478"/>
      <c r="T6" s="478"/>
      <c r="U6" s="478"/>
      <c r="V6" s="483" t="s">
        <v>1132</v>
      </c>
      <c r="W6" s="478"/>
      <c r="X6" s="478"/>
      <c r="Y6" s="478"/>
      <c r="Z6" s="478"/>
      <c r="AA6" s="478"/>
      <c r="AB6" s="478"/>
      <c r="AC6" s="478"/>
      <c r="AD6" s="478"/>
      <c r="AE6" s="478"/>
      <c r="AF6" s="478"/>
      <c r="AG6" s="478"/>
      <c r="AH6" s="478"/>
      <c r="AI6" s="478"/>
      <c r="AJ6" s="483" t="s">
        <v>1133</v>
      </c>
      <c r="AK6" s="478"/>
      <c r="AL6" s="478"/>
      <c r="AM6" s="478"/>
      <c r="AN6" s="478"/>
      <c r="AO6" s="478"/>
      <c r="AP6" s="478"/>
      <c r="AQ6" s="478"/>
      <c r="AR6" s="478"/>
      <c r="AS6" s="478"/>
      <c r="AT6" s="478"/>
      <c r="AU6" s="478"/>
      <c r="AV6" s="478"/>
      <c r="AW6" s="478"/>
      <c r="AX6" s="478"/>
      <c r="AY6" s="484" t="s">
        <v>1134</v>
      </c>
      <c r="AZ6" s="462"/>
      <c r="BA6" s="462"/>
      <c r="BB6" s="462"/>
      <c r="BC6" s="462"/>
      <c r="BD6" s="462"/>
      <c r="BE6" s="462"/>
      <c r="BF6" s="462"/>
      <c r="BG6" s="462"/>
      <c r="BH6" s="462"/>
      <c r="BI6" s="462"/>
      <c r="BJ6" s="462"/>
      <c r="BK6" s="462"/>
      <c r="BL6" s="462"/>
      <c r="BM6" s="461" t="s">
        <v>1135</v>
      </c>
      <c r="BN6" s="462"/>
      <c r="BO6" s="462"/>
      <c r="BP6" s="462"/>
      <c r="BQ6" s="462"/>
      <c r="BR6" s="462"/>
      <c r="BS6" s="462"/>
      <c r="BT6" s="462"/>
      <c r="BU6" s="462"/>
      <c r="BV6" s="462"/>
      <c r="BW6" s="462"/>
      <c r="BX6" s="462"/>
      <c r="BY6" s="462"/>
      <c r="BZ6" s="462"/>
    </row>
    <row r="7" spans="1:95" ht="39.75" customHeight="1" x14ac:dyDescent="0.35">
      <c r="A7" s="481"/>
      <c r="B7" s="481"/>
      <c r="C7" s="481"/>
      <c r="D7" s="481"/>
      <c r="E7" s="479"/>
      <c r="F7" s="481"/>
      <c r="G7" s="481"/>
      <c r="H7" s="481"/>
      <c r="I7" s="482"/>
      <c r="J7" s="481"/>
      <c r="K7" s="481"/>
      <c r="L7" s="481"/>
      <c r="M7" s="481"/>
      <c r="N7" s="481"/>
      <c r="O7" s="481"/>
      <c r="P7" s="481"/>
      <c r="Q7" s="481"/>
      <c r="R7" s="481"/>
      <c r="S7" s="481"/>
      <c r="T7" s="481"/>
      <c r="U7" s="481"/>
      <c r="V7" s="485" t="s">
        <v>1136</v>
      </c>
      <c r="W7" s="486"/>
      <c r="X7" s="486"/>
      <c r="Y7" s="487" t="s">
        <v>1137</v>
      </c>
      <c r="Z7" s="488"/>
      <c r="AA7" s="488"/>
      <c r="AB7" s="488"/>
      <c r="AC7" s="489" t="s">
        <v>3719</v>
      </c>
      <c r="AD7" s="490"/>
      <c r="AE7" s="490"/>
      <c r="AF7" s="490"/>
      <c r="AG7" s="490"/>
      <c r="AH7" s="490"/>
      <c r="AI7" s="490"/>
      <c r="AJ7" s="485" t="s">
        <v>1136</v>
      </c>
      <c r="AK7" s="486"/>
      <c r="AL7" s="486"/>
      <c r="AM7" s="491" t="s">
        <v>1137</v>
      </c>
      <c r="AN7" s="492"/>
      <c r="AO7" s="492"/>
      <c r="AP7" s="492"/>
      <c r="AQ7" s="489" t="s">
        <v>3719</v>
      </c>
      <c r="AR7" s="489"/>
      <c r="AS7" s="489"/>
      <c r="AT7" s="489"/>
      <c r="AU7" s="489"/>
      <c r="AV7" s="489"/>
      <c r="AW7" s="489"/>
      <c r="AX7" s="489"/>
      <c r="AY7" s="484" t="s">
        <v>1136</v>
      </c>
      <c r="AZ7" s="462"/>
      <c r="BA7" s="462"/>
      <c r="BB7" s="461" t="s">
        <v>1137</v>
      </c>
      <c r="BC7" s="462"/>
      <c r="BD7" s="462"/>
      <c r="BE7" s="462"/>
      <c r="BF7" s="461" t="s">
        <v>3719</v>
      </c>
      <c r="BG7" s="462"/>
      <c r="BH7" s="462"/>
      <c r="BI7" s="462"/>
      <c r="BJ7" s="462"/>
      <c r="BK7" s="462"/>
      <c r="BL7" s="462"/>
      <c r="BM7" s="461" t="s">
        <v>1136</v>
      </c>
      <c r="BN7" s="462"/>
      <c r="BO7" s="462"/>
      <c r="BP7" s="461" t="s">
        <v>1137</v>
      </c>
      <c r="BQ7" s="462"/>
      <c r="BR7" s="462"/>
      <c r="BS7" s="462"/>
      <c r="BT7" s="461" t="s">
        <v>3719</v>
      </c>
      <c r="BU7" s="462"/>
      <c r="BV7" s="462"/>
      <c r="BW7" s="462"/>
      <c r="BX7" s="462"/>
      <c r="BY7" s="462"/>
      <c r="BZ7" s="462"/>
    </row>
    <row r="8" spans="1:95" ht="77.25" customHeight="1" x14ac:dyDescent="0.35">
      <c r="A8" s="33" t="s">
        <v>3720</v>
      </c>
      <c r="B8" s="33" t="s">
        <v>520</v>
      </c>
      <c r="C8" s="33" t="s">
        <v>522</v>
      </c>
      <c r="D8" s="33" t="s">
        <v>3721</v>
      </c>
      <c r="E8" s="212" t="s">
        <v>3722</v>
      </c>
      <c r="F8" s="33" t="s">
        <v>535</v>
      </c>
      <c r="G8" s="34" t="s">
        <v>1</v>
      </c>
      <c r="H8" s="33" t="s">
        <v>2</v>
      </c>
      <c r="I8" s="33" t="s">
        <v>3723</v>
      </c>
      <c r="J8" s="34" t="s">
        <v>3724</v>
      </c>
      <c r="K8" s="33" t="s">
        <v>3725</v>
      </c>
      <c r="L8" s="33" t="s">
        <v>1138</v>
      </c>
      <c r="M8" s="34" t="s">
        <v>1139</v>
      </c>
      <c r="N8" s="33" t="s">
        <v>5459</v>
      </c>
      <c r="O8" s="33" t="s">
        <v>1141</v>
      </c>
      <c r="P8" s="34" t="s">
        <v>1142</v>
      </c>
      <c r="Q8" s="33" t="s">
        <v>1143</v>
      </c>
      <c r="R8" s="33" t="s">
        <v>1144</v>
      </c>
      <c r="S8" s="33" t="s">
        <v>1145</v>
      </c>
      <c r="T8" s="33" t="s">
        <v>583</v>
      </c>
      <c r="U8" s="33" t="s">
        <v>585</v>
      </c>
      <c r="V8" s="35" t="s">
        <v>1146</v>
      </c>
      <c r="W8" s="36" t="s">
        <v>5773</v>
      </c>
      <c r="X8" s="36" t="s">
        <v>1148</v>
      </c>
      <c r="Y8" s="37" t="s">
        <v>1149</v>
      </c>
      <c r="Z8" s="37" t="s">
        <v>1150</v>
      </c>
      <c r="AA8" s="37" t="s">
        <v>1151</v>
      </c>
      <c r="AB8" s="38" t="s">
        <v>1152</v>
      </c>
      <c r="AC8" s="35" t="s">
        <v>5774</v>
      </c>
      <c r="AD8" s="36" t="s">
        <v>5775</v>
      </c>
      <c r="AE8" s="36" t="s">
        <v>5776</v>
      </c>
      <c r="AF8" s="39" t="s">
        <v>3729</v>
      </c>
      <c r="AG8" s="38" t="s">
        <v>3730</v>
      </c>
      <c r="AH8" s="38" t="s">
        <v>3731</v>
      </c>
      <c r="AI8" s="38" t="s">
        <v>585</v>
      </c>
      <c r="AJ8" s="35" t="s">
        <v>1146</v>
      </c>
      <c r="AK8" s="36" t="s">
        <v>5773</v>
      </c>
      <c r="AL8" s="36" t="s">
        <v>1148</v>
      </c>
      <c r="AM8" s="37" t="s">
        <v>1149</v>
      </c>
      <c r="AN8" s="37" t="s">
        <v>1150</v>
      </c>
      <c r="AO8" s="37" t="s">
        <v>1151</v>
      </c>
      <c r="AP8" s="38" t="s">
        <v>1152</v>
      </c>
      <c r="AQ8" s="35" t="s">
        <v>5774</v>
      </c>
      <c r="AR8" s="36" t="s">
        <v>5775</v>
      </c>
      <c r="AS8" s="36" t="s">
        <v>5776</v>
      </c>
      <c r="AT8" s="39" t="s">
        <v>3729</v>
      </c>
      <c r="AU8" s="38" t="s">
        <v>3733</v>
      </c>
      <c r="AV8" s="38" t="s">
        <v>3730</v>
      </c>
      <c r="AW8" s="38" t="s">
        <v>3731</v>
      </c>
      <c r="AX8" s="38" t="s">
        <v>585</v>
      </c>
      <c r="AY8" s="213" t="s">
        <v>5935</v>
      </c>
      <c r="AZ8" s="36" t="s">
        <v>5773</v>
      </c>
      <c r="BA8" s="36" t="s">
        <v>1148</v>
      </c>
      <c r="BB8" s="37" t="s">
        <v>1149</v>
      </c>
      <c r="BC8" s="37" t="s">
        <v>1150</v>
      </c>
      <c r="BD8" s="37" t="s">
        <v>1151</v>
      </c>
      <c r="BE8" s="38" t="s">
        <v>1152</v>
      </c>
      <c r="BF8" s="35" t="s">
        <v>5774</v>
      </c>
      <c r="BG8" s="36" t="s">
        <v>5775</v>
      </c>
      <c r="BH8" s="36" t="s">
        <v>5776</v>
      </c>
      <c r="BI8" s="39" t="s">
        <v>3729</v>
      </c>
      <c r="BJ8" s="38" t="s">
        <v>3730</v>
      </c>
      <c r="BK8" s="38" t="s">
        <v>3731</v>
      </c>
      <c r="BL8" s="38" t="s">
        <v>3732</v>
      </c>
      <c r="BM8" s="35" t="s">
        <v>1146</v>
      </c>
      <c r="BN8" s="36" t="s">
        <v>1147</v>
      </c>
      <c r="BO8" s="36" t="s">
        <v>1148</v>
      </c>
      <c r="BP8" s="37" t="s">
        <v>1149</v>
      </c>
      <c r="BQ8" s="37" t="s">
        <v>1150</v>
      </c>
      <c r="BR8" s="37" t="s">
        <v>1151</v>
      </c>
      <c r="BS8" s="38" t="s">
        <v>1152</v>
      </c>
      <c r="BT8" s="35" t="s">
        <v>3726</v>
      </c>
      <c r="BU8" s="36" t="s">
        <v>3727</v>
      </c>
      <c r="BV8" s="36" t="s">
        <v>3728</v>
      </c>
      <c r="BW8" s="39" t="s">
        <v>3729</v>
      </c>
      <c r="BX8" s="38" t="s">
        <v>3730</v>
      </c>
      <c r="BY8" s="38" t="s">
        <v>3731</v>
      </c>
      <c r="BZ8" s="38" t="s">
        <v>3732</v>
      </c>
    </row>
    <row r="9" spans="1:95" customFormat="1" ht="93" customHeight="1" x14ac:dyDescent="0.35">
      <c r="A9" s="40">
        <v>1</v>
      </c>
      <c r="B9" s="40" t="s">
        <v>521</v>
      </c>
      <c r="C9" s="40">
        <v>2018</v>
      </c>
      <c r="D9" s="40" t="s">
        <v>3734</v>
      </c>
      <c r="E9" s="323"/>
      <c r="F9" s="40" t="s">
        <v>761</v>
      </c>
      <c r="G9" s="40" t="s">
        <v>72</v>
      </c>
      <c r="H9" s="41" t="s">
        <v>4655</v>
      </c>
      <c r="I9" s="42"/>
      <c r="J9" s="43" t="s">
        <v>3735</v>
      </c>
      <c r="K9" s="43" t="s">
        <v>3736</v>
      </c>
      <c r="L9" s="44" t="s">
        <v>1153</v>
      </c>
      <c r="M9" s="45" t="s">
        <v>2563</v>
      </c>
      <c r="N9" s="46" t="s">
        <v>2564</v>
      </c>
      <c r="O9" s="45" t="s">
        <v>2565</v>
      </c>
      <c r="P9" s="45">
        <v>1</v>
      </c>
      <c r="Q9" s="47">
        <v>46082</v>
      </c>
      <c r="R9" s="47">
        <v>46387</v>
      </c>
      <c r="S9" s="48">
        <f t="shared" ref="S9:S45" si="0">DAYS360(Q9,R9)/360*54</f>
        <v>45</v>
      </c>
      <c r="T9" s="45" t="s">
        <v>666</v>
      </c>
      <c r="U9" s="45" t="s">
        <v>2566</v>
      </c>
      <c r="V9" s="49">
        <f>+IFERROR(VLOOKUP($M9,ACTIVIDADES!$B$9:$Q$494,10,0),"")</f>
        <v>1</v>
      </c>
      <c r="W9" s="50" t="str">
        <f>+IFERROR(VLOOKUP($M9,ACTIVIDADES!$B$9:$Q$494,11,0)," ")</f>
        <v>Se esta manejando una prueba piloto SIIF NACIÓN</v>
      </c>
      <c r="X9" s="51" t="str">
        <f>+IFERROR(VLOOKUP($M9,ACTIVIDADES!$B$9:$Q$494,12,0),"")</f>
        <v>https://dnbcgovco-my.sharepoint.com/:f:/g/personal/planeacion_dnbc_gov_co/IgCKsvM4H_KTR6xnllTYAW4KAYnPCAelO_DLpgStTfwUj-M?e=KcFs8q</v>
      </c>
      <c r="Y9" s="52">
        <f>+IFERROR(VLOOKUP($M9,ACTIVIDADES!$B$9:$Q$494,13,0),"")</f>
        <v>46153</v>
      </c>
      <c r="Z9" s="53" t="str">
        <f>+IFERROR(VLOOKUP($M9,ACTIVIDADES!$B$9:$Q$494,14,0),"")</f>
        <v>Se evidencia respuesta de MinHacienda para uso piloto de sistema Siif Nación - Modulo Recursos Fisicos</v>
      </c>
      <c r="AA9" s="49">
        <f>+IFERROR(VLOOKUP($M9,ACTIVIDADES!$B$9:$Q$494,15,0),"")</f>
        <v>0.1</v>
      </c>
      <c r="AB9" s="54" t="str">
        <f>+IFERROR(VLOOKUP($M9,ACTIVIDADES!$B$9:$Q$494,16,0),"")</f>
        <v>EJECUCIÓN</v>
      </c>
      <c r="AC9" s="144">
        <v>46171</v>
      </c>
      <c r="AD9" s="29">
        <v>0.1</v>
      </c>
      <c r="AE9" s="28" t="s">
        <v>5777</v>
      </c>
      <c r="AF9" s="29" t="s">
        <v>4</v>
      </c>
      <c r="AG9" s="29" t="s">
        <v>3737</v>
      </c>
      <c r="AH9" s="29" t="s">
        <v>3737</v>
      </c>
      <c r="AI9" s="29" t="s">
        <v>3737</v>
      </c>
      <c r="AJ9" s="55">
        <f>+IFERROR(VLOOKUP($M9,ACTIVIDADES!$B$9:$T$494,17,0),"")</f>
        <v>1</v>
      </c>
      <c r="AK9" s="80" t="str">
        <f>+IFERROR(VLOOKUP($M9,ACTIVIDADES!$B$9:$T$494,18,0),"")</f>
        <v xml:space="preserve">Se muestra proceso que se esta llevando para el manejo de la prueba piloto SIIF NACIÓN </v>
      </c>
      <c r="AL9" s="80" t="str">
        <f>+IFERROR(VLOOKUP($M9,ACTIVIDADES!$B$9:$T$494,19,0),"")</f>
        <v>https://dnbcgovco-my.sharepoint.com/:f:/g/personal/planeacion_dnbc_gov_co/IgD3RyDi0X_yRo0wLAd4u0hIAegznAHHnleG17rsX0XqwHY?e=c4mIfd</v>
      </c>
      <c r="AM9" s="55" t="str">
        <f>+IFERROR(VLOOKUP($M9,ACTIVIDADES!$B$9:$X$495,20,0),0)</f>
        <v>11/07/206</v>
      </c>
      <c r="AN9" s="55" t="str">
        <f>+IFERROR(VLOOKUP($M9,ACTIVIDADES!$B$9:$X$495,21,0),0)</f>
        <v>Se remite información sobre las gestiones adelantadas para la implementación del modulo siif nacion</v>
      </c>
      <c r="AO9" s="55">
        <f>+IFERROR(VLOOKUP($M9,ACTIVIDADES!$B$9:$X$495,22,0),0)</f>
        <v>0.3</v>
      </c>
      <c r="AP9" s="145" t="str">
        <f>+IFERROR(VLOOKUP($M9,ACTIVIDADES!$B$9:$X$495,23,0),0)</f>
        <v>EN EJECUCIÓN</v>
      </c>
      <c r="AQ9" s="129">
        <v>46245</v>
      </c>
      <c r="AR9" s="172">
        <v>0.3</v>
      </c>
      <c r="AS9" s="339" t="s">
        <v>3738</v>
      </c>
      <c r="AT9" s="29" t="s">
        <v>4</v>
      </c>
      <c r="AU9" s="57" t="s">
        <v>3639</v>
      </c>
      <c r="AV9" s="193" t="s">
        <v>3639</v>
      </c>
      <c r="AW9" s="193" t="s">
        <v>3639</v>
      </c>
      <c r="AX9" s="57" t="s">
        <v>3739</v>
      </c>
      <c r="AY9" s="176" t="str">
        <f>IF(OR(AT9="C. OPORTUNAMENTE",AT9="C. EXTRATEMPORANEAMENTE"),"CUMPLIDAS",IF(AT9="VENCIDA","VENCIDAS",AT9))</f>
        <v>EN EJECUCIÓN</v>
      </c>
      <c r="AZ9" s="55" t="str">
        <f>+IFERROR(VLOOKUP($M9,ACTIVIDADES!$B$9:$T$494,25,0),"")</f>
        <v/>
      </c>
      <c r="BA9" s="55" t="str">
        <f>+IFERROR(VLOOKUP($M9,ACTIVIDADES!$B$9:$T$494,26,0),"")</f>
        <v/>
      </c>
      <c r="BB9" s="55" t="str">
        <f>+IFERROR(VLOOKUP($M9,ACTIVIDADES!$B$9:$T$494,27,0),"")</f>
        <v/>
      </c>
      <c r="BC9" s="55" t="str">
        <f>+IFERROR(VLOOKUP($M9,ACTIVIDADES!$B$9:$T$494,28,0),"")</f>
        <v/>
      </c>
      <c r="BD9" s="55" t="str">
        <f>+IFERROR(VLOOKUP($M9,ACTIVIDADES!$B$9:$T$494,29,0),"")</f>
        <v/>
      </c>
      <c r="BE9" s="55" t="str">
        <f>+IFERROR(VLOOKUP($M9,ACTIVIDADES!$B$9:$T$494,30,0),"")</f>
        <v/>
      </c>
      <c r="BF9" s="58"/>
      <c r="BG9" s="58"/>
      <c r="BH9" s="59"/>
      <c r="BI9" s="59" t="s">
        <v>580</v>
      </c>
      <c r="BJ9" s="60" t="s">
        <v>3635</v>
      </c>
      <c r="BK9" s="61" t="s">
        <v>593</v>
      </c>
      <c r="BL9" s="62"/>
      <c r="BM9" s="55" t="str">
        <f>+IFERROR(VLOOKUP($M9,ACTIVIDADES!$B$9:$T$494,31,0),"")</f>
        <v/>
      </c>
      <c r="BN9" s="55" t="str">
        <f>+IFERROR(VLOOKUP($M9,ACTIVIDADES!$B$9:$T$494,32,0),"")</f>
        <v/>
      </c>
      <c r="BO9" s="55" t="str">
        <f>+IFERROR(VLOOKUP($M9,ACTIVIDADES!$B$9:$T$494,33,0),"")</f>
        <v/>
      </c>
      <c r="BP9" s="55" t="str">
        <f>+IFERROR(VLOOKUP($M9,ACTIVIDADES!$B$9:$T$494,34,0),"")</f>
        <v/>
      </c>
      <c r="BQ9" s="55" t="str">
        <f>+IFERROR(VLOOKUP($M9,ACTIVIDADES!$B$9:$T$494,35,0),"")</f>
        <v/>
      </c>
      <c r="BR9" s="55" t="str">
        <f>+IFERROR(VLOOKUP($M9,ACTIVIDADES!$B$9:$T$494,36,0),"")</f>
        <v/>
      </c>
      <c r="BS9" s="55" t="str">
        <f>+IFERROR(VLOOKUP($M9,ACTIVIDADES!$B$9:$T$494,37,0),"")</f>
        <v/>
      </c>
      <c r="BT9" s="58"/>
      <c r="BU9" s="58"/>
      <c r="BV9" s="59"/>
      <c r="BW9" s="59" t="s">
        <v>580</v>
      </c>
      <c r="BX9" s="60" t="s">
        <v>3635</v>
      </c>
      <c r="BY9" s="61" t="s">
        <v>593</v>
      </c>
      <c r="BZ9" s="62"/>
      <c r="CA9" s="7"/>
      <c r="CB9" s="7"/>
      <c r="CC9" s="7"/>
      <c r="CD9" s="7"/>
      <c r="CE9" s="7"/>
      <c r="CF9" s="7"/>
      <c r="CG9" s="7"/>
      <c r="CH9" s="7"/>
      <c r="CI9" s="7"/>
      <c r="CJ9" s="7"/>
      <c r="CK9" s="7"/>
      <c r="CL9" s="7"/>
      <c r="CM9" s="7"/>
      <c r="CN9" s="7"/>
      <c r="CO9" s="7"/>
      <c r="CP9" s="7"/>
      <c r="CQ9" s="7"/>
    </row>
    <row r="10" spans="1:95" customFormat="1" ht="93" customHeight="1" x14ac:dyDescent="0.35">
      <c r="A10" s="40">
        <f t="shared" ref="A10:A73" si="1">+A9+1</f>
        <v>2</v>
      </c>
      <c r="B10" s="40" t="s">
        <v>521</v>
      </c>
      <c r="C10" s="40">
        <v>2019</v>
      </c>
      <c r="D10" s="40" t="s">
        <v>3734</v>
      </c>
      <c r="E10" s="323"/>
      <c r="F10" s="40" t="s">
        <v>765</v>
      </c>
      <c r="G10" s="40" t="s">
        <v>8</v>
      </c>
      <c r="H10" s="41" t="s">
        <v>9</v>
      </c>
      <c r="I10" s="42"/>
      <c r="J10" s="43" t="s">
        <v>3740</v>
      </c>
      <c r="K10" s="43" t="s">
        <v>3740</v>
      </c>
      <c r="L10" s="44" t="s">
        <v>1153</v>
      </c>
      <c r="M10" s="45" t="s">
        <v>2571</v>
      </c>
      <c r="N10" s="46" t="s">
        <v>2572</v>
      </c>
      <c r="O10" s="45" t="s">
        <v>2573</v>
      </c>
      <c r="P10" s="45">
        <v>1</v>
      </c>
      <c r="Q10" s="47">
        <v>46143</v>
      </c>
      <c r="R10" s="47">
        <v>46295</v>
      </c>
      <c r="S10" s="48">
        <f t="shared" si="0"/>
        <v>22.349999999999998</v>
      </c>
      <c r="T10" s="45" t="s">
        <v>589</v>
      </c>
      <c r="U10" s="45"/>
      <c r="V10" s="49">
        <f>+IFERROR(VLOOKUP($M10,ACTIVIDADES!$B$9:$Q$494,10,0),"")</f>
        <v>0</v>
      </c>
      <c r="W10" s="50" t="str">
        <f>+IFERROR(VLOOKUP($M10,ACTIVIDADES!$B$9:$Q$494,11,0)," ")</f>
        <v xml:space="preserve">En proceso de elaboración </v>
      </c>
      <c r="X10" s="51" t="str">
        <f>+IFERROR(VLOOKUP($M10,ACTIVIDADES!$B$9:$Q$494,12,0),"")</f>
        <v>https://dnbcgovco-my.sharepoint.com/:f:/g/personal/planeacion_dnbc_gov_co/IgD_grekOtWqQqtlM5-uKNzKAXw_t2tystb5VgPWhpKqINg?e=7IgzFu</v>
      </c>
      <c r="Y10" s="52">
        <f>+IFERROR(VLOOKUP($M10,ACTIVIDADES!$B$9:$Q$494,13,0),"")</f>
        <v>46153</v>
      </c>
      <c r="Z10" s="53" t="str">
        <f>+IFERROR(VLOOKUP($M10,ACTIVIDADES!$B$9:$Q$494,14,0),"")</f>
        <v>No se evidencia avance para el periodo</v>
      </c>
      <c r="AA10" s="49">
        <f>+IFERROR(VLOOKUP($M10,ACTIVIDADES!$B$9:$Q$494,15,0),"")</f>
        <v>0</v>
      </c>
      <c r="AB10" s="54" t="str">
        <f>+IFERROR(VLOOKUP($M10,ACTIVIDADES!$B$9:$Q$494,16,0),"")</f>
        <v>EJECUCIÓN</v>
      </c>
      <c r="AC10" s="144">
        <v>46170</v>
      </c>
      <c r="AD10" s="29">
        <v>0</v>
      </c>
      <c r="AE10" s="29" t="s">
        <v>3741</v>
      </c>
      <c r="AF10" s="29" t="s">
        <v>580</v>
      </c>
      <c r="AG10" s="29" t="s">
        <v>3737</v>
      </c>
      <c r="AH10" s="29" t="s">
        <v>3737</v>
      </c>
      <c r="AI10" s="29" t="s">
        <v>3737</v>
      </c>
      <c r="AJ10" s="55">
        <f>+IFERROR(VLOOKUP($M10,ACTIVIDADES!$B$9:$T$494,17,0),"")</f>
        <v>0.5</v>
      </c>
      <c r="AK10" s="80" t="str">
        <f>+IFERROR(VLOOKUP($M10,ACTIVIDADES!$B$9:$T$494,18,0),"")</f>
        <v>Se adjunta borrador del procedimiento de mantenimiento preventivo y correctivo de los bienes</v>
      </c>
      <c r="AL10" s="80" t="str">
        <f>+IFERROR(VLOOKUP($M10,ACTIVIDADES!$B$9:$T$494,19,0),"")</f>
        <v>https://dnbcgovco-my.sharepoint.com/:f:/g/personal/planeacion_dnbc_gov_co/IgA9gTnDW-M3Sr7w2wpzF8RrAaZWUGxMNdPoWX7g-hR4cDw?e=9xfiP1</v>
      </c>
      <c r="AM10" s="55" t="str">
        <f>+IFERROR(VLOOKUP($M10,ACTIVIDADES!$B$9:$X$495,20,0),0)</f>
        <v>11/07/206</v>
      </c>
      <c r="AN10" s="55" t="str">
        <f>+IFERROR(VLOOKUP($M10,ACTIVIDADES!$B$9:$X$495,21,0),0)</f>
        <v>Se adjunta borrador del procedimiento de mantenimiento preventivo y correctivo de los bienes</v>
      </c>
      <c r="AO10" s="55">
        <f>+IFERROR(VLOOKUP($M10,ACTIVIDADES!$B$9:$X$495,22,0),0)</f>
        <v>0.5</v>
      </c>
      <c r="AP10" s="145" t="str">
        <f>+IFERROR(VLOOKUP($M10,ACTIVIDADES!$B$9:$X$495,23,0),0)</f>
        <v>EN EJECUCIÓN</v>
      </c>
      <c r="AQ10" s="129">
        <v>46245</v>
      </c>
      <c r="AR10" s="172">
        <v>0.5</v>
      </c>
      <c r="AS10" s="339" t="s">
        <v>3742</v>
      </c>
      <c r="AT10" s="29" t="s">
        <v>4</v>
      </c>
      <c r="AU10" s="57" t="s">
        <v>3639</v>
      </c>
      <c r="AV10" s="193" t="s">
        <v>3639</v>
      </c>
      <c r="AW10" s="193" t="s">
        <v>3639</v>
      </c>
      <c r="AX10" s="57" t="s">
        <v>3739</v>
      </c>
      <c r="AY10" s="176" t="str">
        <f t="shared" ref="AY10:AY73" si="2">IF(OR(AT10="C. OPORTUNAMENTE",AT10="C. EXTRATEMPORANEAMENTE"),"CUMPLIDAS",IF(AT10="VENCIDA","VENCIDAS",AT10))</f>
        <v>EN EJECUCIÓN</v>
      </c>
      <c r="AZ10" s="55" t="str">
        <f>+IFERROR(VLOOKUP($M10,ACTIVIDADES!$B$9:$T$494,25,0),"")</f>
        <v/>
      </c>
      <c r="BA10" s="55" t="str">
        <f>+IFERROR(VLOOKUP($M10,ACTIVIDADES!$B$9:$T$494,26,0),"")</f>
        <v/>
      </c>
      <c r="BB10" s="55" t="str">
        <f>+IFERROR(VLOOKUP($M10,ACTIVIDADES!$B$9:$T$494,27,0),"")</f>
        <v/>
      </c>
      <c r="BC10" s="55" t="str">
        <f>+IFERROR(VLOOKUP($M10,ACTIVIDADES!$B$9:$T$494,28,0),"")</f>
        <v/>
      </c>
      <c r="BD10" s="55" t="str">
        <f>+IFERROR(VLOOKUP($M10,ACTIVIDADES!$B$9:$T$494,29,0),"")</f>
        <v/>
      </c>
      <c r="BE10" s="55" t="str">
        <f>+IFERROR(VLOOKUP($M10,ACTIVIDADES!$B$9:$T$494,30,0),"")</f>
        <v/>
      </c>
      <c r="BF10" s="58"/>
      <c r="BG10" s="58"/>
      <c r="BH10" s="59"/>
      <c r="BI10" s="59" t="s">
        <v>580</v>
      </c>
      <c r="BJ10" s="60" t="s">
        <v>3635</v>
      </c>
      <c r="BK10" s="61" t="s">
        <v>593</v>
      </c>
      <c r="BL10" s="62"/>
      <c r="BM10" s="55" t="str">
        <f>+IFERROR(VLOOKUP($M10,ACTIVIDADES!$B$9:$T$494,31,0),"")</f>
        <v/>
      </c>
      <c r="BN10" s="55" t="str">
        <f>+IFERROR(VLOOKUP($M10,ACTIVIDADES!$B$9:$T$494,32,0),"")</f>
        <v/>
      </c>
      <c r="BO10" s="55" t="str">
        <f>+IFERROR(VLOOKUP($M10,ACTIVIDADES!$B$9:$T$494,33,0),"")</f>
        <v/>
      </c>
      <c r="BP10" s="55" t="str">
        <f>+IFERROR(VLOOKUP($M10,ACTIVIDADES!$B$9:$T$494,34,0),"")</f>
        <v/>
      </c>
      <c r="BQ10" s="55" t="str">
        <f>+IFERROR(VLOOKUP($M10,ACTIVIDADES!$B$9:$T$494,35,0),"")</f>
        <v/>
      </c>
      <c r="BR10" s="55" t="str">
        <f>+IFERROR(VLOOKUP($M10,ACTIVIDADES!$B$9:$T$494,36,0),"")</f>
        <v/>
      </c>
      <c r="BS10" s="55" t="str">
        <f>+IFERROR(VLOOKUP($M10,ACTIVIDADES!$B$9:$T$494,37,0),"")</f>
        <v/>
      </c>
      <c r="BT10" s="58"/>
      <c r="BU10" s="58"/>
      <c r="BV10" s="59"/>
      <c r="BW10" s="59" t="s">
        <v>580</v>
      </c>
      <c r="BX10" s="60" t="s">
        <v>3635</v>
      </c>
      <c r="BY10" s="61" t="s">
        <v>593</v>
      </c>
      <c r="BZ10" s="62"/>
      <c r="CA10" s="7"/>
      <c r="CB10" s="7"/>
      <c r="CC10" s="7"/>
      <c r="CD10" s="7"/>
      <c r="CE10" s="7"/>
      <c r="CF10" s="7"/>
      <c r="CG10" s="7"/>
      <c r="CH10" s="7"/>
      <c r="CI10" s="7"/>
      <c r="CJ10" s="7"/>
      <c r="CK10" s="7"/>
      <c r="CL10" s="7"/>
      <c r="CM10" s="7"/>
      <c r="CN10" s="7"/>
      <c r="CO10" s="7"/>
      <c r="CP10" s="7"/>
      <c r="CQ10" s="7"/>
    </row>
    <row r="11" spans="1:95" customFormat="1" ht="93" customHeight="1" x14ac:dyDescent="0.35">
      <c r="A11" s="40">
        <f t="shared" si="1"/>
        <v>3</v>
      </c>
      <c r="B11" s="40" t="s">
        <v>521</v>
      </c>
      <c r="C11" s="40">
        <v>2019</v>
      </c>
      <c r="D11" s="40" t="s">
        <v>3734</v>
      </c>
      <c r="E11" s="323"/>
      <c r="F11" s="40" t="s">
        <v>765</v>
      </c>
      <c r="G11" s="40" t="s">
        <v>8</v>
      </c>
      <c r="H11" s="41" t="s">
        <v>9</v>
      </c>
      <c r="I11" s="42"/>
      <c r="J11" s="43" t="s">
        <v>3740</v>
      </c>
      <c r="K11" s="43" t="s">
        <v>3740</v>
      </c>
      <c r="L11" s="44" t="s">
        <v>1153</v>
      </c>
      <c r="M11" s="45" t="s">
        <v>2579</v>
      </c>
      <c r="N11" s="46" t="s">
        <v>2580</v>
      </c>
      <c r="O11" s="45" t="s">
        <v>2581</v>
      </c>
      <c r="P11" s="45">
        <v>1</v>
      </c>
      <c r="Q11" s="47">
        <v>46143</v>
      </c>
      <c r="R11" s="47">
        <v>46387</v>
      </c>
      <c r="S11" s="48">
        <f t="shared" si="0"/>
        <v>36</v>
      </c>
      <c r="T11" s="45" t="s">
        <v>589</v>
      </c>
      <c r="U11" s="45"/>
      <c r="V11" s="49">
        <f>+IFERROR(VLOOKUP($M11,ACTIVIDADES!$B$9:$Q$494,10,0),"")</f>
        <v>0</v>
      </c>
      <c r="W11" s="50" t="str">
        <f>+IFERROR(VLOOKUP($M11,ACTIVIDADES!$B$9:$Q$494,11,0)," ")</f>
        <v xml:space="preserve">En proceso de elaboración </v>
      </c>
      <c r="X11" s="51" t="str">
        <f>+IFERROR(VLOOKUP($M11,ACTIVIDADES!$B$9:$Q$494,12,0),"")</f>
        <v>https://dnbcgovco-my.sharepoint.com/:f:/g/personal/planeacion_dnbc_gov_co/IgCHix03hdsORJdFzXwbKzzkAYCwKvT-WMSbymO7s_ZNdBo?e=tzOHt9</v>
      </c>
      <c r="Y11" s="52">
        <f>+IFERROR(VLOOKUP($M11,ACTIVIDADES!$B$9:$Q$494,13,0),"")</f>
        <v>46153</v>
      </c>
      <c r="Z11" s="53" t="str">
        <f>+IFERROR(VLOOKUP($M11,ACTIVIDADES!$B$9:$Q$494,14,0),"")</f>
        <v>No se evidencia avance para el periodo</v>
      </c>
      <c r="AA11" s="49">
        <f>+IFERROR(VLOOKUP($M11,ACTIVIDADES!$B$9:$Q$494,15,0),"")</f>
        <v>0</v>
      </c>
      <c r="AB11" s="54" t="str">
        <f>+IFERROR(VLOOKUP($M11,ACTIVIDADES!$B$9:$Q$494,16,0),"")</f>
        <v>EJECUCIÓN</v>
      </c>
      <c r="AC11" s="144">
        <v>46170</v>
      </c>
      <c r="AD11" s="28">
        <v>0</v>
      </c>
      <c r="AE11" s="28" t="s">
        <v>3741</v>
      </c>
      <c r="AF11" s="28" t="s">
        <v>580</v>
      </c>
      <c r="AG11" s="28" t="s">
        <v>3737</v>
      </c>
      <c r="AH11" s="28" t="s">
        <v>3737</v>
      </c>
      <c r="AI11" s="28" t="s">
        <v>3737</v>
      </c>
      <c r="AJ11" s="380">
        <f>+IFERROR(VLOOKUP($M11,ACTIVIDADES!$B$9:$T$494,17,0),"")</f>
        <v>0.5</v>
      </c>
      <c r="AK11" s="393" t="str">
        <f>+IFERROR(VLOOKUP($M11,ACTIVIDADES!$B$9:$T$494,18,0),"")</f>
        <v xml:space="preserve">Se adjunta borrador del plan o programa de mantenimiento preventivo y correctivo de los bienes </v>
      </c>
      <c r="AL11" s="393" t="str">
        <f>+IFERROR(VLOOKUP($M11,ACTIVIDADES!$B$9:$T$494,19,0),"")</f>
        <v>https://dnbcgovco-my.sharepoint.com/:f:/g/personal/planeacion_dnbc_gov_co/IgBCn-SBUhs2TYy3J6ibP7TcAS8cpJaTrj7_3VddG-txVi8?e=LN6Qdd</v>
      </c>
      <c r="AM11" s="380" t="str">
        <f>+IFERROR(VLOOKUP($M11,ACTIVIDADES!$B$9:$X$495,20,0),0)</f>
        <v>11/07/206</v>
      </c>
      <c r="AN11" s="380" t="str">
        <f>+IFERROR(VLOOKUP($M11,ACTIVIDADES!$B$9:$X$495,21,0),0)</f>
        <v xml:space="preserve">Se adjunta borrador del plan o programa de mantenimiento preventivo y correctivo de los bienes </v>
      </c>
      <c r="AO11" s="380">
        <f>+IFERROR(VLOOKUP($M11,ACTIVIDADES!$B$9:$X$495,22,0),0)</f>
        <v>0.5</v>
      </c>
      <c r="AP11" s="145" t="str">
        <f>+IFERROR(VLOOKUP($M11,ACTIVIDADES!$B$9:$X$495,23,0),0)</f>
        <v>EN EJECUCIÓN</v>
      </c>
      <c r="AQ11" s="129">
        <v>46245</v>
      </c>
      <c r="AR11" s="172">
        <v>0.5</v>
      </c>
      <c r="AS11" s="72" t="s">
        <v>3743</v>
      </c>
      <c r="AT11" s="29" t="s">
        <v>4</v>
      </c>
      <c r="AU11" s="57" t="s">
        <v>3639</v>
      </c>
      <c r="AV11" s="193" t="s">
        <v>3639</v>
      </c>
      <c r="AW11" s="193" t="s">
        <v>3639</v>
      </c>
      <c r="AX11" s="57" t="s">
        <v>3739</v>
      </c>
      <c r="AY11" s="176" t="str">
        <f t="shared" si="2"/>
        <v>EN EJECUCIÓN</v>
      </c>
      <c r="AZ11" s="55" t="str">
        <f>+IFERROR(VLOOKUP($M11,ACTIVIDADES!$B$9:$T$494,25,0),"")</f>
        <v/>
      </c>
      <c r="BA11" s="55" t="str">
        <f>+IFERROR(VLOOKUP($M11,ACTIVIDADES!$B$9:$T$494,26,0),"")</f>
        <v/>
      </c>
      <c r="BB11" s="55" t="str">
        <f>+IFERROR(VLOOKUP($M11,ACTIVIDADES!$B$9:$T$494,27,0),"")</f>
        <v/>
      </c>
      <c r="BC11" s="55" t="str">
        <f>+IFERROR(VLOOKUP($M11,ACTIVIDADES!$B$9:$T$494,28,0),"")</f>
        <v/>
      </c>
      <c r="BD11" s="55" t="str">
        <f>+IFERROR(VLOOKUP($M11,ACTIVIDADES!$B$9:$T$494,29,0),"")</f>
        <v/>
      </c>
      <c r="BE11" s="55" t="str">
        <f>+IFERROR(VLOOKUP($M11,ACTIVIDADES!$B$9:$T$494,30,0),"")</f>
        <v/>
      </c>
      <c r="BF11" s="58"/>
      <c r="BG11" s="58"/>
      <c r="BH11" s="59"/>
      <c r="BI11" s="59" t="s">
        <v>580</v>
      </c>
      <c r="BJ11" s="60" t="s">
        <v>3635</v>
      </c>
      <c r="BK11" s="61" t="s">
        <v>593</v>
      </c>
      <c r="BL11" s="62"/>
      <c r="BM11" s="55" t="str">
        <f>+IFERROR(VLOOKUP($M11,ACTIVIDADES!$B$9:$T$494,31,0),"")</f>
        <v/>
      </c>
      <c r="BN11" s="55" t="str">
        <f>+IFERROR(VLOOKUP($M11,ACTIVIDADES!$B$9:$T$494,32,0),"")</f>
        <v/>
      </c>
      <c r="BO11" s="55" t="str">
        <f>+IFERROR(VLOOKUP($M11,ACTIVIDADES!$B$9:$T$494,33,0),"")</f>
        <v/>
      </c>
      <c r="BP11" s="55" t="str">
        <f>+IFERROR(VLOOKUP($M11,ACTIVIDADES!$B$9:$T$494,34,0),"")</f>
        <v/>
      </c>
      <c r="BQ11" s="55" t="str">
        <f>+IFERROR(VLOOKUP($M11,ACTIVIDADES!$B$9:$T$494,35,0),"")</f>
        <v/>
      </c>
      <c r="BR11" s="55" t="str">
        <f>+IFERROR(VLOOKUP($M11,ACTIVIDADES!$B$9:$T$494,36,0),"")</f>
        <v/>
      </c>
      <c r="BS11" s="55" t="str">
        <f>+IFERROR(VLOOKUP($M11,ACTIVIDADES!$B$9:$T$494,37,0),"")</f>
        <v/>
      </c>
      <c r="BT11" s="58"/>
      <c r="BU11" s="58"/>
      <c r="BV11" s="59"/>
      <c r="BW11" s="59" t="s">
        <v>580</v>
      </c>
      <c r="BX11" s="60" t="s">
        <v>3635</v>
      </c>
      <c r="BY11" s="61" t="s">
        <v>593</v>
      </c>
      <c r="BZ11" s="62"/>
      <c r="CA11" s="7"/>
      <c r="CB11" s="7"/>
      <c r="CC11" s="7"/>
      <c r="CD11" s="7"/>
      <c r="CE11" s="7"/>
      <c r="CF11" s="7"/>
      <c r="CG11" s="7"/>
      <c r="CH11" s="7"/>
      <c r="CI11" s="7"/>
      <c r="CJ11" s="7"/>
      <c r="CK11" s="7"/>
      <c r="CL11" s="7"/>
      <c r="CM11" s="7"/>
      <c r="CN11" s="7"/>
      <c r="CO11" s="7"/>
      <c r="CP11" s="7"/>
      <c r="CQ11" s="7"/>
    </row>
    <row r="12" spans="1:95" customFormat="1" ht="93" customHeight="1" x14ac:dyDescent="0.35">
      <c r="A12" s="40">
        <f t="shared" si="1"/>
        <v>4</v>
      </c>
      <c r="B12" s="40" t="s">
        <v>521</v>
      </c>
      <c r="C12" s="40">
        <v>2019</v>
      </c>
      <c r="D12" s="40" t="s">
        <v>3734</v>
      </c>
      <c r="E12" s="323"/>
      <c r="F12" s="40" t="s">
        <v>766</v>
      </c>
      <c r="G12" s="40" t="s">
        <v>29</v>
      </c>
      <c r="H12" s="42" t="s">
        <v>4656</v>
      </c>
      <c r="I12" s="42" t="s">
        <v>3636</v>
      </c>
      <c r="J12" s="43" t="s">
        <v>4984</v>
      </c>
      <c r="K12" s="43" t="s">
        <v>3744</v>
      </c>
      <c r="L12" s="44" t="s">
        <v>1153</v>
      </c>
      <c r="M12" s="45" t="s">
        <v>2915</v>
      </c>
      <c r="N12" s="46" t="s">
        <v>2916</v>
      </c>
      <c r="O12" s="45" t="s">
        <v>2917</v>
      </c>
      <c r="P12" s="45">
        <v>9</v>
      </c>
      <c r="Q12" s="47">
        <v>46113</v>
      </c>
      <c r="R12" s="47">
        <v>46387</v>
      </c>
      <c r="S12" s="48">
        <f t="shared" si="0"/>
        <v>40.5</v>
      </c>
      <c r="T12" s="45" t="s">
        <v>609</v>
      </c>
      <c r="U12" s="45" t="s">
        <v>2918</v>
      </c>
      <c r="V12" s="49">
        <f>+IFERROR(VLOOKUP($M12,ACTIVIDADES!$B$9:$Q$494,10,0),"")</f>
        <v>0.27</v>
      </c>
      <c r="W12" s="50" t="str">
        <f>+IFERROR(VLOOKUP($M12,ACTIVIDADES!$B$9:$Q$494,11,0)," ")</f>
        <v xml:space="preserve">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
</v>
      </c>
      <c r="X12" s="51" t="str">
        <f>+IFERROR(VLOOKUP($M12,ACTIVIDADES!$B$9:$Q$494,12,0),"")</f>
        <v>https://dnbcgovco-my.sharepoint.com/personal/planeacion_dnbc_gov_co/_layouts/15/onedrive.aspx?id=%2Fpersonal%2Fplaneacion%5Fdnbc%5Fgov%5Fco%2FDocuments%2FDocumentos%20SIGE%2F6%2E%20Planes%2FPLAN%20DE%20MEJORA%2F2026%2F01%2E%20Seguimiento%20Primer%20Trimestre%2F15%2E%20Gesti%C3%B3n%20Contractual%2FGC%5FAC1&amp;viewid=efb70791%2Db8ab%2D49e7%2Db552%2Dd3d4cbe976b9&amp;ct=1777387045307&amp;or=OWA%2DNT%2DMail</v>
      </c>
      <c r="Y12" s="52">
        <f>+IFERROR(VLOOKUP($M12,ACTIVIDADES!$B$9:$Q$494,13,0),"")</f>
        <v>46153</v>
      </c>
      <c r="Z12" s="53" t="str">
        <f>+IFERROR(VLOOKUP($M12,ACTIVIDADES!$B$9:$Q$494,14,0),"")</f>
        <v>Se incluye bases de planes de adquisiciones pero no se evidencia el respecti seguimiento</v>
      </c>
      <c r="AA12" s="49">
        <f>+IFERROR(VLOOKUP($M12,ACTIVIDADES!$B$9:$Q$494,15,0),"")</f>
        <v>0</v>
      </c>
      <c r="AB12" s="54" t="str">
        <f>+IFERROR(VLOOKUP($M12,ACTIVIDADES!$B$9:$Q$494,16,0),"")</f>
        <v>EJECUCIÓN</v>
      </c>
      <c r="AC12" s="146">
        <v>46157</v>
      </c>
      <c r="AD12" s="28">
        <v>0.5</v>
      </c>
      <c r="AE12" s="28" t="s">
        <v>3745</v>
      </c>
      <c r="AF12" s="28" t="s">
        <v>4</v>
      </c>
      <c r="AG12" s="28" t="s">
        <v>3737</v>
      </c>
      <c r="AH12" s="28" t="s">
        <v>3737</v>
      </c>
      <c r="AI12" s="28" t="s">
        <v>3737</v>
      </c>
      <c r="AJ12" s="380">
        <f>+IFERROR(VLOOKUP($M12,ACTIVIDADES!$B$9:$T$494,17,0),"")</f>
        <v>0.27</v>
      </c>
      <c r="AK12" s="393" t="str">
        <f>+IFERROR(VLOOKUP($M12,ACTIVIDADES!$B$9:$T$494,18,0),"")</f>
        <v xml:space="preserve">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
</v>
      </c>
      <c r="AL12" s="393" t="str">
        <f>+IFERROR(VLOOKUP($M12,ACTIVIDADES!$B$9:$T$494,19,0),"")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12" s="380" t="str">
        <f>+IFERROR(VLOOKUP($M12,ACTIVIDADES!$B$9:$X$495,20,0),0)</f>
        <v>11/07/206</v>
      </c>
      <c r="AN12" s="380" t="str">
        <f>+IFERROR(VLOOKUP($M12,ACTIVIDADES!$B$9:$X$495,21,0),0)</f>
        <v>Se evidencia seguimiento al PAA. Se sugiere su reporte vía correo electrónico al lider de proceso y al profesional de planeación</v>
      </c>
      <c r="AO12" s="380">
        <f>+IFERROR(VLOOKUP($M12,ACTIVIDADES!$B$9:$X$495,22,0),0)</f>
        <v>0.27</v>
      </c>
      <c r="AP12" s="145" t="str">
        <f>+IFERROR(VLOOKUP($M12,ACTIVIDADES!$B$9:$X$495,23,0),0)</f>
        <v>EN EJECUCIÓN</v>
      </c>
      <c r="AQ12" s="117">
        <v>46230</v>
      </c>
      <c r="AR12" s="55">
        <v>0.5</v>
      </c>
      <c r="AS12" s="57" t="s">
        <v>3746</v>
      </c>
      <c r="AT12" s="29" t="s">
        <v>4</v>
      </c>
      <c r="AU12" s="57" t="s">
        <v>3639</v>
      </c>
      <c r="AV12" s="193" t="s">
        <v>3639</v>
      </c>
      <c r="AW12" s="193" t="s">
        <v>3639</v>
      </c>
      <c r="AX12" s="57" t="s">
        <v>3739</v>
      </c>
      <c r="AY12" s="176" t="str">
        <f t="shared" si="2"/>
        <v>EN EJECUCIÓN</v>
      </c>
      <c r="AZ12" s="55" t="str">
        <f>+IFERROR(VLOOKUP($M12,ACTIVIDADES!$B$9:$T$494,25,0),"")</f>
        <v/>
      </c>
      <c r="BA12" s="55" t="str">
        <f>+IFERROR(VLOOKUP($M12,ACTIVIDADES!$B$9:$T$494,26,0),"")</f>
        <v/>
      </c>
      <c r="BB12" s="55" t="str">
        <f>+IFERROR(VLOOKUP($M12,ACTIVIDADES!$B$9:$T$494,27,0),"")</f>
        <v/>
      </c>
      <c r="BC12" s="55" t="str">
        <f>+IFERROR(VLOOKUP($M12,ACTIVIDADES!$B$9:$T$494,28,0),"")</f>
        <v/>
      </c>
      <c r="BD12" s="55" t="str">
        <f>+IFERROR(VLOOKUP($M12,ACTIVIDADES!$B$9:$T$494,29,0),"")</f>
        <v/>
      </c>
      <c r="BE12" s="55" t="str">
        <f>+IFERROR(VLOOKUP($M12,ACTIVIDADES!$B$9:$T$494,30,0),"")</f>
        <v/>
      </c>
      <c r="BF12" s="58"/>
      <c r="BG12" s="58"/>
      <c r="BH12" s="59"/>
      <c r="BI12" s="59" t="s">
        <v>580</v>
      </c>
      <c r="BJ12" s="60" t="s">
        <v>3635</v>
      </c>
      <c r="BK12" s="61" t="s">
        <v>593</v>
      </c>
      <c r="BL12" s="62"/>
      <c r="BM12" s="55" t="str">
        <f>+IFERROR(VLOOKUP($M12,ACTIVIDADES!$B$9:$T$494,31,0),"")</f>
        <v/>
      </c>
      <c r="BN12" s="55" t="str">
        <f>+IFERROR(VLOOKUP($M12,ACTIVIDADES!$B$9:$T$494,32,0),"")</f>
        <v/>
      </c>
      <c r="BO12" s="55" t="str">
        <f>+IFERROR(VLOOKUP($M12,ACTIVIDADES!$B$9:$T$494,33,0),"")</f>
        <v/>
      </c>
      <c r="BP12" s="55" t="str">
        <f>+IFERROR(VLOOKUP($M12,ACTIVIDADES!$B$9:$T$494,34,0),"")</f>
        <v/>
      </c>
      <c r="BQ12" s="55" t="str">
        <f>+IFERROR(VLOOKUP($M12,ACTIVIDADES!$B$9:$T$494,35,0),"")</f>
        <v/>
      </c>
      <c r="BR12" s="55" t="str">
        <f>+IFERROR(VLOOKUP($M12,ACTIVIDADES!$B$9:$T$494,36,0),"")</f>
        <v/>
      </c>
      <c r="BS12" s="55" t="str">
        <f>+IFERROR(VLOOKUP($M12,ACTIVIDADES!$B$9:$T$494,37,0),"")</f>
        <v/>
      </c>
      <c r="BT12" s="58"/>
      <c r="BU12" s="58"/>
      <c r="BV12" s="59"/>
      <c r="BW12" s="59" t="s">
        <v>580</v>
      </c>
      <c r="BX12" s="60" t="s">
        <v>3635</v>
      </c>
      <c r="BY12" s="61" t="s">
        <v>593</v>
      </c>
      <c r="BZ12" s="62"/>
      <c r="CA12" s="7"/>
      <c r="CB12" s="7"/>
      <c r="CC12" s="7"/>
      <c r="CD12" s="7"/>
      <c r="CE12" s="7"/>
      <c r="CF12" s="7"/>
      <c r="CG12" s="7"/>
      <c r="CH12" s="7"/>
      <c r="CI12" s="7"/>
      <c r="CJ12" s="7"/>
      <c r="CK12" s="7"/>
      <c r="CL12" s="7"/>
      <c r="CM12" s="7"/>
      <c r="CN12" s="7"/>
      <c r="CO12" s="7"/>
      <c r="CP12" s="7"/>
      <c r="CQ12" s="7"/>
    </row>
    <row r="13" spans="1:95" customFormat="1" ht="184.5" customHeight="1" x14ac:dyDescent="0.35">
      <c r="A13" s="40">
        <f t="shared" si="1"/>
        <v>5</v>
      </c>
      <c r="B13" s="40" t="s">
        <v>521</v>
      </c>
      <c r="C13" s="40">
        <v>2019</v>
      </c>
      <c r="D13" s="40" t="s">
        <v>3734</v>
      </c>
      <c r="E13" s="323"/>
      <c r="F13" s="40" t="s">
        <v>771</v>
      </c>
      <c r="G13" s="40" t="s">
        <v>502</v>
      </c>
      <c r="H13" s="41" t="s">
        <v>507</v>
      </c>
      <c r="I13" s="42"/>
      <c r="J13" s="43" t="s">
        <v>3747</v>
      </c>
      <c r="K13" s="43" t="s">
        <v>3748</v>
      </c>
      <c r="L13" s="44" t="s">
        <v>1153</v>
      </c>
      <c r="M13" s="45" t="s">
        <v>3422</v>
      </c>
      <c r="N13" s="46" t="s">
        <v>3423</v>
      </c>
      <c r="O13" s="45" t="s">
        <v>3424</v>
      </c>
      <c r="P13" s="45">
        <v>1</v>
      </c>
      <c r="Q13" s="47">
        <v>46113</v>
      </c>
      <c r="R13" s="47">
        <v>46387</v>
      </c>
      <c r="S13" s="48">
        <f t="shared" si="0"/>
        <v>40.5</v>
      </c>
      <c r="T13" s="45" t="s">
        <v>587</v>
      </c>
      <c r="U13" s="45"/>
      <c r="V13" s="49">
        <f>+IFERROR(VLOOKUP($M13,ACTIVIDADES!$B$9:$Q$494,10,0),"")</f>
        <v>0.3</v>
      </c>
      <c r="W13" s="50" t="str">
        <f>+IFERROR(VLOOKUP($M13,ACTIVIDADES!$B$9:$Q$494,11,0)," ")</f>
        <v>Se aporta como evidencia el formato de necesidad RUE 2.0, que soporta la implementación y fortalecimiento de los servicios tecnológicos institucionales.</v>
      </c>
      <c r="X13" s="51" t="str">
        <f>+IFERROR(VLOOKUP($M13,ACTIVIDADES!$B$9:$Q$494,12,0),"")</f>
        <v>https://dnbcgovco-my.sharepoint.com/:f:/g/personal/planeacion_dnbc_gov_co/IgBrVWPM042YTo_4iT2tkw4QAfir0p78OawR0odu1yhtmJU?e=xX7mWf</v>
      </c>
      <c r="Y13" s="52">
        <f>+IFERROR(VLOOKUP($M13,ACTIVIDADES!$B$9:$Q$494,13,0),"")</f>
        <v>46153</v>
      </c>
      <c r="Z13" s="53" t="str">
        <f>+IFERROR(VLOOKUP($M13,ACTIVIDADES!$B$9:$Q$494,14,0),"")</f>
        <v>Se evidencia formato de necesidad para proceso contractual</v>
      </c>
      <c r="AA13" s="49">
        <f>+IFERROR(VLOOKUP($M13,ACTIVIDADES!$B$9:$Q$494,15,0),"")</f>
        <v>0.3</v>
      </c>
      <c r="AB13" s="54" t="str">
        <f>+IFERROR(VLOOKUP($M13,ACTIVIDADES!$B$9:$Q$494,16,0),"")</f>
        <v>EJECUCIÓN</v>
      </c>
      <c r="AC13" s="149">
        <v>46178</v>
      </c>
      <c r="AD13" s="28">
        <v>0.3</v>
      </c>
      <c r="AE13" s="28" t="s">
        <v>5778</v>
      </c>
      <c r="AF13" s="28" t="s">
        <v>4</v>
      </c>
      <c r="AG13" s="28" t="s">
        <v>3737</v>
      </c>
      <c r="AH13" s="28" t="s">
        <v>3737</v>
      </c>
      <c r="AI13" s="28" t="s">
        <v>3737</v>
      </c>
      <c r="AJ13" s="380">
        <f>+IFERROR(VLOOKUP($M13,ACTIVIDADES!$B$9:$T$494,17,0),"")</f>
        <v>0.5</v>
      </c>
      <c r="AK13" s="393" t="str">
        <f>+IFERROR(VLOOKUP($M13,ACTIVIDADES!$B$9:$T$494,18,0),"")</f>
        <v xml:space="preserve">REGISTRO DE EVIDENCIAS: AVANCES DEL SISTEMA RUE 2.0
Se ejecutó el diagnóstico del sistema actual, el levantamiento de requerimientos con las dependencias operativas de la DNBC y la estructuración técnica del nuevo ecosistema modular en la nube. 
Como soporte de la gestión y cumplimiento de estos hitos, se adjuntan las siguientes evidencias:
•	Análisis Técnico de Arquitectura y Almacenamiento: Detalle del estado de la base de datos y riesgos críticos de infraestructura.
•	Historias de Usuario Avaladas: Requerimientos aprobados para los módulos de Educación, Seguros de Vida, Carnetización y Gestión Operativa de Emergencias (Ver actas de mesas técnicas y firmas de los líderes de proceso). 
•	Lineamientos de Interoperabilidad: Documentación técnica para la integración geoespacial y la estrategia de despliegue en la nube existente de la entidad (Ver anexo de arquitectura técnica). </v>
      </c>
      <c r="AL13" s="393" t="str">
        <f>+IFERROR(VLOOKUP($M13,ACTIVIDADES!$B$9:$T$494,19,0),"")</f>
        <v xml:space="preserve">https://dnbcgovco-my.sharepoint.com/:f:/g/personal/planeacion_dnbc_gov_co/IgA-FIzs0RThT4qBiEStYuhZAe7mD0nvYRcP1lkfS905IjI?e=fJFTD8 </v>
      </c>
      <c r="AM13" s="380">
        <f>+IFERROR(VLOOKUP($M13,ACTIVIDADES!$B$9:$X$495,20,0),0)</f>
        <v>46214</v>
      </c>
      <c r="AN13" s="380" t="str">
        <f>+IFERROR(VLOOKUP($M13,ACTIVIDADES!$B$9:$X$495,21,0),0)</f>
        <v>El proceso avanzo an el aestructuración y definciión técnica para la actualizaicón del RUE 2.0</v>
      </c>
      <c r="AO13" s="380">
        <f>+IFERROR(VLOOKUP($M13,ACTIVIDADES!$B$9:$X$495,22,0),0)</f>
        <v>0.5</v>
      </c>
      <c r="AP13" s="145" t="str">
        <f>+IFERROR(VLOOKUP($M13,ACTIVIDADES!$B$9:$X$495,23,0),0)</f>
        <v>EN EJECUCIÓN</v>
      </c>
      <c r="AQ13" s="88">
        <v>46244</v>
      </c>
      <c r="AR13" s="55">
        <v>0.5</v>
      </c>
      <c r="AS13" s="57" t="s">
        <v>3749</v>
      </c>
      <c r="AT13" s="29" t="s">
        <v>4</v>
      </c>
      <c r="AU13" s="57" t="s">
        <v>3639</v>
      </c>
      <c r="AV13" s="193" t="s">
        <v>3639</v>
      </c>
      <c r="AW13" s="193" t="s">
        <v>3639</v>
      </c>
      <c r="AX13" s="57" t="s">
        <v>3739</v>
      </c>
      <c r="AY13" s="176" t="str">
        <f t="shared" si="2"/>
        <v>EN EJECUCIÓN</v>
      </c>
      <c r="AZ13" s="55" t="str">
        <f>+IFERROR(VLOOKUP($M13,ACTIVIDADES!$B$9:$T$494,25,0),"")</f>
        <v/>
      </c>
      <c r="BA13" s="55" t="str">
        <f>+IFERROR(VLOOKUP($M13,ACTIVIDADES!$B$9:$T$494,26,0),"")</f>
        <v/>
      </c>
      <c r="BB13" s="55" t="str">
        <f>+IFERROR(VLOOKUP($M13,ACTIVIDADES!$B$9:$T$494,27,0),"")</f>
        <v/>
      </c>
      <c r="BC13" s="55" t="str">
        <f>+IFERROR(VLOOKUP($M13,ACTIVIDADES!$B$9:$T$494,28,0),"")</f>
        <v/>
      </c>
      <c r="BD13" s="55" t="str">
        <f>+IFERROR(VLOOKUP($M13,ACTIVIDADES!$B$9:$T$494,29,0),"")</f>
        <v/>
      </c>
      <c r="BE13" s="55" t="str">
        <f>+IFERROR(VLOOKUP($M13,ACTIVIDADES!$B$9:$T$494,30,0),"")</f>
        <v/>
      </c>
      <c r="BF13" s="58"/>
      <c r="BG13" s="58"/>
      <c r="BH13" s="59"/>
      <c r="BI13" s="59" t="s">
        <v>580</v>
      </c>
      <c r="BJ13" s="60" t="s">
        <v>3635</v>
      </c>
      <c r="BK13" s="61" t="s">
        <v>593</v>
      </c>
      <c r="BL13" s="62"/>
      <c r="BM13" s="55" t="str">
        <f>+IFERROR(VLOOKUP($M13,ACTIVIDADES!$B$9:$T$494,31,0),"")</f>
        <v/>
      </c>
      <c r="BN13" s="55" t="str">
        <f>+IFERROR(VLOOKUP($M13,ACTIVIDADES!$B$9:$T$494,32,0),"")</f>
        <v/>
      </c>
      <c r="BO13" s="55" t="str">
        <f>+IFERROR(VLOOKUP($M13,ACTIVIDADES!$B$9:$T$494,33,0),"")</f>
        <v/>
      </c>
      <c r="BP13" s="55" t="str">
        <f>+IFERROR(VLOOKUP($M13,ACTIVIDADES!$B$9:$T$494,34,0),"")</f>
        <v/>
      </c>
      <c r="BQ13" s="55" t="str">
        <f>+IFERROR(VLOOKUP($M13,ACTIVIDADES!$B$9:$T$494,35,0),"")</f>
        <v/>
      </c>
      <c r="BR13" s="55" t="str">
        <f>+IFERROR(VLOOKUP($M13,ACTIVIDADES!$B$9:$T$494,36,0),"")</f>
        <v/>
      </c>
      <c r="BS13" s="55" t="str">
        <f>+IFERROR(VLOOKUP($M13,ACTIVIDADES!$B$9:$T$494,37,0),"")</f>
        <v/>
      </c>
      <c r="BT13" s="58"/>
      <c r="BU13" s="58"/>
      <c r="BV13" s="59"/>
      <c r="BW13" s="59" t="s">
        <v>580</v>
      </c>
      <c r="BX13" s="60" t="s">
        <v>3635</v>
      </c>
      <c r="BY13" s="61" t="s">
        <v>593</v>
      </c>
      <c r="BZ13" s="62"/>
      <c r="CA13" s="7"/>
      <c r="CB13" s="7"/>
      <c r="CC13" s="7"/>
      <c r="CD13" s="7"/>
      <c r="CE13" s="7"/>
      <c r="CF13" s="7"/>
      <c r="CG13" s="7"/>
      <c r="CH13" s="7"/>
      <c r="CI13" s="7"/>
      <c r="CJ13" s="7"/>
      <c r="CK13" s="7"/>
      <c r="CL13" s="7"/>
      <c r="CM13" s="7"/>
      <c r="CN13" s="7"/>
      <c r="CO13" s="7"/>
      <c r="CP13" s="7"/>
      <c r="CQ13" s="7"/>
    </row>
    <row r="14" spans="1:95" customFormat="1" ht="125.5" customHeight="1" x14ac:dyDescent="0.35">
      <c r="A14" s="40">
        <f t="shared" si="1"/>
        <v>6</v>
      </c>
      <c r="B14" s="40" t="s">
        <v>521</v>
      </c>
      <c r="C14" s="40">
        <v>2019</v>
      </c>
      <c r="D14" s="40" t="s">
        <v>3734</v>
      </c>
      <c r="E14" s="323"/>
      <c r="F14" s="40" t="s">
        <v>769</v>
      </c>
      <c r="G14" s="40" t="s">
        <v>502</v>
      </c>
      <c r="H14" s="41" t="s">
        <v>504</v>
      </c>
      <c r="I14" s="42"/>
      <c r="J14" s="43" t="s">
        <v>4985</v>
      </c>
      <c r="K14" s="43" t="s">
        <v>5297</v>
      </c>
      <c r="L14" s="44" t="s">
        <v>1153</v>
      </c>
      <c r="M14" s="45" t="s">
        <v>3444</v>
      </c>
      <c r="N14" s="46" t="s">
        <v>3445</v>
      </c>
      <c r="O14" s="45" t="s">
        <v>3446</v>
      </c>
      <c r="P14" s="45">
        <v>1</v>
      </c>
      <c r="Q14" s="47">
        <v>46023</v>
      </c>
      <c r="R14" s="47">
        <v>46142</v>
      </c>
      <c r="S14" s="48">
        <f t="shared" si="0"/>
        <v>17.849999999999998</v>
      </c>
      <c r="T14" s="45" t="s">
        <v>587</v>
      </c>
      <c r="U14" s="45" t="s">
        <v>3440</v>
      </c>
      <c r="V14" s="49">
        <f>+IFERROR(VLOOKUP($M14,ACTIVIDADES!$B$9:$Q$494,10,0),"")</f>
        <v>0.5</v>
      </c>
      <c r="W14" s="50" t="str">
        <f>+IFERROR(VLOOKUP($M14,ACTIVIDADES!$B$9:$Q$494,11,0)," ")</f>
        <v>Se adjunta cronograma de mesas de trabajo, Plan de Acción Consolidado 2026, tablero de indicadores y PETI 2026 como evidencia de ejecución, donde se definieron actividades pendientes, responsables, seguimiento y ruta de cumplimiento.</v>
      </c>
      <c r="X14" s="51" t="str">
        <f>+IFERROR(VLOOKUP($M14,ACTIVIDADES!$B$9:$Q$494,12,0),"")</f>
        <v>https://dnbcgovco-my.sharepoint.com/:f:/g/personal/planeacion_dnbc_gov_co/IgDmXlHU6zXTQK9x9jp7Bf17AYtyFsp_fzNFqXJ4TC8E0I4?e=UeixIY</v>
      </c>
      <c r="Y14" s="52">
        <f>+IFERROR(VLOOKUP($M14,ACTIVIDADES!$B$9:$Q$494,13,0),"")</f>
        <v>46153</v>
      </c>
      <c r="Z14" s="53" t="str">
        <f>+IFERROR(VLOOKUP($M14,ACTIVIDADES!$B$9:$Q$494,14,0),"")</f>
        <v>Se incluye información de plan de acción y borrador de actualización de PETI 2026</v>
      </c>
      <c r="AA14" s="49">
        <f>+IFERROR(VLOOKUP($M14,ACTIVIDADES!$B$9:$Q$494,15,0),"")</f>
        <v>0.5</v>
      </c>
      <c r="AB14" s="54" t="str">
        <f>+IFERROR(VLOOKUP($M14,ACTIVIDADES!$B$9:$Q$494,16,0),"")</f>
        <v>EJECUCIÓN</v>
      </c>
      <c r="AC14" s="149">
        <v>46181</v>
      </c>
      <c r="AD14" s="30">
        <v>0.5</v>
      </c>
      <c r="AE14" s="32" t="s">
        <v>5779</v>
      </c>
      <c r="AF14" s="29" t="s">
        <v>4</v>
      </c>
      <c r="AG14" s="29" t="s">
        <v>3737</v>
      </c>
      <c r="AH14" s="29" t="s">
        <v>3737</v>
      </c>
      <c r="AI14" s="29" t="s">
        <v>3737</v>
      </c>
      <c r="AJ14" s="55">
        <f>+IFERROR(VLOOKUP($M14,ACTIVIDADES!$B$9:$T$494,17,0),"")</f>
        <v>0.7</v>
      </c>
      <c r="AK14" s="80" t="str">
        <f>+IFERROR(VLOOKUP($M14,ACTIVIDADES!$B$9:$T$494,18,0),"")</f>
        <v>Se adjunta cronograma de mesas de trabajo, Plan de Acción Consolidado 2026, tablero de indicadores, informe ejecutivo de empalme y PETI 2026 como evidencia de ejecución, donde se definieron actividades pendientes, responsables, seguimiento, avances realizados hasta la fecha respecto al peti 2026 y ruta de cumplimiento.</v>
      </c>
      <c r="AL14" s="80" t="str">
        <f>+IFERROR(VLOOKUP($M14,ACTIVIDADES!$B$9:$T$494,19,0),"")</f>
        <v>https://dnbcgovco-my.sharepoint.com/:f:/g/personal/planeacion_dnbc_gov_co/IgC6L_qLZD4BT5-vRKloMpNDAVwI_xxDXqifAFKLx6OnYMM?e=dlyS8w</v>
      </c>
      <c r="AM14" s="55">
        <f>+IFERROR(VLOOKUP($M14,ACTIVIDADES!$B$9:$X$495,20,0),0)</f>
        <v>46214</v>
      </c>
      <c r="AN14" s="55" t="str">
        <f>+IFERROR(VLOOKUP($M14,ACTIVIDADES!$B$9:$X$495,21,0),0)</f>
        <v>Se incluye información de plan de acción y borrador de actualización de PETI 2026</v>
      </c>
      <c r="AO14" s="55">
        <f>+IFERROR(VLOOKUP($M14,ACTIVIDADES!$B$9:$X$495,22,0),0)</f>
        <v>0.5</v>
      </c>
      <c r="AP14" s="145" t="str">
        <f>+IFERROR(VLOOKUP($M14,ACTIVIDADES!$B$9:$X$495,23,0),0)</f>
        <v>EN EJECUCIÓN</v>
      </c>
      <c r="AQ14" s="88">
        <v>46248</v>
      </c>
      <c r="AR14" s="380">
        <v>0.5</v>
      </c>
      <c r="AS14" s="193" t="s">
        <v>5813</v>
      </c>
      <c r="AT14" s="29" t="s">
        <v>4</v>
      </c>
      <c r="AU14" s="57" t="s">
        <v>3639</v>
      </c>
      <c r="AV14" s="193" t="s">
        <v>3639</v>
      </c>
      <c r="AW14" s="193" t="s">
        <v>3639</v>
      </c>
      <c r="AX14" s="57" t="s">
        <v>3739</v>
      </c>
      <c r="AY14" s="176" t="str">
        <f t="shared" si="2"/>
        <v>EN EJECUCIÓN</v>
      </c>
      <c r="AZ14" s="55" t="str">
        <f>+IFERROR(VLOOKUP($M14,ACTIVIDADES!$B$9:$T$494,25,0),"")</f>
        <v/>
      </c>
      <c r="BA14" s="55" t="str">
        <f>+IFERROR(VLOOKUP($M14,ACTIVIDADES!$B$9:$T$494,26,0),"")</f>
        <v/>
      </c>
      <c r="BB14" s="55" t="str">
        <f>+IFERROR(VLOOKUP($M14,ACTIVIDADES!$B$9:$T$494,27,0),"")</f>
        <v/>
      </c>
      <c r="BC14" s="55" t="str">
        <f>+IFERROR(VLOOKUP($M14,ACTIVIDADES!$B$9:$T$494,28,0),"")</f>
        <v/>
      </c>
      <c r="BD14" s="55" t="str">
        <f>+IFERROR(VLOOKUP($M14,ACTIVIDADES!$B$9:$T$494,29,0),"")</f>
        <v/>
      </c>
      <c r="BE14" s="55" t="str">
        <f>+IFERROR(VLOOKUP($M14,ACTIVIDADES!$B$9:$T$494,30,0),"")</f>
        <v/>
      </c>
      <c r="BF14" s="58"/>
      <c r="BG14" s="58"/>
      <c r="BH14" s="59"/>
      <c r="BI14" s="59" t="s">
        <v>580</v>
      </c>
      <c r="BJ14" s="60" t="s">
        <v>3635</v>
      </c>
      <c r="BK14" s="61" t="s">
        <v>593</v>
      </c>
      <c r="BL14" s="62"/>
      <c r="BM14" s="55" t="str">
        <f>+IFERROR(VLOOKUP($M14,ACTIVIDADES!$B$9:$T$494,31,0),"")</f>
        <v/>
      </c>
      <c r="BN14" s="55" t="str">
        <f>+IFERROR(VLOOKUP($M14,ACTIVIDADES!$B$9:$T$494,32,0),"")</f>
        <v/>
      </c>
      <c r="BO14" s="55" t="str">
        <f>+IFERROR(VLOOKUP($M14,ACTIVIDADES!$B$9:$T$494,33,0),"")</f>
        <v/>
      </c>
      <c r="BP14" s="55" t="str">
        <f>+IFERROR(VLOOKUP($M14,ACTIVIDADES!$B$9:$T$494,34,0),"")</f>
        <v/>
      </c>
      <c r="BQ14" s="55" t="str">
        <f>+IFERROR(VLOOKUP($M14,ACTIVIDADES!$B$9:$T$494,35,0),"")</f>
        <v/>
      </c>
      <c r="BR14" s="55" t="str">
        <f>+IFERROR(VLOOKUP($M14,ACTIVIDADES!$B$9:$T$494,36,0),"")</f>
        <v/>
      </c>
      <c r="BS14" s="55" t="str">
        <f>+IFERROR(VLOOKUP($M14,ACTIVIDADES!$B$9:$T$494,37,0),"")</f>
        <v/>
      </c>
      <c r="BT14" s="58"/>
      <c r="BU14" s="58"/>
      <c r="BV14" s="59"/>
      <c r="BW14" s="59" t="s">
        <v>580</v>
      </c>
      <c r="BX14" s="60" t="s">
        <v>3635</v>
      </c>
      <c r="BY14" s="61" t="s">
        <v>593</v>
      </c>
      <c r="BZ14" s="62"/>
      <c r="CA14" s="7"/>
      <c r="CB14" s="7"/>
      <c r="CC14" s="7"/>
      <c r="CD14" s="7"/>
      <c r="CE14" s="7"/>
      <c r="CF14" s="7"/>
      <c r="CG14" s="7"/>
      <c r="CH14" s="7"/>
      <c r="CI14" s="7"/>
      <c r="CJ14" s="7"/>
      <c r="CK14" s="7"/>
      <c r="CL14" s="7"/>
      <c r="CM14" s="7"/>
      <c r="CN14" s="7"/>
      <c r="CO14" s="7"/>
      <c r="CP14" s="7"/>
      <c r="CQ14" s="7"/>
    </row>
    <row r="15" spans="1:95" customFormat="1" ht="93" customHeight="1" x14ac:dyDescent="0.35">
      <c r="A15" s="40">
        <f t="shared" si="1"/>
        <v>7</v>
      </c>
      <c r="B15" s="40" t="s">
        <v>521</v>
      </c>
      <c r="C15" s="40">
        <v>2018</v>
      </c>
      <c r="D15" s="40" t="s">
        <v>3750</v>
      </c>
      <c r="E15" s="323"/>
      <c r="F15" s="40" t="s">
        <v>762</v>
      </c>
      <c r="G15" s="40" t="s">
        <v>511</v>
      </c>
      <c r="H15" s="42" t="s">
        <v>512</v>
      </c>
      <c r="I15" s="42" t="s">
        <v>3640</v>
      </c>
      <c r="J15" s="40" t="s">
        <v>3751</v>
      </c>
      <c r="K15" s="40" t="s">
        <v>3751</v>
      </c>
      <c r="L15" s="44" t="s">
        <v>1153</v>
      </c>
      <c r="M15" s="63" t="s">
        <v>2039</v>
      </c>
      <c r="N15" s="63" t="s">
        <v>2040</v>
      </c>
      <c r="O15" s="63" t="s">
        <v>2041</v>
      </c>
      <c r="P15" s="63">
        <v>1</v>
      </c>
      <c r="Q15" s="65">
        <v>43525</v>
      </c>
      <c r="R15" s="65">
        <v>44353</v>
      </c>
      <c r="S15" s="66">
        <f t="shared" si="0"/>
        <v>122.25</v>
      </c>
      <c r="T15" s="63" t="s">
        <v>611</v>
      </c>
      <c r="U15" s="63"/>
      <c r="V15" s="49">
        <f>+IFERROR(VLOOKUP($M15,ACTIVIDADES!$B$9:$Q$494,10,0),"")</f>
        <v>1</v>
      </c>
      <c r="W15" s="61" t="str">
        <f>+IFERROR(VLOOKUP($M15,ACTIVIDADES!$B$9:$Q$494,11,0)," ")</f>
        <v>Existen dos procedimientos dentro del proceso de gestión de asuntos disciplinarios a saber: Asuntos Disciplinarios y Prevención Disciplinaria.  Dentro de las actividades que puede desplegar el proceso se han adelantado una investigación disciplinaria con pliego de cargos formulado y debidamente notificado, el cual fue trasladado para la etapa de juzgamiento el 6 de agosto de 2024, existen dos indagaciones previas, una de las cuales se encuentra en recaudo probatorio y respecto de la otra se adelantó función preventiva, sobre esta última, se están adelantando las acciones con el proceso de talento humano para posterior socialización. Se anexa como evidencias el oficio remisorio de la Investigación Disciplinaria, el auto de apertura de la Indagación Previa y la Función preventiva junto con el correo de asignación de fechas de socialización de la misma. Todas estas actividades se encuentran enmarcadas en relación con el hallazgo descrito y direccionadas de acuerdo con las actuaciones disciplinarias consagradas para el efecto. Anexo las evidencias respectivas.</v>
      </c>
      <c r="X15" s="51" t="str">
        <f>+IFERROR(VLOOKUP($M15,ACTIVIDADES!$B$9:$Q$494,12,0),"")</f>
        <v>https://dnbcgovco-my.sharepoint.com/:f:/g/personal/planeacion_dnbc_gov_co/IgCjzhi-q60BSZdTYwtOAbllAX-OMwaJIqn8vbOEj5i5oe8?e=8mKB0J</v>
      </c>
      <c r="Y15" s="52">
        <f>+IFERROR(VLOOKUP($M15,ACTIVIDADES!$B$9:$Q$494,13,0),"")</f>
        <v>46153</v>
      </c>
      <c r="Z15" s="49" t="str">
        <f>+IFERROR(VLOOKUP($M15,ACTIVIDADES!$B$9:$Q$494,14,0),"")</f>
        <v>Se evidencia en el respectivo hallazgo, que se realizó la apertura de la acción disciplinaria IP 006-2024, relacionado con el incumplimiento de la directriz en cuanto a horario laboral</v>
      </c>
      <c r="AA15" s="49">
        <f>+IFERROR(VLOOKUP($M15,ACTIVIDADES!$B$9:$Q$494,15,0),"")</f>
        <v>1</v>
      </c>
      <c r="AB15" s="54" t="str">
        <f>+IFERROR(VLOOKUP($M15,ACTIVIDADES!$B$9:$Q$494,16,0),"")</f>
        <v>CUMPLIDO</v>
      </c>
      <c r="AC15" s="144">
        <v>46157</v>
      </c>
      <c r="AD15" s="29">
        <v>1</v>
      </c>
      <c r="AE15" s="28" t="s">
        <v>5780</v>
      </c>
      <c r="AF15" s="29" t="s">
        <v>578</v>
      </c>
      <c r="AG15" s="29" t="s">
        <v>3737</v>
      </c>
      <c r="AH15" s="29" t="s">
        <v>593</v>
      </c>
      <c r="AI15" s="29" t="s">
        <v>3752</v>
      </c>
      <c r="AJ15" s="55">
        <f>+IFERROR(VLOOKUP($M15,ACTIVIDADES!$B$9:$T$494,17,0),"")</f>
        <v>0</v>
      </c>
      <c r="AK15" s="80" t="str">
        <f>+IFERROR(VLOOKUP($M15,ACTIVIDADES!$B$9:$T$494,18,0),"")</f>
        <v>Si reporte segundo trimestre</v>
      </c>
      <c r="AL15" s="80" t="str">
        <f>+IFERROR(VLOOKUP($M15,ACTIVIDADES!$B$9:$T$494,19,0),"")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15" s="55">
        <f>+IFERROR(VLOOKUP($M15,ACTIVIDADES!$B$9:$X$495,20,0),0)</f>
        <v>46213</v>
      </c>
      <c r="AN15" s="55" t="str">
        <f>+IFERROR(VLOOKUP($M15,ACTIVIDADES!$B$9:$X$495,21,0),0)</f>
        <v>No se recibe reporte segundo trimestre. No obstante, actividad reportada como cumplida en primer trimestre</v>
      </c>
      <c r="AO15" s="55">
        <f>+IFERROR(VLOOKUP($M15,ACTIVIDADES!$B$9:$X$495,22,0),0)</f>
        <v>1</v>
      </c>
      <c r="AP15" s="150" t="str">
        <f>+IFERROR(VLOOKUP($M15,ACTIVIDADES!$B$9:$X$495,23,0),0)</f>
        <v>CUMPLIDO</v>
      </c>
      <c r="AQ15" s="88">
        <v>46230</v>
      </c>
      <c r="AR15" s="55">
        <v>1</v>
      </c>
      <c r="AS15" s="72" t="s">
        <v>3753</v>
      </c>
      <c r="AT15" s="29" t="s">
        <v>579</v>
      </c>
      <c r="AU15" s="57" t="s">
        <v>3639</v>
      </c>
      <c r="AV15" s="193" t="s">
        <v>3639</v>
      </c>
      <c r="AW15" s="193" t="s">
        <v>3639</v>
      </c>
      <c r="AX15" s="193" t="s">
        <v>3739</v>
      </c>
      <c r="AY15" s="176" t="str">
        <f t="shared" si="2"/>
        <v>CUMPLIDAS</v>
      </c>
      <c r="AZ15" s="55" t="str">
        <f>+IFERROR(VLOOKUP($M15,ACTIVIDADES!$B$9:$T$494,25,0),"")</f>
        <v/>
      </c>
      <c r="BA15" s="55" t="str">
        <f>+IFERROR(VLOOKUP($M15,ACTIVIDADES!$B$9:$T$494,26,0),"")</f>
        <v/>
      </c>
      <c r="BB15" s="55" t="str">
        <f>+IFERROR(VLOOKUP($M15,ACTIVIDADES!$B$9:$T$494,27,0),"")</f>
        <v/>
      </c>
      <c r="BC15" s="55" t="str">
        <f>+IFERROR(VLOOKUP($M15,ACTIVIDADES!$B$9:$T$494,28,0),"")</f>
        <v/>
      </c>
      <c r="BD15" s="55" t="str">
        <f>+IFERROR(VLOOKUP($M15,ACTIVIDADES!$B$9:$T$494,29,0),"")</f>
        <v/>
      </c>
      <c r="BE15" s="55" t="str">
        <f>+IFERROR(VLOOKUP($M15,ACTIVIDADES!$B$9:$T$494,30,0),"")</f>
        <v/>
      </c>
      <c r="BF15" s="58"/>
      <c r="BG15" s="58"/>
      <c r="BH15" s="59"/>
      <c r="BI15" s="59" t="s">
        <v>580</v>
      </c>
      <c r="BJ15" s="60" t="s">
        <v>3635</v>
      </c>
      <c r="BK15" s="61" t="s">
        <v>593</v>
      </c>
      <c r="BL15" s="62"/>
      <c r="BM15" s="55" t="str">
        <f>+IFERROR(VLOOKUP($M15,ACTIVIDADES!$B$9:$T$494,31,0),"")</f>
        <v/>
      </c>
      <c r="BN15" s="55" t="str">
        <f>+IFERROR(VLOOKUP($M15,ACTIVIDADES!$B$9:$T$494,32,0),"")</f>
        <v/>
      </c>
      <c r="BO15" s="55" t="str">
        <f>+IFERROR(VLOOKUP($M15,ACTIVIDADES!$B$9:$T$494,33,0),"")</f>
        <v/>
      </c>
      <c r="BP15" s="55" t="str">
        <f>+IFERROR(VLOOKUP($M15,ACTIVIDADES!$B$9:$T$494,34,0),"")</f>
        <v/>
      </c>
      <c r="BQ15" s="55" t="str">
        <f>+IFERROR(VLOOKUP($M15,ACTIVIDADES!$B$9:$T$494,35,0),"")</f>
        <v/>
      </c>
      <c r="BR15" s="55" t="str">
        <f>+IFERROR(VLOOKUP($M15,ACTIVIDADES!$B$9:$T$494,36,0),"")</f>
        <v/>
      </c>
      <c r="BS15" s="55" t="str">
        <f>+IFERROR(VLOOKUP($M15,ACTIVIDADES!$B$9:$T$494,37,0),"")</f>
        <v/>
      </c>
      <c r="BT15" s="58"/>
      <c r="BU15" s="58"/>
      <c r="BV15" s="59"/>
      <c r="BW15" s="59" t="s">
        <v>580</v>
      </c>
      <c r="BX15" s="60" t="s">
        <v>3635</v>
      </c>
      <c r="BY15" s="61" t="s">
        <v>593</v>
      </c>
      <c r="BZ15" s="62"/>
      <c r="CA15" s="9"/>
      <c r="CB15" s="9"/>
      <c r="CC15" s="9"/>
      <c r="CD15" s="9"/>
      <c r="CE15" s="9"/>
      <c r="CF15" s="9"/>
      <c r="CG15" s="9"/>
      <c r="CH15" s="9"/>
      <c r="CI15" s="9"/>
      <c r="CJ15" s="9"/>
      <c r="CK15" s="9"/>
      <c r="CL15" s="9"/>
      <c r="CM15" s="9"/>
      <c r="CN15" s="9"/>
      <c r="CO15" s="9"/>
      <c r="CP15" s="9"/>
      <c r="CQ15" s="9"/>
    </row>
    <row r="16" spans="1:95" customFormat="1" ht="93" customHeight="1" x14ac:dyDescent="0.35">
      <c r="A16" s="40">
        <f t="shared" si="1"/>
        <v>8</v>
      </c>
      <c r="B16" s="40" t="s">
        <v>521</v>
      </c>
      <c r="C16" s="40">
        <v>2018</v>
      </c>
      <c r="D16" s="40" t="s">
        <v>3734</v>
      </c>
      <c r="E16" s="323"/>
      <c r="F16" s="40" t="s">
        <v>760</v>
      </c>
      <c r="G16" s="40" t="s">
        <v>72</v>
      </c>
      <c r="H16" s="41" t="s">
        <v>4657</v>
      </c>
      <c r="I16" s="42"/>
      <c r="J16" s="43" t="s">
        <v>4986</v>
      </c>
      <c r="K16" s="43" t="s">
        <v>3754</v>
      </c>
      <c r="L16" s="44" t="s">
        <v>1153</v>
      </c>
      <c r="M16" s="45" t="s">
        <v>2585</v>
      </c>
      <c r="N16" s="46" t="s">
        <v>2586</v>
      </c>
      <c r="O16" s="45" t="s">
        <v>2587</v>
      </c>
      <c r="P16" s="45">
        <v>1</v>
      </c>
      <c r="Q16" s="47">
        <v>46143</v>
      </c>
      <c r="R16" s="47">
        <v>46387</v>
      </c>
      <c r="S16" s="48">
        <f t="shared" si="0"/>
        <v>36</v>
      </c>
      <c r="T16" s="45" t="s">
        <v>589</v>
      </c>
      <c r="U16" s="45"/>
      <c r="V16" s="49">
        <f>+IFERROR(VLOOKUP($M16,ACTIVIDADES!$B$9:$Q$494,10,0),"")</f>
        <v>0</v>
      </c>
      <c r="W16" s="50" t="str">
        <f>+IFERROR(VLOOKUP($M16,ACTIVIDADES!$B$9:$Q$494,11,0)," ")</f>
        <v>Ya se realizó En espera de subida Manual de Contratacion a Documentos SIGE</v>
      </c>
      <c r="X16" s="51" t="str">
        <f>+IFERROR(VLOOKUP($M16,ACTIVIDADES!$B$9:$Q$494,12,0),"")</f>
        <v>https://dnbcgovco-my.sharepoint.com/:f:/g/personal/planeacion_dnbc_gov_co/IgB19ESilxpMSJfUKtVjxhE4AQSL_eXP18BVUzcXbHzBwRY?e=kudfXg</v>
      </c>
      <c r="Y16" s="52">
        <f>+IFERROR(VLOOKUP($M16,ACTIVIDADES!$B$9:$Q$494,13,0),"")</f>
        <v>46153</v>
      </c>
      <c r="Z16" s="53" t="str">
        <f>+IFERROR(VLOOKUP($M16,ACTIVIDADES!$B$9:$Q$494,14,0),"")</f>
        <v>En el mes de abril el proceso presentó solicitud de actualización de manual de contratación con información ambiental</v>
      </c>
      <c r="AA16" s="49">
        <f>+IFERROR(VLOOKUP($M16,ACTIVIDADES!$B$9:$Q$494,15,0),"")</f>
        <v>0</v>
      </c>
      <c r="AB16" s="54" t="str">
        <f>+IFERROR(VLOOKUP($M16,ACTIVIDADES!$B$9:$Q$494,16,0),"")</f>
        <v>EJECUCIÓN</v>
      </c>
      <c r="AC16" s="144">
        <v>46170</v>
      </c>
      <c r="AD16" s="29">
        <v>0</v>
      </c>
      <c r="AE16" s="29" t="s">
        <v>3741</v>
      </c>
      <c r="AF16" s="29" t="s">
        <v>580</v>
      </c>
      <c r="AG16" s="29" t="s">
        <v>3737</v>
      </c>
      <c r="AH16" s="29" t="s">
        <v>3737</v>
      </c>
      <c r="AI16" s="29" t="s">
        <v>3737</v>
      </c>
      <c r="AJ16" s="55">
        <f>+IFERROR(VLOOKUP($M16,ACTIVIDADES!$B$9:$T$494,17,0),"")</f>
        <v>1</v>
      </c>
      <c r="AK16" s="80" t="str">
        <f>+IFERROR(VLOOKUP($M16,ACTIVIDADES!$B$9:$T$494,18,0),"")</f>
        <v>Se envío correro Propuesta de inclusión de lineamientos de cumplimiento ambiental en el Manual de Contratación</v>
      </c>
      <c r="AL16" s="80" t="str">
        <f>+IFERROR(VLOOKUP($M16,ACTIVIDADES!$B$9:$T$494,19,0),"")</f>
        <v>https://dnbcgovco-my.sharepoint.com/:f:/g/personal/planeacion_dnbc_gov_co/IgAc6eP5XB8pQr55udKPkl0RASZQtOsIDVz_mp7749xi4y0?e=WPN3wN</v>
      </c>
      <c r="AM16" s="55">
        <f>+IFERROR(VLOOKUP($M16,ACTIVIDADES!$B$9:$X$495,20,0),0)</f>
        <v>46214</v>
      </c>
      <c r="AN16" s="55" t="str">
        <f>+IFERROR(VLOOKUP($M16,ACTIVIDADES!$B$9:$X$495,21,0),0)</f>
        <v>Se presenta correo con información ambiental. No obstante, la entidad a la fecha no ha adoptado estos lineamientos en ninguno de los instrumentos destinados a la gestión contractual</v>
      </c>
      <c r="AO16" s="55">
        <f>+IFERROR(VLOOKUP($M16,ACTIVIDADES!$B$9:$X$495,22,0),0)</f>
        <v>0.5</v>
      </c>
      <c r="AP16" s="145" t="str">
        <f>+IFERROR(VLOOKUP($M16,ACTIVIDADES!$B$9:$X$495,23,0),0)</f>
        <v>EN EJECUCIÓN</v>
      </c>
      <c r="AQ16" s="129">
        <v>46245</v>
      </c>
      <c r="AR16" s="172">
        <v>0.5</v>
      </c>
      <c r="AS16" s="72" t="s">
        <v>3755</v>
      </c>
      <c r="AT16" s="29" t="s">
        <v>4</v>
      </c>
      <c r="AU16" s="57" t="s">
        <v>3639</v>
      </c>
      <c r="AV16" s="193" t="s">
        <v>3639</v>
      </c>
      <c r="AW16" s="193" t="s">
        <v>3639</v>
      </c>
      <c r="AX16" s="57" t="s">
        <v>3739</v>
      </c>
      <c r="AY16" s="176" t="str">
        <f t="shared" si="2"/>
        <v>EN EJECUCIÓN</v>
      </c>
      <c r="AZ16" s="55" t="str">
        <f>+IFERROR(VLOOKUP($M16,ACTIVIDADES!$B$9:$T$494,25,0),"")</f>
        <v/>
      </c>
      <c r="BA16" s="55" t="str">
        <f>+IFERROR(VLOOKUP($M16,ACTIVIDADES!$B$9:$T$494,26,0),"")</f>
        <v/>
      </c>
      <c r="BB16" s="55" t="str">
        <f>+IFERROR(VLOOKUP($M16,ACTIVIDADES!$B$9:$T$494,27,0),"")</f>
        <v/>
      </c>
      <c r="BC16" s="55" t="str">
        <f>+IFERROR(VLOOKUP($M16,ACTIVIDADES!$B$9:$T$494,28,0),"")</f>
        <v/>
      </c>
      <c r="BD16" s="55" t="str">
        <f>+IFERROR(VLOOKUP($M16,ACTIVIDADES!$B$9:$T$494,29,0),"")</f>
        <v/>
      </c>
      <c r="BE16" s="55" t="str">
        <f>+IFERROR(VLOOKUP($M16,ACTIVIDADES!$B$9:$T$494,30,0),"")</f>
        <v/>
      </c>
      <c r="BF16" s="58"/>
      <c r="BG16" s="58"/>
      <c r="BH16" s="59"/>
      <c r="BI16" s="59" t="s">
        <v>580</v>
      </c>
      <c r="BJ16" s="60" t="s">
        <v>3635</v>
      </c>
      <c r="BK16" s="61" t="s">
        <v>593</v>
      </c>
      <c r="BL16" s="62"/>
      <c r="BM16" s="55" t="str">
        <f>+IFERROR(VLOOKUP($M16,ACTIVIDADES!$B$9:$T$494,31,0),"")</f>
        <v/>
      </c>
      <c r="BN16" s="55" t="str">
        <f>+IFERROR(VLOOKUP($M16,ACTIVIDADES!$B$9:$T$494,32,0),"")</f>
        <v/>
      </c>
      <c r="BO16" s="55" t="str">
        <f>+IFERROR(VLOOKUP($M16,ACTIVIDADES!$B$9:$T$494,33,0),"")</f>
        <v/>
      </c>
      <c r="BP16" s="55" t="str">
        <f>+IFERROR(VLOOKUP($M16,ACTIVIDADES!$B$9:$T$494,34,0),"")</f>
        <v/>
      </c>
      <c r="BQ16" s="55" t="str">
        <f>+IFERROR(VLOOKUP($M16,ACTIVIDADES!$B$9:$T$494,35,0),"")</f>
        <v/>
      </c>
      <c r="BR16" s="55" t="str">
        <f>+IFERROR(VLOOKUP($M16,ACTIVIDADES!$B$9:$T$494,36,0),"")</f>
        <v/>
      </c>
      <c r="BS16" s="55" t="str">
        <f>+IFERROR(VLOOKUP($M16,ACTIVIDADES!$B$9:$T$494,37,0),"")</f>
        <v/>
      </c>
      <c r="BT16" s="58"/>
      <c r="BU16" s="58"/>
      <c r="BV16" s="59"/>
      <c r="BW16" s="59" t="s">
        <v>580</v>
      </c>
      <c r="BX16" s="60" t="s">
        <v>3635</v>
      </c>
      <c r="BY16" s="61" t="s">
        <v>593</v>
      </c>
      <c r="BZ16" s="62"/>
      <c r="CA16" s="7"/>
      <c r="CB16" s="7"/>
      <c r="CC16" s="7"/>
      <c r="CD16" s="7"/>
      <c r="CE16" s="7"/>
      <c r="CF16" s="7"/>
      <c r="CG16" s="7"/>
      <c r="CH16" s="7"/>
      <c r="CI16" s="7"/>
      <c r="CJ16" s="7"/>
      <c r="CK16" s="7"/>
      <c r="CL16" s="7"/>
      <c r="CM16" s="7"/>
      <c r="CN16" s="7"/>
      <c r="CO16" s="7"/>
      <c r="CP16" s="7"/>
      <c r="CQ16" s="7"/>
    </row>
    <row r="17" spans="1:95" ht="93" customHeight="1" x14ac:dyDescent="0.35">
      <c r="A17" s="281">
        <f t="shared" si="1"/>
        <v>9</v>
      </c>
      <c r="B17" s="281" t="s">
        <v>521</v>
      </c>
      <c r="C17" s="281">
        <v>2019</v>
      </c>
      <c r="D17" s="281" t="s">
        <v>3734</v>
      </c>
      <c r="E17" s="323"/>
      <c r="F17" s="281" t="s">
        <v>768</v>
      </c>
      <c r="G17" s="281" t="s">
        <v>502</v>
      </c>
      <c r="H17" s="282" t="s">
        <v>4658</v>
      </c>
      <c r="I17" s="283"/>
      <c r="J17" s="284" t="s">
        <v>4987</v>
      </c>
      <c r="K17" s="284" t="s">
        <v>5298</v>
      </c>
      <c r="L17" s="285" t="s">
        <v>1153</v>
      </c>
      <c r="M17" s="286" t="s">
        <v>3452</v>
      </c>
      <c r="N17" s="287" t="s">
        <v>5460</v>
      </c>
      <c r="O17" s="286" t="s">
        <v>3454</v>
      </c>
      <c r="P17" s="286">
        <v>1</v>
      </c>
      <c r="Q17" s="288">
        <v>46023</v>
      </c>
      <c r="R17" s="288">
        <v>46142</v>
      </c>
      <c r="S17" s="289">
        <f t="shared" si="0"/>
        <v>17.849999999999998</v>
      </c>
      <c r="T17" s="286" t="s">
        <v>587</v>
      </c>
      <c r="U17" s="286" t="s">
        <v>3440</v>
      </c>
      <c r="V17" s="290">
        <f>+IFERROR(VLOOKUP($M17,ACTIVIDADES!$B$9:$Q$494,10,0),"")</f>
        <v>0.5</v>
      </c>
      <c r="W17" s="291" t="str">
        <f>+IFERROR(VLOOKUP($M17,ACTIVIDADES!$B$9:$Q$494,11,0)," ")</f>
        <v>Se adjunta Plan de Mantenimiento 2026 como evidencia de avance, incluyendo cronograma, seguimiento y mecanismos de evaluación para medición del soporte técnico.</v>
      </c>
      <c r="X17" s="321" t="str">
        <f>+IFERROR(VLOOKUP($M17,ACTIVIDADES!$B$9:$Q$494,12,0),"")</f>
        <v>https://dnbcgovco-my.sharepoint.com/:f:/g/personal/planeacion_dnbc_gov_co/IgAkffJz8RHCSoYwUGVrNivMARn_03lGJ2j6OJKB6h4Tx_Q?e=PyfV3P</v>
      </c>
      <c r="Y17" s="293">
        <f>+IFERROR(VLOOKUP($M17,ACTIVIDADES!$B$9:$Q$494,13,0),"")</f>
        <v>46153</v>
      </c>
      <c r="Z17" s="294" t="str">
        <f>+IFERROR(VLOOKUP($M17,ACTIVIDADES!$B$9:$Q$494,14,0),"")</f>
        <v>No se evidencia actividades relacionadas con el formulario en linea</v>
      </c>
      <c r="AA17" s="290">
        <f>+IFERROR(VLOOKUP($M17,ACTIVIDADES!$B$9:$Q$494,15,0),"")</f>
        <v>0</v>
      </c>
      <c r="AB17" s="295" t="str">
        <f>+IFERROR(VLOOKUP($M17,ACTIVIDADES!$B$9:$Q$494,16,0),"")</f>
        <v>EJECUCIÓN</v>
      </c>
      <c r="AC17" s="338">
        <v>46181</v>
      </c>
      <c r="AD17" s="316">
        <v>0.25</v>
      </c>
      <c r="AE17" s="298" t="s">
        <v>5781</v>
      </c>
      <c r="AF17" s="297" t="s">
        <v>4</v>
      </c>
      <c r="AG17" s="297" t="s">
        <v>3737</v>
      </c>
      <c r="AH17" s="297" t="s">
        <v>3737</v>
      </c>
      <c r="AI17" s="297" t="s">
        <v>3737</v>
      </c>
      <c r="AJ17" s="299">
        <f>+IFERROR(VLOOKUP($M17,ACTIVIDADES!$B$9:$T$494,17,0),"")</f>
        <v>0.5</v>
      </c>
      <c r="AK17" s="300" t="str">
        <f>+IFERROR(VLOOKUP($M17,ACTIVIDADES!$B$9:$T$494,18,0),"")</f>
        <v xml:space="preserve">Se adjunta plan de mantenimiento 2026 como evidencia de avance, incluyendo cronograma, seguimiento y mecanismos de evaluación para medición del soporte técnico </v>
      </c>
      <c r="AL17" s="300" t="str">
        <f>+IFERROR(VLOOKUP($M17,ACTIVIDADES!$B$9:$T$494,19,0),"")</f>
        <v>https://dnbcgovco-my.sharepoint.com/:f:/g/personal/planeacion_dnbc_gov_co/IgDXgXmHdh5nS7h3Dk98FAPsAR-vt11nHinPm-YqLsZEsPc?e=nQaalK</v>
      </c>
      <c r="AM17" s="299">
        <f>+IFERROR(VLOOKUP($M17,ACTIVIDADES!$B$9:$X$495,20,0),0)</f>
        <v>46214</v>
      </c>
      <c r="AN17" s="299" t="str">
        <f>+IFERROR(VLOOKUP($M17,ACTIVIDADES!$B$9:$X$495,21,0),0)</f>
        <v>Se incluye documento de plan de mantenimiento</v>
      </c>
      <c r="AO17" s="299">
        <f>+IFERROR(VLOOKUP($M17,ACTIVIDADES!$B$9:$X$495,22,0),0)</f>
        <v>0.5</v>
      </c>
      <c r="AP17" s="301" t="str">
        <f>+IFERROR(VLOOKUP($M17,ACTIVIDADES!$B$9:$X$495,23,0),0)</f>
        <v>EN EJECUCIÓN</v>
      </c>
      <c r="AQ17" s="302">
        <v>46248</v>
      </c>
      <c r="AR17" s="299">
        <v>0.5</v>
      </c>
      <c r="AS17" s="303" t="s">
        <v>3756</v>
      </c>
      <c r="AT17" s="297" t="s">
        <v>4</v>
      </c>
      <c r="AU17" s="303" t="s">
        <v>3639</v>
      </c>
      <c r="AV17" s="249" t="s">
        <v>3639</v>
      </c>
      <c r="AW17" s="249" t="s">
        <v>3639</v>
      </c>
      <c r="AX17" s="303" t="s">
        <v>3739</v>
      </c>
      <c r="AY17" s="176" t="str">
        <f t="shared" si="2"/>
        <v>EN EJECUCIÓN</v>
      </c>
      <c r="AZ17" s="55" t="str">
        <f>+IFERROR(VLOOKUP($M17,ACTIVIDADES!$B$9:$T$494,25,0),"")</f>
        <v/>
      </c>
      <c r="BA17" s="55" t="str">
        <f>+IFERROR(VLOOKUP($M17,ACTIVIDADES!$B$9:$T$494,26,0),"")</f>
        <v/>
      </c>
      <c r="BB17" s="55" t="str">
        <f>+IFERROR(VLOOKUP($M17,ACTIVIDADES!$B$9:$T$494,27,0),"")</f>
        <v/>
      </c>
      <c r="BC17" s="55" t="str">
        <f>+IFERROR(VLOOKUP($M17,ACTIVIDADES!$B$9:$T$494,28,0),"")</f>
        <v/>
      </c>
      <c r="BD17" s="55" t="str">
        <f>+IFERROR(VLOOKUP($M17,ACTIVIDADES!$B$9:$T$494,29,0),"")</f>
        <v/>
      </c>
      <c r="BE17" s="55" t="str">
        <f>+IFERROR(VLOOKUP($M17,ACTIVIDADES!$B$9:$T$494,30,0),"")</f>
        <v/>
      </c>
      <c r="BF17" s="58"/>
      <c r="BG17" s="58"/>
      <c r="BH17" s="59"/>
      <c r="BI17" s="59" t="s">
        <v>580</v>
      </c>
      <c r="BJ17" s="60" t="s">
        <v>3635</v>
      </c>
      <c r="BK17" s="61" t="s">
        <v>593</v>
      </c>
      <c r="BL17" s="62"/>
      <c r="BM17" s="55" t="str">
        <f>+IFERROR(VLOOKUP($M17,ACTIVIDADES!$B$9:$T$494,31,0),"")</f>
        <v/>
      </c>
      <c r="BN17" s="55" t="str">
        <f>+IFERROR(VLOOKUP($M17,ACTIVIDADES!$B$9:$T$494,32,0),"")</f>
        <v/>
      </c>
      <c r="BO17" s="55" t="str">
        <f>+IFERROR(VLOOKUP($M17,ACTIVIDADES!$B$9:$T$494,33,0),"")</f>
        <v/>
      </c>
      <c r="BP17" s="55" t="str">
        <f>+IFERROR(VLOOKUP($M17,ACTIVIDADES!$B$9:$T$494,34,0),"")</f>
        <v/>
      </c>
      <c r="BQ17" s="55" t="str">
        <f>+IFERROR(VLOOKUP($M17,ACTIVIDADES!$B$9:$T$494,35,0),"")</f>
        <v/>
      </c>
      <c r="BR17" s="55" t="str">
        <f>+IFERROR(VLOOKUP($M17,ACTIVIDADES!$B$9:$T$494,36,0),"")</f>
        <v/>
      </c>
      <c r="BS17" s="55" t="str">
        <f>+IFERROR(VLOOKUP($M17,ACTIVIDADES!$B$9:$T$494,37,0),"")</f>
        <v/>
      </c>
      <c r="BT17" s="58"/>
      <c r="BU17" s="58"/>
      <c r="BV17" s="59"/>
      <c r="BW17" s="59" t="s">
        <v>580</v>
      </c>
      <c r="BX17" s="60" t="s">
        <v>3635</v>
      </c>
      <c r="BY17" s="61" t="s">
        <v>593</v>
      </c>
      <c r="BZ17" s="62"/>
      <c r="CA17" s="7"/>
      <c r="CB17" s="7"/>
      <c r="CC17" s="7"/>
      <c r="CD17" s="7"/>
      <c r="CE17" s="7"/>
      <c r="CF17" s="7"/>
      <c r="CG17" s="7"/>
      <c r="CH17" s="7"/>
      <c r="CI17" s="7"/>
      <c r="CJ17" s="7"/>
      <c r="CK17" s="7"/>
      <c r="CL17" s="7"/>
      <c r="CM17" s="7"/>
      <c r="CN17" s="7"/>
      <c r="CO17" s="7"/>
      <c r="CP17" s="7"/>
      <c r="CQ17" s="7"/>
    </row>
    <row r="18" spans="1:95" customFormat="1" ht="93" customHeight="1" x14ac:dyDescent="0.35">
      <c r="A18" s="40">
        <f t="shared" si="1"/>
        <v>10</v>
      </c>
      <c r="B18" s="40" t="s">
        <v>521</v>
      </c>
      <c r="C18" s="40">
        <v>2019</v>
      </c>
      <c r="D18" s="40" t="s">
        <v>3734</v>
      </c>
      <c r="E18" s="323"/>
      <c r="F18" s="40" t="s">
        <v>768</v>
      </c>
      <c r="G18" s="40" t="s">
        <v>502</v>
      </c>
      <c r="H18" s="41" t="s">
        <v>4658</v>
      </c>
      <c r="I18" s="42"/>
      <c r="J18" s="43" t="s">
        <v>4988</v>
      </c>
      <c r="K18" s="43" t="s">
        <v>3757</v>
      </c>
      <c r="L18" s="44" t="s">
        <v>1153</v>
      </c>
      <c r="M18" s="45" t="s">
        <v>3461</v>
      </c>
      <c r="N18" s="46" t="s">
        <v>5461</v>
      </c>
      <c r="O18" s="45" t="s">
        <v>5672</v>
      </c>
      <c r="P18" s="45">
        <v>1</v>
      </c>
      <c r="Q18" s="47">
        <v>46023</v>
      </c>
      <c r="R18" s="47">
        <v>46142</v>
      </c>
      <c r="S18" s="48">
        <f t="shared" si="0"/>
        <v>17.849999999999998</v>
      </c>
      <c r="T18" s="45" t="s">
        <v>587</v>
      </c>
      <c r="U18" s="45" t="s">
        <v>3440</v>
      </c>
      <c r="V18" s="49">
        <f>+IFERROR(VLOOKUP($M18,ACTIVIDADES!$B$9:$Q$494,10,0),"")</f>
        <v>1</v>
      </c>
      <c r="W18" s="50" t="str">
        <f>+IFERROR(VLOOKUP($M18,ACTIVIDADES!$B$9:$Q$494,11,0)," ")</f>
        <v>Se aporta como evidencia el Tablero de Indicadores y Fichas Técnicas Gestión TI V4, en el que se verificaron definición, fórmula, periodicidad, meta y mecanismos de seguimiento y evaluación de los indicadores del proceso.</v>
      </c>
      <c r="X18" s="51" t="str">
        <f>+IFERROR(VLOOKUP($M18,ACTIVIDADES!$B$9:$Q$494,12,0),"")</f>
        <v>https://dnbcgovco-my.sharepoint.com/:f:/g/personal/planeacion_dnbc_gov_co/IgDf_bpELDOIR7zFIV5Lm8t-AWYhJoKta_hK3z5dyahHYDc?e=S0dGWc</v>
      </c>
      <c r="Y18" s="52">
        <f>+IFERROR(VLOOKUP($M18,ACTIVIDADES!$B$9:$Q$494,13,0),"")</f>
        <v>46153</v>
      </c>
      <c r="Z18" s="53" t="str">
        <f>+IFERROR(VLOOKUP($M18,ACTIVIDADES!$B$9:$Q$494,14,0),"")</f>
        <v>Se incluye matriz de indicadores de gestión TI. No obstante, no se evidencia análisis sobre su necesidad o no de actualización</v>
      </c>
      <c r="AA18" s="49">
        <f>+IFERROR(VLOOKUP($M18,ACTIVIDADES!$B$9:$Q$494,15,0),"")</f>
        <v>0.5</v>
      </c>
      <c r="AB18" s="54" t="str">
        <f>+IFERROR(VLOOKUP($M18,ACTIVIDADES!$B$9:$Q$494,16,0),"")</f>
        <v>EJECUCIÓN</v>
      </c>
      <c r="AC18" s="149">
        <v>46181</v>
      </c>
      <c r="AD18" s="30">
        <v>0.5</v>
      </c>
      <c r="AE18" s="28" t="s">
        <v>3758</v>
      </c>
      <c r="AF18" s="29" t="s">
        <v>4</v>
      </c>
      <c r="AG18" s="29" t="s">
        <v>3737</v>
      </c>
      <c r="AH18" s="29" t="s">
        <v>3737</v>
      </c>
      <c r="AI18" s="29" t="s">
        <v>3737</v>
      </c>
      <c r="AJ18" s="55">
        <f>+IFERROR(VLOOKUP($M18,ACTIVIDADES!$B$9:$T$494,17,0),"")</f>
        <v>0.75</v>
      </c>
      <c r="AK18" s="80" t="str">
        <f>+IFERROR(VLOOKUP($M18,ACTIVIDADES!$B$9:$T$494,18,0),"")</f>
        <v>Se aporta como evidencia el Tablero de Indicadores y Fichas Técnicas Gestión TI V4, en el que se verificaron definición, fórmula, periodicidad, meta y mecanismos de seguimiento y evaluación de los indicadores del proceso.</v>
      </c>
      <c r="AL18" s="80" t="str">
        <f>+IFERROR(VLOOKUP($M18,ACTIVIDADES!$B$9:$T$494,19,0),"")</f>
        <v>https://dnbcgovco-my.sharepoint.com/:f:/g/personal/planeacion_dnbc_gov_co/IgBC3jWLCq5iRbvqDa0YlfeXATQDMRZAgXpkXvUZi7xqa6c?e=sYUQpf</v>
      </c>
      <c r="AM18" s="55">
        <f>+IFERROR(VLOOKUP($M18,ACTIVIDADES!$B$9:$X$495,20,0),0)</f>
        <v>46214</v>
      </c>
      <c r="AN18" s="55" t="str">
        <f>+IFERROR(VLOOKUP($M18,ACTIVIDADES!$B$9:$X$495,21,0),0)</f>
        <v>Se incluye matriz de indicadores de gestión TI. No obstante, no se evidencia análisis sobre su necesidad o no de actualización</v>
      </c>
      <c r="AO18" s="55">
        <f>+IFERROR(VLOOKUP($M18,ACTIVIDADES!$B$9:$X$495,22,0),0)</f>
        <v>0.5</v>
      </c>
      <c r="AP18" s="145" t="str">
        <f>+IFERROR(VLOOKUP($M18,ACTIVIDADES!$B$9:$X$495,23,0),0)</f>
        <v>EN EJECUCIÓN</v>
      </c>
      <c r="AQ18" s="88">
        <v>46248</v>
      </c>
      <c r="AR18" s="380">
        <v>0.5</v>
      </c>
      <c r="AS18" s="367" t="s">
        <v>5814</v>
      </c>
      <c r="AT18" s="29" t="s">
        <v>4</v>
      </c>
      <c r="AU18" s="57" t="s">
        <v>3639</v>
      </c>
      <c r="AV18" s="193" t="s">
        <v>3639</v>
      </c>
      <c r="AW18" s="193" t="s">
        <v>3639</v>
      </c>
      <c r="AX18" s="57" t="s">
        <v>3739</v>
      </c>
      <c r="AY18" s="176" t="str">
        <f t="shared" si="2"/>
        <v>EN EJECUCIÓN</v>
      </c>
      <c r="AZ18" s="55" t="str">
        <f>+IFERROR(VLOOKUP($M18,ACTIVIDADES!$B$9:$T$494,25,0),"")</f>
        <v/>
      </c>
      <c r="BA18" s="55" t="str">
        <f>+IFERROR(VLOOKUP($M18,ACTIVIDADES!$B$9:$T$494,26,0),"")</f>
        <v/>
      </c>
      <c r="BB18" s="55" t="str">
        <f>+IFERROR(VLOOKUP($M18,ACTIVIDADES!$B$9:$T$494,27,0),"")</f>
        <v/>
      </c>
      <c r="BC18" s="55" t="str">
        <f>+IFERROR(VLOOKUP($M18,ACTIVIDADES!$B$9:$T$494,28,0),"")</f>
        <v/>
      </c>
      <c r="BD18" s="55" t="str">
        <f>+IFERROR(VLOOKUP($M18,ACTIVIDADES!$B$9:$T$494,29,0),"")</f>
        <v/>
      </c>
      <c r="BE18" s="55" t="str">
        <f>+IFERROR(VLOOKUP($M18,ACTIVIDADES!$B$9:$T$494,30,0),"")</f>
        <v/>
      </c>
      <c r="BF18" s="58"/>
      <c r="BG18" s="58"/>
      <c r="BH18" s="59"/>
      <c r="BI18" s="59" t="s">
        <v>580</v>
      </c>
      <c r="BJ18" s="60" t="s">
        <v>3635</v>
      </c>
      <c r="BK18" s="61" t="s">
        <v>593</v>
      </c>
      <c r="BL18" s="62"/>
      <c r="BM18" s="55" t="str">
        <f>+IFERROR(VLOOKUP($M18,ACTIVIDADES!$B$9:$T$494,31,0),"")</f>
        <v/>
      </c>
      <c r="BN18" s="55" t="str">
        <f>+IFERROR(VLOOKUP($M18,ACTIVIDADES!$B$9:$T$494,32,0),"")</f>
        <v/>
      </c>
      <c r="BO18" s="55" t="str">
        <f>+IFERROR(VLOOKUP($M18,ACTIVIDADES!$B$9:$T$494,33,0),"")</f>
        <v/>
      </c>
      <c r="BP18" s="55" t="str">
        <f>+IFERROR(VLOOKUP($M18,ACTIVIDADES!$B$9:$T$494,34,0),"")</f>
        <v/>
      </c>
      <c r="BQ18" s="55" t="str">
        <f>+IFERROR(VLOOKUP($M18,ACTIVIDADES!$B$9:$T$494,35,0),"")</f>
        <v/>
      </c>
      <c r="BR18" s="55" t="str">
        <f>+IFERROR(VLOOKUP($M18,ACTIVIDADES!$B$9:$T$494,36,0),"")</f>
        <v/>
      </c>
      <c r="BS18" s="55" t="str">
        <f>+IFERROR(VLOOKUP($M18,ACTIVIDADES!$B$9:$T$494,37,0),"")</f>
        <v/>
      </c>
      <c r="BT18" s="58"/>
      <c r="BU18" s="58"/>
      <c r="BV18" s="59"/>
      <c r="BW18" s="59" t="s">
        <v>580</v>
      </c>
      <c r="BX18" s="60" t="s">
        <v>3635</v>
      </c>
      <c r="BY18" s="61" t="s">
        <v>593</v>
      </c>
      <c r="BZ18" s="62"/>
      <c r="CA18" s="7"/>
      <c r="CB18" s="7"/>
      <c r="CC18" s="7"/>
      <c r="CD18" s="7"/>
      <c r="CE18" s="7"/>
      <c r="CF18" s="7"/>
      <c r="CG18" s="7"/>
      <c r="CH18" s="7"/>
      <c r="CI18" s="7"/>
      <c r="CJ18" s="7"/>
      <c r="CK18" s="7"/>
      <c r="CL18" s="7"/>
      <c r="CM18" s="7"/>
      <c r="CN18" s="7"/>
      <c r="CO18" s="7"/>
      <c r="CP18" s="7"/>
      <c r="CQ18" s="7"/>
    </row>
    <row r="19" spans="1:95" customFormat="1" ht="93" customHeight="1" x14ac:dyDescent="0.35">
      <c r="A19" s="40">
        <f t="shared" si="1"/>
        <v>11</v>
      </c>
      <c r="B19" s="40" t="s">
        <v>521</v>
      </c>
      <c r="C19" s="40">
        <v>2019</v>
      </c>
      <c r="D19" s="40" t="s">
        <v>3734</v>
      </c>
      <c r="E19" s="323"/>
      <c r="F19" s="40" t="s">
        <v>772</v>
      </c>
      <c r="G19" s="40" t="s">
        <v>502</v>
      </c>
      <c r="H19" s="41" t="s">
        <v>4659</v>
      </c>
      <c r="I19" s="42"/>
      <c r="J19" s="43" t="s">
        <v>4989</v>
      </c>
      <c r="K19" s="43" t="s">
        <v>5299</v>
      </c>
      <c r="L19" s="44" t="s">
        <v>1153</v>
      </c>
      <c r="M19" s="45" t="s">
        <v>3468</v>
      </c>
      <c r="N19" s="46" t="s">
        <v>3469</v>
      </c>
      <c r="O19" s="45" t="s">
        <v>3470</v>
      </c>
      <c r="P19" s="45">
        <v>1</v>
      </c>
      <c r="Q19" s="47">
        <v>46023</v>
      </c>
      <c r="R19" s="47">
        <v>46173</v>
      </c>
      <c r="S19" s="48">
        <f t="shared" si="0"/>
        <v>22.5</v>
      </c>
      <c r="T19" s="45" t="s">
        <v>587</v>
      </c>
      <c r="U19" s="45" t="s">
        <v>3440</v>
      </c>
      <c r="V19" s="49">
        <f>+IFERROR(VLOOKUP($M19,ACTIVIDADES!$B$9:$Q$494,10,0),"")</f>
        <v>0.9</v>
      </c>
      <c r="W19" s="50" t="str">
        <f>+IFERROR(VLOOKUP($M19,ACTIVIDADES!$B$9:$Q$494,11,0)," ")</f>
        <v>Se adjunta PETI 2026 actualizado como evidencia de avance, incorporando proyecto de estabilización de servicios tecnológicos, componentes de seguridad y privacidad de la información; documento pendiente de aprobación ante Comité Ejecutivo para su cierre definitivo.</v>
      </c>
      <c r="X19" s="51" t="str">
        <f>+IFERROR(VLOOKUP($M19,ACTIVIDADES!$B$9:$Q$494,12,0),"")</f>
        <v>https://dnbcgovco-my.sharepoint.com/:f:/g/personal/planeacion_dnbc_gov_co/IgByxAMzp3aqQ5HOb0vu_2CmAa3iwxui5gO6Vlq6RRmJ5SE?e=311D2c</v>
      </c>
      <c r="Y19" s="52">
        <f>+IFERROR(VLOOKUP($M19,ACTIVIDADES!$B$9:$Q$494,13,0),"")</f>
        <v>46153</v>
      </c>
      <c r="Z19" s="53" t="str">
        <f>+IFERROR(VLOOKUP($M19,ACTIVIDADES!$B$9:$Q$494,14,0),"")</f>
        <v>Se incluye documnto borrador de PETI que debe ser sometido a aprobación del Comité directivo</v>
      </c>
      <c r="AA19" s="49">
        <f>+IFERROR(VLOOKUP($M19,ACTIVIDADES!$B$9:$Q$494,15,0),"")</f>
        <v>0.5</v>
      </c>
      <c r="AB19" s="54" t="str">
        <f>+IFERROR(VLOOKUP($M19,ACTIVIDADES!$B$9:$Q$494,16,0),"")</f>
        <v>EJECUCIÓN</v>
      </c>
      <c r="AC19" s="149">
        <v>46181</v>
      </c>
      <c r="AD19" s="30">
        <v>0.5</v>
      </c>
      <c r="AE19" s="211" t="s">
        <v>3759</v>
      </c>
      <c r="AF19" s="29" t="s">
        <v>4</v>
      </c>
      <c r="AG19" s="29" t="s">
        <v>3737</v>
      </c>
      <c r="AH19" s="29" t="s">
        <v>3737</v>
      </c>
      <c r="AI19" s="29" t="s">
        <v>3737</v>
      </c>
      <c r="AJ19" s="55">
        <f>+IFERROR(VLOOKUP($M19,ACTIVIDADES!$B$9:$T$494,17,0),"")</f>
        <v>0.9</v>
      </c>
      <c r="AK19" s="80" t="str">
        <f>+IFERROR(VLOOKUP($M19,ACTIVIDADES!$B$9:$T$494,18,0),"")</f>
        <v>Se adjunta PETI 2026 actualizado como evidencia de avance, incorporando proyecto de estabilización de servicios tecnológicos, componentes de seguridad y privacidad de la información; documento pendiente de aprobación ante Comité Ejecutivo para su cierre definitivo.</v>
      </c>
      <c r="AL19" s="80" t="str">
        <f>+IFERROR(VLOOKUP($M19,ACTIVIDADES!$B$9:$T$494,19,0),"")</f>
        <v>https://dnbcgovco-my.sharepoint.com/:f:/g/personal/planeacion_dnbc_gov_co/IgCz49fgcv6kQJeY_OAlCuQ7ATmdHf6-WQP3vS0iQrPGmLw?e=Azckxn</v>
      </c>
      <c r="AM19" s="55">
        <f>+IFERROR(VLOOKUP($M19,ACTIVIDADES!$B$9:$X$495,20,0),0)</f>
        <v>46214</v>
      </c>
      <c r="AN19" s="55" t="str">
        <f>+IFERROR(VLOOKUP($M19,ACTIVIDADES!$B$9:$X$495,21,0),0)</f>
        <v>Se incluye documnto borrador de PETI que debe ser sometido a aprobación del Comité directivo</v>
      </c>
      <c r="AO19" s="55">
        <f>+IFERROR(VLOOKUP($M19,ACTIVIDADES!$B$9:$X$495,22,0),0)</f>
        <v>0.5</v>
      </c>
      <c r="AP19" s="145" t="str">
        <f>+IFERROR(VLOOKUP($M19,ACTIVIDADES!$B$9:$X$495,23,0),0)</f>
        <v>EN EJECUCIÓN</v>
      </c>
      <c r="AQ19" s="88">
        <v>46248</v>
      </c>
      <c r="AR19" s="55">
        <v>0.5</v>
      </c>
      <c r="AS19" s="57" t="s">
        <v>3760</v>
      </c>
      <c r="AT19" s="29" t="s">
        <v>4</v>
      </c>
      <c r="AU19" s="57" t="s">
        <v>3639</v>
      </c>
      <c r="AV19" s="193" t="s">
        <v>3639</v>
      </c>
      <c r="AW19" s="193" t="s">
        <v>3639</v>
      </c>
      <c r="AX19" s="57" t="s">
        <v>3739</v>
      </c>
      <c r="AY19" s="176" t="str">
        <f t="shared" si="2"/>
        <v>EN EJECUCIÓN</v>
      </c>
      <c r="AZ19" s="55" t="str">
        <f>+IFERROR(VLOOKUP($M19,ACTIVIDADES!$B$9:$T$494,25,0),"")</f>
        <v/>
      </c>
      <c r="BA19" s="55" t="str">
        <f>+IFERROR(VLOOKUP($M19,ACTIVIDADES!$B$9:$T$494,26,0),"")</f>
        <v/>
      </c>
      <c r="BB19" s="55" t="str">
        <f>+IFERROR(VLOOKUP($M19,ACTIVIDADES!$B$9:$T$494,27,0),"")</f>
        <v/>
      </c>
      <c r="BC19" s="55" t="str">
        <f>+IFERROR(VLOOKUP($M19,ACTIVIDADES!$B$9:$T$494,28,0),"")</f>
        <v/>
      </c>
      <c r="BD19" s="55" t="str">
        <f>+IFERROR(VLOOKUP($M19,ACTIVIDADES!$B$9:$T$494,29,0),"")</f>
        <v/>
      </c>
      <c r="BE19" s="55" t="str">
        <f>+IFERROR(VLOOKUP($M19,ACTIVIDADES!$B$9:$T$494,30,0),"")</f>
        <v/>
      </c>
      <c r="BF19" s="58"/>
      <c r="BG19" s="58"/>
      <c r="BH19" s="59"/>
      <c r="BI19" s="59" t="s">
        <v>580</v>
      </c>
      <c r="BJ19" s="60" t="s">
        <v>3635</v>
      </c>
      <c r="BK19" s="61" t="s">
        <v>593</v>
      </c>
      <c r="BL19" s="62"/>
      <c r="BM19" s="55" t="str">
        <f>+IFERROR(VLOOKUP($M19,ACTIVIDADES!$B$9:$T$494,31,0),"")</f>
        <v/>
      </c>
      <c r="BN19" s="55" t="str">
        <f>+IFERROR(VLOOKUP($M19,ACTIVIDADES!$B$9:$T$494,32,0),"")</f>
        <v/>
      </c>
      <c r="BO19" s="55" t="str">
        <f>+IFERROR(VLOOKUP($M19,ACTIVIDADES!$B$9:$T$494,33,0),"")</f>
        <v/>
      </c>
      <c r="BP19" s="55" t="str">
        <f>+IFERROR(VLOOKUP($M19,ACTIVIDADES!$B$9:$T$494,34,0),"")</f>
        <v/>
      </c>
      <c r="BQ19" s="55" t="str">
        <f>+IFERROR(VLOOKUP($M19,ACTIVIDADES!$B$9:$T$494,35,0),"")</f>
        <v/>
      </c>
      <c r="BR19" s="55" t="str">
        <f>+IFERROR(VLOOKUP($M19,ACTIVIDADES!$B$9:$T$494,36,0),"")</f>
        <v/>
      </c>
      <c r="BS19" s="55" t="str">
        <f>+IFERROR(VLOOKUP($M19,ACTIVIDADES!$B$9:$T$494,37,0),"")</f>
        <v/>
      </c>
      <c r="BT19" s="58"/>
      <c r="BU19" s="58"/>
      <c r="BV19" s="59"/>
      <c r="BW19" s="59" t="s">
        <v>580</v>
      </c>
      <c r="BX19" s="60" t="s">
        <v>3635</v>
      </c>
      <c r="BY19" s="61" t="s">
        <v>593</v>
      </c>
      <c r="BZ19" s="62"/>
      <c r="CA19" s="7"/>
      <c r="CB19" s="7"/>
      <c r="CC19" s="7"/>
      <c r="CD19" s="7"/>
      <c r="CE19" s="7"/>
      <c r="CF19" s="7"/>
      <c r="CG19" s="7"/>
      <c r="CH19" s="7"/>
      <c r="CI19" s="7"/>
      <c r="CJ19" s="7"/>
      <c r="CK19" s="7"/>
      <c r="CL19" s="7"/>
      <c r="CM19" s="7"/>
      <c r="CN19" s="7"/>
      <c r="CO19" s="7"/>
      <c r="CP19" s="7"/>
      <c r="CQ19" s="7"/>
    </row>
    <row r="20" spans="1:95" s="8" customFormat="1" ht="93" customHeight="1" x14ac:dyDescent="0.35">
      <c r="A20" s="40">
        <f t="shared" si="1"/>
        <v>12</v>
      </c>
      <c r="B20" s="40" t="s">
        <v>521</v>
      </c>
      <c r="C20" s="40">
        <v>2019</v>
      </c>
      <c r="D20" s="40" t="s">
        <v>3734</v>
      </c>
      <c r="E20" s="323"/>
      <c r="F20" s="40" t="s">
        <v>770</v>
      </c>
      <c r="G20" s="40" t="s">
        <v>502</v>
      </c>
      <c r="H20" s="41" t="s">
        <v>505</v>
      </c>
      <c r="I20" s="42"/>
      <c r="J20" s="43" t="s">
        <v>4990</v>
      </c>
      <c r="K20" s="43" t="s">
        <v>5299</v>
      </c>
      <c r="L20" s="44" t="s">
        <v>1153</v>
      </c>
      <c r="M20" s="45" t="s">
        <v>3481</v>
      </c>
      <c r="N20" s="46" t="s">
        <v>5462</v>
      </c>
      <c r="O20" s="45" t="s">
        <v>3483</v>
      </c>
      <c r="P20" s="45">
        <v>2</v>
      </c>
      <c r="Q20" s="47">
        <v>46023</v>
      </c>
      <c r="R20" s="47">
        <v>46203</v>
      </c>
      <c r="S20" s="48">
        <f t="shared" si="0"/>
        <v>26.85</v>
      </c>
      <c r="T20" s="45" t="s">
        <v>587</v>
      </c>
      <c r="U20" s="45"/>
      <c r="V20" s="49">
        <f>+IFERROR(VLOOKUP($M20,ACTIVIDADES!$B$9:$Q$494,10,0),"")</f>
        <v>0.5</v>
      </c>
      <c r="W20" s="50" t="str">
        <f>+IFERROR(VLOOKUP($M20,ACTIVIDADES!$B$9:$Q$494,11,0)," ")</f>
        <v>Se aporta como evidencia campaña de socialización mediante correo institucional sobre uso de herramientas digitales y lineamientos de seguridad y respaldo de información, en cumplimiento de acciones de sensibilización para promover la nube digital y gestión de la información.</v>
      </c>
      <c r="X20" s="51" t="str">
        <f>+IFERROR(VLOOKUP($M20,ACTIVIDADES!$B$9:$Q$494,12,0),"")</f>
        <v>https://dnbcgovco-my.sharepoint.com/:f:/g/personal/planeacion_dnbc_gov_co/IgB2Hc7rjc5cSLW6JDNWnxtoAX0gibH-Pue_6-22TKuiQwE?e=5G5LKI</v>
      </c>
      <c r="Y20" s="52">
        <f>+IFERROR(VLOOKUP($M20,ACTIVIDADES!$B$9:$Q$494,13,0),"")</f>
        <v>46153</v>
      </c>
      <c r="Z20" s="53" t="str">
        <f>+IFERROR(VLOOKUP($M20,ACTIVIDADES!$B$9:$Q$494,14,0),"")</f>
        <v>Se incluyen correos de socializaicón sobre Manual de Seguridad de la Información. No obstante, no se ve fomento del uso de la nube pública</v>
      </c>
      <c r="AA20" s="49">
        <f>+IFERROR(VLOOKUP($M20,ACTIVIDADES!$B$9:$Q$494,15,0),"")</f>
        <v>0.5</v>
      </c>
      <c r="AB20" s="54" t="str">
        <f>+IFERROR(VLOOKUP($M20,ACTIVIDADES!$B$9:$Q$494,16,0),"")</f>
        <v>EJECUCIÓN</v>
      </c>
      <c r="AC20" s="149">
        <v>46181</v>
      </c>
      <c r="AD20" s="30">
        <v>0.5</v>
      </c>
      <c r="AE20" s="28" t="s">
        <v>3761</v>
      </c>
      <c r="AF20" s="29" t="s">
        <v>4</v>
      </c>
      <c r="AG20" s="29" t="s">
        <v>3737</v>
      </c>
      <c r="AH20" s="29" t="s">
        <v>3737</v>
      </c>
      <c r="AI20" s="29" t="s">
        <v>3737</v>
      </c>
      <c r="AJ20" s="55">
        <f>+IFERROR(VLOOKUP($M20,ACTIVIDADES!$B$9:$T$494,17,0),"")</f>
        <v>0.75</v>
      </c>
      <c r="AK20" s="80" t="str">
        <f>+IFERROR(VLOOKUP($M20,ACTIVIDADES!$B$9:$T$494,18,0),"")</f>
        <v>Se aporta como evidencia campaña de socialización mediante correo institucional sobre uso de herramientas digitales y lineamientos de seguridad y respaldo de información, en cumplimiento de acciones de sensibilización para promover la nube digital y gestión de la información.</v>
      </c>
      <c r="AL20" s="80" t="str">
        <f>+IFERROR(VLOOKUP($M20,ACTIVIDADES!$B$9:$T$494,19,0),"")</f>
        <v>https://dnbcgovco-my.sharepoint.com/:f:/g/personal/planeacion_dnbc_gov_co/IgCe4YrD_TEER4o_WxYwrg_SAaNvtMlOBrZne4dLPR5wRN8?e=zAC4jk</v>
      </c>
      <c r="AM20" s="55">
        <f>+IFERROR(VLOOKUP($M20,ACTIVIDADES!$B$9:$X$495,20,0),0)</f>
        <v>46214</v>
      </c>
      <c r="AN20" s="55" t="str">
        <f>+IFERROR(VLOOKUP($M20,ACTIVIDADES!$B$9:$X$495,21,0),0)</f>
        <v>Se incluyen correos de socializaicón sobre Manual de Seguridad de la Información. No obstante, no se ve fomento del uso de la nube pública</v>
      </c>
      <c r="AO20" s="55">
        <f>+IFERROR(VLOOKUP($M20,ACTIVIDADES!$B$9:$X$495,22,0),0)</f>
        <v>0.5</v>
      </c>
      <c r="AP20" s="145" t="str">
        <f>+IFERROR(VLOOKUP($M20,ACTIVIDADES!$B$9:$X$495,23,0),0)</f>
        <v>EN EJECUCIÓN</v>
      </c>
      <c r="AQ20" s="88">
        <v>46248</v>
      </c>
      <c r="AR20" s="55">
        <v>0.5</v>
      </c>
      <c r="AS20" s="57" t="s">
        <v>3762</v>
      </c>
      <c r="AT20" s="29" t="s">
        <v>4</v>
      </c>
      <c r="AU20" s="57" t="s">
        <v>3639</v>
      </c>
      <c r="AV20" s="193" t="s">
        <v>3639</v>
      </c>
      <c r="AW20" s="193" t="s">
        <v>3639</v>
      </c>
      <c r="AX20" s="57" t="s">
        <v>3739</v>
      </c>
      <c r="AY20" s="176" t="str">
        <f t="shared" si="2"/>
        <v>EN EJECUCIÓN</v>
      </c>
      <c r="AZ20" s="55" t="str">
        <f>+IFERROR(VLOOKUP($M20,ACTIVIDADES!$B$9:$T$494,25,0),"")</f>
        <v/>
      </c>
      <c r="BA20" s="55" t="str">
        <f>+IFERROR(VLOOKUP($M20,ACTIVIDADES!$B$9:$T$494,26,0),"")</f>
        <v/>
      </c>
      <c r="BB20" s="55" t="str">
        <f>+IFERROR(VLOOKUP($M20,ACTIVIDADES!$B$9:$T$494,27,0),"")</f>
        <v/>
      </c>
      <c r="BC20" s="55" t="str">
        <f>+IFERROR(VLOOKUP($M20,ACTIVIDADES!$B$9:$T$494,28,0),"")</f>
        <v/>
      </c>
      <c r="BD20" s="55" t="str">
        <f>+IFERROR(VLOOKUP($M20,ACTIVIDADES!$B$9:$T$494,29,0),"")</f>
        <v/>
      </c>
      <c r="BE20" s="55" t="str">
        <f>+IFERROR(VLOOKUP($M20,ACTIVIDADES!$B$9:$T$494,30,0),"")</f>
        <v/>
      </c>
      <c r="BF20" s="58"/>
      <c r="BG20" s="58"/>
      <c r="BH20" s="59"/>
      <c r="BI20" s="59" t="s">
        <v>580</v>
      </c>
      <c r="BJ20" s="60" t="s">
        <v>3635</v>
      </c>
      <c r="BK20" s="61" t="s">
        <v>593</v>
      </c>
      <c r="BL20" s="62"/>
      <c r="BM20" s="55" t="str">
        <f>+IFERROR(VLOOKUP($M20,ACTIVIDADES!$B$9:$T$494,31,0),"")</f>
        <v/>
      </c>
      <c r="BN20" s="55" t="str">
        <f>+IFERROR(VLOOKUP($M20,ACTIVIDADES!$B$9:$T$494,32,0),"")</f>
        <v/>
      </c>
      <c r="BO20" s="55" t="str">
        <f>+IFERROR(VLOOKUP($M20,ACTIVIDADES!$B$9:$T$494,33,0),"")</f>
        <v/>
      </c>
      <c r="BP20" s="55" t="str">
        <f>+IFERROR(VLOOKUP($M20,ACTIVIDADES!$B$9:$T$494,34,0),"")</f>
        <v/>
      </c>
      <c r="BQ20" s="55" t="str">
        <f>+IFERROR(VLOOKUP($M20,ACTIVIDADES!$B$9:$T$494,35,0),"")</f>
        <v/>
      </c>
      <c r="BR20" s="55" t="str">
        <f>+IFERROR(VLOOKUP($M20,ACTIVIDADES!$B$9:$T$494,36,0),"")</f>
        <v/>
      </c>
      <c r="BS20" s="55" t="str">
        <f>+IFERROR(VLOOKUP($M20,ACTIVIDADES!$B$9:$T$494,37,0),"")</f>
        <v/>
      </c>
      <c r="BT20" s="58"/>
      <c r="BU20" s="58"/>
      <c r="BV20" s="59"/>
      <c r="BW20" s="59" t="s">
        <v>580</v>
      </c>
      <c r="BX20" s="60" t="s">
        <v>3635</v>
      </c>
      <c r="BY20" s="61" t="s">
        <v>593</v>
      </c>
      <c r="BZ20" s="62"/>
      <c r="CA20" s="7"/>
      <c r="CB20" s="7"/>
      <c r="CC20" s="7"/>
      <c r="CD20" s="7"/>
      <c r="CE20" s="7"/>
      <c r="CF20" s="7"/>
      <c r="CG20" s="7"/>
      <c r="CH20" s="7"/>
      <c r="CI20" s="7"/>
      <c r="CJ20" s="7"/>
      <c r="CK20" s="7"/>
      <c r="CL20" s="7"/>
      <c r="CM20" s="7"/>
      <c r="CN20" s="7"/>
      <c r="CO20" s="7"/>
      <c r="CP20" s="7"/>
      <c r="CQ20" s="7"/>
    </row>
    <row r="21" spans="1:95" customFormat="1" ht="93" customHeight="1" x14ac:dyDescent="0.35">
      <c r="A21" s="40">
        <f t="shared" si="1"/>
        <v>13</v>
      </c>
      <c r="B21" s="40" t="s">
        <v>521</v>
      </c>
      <c r="C21" s="40">
        <v>2019</v>
      </c>
      <c r="D21" s="40" t="s">
        <v>3734</v>
      </c>
      <c r="E21" s="323"/>
      <c r="F21" s="40" t="s">
        <v>770</v>
      </c>
      <c r="G21" s="40" t="s">
        <v>502</v>
      </c>
      <c r="H21" s="41" t="s">
        <v>505</v>
      </c>
      <c r="I21" s="42"/>
      <c r="J21" s="43" t="s">
        <v>4991</v>
      </c>
      <c r="K21" s="43" t="s">
        <v>5299</v>
      </c>
      <c r="L21" s="44" t="s">
        <v>1153</v>
      </c>
      <c r="M21" s="45" t="s">
        <v>3488</v>
      </c>
      <c r="N21" s="46" t="s">
        <v>5463</v>
      </c>
      <c r="O21" s="45" t="s">
        <v>3483</v>
      </c>
      <c r="P21" s="45">
        <v>1</v>
      </c>
      <c r="Q21" s="47">
        <v>46023</v>
      </c>
      <c r="R21" s="47">
        <v>46295</v>
      </c>
      <c r="S21" s="48">
        <f t="shared" si="0"/>
        <v>40.35</v>
      </c>
      <c r="T21" s="45" t="s">
        <v>587</v>
      </c>
      <c r="U21" s="45"/>
      <c r="V21" s="49">
        <f>+IFERROR(VLOOKUP($M21,ACTIVIDADES!$B$9:$Q$494,10,0),"")</f>
        <v>0.5</v>
      </c>
      <c r="W21" s="50" t="str">
        <f>+IFERROR(VLOOKUP($M21,ACTIVIDADES!$B$9:$Q$494,11,0)," ")</f>
        <v>Se adjunta Manual de la Política de Seguridad y Privacidad de la Información MN-TI-01 V2 como evidencia de documentación de mecanismos de back-up funcional para funcionarios y contratistas, incluyendo lineamientos de continuidad operativa, custodia de información, respaldo de accesos y transferencia de conocimiento.</v>
      </c>
      <c r="X21" s="51" t="str">
        <f>+IFERROR(VLOOKUP($M21,ACTIVIDADES!$B$9:$Q$494,12,0),"")</f>
        <v>https://dnbcgovco-my.sharepoint.com/:f:/g/personal/planeacion_dnbc_gov_co/IgDYKYtbSJHqRKKxnYGlnkqjASuDR0B5TfnyCatgEXvJ4L0?e=MPsND8</v>
      </c>
      <c r="Y21" s="52">
        <f>+IFERROR(VLOOKUP($M21,ACTIVIDADES!$B$9:$Q$494,13,0),"")</f>
        <v>46153</v>
      </c>
      <c r="Z21" s="53" t="str">
        <f>+IFERROR(VLOOKUP($M21,ACTIVIDADES!$B$9:$Q$494,14,0),"")</f>
        <v>Se incluye manual vigente desde 2022. Se requiere su revisión y actualización</v>
      </c>
      <c r="AA21" s="49">
        <f>+IFERROR(VLOOKUP($M21,ACTIVIDADES!$B$9:$Q$494,15,0),"")</f>
        <v>0.5</v>
      </c>
      <c r="AB21" s="54" t="str">
        <f>+IFERROR(VLOOKUP($M21,ACTIVIDADES!$B$9:$Q$494,16,0),"")</f>
        <v>EJECUCIÓN</v>
      </c>
      <c r="AC21" s="149">
        <v>46181</v>
      </c>
      <c r="AD21" s="30">
        <v>0.5</v>
      </c>
      <c r="AE21" s="28" t="s">
        <v>3763</v>
      </c>
      <c r="AF21" s="29" t="s">
        <v>4</v>
      </c>
      <c r="AG21" s="29" t="s">
        <v>3737</v>
      </c>
      <c r="AH21" s="29" t="s">
        <v>3737</v>
      </c>
      <c r="AI21" s="29" t="s">
        <v>3737</v>
      </c>
      <c r="AJ21" s="55">
        <f>+IFERROR(VLOOKUP($M21,ACTIVIDADES!$B$9:$T$494,17,0),"")</f>
        <v>0.75</v>
      </c>
      <c r="AK21" s="80" t="str">
        <f>+IFERROR(VLOOKUP($M21,ACTIVIDADES!$B$9:$T$494,18,0),"")</f>
        <v xml:space="preserve">Se adjunta Manual de la Política de Seguridad y Privacidad de la Información MN-TI-01 V2 como evidencia de documentación de mecanismos de back-up funcional para funcionarios y contratistas, incluyendo lineamientos de continuidad operativa, custodia de información, respaldo de accesos y transferencia de conocimiento. </v>
      </c>
      <c r="AL21" s="80" t="str">
        <f>+IFERROR(VLOOKUP($M21,ACTIVIDADES!$B$9:$T$494,19,0),"")</f>
        <v>https://dnbcgovco-my.sharepoint.com/:f:/g/personal/planeacion_dnbc_gov_co/IgBeuvVCSOmYQ70UgMeSPYd_AZU2vDcRKyaZl1F4BpV8pu4?e=jcDdJQ</v>
      </c>
      <c r="AM21" s="55">
        <f>+IFERROR(VLOOKUP($M21,ACTIVIDADES!$B$9:$X$495,20,0),0)</f>
        <v>46214</v>
      </c>
      <c r="AN21" s="55" t="str">
        <f>+IFERROR(VLOOKUP($M21,ACTIVIDADES!$B$9:$X$495,21,0),0)</f>
        <v>Se incluye manual vigente desde 2022. Se requiere su revisión y actualización</v>
      </c>
      <c r="AO21" s="55">
        <f>+IFERROR(VLOOKUP($M21,ACTIVIDADES!$B$9:$X$495,22,0),0)</f>
        <v>0.5</v>
      </c>
      <c r="AP21" s="145" t="str">
        <f>+IFERROR(VLOOKUP($M21,ACTIVIDADES!$B$9:$X$495,23,0),0)</f>
        <v>EN EJECUCIÓN</v>
      </c>
      <c r="AQ21" s="88">
        <v>46250</v>
      </c>
      <c r="AR21" s="55">
        <v>0.5</v>
      </c>
      <c r="AS21" s="57" t="s">
        <v>3764</v>
      </c>
      <c r="AT21" s="29" t="s">
        <v>4</v>
      </c>
      <c r="AU21" s="57" t="s">
        <v>3639</v>
      </c>
      <c r="AV21" s="193" t="s">
        <v>3639</v>
      </c>
      <c r="AW21" s="193" t="s">
        <v>3639</v>
      </c>
      <c r="AX21" s="57" t="s">
        <v>3739</v>
      </c>
      <c r="AY21" s="176" t="str">
        <f t="shared" si="2"/>
        <v>EN EJECUCIÓN</v>
      </c>
      <c r="AZ21" s="55" t="str">
        <f>+IFERROR(VLOOKUP($M21,ACTIVIDADES!$B$9:$T$494,25,0),"")</f>
        <v/>
      </c>
      <c r="BA21" s="55" t="str">
        <f>+IFERROR(VLOOKUP($M21,ACTIVIDADES!$B$9:$T$494,26,0),"")</f>
        <v/>
      </c>
      <c r="BB21" s="55" t="str">
        <f>+IFERROR(VLOOKUP($M21,ACTIVIDADES!$B$9:$T$494,27,0),"")</f>
        <v/>
      </c>
      <c r="BC21" s="55" t="str">
        <f>+IFERROR(VLOOKUP($M21,ACTIVIDADES!$B$9:$T$494,28,0),"")</f>
        <v/>
      </c>
      <c r="BD21" s="55" t="str">
        <f>+IFERROR(VLOOKUP($M21,ACTIVIDADES!$B$9:$T$494,29,0),"")</f>
        <v/>
      </c>
      <c r="BE21" s="55" t="str">
        <f>+IFERROR(VLOOKUP($M21,ACTIVIDADES!$B$9:$T$494,30,0),"")</f>
        <v/>
      </c>
      <c r="BF21" s="58"/>
      <c r="BG21" s="58"/>
      <c r="BH21" s="59"/>
      <c r="BI21" s="59" t="s">
        <v>580</v>
      </c>
      <c r="BJ21" s="60" t="s">
        <v>3635</v>
      </c>
      <c r="BK21" s="61" t="s">
        <v>593</v>
      </c>
      <c r="BL21" s="62"/>
      <c r="BM21" s="55" t="str">
        <f>+IFERROR(VLOOKUP($M21,ACTIVIDADES!$B$9:$T$494,31,0),"")</f>
        <v/>
      </c>
      <c r="BN21" s="55" t="str">
        <f>+IFERROR(VLOOKUP($M21,ACTIVIDADES!$B$9:$T$494,32,0),"")</f>
        <v/>
      </c>
      <c r="BO21" s="55" t="str">
        <f>+IFERROR(VLOOKUP($M21,ACTIVIDADES!$B$9:$T$494,33,0),"")</f>
        <v/>
      </c>
      <c r="BP21" s="55" t="str">
        <f>+IFERROR(VLOOKUP($M21,ACTIVIDADES!$B$9:$T$494,34,0),"")</f>
        <v/>
      </c>
      <c r="BQ21" s="55" t="str">
        <f>+IFERROR(VLOOKUP($M21,ACTIVIDADES!$B$9:$T$494,35,0),"")</f>
        <v/>
      </c>
      <c r="BR21" s="55" t="str">
        <f>+IFERROR(VLOOKUP($M21,ACTIVIDADES!$B$9:$T$494,36,0),"")</f>
        <v/>
      </c>
      <c r="BS21" s="55" t="str">
        <f>+IFERROR(VLOOKUP($M21,ACTIVIDADES!$B$9:$T$494,37,0),"")</f>
        <v/>
      </c>
      <c r="BT21" s="58"/>
      <c r="BU21" s="58"/>
      <c r="BV21" s="59"/>
      <c r="BW21" s="59" t="s">
        <v>580</v>
      </c>
      <c r="BX21" s="60" t="s">
        <v>3635</v>
      </c>
      <c r="BY21" s="61" t="s">
        <v>593</v>
      </c>
      <c r="BZ21" s="62"/>
      <c r="CA21" s="7"/>
      <c r="CB21" s="7"/>
      <c r="CC21" s="7"/>
      <c r="CD21" s="7"/>
      <c r="CE21" s="7"/>
      <c r="CF21" s="7"/>
      <c r="CG21" s="7"/>
      <c r="CH21" s="7"/>
      <c r="CI21" s="7"/>
      <c r="CJ21" s="7"/>
      <c r="CK21" s="7"/>
      <c r="CL21" s="7"/>
      <c r="CM21" s="7"/>
      <c r="CN21" s="7"/>
      <c r="CO21" s="7"/>
      <c r="CP21" s="7"/>
      <c r="CQ21" s="7"/>
    </row>
    <row r="22" spans="1:95" customFormat="1" ht="93" customHeight="1" x14ac:dyDescent="0.35">
      <c r="A22" s="40">
        <f t="shared" si="1"/>
        <v>14</v>
      </c>
      <c r="B22" s="40" t="s">
        <v>521</v>
      </c>
      <c r="C22" s="40">
        <v>2016</v>
      </c>
      <c r="D22" s="40" t="s">
        <v>3734</v>
      </c>
      <c r="E22" s="323"/>
      <c r="F22" s="40" t="s">
        <v>758</v>
      </c>
      <c r="G22" s="40" t="s">
        <v>528</v>
      </c>
      <c r="H22" s="41" t="s">
        <v>470</v>
      </c>
      <c r="I22" s="42" t="s">
        <v>3646</v>
      </c>
      <c r="J22" s="43" t="s">
        <v>3765</v>
      </c>
      <c r="K22" s="43" t="s">
        <v>3765</v>
      </c>
      <c r="L22" s="44" t="s">
        <v>1153</v>
      </c>
      <c r="M22" s="45" t="s">
        <v>3357</v>
      </c>
      <c r="N22" s="46" t="s">
        <v>5464</v>
      </c>
      <c r="O22" s="45" t="s">
        <v>3359</v>
      </c>
      <c r="P22" s="45">
        <v>1</v>
      </c>
      <c r="Q22" s="47">
        <v>46023</v>
      </c>
      <c r="R22" s="47">
        <v>46174</v>
      </c>
      <c r="S22" s="48">
        <f t="shared" si="0"/>
        <v>22.5</v>
      </c>
      <c r="T22" s="45" t="s">
        <v>615</v>
      </c>
      <c r="U22" s="45"/>
      <c r="V22" s="49">
        <f>+IFERROR(VLOOKUP($M22,ACTIVIDADES!$B$9:$Q$494,10,0),"")</f>
        <v>0</v>
      </c>
      <c r="W22" s="50">
        <f>+IFERROR(VLOOKUP($M22,ACTIVIDADES!$B$9:$Q$494,11,0)," ")</f>
        <v>0</v>
      </c>
      <c r="X22" s="61">
        <f>+IFERROR(VLOOKUP($M22,ACTIVIDADES!$B$9:$Q$494,12,0),"")</f>
        <v>0</v>
      </c>
      <c r="Y22" s="52">
        <f>+IFERROR(VLOOKUP($M22,ACTIVIDADES!$B$9:$Q$494,13,0),"")</f>
        <v>46153</v>
      </c>
      <c r="Z22" s="53" t="str">
        <f>+IFERROR(VLOOKUP($M22,ACTIVIDADES!$B$9:$Q$494,14,0),"")</f>
        <v>Se recibió información antigua por parte del proceso y no se evidencian soportes en la carpeta compartida por planeación</v>
      </c>
      <c r="AA22" s="49">
        <f>+IFERROR(VLOOKUP($M22,ACTIVIDADES!$B$9:$Q$494,15,0),"")</f>
        <v>0</v>
      </c>
      <c r="AB22" s="54" t="str">
        <f>+IFERROR(VLOOKUP($M22,ACTIVIDADES!$B$9:$Q$494,16,0),"")</f>
        <v>EJECUCIÓN</v>
      </c>
      <c r="AC22" s="144">
        <v>46157</v>
      </c>
      <c r="AD22" s="29">
        <v>0</v>
      </c>
      <c r="AE22" s="29" t="s">
        <v>3766</v>
      </c>
      <c r="AF22" s="29" t="s">
        <v>580</v>
      </c>
      <c r="AG22" s="29" t="s">
        <v>3737</v>
      </c>
      <c r="AH22" s="29" t="s">
        <v>3737</v>
      </c>
      <c r="AI22" s="29" t="s">
        <v>3737</v>
      </c>
      <c r="AJ22" s="55">
        <f>+IFERROR(VLOOKUP($M22,ACTIVIDADES!$B$9:$T$494,17,0),"")</f>
        <v>0.7</v>
      </c>
      <c r="AK22" s="80" t="str">
        <f>+IFERROR(VLOOKUP($M22,ACTIVIDADES!$B$9:$T$494,18,0),"")</f>
        <v>Se realizó el estudio para la implementación del mecanismo de digitalización y almacenamiento (SGDEA). El estudio se encuentra en revisión y pendiente de aprobación</v>
      </c>
      <c r="AL22" s="80" t="str">
        <f>+IFERROR(VLOOKUP($M22,ACTIVIDADES!$B$9:$T$494,19,0),"")</f>
        <v>https://dnbcgovco-my.sharepoint.com/my?id=%2Fpersonal%2Fplaneacion%5Fdnbc%5Fgov%5Fco%2FDocuments%2FDocumentos%20SIGE%2F6%2E%20Planes%2FPLAN%20DE%20MEJORA%2F2026%2F02%2E%20Seguimiento%20Segundo%20Trimestre%2F17%2E%20Gesti%C3%B3n%20Documental&amp;ga=1</v>
      </c>
      <c r="AM22" s="55">
        <f>+IFERROR(VLOOKUP($M22,ACTIVIDADES!$B$9:$X$495,20,0),0)</f>
        <v>46214</v>
      </c>
      <c r="AN22" s="55" t="str">
        <f>+IFERROR(VLOOKUP($M22,ACTIVIDADES!$B$9:$X$495,21,0),0)</f>
        <v>Se incluye en evidencias borrador de estudio. Se debe revisar su socialización y oficialización</v>
      </c>
      <c r="AO22" s="55">
        <f>+IFERROR(VLOOKUP($M22,ACTIVIDADES!$B$9:$X$495,22,0),0)</f>
        <v>0.5</v>
      </c>
      <c r="AP22" s="145" t="str">
        <f>+IFERROR(VLOOKUP($M22,ACTIVIDADES!$B$9:$X$495,23,0),0)</f>
        <v>EN EJECUCIÓN</v>
      </c>
      <c r="AQ22" s="88">
        <v>46244</v>
      </c>
      <c r="AR22" s="55">
        <v>0.5</v>
      </c>
      <c r="AS22" s="57" t="s">
        <v>5815</v>
      </c>
      <c r="AT22" s="29" t="s">
        <v>4</v>
      </c>
      <c r="AU22" s="57" t="s">
        <v>3639</v>
      </c>
      <c r="AV22" s="193" t="s">
        <v>3639</v>
      </c>
      <c r="AW22" s="193" t="s">
        <v>3639</v>
      </c>
      <c r="AX22" s="57" t="s">
        <v>3739</v>
      </c>
      <c r="AY22" s="176" t="str">
        <f t="shared" si="2"/>
        <v>EN EJECUCIÓN</v>
      </c>
      <c r="AZ22" s="55" t="str">
        <f>+IFERROR(VLOOKUP($M22,ACTIVIDADES!$B$9:$T$494,25,0),"")</f>
        <v/>
      </c>
      <c r="BA22" s="55" t="str">
        <f>+IFERROR(VLOOKUP($M22,ACTIVIDADES!$B$9:$T$494,26,0),"")</f>
        <v/>
      </c>
      <c r="BB22" s="55" t="str">
        <f>+IFERROR(VLOOKUP($M22,ACTIVIDADES!$B$9:$T$494,27,0),"")</f>
        <v/>
      </c>
      <c r="BC22" s="55" t="str">
        <f>+IFERROR(VLOOKUP($M22,ACTIVIDADES!$B$9:$T$494,28,0),"")</f>
        <v/>
      </c>
      <c r="BD22" s="55" t="str">
        <f>+IFERROR(VLOOKUP($M22,ACTIVIDADES!$B$9:$T$494,29,0),"")</f>
        <v/>
      </c>
      <c r="BE22" s="55" t="str">
        <f>+IFERROR(VLOOKUP($M22,ACTIVIDADES!$B$9:$T$494,30,0),"")</f>
        <v/>
      </c>
      <c r="BF22" s="58"/>
      <c r="BG22" s="58"/>
      <c r="BH22" s="59"/>
      <c r="BI22" s="59" t="s">
        <v>580</v>
      </c>
      <c r="BJ22" s="60" t="s">
        <v>3635</v>
      </c>
      <c r="BK22" s="61" t="s">
        <v>593</v>
      </c>
      <c r="BL22" s="62"/>
      <c r="BM22" s="55" t="str">
        <f>+IFERROR(VLOOKUP($M22,ACTIVIDADES!$B$9:$T$494,31,0),"")</f>
        <v/>
      </c>
      <c r="BN22" s="55" t="str">
        <f>+IFERROR(VLOOKUP($M22,ACTIVIDADES!$B$9:$T$494,32,0),"")</f>
        <v/>
      </c>
      <c r="BO22" s="55" t="str">
        <f>+IFERROR(VLOOKUP($M22,ACTIVIDADES!$B$9:$T$494,33,0),"")</f>
        <v/>
      </c>
      <c r="BP22" s="55" t="str">
        <f>+IFERROR(VLOOKUP($M22,ACTIVIDADES!$B$9:$T$494,34,0),"")</f>
        <v/>
      </c>
      <c r="BQ22" s="55" t="str">
        <f>+IFERROR(VLOOKUP($M22,ACTIVIDADES!$B$9:$T$494,35,0),"")</f>
        <v/>
      </c>
      <c r="BR22" s="55" t="str">
        <f>+IFERROR(VLOOKUP($M22,ACTIVIDADES!$B$9:$T$494,36,0),"")</f>
        <v/>
      </c>
      <c r="BS22" s="55" t="str">
        <f>+IFERROR(VLOOKUP($M22,ACTIVIDADES!$B$9:$T$494,37,0),"")</f>
        <v/>
      </c>
      <c r="BT22" s="58"/>
      <c r="BU22" s="58"/>
      <c r="BV22" s="59"/>
      <c r="BW22" s="59" t="s">
        <v>580</v>
      </c>
      <c r="BX22" s="60" t="s">
        <v>3635</v>
      </c>
      <c r="BY22" s="61" t="s">
        <v>593</v>
      </c>
      <c r="BZ22" s="62"/>
      <c r="CA22" s="7"/>
      <c r="CB22" s="7"/>
      <c r="CC22" s="7"/>
      <c r="CD22" s="7"/>
      <c r="CE22" s="7"/>
      <c r="CF22" s="7"/>
      <c r="CG22" s="7"/>
      <c r="CH22" s="7"/>
      <c r="CI22" s="7"/>
      <c r="CJ22" s="7"/>
      <c r="CK22" s="7"/>
      <c r="CL22" s="7"/>
      <c r="CM22" s="7"/>
      <c r="CN22" s="7"/>
      <c r="CO22" s="7"/>
      <c r="CP22" s="7"/>
      <c r="CQ22" s="7"/>
    </row>
    <row r="23" spans="1:95" customFormat="1" ht="93" customHeight="1" x14ac:dyDescent="0.35">
      <c r="A23" s="40">
        <f t="shared" si="1"/>
        <v>15</v>
      </c>
      <c r="B23" s="40" t="s">
        <v>521</v>
      </c>
      <c r="C23" s="40">
        <v>2020</v>
      </c>
      <c r="D23" s="40" t="s">
        <v>3734</v>
      </c>
      <c r="E23" s="323"/>
      <c r="F23" s="40" t="s">
        <v>787</v>
      </c>
      <c r="G23" s="40" t="s">
        <v>4633</v>
      </c>
      <c r="H23" s="41" t="s">
        <v>422</v>
      </c>
      <c r="I23" s="42"/>
      <c r="J23" s="43" t="s">
        <v>3767</v>
      </c>
      <c r="K23" s="43" t="s">
        <v>3767</v>
      </c>
      <c r="L23" s="44" t="s">
        <v>1153</v>
      </c>
      <c r="M23" s="45" t="s">
        <v>3495</v>
      </c>
      <c r="N23" s="46" t="s">
        <v>3496</v>
      </c>
      <c r="O23" s="45" t="s">
        <v>3497</v>
      </c>
      <c r="P23" s="45">
        <v>1</v>
      </c>
      <c r="Q23" s="47">
        <v>46143</v>
      </c>
      <c r="R23" s="47">
        <v>46387</v>
      </c>
      <c r="S23" s="48">
        <f t="shared" si="0"/>
        <v>36</v>
      </c>
      <c r="T23" s="45" t="s">
        <v>587</v>
      </c>
      <c r="U23" s="45"/>
      <c r="V23" s="49">
        <f>+IFERROR(VLOOKUP($M23,ACTIVIDADES!$B$9:$Q$494,10,0),"")</f>
        <v>0.7</v>
      </c>
      <c r="W23" s="50" t="str">
        <f>+IFERROR(VLOOKUP($M23,ACTIVIDADES!$B$9:$Q$494,11,0)," ")</f>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v>
      </c>
      <c r="X23" s="51" t="str">
        <f>+IFERROR(VLOOKUP($M23,ACTIVIDADES!$B$9:$Q$494,12,0),"")</f>
        <v>https://dnbcgovco-my.sharepoint.com/:f:/g/personal/planeacion_dnbc_gov_co/IgC3xOsSNj8IRIL11vaiFWcgAUu6Fkz2uB8R8KlqPRMkdhk?e=pJDNvr</v>
      </c>
      <c r="Y23" s="52">
        <f>+IFERROR(VLOOKUP($M23,ACTIVIDADES!$B$9:$Q$494,13,0),"")</f>
        <v>46153</v>
      </c>
      <c r="Z23" s="53" t="str">
        <f>+IFERROR(VLOOKUP($M23,ACTIVIDADES!$B$9:$Q$494,14,0),"")</f>
        <v>Se incluye documento de necesidad RUE y borrador de actualización del PETI</v>
      </c>
      <c r="AA23" s="49">
        <f>+IFERROR(VLOOKUP($M23,ACTIVIDADES!$B$9:$Q$494,15,0),"")</f>
        <v>0.5</v>
      </c>
      <c r="AB23" s="54" t="str">
        <f>+IFERROR(VLOOKUP($M23,ACTIVIDADES!$B$9:$Q$494,16,0),"")</f>
        <v>EJECUCIÓN</v>
      </c>
      <c r="AC23" s="149">
        <v>46181</v>
      </c>
      <c r="AD23" s="30">
        <v>0.5</v>
      </c>
      <c r="AE23" s="29" t="s">
        <v>3768</v>
      </c>
      <c r="AF23" s="29" t="s">
        <v>4</v>
      </c>
      <c r="AG23" s="29" t="s">
        <v>3737</v>
      </c>
      <c r="AH23" s="29" t="s">
        <v>3737</v>
      </c>
      <c r="AI23" s="29" t="s">
        <v>3737</v>
      </c>
      <c r="AJ23" s="55">
        <f>+IFERROR(VLOOKUP($M23,ACTIVIDADES!$B$9:$T$494,17,0),"")</f>
        <v>0.8</v>
      </c>
      <c r="AK23" s="80" t="str">
        <f>+IFERROR(VLOOKUP($M23,ACTIVIDADES!$B$9:$T$494,18,0),"")</f>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v>
      </c>
      <c r="AL23" s="80" t="str">
        <f>+IFERROR(VLOOKUP($M23,ACTIVIDADES!$B$9:$T$494,19,0),"")</f>
        <v>https://dnbcgovco-my.sharepoint.com/:f:/g/personal/planeacion_dnbc_gov_co/IgBpr6aNOGykQpduLdNqpASRAUfT_V6EcXjD4jAEqgMt2No?e=ylBLhj</v>
      </c>
      <c r="AM23" s="55">
        <f>+IFERROR(VLOOKUP($M23,ACTIVIDADES!$B$9:$X$495,20,0),0)</f>
        <v>46214</v>
      </c>
      <c r="AN23" s="55" t="str">
        <f>+IFERROR(VLOOKUP($M23,ACTIVIDADES!$B$9:$X$495,21,0),0)</f>
        <v>Se incluye documento de necesidad RUE y borrador de actualización del PETI</v>
      </c>
      <c r="AO23" s="55">
        <f>+IFERROR(VLOOKUP($M23,ACTIVIDADES!$B$9:$X$495,22,0),0)</f>
        <v>0.5</v>
      </c>
      <c r="AP23" s="145" t="str">
        <f>+IFERROR(VLOOKUP($M23,ACTIVIDADES!$B$9:$X$495,23,0),0)</f>
        <v>EN EJECUCIÓN</v>
      </c>
      <c r="AQ23" s="88">
        <v>46244</v>
      </c>
      <c r="AR23" s="55">
        <v>0.5</v>
      </c>
      <c r="AS23" s="193" t="s">
        <v>3769</v>
      </c>
      <c r="AT23" s="29" t="s">
        <v>4</v>
      </c>
      <c r="AU23" s="57" t="s">
        <v>3639</v>
      </c>
      <c r="AV23" s="193" t="s">
        <v>3639</v>
      </c>
      <c r="AW23" s="193" t="s">
        <v>3639</v>
      </c>
      <c r="AX23" s="57" t="s">
        <v>3739</v>
      </c>
      <c r="AY23" s="176" t="str">
        <f t="shared" si="2"/>
        <v>EN EJECUCIÓN</v>
      </c>
      <c r="AZ23" s="55" t="str">
        <f>+IFERROR(VLOOKUP($M23,ACTIVIDADES!$B$9:$T$494,25,0),"")</f>
        <v/>
      </c>
      <c r="BA23" s="55" t="str">
        <f>+IFERROR(VLOOKUP($M23,ACTIVIDADES!$B$9:$T$494,26,0),"")</f>
        <v/>
      </c>
      <c r="BB23" s="55" t="str">
        <f>+IFERROR(VLOOKUP($M23,ACTIVIDADES!$B$9:$T$494,27,0),"")</f>
        <v/>
      </c>
      <c r="BC23" s="55" t="str">
        <f>+IFERROR(VLOOKUP($M23,ACTIVIDADES!$B$9:$T$494,28,0),"")</f>
        <v/>
      </c>
      <c r="BD23" s="55" t="str">
        <f>+IFERROR(VLOOKUP($M23,ACTIVIDADES!$B$9:$T$494,29,0),"")</f>
        <v/>
      </c>
      <c r="BE23" s="55" t="str">
        <f>+IFERROR(VLOOKUP($M23,ACTIVIDADES!$B$9:$T$494,30,0),"")</f>
        <v/>
      </c>
      <c r="BF23" s="58"/>
      <c r="BG23" s="58"/>
      <c r="BH23" s="59"/>
      <c r="BI23" s="59" t="s">
        <v>580</v>
      </c>
      <c r="BJ23" s="60" t="s">
        <v>3635</v>
      </c>
      <c r="BK23" s="61" t="s">
        <v>593</v>
      </c>
      <c r="BL23" s="62"/>
      <c r="BM23" s="55" t="str">
        <f>+IFERROR(VLOOKUP($M23,ACTIVIDADES!$B$9:$T$494,31,0),"")</f>
        <v/>
      </c>
      <c r="BN23" s="55" t="str">
        <f>+IFERROR(VLOOKUP($M23,ACTIVIDADES!$B$9:$T$494,32,0),"")</f>
        <v/>
      </c>
      <c r="BO23" s="55" t="str">
        <f>+IFERROR(VLOOKUP($M23,ACTIVIDADES!$B$9:$T$494,33,0),"")</f>
        <v/>
      </c>
      <c r="BP23" s="55" t="str">
        <f>+IFERROR(VLOOKUP($M23,ACTIVIDADES!$B$9:$T$494,34,0),"")</f>
        <v/>
      </c>
      <c r="BQ23" s="55" t="str">
        <f>+IFERROR(VLOOKUP($M23,ACTIVIDADES!$B$9:$T$494,35,0),"")</f>
        <v/>
      </c>
      <c r="BR23" s="55" t="str">
        <f>+IFERROR(VLOOKUP($M23,ACTIVIDADES!$B$9:$T$494,36,0),"")</f>
        <v/>
      </c>
      <c r="BS23" s="55" t="str">
        <f>+IFERROR(VLOOKUP($M23,ACTIVIDADES!$B$9:$T$494,37,0),"")</f>
        <v/>
      </c>
      <c r="BT23" s="58"/>
      <c r="BU23" s="58"/>
      <c r="BV23" s="59"/>
      <c r="BW23" s="59" t="s">
        <v>580</v>
      </c>
      <c r="BX23" s="60" t="s">
        <v>3635</v>
      </c>
      <c r="BY23" s="61" t="s">
        <v>593</v>
      </c>
      <c r="BZ23" s="62"/>
      <c r="CA23" s="7"/>
      <c r="CB23" s="7"/>
      <c r="CC23" s="7"/>
      <c r="CD23" s="7"/>
      <c r="CE23" s="7"/>
      <c r="CF23" s="7"/>
      <c r="CG23" s="7"/>
      <c r="CH23" s="7"/>
      <c r="CI23" s="7"/>
      <c r="CJ23" s="7"/>
      <c r="CK23" s="7"/>
      <c r="CL23" s="7"/>
      <c r="CM23" s="7"/>
      <c r="CN23" s="7"/>
      <c r="CO23" s="7"/>
      <c r="CP23" s="7"/>
      <c r="CQ23" s="7"/>
    </row>
    <row r="24" spans="1:95" customFormat="1" ht="93" customHeight="1" x14ac:dyDescent="0.35">
      <c r="A24" s="40">
        <f t="shared" si="1"/>
        <v>16</v>
      </c>
      <c r="B24" s="40" t="s">
        <v>521</v>
      </c>
      <c r="C24" s="40">
        <v>2020</v>
      </c>
      <c r="D24" s="40" t="s">
        <v>3750</v>
      </c>
      <c r="E24" s="323"/>
      <c r="F24" s="40" t="s">
        <v>779</v>
      </c>
      <c r="G24" s="40" t="s">
        <v>4633</v>
      </c>
      <c r="H24" s="41" t="s">
        <v>426</v>
      </c>
      <c r="I24" s="42" t="s">
        <v>3642</v>
      </c>
      <c r="J24" s="43" t="s">
        <v>3770</v>
      </c>
      <c r="K24" s="43" t="s">
        <v>3770</v>
      </c>
      <c r="L24" s="44" t="s">
        <v>1153</v>
      </c>
      <c r="M24" s="45" t="s">
        <v>1288</v>
      </c>
      <c r="N24" s="46" t="s">
        <v>5465</v>
      </c>
      <c r="O24" s="45" t="s">
        <v>1290</v>
      </c>
      <c r="P24" s="45">
        <v>1</v>
      </c>
      <c r="Q24" s="47">
        <v>46023</v>
      </c>
      <c r="R24" s="47">
        <v>46203</v>
      </c>
      <c r="S24" s="48">
        <f t="shared" si="0"/>
        <v>26.85</v>
      </c>
      <c r="T24" s="45" t="s">
        <v>1291</v>
      </c>
      <c r="U24" s="45" t="s">
        <v>1180</v>
      </c>
      <c r="V24" s="49">
        <f>+IFERROR(VLOOKUP($M24,ACTIVIDADES!$B$9:$Q$494,10,0),"")</f>
        <v>1</v>
      </c>
      <c r="W24" s="50" t="str">
        <f>+IFERROR(VLOOKUP($M24,ACTIVIDADES!$B$9:$Q$494,11,0)," ")</f>
        <v>Se realizó mesa de trabajo de acompañamientos  con los procesos  en temas de Indicadores, Riesgos de Gestión, Documentación SIGE, Plan de mejora, PAAC, Referentes Estratégicos, Plan de Acción</v>
      </c>
      <c r="X24" s="51" t="str">
        <f>+IFERROR(VLOOKUP($M24,ACTIVIDADES!$B$9:$Q$494,12,0),"")</f>
        <v>https://dnbcgovco-my.sharepoint.com/:f:/g/personal/planeacion_dnbc_gov_co/IgDYe2GS_ayPSIaWtvQYv0qbAc8IxdnR2DbMxEMLmfk0p8A?e=smqHjg</v>
      </c>
      <c r="Y24" s="52">
        <f>+IFERROR(VLOOKUP($M24,ACTIVIDADES!$B$9:$Q$494,13,0),"")</f>
        <v>46153</v>
      </c>
      <c r="Z24" s="53" t="str">
        <f>+IFERROR(VLOOKUP($M24,ACTIVIDADES!$B$9:$Q$494,14,0),"")</f>
        <v>Se adjuntan actas de acompañamiento primer trimestre</v>
      </c>
      <c r="AA24" s="49">
        <f>+IFERROR(VLOOKUP($M24,ACTIVIDADES!$B$9:$Q$494,15,0),"")</f>
        <v>1</v>
      </c>
      <c r="AB24" s="54" t="str">
        <f>+IFERROR(VLOOKUP($M24,ACTIVIDADES!$B$9:$Q$494,16,0),"")</f>
        <v>CUMPLIDO</v>
      </c>
      <c r="AC24" s="149">
        <v>46181</v>
      </c>
      <c r="AD24" s="30">
        <v>0.33300000000000002</v>
      </c>
      <c r="AE24" s="30" t="s">
        <v>3771</v>
      </c>
      <c r="AF24" s="29" t="s">
        <v>4</v>
      </c>
      <c r="AG24" s="29" t="s">
        <v>3737</v>
      </c>
      <c r="AH24" s="29" t="s">
        <v>3737</v>
      </c>
      <c r="AI24" s="29" t="s">
        <v>3737</v>
      </c>
      <c r="AJ24" s="55">
        <f>+IFERROR(VLOOKUP($M24,ACTIVIDADES!$B$9:$T$494,17,0),"")</f>
        <v>1</v>
      </c>
      <c r="AK24" s="80" t="str">
        <f>+IFERROR(VLOOKUP($M24,ACTIVIDADES!$B$9:$T$494,18,0),"")</f>
        <v>Se realizó mesa de trabajo de acompañamientos  con los procesos  en temas de Indicadores, Riesgos de Gestión, Documentación SIGE, Plan de mejora, PAAC, Referentes Estratégicos, Plan de Acción</v>
      </c>
      <c r="AL24" s="80" t="str">
        <f>+IFERROR(VLOOKUP($M24,ACTIVIDADES!$B$9:$T$494,19,0),"")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24" s="55">
        <f>+IFERROR(VLOOKUP($M24,ACTIVIDADES!$B$9:$X$495,20,0),0)</f>
        <v>46213</v>
      </c>
      <c r="AN24" s="55" t="str">
        <f>+IFERROR(VLOOKUP($M24,ACTIVIDADES!$B$9:$X$495,21,0),0)</f>
        <v>Se adjuntan actas de acompañamiento primer y segundo trimestre</v>
      </c>
      <c r="AO24" s="55">
        <f>+IFERROR(VLOOKUP($M24,ACTIVIDADES!$B$9:$X$495,22,0),0)</f>
        <v>1</v>
      </c>
      <c r="AP24" s="150" t="str">
        <f>+IFERROR(VLOOKUP($M24,ACTIVIDADES!$B$9:$X$495,23,0),0)</f>
        <v>CUMPLIDO</v>
      </c>
      <c r="AQ24" s="88">
        <v>46246</v>
      </c>
      <c r="AR24" s="55">
        <v>0.33</v>
      </c>
      <c r="AS24" s="193" t="s">
        <v>3831</v>
      </c>
      <c r="AT24" s="29" t="s">
        <v>4</v>
      </c>
      <c r="AU24" s="57" t="s">
        <v>3639</v>
      </c>
      <c r="AV24" s="193" t="s">
        <v>3639</v>
      </c>
      <c r="AW24" s="193" t="s">
        <v>3639</v>
      </c>
      <c r="AX24" s="57" t="s">
        <v>3739</v>
      </c>
      <c r="AY24" s="176" t="str">
        <f t="shared" si="2"/>
        <v>EN EJECUCIÓN</v>
      </c>
      <c r="AZ24" s="55" t="str">
        <f>+IFERROR(VLOOKUP($M24,ACTIVIDADES!$B$9:$T$494,25,0),"")</f>
        <v/>
      </c>
      <c r="BA24" s="55" t="str">
        <f>+IFERROR(VLOOKUP($M24,ACTIVIDADES!$B$9:$T$494,26,0),"")</f>
        <v/>
      </c>
      <c r="BB24" s="55" t="str">
        <f>+IFERROR(VLOOKUP($M24,ACTIVIDADES!$B$9:$T$494,27,0),"")</f>
        <v/>
      </c>
      <c r="BC24" s="55" t="str">
        <f>+IFERROR(VLOOKUP($M24,ACTIVIDADES!$B$9:$T$494,28,0),"")</f>
        <v/>
      </c>
      <c r="BD24" s="55" t="str">
        <f>+IFERROR(VLOOKUP($M24,ACTIVIDADES!$B$9:$T$494,29,0),"")</f>
        <v/>
      </c>
      <c r="BE24" s="55" t="str">
        <f>+IFERROR(VLOOKUP($M24,ACTIVIDADES!$B$9:$T$494,30,0),"")</f>
        <v/>
      </c>
      <c r="BF24" s="58"/>
      <c r="BG24" s="58"/>
      <c r="BH24" s="59"/>
      <c r="BI24" s="59" t="s">
        <v>580</v>
      </c>
      <c r="BJ24" s="60" t="s">
        <v>3635</v>
      </c>
      <c r="BK24" s="61" t="s">
        <v>593</v>
      </c>
      <c r="BL24" s="62"/>
      <c r="BM24" s="55" t="str">
        <f>+IFERROR(VLOOKUP($M24,ACTIVIDADES!$B$9:$T$494,31,0),"")</f>
        <v/>
      </c>
      <c r="BN24" s="55" t="str">
        <f>+IFERROR(VLOOKUP($M24,ACTIVIDADES!$B$9:$T$494,32,0),"")</f>
        <v/>
      </c>
      <c r="BO24" s="55" t="str">
        <f>+IFERROR(VLOOKUP($M24,ACTIVIDADES!$B$9:$T$494,33,0),"")</f>
        <v/>
      </c>
      <c r="BP24" s="55" t="str">
        <f>+IFERROR(VLOOKUP($M24,ACTIVIDADES!$B$9:$T$494,34,0),"")</f>
        <v/>
      </c>
      <c r="BQ24" s="55" t="str">
        <f>+IFERROR(VLOOKUP($M24,ACTIVIDADES!$B$9:$T$494,35,0),"")</f>
        <v/>
      </c>
      <c r="BR24" s="55" t="str">
        <f>+IFERROR(VLOOKUP($M24,ACTIVIDADES!$B$9:$T$494,36,0),"")</f>
        <v/>
      </c>
      <c r="BS24" s="55" t="str">
        <f>+IFERROR(VLOOKUP($M24,ACTIVIDADES!$B$9:$T$494,37,0),"")</f>
        <v/>
      </c>
      <c r="BT24" s="58"/>
      <c r="BU24" s="58"/>
      <c r="BV24" s="59"/>
      <c r="BW24" s="59" t="s">
        <v>580</v>
      </c>
      <c r="BX24" s="60" t="s">
        <v>3635</v>
      </c>
      <c r="BY24" s="61" t="s">
        <v>593</v>
      </c>
      <c r="BZ24" s="62"/>
      <c r="CA24" s="7"/>
      <c r="CB24" s="7"/>
      <c r="CC24" s="7"/>
      <c r="CD24" s="7"/>
      <c r="CE24" s="7"/>
      <c r="CF24" s="7"/>
      <c r="CG24" s="7"/>
      <c r="CH24" s="7"/>
      <c r="CI24" s="7"/>
      <c r="CJ24" s="7"/>
      <c r="CK24" s="7"/>
      <c r="CL24" s="7"/>
      <c r="CM24" s="7"/>
      <c r="CN24" s="7"/>
      <c r="CO24" s="7"/>
      <c r="CP24" s="7"/>
      <c r="CQ24" s="7"/>
    </row>
    <row r="25" spans="1:95" customFormat="1" ht="93" customHeight="1" x14ac:dyDescent="0.35">
      <c r="A25" s="40">
        <f t="shared" si="1"/>
        <v>17</v>
      </c>
      <c r="B25" s="40" t="s">
        <v>521</v>
      </c>
      <c r="C25" s="40">
        <v>2020</v>
      </c>
      <c r="D25" s="40" t="s">
        <v>3750</v>
      </c>
      <c r="E25" s="323"/>
      <c r="F25" s="40" t="s">
        <v>781</v>
      </c>
      <c r="G25" s="40" t="s">
        <v>4633</v>
      </c>
      <c r="H25" s="42" t="s">
        <v>4660</v>
      </c>
      <c r="I25" s="42" t="s">
        <v>3642</v>
      </c>
      <c r="J25" s="40" t="s">
        <v>3773</v>
      </c>
      <c r="K25" s="40" t="s">
        <v>3773</v>
      </c>
      <c r="L25" s="44" t="s">
        <v>1153</v>
      </c>
      <c r="M25" s="45" t="s">
        <v>1297</v>
      </c>
      <c r="N25" s="45" t="s">
        <v>5466</v>
      </c>
      <c r="O25" s="45" t="s">
        <v>3614</v>
      </c>
      <c r="P25" s="45">
        <v>1</v>
      </c>
      <c r="Q25" s="47">
        <v>46023</v>
      </c>
      <c r="R25" s="47">
        <v>46112</v>
      </c>
      <c r="S25" s="48">
        <f t="shared" si="0"/>
        <v>13.5</v>
      </c>
      <c r="T25" s="45" t="s">
        <v>1291</v>
      </c>
      <c r="U25" s="45" t="s">
        <v>1180</v>
      </c>
      <c r="V25" s="49">
        <f>+IFERROR(VLOOKUP($M25,ACTIVIDADES!$B$9:$Q$494,10,0),"")</f>
        <v>1</v>
      </c>
      <c r="W25" s="61" t="str">
        <f>+IFERROR(VLOOKUP($M25,ACTIVIDADES!$B$9:$Q$494,11,0)," ")</f>
        <v>Durante el primer trimestre de la vigencia 2026 se actualizó el procedimiento y se socializó</v>
      </c>
      <c r="X25" s="51" t="str">
        <f>+IFERROR(VLOOKUP($M25,ACTIVIDADES!$B$9:$Q$494,12,0),"")</f>
        <v>https://dnbcgovco-my.sharepoint.com/:f:/g/personal/planeacion_dnbc_gov_co/IgDYe2GS_ayPSIaWtvQYv0qbAc8IxdnR2DbMxEMLmfk0p8A?e=smqHjg</v>
      </c>
      <c r="Y25" s="52">
        <f>+IFERROR(VLOOKUP($M25,ACTIVIDADES!$B$9:$Q$494,13,0),"")</f>
        <v>46153</v>
      </c>
      <c r="Z25" s="49" t="str">
        <f>+IFERROR(VLOOKUP($M25,ACTIVIDADES!$B$9:$Q$494,14,0),"")</f>
        <v>Se evidencia socialización del 6 de marzo de 2026</v>
      </c>
      <c r="AA25" s="49">
        <f>+IFERROR(VLOOKUP($M25,ACTIVIDADES!$B$9:$Q$494,15,0),"")</f>
        <v>1</v>
      </c>
      <c r="AB25" s="54" t="str">
        <f>+IFERROR(VLOOKUP($M25,ACTIVIDADES!$B$9:$Q$494,16,0),"")</f>
        <v>CUMPLIDO</v>
      </c>
      <c r="AC25" s="149">
        <v>46177</v>
      </c>
      <c r="AD25" s="30">
        <v>1</v>
      </c>
      <c r="AE25" s="28" t="s">
        <v>3774</v>
      </c>
      <c r="AF25" s="28" t="s">
        <v>578</v>
      </c>
      <c r="AG25" s="29" t="s">
        <v>3737</v>
      </c>
      <c r="AH25" s="29" t="s">
        <v>593</v>
      </c>
      <c r="AI25" s="29" t="s">
        <v>3752</v>
      </c>
      <c r="AJ25" s="55">
        <f>+IFERROR(VLOOKUP($M25,ACTIVIDADES!$B$9:$T$494,17,0),"")</f>
        <v>1</v>
      </c>
      <c r="AK25" s="80" t="str">
        <f>+IFERROR(VLOOKUP($M25,ACTIVIDADES!$B$9:$T$494,18,0),"")</f>
        <v>Durante el primer trimestre de la vigencia 2026 se actualizó el procedimiento y se socializó</v>
      </c>
      <c r="AL25" s="80" t="str">
        <f>+IFERROR(VLOOKUP($M25,ACTIVIDADES!$B$9:$T$494,19,0),"")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25" s="55">
        <f>+IFERROR(VLOOKUP($M25,ACTIVIDADES!$B$9:$X$495,20,0),0)</f>
        <v>46213</v>
      </c>
      <c r="AN25" s="55" t="str">
        <f>+IFERROR(VLOOKUP($M25,ACTIVIDADES!$B$9:$X$495,21,0),0)</f>
        <v>Se evidencia socialización del 6 de marzo de 2026</v>
      </c>
      <c r="AO25" s="55">
        <f>+IFERROR(VLOOKUP($M25,ACTIVIDADES!$B$9:$X$495,22,0),0)</f>
        <v>1</v>
      </c>
      <c r="AP25" s="150" t="str">
        <f>+IFERROR(VLOOKUP($M25,ACTIVIDADES!$B$9:$X$495,23,0),0)</f>
        <v>CUMPLIDO</v>
      </c>
      <c r="AQ25" s="88">
        <v>46246</v>
      </c>
      <c r="AR25" s="55">
        <v>1</v>
      </c>
      <c r="AS25" s="57" t="s">
        <v>3775</v>
      </c>
      <c r="AT25" s="29" t="s">
        <v>579</v>
      </c>
      <c r="AU25" s="57" t="s">
        <v>3639</v>
      </c>
      <c r="AV25" s="193" t="s">
        <v>3639</v>
      </c>
      <c r="AW25" s="193" t="s">
        <v>3639</v>
      </c>
      <c r="AX25" s="193" t="s">
        <v>3739</v>
      </c>
      <c r="AY25" s="176" t="str">
        <f t="shared" si="2"/>
        <v>CUMPLIDAS</v>
      </c>
      <c r="AZ25" s="55" t="str">
        <f>+IFERROR(VLOOKUP($M25,ACTIVIDADES!$B$9:$T$494,25,0),"")</f>
        <v/>
      </c>
      <c r="BA25" s="55" t="str">
        <f>+IFERROR(VLOOKUP($M25,ACTIVIDADES!$B$9:$T$494,26,0),"")</f>
        <v/>
      </c>
      <c r="BB25" s="55" t="str">
        <f>+IFERROR(VLOOKUP($M25,ACTIVIDADES!$B$9:$T$494,27,0),"")</f>
        <v/>
      </c>
      <c r="BC25" s="55" t="str">
        <f>+IFERROR(VLOOKUP($M25,ACTIVIDADES!$B$9:$T$494,28,0),"")</f>
        <v/>
      </c>
      <c r="BD25" s="55" t="str">
        <f>+IFERROR(VLOOKUP($M25,ACTIVIDADES!$B$9:$T$494,29,0),"")</f>
        <v/>
      </c>
      <c r="BE25" s="55" t="str">
        <f>+IFERROR(VLOOKUP($M25,ACTIVIDADES!$B$9:$T$494,30,0),"")</f>
        <v/>
      </c>
      <c r="BF25" s="58"/>
      <c r="BG25" s="58"/>
      <c r="BH25" s="59"/>
      <c r="BI25" s="59" t="s">
        <v>580</v>
      </c>
      <c r="BJ25" s="60" t="s">
        <v>3635</v>
      </c>
      <c r="BK25" s="61" t="s">
        <v>593</v>
      </c>
      <c r="BL25" s="62"/>
      <c r="BM25" s="55" t="str">
        <f>+IFERROR(VLOOKUP($M25,ACTIVIDADES!$B$9:$T$494,31,0),"")</f>
        <v/>
      </c>
      <c r="BN25" s="55" t="str">
        <f>+IFERROR(VLOOKUP($M25,ACTIVIDADES!$B$9:$T$494,32,0),"")</f>
        <v/>
      </c>
      <c r="BO25" s="55" t="str">
        <f>+IFERROR(VLOOKUP($M25,ACTIVIDADES!$B$9:$T$494,33,0),"")</f>
        <v/>
      </c>
      <c r="BP25" s="55" t="str">
        <f>+IFERROR(VLOOKUP($M25,ACTIVIDADES!$B$9:$T$494,34,0),"")</f>
        <v/>
      </c>
      <c r="BQ25" s="55" t="str">
        <f>+IFERROR(VLOOKUP($M25,ACTIVIDADES!$B$9:$T$494,35,0),"")</f>
        <v/>
      </c>
      <c r="BR25" s="55" t="str">
        <f>+IFERROR(VLOOKUP($M25,ACTIVIDADES!$B$9:$T$494,36,0),"")</f>
        <v/>
      </c>
      <c r="BS25" s="55" t="str">
        <f>+IFERROR(VLOOKUP($M25,ACTIVIDADES!$B$9:$T$494,37,0),"")</f>
        <v/>
      </c>
      <c r="BT25" s="58"/>
      <c r="BU25" s="58"/>
      <c r="BV25" s="59"/>
      <c r="BW25" s="59" t="s">
        <v>580</v>
      </c>
      <c r="BX25" s="60" t="s">
        <v>3635</v>
      </c>
      <c r="BY25" s="61" t="s">
        <v>593</v>
      </c>
      <c r="BZ25" s="62"/>
      <c r="CA25" s="9"/>
      <c r="CB25" s="9"/>
      <c r="CC25" s="9"/>
      <c r="CD25" s="9"/>
      <c r="CE25" s="9"/>
      <c r="CF25" s="9"/>
      <c r="CG25" s="9"/>
      <c r="CH25" s="9"/>
      <c r="CI25" s="9"/>
      <c r="CJ25" s="9"/>
      <c r="CK25" s="9"/>
      <c r="CL25" s="9"/>
      <c r="CM25" s="9"/>
      <c r="CN25" s="9"/>
      <c r="CO25" s="9"/>
      <c r="CP25" s="9"/>
      <c r="CQ25" s="9"/>
    </row>
    <row r="26" spans="1:95" customFormat="1" ht="93" customHeight="1" x14ac:dyDescent="0.35">
      <c r="A26" s="40">
        <f t="shared" si="1"/>
        <v>18</v>
      </c>
      <c r="B26" s="40" t="s">
        <v>521</v>
      </c>
      <c r="C26" s="40">
        <v>2020</v>
      </c>
      <c r="D26" s="40" t="s">
        <v>3734</v>
      </c>
      <c r="E26" s="323"/>
      <c r="F26" s="40" t="s">
        <v>595</v>
      </c>
      <c r="G26" s="40" t="s">
        <v>263</v>
      </c>
      <c r="H26" s="42" t="s">
        <v>264</v>
      </c>
      <c r="I26" s="42"/>
      <c r="J26" s="40" t="s">
        <v>4992</v>
      </c>
      <c r="K26" s="40" t="s">
        <v>5300</v>
      </c>
      <c r="L26" s="44" t="s">
        <v>1153</v>
      </c>
      <c r="M26" s="45" t="s">
        <v>2289</v>
      </c>
      <c r="N26" s="45" t="s">
        <v>5467</v>
      </c>
      <c r="O26" s="45" t="s">
        <v>1750</v>
      </c>
      <c r="P26" s="45">
        <v>1</v>
      </c>
      <c r="Q26" s="47">
        <v>46023</v>
      </c>
      <c r="R26" s="47">
        <v>46112</v>
      </c>
      <c r="S26" s="48">
        <f t="shared" si="0"/>
        <v>13.5</v>
      </c>
      <c r="T26" s="45" t="s">
        <v>592</v>
      </c>
      <c r="U26" s="45"/>
      <c r="V26" s="49">
        <f>+IFERROR(VLOOKUP($M26,ACTIVIDADES!$B$9:$Q$494,10,0),"")</f>
        <v>1</v>
      </c>
      <c r="W26" s="61" t="str">
        <f>+IFERROR(VLOOKUP($M26,ACTIVIDADES!$B$9:$Q$494,11,0)," ")</f>
        <v xml:space="preserve">Como evidencia se cuenta con la Formulación del procedimiento Conciliaciones contables donde se cruza la información de incapacidades </v>
      </c>
      <c r="X26" s="51" t="str">
        <f>+IFERROR(VLOOKUP($M26,ACTIVIDADES!$B$9:$Q$494,12,0),"")</f>
        <v>https://dnbcgovco-my.sharepoint.com/:f:/g/personal/planeacion_dnbc_gov_co/IgAKPZEalRp3T7O44VwZjBLlARF86VpmllJA36VR9-2qDG8?e=W6XaGX</v>
      </c>
      <c r="Y26" s="52">
        <f>+IFERROR(VLOOKUP($M26,ACTIVIDADES!$B$9:$Q$494,13,0),"")</f>
        <v>46153</v>
      </c>
      <c r="Z26" s="49" t="str">
        <f>+IFERROR(VLOOKUP($M26,ACTIVIDADES!$B$9:$Q$494,14,0),"")</f>
        <v>Se evidencia procedimiento formulado en la vigencia 2025</v>
      </c>
      <c r="AA26" s="49">
        <f>+IFERROR(VLOOKUP($M26,ACTIVIDADES!$B$9:$Q$494,15,0),"")</f>
        <v>1</v>
      </c>
      <c r="AB26" s="54" t="str">
        <f>+IFERROR(VLOOKUP($M26,ACTIVIDADES!$B$9:$Q$494,16,0),"")</f>
        <v>CUMPLIDO</v>
      </c>
      <c r="AC26" s="149">
        <v>46177</v>
      </c>
      <c r="AD26" s="30">
        <v>1</v>
      </c>
      <c r="AE26" s="28" t="s">
        <v>3776</v>
      </c>
      <c r="AF26" s="29" t="s">
        <v>579</v>
      </c>
      <c r="AG26" s="29" t="s">
        <v>3737</v>
      </c>
      <c r="AH26" s="29" t="s">
        <v>593</v>
      </c>
      <c r="AI26" s="29" t="s">
        <v>3752</v>
      </c>
      <c r="AJ26" s="55">
        <f>+IFERROR(VLOOKUP($M26,ACTIVIDADES!$B$9:$T$494,17,0),"")</f>
        <v>1</v>
      </c>
      <c r="AK26" s="80" t="str">
        <f>+IFERROR(VLOOKUP($M26,ACTIVIDADES!$B$9:$T$494,18,0),"")</f>
        <v xml:space="preserve">Como evidencia se cuenta con la Formulación del procedimiento Conciliaciones contables donde se cruza la información de incapacidades </v>
      </c>
      <c r="AL26" s="80" t="str">
        <f>+IFERROR(VLOOKUP($M26,ACTIVIDADES!$B$9:$T$494,19,0),"")</f>
        <v>https://dnbcgovco-my.sharepoint.com/:f:/g/personal/planeacion_dnbc_gov_co/IgDlTTkE6gPMRZjTETbxch7dATaSM_TE5-agvqb3k7QgaDY?e=0V1Jx7</v>
      </c>
      <c r="AM26" s="55" t="str">
        <f>+IFERROR(VLOOKUP($M26,ACTIVIDADES!$B$9:$X$495,20,0),0)</f>
        <v>11/07/206</v>
      </c>
      <c r="AN26" s="55" t="str">
        <f>+IFERROR(VLOOKUP($M26,ACTIVIDADES!$B$9:$X$495,21,0),0)</f>
        <v>Actividad reportada con cumplimiento en el primer trimestre 2026</v>
      </c>
      <c r="AO26" s="55">
        <f>+IFERROR(VLOOKUP($M26,ACTIVIDADES!$B$9:$X$495,22,0),0)</f>
        <v>1</v>
      </c>
      <c r="AP26" s="150" t="str">
        <f>+IFERROR(VLOOKUP($M26,ACTIVIDADES!$B$9:$X$495,23,0),0)</f>
        <v>CUMPLIDO</v>
      </c>
      <c r="AQ26" s="129">
        <v>46245</v>
      </c>
      <c r="AR26" s="172">
        <v>1</v>
      </c>
      <c r="AS26" s="131" t="s">
        <v>3777</v>
      </c>
      <c r="AT26" s="29" t="s">
        <v>579</v>
      </c>
      <c r="AU26" s="57" t="s">
        <v>1472</v>
      </c>
      <c r="AV26" s="193" t="s">
        <v>3635</v>
      </c>
      <c r="AW26" s="193" t="s">
        <v>590</v>
      </c>
      <c r="AX26" s="193" t="s">
        <v>5915</v>
      </c>
      <c r="AY26" s="176" t="str">
        <f t="shared" si="2"/>
        <v>CUMPLIDAS</v>
      </c>
      <c r="AZ26" s="55" t="str">
        <f>+IFERROR(VLOOKUP($M26,ACTIVIDADES!$B$9:$T$494,25,0),"")</f>
        <v/>
      </c>
      <c r="BA26" s="55" t="str">
        <f>+IFERROR(VLOOKUP($M26,ACTIVIDADES!$B$9:$T$494,26,0),"")</f>
        <v/>
      </c>
      <c r="BB26" s="55" t="str">
        <f>+IFERROR(VLOOKUP($M26,ACTIVIDADES!$B$9:$T$494,27,0),"")</f>
        <v/>
      </c>
      <c r="BC26" s="55" t="str">
        <f>+IFERROR(VLOOKUP($M26,ACTIVIDADES!$B$9:$T$494,28,0),"")</f>
        <v/>
      </c>
      <c r="BD26" s="55" t="str">
        <f>+IFERROR(VLOOKUP($M26,ACTIVIDADES!$B$9:$T$494,29,0),"")</f>
        <v/>
      </c>
      <c r="BE26" s="55" t="str">
        <f>+IFERROR(VLOOKUP($M26,ACTIVIDADES!$B$9:$T$494,30,0),"")</f>
        <v/>
      </c>
      <c r="BF26" s="58"/>
      <c r="BG26" s="58"/>
      <c r="BH26" s="59"/>
      <c r="BI26" s="59" t="s">
        <v>580</v>
      </c>
      <c r="BJ26" s="60" t="s">
        <v>3635</v>
      </c>
      <c r="BK26" s="61" t="s">
        <v>593</v>
      </c>
      <c r="BL26" s="62"/>
      <c r="BM26" s="55" t="str">
        <f>+IFERROR(VLOOKUP($M26,ACTIVIDADES!$B$9:$T$494,31,0),"")</f>
        <v/>
      </c>
      <c r="BN26" s="55" t="str">
        <f>+IFERROR(VLOOKUP($M26,ACTIVIDADES!$B$9:$T$494,32,0),"")</f>
        <v/>
      </c>
      <c r="BO26" s="55" t="str">
        <f>+IFERROR(VLOOKUP($M26,ACTIVIDADES!$B$9:$T$494,33,0),"")</f>
        <v/>
      </c>
      <c r="BP26" s="55" t="str">
        <f>+IFERROR(VLOOKUP($M26,ACTIVIDADES!$B$9:$T$494,34,0),"")</f>
        <v/>
      </c>
      <c r="BQ26" s="55" t="str">
        <f>+IFERROR(VLOOKUP($M26,ACTIVIDADES!$B$9:$T$494,35,0),"")</f>
        <v/>
      </c>
      <c r="BR26" s="55" t="str">
        <f>+IFERROR(VLOOKUP($M26,ACTIVIDADES!$B$9:$T$494,36,0),"")</f>
        <v/>
      </c>
      <c r="BS26" s="55" t="str">
        <f>+IFERROR(VLOOKUP($M26,ACTIVIDADES!$B$9:$T$494,37,0),"")</f>
        <v/>
      </c>
      <c r="BT26" s="58"/>
      <c r="BU26" s="58"/>
      <c r="BV26" s="59"/>
      <c r="BW26" s="59" t="s">
        <v>580</v>
      </c>
      <c r="BX26" s="60" t="s">
        <v>3635</v>
      </c>
      <c r="BY26" s="61" t="s">
        <v>593</v>
      </c>
      <c r="BZ26" s="62"/>
      <c r="CA26" s="9"/>
      <c r="CB26" s="9"/>
      <c r="CC26" s="9"/>
      <c r="CD26" s="9"/>
      <c r="CE26" s="9"/>
      <c r="CF26" s="9"/>
      <c r="CG26" s="9"/>
      <c r="CH26" s="9"/>
      <c r="CI26" s="9"/>
      <c r="CJ26" s="9"/>
      <c r="CK26" s="9"/>
      <c r="CL26" s="9"/>
      <c r="CM26" s="9"/>
      <c r="CN26" s="9"/>
      <c r="CO26" s="9"/>
      <c r="CP26" s="9"/>
      <c r="CQ26" s="9"/>
    </row>
    <row r="27" spans="1:95" customFormat="1" ht="93" customHeight="1" x14ac:dyDescent="0.35">
      <c r="A27" s="40">
        <f t="shared" si="1"/>
        <v>19</v>
      </c>
      <c r="B27" s="40" t="s">
        <v>521</v>
      </c>
      <c r="C27" s="40">
        <v>2021</v>
      </c>
      <c r="D27" s="40" t="s">
        <v>3734</v>
      </c>
      <c r="E27" s="323"/>
      <c r="F27" s="40" t="s">
        <v>810</v>
      </c>
      <c r="G27" s="40" t="s">
        <v>4634</v>
      </c>
      <c r="H27" s="42" t="s">
        <v>4661</v>
      </c>
      <c r="I27" s="42"/>
      <c r="J27" s="43" t="s">
        <v>4993</v>
      </c>
      <c r="K27" s="43" t="s">
        <v>5301</v>
      </c>
      <c r="L27" s="44" t="s">
        <v>1153</v>
      </c>
      <c r="M27" s="45" t="s">
        <v>2915</v>
      </c>
      <c r="N27" s="46" t="s">
        <v>2916</v>
      </c>
      <c r="O27" s="45" t="s">
        <v>2917</v>
      </c>
      <c r="P27" s="45">
        <v>9</v>
      </c>
      <c r="Q27" s="47">
        <v>46113</v>
      </c>
      <c r="R27" s="47">
        <v>46387</v>
      </c>
      <c r="S27" s="48">
        <f t="shared" si="0"/>
        <v>40.5</v>
      </c>
      <c r="T27" s="45" t="s">
        <v>609</v>
      </c>
      <c r="U27" s="45" t="s">
        <v>2918</v>
      </c>
      <c r="V27" s="49">
        <f>+IFERROR(VLOOKUP($M27,ACTIVIDADES!$B$9:$Q$494,10,0),"")</f>
        <v>0.27</v>
      </c>
      <c r="W27" s="50" t="str">
        <f>+IFERROR(VLOOKUP($M27,ACTIVIDADES!$B$9:$Q$494,11,0)," ")</f>
        <v xml:space="preserve">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
</v>
      </c>
      <c r="X27" s="51" t="str">
        <f>+IFERROR(VLOOKUP($M27,ACTIVIDADES!$B$9:$Q$494,12,0),"")</f>
        <v>https://dnbcgovco-my.sharepoint.com/personal/planeacion_dnbc_gov_co/_layouts/15/onedrive.aspx?id=%2Fpersonal%2Fplaneacion%5Fdnbc%5Fgov%5Fco%2FDocuments%2FDocumentos%20SIGE%2F6%2E%20Planes%2FPLAN%20DE%20MEJORA%2F2026%2F01%2E%20Seguimiento%20Primer%20Trimestre%2F15%2E%20Gesti%C3%B3n%20Contractual%2FGC%5FAC1&amp;viewid=efb70791%2Db8ab%2D49e7%2Db552%2Dd3d4cbe976b9&amp;ct=1777387045307&amp;or=OWA%2DNT%2DMail</v>
      </c>
      <c r="Y27" s="52">
        <f>+IFERROR(VLOOKUP($M27,ACTIVIDADES!$B$9:$Q$494,13,0),"")</f>
        <v>46153</v>
      </c>
      <c r="Z27" s="53" t="str">
        <f>+IFERROR(VLOOKUP($M27,ACTIVIDADES!$B$9:$Q$494,14,0),"")</f>
        <v>Se incluye bases de planes de adquisiciones pero no se evidencia el respecti seguimiento</v>
      </c>
      <c r="AA27" s="49">
        <f>+IFERROR(VLOOKUP($M27,ACTIVIDADES!$B$9:$Q$494,15,0),"")</f>
        <v>0</v>
      </c>
      <c r="AB27" s="54" t="str">
        <f>+IFERROR(VLOOKUP($M27,ACTIVIDADES!$B$9:$Q$494,16,0),"")</f>
        <v>EJECUCIÓN</v>
      </c>
      <c r="AC27" s="144">
        <v>46157</v>
      </c>
      <c r="AD27" s="29">
        <v>0</v>
      </c>
      <c r="AE27" s="28" t="s">
        <v>3745</v>
      </c>
      <c r="AF27" s="28" t="s">
        <v>580</v>
      </c>
      <c r="AG27" s="29" t="s">
        <v>3737</v>
      </c>
      <c r="AH27" s="29" t="s">
        <v>593</v>
      </c>
      <c r="AI27" s="29" t="s">
        <v>3752</v>
      </c>
      <c r="AJ27" s="55">
        <f>+IFERROR(VLOOKUP($M27,ACTIVIDADES!$B$9:$T$494,17,0),"")</f>
        <v>0.27</v>
      </c>
      <c r="AK27" s="80" t="str">
        <f>+IFERROR(VLOOKUP($M27,ACTIVIDADES!$B$9:$T$494,18,0),"")</f>
        <v xml:space="preserve">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
</v>
      </c>
      <c r="AL27" s="80" t="str">
        <f>+IFERROR(VLOOKUP($M27,ACTIVIDADES!$B$9:$T$494,19,0),"")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27" s="55" t="str">
        <f>+IFERROR(VLOOKUP($M27,ACTIVIDADES!$B$9:$X$495,20,0),0)</f>
        <v>11/07/206</v>
      </c>
      <c r="AN27" s="55" t="str">
        <f>+IFERROR(VLOOKUP($M27,ACTIVIDADES!$B$9:$X$495,21,0),0)</f>
        <v>Se evidencia seguimiento al PAA. Se sugiere su reporte vía correo electrónico al lider de proceso y al profesional de planeación</v>
      </c>
      <c r="AO27" s="55">
        <f>+IFERROR(VLOOKUP($M27,ACTIVIDADES!$B$9:$X$495,22,0),0)</f>
        <v>0.27</v>
      </c>
      <c r="AP27" s="145" t="str">
        <f>+IFERROR(VLOOKUP($M27,ACTIVIDADES!$B$9:$X$495,23,0),0)</f>
        <v>EN EJECUCIÓN</v>
      </c>
      <c r="AQ27" s="88">
        <v>46230</v>
      </c>
      <c r="AR27" s="55">
        <v>0.25</v>
      </c>
      <c r="AS27" s="57" t="s">
        <v>3746</v>
      </c>
      <c r="AT27" s="29" t="s">
        <v>4</v>
      </c>
      <c r="AU27" s="57" t="s">
        <v>3639</v>
      </c>
      <c r="AV27" s="193" t="s">
        <v>3639</v>
      </c>
      <c r="AW27" s="193" t="s">
        <v>3639</v>
      </c>
      <c r="AX27" s="57" t="s">
        <v>3739</v>
      </c>
      <c r="AY27" s="176" t="str">
        <f t="shared" si="2"/>
        <v>EN EJECUCIÓN</v>
      </c>
      <c r="AZ27" s="55" t="str">
        <f>+IFERROR(VLOOKUP($M27,ACTIVIDADES!$B$9:$T$494,25,0),"")</f>
        <v/>
      </c>
      <c r="BA27" s="55" t="str">
        <f>+IFERROR(VLOOKUP($M27,ACTIVIDADES!$B$9:$T$494,26,0),"")</f>
        <v/>
      </c>
      <c r="BB27" s="55" t="str">
        <f>+IFERROR(VLOOKUP($M27,ACTIVIDADES!$B$9:$T$494,27,0),"")</f>
        <v/>
      </c>
      <c r="BC27" s="55" t="str">
        <f>+IFERROR(VLOOKUP($M27,ACTIVIDADES!$B$9:$T$494,28,0),"")</f>
        <v/>
      </c>
      <c r="BD27" s="55" t="str">
        <f>+IFERROR(VLOOKUP($M27,ACTIVIDADES!$B$9:$T$494,29,0),"")</f>
        <v/>
      </c>
      <c r="BE27" s="55" t="str">
        <f>+IFERROR(VLOOKUP($M27,ACTIVIDADES!$B$9:$T$494,30,0),"")</f>
        <v/>
      </c>
      <c r="BF27" s="58"/>
      <c r="BG27" s="58"/>
      <c r="BH27" s="59"/>
      <c r="BI27" s="59" t="s">
        <v>580</v>
      </c>
      <c r="BJ27" s="60" t="s">
        <v>3635</v>
      </c>
      <c r="BK27" s="61" t="s">
        <v>593</v>
      </c>
      <c r="BL27" s="62"/>
      <c r="BM27" s="55" t="str">
        <f>+IFERROR(VLOOKUP($M27,ACTIVIDADES!$B$9:$T$494,31,0),"")</f>
        <v/>
      </c>
      <c r="BN27" s="55" t="str">
        <f>+IFERROR(VLOOKUP($M27,ACTIVIDADES!$B$9:$T$494,32,0),"")</f>
        <v/>
      </c>
      <c r="BO27" s="55" t="str">
        <f>+IFERROR(VLOOKUP($M27,ACTIVIDADES!$B$9:$T$494,33,0),"")</f>
        <v/>
      </c>
      <c r="BP27" s="55" t="str">
        <f>+IFERROR(VLOOKUP($M27,ACTIVIDADES!$B$9:$T$494,34,0),"")</f>
        <v/>
      </c>
      <c r="BQ27" s="55" t="str">
        <f>+IFERROR(VLOOKUP($M27,ACTIVIDADES!$B$9:$T$494,35,0),"")</f>
        <v/>
      </c>
      <c r="BR27" s="55" t="str">
        <f>+IFERROR(VLOOKUP($M27,ACTIVIDADES!$B$9:$T$494,36,0),"")</f>
        <v/>
      </c>
      <c r="BS27" s="55" t="str">
        <f>+IFERROR(VLOOKUP($M27,ACTIVIDADES!$B$9:$T$494,37,0),"")</f>
        <v/>
      </c>
      <c r="BT27" s="58"/>
      <c r="BU27" s="58"/>
      <c r="BV27" s="59"/>
      <c r="BW27" s="59" t="s">
        <v>580</v>
      </c>
      <c r="BX27" s="60" t="s">
        <v>3635</v>
      </c>
      <c r="BY27" s="61" t="s">
        <v>593</v>
      </c>
      <c r="BZ27" s="62"/>
      <c r="CA27" s="7"/>
      <c r="CB27" s="7"/>
      <c r="CC27" s="7"/>
      <c r="CD27" s="7"/>
      <c r="CE27" s="7"/>
      <c r="CF27" s="7"/>
      <c r="CG27" s="7"/>
      <c r="CH27" s="7"/>
      <c r="CI27" s="7"/>
      <c r="CJ27" s="7"/>
      <c r="CK27" s="7"/>
      <c r="CL27" s="7"/>
      <c r="CM27" s="7"/>
      <c r="CN27" s="7"/>
      <c r="CO27" s="7"/>
      <c r="CP27" s="7"/>
      <c r="CQ27" s="7"/>
    </row>
    <row r="28" spans="1:95" customFormat="1" ht="93" customHeight="1" x14ac:dyDescent="0.35">
      <c r="A28" s="40">
        <f t="shared" si="1"/>
        <v>20</v>
      </c>
      <c r="B28" s="40" t="s">
        <v>521</v>
      </c>
      <c r="C28" s="40">
        <v>2021</v>
      </c>
      <c r="D28" s="40" t="s">
        <v>3750</v>
      </c>
      <c r="E28" s="323"/>
      <c r="F28" s="40" t="s">
        <v>810</v>
      </c>
      <c r="G28" s="40" t="s">
        <v>4634</v>
      </c>
      <c r="H28" s="42" t="s">
        <v>4661</v>
      </c>
      <c r="I28" s="42"/>
      <c r="J28" s="40" t="s">
        <v>4993</v>
      </c>
      <c r="K28" s="40" t="s">
        <v>5301</v>
      </c>
      <c r="L28" s="44" t="s">
        <v>1153</v>
      </c>
      <c r="M28" s="63" t="s">
        <v>3315</v>
      </c>
      <c r="N28" s="63" t="s">
        <v>5468</v>
      </c>
      <c r="O28" s="63" t="s">
        <v>3317</v>
      </c>
      <c r="P28" s="63">
        <v>1</v>
      </c>
      <c r="Q28" s="65">
        <v>44409</v>
      </c>
      <c r="R28" s="65">
        <v>44439</v>
      </c>
      <c r="S28" s="66">
        <f t="shared" si="0"/>
        <v>4.5</v>
      </c>
      <c r="T28" s="63" t="s">
        <v>702</v>
      </c>
      <c r="U28" s="63"/>
      <c r="V28" s="49">
        <f>+IFERROR(VLOOKUP($M28,ACTIVIDADES!$B$9:$Q$494,10,0),"")</f>
        <v>0</v>
      </c>
      <c r="W28" s="61">
        <f>+IFERROR(VLOOKUP($M28,ACTIVIDADES!$B$9:$Q$494,11,0)," ")</f>
        <v>0</v>
      </c>
      <c r="X28" s="61">
        <f>+IFERROR(VLOOKUP($M28,ACTIVIDADES!$B$9:$Q$494,12,0),"")</f>
        <v>0</v>
      </c>
      <c r="Y28" s="52">
        <f>+IFERROR(VLOOKUP($M28,ACTIVIDADES!$B$9:$Q$494,13,0),"")</f>
        <v>46153</v>
      </c>
      <c r="Z28" s="49" t="str">
        <f>+IFERROR(VLOOKUP($M28,ACTIVIDADES!$B$9:$Q$494,14,0),"")</f>
        <v>No se realizó seguimiento</v>
      </c>
      <c r="AA28" s="49">
        <f>+IFERROR(VLOOKUP($M28,ACTIVIDADES!$B$9:$Q$494,15,0),"")</f>
        <v>0</v>
      </c>
      <c r="AB28" s="54" t="str">
        <f>+IFERROR(VLOOKUP($M28,ACTIVIDADES!$B$9:$Q$494,16,0),"")</f>
        <v>VENCIDO</v>
      </c>
      <c r="AC28" s="144">
        <v>46157</v>
      </c>
      <c r="AD28" s="29">
        <v>0</v>
      </c>
      <c r="AE28" s="29" t="s">
        <v>3741</v>
      </c>
      <c r="AF28" s="29" t="s">
        <v>581</v>
      </c>
      <c r="AG28" s="29" t="s">
        <v>3737</v>
      </c>
      <c r="AH28" s="29" t="s">
        <v>3737</v>
      </c>
      <c r="AI28" s="29" t="s">
        <v>3737</v>
      </c>
      <c r="AJ28" s="55">
        <f>+IFERROR(VLOOKUP($M28,ACTIVIDADES!$B$9:$T$494,17,0),"")</f>
        <v>1</v>
      </c>
      <c r="AK28" s="80" t="str">
        <f>+IFERROR(VLOOKUP($M28,ACTIVIDADES!$B$9:$T$494,18,0),"")</f>
        <v>se adjunta la resolucion 101 de 2025, la cual de comformidad con sesion del comité se encuentra en proceso de derogacion por parte de un area distinta a esta dependencia (subdireccion adtiva y financiera)</v>
      </c>
      <c r="AL28" s="80" t="str">
        <f>+IFERROR(VLOOKUP($M28,ACTIVIDADES!$B$9:$T$494,19,0),"")</f>
        <v>https://dnbcgovco-my.sharepoint.com/my?id=%2Fpersonal%2Fyerlis%5Fpeinado%5Fdnbc%5Fgov%5Fco%2FDocuments%2FDRIVE%20EVIDENCIAS%20ACCIONES%20DE%20MEJORA&amp;viewid=2bd0da41%2Dc24a%2D4219%2D9b50%2D3f7b97ed8c4c</v>
      </c>
      <c r="AM28" s="55">
        <f>+IFERROR(VLOOKUP($M28,ACTIVIDADES!$B$9:$X$495,20,0),0)</f>
        <v>46218</v>
      </c>
      <c r="AN28" s="55" t="str">
        <f>+IFERROR(VLOOKUP($M28,ACTIVIDADES!$B$9:$X$495,21,0),0)</f>
        <v>Aunque adjunta resolución, en comité se determinó su derogación. El comité está constituido por Manual de Contratación, V2, disponible en SIG</v>
      </c>
      <c r="AO28" s="55">
        <f>+IFERROR(VLOOKUP($M28,ACTIVIDADES!$B$9:$X$495,22,0),0)</f>
        <v>1</v>
      </c>
      <c r="AP28" s="150" t="str">
        <f>+IFERROR(VLOOKUP($M28,ACTIVIDADES!$B$9:$X$495,23,0),0)</f>
        <v>CUMPLIDO</v>
      </c>
      <c r="AQ28" s="88" t="s">
        <v>3778</v>
      </c>
      <c r="AR28" s="55">
        <v>1</v>
      </c>
      <c r="AS28" s="57" t="s">
        <v>3842</v>
      </c>
      <c r="AT28" s="29" t="s">
        <v>579</v>
      </c>
      <c r="AU28" s="57" t="s">
        <v>3639</v>
      </c>
      <c r="AV28" s="193" t="s">
        <v>3639</v>
      </c>
      <c r="AW28" s="193" t="s">
        <v>3639</v>
      </c>
      <c r="AX28" s="193" t="s">
        <v>3739</v>
      </c>
      <c r="AY28" s="176" t="str">
        <f t="shared" si="2"/>
        <v>CUMPLIDAS</v>
      </c>
      <c r="AZ28" s="55" t="str">
        <f>+IFERROR(VLOOKUP($M28,ACTIVIDADES!$B$9:$T$494,25,0),"")</f>
        <v/>
      </c>
      <c r="BA28" s="55" t="str">
        <f>+IFERROR(VLOOKUP($M28,ACTIVIDADES!$B$9:$T$494,26,0),"")</f>
        <v/>
      </c>
      <c r="BB28" s="55" t="str">
        <f>+IFERROR(VLOOKUP($M28,ACTIVIDADES!$B$9:$T$494,27,0),"")</f>
        <v/>
      </c>
      <c r="BC28" s="55" t="str">
        <f>+IFERROR(VLOOKUP($M28,ACTIVIDADES!$B$9:$T$494,28,0),"")</f>
        <v/>
      </c>
      <c r="BD28" s="55" t="str">
        <f>+IFERROR(VLOOKUP($M28,ACTIVIDADES!$B$9:$T$494,29,0),"")</f>
        <v/>
      </c>
      <c r="BE28" s="55" t="str">
        <f>+IFERROR(VLOOKUP($M28,ACTIVIDADES!$B$9:$T$494,30,0),"")</f>
        <v/>
      </c>
      <c r="BF28" s="58"/>
      <c r="BG28" s="58"/>
      <c r="BH28" s="59"/>
      <c r="BI28" s="59" t="s">
        <v>580</v>
      </c>
      <c r="BJ28" s="60" t="s">
        <v>3635</v>
      </c>
      <c r="BK28" s="61" t="s">
        <v>593</v>
      </c>
      <c r="BL28" s="62"/>
      <c r="BM28" s="55" t="str">
        <f>+IFERROR(VLOOKUP($M28,ACTIVIDADES!$B$9:$T$494,31,0),"")</f>
        <v/>
      </c>
      <c r="BN28" s="55" t="str">
        <f>+IFERROR(VLOOKUP($M28,ACTIVIDADES!$B$9:$T$494,32,0),"")</f>
        <v/>
      </c>
      <c r="BO28" s="55" t="str">
        <f>+IFERROR(VLOOKUP($M28,ACTIVIDADES!$B$9:$T$494,33,0),"")</f>
        <v/>
      </c>
      <c r="BP28" s="55" t="str">
        <f>+IFERROR(VLOOKUP($M28,ACTIVIDADES!$B$9:$T$494,34,0),"")</f>
        <v/>
      </c>
      <c r="BQ28" s="55" t="str">
        <f>+IFERROR(VLOOKUP($M28,ACTIVIDADES!$B$9:$T$494,35,0),"")</f>
        <v/>
      </c>
      <c r="BR28" s="55" t="str">
        <f>+IFERROR(VLOOKUP($M28,ACTIVIDADES!$B$9:$T$494,36,0),"")</f>
        <v/>
      </c>
      <c r="BS28" s="55" t="str">
        <f>+IFERROR(VLOOKUP($M28,ACTIVIDADES!$B$9:$T$494,37,0),"")</f>
        <v/>
      </c>
      <c r="BT28" s="58"/>
      <c r="BU28" s="58"/>
      <c r="BV28" s="59"/>
      <c r="BW28" s="59" t="s">
        <v>580</v>
      </c>
      <c r="BX28" s="60" t="s">
        <v>3635</v>
      </c>
      <c r="BY28" s="61" t="s">
        <v>593</v>
      </c>
      <c r="BZ28" s="62"/>
      <c r="CA28" s="9"/>
      <c r="CB28" s="9"/>
      <c r="CC28" s="9"/>
      <c r="CD28" s="9"/>
      <c r="CE28" s="9"/>
      <c r="CF28" s="9"/>
      <c r="CG28" s="9"/>
      <c r="CH28" s="9"/>
      <c r="CI28" s="9"/>
      <c r="CJ28" s="9"/>
      <c r="CK28" s="9"/>
      <c r="CL28" s="9"/>
      <c r="CM28" s="9"/>
      <c r="CN28" s="9"/>
      <c r="CO28" s="9"/>
      <c r="CP28" s="9"/>
      <c r="CQ28" s="9"/>
    </row>
    <row r="29" spans="1:95" customFormat="1" ht="93" customHeight="1" x14ac:dyDescent="0.35">
      <c r="A29" s="40">
        <f t="shared" si="1"/>
        <v>21</v>
      </c>
      <c r="B29" s="40" t="s">
        <v>521</v>
      </c>
      <c r="C29" s="40">
        <v>2021</v>
      </c>
      <c r="D29" s="40" t="s">
        <v>3734</v>
      </c>
      <c r="E29" s="323"/>
      <c r="F29" s="40" t="s">
        <v>612</v>
      </c>
      <c r="G29" s="40" t="s">
        <v>4634</v>
      </c>
      <c r="H29" s="42" t="s">
        <v>4662</v>
      </c>
      <c r="I29" s="42" t="s">
        <v>3636</v>
      </c>
      <c r="J29" s="40" t="s">
        <v>4994</v>
      </c>
      <c r="K29" s="40" t="s">
        <v>3779</v>
      </c>
      <c r="L29" s="44" t="s">
        <v>1153</v>
      </c>
      <c r="M29" s="45" t="s">
        <v>2323</v>
      </c>
      <c r="N29" s="45" t="s">
        <v>5469</v>
      </c>
      <c r="O29" s="45" t="s">
        <v>1750</v>
      </c>
      <c r="P29" s="45">
        <v>1</v>
      </c>
      <c r="Q29" s="47">
        <v>46023</v>
      </c>
      <c r="R29" s="47">
        <v>46112</v>
      </c>
      <c r="S29" s="48">
        <f t="shared" si="0"/>
        <v>13.5</v>
      </c>
      <c r="T29" s="45" t="s">
        <v>755</v>
      </c>
      <c r="U29" s="45"/>
      <c r="V29" s="49">
        <f>+IFERROR(VLOOKUP($M29,ACTIVIDADES!$B$9:$Q$494,10,0),"")</f>
        <v>1</v>
      </c>
      <c r="W29" s="61" t="str">
        <f>+IFERROR(VLOOKUP($M29,ACTIVIDADES!$B$9:$Q$494,11,0)," ")</f>
        <v xml:space="preserve">Como evidencia queda el proceso PC-PE-05 Programación y seguimiento presupuestal V1 </v>
      </c>
      <c r="X29" s="51" t="str">
        <f>+IFERROR(VLOOKUP($M29,ACTIVIDADES!$B$9:$Q$494,12,0),"")</f>
        <v>https://dnbcgovco-my.sharepoint.com/:f:/g/personal/planeacion_dnbc_gov_co/IgAKPZEalRp3T7O44VwZjBLlARF86VpmllJA36VR9-2qDG8?e=W6XaGX</v>
      </c>
      <c r="Y29" s="52">
        <f>+IFERROR(VLOOKUP($M29,ACTIVIDADES!$B$9:$Q$494,13,0),"")</f>
        <v>46153</v>
      </c>
      <c r="Z29" s="49" t="str">
        <f>+IFERROR(VLOOKUP($M29,ACTIVIDADES!$B$9:$Q$494,14,0),"")</f>
        <v>Se formuló durante el primer trimestre el procedimiento PC-PE-05 Programación y seguimiento presupuestal V1</v>
      </c>
      <c r="AA29" s="49">
        <f>+IFERROR(VLOOKUP($M29,ACTIVIDADES!$B$9:$Q$494,15,0),"")</f>
        <v>1</v>
      </c>
      <c r="AB29" s="54" t="str">
        <f>+IFERROR(VLOOKUP($M29,ACTIVIDADES!$B$9:$Q$494,16,0),"")</f>
        <v>CUMPLIDO</v>
      </c>
      <c r="AC29" s="144">
        <v>46170</v>
      </c>
      <c r="AD29" s="29">
        <v>1</v>
      </c>
      <c r="AE29" s="28" t="s">
        <v>5782</v>
      </c>
      <c r="AF29" s="29" t="s">
        <v>579</v>
      </c>
      <c r="AG29" s="29" t="s">
        <v>3737</v>
      </c>
      <c r="AH29" s="29" t="s">
        <v>593</v>
      </c>
      <c r="AI29" s="29" t="s">
        <v>3752</v>
      </c>
      <c r="AJ29" s="55">
        <f>+IFERROR(VLOOKUP($M29,ACTIVIDADES!$B$9:$T$494,17,0),"")</f>
        <v>1</v>
      </c>
      <c r="AK29" s="80" t="str">
        <f>+IFERROR(VLOOKUP($M29,ACTIVIDADES!$B$9:$T$494,18,0),"")</f>
        <v xml:space="preserve">Como evidencia queda el proceso PC-PE-05 Programación y seguimiento presupuestal V1 </v>
      </c>
      <c r="AL29" s="80" t="str">
        <f>+IFERROR(VLOOKUP($M29,ACTIVIDADES!$B$9:$T$494,19,0),"")</f>
        <v>https://dnbcgovco-my.sharepoint.com/:f:/g/personal/planeacion_dnbc_gov_co/IgDlTTkE6gPMRZjTETbxch7dATaSM_TE5-agvqb3k7QgaDY?e=0V1Jx7</v>
      </c>
      <c r="AM29" s="55" t="str">
        <f>+IFERROR(VLOOKUP($M29,ACTIVIDADES!$B$9:$X$495,20,0),0)</f>
        <v>11/07/206</v>
      </c>
      <c r="AN29" s="55" t="str">
        <f>+IFERROR(VLOOKUP($M29,ACTIVIDADES!$B$9:$X$495,21,0),0)</f>
        <v>Actividad reportada con cumplimiento en el primer trimestre 2026</v>
      </c>
      <c r="AO29" s="55">
        <f>+IFERROR(VLOOKUP($M29,ACTIVIDADES!$B$9:$X$495,22,0),0)</f>
        <v>1</v>
      </c>
      <c r="AP29" s="150" t="str">
        <f>+IFERROR(VLOOKUP($M29,ACTIVIDADES!$B$9:$X$495,23,0),0)</f>
        <v>CUMPLIDO</v>
      </c>
      <c r="AQ29" s="129">
        <v>46245</v>
      </c>
      <c r="AR29" s="172">
        <v>1</v>
      </c>
      <c r="AS29" s="131" t="s">
        <v>5782</v>
      </c>
      <c r="AT29" s="29" t="s">
        <v>579</v>
      </c>
      <c r="AU29" s="57" t="s">
        <v>3639</v>
      </c>
      <c r="AV29" s="193" t="s">
        <v>3639</v>
      </c>
      <c r="AW29" s="193" t="s">
        <v>3639</v>
      </c>
      <c r="AX29" s="193" t="s">
        <v>3739</v>
      </c>
      <c r="AY29" s="176" t="str">
        <f t="shared" si="2"/>
        <v>CUMPLIDAS</v>
      </c>
      <c r="AZ29" s="55" t="str">
        <f>+IFERROR(VLOOKUP($M29,ACTIVIDADES!$B$9:$T$494,25,0),"")</f>
        <v/>
      </c>
      <c r="BA29" s="55" t="str">
        <f>+IFERROR(VLOOKUP($M29,ACTIVIDADES!$B$9:$T$494,26,0),"")</f>
        <v/>
      </c>
      <c r="BB29" s="55" t="str">
        <f>+IFERROR(VLOOKUP($M29,ACTIVIDADES!$B$9:$T$494,27,0),"")</f>
        <v/>
      </c>
      <c r="BC29" s="55" t="str">
        <f>+IFERROR(VLOOKUP($M29,ACTIVIDADES!$B$9:$T$494,28,0),"")</f>
        <v/>
      </c>
      <c r="BD29" s="55" t="str">
        <f>+IFERROR(VLOOKUP($M29,ACTIVIDADES!$B$9:$T$494,29,0),"")</f>
        <v/>
      </c>
      <c r="BE29" s="55" t="str">
        <f>+IFERROR(VLOOKUP($M29,ACTIVIDADES!$B$9:$T$494,30,0),"")</f>
        <v/>
      </c>
      <c r="BF29" s="58"/>
      <c r="BG29" s="58"/>
      <c r="BH29" s="59"/>
      <c r="BI29" s="59" t="s">
        <v>580</v>
      </c>
      <c r="BJ29" s="60" t="s">
        <v>3635</v>
      </c>
      <c r="BK29" s="61" t="s">
        <v>593</v>
      </c>
      <c r="BL29" s="62"/>
      <c r="BM29" s="55" t="str">
        <f>+IFERROR(VLOOKUP($M29,ACTIVIDADES!$B$9:$T$494,31,0),"")</f>
        <v/>
      </c>
      <c r="BN29" s="55" t="str">
        <f>+IFERROR(VLOOKUP($M29,ACTIVIDADES!$B$9:$T$494,32,0),"")</f>
        <v/>
      </c>
      <c r="BO29" s="55" t="str">
        <f>+IFERROR(VLOOKUP($M29,ACTIVIDADES!$B$9:$T$494,33,0),"")</f>
        <v/>
      </c>
      <c r="BP29" s="55" t="str">
        <f>+IFERROR(VLOOKUP($M29,ACTIVIDADES!$B$9:$T$494,34,0),"")</f>
        <v/>
      </c>
      <c r="BQ29" s="55" t="str">
        <f>+IFERROR(VLOOKUP($M29,ACTIVIDADES!$B$9:$T$494,35,0),"")</f>
        <v/>
      </c>
      <c r="BR29" s="55" t="str">
        <f>+IFERROR(VLOOKUP($M29,ACTIVIDADES!$B$9:$T$494,36,0),"")</f>
        <v/>
      </c>
      <c r="BS29" s="55" t="str">
        <f>+IFERROR(VLOOKUP($M29,ACTIVIDADES!$B$9:$T$494,37,0),"")</f>
        <v/>
      </c>
      <c r="BT29" s="58"/>
      <c r="BU29" s="58"/>
      <c r="BV29" s="59"/>
      <c r="BW29" s="59" t="s">
        <v>580</v>
      </c>
      <c r="BX29" s="60" t="s">
        <v>3635</v>
      </c>
      <c r="BY29" s="61" t="s">
        <v>593</v>
      </c>
      <c r="BZ29" s="62"/>
      <c r="CA29" s="9"/>
      <c r="CB29" s="9"/>
      <c r="CC29" s="9"/>
      <c r="CD29" s="9"/>
      <c r="CE29" s="9"/>
      <c r="CF29" s="9"/>
      <c r="CG29" s="9"/>
      <c r="CH29" s="9"/>
      <c r="CI29" s="9"/>
      <c r="CJ29" s="9"/>
      <c r="CK29" s="9"/>
      <c r="CL29" s="9"/>
      <c r="CM29" s="9"/>
      <c r="CN29" s="9"/>
      <c r="CO29" s="9"/>
      <c r="CP29" s="9"/>
      <c r="CQ29" s="9"/>
    </row>
    <row r="30" spans="1:95" customFormat="1" ht="158.5" customHeight="1" x14ac:dyDescent="0.35">
      <c r="A30" s="40">
        <f t="shared" si="1"/>
        <v>22</v>
      </c>
      <c r="B30" s="40" t="s">
        <v>521</v>
      </c>
      <c r="C30" s="40">
        <v>2021</v>
      </c>
      <c r="D30" s="40" t="s">
        <v>3750</v>
      </c>
      <c r="E30" s="323" t="s">
        <v>3780</v>
      </c>
      <c r="F30" s="40" t="s">
        <v>621</v>
      </c>
      <c r="G30" s="40" t="s">
        <v>4634</v>
      </c>
      <c r="H30" s="41" t="s">
        <v>4663</v>
      </c>
      <c r="I30" s="42" t="s">
        <v>3636</v>
      </c>
      <c r="J30" s="43" t="s">
        <v>4995</v>
      </c>
      <c r="K30" s="43" t="s">
        <v>3781</v>
      </c>
      <c r="L30" s="44" t="s">
        <v>1153</v>
      </c>
      <c r="M30" s="63" t="s">
        <v>1191</v>
      </c>
      <c r="N30" s="64" t="s">
        <v>1192</v>
      </c>
      <c r="O30" s="63" t="s">
        <v>1193</v>
      </c>
      <c r="P30" s="63">
        <v>12</v>
      </c>
      <c r="Q30" s="65">
        <v>44409</v>
      </c>
      <c r="R30" s="65">
        <v>44742</v>
      </c>
      <c r="S30" s="66">
        <f t="shared" si="0"/>
        <v>49.35</v>
      </c>
      <c r="T30" s="63" t="s">
        <v>622</v>
      </c>
      <c r="U30" s="63" t="s">
        <v>1180</v>
      </c>
      <c r="V30" s="49">
        <f>+IFERROR(VLOOKUP($M30,ACTIVIDADES!$B$9:$Q$494,10,0),"")</f>
        <v>1</v>
      </c>
      <c r="W30" s="50" t="str">
        <f>+IFERROR(VLOOKUP($M30,ACTIVIDADES!$B$9:$Q$494,11,0)," ")</f>
        <v>Durante las vigencias 2022 y 2023 se presentaron informes de seguimiento al PAA en los comités de contratación. 
Esta actividad sigue contemplada en el procedimiento vigente</v>
      </c>
      <c r="X30" s="51" t="str">
        <f>+IFERROR(VLOOKUP($M30,ACTIVIDADES!$B$9:$Q$494,12,0),"")</f>
        <v>https://dnbcgovco-my.sharepoint.com/:b:/g/personal/planeacion_dnbc_gov_co/IQDNdvWv1y91Tp4Dh16MArLvAdjffmzNDv9k9_c3is0NPQs?e=nxlmmL</v>
      </c>
      <c r="Y30" s="52">
        <f>+IFERROR(VLOOKUP($M30,ACTIVIDADES!$B$9:$Q$494,13,0),"")</f>
        <v>46153</v>
      </c>
      <c r="Z30" s="53" t="str">
        <f>+IFERROR(VLOOKUP($M30,ACTIVIDADES!$B$9:$Q$494,14,0),"")</f>
        <v>Se evidencia documentación de la actividad en el procedimiento. Se ha realizado seguimientos durante 2026 en matriz de gestión contractual</v>
      </c>
      <c r="AA30" s="49">
        <f>+IFERROR(VLOOKUP($M30,ACTIVIDADES!$B$9:$Q$494,15,0),"")</f>
        <v>1</v>
      </c>
      <c r="AB30" s="54" t="str">
        <f>+IFERROR(VLOOKUP($M30,ACTIVIDADES!$B$9:$Q$494,16,0),"")</f>
        <v>CUMPLIDO</v>
      </c>
      <c r="AC30" s="144">
        <v>46178</v>
      </c>
      <c r="AD30" s="29">
        <v>1</v>
      </c>
      <c r="AE30" s="29" t="s">
        <v>3782</v>
      </c>
      <c r="AF30" s="28" t="s">
        <v>578</v>
      </c>
      <c r="AG30" s="29" t="s">
        <v>3737</v>
      </c>
      <c r="AH30" s="29" t="s">
        <v>593</v>
      </c>
      <c r="AI30" s="29" t="s">
        <v>3752</v>
      </c>
      <c r="AJ30" s="55">
        <f>+IFERROR(VLOOKUP($M30,ACTIVIDADES!$B$9:$T$494,17,0),"")</f>
        <v>1</v>
      </c>
      <c r="AK30" s="80" t="str">
        <f>+IFERROR(VLOOKUP($M30,ACTIVIDADES!$B$9:$T$494,18,0),"")</f>
        <v>Durante las vigencias 2022 y 2023 se presentaron informes de seguimiento al PAA en los comités de contratación. 
Esta actividad sigue contemplada en el procedimiento vigente</v>
      </c>
      <c r="AL30" s="80" t="str">
        <f>+IFERROR(VLOOKUP($M30,ACTIVIDADES!$B$9:$T$494,19,0),"")</f>
        <v>https://dnbcgovco-my.sharepoint.com/my?id=%2Fpersonal%2Fplaneacion%5Fdnbc%5Fgov%5Fco%2FDocuments%2FDocumentos%20SIGE%2F6%2E%20Planes%2FPLAN%20DE%20MEJORA%2F2026%2F02%2E%20Seguimiento%20Segundo%20Trimestre%2F01%2E%20Planeaci%C3%B3n%20Estrat%C3%A9gica&amp;viewid=efb70791%2Db8ab%2D49e7%2Db552%2Dd3d4cbe976b9</v>
      </c>
      <c r="AM30" s="55">
        <f>+IFERROR(VLOOKUP($M30,ACTIVIDADES!$B$9:$X$495,20,0),0)</f>
        <v>46213</v>
      </c>
      <c r="AN30" s="55" t="str">
        <f>+IFERROR(VLOOKUP($M30,ACTIVIDADES!$B$9:$X$495,21,0),0)</f>
        <v>Se evidencia documentación de la actividad en el procedimiento. Se ha realizado seguimientos durante 2026 en matriz de gestión contractual</v>
      </c>
      <c r="AO30" s="55">
        <f>+IFERROR(VLOOKUP($M30,ACTIVIDADES!$B$9:$X$495,22,0),0)</f>
        <v>1</v>
      </c>
      <c r="AP30" s="150" t="str">
        <f>+IFERROR(VLOOKUP($M30,ACTIVIDADES!$B$9:$X$495,23,0),0)</f>
        <v>CUMPLIDO</v>
      </c>
      <c r="AQ30" s="88">
        <v>46244</v>
      </c>
      <c r="AR30" s="356">
        <v>0.1</v>
      </c>
      <c r="AS30" s="375" t="s">
        <v>4617</v>
      </c>
      <c r="AT30" s="29" t="s">
        <v>4</v>
      </c>
      <c r="AU30" s="193" t="s">
        <v>3639</v>
      </c>
      <c r="AV30" s="193" t="s">
        <v>3639</v>
      </c>
      <c r="AW30" s="193" t="s">
        <v>3639</v>
      </c>
      <c r="AX30" s="57" t="s">
        <v>3739</v>
      </c>
      <c r="AY30" s="176" t="str">
        <f t="shared" si="2"/>
        <v>EN EJECUCIÓN</v>
      </c>
      <c r="AZ30" s="55" t="str">
        <f>+IFERROR(VLOOKUP($M30,ACTIVIDADES!$B$9:$T$494,25,0),"")</f>
        <v/>
      </c>
      <c r="BA30" s="55" t="str">
        <f>+IFERROR(VLOOKUP($M30,ACTIVIDADES!$B$9:$T$494,26,0),"")</f>
        <v/>
      </c>
      <c r="BB30" s="55" t="str">
        <f>+IFERROR(VLOOKUP($M30,ACTIVIDADES!$B$9:$T$494,27,0),"")</f>
        <v/>
      </c>
      <c r="BC30" s="55" t="str">
        <f>+IFERROR(VLOOKUP($M30,ACTIVIDADES!$B$9:$T$494,28,0),"")</f>
        <v/>
      </c>
      <c r="BD30" s="55" t="str">
        <f>+IFERROR(VLOOKUP($M30,ACTIVIDADES!$B$9:$T$494,29,0),"")</f>
        <v/>
      </c>
      <c r="BE30" s="55" t="str">
        <f>+IFERROR(VLOOKUP($M30,ACTIVIDADES!$B$9:$T$494,30,0),"")</f>
        <v/>
      </c>
      <c r="BF30" s="58"/>
      <c r="BG30" s="58"/>
      <c r="BH30" s="59"/>
      <c r="BI30" s="59" t="s">
        <v>580</v>
      </c>
      <c r="BJ30" s="60" t="s">
        <v>3635</v>
      </c>
      <c r="BK30" s="61" t="s">
        <v>593</v>
      </c>
      <c r="BL30" s="62"/>
      <c r="BM30" s="55" t="str">
        <f>+IFERROR(VLOOKUP($M30,ACTIVIDADES!$B$9:$T$494,31,0),"")</f>
        <v/>
      </c>
      <c r="BN30" s="55" t="str">
        <f>+IFERROR(VLOOKUP($M30,ACTIVIDADES!$B$9:$T$494,32,0),"")</f>
        <v/>
      </c>
      <c r="BO30" s="55" t="str">
        <f>+IFERROR(VLOOKUP($M30,ACTIVIDADES!$B$9:$T$494,33,0),"")</f>
        <v/>
      </c>
      <c r="BP30" s="55" t="str">
        <f>+IFERROR(VLOOKUP($M30,ACTIVIDADES!$B$9:$T$494,34,0),"")</f>
        <v/>
      </c>
      <c r="BQ30" s="55" t="str">
        <f>+IFERROR(VLOOKUP($M30,ACTIVIDADES!$B$9:$T$494,35,0),"")</f>
        <v/>
      </c>
      <c r="BR30" s="55" t="str">
        <f>+IFERROR(VLOOKUP($M30,ACTIVIDADES!$B$9:$T$494,36,0),"")</f>
        <v/>
      </c>
      <c r="BS30" s="55" t="str">
        <f>+IFERROR(VLOOKUP($M30,ACTIVIDADES!$B$9:$T$494,37,0),"")</f>
        <v/>
      </c>
      <c r="BT30" s="58"/>
      <c r="BU30" s="58"/>
      <c r="BV30" s="59"/>
      <c r="BW30" s="59" t="s">
        <v>580</v>
      </c>
      <c r="BX30" s="60" t="s">
        <v>3635</v>
      </c>
      <c r="BY30" s="61" t="s">
        <v>593</v>
      </c>
      <c r="BZ30" s="62"/>
      <c r="CA30" s="7"/>
      <c r="CB30" s="7"/>
      <c r="CC30" s="7"/>
      <c r="CD30" s="7"/>
      <c r="CE30" s="7"/>
      <c r="CF30" s="7"/>
      <c r="CG30" s="7"/>
      <c r="CH30" s="7"/>
      <c r="CI30" s="7"/>
      <c r="CJ30" s="7"/>
      <c r="CK30" s="7"/>
      <c r="CL30" s="7"/>
      <c r="CM30" s="7"/>
      <c r="CN30" s="7"/>
      <c r="CO30" s="7"/>
      <c r="CP30" s="7"/>
      <c r="CQ30" s="7"/>
    </row>
    <row r="31" spans="1:95" customFormat="1" ht="93" customHeight="1" x14ac:dyDescent="0.35">
      <c r="A31" s="40">
        <f t="shared" si="1"/>
        <v>23</v>
      </c>
      <c r="B31" s="40" t="s">
        <v>521</v>
      </c>
      <c r="C31" s="40">
        <v>2021</v>
      </c>
      <c r="D31" s="40" t="s">
        <v>3734</v>
      </c>
      <c r="E31" s="323"/>
      <c r="F31" s="40" t="s">
        <v>842</v>
      </c>
      <c r="G31" s="40" t="s">
        <v>4635</v>
      </c>
      <c r="H31" s="42" t="s">
        <v>4664</v>
      </c>
      <c r="I31" s="42"/>
      <c r="J31" s="40" t="s">
        <v>4996</v>
      </c>
      <c r="K31" s="40" t="s">
        <v>5302</v>
      </c>
      <c r="L31" s="44" t="s">
        <v>1153</v>
      </c>
      <c r="M31" s="45" t="s">
        <v>1796</v>
      </c>
      <c r="N31" s="45" t="s">
        <v>1797</v>
      </c>
      <c r="O31" s="45" t="s">
        <v>1342</v>
      </c>
      <c r="P31" s="45">
        <v>1</v>
      </c>
      <c r="Q31" s="47">
        <v>46082</v>
      </c>
      <c r="R31" s="47">
        <v>46173</v>
      </c>
      <c r="S31" s="48">
        <f t="shared" si="0"/>
        <v>13.5</v>
      </c>
      <c r="T31" s="45" t="s">
        <v>624</v>
      </c>
      <c r="U31" s="45" t="s">
        <v>1798</v>
      </c>
      <c r="V31" s="49">
        <f>+IFERROR(VLOOKUP($M31,ACTIVIDADES!$B$9:$Q$494,10,0),"")</f>
        <v>0</v>
      </c>
      <c r="W31" s="61">
        <f>+IFERROR(VLOOKUP($M31,ACTIVIDADES!$B$9:$Q$494,11,0)," ")</f>
        <v>0</v>
      </c>
      <c r="X31" s="61">
        <f>+IFERROR(VLOOKUP($M31,ACTIVIDADES!$B$9:$Q$494,12,0),"")</f>
        <v>0</v>
      </c>
      <c r="Y31" s="52">
        <f>+IFERROR(VLOOKUP($M31,ACTIVIDADES!$B$9:$Q$494,13,0),"")</f>
        <v>46153</v>
      </c>
      <c r="Z31" s="49" t="str">
        <f>+IFERROR(VLOOKUP($M31,ACTIVIDADES!$B$9:$Q$494,14,0),"")</f>
        <v>No se evidencia seguimiento</v>
      </c>
      <c r="AA31" s="49">
        <f>+IFERROR(VLOOKUP($M31,ACTIVIDADES!$B$9:$Q$494,15,0),"")</f>
        <v>0</v>
      </c>
      <c r="AB31" s="54" t="str">
        <f>+IFERROR(VLOOKUP($M31,ACTIVIDADES!$B$9:$Q$494,16,0),"")</f>
        <v>EJECUCIÓN</v>
      </c>
      <c r="AC31" s="144">
        <v>46157</v>
      </c>
      <c r="AD31" s="29">
        <v>0</v>
      </c>
      <c r="AE31" s="29" t="s">
        <v>3741</v>
      </c>
      <c r="AF31" s="28" t="s">
        <v>580</v>
      </c>
      <c r="AG31" s="29" t="s">
        <v>3737</v>
      </c>
      <c r="AH31" s="29" t="s">
        <v>3737</v>
      </c>
      <c r="AI31" s="29" t="s">
        <v>3737</v>
      </c>
      <c r="AJ31" s="55">
        <f>+IFERROR(VLOOKUP($M31,ACTIVIDADES!$B$9:$T$494,17,0),"")</f>
        <v>1</v>
      </c>
      <c r="AK31" s="80" t="str">
        <f>+IFERROR(VLOOKUP($M31,ACTIVIDADES!$B$9:$T$494,18,0),"")</f>
        <v>se aporta nomina -del 1 de marzo a 31 de mayo</v>
      </c>
      <c r="AL31" s="80" t="str">
        <f>+IFERROR(VLOOKUP($M31,ACTIVIDADES!$B$9:$T$494,19,0),"")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31" s="55">
        <f>+IFERROR(VLOOKUP($M31,ACTIVIDADES!$B$9:$X$495,20,0),0)</f>
        <v>46214</v>
      </c>
      <c r="AN31" s="55" t="str">
        <f>+IFERROR(VLOOKUP($M31,ACTIVIDADES!$B$9:$X$495,21,0),0)</f>
        <v>Se evidencia informe de seguimiento a las incapacidades de la DNBC en el periodo en mención. Se sugiere incluir en evidencias correo de socialización con lider de proceso</v>
      </c>
      <c r="AO31" s="55">
        <f>+IFERROR(VLOOKUP($M31,ACTIVIDADES!$B$9:$X$495,22,0),0)</f>
        <v>1</v>
      </c>
      <c r="AP31" s="150" t="str">
        <f>+IFERROR(VLOOKUP($M31,ACTIVIDADES!$B$9:$X$495,23,0),0)</f>
        <v>CUMPLIDO</v>
      </c>
      <c r="AQ31" s="88">
        <v>46230</v>
      </c>
      <c r="AR31" s="55">
        <v>1</v>
      </c>
      <c r="AS31" s="57" t="s">
        <v>3842</v>
      </c>
      <c r="AT31" s="29" t="s">
        <v>579</v>
      </c>
      <c r="AU31" s="57" t="s">
        <v>3639</v>
      </c>
      <c r="AV31" s="193" t="s">
        <v>3639</v>
      </c>
      <c r="AW31" s="193" t="s">
        <v>3639</v>
      </c>
      <c r="AX31" s="193" t="s">
        <v>3739</v>
      </c>
      <c r="AY31" s="176" t="str">
        <f t="shared" si="2"/>
        <v>CUMPLIDAS</v>
      </c>
      <c r="AZ31" s="55" t="str">
        <f>+IFERROR(VLOOKUP($M31,ACTIVIDADES!$B$9:$T$494,25,0),"")</f>
        <v/>
      </c>
      <c r="BA31" s="55" t="str">
        <f>+IFERROR(VLOOKUP($M31,ACTIVIDADES!$B$9:$T$494,26,0),"")</f>
        <v/>
      </c>
      <c r="BB31" s="55" t="str">
        <f>+IFERROR(VLOOKUP($M31,ACTIVIDADES!$B$9:$T$494,27,0),"")</f>
        <v/>
      </c>
      <c r="BC31" s="55" t="str">
        <f>+IFERROR(VLOOKUP($M31,ACTIVIDADES!$B$9:$T$494,28,0),"")</f>
        <v/>
      </c>
      <c r="BD31" s="55" t="str">
        <f>+IFERROR(VLOOKUP($M31,ACTIVIDADES!$B$9:$T$494,29,0),"")</f>
        <v/>
      </c>
      <c r="BE31" s="55" t="str">
        <f>+IFERROR(VLOOKUP($M31,ACTIVIDADES!$B$9:$T$494,30,0),"")</f>
        <v/>
      </c>
      <c r="BF31" s="58"/>
      <c r="BG31" s="58"/>
      <c r="BH31" s="59"/>
      <c r="BI31" s="59" t="s">
        <v>580</v>
      </c>
      <c r="BJ31" s="60" t="s">
        <v>3635</v>
      </c>
      <c r="BK31" s="61" t="s">
        <v>593</v>
      </c>
      <c r="BL31" s="62"/>
      <c r="BM31" s="55" t="str">
        <f>+IFERROR(VLOOKUP($M31,ACTIVIDADES!$B$9:$T$494,31,0),"")</f>
        <v/>
      </c>
      <c r="BN31" s="55" t="str">
        <f>+IFERROR(VLOOKUP($M31,ACTIVIDADES!$B$9:$T$494,32,0),"")</f>
        <v/>
      </c>
      <c r="BO31" s="55" t="str">
        <f>+IFERROR(VLOOKUP($M31,ACTIVIDADES!$B$9:$T$494,33,0),"")</f>
        <v/>
      </c>
      <c r="BP31" s="55" t="str">
        <f>+IFERROR(VLOOKUP($M31,ACTIVIDADES!$B$9:$T$494,34,0),"")</f>
        <v/>
      </c>
      <c r="BQ31" s="55" t="str">
        <f>+IFERROR(VLOOKUP($M31,ACTIVIDADES!$B$9:$T$494,35,0),"")</f>
        <v/>
      </c>
      <c r="BR31" s="55" t="str">
        <f>+IFERROR(VLOOKUP($M31,ACTIVIDADES!$B$9:$T$494,36,0),"")</f>
        <v/>
      </c>
      <c r="BS31" s="55" t="str">
        <f>+IFERROR(VLOOKUP($M31,ACTIVIDADES!$B$9:$T$494,37,0),"")</f>
        <v/>
      </c>
      <c r="BT31" s="58"/>
      <c r="BU31" s="58"/>
      <c r="BV31" s="59"/>
      <c r="BW31" s="59" t="s">
        <v>580</v>
      </c>
      <c r="BX31" s="60" t="s">
        <v>3635</v>
      </c>
      <c r="BY31" s="61" t="s">
        <v>593</v>
      </c>
      <c r="BZ31" s="62"/>
      <c r="CA31" s="9"/>
      <c r="CB31" s="9"/>
      <c r="CC31" s="9"/>
      <c r="CD31" s="9"/>
      <c r="CE31" s="9"/>
      <c r="CF31" s="9"/>
      <c r="CG31" s="9"/>
      <c r="CH31" s="9"/>
      <c r="CI31" s="9"/>
      <c r="CJ31" s="9"/>
      <c r="CK31" s="9"/>
      <c r="CL31" s="9"/>
      <c r="CM31" s="9"/>
      <c r="CN31" s="9"/>
      <c r="CO31" s="9"/>
      <c r="CP31" s="9"/>
      <c r="CQ31" s="9"/>
    </row>
    <row r="32" spans="1:95" customFormat="1" ht="93" customHeight="1" x14ac:dyDescent="0.35">
      <c r="A32" s="40">
        <f t="shared" si="1"/>
        <v>24</v>
      </c>
      <c r="B32" s="40" t="s">
        <v>521</v>
      </c>
      <c r="C32" s="40">
        <v>2021</v>
      </c>
      <c r="D32" s="40" t="s">
        <v>3734</v>
      </c>
      <c r="E32" s="323"/>
      <c r="F32" s="40" t="s">
        <v>842</v>
      </c>
      <c r="G32" s="40" t="s">
        <v>4635</v>
      </c>
      <c r="H32" s="41" t="s">
        <v>4664</v>
      </c>
      <c r="I32" s="42"/>
      <c r="J32" s="43" t="s">
        <v>4997</v>
      </c>
      <c r="K32" s="43" t="s">
        <v>5303</v>
      </c>
      <c r="L32" s="44" t="s">
        <v>1153</v>
      </c>
      <c r="M32" s="63" t="s">
        <v>1801</v>
      </c>
      <c r="N32" s="64" t="s">
        <v>1802</v>
      </c>
      <c r="O32" s="63" t="s">
        <v>1803</v>
      </c>
      <c r="P32" s="63">
        <v>1</v>
      </c>
      <c r="Q32" s="65">
        <v>44409</v>
      </c>
      <c r="R32" s="65">
        <v>44561</v>
      </c>
      <c r="S32" s="66">
        <f t="shared" si="0"/>
        <v>22.5</v>
      </c>
      <c r="T32" s="63" t="s">
        <v>624</v>
      </c>
      <c r="U32" s="63" t="s">
        <v>1798</v>
      </c>
      <c r="V32" s="49">
        <f>+IFERROR(VLOOKUP($M32,ACTIVIDADES!$B$9:$Q$494,10,0),"")</f>
        <v>0</v>
      </c>
      <c r="W32" s="50">
        <f>+IFERROR(VLOOKUP($M32,ACTIVIDADES!$B$9:$Q$494,11,0)," ")</f>
        <v>0</v>
      </c>
      <c r="X32" s="61">
        <f>+IFERROR(VLOOKUP($M32,ACTIVIDADES!$B$9:$Q$494,12,0),"")</f>
        <v>0</v>
      </c>
      <c r="Y32" s="52">
        <f>+IFERROR(VLOOKUP($M32,ACTIVIDADES!$B$9:$Q$494,13,0),"")</f>
        <v>46153</v>
      </c>
      <c r="Z32" s="53" t="str">
        <f>+IFERROR(VLOOKUP($M32,ACTIVIDADES!$B$9:$Q$494,14,0),"")</f>
        <v>No se evidencia seguimiento</v>
      </c>
      <c r="AA32" s="49">
        <f>+IFERROR(VLOOKUP($M32,ACTIVIDADES!$B$9:$Q$494,15,0),"")</f>
        <v>0</v>
      </c>
      <c r="AB32" s="54" t="str">
        <f>+IFERROR(VLOOKUP($M32,ACTIVIDADES!$B$9:$Q$494,16,0),"")</f>
        <v>VENCIDO</v>
      </c>
      <c r="AC32" s="144">
        <v>46157</v>
      </c>
      <c r="AD32" s="29">
        <v>0</v>
      </c>
      <c r="AE32" s="29" t="s">
        <v>3741</v>
      </c>
      <c r="AF32" s="29" t="s">
        <v>581</v>
      </c>
      <c r="AG32" s="29" t="s">
        <v>3737</v>
      </c>
      <c r="AH32" s="29" t="s">
        <v>3737</v>
      </c>
      <c r="AI32" s="29" t="s">
        <v>3737</v>
      </c>
      <c r="AJ32" s="55">
        <f>+IFERROR(VLOOKUP($M32,ACTIVIDADES!$B$9:$T$494,17,0),"")</f>
        <v>1</v>
      </c>
      <c r="AK32" s="80" t="str">
        <f>+IFERROR(VLOOKUP($M32,ACTIVIDADES!$B$9:$T$494,18,0),"")</f>
        <v xml:space="preserve">se adjunta reporte cobro coactivo </v>
      </c>
      <c r="AL32" s="80" t="str">
        <f>+IFERROR(VLOOKUP($M32,ACTIVIDADES!$B$9:$T$494,19,0),"")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32" s="55">
        <f>+IFERROR(VLOOKUP($M32,ACTIVIDADES!$B$9:$X$495,20,0),0)</f>
        <v>46214</v>
      </c>
      <c r="AN32" s="55" t="str">
        <f>+IFERROR(VLOOKUP($M32,ACTIVIDADES!$B$9:$X$495,21,0),0)</f>
        <v>Se evidencia informe de seguimiento a cobros pendientes de la vigencia 2021 y su remisión al lider del proceso. Se sugiere que se incluya información de las demás vigencias</v>
      </c>
      <c r="AO32" s="55">
        <f>+IFERROR(VLOOKUP($M32,ACTIVIDADES!$B$9:$X$495,22,0),0)</f>
        <v>0.8</v>
      </c>
      <c r="AP32" s="145" t="str">
        <f>+IFERROR(VLOOKUP($M32,ACTIVIDADES!$B$9:$X$495,23,0),0)</f>
        <v>EN EJECUCIÓN</v>
      </c>
      <c r="AQ32" s="88">
        <v>46230</v>
      </c>
      <c r="AR32" s="55">
        <v>0.8</v>
      </c>
      <c r="AS32" s="340" t="s">
        <v>3783</v>
      </c>
      <c r="AT32" s="29" t="s">
        <v>4</v>
      </c>
      <c r="AU32" s="57" t="s">
        <v>3639</v>
      </c>
      <c r="AV32" s="193" t="s">
        <v>3639</v>
      </c>
      <c r="AW32" s="193" t="s">
        <v>3639</v>
      </c>
      <c r="AX32" s="57" t="s">
        <v>3739</v>
      </c>
      <c r="AY32" s="176" t="str">
        <f t="shared" si="2"/>
        <v>EN EJECUCIÓN</v>
      </c>
      <c r="AZ32" s="55" t="str">
        <f>+IFERROR(VLOOKUP($M32,ACTIVIDADES!$B$9:$T$494,25,0),"")</f>
        <v/>
      </c>
      <c r="BA32" s="55" t="str">
        <f>+IFERROR(VLOOKUP($M32,ACTIVIDADES!$B$9:$T$494,26,0),"")</f>
        <v/>
      </c>
      <c r="BB32" s="55" t="str">
        <f>+IFERROR(VLOOKUP($M32,ACTIVIDADES!$B$9:$T$494,27,0),"")</f>
        <v/>
      </c>
      <c r="BC32" s="55" t="str">
        <f>+IFERROR(VLOOKUP($M32,ACTIVIDADES!$B$9:$T$494,28,0),"")</f>
        <v/>
      </c>
      <c r="BD32" s="55" t="str">
        <f>+IFERROR(VLOOKUP($M32,ACTIVIDADES!$B$9:$T$494,29,0),"")</f>
        <v/>
      </c>
      <c r="BE32" s="55" t="str">
        <f>+IFERROR(VLOOKUP($M32,ACTIVIDADES!$B$9:$T$494,30,0),"")</f>
        <v/>
      </c>
      <c r="BF32" s="58"/>
      <c r="BG32" s="58"/>
      <c r="BH32" s="59"/>
      <c r="BI32" s="59" t="s">
        <v>580</v>
      </c>
      <c r="BJ32" s="60" t="s">
        <v>3635</v>
      </c>
      <c r="BK32" s="61" t="s">
        <v>593</v>
      </c>
      <c r="BL32" s="62"/>
      <c r="BM32" s="55" t="str">
        <f>+IFERROR(VLOOKUP($M32,ACTIVIDADES!$B$9:$T$494,31,0),"")</f>
        <v/>
      </c>
      <c r="BN32" s="55" t="str">
        <f>+IFERROR(VLOOKUP($M32,ACTIVIDADES!$B$9:$T$494,32,0),"")</f>
        <v/>
      </c>
      <c r="BO32" s="55" t="str">
        <f>+IFERROR(VLOOKUP($M32,ACTIVIDADES!$B$9:$T$494,33,0),"")</f>
        <v/>
      </c>
      <c r="BP32" s="55" t="str">
        <f>+IFERROR(VLOOKUP($M32,ACTIVIDADES!$B$9:$T$494,34,0),"")</f>
        <v/>
      </c>
      <c r="BQ32" s="55" t="str">
        <f>+IFERROR(VLOOKUP($M32,ACTIVIDADES!$B$9:$T$494,35,0),"")</f>
        <v/>
      </c>
      <c r="BR32" s="55" t="str">
        <f>+IFERROR(VLOOKUP($M32,ACTIVIDADES!$B$9:$T$494,36,0),"")</f>
        <v/>
      </c>
      <c r="BS32" s="55" t="str">
        <f>+IFERROR(VLOOKUP($M32,ACTIVIDADES!$B$9:$T$494,37,0),"")</f>
        <v/>
      </c>
      <c r="BT32" s="58"/>
      <c r="BU32" s="58"/>
      <c r="BV32" s="59"/>
      <c r="BW32" s="59" t="s">
        <v>580</v>
      </c>
      <c r="BX32" s="60" t="s">
        <v>3635</v>
      </c>
      <c r="BY32" s="61" t="s">
        <v>593</v>
      </c>
      <c r="BZ32" s="62"/>
      <c r="CA32" s="7"/>
      <c r="CB32" s="7"/>
      <c r="CC32" s="7"/>
      <c r="CD32" s="7"/>
      <c r="CE32" s="7"/>
      <c r="CF32" s="7"/>
      <c r="CG32" s="7"/>
      <c r="CH32" s="7"/>
      <c r="CI32" s="7"/>
      <c r="CJ32" s="7"/>
      <c r="CK32" s="7"/>
      <c r="CL32" s="7"/>
      <c r="CM32" s="7"/>
      <c r="CN32" s="7"/>
      <c r="CO32" s="7"/>
      <c r="CP32" s="7"/>
      <c r="CQ32" s="7"/>
    </row>
    <row r="33" spans="1:95" customFormat="1" ht="93" customHeight="1" x14ac:dyDescent="0.35">
      <c r="A33" s="40">
        <f t="shared" si="1"/>
        <v>25</v>
      </c>
      <c r="B33" s="40" t="s">
        <v>521</v>
      </c>
      <c r="C33" s="40">
        <v>2021</v>
      </c>
      <c r="D33" s="40" t="s">
        <v>3734</v>
      </c>
      <c r="E33" s="323"/>
      <c r="F33" s="40" t="s">
        <v>842</v>
      </c>
      <c r="G33" s="40" t="s">
        <v>4635</v>
      </c>
      <c r="H33" s="42" t="s">
        <v>4664</v>
      </c>
      <c r="I33" s="42"/>
      <c r="J33" s="40" t="s">
        <v>4998</v>
      </c>
      <c r="K33" s="40" t="s">
        <v>5303</v>
      </c>
      <c r="L33" s="44" t="s">
        <v>1153</v>
      </c>
      <c r="M33" s="45" t="s">
        <v>1796</v>
      </c>
      <c r="N33" s="45" t="s">
        <v>1797</v>
      </c>
      <c r="O33" s="45" t="s">
        <v>1342</v>
      </c>
      <c r="P33" s="45">
        <v>1</v>
      </c>
      <c r="Q33" s="47">
        <v>46082</v>
      </c>
      <c r="R33" s="47">
        <v>46173</v>
      </c>
      <c r="S33" s="48">
        <f t="shared" si="0"/>
        <v>13.5</v>
      </c>
      <c r="T33" s="45" t="s">
        <v>624</v>
      </c>
      <c r="U33" s="45" t="s">
        <v>1798</v>
      </c>
      <c r="V33" s="49">
        <f>+IFERROR(VLOOKUP($M33,ACTIVIDADES!$B$9:$Q$494,10,0),"")</f>
        <v>0</v>
      </c>
      <c r="W33" s="61">
        <f>+IFERROR(VLOOKUP($M33,ACTIVIDADES!$B$9:$Q$494,11,0)," ")</f>
        <v>0</v>
      </c>
      <c r="X33" s="61">
        <f>+IFERROR(VLOOKUP($M33,ACTIVIDADES!$B$9:$Q$494,12,0),"")</f>
        <v>0</v>
      </c>
      <c r="Y33" s="52">
        <f>+IFERROR(VLOOKUP($M33,ACTIVIDADES!$B$9:$Q$494,13,0),"")</f>
        <v>46153</v>
      </c>
      <c r="Z33" s="49" t="str">
        <f>+IFERROR(VLOOKUP($M33,ACTIVIDADES!$B$9:$Q$494,14,0),"")</f>
        <v>No se evidencia seguimiento</v>
      </c>
      <c r="AA33" s="49">
        <f>+IFERROR(VLOOKUP($M33,ACTIVIDADES!$B$9:$Q$494,15,0),"")</f>
        <v>0</v>
      </c>
      <c r="AB33" s="54" t="str">
        <f>+IFERROR(VLOOKUP($M33,ACTIVIDADES!$B$9:$Q$494,16,0),"")</f>
        <v>EJECUCIÓN</v>
      </c>
      <c r="AC33" s="144">
        <v>46157</v>
      </c>
      <c r="AD33" s="29">
        <v>0</v>
      </c>
      <c r="AE33" s="29" t="s">
        <v>3741</v>
      </c>
      <c r="AF33" s="28" t="s">
        <v>580</v>
      </c>
      <c r="AG33" s="29" t="s">
        <v>3737</v>
      </c>
      <c r="AH33" s="29" t="s">
        <v>3737</v>
      </c>
      <c r="AI33" s="29" t="s">
        <v>3737</v>
      </c>
      <c r="AJ33" s="55">
        <f>+IFERROR(VLOOKUP($M33,ACTIVIDADES!$B$9:$T$494,17,0),"")</f>
        <v>1</v>
      </c>
      <c r="AK33" s="80" t="str">
        <f>+IFERROR(VLOOKUP($M33,ACTIVIDADES!$B$9:$T$494,18,0),"")</f>
        <v>se aporta nomina -del 1 de marzo a 31 de mayo</v>
      </c>
      <c r="AL33" s="80" t="str">
        <f>+IFERROR(VLOOKUP($M33,ACTIVIDADES!$B$9:$T$494,19,0),"")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33" s="55">
        <f>+IFERROR(VLOOKUP($M33,ACTIVIDADES!$B$9:$X$495,20,0),0)</f>
        <v>46214</v>
      </c>
      <c r="AN33" s="55" t="str">
        <f>+IFERROR(VLOOKUP($M33,ACTIVIDADES!$B$9:$X$495,21,0),0)</f>
        <v>Se evidencia informe de seguimiento a las incapacidades de la DNBC en el periodo en mención. Se sugiere incluir en evidencias correo de socialización con lider de proceso</v>
      </c>
      <c r="AO33" s="55">
        <f>+IFERROR(VLOOKUP($M33,ACTIVIDADES!$B$9:$X$495,22,0),0)</f>
        <v>1</v>
      </c>
      <c r="AP33" s="150" t="str">
        <f>+IFERROR(VLOOKUP($M33,ACTIVIDADES!$B$9:$X$495,23,0),0)</f>
        <v>CUMPLIDO</v>
      </c>
      <c r="AQ33" s="88">
        <v>46230</v>
      </c>
      <c r="AR33" s="55">
        <v>1</v>
      </c>
      <c r="AS33" s="57" t="s">
        <v>3842</v>
      </c>
      <c r="AT33" s="29" t="s">
        <v>579</v>
      </c>
      <c r="AU33" s="57" t="s">
        <v>3639</v>
      </c>
      <c r="AV33" s="193" t="s">
        <v>3639</v>
      </c>
      <c r="AW33" s="193" t="s">
        <v>3639</v>
      </c>
      <c r="AX33" s="193" t="s">
        <v>3739</v>
      </c>
      <c r="AY33" s="176" t="str">
        <f t="shared" si="2"/>
        <v>CUMPLIDAS</v>
      </c>
      <c r="AZ33" s="55" t="str">
        <f>+IFERROR(VLOOKUP($M33,ACTIVIDADES!$B$9:$T$494,25,0),"")</f>
        <v/>
      </c>
      <c r="BA33" s="55" t="str">
        <f>+IFERROR(VLOOKUP($M33,ACTIVIDADES!$B$9:$T$494,26,0),"")</f>
        <v/>
      </c>
      <c r="BB33" s="55" t="str">
        <f>+IFERROR(VLOOKUP($M33,ACTIVIDADES!$B$9:$T$494,27,0),"")</f>
        <v/>
      </c>
      <c r="BC33" s="55" t="str">
        <f>+IFERROR(VLOOKUP($M33,ACTIVIDADES!$B$9:$T$494,28,0),"")</f>
        <v/>
      </c>
      <c r="BD33" s="55" t="str">
        <f>+IFERROR(VLOOKUP($M33,ACTIVIDADES!$B$9:$T$494,29,0),"")</f>
        <v/>
      </c>
      <c r="BE33" s="55" t="str">
        <f>+IFERROR(VLOOKUP($M33,ACTIVIDADES!$B$9:$T$494,30,0),"")</f>
        <v/>
      </c>
      <c r="BF33" s="58"/>
      <c r="BG33" s="58"/>
      <c r="BH33" s="59"/>
      <c r="BI33" s="59" t="s">
        <v>580</v>
      </c>
      <c r="BJ33" s="60" t="s">
        <v>3635</v>
      </c>
      <c r="BK33" s="61" t="s">
        <v>593</v>
      </c>
      <c r="BL33" s="62"/>
      <c r="BM33" s="55" t="str">
        <f>+IFERROR(VLOOKUP($M33,ACTIVIDADES!$B$9:$T$494,31,0),"")</f>
        <v/>
      </c>
      <c r="BN33" s="55" t="str">
        <f>+IFERROR(VLOOKUP($M33,ACTIVIDADES!$B$9:$T$494,32,0),"")</f>
        <v/>
      </c>
      <c r="BO33" s="55" t="str">
        <f>+IFERROR(VLOOKUP($M33,ACTIVIDADES!$B$9:$T$494,33,0),"")</f>
        <v/>
      </c>
      <c r="BP33" s="55" t="str">
        <f>+IFERROR(VLOOKUP($M33,ACTIVIDADES!$B$9:$T$494,34,0),"")</f>
        <v/>
      </c>
      <c r="BQ33" s="55" t="str">
        <f>+IFERROR(VLOOKUP($M33,ACTIVIDADES!$B$9:$T$494,35,0),"")</f>
        <v/>
      </c>
      <c r="BR33" s="55" t="str">
        <f>+IFERROR(VLOOKUP($M33,ACTIVIDADES!$B$9:$T$494,36,0),"")</f>
        <v/>
      </c>
      <c r="BS33" s="55" t="str">
        <f>+IFERROR(VLOOKUP($M33,ACTIVIDADES!$B$9:$T$494,37,0),"")</f>
        <v/>
      </c>
      <c r="BT33" s="58"/>
      <c r="BU33" s="58"/>
      <c r="BV33" s="59"/>
      <c r="BW33" s="59" t="s">
        <v>580</v>
      </c>
      <c r="BX33" s="60" t="s">
        <v>3635</v>
      </c>
      <c r="BY33" s="61" t="s">
        <v>593</v>
      </c>
      <c r="BZ33" s="62"/>
      <c r="CA33" s="9"/>
      <c r="CB33" s="9"/>
      <c r="CC33" s="9"/>
      <c r="CD33" s="9"/>
      <c r="CE33" s="9"/>
      <c r="CF33" s="9"/>
      <c r="CG33" s="9"/>
      <c r="CH33" s="9"/>
      <c r="CI33" s="9"/>
      <c r="CJ33" s="9"/>
      <c r="CK33" s="9"/>
      <c r="CL33" s="9"/>
      <c r="CM33" s="9"/>
      <c r="CN33" s="9"/>
      <c r="CO33" s="9"/>
      <c r="CP33" s="9"/>
      <c r="CQ33" s="9"/>
    </row>
    <row r="34" spans="1:95" customFormat="1" ht="93" customHeight="1" x14ac:dyDescent="0.35">
      <c r="A34" s="40">
        <f t="shared" si="1"/>
        <v>26</v>
      </c>
      <c r="B34" s="40" t="s">
        <v>521</v>
      </c>
      <c r="C34" s="40">
        <v>2021</v>
      </c>
      <c r="D34" s="40" t="s">
        <v>3734</v>
      </c>
      <c r="E34" s="323"/>
      <c r="F34" s="40" t="s">
        <v>854</v>
      </c>
      <c r="G34" s="40" t="s">
        <v>4635</v>
      </c>
      <c r="H34" s="41" t="s">
        <v>4665</v>
      </c>
      <c r="I34" s="42"/>
      <c r="J34" s="43" t="s">
        <v>4999</v>
      </c>
      <c r="K34" s="43" t="s">
        <v>5304</v>
      </c>
      <c r="L34" s="44" t="s">
        <v>1153</v>
      </c>
      <c r="M34" s="45" t="s">
        <v>3513</v>
      </c>
      <c r="N34" s="46" t="s">
        <v>3514</v>
      </c>
      <c r="O34" s="45" t="s">
        <v>3515</v>
      </c>
      <c r="P34" s="45">
        <v>1</v>
      </c>
      <c r="Q34" s="47">
        <v>46023</v>
      </c>
      <c r="R34" s="47">
        <v>46173</v>
      </c>
      <c r="S34" s="48">
        <f t="shared" si="0"/>
        <v>22.5</v>
      </c>
      <c r="T34" s="45" t="s">
        <v>587</v>
      </c>
      <c r="U34" s="45"/>
      <c r="V34" s="49">
        <f>+IFERROR(VLOOKUP($M34,ACTIVIDADES!$B$9:$Q$494,10,0),"")</f>
        <v>0.7</v>
      </c>
      <c r="W34" s="50" t="str">
        <f>+IFERROR(VLOOKUP($M34,ACTIVIDADES!$B$9:$Q$494,11,0)," ")</f>
        <v>Se adjunta informe del estado actual del servicio de telefonía fija, incluyendo diagnóstico de indisponibilidad, análisis técnico y gestión contractual en curso para modernización del servicio con solución PBX Cloud.</v>
      </c>
      <c r="X34" s="51" t="str">
        <f>+IFERROR(VLOOKUP($M34,ACTIVIDADES!$B$9:$Q$494,12,0),"")</f>
        <v>https://dnbcgovco-my.sharepoint.com/:f:/g/personal/planeacion_dnbc_gov_co/IgAk6fLJg0L3T7u7NTfhiB24AX9HOMqac_J9nU9jpBPpXbM?e=swOIeZ</v>
      </c>
      <c r="Y34" s="52">
        <f>+IFERROR(VLOOKUP($M34,ACTIVIDADES!$B$9:$Q$494,13,0),"")</f>
        <v>46153</v>
      </c>
      <c r="Z34" s="53" t="str">
        <f>+IFERROR(VLOOKUP($M34,ACTIVIDADES!$B$9:$Q$494,14,0),"")</f>
        <v>Aunque s epresenta informe, no se encuentra evidencia que se socialice con el lider del proceso</v>
      </c>
      <c r="AA34" s="49">
        <f>+IFERROR(VLOOKUP($M34,ACTIVIDADES!$B$9:$Q$494,15,0),"")</f>
        <v>0.7</v>
      </c>
      <c r="AB34" s="54" t="str">
        <f>+IFERROR(VLOOKUP($M34,ACTIVIDADES!$B$9:$Q$494,16,0),"")</f>
        <v>EJECUCIÓN</v>
      </c>
      <c r="AC34" s="149">
        <v>46181</v>
      </c>
      <c r="AD34" s="29">
        <v>0.7</v>
      </c>
      <c r="AE34" s="29" t="s">
        <v>3784</v>
      </c>
      <c r="AF34" s="29" t="s">
        <v>4</v>
      </c>
      <c r="AG34" s="29" t="s">
        <v>3737</v>
      </c>
      <c r="AH34" s="29" t="s">
        <v>3737</v>
      </c>
      <c r="AI34" s="29" t="s">
        <v>3737</v>
      </c>
      <c r="AJ34" s="55">
        <f>+IFERROR(VLOOKUP($M34,ACTIVIDADES!$B$9:$T$494,17,0),"")</f>
        <v>0.9</v>
      </c>
      <c r="AK34" s="80" t="str">
        <f>+IFERROR(VLOOKUP($M34,ACTIVIDADES!$B$9:$T$494,18,0),"")</f>
        <v>Se adjunta informe del estado actual del servicio de telefonía fija, incluyendo diagnóstico de indisponibilidad, análisis técnico y gestión contractual en curso para modernización del servicio con solución PBX Cloud.</v>
      </c>
      <c r="AL34" s="80" t="str">
        <f>+IFERROR(VLOOKUP($M34,ACTIVIDADES!$B$9:$T$494,19,0),"")</f>
        <v>https://dnbcgovco-my.sharepoint.com/:f:/g/personal/planeacion_dnbc_gov_co/IgBWN9PFW52wRZ9MKw_XSdQsARr_7_mrkFyvW5q9PP1iegs?e=JPr3Sd</v>
      </c>
      <c r="AM34" s="55">
        <f>+IFERROR(VLOOKUP($M34,ACTIVIDADES!$B$9:$X$495,20,0),0)</f>
        <v>46214</v>
      </c>
      <c r="AN34" s="55" t="str">
        <f>+IFERROR(VLOOKUP($M34,ACTIVIDADES!$B$9:$X$495,21,0),0)</f>
        <v>Se adjunta informe y soportes de gestión sobre telefonía fija. No se evidencia socialización con lider del proceso</v>
      </c>
      <c r="AO34" s="55">
        <f>+IFERROR(VLOOKUP($M34,ACTIVIDADES!$B$9:$X$495,22,0),0)</f>
        <v>0.7</v>
      </c>
      <c r="AP34" s="145" t="str">
        <f>+IFERROR(VLOOKUP($M34,ACTIVIDADES!$B$9:$X$495,23,0),0)</f>
        <v>EN EJECUCIÓN</v>
      </c>
      <c r="AQ34" s="88">
        <v>46248</v>
      </c>
      <c r="AR34" s="55">
        <v>0.7</v>
      </c>
      <c r="AS34" s="57" t="s">
        <v>3785</v>
      </c>
      <c r="AT34" s="29" t="s">
        <v>4</v>
      </c>
      <c r="AU34" s="57" t="s">
        <v>3639</v>
      </c>
      <c r="AV34" s="193" t="s">
        <v>3639</v>
      </c>
      <c r="AW34" s="193" t="s">
        <v>3639</v>
      </c>
      <c r="AX34" s="57" t="s">
        <v>3739</v>
      </c>
      <c r="AY34" s="176" t="str">
        <f t="shared" si="2"/>
        <v>EN EJECUCIÓN</v>
      </c>
      <c r="AZ34" s="55" t="str">
        <f>+IFERROR(VLOOKUP($M34,ACTIVIDADES!$B$9:$T$494,25,0),"")</f>
        <v/>
      </c>
      <c r="BA34" s="55" t="str">
        <f>+IFERROR(VLOOKUP($M34,ACTIVIDADES!$B$9:$T$494,26,0),"")</f>
        <v/>
      </c>
      <c r="BB34" s="55" t="str">
        <f>+IFERROR(VLOOKUP($M34,ACTIVIDADES!$B$9:$T$494,27,0),"")</f>
        <v/>
      </c>
      <c r="BC34" s="55" t="str">
        <f>+IFERROR(VLOOKUP($M34,ACTIVIDADES!$B$9:$T$494,28,0),"")</f>
        <v/>
      </c>
      <c r="BD34" s="55" t="str">
        <f>+IFERROR(VLOOKUP($M34,ACTIVIDADES!$B$9:$T$494,29,0),"")</f>
        <v/>
      </c>
      <c r="BE34" s="55" t="str">
        <f>+IFERROR(VLOOKUP($M34,ACTIVIDADES!$B$9:$T$494,30,0),"")</f>
        <v/>
      </c>
      <c r="BF34" s="58"/>
      <c r="BG34" s="58"/>
      <c r="BH34" s="59"/>
      <c r="BI34" s="59" t="s">
        <v>580</v>
      </c>
      <c r="BJ34" s="60" t="s">
        <v>3635</v>
      </c>
      <c r="BK34" s="61" t="s">
        <v>593</v>
      </c>
      <c r="BL34" s="62"/>
      <c r="BM34" s="55" t="str">
        <f>+IFERROR(VLOOKUP($M34,ACTIVIDADES!$B$9:$T$494,31,0),"")</f>
        <v/>
      </c>
      <c r="BN34" s="55" t="str">
        <f>+IFERROR(VLOOKUP($M34,ACTIVIDADES!$B$9:$T$494,32,0),"")</f>
        <v/>
      </c>
      <c r="BO34" s="55" t="str">
        <f>+IFERROR(VLOOKUP($M34,ACTIVIDADES!$B$9:$T$494,33,0),"")</f>
        <v/>
      </c>
      <c r="BP34" s="55" t="str">
        <f>+IFERROR(VLOOKUP($M34,ACTIVIDADES!$B$9:$T$494,34,0),"")</f>
        <v/>
      </c>
      <c r="BQ34" s="55" t="str">
        <f>+IFERROR(VLOOKUP($M34,ACTIVIDADES!$B$9:$T$494,35,0),"")</f>
        <v/>
      </c>
      <c r="BR34" s="55" t="str">
        <f>+IFERROR(VLOOKUP($M34,ACTIVIDADES!$B$9:$T$494,36,0),"")</f>
        <v/>
      </c>
      <c r="BS34" s="55" t="str">
        <f>+IFERROR(VLOOKUP($M34,ACTIVIDADES!$B$9:$T$494,37,0),"")</f>
        <v/>
      </c>
      <c r="BT34" s="58"/>
      <c r="BU34" s="58"/>
      <c r="BV34" s="59"/>
      <c r="BW34" s="59" t="s">
        <v>580</v>
      </c>
      <c r="BX34" s="60" t="s">
        <v>3635</v>
      </c>
      <c r="BY34" s="61" t="s">
        <v>593</v>
      </c>
      <c r="BZ34" s="62"/>
      <c r="CA34" s="7"/>
      <c r="CB34" s="7"/>
      <c r="CC34" s="7"/>
      <c r="CD34" s="7"/>
      <c r="CE34" s="7"/>
      <c r="CF34" s="7"/>
      <c r="CG34" s="7"/>
      <c r="CH34" s="7"/>
      <c r="CI34" s="7"/>
      <c r="CJ34" s="7"/>
      <c r="CK34" s="7"/>
      <c r="CL34" s="7"/>
      <c r="CM34" s="7"/>
      <c r="CN34" s="7"/>
      <c r="CO34" s="7"/>
      <c r="CP34" s="7"/>
      <c r="CQ34" s="7"/>
    </row>
    <row r="35" spans="1:95" customFormat="1" ht="93" customHeight="1" x14ac:dyDescent="0.35">
      <c r="A35" s="40">
        <f t="shared" si="1"/>
        <v>27</v>
      </c>
      <c r="B35" s="40" t="s">
        <v>521</v>
      </c>
      <c r="C35" s="40">
        <v>2021</v>
      </c>
      <c r="D35" s="40" t="s">
        <v>3750</v>
      </c>
      <c r="E35" s="323"/>
      <c r="F35" s="40" t="s">
        <v>837</v>
      </c>
      <c r="G35" s="40" t="s">
        <v>4636</v>
      </c>
      <c r="H35" s="41" t="s">
        <v>4666</v>
      </c>
      <c r="I35" s="42" t="s">
        <v>3642</v>
      </c>
      <c r="J35" s="43" t="s">
        <v>3786</v>
      </c>
      <c r="K35" s="43" t="s">
        <v>3787</v>
      </c>
      <c r="L35" s="44" t="s">
        <v>1153</v>
      </c>
      <c r="M35" s="45" t="s">
        <v>1288</v>
      </c>
      <c r="N35" s="46" t="s">
        <v>5465</v>
      </c>
      <c r="O35" s="45" t="s">
        <v>1290</v>
      </c>
      <c r="P35" s="45">
        <v>1</v>
      </c>
      <c r="Q35" s="47">
        <v>46023</v>
      </c>
      <c r="R35" s="47">
        <v>46203</v>
      </c>
      <c r="S35" s="48">
        <f t="shared" si="0"/>
        <v>26.85</v>
      </c>
      <c r="T35" s="45" t="s">
        <v>1291</v>
      </c>
      <c r="U35" s="45" t="s">
        <v>1180</v>
      </c>
      <c r="V35" s="49">
        <f>+IFERROR(VLOOKUP($M35,ACTIVIDADES!$B$9:$Q$494,10,0),"")</f>
        <v>1</v>
      </c>
      <c r="W35" s="50" t="str">
        <f>+IFERROR(VLOOKUP($M35,ACTIVIDADES!$B$9:$Q$494,11,0)," ")</f>
        <v>Se realizó mesa de trabajo de acompañamientos  con los procesos  en temas de Indicadores, Riesgos de Gestión, Documentación SIGE, Plan de mejora, PAAC, Referentes Estratégicos, Plan de Acción</v>
      </c>
      <c r="X35" s="51" t="str">
        <f>+IFERROR(VLOOKUP($M35,ACTIVIDADES!$B$9:$Q$494,12,0),"")</f>
        <v>https://dnbcgovco-my.sharepoint.com/:f:/g/personal/planeacion_dnbc_gov_co/IgDYe2GS_ayPSIaWtvQYv0qbAc8IxdnR2DbMxEMLmfk0p8A?e=smqHjg</v>
      </c>
      <c r="Y35" s="52">
        <f>+IFERROR(VLOOKUP($M35,ACTIVIDADES!$B$9:$Q$494,13,0),"")</f>
        <v>46153</v>
      </c>
      <c r="Z35" s="53" t="str">
        <f>+IFERROR(VLOOKUP($M35,ACTIVIDADES!$B$9:$Q$494,14,0),"")</f>
        <v>Se adjuntan actas de acompañamiento primer trimestre</v>
      </c>
      <c r="AA35" s="49">
        <f>+IFERROR(VLOOKUP($M35,ACTIVIDADES!$B$9:$Q$494,15,0),"")</f>
        <v>1</v>
      </c>
      <c r="AB35" s="54" t="str">
        <f>+IFERROR(VLOOKUP($M35,ACTIVIDADES!$B$9:$Q$494,16,0),"")</f>
        <v>CUMPLIDO</v>
      </c>
      <c r="AC35" s="149">
        <v>46177</v>
      </c>
      <c r="AD35" s="29">
        <v>1</v>
      </c>
      <c r="AE35" s="29" t="s">
        <v>3788</v>
      </c>
      <c r="AF35" s="28" t="s">
        <v>578</v>
      </c>
      <c r="AG35" s="29" t="s">
        <v>3737</v>
      </c>
      <c r="AH35" s="29" t="s">
        <v>593</v>
      </c>
      <c r="AI35" s="29" t="s">
        <v>3752</v>
      </c>
      <c r="AJ35" s="55">
        <f>+IFERROR(VLOOKUP($M35,ACTIVIDADES!$B$9:$T$494,17,0),"")</f>
        <v>1</v>
      </c>
      <c r="AK35" s="80" t="str">
        <f>+IFERROR(VLOOKUP($M35,ACTIVIDADES!$B$9:$T$494,18,0),"")</f>
        <v>Se realizó mesa de trabajo de acompañamientos  con los procesos  en temas de Indicadores, Riesgos de Gestión, Documentación SIGE, Plan de mejora, PAAC, Referentes Estratégicos, Plan de Acción</v>
      </c>
      <c r="AL35" s="80" t="str">
        <f>+IFERROR(VLOOKUP($M35,ACTIVIDADES!$B$9:$T$494,19,0),"")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35" s="55">
        <f>+IFERROR(VLOOKUP($M35,ACTIVIDADES!$B$9:$X$495,20,0),0)</f>
        <v>46213</v>
      </c>
      <c r="AN35" s="55" t="str">
        <f>+IFERROR(VLOOKUP($M35,ACTIVIDADES!$B$9:$X$495,21,0),0)</f>
        <v>Se adjuntan actas de acompañamiento primer y segundo trimestre</v>
      </c>
      <c r="AO35" s="55">
        <f>+IFERROR(VLOOKUP($M35,ACTIVIDADES!$B$9:$X$495,22,0),0)</f>
        <v>1</v>
      </c>
      <c r="AP35" s="150" t="str">
        <f>+IFERROR(VLOOKUP($M35,ACTIVIDADES!$B$9:$X$495,23,0),0)</f>
        <v>CUMPLIDO</v>
      </c>
      <c r="AQ35" s="88">
        <v>46246</v>
      </c>
      <c r="AR35" s="376">
        <v>0.8</v>
      </c>
      <c r="AS35" s="375" t="s">
        <v>3789</v>
      </c>
      <c r="AT35" s="29" t="s">
        <v>4</v>
      </c>
      <c r="AU35" s="57" t="s">
        <v>3639</v>
      </c>
      <c r="AV35" s="193" t="s">
        <v>3639</v>
      </c>
      <c r="AW35" s="193" t="s">
        <v>3639</v>
      </c>
      <c r="AX35" s="57" t="s">
        <v>3739</v>
      </c>
      <c r="AY35" s="176" t="str">
        <f t="shared" si="2"/>
        <v>EN EJECUCIÓN</v>
      </c>
      <c r="AZ35" s="55" t="str">
        <f>+IFERROR(VLOOKUP($M35,ACTIVIDADES!$B$9:$T$494,25,0),"")</f>
        <v/>
      </c>
      <c r="BA35" s="55" t="str">
        <f>+IFERROR(VLOOKUP($M35,ACTIVIDADES!$B$9:$T$494,26,0),"")</f>
        <v/>
      </c>
      <c r="BB35" s="55" t="str">
        <f>+IFERROR(VLOOKUP($M35,ACTIVIDADES!$B$9:$T$494,27,0),"")</f>
        <v/>
      </c>
      <c r="BC35" s="55" t="str">
        <f>+IFERROR(VLOOKUP($M35,ACTIVIDADES!$B$9:$T$494,28,0),"")</f>
        <v/>
      </c>
      <c r="BD35" s="55" t="str">
        <f>+IFERROR(VLOOKUP($M35,ACTIVIDADES!$B$9:$T$494,29,0),"")</f>
        <v/>
      </c>
      <c r="BE35" s="55" t="str">
        <f>+IFERROR(VLOOKUP($M35,ACTIVIDADES!$B$9:$T$494,30,0),"")</f>
        <v/>
      </c>
      <c r="BF35" s="58"/>
      <c r="BG35" s="58"/>
      <c r="BH35" s="59"/>
      <c r="BI35" s="59" t="s">
        <v>580</v>
      </c>
      <c r="BJ35" s="60" t="s">
        <v>3635</v>
      </c>
      <c r="BK35" s="61" t="s">
        <v>593</v>
      </c>
      <c r="BL35" s="62"/>
      <c r="BM35" s="55" t="str">
        <f>+IFERROR(VLOOKUP($M35,ACTIVIDADES!$B$9:$T$494,31,0),"")</f>
        <v/>
      </c>
      <c r="BN35" s="55" t="str">
        <f>+IFERROR(VLOOKUP($M35,ACTIVIDADES!$B$9:$T$494,32,0),"")</f>
        <v/>
      </c>
      <c r="BO35" s="55" t="str">
        <f>+IFERROR(VLOOKUP($M35,ACTIVIDADES!$B$9:$T$494,33,0),"")</f>
        <v/>
      </c>
      <c r="BP35" s="55" t="str">
        <f>+IFERROR(VLOOKUP($M35,ACTIVIDADES!$B$9:$T$494,34,0),"")</f>
        <v/>
      </c>
      <c r="BQ35" s="55" t="str">
        <f>+IFERROR(VLOOKUP($M35,ACTIVIDADES!$B$9:$T$494,35,0),"")</f>
        <v/>
      </c>
      <c r="BR35" s="55" t="str">
        <f>+IFERROR(VLOOKUP($M35,ACTIVIDADES!$B$9:$T$494,36,0),"")</f>
        <v/>
      </c>
      <c r="BS35" s="55" t="str">
        <f>+IFERROR(VLOOKUP($M35,ACTIVIDADES!$B$9:$T$494,37,0),"")</f>
        <v/>
      </c>
      <c r="BT35" s="58"/>
      <c r="BU35" s="58"/>
      <c r="BV35" s="59"/>
      <c r="BW35" s="59" t="s">
        <v>580</v>
      </c>
      <c r="BX35" s="60" t="s">
        <v>3635</v>
      </c>
      <c r="BY35" s="61" t="s">
        <v>593</v>
      </c>
      <c r="BZ35" s="62"/>
      <c r="CA35" s="7"/>
      <c r="CB35" s="7"/>
      <c r="CC35" s="7"/>
      <c r="CD35" s="7"/>
      <c r="CE35" s="7"/>
      <c r="CF35" s="7"/>
      <c r="CG35" s="7"/>
      <c r="CH35" s="7"/>
      <c r="CI35" s="7"/>
      <c r="CJ35" s="7"/>
      <c r="CK35" s="7"/>
      <c r="CL35" s="7"/>
      <c r="CM35" s="7"/>
      <c r="CN35" s="7"/>
      <c r="CO35" s="7"/>
      <c r="CP35" s="7"/>
      <c r="CQ35" s="7"/>
    </row>
    <row r="36" spans="1:95" s="8" customFormat="1" ht="93" customHeight="1" x14ac:dyDescent="0.35">
      <c r="A36" s="40">
        <f t="shared" si="1"/>
        <v>28</v>
      </c>
      <c r="B36" s="40" t="s">
        <v>521</v>
      </c>
      <c r="C36" s="40">
        <v>2021</v>
      </c>
      <c r="D36" s="40" t="s">
        <v>3750</v>
      </c>
      <c r="E36" s="323"/>
      <c r="F36" s="40" t="s">
        <v>837</v>
      </c>
      <c r="G36" s="40" t="s">
        <v>4636</v>
      </c>
      <c r="H36" s="41" t="s">
        <v>4666</v>
      </c>
      <c r="I36" s="42" t="s">
        <v>3642</v>
      </c>
      <c r="J36" s="43" t="s">
        <v>3787</v>
      </c>
      <c r="K36" s="43" t="s">
        <v>3787</v>
      </c>
      <c r="L36" s="44" t="s">
        <v>1153</v>
      </c>
      <c r="M36" s="45" t="s">
        <v>1288</v>
      </c>
      <c r="N36" s="46" t="s">
        <v>5465</v>
      </c>
      <c r="O36" s="45" t="s">
        <v>1290</v>
      </c>
      <c r="P36" s="45">
        <v>1</v>
      </c>
      <c r="Q36" s="47">
        <v>46023</v>
      </c>
      <c r="R36" s="47">
        <v>46203</v>
      </c>
      <c r="S36" s="48">
        <f t="shared" si="0"/>
        <v>26.85</v>
      </c>
      <c r="T36" s="45" t="s">
        <v>1291</v>
      </c>
      <c r="U36" s="45" t="s">
        <v>1180</v>
      </c>
      <c r="V36" s="49">
        <f>+IFERROR(VLOOKUP($M36,ACTIVIDADES!$B$9:$Q$494,10,0),"")</f>
        <v>1</v>
      </c>
      <c r="W36" s="50" t="str">
        <f>+IFERROR(VLOOKUP($M36,ACTIVIDADES!$B$9:$Q$494,11,0)," ")</f>
        <v>Se realizó mesa de trabajo de acompañamientos  con los procesos  en temas de Indicadores, Riesgos de Gestión, Documentación SIGE, Plan de mejora, PAAC, Referentes Estratégicos, Plan de Acción</v>
      </c>
      <c r="X36" s="51" t="str">
        <f>+IFERROR(VLOOKUP($M36,ACTIVIDADES!$B$9:$Q$494,12,0),"")</f>
        <v>https://dnbcgovco-my.sharepoint.com/:f:/g/personal/planeacion_dnbc_gov_co/IgDYe2GS_ayPSIaWtvQYv0qbAc8IxdnR2DbMxEMLmfk0p8A?e=smqHjg</v>
      </c>
      <c r="Y36" s="52">
        <f>+IFERROR(VLOOKUP($M36,ACTIVIDADES!$B$9:$Q$494,13,0),"")</f>
        <v>46153</v>
      </c>
      <c r="Z36" s="53" t="str">
        <f>+IFERROR(VLOOKUP($M36,ACTIVIDADES!$B$9:$Q$494,14,0),"")</f>
        <v>Se adjuntan actas de acompañamiento primer trimestre</v>
      </c>
      <c r="AA36" s="49">
        <f>+IFERROR(VLOOKUP($M36,ACTIVIDADES!$B$9:$Q$494,15,0),"")</f>
        <v>1</v>
      </c>
      <c r="AB36" s="54" t="str">
        <f>+IFERROR(VLOOKUP($M36,ACTIVIDADES!$B$9:$Q$494,16,0),"")</f>
        <v>CUMPLIDO</v>
      </c>
      <c r="AC36" s="149">
        <v>46177</v>
      </c>
      <c r="AD36" s="29">
        <v>1</v>
      </c>
      <c r="AE36" s="29" t="s">
        <v>3788</v>
      </c>
      <c r="AF36" s="28" t="s">
        <v>578</v>
      </c>
      <c r="AG36" s="29" t="s">
        <v>3737</v>
      </c>
      <c r="AH36" s="29" t="s">
        <v>593</v>
      </c>
      <c r="AI36" s="29" t="s">
        <v>3752</v>
      </c>
      <c r="AJ36" s="55">
        <f>+IFERROR(VLOOKUP($M36,ACTIVIDADES!$B$9:$T$494,17,0),"")</f>
        <v>1</v>
      </c>
      <c r="AK36" s="80" t="str">
        <f>+IFERROR(VLOOKUP($M36,ACTIVIDADES!$B$9:$T$494,18,0),"")</f>
        <v>Se realizó mesa de trabajo de acompañamientos  con los procesos  en temas de Indicadores, Riesgos de Gestión, Documentación SIGE, Plan de mejora, PAAC, Referentes Estratégicos, Plan de Acción</v>
      </c>
      <c r="AL36" s="80" t="str">
        <f>+IFERROR(VLOOKUP($M36,ACTIVIDADES!$B$9:$T$494,19,0),"")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36" s="55">
        <f>+IFERROR(VLOOKUP($M36,ACTIVIDADES!$B$9:$X$495,20,0),0)</f>
        <v>46213</v>
      </c>
      <c r="AN36" s="55" t="str">
        <f>+IFERROR(VLOOKUP($M36,ACTIVIDADES!$B$9:$X$495,21,0),0)</f>
        <v>Se adjuntan actas de acompañamiento primer y segundo trimestre</v>
      </c>
      <c r="AO36" s="55">
        <f>+IFERROR(VLOOKUP($M36,ACTIVIDADES!$B$9:$X$495,22,0),0)</f>
        <v>1</v>
      </c>
      <c r="AP36" s="150" t="str">
        <f>+IFERROR(VLOOKUP($M36,ACTIVIDADES!$B$9:$X$495,23,0),0)</f>
        <v>CUMPLIDO</v>
      </c>
      <c r="AQ36" s="88">
        <v>46246</v>
      </c>
      <c r="AR36" s="376">
        <v>0.8</v>
      </c>
      <c r="AS36" s="375" t="s">
        <v>3789</v>
      </c>
      <c r="AT36" s="29" t="s">
        <v>4</v>
      </c>
      <c r="AU36" s="57" t="s">
        <v>3639</v>
      </c>
      <c r="AV36" s="193" t="s">
        <v>3639</v>
      </c>
      <c r="AW36" s="193" t="s">
        <v>3639</v>
      </c>
      <c r="AX36" s="57" t="s">
        <v>3739</v>
      </c>
      <c r="AY36" s="176" t="str">
        <f t="shared" si="2"/>
        <v>EN EJECUCIÓN</v>
      </c>
      <c r="AZ36" s="55" t="str">
        <f>+IFERROR(VLOOKUP($M36,ACTIVIDADES!$B$9:$T$494,25,0),"")</f>
        <v/>
      </c>
      <c r="BA36" s="55" t="str">
        <f>+IFERROR(VLOOKUP($M36,ACTIVIDADES!$B$9:$T$494,26,0),"")</f>
        <v/>
      </c>
      <c r="BB36" s="55" t="str">
        <f>+IFERROR(VLOOKUP($M36,ACTIVIDADES!$B$9:$T$494,27,0),"")</f>
        <v/>
      </c>
      <c r="BC36" s="55" t="str">
        <f>+IFERROR(VLOOKUP($M36,ACTIVIDADES!$B$9:$T$494,28,0),"")</f>
        <v/>
      </c>
      <c r="BD36" s="55" t="str">
        <f>+IFERROR(VLOOKUP($M36,ACTIVIDADES!$B$9:$T$494,29,0),"")</f>
        <v/>
      </c>
      <c r="BE36" s="55" t="str">
        <f>+IFERROR(VLOOKUP($M36,ACTIVIDADES!$B$9:$T$494,30,0),"")</f>
        <v/>
      </c>
      <c r="BF36" s="58"/>
      <c r="BG36" s="58"/>
      <c r="BH36" s="59"/>
      <c r="BI36" s="59" t="s">
        <v>580</v>
      </c>
      <c r="BJ36" s="60" t="s">
        <v>3635</v>
      </c>
      <c r="BK36" s="61" t="s">
        <v>593</v>
      </c>
      <c r="BL36" s="62"/>
      <c r="BM36" s="55" t="str">
        <f>+IFERROR(VLOOKUP($M36,ACTIVIDADES!$B$9:$T$494,31,0),"")</f>
        <v/>
      </c>
      <c r="BN36" s="55" t="str">
        <f>+IFERROR(VLOOKUP($M36,ACTIVIDADES!$B$9:$T$494,32,0),"")</f>
        <v/>
      </c>
      <c r="BO36" s="55" t="str">
        <f>+IFERROR(VLOOKUP($M36,ACTIVIDADES!$B$9:$T$494,33,0),"")</f>
        <v/>
      </c>
      <c r="BP36" s="55" t="str">
        <f>+IFERROR(VLOOKUP($M36,ACTIVIDADES!$B$9:$T$494,34,0),"")</f>
        <v/>
      </c>
      <c r="BQ36" s="55" t="str">
        <f>+IFERROR(VLOOKUP($M36,ACTIVIDADES!$B$9:$T$494,35,0),"")</f>
        <v/>
      </c>
      <c r="BR36" s="55" t="str">
        <f>+IFERROR(VLOOKUP($M36,ACTIVIDADES!$B$9:$T$494,36,0),"")</f>
        <v/>
      </c>
      <c r="BS36" s="55" t="str">
        <f>+IFERROR(VLOOKUP($M36,ACTIVIDADES!$B$9:$T$494,37,0),"")</f>
        <v/>
      </c>
      <c r="BT36" s="58"/>
      <c r="BU36" s="58"/>
      <c r="BV36" s="59"/>
      <c r="BW36" s="59" t="s">
        <v>580</v>
      </c>
      <c r="BX36" s="60" t="s">
        <v>3635</v>
      </c>
      <c r="BY36" s="61" t="s">
        <v>593</v>
      </c>
      <c r="BZ36" s="62"/>
      <c r="CA36" s="7"/>
      <c r="CB36" s="7"/>
      <c r="CC36" s="7"/>
      <c r="CD36" s="7"/>
      <c r="CE36" s="7"/>
      <c r="CF36" s="7"/>
      <c r="CG36" s="7"/>
      <c r="CH36" s="7"/>
      <c r="CI36" s="7"/>
      <c r="CJ36" s="7"/>
      <c r="CK36" s="7"/>
      <c r="CL36" s="7"/>
      <c r="CM36" s="7"/>
      <c r="CN36" s="7"/>
      <c r="CO36" s="7"/>
      <c r="CP36" s="7"/>
      <c r="CQ36" s="7"/>
    </row>
    <row r="37" spans="1:95" customFormat="1" ht="93" customHeight="1" x14ac:dyDescent="0.35">
      <c r="A37" s="40">
        <f t="shared" si="1"/>
        <v>29</v>
      </c>
      <c r="B37" s="40" t="s">
        <v>521</v>
      </c>
      <c r="C37" s="40">
        <v>2021</v>
      </c>
      <c r="D37" s="40" t="s">
        <v>3734</v>
      </c>
      <c r="E37" s="323"/>
      <c r="F37" s="40" t="s">
        <v>849</v>
      </c>
      <c r="G37" s="40" t="s">
        <v>4636</v>
      </c>
      <c r="H37" s="41" t="s">
        <v>4667</v>
      </c>
      <c r="I37" s="42"/>
      <c r="J37" s="43" t="s">
        <v>3790</v>
      </c>
      <c r="K37" s="43" t="s">
        <v>3790</v>
      </c>
      <c r="L37" s="44" t="s">
        <v>1153</v>
      </c>
      <c r="M37" s="45" t="s">
        <v>3495</v>
      </c>
      <c r="N37" s="46" t="s">
        <v>3496</v>
      </c>
      <c r="O37" s="45" t="s">
        <v>3497</v>
      </c>
      <c r="P37" s="45">
        <v>1</v>
      </c>
      <c r="Q37" s="47">
        <v>46143</v>
      </c>
      <c r="R37" s="47">
        <v>46387</v>
      </c>
      <c r="S37" s="48">
        <f t="shared" si="0"/>
        <v>36</v>
      </c>
      <c r="T37" s="45" t="s">
        <v>587</v>
      </c>
      <c r="U37" s="45"/>
      <c r="V37" s="49">
        <f>+IFERROR(VLOOKUP($M37,ACTIVIDADES!$B$9:$Q$494,10,0),"")</f>
        <v>0.7</v>
      </c>
      <c r="W37" s="50" t="str">
        <f>+IFERROR(VLOOKUP($M37,ACTIVIDADES!$B$9:$Q$494,11,0)," ")</f>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v>
      </c>
      <c r="X37" s="51" t="str">
        <f>+IFERROR(VLOOKUP($M37,ACTIVIDADES!$B$9:$Q$494,12,0),"")</f>
        <v>https://dnbcgovco-my.sharepoint.com/:f:/g/personal/planeacion_dnbc_gov_co/IgC3xOsSNj8IRIL11vaiFWcgAUu6Fkz2uB8R8KlqPRMkdhk?e=pJDNvr</v>
      </c>
      <c r="Y37" s="52">
        <f>+IFERROR(VLOOKUP($M37,ACTIVIDADES!$B$9:$Q$494,13,0),"")</f>
        <v>46153</v>
      </c>
      <c r="Z37" s="53" t="str">
        <f>+IFERROR(VLOOKUP($M37,ACTIVIDADES!$B$9:$Q$494,14,0),"")</f>
        <v>Se incluye documento de necesidad RUE y borrador de actualización del PETI</v>
      </c>
      <c r="AA37" s="49">
        <f>+IFERROR(VLOOKUP($M37,ACTIVIDADES!$B$9:$Q$494,15,0),"")</f>
        <v>0.5</v>
      </c>
      <c r="AB37" s="54" t="str">
        <f>+IFERROR(VLOOKUP($M37,ACTIVIDADES!$B$9:$Q$494,16,0),"")</f>
        <v>EJECUCIÓN</v>
      </c>
      <c r="AC37" s="149">
        <v>46181</v>
      </c>
      <c r="AD37" s="29">
        <v>0.5</v>
      </c>
      <c r="AE37" s="29" t="s">
        <v>3768</v>
      </c>
      <c r="AF37" s="29" t="s">
        <v>4</v>
      </c>
      <c r="AG37" s="29" t="s">
        <v>3737</v>
      </c>
      <c r="AH37" s="29" t="s">
        <v>3737</v>
      </c>
      <c r="AI37" s="29" t="s">
        <v>3737</v>
      </c>
      <c r="AJ37" s="55">
        <f>+IFERROR(VLOOKUP($M37,ACTIVIDADES!$B$9:$T$494,17,0),"")</f>
        <v>0.8</v>
      </c>
      <c r="AK37" s="80" t="str">
        <f>+IFERROR(VLOOKUP($M37,ACTIVIDADES!$B$9:$T$494,18,0),"")</f>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v>
      </c>
      <c r="AL37" s="80" t="str">
        <f>+IFERROR(VLOOKUP($M37,ACTIVIDADES!$B$9:$T$494,19,0),"")</f>
        <v>https://dnbcgovco-my.sharepoint.com/:f:/g/personal/planeacion_dnbc_gov_co/IgBpr6aNOGykQpduLdNqpASRAUfT_V6EcXjD4jAEqgMt2No?e=ylBLhj</v>
      </c>
      <c r="AM37" s="55">
        <f>+IFERROR(VLOOKUP($M37,ACTIVIDADES!$B$9:$X$495,20,0),0)</f>
        <v>46214</v>
      </c>
      <c r="AN37" s="55" t="str">
        <f>+IFERROR(VLOOKUP($M37,ACTIVIDADES!$B$9:$X$495,21,0),0)</f>
        <v>Se incluye documento de necesidad RUE y borrador de actualización del PETI</v>
      </c>
      <c r="AO37" s="55">
        <f>+IFERROR(VLOOKUP($M37,ACTIVIDADES!$B$9:$X$495,22,0),0)</f>
        <v>0.5</v>
      </c>
      <c r="AP37" s="145" t="str">
        <f>+IFERROR(VLOOKUP($M37,ACTIVIDADES!$B$9:$X$495,23,0),0)</f>
        <v>EN EJECUCIÓN</v>
      </c>
      <c r="AQ37" s="88">
        <v>46244</v>
      </c>
      <c r="AR37" s="55">
        <v>0.5</v>
      </c>
      <c r="AS37" s="57" t="s">
        <v>3769</v>
      </c>
      <c r="AT37" s="29" t="s">
        <v>4</v>
      </c>
      <c r="AU37" s="57" t="s">
        <v>3639</v>
      </c>
      <c r="AV37" s="193" t="s">
        <v>3639</v>
      </c>
      <c r="AW37" s="193" t="s">
        <v>3639</v>
      </c>
      <c r="AX37" s="57" t="s">
        <v>3739</v>
      </c>
      <c r="AY37" s="176" t="str">
        <f t="shared" si="2"/>
        <v>EN EJECUCIÓN</v>
      </c>
      <c r="AZ37" s="55" t="str">
        <f>+IFERROR(VLOOKUP($M37,ACTIVIDADES!$B$9:$T$494,25,0),"")</f>
        <v/>
      </c>
      <c r="BA37" s="55" t="str">
        <f>+IFERROR(VLOOKUP($M37,ACTIVIDADES!$B$9:$T$494,26,0),"")</f>
        <v/>
      </c>
      <c r="BB37" s="55" t="str">
        <f>+IFERROR(VLOOKUP($M37,ACTIVIDADES!$B$9:$T$494,27,0),"")</f>
        <v/>
      </c>
      <c r="BC37" s="55" t="str">
        <f>+IFERROR(VLOOKUP($M37,ACTIVIDADES!$B$9:$T$494,28,0),"")</f>
        <v/>
      </c>
      <c r="BD37" s="55" t="str">
        <f>+IFERROR(VLOOKUP($M37,ACTIVIDADES!$B$9:$T$494,29,0),"")</f>
        <v/>
      </c>
      <c r="BE37" s="55" t="str">
        <f>+IFERROR(VLOOKUP($M37,ACTIVIDADES!$B$9:$T$494,30,0),"")</f>
        <v/>
      </c>
      <c r="BF37" s="58"/>
      <c r="BG37" s="58"/>
      <c r="BH37" s="59"/>
      <c r="BI37" s="59" t="s">
        <v>580</v>
      </c>
      <c r="BJ37" s="60" t="s">
        <v>3635</v>
      </c>
      <c r="BK37" s="61" t="s">
        <v>593</v>
      </c>
      <c r="BL37" s="62"/>
      <c r="BM37" s="55" t="str">
        <f>+IFERROR(VLOOKUP($M37,ACTIVIDADES!$B$9:$T$494,31,0),"")</f>
        <v/>
      </c>
      <c r="BN37" s="55" t="str">
        <f>+IFERROR(VLOOKUP($M37,ACTIVIDADES!$B$9:$T$494,32,0),"")</f>
        <v/>
      </c>
      <c r="BO37" s="55" t="str">
        <f>+IFERROR(VLOOKUP($M37,ACTIVIDADES!$B$9:$T$494,33,0),"")</f>
        <v/>
      </c>
      <c r="BP37" s="55" t="str">
        <f>+IFERROR(VLOOKUP($M37,ACTIVIDADES!$B$9:$T$494,34,0),"")</f>
        <v/>
      </c>
      <c r="BQ37" s="55" t="str">
        <f>+IFERROR(VLOOKUP($M37,ACTIVIDADES!$B$9:$T$494,35,0),"")</f>
        <v/>
      </c>
      <c r="BR37" s="55" t="str">
        <f>+IFERROR(VLOOKUP($M37,ACTIVIDADES!$B$9:$T$494,36,0),"")</f>
        <v/>
      </c>
      <c r="BS37" s="55" t="str">
        <f>+IFERROR(VLOOKUP($M37,ACTIVIDADES!$B$9:$T$494,37,0),"")</f>
        <v/>
      </c>
      <c r="BT37" s="58"/>
      <c r="BU37" s="58"/>
      <c r="BV37" s="59"/>
      <c r="BW37" s="59" t="s">
        <v>580</v>
      </c>
      <c r="BX37" s="60" t="s">
        <v>3635</v>
      </c>
      <c r="BY37" s="61" t="s">
        <v>593</v>
      </c>
      <c r="BZ37" s="62"/>
      <c r="CA37" s="7"/>
      <c r="CB37" s="7"/>
      <c r="CC37" s="7"/>
      <c r="CD37" s="7"/>
      <c r="CE37" s="7"/>
      <c r="CF37" s="7"/>
      <c r="CG37" s="7"/>
      <c r="CH37" s="7"/>
      <c r="CI37" s="7"/>
      <c r="CJ37" s="7"/>
      <c r="CK37" s="7"/>
      <c r="CL37" s="7"/>
      <c r="CM37" s="7"/>
      <c r="CN37" s="7"/>
      <c r="CO37" s="7"/>
      <c r="CP37" s="7"/>
      <c r="CQ37" s="7"/>
    </row>
    <row r="38" spans="1:95" customFormat="1" ht="93" customHeight="1" x14ac:dyDescent="0.35">
      <c r="A38" s="40">
        <f t="shared" si="1"/>
        <v>30</v>
      </c>
      <c r="B38" s="40" t="s">
        <v>521</v>
      </c>
      <c r="C38" s="40">
        <v>2021</v>
      </c>
      <c r="D38" s="40" t="s">
        <v>3750</v>
      </c>
      <c r="E38" s="323"/>
      <c r="F38" s="40" t="s">
        <v>835</v>
      </c>
      <c r="G38" s="40" t="s">
        <v>4636</v>
      </c>
      <c r="H38" s="42" t="s">
        <v>416</v>
      </c>
      <c r="I38" s="42" t="s">
        <v>3642</v>
      </c>
      <c r="J38" s="40" t="s">
        <v>3773</v>
      </c>
      <c r="K38" s="40" t="s">
        <v>3773</v>
      </c>
      <c r="L38" s="44" t="s">
        <v>1153</v>
      </c>
      <c r="M38" s="45" t="s">
        <v>1297</v>
      </c>
      <c r="N38" s="45" t="s">
        <v>5466</v>
      </c>
      <c r="O38" s="45" t="s">
        <v>3614</v>
      </c>
      <c r="P38" s="45">
        <v>1</v>
      </c>
      <c r="Q38" s="47">
        <v>46023</v>
      </c>
      <c r="R38" s="47">
        <v>46112</v>
      </c>
      <c r="S38" s="48">
        <f t="shared" si="0"/>
        <v>13.5</v>
      </c>
      <c r="T38" s="45" t="s">
        <v>1291</v>
      </c>
      <c r="U38" s="45" t="s">
        <v>1180</v>
      </c>
      <c r="V38" s="49">
        <f>+IFERROR(VLOOKUP($M38,ACTIVIDADES!$B$9:$Q$494,10,0),"")</f>
        <v>1</v>
      </c>
      <c r="W38" s="61" t="str">
        <f>+IFERROR(VLOOKUP($M38,ACTIVIDADES!$B$9:$Q$494,11,0)," ")</f>
        <v>Durante el primer trimestre de la vigencia 2026 se actualizó el procedimiento y se socializó</v>
      </c>
      <c r="X38" s="51" t="str">
        <f>+IFERROR(VLOOKUP($M38,ACTIVIDADES!$B$9:$Q$494,12,0),"")</f>
        <v>https://dnbcgovco-my.sharepoint.com/:f:/g/personal/planeacion_dnbc_gov_co/IgDYe2GS_ayPSIaWtvQYv0qbAc8IxdnR2DbMxEMLmfk0p8A?e=smqHjg</v>
      </c>
      <c r="Y38" s="52">
        <f>+IFERROR(VLOOKUP($M38,ACTIVIDADES!$B$9:$Q$494,13,0),"")</f>
        <v>46153</v>
      </c>
      <c r="Z38" s="49" t="str">
        <f>+IFERROR(VLOOKUP($M38,ACTIVIDADES!$B$9:$Q$494,14,0),"")</f>
        <v>Se evidencia socialización del 6 de marzo de 2026</v>
      </c>
      <c r="AA38" s="49">
        <f>+IFERROR(VLOOKUP($M38,ACTIVIDADES!$B$9:$Q$494,15,0),"")</f>
        <v>1</v>
      </c>
      <c r="AB38" s="54" t="str">
        <f>+IFERROR(VLOOKUP($M38,ACTIVIDADES!$B$9:$Q$494,16,0),"")</f>
        <v>CUMPLIDO</v>
      </c>
      <c r="AC38" s="149">
        <v>46177</v>
      </c>
      <c r="AD38" s="29">
        <v>1</v>
      </c>
      <c r="AE38" s="29" t="s">
        <v>3791</v>
      </c>
      <c r="AF38" s="29" t="s">
        <v>579</v>
      </c>
      <c r="AG38" s="29" t="s">
        <v>3737</v>
      </c>
      <c r="AH38" s="29" t="s">
        <v>593</v>
      </c>
      <c r="AI38" s="29" t="s">
        <v>3752</v>
      </c>
      <c r="AJ38" s="55">
        <f>+IFERROR(VLOOKUP($M38,ACTIVIDADES!$B$9:$T$494,17,0),"")</f>
        <v>1</v>
      </c>
      <c r="AK38" s="80" t="str">
        <f>+IFERROR(VLOOKUP($M38,ACTIVIDADES!$B$9:$T$494,18,0),"")</f>
        <v>Durante el primer trimestre de la vigencia 2026 se actualizó el procedimiento y se socializó</v>
      </c>
      <c r="AL38" s="80" t="str">
        <f>+IFERROR(VLOOKUP($M38,ACTIVIDADES!$B$9:$T$494,19,0),"")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38" s="55">
        <f>+IFERROR(VLOOKUP($M38,ACTIVIDADES!$B$9:$X$495,20,0),0)</f>
        <v>46213</v>
      </c>
      <c r="AN38" s="55" t="str">
        <f>+IFERROR(VLOOKUP($M38,ACTIVIDADES!$B$9:$X$495,21,0),0)</f>
        <v>Se evidencia socialización del 6 de marzo de 2026</v>
      </c>
      <c r="AO38" s="55">
        <f>+IFERROR(VLOOKUP($M38,ACTIVIDADES!$B$9:$X$495,22,0),0)</f>
        <v>1</v>
      </c>
      <c r="AP38" s="150" t="str">
        <f>+IFERROR(VLOOKUP($M38,ACTIVIDADES!$B$9:$X$495,23,0),0)</f>
        <v>CUMPLIDO</v>
      </c>
      <c r="AQ38" s="88">
        <v>46246</v>
      </c>
      <c r="AR38" s="55">
        <v>1</v>
      </c>
      <c r="AS38" s="57" t="s">
        <v>3775</v>
      </c>
      <c r="AT38" s="29" t="s">
        <v>579</v>
      </c>
      <c r="AU38" s="57" t="s">
        <v>3639</v>
      </c>
      <c r="AV38" s="193" t="s">
        <v>3639</v>
      </c>
      <c r="AW38" s="193" t="s">
        <v>3639</v>
      </c>
      <c r="AX38" s="193" t="s">
        <v>3739</v>
      </c>
      <c r="AY38" s="176" t="str">
        <f t="shared" si="2"/>
        <v>CUMPLIDAS</v>
      </c>
      <c r="AZ38" s="55" t="str">
        <f>+IFERROR(VLOOKUP($M38,ACTIVIDADES!$B$9:$T$494,25,0),"")</f>
        <v/>
      </c>
      <c r="BA38" s="55" t="str">
        <f>+IFERROR(VLOOKUP($M38,ACTIVIDADES!$B$9:$T$494,26,0),"")</f>
        <v/>
      </c>
      <c r="BB38" s="55" t="str">
        <f>+IFERROR(VLOOKUP($M38,ACTIVIDADES!$B$9:$T$494,27,0),"")</f>
        <v/>
      </c>
      <c r="BC38" s="55" t="str">
        <f>+IFERROR(VLOOKUP($M38,ACTIVIDADES!$B$9:$T$494,28,0),"")</f>
        <v/>
      </c>
      <c r="BD38" s="55" t="str">
        <f>+IFERROR(VLOOKUP($M38,ACTIVIDADES!$B$9:$T$494,29,0),"")</f>
        <v/>
      </c>
      <c r="BE38" s="55" t="str">
        <f>+IFERROR(VLOOKUP($M38,ACTIVIDADES!$B$9:$T$494,30,0),"")</f>
        <v/>
      </c>
      <c r="BF38" s="58"/>
      <c r="BG38" s="58"/>
      <c r="BH38" s="59"/>
      <c r="BI38" s="59" t="s">
        <v>580</v>
      </c>
      <c r="BJ38" s="60" t="s">
        <v>3635</v>
      </c>
      <c r="BK38" s="61" t="s">
        <v>593</v>
      </c>
      <c r="BL38" s="62"/>
      <c r="BM38" s="55" t="str">
        <f>+IFERROR(VLOOKUP($M38,ACTIVIDADES!$B$9:$T$494,31,0),"")</f>
        <v/>
      </c>
      <c r="BN38" s="55" t="str">
        <f>+IFERROR(VLOOKUP($M38,ACTIVIDADES!$B$9:$T$494,32,0),"")</f>
        <v/>
      </c>
      <c r="BO38" s="55" t="str">
        <f>+IFERROR(VLOOKUP($M38,ACTIVIDADES!$B$9:$T$494,33,0),"")</f>
        <v/>
      </c>
      <c r="BP38" s="55" t="str">
        <f>+IFERROR(VLOOKUP($M38,ACTIVIDADES!$B$9:$T$494,34,0),"")</f>
        <v/>
      </c>
      <c r="BQ38" s="55" t="str">
        <f>+IFERROR(VLOOKUP($M38,ACTIVIDADES!$B$9:$T$494,35,0),"")</f>
        <v/>
      </c>
      <c r="BR38" s="55" t="str">
        <f>+IFERROR(VLOOKUP($M38,ACTIVIDADES!$B$9:$T$494,36,0),"")</f>
        <v/>
      </c>
      <c r="BS38" s="55" t="str">
        <f>+IFERROR(VLOOKUP($M38,ACTIVIDADES!$B$9:$T$494,37,0),"")</f>
        <v/>
      </c>
      <c r="BT38" s="58"/>
      <c r="BU38" s="58"/>
      <c r="BV38" s="59"/>
      <c r="BW38" s="59" t="s">
        <v>580</v>
      </c>
      <c r="BX38" s="60" t="s">
        <v>3635</v>
      </c>
      <c r="BY38" s="61" t="s">
        <v>593</v>
      </c>
      <c r="BZ38" s="62"/>
      <c r="CA38" s="9"/>
      <c r="CB38" s="9"/>
      <c r="CC38" s="9"/>
      <c r="CD38" s="9"/>
      <c r="CE38" s="9"/>
      <c r="CF38" s="9"/>
      <c r="CG38" s="9"/>
      <c r="CH38" s="9"/>
      <c r="CI38" s="9"/>
      <c r="CJ38" s="9"/>
      <c r="CK38" s="9"/>
      <c r="CL38" s="9"/>
      <c r="CM38" s="9"/>
      <c r="CN38" s="9"/>
      <c r="CO38" s="9"/>
      <c r="CP38" s="9"/>
      <c r="CQ38" s="9"/>
    </row>
    <row r="39" spans="1:95" s="8" customFormat="1" ht="93" customHeight="1" x14ac:dyDescent="0.35">
      <c r="A39" s="40">
        <f t="shared" si="1"/>
        <v>31</v>
      </c>
      <c r="B39" s="40" t="s">
        <v>521</v>
      </c>
      <c r="C39" s="40">
        <v>2021</v>
      </c>
      <c r="D39" s="40" t="s">
        <v>3734</v>
      </c>
      <c r="E39" s="323"/>
      <c r="F39" s="40" t="s">
        <v>851</v>
      </c>
      <c r="G39" s="40" t="s">
        <v>4636</v>
      </c>
      <c r="H39" s="41" t="s">
        <v>4668</v>
      </c>
      <c r="I39" s="42"/>
      <c r="J39" s="43" t="s">
        <v>3792</v>
      </c>
      <c r="K39" s="43" t="s">
        <v>3792</v>
      </c>
      <c r="L39" s="44" t="s">
        <v>1153</v>
      </c>
      <c r="M39" s="45" t="s">
        <v>3507</v>
      </c>
      <c r="N39" s="46" t="s">
        <v>3508</v>
      </c>
      <c r="O39" s="45" t="s">
        <v>3509</v>
      </c>
      <c r="P39" s="45">
        <v>1</v>
      </c>
      <c r="Q39" s="47">
        <v>46023</v>
      </c>
      <c r="R39" s="47">
        <v>46173</v>
      </c>
      <c r="S39" s="48">
        <f t="shared" si="0"/>
        <v>22.5</v>
      </c>
      <c r="T39" s="45" t="s">
        <v>587</v>
      </c>
      <c r="U39" s="45"/>
      <c r="V39" s="49">
        <f>+IFERROR(VLOOKUP($M39,ACTIVIDADES!$B$9:$Q$494,10,0),"")</f>
        <v>0</v>
      </c>
      <c r="W39" s="50">
        <f>+IFERROR(VLOOKUP($M39,ACTIVIDADES!$B$9:$Q$494,11,0)," ")</f>
        <v>0</v>
      </c>
      <c r="X39" s="61">
        <f>+IFERROR(VLOOKUP($M39,ACTIVIDADES!$B$9:$Q$494,12,0),"")</f>
        <v>0</v>
      </c>
      <c r="Y39" s="52">
        <f>+IFERROR(VLOOKUP($M39,ACTIVIDADES!$B$9:$Q$494,13,0),"")</f>
        <v>46153</v>
      </c>
      <c r="Z39" s="53" t="str">
        <f>+IFERROR(VLOOKUP($M39,ACTIVIDADES!$B$9:$Q$494,14,0),"")</f>
        <v>No se evidencia seguimiento</v>
      </c>
      <c r="AA39" s="49">
        <f>+IFERROR(VLOOKUP($M39,ACTIVIDADES!$B$9:$Q$494,15,0),"")</f>
        <v>0</v>
      </c>
      <c r="AB39" s="54" t="str">
        <f>+IFERROR(VLOOKUP($M39,ACTIVIDADES!$B$9:$Q$494,16,0),"")</f>
        <v>EJECUCIÓN</v>
      </c>
      <c r="AC39" s="149">
        <v>46181</v>
      </c>
      <c r="AD39" s="29">
        <v>0</v>
      </c>
      <c r="AE39" s="29" t="s">
        <v>3741</v>
      </c>
      <c r="AF39" s="28" t="s">
        <v>580</v>
      </c>
      <c r="AG39" s="29" t="s">
        <v>3737</v>
      </c>
      <c r="AH39" s="29" t="s">
        <v>3737</v>
      </c>
      <c r="AI39" s="29" t="s">
        <v>3737</v>
      </c>
      <c r="AJ39" s="55">
        <f>+IFERROR(VLOOKUP($M39,ACTIVIDADES!$B$9:$T$494,17,0),"")</f>
        <v>0.7</v>
      </c>
      <c r="AK39" s="80" t="str">
        <f>+IFERROR(VLOOKUP($M39,ACTIVIDADES!$B$9:$T$494,18,0),"")</f>
        <v>Se ejecutó la revisión, depuración y actualización integral del inventario físico y lógico que compone la infraestructura tecnológica de la entidad. Este proceso permite consolidar la base técnica para la gestión de riesgos, el control de configuración y la seguridad de los activos de hardware críticos que soportan la operación institucional.</v>
      </c>
      <c r="AL39" s="80" t="str">
        <f>+IFERROR(VLOOKUP($M39,ACTIVIDADES!$B$9:$T$494,19,0),"")</f>
        <v>https://dnbcgovco-my.sharepoint.com/:f:/g/personal/planeacion_dnbc_gov_co/IgA8-tr8nGYtRqG_Evcwdp7EASqXdtGbomb3DLywYKsqJ6s?e=HKvluY</v>
      </c>
      <c r="AM39" s="55">
        <f>+IFERROR(VLOOKUP($M39,ACTIVIDADES!$B$9:$X$495,20,0),0)</f>
        <v>46214</v>
      </c>
      <c r="AN39" s="55" t="str">
        <f>+IFERROR(VLOOKUP($M39,ACTIVIDADES!$B$9:$X$495,21,0),0)</f>
        <v>El proceso presenta matriz de inventario fisico. Pendiente identificación de recursos tecnologicos</v>
      </c>
      <c r="AO39" s="55">
        <f>+IFERROR(VLOOKUP($M39,ACTIVIDADES!$B$9:$X$495,22,0),0)</f>
        <v>0.5</v>
      </c>
      <c r="AP39" s="145" t="str">
        <f>+IFERROR(VLOOKUP($M39,ACTIVIDADES!$B$9:$X$495,23,0),0)</f>
        <v>EN EJECUCIÓN</v>
      </c>
      <c r="AQ39" s="88">
        <v>46248</v>
      </c>
      <c r="AR39" s="55">
        <v>0.5</v>
      </c>
      <c r="AS39" s="57" t="s">
        <v>3793</v>
      </c>
      <c r="AT39" s="29" t="s">
        <v>4</v>
      </c>
      <c r="AU39" s="57" t="s">
        <v>3639</v>
      </c>
      <c r="AV39" s="193" t="s">
        <v>3639</v>
      </c>
      <c r="AW39" s="193" t="s">
        <v>3639</v>
      </c>
      <c r="AX39" s="57" t="s">
        <v>3739</v>
      </c>
      <c r="AY39" s="176" t="str">
        <f t="shared" si="2"/>
        <v>EN EJECUCIÓN</v>
      </c>
      <c r="AZ39" s="55" t="str">
        <f>+IFERROR(VLOOKUP($M39,ACTIVIDADES!$B$9:$T$494,25,0),"")</f>
        <v/>
      </c>
      <c r="BA39" s="55" t="str">
        <f>+IFERROR(VLOOKUP($M39,ACTIVIDADES!$B$9:$T$494,26,0),"")</f>
        <v/>
      </c>
      <c r="BB39" s="55" t="str">
        <f>+IFERROR(VLOOKUP($M39,ACTIVIDADES!$B$9:$T$494,27,0),"")</f>
        <v/>
      </c>
      <c r="BC39" s="55" t="str">
        <f>+IFERROR(VLOOKUP($M39,ACTIVIDADES!$B$9:$T$494,28,0),"")</f>
        <v/>
      </c>
      <c r="BD39" s="55" t="str">
        <f>+IFERROR(VLOOKUP($M39,ACTIVIDADES!$B$9:$T$494,29,0),"")</f>
        <v/>
      </c>
      <c r="BE39" s="55" t="str">
        <f>+IFERROR(VLOOKUP($M39,ACTIVIDADES!$B$9:$T$494,30,0),"")</f>
        <v/>
      </c>
      <c r="BF39" s="58"/>
      <c r="BG39" s="58"/>
      <c r="BH39" s="59"/>
      <c r="BI39" s="59" t="s">
        <v>580</v>
      </c>
      <c r="BJ39" s="60" t="s">
        <v>3635</v>
      </c>
      <c r="BK39" s="61" t="s">
        <v>593</v>
      </c>
      <c r="BL39" s="62"/>
      <c r="BM39" s="55" t="str">
        <f>+IFERROR(VLOOKUP($M39,ACTIVIDADES!$B$9:$T$494,31,0),"")</f>
        <v/>
      </c>
      <c r="BN39" s="55" t="str">
        <f>+IFERROR(VLOOKUP($M39,ACTIVIDADES!$B$9:$T$494,32,0),"")</f>
        <v/>
      </c>
      <c r="BO39" s="55" t="str">
        <f>+IFERROR(VLOOKUP($M39,ACTIVIDADES!$B$9:$T$494,33,0),"")</f>
        <v/>
      </c>
      <c r="BP39" s="55" t="str">
        <f>+IFERROR(VLOOKUP($M39,ACTIVIDADES!$B$9:$T$494,34,0),"")</f>
        <v/>
      </c>
      <c r="BQ39" s="55" t="str">
        <f>+IFERROR(VLOOKUP($M39,ACTIVIDADES!$B$9:$T$494,35,0),"")</f>
        <v/>
      </c>
      <c r="BR39" s="55" t="str">
        <f>+IFERROR(VLOOKUP($M39,ACTIVIDADES!$B$9:$T$494,36,0),"")</f>
        <v/>
      </c>
      <c r="BS39" s="55" t="str">
        <f>+IFERROR(VLOOKUP($M39,ACTIVIDADES!$B$9:$T$494,37,0),"")</f>
        <v/>
      </c>
      <c r="BT39" s="58"/>
      <c r="BU39" s="58"/>
      <c r="BV39" s="59"/>
      <c r="BW39" s="59" t="s">
        <v>580</v>
      </c>
      <c r="BX39" s="60" t="s">
        <v>3635</v>
      </c>
      <c r="BY39" s="61" t="s">
        <v>593</v>
      </c>
      <c r="BZ39" s="62"/>
      <c r="CA39" s="7"/>
      <c r="CB39" s="7"/>
      <c r="CC39" s="7"/>
      <c r="CD39" s="7"/>
      <c r="CE39" s="7"/>
      <c r="CF39" s="7"/>
      <c r="CG39" s="7"/>
      <c r="CH39" s="7"/>
      <c r="CI39" s="7"/>
      <c r="CJ39" s="7"/>
      <c r="CK39" s="7"/>
      <c r="CL39" s="7"/>
      <c r="CM39" s="7"/>
      <c r="CN39" s="7"/>
      <c r="CO39" s="7"/>
      <c r="CP39" s="7"/>
      <c r="CQ39" s="7"/>
    </row>
    <row r="40" spans="1:95" ht="93" customHeight="1" x14ac:dyDescent="0.35">
      <c r="A40" s="251">
        <f t="shared" si="1"/>
        <v>32</v>
      </c>
      <c r="B40" s="251" t="s">
        <v>521</v>
      </c>
      <c r="C40" s="251">
        <v>2021</v>
      </c>
      <c r="D40" s="251" t="s">
        <v>3750</v>
      </c>
      <c r="E40" s="214"/>
      <c r="F40" s="251" t="s">
        <v>824</v>
      </c>
      <c r="G40" s="251" t="s">
        <v>4636</v>
      </c>
      <c r="H40" s="253" t="s">
        <v>4669</v>
      </c>
      <c r="I40" s="253" t="s">
        <v>3642</v>
      </c>
      <c r="J40" s="251" t="s">
        <v>3773</v>
      </c>
      <c r="K40" s="251" t="s">
        <v>3773</v>
      </c>
      <c r="L40" s="255" t="s">
        <v>1153</v>
      </c>
      <c r="M40" s="256" t="s">
        <v>1297</v>
      </c>
      <c r="N40" s="256" t="s">
        <v>5466</v>
      </c>
      <c r="O40" s="256" t="s">
        <v>3614</v>
      </c>
      <c r="P40" s="256">
        <v>1</v>
      </c>
      <c r="Q40" s="258">
        <v>46023</v>
      </c>
      <c r="R40" s="258">
        <v>46112</v>
      </c>
      <c r="S40" s="259">
        <f t="shared" si="0"/>
        <v>13.5</v>
      </c>
      <c r="T40" s="256" t="s">
        <v>1291</v>
      </c>
      <c r="U40" s="256" t="s">
        <v>1180</v>
      </c>
      <c r="V40" s="260">
        <f>+IFERROR(VLOOKUP($M40,ACTIVIDADES!$B$9:$Q$494,10,0),"")</f>
        <v>1</v>
      </c>
      <c r="W40" s="275" t="str">
        <f>+IFERROR(VLOOKUP($M40,ACTIVIDADES!$B$9:$Q$494,11,0)," ")</f>
        <v>Durante el primer trimestre de la vigencia 2026 se actualizó el procedimiento y se socializó</v>
      </c>
      <c r="X40" s="262" t="str">
        <f>+IFERROR(VLOOKUP($M40,ACTIVIDADES!$B$9:$Q$494,12,0),"")</f>
        <v>https://dnbcgovco-my.sharepoint.com/:f:/g/personal/planeacion_dnbc_gov_co/IgDYe2GS_ayPSIaWtvQYv0qbAc8IxdnR2DbMxEMLmfk0p8A?e=smqHjg</v>
      </c>
      <c r="Y40" s="263">
        <f>+IFERROR(VLOOKUP($M40,ACTIVIDADES!$B$9:$Q$494,13,0),"")</f>
        <v>46153</v>
      </c>
      <c r="Z40" s="260" t="str">
        <f>+IFERROR(VLOOKUP($M40,ACTIVIDADES!$B$9:$Q$494,14,0),"")</f>
        <v>Se evidencia socialización del 6 de marzo de 2026</v>
      </c>
      <c r="AA40" s="260">
        <f>+IFERROR(VLOOKUP($M40,ACTIVIDADES!$B$9:$Q$494,15,0),"")</f>
        <v>1</v>
      </c>
      <c r="AB40" s="265" t="str">
        <f>+IFERROR(VLOOKUP($M40,ACTIVIDADES!$B$9:$Q$494,16,0),"")</f>
        <v>CUMPLIDO</v>
      </c>
      <c r="AC40" s="273">
        <v>46177</v>
      </c>
      <c r="AD40" s="267">
        <v>1</v>
      </c>
      <c r="AE40" s="267" t="s">
        <v>3794</v>
      </c>
      <c r="AF40" s="267" t="s">
        <v>579</v>
      </c>
      <c r="AG40" s="267" t="s">
        <v>3737</v>
      </c>
      <c r="AH40" s="267" t="s">
        <v>593</v>
      </c>
      <c r="AI40" s="267" t="s">
        <v>3752</v>
      </c>
      <c r="AJ40" s="269">
        <f>+IFERROR(VLOOKUP($M40,ACTIVIDADES!$B$9:$T$494,17,0),"")</f>
        <v>1</v>
      </c>
      <c r="AK40" s="270" t="str">
        <f>+IFERROR(VLOOKUP($M40,ACTIVIDADES!$B$9:$T$494,18,0),"")</f>
        <v>Durante el primer trimestre de la vigencia 2026 se actualizó el procedimiento y se socializó</v>
      </c>
      <c r="AL40" s="270" t="str">
        <f>+IFERROR(VLOOKUP($M40,ACTIVIDADES!$B$9:$T$494,19,0),"")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40" s="269">
        <f>+IFERROR(VLOOKUP($M40,ACTIVIDADES!$B$9:$X$495,20,0),0)</f>
        <v>46213</v>
      </c>
      <c r="AN40" s="269" t="str">
        <f>+IFERROR(VLOOKUP($M40,ACTIVIDADES!$B$9:$X$495,21,0),0)</f>
        <v>Se evidencia socialización del 6 de marzo de 2026</v>
      </c>
      <c r="AO40" s="269">
        <f>+IFERROR(VLOOKUP($M40,ACTIVIDADES!$B$9:$X$495,22,0),0)</f>
        <v>1</v>
      </c>
      <c r="AP40" s="276" t="str">
        <f>+IFERROR(VLOOKUP($M40,ACTIVIDADES!$B$9:$X$495,23,0),0)</f>
        <v>CUMPLIDO</v>
      </c>
      <c r="AQ40" s="274">
        <v>46246</v>
      </c>
      <c r="AR40" s="269">
        <v>1</v>
      </c>
      <c r="AS40" s="173" t="s">
        <v>3775</v>
      </c>
      <c r="AT40" s="267" t="s">
        <v>579</v>
      </c>
      <c r="AU40" s="173" t="s">
        <v>3639</v>
      </c>
      <c r="AV40" s="205" t="s">
        <v>3639</v>
      </c>
      <c r="AW40" s="205" t="s">
        <v>3639</v>
      </c>
      <c r="AX40" s="205" t="s">
        <v>3739</v>
      </c>
      <c r="AY40" s="176" t="str">
        <f t="shared" si="2"/>
        <v>CUMPLIDAS</v>
      </c>
      <c r="AZ40" s="55" t="str">
        <f>+IFERROR(VLOOKUP($M40,ACTIVIDADES!$B$9:$T$494,25,0),"")</f>
        <v/>
      </c>
      <c r="BA40" s="55" t="str">
        <f>+IFERROR(VLOOKUP($M40,ACTIVIDADES!$B$9:$T$494,26,0),"")</f>
        <v/>
      </c>
      <c r="BB40" s="55" t="str">
        <f>+IFERROR(VLOOKUP($M40,ACTIVIDADES!$B$9:$T$494,27,0),"")</f>
        <v/>
      </c>
      <c r="BC40" s="55" t="str">
        <f>+IFERROR(VLOOKUP($M40,ACTIVIDADES!$B$9:$T$494,28,0),"")</f>
        <v/>
      </c>
      <c r="BD40" s="55" t="str">
        <f>+IFERROR(VLOOKUP($M40,ACTIVIDADES!$B$9:$T$494,29,0),"")</f>
        <v/>
      </c>
      <c r="BE40" s="55" t="str">
        <f>+IFERROR(VLOOKUP($M40,ACTIVIDADES!$B$9:$T$494,30,0),"")</f>
        <v/>
      </c>
      <c r="BF40" s="58"/>
      <c r="BG40" s="58"/>
      <c r="BH40" s="59"/>
      <c r="BI40" s="59" t="s">
        <v>580</v>
      </c>
      <c r="BJ40" s="60" t="s">
        <v>3635</v>
      </c>
      <c r="BK40" s="61" t="s">
        <v>593</v>
      </c>
      <c r="BL40" s="62"/>
      <c r="BM40" s="55" t="str">
        <f>+IFERROR(VLOOKUP($M40,ACTIVIDADES!$B$9:$T$494,31,0),"")</f>
        <v/>
      </c>
      <c r="BN40" s="55" t="str">
        <f>+IFERROR(VLOOKUP($M40,ACTIVIDADES!$B$9:$T$494,32,0),"")</f>
        <v/>
      </c>
      <c r="BO40" s="55" t="str">
        <f>+IFERROR(VLOOKUP($M40,ACTIVIDADES!$B$9:$T$494,33,0),"")</f>
        <v/>
      </c>
      <c r="BP40" s="55" t="str">
        <f>+IFERROR(VLOOKUP($M40,ACTIVIDADES!$B$9:$T$494,34,0),"")</f>
        <v/>
      </c>
      <c r="BQ40" s="55" t="str">
        <f>+IFERROR(VLOOKUP($M40,ACTIVIDADES!$B$9:$T$494,35,0),"")</f>
        <v/>
      </c>
      <c r="BR40" s="55" t="str">
        <f>+IFERROR(VLOOKUP($M40,ACTIVIDADES!$B$9:$T$494,36,0),"")</f>
        <v/>
      </c>
      <c r="BS40" s="55" t="str">
        <f>+IFERROR(VLOOKUP($M40,ACTIVIDADES!$B$9:$T$494,37,0),"")</f>
        <v/>
      </c>
      <c r="BT40" s="58"/>
      <c r="BU40" s="58"/>
      <c r="BV40" s="59"/>
      <c r="BW40" s="59" t="s">
        <v>580</v>
      </c>
      <c r="BX40" s="60" t="s">
        <v>3635</v>
      </c>
      <c r="BY40" s="61" t="s">
        <v>593</v>
      </c>
      <c r="BZ40" s="62"/>
    </row>
    <row r="41" spans="1:95" ht="93" customHeight="1" x14ac:dyDescent="0.35">
      <c r="A41" s="215">
        <f t="shared" si="1"/>
        <v>33</v>
      </c>
      <c r="B41" s="215" t="s">
        <v>521</v>
      </c>
      <c r="C41" s="215">
        <v>2021</v>
      </c>
      <c r="D41" s="215" t="s">
        <v>3750</v>
      </c>
      <c r="E41" s="214"/>
      <c r="F41" s="215" t="s">
        <v>824</v>
      </c>
      <c r="G41" s="215" t="s">
        <v>4636</v>
      </c>
      <c r="H41" s="233" t="s">
        <v>4669</v>
      </c>
      <c r="I41" s="216" t="s">
        <v>3642</v>
      </c>
      <c r="J41" s="234" t="s">
        <v>3773</v>
      </c>
      <c r="K41" s="234" t="s">
        <v>3773</v>
      </c>
      <c r="L41" s="217" t="s">
        <v>1153</v>
      </c>
      <c r="M41" s="218" t="s">
        <v>1308</v>
      </c>
      <c r="N41" s="235" t="s">
        <v>1309</v>
      </c>
      <c r="O41" s="218" t="s">
        <v>1310</v>
      </c>
      <c r="P41" s="218">
        <v>2</v>
      </c>
      <c r="Q41" s="219">
        <v>46023</v>
      </c>
      <c r="R41" s="219">
        <v>46387</v>
      </c>
      <c r="S41" s="220">
        <f t="shared" si="0"/>
        <v>54</v>
      </c>
      <c r="T41" s="218" t="s">
        <v>1291</v>
      </c>
      <c r="U41" s="218" t="s">
        <v>1180</v>
      </c>
      <c r="V41" s="221">
        <f>+IFERROR(VLOOKUP($M41,ACTIVIDADES!$B$9:$Q$494,10,0),"")</f>
        <v>0</v>
      </c>
      <c r="W41" s="236" t="str">
        <f>+IFERROR(VLOOKUP($M41,ACTIVIDADES!$B$9:$Q$494,11,0)," ")</f>
        <v>Actividad reformulada con periodicidad semestral</v>
      </c>
      <c r="X41" s="222">
        <f>+IFERROR(VLOOKUP($M41,ACTIVIDADES!$B$9:$Q$494,12,0),"")</f>
        <v>0</v>
      </c>
      <c r="Y41" s="224">
        <f>+IFERROR(VLOOKUP($M41,ACTIVIDADES!$B$9:$Q$494,13,0),"")</f>
        <v>46153</v>
      </c>
      <c r="Z41" s="237" t="str">
        <f>+IFERROR(VLOOKUP($M41,ACTIVIDADES!$B$9:$Q$494,14,0),"")</f>
        <v>Pendiente de inicio de ejecución</v>
      </c>
      <c r="AA41" s="221">
        <f>+IFERROR(VLOOKUP($M41,ACTIVIDADES!$B$9:$Q$494,15,0),"")</f>
        <v>0</v>
      </c>
      <c r="AB41" s="225" t="str">
        <f>+IFERROR(VLOOKUP($M41,ACTIVIDADES!$B$9:$Q$494,16,0),"")</f>
        <v>EJECUCIÓN</v>
      </c>
      <c r="AC41" s="226">
        <v>46177</v>
      </c>
      <c r="AD41" s="228">
        <v>0</v>
      </c>
      <c r="AE41" s="139" t="s">
        <v>3741</v>
      </c>
      <c r="AF41" s="228" t="s">
        <v>580</v>
      </c>
      <c r="AG41" s="139" t="s">
        <v>3737</v>
      </c>
      <c r="AH41" s="139" t="s">
        <v>3737</v>
      </c>
      <c r="AI41" s="139" t="s">
        <v>3737</v>
      </c>
      <c r="AJ41" s="141">
        <f>+IFERROR(VLOOKUP($M41,ACTIVIDADES!$B$9:$T$494,17,0),"")</f>
        <v>0.25</v>
      </c>
      <c r="AK41" s="229" t="str">
        <f>+IFERROR(VLOOKUP($M41,ACTIVIDADES!$B$9:$T$494,18,0),"")</f>
        <v>Se realiza monitoreo al primer trimestre. Primer informe se realiza con el seguimiento al segundo trimestre</v>
      </c>
      <c r="AL41" s="229" t="str">
        <f>+IFERROR(VLOOKUP($M41,ACTIVIDADES!$B$9:$T$494,19,0),"")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41" s="141">
        <f>+IFERROR(VLOOKUP($M41,ACTIVIDADES!$B$9:$X$495,20,0),0)</f>
        <v>46213</v>
      </c>
      <c r="AN41" s="141" t="str">
        <f>+IFERROR(VLOOKUP($M41,ACTIVIDADES!$B$9:$X$495,21,0),0)</f>
        <v>Se reporta seguimiento primer trimestre. Pendiente elaboración de informes</v>
      </c>
      <c r="AO41" s="141">
        <f>+IFERROR(VLOOKUP($M41,ACTIVIDADES!$B$9:$X$495,22,0),0)</f>
        <v>0.25</v>
      </c>
      <c r="AP41" s="238" t="str">
        <f>+IFERROR(VLOOKUP($M41,ACTIVIDADES!$B$9:$X$495,23,0),0)</f>
        <v>EN EJECUCIÓN</v>
      </c>
      <c r="AQ41" s="239">
        <v>46244</v>
      </c>
      <c r="AR41" s="141">
        <v>0.25</v>
      </c>
      <c r="AS41" s="169" t="s">
        <v>3795</v>
      </c>
      <c r="AT41" s="139" t="s">
        <v>4</v>
      </c>
      <c r="AU41" s="169" t="s">
        <v>3639</v>
      </c>
      <c r="AV41" s="198" t="s">
        <v>3639</v>
      </c>
      <c r="AW41" s="198" t="s">
        <v>3639</v>
      </c>
      <c r="AX41" s="169" t="s">
        <v>3739</v>
      </c>
      <c r="AY41" s="176" t="str">
        <f t="shared" si="2"/>
        <v>EN EJECUCIÓN</v>
      </c>
      <c r="AZ41" s="55" t="str">
        <f>+IFERROR(VLOOKUP($M41,ACTIVIDADES!$B$9:$T$494,25,0),"")</f>
        <v/>
      </c>
      <c r="BA41" s="55" t="str">
        <f>+IFERROR(VLOOKUP($M41,ACTIVIDADES!$B$9:$T$494,26,0),"")</f>
        <v/>
      </c>
      <c r="BB41" s="55" t="str">
        <f>+IFERROR(VLOOKUP($M41,ACTIVIDADES!$B$9:$T$494,27,0),"")</f>
        <v/>
      </c>
      <c r="BC41" s="55" t="str">
        <f>+IFERROR(VLOOKUP($M41,ACTIVIDADES!$B$9:$T$494,28,0),"")</f>
        <v/>
      </c>
      <c r="BD41" s="55" t="str">
        <f>+IFERROR(VLOOKUP($M41,ACTIVIDADES!$B$9:$T$494,29,0),"")</f>
        <v/>
      </c>
      <c r="BE41" s="55" t="str">
        <f>+IFERROR(VLOOKUP($M41,ACTIVIDADES!$B$9:$T$494,30,0),"")</f>
        <v/>
      </c>
      <c r="BF41" s="58"/>
      <c r="BG41" s="58"/>
      <c r="BH41" s="59"/>
      <c r="BI41" s="59" t="s">
        <v>580</v>
      </c>
      <c r="BJ41" s="60" t="s">
        <v>3635</v>
      </c>
      <c r="BK41" s="61" t="s">
        <v>593</v>
      </c>
      <c r="BL41" s="62"/>
      <c r="BM41" s="55" t="str">
        <f>+IFERROR(VLOOKUP($M41,ACTIVIDADES!$B$9:$T$494,31,0),"")</f>
        <v/>
      </c>
      <c r="BN41" s="55" t="str">
        <f>+IFERROR(VLOOKUP($M41,ACTIVIDADES!$B$9:$T$494,32,0),"")</f>
        <v/>
      </c>
      <c r="BO41" s="55" t="str">
        <f>+IFERROR(VLOOKUP($M41,ACTIVIDADES!$B$9:$T$494,33,0),"")</f>
        <v/>
      </c>
      <c r="BP41" s="55" t="str">
        <f>+IFERROR(VLOOKUP($M41,ACTIVIDADES!$B$9:$T$494,34,0),"")</f>
        <v/>
      </c>
      <c r="BQ41" s="55" t="str">
        <f>+IFERROR(VLOOKUP($M41,ACTIVIDADES!$B$9:$T$494,35,0),"")</f>
        <v/>
      </c>
      <c r="BR41" s="55" t="str">
        <f>+IFERROR(VLOOKUP($M41,ACTIVIDADES!$B$9:$T$494,36,0),"")</f>
        <v/>
      </c>
      <c r="BS41" s="55" t="str">
        <f>+IFERROR(VLOOKUP($M41,ACTIVIDADES!$B$9:$T$494,37,0),"")</f>
        <v/>
      </c>
      <c r="BT41" s="58"/>
      <c r="BU41" s="58"/>
      <c r="BV41" s="59"/>
      <c r="BW41" s="59" t="s">
        <v>580</v>
      </c>
      <c r="BX41" s="60" t="s">
        <v>3635</v>
      </c>
      <c r="BY41" s="61" t="s">
        <v>593</v>
      </c>
      <c r="BZ41" s="62"/>
      <c r="CA41" s="7"/>
      <c r="CB41" s="7"/>
      <c r="CC41" s="7"/>
      <c r="CD41" s="7"/>
      <c r="CE41" s="7"/>
      <c r="CF41" s="7"/>
      <c r="CG41" s="7"/>
      <c r="CH41" s="7"/>
      <c r="CI41" s="7"/>
      <c r="CJ41" s="7"/>
      <c r="CK41" s="7"/>
      <c r="CL41" s="7"/>
      <c r="CM41" s="7"/>
      <c r="CN41" s="7"/>
      <c r="CO41" s="7"/>
      <c r="CP41" s="7"/>
      <c r="CQ41" s="7"/>
    </row>
    <row r="42" spans="1:95" customFormat="1" ht="93" customHeight="1" x14ac:dyDescent="0.35">
      <c r="A42" s="40">
        <f t="shared" si="1"/>
        <v>34</v>
      </c>
      <c r="B42" s="40" t="s">
        <v>521</v>
      </c>
      <c r="C42" s="40">
        <v>2021</v>
      </c>
      <c r="D42" s="40" t="s">
        <v>3734</v>
      </c>
      <c r="E42" s="323"/>
      <c r="F42" s="40" t="s">
        <v>819</v>
      </c>
      <c r="G42" s="40" t="s">
        <v>142</v>
      </c>
      <c r="H42" s="41" t="s">
        <v>147</v>
      </c>
      <c r="I42" s="42" t="s">
        <v>3646</v>
      </c>
      <c r="J42" s="43" t="s">
        <v>5000</v>
      </c>
      <c r="K42" s="43" t="s">
        <v>3796</v>
      </c>
      <c r="L42" s="44" t="s">
        <v>1153</v>
      </c>
      <c r="M42" s="45" t="s">
        <v>3372</v>
      </c>
      <c r="N42" s="46" t="s">
        <v>5470</v>
      </c>
      <c r="O42" s="45" t="s">
        <v>3374</v>
      </c>
      <c r="P42" s="45">
        <v>1</v>
      </c>
      <c r="Q42" s="47">
        <v>46023</v>
      </c>
      <c r="R42" s="47">
        <v>46203</v>
      </c>
      <c r="S42" s="48">
        <f t="shared" si="0"/>
        <v>26.85</v>
      </c>
      <c r="T42" s="45" t="s">
        <v>615</v>
      </c>
      <c r="U42" s="45"/>
      <c r="V42" s="49">
        <f>+IFERROR(VLOOKUP($M42,ACTIVIDADES!$B$9:$Q$494,10,0),"")</f>
        <v>0</v>
      </c>
      <c r="W42" s="50">
        <f>+IFERROR(VLOOKUP($M42,ACTIVIDADES!$B$9:$Q$494,11,0)," ")</f>
        <v>0</v>
      </c>
      <c r="X42" s="61">
        <f>+IFERROR(VLOOKUP($M42,ACTIVIDADES!$B$9:$Q$494,12,0),"")</f>
        <v>0</v>
      </c>
      <c r="Y42" s="52">
        <f>+IFERROR(VLOOKUP($M42,ACTIVIDADES!$B$9:$Q$494,13,0),"")</f>
        <v>46153</v>
      </c>
      <c r="Z42" s="53" t="str">
        <f>+IFERROR(VLOOKUP($M42,ACTIVIDADES!$B$9:$Q$494,14,0),"")</f>
        <v>Se recibió información antigua por parte del proceso y no se evidencian soportes en la carpeta compartida por planeación</v>
      </c>
      <c r="AA42" s="49">
        <f>+IFERROR(VLOOKUP($M42,ACTIVIDADES!$B$9:$Q$494,15,0),"")</f>
        <v>0</v>
      </c>
      <c r="AB42" s="54" t="str">
        <f>+IFERROR(VLOOKUP($M42,ACTIVIDADES!$B$9:$Q$494,16,0),"")</f>
        <v>EJECUCIÓN</v>
      </c>
      <c r="AC42" s="144">
        <v>46177</v>
      </c>
      <c r="AD42" s="29">
        <v>0</v>
      </c>
      <c r="AE42" s="29" t="s">
        <v>3766</v>
      </c>
      <c r="AF42" s="28" t="s">
        <v>580</v>
      </c>
      <c r="AG42" s="29" t="s">
        <v>3737</v>
      </c>
      <c r="AH42" s="29" t="s">
        <v>3737</v>
      </c>
      <c r="AI42" s="29" t="s">
        <v>3737</v>
      </c>
      <c r="AJ42" s="55">
        <f>+IFERROR(VLOOKUP($M42,ACTIVIDADES!$B$9:$T$494,17,0),"")</f>
        <v>1</v>
      </c>
      <c r="AK42" s="80" t="str">
        <f>+IFERROR(VLOOKUP($M42,ACTIVIDADES!$B$9:$T$494,18,0),"")</f>
        <v>Se elaboró y aprobó el Programa de Gestión de Documentos y Expedientes Electrónicos (PGD 2026)</v>
      </c>
      <c r="AL42" s="80" t="str">
        <f>+IFERROR(VLOOKUP($M42,ACTIVIDADES!$B$9:$T$494,19,0),"")</f>
        <v>https://dnbcgovco-my.sharepoint.com/my?id=%2Fpersonal%2Fplaneacion%5Fdnbc%5Fgov%5Fco%2FDocuments%2FDocumentos%20SIGE%2F6%2E%20Planes%2FPLAN%20DE%20MEJORA%2F2026%2F02%2E%20Seguimiento%20Segundo%20Trimestre%2F17%2E%20Gesti%C3%B3n%20Documental&amp;ga=1</v>
      </c>
      <c r="AM42" s="55">
        <f>+IFERROR(VLOOKUP($M42,ACTIVIDADES!$B$9:$X$495,20,0),0)</f>
        <v>46214</v>
      </c>
      <c r="AN42" s="55" t="str">
        <f>+IFERROR(VLOOKUP($M42,ACTIVIDADES!$B$9:$X$495,21,0),0)</f>
        <v>Se presenta borrador de documento en proceso de revisión por parte del proceso de Análisis de Mejora continua</v>
      </c>
      <c r="AO42" s="55">
        <f>+IFERROR(VLOOKUP($M42,ACTIVIDADES!$B$9:$X$495,22,0),0)</f>
        <v>0.5</v>
      </c>
      <c r="AP42" s="145" t="str">
        <f>+IFERROR(VLOOKUP($M42,ACTIVIDADES!$B$9:$X$495,23,0),0)</f>
        <v>EN EJECUCIÓN</v>
      </c>
      <c r="AQ42" s="88">
        <v>46244</v>
      </c>
      <c r="AR42" s="55">
        <v>0.5</v>
      </c>
      <c r="AS42" s="57" t="s">
        <v>3797</v>
      </c>
      <c r="AT42" s="29" t="s">
        <v>4</v>
      </c>
      <c r="AU42" s="57" t="s">
        <v>3639</v>
      </c>
      <c r="AV42" s="193" t="s">
        <v>3639</v>
      </c>
      <c r="AW42" s="193" t="s">
        <v>3639</v>
      </c>
      <c r="AX42" s="57" t="s">
        <v>3739</v>
      </c>
      <c r="AY42" s="176" t="str">
        <f t="shared" si="2"/>
        <v>EN EJECUCIÓN</v>
      </c>
      <c r="AZ42" s="55" t="str">
        <f>+IFERROR(VLOOKUP($M42,ACTIVIDADES!$B$9:$T$494,25,0),"")</f>
        <v/>
      </c>
      <c r="BA42" s="55" t="str">
        <f>+IFERROR(VLOOKUP($M42,ACTIVIDADES!$B$9:$T$494,26,0),"")</f>
        <v/>
      </c>
      <c r="BB42" s="55" t="str">
        <f>+IFERROR(VLOOKUP($M42,ACTIVIDADES!$B$9:$T$494,27,0),"")</f>
        <v/>
      </c>
      <c r="BC42" s="55" t="str">
        <f>+IFERROR(VLOOKUP($M42,ACTIVIDADES!$B$9:$T$494,28,0),"")</f>
        <v/>
      </c>
      <c r="BD42" s="55" t="str">
        <f>+IFERROR(VLOOKUP($M42,ACTIVIDADES!$B$9:$T$494,29,0),"")</f>
        <v/>
      </c>
      <c r="BE42" s="55" t="str">
        <f>+IFERROR(VLOOKUP($M42,ACTIVIDADES!$B$9:$T$494,30,0),"")</f>
        <v/>
      </c>
      <c r="BF42" s="58"/>
      <c r="BG42" s="58"/>
      <c r="BH42" s="59"/>
      <c r="BI42" s="59" t="s">
        <v>580</v>
      </c>
      <c r="BJ42" s="60" t="s">
        <v>3635</v>
      </c>
      <c r="BK42" s="61" t="s">
        <v>593</v>
      </c>
      <c r="BL42" s="62"/>
      <c r="BM42" s="55" t="str">
        <f>+IFERROR(VLOOKUP($M42,ACTIVIDADES!$B$9:$T$494,31,0),"")</f>
        <v/>
      </c>
      <c r="BN42" s="55" t="str">
        <f>+IFERROR(VLOOKUP($M42,ACTIVIDADES!$B$9:$T$494,32,0),"")</f>
        <v/>
      </c>
      <c r="BO42" s="55" t="str">
        <f>+IFERROR(VLOOKUP($M42,ACTIVIDADES!$B$9:$T$494,33,0),"")</f>
        <v/>
      </c>
      <c r="BP42" s="55" t="str">
        <f>+IFERROR(VLOOKUP($M42,ACTIVIDADES!$B$9:$T$494,34,0),"")</f>
        <v/>
      </c>
      <c r="BQ42" s="55" t="str">
        <f>+IFERROR(VLOOKUP($M42,ACTIVIDADES!$B$9:$T$494,35,0),"")</f>
        <v/>
      </c>
      <c r="BR42" s="55" t="str">
        <f>+IFERROR(VLOOKUP($M42,ACTIVIDADES!$B$9:$T$494,36,0),"")</f>
        <v/>
      </c>
      <c r="BS42" s="55" t="str">
        <f>+IFERROR(VLOOKUP($M42,ACTIVIDADES!$B$9:$T$494,37,0),"")</f>
        <v/>
      </c>
      <c r="BT42" s="58"/>
      <c r="BU42" s="58"/>
      <c r="BV42" s="59"/>
      <c r="BW42" s="59" t="s">
        <v>580</v>
      </c>
      <c r="BX42" s="60" t="s">
        <v>3635</v>
      </c>
      <c r="BY42" s="61" t="s">
        <v>593</v>
      </c>
      <c r="BZ42" s="62"/>
      <c r="CA42" s="7"/>
      <c r="CB42" s="7"/>
      <c r="CC42" s="7"/>
      <c r="CD42" s="7"/>
      <c r="CE42" s="7"/>
      <c r="CF42" s="7"/>
      <c r="CG42" s="7"/>
      <c r="CH42" s="7"/>
      <c r="CI42" s="7"/>
      <c r="CJ42" s="7"/>
      <c r="CK42" s="7"/>
      <c r="CL42" s="7"/>
      <c r="CM42" s="7"/>
      <c r="CN42" s="7"/>
      <c r="CO42" s="7"/>
      <c r="CP42" s="7"/>
      <c r="CQ42" s="7"/>
    </row>
    <row r="43" spans="1:95" customFormat="1" ht="93" customHeight="1" x14ac:dyDescent="0.35">
      <c r="A43" s="40">
        <f t="shared" si="1"/>
        <v>35</v>
      </c>
      <c r="B43" s="40" t="s">
        <v>521</v>
      </c>
      <c r="C43" s="40">
        <v>2021</v>
      </c>
      <c r="D43" s="40" t="s">
        <v>3734</v>
      </c>
      <c r="E43" s="323"/>
      <c r="F43" s="40" t="s">
        <v>821</v>
      </c>
      <c r="G43" s="40" t="s">
        <v>142</v>
      </c>
      <c r="H43" s="41" t="s">
        <v>149</v>
      </c>
      <c r="I43" s="42" t="s">
        <v>3646</v>
      </c>
      <c r="J43" s="43" t="s">
        <v>5001</v>
      </c>
      <c r="K43" s="43" t="s">
        <v>5305</v>
      </c>
      <c r="L43" s="44" t="s">
        <v>1153</v>
      </c>
      <c r="M43" s="45" t="s">
        <v>3377</v>
      </c>
      <c r="N43" s="46" t="s">
        <v>3378</v>
      </c>
      <c r="O43" s="45" t="s">
        <v>3379</v>
      </c>
      <c r="P43" s="45">
        <v>1</v>
      </c>
      <c r="Q43" s="47">
        <v>46023</v>
      </c>
      <c r="R43" s="47">
        <v>46387</v>
      </c>
      <c r="S43" s="48">
        <f t="shared" si="0"/>
        <v>54</v>
      </c>
      <c r="T43" s="45" t="s">
        <v>615</v>
      </c>
      <c r="U43" s="45"/>
      <c r="V43" s="49">
        <f>+IFERROR(VLOOKUP($M43,ACTIVIDADES!$B$9:$Q$494,10,0),"")</f>
        <v>0</v>
      </c>
      <c r="W43" s="50">
        <f>+IFERROR(VLOOKUP($M43,ACTIVIDADES!$B$9:$Q$494,11,0)," ")</f>
        <v>0</v>
      </c>
      <c r="X43" s="61">
        <f>+IFERROR(VLOOKUP($M43,ACTIVIDADES!$B$9:$Q$494,12,0),"")</f>
        <v>0</v>
      </c>
      <c r="Y43" s="52">
        <f>+IFERROR(VLOOKUP($M43,ACTIVIDADES!$B$9:$Q$494,13,0),"")</f>
        <v>46153</v>
      </c>
      <c r="Z43" s="53" t="str">
        <f>+IFERROR(VLOOKUP($M43,ACTIVIDADES!$B$9:$Q$494,14,0),"")</f>
        <v>Se recibió información antigua por parte del proceso y no se evidencian soportes en la carpeta compartida por planeación</v>
      </c>
      <c r="AA43" s="49">
        <f>+IFERROR(VLOOKUP($M43,ACTIVIDADES!$B$9:$Q$494,15,0),"")</f>
        <v>0</v>
      </c>
      <c r="AB43" s="54" t="str">
        <f>+IFERROR(VLOOKUP($M43,ACTIVIDADES!$B$9:$Q$494,16,0),"")</f>
        <v>EJECUCIÓN</v>
      </c>
      <c r="AC43" s="144">
        <v>46177</v>
      </c>
      <c r="AD43" s="29">
        <v>0</v>
      </c>
      <c r="AE43" s="29" t="s">
        <v>3766</v>
      </c>
      <c r="AF43" s="28" t="s">
        <v>580</v>
      </c>
      <c r="AG43" s="29" t="s">
        <v>3737</v>
      </c>
      <c r="AH43" s="29" t="s">
        <v>3737</v>
      </c>
      <c r="AI43" s="29" t="s">
        <v>3737</v>
      </c>
      <c r="AJ43" s="55">
        <f>+IFERROR(VLOOKUP($M43,ACTIVIDADES!$B$9:$T$494,17,0),"")</f>
        <v>1</v>
      </c>
      <c r="AK43" s="80" t="str">
        <f>+IFERROR(VLOOKUP($M43,ACTIVIDADES!$B$9:$T$494,18,0),"")</f>
        <v>Se actualizó el Plan de Preservación Digital de Largo Plazo (PPDLP 2026) y fue aprobado</v>
      </c>
      <c r="AL43" s="80" t="str">
        <f>+IFERROR(VLOOKUP($M43,ACTIVIDADES!$B$9:$T$494,19,0),"")</f>
        <v>https://dnbcgovco-my.sharepoint.com/my?id=%2Fpersonal%2Fplaneacion%5Fdnbc%5Fgov%5Fco%2FDocuments%2FDocumentos%20SIGE%2F6%2E%20Planes%2FPLAN%20DE%20MEJORA%2F2026%2F02%2E%20Seguimiento%20Segundo%20Trimestre%2F17%2E%20Gesti%C3%B3n%20Documental&amp;ga=1</v>
      </c>
      <c r="AM43" s="55">
        <f>+IFERROR(VLOOKUP($M43,ACTIVIDADES!$B$9:$X$495,20,0),0)</f>
        <v>46214</v>
      </c>
      <c r="AN43" s="55" t="str">
        <f>+IFERROR(VLOOKUP($M43,ACTIVIDADES!$B$9:$X$495,21,0),0)</f>
        <v>Se presenta borrador de documento en proceso de revisión por parte del proceso de Análisis de Mejora continua</v>
      </c>
      <c r="AO43" s="55">
        <f>+IFERROR(VLOOKUP($M43,ACTIVIDADES!$B$9:$X$495,22,0),0)</f>
        <v>0.5</v>
      </c>
      <c r="AP43" s="145" t="str">
        <f>+IFERROR(VLOOKUP($M43,ACTIVIDADES!$B$9:$X$495,23,0),0)</f>
        <v>EN EJECUCIÓN</v>
      </c>
      <c r="AQ43" s="88">
        <v>46244</v>
      </c>
      <c r="AR43" s="55">
        <v>0.5</v>
      </c>
      <c r="AS43" s="57" t="s">
        <v>3798</v>
      </c>
      <c r="AT43" s="29" t="s">
        <v>4</v>
      </c>
      <c r="AU43" s="57" t="s">
        <v>3639</v>
      </c>
      <c r="AV43" s="193" t="s">
        <v>3639</v>
      </c>
      <c r="AW43" s="193" t="s">
        <v>3639</v>
      </c>
      <c r="AX43" s="57" t="s">
        <v>3739</v>
      </c>
      <c r="AY43" s="176" t="str">
        <f t="shared" si="2"/>
        <v>EN EJECUCIÓN</v>
      </c>
      <c r="AZ43" s="55" t="str">
        <f>+IFERROR(VLOOKUP($M43,ACTIVIDADES!$B$9:$T$494,25,0),"")</f>
        <v/>
      </c>
      <c r="BA43" s="55" t="str">
        <f>+IFERROR(VLOOKUP($M43,ACTIVIDADES!$B$9:$T$494,26,0),"")</f>
        <v/>
      </c>
      <c r="BB43" s="55" t="str">
        <f>+IFERROR(VLOOKUP($M43,ACTIVIDADES!$B$9:$T$494,27,0),"")</f>
        <v/>
      </c>
      <c r="BC43" s="55" t="str">
        <f>+IFERROR(VLOOKUP($M43,ACTIVIDADES!$B$9:$T$494,28,0),"")</f>
        <v/>
      </c>
      <c r="BD43" s="55" t="str">
        <f>+IFERROR(VLOOKUP($M43,ACTIVIDADES!$B$9:$T$494,29,0),"")</f>
        <v/>
      </c>
      <c r="BE43" s="55" t="str">
        <f>+IFERROR(VLOOKUP($M43,ACTIVIDADES!$B$9:$T$494,30,0),"")</f>
        <v/>
      </c>
      <c r="BF43" s="58"/>
      <c r="BG43" s="58"/>
      <c r="BH43" s="59"/>
      <c r="BI43" s="59" t="s">
        <v>580</v>
      </c>
      <c r="BJ43" s="60" t="s">
        <v>3635</v>
      </c>
      <c r="BK43" s="61" t="s">
        <v>593</v>
      </c>
      <c r="BL43" s="62"/>
      <c r="BM43" s="55" t="str">
        <f>+IFERROR(VLOOKUP($M43,ACTIVIDADES!$B$9:$T$494,31,0),"")</f>
        <v/>
      </c>
      <c r="BN43" s="55" t="str">
        <f>+IFERROR(VLOOKUP($M43,ACTIVIDADES!$B$9:$T$494,32,0),"")</f>
        <v/>
      </c>
      <c r="BO43" s="55" t="str">
        <f>+IFERROR(VLOOKUP($M43,ACTIVIDADES!$B$9:$T$494,33,0),"")</f>
        <v/>
      </c>
      <c r="BP43" s="55" t="str">
        <f>+IFERROR(VLOOKUP($M43,ACTIVIDADES!$B$9:$T$494,34,0),"")</f>
        <v/>
      </c>
      <c r="BQ43" s="55" t="str">
        <f>+IFERROR(VLOOKUP($M43,ACTIVIDADES!$B$9:$T$494,35,0),"")</f>
        <v/>
      </c>
      <c r="BR43" s="55" t="str">
        <f>+IFERROR(VLOOKUP($M43,ACTIVIDADES!$B$9:$T$494,36,0),"")</f>
        <v/>
      </c>
      <c r="BS43" s="55" t="str">
        <f>+IFERROR(VLOOKUP($M43,ACTIVIDADES!$B$9:$T$494,37,0),"")</f>
        <v/>
      </c>
      <c r="BT43" s="58"/>
      <c r="BU43" s="58"/>
      <c r="BV43" s="59"/>
      <c r="BW43" s="59" t="s">
        <v>580</v>
      </c>
      <c r="BX43" s="60" t="s">
        <v>3635</v>
      </c>
      <c r="BY43" s="61" t="s">
        <v>593</v>
      </c>
      <c r="BZ43" s="62"/>
      <c r="CA43" s="7"/>
      <c r="CB43" s="7"/>
      <c r="CC43" s="7"/>
      <c r="CD43" s="7"/>
      <c r="CE43" s="7"/>
      <c r="CF43" s="7"/>
      <c r="CG43" s="7"/>
      <c r="CH43" s="7"/>
      <c r="CI43" s="7"/>
      <c r="CJ43" s="7"/>
      <c r="CK43" s="7"/>
      <c r="CL43" s="7"/>
      <c r="CM43" s="7"/>
      <c r="CN43" s="7"/>
      <c r="CO43" s="7"/>
      <c r="CP43" s="7"/>
      <c r="CQ43" s="7"/>
    </row>
    <row r="44" spans="1:95" customFormat="1" ht="93" customHeight="1" x14ac:dyDescent="0.35">
      <c r="A44" s="40">
        <f t="shared" si="1"/>
        <v>36</v>
      </c>
      <c r="B44" s="40" t="s">
        <v>521</v>
      </c>
      <c r="C44" s="40">
        <v>2021</v>
      </c>
      <c r="D44" s="40" t="s">
        <v>3734</v>
      </c>
      <c r="E44" s="323"/>
      <c r="F44" s="40" t="s">
        <v>820</v>
      </c>
      <c r="G44" s="40" t="s">
        <v>142</v>
      </c>
      <c r="H44" s="41" t="s">
        <v>148</v>
      </c>
      <c r="I44" s="42" t="s">
        <v>3646</v>
      </c>
      <c r="J44" s="43" t="s">
        <v>5002</v>
      </c>
      <c r="K44" s="43" t="s">
        <v>5306</v>
      </c>
      <c r="L44" s="44" t="s">
        <v>1153</v>
      </c>
      <c r="M44" s="45" t="s">
        <v>3381</v>
      </c>
      <c r="N44" s="46" t="s">
        <v>5471</v>
      </c>
      <c r="O44" s="45" t="s">
        <v>3383</v>
      </c>
      <c r="P44" s="45">
        <v>1</v>
      </c>
      <c r="Q44" s="47">
        <v>46023</v>
      </c>
      <c r="R44" s="47">
        <v>46203</v>
      </c>
      <c r="S44" s="48">
        <f t="shared" si="0"/>
        <v>26.85</v>
      </c>
      <c r="T44" s="45" t="s">
        <v>615</v>
      </c>
      <c r="U44" s="45"/>
      <c r="V44" s="49">
        <f>+IFERROR(VLOOKUP($M44,ACTIVIDADES!$B$9:$Q$494,10,0),"")</f>
        <v>0</v>
      </c>
      <c r="W44" s="50">
        <f>+IFERROR(VLOOKUP($M44,ACTIVIDADES!$B$9:$Q$494,11,0)," ")</f>
        <v>0</v>
      </c>
      <c r="X44" s="61">
        <f>+IFERROR(VLOOKUP($M44,ACTIVIDADES!$B$9:$Q$494,12,0),"")</f>
        <v>0</v>
      </c>
      <c r="Y44" s="52">
        <f>+IFERROR(VLOOKUP($M44,ACTIVIDADES!$B$9:$Q$494,13,0),"")</f>
        <v>46153</v>
      </c>
      <c r="Z44" s="53" t="str">
        <f>+IFERROR(VLOOKUP($M44,ACTIVIDADES!$B$9:$Q$494,14,0),"")</f>
        <v>Se recibió información antigua por parte del proceso y no se evidencian soportes en la carpeta compartida por planeación</v>
      </c>
      <c r="AA44" s="49">
        <f>+IFERROR(VLOOKUP($M44,ACTIVIDADES!$B$9:$Q$494,15,0),"")</f>
        <v>0</v>
      </c>
      <c r="AB44" s="54" t="str">
        <f>+IFERROR(VLOOKUP($M44,ACTIVIDADES!$B$9:$Q$494,16,0),"")</f>
        <v>EJECUCIÓN</v>
      </c>
      <c r="AC44" s="144">
        <v>46177</v>
      </c>
      <c r="AD44" s="29">
        <v>0</v>
      </c>
      <c r="AE44" s="29" t="s">
        <v>3766</v>
      </c>
      <c r="AF44" s="28" t="s">
        <v>580</v>
      </c>
      <c r="AG44" s="29" t="s">
        <v>3737</v>
      </c>
      <c r="AH44" s="29" t="s">
        <v>3737</v>
      </c>
      <c r="AI44" s="29" t="s">
        <v>3737</v>
      </c>
      <c r="AJ44" s="55">
        <f>+IFERROR(VLOOKUP($M44,ACTIVIDADES!$B$9:$T$494,17,0),"")</f>
        <v>1</v>
      </c>
      <c r="AK44" s="80" t="str">
        <f>+IFERROR(VLOOKUP($M44,ACTIVIDADES!$B$9:$T$494,18,0),"")</f>
        <v>Se formuló la Política de Gestión Documental, la cual fue presentada y aprobada por el Comité Directivo</v>
      </c>
      <c r="AL44" s="80" t="str">
        <f>+IFERROR(VLOOKUP($M44,ACTIVIDADES!$B$9:$T$494,19,0),"")</f>
        <v>https://dnbcgovco-my.sharepoint.com/my?id=%2Fpersonal%2Fplaneacion%5Fdnbc%5Fgov%5Fco%2FDocuments%2FDocumentos%20SIGE%2F6%2E%20Planes%2FPLAN%20DE%20MEJORA%2F2026%2F02%2E%20Seguimiento%20Segundo%20Trimestre%2F17%2E%20Gesti%C3%B3n%20Documental&amp;ga=1</v>
      </c>
      <c r="AM44" s="55">
        <f>+IFERROR(VLOOKUP($M44,ACTIVIDADES!$B$9:$X$495,20,0),0)</f>
        <v>46214</v>
      </c>
      <c r="AN44" s="55" t="str">
        <f>+IFERROR(VLOOKUP($M44,ACTIVIDADES!$B$9:$X$495,21,0),0)</f>
        <v>Se presenta borrador de documento en proceso de revisión por parte del proceso de Análisis de Mejora continua</v>
      </c>
      <c r="AO44" s="55">
        <f>+IFERROR(VLOOKUP($M44,ACTIVIDADES!$B$9:$X$495,22,0),0)</f>
        <v>0.5</v>
      </c>
      <c r="AP44" s="145" t="str">
        <f>+IFERROR(VLOOKUP($M44,ACTIVIDADES!$B$9:$X$495,23,0),0)</f>
        <v>EN EJECUCIÓN</v>
      </c>
      <c r="AQ44" s="88">
        <v>46244</v>
      </c>
      <c r="AR44" s="55">
        <v>0.5</v>
      </c>
      <c r="AS44" s="57" t="s">
        <v>3799</v>
      </c>
      <c r="AT44" s="29" t="s">
        <v>4</v>
      </c>
      <c r="AU44" s="57" t="s">
        <v>3639</v>
      </c>
      <c r="AV44" s="193" t="s">
        <v>3639</v>
      </c>
      <c r="AW44" s="193" t="s">
        <v>3639</v>
      </c>
      <c r="AX44" s="57" t="s">
        <v>3739</v>
      </c>
      <c r="AY44" s="176" t="str">
        <f t="shared" si="2"/>
        <v>EN EJECUCIÓN</v>
      </c>
      <c r="AZ44" s="55" t="str">
        <f>+IFERROR(VLOOKUP($M44,ACTIVIDADES!$B$9:$T$494,25,0),"")</f>
        <v/>
      </c>
      <c r="BA44" s="55" t="str">
        <f>+IFERROR(VLOOKUP($M44,ACTIVIDADES!$B$9:$T$494,26,0),"")</f>
        <v/>
      </c>
      <c r="BB44" s="55" t="str">
        <f>+IFERROR(VLOOKUP($M44,ACTIVIDADES!$B$9:$T$494,27,0),"")</f>
        <v/>
      </c>
      <c r="BC44" s="55" t="str">
        <f>+IFERROR(VLOOKUP($M44,ACTIVIDADES!$B$9:$T$494,28,0),"")</f>
        <v/>
      </c>
      <c r="BD44" s="55" t="str">
        <f>+IFERROR(VLOOKUP($M44,ACTIVIDADES!$B$9:$T$494,29,0),"")</f>
        <v/>
      </c>
      <c r="BE44" s="55" t="str">
        <f>+IFERROR(VLOOKUP($M44,ACTIVIDADES!$B$9:$T$494,30,0),"")</f>
        <v/>
      </c>
      <c r="BF44" s="58"/>
      <c r="BG44" s="58"/>
      <c r="BH44" s="59"/>
      <c r="BI44" s="59" t="s">
        <v>580</v>
      </c>
      <c r="BJ44" s="60" t="s">
        <v>3635</v>
      </c>
      <c r="BK44" s="61" t="s">
        <v>593</v>
      </c>
      <c r="BL44" s="62"/>
      <c r="BM44" s="55" t="str">
        <f>+IFERROR(VLOOKUP($M44,ACTIVIDADES!$B$9:$T$494,31,0),"")</f>
        <v/>
      </c>
      <c r="BN44" s="55" t="str">
        <f>+IFERROR(VLOOKUP($M44,ACTIVIDADES!$B$9:$T$494,32,0),"")</f>
        <v/>
      </c>
      <c r="BO44" s="55" t="str">
        <f>+IFERROR(VLOOKUP($M44,ACTIVIDADES!$B$9:$T$494,33,0),"")</f>
        <v/>
      </c>
      <c r="BP44" s="55" t="str">
        <f>+IFERROR(VLOOKUP($M44,ACTIVIDADES!$B$9:$T$494,34,0),"")</f>
        <v/>
      </c>
      <c r="BQ44" s="55" t="str">
        <f>+IFERROR(VLOOKUP($M44,ACTIVIDADES!$B$9:$T$494,35,0),"")</f>
        <v/>
      </c>
      <c r="BR44" s="55" t="str">
        <f>+IFERROR(VLOOKUP($M44,ACTIVIDADES!$B$9:$T$494,36,0),"")</f>
        <v/>
      </c>
      <c r="BS44" s="55" t="str">
        <f>+IFERROR(VLOOKUP($M44,ACTIVIDADES!$B$9:$T$494,37,0),"")</f>
        <v/>
      </c>
      <c r="BT44" s="58"/>
      <c r="BU44" s="58"/>
      <c r="BV44" s="59"/>
      <c r="BW44" s="59" t="s">
        <v>580</v>
      </c>
      <c r="BX44" s="60" t="s">
        <v>3635</v>
      </c>
      <c r="BY44" s="61" t="s">
        <v>593</v>
      </c>
      <c r="BZ44" s="62"/>
      <c r="CA44" s="7"/>
      <c r="CB44" s="7"/>
      <c r="CC44" s="7"/>
      <c r="CD44" s="7"/>
      <c r="CE44" s="7"/>
      <c r="CF44" s="7"/>
      <c r="CG44" s="7"/>
      <c r="CH44" s="7"/>
      <c r="CI44" s="7"/>
      <c r="CJ44" s="7"/>
      <c r="CK44" s="7"/>
      <c r="CL44" s="7"/>
      <c r="CM44" s="7"/>
      <c r="CN44" s="7"/>
      <c r="CO44" s="7"/>
      <c r="CP44" s="7"/>
      <c r="CQ44" s="7"/>
    </row>
    <row r="45" spans="1:95" customFormat="1" ht="93" customHeight="1" x14ac:dyDescent="0.35">
      <c r="A45" s="40">
        <f t="shared" si="1"/>
        <v>37</v>
      </c>
      <c r="B45" s="40" t="s">
        <v>521</v>
      </c>
      <c r="C45" s="40">
        <v>2021</v>
      </c>
      <c r="D45" s="40" t="s">
        <v>3734</v>
      </c>
      <c r="E45" s="323"/>
      <c r="F45" s="40" t="s">
        <v>813</v>
      </c>
      <c r="G45" s="40" t="s">
        <v>142</v>
      </c>
      <c r="H45" s="41" t="s">
        <v>153</v>
      </c>
      <c r="I45" s="42" t="s">
        <v>3646</v>
      </c>
      <c r="J45" s="43" t="s">
        <v>3800</v>
      </c>
      <c r="K45" s="43" t="s">
        <v>3801</v>
      </c>
      <c r="L45" s="44" t="s">
        <v>1153</v>
      </c>
      <c r="M45" s="45" t="s">
        <v>3390</v>
      </c>
      <c r="N45" s="46" t="s">
        <v>5472</v>
      </c>
      <c r="O45" s="45" t="s">
        <v>3392</v>
      </c>
      <c r="P45" s="45">
        <v>1</v>
      </c>
      <c r="Q45" s="47">
        <v>46023</v>
      </c>
      <c r="R45" s="47">
        <v>46387</v>
      </c>
      <c r="S45" s="48">
        <f t="shared" si="0"/>
        <v>54</v>
      </c>
      <c r="T45" s="45" t="s">
        <v>615</v>
      </c>
      <c r="U45" s="45"/>
      <c r="V45" s="49">
        <f>+IFERROR(VLOOKUP($M45,ACTIVIDADES!$B$9:$Q$494,10,0),"")</f>
        <v>0</v>
      </c>
      <c r="W45" s="50">
        <f>+IFERROR(VLOOKUP($M45,ACTIVIDADES!$B$9:$Q$494,11,0)," ")</f>
        <v>0</v>
      </c>
      <c r="X45" s="61">
        <f>+IFERROR(VLOOKUP($M45,ACTIVIDADES!$B$9:$Q$494,12,0),"")</f>
        <v>0</v>
      </c>
      <c r="Y45" s="52">
        <f>+IFERROR(VLOOKUP($M45,ACTIVIDADES!$B$9:$Q$494,13,0),"")</f>
        <v>46153</v>
      </c>
      <c r="Z45" s="53" t="str">
        <f>+IFERROR(VLOOKUP($M45,ACTIVIDADES!$B$9:$Q$494,14,0),"")</f>
        <v>Se recibió información antigua por parte del proceso y no se evidencian soportes en la carpeta compartida por planeación</v>
      </c>
      <c r="AA45" s="49">
        <f>+IFERROR(VLOOKUP($M45,ACTIVIDADES!$B$9:$Q$494,15,0),"")</f>
        <v>0</v>
      </c>
      <c r="AB45" s="54" t="str">
        <f>+IFERROR(VLOOKUP($M45,ACTIVIDADES!$B$9:$Q$494,16,0),"")</f>
        <v>EJECUCIÓN</v>
      </c>
      <c r="AC45" s="144">
        <v>46177</v>
      </c>
      <c r="AD45" s="29">
        <v>0</v>
      </c>
      <c r="AE45" s="29" t="s">
        <v>3766</v>
      </c>
      <c r="AF45" s="28" t="s">
        <v>580</v>
      </c>
      <c r="AG45" s="29" t="s">
        <v>3737</v>
      </c>
      <c r="AH45" s="29" t="s">
        <v>3737</v>
      </c>
      <c r="AI45" s="29" t="s">
        <v>3737</v>
      </c>
      <c r="AJ45" s="55">
        <f>+IFERROR(VLOOKUP($M45,ACTIVIDADES!$B$9:$T$494,17,0),"")</f>
        <v>0.1</v>
      </c>
      <c r="AK45" s="80" t="str">
        <f>+IFERROR(VLOOKUP($M45,ACTIVIDADES!$B$9:$T$494,18,0),"")</f>
        <v>Se acordó con el proceso de Planeación trabajar con las TRD actualmente aprobadas como base, y adelantar acercamientos programados con cada proceso para revisar qué series documentales se ajustan, eliminan o mantienen. Con base en este acuerdo, no se contempla la presentación de nuevas TRD ante el Archivo General de la Nación durante este periodo; el trabajo se enfoca en la revisión y ajuste de las TRD existentes.</v>
      </c>
      <c r="AL45" s="80" t="str">
        <f>+IFERROR(VLOOKUP($M45,ACTIVIDADES!$B$9:$T$494,19,0),"")</f>
        <v>https://dnbcgovco-my.sharepoint.com/my?id=%2Fpersonal%2Fplaneacion%5Fdnbc%5Fgov%5Fco%2FDocuments%2FDocumentos%20SIGE%2F6%2E%20Planes%2FPLAN%20DE%20MEJORA%2F2026%2F02%2E%20Seguimiento%20Segundo%20Trimestre%2F17%2E%20Gesti%C3%B3n%20Documental&amp;ga=1</v>
      </c>
      <c r="AM45" s="55">
        <f>+IFERROR(VLOOKUP($M45,ACTIVIDADES!$B$9:$X$495,20,0),0)</f>
        <v>46214</v>
      </c>
      <c r="AN45" s="55" t="str">
        <f>+IFERROR(VLOOKUP($M45,ACTIVIDADES!$B$9:$X$495,21,0),0)</f>
        <v>Se incluye información de las TRD vigentes. No se encuentra evidencias de actualización de herramientas TVD</v>
      </c>
      <c r="AO45" s="55">
        <f>+IFERROR(VLOOKUP($M45,ACTIVIDADES!$B$9:$X$495,22,0),0)</f>
        <v>0</v>
      </c>
      <c r="AP45" s="145" t="str">
        <f>+IFERROR(VLOOKUP($M45,ACTIVIDADES!$B$9:$X$495,23,0),0)</f>
        <v>EN EJECUCIÓN</v>
      </c>
      <c r="AQ45" s="88">
        <v>46244</v>
      </c>
      <c r="AR45" s="55">
        <v>0.1</v>
      </c>
      <c r="AS45" s="55" t="s">
        <v>3802</v>
      </c>
      <c r="AT45" s="29" t="s">
        <v>4</v>
      </c>
      <c r="AU45" s="57" t="s">
        <v>3639</v>
      </c>
      <c r="AV45" s="193" t="s">
        <v>3639</v>
      </c>
      <c r="AW45" s="193" t="s">
        <v>3639</v>
      </c>
      <c r="AX45" s="57" t="s">
        <v>3739</v>
      </c>
      <c r="AY45" s="176" t="str">
        <f t="shared" si="2"/>
        <v>EN EJECUCIÓN</v>
      </c>
      <c r="AZ45" s="55" t="str">
        <f>+IFERROR(VLOOKUP($M45,ACTIVIDADES!$B$9:$T$494,25,0),"")</f>
        <v/>
      </c>
      <c r="BA45" s="55" t="str">
        <f>+IFERROR(VLOOKUP($M45,ACTIVIDADES!$B$9:$T$494,26,0),"")</f>
        <v/>
      </c>
      <c r="BB45" s="55" t="str">
        <f>+IFERROR(VLOOKUP($M45,ACTIVIDADES!$B$9:$T$494,27,0),"")</f>
        <v/>
      </c>
      <c r="BC45" s="55" t="str">
        <f>+IFERROR(VLOOKUP($M45,ACTIVIDADES!$B$9:$T$494,28,0),"")</f>
        <v/>
      </c>
      <c r="BD45" s="55" t="str">
        <f>+IFERROR(VLOOKUP($M45,ACTIVIDADES!$B$9:$T$494,29,0),"")</f>
        <v/>
      </c>
      <c r="BE45" s="55" t="str">
        <f>+IFERROR(VLOOKUP($M45,ACTIVIDADES!$B$9:$T$494,30,0),"")</f>
        <v/>
      </c>
      <c r="BF45" s="58"/>
      <c r="BG45" s="58"/>
      <c r="BH45" s="59"/>
      <c r="BI45" s="59" t="s">
        <v>580</v>
      </c>
      <c r="BJ45" s="60" t="s">
        <v>3635</v>
      </c>
      <c r="BK45" s="61" t="s">
        <v>593</v>
      </c>
      <c r="BL45" s="62"/>
      <c r="BM45" s="55" t="str">
        <f>+IFERROR(VLOOKUP($M45,ACTIVIDADES!$B$9:$T$494,31,0),"")</f>
        <v/>
      </c>
      <c r="BN45" s="55" t="str">
        <f>+IFERROR(VLOOKUP($M45,ACTIVIDADES!$B$9:$T$494,32,0),"")</f>
        <v/>
      </c>
      <c r="BO45" s="55" t="str">
        <f>+IFERROR(VLOOKUP($M45,ACTIVIDADES!$B$9:$T$494,33,0),"")</f>
        <v/>
      </c>
      <c r="BP45" s="55" t="str">
        <f>+IFERROR(VLOOKUP($M45,ACTIVIDADES!$B$9:$T$494,34,0),"")</f>
        <v/>
      </c>
      <c r="BQ45" s="55" t="str">
        <f>+IFERROR(VLOOKUP($M45,ACTIVIDADES!$B$9:$T$494,35,0),"")</f>
        <v/>
      </c>
      <c r="BR45" s="55" t="str">
        <f>+IFERROR(VLOOKUP($M45,ACTIVIDADES!$B$9:$T$494,36,0),"")</f>
        <v/>
      </c>
      <c r="BS45" s="55" t="str">
        <f>+IFERROR(VLOOKUP($M45,ACTIVIDADES!$B$9:$T$494,37,0),"")</f>
        <v/>
      </c>
      <c r="BT45" s="58"/>
      <c r="BU45" s="58"/>
      <c r="BV45" s="59"/>
      <c r="BW45" s="59" t="s">
        <v>580</v>
      </c>
      <c r="BX45" s="60" t="s">
        <v>3635</v>
      </c>
      <c r="BY45" s="61" t="s">
        <v>593</v>
      </c>
      <c r="BZ45" s="62"/>
      <c r="CA45" s="7"/>
      <c r="CB45" s="7"/>
      <c r="CC45" s="7"/>
      <c r="CD45" s="7"/>
      <c r="CE45" s="7"/>
      <c r="CF45" s="7"/>
      <c r="CG45" s="7"/>
      <c r="CH45" s="7"/>
      <c r="CI45" s="7"/>
      <c r="CJ45" s="7"/>
      <c r="CK45" s="7"/>
      <c r="CL45" s="7"/>
      <c r="CM45" s="7"/>
      <c r="CN45" s="7"/>
      <c r="CO45" s="7"/>
      <c r="CP45" s="7"/>
      <c r="CQ45" s="7"/>
    </row>
    <row r="46" spans="1:95" s="8" customFormat="1" ht="93" customHeight="1" x14ac:dyDescent="0.35">
      <c r="A46" s="40">
        <f t="shared" si="1"/>
        <v>38</v>
      </c>
      <c r="B46" s="40" t="s">
        <v>521</v>
      </c>
      <c r="C46" s="40">
        <v>2021</v>
      </c>
      <c r="D46" s="40" t="s">
        <v>3734</v>
      </c>
      <c r="E46" s="323"/>
      <c r="F46" s="40" t="s">
        <v>822</v>
      </c>
      <c r="G46" s="40" t="s">
        <v>142</v>
      </c>
      <c r="H46" s="41" t="s">
        <v>150</v>
      </c>
      <c r="I46" s="42" t="s">
        <v>3646</v>
      </c>
      <c r="J46" s="43" t="s">
        <v>5003</v>
      </c>
      <c r="K46" s="43" t="s">
        <v>3803</v>
      </c>
      <c r="L46" s="44" t="s">
        <v>1153</v>
      </c>
      <c r="M46" s="45" t="s">
        <v>1332</v>
      </c>
      <c r="N46" s="46" t="s">
        <v>1333</v>
      </c>
      <c r="O46" s="45" t="s">
        <v>5673</v>
      </c>
      <c r="P46" s="45">
        <v>4</v>
      </c>
      <c r="Q46" s="47">
        <v>46023</v>
      </c>
      <c r="R46" s="47">
        <v>46387</v>
      </c>
      <c r="S46" s="48">
        <v>54</v>
      </c>
      <c r="T46" s="45" t="s">
        <v>1291</v>
      </c>
      <c r="U46" s="45"/>
      <c r="V46" s="49">
        <f>+IFERROR(VLOOKUP($M46,ACTIVIDADES!$B$9:$Q$494,10,0),"")</f>
        <v>0.25</v>
      </c>
      <c r="W46" s="50" t="str">
        <f>+IFERROR(VLOOKUP($M46,ACTIVIDADES!$B$9:$Q$494,11,0)," ")</f>
        <v>Se realiza durante el mes de abril el primer monitoreo de planes de mejora, así como la aprobación de su reformulación en Comité de Control Interno</v>
      </c>
      <c r="X46" s="51" t="str">
        <f>+IFERROR(VLOOKUP($M46,ACTIVIDADES!$B$9:$Q$494,12,0),"")</f>
        <v>https://dnbcgovco-my.sharepoint.com/:f:/g/personal/planeacion_dnbc_gov_co/IgDKtjIGM6TQRZiRK4q944amAfUlNwm8Q9aLRceFhhl58t8?e=gvQ8Yn</v>
      </c>
      <c r="Y46" s="52">
        <f>+IFERROR(VLOOKUP($M46,ACTIVIDADES!$B$9:$Q$494,13,0),"")</f>
        <v>46153</v>
      </c>
      <c r="Z46" s="53" t="str">
        <f>+IFERROR(VLOOKUP($M46,ACTIVIDADES!$B$9:$Q$494,14,0),"")</f>
        <v>Se realiza durante el mes de abril el primer monitoreo de planes de mejora, así como la aprobación de su reformulación en Comité de Control Interno</v>
      </c>
      <c r="AA46" s="49">
        <f>+IFERROR(VLOOKUP($M46,ACTIVIDADES!$B$9:$Q$494,15,0),"")</f>
        <v>0.25</v>
      </c>
      <c r="AB46" s="54" t="str">
        <f>+IFERROR(VLOOKUP($M46,ACTIVIDADES!$B$9:$Q$494,16,0),"")</f>
        <v>EJECUCIÓN</v>
      </c>
      <c r="AC46" s="149">
        <v>46177</v>
      </c>
      <c r="AD46" s="29">
        <v>0.25</v>
      </c>
      <c r="AE46" s="29" t="s">
        <v>3804</v>
      </c>
      <c r="AF46" s="29" t="s">
        <v>4</v>
      </c>
      <c r="AG46" s="29" t="s">
        <v>3737</v>
      </c>
      <c r="AH46" s="29" t="s">
        <v>3737</v>
      </c>
      <c r="AI46" s="29" t="s">
        <v>3737</v>
      </c>
      <c r="AJ46" s="55">
        <f>+IFERROR(VLOOKUP($M46,ACTIVIDADES!$B$9:$T$494,17,0),"")</f>
        <v>0.25</v>
      </c>
      <c r="AK46" s="80" t="str">
        <f>+IFERROR(VLOOKUP($M46,ACTIVIDADES!$B$9:$T$494,18,0),"")</f>
        <v>Se realiza monitoreo al primer trimestre. Primer informe se realiza con el seguimiento al segundo trimestre</v>
      </c>
      <c r="AL46" s="80" t="str">
        <f>+IFERROR(VLOOKUP($M46,ACTIVIDADES!$B$9:$T$494,19,0),"")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46" s="55">
        <f>+IFERROR(VLOOKUP($M46,ACTIVIDADES!$B$9:$X$495,20,0),0)</f>
        <v>46213</v>
      </c>
      <c r="AN46" s="55" t="str">
        <f>+IFERROR(VLOOKUP($M46,ACTIVIDADES!$B$9:$X$495,21,0),0)</f>
        <v>Se reporta seguimiento primer trimestre. Pendiente elaboración de informes</v>
      </c>
      <c r="AO46" s="55">
        <f>+IFERROR(VLOOKUP($M46,ACTIVIDADES!$B$9:$X$495,22,0),0)</f>
        <v>0.25</v>
      </c>
      <c r="AP46" s="145" t="str">
        <f>+IFERROR(VLOOKUP($M46,ACTIVIDADES!$B$9:$X$495,23,0),0)</f>
        <v>EN EJECUCIÓN</v>
      </c>
      <c r="AQ46" s="88">
        <v>46244</v>
      </c>
      <c r="AR46" s="55">
        <v>0.25</v>
      </c>
      <c r="AS46" s="57" t="s">
        <v>3795</v>
      </c>
      <c r="AT46" s="29" t="s">
        <v>4</v>
      </c>
      <c r="AU46" s="57" t="s">
        <v>3639</v>
      </c>
      <c r="AV46" s="193" t="s">
        <v>3639</v>
      </c>
      <c r="AW46" s="193" t="s">
        <v>3639</v>
      </c>
      <c r="AX46" s="57" t="s">
        <v>3739</v>
      </c>
      <c r="AY46" s="176" t="str">
        <f t="shared" si="2"/>
        <v>EN EJECUCIÓN</v>
      </c>
      <c r="AZ46" s="55" t="str">
        <f>+IFERROR(VLOOKUP($M46,ACTIVIDADES!$B$9:$T$494,25,0),"")</f>
        <v/>
      </c>
      <c r="BA46" s="55" t="str">
        <f>+IFERROR(VLOOKUP($M46,ACTIVIDADES!$B$9:$T$494,26,0),"")</f>
        <v/>
      </c>
      <c r="BB46" s="55" t="str">
        <f>+IFERROR(VLOOKUP($M46,ACTIVIDADES!$B$9:$T$494,27,0),"")</f>
        <v/>
      </c>
      <c r="BC46" s="55" t="str">
        <f>+IFERROR(VLOOKUP($M46,ACTIVIDADES!$B$9:$T$494,28,0),"")</f>
        <v/>
      </c>
      <c r="BD46" s="55" t="str">
        <f>+IFERROR(VLOOKUP($M46,ACTIVIDADES!$B$9:$T$494,29,0),"")</f>
        <v/>
      </c>
      <c r="BE46" s="55" t="str">
        <f>+IFERROR(VLOOKUP($M46,ACTIVIDADES!$B$9:$T$494,30,0),"")</f>
        <v/>
      </c>
      <c r="BF46" s="58"/>
      <c r="BG46" s="58"/>
      <c r="BH46" s="59"/>
      <c r="BI46" s="59" t="s">
        <v>580</v>
      </c>
      <c r="BJ46" s="60" t="s">
        <v>3635</v>
      </c>
      <c r="BK46" s="61" t="s">
        <v>593</v>
      </c>
      <c r="BL46" s="62"/>
      <c r="BM46" s="55" t="str">
        <f>+IFERROR(VLOOKUP($M46,ACTIVIDADES!$B$9:$T$494,31,0),"")</f>
        <v/>
      </c>
      <c r="BN46" s="55" t="str">
        <f>+IFERROR(VLOOKUP($M46,ACTIVIDADES!$B$9:$T$494,32,0),"")</f>
        <v/>
      </c>
      <c r="BO46" s="55" t="str">
        <f>+IFERROR(VLOOKUP($M46,ACTIVIDADES!$B$9:$T$494,33,0),"")</f>
        <v/>
      </c>
      <c r="BP46" s="55" t="str">
        <f>+IFERROR(VLOOKUP($M46,ACTIVIDADES!$B$9:$T$494,34,0),"")</f>
        <v/>
      </c>
      <c r="BQ46" s="55" t="str">
        <f>+IFERROR(VLOOKUP($M46,ACTIVIDADES!$B$9:$T$494,35,0),"")</f>
        <v/>
      </c>
      <c r="BR46" s="55" t="str">
        <f>+IFERROR(VLOOKUP($M46,ACTIVIDADES!$B$9:$T$494,36,0),"")</f>
        <v/>
      </c>
      <c r="BS46" s="55" t="str">
        <f>+IFERROR(VLOOKUP($M46,ACTIVIDADES!$B$9:$T$494,37,0),"")</f>
        <v/>
      </c>
      <c r="BT46" s="58"/>
      <c r="BU46" s="58"/>
      <c r="BV46" s="59"/>
      <c r="BW46" s="59" t="s">
        <v>580</v>
      </c>
      <c r="BX46" s="60" t="s">
        <v>3635</v>
      </c>
      <c r="BY46" s="61" t="s">
        <v>593</v>
      </c>
      <c r="BZ46" s="62"/>
      <c r="CA46" s="7"/>
      <c r="CB46" s="7"/>
      <c r="CC46" s="7"/>
      <c r="CD46" s="7"/>
      <c r="CE46" s="7"/>
      <c r="CF46" s="7"/>
      <c r="CG46" s="7"/>
      <c r="CH46" s="7"/>
      <c r="CI46" s="7"/>
      <c r="CJ46" s="7"/>
      <c r="CK46" s="7"/>
      <c r="CL46" s="7"/>
      <c r="CM46" s="7"/>
      <c r="CN46" s="7"/>
      <c r="CO46" s="7"/>
      <c r="CP46" s="7"/>
      <c r="CQ46" s="7"/>
    </row>
    <row r="47" spans="1:95" customFormat="1" ht="93" customHeight="1" x14ac:dyDescent="0.35">
      <c r="A47" s="40">
        <f t="shared" si="1"/>
        <v>39</v>
      </c>
      <c r="B47" s="40" t="s">
        <v>521</v>
      </c>
      <c r="C47" s="40">
        <v>2021</v>
      </c>
      <c r="D47" s="40" t="s">
        <v>3734</v>
      </c>
      <c r="E47" s="323"/>
      <c r="F47" s="40" t="s">
        <v>816</v>
      </c>
      <c r="G47" s="40" t="s">
        <v>142</v>
      </c>
      <c r="H47" s="41" t="s">
        <v>145</v>
      </c>
      <c r="I47" s="42" t="s">
        <v>3646</v>
      </c>
      <c r="J47" s="43" t="s">
        <v>5004</v>
      </c>
      <c r="K47" s="43" t="s">
        <v>5307</v>
      </c>
      <c r="L47" s="44" t="s">
        <v>1153</v>
      </c>
      <c r="M47" s="45" t="s">
        <v>3394</v>
      </c>
      <c r="N47" s="46" t="s">
        <v>5473</v>
      </c>
      <c r="O47" s="45" t="s">
        <v>5674</v>
      </c>
      <c r="P47" s="45">
        <v>4</v>
      </c>
      <c r="Q47" s="47">
        <v>46023</v>
      </c>
      <c r="R47" s="47">
        <v>46387</v>
      </c>
      <c r="S47" s="48">
        <f t="shared" ref="S47:S78" si="3">DAYS360(Q47,R47)/360*54</f>
        <v>54</v>
      </c>
      <c r="T47" s="45" t="s">
        <v>615</v>
      </c>
      <c r="U47" s="45"/>
      <c r="V47" s="49">
        <f>+IFERROR(VLOOKUP($M47,ACTIVIDADES!$B$9:$Q$494,10,0),"")</f>
        <v>0</v>
      </c>
      <c r="W47" s="50">
        <f>+IFERROR(VLOOKUP($M47,ACTIVIDADES!$B$9:$Q$494,11,0)," ")</f>
        <v>0</v>
      </c>
      <c r="X47" s="61">
        <f>+IFERROR(VLOOKUP($M47,ACTIVIDADES!$B$9:$Q$494,12,0),"")</f>
        <v>0</v>
      </c>
      <c r="Y47" s="52">
        <f>+IFERROR(VLOOKUP($M47,ACTIVIDADES!$B$9:$Q$494,13,0),"")</f>
        <v>46153</v>
      </c>
      <c r="Z47" s="53" t="str">
        <f>+IFERROR(VLOOKUP($M47,ACTIVIDADES!$B$9:$Q$494,14,0),"")</f>
        <v>Se recibió información antigua por parte del proceso y no se evidencian soportes en la carpeta compartida por planeación</v>
      </c>
      <c r="AA47" s="49">
        <f>+IFERROR(VLOOKUP($M47,ACTIVIDADES!$B$9:$Q$494,15,0),"")</f>
        <v>0</v>
      </c>
      <c r="AB47" s="54" t="str">
        <f>+IFERROR(VLOOKUP($M47,ACTIVIDADES!$B$9:$Q$494,16,0),"")</f>
        <v>EJECUCIÓN</v>
      </c>
      <c r="AC47" s="144">
        <v>46177</v>
      </c>
      <c r="AD47" s="29">
        <v>0</v>
      </c>
      <c r="AE47" s="29" t="s">
        <v>3766</v>
      </c>
      <c r="AF47" s="28" t="s">
        <v>580</v>
      </c>
      <c r="AG47" s="29" t="s">
        <v>3737</v>
      </c>
      <c r="AH47" s="29" t="s">
        <v>3737</v>
      </c>
      <c r="AI47" s="29" t="s">
        <v>3737</v>
      </c>
      <c r="AJ47" s="55">
        <f>+IFERROR(VLOOKUP($M47,ACTIVIDADES!$B$9:$T$494,17,0),"")</f>
        <v>0.4</v>
      </c>
      <c r="AK47" s="80" t="str">
        <f>+IFERROR(VLOOKUP($M47,ACTIVIDADES!$B$9:$T$494,18,0),"")</f>
        <v>Se elaboraron los informes de seguimiento trimestral a las actividades del Plan de Conservación Documental. A corte 30 de junio, dichos informes se encuentran pendientes de presentación formal ante el Comité Directivo.</v>
      </c>
      <c r="AL47" s="80" t="str">
        <f>+IFERROR(VLOOKUP($M47,ACTIVIDADES!$B$9:$T$494,19,0),"")</f>
        <v>https://dnbcgovco-my.sharepoint.com/my?id=%2Fpersonal%2Fplaneacion%5Fdnbc%5Fgov%5Fco%2FDocuments%2FDocumentos%20SIGE%2F6%2E%20Planes%2FPLAN%20DE%20MEJORA%2F2026%2F02%2E%20Seguimiento%20Segundo%20Trimestre%2F17%2E%20Gesti%C3%B3n%20Documental&amp;ga=1</v>
      </c>
      <c r="AM47" s="55">
        <f>+IFERROR(VLOOKUP($M47,ACTIVIDADES!$B$9:$X$495,20,0),0)</f>
        <v>46214</v>
      </c>
      <c r="AN47" s="55" t="str">
        <f>+IFERROR(VLOOKUP($M47,ACTIVIDADES!$B$9:$X$495,21,0),0)</f>
        <v>Se presenta borrador de informe trimestral. No se ha socializado</v>
      </c>
      <c r="AO47" s="55">
        <f>+IFERROR(VLOOKUP($M47,ACTIVIDADES!$B$9:$X$495,22,0),0)</f>
        <v>0.1</v>
      </c>
      <c r="AP47" s="145" t="str">
        <f>+IFERROR(VLOOKUP($M47,ACTIVIDADES!$B$9:$X$495,23,0),0)</f>
        <v>EN EJECUCIÓN</v>
      </c>
      <c r="AQ47" s="88">
        <v>46244</v>
      </c>
      <c r="AR47" s="55">
        <v>0.1</v>
      </c>
      <c r="AS47" s="57" t="s">
        <v>3805</v>
      </c>
      <c r="AT47" s="29" t="s">
        <v>4</v>
      </c>
      <c r="AU47" s="57" t="s">
        <v>3639</v>
      </c>
      <c r="AV47" s="193" t="s">
        <v>3639</v>
      </c>
      <c r="AW47" s="193" t="s">
        <v>3639</v>
      </c>
      <c r="AX47" s="57" t="s">
        <v>3739</v>
      </c>
      <c r="AY47" s="176" t="str">
        <f t="shared" si="2"/>
        <v>EN EJECUCIÓN</v>
      </c>
      <c r="AZ47" s="55" t="str">
        <f>+IFERROR(VLOOKUP($M47,ACTIVIDADES!$B$9:$T$494,25,0),"")</f>
        <v/>
      </c>
      <c r="BA47" s="55" t="str">
        <f>+IFERROR(VLOOKUP($M47,ACTIVIDADES!$B$9:$T$494,26,0),"")</f>
        <v/>
      </c>
      <c r="BB47" s="55" t="str">
        <f>+IFERROR(VLOOKUP($M47,ACTIVIDADES!$B$9:$T$494,27,0),"")</f>
        <v/>
      </c>
      <c r="BC47" s="55" t="str">
        <f>+IFERROR(VLOOKUP($M47,ACTIVIDADES!$B$9:$T$494,28,0),"")</f>
        <v/>
      </c>
      <c r="BD47" s="55" t="str">
        <f>+IFERROR(VLOOKUP($M47,ACTIVIDADES!$B$9:$T$494,29,0),"")</f>
        <v/>
      </c>
      <c r="BE47" s="55" t="str">
        <f>+IFERROR(VLOOKUP($M47,ACTIVIDADES!$B$9:$T$494,30,0),"")</f>
        <v/>
      </c>
      <c r="BF47" s="58"/>
      <c r="BG47" s="58"/>
      <c r="BH47" s="59"/>
      <c r="BI47" s="59" t="s">
        <v>580</v>
      </c>
      <c r="BJ47" s="60" t="s">
        <v>3635</v>
      </c>
      <c r="BK47" s="61" t="s">
        <v>593</v>
      </c>
      <c r="BL47" s="62"/>
      <c r="BM47" s="55" t="str">
        <f>+IFERROR(VLOOKUP($M47,ACTIVIDADES!$B$9:$T$494,31,0),"")</f>
        <v/>
      </c>
      <c r="BN47" s="55" t="str">
        <f>+IFERROR(VLOOKUP($M47,ACTIVIDADES!$B$9:$T$494,32,0),"")</f>
        <v/>
      </c>
      <c r="BO47" s="55" t="str">
        <f>+IFERROR(VLOOKUP($M47,ACTIVIDADES!$B$9:$T$494,33,0),"")</f>
        <v/>
      </c>
      <c r="BP47" s="55" t="str">
        <f>+IFERROR(VLOOKUP($M47,ACTIVIDADES!$B$9:$T$494,34,0),"")</f>
        <v/>
      </c>
      <c r="BQ47" s="55" t="str">
        <f>+IFERROR(VLOOKUP($M47,ACTIVIDADES!$B$9:$T$494,35,0),"")</f>
        <v/>
      </c>
      <c r="BR47" s="55" t="str">
        <f>+IFERROR(VLOOKUP($M47,ACTIVIDADES!$B$9:$T$494,36,0),"")</f>
        <v/>
      </c>
      <c r="BS47" s="55" t="str">
        <f>+IFERROR(VLOOKUP($M47,ACTIVIDADES!$B$9:$T$494,37,0),"")</f>
        <v/>
      </c>
      <c r="BT47" s="58"/>
      <c r="BU47" s="58"/>
      <c r="BV47" s="59"/>
      <c r="BW47" s="59" t="s">
        <v>580</v>
      </c>
      <c r="BX47" s="60" t="s">
        <v>3635</v>
      </c>
      <c r="BY47" s="61" t="s">
        <v>593</v>
      </c>
      <c r="BZ47" s="62"/>
      <c r="CA47" s="7"/>
      <c r="CB47" s="7"/>
      <c r="CC47" s="7"/>
      <c r="CD47" s="7"/>
      <c r="CE47" s="7"/>
      <c r="CF47" s="7"/>
      <c r="CG47" s="7"/>
      <c r="CH47" s="7"/>
      <c r="CI47" s="7"/>
      <c r="CJ47" s="7"/>
      <c r="CK47" s="7"/>
      <c r="CL47" s="7"/>
      <c r="CM47" s="7"/>
      <c r="CN47" s="7"/>
      <c r="CO47" s="7"/>
      <c r="CP47" s="7"/>
      <c r="CQ47" s="7"/>
    </row>
    <row r="48" spans="1:95" customFormat="1" ht="93" customHeight="1" x14ac:dyDescent="0.35">
      <c r="A48" s="40">
        <f t="shared" si="1"/>
        <v>40</v>
      </c>
      <c r="B48" s="40" t="s">
        <v>521</v>
      </c>
      <c r="C48" s="40">
        <v>2021</v>
      </c>
      <c r="D48" s="40" t="s">
        <v>3734</v>
      </c>
      <c r="E48" s="323"/>
      <c r="F48" s="40" t="s">
        <v>841</v>
      </c>
      <c r="G48" s="40" t="s">
        <v>4637</v>
      </c>
      <c r="H48" s="42" t="s">
        <v>4670</v>
      </c>
      <c r="I48" s="42" t="s">
        <v>3636</v>
      </c>
      <c r="J48" s="40" t="s">
        <v>5005</v>
      </c>
      <c r="K48" s="40" t="s">
        <v>5308</v>
      </c>
      <c r="L48" s="44" t="s">
        <v>1153</v>
      </c>
      <c r="M48" s="63" t="s">
        <v>2336</v>
      </c>
      <c r="N48" s="63" t="s">
        <v>5474</v>
      </c>
      <c r="O48" s="63" t="s">
        <v>2338</v>
      </c>
      <c r="P48" s="63">
        <v>1</v>
      </c>
      <c r="Q48" s="65">
        <v>44480</v>
      </c>
      <c r="R48" s="65">
        <v>44500</v>
      </c>
      <c r="S48" s="66">
        <f t="shared" si="3"/>
        <v>3</v>
      </c>
      <c r="T48" s="63" t="s">
        <v>592</v>
      </c>
      <c r="U48" s="63"/>
      <c r="V48" s="49">
        <f>+IFERROR(VLOOKUP($M48,ACTIVIDADES!$B$9:$Q$494,10,0),"")</f>
        <v>1</v>
      </c>
      <c r="W48" s="61" t="str">
        <f>+IFERROR(VLOOKUP($M48,ACTIVIDADES!$B$9:$Q$494,11,0)," ")</f>
        <v>Se deja en evidencia las solicitudes, un archivo de control de tokens y la orden de compra (Adquisición de los Tokens para los  pérfiles gestor y aprobador de Módulo de Viaticos SIIF )</v>
      </c>
      <c r="X48" s="51" t="str">
        <f>+IFERROR(VLOOKUP($M48,ACTIVIDADES!$B$9:$Q$494,12,0),"")</f>
        <v>https://dnbcgovco-my.sharepoint.com/:f:/g/personal/planeacion_dnbc_gov_co/IgAKPZEalRp3T7O44VwZjBLlARF86VpmllJA36VR9-2qDG8?e=W6XaGX</v>
      </c>
      <c r="Y48" s="52">
        <f>+IFERROR(VLOOKUP($M48,ACTIVIDADES!$B$9:$Q$494,13,0),"")</f>
        <v>46153</v>
      </c>
      <c r="Z48" s="49" t="str">
        <f>+IFERROR(VLOOKUP($M48,ACTIVIDADES!$B$9:$Q$494,14,0),"")</f>
        <v>Se incluye información de orden de compra 2025. Tokens vigentes al primer trimestre del 2026</v>
      </c>
      <c r="AA48" s="49">
        <f>+IFERROR(VLOOKUP($M48,ACTIVIDADES!$B$9:$Q$494,15,0),"")</f>
        <v>1</v>
      </c>
      <c r="AB48" s="54" t="str">
        <f>+IFERROR(VLOOKUP($M48,ACTIVIDADES!$B$9:$Q$494,16,0),"")</f>
        <v>CUMPLIDO</v>
      </c>
      <c r="AC48" s="144">
        <v>46170</v>
      </c>
      <c r="AD48" s="30">
        <v>1</v>
      </c>
      <c r="AE48" s="153" t="s">
        <v>3806</v>
      </c>
      <c r="AF48" s="28" t="s">
        <v>581</v>
      </c>
      <c r="AG48" s="29" t="s">
        <v>3737</v>
      </c>
      <c r="AH48" s="29" t="s">
        <v>593</v>
      </c>
      <c r="AI48" s="29" t="s">
        <v>3752</v>
      </c>
      <c r="AJ48" s="55">
        <f>+IFERROR(VLOOKUP($M48,ACTIVIDADES!$B$9:$T$494,17,0),"")</f>
        <v>1</v>
      </c>
      <c r="AK48" s="80" t="str">
        <f>+IFERROR(VLOOKUP($M48,ACTIVIDADES!$B$9:$T$494,18,0),"")</f>
        <v>Se deja en evidencia las solicitudes, un archivo de control de tokens y la orden de compra (Adquisición de los Tokens para los  pérfiles gestor y aprobador de Módulo de Viaticos SIIF )</v>
      </c>
      <c r="AL48" s="80" t="str">
        <f>+IFERROR(VLOOKUP($M48,ACTIVIDADES!$B$9:$T$494,19,0),"")</f>
        <v>https://dnbcgovco-my.sharepoint.com/:f:/g/personal/planeacion_dnbc_gov_co/IgDlTTkE6gPMRZjTETbxch7dATaSM_TE5-agvqb3k7QgaDY?e=0V1Jx7</v>
      </c>
      <c r="AM48" s="55" t="str">
        <f>+IFERROR(VLOOKUP($M48,ACTIVIDADES!$B$9:$X$495,20,0),0)</f>
        <v>11/07/206</v>
      </c>
      <c r="AN48" s="55" t="str">
        <f>+IFERROR(VLOOKUP($M48,ACTIVIDADES!$B$9:$X$495,21,0),0)</f>
        <v>Actividad reportada con cumplimiento en el primer trimestre 2026</v>
      </c>
      <c r="AO48" s="55">
        <f>+IFERROR(VLOOKUP($M48,ACTIVIDADES!$B$9:$X$495,22,0),0)</f>
        <v>1</v>
      </c>
      <c r="AP48" s="150" t="str">
        <f>+IFERROR(VLOOKUP($M48,ACTIVIDADES!$B$9:$X$495,23,0),0)</f>
        <v>CUMPLIDO</v>
      </c>
      <c r="AQ48" s="129">
        <v>46245</v>
      </c>
      <c r="AR48" s="172">
        <v>1</v>
      </c>
      <c r="AS48" s="72" t="s">
        <v>3806</v>
      </c>
      <c r="AT48" s="29" t="s">
        <v>579</v>
      </c>
      <c r="AU48" s="57" t="s">
        <v>3639</v>
      </c>
      <c r="AV48" s="193" t="s">
        <v>3639</v>
      </c>
      <c r="AW48" s="193" t="s">
        <v>3639</v>
      </c>
      <c r="AX48" s="193" t="s">
        <v>3739</v>
      </c>
      <c r="AY48" s="176" t="str">
        <f t="shared" si="2"/>
        <v>CUMPLIDAS</v>
      </c>
      <c r="AZ48" s="55" t="str">
        <f>+IFERROR(VLOOKUP($M48,ACTIVIDADES!$B$9:$T$494,25,0),"")</f>
        <v/>
      </c>
      <c r="BA48" s="55" t="str">
        <f>+IFERROR(VLOOKUP($M48,ACTIVIDADES!$B$9:$T$494,26,0),"")</f>
        <v/>
      </c>
      <c r="BB48" s="55" t="str">
        <f>+IFERROR(VLOOKUP($M48,ACTIVIDADES!$B$9:$T$494,27,0),"")</f>
        <v/>
      </c>
      <c r="BC48" s="55" t="str">
        <f>+IFERROR(VLOOKUP($M48,ACTIVIDADES!$B$9:$T$494,28,0),"")</f>
        <v/>
      </c>
      <c r="BD48" s="55" t="str">
        <f>+IFERROR(VLOOKUP($M48,ACTIVIDADES!$B$9:$T$494,29,0),"")</f>
        <v/>
      </c>
      <c r="BE48" s="55" t="str">
        <f>+IFERROR(VLOOKUP($M48,ACTIVIDADES!$B$9:$T$494,30,0),"")</f>
        <v/>
      </c>
      <c r="BF48" s="58"/>
      <c r="BG48" s="58"/>
      <c r="BH48" s="59"/>
      <c r="BI48" s="59" t="s">
        <v>580</v>
      </c>
      <c r="BJ48" s="60" t="s">
        <v>3635</v>
      </c>
      <c r="BK48" s="61" t="s">
        <v>593</v>
      </c>
      <c r="BL48" s="62"/>
      <c r="BM48" s="55" t="str">
        <f>+IFERROR(VLOOKUP($M48,ACTIVIDADES!$B$9:$T$494,31,0),"")</f>
        <v/>
      </c>
      <c r="BN48" s="55" t="str">
        <f>+IFERROR(VLOOKUP($M48,ACTIVIDADES!$B$9:$T$494,32,0),"")</f>
        <v/>
      </c>
      <c r="BO48" s="55" t="str">
        <f>+IFERROR(VLOOKUP($M48,ACTIVIDADES!$B$9:$T$494,33,0),"")</f>
        <v/>
      </c>
      <c r="BP48" s="55" t="str">
        <f>+IFERROR(VLOOKUP($M48,ACTIVIDADES!$B$9:$T$494,34,0),"")</f>
        <v/>
      </c>
      <c r="BQ48" s="55" t="str">
        <f>+IFERROR(VLOOKUP($M48,ACTIVIDADES!$B$9:$T$494,35,0),"")</f>
        <v/>
      </c>
      <c r="BR48" s="55" t="str">
        <f>+IFERROR(VLOOKUP($M48,ACTIVIDADES!$B$9:$T$494,36,0),"")</f>
        <v/>
      </c>
      <c r="BS48" s="55" t="str">
        <f>+IFERROR(VLOOKUP($M48,ACTIVIDADES!$B$9:$T$494,37,0),"")</f>
        <v/>
      </c>
      <c r="BT48" s="58"/>
      <c r="BU48" s="58"/>
      <c r="BV48" s="59"/>
      <c r="BW48" s="59" t="s">
        <v>580</v>
      </c>
      <c r="BX48" s="60" t="s">
        <v>3635</v>
      </c>
      <c r="BY48" s="61" t="s">
        <v>593</v>
      </c>
      <c r="BZ48" s="62"/>
      <c r="CA48" s="9"/>
      <c r="CB48" s="9"/>
      <c r="CC48" s="9"/>
      <c r="CD48" s="9"/>
      <c r="CE48" s="9"/>
      <c r="CF48" s="9"/>
      <c r="CG48" s="9"/>
      <c r="CH48" s="9"/>
      <c r="CI48" s="9"/>
      <c r="CJ48" s="9"/>
      <c r="CK48" s="9"/>
      <c r="CL48" s="9"/>
      <c r="CM48" s="9"/>
      <c r="CN48" s="9"/>
      <c r="CO48" s="9"/>
      <c r="CP48" s="9"/>
      <c r="CQ48" s="9"/>
    </row>
    <row r="49" spans="1:95" customFormat="1" ht="93" customHeight="1" x14ac:dyDescent="0.35">
      <c r="A49" s="40">
        <f t="shared" si="1"/>
        <v>41</v>
      </c>
      <c r="B49" s="40" t="s">
        <v>521</v>
      </c>
      <c r="C49" s="40">
        <v>2021</v>
      </c>
      <c r="D49" s="40" t="s">
        <v>3734</v>
      </c>
      <c r="E49" s="323"/>
      <c r="F49" s="40" t="s">
        <v>841</v>
      </c>
      <c r="G49" s="40" t="s">
        <v>4637</v>
      </c>
      <c r="H49" s="42" t="s">
        <v>4670</v>
      </c>
      <c r="I49" s="42" t="s">
        <v>3636</v>
      </c>
      <c r="J49" s="40" t="s">
        <v>5005</v>
      </c>
      <c r="K49" s="40" t="s">
        <v>5308</v>
      </c>
      <c r="L49" s="44" t="s">
        <v>1153</v>
      </c>
      <c r="M49" s="63" t="s">
        <v>2341</v>
      </c>
      <c r="N49" s="63" t="s">
        <v>5475</v>
      </c>
      <c r="O49" s="63" t="s">
        <v>1795</v>
      </c>
      <c r="P49" s="63">
        <v>1</v>
      </c>
      <c r="Q49" s="65">
        <v>44480</v>
      </c>
      <c r="R49" s="65">
        <v>44561</v>
      </c>
      <c r="S49" s="66">
        <f t="shared" si="3"/>
        <v>12</v>
      </c>
      <c r="T49" s="63" t="s">
        <v>592</v>
      </c>
      <c r="U49" s="63"/>
      <c r="V49" s="49">
        <f>+IFERROR(VLOOKUP($M49,ACTIVIDADES!$B$9:$Q$494,10,0),"")</f>
        <v>1</v>
      </c>
      <c r="W49" s="61" t="str">
        <f>+IFERROR(VLOOKUP($M49,ACTIVIDADES!$B$9:$Q$494,11,0)," ")</f>
        <v>Se deja en evidencia la gestion de  pagos de viaticos (Gestionar el pago en el Módulo de Gestión  de Viáticos al interior (SIIF NACION II), por modalidad de Reconocimiento, es decir se reconocen los viáticos una vez se finaliza la comisión. )</v>
      </c>
      <c r="X49" s="51" t="str">
        <f>+IFERROR(VLOOKUP($M49,ACTIVIDADES!$B$9:$Q$494,12,0),"")</f>
        <v>https://dnbcgovco-my.sharepoint.com/:f:/g/personal/planeacion_dnbc_gov_co/IgAKPZEalRp3T7O44VwZjBLlARF86VpmllJA36VR9-2qDG8?e=W6XaGX</v>
      </c>
      <c r="Y49" s="52">
        <f>+IFERROR(VLOOKUP($M49,ACTIVIDADES!$B$9:$Q$494,13,0),"")</f>
        <v>46153</v>
      </c>
      <c r="Z49" s="49" t="str">
        <f>+IFERROR(VLOOKUP($M49,ACTIVIDADES!$B$9:$Q$494,14,0),"")</f>
        <v>Se incluye reporte SIIF Nación del primer trimestre 2026 donde se evidencia gestión de viaticos</v>
      </c>
      <c r="AA49" s="49">
        <f>+IFERROR(VLOOKUP($M49,ACTIVIDADES!$B$9:$Q$494,15,0),"")</f>
        <v>1</v>
      </c>
      <c r="AB49" s="54" t="str">
        <f>+IFERROR(VLOOKUP($M49,ACTIVIDADES!$B$9:$Q$494,16,0),"")</f>
        <v>CUMPLIDO</v>
      </c>
      <c r="AC49" s="144">
        <v>46170</v>
      </c>
      <c r="AD49" s="30">
        <v>1</v>
      </c>
      <c r="AE49" s="30" t="s">
        <v>3807</v>
      </c>
      <c r="AF49" s="28" t="s">
        <v>581</v>
      </c>
      <c r="AG49" s="29" t="s">
        <v>3737</v>
      </c>
      <c r="AH49" s="29" t="s">
        <v>593</v>
      </c>
      <c r="AI49" s="29" t="s">
        <v>3752</v>
      </c>
      <c r="AJ49" s="55">
        <f>+IFERROR(VLOOKUP($M49,ACTIVIDADES!$B$9:$T$494,17,0),"")</f>
        <v>1</v>
      </c>
      <c r="AK49" s="80" t="str">
        <f>+IFERROR(VLOOKUP($M49,ACTIVIDADES!$B$9:$T$494,18,0),"")</f>
        <v>Se deja en evidencia la gestion de  pagos de viaticos (Gestionar el pago en el Módulo de Gestión  de Viáticos al interior (SIIF NACION II), por modalidad de Reconocimiento, es decir se reconocen los viáticos una vez se finaliza la comisión. )</v>
      </c>
      <c r="AL49" s="80" t="str">
        <f>+IFERROR(VLOOKUP($M49,ACTIVIDADES!$B$9:$T$494,19,0),"")</f>
        <v>https://dnbcgovco-my.sharepoint.com/:f:/g/personal/planeacion_dnbc_gov_co/IgDlTTkE6gPMRZjTETbxch7dATaSM_TE5-agvqb3k7QgaDY?e=0V1Jx7</v>
      </c>
      <c r="AM49" s="55" t="str">
        <f>+IFERROR(VLOOKUP($M49,ACTIVIDADES!$B$9:$X$495,20,0),0)</f>
        <v>11/07/206</v>
      </c>
      <c r="AN49" s="55" t="str">
        <f>+IFERROR(VLOOKUP($M49,ACTIVIDADES!$B$9:$X$495,21,0),0)</f>
        <v>Se incluye reporte SIIF Nación del 2026 donde se evidencia gestión de viaticos</v>
      </c>
      <c r="AO49" s="55">
        <f>+IFERROR(VLOOKUP($M49,ACTIVIDADES!$B$9:$X$495,22,0),0)</f>
        <v>1</v>
      </c>
      <c r="AP49" s="150" t="str">
        <f>+IFERROR(VLOOKUP($M49,ACTIVIDADES!$B$9:$X$495,23,0),0)</f>
        <v>CUMPLIDO</v>
      </c>
      <c r="AQ49" s="129">
        <v>46245</v>
      </c>
      <c r="AR49" s="172">
        <v>1</v>
      </c>
      <c r="AS49" s="72" t="s">
        <v>3808</v>
      </c>
      <c r="AT49" s="29" t="s">
        <v>579</v>
      </c>
      <c r="AU49" s="57" t="s">
        <v>3639</v>
      </c>
      <c r="AV49" s="193" t="s">
        <v>3639</v>
      </c>
      <c r="AW49" s="193" t="s">
        <v>3639</v>
      </c>
      <c r="AX49" s="193" t="s">
        <v>3739</v>
      </c>
      <c r="AY49" s="176" t="str">
        <f t="shared" si="2"/>
        <v>CUMPLIDAS</v>
      </c>
      <c r="AZ49" s="55" t="str">
        <f>+IFERROR(VLOOKUP($M49,ACTIVIDADES!$B$9:$T$494,25,0),"")</f>
        <v/>
      </c>
      <c r="BA49" s="55" t="str">
        <f>+IFERROR(VLOOKUP($M49,ACTIVIDADES!$B$9:$T$494,26,0),"")</f>
        <v/>
      </c>
      <c r="BB49" s="55" t="str">
        <f>+IFERROR(VLOOKUP($M49,ACTIVIDADES!$B$9:$T$494,27,0),"")</f>
        <v/>
      </c>
      <c r="BC49" s="55" t="str">
        <f>+IFERROR(VLOOKUP($M49,ACTIVIDADES!$B$9:$T$494,28,0),"")</f>
        <v/>
      </c>
      <c r="BD49" s="55" t="str">
        <f>+IFERROR(VLOOKUP($M49,ACTIVIDADES!$B$9:$T$494,29,0),"")</f>
        <v/>
      </c>
      <c r="BE49" s="55" t="str">
        <f>+IFERROR(VLOOKUP($M49,ACTIVIDADES!$B$9:$T$494,30,0),"")</f>
        <v/>
      </c>
      <c r="BF49" s="58"/>
      <c r="BG49" s="58"/>
      <c r="BH49" s="59"/>
      <c r="BI49" s="59" t="s">
        <v>580</v>
      </c>
      <c r="BJ49" s="60" t="s">
        <v>3635</v>
      </c>
      <c r="BK49" s="61" t="s">
        <v>593</v>
      </c>
      <c r="BL49" s="62"/>
      <c r="BM49" s="55" t="str">
        <f>+IFERROR(VLOOKUP($M49,ACTIVIDADES!$B$9:$T$494,31,0),"")</f>
        <v/>
      </c>
      <c r="BN49" s="55" t="str">
        <f>+IFERROR(VLOOKUP($M49,ACTIVIDADES!$B$9:$T$494,32,0),"")</f>
        <v/>
      </c>
      <c r="BO49" s="55" t="str">
        <f>+IFERROR(VLOOKUP($M49,ACTIVIDADES!$B$9:$T$494,33,0),"")</f>
        <v/>
      </c>
      <c r="BP49" s="55" t="str">
        <f>+IFERROR(VLOOKUP($M49,ACTIVIDADES!$B$9:$T$494,34,0),"")</f>
        <v/>
      </c>
      <c r="BQ49" s="55" t="str">
        <f>+IFERROR(VLOOKUP($M49,ACTIVIDADES!$B$9:$T$494,35,0),"")</f>
        <v/>
      </c>
      <c r="BR49" s="55" t="str">
        <f>+IFERROR(VLOOKUP($M49,ACTIVIDADES!$B$9:$T$494,36,0),"")</f>
        <v/>
      </c>
      <c r="BS49" s="55" t="str">
        <f>+IFERROR(VLOOKUP($M49,ACTIVIDADES!$B$9:$T$494,37,0),"")</f>
        <v/>
      </c>
      <c r="BT49" s="58"/>
      <c r="BU49" s="58"/>
      <c r="BV49" s="59"/>
      <c r="BW49" s="59" t="s">
        <v>580</v>
      </c>
      <c r="BX49" s="60" t="s">
        <v>3635</v>
      </c>
      <c r="BY49" s="61" t="s">
        <v>593</v>
      </c>
      <c r="BZ49" s="62"/>
      <c r="CA49" s="9"/>
      <c r="CB49" s="9"/>
      <c r="CC49" s="9"/>
      <c r="CD49" s="9"/>
      <c r="CE49" s="9"/>
      <c r="CF49" s="9"/>
      <c r="CG49" s="9"/>
      <c r="CH49" s="9"/>
      <c r="CI49" s="9"/>
      <c r="CJ49" s="9"/>
      <c r="CK49" s="9"/>
      <c r="CL49" s="9"/>
      <c r="CM49" s="9"/>
      <c r="CN49" s="9"/>
      <c r="CO49" s="9"/>
      <c r="CP49" s="9"/>
      <c r="CQ49" s="9"/>
    </row>
    <row r="50" spans="1:95" ht="93" customHeight="1" x14ac:dyDescent="0.35">
      <c r="A50" s="251">
        <f t="shared" si="1"/>
        <v>42</v>
      </c>
      <c r="B50" s="251" t="s">
        <v>521</v>
      </c>
      <c r="C50" s="251">
        <v>2021</v>
      </c>
      <c r="D50" s="251" t="s">
        <v>3750</v>
      </c>
      <c r="E50" s="214"/>
      <c r="F50" s="251" t="s">
        <v>841</v>
      </c>
      <c r="G50" s="251" t="s">
        <v>4637</v>
      </c>
      <c r="H50" s="253" t="s">
        <v>4670</v>
      </c>
      <c r="I50" s="253" t="s">
        <v>3640</v>
      </c>
      <c r="J50" s="251" t="s">
        <v>5006</v>
      </c>
      <c r="K50" s="251" t="s">
        <v>5309</v>
      </c>
      <c r="L50" s="255" t="s">
        <v>1153</v>
      </c>
      <c r="M50" s="278" t="s">
        <v>2059</v>
      </c>
      <c r="N50" s="278" t="s">
        <v>2060</v>
      </c>
      <c r="O50" s="278" t="s">
        <v>2050</v>
      </c>
      <c r="P50" s="278">
        <v>1</v>
      </c>
      <c r="Q50" s="279">
        <v>44480</v>
      </c>
      <c r="R50" s="279">
        <v>44561</v>
      </c>
      <c r="S50" s="280">
        <f t="shared" si="3"/>
        <v>12</v>
      </c>
      <c r="T50" s="278" t="s">
        <v>611</v>
      </c>
      <c r="U50" s="278"/>
      <c r="V50" s="260">
        <f>+IFERROR(VLOOKUP($M50,ACTIVIDADES!$B$9:$Q$494,10,0),"")</f>
        <v>1</v>
      </c>
      <c r="W50" s="275" t="str">
        <f>+IFERROR(VLOOKUP($M50,ACTIVIDADES!$B$9:$Q$494,11,0)," ")</f>
        <v>Revisadas las carpetas existentes en el proceso de gestión de asuntos disciplinarios, se encontró que mediante Auto 04 de 11 de abril de 2024,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v>
      </c>
      <c r="X50" s="262" t="str">
        <f>+IFERROR(VLOOKUP($M50,ACTIVIDADES!$B$9:$Q$494,12,0),"")</f>
        <v>https://dnbcgovco-my.sharepoint.com/:f:/g/personal/planeacion_dnbc_gov_co/IgAaFkxmurjKQ68byOqI2FOiAeJb8cYQs4nj4fnXfvcMPwA?e=GbkgE9</v>
      </c>
      <c r="Y50" s="263">
        <f>+IFERROR(VLOOKUP($M50,ACTIVIDADES!$B$9:$Q$494,13,0),"")</f>
        <v>46153</v>
      </c>
      <c r="Z50" s="260" t="str">
        <f>+IFERROR(VLOOKUP($M50,ACTIVIDADES!$B$9:$Q$494,14,0),"")</f>
        <v>Se presenta un auto inhibitorio AUTO N 04-2023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v>
      </c>
      <c r="AA50" s="260">
        <f>+IFERROR(VLOOKUP($M50,ACTIVIDADES!$B$9:$Q$494,15,0),"")</f>
        <v>1</v>
      </c>
      <c r="AB50" s="265" t="str">
        <f>+IFERROR(VLOOKUP($M50,ACTIVIDADES!$B$9:$Q$494,16,0),"")</f>
        <v>CUMPLIDO</v>
      </c>
      <c r="AC50" s="266">
        <v>46157</v>
      </c>
      <c r="AD50" s="267">
        <v>1</v>
      </c>
      <c r="AE50" s="268" t="s">
        <v>3809</v>
      </c>
      <c r="AF50" s="267" t="s">
        <v>578</v>
      </c>
      <c r="AG50" s="267" t="s">
        <v>3737</v>
      </c>
      <c r="AH50" s="267" t="s">
        <v>593</v>
      </c>
      <c r="AI50" s="267" t="s">
        <v>3752</v>
      </c>
      <c r="AJ50" s="269">
        <f>+IFERROR(VLOOKUP($M50,ACTIVIDADES!$B$9:$T$494,17,0),"")</f>
        <v>0</v>
      </c>
      <c r="AK50" s="270" t="str">
        <f>+IFERROR(VLOOKUP($M50,ACTIVIDADES!$B$9:$T$494,18,0),"")</f>
        <v>Si reporte segundo trimestre</v>
      </c>
      <c r="AL50" s="270" t="str">
        <f>+IFERROR(VLOOKUP($M50,ACTIVIDADES!$B$9:$T$494,19,0),"")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50" s="269">
        <f>+IFERROR(VLOOKUP($M50,ACTIVIDADES!$B$9:$X$495,20,0),0)</f>
        <v>46213</v>
      </c>
      <c r="AN50" s="269" t="str">
        <f>+IFERROR(VLOOKUP($M50,ACTIVIDADES!$B$9:$X$495,21,0),0)</f>
        <v>No se recibe reporte segundo trimestre. No obstante, actividad reportada como cumplida en primer trimestre</v>
      </c>
      <c r="AO50" s="269">
        <f>+IFERROR(VLOOKUP($M50,ACTIVIDADES!$B$9:$X$495,22,0),0)</f>
        <v>1</v>
      </c>
      <c r="AP50" s="276" t="str">
        <f>+IFERROR(VLOOKUP($M50,ACTIVIDADES!$B$9:$X$495,23,0),0)</f>
        <v>CUMPLIDO</v>
      </c>
      <c r="AQ50" s="274">
        <v>46230</v>
      </c>
      <c r="AR50" s="269">
        <v>1</v>
      </c>
      <c r="AS50" s="178" t="s">
        <v>3810</v>
      </c>
      <c r="AT50" s="267" t="s">
        <v>579</v>
      </c>
      <c r="AU50" s="173" t="s">
        <v>3639</v>
      </c>
      <c r="AV50" s="205" t="s">
        <v>3639</v>
      </c>
      <c r="AW50" s="205" t="s">
        <v>3639</v>
      </c>
      <c r="AX50" s="205" t="s">
        <v>3739</v>
      </c>
      <c r="AY50" s="176" t="str">
        <f t="shared" si="2"/>
        <v>CUMPLIDAS</v>
      </c>
      <c r="AZ50" s="55" t="str">
        <f>+IFERROR(VLOOKUP($M50,ACTIVIDADES!$B$9:$T$494,25,0),"")</f>
        <v/>
      </c>
      <c r="BA50" s="55" t="str">
        <f>+IFERROR(VLOOKUP($M50,ACTIVIDADES!$B$9:$T$494,26,0),"")</f>
        <v/>
      </c>
      <c r="BB50" s="55" t="str">
        <f>+IFERROR(VLOOKUP($M50,ACTIVIDADES!$B$9:$T$494,27,0),"")</f>
        <v/>
      </c>
      <c r="BC50" s="55" t="str">
        <f>+IFERROR(VLOOKUP($M50,ACTIVIDADES!$B$9:$T$494,28,0),"")</f>
        <v/>
      </c>
      <c r="BD50" s="55" t="str">
        <f>+IFERROR(VLOOKUP($M50,ACTIVIDADES!$B$9:$T$494,29,0),"")</f>
        <v/>
      </c>
      <c r="BE50" s="55" t="str">
        <f>+IFERROR(VLOOKUP($M50,ACTIVIDADES!$B$9:$T$494,30,0),"")</f>
        <v/>
      </c>
      <c r="BF50" s="58"/>
      <c r="BG50" s="58"/>
      <c r="BH50" s="59"/>
      <c r="BI50" s="59" t="s">
        <v>580</v>
      </c>
      <c r="BJ50" s="60" t="s">
        <v>3635</v>
      </c>
      <c r="BK50" s="61" t="s">
        <v>593</v>
      </c>
      <c r="BL50" s="62"/>
      <c r="BM50" s="55" t="str">
        <f>+IFERROR(VLOOKUP($M50,ACTIVIDADES!$B$9:$T$494,31,0),"")</f>
        <v/>
      </c>
      <c r="BN50" s="55" t="str">
        <f>+IFERROR(VLOOKUP($M50,ACTIVIDADES!$B$9:$T$494,32,0),"")</f>
        <v/>
      </c>
      <c r="BO50" s="55" t="str">
        <f>+IFERROR(VLOOKUP($M50,ACTIVIDADES!$B$9:$T$494,33,0),"")</f>
        <v/>
      </c>
      <c r="BP50" s="55" t="str">
        <f>+IFERROR(VLOOKUP($M50,ACTIVIDADES!$B$9:$T$494,34,0),"")</f>
        <v/>
      </c>
      <c r="BQ50" s="55" t="str">
        <f>+IFERROR(VLOOKUP($M50,ACTIVIDADES!$B$9:$T$494,35,0),"")</f>
        <v/>
      </c>
      <c r="BR50" s="55" t="str">
        <f>+IFERROR(VLOOKUP($M50,ACTIVIDADES!$B$9:$T$494,36,0),"")</f>
        <v/>
      </c>
      <c r="BS50" s="55" t="str">
        <f>+IFERROR(VLOOKUP($M50,ACTIVIDADES!$B$9:$T$494,37,0),"")</f>
        <v/>
      </c>
      <c r="BT50" s="58"/>
      <c r="BU50" s="58"/>
      <c r="BV50" s="59"/>
      <c r="BW50" s="59" t="s">
        <v>580</v>
      </c>
      <c r="BX50" s="60" t="s">
        <v>3635</v>
      </c>
      <c r="BY50" s="61" t="s">
        <v>593</v>
      </c>
      <c r="BZ50" s="62"/>
    </row>
    <row r="51" spans="1:95" ht="93" customHeight="1" x14ac:dyDescent="0.35">
      <c r="A51" s="40">
        <f t="shared" si="1"/>
        <v>43</v>
      </c>
      <c r="B51" s="40" t="s">
        <v>521</v>
      </c>
      <c r="C51" s="40">
        <v>2021</v>
      </c>
      <c r="D51" s="40" t="s">
        <v>3734</v>
      </c>
      <c r="E51" s="214"/>
      <c r="F51" s="40" t="s">
        <v>794</v>
      </c>
      <c r="G51" s="40" t="s">
        <v>4637</v>
      </c>
      <c r="H51" s="41" t="s">
        <v>4671</v>
      </c>
      <c r="I51" s="42"/>
      <c r="J51" s="43" t="s">
        <v>5007</v>
      </c>
      <c r="K51" s="43" t="s">
        <v>3811</v>
      </c>
      <c r="L51" s="44" t="s">
        <v>1153</v>
      </c>
      <c r="M51" s="45" t="s">
        <v>2632</v>
      </c>
      <c r="N51" s="46" t="s">
        <v>2633</v>
      </c>
      <c r="O51" s="45" t="s">
        <v>2634</v>
      </c>
      <c r="P51" s="45">
        <v>1</v>
      </c>
      <c r="Q51" s="47">
        <v>46143</v>
      </c>
      <c r="R51" s="47">
        <v>46295</v>
      </c>
      <c r="S51" s="48">
        <f t="shared" si="3"/>
        <v>22.349999999999998</v>
      </c>
      <c r="T51" s="45" t="s">
        <v>589</v>
      </c>
      <c r="U51" s="45"/>
      <c r="V51" s="49">
        <f>+IFERROR(VLOOKUP($M51,ACTIVIDADES!$B$9:$Q$494,10,0),"")</f>
        <v>0</v>
      </c>
      <c r="W51" s="50" t="str">
        <f>+IFERROR(VLOOKUP($M51,ACTIVIDADES!$B$9:$Q$494,11,0)," ")</f>
        <v>En proceso de establecer e implementar los lineamientos</v>
      </c>
      <c r="X51" s="51" t="str">
        <f>+IFERROR(VLOOKUP($M51,ACTIVIDADES!$B$9:$Q$494,12,0),"")</f>
        <v>https://dnbcgovco-my.sharepoint.com/:f:/g/personal/planeacion_dnbc_gov_co/IgAxKh_R381MRKHRH5ckBwXrAeva_s4MMsrvqH4ooLP_2w8?e=LHhXjO</v>
      </c>
      <c r="Y51" s="52">
        <f>+IFERROR(VLOOKUP($M51,ACTIVIDADES!$B$9:$Q$494,13,0),"")</f>
        <v>46153</v>
      </c>
      <c r="Z51" s="53" t="str">
        <f>+IFERROR(VLOOKUP($M51,ACTIVIDADES!$B$9:$Q$494,14,0),"")</f>
        <v>No se evidencia avance para el periodo</v>
      </c>
      <c r="AA51" s="49">
        <f>+IFERROR(VLOOKUP($M51,ACTIVIDADES!$B$9:$Q$494,15,0),"")</f>
        <v>0</v>
      </c>
      <c r="AB51" s="54" t="str">
        <f>+IFERROR(VLOOKUP($M51,ACTIVIDADES!$B$9:$Q$494,16,0),"")</f>
        <v>EJECUCIÓN</v>
      </c>
      <c r="AC51" s="144">
        <v>46170</v>
      </c>
      <c r="AD51" s="29">
        <v>0</v>
      </c>
      <c r="AE51" s="29" t="s">
        <v>3741</v>
      </c>
      <c r="AF51" s="28" t="s">
        <v>580</v>
      </c>
      <c r="AG51" s="29" t="s">
        <v>3737</v>
      </c>
      <c r="AH51" s="29" t="s">
        <v>3737</v>
      </c>
      <c r="AI51" s="29" t="s">
        <v>3737</v>
      </c>
      <c r="AJ51" s="55">
        <f>+IFERROR(VLOOKUP($M51,ACTIVIDADES!$B$9:$T$494,17,0),"")</f>
        <v>0.5</v>
      </c>
      <c r="AK51" s="80" t="str">
        <f>+IFERROR(VLOOKUP($M51,ACTIVIDADES!$B$9:$T$494,18,0),"")</f>
        <v>Se incluye borrador donde se establecen los lineamientos del uso y designación  de las líneas telefónicas</v>
      </c>
      <c r="AL51" s="80" t="str">
        <f>+IFERROR(VLOOKUP($M51,ACTIVIDADES!$B$9:$T$494,19,0),"")</f>
        <v>https://dnbcgovco-my.sharepoint.com/:f:/g/personal/planeacion_dnbc_gov_co/IgAhkpBHQdyLQq8PF960dhXHAejEbH1h4s1agZQbDXZ6T4E?e=8JD9Or</v>
      </c>
      <c r="AM51" s="55">
        <f>+IFERROR(VLOOKUP($M51,ACTIVIDADES!$B$9:$X$495,20,0),0)</f>
        <v>46214</v>
      </c>
      <c r="AN51" s="55" t="str">
        <f>+IFERROR(VLOOKUP($M51,ACTIVIDADES!$B$9:$X$495,21,0),0)</f>
        <v>Se incluye borrador donde se establecen los lineamientos del uso y designación  de las líneas telefónicas. Se debe continuar con la documentación de esta información en alguno de los documentos SIGE del proceso</v>
      </c>
      <c r="AO51" s="55">
        <f>+IFERROR(VLOOKUP($M51,ACTIVIDADES!$B$9:$X$495,22,0),0)</f>
        <v>0.5</v>
      </c>
      <c r="AP51" s="145" t="str">
        <f>+IFERROR(VLOOKUP($M51,ACTIVIDADES!$B$9:$X$495,23,0),0)</f>
        <v>EN EJECUCIÓN</v>
      </c>
      <c r="AQ51" s="129">
        <v>46245</v>
      </c>
      <c r="AR51" s="172">
        <v>0.5</v>
      </c>
      <c r="AS51" s="72" t="s">
        <v>3812</v>
      </c>
      <c r="AT51" s="29" t="s">
        <v>4</v>
      </c>
      <c r="AU51" s="57" t="s">
        <v>3639</v>
      </c>
      <c r="AV51" s="193" t="s">
        <v>3639</v>
      </c>
      <c r="AW51" s="193" t="s">
        <v>3639</v>
      </c>
      <c r="AX51" s="57" t="s">
        <v>3739</v>
      </c>
      <c r="AY51" s="176" t="str">
        <f t="shared" si="2"/>
        <v>EN EJECUCIÓN</v>
      </c>
      <c r="AZ51" s="55" t="str">
        <f>+IFERROR(VLOOKUP($M51,ACTIVIDADES!$B$9:$T$494,25,0),"")</f>
        <v/>
      </c>
      <c r="BA51" s="55" t="str">
        <f>+IFERROR(VLOOKUP($M51,ACTIVIDADES!$B$9:$T$494,26,0),"")</f>
        <v/>
      </c>
      <c r="BB51" s="55" t="str">
        <f>+IFERROR(VLOOKUP($M51,ACTIVIDADES!$B$9:$T$494,27,0),"")</f>
        <v/>
      </c>
      <c r="BC51" s="55" t="str">
        <f>+IFERROR(VLOOKUP($M51,ACTIVIDADES!$B$9:$T$494,28,0),"")</f>
        <v/>
      </c>
      <c r="BD51" s="55" t="str">
        <f>+IFERROR(VLOOKUP($M51,ACTIVIDADES!$B$9:$T$494,29,0),"")</f>
        <v/>
      </c>
      <c r="BE51" s="55" t="str">
        <f>+IFERROR(VLOOKUP($M51,ACTIVIDADES!$B$9:$T$494,30,0),"")</f>
        <v/>
      </c>
      <c r="BF51" s="58"/>
      <c r="BG51" s="58"/>
      <c r="BH51" s="59"/>
      <c r="BI51" s="59" t="s">
        <v>580</v>
      </c>
      <c r="BJ51" s="60" t="s">
        <v>3635</v>
      </c>
      <c r="BK51" s="61" t="s">
        <v>593</v>
      </c>
      <c r="BL51" s="62"/>
      <c r="BM51" s="55" t="str">
        <f>+IFERROR(VLOOKUP($M51,ACTIVIDADES!$B$9:$T$494,31,0),"")</f>
        <v/>
      </c>
      <c r="BN51" s="55" t="str">
        <f>+IFERROR(VLOOKUP($M51,ACTIVIDADES!$B$9:$T$494,32,0),"")</f>
        <v/>
      </c>
      <c r="BO51" s="55" t="str">
        <f>+IFERROR(VLOOKUP($M51,ACTIVIDADES!$B$9:$T$494,33,0),"")</f>
        <v/>
      </c>
      <c r="BP51" s="55" t="str">
        <f>+IFERROR(VLOOKUP($M51,ACTIVIDADES!$B$9:$T$494,34,0),"")</f>
        <v/>
      </c>
      <c r="BQ51" s="55" t="str">
        <f>+IFERROR(VLOOKUP($M51,ACTIVIDADES!$B$9:$T$494,35,0),"")</f>
        <v/>
      </c>
      <c r="BR51" s="55" t="str">
        <f>+IFERROR(VLOOKUP($M51,ACTIVIDADES!$B$9:$T$494,36,0),"")</f>
        <v/>
      </c>
      <c r="BS51" s="55" t="str">
        <f>+IFERROR(VLOOKUP($M51,ACTIVIDADES!$B$9:$T$494,37,0),"")</f>
        <v/>
      </c>
      <c r="BT51" s="58"/>
      <c r="BU51" s="58"/>
      <c r="BV51" s="59"/>
      <c r="BW51" s="59" t="s">
        <v>580</v>
      </c>
      <c r="BX51" s="60" t="s">
        <v>3635</v>
      </c>
      <c r="BY51" s="61" t="s">
        <v>593</v>
      </c>
      <c r="BZ51" s="62"/>
      <c r="CA51" s="7"/>
      <c r="CB51" s="7"/>
      <c r="CC51" s="7"/>
      <c r="CD51" s="7"/>
      <c r="CE51" s="7"/>
      <c r="CF51" s="7"/>
      <c r="CG51" s="7"/>
      <c r="CH51" s="7"/>
      <c r="CI51" s="7"/>
      <c r="CJ51" s="7"/>
      <c r="CK51" s="7"/>
      <c r="CL51" s="7"/>
      <c r="CM51" s="7"/>
      <c r="CN51" s="7"/>
      <c r="CO51" s="7"/>
      <c r="CP51" s="7"/>
      <c r="CQ51" s="7"/>
    </row>
    <row r="52" spans="1:95" ht="93" customHeight="1" x14ac:dyDescent="0.35">
      <c r="A52" s="40">
        <f t="shared" si="1"/>
        <v>44</v>
      </c>
      <c r="B52" s="40" t="s">
        <v>521</v>
      </c>
      <c r="C52" s="40">
        <v>2021</v>
      </c>
      <c r="D52" s="40" t="s">
        <v>3734</v>
      </c>
      <c r="E52" s="214"/>
      <c r="F52" s="40" t="s">
        <v>794</v>
      </c>
      <c r="G52" s="40" t="s">
        <v>4637</v>
      </c>
      <c r="H52" s="41" t="s">
        <v>4671</v>
      </c>
      <c r="I52" s="42"/>
      <c r="J52" s="43" t="s">
        <v>5007</v>
      </c>
      <c r="K52" s="43" t="s">
        <v>3811</v>
      </c>
      <c r="L52" s="44" t="s">
        <v>1153</v>
      </c>
      <c r="M52" s="45" t="s">
        <v>2640</v>
      </c>
      <c r="N52" s="46" t="s">
        <v>5476</v>
      </c>
      <c r="O52" s="45" t="s">
        <v>5675</v>
      </c>
      <c r="P52" s="45">
        <v>2</v>
      </c>
      <c r="Q52" s="47">
        <v>46113</v>
      </c>
      <c r="R52" s="47">
        <v>46173</v>
      </c>
      <c r="S52" s="48">
        <f t="shared" si="3"/>
        <v>9</v>
      </c>
      <c r="T52" s="45" t="s">
        <v>589</v>
      </c>
      <c r="U52" s="45"/>
      <c r="V52" s="49">
        <f>+IFERROR(VLOOKUP($M52,ACTIVIDADES!$B$9:$Q$494,10,0),"")</f>
        <v>0.5</v>
      </c>
      <c r="W52" s="50" t="str">
        <f>+IFERROR(VLOOKUP($M52,ACTIVIDADES!$B$9:$Q$494,11,0)," ")</f>
        <v xml:space="preserve">Se realizó PQR para obtener información </v>
      </c>
      <c r="X52" s="51" t="str">
        <f>+IFERROR(VLOOKUP($M52,ACTIVIDADES!$B$9:$Q$494,12,0),"")</f>
        <v>https://dnbcgovco-my.sharepoint.com/:f:/g/personal/planeacion_dnbc_gov_co/IgDiQxpwzkt4T4EQnq9hyVwJAXTMnHi0R0o6OQVaJwEoZgo?e=G53GyN</v>
      </c>
      <c r="Y52" s="52">
        <f>+IFERROR(VLOOKUP($M52,ACTIVIDADES!$B$9:$Q$494,13,0),"")</f>
        <v>46153</v>
      </c>
      <c r="Z52" s="53" t="str">
        <f>+IFERROR(VLOOKUP($M52,ACTIVIDADES!$B$9:$Q$494,14,0),"")</f>
        <v>No se evidencia avance para el periodo</v>
      </c>
      <c r="AA52" s="49">
        <f>+IFERROR(VLOOKUP($M52,ACTIVIDADES!$B$9:$Q$494,15,0),"")</f>
        <v>0</v>
      </c>
      <c r="AB52" s="54" t="str">
        <f>+IFERROR(VLOOKUP($M52,ACTIVIDADES!$B$9:$Q$494,16,0),"")</f>
        <v>EJECUCIÓN</v>
      </c>
      <c r="AC52" s="144">
        <v>46170</v>
      </c>
      <c r="AD52" s="29">
        <v>0</v>
      </c>
      <c r="AE52" s="29" t="s">
        <v>3741</v>
      </c>
      <c r="AF52" s="28" t="s">
        <v>580</v>
      </c>
      <c r="AG52" s="29" t="s">
        <v>3737</v>
      </c>
      <c r="AH52" s="29" t="s">
        <v>3737</v>
      </c>
      <c r="AI52" s="29" t="s">
        <v>3737</v>
      </c>
      <c r="AJ52" s="55">
        <f>+IFERROR(VLOOKUP($M52,ACTIVIDADES!$B$9:$T$494,17,0),"")</f>
        <v>1</v>
      </c>
      <c r="AK52" s="80" t="str">
        <f>+IFERROR(VLOOKUP($M52,ACTIVIDADES!$B$9:$T$494,18,0),"")</f>
        <v xml:space="preserve">Se obtuvo respuesta de la empresa claro sobre la cancelación de las líneas telefónicas </v>
      </c>
      <c r="AL52" s="80" t="str">
        <f>+IFERROR(VLOOKUP($M52,ACTIVIDADES!$B$9:$T$494,19,0),"")</f>
        <v>https://dnbcgovco-my.sharepoint.com/:f:/g/personal/planeacion_dnbc_gov_co/IgAnDeKkyoAgT4ZD5jNPNYbqAZKRflsOcvgfe3ZKkm59wjw?e=AMtshY</v>
      </c>
      <c r="AM52" s="55">
        <f>+IFERROR(VLOOKUP($M52,ACTIVIDADES!$B$9:$X$495,20,0),0)</f>
        <v>46214</v>
      </c>
      <c r="AN52" s="55" t="str">
        <f>+IFERROR(VLOOKUP($M52,ACTIVIDADES!$B$9:$X$495,21,0),0)</f>
        <v>Se remite respuesta del operador donde se evidencia cancelación de las lineas en mención</v>
      </c>
      <c r="AO52" s="55">
        <f>+IFERROR(VLOOKUP($M52,ACTIVIDADES!$B$9:$X$495,22,0),0)</f>
        <v>1</v>
      </c>
      <c r="AP52" s="150" t="str">
        <f>+IFERROR(VLOOKUP($M52,ACTIVIDADES!$B$9:$X$495,23,0),0)</f>
        <v>CUMPLIDO</v>
      </c>
      <c r="AQ52" s="129">
        <v>46245</v>
      </c>
      <c r="AR52" s="172">
        <v>1</v>
      </c>
      <c r="AS52" s="72" t="s">
        <v>5816</v>
      </c>
      <c r="AT52" s="29" t="s">
        <v>579</v>
      </c>
      <c r="AU52" s="57" t="s">
        <v>3639</v>
      </c>
      <c r="AV52" s="193" t="s">
        <v>3639</v>
      </c>
      <c r="AW52" s="193" t="s">
        <v>3639</v>
      </c>
      <c r="AX52" s="193" t="s">
        <v>3739</v>
      </c>
      <c r="AY52" s="176" t="str">
        <f t="shared" si="2"/>
        <v>CUMPLIDAS</v>
      </c>
      <c r="AZ52" s="55" t="str">
        <f>+IFERROR(VLOOKUP($M52,ACTIVIDADES!$B$9:$T$494,25,0),"")</f>
        <v/>
      </c>
      <c r="BA52" s="55" t="str">
        <f>+IFERROR(VLOOKUP($M52,ACTIVIDADES!$B$9:$T$494,26,0),"")</f>
        <v/>
      </c>
      <c r="BB52" s="55" t="str">
        <f>+IFERROR(VLOOKUP($M52,ACTIVIDADES!$B$9:$T$494,27,0),"")</f>
        <v/>
      </c>
      <c r="BC52" s="55" t="str">
        <f>+IFERROR(VLOOKUP($M52,ACTIVIDADES!$B$9:$T$494,28,0),"")</f>
        <v/>
      </c>
      <c r="BD52" s="55" t="str">
        <f>+IFERROR(VLOOKUP($M52,ACTIVIDADES!$B$9:$T$494,29,0),"")</f>
        <v/>
      </c>
      <c r="BE52" s="55" t="str">
        <f>+IFERROR(VLOOKUP($M52,ACTIVIDADES!$B$9:$T$494,30,0),"")</f>
        <v/>
      </c>
      <c r="BF52" s="58"/>
      <c r="BG52" s="58"/>
      <c r="BH52" s="59"/>
      <c r="BI52" s="59" t="s">
        <v>580</v>
      </c>
      <c r="BJ52" s="60" t="s">
        <v>3635</v>
      </c>
      <c r="BK52" s="61" t="s">
        <v>593</v>
      </c>
      <c r="BL52" s="62"/>
      <c r="BM52" s="55" t="str">
        <f>+IFERROR(VLOOKUP($M52,ACTIVIDADES!$B$9:$T$494,31,0),"")</f>
        <v/>
      </c>
      <c r="BN52" s="55" t="str">
        <f>+IFERROR(VLOOKUP($M52,ACTIVIDADES!$B$9:$T$494,32,0),"")</f>
        <v/>
      </c>
      <c r="BO52" s="55" t="str">
        <f>+IFERROR(VLOOKUP($M52,ACTIVIDADES!$B$9:$T$494,33,0),"")</f>
        <v/>
      </c>
      <c r="BP52" s="55" t="str">
        <f>+IFERROR(VLOOKUP($M52,ACTIVIDADES!$B$9:$T$494,34,0),"")</f>
        <v/>
      </c>
      <c r="BQ52" s="55" t="str">
        <f>+IFERROR(VLOOKUP($M52,ACTIVIDADES!$B$9:$T$494,35,0),"")</f>
        <v/>
      </c>
      <c r="BR52" s="55" t="str">
        <f>+IFERROR(VLOOKUP($M52,ACTIVIDADES!$B$9:$T$494,36,0),"")</f>
        <v/>
      </c>
      <c r="BS52" s="55" t="str">
        <f>+IFERROR(VLOOKUP($M52,ACTIVIDADES!$B$9:$T$494,37,0),"")</f>
        <v/>
      </c>
      <c r="BT52" s="58"/>
      <c r="BU52" s="58"/>
      <c r="BV52" s="59"/>
      <c r="BW52" s="59" t="s">
        <v>580</v>
      </c>
      <c r="BX52" s="60" t="s">
        <v>3635</v>
      </c>
      <c r="BY52" s="61" t="s">
        <v>593</v>
      </c>
      <c r="BZ52" s="62"/>
      <c r="CA52" s="7"/>
      <c r="CB52" s="7"/>
      <c r="CC52" s="7"/>
      <c r="CD52" s="7"/>
      <c r="CE52" s="7"/>
      <c r="CF52" s="7"/>
      <c r="CG52" s="7"/>
      <c r="CH52" s="7"/>
      <c r="CI52" s="7"/>
      <c r="CJ52" s="7"/>
      <c r="CK52" s="7"/>
      <c r="CL52" s="7"/>
      <c r="CM52" s="7"/>
      <c r="CN52" s="7"/>
      <c r="CO52" s="7"/>
      <c r="CP52" s="7"/>
      <c r="CQ52" s="7"/>
    </row>
    <row r="53" spans="1:95" s="8" customFormat="1" ht="93" customHeight="1" x14ac:dyDescent="0.35">
      <c r="A53" s="251">
        <f t="shared" si="1"/>
        <v>45</v>
      </c>
      <c r="B53" s="251" t="s">
        <v>521</v>
      </c>
      <c r="C53" s="251">
        <v>2021</v>
      </c>
      <c r="D53" s="251" t="s">
        <v>3734</v>
      </c>
      <c r="E53" s="40"/>
      <c r="F53" s="251" t="s">
        <v>794</v>
      </c>
      <c r="G53" s="251" t="s">
        <v>4637</v>
      </c>
      <c r="H53" s="252" t="s">
        <v>4671</v>
      </c>
      <c r="I53" s="253"/>
      <c r="J53" s="254" t="s">
        <v>5008</v>
      </c>
      <c r="K53" s="254" t="s">
        <v>5310</v>
      </c>
      <c r="L53" s="255" t="s">
        <v>1153</v>
      </c>
      <c r="M53" s="256" t="s">
        <v>2648</v>
      </c>
      <c r="N53" s="257" t="s">
        <v>5477</v>
      </c>
      <c r="O53" s="256" t="s">
        <v>5676</v>
      </c>
      <c r="P53" s="256">
        <v>8</v>
      </c>
      <c r="Q53" s="258">
        <v>46143</v>
      </c>
      <c r="R53" s="258">
        <v>46387</v>
      </c>
      <c r="S53" s="259">
        <f t="shared" si="3"/>
        <v>36</v>
      </c>
      <c r="T53" s="256" t="s">
        <v>589</v>
      </c>
      <c r="U53" s="256"/>
      <c r="V53" s="260">
        <f>+IFERROR(VLOOKUP($M53,ACTIVIDADES!$B$9:$Q$494,10,0),"")</f>
        <v>0</v>
      </c>
      <c r="W53" s="261" t="str">
        <f>+IFERROR(VLOOKUP($M53,ACTIVIDADES!$B$9:$Q$494,11,0)," ")</f>
        <v xml:space="preserve">En proceso de realizar el seguimiento </v>
      </c>
      <c r="X53" s="262" t="str">
        <f>+IFERROR(VLOOKUP($M53,ACTIVIDADES!$B$9:$Q$494,12,0),"")</f>
        <v>https://dnbcgovco-my.sharepoint.com/:f:/g/personal/planeacion_dnbc_gov_co/IgCbtXVGDJ5QTo0p2NbFKi5EAXnKB942GaHQeTBOAdhtgWg?e=yBR63d</v>
      </c>
      <c r="Y53" s="263">
        <f>+IFERROR(VLOOKUP($M53,ACTIVIDADES!$B$9:$Q$494,13,0),"")</f>
        <v>46153</v>
      </c>
      <c r="Z53" s="264" t="str">
        <f>+IFERROR(VLOOKUP($M53,ACTIVIDADES!$B$9:$Q$494,14,0),"")</f>
        <v>No se evidencia avance para el periodo</v>
      </c>
      <c r="AA53" s="260">
        <f>+IFERROR(VLOOKUP($M53,ACTIVIDADES!$B$9:$Q$494,15,0),"")</f>
        <v>0</v>
      </c>
      <c r="AB53" s="265" t="str">
        <f>+IFERROR(VLOOKUP($M53,ACTIVIDADES!$B$9:$Q$494,16,0),"")</f>
        <v>EJECUCIÓN</v>
      </c>
      <c r="AC53" s="266">
        <v>46170</v>
      </c>
      <c r="AD53" s="267">
        <v>0</v>
      </c>
      <c r="AE53" s="267" t="s">
        <v>3741</v>
      </c>
      <c r="AF53" s="268" t="s">
        <v>580</v>
      </c>
      <c r="AG53" s="267" t="s">
        <v>3737</v>
      </c>
      <c r="AH53" s="267" t="s">
        <v>3737</v>
      </c>
      <c r="AI53" s="267" t="s">
        <v>3737</v>
      </c>
      <c r="AJ53" s="269">
        <f>+IFERROR(VLOOKUP($M53,ACTIVIDADES!$B$9:$T$494,17,0),"")</f>
        <v>1</v>
      </c>
      <c r="AK53" s="270" t="str">
        <f>+IFERROR(VLOOKUP($M53,ACTIVIDADES!$B$9:$T$494,18,0),"")</f>
        <v xml:space="preserve">Se realizó seguimiento de los meses de abril a Junio de las líneas telefónicas activas </v>
      </c>
      <c r="AL53" s="270" t="str">
        <f>+IFERROR(VLOOKUP($M53,ACTIVIDADES!$B$9:$T$494,19,0),"")</f>
        <v>https://dnbcgovco-my.sharepoint.com/:f:/g/personal/planeacion_dnbc_gov_co/IgCDCOjqbVngToY388R9MNRuAVo3kLHDjxIc4qs2YutuB9Y?e=x5D2ps</v>
      </c>
      <c r="AM53" s="269">
        <f>+IFERROR(VLOOKUP($M53,ACTIVIDADES!$B$9:$X$495,20,0),0)</f>
        <v>46214</v>
      </c>
      <c r="AN53" s="269" t="str">
        <f>+IFERROR(VLOOKUP($M53,ACTIVIDADES!$B$9:$X$495,21,0),0)</f>
        <v>Se incluye formato de seguimiento del segundo trimestre al estado de las lineas de telefono de la entidad</v>
      </c>
      <c r="AO53" s="269">
        <f>+IFERROR(VLOOKUP($M53,ACTIVIDADES!$B$9:$X$495,22,0),0)</f>
        <v>0.25</v>
      </c>
      <c r="AP53" s="271" t="str">
        <f>+IFERROR(VLOOKUP($M53,ACTIVIDADES!$B$9:$X$495,23,0),0)</f>
        <v>EN EJECUCIÓN</v>
      </c>
      <c r="AQ53" s="202">
        <v>46245</v>
      </c>
      <c r="AR53" s="272">
        <v>0.1</v>
      </c>
      <c r="AS53" s="277" t="s">
        <v>3813</v>
      </c>
      <c r="AT53" s="267" t="s">
        <v>4</v>
      </c>
      <c r="AU53" s="173" t="s">
        <v>3639</v>
      </c>
      <c r="AV53" s="205" t="s">
        <v>3639</v>
      </c>
      <c r="AW53" s="320" t="s">
        <v>3639</v>
      </c>
      <c r="AX53" s="353" t="s">
        <v>3739</v>
      </c>
      <c r="AY53" s="176" t="str">
        <f t="shared" si="2"/>
        <v>EN EJECUCIÓN</v>
      </c>
      <c r="AZ53" s="55" t="str">
        <f>+IFERROR(VLOOKUP($M53,ACTIVIDADES!$B$9:$T$494,25,0),"")</f>
        <v/>
      </c>
      <c r="BA53" s="55" t="str">
        <f>+IFERROR(VLOOKUP($M53,ACTIVIDADES!$B$9:$T$494,26,0),"")</f>
        <v/>
      </c>
      <c r="BB53" s="55" t="str">
        <f>+IFERROR(VLOOKUP($M53,ACTIVIDADES!$B$9:$T$494,27,0),"")</f>
        <v/>
      </c>
      <c r="BC53" s="55" t="str">
        <f>+IFERROR(VLOOKUP($M53,ACTIVIDADES!$B$9:$T$494,28,0),"")</f>
        <v/>
      </c>
      <c r="BD53" s="55" t="str">
        <f>+IFERROR(VLOOKUP($M53,ACTIVIDADES!$B$9:$T$494,29,0),"")</f>
        <v/>
      </c>
      <c r="BE53" s="55" t="str">
        <f>+IFERROR(VLOOKUP($M53,ACTIVIDADES!$B$9:$T$494,30,0),"")</f>
        <v/>
      </c>
      <c r="BF53" s="58"/>
      <c r="BG53" s="58"/>
      <c r="BH53" s="59"/>
      <c r="BI53" s="59" t="s">
        <v>580</v>
      </c>
      <c r="BJ53" s="60" t="s">
        <v>3635</v>
      </c>
      <c r="BK53" s="61" t="s">
        <v>593</v>
      </c>
      <c r="BL53" s="62"/>
      <c r="BM53" s="55" t="str">
        <f>+IFERROR(VLOOKUP($M53,ACTIVIDADES!$B$9:$T$494,31,0),"")</f>
        <v/>
      </c>
      <c r="BN53" s="55" t="str">
        <f>+IFERROR(VLOOKUP($M53,ACTIVIDADES!$B$9:$T$494,32,0),"")</f>
        <v/>
      </c>
      <c r="BO53" s="55" t="str">
        <f>+IFERROR(VLOOKUP($M53,ACTIVIDADES!$B$9:$T$494,33,0),"")</f>
        <v/>
      </c>
      <c r="BP53" s="55" t="str">
        <f>+IFERROR(VLOOKUP($M53,ACTIVIDADES!$B$9:$T$494,34,0),"")</f>
        <v/>
      </c>
      <c r="BQ53" s="55" t="str">
        <f>+IFERROR(VLOOKUP($M53,ACTIVIDADES!$B$9:$T$494,35,0),"")</f>
        <v/>
      </c>
      <c r="BR53" s="55" t="str">
        <f>+IFERROR(VLOOKUP($M53,ACTIVIDADES!$B$9:$T$494,36,0),"")</f>
        <v/>
      </c>
      <c r="BS53" s="55" t="str">
        <f>+IFERROR(VLOOKUP($M53,ACTIVIDADES!$B$9:$T$494,37,0),"")</f>
        <v/>
      </c>
      <c r="BT53" s="58"/>
      <c r="BU53" s="58"/>
      <c r="BV53" s="59"/>
      <c r="BW53" s="59" t="s">
        <v>580</v>
      </c>
      <c r="BX53" s="60" t="s">
        <v>3635</v>
      </c>
      <c r="BY53" s="61" t="s">
        <v>593</v>
      </c>
      <c r="BZ53" s="62"/>
      <c r="CA53" s="7"/>
      <c r="CB53" s="7"/>
      <c r="CC53" s="7"/>
      <c r="CD53" s="7"/>
      <c r="CE53" s="7"/>
      <c r="CF53" s="7"/>
      <c r="CG53" s="7"/>
      <c r="CH53" s="7"/>
      <c r="CI53" s="7"/>
      <c r="CJ53" s="7"/>
      <c r="CK53" s="7"/>
      <c r="CL53" s="7"/>
      <c r="CM53" s="7"/>
      <c r="CN53" s="7"/>
      <c r="CO53" s="7"/>
      <c r="CP53" s="7"/>
      <c r="CQ53" s="7"/>
    </row>
    <row r="54" spans="1:95" s="8" customFormat="1" ht="93" customHeight="1" x14ac:dyDescent="0.35">
      <c r="A54" s="40">
        <f t="shared" si="1"/>
        <v>46</v>
      </c>
      <c r="B54" s="40" t="s">
        <v>521</v>
      </c>
      <c r="C54" s="40">
        <v>2021</v>
      </c>
      <c r="D54" s="40" t="s">
        <v>3734</v>
      </c>
      <c r="E54" s="40"/>
      <c r="F54" s="40" t="s">
        <v>799</v>
      </c>
      <c r="G54" s="40" t="s">
        <v>4637</v>
      </c>
      <c r="H54" s="41" t="s">
        <v>4672</v>
      </c>
      <c r="I54" s="42"/>
      <c r="J54" s="43" t="s">
        <v>5009</v>
      </c>
      <c r="K54" s="43" t="s">
        <v>5311</v>
      </c>
      <c r="L54" s="44" t="s">
        <v>1153</v>
      </c>
      <c r="M54" s="45" t="s">
        <v>2656</v>
      </c>
      <c r="N54" s="46" t="s">
        <v>2657</v>
      </c>
      <c r="O54" s="45" t="s">
        <v>2573</v>
      </c>
      <c r="P54" s="45">
        <v>1</v>
      </c>
      <c r="Q54" s="47">
        <v>46143</v>
      </c>
      <c r="R54" s="47">
        <v>46387</v>
      </c>
      <c r="S54" s="48">
        <f t="shared" si="3"/>
        <v>36</v>
      </c>
      <c r="T54" s="45" t="s">
        <v>589</v>
      </c>
      <c r="U54" s="45"/>
      <c r="V54" s="49">
        <f>+IFERROR(VLOOKUP($M54,ACTIVIDADES!$B$9:$Q$494,10,0),"")</f>
        <v>0</v>
      </c>
      <c r="W54" s="50" t="str">
        <f>+IFERROR(VLOOKUP($M54,ACTIVIDADES!$B$9:$Q$494,11,0)," ")</f>
        <v xml:space="preserve">En proceso de elaboración </v>
      </c>
      <c r="X54" s="51" t="str">
        <f>+IFERROR(VLOOKUP($M54,ACTIVIDADES!$B$9:$Q$494,12,0),"")</f>
        <v>https://dnbcgovco-my.sharepoint.com/:f:/g/personal/planeacion_dnbc_gov_co/IgBAElXmTwnbRoLljgv0eRE8AQhh8mKYzkyf4oeQmbRrdhk?e=g9l5w9</v>
      </c>
      <c r="Y54" s="52">
        <f>+IFERROR(VLOOKUP($M54,ACTIVIDADES!$B$9:$Q$494,13,0),"")</f>
        <v>46153</v>
      </c>
      <c r="Z54" s="53" t="str">
        <f>+IFERROR(VLOOKUP($M54,ACTIVIDADES!$B$9:$Q$494,14,0),"")</f>
        <v>No se evidencia avance para el periodo</v>
      </c>
      <c r="AA54" s="49">
        <f>+IFERROR(VLOOKUP($M54,ACTIVIDADES!$B$9:$Q$494,15,0),"")</f>
        <v>0</v>
      </c>
      <c r="AB54" s="54" t="str">
        <f>+IFERROR(VLOOKUP($M54,ACTIVIDADES!$B$9:$Q$494,16,0),"")</f>
        <v>EJECUCIÓN</v>
      </c>
      <c r="AC54" s="144">
        <v>46170</v>
      </c>
      <c r="AD54" s="29">
        <v>0</v>
      </c>
      <c r="AE54" s="29" t="s">
        <v>3741</v>
      </c>
      <c r="AF54" s="28" t="s">
        <v>580</v>
      </c>
      <c r="AG54" s="29" t="s">
        <v>3737</v>
      </c>
      <c r="AH54" s="29" t="s">
        <v>3737</v>
      </c>
      <c r="AI54" s="29" t="s">
        <v>3737</v>
      </c>
      <c r="AJ54" s="55">
        <f>+IFERROR(VLOOKUP($M54,ACTIVIDADES!$B$9:$T$494,17,0),"")</f>
        <v>0.5</v>
      </c>
      <c r="AK54" s="80" t="str">
        <f>+IFERROR(VLOOKUP($M54,ACTIVIDADES!$B$9:$T$494,18,0),"")</f>
        <v>Se adjunta borrador de la elaboración del manual de la realización de eventos en la entidad</v>
      </c>
      <c r="AL54" s="80" t="str">
        <f>+IFERROR(VLOOKUP($M54,ACTIVIDADES!$B$9:$T$494,19,0),"")</f>
        <v>https://dnbcgovco-my.sharepoint.com/:f:/g/personal/planeacion_dnbc_gov_co/IgA7HZiV3I3EQK9EzSq87P9IAX7djft8fnNWWhVuYe016xs?e=SrcXSf</v>
      </c>
      <c r="AM54" s="55">
        <f>+IFERROR(VLOOKUP($M54,ACTIVIDADES!$B$9:$X$495,20,0),0)</f>
        <v>46214</v>
      </c>
      <c r="AN54" s="55" t="str">
        <f>+IFERROR(VLOOKUP($M54,ACTIVIDADES!$B$9:$X$495,21,0),0)</f>
        <v>Se adjunta borrador de procedimiento, en trámite de revisión para inclusión en SIGE</v>
      </c>
      <c r="AO54" s="55">
        <f>+IFERROR(VLOOKUP($M54,ACTIVIDADES!$B$9:$X$495,22,0),0)</f>
        <v>0.5</v>
      </c>
      <c r="AP54" s="145" t="str">
        <f>+IFERROR(VLOOKUP($M54,ACTIVIDADES!$B$9:$X$495,23,0),0)</f>
        <v>EN EJECUCIÓN</v>
      </c>
      <c r="AQ54" s="129">
        <v>46245</v>
      </c>
      <c r="AR54" s="171">
        <v>0.5</v>
      </c>
      <c r="AS54" s="168" t="s">
        <v>3814</v>
      </c>
      <c r="AT54" s="29" t="s">
        <v>4</v>
      </c>
      <c r="AU54" s="57" t="s">
        <v>3639</v>
      </c>
      <c r="AV54" s="193" t="s">
        <v>3639</v>
      </c>
      <c r="AW54" s="197" t="s">
        <v>3639</v>
      </c>
      <c r="AX54" s="353" t="s">
        <v>3739</v>
      </c>
      <c r="AY54" s="176" t="str">
        <f t="shared" si="2"/>
        <v>EN EJECUCIÓN</v>
      </c>
      <c r="AZ54" s="55" t="str">
        <f>+IFERROR(VLOOKUP($M54,ACTIVIDADES!$B$9:$T$494,25,0),"")</f>
        <v/>
      </c>
      <c r="BA54" s="55" t="str">
        <f>+IFERROR(VLOOKUP($M54,ACTIVIDADES!$B$9:$T$494,26,0),"")</f>
        <v/>
      </c>
      <c r="BB54" s="55" t="str">
        <f>+IFERROR(VLOOKUP($M54,ACTIVIDADES!$B$9:$T$494,27,0),"")</f>
        <v/>
      </c>
      <c r="BC54" s="55" t="str">
        <f>+IFERROR(VLOOKUP($M54,ACTIVIDADES!$B$9:$T$494,28,0),"")</f>
        <v/>
      </c>
      <c r="BD54" s="55" t="str">
        <f>+IFERROR(VLOOKUP($M54,ACTIVIDADES!$B$9:$T$494,29,0),"")</f>
        <v/>
      </c>
      <c r="BE54" s="55" t="str">
        <f>+IFERROR(VLOOKUP($M54,ACTIVIDADES!$B$9:$T$494,30,0),"")</f>
        <v/>
      </c>
      <c r="BF54" s="58"/>
      <c r="BG54" s="58"/>
      <c r="BH54" s="59"/>
      <c r="BI54" s="59" t="s">
        <v>580</v>
      </c>
      <c r="BJ54" s="60" t="s">
        <v>3635</v>
      </c>
      <c r="BK54" s="61" t="s">
        <v>593</v>
      </c>
      <c r="BL54" s="62"/>
      <c r="BM54" s="55" t="str">
        <f>+IFERROR(VLOOKUP($M54,ACTIVIDADES!$B$9:$T$494,31,0),"")</f>
        <v/>
      </c>
      <c r="BN54" s="55" t="str">
        <f>+IFERROR(VLOOKUP($M54,ACTIVIDADES!$B$9:$T$494,32,0),"")</f>
        <v/>
      </c>
      <c r="BO54" s="55" t="str">
        <f>+IFERROR(VLOOKUP($M54,ACTIVIDADES!$B$9:$T$494,33,0),"")</f>
        <v/>
      </c>
      <c r="BP54" s="55" t="str">
        <f>+IFERROR(VLOOKUP($M54,ACTIVIDADES!$B$9:$T$494,34,0),"")</f>
        <v/>
      </c>
      <c r="BQ54" s="55" t="str">
        <f>+IFERROR(VLOOKUP($M54,ACTIVIDADES!$B$9:$T$494,35,0),"")</f>
        <v/>
      </c>
      <c r="BR54" s="55" t="str">
        <f>+IFERROR(VLOOKUP($M54,ACTIVIDADES!$B$9:$T$494,36,0),"")</f>
        <v/>
      </c>
      <c r="BS54" s="55" t="str">
        <f>+IFERROR(VLOOKUP($M54,ACTIVIDADES!$B$9:$T$494,37,0),"")</f>
        <v/>
      </c>
      <c r="BT54" s="58"/>
      <c r="BU54" s="58"/>
      <c r="BV54" s="59"/>
      <c r="BW54" s="59" t="s">
        <v>580</v>
      </c>
      <c r="BX54" s="60" t="s">
        <v>3635</v>
      </c>
      <c r="BY54" s="61" t="s">
        <v>593</v>
      </c>
      <c r="BZ54" s="62"/>
      <c r="CA54" s="7"/>
      <c r="CB54" s="7"/>
      <c r="CC54" s="7"/>
      <c r="CD54" s="7"/>
      <c r="CE54" s="7"/>
      <c r="CF54" s="7"/>
      <c r="CG54" s="7"/>
      <c r="CH54" s="7"/>
      <c r="CI54" s="7"/>
      <c r="CJ54" s="7"/>
      <c r="CK54" s="7"/>
      <c r="CL54" s="7"/>
      <c r="CM54" s="7"/>
      <c r="CN54" s="7"/>
      <c r="CO54" s="7"/>
      <c r="CP54" s="7"/>
      <c r="CQ54" s="7"/>
    </row>
    <row r="55" spans="1:95" customFormat="1" ht="93" customHeight="1" x14ac:dyDescent="0.35">
      <c r="A55" s="215">
        <f t="shared" si="1"/>
        <v>47</v>
      </c>
      <c r="B55" s="215" t="s">
        <v>521</v>
      </c>
      <c r="C55" s="215">
        <v>2021</v>
      </c>
      <c r="D55" s="215" t="s">
        <v>3734</v>
      </c>
      <c r="E55" s="40"/>
      <c r="F55" s="215" t="s">
        <v>791</v>
      </c>
      <c r="G55" s="215" t="s">
        <v>4637</v>
      </c>
      <c r="H55" s="233" t="s">
        <v>4673</v>
      </c>
      <c r="I55" s="216"/>
      <c r="J55" s="234" t="s">
        <v>5010</v>
      </c>
      <c r="K55" s="234" t="s">
        <v>3815</v>
      </c>
      <c r="L55" s="217" t="s">
        <v>1153</v>
      </c>
      <c r="M55" s="218" t="s">
        <v>2662</v>
      </c>
      <c r="N55" s="235" t="s">
        <v>2663</v>
      </c>
      <c r="O55" s="218" t="s">
        <v>2664</v>
      </c>
      <c r="P55" s="218">
        <v>1</v>
      </c>
      <c r="Q55" s="219">
        <v>46143</v>
      </c>
      <c r="R55" s="219">
        <v>46387</v>
      </c>
      <c r="S55" s="220">
        <f t="shared" si="3"/>
        <v>36</v>
      </c>
      <c r="T55" s="218" t="s">
        <v>589</v>
      </c>
      <c r="U55" s="218"/>
      <c r="V55" s="221">
        <f>+IFERROR(VLOOKUP($M55,ACTIVIDADES!$B$9:$Q$494,10,0),"")</f>
        <v>0</v>
      </c>
      <c r="W55" s="236" t="str">
        <f>+IFERROR(VLOOKUP($M55,ACTIVIDADES!$B$9:$Q$494,11,0)," ")</f>
        <v xml:space="preserve">En proceso de elaboración </v>
      </c>
      <c r="X55" s="223" t="str">
        <f>+IFERROR(VLOOKUP($M55,ACTIVIDADES!$B$9:$Q$494,12,0),"")</f>
        <v>https://dnbcgovco-my.sharepoint.com/:f:/g/personal/planeacion_dnbc_gov_co/IgBLr1KmTScRQJCwcbaSj5xqAWmlIwMmCTekCAGNrDKO8Qs?e=3PLpwQ</v>
      </c>
      <c r="Y55" s="224">
        <f>+IFERROR(VLOOKUP($M55,ACTIVIDADES!$B$9:$Q$494,13,0),"")</f>
        <v>46153</v>
      </c>
      <c r="Z55" s="237" t="str">
        <f>+IFERROR(VLOOKUP($M55,ACTIVIDADES!$B$9:$Q$494,14,0),"")</f>
        <v>No se evidencia avance para el periodo</v>
      </c>
      <c r="AA55" s="221">
        <f>+IFERROR(VLOOKUP($M55,ACTIVIDADES!$B$9:$Q$494,15,0),"")</f>
        <v>0</v>
      </c>
      <c r="AB55" s="225" t="str">
        <f>+IFERROR(VLOOKUP($M55,ACTIVIDADES!$B$9:$Q$494,16,0),"")</f>
        <v>EJECUCIÓN</v>
      </c>
      <c r="AC55" s="240">
        <v>46170</v>
      </c>
      <c r="AD55" s="139">
        <v>0</v>
      </c>
      <c r="AE55" s="139" t="s">
        <v>3741</v>
      </c>
      <c r="AF55" s="228" t="s">
        <v>580</v>
      </c>
      <c r="AG55" s="139" t="s">
        <v>3737</v>
      </c>
      <c r="AH55" s="139" t="s">
        <v>3737</v>
      </c>
      <c r="AI55" s="139" t="s">
        <v>3737</v>
      </c>
      <c r="AJ55" s="141">
        <f>+IFERROR(VLOOKUP($M55,ACTIVIDADES!$B$9:$T$494,17,0),"")</f>
        <v>0.5</v>
      </c>
      <c r="AK55" s="229" t="str">
        <f>+IFERROR(VLOOKUP($M55,ACTIVIDADES!$B$9:$T$494,18,0),"")</f>
        <v>Se adjunta borrador de la elaboración del instructivo de plan de austeridad</v>
      </c>
      <c r="AL55" s="229" t="str">
        <f>+IFERROR(VLOOKUP($M55,ACTIVIDADES!$B$9:$T$494,19,0),"")</f>
        <v>https://dnbcgovco-my.sharepoint.com/:f:/g/personal/planeacion_dnbc_gov_co/IgDxDuT9wXBCSrZWI8uUm5HDAei4w6P2oUZ2yRxvxJiTQK0?e=5BkKt9</v>
      </c>
      <c r="AM55" s="141">
        <f>+IFERROR(VLOOKUP($M55,ACTIVIDADES!$B$9:$X$495,20,0),0)</f>
        <v>46214</v>
      </c>
      <c r="AN55" s="141" t="str">
        <f>+IFERROR(VLOOKUP($M55,ACTIVIDADES!$B$9:$X$495,21,0),0)</f>
        <v>Se adjunta borrador de instructivo, en trámite de revisión para inclusión en SIGE</v>
      </c>
      <c r="AO55" s="141">
        <f>+IFERROR(VLOOKUP($M55,ACTIVIDADES!$B$9:$X$495,22,0),0)</f>
        <v>0.5</v>
      </c>
      <c r="AP55" s="238" t="str">
        <f>+IFERROR(VLOOKUP($M55,ACTIVIDADES!$B$9:$X$495,23,0),0)</f>
        <v>EN EJECUCIÓN</v>
      </c>
      <c r="AQ55" s="231">
        <v>46245</v>
      </c>
      <c r="AR55" s="232">
        <v>0.5</v>
      </c>
      <c r="AS55" s="241" t="s">
        <v>5817</v>
      </c>
      <c r="AT55" s="139" t="s">
        <v>4</v>
      </c>
      <c r="AU55" s="57" t="s">
        <v>3639</v>
      </c>
      <c r="AV55" s="193" t="s">
        <v>3639</v>
      </c>
      <c r="AW55" s="193" t="s">
        <v>3639</v>
      </c>
      <c r="AX55" s="355" t="s">
        <v>3739</v>
      </c>
      <c r="AY55" s="176" t="str">
        <f t="shared" si="2"/>
        <v>EN EJECUCIÓN</v>
      </c>
      <c r="AZ55" s="55" t="str">
        <f>+IFERROR(VLOOKUP($M55,ACTIVIDADES!$B$9:$T$494,25,0),"")</f>
        <v/>
      </c>
      <c r="BA55" s="55" t="str">
        <f>+IFERROR(VLOOKUP($M55,ACTIVIDADES!$B$9:$T$494,26,0),"")</f>
        <v/>
      </c>
      <c r="BB55" s="55" t="str">
        <f>+IFERROR(VLOOKUP($M55,ACTIVIDADES!$B$9:$T$494,27,0),"")</f>
        <v/>
      </c>
      <c r="BC55" s="55" t="str">
        <f>+IFERROR(VLOOKUP($M55,ACTIVIDADES!$B$9:$T$494,28,0),"")</f>
        <v/>
      </c>
      <c r="BD55" s="55" t="str">
        <f>+IFERROR(VLOOKUP($M55,ACTIVIDADES!$B$9:$T$494,29,0),"")</f>
        <v/>
      </c>
      <c r="BE55" s="55" t="str">
        <f>+IFERROR(VLOOKUP($M55,ACTIVIDADES!$B$9:$T$494,30,0),"")</f>
        <v/>
      </c>
      <c r="BF55" s="58"/>
      <c r="BG55" s="58"/>
      <c r="BH55" s="59"/>
      <c r="BI55" s="59" t="s">
        <v>580</v>
      </c>
      <c r="BJ55" s="60" t="s">
        <v>3635</v>
      </c>
      <c r="BK55" s="61" t="s">
        <v>593</v>
      </c>
      <c r="BL55" s="62"/>
      <c r="BM55" s="55" t="str">
        <f>+IFERROR(VLOOKUP($M55,ACTIVIDADES!$B$9:$T$494,31,0),"")</f>
        <v/>
      </c>
      <c r="BN55" s="55" t="str">
        <f>+IFERROR(VLOOKUP($M55,ACTIVIDADES!$B$9:$T$494,32,0),"")</f>
        <v/>
      </c>
      <c r="BO55" s="55" t="str">
        <f>+IFERROR(VLOOKUP($M55,ACTIVIDADES!$B$9:$T$494,33,0),"")</f>
        <v/>
      </c>
      <c r="BP55" s="55" t="str">
        <f>+IFERROR(VLOOKUP($M55,ACTIVIDADES!$B$9:$T$494,34,0),"")</f>
        <v/>
      </c>
      <c r="BQ55" s="55" t="str">
        <f>+IFERROR(VLOOKUP($M55,ACTIVIDADES!$B$9:$T$494,35,0),"")</f>
        <v/>
      </c>
      <c r="BR55" s="55" t="str">
        <f>+IFERROR(VLOOKUP($M55,ACTIVIDADES!$B$9:$T$494,36,0),"")</f>
        <v/>
      </c>
      <c r="BS55" s="55" t="str">
        <f>+IFERROR(VLOOKUP($M55,ACTIVIDADES!$B$9:$T$494,37,0),"")</f>
        <v/>
      </c>
      <c r="BT55" s="58"/>
      <c r="BU55" s="58"/>
      <c r="BV55" s="59"/>
      <c r="BW55" s="59" t="s">
        <v>580</v>
      </c>
      <c r="BX55" s="60" t="s">
        <v>3635</v>
      </c>
      <c r="BY55" s="61" t="s">
        <v>593</v>
      </c>
      <c r="BZ55" s="62"/>
      <c r="CA55" s="7"/>
      <c r="CB55" s="7"/>
      <c r="CC55" s="7"/>
      <c r="CD55" s="7"/>
      <c r="CE55" s="7"/>
      <c r="CF55" s="7"/>
      <c r="CG55" s="7"/>
      <c r="CH55" s="7"/>
      <c r="CI55" s="7"/>
      <c r="CJ55" s="7"/>
      <c r="CK55" s="7"/>
      <c r="CL55" s="7"/>
      <c r="CM55" s="7"/>
      <c r="CN55" s="7"/>
      <c r="CO55" s="7"/>
      <c r="CP55" s="7"/>
      <c r="CQ55" s="7"/>
    </row>
    <row r="56" spans="1:95" ht="93" customHeight="1" x14ac:dyDescent="0.35">
      <c r="A56" s="40">
        <f t="shared" si="1"/>
        <v>48</v>
      </c>
      <c r="B56" s="40" t="s">
        <v>521</v>
      </c>
      <c r="C56" s="40">
        <v>2021</v>
      </c>
      <c r="D56" s="40" t="s">
        <v>3734</v>
      </c>
      <c r="E56" s="214"/>
      <c r="F56" s="40" t="s">
        <v>827</v>
      </c>
      <c r="G56" s="40" t="s">
        <v>4637</v>
      </c>
      <c r="H56" s="41" t="s">
        <v>361</v>
      </c>
      <c r="I56" s="42"/>
      <c r="J56" s="43" t="s">
        <v>5011</v>
      </c>
      <c r="K56" s="43" t="s">
        <v>5312</v>
      </c>
      <c r="L56" s="44" t="s">
        <v>1153</v>
      </c>
      <c r="M56" s="45" t="s">
        <v>1332</v>
      </c>
      <c r="N56" s="46" t="s">
        <v>1333</v>
      </c>
      <c r="O56" s="45" t="s">
        <v>5673</v>
      </c>
      <c r="P56" s="45">
        <v>4</v>
      </c>
      <c r="Q56" s="47">
        <v>46023</v>
      </c>
      <c r="R56" s="47">
        <v>46387</v>
      </c>
      <c r="S56" s="48">
        <f t="shared" si="3"/>
        <v>54</v>
      </c>
      <c r="T56" s="45" t="s">
        <v>1291</v>
      </c>
      <c r="U56" s="45"/>
      <c r="V56" s="49">
        <f>+IFERROR(VLOOKUP($M56,ACTIVIDADES!$B$9:$Q$494,10,0),"")</f>
        <v>0.25</v>
      </c>
      <c r="W56" s="50" t="str">
        <f>+IFERROR(VLOOKUP($M56,ACTIVIDADES!$B$9:$Q$494,11,0)," ")</f>
        <v>Se realiza durante el mes de abril el primer monitoreo de planes de mejora, así como la aprobación de su reformulación en Comité de Control Interno</v>
      </c>
      <c r="X56" s="51" t="str">
        <f>+IFERROR(VLOOKUP($M56,ACTIVIDADES!$B$9:$Q$494,12,0),"")</f>
        <v>https://dnbcgovco-my.sharepoint.com/:f:/g/personal/planeacion_dnbc_gov_co/IgDKtjIGM6TQRZiRK4q944amAfUlNwm8Q9aLRceFhhl58t8?e=gvQ8Yn</v>
      </c>
      <c r="Y56" s="52">
        <f>+IFERROR(VLOOKUP($M56,ACTIVIDADES!$B$9:$Q$494,13,0),"")</f>
        <v>46153</v>
      </c>
      <c r="Z56" s="53" t="str">
        <f>+IFERROR(VLOOKUP($M56,ACTIVIDADES!$B$9:$Q$494,14,0),"")</f>
        <v>Se realiza durante el mes de abril el primer monitoreo de planes de mejora, así como la aprobación de su reformulación en Comité de Control Interno</v>
      </c>
      <c r="AA56" s="49">
        <f>+IFERROR(VLOOKUP($M56,ACTIVIDADES!$B$9:$Q$494,15,0),"")</f>
        <v>0.25</v>
      </c>
      <c r="AB56" s="54" t="str">
        <f>+IFERROR(VLOOKUP($M56,ACTIVIDADES!$B$9:$Q$494,16,0),"")</f>
        <v>EJECUCIÓN</v>
      </c>
      <c r="AC56" s="149">
        <v>46177</v>
      </c>
      <c r="AD56" s="29">
        <v>0.25</v>
      </c>
      <c r="AE56" s="29" t="s">
        <v>3816</v>
      </c>
      <c r="AF56" s="29" t="s">
        <v>4</v>
      </c>
      <c r="AG56" s="29" t="s">
        <v>3737</v>
      </c>
      <c r="AH56" s="29" t="s">
        <v>3737</v>
      </c>
      <c r="AI56" s="29" t="s">
        <v>3737</v>
      </c>
      <c r="AJ56" s="55">
        <f>+IFERROR(VLOOKUP($M56,ACTIVIDADES!$B$9:$T$494,17,0),"")</f>
        <v>0.25</v>
      </c>
      <c r="AK56" s="80" t="str">
        <f>+IFERROR(VLOOKUP($M56,ACTIVIDADES!$B$9:$T$494,18,0),"")</f>
        <v>Se realiza monitoreo al primer trimestre. Primer informe se realiza con el seguimiento al segundo trimestre</v>
      </c>
      <c r="AL56" s="80" t="str">
        <f>+IFERROR(VLOOKUP($M56,ACTIVIDADES!$B$9:$T$494,19,0),"")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56" s="55">
        <f>+IFERROR(VLOOKUP($M56,ACTIVIDADES!$B$9:$X$495,20,0),0)</f>
        <v>46213</v>
      </c>
      <c r="AN56" s="55" t="str">
        <f>+IFERROR(VLOOKUP($M56,ACTIVIDADES!$B$9:$X$495,21,0),0)</f>
        <v>Se reporta seguimiento primer trimestre. Pendiente elaboración de informes</v>
      </c>
      <c r="AO56" s="55">
        <f>+IFERROR(VLOOKUP($M56,ACTIVIDADES!$B$9:$X$495,22,0),0)</f>
        <v>0.25</v>
      </c>
      <c r="AP56" s="145" t="str">
        <f>+IFERROR(VLOOKUP($M56,ACTIVIDADES!$B$9:$X$495,23,0),0)</f>
        <v>EN EJECUCIÓN</v>
      </c>
      <c r="AQ56" s="88">
        <v>46244</v>
      </c>
      <c r="AR56" s="55">
        <v>0.25</v>
      </c>
      <c r="AS56" s="57" t="s">
        <v>3795</v>
      </c>
      <c r="AT56" s="29" t="s">
        <v>4</v>
      </c>
      <c r="AU56" s="57" t="s">
        <v>3639</v>
      </c>
      <c r="AV56" s="193" t="s">
        <v>3639</v>
      </c>
      <c r="AW56" s="193" t="s">
        <v>3639</v>
      </c>
      <c r="AX56" s="57" t="s">
        <v>3739</v>
      </c>
      <c r="AY56" s="176" t="str">
        <f t="shared" si="2"/>
        <v>EN EJECUCIÓN</v>
      </c>
      <c r="AZ56" s="55" t="str">
        <f>+IFERROR(VLOOKUP($M56,ACTIVIDADES!$B$9:$T$494,25,0),"")</f>
        <v/>
      </c>
      <c r="BA56" s="55" t="str">
        <f>+IFERROR(VLOOKUP($M56,ACTIVIDADES!$B$9:$T$494,26,0),"")</f>
        <v/>
      </c>
      <c r="BB56" s="55" t="str">
        <f>+IFERROR(VLOOKUP($M56,ACTIVIDADES!$B$9:$T$494,27,0),"")</f>
        <v/>
      </c>
      <c r="BC56" s="55" t="str">
        <f>+IFERROR(VLOOKUP($M56,ACTIVIDADES!$B$9:$T$494,28,0),"")</f>
        <v/>
      </c>
      <c r="BD56" s="55" t="str">
        <f>+IFERROR(VLOOKUP($M56,ACTIVIDADES!$B$9:$T$494,29,0),"")</f>
        <v/>
      </c>
      <c r="BE56" s="55" t="str">
        <f>+IFERROR(VLOOKUP($M56,ACTIVIDADES!$B$9:$T$494,30,0),"")</f>
        <v/>
      </c>
      <c r="BF56" s="58"/>
      <c r="BG56" s="58"/>
      <c r="BH56" s="59"/>
      <c r="BI56" s="59" t="s">
        <v>580</v>
      </c>
      <c r="BJ56" s="60" t="s">
        <v>3635</v>
      </c>
      <c r="BK56" s="61" t="s">
        <v>593</v>
      </c>
      <c r="BL56" s="62"/>
      <c r="BM56" s="55" t="str">
        <f>+IFERROR(VLOOKUP($M56,ACTIVIDADES!$B$9:$T$494,31,0),"")</f>
        <v/>
      </c>
      <c r="BN56" s="55" t="str">
        <f>+IFERROR(VLOOKUP($M56,ACTIVIDADES!$B$9:$T$494,32,0),"")</f>
        <v/>
      </c>
      <c r="BO56" s="55" t="str">
        <f>+IFERROR(VLOOKUP($M56,ACTIVIDADES!$B$9:$T$494,33,0),"")</f>
        <v/>
      </c>
      <c r="BP56" s="55" t="str">
        <f>+IFERROR(VLOOKUP($M56,ACTIVIDADES!$B$9:$T$494,34,0),"")</f>
        <v/>
      </c>
      <c r="BQ56" s="55" t="str">
        <f>+IFERROR(VLOOKUP($M56,ACTIVIDADES!$B$9:$T$494,35,0),"")</f>
        <v/>
      </c>
      <c r="BR56" s="55" t="str">
        <f>+IFERROR(VLOOKUP($M56,ACTIVIDADES!$B$9:$T$494,36,0),"")</f>
        <v/>
      </c>
      <c r="BS56" s="55" t="str">
        <f>+IFERROR(VLOOKUP($M56,ACTIVIDADES!$B$9:$T$494,37,0),"")</f>
        <v/>
      </c>
      <c r="BT56" s="58"/>
      <c r="BU56" s="58"/>
      <c r="BV56" s="59"/>
      <c r="BW56" s="59" t="s">
        <v>580</v>
      </c>
      <c r="BX56" s="60" t="s">
        <v>3635</v>
      </c>
      <c r="BY56" s="61" t="s">
        <v>593</v>
      </c>
      <c r="BZ56" s="62"/>
      <c r="CA56" s="7"/>
      <c r="CB56" s="7"/>
      <c r="CC56" s="7"/>
      <c r="CD56" s="7"/>
      <c r="CE56" s="7"/>
      <c r="CF56" s="7"/>
      <c r="CG56" s="7"/>
      <c r="CH56" s="7"/>
      <c r="CI56" s="7"/>
      <c r="CJ56" s="7"/>
      <c r="CK56" s="7"/>
      <c r="CL56" s="7"/>
      <c r="CM56" s="7"/>
      <c r="CN56" s="7"/>
      <c r="CO56" s="7"/>
      <c r="CP56" s="7"/>
      <c r="CQ56" s="7"/>
    </row>
    <row r="57" spans="1:95" ht="93" customHeight="1" x14ac:dyDescent="0.35">
      <c r="A57" s="40">
        <f t="shared" si="1"/>
        <v>49</v>
      </c>
      <c r="B57" s="40" t="s">
        <v>521</v>
      </c>
      <c r="C57" s="40">
        <v>2021</v>
      </c>
      <c r="D57" s="40" t="s">
        <v>3734</v>
      </c>
      <c r="E57" s="214"/>
      <c r="F57" s="40" t="s">
        <v>829</v>
      </c>
      <c r="G57" s="40" t="s">
        <v>4638</v>
      </c>
      <c r="H57" s="41" t="s">
        <v>4674</v>
      </c>
      <c r="I57" s="42"/>
      <c r="J57" s="43" t="s">
        <v>5012</v>
      </c>
      <c r="K57" s="43" t="s">
        <v>5313</v>
      </c>
      <c r="L57" s="44" t="s">
        <v>1153</v>
      </c>
      <c r="M57" s="45" t="s">
        <v>1332</v>
      </c>
      <c r="N57" s="46" t="s">
        <v>1333</v>
      </c>
      <c r="O57" s="45" t="s">
        <v>5673</v>
      </c>
      <c r="P57" s="45">
        <v>4</v>
      </c>
      <c r="Q57" s="47">
        <v>46023</v>
      </c>
      <c r="R57" s="47">
        <v>46387</v>
      </c>
      <c r="S57" s="48">
        <f t="shared" si="3"/>
        <v>54</v>
      </c>
      <c r="T57" s="45" t="s">
        <v>1291</v>
      </c>
      <c r="U57" s="45"/>
      <c r="V57" s="49">
        <f>+IFERROR(VLOOKUP($M57,ACTIVIDADES!$B$9:$Q$494,10,0),"")</f>
        <v>0.25</v>
      </c>
      <c r="W57" s="50" t="str">
        <f>+IFERROR(VLOOKUP($M57,ACTIVIDADES!$B$9:$Q$494,11,0)," ")</f>
        <v>Se realiza durante el mes de abril el primer monitoreo de planes de mejora, así como la aprobación de su reformulación en Comité de Control Interno</v>
      </c>
      <c r="X57" s="51" t="str">
        <f>+IFERROR(VLOOKUP($M57,ACTIVIDADES!$B$9:$Q$494,12,0),"")</f>
        <v>https://dnbcgovco-my.sharepoint.com/:f:/g/personal/planeacion_dnbc_gov_co/IgDKtjIGM6TQRZiRK4q944amAfUlNwm8Q9aLRceFhhl58t8?e=gvQ8Yn</v>
      </c>
      <c r="Y57" s="52">
        <f>+IFERROR(VLOOKUP($M57,ACTIVIDADES!$B$9:$Q$494,13,0),"")</f>
        <v>46153</v>
      </c>
      <c r="Z57" s="53" t="str">
        <f>+IFERROR(VLOOKUP($M57,ACTIVIDADES!$B$9:$Q$494,14,0),"")</f>
        <v>Se realiza durante el mes de abril el primer monitoreo de planes de mejora, así como la aprobación de su reformulación en Comité de Control Interno</v>
      </c>
      <c r="AA57" s="49">
        <f>+IFERROR(VLOOKUP($M57,ACTIVIDADES!$B$9:$Q$494,15,0),"")</f>
        <v>0.25</v>
      </c>
      <c r="AB57" s="54" t="str">
        <f>+IFERROR(VLOOKUP($M57,ACTIVIDADES!$B$9:$Q$494,16,0),"")</f>
        <v>EJECUCIÓN</v>
      </c>
      <c r="AC57" s="149">
        <v>46177</v>
      </c>
      <c r="AD57" s="29">
        <v>0.25</v>
      </c>
      <c r="AE57" s="29" t="s">
        <v>3817</v>
      </c>
      <c r="AF57" s="29" t="s">
        <v>4</v>
      </c>
      <c r="AG57" s="29" t="s">
        <v>3737</v>
      </c>
      <c r="AH57" s="29" t="s">
        <v>3737</v>
      </c>
      <c r="AI57" s="29" t="s">
        <v>3737</v>
      </c>
      <c r="AJ57" s="55">
        <f>+IFERROR(VLOOKUP($M57,ACTIVIDADES!$B$9:$T$494,17,0),"")</f>
        <v>0.25</v>
      </c>
      <c r="AK57" s="80" t="str">
        <f>+IFERROR(VLOOKUP($M57,ACTIVIDADES!$B$9:$T$494,18,0),"")</f>
        <v>Se realiza monitoreo al primer trimestre. Primer informe se realiza con el seguimiento al segundo trimestre</v>
      </c>
      <c r="AL57" s="80" t="str">
        <f>+IFERROR(VLOOKUP($M57,ACTIVIDADES!$B$9:$T$494,19,0),"")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57" s="55">
        <f>+IFERROR(VLOOKUP($M57,ACTIVIDADES!$B$9:$X$495,20,0),0)</f>
        <v>46213</v>
      </c>
      <c r="AN57" s="55" t="str">
        <f>+IFERROR(VLOOKUP($M57,ACTIVIDADES!$B$9:$X$495,21,0),0)</f>
        <v>Se reporta seguimiento primer trimestre. Pendiente elaboración de informes</v>
      </c>
      <c r="AO57" s="55">
        <f>+IFERROR(VLOOKUP($M57,ACTIVIDADES!$B$9:$X$495,22,0),0)</f>
        <v>0.25</v>
      </c>
      <c r="AP57" s="145" t="str">
        <f>+IFERROR(VLOOKUP($M57,ACTIVIDADES!$B$9:$X$495,23,0),0)</f>
        <v>EN EJECUCIÓN</v>
      </c>
      <c r="AQ57" s="88">
        <v>46244</v>
      </c>
      <c r="AR57" s="55">
        <v>0.25</v>
      </c>
      <c r="AS57" s="57" t="s">
        <v>3795</v>
      </c>
      <c r="AT57" s="29" t="s">
        <v>4</v>
      </c>
      <c r="AU57" s="57" t="s">
        <v>3639</v>
      </c>
      <c r="AV57" s="193" t="s">
        <v>3639</v>
      </c>
      <c r="AW57" s="193" t="s">
        <v>3639</v>
      </c>
      <c r="AX57" s="57" t="s">
        <v>3739</v>
      </c>
      <c r="AY57" s="176" t="str">
        <f t="shared" si="2"/>
        <v>EN EJECUCIÓN</v>
      </c>
      <c r="AZ57" s="55" t="str">
        <f>+IFERROR(VLOOKUP($M57,ACTIVIDADES!$B$9:$T$494,25,0),"")</f>
        <v/>
      </c>
      <c r="BA57" s="55" t="str">
        <f>+IFERROR(VLOOKUP($M57,ACTIVIDADES!$B$9:$T$494,26,0),"")</f>
        <v/>
      </c>
      <c r="BB57" s="55" t="str">
        <f>+IFERROR(VLOOKUP($M57,ACTIVIDADES!$B$9:$T$494,27,0),"")</f>
        <v/>
      </c>
      <c r="BC57" s="55" t="str">
        <f>+IFERROR(VLOOKUP($M57,ACTIVIDADES!$B$9:$T$494,28,0),"")</f>
        <v/>
      </c>
      <c r="BD57" s="55" t="str">
        <f>+IFERROR(VLOOKUP($M57,ACTIVIDADES!$B$9:$T$494,29,0),"")</f>
        <v/>
      </c>
      <c r="BE57" s="55" t="str">
        <f>+IFERROR(VLOOKUP($M57,ACTIVIDADES!$B$9:$T$494,30,0),"")</f>
        <v/>
      </c>
      <c r="BF57" s="58"/>
      <c r="BG57" s="58"/>
      <c r="BH57" s="59"/>
      <c r="BI57" s="59" t="s">
        <v>580</v>
      </c>
      <c r="BJ57" s="60" t="s">
        <v>3635</v>
      </c>
      <c r="BK57" s="61" t="s">
        <v>593</v>
      </c>
      <c r="BL57" s="62"/>
      <c r="BM57" s="55" t="str">
        <f>+IFERROR(VLOOKUP($M57,ACTIVIDADES!$B$9:$T$494,31,0),"")</f>
        <v/>
      </c>
      <c r="BN57" s="55" t="str">
        <f>+IFERROR(VLOOKUP($M57,ACTIVIDADES!$B$9:$T$494,32,0),"")</f>
        <v/>
      </c>
      <c r="BO57" s="55" t="str">
        <f>+IFERROR(VLOOKUP($M57,ACTIVIDADES!$B$9:$T$494,33,0),"")</f>
        <v/>
      </c>
      <c r="BP57" s="55" t="str">
        <f>+IFERROR(VLOOKUP($M57,ACTIVIDADES!$B$9:$T$494,34,0),"")</f>
        <v/>
      </c>
      <c r="BQ57" s="55" t="str">
        <f>+IFERROR(VLOOKUP($M57,ACTIVIDADES!$B$9:$T$494,35,0),"")</f>
        <v/>
      </c>
      <c r="BR57" s="55" t="str">
        <f>+IFERROR(VLOOKUP($M57,ACTIVIDADES!$B$9:$T$494,36,0),"")</f>
        <v/>
      </c>
      <c r="BS57" s="55" t="str">
        <f>+IFERROR(VLOOKUP($M57,ACTIVIDADES!$B$9:$T$494,37,0),"")</f>
        <v/>
      </c>
      <c r="BT57" s="58"/>
      <c r="BU57" s="58"/>
      <c r="BV57" s="59"/>
      <c r="BW57" s="59" t="s">
        <v>580</v>
      </c>
      <c r="BX57" s="60" t="s">
        <v>3635</v>
      </c>
      <c r="BY57" s="61" t="s">
        <v>593</v>
      </c>
      <c r="BZ57" s="62"/>
      <c r="CA57" s="7"/>
      <c r="CB57" s="7"/>
      <c r="CC57" s="7"/>
      <c r="CD57" s="7"/>
      <c r="CE57" s="7"/>
      <c r="CF57" s="7"/>
      <c r="CG57" s="7"/>
      <c r="CH57" s="7"/>
      <c r="CI57" s="7"/>
      <c r="CJ57" s="7"/>
      <c r="CK57" s="7"/>
      <c r="CL57" s="7"/>
      <c r="CM57" s="7"/>
      <c r="CN57" s="7"/>
      <c r="CO57" s="7"/>
      <c r="CP57" s="7"/>
      <c r="CQ57" s="7"/>
    </row>
    <row r="58" spans="1:95" s="8" customFormat="1" ht="93" customHeight="1" x14ac:dyDescent="0.35">
      <c r="A58" s="251">
        <f t="shared" si="1"/>
        <v>50</v>
      </c>
      <c r="B58" s="251" t="s">
        <v>521</v>
      </c>
      <c r="C58" s="251">
        <v>2021</v>
      </c>
      <c r="D58" s="251" t="s">
        <v>3750</v>
      </c>
      <c r="E58" s="40"/>
      <c r="F58" s="251" t="s">
        <v>610</v>
      </c>
      <c r="G58" s="251" t="s">
        <v>4638</v>
      </c>
      <c r="H58" s="253" t="s">
        <v>4675</v>
      </c>
      <c r="I58" s="253" t="s">
        <v>3640</v>
      </c>
      <c r="J58" s="251" t="s">
        <v>5013</v>
      </c>
      <c r="K58" s="251" t="s">
        <v>5013</v>
      </c>
      <c r="L58" s="255" t="s">
        <v>1153</v>
      </c>
      <c r="M58" s="278" t="s">
        <v>2064</v>
      </c>
      <c r="N58" s="278" t="s">
        <v>5478</v>
      </c>
      <c r="O58" s="278" t="s">
        <v>2066</v>
      </c>
      <c r="P58" s="278">
        <v>1</v>
      </c>
      <c r="Q58" s="279">
        <v>44562</v>
      </c>
      <c r="R58" s="279">
        <v>44926</v>
      </c>
      <c r="S58" s="280">
        <f t="shared" si="3"/>
        <v>54</v>
      </c>
      <c r="T58" s="278" t="s">
        <v>611</v>
      </c>
      <c r="U58" s="278"/>
      <c r="V58" s="260">
        <f>+IFERROR(VLOOKUP($M58,ACTIVIDADES!$B$9:$Q$494,10,0),"")</f>
        <v>1</v>
      </c>
      <c r="W58" s="275" t="str">
        <f>+IFERROR(VLOOKUP($M58,ACTIVIDADES!$B$9:$Q$494,11,0)," ")</f>
        <v>Revisadas las carpetas existentes en el proceso de gestión de asuntos disciplinarios, se encontró que mediante Auto 003 de 8 de noviembre de 2023,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v>
      </c>
      <c r="X58" s="262" t="str">
        <f>+IFERROR(VLOOKUP($M58,ACTIVIDADES!$B$9:$Q$494,12,0),"")</f>
        <v>https://dnbcgovco-my.sharepoint.com/:f:/g/personal/planeacion_dnbc_gov_co/IgAuKkj054FjQpIhQTfpIU4uAaAYsPG2cwe3OH3tHQ-MiMQ?e=6NoMtK</v>
      </c>
      <c r="Y58" s="263">
        <f>+IFERROR(VLOOKUP($M58,ACTIVIDADES!$B$9:$Q$494,13,0),"")</f>
        <v>46153</v>
      </c>
      <c r="Z58" s="260" t="str">
        <f>+IFERROR(VLOOKUP($M58,ACTIVIDADES!$B$9:$Q$494,14,0),"")</f>
        <v>Se presenta un auto inhibitorio AUTO N 03-2023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v>
      </c>
      <c r="AA58" s="260">
        <f>+IFERROR(VLOOKUP($M58,ACTIVIDADES!$B$9:$Q$494,15,0),"")</f>
        <v>1</v>
      </c>
      <c r="AB58" s="265" t="str">
        <f>+IFERROR(VLOOKUP($M58,ACTIVIDADES!$B$9:$Q$494,16,0),"")</f>
        <v>CUMPLIDO</v>
      </c>
      <c r="AC58" s="266">
        <v>46157</v>
      </c>
      <c r="AD58" s="267">
        <v>1</v>
      </c>
      <c r="AE58" s="268" t="s">
        <v>5783</v>
      </c>
      <c r="AF58" s="267" t="s">
        <v>578</v>
      </c>
      <c r="AG58" s="267" t="s">
        <v>3737</v>
      </c>
      <c r="AH58" s="267" t="s">
        <v>593</v>
      </c>
      <c r="AI58" s="267" t="s">
        <v>3752</v>
      </c>
      <c r="AJ58" s="269">
        <f>+IFERROR(VLOOKUP($M58,ACTIVIDADES!$B$9:$T$494,17,0),"")</f>
        <v>0</v>
      </c>
      <c r="AK58" s="270" t="str">
        <f>+IFERROR(VLOOKUP($M58,ACTIVIDADES!$B$9:$T$494,18,0),"")</f>
        <v>Si reporte segundo trimestre</v>
      </c>
      <c r="AL58" s="270" t="str">
        <f>+IFERROR(VLOOKUP($M58,ACTIVIDADES!$B$9:$T$494,19,0),"")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58" s="269">
        <f>+IFERROR(VLOOKUP($M58,ACTIVIDADES!$B$9:$X$495,20,0),0)</f>
        <v>46213</v>
      </c>
      <c r="AN58" s="269" t="str">
        <f>+IFERROR(VLOOKUP($M58,ACTIVIDADES!$B$9:$X$495,21,0),0)</f>
        <v>No se recibe reporte segundo trimestre. No obstante, actividad reportada como cumplida en primer trimestre</v>
      </c>
      <c r="AO58" s="269">
        <f>+IFERROR(VLOOKUP($M58,ACTIVIDADES!$B$9:$X$495,22,0),0)</f>
        <v>1</v>
      </c>
      <c r="AP58" s="276" t="str">
        <f>+IFERROR(VLOOKUP($M58,ACTIVIDADES!$B$9:$X$495,23,0),0)</f>
        <v>CUMPLIDO</v>
      </c>
      <c r="AQ58" s="274">
        <v>46230</v>
      </c>
      <c r="AR58" s="348">
        <v>1</v>
      </c>
      <c r="AS58" s="277" t="s">
        <v>3810</v>
      </c>
      <c r="AT58" s="267" t="s">
        <v>579</v>
      </c>
      <c r="AU58" s="57" t="s">
        <v>1472</v>
      </c>
      <c r="AV58" s="193" t="s">
        <v>3635</v>
      </c>
      <c r="AW58" s="193" t="s">
        <v>590</v>
      </c>
      <c r="AX58" s="205" t="s">
        <v>5918</v>
      </c>
      <c r="AY58" s="55" t="str">
        <f t="shared" si="2"/>
        <v>CUMPLIDAS</v>
      </c>
      <c r="AZ58" s="55" t="str">
        <f>+IFERROR(VLOOKUP($M58,ACTIVIDADES!$B$9:$T$494,25,0),"")</f>
        <v/>
      </c>
      <c r="BA58" s="55" t="str">
        <f>+IFERROR(VLOOKUP($M58,ACTIVIDADES!$B$9:$T$494,26,0),"")</f>
        <v/>
      </c>
      <c r="BB58" s="55" t="str">
        <f>+IFERROR(VLOOKUP($M58,ACTIVIDADES!$B$9:$T$494,27,0),"")</f>
        <v/>
      </c>
      <c r="BC58" s="55" t="str">
        <f>+IFERROR(VLOOKUP($M58,ACTIVIDADES!$B$9:$T$494,28,0),"")</f>
        <v/>
      </c>
      <c r="BD58" s="55" t="str">
        <f>+IFERROR(VLOOKUP($M58,ACTIVIDADES!$B$9:$T$494,29,0),"")</f>
        <v/>
      </c>
      <c r="BE58" s="55" t="str">
        <f>+IFERROR(VLOOKUP($M58,ACTIVIDADES!$B$9:$T$494,30,0),"")</f>
        <v/>
      </c>
      <c r="BF58" s="58"/>
      <c r="BG58" s="58"/>
      <c r="BH58" s="59"/>
      <c r="BI58" s="59" t="s">
        <v>580</v>
      </c>
      <c r="BJ58" s="60" t="s">
        <v>3635</v>
      </c>
      <c r="BK58" s="61" t="s">
        <v>593</v>
      </c>
      <c r="BL58" s="62"/>
      <c r="BM58" s="55" t="str">
        <f>+IFERROR(VLOOKUP($M58,ACTIVIDADES!$B$9:$T$494,31,0),"")</f>
        <v/>
      </c>
      <c r="BN58" s="55" t="str">
        <f>+IFERROR(VLOOKUP($M58,ACTIVIDADES!$B$9:$T$494,32,0),"")</f>
        <v/>
      </c>
      <c r="BO58" s="55" t="str">
        <f>+IFERROR(VLOOKUP($M58,ACTIVIDADES!$B$9:$T$494,33,0),"")</f>
        <v/>
      </c>
      <c r="BP58" s="55" t="str">
        <f>+IFERROR(VLOOKUP($M58,ACTIVIDADES!$B$9:$T$494,34,0),"")</f>
        <v/>
      </c>
      <c r="BQ58" s="55" t="str">
        <f>+IFERROR(VLOOKUP($M58,ACTIVIDADES!$B$9:$T$494,35,0),"")</f>
        <v/>
      </c>
      <c r="BR58" s="55" t="str">
        <f>+IFERROR(VLOOKUP($M58,ACTIVIDADES!$B$9:$T$494,36,0),"")</f>
        <v/>
      </c>
      <c r="BS58" s="55" t="str">
        <f>+IFERROR(VLOOKUP($M58,ACTIVIDADES!$B$9:$T$494,37,0),"")</f>
        <v/>
      </c>
      <c r="BT58" s="58"/>
      <c r="BU58" s="58"/>
      <c r="BV58" s="59"/>
      <c r="BW58" s="59" t="s">
        <v>580</v>
      </c>
      <c r="BX58" s="60" t="s">
        <v>3635</v>
      </c>
      <c r="BY58" s="61" t="s">
        <v>593</v>
      </c>
      <c r="BZ58" s="62"/>
      <c r="CA58" s="9"/>
      <c r="CB58" s="9"/>
      <c r="CC58" s="9"/>
      <c r="CD58" s="9"/>
      <c r="CE58" s="9"/>
      <c r="CF58" s="9"/>
      <c r="CG58" s="9"/>
      <c r="CH58" s="9"/>
      <c r="CI58" s="9"/>
      <c r="CJ58" s="9"/>
      <c r="CK58" s="9"/>
      <c r="CL58" s="9"/>
      <c r="CM58" s="9"/>
      <c r="CN58" s="9"/>
      <c r="CO58" s="9"/>
      <c r="CP58" s="9"/>
      <c r="CQ58" s="9"/>
    </row>
    <row r="59" spans="1:95" s="8" customFormat="1" ht="93" customHeight="1" x14ac:dyDescent="0.35">
      <c r="A59" s="215">
        <f t="shared" si="1"/>
        <v>51</v>
      </c>
      <c r="B59" s="215" t="s">
        <v>521</v>
      </c>
      <c r="C59" s="215">
        <v>2021</v>
      </c>
      <c r="D59" s="215" t="s">
        <v>3734</v>
      </c>
      <c r="E59" s="40"/>
      <c r="F59" s="215" t="s">
        <v>608</v>
      </c>
      <c r="G59" s="215" t="s">
        <v>4638</v>
      </c>
      <c r="H59" s="216" t="s">
        <v>4676</v>
      </c>
      <c r="I59" s="216"/>
      <c r="J59" s="215" t="s">
        <v>5014</v>
      </c>
      <c r="K59" s="215" t="s">
        <v>5014</v>
      </c>
      <c r="L59" s="217" t="s">
        <v>1153</v>
      </c>
      <c r="M59" s="218" t="s">
        <v>2952</v>
      </c>
      <c r="N59" s="218" t="s">
        <v>2953</v>
      </c>
      <c r="O59" s="218" t="s">
        <v>2954</v>
      </c>
      <c r="P59" s="218">
        <v>4</v>
      </c>
      <c r="Q59" s="219">
        <v>46023</v>
      </c>
      <c r="R59" s="219">
        <v>46112</v>
      </c>
      <c r="S59" s="220">
        <f t="shared" si="3"/>
        <v>13.5</v>
      </c>
      <c r="T59" s="218" t="s">
        <v>609</v>
      </c>
      <c r="U59" s="218" t="s">
        <v>2955</v>
      </c>
      <c r="V59" s="221">
        <f>+IFERROR(VLOOKUP($M59,ACTIVIDADES!$B$9:$Q$494,10,0),"")</f>
        <v>0.25</v>
      </c>
      <c r="W59" s="222" t="str">
        <f>+IFERROR(VLOOKUP($M59,ACTIVIDADES!$B$9:$Q$494,11,0)," ")</f>
        <v xml:space="preserve">La actividad tuvo cumplimiento. Se realizó la aclaración de responsabilidades mediante la expedición de la Resolución de Ordenación del Gasto correspondiente a la vigencia 2025, la cual define de manera expresa las responsabilidades asociadas al proceso de ordenación del gasto. Dicha resolución se encuentra disponible como evidencia y permite verificar el cumplimiento de los lineamientos institucionales y la adecuada delimitación de funciones.
</v>
      </c>
      <c r="X59" s="223" t="str">
        <f>+IFERROR(VLOOKUP($M59,ACTIVIDADES!$B$9:$Q$494,12,0),"")</f>
        <v>https://dnbcgovco-my.sharepoint.com/personal/planeacion_dnbc_gov_co/_layouts/15/onedrive.aspx?id=%2Fpersonal%2Fplaneacion%5Fdnbc%5Fgov%5Fco%2FDocuments%2FDocumentos%20SIGE%2F6%2E%20Planes%2FPLAN%20DE%20MEJORA%2F2026%2F01%2E%20Seguimiento%20Primer%20Trimestre%2F15%2E%20Gesti%C3%B3n%20Contractual%2FGC%5FAC7&amp;viewid=efb70791%2Db8ab%2D49e7%2Db552%2Dd3d4cbe976b9&amp;ct=1777387045307&amp;or=OWA%2DNT%2DMail</v>
      </c>
      <c r="Y59" s="224">
        <f>+IFERROR(VLOOKUP($M59,ACTIVIDADES!$B$9:$Q$494,13,0),"")</f>
        <v>46153</v>
      </c>
      <c r="Z59" s="221" t="str">
        <f>+IFERROR(VLOOKUP($M59,ACTIVIDADES!$B$9:$Q$494,14,0),"")</f>
        <v>Se incluye resolución de ordenación del gasto</v>
      </c>
      <c r="AA59" s="221">
        <f>+IFERROR(VLOOKUP($M59,ACTIVIDADES!$B$9:$Q$494,15,0),"")</f>
        <v>1</v>
      </c>
      <c r="AB59" s="225" t="str">
        <f>+IFERROR(VLOOKUP($M59,ACTIVIDADES!$B$9:$Q$494,16,0),"")</f>
        <v>CUMPLIDO</v>
      </c>
      <c r="AC59" s="240">
        <v>46157</v>
      </c>
      <c r="AD59" s="227">
        <v>0.25</v>
      </c>
      <c r="AE59" s="227" t="s">
        <v>3818</v>
      </c>
      <c r="AF59" s="139" t="s">
        <v>579</v>
      </c>
      <c r="AG59" s="139" t="s">
        <v>3737</v>
      </c>
      <c r="AH59" s="139" t="s">
        <v>593</v>
      </c>
      <c r="AI59" s="139" t="s">
        <v>3752</v>
      </c>
      <c r="AJ59" s="141">
        <f>+IFERROR(VLOOKUP($M59,ACTIVIDADES!$B$9:$T$494,17,0),"")</f>
        <v>0.25</v>
      </c>
      <c r="AK59" s="229" t="str">
        <f>+IFERROR(VLOOKUP($M59,ACTIVIDADES!$B$9:$T$494,18,0),"")</f>
        <v xml:space="preserve">La actividad tuvo cumplimiento. Se realizó la aclaración de responsabilidades mediante la expedición de la Resolución de Ordenación del Gasto correspondiente a la vigencia 2025, la cual define de manera expresa las responsabilidades asociadas al proceso de ordenación del gasto. Dicha resolución se encuentra disponible como evidencia y permite verificar el cumplimiento de los lineamientos institucionales y la adecuada delimitación de funciones.
</v>
      </c>
      <c r="AL59" s="229" t="str">
        <f>+IFERROR(VLOOKUP($M59,ACTIVIDADES!$B$9:$T$494,19,0),"")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59" s="141" t="str">
        <f>+IFERROR(VLOOKUP($M59,ACTIVIDADES!$B$9:$X$495,20,0),0)</f>
        <v>11/07/206</v>
      </c>
      <c r="AN59" s="141" t="str">
        <f>+IFERROR(VLOOKUP($M59,ACTIVIDADES!$B$9:$X$495,21,0),0)</f>
        <v>Actividad con cumplimiento reportado en el primer trimestre 2026</v>
      </c>
      <c r="AO59" s="141">
        <f>+IFERROR(VLOOKUP($M59,ACTIVIDADES!$B$9:$X$495,22,0),0)</f>
        <v>1</v>
      </c>
      <c r="AP59" s="230" t="str">
        <f>+IFERROR(VLOOKUP($M59,ACTIVIDADES!$B$9:$X$495,23,0),0)</f>
        <v>CUMPLIDO</v>
      </c>
      <c r="AQ59" s="239">
        <v>46230</v>
      </c>
      <c r="AR59" s="349">
        <v>1</v>
      </c>
      <c r="AS59" s="241" t="s">
        <v>3810</v>
      </c>
      <c r="AT59" s="139" t="s">
        <v>579</v>
      </c>
      <c r="AU59" s="57" t="s">
        <v>1472</v>
      </c>
      <c r="AV59" s="193" t="s">
        <v>3635</v>
      </c>
      <c r="AW59" s="193" t="s">
        <v>590</v>
      </c>
      <c r="AX59" s="198" t="s">
        <v>5917</v>
      </c>
      <c r="AY59" s="55" t="str">
        <f t="shared" si="2"/>
        <v>CUMPLIDAS</v>
      </c>
      <c r="AZ59" s="55" t="str">
        <f>+IFERROR(VLOOKUP($M59,ACTIVIDADES!$B$9:$T$494,25,0),"")</f>
        <v/>
      </c>
      <c r="BA59" s="55" t="str">
        <f>+IFERROR(VLOOKUP($M59,ACTIVIDADES!$B$9:$T$494,26,0),"")</f>
        <v/>
      </c>
      <c r="BB59" s="55" t="str">
        <f>+IFERROR(VLOOKUP($M59,ACTIVIDADES!$B$9:$T$494,27,0),"")</f>
        <v/>
      </c>
      <c r="BC59" s="55" t="str">
        <f>+IFERROR(VLOOKUP($M59,ACTIVIDADES!$B$9:$T$494,28,0),"")</f>
        <v/>
      </c>
      <c r="BD59" s="55" t="str">
        <f>+IFERROR(VLOOKUP($M59,ACTIVIDADES!$B$9:$T$494,29,0),"")</f>
        <v/>
      </c>
      <c r="BE59" s="55" t="str">
        <f>+IFERROR(VLOOKUP($M59,ACTIVIDADES!$B$9:$T$494,30,0),"")</f>
        <v/>
      </c>
      <c r="BF59" s="58"/>
      <c r="BG59" s="58"/>
      <c r="BH59" s="59"/>
      <c r="BI59" s="59" t="s">
        <v>580</v>
      </c>
      <c r="BJ59" s="60" t="s">
        <v>3635</v>
      </c>
      <c r="BK59" s="61" t="s">
        <v>593</v>
      </c>
      <c r="BL59" s="62"/>
      <c r="BM59" s="55" t="str">
        <f>+IFERROR(VLOOKUP($M59,ACTIVIDADES!$B$9:$T$494,31,0),"")</f>
        <v/>
      </c>
      <c r="BN59" s="55" t="str">
        <f>+IFERROR(VLOOKUP($M59,ACTIVIDADES!$B$9:$T$494,32,0),"")</f>
        <v/>
      </c>
      <c r="BO59" s="55" t="str">
        <f>+IFERROR(VLOOKUP($M59,ACTIVIDADES!$B$9:$T$494,33,0),"")</f>
        <v/>
      </c>
      <c r="BP59" s="55" t="str">
        <f>+IFERROR(VLOOKUP($M59,ACTIVIDADES!$B$9:$T$494,34,0),"")</f>
        <v/>
      </c>
      <c r="BQ59" s="55" t="str">
        <f>+IFERROR(VLOOKUP($M59,ACTIVIDADES!$B$9:$T$494,35,0),"")</f>
        <v/>
      </c>
      <c r="BR59" s="55" t="str">
        <f>+IFERROR(VLOOKUP($M59,ACTIVIDADES!$B$9:$T$494,36,0),"")</f>
        <v/>
      </c>
      <c r="BS59" s="55" t="str">
        <f>+IFERROR(VLOOKUP($M59,ACTIVIDADES!$B$9:$T$494,37,0),"")</f>
        <v/>
      </c>
      <c r="BT59" s="58"/>
      <c r="BU59" s="58"/>
      <c r="BV59" s="59"/>
      <c r="BW59" s="59" t="s">
        <v>580</v>
      </c>
      <c r="BX59" s="60" t="s">
        <v>3635</v>
      </c>
      <c r="BY59" s="61" t="s">
        <v>593</v>
      </c>
      <c r="BZ59" s="62"/>
      <c r="CA59" s="9"/>
      <c r="CB59" s="9"/>
      <c r="CC59" s="9"/>
      <c r="CD59" s="9"/>
      <c r="CE59" s="9"/>
      <c r="CF59" s="9"/>
      <c r="CG59" s="9"/>
      <c r="CH59" s="9"/>
      <c r="CI59" s="9"/>
      <c r="CJ59" s="9"/>
      <c r="CK59" s="9"/>
      <c r="CL59" s="9"/>
      <c r="CM59" s="9"/>
      <c r="CN59" s="9"/>
      <c r="CO59" s="9"/>
      <c r="CP59" s="9"/>
      <c r="CQ59" s="9"/>
    </row>
    <row r="60" spans="1:95" ht="93" customHeight="1" x14ac:dyDescent="0.35">
      <c r="A60" s="215">
        <f t="shared" si="1"/>
        <v>52</v>
      </c>
      <c r="B60" s="215" t="s">
        <v>521</v>
      </c>
      <c r="C60" s="215">
        <v>2021</v>
      </c>
      <c r="D60" s="215" t="s">
        <v>3750</v>
      </c>
      <c r="E60" s="214"/>
      <c r="F60" s="215" t="s">
        <v>826</v>
      </c>
      <c r="G60" s="215" t="s">
        <v>4639</v>
      </c>
      <c r="H60" s="233" t="s">
        <v>4677</v>
      </c>
      <c r="I60" s="216" t="s">
        <v>3642</v>
      </c>
      <c r="J60" s="234" t="s">
        <v>5015</v>
      </c>
      <c r="K60" s="234" t="s">
        <v>5027</v>
      </c>
      <c r="L60" s="217" t="s">
        <v>1153</v>
      </c>
      <c r="M60" s="218" t="s">
        <v>1313</v>
      </c>
      <c r="N60" s="235" t="s">
        <v>1314</v>
      </c>
      <c r="O60" s="218" t="s">
        <v>5677</v>
      </c>
      <c r="P60" s="218">
        <v>4</v>
      </c>
      <c r="Q60" s="219">
        <v>46023</v>
      </c>
      <c r="R60" s="219">
        <v>46387</v>
      </c>
      <c r="S60" s="220">
        <f t="shared" si="3"/>
        <v>54</v>
      </c>
      <c r="T60" s="218" t="s">
        <v>1291</v>
      </c>
      <c r="U60" s="218" t="s">
        <v>1180</v>
      </c>
      <c r="V60" s="221">
        <f>+IFERROR(VLOOKUP($M60,ACTIVIDADES!$B$9:$Q$494,10,0),"")</f>
        <v>0</v>
      </c>
      <c r="W60" s="236" t="str">
        <f>+IFERROR(VLOOKUP($M60,ACTIVIDADES!$B$9:$Q$494,11,0)," ")</f>
        <v>Se encuentra en elaboración el informe del primer trimestre</v>
      </c>
      <c r="X60" s="222">
        <f>+IFERROR(VLOOKUP($M60,ACTIVIDADES!$B$9:$Q$494,12,0),"")</f>
        <v>0</v>
      </c>
      <c r="Y60" s="224">
        <f>+IFERROR(VLOOKUP($M60,ACTIVIDADES!$B$9:$Q$494,13,0),"")</f>
        <v>46153</v>
      </c>
      <c r="Z60" s="237" t="str">
        <f>+IFERROR(VLOOKUP($M60,ACTIVIDADES!$B$9:$Q$494,14,0),"")</f>
        <v>Sin evidencia de inicio de la actividad</v>
      </c>
      <c r="AA60" s="221">
        <f>+IFERROR(VLOOKUP($M60,ACTIVIDADES!$B$9:$Q$494,15,0),"")</f>
        <v>0</v>
      </c>
      <c r="AB60" s="225" t="str">
        <f>+IFERROR(VLOOKUP($M60,ACTIVIDADES!$B$9:$Q$494,16,0),"")</f>
        <v>EJECUCIÓN</v>
      </c>
      <c r="AC60" s="226">
        <v>46177</v>
      </c>
      <c r="AD60" s="228">
        <v>0</v>
      </c>
      <c r="AE60" s="139" t="s">
        <v>3741</v>
      </c>
      <c r="AF60" s="228" t="s">
        <v>580</v>
      </c>
      <c r="AG60" s="139" t="s">
        <v>3737</v>
      </c>
      <c r="AH60" s="139" t="s">
        <v>3737</v>
      </c>
      <c r="AI60" s="139" t="s">
        <v>3737</v>
      </c>
      <c r="AJ60" s="141">
        <f>+IFERROR(VLOOKUP($M60,ACTIVIDADES!$B$9:$T$494,17,0),"")</f>
        <v>0.25</v>
      </c>
      <c r="AK60" s="229" t="str">
        <f>+IFERROR(VLOOKUP($M60,ACTIVIDADES!$B$9:$T$494,18,0),"")</f>
        <v>Se realizó el primer informe correspondiente al primer trimestre</v>
      </c>
      <c r="AL60" s="229" t="str">
        <f>+IFERROR(VLOOKUP($M60,ACTIVIDADES!$B$9:$T$494,19,0),"")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60" s="141">
        <f>+IFERROR(VLOOKUP($M60,ACTIVIDADES!$B$9:$X$495,20,0),0)</f>
        <v>46213</v>
      </c>
      <c r="AN60" s="141" t="str">
        <f>+IFERROR(VLOOKUP($M60,ACTIVIDADES!$B$9:$X$495,21,0),0)</f>
        <v>Se evidencia informe ITA prime trimestre</v>
      </c>
      <c r="AO60" s="141">
        <f>+IFERROR(VLOOKUP($M60,ACTIVIDADES!$B$9:$X$495,22,0),0)</f>
        <v>0.25</v>
      </c>
      <c r="AP60" s="238" t="str">
        <f>+IFERROR(VLOOKUP($M60,ACTIVIDADES!$B$9:$X$495,23,0),0)</f>
        <v>EN EJECUCIÓN</v>
      </c>
      <c r="AQ60" s="239">
        <v>46244</v>
      </c>
      <c r="AR60" s="141">
        <v>0.25</v>
      </c>
      <c r="AS60" s="169" t="s">
        <v>3819</v>
      </c>
      <c r="AT60" s="139" t="s">
        <v>4</v>
      </c>
      <c r="AU60" s="169" t="s">
        <v>3639</v>
      </c>
      <c r="AV60" s="198" t="s">
        <v>3639</v>
      </c>
      <c r="AW60" s="198" t="s">
        <v>3639</v>
      </c>
      <c r="AX60" s="169" t="s">
        <v>3739</v>
      </c>
      <c r="AY60" s="176" t="str">
        <f t="shared" si="2"/>
        <v>EN EJECUCIÓN</v>
      </c>
      <c r="AZ60" s="55" t="str">
        <f>+IFERROR(VLOOKUP($M60,ACTIVIDADES!$B$9:$T$494,25,0),"")</f>
        <v/>
      </c>
      <c r="BA60" s="55" t="str">
        <f>+IFERROR(VLOOKUP($M60,ACTIVIDADES!$B$9:$T$494,26,0),"")</f>
        <v/>
      </c>
      <c r="BB60" s="55" t="str">
        <f>+IFERROR(VLOOKUP($M60,ACTIVIDADES!$B$9:$T$494,27,0),"")</f>
        <v/>
      </c>
      <c r="BC60" s="55" t="str">
        <f>+IFERROR(VLOOKUP($M60,ACTIVIDADES!$B$9:$T$494,28,0),"")</f>
        <v/>
      </c>
      <c r="BD60" s="55" t="str">
        <f>+IFERROR(VLOOKUP($M60,ACTIVIDADES!$B$9:$T$494,29,0),"")</f>
        <v/>
      </c>
      <c r="BE60" s="55" t="str">
        <f>+IFERROR(VLOOKUP($M60,ACTIVIDADES!$B$9:$T$494,30,0),"")</f>
        <v/>
      </c>
      <c r="BF60" s="58"/>
      <c r="BG60" s="58"/>
      <c r="BH60" s="59"/>
      <c r="BI60" s="59" t="s">
        <v>580</v>
      </c>
      <c r="BJ60" s="60" t="s">
        <v>3635</v>
      </c>
      <c r="BK60" s="61" t="s">
        <v>593</v>
      </c>
      <c r="BL60" s="62"/>
      <c r="BM60" s="55" t="str">
        <f>+IFERROR(VLOOKUP($M60,ACTIVIDADES!$B$9:$T$494,31,0),"")</f>
        <v/>
      </c>
      <c r="BN60" s="55" t="str">
        <f>+IFERROR(VLOOKUP($M60,ACTIVIDADES!$B$9:$T$494,32,0),"")</f>
        <v/>
      </c>
      <c r="BO60" s="55" t="str">
        <f>+IFERROR(VLOOKUP($M60,ACTIVIDADES!$B$9:$T$494,33,0),"")</f>
        <v/>
      </c>
      <c r="BP60" s="55" t="str">
        <f>+IFERROR(VLOOKUP($M60,ACTIVIDADES!$B$9:$T$494,34,0),"")</f>
        <v/>
      </c>
      <c r="BQ60" s="55" t="str">
        <f>+IFERROR(VLOOKUP($M60,ACTIVIDADES!$B$9:$T$494,35,0),"")</f>
        <v/>
      </c>
      <c r="BR60" s="55" t="str">
        <f>+IFERROR(VLOOKUP($M60,ACTIVIDADES!$B$9:$T$494,36,0),"")</f>
        <v/>
      </c>
      <c r="BS60" s="55" t="str">
        <f>+IFERROR(VLOOKUP($M60,ACTIVIDADES!$B$9:$T$494,37,0),"")</f>
        <v/>
      </c>
      <c r="BT60" s="58"/>
      <c r="BU60" s="58"/>
      <c r="BV60" s="59"/>
      <c r="BW60" s="59" t="s">
        <v>580</v>
      </c>
      <c r="BX60" s="60" t="s">
        <v>3635</v>
      </c>
      <c r="BY60" s="61" t="s">
        <v>593</v>
      </c>
      <c r="BZ60" s="62"/>
      <c r="CA60" s="7"/>
      <c r="CB60" s="7"/>
      <c r="CC60" s="7"/>
      <c r="CD60" s="7"/>
      <c r="CE60" s="7"/>
      <c r="CF60" s="7"/>
      <c r="CG60" s="7"/>
      <c r="CH60" s="7"/>
      <c r="CI60" s="7"/>
      <c r="CJ60" s="7"/>
      <c r="CK60" s="7"/>
      <c r="CL60" s="7"/>
      <c r="CM60" s="7"/>
      <c r="CN60" s="7"/>
      <c r="CO60" s="7"/>
      <c r="CP60" s="7"/>
      <c r="CQ60" s="7"/>
    </row>
    <row r="61" spans="1:95" customFormat="1" ht="93" customHeight="1" x14ac:dyDescent="0.35">
      <c r="A61" s="40">
        <f t="shared" si="1"/>
        <v>53</v>
      </c>
      <c r="B61" s="40" t="s">
        <v>521</v>
      </c>
      <c r="C61" s="40">
        <v>2021</v>
      </c>
      <c r="D61" s="40" t="s">
        <v>3750</v>
      </c>
      <c r="E61" s="323"/>
      <c r="F61" s="40" t="s">
        <v>826</v>
      </c>
      <c r="G61" s="40" t="s">
        <v>4639</v>
      </c>
      <c r="H61" s="42" t="s">
        <v>4677</v>
      </c>
      <c r="I61" s="42"/>
      <c r="J61" s="40" t="s">
        <v>5015</v>
      </c>
      <c r="K61" s="40" t="s">
        <v>5027</v>
      </c>
      <c r="L61" s="44" t="s">
        <v>1153</v>
      </c>
      <c r="M61" s="63" t="s">
        <v>1255</v>
      </c>
      <c r="N61" s="63" t="s">
        <v>5479</v>
      </c>
      <c r="O61" s="63" t="s">
        <v>5678</v>
      </c>
      <c r="P61" s="63">
        <v>1</v>
      </c>
      <c r="Q61" s="65">
        <v>44510</v>
      </c>
      <c r="R61" s="65">
        <v>44561</v>
      </c>
      <c r="S61" s="66">
        <f t="shared" si="3"/>
        <v>7.6499999999999995</v>
      </c>
      <c r="T61" s="63" t="s">
        <v>1258</v>
      </c>
      <c r="U61" s="63"/>
      <c r="V61" s="49">
        <f>+IFERROR(VLOOKUP($M61,ACTIVIDADES!$B$9:$Q$494,10,0),"")</f>
        <v>1</v>
      </c>
      <c r="W61" s="61" t="str">
        <f>+IFERROR(VLOOKUP($M61,ACTIVIDADES!$B$9:$Q$494,11,0)," ")</f>
        <v xml:space="preserve">Se informa que ya se realizaron los ajustes correspondientes en la página principal del sitio web de la Entidad, conforme a lo establecido en el Anexo 2 de la Resolución 1519 de 2020.
En este sentido, se implementó la sección “Transparencia y acceso a la información pública”, así como la inclusión del footer (pie de página) GOV.CO y el nuevo menú de Atención y Servicios a la Ciudadanía y Participa.
</v>
      </c>
      <c r="X61" s="51" t="str">
        <f>+IFERROR(VLOOKUP($M61,ACTIVIDADES!$B$9:$Q$494,12,0),"")</f>
        <v>https://dnbc.gov.co/transparencia-y-acceso-a-la-informacion-publica/</v>
      </c>
      <c r="Y61" s="52">
        <f>+IFERROR(VLOOKUP($M61,ACTIVIDADES!$B$9:$Q$494,13,0),"")</f>
        <v>46153</v>
      </c>
      <c r="Z61" s="49" t="str">
        <f>+IFERROR(VLOOKUP($M61,ACTIVIDADES!$B$9:$Q$494,14,0),"")</f>
        <v>Se adjunta pabtallazo de pagina web donde se evidencia la creación del portal de transparencia</v>
      </c>
      <c r="AA61" s="49">
        <f>+IFERROR(VLOOKUP($M61,ACTIVIDADES!$B$9:$Q$494,15,0),"")</f>
        <v>1</v>
      </c>
      <c r="AB61" s="54" t="str">
        <f>+IFERROR(VLOOKUP($M61,ACTIVIDADES!$B$9:$Q$494,16,0),"")</f>
        <v>CUMPLIDO</v>
      </c>
      <c r="AC61" s="144">
        <v>46157</v>
      </c>
      <c r="AD61" s="30">
        <v>1</v>
      </c>
      <c r="AE61" s="30" t="s">
        <v>5784</v>
      </c>
      <c r="AF61" s="29" t="s">
        <v>578</v>
      </c>
      <c r="AG61" s="29" t="s">
        <v>3737</v>
      </c>
      <c r="AH61" s="29" t="s">
        <v>593</v>
      </c>
      <c r="AI61" s="29" t="s">
        <v>3752</v>
      </c>
      <c r="AJ61" s="55">
        <f>+IFERROR(VLOOKUP($M61,ACTIVIDADES!$B$9:$T$494,17,0),"")</f>
        <v>1</v>
      </c>
      <c r="AK61" s="80" t="str">
        <f>+IFERROR(VLOOKUP($M61,ACTIVIDADES!$B$9:$T$494,18,0),"")</f>
        <v xml:space="preserve">Se informa que ya se realizaron los ajustes correspondientes en la página principal del sitio web de la Entidad, conforme a lo establecido en el Anexo 2 de la Resolución 1519 de 2020.
En este sentido, se implementó la sección “Transparencia y acceso a la información pública”, así como la inclusión del footer (pie de página) GOV.CO y el nuevo menú de Atención y Servicios a la Ciudadanía y Participa.
</v>
      </c>
      <c r="AL61" s="80" t="str">
        <f>+IFERROR(VLOOKUP($M61,ACTIVIDADES!$B$9:$T$494,19,0),"")</f>
        <v>https://dnbc.gov.co/transparencia-y-acceso-a-la-informacion-publica/</v>
      </c>
      <c r="AM61" s="55">
        <f>+IFERROR(VLOOKUP($M61,ACTIVIDADES!$B$9:$X$495,20,0),0)</f>
        <v>46213</v>
      </c>
      <c r="AN61" s="55" t="str">
        <f>+IFERROR(VLOOKUP($M61,ACTIVIDADES!$B$9:$X$495,21,0),0)</f>
        <v>Se adjunta pabtallazo de pagina web donde se evidencia la creación del portal de transparencia</v>
      </c>
      <c r="AO61" s="55">
        <f>+IFERROR(VLOOKUP($M61,ACTIVIDADES!$B$9:$X$495,22,0),0)</f>
        <v>1</v>
      </c>
      <c r="AP61" s="150" t="str">
        <f>+IFERROR(VLOOKUP($M61,ACTIVIDADES!$B$9:$X$495,23,0),0)</f>
        <v>CUMPLIDO</v>
      </c>
      <c r="AQ61" s="129">
        <v>46245</v>
      </c>
      <c r="AR61" s="172">
        <v>1</v>
      </c>
      <c r="AS61" s="72" t="s">
        <v>3820</v>
      </c>
      <c r="AT61" s="29" t="s">
        <v>579</v>
      </c>
      <c r="AU61" s="57" t="s">
        <v>3639</v>
      </c>
      <c r="AV61" s="193" t="s">
        <v>3639</v>
      </c>
      <c r="AW61" s="193" t="s">
        <v>3639</v>
      </c>
      <c r="AX61" s="193" t="s">
        <v>3739</v>
      </c>
      <c r="AY61" s="176" t="str">
        <f t="shared" si="2"/>
        <v>CUMPLIDAS</v>
      </c>
      <c r="AZ61" s="55" t="str">
        <f>+IFERROR(VLOOKUP($M61,ACTIVIDADES!$B$9:$T$494,25,0),"")</f>
        <v/>
      </c>
      <c r="BA61" s="55" t="str">
        <f>+IFERROR(VLOOKUP($M61,ACTIVIDADES!$B$9:$T$494,26,0),"")</f>
        <v/>
      </c>
      <c r="BB61" s="55" t="str">
        <f>+IFERROR(VLOOKUP($M61,ACTIVIDADES!$B$9:$T$494,27,0),"")</f>
        <v/>
      </c>
      <c r="BC61" s="55" t="str">
        <f>+IFERROR(VLOOKUP($M61,ACTIVIDADES!$B$9:$T$494,28,0),"")</f>
        <v/>
      </c>
      <c r="BD61" s="55" t="str">
        <f>+IFERROR(VLOOKUP($M61,ACTIVIDADES!$B$9:$T$494,29,0),"")</f>
        <v/>
      </c>
      <c r="BE61" s="55" t="str">
        <f>+IFERROR(VLOOKUP($M61,ACTIVIDADES!$B$9:$T$494,30,0),"")</f>
        <v/>
      </c>
      <c r="BF61" s="58"/>
      <c r="BG61" s="58"/>
      <c r="BH61" s="59"/>
      <c r="BI61" s="59" t="s">
        <v>580</v>
      </c>
      <c r="BJ61" s="60" t="s">
        <v>3635</v>
      </c>
      <c r="BK61" s="61" t="s">
        <v>593</v>
      </c>
      <c r="BL61" s="62"/>
      <c r="BM61" s="55" t="str">
        <f>+IFERROR(VLOOKUP($M61,ACTIVIDADES!$B$9:$T$494,31,0),"")</f>
        <v/>
      </c>
      <c r="BN61" s="55" t="str">
        <f>+IFERROR(VLOOKUP($M61,ACTIVIDADES!$B$9:$T$494,32,0),"")</f>
        <v/>
      </c>
      <c r="BO61" s="55" t="str">
        <f>+IFERROR(VLOOKUP($M61,ACTIVIDADES!$B$9:$T$494,33,0),"")</f>
        <v/>
      </c>
      <c r="BP61" s="55" t="str">
        <f>+IFERROR(VLOOKUP($M61,ACTIVIDADES!$B$9:$T$494,34,0),"")</f>
        <v/>
      </c>
      <c r="BQ61" s="55" t="str">
        <f>+IFERROR(VLOOKUP($M61,ACTIVIDADES!$B$9:$T$494,35,0),"")</f>
        <v/>
      </c>
      <c r="BR61" s="55" t="str">
        <f>+IFERROR(VLOOKUP($M61,ACTIVIDADES!$B$9:$T$494,36,0),"")</f>
        <v/>
      </c>
      <c r="BS61" s="55" t="str">
        <f>+IFERROR(VLOOKUP($M61,ACTIVIDADES!$B$9:$T$494,37,0),"")</f>
        <v/>
      </c>
      <c r="BT61" s="58"/>
      <c r="BU61" s="58"/>
      <c r="BV61" s="59"/>
      <c r="BW61" s="59" t="s">
        <v>580</v>
      </c>
      <c r="BX61" s="60" t="s">
        <v>3635</v>
      </c>
      <c r="BY61" s="61" t="s">
        <v>593</v>
      </c>
      <c r="BZ61" s="62"/>
      <c r="CA61" s="9"/>
      <c r="CB61" s="9"/>
      <c r="CC61" s="9"/>
      <c r="CD61" s="9"/>
      <c r="CE61" s="9"/>
      <c r="CF61" s="9"/>
      <c r="CG61" s="9"/>
      <c r="CH61" s="9"/>
      <c r="CI61" s="9"/>
      <c r="CJ61" s="9"/>
      <c r="CK61" s="9"/>
      <c r="CL61" s="9"/>
      <c r="CM61" s="9"/>
      <c r="CN61" s="9"/>
      <c r="CO61" s="9"/>
      <c r="CP61" s="9"/>
      <c r="CQ61" s="9"/>
    </row>
    <row r="62" spans="1:95" ht="93" customHeight="1" x14ac:dyDescent="0.35">
      <c r="A62" s="281">
        <f t="shared" si="1"/>
        <v>54</v>
      </c>
      <c r="B62" s="281" t="s">
        <v>521</v>
      </c>
      <c r="C62" s="281">
        <v>2021</v>
      </c>
      <c r="D62" s="281" t="s">
        <v>3750</v>
      </c>
      <c r="E62" s="214"/>
      <c r="F62" s="281" t="s">
        <v>826</v>
      </c>
      <c r="G62" s="281" t="s">
        <v>4639</v>
      </c>
      <c r="H62" s="283" t="s">
        <v>4677</v>
      </c>
      <c r="I62" s="283"/>
      <c r="J62" s="281" t="s">
        <v>5015</v>
      </c>
      <c r="K62" s="281" t="s">
        <v>5027</v>
      </c>
      <c r="L62" s="285" t="s">
        <v>1153</v>
      </c>
      <c r="M62" s="286" t="s">
        <v>1262</v>
      </c>
      <c r="N62" s="286" t="s">
        <v>5480</v>
      </c>
      <c r="O62" s="286" t="s">
        <v>1264</v>
      </c>
      <c r="P62" s="286">
        <v>1</v>
      </c>
      <c r="Q62" s="288">
        <v>46023</v>
      </c>
      <c r="R62" s="288">
        <v>46142</v>
      </c>
      <c r="S62" s="289">
        <f t="shared" si="3"/>
        <v>17.849999999999998</v>
      </c>
      <c r="T62" s="286" t="s">
        <v>1258</v>
      </c>
      <c r="U62" s="286"/>
      <c r="V62" s="290">
        <f>+IFERROR(VLOOKUP($M62,ACTIVIDADES!$B$9:$Q$494,10,0),"")</f>
        <v>1</v>
      </c>
      <c r="W62" s="292" t="str">
        <f>+IFERROR(VLOOKUP($M62,ACTIVIDADES!$B$9:$Q$494,11,0)," ")</f>
        <v xml:space="preserve">Se informa que la socialización esta planmteada para el día martes 28 de abril </v>
      </c>
      <c r="X62" s="292">
        <f>+IFERROR(VLOOKUP($M62,ACTIVIDADES!$B$9:$Q$494,12,0),"")</f>
        <v>0</v>
      </c>
      <c r="Y62" s="293">
        <f>+IFERROR(VLOOKUP($M62,ACTIVIDADES!$B$9:$Q$494,13,0),"")</f>
        <v>46153</v>
      </c>
      <c r="Z62" s="290" t="str">
        <f>+IFERROR(VLOOKUP($M62,ACTIVIDADES!$B$9:$Q$494,14,0),"")</f>
        <v>Se evidencia socialización el día 28 de abril</v>
      </c>
      <c r="AA62" s="290">
        <f>+IFERROR(VLOOKUP($M62,ACTIVIDADES!$B$9:$Q$494,15,0),"")</f>
        <v>1</v>
      </c>
      <c r="AB62" s="295" t="str">
        <f>+IFERROR(VLOOKUP($M62,ACTIVIDADES!$B$9:$Q$494,16,0),"")</f>
        <v>CUMPLIDO</v>
      </c>
      <c r="AC62" s="296">
        <v>46170</v>
      </c>
      <c r="AD62" s="316">
        <v>1</v>
      </c>
      <c r="AE62" s="316" t="s">
        <v>3821</v>
      </c>
      <c r="AF62" s="297" t="s">
        <v>579</v>
      </c>
      <c r="AG62" s="297" t="s">
        <v>3737</v>
      </c>
      <c r="AH62" s="297" t="s">
        <v>593</v>
      </c>
      <c r="AI62" s="297" t="s">
        <v>3752</v>
      </c>
      <c r="AJ62" s="299">
        <f>+IFERROR(VLOOKUP($M62,ACTIVIDADES!$B$9:$T$494,17,0),"")</f>
        <v>1</v>
      </c>
      <c r="AK62" s="300" t="str">
        <f>+IFERROR(VLOOKUP($M62,ACTIVIDADES!$B$9:$T$494,18,0),"")</f>
        <v xml:space="preserve">Se realizó la socialización  el día martes 28 de abril </v>
      </c>
      <c r="AL62" s="300" t="str">
        <f>+IFERROR(VLOOKUP($M62,ACTIVIDADES!$B$9:$T$494,19,0),"")</f>
        <v>https://dnbcgovco-my.sharepoint.com/personal/planeacion_dnbc_gov_co/_layouts/15/onedrive.aspx?ct=1783095595106&amp;or=OWA%2DNTB%2DMail&amp;ga=1&amp;id=%2Fpersonal%2Fplaneacion%5Fdnbc%5Fgov%5Fco%2FDocuments%2FDocumentos%20SIGE%2F6%2E%20Planes%2FPLAN%20DE%20MEJORA%2F2026%2F02%2E%20Seguimiento%20Segundo%20Trimestre%2F02%2E%20Gesti%C3%B3n%20de%20Comunicaciones</v>
      </c>
      <c r="AM62" s="299">
        <f>+IFERROR(VLOOKUP($M62,ACTIVIDADES!$B$9:$X$495,20,0),0)</f>
        <v>46213</v>
      </c>
      <c r="AN62" s="299" t="str">
        <f>+IFERROR(VLOOKUP($M62,ACTIVIDADES!$B$9:$X$495,21,0),0)</f>
        <v>Se evidencia socialización el día 28 de abril</v>
      </c>
      <c r="AO62" s="299">
        <f>+IFERROR(VLOOKUP($M62,ACTIVIDADES!$B$9:$X$495,22,0),0)</f>
        <v>1</v>
      </c>
      <c r="AP62" s="304" t="str">
        <f>+IFERROR(VLOOKUP($M62,ACTIVIDADES!$B$9:$X$495,23,0),0)</f>
        <v>CUMPLIDO</v>
      </c>
      <c r="AQ62" s="247">
        <v>46245</v>
      </c>
      <c r="AR62" s="334">
        <v>1</v>
      </c>
      <c r="AS62" s="306" t="s">
        <v>3821</v>
      </c>
      <c r="AT62" s="297" t="s">
        <v>579</v>
      </c>
      <c r="AU62" s="303" t="s">
        <v>3639</v>
      </c>
      <c r="AV62" s="249" t="s">
        <v>3639</v>
      </c>
      <c r="AW62" s="249" t="s">
        <v>3639</v>
      </c>
      <c r="AX62" s="249" t="s">
        <v>3739</v>
      </c>
      <c r="AY62" s="176" t="str">
        <f t="shared" si="2"/>
        <v>CUMPLIDAS</v>
      </c>
      <c r="AZ62" s="55" t="str">
        <f>+IFERROR(VLOOKUP($M62,ACTIVIDADES!$B$9:$T$494,25,0),"")</f>
        <v/>
      </c>
      <c r="BA62" s="55" t="str">
        <f>+IFERROR(VLOOKUP($M62,ACTIVIDADES!$B$9:$T$494,26,0),"")</f>
        <v/>
      </c>
      <c r="BB62" s="55" t="str">
        <f>+IFERROR(VLOOKUP($M62,ACTIVIDADES!$B$9:$T$494,27,0),"")</f>
        <v/>
      </c>
      <c r="BC62" s="55" t="str">
        <f>+IFERROR(VLOOKUP($M62,ACTIVIDADES!$B$9:$T$494,28,0),"")</f>
        <v/>
      </c>
      <c r="BD62" s="55" t="str">
        <f>+IFERROR(VLOOKUP($M62,ACTIVIDADES!$B$9:$T$494,29,0),"")</f>
        <v/>
      </c>
      <c r="BE62" s="55" t="str">
        <f>+IFERROR(VLOOKUP($M62,ACTIVIDADES!$B$9:$T$494,30,0),"")</f>
        <v/>
      </c>
      <c r="BF62" s="58"/>
      <c r="BG62" s="58"/>
      <c r="BH62" s="59"/>
      <c r="BI62" s="59" t="s">
        <v>580</v>
      </c>
      <c r="BJ62" s="60" t="s">
        <v>3635</v>
      </c>
      <c r="BK62" s="61" t="s">
        <v>593</v>
      </c>
      <c r="BL62" s="62"/>
      <c r="BM62" s="55" t="str">
        <f>+IFERROR(VLOOKUP($M62,ACTIVIDADES!$B$9:$T$494,31,0),"")</f>
        <v/>
      </c>
      <c r="BN62" s="55" t="str">
        <f>+IFERROR(VLOOKUP($M62,ACTIVIDADES!$B$9:$T$494,32,0),"")</f>
        <v/>
      </c>
      <c r="BO62" s="55" t="str">
        <f>+IFERROR(VLOOKUP($M62,ACTIVIDADES!$B$9:$T$494,33,0),"")</f>
        <v/>
      </c>
      <c r="BP62" s="55" t="str">
        <f>+IFERROR(VLOOKUP($M62,ACTIVIDADES!$B$9:$T$494,34,0),"")</f>
        <v/>
      </c>
      <c r="BQ62" s="55" t="str">
        <f>+IFERROR(VLOOKUP($M62,ACTIVIDADES!$B$9:$T$494,35,0),"")</f>
        <v/>
      </c>
      <c r="BR62" s="55" t="str">
        <f>+IFERROR(VLOOKUP($M62,ACTIVIDADES!$B$9:$T$494,36,0),"")</f>
        <v/>
      </c>
      <c r="BS62" s="55" t="str">
        <f>+IFERROR(VLOOKUP($M62,ACTIVIDADES!$B$9:$T$494,37,0),"")</f>
        <v/>
      </c>
      <c r="BT62" s="58"/>
      <c r="BU62" s="58"/>
      <c r="BV62" s="59"/>
      <c r="BW62" s="59" t="s">
        <v>580</v>
      </c>
      <c r="BX62" s="60" t="s">
        <v>3635</v>
      </c>
      <c r="BY62" s="61" t="s">
        <v>593</v>
      </c>
      <c r="BZ62" s="62"/>
    </row>
    <row r="63" spans="1:95" customFormat="1" ht="93" customHeight="1" x14ac:dyDescent="0.35">
      <c r="A63" s="40">
        <f t="shared" si="1"/>
        <v>55</v>
      </c>
      <c r="B63" s="40" t="s">
        <v>521</v>
      </c>
      <c r="C63" s="40">
        <v>2021</v>
      </c>
      <c r="D63" s="40" t="s">
        <v>3750</v>
      </c>
      <c r="E63" s="323"/>
      <c r="F63" s="40" t="s">
        <v>830</v>
      </c>
      <c r="G63" s="40" t="s">
        <v>4639</v>
      </c>
      <c r="H63" s="41" t="s">
        <v>4678</v>
      </c>
      <c r="I63" s="42" t="s">
        <v>3642</v>
      </c>
      <c r="J63" s="43" t="s">
        <v>5015</v>
      </c>
      <c r="K63" s="43" t="s">
        <v>5027</v>
      </c>
      <c r="L63" s="44" t="s">
        <v>1153</v>
      </c>
      <c r="M63" s="45" t="s">
        <v>1313</v>
      </c>
      <c r="N63" s="46" t="s">
        <v>1314</v>
      </c>
      <c r="O63" s="45" t="s">
        <v>5677</v>
      </c>
      <c r="P63" s="45">
        <v>4</v>
      </c>
      <c r="Q63" s="47">
        <v>46023</v>
      </c>
      <c r="R63" s="47">
        <v>46387</v>
      </c>
      <c r="S63" s="48">
        <f t="shared" si="3"/>
        <v>54</v>
      </c>
      <c r="T63" s="45" t="s">
        <v>1291</v>
      </c>
      <c r="U63" s="45" t="s">
        <v>1180</v>
      </c>
      <c r="V63" s="49">
        <f>+IFERROR(VLOOKUP($M63,ACTIVIDADES!$B$9:$Q$494,10,0),"")</f>
        <v>0</v>
      </c>
      <c r="W63" s="50" t="str">
        <f>+IFERROR(VLOOKUP($M63,ACTIVIDADES!$B$9:$Q$494,11,0)," ")</f>
        <v>Se encuentra en elaboración el informe del primer trimestre</v>
      </c>
      <c r="X63" s="61">
        <f>+IFERROR(VLOOKUP($M63,ACTIVIDADES!$B$9:$Q$494,12,0),"")</f>
        <v>0</v>
      </c>
      <c r="Y63" s="52">
        <f>+IFERROR(VLOOKUP($M63,ACTIVIDADES!$B$9:$Q$494,13,0),"")</f>
        <v>46153</v>
      </c>
      <c r="Z63" s="53" t="str">
        <f>+IFERROR(VLOOKUP($M63,ACTIVIDADES!$B$9:$Q$494,14,0),"")</f>
        <v>Sin evidencia de inicio de la actividad</v>
      </c>
      <c r="AA63" s="49">
        <f>+IFERROR(VLOOKUP($M63,ACTIVIDADES!$B$9:$Q$494,15,0),"")</f>
        <v>0</v>
      </c>
      <c r="AB63" s="54" t="str">
        <f>+IFERROR(VLOOKUP($M63,ACTIVIDADES!$B$9:$Q$494,16,0),"")</f>
        <v>EJECUCIÓN</v>
      </c>
      <c r="AC63" s="149">
        <v>46177</v>
      </c>
      <c r="AD63" s="29">
        <v>0</v>
      </c>
      <c r="AE63" s="29" t="s">
        <v>3741</v>
      </c>
      <c r="AF63" s="28" t="s">
        <v>580</v>
      </c>
      <c r="AG63" s="29" t="s">
        <v>3737</v>
      </c>
      <c r="AH63" s="29" t="s">
        <v>3737</v>
      </c>
      <c r="AI63" s="29" t="s">
        <v>3737</v>
      </c>
      <c r="AJ63" s="55">
        <f>+IFERROR(VLOOKUP($M63,ACTIVIDADES!$B$9:$T$494,17,0),"")</f>
        <v>0.25</v>
      </c>
      <c r="AK63" s="80" t="str">
        <f>+IFERROR(VLOOKUP($M63,ACTIVIDADES!$B$9:$T$494,18,0),"")</f>
        <v>Se realizó el primer informe correspondiente al primer trimestre</v>
      </c>
      <c r="AL63" s="80" t="str">
        <f>+IFERROR(VLOOKUP($M63,ACTIVIDADES!$B$9:$T$494,19,0),"")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63" s="55">
        <f>+IFERROR(VLOOKUP($M63,ACTIVIDADES!$B$9:$X$495,20,0),0)</f>
        <v>46213</v>
      </c>
      <c r="AN63" s="55" t="str">
        <f>+IFERROR(VLOOKUP($M63,ACTIVIDADES!$B$9:$X$495,21,0),0)</f>
        <v>Se evidencia informe ITA prime trimestre</v>
      </c>
      <c r="AO63" s="55">
        <f>+IFERROR(VLOOKUP($M63,ACTIVIDADES!$B$9:$X$495,22,0),0)</f>
        <v>0.25</v>
      </c>
      <c r="AP63" s="145" t="str">
        <f>+IFERROR(VLOOKUP($M63,ACTIVIDADES!$B$9:$X$495,23,0),0)</f>
        <v>EN EJECUCIÓN</v>
      </c>
      <c r="AQ63" s="88">
        <v>46244</v>
      </c>
      <c r="AR63" s="55">
        <v>0.25</v>
      </c>
      <c r="AS63" s="57" t="s">
        <v>3819</v>
      </c>
      <c r="AT63" s="29" t="s">
        <v>4</v>
      </c>
      <c r="AU63" s="57" t="s">
        <v>3639</v>
      </c>
      <c r="AV63" s="193" t="s">
        <v>3639</v>
      </c>
      <c r="AW63" s="193" t="s">
        <v>3639</v>
      </c>
      <c r="AX63" s="57" t="s">
        <v>3739</v>
      </c>
      <c r="AY63" s="176" t="str">
        <f t="shared" si="2"/>
        <v>EN EJECUCIÓN</v>
      </c>
      <c r="AZ63" s="55" t="str">
        <f>+IFERROR(VLOOKUP($M63,ACTIVIDADES!$B$9:$T$494,25,0),"")</f>
        <v/>
      </c>
      <c r="BA63" s="55" t="str">
        <f>+IFERROR(VLOOKUP($M63,ACTIVIDADES!$B$9:$T$494,26,0),"")</f>
        <v/>
      </c>
      <c r="BB63" s="55" t="str">
        <f>+IFERROR(VLOOKUP($M63,ACTIVIDADES!$B$9:$T$494,27,0),"")</f>
        <v/>
      </c>
      <c r="BC63" s="55" t="str">
        <f>+IFERROR(VLOOKUP($M63,ACTIVIDADES!$B$9:$T$494,28,0),"")</f>
        <v/>
      </c>
      <c r="BD63" s="55" t="str">
        <f>+IFERROR(VLOOKUP($M63,ACTIVIDADES!$B$9:$T$494,29,0),"")</f>
        <v/>
      </c>
      <c r="BE63" s="55" t="str">
        <f>+IFERROR(VLOOKUP($M63,ACTIVIDADES!$B$9:$T$494,30,0),"")</f>
        <v/>
      </c>
      <c r="BF63" s="58"/>
      <c r="BG63" s="58"/>
      <c r="BH63" s="59"/>
      <c r="BI63" s="59" t="s">
        <v>580</v>
      </c>
      <c r="BJ63" s="60" t="s">
        <v>3635</v>
      </c>
      <c r="BK63" s="61" t="s">
        <v>593</v>
      </c>
      <c r="BL63" s="62"/>
      <c r="BM63" s="55" t="str">
        <f>+IFERROR(VLOOKUP($M63,ACTIVIDADES!$B$9:$T$494,31,0),"")</f>
        <v/>
      </c>
      <c r="BN63" s="55" t="str">
        <f>+IFERROR(VLOOKUP($M63,ACTIVIDADES!$B$9:$T$494,32,0),"")</f>
        <v/>
      </c>
      <c r="BO63" s="55" t="str">
        <f>+IFERROR(VLOOKUP($M63,ACTIVIDADES!$B$9:$T$494,33,0),"")</f>
        <v/>
      </c>
      <c r="BP63" s="55" t="str">
        <f>+IFERROR(VLOOKUP($M63,ACTIVIDADES!$B$9:$T$494,34,0),"")</f>
        <v/>
      </c>
      <c r="BQ63" s="55" t="str">
        <f>+IFERROR(VLOOKUP($M63,ACTIVIDADES!$B$9:$T$494,35,0),"")</f>
        <v/>
      </c>
      <c r="BR63" s="55" t="str">
        <f>+IFERROR(VLOOKUP($M63,ACTIVIDADES!$B$9:$T$494,36,0),"")</f>
        <v/>
      </c>
      <c r="BS63" s="55" t="str">
        <f>+IFERROR(VLOOKUP($M63,ACTIVIDADES!$B$9:$T$494,37,0),"")</f>
        <v/>
      </c>
      <c r="BT63" s="58"/>
      <c r="BU63" s="58"/>
      <c r="BV63" s="59"/>
      <c r="BW63" s="59" t="s">
        <v>580</v>
      </c>
      <c r="BX63" s="60" t="s">
        <v>3635</v>
      </c>
      <c r="BY63" s="61" t="s">
        <v>593</v>
      </c>
      <c r="BZ63" s="62"/>
      <c r="CA63" s="7"/>
      <c r="CB63" s="7"/>
      <c r="CC63" s="7"/>
      <c r="CD63" s="7"/>
      <c r="CE63" s="7"/>
      <c r="CF63" s="7"/>
      <c r="CG63" s="7"/>
      <c r="CH63" s="7"/>
      <c r="CI63" s="7"/>
      <c r="CJ63" s="7"/>
      <c r="CK63" s="7"/>
      <c r="CL63" s="7"/>
      <c r="CM63" s="7"/>
      <c r="CN63" s="7"/>
      <c r="CO63" s="7"/>
      <c r="CP63" s="7"/>
      <c r="CQ63" s="7"/>
    </row>
    <row r="64" spans="1:95" s="8" customFormat="1" ht="93" customHeight="1" x14ac:dyDescent="0.35">
      <c r="A64" s="40">
        <f t="shared" si="1"/>
        <v>56</v>
      </c>
      <c r="B64" s="40" t="s">
        <v>521</v>
      </c>
      <c r="C64" s="40">
        <v>2021</v>
      </c>
      <c r="D64" s="40" t="s">
        <v>3750</v>
      </c>
      <c r="E64" s="323"/>
      <c r="F64" s="40" t="s">
        <v>830</v>
      </c>
      <c r="G64" s="40" t="s">
        <v>4639</v>
      </c>
      <c r="H64" s="42" t="s">
        <v>4678</v>
      </c>
      <c r="I64" s="42"/>
      <c r="J64" s="40" t="s">
        <v>5016</v>
      </c>
      <c r="K64" s="40" t="s">
        <v>5314</v>
      </c>
      <c r="L64" s="44" t="s">
        <v>1153</v>
      </c>
      <c r="M64" s="63" t="s">
        <v>1269</v>
      </c>
      <c r="N64" s="63" t="s">
        <v>5481</v>
      </c>
      <c r="O64" s="63" t="s">
        <v>5679</v>
      </c>
      <c r="P64" s="63">
        <v>1</v>
      </c>
      <c r="Q64" s="65">
        <v>44510</v>
      </c>
      <c r="R64" s="65">
        <v>44561</v>
      </c>
      <c r="S64" s="66">
        <f t="shared" si="3"/>
        <v>7.6499999999999995</v>
      </c>
      <c r="T64" s="63" t="s">
        <v>1258</v>
      </c>
      <c r="U64" s="63"/>
      <c r="V64" s="49">
        <f>+IFERROR(VLOOKUP($M64,ACTIVIDADES!$B$9:$Q$494,10,0),"")</f>
        <v>1</v>
      </c>
      <c r="W64" s="61" t="str">
        <f>+IFERROR(VLOOKUP($M64,ACTIVIDADES!$B$9:$Q$494,11,0)," ")</f>
        <v>Se informa que ya se encuentra el link de procesos y procedimientos en el menu de transparencia y acceso a la información.</v>
      </c>
      <c r="X64" s="61" t="str">
        <f>+IFERROR(VLOOKUP($M64,ACTIVIDADES!$B$9:$Q$494,12,0),"")</f>
        <v xml:space="preserve">https://dnbc.gov.co/transparencia-y-acceso-a-la-informacion-publica/ - https://dnbcgovco-my.sharepoint.com/personal/planeacion_dnbc_gov_co/_layouts/15/onedrive.aspx?id=%2Fpersonal%2Fplaneacion%5Fdnbc%5Fgov%5Fco%2FDocuments%2FDocumentos%20SIGE%2F2%2E%20Procesos&amp;ga=1 </v>
      </c>
      <c r="Y64" s="52">
        <f>+IFERROR(VLOOKUP($M64,ACTIVIDADES!$B$9:$Q$494,13,0),"")</f>
        <v>46153</v>
      </c>
      <c r="Z64" s="49" t="str">
        <f>+IFERROR(VLOOKUP($M64,ACTIVIDADES!$B$9:$Q$494,14,0),"")</f>
        <v>Se evidencia pantallazo de transparencia dodne en el numeral 1.9 se da link a documentos del sistema de gestión de la entidad</v>
      </c>
      <c r="AA64" s="49">
        <f>+IFERROR(VLOOKUP($M64,ACTIVIDADES!$B$9:$Q$494,15,0),"")</f>
        <v>1</v>
      </c>
      <c r="AB64" s="54" t="str">
        <f>+IFERROR(VLOOKUP($M64,ACTIVIDADES!$B$9:$Q$494,16,0),"")</f>
        <v>CUMPLIDO</v>
      </c>
      <c r="AC64" s="144">
        <v>46157</v>
      </c>
      <c r="AD64" s="30">
        <v>1</v>
      </c>
      <c r="AE64" s="72" t="s">
        <v>3822</v>
      </c>
      <c r="AF64" s="29" t="s">
        <v>578</v>
      </c>
      <c r="AG64" s="29" t="s">
        <v>3737</v>
      </c>
      <c r="AH64" s="29" t="s">
        <v>593</v>
      </c>
      <c r="AI64" s="29" t="s">
        <v>3752</v>
      </c>
      <c r="AJ64" s="55">
        <f>+IFERROR(VLOOKUP($M64,ACTIVIDADES!$B$9:$T$494,17,0),"")</f>
        <v>1</v>
      </c>
      <c r="AK64" s="80" t="str">
        <f>+IFERROR(VLOOKUP($M64,ACTIVIDADES!$B$9:$T$494,18,0),"")</f>
        <v>Se informa que ya se encuentra el link de procesos y procedimientos en el menu de transparencia y acceso a la información.</v>
      </c>
      <c r="AL64" s="80" t="str">
        <f>+IFERROR(VLOOKUP($M64,ACTIVIDADES!$B$9:$T$494,19,0),"")</f>
        <v xml:space="preserve">https://dnbc.gov.co/transparencia-y-acceso-a-la-informacion-publica/ - https://dnbcgovco-my.sharepoint.com/personal/planeacion_dnbc_gov_co/_layouts/15/onedrive.aspx?id=%2Fpersonal%2Fplaneacion%5Fdnbc%5Fgov%5Fco%2FDocuments%2FDocumentos%20SIGE%2F2%2E%20Procesos&amp;ga=1 </v>
      </c>
      <c r="AM64" s="55">
        <f>+IFERROR(VLOOKUP($M64,ACTIVIDADES!$B$9:$X$495,20,0),0)</f>
        <v>46213</v>
      </c>
      <c r="AN64" s="55" t="str">
        <f>+IFERROR(VLOOKUP($M64,ACTIVIDADES!$B$9:$X$495,21,0),0)</f>
        <v>Se evidencia pantallazo de transparencia dodne en el numeral 1.9 se da link a documentos del sistema de gestión de la entidad</v>
      </c>
      <c r="AO64" s="55">
        <f>+IFERROR(VLOOKUP($M64,ACTIVIDADES!$B$9:$X$495,22,0),0)</f>
        <v>1</v>
      </c>
      <c r="AP64" s="150" t="str">
        <f>+IFERROR(VLOOKUP($M64,ACTIVIDADES!$B$9:$X$495,23,0),0)</f>
        <v>CUMPLIDO</v>
      </c>
      <c r="AQ64" s="129">
        <v>46245</v>
      </c>
      <c r="AR64" s="172">
        <v>1</v>
      </c>
      <c r="AS64" s="72" t="s">
        <v>3822</v>
      </c>
      <c r="AT64" s="29" t="s">
        <v>579</v>
      </c>
      <c r="AU64" s="57" t="s">
        <v>3639</v>
      </c>
      <c r="AV64" s="193" t="s">
        <v>3639</v>
      </c>
      <c r="AW64" s="193" t="s">
        <v>3639</v>
      </c>
      <c r="AX64" s="193" t="s">
        <v>3739</v>
      </c>
      <c r="AY64" s="176" t="str">
        <f t="shared" si="2"/>
        <v>CUMPLIDAS</v>
      </c>
      <c r="AZ64" s="55" t="str">
        <f>+IFERROR(VLOOKUP($M64,ACTIVIDADES!$B$9:$T$494,25,0),"")</f>
        <v/>
      </c>
      <c r="BA64" s="55" t="str">
        <f>+IFERROR(VLOOKUP($M64,ACTIVIDADES!$B$9:$T$494,26,0),"")</f>
        <v/>
      </c>
      <c r="BB64" s="55" t="str">
        <f>+IFERROR(VLOOKUP($M64,ACTIVIDADES!$B$9:$T$494,27,0),"")</f>
        <v/>
      </c>
      <c r="BC64" s="55" t="str">
        <f>+IFERROR(VLOOKUP($M64,ACTIVIDADES!$B$9:$T$494,28,0),"")</f>
        <v/>
      </c>
      <c r="BD64" s="55" t="str">
        <f>+IFERROR(VLOOKUP($M64,ACTIVIDADES!$B$9:$T$494,29,0),"")</f>
        <v/>
      </c>
      <c r="BE64" s="55" t="str">
        <f>+IFERROR(VLOOKUP($M64,ACTIVIDADES!$B$9:$T$494,30,0),"")</f>
        <v/>
      </c>
      <c r="BF64" s="58"/>
      <c r="BG64" s="58"/>
      <c r="BH64" s="59"/>
      <c r="BI64" s="59" t="s">
        <v>580</v>
      </c>
      <c r="BJ64" s="60" t="s">
        <v>3635</v>
      </c>
      <c r="BK64" s="61" t="s">
        <v>593</v>
      </c>
      <c r="BL64" s="62"/>
      <c r="BM64" s="55" t="str">
        <f>+IFERROR(VLOOKUP($M64,ACTIVIDADES!$B$9:$T$494,31,0),"")</f>
        <v/>
      </c>
      <c r="BN64" s="55" t="str">
        <f>+IFERROR(VLOOKUP($M64,ACTIVIDADES!$B$9:$T$494,32,0),"")</f>
        <v/>
      </c>
      <c r="BO64" s="55" t="str">
        <f>+IFERROR(VLOOKUP($M64,ACTIVIDADES!$B$9:$T$494,33,0),"")</f>
        <v/>
      </c>
      <c r="BP64" s="55" t="str">
        <f>+IFERROR(VLOOKUP($M64,ACTIVIDADES!$B$9:$T$494,34,0),"")</f>
        <v/>
      </c>
      <c r="BQ64" s="55" t="str">
        <f>+IFERROR(VLOOKUP($M64,ACTIVIDADES!$B$9:$T$494,35,0),"")</f>
        <v/>
      </c>
      <c r="BR64" s="55" t="str">
        <f>+IFERROR(VLOOKUP($M64,ACTIVIDADES!$B$9:$T$494,36,0),"")</f>
        <v/>
      </c>
      <c r="BS64" s="55" t="str">
        <f>+IFERROR(VLOOKUP($M64,ACTIVIDADES!$B$9:$T$494,37,0),"")</f>
        <v/>
      </c>
      <c r="BT64" s="58"/>
      <c r="BU64" s="58"/>
      <c r="BV64" s="59"/>
      <c r="BW64" s="59" t="s">
        <v>580</v>
      </c>
      <c r="BX64" s="60" t="s">
        <v>3635</v>
      </c>
      <c r="BY64" s="61" t="s">
        <v>593</v>
      </c>
      <c r="BZ64" s="62"/>
      <c r="CA64" s="9"/>
      <c r="CB64" s="9"/>
      <c r="CC64" s="9"/>
      <c r="CD64" s="9"/>
      <c r="CE64" s="9"/>
      <c r="CF64" s="9"/>
      <c r="CG64" s="9"/>
      <c r="CH64" s="9"/>
      <c r="CI64" s="9"/>
      <c r="CJ64" s="9"/>
      <c r="CK64" s="9"/>
      <c r="CL64" s="9"/>
      <c r="CM64" s="9"/>
      <c r="CN64" s="9"/>
      <c r="CO64" s="9"/>
      <c r="CP64" s="9"/>
      <c r="CQ64" s="9"/>
    </row>
    <row r="65" spans="1:95" customFormat="1" ht="93" customHeight="1" x14ac:dyDescent="0.35">
      <c r="A65" s="40">
        <f t="shared" si="1"/>
        <v>57</v>
      </c>
      <c r="B65" s="40" t="s">
        <v>521</v>
      </c>
      <c r="C65" s="40">
        <v>2021</v>
      </c>
      <c r="D65" s="40" t="s">
        <v>3750</v>
      </c>
      <c r="E65" s="323"/>
      <c r="F65" s="40" t="s">
        <v>806</v>
      </c>
      <c r="G65" s="40" t="s">
        <v>4639</v>
      </c>
      <c r="H65" s="41" t="s">
        <v>4679</v>
      </c>
      <c r="I65" s="42"/>
      <c r="J65" s="43" t="s">
        <v>5015</v>
      </c>
      <c r="K65" s="43" t="s">
        <v>5027</v>
      </c>
      <c r="L65" s="44" t="s">
        <v>1153</v>
      </c>
      <c r="M65" s="45" t="s">
        <v>1313</v>
      </c>
      <c r="N65" s="46" t="s">
        <v>1314</v>
      </c>
      <c r="O65" s="45" t="s">
        <v>5677</v>
      </c>
      <c r="P65" s="45">
        <v>4</v>
      </c>
      <c r="Q65" s="47">
        <v>46023</v>
      </c>
      <c r="R65" s="47">
        <v>46387</v>
      </c>
      <c r="S65" s="48">
        <f t="shared" si="3"/>
        <v>54</v>
      </c>
      <c r="T65" s="45" t="s">
        <v>1291</v>
      </c>
      <c r="U65" s="45"/>
      <c r="V65" s="49">
        <f>+IFERROR(VLOOKUP($M65,ACTIVIDADES!$B$9:$Q$494,10,0),"")</f>
        <v>0</v>
      </c>
      <c r="W65" s="50" t="str">
        <f>+IFERROR(VLOOKUP($M65,ACTIVIDADES!$B$9:$Q$494,11,0)," ")</f>
        <v>Se encuentra en elaboración el informe del primer trimestre</v>
      </c>
      <c r="X65" s="61">
        <f>+IFERROR(VLOOKUP($M65,ACTIVIDADES!$B$9:$Q$494,12,0),"")</f>
        <v>0</v>
      </c>
      <c r="Y65" s="52">
        <f>+IFERROR(VLOOKUP($M65,ACTIVIDADES!$B$9:$Q$494,13,0),"")</f>
        <v>46153</v>
      </c>
      <c r="Z65" s="53" t="str">
        <f>+IFERROR(VLOOKUP($M65,ACTIVIDADES!$B$9:$Q$494,14,0),"")</f>
        <v>Sin evidencia de inicio de la actividad</v>
      </c>
      <c r="AA65" s="49">
        <f>+IFERROR(VLOOKUP($M65,ACTIVIDADES!$B$9:$Q$494,15,0),"")</f>
        <v>0</v>
      </c>
      <c r="AB65" s="54" t="str">
        <f>+IFERROR(VLOOKUP($M65,ACTIVIDADES!$B$9:$Q$494,16,0),"")</f>
        <v>EJECUCIÓN</v>
      </c>
      <c r="AC65" s="149">
        <v>46177</v>
      </c>
      <c r="AD65" s="28">
        <v>0</v>
      </c>
      <c r="AE65" s="29" t="s">
        <v>3741</v>
      </c>
      <c r="AF65" s="28" t="s">
        <v>580</v>
      </c>
      <c r="AG65" s="29" t="s">
        <v>3737</v>
      </c>
      <c r="AH65" s="29" t="s">
        <v>3737</v>
      </c>
      <c r="AI65" s="29" t="s">
        <v>3737</v>
      </c>
      <c r="AJ65" s="55">
        <f>+IFERROR(VLOOKUP($M65,ACTIVIDADES!$B$9:$T$494,17,0),"")</f>
        <v>0.25</v>
      </c>
      <c r="AK65" s="80" t="str">
        <f>+IFERROR(VLOOKUP($M65,ACTIVIDADES!$B$9:$T$494,18,0),"")</f>
        <v>Se realizó el primer informe correspondiente al primer trimestre</v>
      </c>
      <c r="AL65" s="80" t="str">
        <f>+IFERROR(VLOOKUP($M65,ACTIVIDADES!$B$9:$T$494,19,0),"")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65" s="55">
        <f>+IFERROR(VLOOKUP($M65,ACTIVIDADES!$B$9:$X$495,20,0),0)</f>
        <v>46213</v>
      </c>
      <c r="AN65" s="55" t="str">
        <f>+IFERROR(VLOOKUP($M65,ACTIVIDADES!$B$9:$X$495,21,0),0)</f>
        <v>Se evidencia informe ITA prime trimestre</v>
      </c>
      <c r="AO65" s="55">
        <f>+IFERROR(VLOOKUP($M65,ACTIVIDADES!$B$9:$X$495,22,0),0)</f>
        <v>0.25</v>
      </c>
      <c r="AP65" s="145" t="str">
        <f>+IFERROR(VLOOKUP($M65,ACTIVIDADES!$B$9:$X$495,23,0),0)</f>
        <v>EN EJECUCIÓN</v>
      </c>
      <c r="AQ65" s="88">
        <v>46244</v>
      </c>
      <c r="AR65" s="55">
        <v>0.25</v>
      </c>
      <c r="AS65" s="57" t="s">
        <v>3819</v>
      </c>
      <c r="AT65" s="29" t="s">
        <v>4</v>
      </c>
      <c r="AU65" s="57" t="s">
        <v>3639</v>
      </c>
      <c r="AV65" s="193" t="s">
        <v>3639</v>
      </c>
      <c r="AW65" s="193" t="s">
        <v>3639</v>
      </c>
      <c r="AX65" s="57" t="s">
        <v>3739</v>
      </c>
      <c r="AY65" s="176" t="str">
        <f t="shared" si="2"/>
        <v>EN EJECUCIÓN</v>
      </c>
      <c r="AZ65" s="55" t="str">
        <f>+IFERROR(VLOOKUP($M65,ACTIVIDADES!$B$9:$T$494,25,0),"")</f>
        <v/>
      </c>
      <c r="BA65" s="55" t="str">
        <f>+IFERROR(VLOOKUP($M65,ACTIVIDADES!$B$9:$T$494,26,0),"")</f>
        <v/>
      </c>
      <c r="BB65" s="55" t="str">
        <f>+IFERROR(VLOOKUP($M65,ACTIVIDADES!$B$9:$T$494,27,0),"")</f>
        <v/>
      </c>
      <c r="BC65" s="55" t="str">
        <f>+IFERROR(VLOOKUP($M65,ACTIVIDADES!$B$9:$T$494,28,0),"")</f>
        <v/>
      </c>
      <c r="BD65" s="55" t="str">
        <f>+IFERROR(VLOOKUP($M65,ACTIVIDADES!$B$9:$T$494,29,0),"")</f>
        <v/>
      </c>
      <c r="BE65" s="55" t="str">
        <f>+IFERROR(VLOOKUP($M65,ACTIVIDADES!$B$9:$T$494,30,0),"")</f>
        <v/>
      </c>
      <c r="BF65" s="58"/>
      <c r="BG65" s="58"/>
      <c r="BH65" s="59"/>
      <c r="BI65" s="59" t="s">
        <v>580</v>
      </c>
      <c r="BJ65" s="60" t="s">
        <v>3635</v>
      </c>
      <c r="BK65" s="61" t="s">
        <v>593</v>
      </c>
      <c r="BL65" s="62"/>
      <c r="BM65" s="55" t="str">
        <f>+IFERROR(VLOOKUP($M65,ACTIVIDADES!$B$9:$T$494,31,0),"")</f>
        <v/>
      </c>
      <c r="BN65" s="55" t="str">
        <f>+IFERROR(VLOOKUP($M65,ACTIVIDADES!$B$9:$T$494,32,0),"")</f>
        <v/>
      </c>
      <c r="BO65" s="55" t="str">
        <f>+IFERROR(VLOOKUP($M65,ACTIVIDADES!$B$9:$T$494,33,0),"")</f>
        <v/>
      </c>
      <c r="BP65" s="55" t="str">
        <f>+IFERROR(VLOOKUP($M65,ACTIVIDADES!$B$9:$T$494,34,0),"")</f>
        <v/>
      </c>
      <c r="BQ65" s="55" t="str">
        <f>+IFERROR(VLOOKUP($M65,ACTIVIDADES!$B$9:$T$494,35,0),"")</f>
        <v/>
      </c>
      <c r="BR65" s="55" t="str">
        <f>+IFERROR(VLOOKUP($M65,ACTIVIDADES!$B$9:$T$494,36,0),"")</f>
        <v/>
      </c>
      <c r="BS65" s="55" t="str">
        <f>+IFERROR(VLOOKUP($M65,ACTIVIDADES!$B$9:$T$494,37,0),"")</f>
        <v/>
      </c>
      <c r="BT65" s="58"/>
      <c r="BU65" s="58"/>
      <c r="BV65" s="59"/>
      <c r="BW65" s="59" t="s">
        <v>580</v>
      </c>
      <c r="BX65" s="60" t="s">
        <v>3635</v>
      </c>
      <c r="BY65" s="61" t="s">
        <v>593</v>
      </c>
      <c r="BZ65" s="62"/>
      <c r="CA65" s="7"/>
      <c r="CB65" s="7"/>
      <c r="CC65" s="7"/>
      <c r="CD65" s="7"/>
      <c r="CE65" s="7"/>
      <c r="CF65" s="7"/>
      <c r="CG65" s="7"/>
      <c r="CH65" s="7"/>
      <c r="CI65" s="7"/>
      <c r="CJ65" s="7"/>
      <c r="CK65" s="7"/>
      <c r="CL65" s="7"/>
      <c r="CM65" s="7"/>
      <c r="CN65" s="7"/>
      <c r="CO65" s="7"/>
      <c r="CP65" s="7"/>
      <c r="CQ65" s="7"/>
    </row>
    <row r="66" spans="1:95" customFormat="1" ht="93" customHeight="1" x14ac:dyDescent="0.35">
      <c r="A66" s="40">
        <f t="shared" si="1"/>
        <v>58</v>
      </c>
      <c r="B66" s="40" t="s">
        <v>521</v>
      </c>
      <c r="C66" s="40">
        <v>2021</v>
      </c>
      <c r="D66" s="40" t="s">
        <v>3734</v>
      </c>
      <c r="E66" s="323"/>
      <c r="F66" s="40" t="s">
        <v>793</v>
      </c>
      <c r="G66" s="40" t="s">
        <v>46</v>
      </c>
      <c r="H66" s="41" t="s">
        <v>4680</v>
      </c>
      <c r="I66" s="42"/>
      <c r="J66" s="43" t="s">
        <v>5017</v>
      </c>
      <c r="K66" s="43" t="s">
        <v>3823</v>
      </c>
      <c r="L66" s="44" t="s">
        <v>1153</v>
      </c>
      <c r="M66" s="45" t="s">
        <v>2579</v>
      </c>
      <c r="N66" s="46" t="s">
        <v>2580</v>
      </c>
      <c r="O66" s="45" t="s">
        <v>2581</v>
      </c>
      <c r="P66" s="45">
        <v>1</v>
      </c>
      <c r="Q66" s="47">
        <v>46143</v>
      </c>
      <c r="R66" s="47">
        <v>46387</v>
      </c>
      <c r="S66" s="48">
        <f t="shared" si="3"/>
        <v>36</v>
      </c>
      <c r="T66" s="45" t="s">
        <v>589</v>
      </c>
      <c r="U66" s="45"/>
      <c r="V66" s="49">
        <f>+IFERROR(VLOOKUP($M66,ACTIVIDADES!$B$9:$Q$494,10,0),"")</f>
        <v>0</v>
      </c>
      <c r="W66" s="50" t="str">
        <f>+IFERROR(VLOOKUP($M66,ACTIVIDADES!$B$9:$Q$494,11,0)," ")</f>
        <v xml:space="preserve">En proceso de elaboración </v>
      </c>
      <c r="X66" s="51" t="str">
        <f>+IFERROR(VLOOKUP($M66,ACTIVIDADES!$B$9:$Q$494,12,0),"")</f>
        <v>https://dnbcgovco-my.sharepoint.com/:f:/g/personal/planeacion_dnbc_gov_co/IgCHix03hdsORJdFzXwbKzzkAYCwKvT-WMSbymO7s_ZNdBo?e=tzOHt9</v>
      </c>
      <c r="Y66" s="52">
        <f>+IFERROR(VLOOKUP($M66,ACTIVIDADES!$B$9:$Q$494,13,0),"")</f>
        <v>46153</v>
      </c>
      <c r="Z66" s="53" t="str">
        <f>+IFERROR(VLOOKUP($M66,ACTIVIDADES!$B$9:$Q$494,14,0),"")</f>
        <v>No se evidencia avance para el periodo</v>
      </c>
      <c r="AA66" s="49">
        <f>+IFERROR(VLOOKUP($M66,ACTIVIDADES!$B$9:$Q$494,15,0),"")</f>
        <v>0</v>
      </c>
      <c r="AB66" s="54" t="str">
        <f>+IFERROR(VLOOKUP($M66,ACTIVIDADES!$B$9:$Q$494,16,0),"")</f>
        <v>EJECUCIÓN</v>
      </c>
      <c r="AC66" s="144">
        <v>46170</v>
      </c>
      <c r="AD66" s="29">
        <v>0</v>
      </c>
      <c r="AE66" s="29" t="s">
        <v>3741</v>
      </c>
      <c r="AF66" s="28" t="s">
        <v>580</v>
      </c>
      <c r="AG66" s="29" t="s">
        <v>3737</v>
      </c>
      <c r="AH66" s="29" t="s">
        <v>3737</v>
      </c>
      <c r="AI66" s="29" t="s">
        <v>3737</v>
      </c>
      <c r="AJ66" s="55">
        <f>+IFERROR(VLOOKUP($M66,ACTIVIDADES!$B$9:$T$494,17,0),"")</f>
        <v>0.5</v>
      </c>
      <c r="AK66" s="80" t="str">
        <f>+IFERROR(VLOOKUP($M66,ACTIVIDADES!$B$9:$T$494,18,0),"")</f>
        <v xml:space="preserve">Se adjunta borrador del plan o programa de mantenimiento preventivo y correctivo de los bienes </v>
      </c>
      <c r="AL66" s="80" t="str">
        <f>+IFERROR(VLOOKUP($M66,ACTIVIDADES!$B$9:$T$494,19,0),"")</f>
        <v>https://dnbcgovco-my.sharepoint.com/:f:/g/personal/planeacion_dnbc_gov_co/IgBCn-SBUhs2TYy3J6ibP7TcAS8cpJaTrj7_3VddG-txVi8?e=LN6Qdd</v>
      </c>
      <c r="AM66" s="55" t="str">
        <f>+IFERROR(VLOOKUP($M66,ACTIVIDADES!$B$9:$X$495,20,0),0)</f>
        <v>11/07/206</v>
      </c>
      <c r="AN66" s="55" t="str">
        <f>+IFERROR(VLOOKUP($M66,ACTIVIDADES!$B$9:$X$495,21,0),0)</f>
        <v xml:space="preserve">Se adjunta borrador del plan o programa de mantenimiento preventivo y correctivo de los bienes </v>
      </c>
      <c r="AO66" s="55">
        <f>+IFERROR(VLOOKUP($M66,ACTIVIDADES!$B$9:$X$495,22,0),0)</f>
        <v>0.5</v>
      </c>
      <c r="AP66" s="145" t="str">
        <f>+IFERROR(VLOOKUP($M66,ACTIVIDADES!$B$9:$X$495,23,0),0)</f>
        <v>EN EJECUCIÓN</v>
      </c>
      <c r="AQ66" s="129">
        <v>46245</v>
      </c>
      <c r="AR66" s="172">
        <v>0.5</v>
      </c>
      <c r="AS66" s="72" t="s">
        <v>3743</v>
      </c>
      <c r="AT66" s="29" t="s">
        <v>4</v>
      </c>
      <c r="AU66" s="57" t="s">
        <v>3639</v>
      </c>
      <c r="AV66" s="193" t="s">
        <v>3639</v>
      </c>
      <c r="AW66" s="193" t="s">
        <v>3639</v>
      </c>
      <c r="AX66" s="57" t="s">
        <v>3739</v>
      </c>
      <c r="AY66" s="176" t="str">
        <f t="shared" si="2"/>
        <v>EN EJECUCIÓN</v>
      </c>
      <c r="AZ66" s="55" t="str">
        <f>+IFERROR(VLOOKUP($M66,ACTIVIDADES!$B$9:$T$494,25,0),"")</f>
        <v/>
      </c>
      <c r="BA66" s="55" t="str">
        <f>+IFERROR(VLOOKUP($M66,ACTIVIDADES!$B$9:$T$494,26,0),"")</f>
        <v/>
      </c>
      <c r="BB66" s="55" t="str">
        <f>+IFERROR(VLOOKUP($M66,ACTIVIDADES!$B$9:$T$494,27,0),"")</f>
        <v/>
      </c>
      <c r="BC66" s="55" t="str">
        <f>+IFERROR(VLOOKUP($M66,ACTIVIDADES!$B$9:$T$494,28,0),"")</f>
        <v/>
      </c>
      <c r="BD66" s="55" t="str">
        <f>+IFERROR(VLOOKUP($M66,ACTIVIDADES!$B$9:$T$494,29,0),"")</f>
        <v/>
      </c>
      <c r="BE66" s="55" t="str">
        <f>+IFERROR(VLOOKUP($M66,ACTIVIDADES!$B$9:$T$494,30,0),"")</f>
        <v/>
      </c>
      <c r="BF66" s="58"/>
      <c r="BG66" s="58"/>
      <c r="BH66" s="59"/>
      <c r="BI66" s="59" t="s">
        <v>580</v>
      </c>
      <c r="BJ66" s="60" t="s">
        <v>3635</v>
      </c>
      <c r="BK66" s="61" t="s">
        <v>593</v>
      </c>
      <c r="BL66" s="62"/>
      <c r="BM66" s="55" t="str">
        <f>+IFERROR(VLOOKUP($M66,ACTIVIDADES!$B$9:$T$494,31,0),"")</f>
        <v/>
      </c>
      <c r="BN66" s="55" t="str">
        <f>+IFERROR(VLOOKUP($M66,ACTIVIDADES!$B$9:$T$494,32,0),"")</f>
        <v/>
      </c>
      <c r="BO66" s="55" t="str">
        <f>+IFERROR(VLOOKUP($M66,ACTIVIDADES!$B$9:$T$494,33,0),"")</f>
        <v/>
      </c>
      <c r="BP66" s="55" t="str">
        <f>+IFERROR(VLOOKUP($M66,ACTIVIDADES!$B$9:$T$494,34,0),"")</f>
        <v/>
      </c>
      <c r="BQ66" s="55" t="str">
        <f>+IFERROR(VLOOKUP($M66,ACTIVIDADES!$B$9:$T$494,35,0),"")</f>
        <v/>
      </c>
      <c r="BR66" s="55" t="str">
        <f>+IFERROR(VLOOKUP($M66,ACTIVIDADES!$B$9:$T$494,36,0),"")</f>
        <v/>
      </c>
      <c r="BS66" s="55" t="str">
        <f>+IFERROR(VLOOKUP($M66,ACTIVIDADES!$B$9:$T$494,37,0),"")</f>
        <v/>
      </c>
      <c r="BT66" s="58"/>
      <c r="BU66" s="58"/>
      <c r="BV66" s="59"/>
      <c r="BW66" s="59" t="s">
        <v>580</v>
      </c>
      <c r="BX66" s="60" t="s">
        <v>3635</v>
      </c>
      <c r="BY66" s="61" t="s">
        <v>593</v>
      </c>
      <c r="BZ66" s="62"/>
      <c r="CA66" s="7"/>
      <c r="CB66" s="7"/>
      <c r="CC66" s="7"/>
      <c r="CD66" s="7"/>
      <c r="CE66" s="7"/>
      <c r="CF66" s="7"/>
      <c r="CG66" s="7"/>
      <c r="CH66" s="7"/>
      <c r="CI66" s="7"/>
      <c r="CJ66" s="7"/>
      <c r="CK66" s="7"/>
      <c r="CL66" s="7"/>
      <c r="CM66" s="7"/>
      <c r="CN66" s="7"/>
      <c r="CO66" s="7"/>
      <c r="CP66" s="7"/>
      <c r="CQ66" s="7"/>
    </row>
    <row r="67" spans="1:95" customFormat="1" ht="93" customHeight="1" x14ac:dyDescent="0.35">
      <c r="A67" s="40">
        <f t="shared" si="1"/>
        <v>59</v>
      </c>
      <c r="B67" s="40" t="s">
        <v>521</v>
      </c>
      <c r="C67" s="40">
        <v>2021</v>
      </c>
      <c r="D67" s="40" t="s">
        <v>3750</v>
      </c>
      <c r="E67" s="323"/>
      <c r="F67" s="40" t="s">
        <v>840</v>
      </c>
      <c r="G67" s="40" t="s">
        <v>4640</v>
      </c>
      <c r="H67" s="42" t="s">
        <v>4681</v>
      </c>
      <c r="I67" s="42" t="s">
        <v>3640</v>
      </c>
      <c r="J67" s="40" t="s">
        <v>5018</v>
      </c>
      <c r="K67" s="40" t="s">
        <v>5315</v>
      </c>
      <c r="L67" s="44" t="s">
        <v>1153</v>
      </c>
      <c r="M67" s="63" t="s">
        <v>2069</v>
      </c>
      <c r="N67" s="63" t="s">
        <v>2070</v>
      </c>
      <c r="O67" s="63" t="s">
        <v>2050</v>
      </c>
      <c r="P67" s="63">
        <v>1</v>
      </c>
      <c r="Q67" s="65">
        <v>44557</v>
      </c>
      <c r="R67" s="65">
        <v>44926</v>
      </c>
      <c r="S67" s="66">
        <f t="shared" si="3"/>
        <v>54.599999999999994</v>
      </c>
      <c r="T67" s="63" t="s">
        <v>611</v>
      </c>
      <c r="U67" s="63"/>
      <c r="V67" s="49">
        <f>+IFERROR(VLOOKUP($M67,ACTIVIDADES!$B$9:$Q$494,10,0),"")</f>
        <v>1</v>
      </c>
      <c r="W67" s="61" t="str">
        <f>+IFERROR(VLOOKUP($M67,ACTIVIDADES!$B$9:$Q$494,11,0)," ")</f>
        <v>Revisadas las carpetas existentes en el proceso de gestión de asuntos disciplinarios, se encontró que mediante Auto 004 de 11 de abril de 2024,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v>
      </c>
      <c r="X67" s="51" t="str">
        <f>+IFERROR(VLOOKUP($M67,ACTIVIDADES!$B$9:$Q$494,12,0),"")</f>
        <v>https://dnbcgovco-my.sharepoint.com/:f:/g/personal/planeacion_dnbc_gov_co/IgCCgeeFFC4RQ7L8G2MRLl2-AYOt5KUGOd2zUNV86-0Ipso?e=HRj7FT</v>
      </c>
      <c r="Y67" s="52">
        <f>+IFERROR(VLOOKUP($M67,ACTIVIDADES!$B$9:$Q$494,13,0),"")</f>
        <v>46153</v>
      </c>
      <c r="Z67" s="49" t="str">
        <f>+IFERROR(VLOOKUP($M67,ACTIVIDADES!$B$9:$Q$494,14,0),"")</f>
        <v>Se presenta un auto inhibitorio AUTO N 04-2024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v>
      </c>
      <c r="AA67" s="49">
        <f>+IFERROR(VLOOKUP($M67,ACTIVIDADES!$B$9:$Q$494,15,0),"")</f>
        <v>1</v>
      </c>
      <c r="AB67" s="54" t="str">
        <f>+IFERROR(VLOOKUP($M67,ACTIVIDADES!$B$9:$Q$494,16,0),"")</f>
        <v>CUMPLIDO</v>
      </c>
      <c r="AC67" s="144">
        <v>46157</v>
      </c>
      <c r="AD67" s="29">
        <v>1</v>
      </c>
      <c r="AE67" s="28" t="s">
        <v>3824</v>
      </c>
      <c r="AF67" s="29" t="s">
        <v>578</v>
      </c>
      <c r="AG67" s="29" t="s">
        <v>3737</v>
      </c>
      <c r="AH67" s="29" t="s">
        <v>593</v>
      </c>
      <c r="AI67" s="29" t="s">
        <v>3752</v>
      </c>
      <c r="AJ67" s="55">
        <f>+IFERROR(VLOOKUP($M67,ACTIVIDADES!$B$9:$T$494,17,0),"")</f>
        <v>0</v>
      </c>
      <c r="AK67" s="80" t="str">
        <f>+IFERROR(VLOOKUP($M67,ACTIVIDADES!$B$9:$T$494,18,0),"")</f>
        <v>Si reporte segundo trimestre</v>
      </c>
      <c r="AL67" s="80" t="str">
        <f>+IFERROR(VLOOKUP($M67,ACTIVIDADES!$B$9:$T$494,19,0),"")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67" s="55">
        <f>+IFERROR(VLOOKUP($M67,ACTIVIDADES!$B$9:$X$495,20,0),0)</f>
        <v>46213</v>
      </c>
      <c r="AN67" s="55" t="str">
        <f>+IFERROR(VLOOKUP($M67,ACTIVIDADES!$B$9:$X$495,21,0),0)</f>
        <v>No se recibe reporte segundo trimestre. No obstante, actividad reportada como cumplida en primer trimestre</v>
      </c>
      <c r="AO67" s="55">
        <f>+IFERROR(VLOOKUP($M67,ACTIVIDADES!$B$9:$X$495,22,0),0)</f>
        <v>1</v>
      </c>
      <c r="AP67" s="150" t="str">
        <f>+IFERROR(VLOOKUP($M67,ACTIVIDADES!$B$9:$X$495,23,0),0)</f>
        <v>CUMPLIDO</v>
      </c>
      <c r="AQ67" s="88">
        <v>46230</v>
      </c>
      <c r="AR67" s="55">
        <v>1</v>
      </c>
      <c r="AS67" s="72" t="s">
        <v>3810</v>
      </c>
      <c r="AT67" s="29" t="s">
        <v>579</v>
      </c>
      <c r="AU67" s="57" t="s">
        <v>3639</v>
      </c>
      <c r="AV67" s="193" t="s">
        <v>3639</v>
      </c>
      <c r="AW67" s="193" t="s">
        <v>3639</v>
      </c>
      <c r="AX67" s="193" t="s">
        <v>3739</v>
      </c>
      <c r="AY67" s="176" t="str">
        <f t="shared" si="2"/>
        <v>CUMPLIDAS</v>
      </c>
      <c r="AZ67" s="55" t="str">
        <f>+IFERROR(VLOOKUP($M67,ACTIVIDADES!$B$9:$T$494,25,0),"")</f>
        <v/>
      </c>
      <c r="BA67" s="55" t="str">
        <f>+IFERROR(VLOOKUP($M67,ACTIVIDADES!$B$9:$T$494,26,0),"")</f>
        <v/>
      </c>
      <c r="BB67" s="55" t="str">
        <f>+IFERROR(VLOOKUP($M67,ACTIVIDADES!$B$9:$T$494,27,0),"")</f>
        <v/>
      </c>
      <c r="BC67" s="55" t="str">
        <f>+IFERROR(VLOOKUP($M67,ACTIVIDADES!$B$9:$T$494,28,0),"")</f>
        <v/>
      </c>
      <c r="BD67" s="55" t="str">
        <f>+IFERROR(VLOOKUP($M67,ACTIVIDADES!$B$9:$T$494,29,0),"")</f>
        <v/>
      </c>
      <c r="BE67" s="55" t="str">
        <f>+IFERROR(VLOOKUP($M67,ACTIVIDADES!$B$9:$T$494,30,0),"")</f>
        <v/>
      </c>
      <c r="BF67" s="58"/>
      <c r="BG67" s="58"/>
      <c r="BH67" s="59"/>
      <c r="BI67" s="59" t="s">
        <v>580</v>
      </c>
      <c r="BJ67" s="60" t="s">
        <v>3635</v>
      </c>
      <c r="BK67" s="61" t="s">
        <v>593</v>
      </c>
      <c r="BL67" s="62"/>
      <c r="BM67" s="55" t="str">
        <f>+IFERROR(VLOOKUP($M67,ACTIVIDADES!$B$9:$T$494,31,0),"")</f>
        <v/>
      </c>
      <c r="BN67" s="55" t="str">
        <f>+IFERROR(VLOOKUP($M67,ACTIVIDADES!$B$9:$T$494,32,0),"")</f>
        <v/>
      </c>
      <c r="BO67" s="55" t="str">
        <f>+IFERROR(VLOOKUP($M67,ACTIVIDADES!$B$9:$T$494,33,0),"")</f>
        <v/>
      </c>
      <c r="BP67" s="55" t="str">
        <f>+IFERROR(VLOOKUP($M67,ACTIVIDADES!$B$9:$T$494,34,0),"")</f>
        <v/>
      </c>
      <c r="BQ67" s="55" t="str">
        <f>+IFERROR(VLOOKUP($M67,ACTIVIDADES!$B$9:$T$494,35,0),"")</f>
        <v/>
      </c>
      <c r="BR67" s="55" t="str">
        <f>+IFERROR(VLOOKUP($M67,ACTIVIDADES!$B$9:$T$494,36,0),"")</f>
        <v/>
      </c>
      <c r="BS67" s="55" t="str">
        <f>+IFERROR(VLOOKUP($M67,ACTIVIDADES!$B$9:$T$494,37,0),"")</f>
        <v/>
      </c>
      <c r="BT67" s="58"/>
      <c r="BU67" s="58"/>
      <c r="BV67" s="59"/>
      <c r="BW67" s="59" t="s">
        <v>580</v>
      </c>
      <c r="BX67" s="60" t="s">
        <v>3635</v>
      </c>
      <c r="BY67" s="61" t="s">
        <v>593</v>
      </c>
      <c r="BZ67" s="62"/>
      <c r="CA67" s="9"/>
      <c r="CB67" s="9"/>
      <c r="CC67" s="9"/>
      <c r="CD67" s="9"/>
      <c r="CE67" s="9"/>
      <c r="CF67" s="9"/>
      <c r="CG67" s="9"/>
      <c r="CH67" s="9"/>
      <c r="CI67" s="9"/>
      <c r="CJ67" s="9"/>
      <c r="CK67" s="9"/>
      <c r="CL67" s="9"/>
      <c r="CM67" s="9"/>
      <c r="CN67" s="9"/>
      <c r="CO67" s="9"/>
      <c r="CP67" s="9"/>
      <c r="CQ67" s="9"/>
    </row>
    <row r="68" spans="1:95" customFormat="1" ht="93" customHeight="1" x14ac:dyDescent="0.35">
      <c r="A68" s="40">
        <f t="shared" si="1"/>
        <v>60</v>
      </c>
      <c r="B68" s="40" t="s">
        <v>521</v>
      </c>
      <c r="C68" s="40">
        <v>2021</v>
      </c>
      <c r="D68" s="40" t="s">
        <v>3734</v>
      </c>
      <c r="E68" s="323"/>
      <c r="F68" s="40" t="s">
        <v>795</v>
      </c>
      <c r="G68" s="40" t="s">
        <v>4640</v>
      </c>
      <c r="H68" s="41" t="s">
        <v>4682</v>
      </c>
      <c r="I68" s="42"/>
      <c r="J68" s="43" t="s">
        <v>5019</v>
      </c>
      <c r="K68" s="43" t="s">
        <v>5020</v>
      </c>
      <c r="L68" s="44" t="s">
        <v>1153</v>
      </c>
      <c r="M68" s="45" t="s">
        <v>2579</v>
      </c>
      <c r="N68" s="46" t="s">
        <v>2580</v>
      </c>
      <c r="O68" s="45" t="s">
        <v>2581</v>
      </c>
      <c r="P68" s="45">
        <v>1</v>
      </c>
      <c r="Q68" s="47">
        <v>46143</v>
      </c>
      <c r="R68" s="47">
        <v>46387</v>
      </c>
      <c r="S68" s="48">
        <f t="shared" si="3"/>
        <v>36</v>
      </c>
      <c r="T68" s="45" t="s">
        <v>589</v>
      </c>
      <c r="U68" s="45"/>
      <c r="V68" s="49">
        <f>+IFERROR(VLOOKUP($M68,ACTIVIDADES!$B$9:$Q$494,10,0),"")</f>
        <v>0</v>
      </c>
      <c r="W68" s="50" t="str">
        <f>+IFERROR(VLOOKUP($M68,ACTIVIDADES!$B$9:$Q$494,11,0)," ")</f>
        <v xml:space="preserve">En proceso de elaboración </v>
      </c>
      <c r="X68" s="51" t="str">
        <f>+IFERROR(VLOOKUP($M68,ACTIVIDADES!$B$9:$Q$494,12,0),"")</f>
        <v>https://dnbcgovco-my.sharepoint.com/:f:/g/personal/planeacion_dnbc_gov_co/IgCHix03hdsORJdFzXwbKzzkAYCwKvT-WMSbymO7s_ZNdBo?e=tzOHt9</v>
      </c>
      <c r="Y68" s="52">
        <f>+IFERROR(VLOOKUP($M68,ACTIVIDADES!$B$9:$Q$494,13,0),"")</f>
        <v>46153</v>
      </c>
      <c r="Z68" s="53" t="str">
        <f>+IFERROR(VLOOKUP($M68,ACTIVIDADES!$B$9:$Q$494,14,0),"")</f>
        <v>No se evidencia avance para el periodo</v>
      </c>
      <c r="AA68" s="49">
        <f>+IFERROR(VLOOKUP($M68,ACTIVIDADES!$B$9:$Q$494,15,0),"")</f>
        <v>0</v>
      </c>
      <c r="AB68" s="54" t="str">
        <f>+IFERROR(VLOOKUP($M68,ACTIVIDADES!$B$9:$Q$494,16,0),"")</f>
        <v>EJECUCIÓN</v>
      </c>
      <c r="AC68" s="144">
        <v>46170</v>
      </c>
      <c r="AD68" s="29">
        <v>0</v>
      </c>
      <c r="AE68" s="29" t="s">
        <v>3741</v>
      </c>
      <c r="AF68" s="28" t="s">
        <v>580</v>
      </c>
      <c r="AG68" s="29" t="s">
        <v>3737</v>
      </c>
      <c r="AH68" s="29" t="s">
        <v>3737</v>
      </c>
      <c r="AI68" s="29" t="s">
        <v>3737</v>
      </c>
      <c r="AJ68" s="55">
        <f>+IFERROR(VLOOKUP($M68,ACTIVIDADES!$B$9:$T$494,17,0),"")</f>
        <v>0.5</v>
      </c>
      <c r="AK68" s="80" t="str">
        <f>+IFERROR(VLOOKUP($M68,ACTIVIDADES!$B$9:$T$494,18,0),"")</f>
        <v xml:space="preserve">Se adjunta borrador del plan o programa de mantenimiento preventivo y correctivo de los bienes </v>
      </c>
      <c r="AL68" s="80" t="str">
        <f>+IFERROR(VLOOKUP($M68,ACTIVIDADES!$B$9:$T$494,19,0),"")</f>
        <v>https://dnbcgovco-my.sharepoint.com/:f:/g/personal/planeacion_dnbc_gov_co/IgBCn-SBUhs2TYy3J6ibP7TcAS8cpJaTrj7_3VddG-txVi8?e=LN6Qdd</v>
      </c>
      <c r="AM68" s="55" t="str">
        <f>+IFERROR(VLOOKUP($M68,ACTIVIDADES!$B$9:$X$495,20,0),0)</f>
        <v>11/07/206</v>
      </c>
      <c r="AN68" s="55" t="str">
        <f>+IFERROR(VLOOKUP($M68,ACTIVIDADES!$B$9:$X$495,21,0),0)</f>
        <v xml:space="preserve">Se adjunta borrador del plan o programa de mantenimiento preventivo y correctivo de los bienes </v>
      </c>
      <c r="AO68" s="55">
        <f>+IFERROR(VLOOKUP($M68,ACTIVIDADES!$B$9:$X$495,22,0),0)</f>
        <v>0.5</v>
      </c>
      <c r="AP68" s="145" t="str">
        <f>+IFERROR(VLOOKUP($M68,ACTIVIDADES!$B$9:$X$495,23,0),0)</f>
        <v>EN EJECUCIÓN</v>
      </c>
      <c r="AQ68" s="129">
        <v>46245</v>
      </c>
      <c r="AR68" s="172">
        <v>0.5</v>
      </c>
      <c r="AS68" s="72" t="s">
        <v>3743</v>
      </c>
      <c r="AT68" s="29" t="s">
        <v>4</v>
      </c>
      <c r="AU68" s="57" t="s">
        <v>3639</v>
      </c>
      <c r="AV68" s="193" t="s">
        <v>3639</v>
      </c>
      <c r="AW68" s="193" t="s">
        <v>3639</v>
      </c>
      <c r="AX68" s="57" t="s">
        <v>3739</v>
      </c>
      <c r="AY68" s="176" t="str">
        <f t="shared" si="2"/>
        <v>EN EJECUCIÓN</v>
      </c>
      <c r="AZ68" s="55" t="str">
        <f>+IFERROR(VLOOKUP($M68,ACTIVIDADES!$B$9:$T$494,25,0),"")</f>
        <v/>
      </c>
      <c r="BA68" s="55" t="str">
        <f>+IFERROR(VLOOKUP($M68,ACTIVIDADES!$B$9:$T$494,26,0),"")</f>
        <v/>
      </c>
      <c r="BB68" s="55" t="str">
        <f>+IFERROR(VLOOKUP($M68,ACTIVIDADES!$B$9:$T$494,27,0),"")</f>
        <v/>
      </c>
      <c r="BC68" s="55" t="str">
        <f>+IFERROR(VLOOKUP($M68,ACTIVIDADES!$B$9:$T$494,28,0),"")</f>
        <v/>
      </c>
      <c r="BD68" s="55" t="str">
        <f>+IFERROR(VLOOKUP($M68,ACTIVIDADES!$B$9:$T$494,29,0),"")</f>
        <v/>
      </c>
      <c r="BE68" s="55" t="str">
        <f>+IFERROR(VLOOKUP($M68,ACTIVIDADES!$B$9:$T$494,30,0),"")</f>
        <v/>
      </c>
      <c r="BF68" s="58"/>
      <c r="BG68" s="58"/>
      <c r="BH68" s="59"/>
      <c r="BI68" s="59" t="s">
        <v>580</v>
      </c>
      <c r="BJ68" s="60" t="s">
        <v>3635</v>
      </c>
      <c r="BK68" s="61" t="s">
        <v>593</v>
      </c>
      <c r="BL68" s="62"/>
      <c r="BM68" s="55" t="str">
        <f>+IFERROR(VLOOKUP($M68,ACTIVIDADES!$B$9:$T$494,31,0),"")</f>
        <v/>
      </c>
      <c r="BN68" s="55" t="str">
        <f>+IFERROR(VLOOKUP($M68,ACTIVIDADES!$B$9:$T$494,32,0),"")</f>
        <v/>
      </c>
      <c r="BO68" s="55" t="str">
        <f>+IFERROR(VLOOKUP($M68,ACTIVIDADES!$B$9:$T$494,33,0),"")</f>
        <v/>
      </c>
      <c r="BP68" s="55" t="str">
        <f>+IFERROR(VLOOKUP($M68,ACTIVIDADES!$B$9:$T$494,34,0),"")</f>
        <v/>
      </c>
      <c r="BQ68" s="55" t="str">
        <f>+IFERROR(VLOOKUP($M68,ACTIVIDADES!$B$9:$T$494,35,0),"")</f>
        <v/>
      </c>
      <c r="BR68" s="55" t="str">
        <f>+IFERROR(VLOOKUP($M68,ACTIVIDADES!$B$9:$T$494,36,0),"")</f>
        <v/>
      </c>
      <c r="BS68" s="55" t="str">
        <f>+IFERROR(VLOOKUP($M68,ACTIVIDADES!$B$9:$T$494,37,0),"")</f>
        <v/>
      </c>
      <c r="BT68" s="58"/>
      <c r="BU68" s="58"/>
      <c r="BV68" s="59"/>
      <c r="BW68" s="59" t="s">
        <v>580</v>
      </c>
      <c r="BX68" s="60" t="s">
        <v>3635</v>
      </c>
      <c r="BY68" s="61" t="s">
        <v>593</v>
      </c>
      <c r="BZ68" s="62"/>
      <c r="CA68" s="7"/>
      <c r="CB68" s="7"/>
      <c r="CC68" s="7"/>
      <c r="CD68" s="7"/>
      <c r="CE68" s="7"/>
      <c r="CF68" s="7"/>
      <c r="CG68" s="7"/>
      <c r="CH68" s="7"/>
      <c r="CI68" s="7"/>
      <c r="CJ68" s="7"/>
      <c r="CK68" s="7"/>
      <c r="CL68" s="7"/>
      <c r="CM68" s="7"/>
      <c r="CN68" s="7"/>
      <c r="CO68" s="7"/>
      <c r="CP68" s="7"/>
      <c r="CQ68" s="7"/>
    </row>
    <row r="69" spans="1:95" customFormat="1" ht="127.5" customHeight="1" x14ac:dyDescent="0.35">
      <c r="A69" s="40">
        <f t="shared" si="1"/>
        <v>61</v>
      </c>
      <c r="B69" s="40" t="s">
        <v>521</v>
      </c>
      <c r="C69" s="40">
        <v>2021</v>
      </c>
      <c r="D69" s="40" t="s">
        <v>3734</v>
      </c>
      <c r="E69" s="323"/>
      <c r="F69" s="40" t="s">
        <v>792</v>
      </c>
      <c r="G69" s="40" t="s">
        <v>4640</v>
      </c>
      <c r="H69" s="41" t="s">
        <v>4683</v>
      </c>
      <c r="I69" s="42"/>
      <c r="J69" s="43" t="s">
        <v>5020</v>
      </c>
      <c r="K69" s="43" t="s">
        <v>5316</v>
      </c>
      <c r="L69" s="44" t="s">
        <v>1153</v>
      </c>
      <c r="M69" s="63" t="s">
        <v>2669</v>
      </c>
      <c r="N69" s="64" t="s">
        <v>2670</v>
      </c>
      <c r="O69" s="63" t="s">
        <v>5680</v>
      </c>
      <c r="P69" s="63">
        <v>1</v>
      </c>
      <c r="Q69" s="65">
        <v>44557</v>
      </c>
      <c r="R69" s="65">
        <v>44592</v>
      </c>
      <c r="S69" s="66">
        <f t="shared" si="3"/>
        <v>5.0999999999999996</v>
      </c>
      <c r="T69" s="63" t="s">
        <v>589</v>
      </c>
      <c r="U69" s="63"/>
      <c r="V69" s="49">
        <f>+IFERROR(VLOOKUP($M69,ACTIVIDADES!$B$9:$Q$494,10,0),"")</f>
        <v>1</v>
      </c>
      <c r="W69" s="50" t="str">
        <f>+IFERROR(VLOOKUP($M69,ACTIVIDADES!$B$9:$Q$494,11,0)," ")</f>
        <v xml:space="preserve">
En el FO-AD-MV-02-01-V2 Planilla Desplazamiento se manejan dichas casillas </v>
      </c>
      <c r="X69" s="51" t="str">
        <f>+IFERROR(VLOOKUP($M69,ACTIVIDADES!$B$9:$Q$494,12,0),"")</f>
        <v>https://dnbcgovco-my.sharepoint.com/:f:/g/personal/planeacion_dnbc_gov_co/IgCHWn4Q5qmpT7VLQzyVpO1dAS0SJ_qUoCejqqsmXlPZeTs?e=yWA029</v>
      </c>
      <c r="Y69" s="52">
        <f>+IFERROR(VLOOKUP($M69,ACTIVIDADES!$B$9:$Q$494,13,0),"")</f>
        <v>46153</v>
      </c>
      <c r="Z69" s="53" t="str">
        <f>+IFERROR(VLOOKUP($M69,ACTIVIDADES!$B$9:$Q$494,14,0),"")</f>
        <v>EL formato de desplazamiento se encuentra actualizado desde 2023</v>
      </c>
      <c r="AA69" s="49">
        <f>+IFERROR(VLOOKUP($M69,ACTIVIDADES!$B$9:$Q$494,15,0),"")</f>
        <v>1</v>
      </c>
      <c r="AB69" s="54" t="str">
        <f>+IFERROR(VLOOKUP($M69,ACTIVIDADES!$B$9:$Q$494,16,0),"")</f>
        <v>CUMPLIDO</v>
      </c>
      <c r="AC69" s="144">
        <v>46170</v>
      </c>
      <c r="AD69" s="30">
        <v>1</v>
      </c>
      <c r="AE69" s="30" t="s">
        <v>3825</v>
      </c>
      <c r="AF69" s="29" t="s">
        <v>578</v>
      </c>
      <c r="AG69" s="29" t="s">
        <v>3737</v>
      </c>
      <c r="AH69" s="29" t="s">
        <v>593</v>
      </c>
      <c r="AI69" s="29" t="s">
        <v>3752</v>
      </c>
      <c r="AJ69" s="55">
        <f>+IFERROR(VLOOKUP($M69,ACTIVIDADES!$B$9:$T$494,17,0),"")</f>
        <v>1</v>
      </c>
      <c r="AK69" s="80" t="str">
        <f>+IFERROR(VLOOKUP($M69,ACTIVIDADES!$B$9:$T$494,18,0),"")</f>
        <v>En el FO-AD-MV-02-01-V2 Planilla Desplazamiento se manejan dichas casillas</v>
      </c>
      <c r="AL69" s="80" t="str">
        <f>+IFERROR(VLOOKUP($M69,ACTIVIDADES!$B$9:$T$494,19,0),"")</f>
        <v>https://dnbcgovco-my.sharepoint.com/:f:/g/personal/planeacion_dnbc_gov_co/IgDCDB96QnhkS6pH_dS2WfFEAVQbjulzU6CsC4YeQGZftLg?e=GWN2RR</v>
      </c>
      <c r="AM69" s="55">
        <f>+IFERROR(VLOOKUP($M69,ACTIVIDADES!$B$9:$X$495,20,0),0)</f>
        <v>46214</v>
      </c>
      <c r="AN69" s="55" t="str">
        <f>+IFERROR(VLOOKUP($M69,ACTIVIDADES!$B$9:$X$495,21,0),0)</f>
        <v>Actividad con cumplimiento reportado en el primer trimestre 2026</v>
      </c>
      <c r="AO69" s="55">
        <f>+IFERROR(VLOOKUP($M69,ACTIVIDADES!$B$9:$X$495,22,0),0)</f>
        <v>1</v>
      </c>
      <c r="AP69" s="150" t="str">
        <f>+IFERROR(VLOOKUP($M69,ACTIVIDADES!$B$9:$X$495,23,0),0)</f>
        <v>CUMPLIDO</v>
      </c>
      <c r="AQ69" s="129">
        <v>46245</v>
      </c>
      <c r="AR69" s="365">
        <v>1</v>
      </c>
      <c r="AS69" s="366" t="s">
        <v>3826</v>
      </c>
      <c r="AT69" s="29" t="s">
        <v>578</v>
      </c>
      <c r="AU69" s="57" t="s">
        <v>3639</v>
      </c>
      <c r="AV69" s="193" t="s">
        <v>3639</v>
      </c>
      <c r="AW69" s="193" t="s">
        <v>3639</v>
      </c>
      <c r="AX69" s="193" t="s">
        <v>3739</v>
      </c>
      <c r="AY69" s="176" t="str">
        <f t="shared" si="2"/>
        <v>CUMPLIDAS</v>
      </c>
      <c r="AZ69" s="55" t="str">
        <f>+IFERROR(VLOOKUP($M69,ACTIVIDADES!$B$9:$T$494,25,0),"")</f>
        <v/>
      </c>
      <c r="BA69" s="55" t="str">
        <f>+IFERROR(VLOOKUP($M69,ACTIVIDADES!$B$9:$T$494,26,0),"")</f>
        <v/>
      </c>
      <c r="BB69" s="55" t="str">
        <f>+IFERROR(VLOOKUP($M69,ACTIVIDADES!$B$9:$T$494,27,0),"")</f>
        <v/>
      </c>
      <c r="BC69" s="55" t="str">
        <f>+IFERROR(VLOOKUP($M69,ACTIVIDADES!$B$9:$T$494,28,0),"")</f>
        <v/>
      </c>
      <c r="BD69" s="55" t="str">
        <f>+IFERROR(VLOOKUP($M69,ACTIVIDADES!$B$9:$T$494,29,0),"")</f>
        <v/>
      </c>
      <c r="BE69" s="55" t="str">
        <f>+IFERROR(VLOOKUP($M69,ACTIVIDADES!$B$9:$T$494,30,0),"")</f>
        <v/>
      </c>
      <c r="BF69" s="58"/>
      <c r="BG69" s="58"/>
      <c r="BH69" s="59"/>
      <c r="BI69" s="59" t="s">
        <v>580</v>
      </c>
      <c r="BJ69" s="60" t="s">
        <v>3635</v>
      </c>
      <c r="BK69" s="61" t="s">
        <v>593</v>
      </c>
      <c r="BL69" s="62"/>
      <c r="BM69" s="55" t="str">
        <f>+IFERROR(VLOOKUP($M69,ACTIVIDADES!$B$9:$T$494,31,0),"")</f>
        <v/>
      </c>
      <c r="BN69" s="55" t="str">
        <f>+IFERROR(VLOOKUP($M69,ACTIVIDADES!$B$9:$T$494,32,0),"")</f>
        <v/>
      </c>
      <c r="BO69" s="55" t="str">
        <f>+IFERROR(VLOOKUP($M69,ACTIVIDADES!$B$9:$T$494,33,0),"")</f>
        <v/>
      </c>
      <c r="BP69" s="55" t="str">
        <f>+IFERROR(VLOOKUP($M69,ACTIVIDADES!$B$9:$T$494,34,0),"")</f>
        <v/>
      </c>
      <c r="BQ69" s="55" t="str">
        <f>+IFERROR(VLOOKUP($M69,ACTIVIDADES!$B$9:$T$494,35,0),"")</f>
        <v/>
      </c>
      <c r="BR69" s="55" t="str">
        <f>+IFERROR(VLOOKUP($M69,ACTIVIDADES!$B$9:$T$494,36,0),"")</f>
        <v/>
      </c>
      <c r="BS69" s="55" t="str">
        <f>+IFERROR(VLOOKUP($M69,ACTIVIDADES!$B$9:$T$494,37,0),"")</f>
        <v/>
      </c>
      <c r="BT69" s="58"/>
      <c r="BU69" s="58"/>
      <c r="BV69" s="59"/>
      <c r="BW69" s="59" t="s">
        <v>580</v>
      </c>
      <c r="BX69" s="60" t="s">
        <v>3635</v>
      </c>
      <c r="BY69" s="61" t="s">
        <v>593</v>
      </c>
      <c r="BZ69" s="62"/>
      <c r="CA69" s="7"/>
      <c r="CB69" s="7"/>
      <c r="CC69" s="7"/>
      <c r="CD69" s="7"/>
      <c r="CE69" s="7"/>
      <c r="CF69" s="7"/>
      <c r="CG69" s="7"/>
      <c r="CH69" s="7"/>
      <c r="CI69" s="7"/>
      <c r="CJ69" s="7"/>
      <c r="CK69" s="7"/>
      <c r="CL69" s="7"/>
      <c r="CM69" s="7"/>
      <c r="CN69" s="7"/>
      <c r="CO69" s="7"/>
      <c r="CP69" s="7"/>
      <c r="CQ69" s="7"/>
    </row>
    <row r="70" spans="1:95" s="8" customFormat="1" ht="138" customHeight="1" x14ac:dyDescent="0.35">
      <c r="A70" s="40">
        <f t="shared" si="1"/>
        <v>62</v>
      </c>
      <c r="B70" s="40" t="s">
        <v>521</v>
      </c>
      <c r="C70" s="40">
        <v>2021</v>
      </c>
      <c r="D70" s="40" t="s">
        <v>3734</v>
      </c>
      <c r="E70" s="323"/>
      <c r="F70" s="40" t="s">
        <v>792</v>
      </c>
      <c r="G70" s="40" t="s">
        <v>4640</v>
      </c>
      <c r="H70" s="41" t="s">
        <v>4683</v>
      </c>
      <c r="I70" s="42"/>
      <c r="J70" s="43" t="s">
        <v>5019</v>
      </c>
      <c r="K70" s="43" t="s">
        <v>5020</v>
      </c>
      <c r="L70" s="44" t="s">
        <v>1153</v>
      </c>
      <c r="M70" s="45" t="s">
        <v>2678</v>
      </c>
      <c r="N70" s="46" t="s">
        <v>5482</v>
      </c>
      <c r="O70" s="45" t="s">
        <v>1264</v>
      </c>
      <c r="P70" s="45">
        <v>4</v>
      </c>
      <c r="Q70" s="47">
        <v>46054</v>
      </c>
      <c r="R70" s="47">
        <v>46387</v>
      </c>
      <c r="S70" s="48">
        <f t="shared" si="3"/>
        <v>49.5</v>
      </c>
      <c r="T70" s="45" t="s">
        <v>589</v>
      </c>
      <c r="U70" s="45"/>
      <c r="V70" s="49">
        <f>+IFERROR(VLOOKUP($M70,ACTIVIDADES!$B$9:$Q$494,10,0),"")</f>
        <v>1</v>
      </c>
      <c r="W70" s="50" t="str">
        <f>+IFERROR(VLOOKUP($M70,ACTIVIDADES!$B$9:$Q$494,11,0)," ")</f>
        <v xml:space="preserve">Se realizó la capacitación al conductor de los formatos </v>
      </c>
      <c r="X70" s="51" t="str">
        <f>+IFERROR(VLOOKUP($M70,ACTIVIDADES!$B$9:$Q$494,12,0),"")</f>
        <v>https://dnbcgovco-my.sharepoint.com/:f:/g/personal/planeacion_dnbc_gov_co/IgDhYmMZWLOWRZ-8Bgt_Qa1fAVrnM32Mxr9QT5T3GErSv4I?e=yXGCWf</v>
      </c>
      <c r="Y70" s="52">
        <f>+IFERROR(VLOOKUP($M70,ACTIVIDADES!$B$9:$Q$494,13,0),"")</f>
        <v>46153</v>
      </c>
      <c r="Z70" s="53" t="str">
        <f>+IFERROR(VLOOKUP($M70,ACTIVIDADES!$B$9:$Q$494,14,0),"")</f>
        <v>Se adjunta acta de reunión del mes de abril donde se capacita al conductor</v>
      </c>
      <c r="AA70" s="49">
        <f>+IFERROR(VLOOKUP($M70,ACTIVIDADES!$B$9:$Q$494,15,0),"")</f>
        <v>1</v>
      </c>
      <c r="AB70" s="54" t="str">
        <f>+IFERROR(VLOOKUP($M70,ACTIVIDADES!$B$9:$Q$494,16,0),"")</f>
        <v>CUMPLIDO</v>
      </c>
      <c r="AC70" s="144">
        <v>46171</v>
      </c>
      <c r="AD70" s="30">
        <v>0.25</v>
      </c>
      <c r="AE70" s="29" t="s">
        <v>3827</v>
      </c>
      <c r="AF70" s="29" t="s">
        <v>4</v>
      </c>
      <c r="AG70" s="29" t="s">
        <v>3737</v>
      </c>
      <c r="AH70" s="29" t="s">
        <v>593</v>
      </c>
      <c r="AI70" s="29" t="s">
        <v>3752</v>
      </c>
      <c r="AJ70" s="55">
        <f>+IFERROR(VLOOKUP($M70,ACTIVIDADES!$B$9:$T$494,17,0),"")</f>
        <v>1</v>
      </c>
      <c r="AK70" s="80" t="str">
        <f>+IFERROR(VLOOKUP($M70,ACTIVIDADES!$B$9:$T$494,18,0),"")</f>
        <v xml:space="preserve">Se realaizó lacapacitación al conductorde todos los formatos </v>
      </c>
      <c r="AL70" s="80" t="str">
        <f>+IFERROR(VLOOKUP($M70,ACTIVIDADES!$B$9:$T$494,19,0),"")</f>
        <v>https://dnbcgovco-my.sharepoint.com/:f:/g/personal/planeacion_dnbc_gov_co/IgDjFeFpC4uhS5oeK97Jh9HtAeSD9mhp9iccyVIjcrqJ2SU?e=38n0fw</v>
      </c>
      <c r="AM70" s="55">
        <f>+IFERROR(VLOOKUP($M70,ACTIVIDADES!$B$9:$X$495,20,0),0)</f>
        <v>46214</v>
      </c>
      <c r="AN70" s="55" t="str">
        <f>+IFERROR(VLOOKUP($M70,ACTIVIDADES!$B$9:$X$495,21,0),0)</f>
        <v>Se incluye acta del mes de abirl donde se socializa información con el conductor</v>
      </c>
      <c r="AO70" s="55">
        <v>0.5</v>
      </c>
      <c r="AP70" s="150" t="str">
        <f>+IFERROR(VLOOKUP($M70,ACTIVIDADES!$B$9:$X$495,23,0),0)</f>
        <v>CUMPLIDO</v>
      </c>
      <c r="AQ70" s="129">
        <v>46245</v>
      </c>
      <c r="AR70" s="172">
        <v>0.25</v>
      </c>
      <c r="AS70" s="72" t="s">
        <v>5818</v>
      </c>
      <c r="AT70" s="29" t="s">
        <v>4</v>
      </c>
      <c r="AU70" s="57" t="s">
        <v>3639</v>
      </c>
      <c r="AV70" s="193" t="s">
        <v>3639</v>
      </c>
      <c r="AW70" s="193" t="s">
        <v>3639</v>
      </c>
      <c r="AX70" s="57" t="s">
        <v>3739</v>
      </c>
      <c r="AY70" s="176" t="str">
        <f t="shared" si="2"/>
        <v>EN EJECUCIÓN</v>
      </c>
      <c r="AZ70" s="55" t="str">
        <f>+IFERROR(VLOOKUP($M70,ACTIVIDADES!$B$9:$T$494,25,0),"")</f>
        <v/>
      </c>
      <c r="BA70" s="55" t="str">
        <f>+IFERROR(VLOOKUP($M70,ACTIVIDADES!$B$9:$T$494,26,0),"")</f>
        <v/>
      </c>
      <c r="BB70" s="55" t="str">
        <f>+IFERROR(VLOOKUP($M70,ACTIVIDADES!$B$9:$T$494,27,0),"")</f>
        <v/>
      </c>
      <c r="BC70" s="55" t="str">
        <f>+IFERROR(VLOOKUP($M70,ACTIVIDADES!$B$9:$T$494,28,0),"")</f>
        <v/>
      </c>
      <c r="BD70" s="55" t="str">
        <f>+IFERROR(VLOOKUP($M70,ACTIVIDADES!$B$9:$T$494,29,0),"")</f>
        <v/>
      </c>
      <c r="BE70" s="55" t="str">
        <f>+IFERROR(VLOOKUP($M70,ACTIVIDADES!$B$9:$T$494,30,0),"")</f>
        <v/>
      </c>
      <c r="BF70" s="58"/>
      <c r="BG70" s="58"/>
      <c r="BH70" s="59"/>
      <c r="BI70" s="59" t="s">
        <v>580</v>
      </c>
      <c r="BJ70" s="60" t="s">
        <v>3635</v>
      </c>
      <c r="BK70" s="61" t="s">
        <v>593</v>
      </c>
      <c r="BL70" s="62"/>
      <c r="BM70" s="55" t="str">
        <f>+IFERROR(VLOOKUP($M70,ACTIVIDADES!$B$9:$T$494,31,0),"")</f>
        <v/>
      </c>
      <c r="BN70" s="55" t="str">
        <f>+IFERROR(VLOOKUP($M70,ACTIVIDADES!$B$9:$T$494,32,0),"")</f>
        <v/>
      </c>
      <c r="BO70" s="55" t="str">
        <f>+IFERROR(VLOOKUP($M70,ACTIVIDADES!$B$9:$T$494,33,0),"")</f>
        <v/>
      </c>
      <c r="BP70" s="55" t="str">
        <f>+IFERROR(VLOOKUP($M70,ACTIVIDADES!$B$9:$T$494,34,0),"")</f>
        <v/>
      </c>
      <c r="BQ70" s="55" t="str">
        <f>+IFERROR(VLOOKUP($M70,ACTIVIDADES!$B$9:$T$494,35,0),"")</f>
        <v/>
      </c>
      <c r="BR70" s="55" t="str">
        <f>+IFERROR(VLOOKUP($M70,ACTIVIDADES!$B$9:$T$494,36,0),"")</f>
        <v/>
      </c>
      <c r="BS70" s="55" t="str">
        <f>+IFERROR(VLOOKUP($M70,ACTIVIDADES!$B$9:$T$494,37,0),"")</f>
        <v/>
      </c>
      <c r="BT70" s="58"/>
      <c r="BU70" s="58"/>
      <c r="BV70" s="59"/>
      <c r="BW70" s="59" t="s">
        <v>580</v>
      </c>
      <c r="BX70" s="60" t="s">
        <v>3635</v>
      </c>
      <c r="BY70" s="61" t="s">
        <v>593</v>
      </c>
      <c r="BZ70" s="62"/>
      <c r="CA70" s="7"/>
      <c r="CB70" s="7"/>
      <c r="CC70" s="7"/>
      <c r="CD70" s="7"/>
      <c r="CE70" s="7"/>
      <c r="CF70" s="7"/>
      <c r="CG70" s="7"/>
      <c r="CH70" s="7"/>
      <c r="CI70" s="7"/>
      <c r="CJ70" s="7"/>
      <c r="CK70" s="7"/>
      <c r="CL70" s="7"/>
      <c r="CM70" s="7"/>
      <c r="CN70" s="7"/>
      <c r="CO70" s="7"/>
      <c r="CP70" s="7"/>
      <c r="CQ70" s="7"/>
    </row>
    <row r="71" spans="1:95" ht="129.75" customHeight="1" x14ac:dyDescent="0.35">
      <c r="A71" s="40">
        <f t="shared" si="1"/>
        <v>63</v>
      </c>
      <c r="B71" s="40" t="s">
        <v>521</v>
      </c>
      <c r="C71" s="40">
        <v>2021</v>
      </c>
      <c r="D71" s="40" t="s">
        <v>3734</v>
      </c>
      <c r="E71" s="323"/>
      <c r="F71" s="40" t="s">
        <v>792</v>
      </c>
      <c r="G71" s="40" t="s">
        <v>4640</v>
      </c>
      <c r="H71" s="41" t="s">
        <v>4683</v>
      </c>
      <c r="I71" s="42"/>
      <c r="J71" s="43" t="s">
        <v>5019</v>
      </c>
      <c r="K71" s="43" t="s">
        <v>5020</v>
      </c>
      <c r="L71" s="44" t="s">
        <v>1153</v>
      </c>
      <c r="M71" s="45" t="s">
        <v>2686</v>
      </c>
      <c r="N71" s="46" t="s">
        <v>2687</v>
      </c>
      <c r="O71" s="45" t="s">
        <v>2688</v>
      </c>
      <c r="P71" s="45">
        <v>9</v>
      </c>
      <c r="Q71" s="47">
        <v>46113</v>
      </c>
      <c r="R71" s="47">
        <v>46387</v>
      </c>
      <c r="S71" s="48">
        <f t="shared" si="3"/>
        <v>40.5</v>
      </c>
      <c r="T71" s="45" t="s">
        <v>589</v>
      </c>
      <c r="U71" s="45"/>
      <c r="V71" s="49">
        <f>+IFERROR(VLOOKUP($M71,ACTIVIDADES!$B$9:$Q$494,10,0),"")</f>
        <v>1</v>
      </c>
      <c r="W71" s="50" t="str">
        <f>+IFERROR(VLOOKUP($M71,ACTIVIDADES!$B$9:$Q$494,11,0)," ")</f>
        <v xml:space="preserve">En el formato BD_ Vehículos se lleva un seguimiento mensual De SOAT, Impuestos, Revisión Tecnomecánica, Multas </v>
      </c>
      <c r="X71" s="51" t="str">
        <f>+IFERROR(VLOOKUP($M71,ACTIVIDADES!$B$9:$Q$494,12,0),"")</f>
        <v>https://dnbcgovco-my.sharepoint.com/:f:/g/personal/planeacion_dnbc_gov_co/IgAP202B7djhSJQsRgfTcy9DAbTIvVxEEdBhOKzOHK0a6gc?e=ubNaP4</v>
      </c>
      <c r="Y71" s="52">
        <f>+IFERROR(VLOOKUP($M71,ACTIVIDADES!$B$9:$Q$494,13,0),"")</f>
        <v>46153</v>
      </c>
      <c r="Z71" s="53" t="str">
        <f>+IFERROR(VLOOKUP($M71,ACTIVIDADES!$B$9:$Q$494,14,0),"")</f>
        <v>Se evidencian seguimientos de los meses de enero a abril de 2026</v>
      </c>
      <c r="AA71" s="49">
        <f>+IFERROR(VLOOKUP($M71,ACTIVIDADES!$B$9:$Q$494,15,0),"")</f>
        <v>0.44444444444444442</v>
      </c>
      <c r="AB71" s="54" t="str">
        <f>+IFERROR(VLOOKUP($M71,ACTIVIDADES!$B$9:$Q$494,16,0),"")</f>
        <v>EJECUCIÓN</v>
      </c>
      <c r="AC71" s="144">
        <v>46171</v>
      </c>
      <c r="AD71" s="29">
        <v>0.33</v>
      </c>
      <c r="AE71" s="30" t="s">
        <v>5785</v>
      </c>
      <c r="AF71" s="29" t="s">
        <v>4</v>
      </c>
      <c r="AG71" s="29" t="s">
        <v>3737</v>
      </c>
      <c r="AH71" s="29" t="s">
        <v>3737</v>
      </c>
      <c r="AI71" s="29" t="s">
        <v>3737</v>
      </c>
      <c r="AJ71" s="55">
        <f>+IFERROR(VLOOKUP($M71,ACTIVIDADES!$B$9:$T$494,17,0),"")</f>
        <v>1</v>
      </c>
      <c r="AK71" s="80" t="str">
        <f>+IFERROR(VLOOKUP($M71,ACTIVIDADES!$B$9:$T$494,18,0),"")</f>
        <v xml:space="preserve">SE manda un correo mensual con el seguimiento de los vehículos relacionand el formato BD_Vehículosdonde se observa el SOAT, Impuestos, Revisión tecnomecánica y multas, y ademas un informe de los vehículos propios de la DNBC </v>
      </c>
      <c r="AL71" s="80" t="str">
        <f>+IFERROR(VLOOKUP($M71,ACTIVIDADES!$B$9:$T$494,19,0),"")</f>
        <v>https://dnbcgovco-my.sharepoint.com/:f:/g/personal/planeacion_dnbc_gov_co/IgDjvmrPDpD5RZimW-r6S0xWAV-qstmVjvb8b-vmdSL9-ro?e=4BUetk</v>
      </c>
      <c r="AM71" s="55">
        <f>+IFERROR(VLOOKUP($M71,ACTIVIDADES!$B$9:$X$495,20,0),0)</f>
        <v>46214</v>
      </c>
      <c r="AN71" s="55" t="str">
        <f>+IFERROR(VLOOKUP($M71,ACTIVIDADES!$B$9:$X$495,21,0),0)</f>
        <v>Se incluyen correos de seguimiento del primer semestre de la vigencia 2026</v>
      </c>
      <c r="AO71" s="55">
        <f>+IFERROR(VLOOKUP($M71,ACTIVIDADES!$B$9:$X$495,22,0),0)</f>
        <v>0.66666666666666663</v>
      </c>
      <c r="AP71" s="145" t="str">
        <f>+IFERROR(VLOOKUP($M71,ACTIVIDADES!$B$9:$X$495,23,0),0)</f>
        <v>EN EJECUCIÓN</v>
      </c>
      <c r="AQ71" s="129">
        <v>46245</v>
      </c>
      <c r="AR71" s="172">
        <v>0.66</v>
      </c>
      <c r="AS71" s="72" t="s">
        <v>3828</v>
      </c>
      <c r="AT71" s="29" t="s">
        <v>4</v>
      </c>
      <c r="AU71" s="57" t="s">
        <v>3639</v>
      </c>
      <c r="AV71" s="193" t="s">
        <v>3639</v>
      </c>
      <c r="AW71" s="193" t="s">
        <v>3639</v>
      </c>
      <c r="AX71" s="57" t="s">
        <v>3739</v>
      </c>
      <c r="AY71" s="176" t="str">
        <f t="shared" si="2"/>
        <v>EN EJECUCIÓN</v>
      </c>
      <c r="AZ71" s="55" t="str">
        <f>+IFERROR(VLOOKUP($M71,ACTIVIDADES!$B$9:$T$494,25,0),"")</f>
        <v/>
      </c>
      <c r="BA71" s="55" t="str">
        <f>+IFERROR(VLOOKUP($M71,ACTIVIDADES!$B$9:$T$494,26,0),"")</f>
        <v/>
      </c>
      <c r="BB71" s="55" t="str">
        <f>+IFERROR(VLOOKUP($M71,ACTIVIDADES!$B$9:$T$494,27,0),"")</f>
        <v/>
      </c>
      <c r="BC71" s="55" t="str">
        <f>+IFERROR(VLOOKUP($M71,ACTIVIDADES!$B$9:$T$494,28,0),"")</f>
        <v/>
      </c>
      <c r="BD71" s="55" t="str">
        <f>+IFERROR(VLOOKUP($M71,ACTIVIDADES!$B$9:$T$494,29,0),"")</f>
        <v/>
      </c>
      <c r="BE71" s="55" t="str">
        <f>+IFERROR(VLOOKUP($M71,ACTIVIDADES!$B$9:$T$494,30,0),"")</f>
        <v/>
      </c>
      <c r="BF71" s="58"/>
      <c r="BG71" s="58"/>
      <c r="BH71" s="59"/>
      <c r="BI71" s="59" t="s">
        <v>580</v>
      </c>
      <c r="BJ71" s="60" t="s">
        <v>3635</v>
      </c>
      <c r="BK71" s="61" t="s">
        <v>593</v>
      </c>
      <c r="BL71" s="62"/>
      <c r="BM71" s="55" t="str">
        <f>+IFERROR(VLOOKUP($M71,ACTIVIDADES!$B$9:$T$494,31,0),"")</f>
        <v/>
      </c>
      <c r="BN71" s="55" t="str">
        <f>+IFERROR(VLOOKUP($M71,ACTIVIDADES!$B$9:$T$494,32,0),"")</f>
        <v/>
      </c>
      <c r="BO71" s="55" t="str">
        <f>+IFERROR(VLOOKUP($M71,ACTIVIDADES!$B$9:$T$494,33,0),"")</f>
        <v/>
      </c>
      <c r="BP71" s="55" t="str">
        <f>+IFERROR(VLOOKUP($M71,ACTIVIDADES!$B$9:$T$494,34,0),"")</f>
        <v/>
      </c>
      <c r="BQ71" s="55" t="str">
        <f>+IFERROR(VLOOKUP($M71,ACTIVIDADES!$B$9:$T$494,35,0),"")</f>
        <v/>
      </c>
      <c r="BR71" s="55" t="str">
        <f>+IFERROR(VLOOKUP($M71,ACTIVIDADES!$B$9:$T$494,36,0),"")</f>
        <v/>
      </c>
      <c r="BS71" s="55" t="str">
        <f>+IFERROR(VLOOKUP($M71,ACTIVIDADES!$B$9:$T$494,37,0),"")</f>
        <v/>
      </c>
      <c r="BT71" s="58"/>
      <c r="BU71" s="58"/>
      <c r="BV71" s="59"/>
      <c r="BW71" s="59" t="s">
        <v>580</v>
      </c>
      <c r="BX71" s="60" t="s">
        <v>3635</v>
      </c>
      <c r="BY71" s="61" t="s">
        <v>593</v>
      </c>
      <c r="BZ71" s="62"/>
      <c r="CA71" s="7"/>
      <c r="CB71" s="7"/>
      <c r="CC71" s="7"/>
      <c r="CD71" s="7"/>
      <c r="CE71" s="7"/>
      <c r="CF71" s="7"/>
      <c r="CG71" s="7"/>
      <c r="CH71" s="7"/>
      <c r="CI71" s="7"/>
      <c r="CJ71" s="7"/>
      <c r="CK71" s="7"/>
      <c r="CL71" s="7"/>
      <c r="CM71" s="7"/>
      <c r="CN71" s="7"/>
      <c r="CO71" s="7"/>
      <c r="CP71" s="7"/>
      <c r="CQ71" s="7"/>
    </row>
    <row r="72" spans="1:95" ht="93" customHeight="1" x14ac:dyDescent="0.35">
      <c r="A72" s="40">
        <f t="shared" si="1"/>
        <v>64</v>
      </c>
      <c r="B72" s="40" t="s">
        <v>521</v>
      </c>
      <c r="C72" s="40">
        <v>2021</v>
      </c>
      <c r="D72" s="40" t="s">
        <v>3734</v>
      </c>
      <c r="E72" s="323"/>
      <c r="F72" s="40" t="s">
        <v>801</v>
      </c>
      <c r="G72" s="40" t="s">
        <v>4640</v>
      </c>
      <c r="H72" s="41" t="s">
        <v>4684</v>
      </c>
      <c r="I72" s="42"/>
      <c r="J72" s="43" t="s">
        <v>5007</v>
      </c>
      <c r="K72" s="43" t="s">
        <v>3811</v>
      </c>
      <c r="L72" s="44" t="s">
        <v>1153</v>
      </c>
      <c r="M72" s="45" t="s">
        <v>2632</v>
      </c>
      <c r="N72" s="46" t="s">
        <v>2633</v>
      </c>
      <c r="O72" s="45" t="s">
        <v>2634</v>
      </c>
      <c r="P72" s="45">
        <v>1</v>
      </c>
      <c r="Q72" s="47">
        <v>46143</v>
      </c>
      <c r="R72" s="47">
        <v>46295</v>
      </c>
      <c r="S72" s="48">
        <f t="shared" si="3"/>
        <v>22.349999999999998</v>
      </c>
      <c r="T72" s="45" t="s">
        <v>589</v>
      </c>
      <c r="U72" s="45"/>
      <c r="V72" s="49">
        <f>+IFERROR(VLOOKUP($M72,ACTIVIDADES!$B$9:$Q$494,10,0),"")</f>
        <v>0</v>
      </c>
      <c r="W72" s="50" t="str">
        <f>+IFERROR(VLOOKUP($M72,ACTIVIDADES!$B$9:$Q$494,11,0)," ")</f>
        <v>En proceso de establecer e implementar los lineamientos</v>
      </c>
      <c r="X72" s="51" t="str">
        <f>+IFERROR(VLOOKUP($M72,ACTIVIDADES!$B$9:$Q$494,12,0),"")</f>
        <v>https://dnbcgovco-my.sharepoint.com/:f:/g/personal/planeacion_dnbc_gov_co/IgAxKh_R381MRKHRH5ckBwXrAeva_s4MMsrvqH4ooLP_2w8?e=LHhXjO</v>
      </c>
      <c r="Y72" s="52">
        <f>+IFERROR(VLOOKUP($M72,ACTIVIDADES!$B$9:$Q$494,13,0),"")</f>
        <v>46153</v>
      </c>
      <c r="Z72" s="53" t="str">
        <f>+IFERROR(VLOOKUP($M72,ACTIVIDADES!$B$9:$Q$494,14,0),"")</f>
        <v>No se evidencia avance para el periodo</v>
      </c>
      <c r="AA72" s="49">
        <f>+IFERROR(VLOOKUP($M72,ACTIVIDADES!$B$9:$Q$494,15,0),"")</f>
        <v>0</v>
      </c>
      <c r="AB72" s="54" t="str">
        <f>+IFERROR(VLOOKUP($M72,ACTIVIDADES!$B$9:$Q$494,16,0),"")</f>
        <v>EJECUCIÓN</v>
      </c>
      <c r="AC72" s="144">
        <v>46170</v>
      </c>
      <c r="AD72" s="29">
        <v>0</v>
      </c>
      <c r="AE72" s="29" t="s">
        <v>3741</v>
      </c>
      <c r="AF72" s="28" t="s">
        <v>580</v>
      </c>
      <c r="AG72" s="29" t="s">
        <v>3737</v>
      </c>
      <c r="AH72" s="29" t="s">
        <v>3737</v>
      </c>
      <c r="AI72" s="29" t="s">
        <v>3737</v>
      </c>
      <c r="AJ72" s="55">
        <f>+IFERROR(VLOOKUP($M72,ACTIVIDADES!$B$9:$T$494,17,0),"")</f>
        <v>0.5</v>
      </c>
      <c r="AK72" s="80" t="str">
        <f>+IFERROR(VLOOKUP($M72,ACTIVIDADES!$B$9:$T$494,18,0),"")</f>
        <v>Se incluye borrador donde se establecen los lineamientos del uso y designación  de las líneas telefónicas</v>
      </c>
      <c r="AL72" s="80" t="str">
        <f>+IFERROR(VLOOKUP($M72,ACTIVIDADES!$B$9:$T$494,19,0),"")</f>
        <v>https://dnbcgovco-my.sharepoint.com/:f:/g/personal/planeacion_dnbc_gov_co/IgAhkpBHQdyLQq8PF960dhXHAejEbH1h4s1agZQbDXZ6T4E?e=8JD9Or</v>
      </c>
      <c r="AM72" s="55">
        <f>+IFERROR(VLOOKUP($M72,ACTIVIDADES!$B$9:$X$495,20,0),0)</f>
        <v>46214</v>
      </c>
      <c r="AN72" s="55" t="str">
        <f>+IFERROR(VLOOKUP($M72,ACTIVIDADES!$B$9:$X$495,21,0),0)</f>
        <v>Se incluye borrador donde se establecen los lineamientos del uso y designación  de las líneas telefónicas. Se debe continuar con la documentación de esta información en alguno de los documentos SIGE del proceso</v>
      </c>
      <c r="AO72" s="55">
        <f>+IFERROR(VLOOKUP($M72,ACTIVIDADES!$B$9:$X$495,22,0),0)</f>
        <v>0.5</v>
      </c>
      <c r="AP72" s="145" t="str">
        <f>+IFERROR(VLOOKUP($M72,ACTIVIDADES!$B$9:$X$495,23,0),0)</f>
        <v>EN EJECUCIÓN</v>
      </c>
      <c r="AQ72" s="129">
        <v>46245</v>
      </c>
      <c r="AR72" s="172">
        <v>0.5</v>
      </c>
      <c r="AS72" s="72" t="s">
        <v>3812</v>
      </c>
      <c r="AT72" s="29" t="s">
        <v>4</v>
      </c>
      <c r="AU72" s="57" t="s">
        <v>3639</v>
      </c>
      <c r="AV72" s="193" t="s">
        <v>3639</v>
      </c>
      <c r="AW72" s="193" t="s">
        <v>3639</v>
      </c>
      <c r="AX72" s="57" t="s">
        <v>3739</v>
      </c>
      <c r="AY72" s="176" t="str">
        <f t="shared" si="2"/>
        <v>EN EJECUCIÓN</v>
      </c>
      <c r="AZ72" s="55" t="str">
        <f>+IFERROR(VLOOKUP($M72,ACTIVIDADES!$B$9:$T$494,25,0),"")</f>
        <v/>
      </c>
      <c r="BA72" s="55" t="str">
        <f>+IFERROR(VLOOKUP($M72,ACTIVIDADES!$B$9:$T$494,26,0),"")</f>
        <v/>
      </c>
      <c r="BB72" s="55" t="str">
        <f>+IFERROR(VLOOKUP($M72,ACTIVIDADES!$B$9:$T$494,27,0),"")</f>
        <v/>
      </c>
      <c r="BC72" s="55" t="str">
        <f>+IFERROR(VLOOKUP($M72,ACTIVIDADES!$B$9:$T$494,28,0),"")</f>
        <v/>
      </c>
      <c r="BD72" s="55" t="str">
        <f>+IFERROR(VLOOKUP($M72,ACTIVIDADES!$B$9:$T$494,29,0),"")</f>
        <v/>
      </c>
      <c r="BE72" s="55" t="str">
        <f>+IFERROR(VLOOKUP($M72,ACTIVIDADES!$B$9:$T$494,30,0),"")</f>
        <v/>
      </c>
      <c r="BF72" s="58"/>
      <c r="BG72" s="58"/>
      <c r="BH72" s="59"/>
      <c r="BI72" s="59" t="s">
        <v>580</v>
      </c>
      <c r="BJ72" s="60" t="s">
        <v>3635</v>
      </c>
      <c r="BK72" s="61" t="s">
        <v>593</v>
      </c>
      <c r="BL72" s="62"/>
      <c r="BM72" s="55" t="str">
        <f>+IFERROR(VLOOKUP($M72,ACTIVIDADES!$B$9:$T$494,31,0),"")</f>
        <v/>
      </c>
      <c r="BN72" s="55" t="str">
        <f>+IFERROR(VLOOKUP($M72,ACTIVIDADES!$B$9:$T$494,32,0),"")</f>
        <v/>
      </c>
      <c r="BO72" s="55" t="str">
        <f>+IFERROR(VLOOKUP($M72,ACTIVIDADES!$B$9:$T$494,33,0),"")</f>
        <v/>
      </c>
      <c r="BP72" s="55" t="str">
        <f>+IFERROR(VLOOKUP($M72,ACTIVIDADES!$B$9:$T$494,34,0),"")</f>
        <v/>
      </c>
      <c r="BQ72" s="55" t="str">
        <f>+IFERROR(VLOOKUP($M72,ACTIVIDADES!$B$9:$T$494,35,0),"")</f>
        <v/>
      </c>
      <c r="BR72" s="55" t="str">
        <f>+IFERROR(VLOOKUP($M72,ACTIVIDADES!$B$9:$T$494,36,0),"")</f>
        <v/>
      </c>
      <c r="BS72" s="55" t="str">
        <f>+IFERROR(VLOOKUP($M72,ACTIVIDADES!$B$9:$T$494,37,0),"")</f>
        <v/>
      </c>
      <c r="BT72" s="58"/>
      <c r="BU72" s="58"/>
      <c r="BV72" s="59"/>
      <c r="BW72" s="59" t="s">
        <v>580</v>
      </c>
      <c r="BX72" s="60" t="s">
        <v>3635</v>
      </c>
      <c r="BY72" s="61" t="s">
        <v>593</v>
      </c>
      <c r="BZ72" s="62"/>
      <c r="CA72" s="7"/>
      <c r="CB72" s="7"/>
      <c r="CC72" s="7"/>
      <c r="CD72" s="7"/>
      <c r="CE72" s="7"/>
      <c r="CF72" s="7"/>
      <c r="CG72" s="7"/>
      <c r="CH72" s="7"/>
      <c r="CI72" s="7"/>
      <c r="CJ72" s="7"/>
      <c r="CK72" s="7"/>
      <c r="CL72" s="7"/>
      <c r="CM72" s="7"/>
      <c r="CN72" s="7"/>
      <c r="CO72" s="7"/>
      <c r="CP72" s="7"/>
      <c r="CQ72" s="7"/>
    </row>
    <row r="73" spans="1:95" ht="93" customHeight="1" x14ac:dyDescent="0.35">
      <c r="A73" s="40">
        <f t="shared" si="1"/>
        <v>65</v>
      </c>
      <c r="B73" s="40" t="s">
        <v>521</v>
      </c>
      <c r="C73" s="40">
        <v>2021</v>
      </c>
      <c r="D73" s="40" t="s">
        <v>3734</v>
      </c>
      <c r="E73" s="323"/>
      <c r="F73" s="40" t="s">
        <v>801</v>
      </c>
      <c r="G73" s="40" t="s">
        <v>4640</v>
      </c>
      <c r="H73" s="41" t="s">
        <v>4684</v>
      </c>
      <c r="I73" s="42"/>
      <c r="J73" s="43" t="s">
        <v>5007</v>
      </c>
      <c r="K73" s="43" t="s">
        <v>3811</v>
      </c>
      <c r="L73" s="44" t="s">
        <v>1153</v>
      </c>
      <c r="M73" s="45" t="s">
        <v>2648</v>
      </c>
      <c r="N73" s="46" t="s">
        <v>5477</v>
      </c>
      <c r="O73" s="45" t="s">
        <v>5676</v>
      </c>
      <c r="P73" s="45">
        <v>8</v>
      </c>
      <c r="Q73" s="47">
        <v>46143</v>
      </c>
      <c r="R73" s="47">
        <v>46387</v>
      </c>
      <c r="S73" s="48">
        <f t="shared" si="3"/>
        <v>36</v>
      </c>
      <c r="T73" s="45" t="s">
        <v>589</v>
      </c>
      <c r="U73" s="45"/>
      <c r="V73" s="49">
        <f>+IFERROR(VLOOKUP($M73,ACTIVIDADES!$B$9:$Q$494,10,0),"")</f>
        <v>0</v>
      </c>
      <c r="W73" s="50" t="str">
        <f>+IFERROR(VLOOKUP($M73,ACTIVIDADES!$B$9:$Q$494,11,0)," ")</f>
        <v xml:space="preserve">En proceso de realizar el seguimiento </v>
      </c>
      <c r="X73" s="51" t="str">
        <f>+IFERROR(VLOOKUP($M73,ACTIVIDADES!$B$9:$Q$494,12,0),"")</f>
        <v>https://dnbcgovco-my.sharepoint.com/:f:/g/personal/planeacion_dnbc_gov_co/IgCbtXVGDJ5QTo0p2NbFKi5EAXnKB942GaHQeTBOAdhtgWg?e=yBR63d</v>
      </c>
      <c r="Y73" s="52">
        <f>+IFERROR(VLOOKUP($M73,ACTIVIDADES!$B$9:$Q$494,13,0),"")</f>
        <v>46153</v>
      </c>
      <c r="Z73" s="53" t="str">
        <f>+IFERROR(VLOOKUP($M73,ACTIVIDADES!$B$9:$Q$494,14,0),"")</f>
        <v>No se evidencia avance para el periodo</v>
      </c>
      <c r="AA73" s="49">
        <f>+IFERROR(VLOOKUP($M73,ACTIVIDADES!$B$9:$Q$494,15,0),"")</f>
        <v>0</v>
      </c>
      <c r="AB73" s="54" t="str">
        <f>+IFERROR(VLOOKUP($M73,ACTIVIDADES!$B$9:$Q$494,16,0),"")</f>
        <v>EJECUCIÓN</v>
      </c>
      <c r="AC73" s="144">
        <v>46170</v>
      </c>
      <c r="AD73" s="29">
        <v>0</v>
      </c>
      <c r="AE73" s="29" t="s">
        <v>3741</v>
      </c>
      <c r="AF73" s="28" t="s">
        <v>580</v>
      </c>
      <c r="AG73" s="29" t="s">
        <v>3737</v>
      </c>
      <c r="AH73" s="29" t="s">
        <v>3737</v>
      </c>
      <c r="AI73" s="29" t="s">
        <v>3737</v>
      </c>
      <c r="AJ73" s="55">
        <f>+IFERROR(VLOOKUP($M73,ACTIVIDADES!$B$9:$T$494,17,0),"")</f>
        <v>1</v>
      </c>
      <c r="AK73" s="80" t="str">
        <f>+IFERROR(VLOOKUP($M73,ACTIVIDADES!$B$9:$T$494,18,0),"")</f>
        <v xml:space="preserve">Se realizó seguimiento de los meses de abril a Junio de las líneas telefónicas activas </v>
      </c>
      <c r="AL73" s="80" t="str">
        <f>+IFERROR(VLOOKUP($M73,ACTIVIDADES!$B$9:$T$494,19,0),"")</f>
        <v>https://dnbcgovco-my.sharepoint.com/:f:/g/personal/planeacion_dnbc_gov_co/IgCDCOjqbVngToY388R9MNRuAVo3kLHDjxIc4qs2YutuB9Y?e=x5D2ps</v>
      </c>
      <c r="AM73" s="55">
        <f>+IFERROR(VLOOKUP($M73,ACTIVIDADES!$B$9:$X$495,20,0),0)</f>
        <v>46214</v>
      </c>
      <c r="AN73" s="55" t="str">
        <f>+IFERROR(VLOOKUP($M73,ACTIVIDADES!$B$9:$X$495,21,0),0)</f>
        <v>Se incluye formato de seguimiento del segundo trimestre al estado de las lineas de telefono de la entidad</v>
      </c>
      <c r="AO73" s="55">
        <f>+IFERROR(VLOOKUP($M73,ACTIVIDADES!$B$9:$X$495,22,0),0)</f>
        <v>0.25</v>
      </c>
      <c r="AP73" s="145" t="str">
        <f>+IFERROR(VLOOKUP($M73,ACTIVIDADES!$B$9:$X$495,23,0),0)</f>
        <v>EN EJECUCIÓN</v>
      </c>
      <c r="AQ73" s="129">
        <v>46245</v>
      </c>
      <c r="AR73" s="172">
        <v>0.25</v>
      </c>
      <c r="AS73" s="72" t="s">
        <v>3813</v>
      </c>
      <c r="AT73" s="29" t="s">
        <v>4</v>
      </c>
      <c r="AU73" s="57" t="s">
        <v>3639</v>
      </c>
      <c r="AV73" s="193" t="s">
        <v>3639</v>
      </c>
      <c r="AW73" s="193" t="s">
        <v>3639</v>
      </c>
      <c r="AX73" s="57" t="s">
        <v>3739</v>
      </c>
      <c r="AY73" s="176" t="str">
        <f t="shared" si="2"/>
        <v>EN EJECUCIÓN</v>
      </c>
      <c r="AZ73" s="55" t="str">
        <f>+IFERROR(VLOOKUP($M73,ACTIVIDADES!$B$9:$T$494,25,0),"")</f>
        <v/>
      </c>
      <c r="BA73" s="55" t="str">
        <f>+IFERROR(VLOOKUP($M73,ACTIVIDADES!$B$9:$T$494,26,0),"")</f>
        <v/>
      </c>
      <c r="BB73" s="55" t="str">
        <f>+IFERROR(VLOOKUP($M73,ACTIVIDADES!$B$9:$T$494,27,0),"")</f>
        <v/>
      </c>
      <c r="BC73" s="55" t="str">
        <f>+IFERROR(VLOOKUP($M73,ACTIVIDADES!$B$9:$T$494,28,0),"")</f>
        <v/>
      </c>
      <c r="BD73" s="55" t="str">
        <f>+IFERROR(VLOOKUP($M73,ACTIVIDADES!$B$9:$T$494,29,0),"")</f>
        <v/>
      </c>
      <c r="BE73" s="55" t="str">
        <f>+IFERROR(VLOOKUP($M73,ACTIVIDADES!$B$9:$T$494,30,0),"")</f>
        <v/>
      </c>
      <c r="BF73" s="58"/>
      <c r="BG73" s="58"/>
      <c r="BH73" s="59"/>
      <c r="BI73" s="59" t="s">
        <v>580</v>
      </c>
      <c r="BJ73" s="60" t="s">
        <v>3635</v>
      </c>
      <c r="BK73" s="61" t="s">
        <v>593</v>
      </c>
      <c r="BL73" s="62"/>
      <c r="BM73" s="55" t="str">
        <f>+IFERROR(VLOOKUP($M73,ACTIVIDADES!$B$9:$T$494,31,0),"")</f>
        <v/>
      </c>
      <c r="BN73" s="55" t="str">
        <f>+IFERROR(VLOOKUP($M73,ACTIVIDADES!$B$9:$T$494,32,0),"")</f>
        <v/>
      </c>
      <c r="BO73" s="55" t="str">
        <f>+IFERROR(VLOOKUP($M73,ACTIVIDADES!$B$9:$T$494,33,0),"")</f>
        <v/>
      </c>
      <c r="BP73" s="55" t="str">
        <f>+IFERROR(VLOOKUP($M73,ACTIVIDADES!$B$9:$T$494,34,0),"")</f>
        <v/>
      </c>
      <c r="BQ73" s="55" t="str">
        <f>+IFERROR(VLOOKUP($M73,ACTIVIDADES!$B$9:$T$494,35,0),"")</f>
        <v/>
      </c>
      <c r="BR73" s="55" t="str">
        <f>+IFERROR(VLOOKUP($M73,ACTIVIDADES!$B$9:$T$494,36,0),"")</f>
        <v/>
      </c>
      <c r="BS73" s="55" t="str">
        <f>+IFERROR(VLOOKUP($M73,ACTIVIDADES!$B$9:$T$494,37,0),"")</f>
        <v/>
      </c>
      <c r="BT73" s="58"/>
      <c r="BU73" s="58"/>
      <c r="BV73" s="59"/>
      <c r="BW73" s="59" t="s">
        <v>580</v>
      </c>
      <c r="BX73" s="60" t="s">
        <v>3635</v>
      </c>
      <c r="BY73" s="61" t="s">
        <v>593</v>
      </c>
      <c r="BZ73" s="62"/>
      <c r="CA73" s="7"/>
      <c r="CB73" s="7"/>
      <c r="CC73" s="7"/>
      <c r="CD73" s="7"/>
      <c r="CE73" s="7"/>
      <c r="CF73" s="7"/>
      <c r="CG73" s="7"/>
      <c r="CH73" s="7"/>
      <c r="CI73" s="7"/>
      <c r="CJ73" s="7"/>
      <c r="CK73" s="7"/>
      <c r="CL73" s="7"/>
      <c r="CM73" s="7"/>
      <c r="CN73" s="7"/>
      <c r="CO73" s="7"/>
      <c r="CP73" s="7"/>
      <c r="CQ73" s="7"/>
    </row>
    <row r="74" spans="1:95" customFormat="1" ht="93" customHeight="1" x14ac:dyDescent="0.35">
      <c r="A74" s="40">
        <f t="shared" ref="A74:A100" si="4">+A73+1</f>
        <v>66</v>
      </c>
      <c r="B74" s="40" t="s">
        <v>521</v>
      </c>
      <c r="C74" s="40">
        <v>2021</v>
      </c>
      <c r="D74" s="40" t="s">
        <v>3734</v>
      </c>
      <c r="E74" s="323"/>
      <c r="F74" s="40" t="s">
        <v>800</v>
      </c>
      <c r="G74" s="40" t="s">
        <v>4640</v>
      </c>
      <c r="H74" s="41" t="s">
        <v>4685</v>
      </c>
      <c r="I74" s="42"/>
      <c r="J74" s="43" t="s">
        <v>5021</v>
      </c>
      <c r="K74" s="43" t="s">
        <v>5311</v>
      </c>
      <c r="L74" s="44" t="s">
        <v>1153</v>
      </c>
      <c r="M74" s="45" t="s">
        <v>2656</v>
      </c>
      <c r="N74" s="46" t="s">
        <v>2657</v>
      </c>
      <c r="O74" s="45" t="s">
        <v>2573</v>
      </c>
      <c r="P74" s="45">
        <v>1</v>
      </c>
      <c r="Q74" s="47">
        <v>46143</v>
      </c>
      <c r="R74" s="47">
        <v>46387</v>
      </c>
      <c r="S74" s="48">
        <f t="shared" si="3"/>
        <v>36</v>
      </c>
      <c r="T74" s="45" t="s">
        <v>589</v>
      </c>
      <c r="U74" s="45"/>
      <c r="V74" s="49">
        <f>+IFERROR(VLOOKUP($M74,ACTIVIDADES!$B$9:$Q$494,10,0),"")</f>
        <v>0</v>
      </c>
      <c r="W74" s="50" t="str">
        <f>+IFERROR(VLOOKUP($M74,ACTIVIDADES!$B$9:$Q$494,11,0)," ")</f>
        <v xml:space="preserve">En proceso de elaboración </v>
      </c>
      <c r="X74" s="51" t="str">
        <f>+IFERROR(VLOOKUP($M74,ACTIVIDADES!$B$9:$Q$494,12,0),"")</f>
        <v>https://dnbcgovco-my.sharepoint.com/:f:/g/personal/planeacion_dnbc_gov_co/IgBAElXmTwnbRoLljgv0eRE8AQhh8mKYzkyf4oeQmbRrdhk?e=g9l5w9</v>
      </c>
      <c r="Y74" s="52">
        <f>+IFERROR(VLOOKUP($M74,ACTIVIDADES!$B$9:$Q$494,13,0),"")</f>
        <v>46153</v>
      </c>
      <c r="Z74" s="53" t="str">
        <f>+IFERROR(VLOOKUP($M74,ACTIVIDADES!$B$9:$Q$494,14,0),"")</f>
        <v>No se evidencia avance para el periodo</v>
      </c>
      <c r="AA74" s="49">
        <f>+IFERROR(VLOOKUP($M74,ACTIVIDADES!$B$9:$Q$494,15,0),"")</f>
        <v>0</v>
      </c>
      <c r="AB74" s="54" t="str">
        <f>+IFERROR(VLOOKUP($M74,ACTIVIDADES!$B$9:$Q$494,16,0),"")</f>
        <v>EJECUCIÓN</v>
      </c>
      <c r="AC74" s="144">
        <v>46171</v>
      </c>
      <c r="AD74" s="29">
        <v>0</v>
      </c>
      <c r="AE74" s="29" t="s">
        <v>3741</v>
      </c>
      <c r="AF74" s="28" t="s">
        <v>580</v>
      </c>
      <c r="AG74" s="29" t="s">
        <v>3737</v>
      </c>
      <c r="AH74" s="29" t="s">
        <v>3737</v>
      </c>
      <c r="AI74" s="29" t="s">
        <v>3737</v>
      </c>
      <c r="AJ74" s="55">
        <f>+IFERROR(VLOOKUP($M74,ACTIVIDADES!$B$9:$T$494,17,0),"")</f>
        <v>0.5</v>
      </c>
      <c r="AK74" s="80" t="str">
        <f>+IFERROR(VLOOKUP($M74,ACTIVIDADES!$B$9:$T$494,18,0),"")</f>
        <v>Se adjunta borrador de la elaboración del manual de la realización de eventos en la entidad</v>
      </c>
      <c r="AL74" s="80" t="str">
        <f>+IFERROR(VLOOKUP($M74,ACTIVIDADES!$B$9:$T$494,19,0),"")</f>
        <v>https://dnbcgovco-my.sharepoint.com/:f:/g/personal/planeacion_dnbc_gov_co/IgA7HZiV3I3EQK9EzSq87P9IAX7djft8fnNWWhVuYe016xs?e=SrcXSf</v>
      </c>
      <c r="AM74" s="55">
        <f>+IFERROR(VLOOKUP($M74,ACTIVIDADES!$B$9:$X$495,20,0),0)</f>
        <v>46214</v>
      </c>
      <c r="AN74" s="55" t="str">
        <f>+IFERROR(VLOOKUP($M74,ACTIVIDADES!$B$9:$X$495,21,0),0)</f>
        <v>Se adjunta borrador de procedimiento, en trámite de revisión para inclusión en SIGE</v>
      </c>
      <c r="AO74" s="55">
        <f>+IFERROR(VLOOKUP($M74,ACTIVIDADES!$B$9:$X$495,22,0),0)</f>
        <v>0.5</v>
      </c>
      <c r="AP74" s="145" t="str">
        <f>+IFERROR(VLOOKUP($M74,ACTIVIDADES!$B$9:$X$495,23,0),0)</f>
        <v>EN EJECUCIÓN</v>
      </c>
      <c r="AQ74" s="129">
        <v>46245</v>
      </c>
      <c r="AR74" s="172">
        <v>0.5</v>
      </c>
      <c r="AS74" s="72" t="s">
        <v>3814</v>
      </c>
      <c r="AT74" s="29" t="s">
        <v>4</v>
      </c>
      <c r="AU74" s="57" t="s">
        <v>3639</v>
      </c>
      <c r="AV74" s="193" t="s">
        <v>3639</v>
      </c>
      <c r="AW74" s="193" t="s">
        <v>3639</v>
      </c>
      <c r="AX74" s="57" t="s">
        <v>3739</v>
      </c>
      <c r="AY74" s="176" t="str">
        <f t="shared" ref="AY74:AY137" si="5">IF(OR(AT74="C. OPORTUNAMENTE",AT74="C. EXTRATEMPORANEAMENTE"),"CUMPLIDAS",IF(AT74="VENCIDA","VENCIDAS",AT74))</f>
        <v>EN EJECUCIÓN</v>
      </c>
      <c r="AZ74" s="55" t="str">
        <f>+IFERROR(VLOOKUP($M74,ACTIVIDADES!$B$9:$T$494,25,0),"")</f>
        <v/>
      </c>
      <c r="BA74" s="55" t="str">
        <f>+IFERROR(VLOOKUP($M74,ACTIVIDADES!$B$9:$T$494,26,0),"")</f>
        <v/>
      </c>
      <c r="BB74" s="55" t="str">
        <f>+IFERROR(VLOOKUP($M74,ACTIVIDADES!$B$9:$T$494,27,0),"")</f>
        <v/>
      </c>
      <c r="BC74" s="55" t="str">
        <f>+IFERROR(VLOOKUP($M74,ACTIVIDADES!$B$9:$T$494,28,0),"")</f>
        <v/>
      </c>
      <c r="BD74" s="55" t="str">
        <f>+IFERROR(VLOOKUP($M74,ACTIVIDADES!$B$9:$T$494,29,0),"")</f>
        <v/>
      </c>
      <c r="BE74" s="55" t="str">
        <f>+IFERROR(VLOOKUP($M74,ACTIVIDADES!$B$9:$T$494,30,0),"")</f>
        <v/>
      </c>
      <c r="BF74" s="58"/>
      <c r="BG74" s="58"/>
      <c r="BH74" s="59"/>
      <c r="BI74" s="59" t="s">
        <v>580</v>
      </c>
      <c r="BJ74" s="60" t="s">
        <v>3635</v>
      </c>
      <c r="BK74" s="61" t="s">
        <v>593</v>
      </c>
      <c r="BL74" s="62"/>
      <c r="BM74" s="55" t="str">
        <f>+IFERROR(VLOOKUP($M74,ACTIVIDADES!$B$9:$T$494,31,0),"")</f>
        <v/>
      </c>
      <c r="BN74" s="55" t="str">
        <f>+IFERROR(VLOOKUP($M74,ACTIVIDADES!$B$9:$T$494,32,0),"")</f>
        <v/>
      </c>
      <c r="BO74" s="55" t="str">
        <f>+IFERROR(VLOOKUP($M74,ACTIVIDADES!$B$9:$T$494,33,0),"")</f>
        <v/>
      </c>
      <c r="BP74" s="55" t="str">
        <f>+IFERROR(VLOOKUP($M74,ACTIVIDADES!$B$9:$T$494,34,0),"")</f>
        <v/>
      </c>
      <c r="BQ74" s="55" t="str">
        <f>+IFERROR(VLOOKUP($M74,ACTIVIDADES!$B$9:$T$494,35,0),"")</f>
        <v/>
      </c>
      <c r="BR74" s="55" t="str">
        <f>+IFERROR(VLOOKUP($M74,ACTIVIDADES!$B$9:$T$494,36,0),"")</f>
        <v/>
      </c>
      <c r="BS74" s="55" t="str">
        <f>+IFERROR(VLOOKUP($M74,ACTIVIDADES!$B$9:$T$494,37,0),"")</f>
        <v/>
      </c>
      <c r="BT74" s="58"/>
      <c r="BU74" s="58"/>
      <c r="BV74" s="59"/>
      <c r="BW74" s="59" t="s">
        <v>580</v>
      </c>
      <c r="BX74" s="60" t="s">
        <v>3635</v>
      </c>
      <c r="BY74" s="61" t="s">
        <v>593</v>
      </c>
      <c r="BZ74" s="62"/>
      <c r="CA74" s="7"/>
      <c r="CB74" s="7"/>
      <c r="CC74" s="7"/>
      <c r="CD74" s="7"/>
      <c r="CE74" s="7"/>
      <c r="CF74" s="7"/>
      <c r="CG74" s="7"/>
      <c r="CH74" s="7"/>
      <c r="CI74" s="7"/>
      <c r="CJ74" s="7"/>
      <c r="CK74" s="7"/>
      <c r="CL74" s="7"/>
      <c r="CM74" s="7"/>
      <c r="CN74" s="7"/>
      <c r="CO74" s="7"/>
      <c r="CP74" s="7"/>
      <c r="CQ74" s="7"/>
    </row>
    <row r="75" spans="1:95" s="8" customFormat="1" ht="93" customHeight="1" x14ac:dyDescent="0.35">
      <c r="A75" s="40">
        <f t="shared" si="4"/>
        <v>67</v>
      </c>
      <c r="B75" s="40" t="s">
        <v>521</v>
      </c>
      <c r="C75" s="40">
        <v>2021</v>
      </c>
      <c r="D75" s="40" t="s">
        <v>3734</v>
      </c>
      <c r="E75" s="323"/>
      <c r="F75" s="40" t="s">
        <v>828</v>
      </c>
      <c r="G75" s="40" t="s">
        <v>4640</v>
      </c>
      <c r="H75" s="41" t="s">
        <v>352</v>
      </c>
      <c r="I75" s="42"/>
      <c r="J75" s="43" t="s">
        <v>5011</v>
      </c>
      <c r="K75" s="43" t="s">
        <v>5312</v>
      </c>
      <c r="L75" s="44" t="s">
        <v>1153</v>
      </c>
      <c r="M75" s="45" t="s">
        <v>1332</v>
      </c>
      <c r="N75" s="46" t="s">
        <v>1333</v>
      </c>
      <c r="O75" s="45" t="s">
        <v>5673</v>
      </c>
      <c r="P75" s="45">
        <v>4</v>
      </c>
      <c r="Q75" s="47">
        <v>46023</v>
      </c>
      <c r="R75" s="47">
        <v>46387</v>
      </c>
      <c r="S75" s="48">
        <f t="shared" si="3"/>
        <v>54</v>
      </c>
      <c r="T75" s="45" t="s">
        <v>1291</v>
      </c>
      <c r="U75" s="45"/>
      <c r="V75" s="49">
        <f>+IFERROR(VLOOKUP($M75,ACTIVIDADES!$B$9:$Q$494,10,0),"")</f>
        <v>0.25</v>
      </c>
      <c r="W75" s="50" t="str">
        <f>+IFERROR(VLOOKUP($M75,ACTIVIDADES!$B$9:$Q$494,11,0)," ")</f>
        <v>Se realiza durante el mes de abril el primer monitoreo de planes de mejora, así como la aprobación de su reformulación en Comité de Control Interno</v>
      </c>
      <c r="X75" s="51" t="str">
        <f>+IFERROR(VLOOKUP($M75,ACTIVIDADES!$B$9:$Q$494,12,0),"")</f>
        <v>https://dnbcgovco-my.sharepoint.com/:f:/g/personal/planeacion_dnbc_gov_co/IgDKtjIGM6TQRZiRK4q944amAfUlNwm8Q9aLRceFhhl58t8?e=gvQ8Yn</v>
      </c>
      <c r="Y75" s="52">
        <f>+IFERROR(VLOOKUP($M75,ACTIVIDADES!$B$9:$Q$494,13,0),"")</f>
        <v>46153</v>
      </c>
      <c r="Z75" s="53" t="str">
        <f>+IFERROR(VLOOKUP($M75,ACTIVIDADES!$B$9:$Q$494,14,0),"")</f>
        <v>Se realiza durante el mes de abril el primer monitoreo de planes de mejora, así como la aprobación de su reformulación en Comité de Control Interno</v>
      </c>
      <c r="AA75" s="49">
        <f>+IFERROR(VLOOKUP($M75,ACTIVIDADES!$B$9:$Q$494,15,0),"")</f>
        <v>0.25</v>
      </c>
      <c r="AB75" s="54" t="str">
        <f>+IFERROR(VLOOKUP($M75,ACTIVIDADES!$B$9:$Q$494,16,0),"")</f>
        <v>EJECUCIÓN</v>
      </c>
      <c r="AC75" s="149">
        <v>46177</v>
      </c>
      <c r="AD75" s="29">
        <v>0.25</v>
      </c>
      <c r="AE75" s="29" t="s">
        <v>3817</v>
      </c>
      <c r="AF75" s="29" t="s">
        <v>4</v>
      </c>
      <c r="AG75" s="29" t="s">
        <v>3737</v>
      </c>
      <c r="AH75" s="29" t="s">
        <v>3737</v>
      </c>
      <c r="AI75" s="29" t="s">
        <v>3737</v>
      </c>
      <c r="AJ75" s="55">
        <f>+IFERROR(VLOOKUP($M75,ACTIVIDADES!$B$9:$T$494,17,0),"")</f>
        <v>0.25</v>
      </c>
      <c r="AK75" s="80" t="str">
        <f>+IFERROR(VLOOKUP($M75,ACTIVIDADES!$B$9:$T$494,18,0),"")</f>
        <v>Se realiza monitoreo al primer trimestre. Primer informe se realiza con el seguimiento al segundo trimestre</v>
      </c>
      <c r="AL75" s="80" t="str">
        <f>+IFERROR(VLOOKUP($M75,ACTIVIDADES!$B$9:$T$494,19,0),"")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75" s="55">
        <f>+IFERROR(VLOOKUP($M75,ACTIVIDADES!$B$9:$X$495,20,0),0)</f>
        <v>46213</v>
      </c>
      <c r="AN75" s="55" t="str">
        <f>+IFERROR(VLOOKUP($M75,ACTIVIDADES!$B$9:$X$495,21,0),0)</f>
        <v>Se reporta seguimiento primer trimestre. Pendiente elaboración de informes</v>
      </c>
      <c r="AO75" s="55">
        <f>+IFERROR(VLOOKUP($M75,ACTIVIDADES!$B$9:$X$495,22,0),0)</f>
        <v>0.25</v>
      </c>
      <c r="AP75" s="145" t="str">
        <f>+IFERROR(VLOOKUP($M75,ACTIVIDADES!$B$9:$X$495,23,0),0)</f>
        <v>EN EJECUCIÓN</v>
      </c>
      <c r="AQ75" s="88">
        <v>46244</v>
      </c>
      <c r="AR75" s="55">
        <v>0.25</v>
      </c>
      <c r="AS75" s="57" t="s">
        <v>3795</v>
      </c>
      <c r="AT75" s="29" t="s">
        <v>4</v>
      </c>
      <c r="AU75" s="57" t="s">
        <v>3639</v>
      </c>
      <c r="AV75" s="193" t="s">
        <v>3639</v>
      </c>
      <c r="AW75" s="193" t="s">
        <v>3639</v>
      </c>
      <c r="AX75" s="57" t="s">
        <v>3739</v>
      </c>
      <c r="AY75" s="176" t="str">
        <f t="shared" si="5"/>
        <v>EN EJECUCIÓN</v>
      </c>
      <c r="AZ75" s="55" t="str">
        <f>+IFERROR(VLOOKUP($M75,ACTIVIDADES!$B$9:$T$494,25,0),"")</f>
        <v/>
      </c>
      <c r="BA75" s="55" t="str">
        <f>+IFERROR(VLOOKUP($M75,ACTIVIDADES!$B$9:$T$494,26,0),"")</f>
        <v/>
      </c>
      <c r="BB75" s="55" t="str">
        <f>+IFERROR(VLOOKUP($M75,ACTIVIDADES!$B$9:$T$494,27,0),"")</f>
        <v/>
      </c>
      <c r="BC75" s="55" t="str">
        <f>+IFERROR(VLOOKUP($M75,ACTIVIDADES!$B$9:$T$494,28,0),"")</f>
        <v/>
      </c>
      <c r="BD75" s="55" t="str">
        <f>+IFERROR(VLOOKUP($M75,ACTIVIDADES!$B$9:$T$494,29,0),"")</f>
        <v/>
      </c>
      <c r="BE75" s="55" t="str">
        <f>+IFERROR(VLOOKUP($M75,ACTIVIDADES!$B$9:$T$494,30,0),"")</f>
        <v/>
      </c>
      <c r="BF75" s="58"/>
      <c r="BG75" s="58"/>
      <c r="BH75" s="59"/>
      <c r="BI75" s="59" t="s">
        <v>580</v>
      </c>
      <c r="BJ75" s="60" t="s">
        <v>3635</v>
      </c>
      <c r="BK75" s="61" t="s">
        <v>593</v>
      </c>
      <c r="BL75" s="62"/>
      <c r="BM75" s="55" t="str">
        <f>+IFERROR(VLOOKUP($M75,ACTIVIDADES!$B$9:$T$494,31,0),"")</f>
        <v/>
      </c>
      <c r="BN75" s="55" t="str">
        <f>+IFERROR(VLOOKUP($M75,ACTIVIDADES!$B$9:$T$494,32,0),"")</f>
        <v/>
      </c>
      <c r="BO75" s="55" t="str">
        <f>+IFERROR(VLOOKUP($M75,ACTIVIDADES!$B$9:$T$494,33,0),"")</f>
        <v/>
      </c>
      <c r="BP75" s="55" t="str">
        <f>+IFERROR(VLOOKUP($M75,ACTIVIDADES!$B$9:$T$494,34,0),"")</f>
        <v/>
      </c>
      <c r="BQ75" s="55" t="str">
        <f>+IFERROR(VLOOKUP($M75,ACTIVIDADES!$B$9:$T$494,35,0),"")</f>
        <v/>
      </c>
      <c r="BR75" s="55" t="str">
        <f>+IFERROR(VLOOKUP($M75,ACTIVIDADES!$B$9:$T$494,36,0),"")</f>
        <v/>
      </c>
      <c r="BS75" s="55" t="str">
        <f>+IFERROR(VLOOKUP($M75,ACTIVIDADES!$B$9:$T$494,37,0),"")</f>
        <v/>
      </c>
      <c r="BT75" s="58"/>
      <c r="BU75" s="58"/>
      <c r="BV75" s="59"/>
      <c r="BW75" s="59" t="s">
        <v>580</v>
      </c>
      <c r="BX75" s="60" t="s">
        <v>3635</v>
      </c>
      <c r="BY75" s="61" t="s">
        <v>593</v>
      </c>
      <c r="BZ75" s="62"/>
      <c r="CA75" s="7"/>
      <c r="CB75" s="7"/>
      <c r="CC75" s="7"/>
      <c r="CD75" s="7"/>
      <c r="CE75" s="7"/>
      <c r="CF75" s="7"/>
      <c r="CG75" s="7"/>
      <c r="CH75" s="7"/>
      <c r="CI75" s="7"/>
      <c r="CJ75" s="7"/>
      <c r="CK75" s="7"/>
      <c r="CL75" s="7"/>
      <c r="CM75" s="7"/>
      <c r="CN75" s="7"/>
      <c r="CO75" s="7"/>
      <c r="CP75" s="7"/>
      <c r="CQ75" s="7"/>
    </row>
    <row r="76" spans="1:95" s="8" customFormat="1" ht="93" customHeight="1" x14ac:dyDescent="0.35">
      <c r="A76" s="40">
        <f t="shared" si="4"/>
        <v>68</v>
      </c>
      <c r="B76" s="40" t="s">
        <v>521</v>
      </c>
      <c r="C76" s="40">
        <v>2021</v>
      </c>
      <c r="D76" s="40" t="s">
        <v>3734</v>
      </c>
      <c r="E76" s="323"/>
      <c r="F76" s="40" t="s">
        <v>838</v>
      </c>
      <c r="G76" s="40" t="s">
        <v>4641</v>
      </c>
      <c r="H76" s="41" t="s">
        <v>4686</v>
      </c>
      <c r="I76" s="42"/>
      <c r="J76" s="43" t="s">
        <v>5022</v>
      </c>
      <c r="K76" s="43" t="s">
        <v>5317</v>
      </c>
      <c r="L76" s="44" t="s">
        <v>1153</v>
      </c>
      <c r="M76" s="45" t="s">
        <v>1817</v>
      </c>
      <c r="N76" s="46" t="s">
        <v>5483</v>
      </c>
      <c r="O76" s="45" t="s">
        <v>1264</v>
      </c>
      <c r="P76" s="45">
        <v>2</v>
      </c>
      <c r="Q76" s="47">
        <v>46023</v>
      </c>
      <c r="R76" s="47">
        <v>46387</v>
      </c>
      <c r="S76" s="48">
        <f t="shared" si="3"/>
        <v>54</v>
      </c>
      <c r="T76" s="45" t="s">
        <v>624</v>
      </c>
      <c r="U76" s="45"/>
      <c r="V76" s="49">
        <f>+IFERROR(VLOOKUP($M76,ACTIVIDADES!$B$9:$Q$494,10,0),"")</f>
        <v>0</v>
      </c>
      <c r="W76" s="50">
        <f>+IFERROR(VLOOKUP($M76,ACTIVIDADES!$B$9:$Q$494,11,0)," ")</f>
        <v>0</v>
      </c>
      <c r="X76" s="61">
        <f>+IFERROR(VLOOKUP($M76,ACTIVIDADES!$B$9:$Q$494,12,0),"")</f>
        <v>0</v>
      </c>
      <c r="Y76" s="52">
        <f>+IFERROR(VLOOKUP($M76,ACTIVIDADES!$B$9:$Q$494,13,0),"")</f>
        <v>46153</v>
      </c>
      <c r="Z76" s="53" t="str">
        <f>+IFERROR(VLOOKUP($M76,ACTIVIDADES!$B$9:$Q$494,14,0),"")</f>
        <v>No se evidencia seguimiento</v>
      </c>
      <c r="AA76" s="49">
        <f>+IFERROR(VLOOKUP($M76,ACTIVIDADES!$B$9:$Q$494,15,0),"")</f>
        <v>0</v>
      </c>
      <c r="AB76" s="54" t="str">
        <f>+IFERROR(VLOOKUP($M76,ACTIVIDADES!$B$9:$Q$494,16,0),"")</f>
        <v>EJECUCIÓN</v>
      </c>
      <c r="AC76" s="144">
        <v>46157</v>
      </c>
      <c r="AD76" s="29">
        <v>0</v>
      </c>
      <c r="AE76" s="29" t="s">
        <v>3741</v>
      </c>
      <c r="AF76" s="28" t="s">
        <v>580</v>
      </c>
      <c r="AG76" s="29" t="s">
        <v>3737</v>
      </c>
      <c r="AH76" s="29" t="s">
        <v>3737</v>
      </c>
      <c r="AI76" s="29" t="s">
        <v>3737</v>
      </c>
      <c r="AJ76" s="55">
        <f>+IFERROR(VLOOKUP($M76,ACTIVIDADES!$B$9:$T$494,17,0),"")</f>
        <v>1</v>
      </c>
      <c r="AK76" s="80" t="str">
        <f>+IFERROR(VLOOKUP($M76,ACTIVIDADES!$B$9:$T$494,18,0),"")</f>
        <v>Se adjunta plan de trabajo</v>
      </c>
      <c r="AL76" s="80" t="str">
        <f>+IFERROR(VLOOKUP($M76,ACTIVIDADES!$B$9:$T$494,19,0),"")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76" s="55">
        <f>+IFERROR(VLOOKUP($M76,ACTIVIDADES!$B$9:$X$495,20,0),0)</f>
        <v>46214</v>
      </c>
      <c r="AN76" s="55" t="str">
        <f>+IFERROR(VLOOKUP($M76,ACTIVIDADES!$B$9:$X$495,21,0),0)</f>
        <v>Se adjuntan documentos en proceso de revisión del proceso de Análisis y Mejora Continua</v>
      </c>
      <c r="AO76" s="55">
        <f>+IFERROR(VLOOKUP($M76,ACTIVIDADES!$B$9:$X$495,22,0),0)</f>
        <v>0.2</v>
      </c>
      <c r="AP76" s="145" t="str">
        <f>+IFERROR(VLOOKUP($M76,ACTIVIDADES!$B$9:$X$495,23,0),0)</f>
        <v>EN EJECUCIÓN</v>
      </c>
      <c r="AQ76" s="88">
        <v>46230</v>
      </c>
      <c r="AR76" s="55">
        <v>0.2</v>
      </c>
      <c r="AS76" s="57" t="s">
        <v>3829</v>
      </c>
      <c r="AT76" s="29" t="s">
        <v>4</v>
      </c>
      <c r="AU76" s="57" t="s">
        <v>3639</v>
      </c>
      <c r="AV76" s="193" t="s">
        <v>3639</v>
      </c>
      <c r="AW76" s="193" t="s">
        <v>3639</v>
      </c>
      <c r="AX76" s="57" t="s">
        <v>3739</v>
      </c>
      <c r="AY76" s="176" t="str">
        <f t="shared" si="5"/>
        <v>EN EJECUCIÓN</v>
      </c>
      <c r="AZ76" s="55" t="str">
        <f>+IFERROR(VLOOKUP($M76,ACTIVIDADES!$B$9:$T$494,25,0),"")</f>
        <v/>
      </c>
      <c r="BA76" s="55" t="str">
        <f>+IFERROR(VLOOKUP($M76,ACTIVIDADES!$B$9:$T$494,26,0),"")</f>
        <v/>
      </c>
      <c r="BB76" s="55" t="str">
        <f>+IFERROR(VLOOKUP($M76,ACTIVIDADES!$B$9:$T$494,27,0),"")</f>
        <v/>
      </c>
      <c r="BC76" s="55" t="str">
        <f>+IFERROR(VLOOKUP($M76,ACTIVIDADES!$B$9:$T$494,28,0),"")</f>
        <v/>
      </c>
      <c r="BD76" s="55" t="str">
        <f>+IFERROR(VLOOKUP($M76,ACTIVIDADES!$B$9:$T$494,29,0),"")</f>
        <v/>
      </c>
      <c r="BE76" s="55" t="str">
        <f>+IFERROR(VLOOKUP($M76,ACTIVIDADES!$B$9:$T$494,30,0),"")</f>
        <v/>
      </c>
      <c r="BF76" s="58"/>
      <c r="BG76" s="58"/>
      <c r="BH76" s="59"/>
      <c r="BI76" s="59" t="s">
        <v>580</v>
      </c>
      <c r="BJ76" s="60" t="s">
        <v>3635</v>
      </c>
      <c r="BK76" s="61" t="s">
        <v>593</v>
      </c>
      <c r="BL76" s="62"/>
      <c r="BM76" s="55" t="str">
        <f>+IFERROR(VLOOKUP($M76,ACTIVIDADES!$B$9:$T$494,31,0),"")</f>
        <v/>
      </c>
      <c r="BN76" s="55" t="str">
        <f>+IFERROR(VLOOKUP($M76,ACTIVIDADES!$B$9:$T$494,32,0),"")</f>
        <v/>
      </c>
      <c r="BO76" s="55" t="str">
        <f>+IFERROR(VLOOKUP($M76,ACTIVIDADES!$B$9:$T$494,33,0),"")</f>
        <v/>
      </c>
      <c r="BP76" s="55" t="str">
        <f>+IFERROR(VLOOKUP($M76,ACTIVIDADES!$B$9:$T$494,34,0),"")</f>
        <v/>
      </c>
      <c r="BQ76" s="55" t="str">
        <f>+IFERROR(VLOOKUP($M76,ACTIVIDADES!$B$9:$T$494,35,0),"")</f>
        <v/>
      </c>
      <c r="BR76" s="55" t="str">
        <f>+IFERROR(VLOOKUP($M76,ACTIVIDADES!$B$9:$T$494,36,0),"")</f>
        <v/>
      </c>
      <c r="BS76" s="55" t="str">
        <f>+IFERROR(VLOOKUP($M76,ACTIVIDADES!$B$9:$T$494,37,0),"")</f>
        <v/>
      </c>
      <c r="BT76" s="58"/>
      <c r="BU76" s="58"/>
      <c r="BV76" s="59"/>
      <c r="BW76" s="59" t="s">
        <v>580</v>
      </c>
      <c r="BX76" s="60" t="s">
        <v>3635</v>
      </c>
      <c r="BY76" s="61" t="s">
        <v>593</v>
      </c>
      <c r="BZ76" s="62"/>
      <c r="CA76" s="7"/>
      <c r="CB76" s="7"/>
      <c r="CC76" s="7"/>
      <c r="CD76" s="7"/>
      <c r="CE76" s="7"/>
      <c r="CF76" s="7"/>
      <c r="CG76" s="7"/>
      <c r="CH76" s="7"/>
      <c r="CI76" s="7"/>
      <c r="CJ76" s="7"/>
      <c r="CK76" s="7"/>
      <c r="CL76" s="7"/>
      <c r="CM76" s="7"/>
      <c r="CN76" s="7"/>
      <c r="CO76" s="7"/>
      <c r="CP76" s="7"/>
      <c r="CQ76" s="7"/>
    </row>
    <row r="77" spans="1:95" ht="93" customHeight="1" x14ac:dyDescent="0.35">
      <c r="A77" s="251">
        <f t="shared" si="4"/>
        <v>69</v>
      </c>
      <c r="B77" s="251" t="s">
        <v>521</v>
      </c>
      <c r="C77" s="251">
        <v>2021</v>
      </c>
      <c r="D77" s="251" t="s">
        <v>3750</v>
      </c>
      <c r="E77" s="214"/>
      <c r="F77" s="251" t="s">
        <v>837</v>
      </c>
      <c r="G77" s="251" t="s">
        <v>4641</v>
      </c>
      <c r="H77" s="252" t="s">
        <v>4666</v>
      </c>
      <c r="I77" s="253" t="s">
        <v>3642</v>
      </c>
      <c r="J77" s="254" t="s">
        <v>5023</v>
      </c>
      <c r="K77" s="254" t="s">
        <v>5023</v>
      </c>
      <c r="L77" s="255" t="s">
        <v>1153</v>
      </c>
      <c r="M77" s="256" t="s">
        <v>1288</v>
      </c>
      <c r="N77" s="257" t="s">
        <v>5465</v>
      </c>
      <c r="O77" s="256" t="s">
        <v>1290</v>
      </c>
      <c r="P77" s="256">
        <v>1</v>
      </c>
      <c r="Q77" s="258">
        <v>46023</v>
      </c>
      <c r="R77" s="258">
        <v>46203</v>
      </c>
      <c r="S77" s="259">
        <f t="shared" si="3"/>
        <v>26.85</v>
      </c>
      <c r="T77" s="256" t="s">
        <v>1291</v>
      </c>
      <c r="U77" s="256" t="s">
        <v>1180</v>
      </c>
      <c r="V77" s="260">
        <f>+IFERROR(VLOOKUP($M77,ACTIVIDADES!$B$9:$Q$494,10,0),"")</f>
        <v>1</v>
      </c>
      <c r="W77" s="261" t="str">
        <f>+IFERROR(VLOOKUP($M77,ACTIVIDADES!$B$9:$Q$494,11,0)," ")</f>
        <v>Se realizó mesa de trabajo de acompañamientos  con los procesos  en temas de Indicadores, Riesgos de Gestión, Documentación SIGE, Plan de mejora, PAAC, Referentes Estratégicos, Plan de Acción</v>
      </c>
      <c r="X77" s="262" t="str">
        <f>+IFERROR(VLOOKUP($M77,ACTIVIDADES!$B$9:$Q$494,12,0),"")</f>
        <v>https://dnbcgovco-my.sharepoint.com/:f:/g/personal/planeacion_dnbc_gov_co/IgDYe2GS_ayPSIaWtvQYv0qbAc8IxdnR2DbMxEMLmfk0p8A?e=smqHjg</v>
      </c>
      <c r="Y77" s="263">
        <f>+IFERROR(VLOOKUP($M77,ACTIVIDADES!$B$9:$Q$494,13,0),"")</f>
        <v>46153</v>
      </c>
      <c r="Z77" s="264" t="str">
        <f>+IFERROR(VLOOKUP($M77,ACTIVIDADES!$B$9:$Q$494,14,0),"")</f>
        <v>Se adjuntan actas de acompañamiento primer trimestre</v>
      </c>
      <c r="AA77" s="260">
        <f>+IFERROR(VLOOKUP($M77,ACTIVIDADES!$B$9:$Q$494,15,0),"")</f>
        <v>1</v>
      </c>
      <c r="AB77" s="265" t="str">
        <f>+IFERROR(VLOOKUP($M77,ACTIVIDADES!$B$9:$Q$494,16,0),"")</f>
        <v>CUMPLIDO</v>
      </c>
      <c r="AC77" s="273">
        <v>46177</v>
      </c>
      <c r="AD77" s="267">
        <v>1</v>
      </c>
      <c r="AE77" s="267" t="s">
        <v>3830</v>
      </c>
      <c r="AF77" s="268" t="s">
        <v>578</v>
      </c>
      <c r="AG77" s="267" t="s">
        <v>3737</v>
      </c>
      <c r="AH77" s="267" t="s">
        <v>593</v>
      </c>
      <c r="AI77" s="267" t="s">
        <v>3752</v>
      </c>
      <c r="AJ77" s="269">
        <f>+IFERROR(VLOOKUP($M77,ACTIVIDADES!$B$9:$T$494,17,0),"")</f>
        <v>1</v>
      </c>
      <c r="AK77" s="270" t="str">
        <f>+IFERROR(VLOOKUP($M77,ACTIVIDADES!$B$9:$T$494,18,0),"")</f>
        <v>Se realizó mesa de trabajo de acompañamientos  con los procesos  en temas de Indicadores, Riesgos de Gestión, Documentación SIGE, Plan de mejora, PAAC, Referentes Estratégicos, Plan de Acción</v>
      </c>
      <c r="AL77" s="270" t="str">
        <f>+IFERROR(VLOOKUP($M77,ACTIVIDADES!$B$9:$T$494,19,0),"")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77" s="269">
        <f>+IFERROR(VLOOKUP($M77,ACTIVIDADES!$B$9:$X$495,20,0),0)</f>
        <v>46213</v>
      </c>
      <c r="AN77" s="269" t="str">
        <f>+IFERROR(VLOOKUP($M77,ACTIVIDADES!$B$9:$X$495,21,0),0)</f>
        <v>Se adjuntan actas de acompañamiento primer y segundo trimestre</v>
      </c>
      <c r="AO77" s="269">
        <f>+IFERROR(VLOOKUP($M77,ACTIVIDADES!$B$9:$X$495,22,0),0)</f>
        <v>1</v>
      </c>
      <c r="AP77" s="276" t="str">
        <f>+IFERROR(VLOOKUP($M77,ACTIVIDADES!$B$9:$X$495,23,0),0)</f>
        <v>CUMPLIDO</v>
      </c>
      <c r="AQ77" s="377">
        <v>46246</v>
      </c>
      <c r="AR77" s="378">
        <v>0.8</v>
      </c>
      <c r="AS77" s="379" t="s">
        <v>3831</v>
      </c>
      <c r="AT77" s="267" t="s">
        <v>4</v>
      </c>
      <c r="AU77" s="173" t="s">
        <v>3639</v>
      </c>
      <c r="AV77" s="205" t="s">
        <v>3639</v>
      </c>
      <c r="AW77" s="205" t="s">
        <v>3639</v>
      </c>
      <c r="AX77" s="173" t="s">
        <v>3739</v>
      </c>
      <c r="AY77" s="176" t="str">
        <f t="shared" si="5"/>
        <v>EN EJECUCIÓN</v>
      </c>
      <c r="AZ77" s="55" t="str">
        <f>+IFERROR(VLOOKUP($M77,ACTIVIDADES!$B$9:$T$494,25,0),"")</f>
        <v/>
      </c>
      <c r="BA77" s="55" t="str">
        <f>+IFERROR(VLOOKUP($M77,ACTIVIDADES!$B$9:$T$494,26,0),"")</f>
        <v/>
      </c>
      <c r="BB77" s="55" t="str">
        <f>+IFERROR(VLOOKUP($M77,ACTIVIDADES!$B$9:$T$494,27,0),"")</f>
        <v/>
      </c>
      <c r="BC77" s="55" t="str">
        <f>+IFERROR(VLOOKUP($M77,ACTIVIDADES!$B$9:$T$494,28,0),"")</f>
        <v/>
      </c>
      <c r="BD77" s="55" t="str">
        <f>+IFERROR(VLOOKUP($M77,ACTIVIDADES!$B$9:$T$494,29,0),"")</f>
        <v/>
      </c>
      <c r="BE77" s="55" t="str">
        <f>+IFERROR(VLOOKUP($M77,ACTIVIDADES!$B$9:$T$494,30,0),"")</f>
        <v/>
      </c>
      <c r="BF77" s="58"/>
      <c r="BG77" s="58"/>
      <c r="BH77" s="59"/>
      <c r="BI77" s="59" t="s">
        <v>580</v>
      </c>
      <c r="BJ77" s="60" t="s">
        <v>3635</v>
      </c>
      <c r="BK77" s="61" t="s">
        <v>593</v>
      </c>
      <c r="BL77" s="62"/>
      <c r="BM77" s="55" t="str">
        <f>+IFERROR(VLOOKUP($M77,ACTIVIDADES!$B$9:$T$494,31,0),"")</f>
        <v/>
      </c>
      <c r="BN77" s="55" t="str">
        <f>+IFERROR(VLOOKUP($M77,ACTIVIDADES!$B$9:$T$494,32,0),"")</f>
        <v/>
      </c>
      <c r="BO77" s="55" t="str">
        <f>+IFERROR(VLOOKUP($M77,ACTIVIDADES!$B$9:$T$494,33,0),"")</f>
        <v/>
      </c>
      <c r="BP77" s="55" t="str">
        <f>+IFERROR(VLOOKUP($M77,ACTIVIDADES!$B$9:$T$494,34,0),"")</f>
        <v/>
      </c>
      <c r="BQ77" s="55" t="str">
        <f>+IFERROR(VLOOKUP($M77,ACTIVIDADES!$B$9:$T$494,35,0),"")</f>
        <v/>
      </c>
      <c r="BR77" s="55" t="str">
        <f>+IFERROR(VLOOKUP($M77,ACTIVIDADES!$B$9:$T$494,36,0),"")</f>
        <v/>
      </c>
      <c r="BS77" s="55" t="str">
        <f>+IFERROR(VLOOKUP($M77,ACTIVIDADES!$B$9:$T$494,37,0),"")</f>
        <v/>
      </c>
      <c r="BT77" s="58"/>
      <c r="BU77" s="58"/>
      <c r="BV77" s="59"/>
      <c r="BW77" s="59" t="s">
        <v>580</v>
      </c>
      <c r="BX77" s="60" t="s">
        <v>3635</v>
      </c>
      <c r="BY77" s="61" t="s">
        <v>593</v>
      </c>
      <c r="BZ77" s="62"/>
      <c r="CA77" s="7"/>
      <c r="CB77" s="7"/>
      <c r="CC77" s="7"/>
      <c r="CD77" s="7"/>
      <c r="CE77" s="7"/>
      <c r="CF77" s="7"/>
      <c r="CG77" s="7"/>
      <c r="CH77" s="7"/>
      <c r="CI77" s="7"/>
      <c r="CJ77" s="7"/>
      <c r="CK77" s="7"/>
      <c r="CL77" s="7"/>
      <c r="CM77" s="7"/>
      <c r="CN77" s="7"/>
      <c r="CO77" s="7"/>
      <c r="CP77" s="7"/>
      <c r="CQ77" s="7"/>
    </row>
    <row r="78" spans="1:95" ht="93" customHeight="1" x14ac:dyDescent="0.35">
      <c r="A78" s="40">
        <f t="shared" si="4"/>
        <v>70</v>
      </c>
      <c r="B78" s="40" t="s">
        <v>521</v>
      </c>
      <c r="C78" s="40">
        <v>2021</v>
      </c>
      <c r="D78" s="40" t="s">
        <v>3750</v>
      </c>
      <c r="E78" s="214"/>
      <c r="F78" s="40" t="s">
        <v>825</v>
      </c>
      <c r="G78" s="40" t="s">
        <v>4641</v>
      </c>
      <c r="H78" s="41" t="s">
        <v>4687</v>
      </c>
      <c r="I78" s="42" t="s">
        <v>3642</v>
      </c>
      <c r="J78" s="43" t="s">
        <v>5024</v>
      </c>
      <c r="K78" s="43" t="s">
        <v>5024</v>
      </c>
      <c r="L78" s="44" t="s">
        <v>1153</v>
      </c>
      <c r="M78" s="45" t="s">
        <v>1320</v>
      </c>
      <c r="N78" s="46" t="s">
        <v>5484</v>
      </c>
      <c r="O78" s="45" t="s">
        <v>5681</v>
      </c>
      <c r="P78" s="45">
        <v>1</v>
      </c>
      <c r="Q78" s="47">
        <v>46082</v>
      </c>
      <c r="R78" s="47">
        <v>46234</v>
      </c>
      <c r="S78" s="48">
        <f t="shared" si="3"/>
        <v>22.5</v>
      </c>
      <c r="T78" s="45" t="s">
        <v>1291</v>
      </c>
      <c r="U78" s="45"/>
      <c r="V78" s="49">
        <f>+IFERROR(VLOOKUP($M78,ACTIVIDADES!$B$9:$Q$494,10,0),"")</f>
        <v>0</v>
      </c>
      <c r="W78" s="50" t="str">
        <f>+IFERROR(VLOOKUP($M78,ACTIVIDADES!$B$9:$Q$494,11,0)," ")</f>
        <v>Actividad planteada para el segundo trimestre de la vigencia 2026</v>
      </c>
      <c r="X78" s="61">
        <f>+IFERROR(VLOOKUP($M78,ACTIVIDADES!$B$9:$Q$494,12,0),"")</f>
        <v>0</v>
      </c>
      <c r="Y78" s="52">
        <f>+IFERROR(VLOOKUP($M78,ACTIVIDADES!$B$9:$Q$494,13,0),"")</f>
        <v>46153</v>
      </c>
      <c r="Z78" s="53" t="str">
        <f>+IFERROR(VLOOKUP($M78,ACTIVIDADES!$B$9:$Q$494,14,0),"")</f>
        <v>Sin evidencia de inicio de la actividad</v>
      </c>
      <c r="AA78" s="49">
        <f>+IFERROR(VLOOKUP($M78,ACTIVIDADES!$B$9:$Q$494,15,0),"")</f>
        <v>0</v>
      </c>
      <c r="AB78" s="54" t="str">
        <f>+IFERROR(VLOOKUP($M78,ACTIVIDADES!$B$9:$Q$494,16,0),"")</f>
        <v>EJECUCIÓN</v>
      </c>
      <c r="AC78" s="149">
        <v>46177</v>
      </c>
      <c r="AD78" s="28">
        <v>0</v>
      </c>
      <c r="AE78" s="29" t="s">
        <v>3741</v>
      </c>
      <c r="AF78" s="28" t="s">
        <v>580</v>
      </c>
      <c r="AG78" s="29" t="s">
        <v>3737</v>
      </c>
      <c r="AH78" s="29" t="s">
        <v>3737</v>
      </c>
      <c r="AI78" s="29" t="s">
        <v>3737</v>
      </c>
      <c r="AJ78" s="55">
        <f>+IFERROR(VLOOKUP($M78,ACTIVIDADES!$B$9:$T$494,17,0),"")</f>
        <v>0.5</v>
      </c>
      <c r="AK78" s="80" t="str">
        <f>+IFERROR(VLOOKUP($M78,ACTIVIDADES!$B$9:$T$494,18,0),"")</f>
        <v>Se actualizó los documentos de gestión de riesgos y se presentó a Comité Institucional de Control Interno la politica de gestión de riesgos. En julio se espera la oficialización de los documentos</v>
      </c>
      <c r="AL78" s="80" t="str">
        <f>+IFERROR(VLOOKUP($M78,ACTIVIDADES!$B$9:$T$494,19,0),"")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78" s="55">
        <f>+IFERROR(VLOOKUP($M78,ACTIVIDADES!$B$9:$X$495,20,0),0)</f>
        <v>46213</v>
      </c>
      <c r="AN78" s="55" t="str">
        <f>+IFERROR(VLOOKUP($M78,ACTIVIDADES!$B$9:$X$495,21,0),0)</f>
        <v>Se evidencia documentación en proceso de actualización</v>
      </c>
      <c r="AO78" s="55">
        <f>+IFERROR(VLOOKUP($M78,ACTIVIDADES!$B$9:$X$495,22,0),0)</f>
        <v>0.5</v>
      </c>
      <c r="AP78" s="145" t="str">
        <f>+IFERROR(VLOOKUP($M78,ACTIVIDADES!$B$9:$X$495,23,0),0)</f>
        <v>EN EJECUCIÓN</v>
      </c>
      <c r="AQ78" s="88">
        <v>46244</v>
      </c>
      <c r="AR78" s="55">
        <v>0.5</v>
      </c>
      <c r="AS78" s="57" t="s">
        <v>3832</v>
      </c>
      <c r="AT78" s="29" t="s">
        <v>4</v>
      </c>
      <c r="AU78" s="57" t="s">
        <v>3639</v>
      </c>
      <c r="AV78" s="193" t="s">
        <v>3639</v>
      </c>
      <c r="AW78" s="193" t="s">
        <v>3639</v>
      </c>
      <c r="AX78" s="57" t="s">
        <v>3739</v>
      </c>
      <c r="AY78" s="176" t="str">
        <f t="shared" si="5"/>
        <v>EN EJECUCIÓN</v>
      </c>
      <c r="AZ78" s="55" t="str">
        <f>+IFERROR(VLOOKUP($M78,ACTIVIDADES!$B$9:$T$494,25,0),"")</f>
        <v/>
      </c>
      <c r="BA78" s="55" t="str">
        <f>+IFERROR(VLOOKUP($M78,ACTIVIDADES!$B$9:$T$494,26,0),"")</f>
        <v/>
      </c>
      <c r="BB78" s="55" t="str">
        <f>+IFERROR(VLOOKUP($M78,ACTIVIDADES!$B$9:$T$494,27,0),"")</f>
        <v/>
      </c>
      <c r="BC78" s="55" t="str">
        <f>+IFERROR(VLOOKUP($M78,ACTIVIDADES!$B$9:$T$494,28,0),"")</f>
        <v/>
      </c>
      <c r="BD78" s="55" t="str">
        <f>+IFERROR(VLOOKUP($M78,ACTIVIDADES!$B$9:$T$494,29,0),"")</f>
        <v/>
      </c>
      <c r="BE78" s="55" t="str">
        <f>+IFERROR(VLOOKUP($M78,ACTIVIDADES!$B$9:$T$494,30,0),"")</f>
        <v/>
      </c>
      <c r="BF78" s="58"/>
      <c r="BG78" s="58"/>
      <c r="BH78" s="59"/>
      <c r="BI78" s="59" t="s">
        <v>580</v>
      </c>
      <c r="BJ78" s="60" t="s">
        <v>3635</v>
      </c>
      <c r="BK78" s="61" t="s">
        <v>593</v>
      </c>
      <c r="BL78" s="62"/>
      <c r="BM78" s="55" t="str">
        <f>+IFERROR(VLOOKUP($M78,ACTIVIDADES!$B$9:$T$494,31,0),"")</f>
        <v/>
      </c>
      <c r="BN78" s="55" t="str">
        <f>+IFERROR(VLOOKUP($M78,ACTIVIDADES!$B$9:$T$494,32,0),"")</f>
        <v/>
      </c>
      <c r="BO78" s="55" t="str">
        <f>+IFERROR(VLOOKUP($M78,ACTIVIDADES!$B$9:$T$494,33,0),"")</f>
        <v/>
      </c>
      <c r="BP78" s="55" t="str">
        <f>+IFERROR(VLOOKUP($M78,ACTIVIDADES!$B$9:$T$494,34,0),"")</f>
        <v/>
      </c>
      <c r="BQ78" s="55" t="str">
        <f>+IFERROR(VLOOKUP($M78,ACTIVIDADES!$B$9:$T$494,35,0),"")</f>
        <v/>
      </c>
      <c r="BR78" s="55" t="str">
        <f>+IFERROR(VLOOKUP($M78,ACTIVIDADES!$B$9:$T$494,36,0),"")</f>
        <v/>
      </c>
      <c r="BS78" s="55" t="str">
        <f>+IFERROR(VLOOKUP($M78,ACTIVIDADES!$B$9:$T$494,37,0),"")</f>
        <v/>
      </c>
      <c r="BT78" s="58"/>
      <c r="BU78" s="58"/>
      <c r="BV78" s="59"/>
      <c r="BW78" s="59" t="s">
        <v>580</v>
      </c>
      <c r="BX78" s="60" t="s">
        <v>3635</v>
      </c>
      <c r="BY78" s="61" t="s">
        <v>593</v>
      </c>
      <c r="BZ78" s="62"/>
      <c r="CA78" s="7"/>
      <c r="CB78" s="7"/>
      <c r="CC78" s="7"/>
      <c r="CD78" s="7"/>
      <c r="CE78" s="7"/>
      <c r="CF78" s="7"/>
      <c r="CG78" s="7"/>
      <c r="CH78" s="7"/>
      <c r="CI78" s="7"/>
      <c r="CJ78" s="7"/>
      <c r="CK78" s="7"/>
      <c r="CL78" s="7"/>
      <c r="CM78" s="7"/>
      <c r="CN78" s="7"/>
      <c r="CO78" s="7"/>
      <c r="CP78" s="7"/>
      <c r="CQ78" s="7"/>
    </row>
    <row r="79" spans="1:95" ht="93" customHeight="1" x14ac:dyDescent="0.35">
      <c r="A79" s="40">
        <f t="shared" si="4"/>
        <v>71</v>
      </c>
      <c r="B79" s="40" t="s">
        <v>521</v>
      </c>
      <c r="C79" s="40">
        <v>2021</v>
      </c>
      <c r="D79" s="40" t="s">
        <v>3734</v>
      </c>
      <c r="E79" s="214"/>
      <c r="F79" s="40" t="s">
        <v>850</v>
      </c>
      <c r="G79" s="40" t="s">
        <v>4641</v>
      </c>
      <c r="H79" s="41" t="s">
        <v>4688</v>
      </c>
      <c r="I79" s="42"/>
      <c r="J79" s="43" t="s">
        <v>3790</v>
      </c>
      <c r="K79" s="43" t="s">
        <v>3790</v>
      </c>
      <c r="L79" s="44" t="s">
        <v>1153</v>
      </c>
      <c r="M79" s="45" t="s">
        <v>3495</v>
      </c>
      <c r="N79" s="46" t="s">
        <v>3496</v>
      </c>
      <c r="O79" s="45" t="s">
        <v>3497</v>
      </c>
      <c r="P79" s="45">
        <v>1</v>
      </c>
      <c r="Q79" s="47">
        <v>46143</v>
      </c>
      <c r="R79" s="47">
        <v>46387</v>
      </c>
      <c r="S79" s="48">
        <f t="shared" ref="S79:S100" si="6">DAYS360(Q79,R79)/360*54</f>
        <v>36</v>
      </c>
      <c r="T79" s="45" t="s">
        <v>587</v>
      </c>
      <c r="U79" s="45"/>
      <c r="V79" s="49">
        <f>+IFERROR(VLOOKUP($M79,ACTIVIDADES!$B$9:$Q$494,10,0),"")</f>
        <v>0.7</v>
      </c>
      <c r="W79" s="50" t="str">
        <f>+IFERROR(VLOOKUP($M79,ACTIVIDADES!$B$9:$Q$494,11,0)," ")</f>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v>
      </c>
      <c r="X79" s="51" t="str">
        <f>+IFERROR(VLOOKUP($M79,ACTIVIDADES!$B$9:$Q$494,12,0),"")</f>
        <v>https://dnbcgovco-my.sharepoint.com/:f:/g/personal/planeacion_dnbc_gov_co/IgC3xOsSNj8IRIL11vaiFWcgAUu6Fkz2uB8R8KlqPRMkdhk?e=pJDNvr</v>
      </c>
      <c r="Y79" s="52">
        <f>+IFERROR(VLOOKUP($M79,ACTIVIDADES!$B$9:$Q$494,13,0),"")</f>
        <v>46153</v>
      </c>
      <c r="Z79" s="53" t="str">
        <f>+IFERROR(VLOOKUP($M79,ACTIVIDADES!$B$9:$Q$494,14,0),"")</f>
        <v>Se incluye documento de necesidad RUE y borrador de actualización del PETI</v>
      </c>
      <c r="AA79" s="49">
        <f>+IFERROR(VLOOKUP($M79,ACTIVIDADES!$B$9:$Q$494,15,0),"")</f>
        <v>0.5</v>
      </c>
      <c r="AB79" s="54" t="str">
        <f>+IFERROR(VLOOKUP($M79,ACTIVIDADES!$B$9:$Q$494,16,0),"")</f>
        <v>EJECUCIÓN</v>
      </c>
      <c r="AC79" s="149">
        <v>46181</v>
      </c>
      <c r="AD79" s="29">
        <v>0.5</v>
      </c>
      <c r="AE79" s="29" t="s">
        <v>3768</v>
      </c>
      <c r="AF79" s="29" t="s">
        <v>4</v>
      </c>
      <c r="AG79" s="29" t="s">
        <v>3737</v>
      </c>
      <c r="AH79" s="29" t="s">
        <v>3737</v>
      </c>
      <c r="AI79" s="29" t="s">
        <v>3737</v>
      </c>
      <c r="AJ79" s="55">
        <f>+IFERROR(VLOOKUP($M79,ACTIVIDADES!$B$9:$T$494,17,0),"")</f>
        <v>0.8</v>
      </c>
      <c r="AK79" s="80" t="str">
        <f>+IFERROR(VLOOKUP($M79,ACTIVIDADES!$B$9:$T$494,18,0),"")</f>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v>
      </c>
      <c r="AL79" s="80" t="str">
        <f>+IFERROR(VLOOKUP($M79,ACTIVIDADES!$B$9:$T$494,19,0),"")</f>
        <v>https://dnbcgovco-my.sharepoint.com/:f:/g/personal/planeacion_dnbc_gov_co/IgBpr6aNOGykQpduLdNqpASRAUfT_V6EcXjD4jAEqgMt2No?e=ylBLhj</v>
      </c>
      <c r="AM79" s="55">
        <f>+IFERROR(VLOOKUP($M79,ACTIVIDADES!$B$9:$X$495,20,0),0)</f>
        <v>46214</v>
      </c>
      <c r="AN79" s="55" t="str">
        <f>+IFERROR(VLOOKUP($M79,ACTIVIDADES!$B$9:$X$495,21,0),0)</f>
        <v>Se incluye documento de necesidad RUE y borrador de actualización del PETI</v>
      </c>
      <c r="AO79" s="55">
        <f>+IFERROR(VLOOKUP($M79,ACTIVIDADES!$B$9:$X$495,22,0),0)</f>
        <v>0.5</v>
      </c>
      <c r="AP79" s="145" t="str">
        <f>+IFERROR(VLOOKUP($M79,ACTIVIDADES!$B$9:$X$495,23,0),0)</f>
        <v>EN EJECUCIÓN</v>
      </c>
      <c r="AQ79" s="88">
        <v>46244</v>
      </c>
      <c r="AR79" s="55">
        <v>0.5</v>
      </c>
      <c r="AS79" s="193" t="s">
        <v>3769</v>
      </c>
      <c r="AT79" s="29" t="s">
        <v>4</v>
      </c>
      <c r="AU79" s="57" t="s">
        <v>3639</v>
      </c>
      <c r="AV79" s="193" t="s">
        <v>3639</v>
      </c>
      <c r="AW79" s="193" t="s">
        <v>3639</v>
      </c>
      <c r="AX79" s="57" t="s">
        <v>3739</v>
      </c>
      <c r="AY79" s="176" t="str">
        <f t="shared" si="5"/>
        <v>EN EJECUCIÓN</v>
      </c>
      <c r="AZ79" s="55" t="str">
        <f>+IFERROR(VLOOKUP($M79,ACTIVIDADES!$B$9:$T$494,25,0),"")</f>
        <v/>
      </c>
      <c r="BA79" s="55" t="str">
        <f>+IFERROR(VLOOKUP($M79,ACTIVIDADES!$B$9:$T$494,26,0),"")</f>
        <v/>
      </c>
      <c r="BB79" s="55" t="str">
        <f>+IFERROR(VLOOKUP($M79,ACTIVIDADES!$B$9:$T$494,27,0),"")</f>
        <v/>
      </c>
      <c r="BC79" s="55" t="str">
        <f>+IFERROR(VLOOKUP($M79,ACTIVIDADES!$B$9:$T$494,28,0),"")</f>
        <v/>
      </c>
      <c r="BD79" s="55" t="str">
        <f>+IFERROR(VLOOKUP($M79,ACTIVIDADES!$B$9:$T$494,29,0),"")</f>
        <v/>
      </c>
      <c r="BE79" s="55" t="str">
        <f>+IFERROR(VLOOKUP($M79,ACTIVIDADES!$B$9:$T$494,30,0),"")</f>
        <v/>
      </c>
      <c r="BF79" s="58"/>
      <c r="BG79" s="58"/>
      <c r="BH79" s="59"/>
      <c r="BI79" s="59" t="s">
        <v>580</v>
      </c>
      <c r="BJ79" s="60" t="s">
        <v>3635</v>
      </c>
      <c r="BK79" s="61" t="s">
        <v>593</v>
      </c>
      <c r="BL79" s="62"/>
      <c r="BM79" s="55" t="str">
        <f>+IFERROR(VLOOKUP($M79,ACTIVIDADES!$B$9:$T$494,31,0),"")</f>
        <v/>
      </c>
      <c r="BN79" s="55" t="str">
        <f>+IFERROR(VLOOKUP($M79,ACTIVIDADES!$B$9:$T$494,32,0),"")</f>
        <v/>
      </c>
      <c r="BO79" s="55" t="str">
        <f>+IFERROR(VLOOKUP($M79,ACTIVIDADES!$B$9:$T$494,33,0),"")</f>
        <v/>
      </c>
      <c r="BP79" s="55" t="str">
        <f>+IFERROR(VLOOKUP($M79,ACTIVIDADES!$B$9:$T$494,34,0),"")</f>
        <v/>
      </c>
      <c r="BQ79" s="55" t="str">
        <f>+IFERROR(VLOOKUP($M79,ACTIVIDADES!$B$9:$T$494,35,0),"")</f>
        <v/>
      </c>
      <c r="BR79" s="55" t="str">
        <f>+IFERROR(VLOOKUP($M79,ACTIVIDADES!$B$9:$T$494,36,0),"")</f>
        <v/>
      </c>
      <c r="BS79" s="55" t="str">
        <f>+IFERROR(VLOOKUP($M79,ACTIVIDADES!$B$9:$T$494,37,0),"")</f>
        <v/>
      </c>
      <c r="BT79" s="58"/>
      <c r="BU79" s="58"/>
      <c r="BV79" s="59"/>
      <c r="BW79" s="59" t="s">
        <v>580</v>
      </c>
      <c r="BX79" s="60" t="s">
        <v>3635</v>
      </c>
      <c r="BY79" s="61" t="s">
        <v>593</v>
      </c>
      <c r="BZ79" s="62"/>
      <c r="CA79" s="7"/>
      <c r="CB79" s="7"/>
      <c r="CC79" s="7"/>
      <c r="CD79" s="7"/>
      <c r="CE79" s="7"/>
      <c r="CF79" s="7"/>
      <c r="CG79" s="7"/>
      <c r="CH79" s="7"/>
      <c r="CI79" s="7"/>
      <c r="CJ79" s="7"/>
      <c r="CK79" s="7"/>
      <c r="CL79" s="7"/>
      <c r="CM79" s="7"/>
      <c r="CN79" s="7"/>
      <c r="CO79" s="7"/>
      <c r="CP79" s="7"/>
      <c r="CQ79" s="7"/>
    </row>
    <row r="80" spans="1:95" ht="93" customHeight="1" x14ac:dyDescent="0.35">
      <c r="A80" s="40">
        <f t="shared" si="4"/>
        <v>72</v>
      </c>
      <c r="B80" s="40" t="s">
        <v>521</v>
      </c>
      <c r="C80" s="40">
        <v>2021</v>
      </c>
      <c r="D80" s="40" t="s">
        <v>3734</v>
      </c>
      <c r="E80" s="214"/>
      <c r="F80" s="40" t="s">
        <v>848</v>
      </c>
      <c r="G80" s="40" t="s">
        <v>4641</v>
      </c>
      <c r="H80" s="41" t="s">
        <v>4689</v>
      </c>
      <c r="I80" s="42"/>
      <c r="J80" s="43" t="s">
        <v>3833</v>
      </c>
      <c r="K80" s="43" t="s">
        <v>3833</v>
      </c>
      <c r="L80" s="44" t="s">
        <v>1153</v>
      </c>
      <c r="M80" s="45" t="s">
        <v>3546</v>
      </c>
      <c r="N80" s="46" t="s">
        <v>5485</v>
      </c>
      <c r="O80" s="45" t="s">
        <v>5682</v>
      </c>
      <c r="P80" s="45">
        <v>1</v>
      </c>
      <c r="Q80" s="47">
        <v>46023</v>
      </c>
      <c r="R80" s="47">
        <v>46387</v>
      </c>
      <c r="S80" s="48">
        <f t="shared" si="6"/>
        <v>54</v>
      </c>
      <c r="T80" s="45" t="s">
        <v>587</v>
      </c>
      <c r="U80" s="45"/>
      <c r="V80" s="49">
        <f>+IFERROR(VLOOKUP($M80,ACTIVIDADES!$B$9:$Q$494,10,0),"")</f>
        <v>0.8</v>
      </c>
      <c r="W80" s="50" t="str">
        <f>+IFERROR(VLOOKUP($M80,ACTIVIDADES!$B$9:$Q$494,11,0)," ")</f>
        <v>Se adjunta Plan de Mantenimiento Preventivo y Correctivo de Hardware con cronograma de intervención, inventario de activos tecnológicos, actividades de mantenimiento ejecutadas y soportes de seguimiento de la ejecución del plan.</v>
      </c>
      <c r="X80" s="51" t="str">
        <f>+IFERROR(VLOOKUP($M80,ACTIVIDADES!$B$9:$Q$494,12,0),"")</f>
        <v>https://dnbcgovco-my.sharepoint.com/:f:/g/personal/planeacion_dnbc_gov_co/IgBK7MOyXw-ATYsV1Iuv2huzAeA3ku4FKt64nuHd6idzX5A?e=bnfIJL</v>
      </c>
      <c r="Y80" s="52">
        <f>+IFERROR(VLOOKUP($M80,ACTIVIDADES!$B$9:$Q$494,13,0),"")</f>
        <v>46153</v>
      </c>
      <c r="Z80" s="53" t="str">
        <f>+IFERROR(VLOOKUP($M80,ACTIVIDADES!$B$9:$Q$494,14,0),"")</f>
        <v>Se incluye plan formulado por el enlace del proceso. Pendiente su implementación</v>
      </c>
      <c r="AA80" s="49">
        <f>+IFERROR(VLOOKUP($M80,ACTIVIDADES!$B$9:$Q$494,15,0),"")</f>
        <v>0.5</v>
      </c>
      <c r="AB80" s="54" t="str">
        <f>+IFERROR(VLOOKUP($M80,ACTIVIDADES!$B$9:$Q$494,16,0),"")</f>
        <v>EJECUCIÓN</v>
      </c>
      <c r="AC80" s="149">
        <v>46181</v>
      </c>
      <c r="AD80" s="29">
        <v>0.5</v>
      </c>
      <c r="AE80" s="29" t="s">
        <v>3834</v>
      </c>
      <c r="AF80" s="29" t="s">
        <v>4</v>
      </c>
      <c r="AG80" s="29" t="s">
        <v>3737</v>
      </c>
      <c r="AH80" s="29" t="s">
        <v>3737</v>
      </c>
      <c r="AI80" s="29" t="s">
        <v>3737</v>
      </c>
      <c r="AJ80" s="55">
        <f>+IFERROR(VLOOKUP($M80,ACTIVIDADES!$B$9:$T$494,17,0),"")</f>
        <v>0.7</v>
      </c>
      <c r="AK80" s="80" t="str">
        <f>+IFERROR(VLOOKUP($M80,ACTIVIDADES!$B$9:$T$494,18,0),"")</f>
        <v>Se adjunta Plan de Mantenimiento Preventivo y Correctivo de Hardware con cronograma de intervención, inventario de activos tecnológicos, actividades de mantenimiento ejecutadas y soportes de seguimiento de la ejecución del plan.</v>
      </c>
      <c r="AL80" s="80" t="str">
        <f>+IFERROR(VLOOKUP($M80,ACTIVIDADES!$B$9:$T$494,19,0),"")</f>
        <v>https://dnbcgovco-my.sharepoint.com/:f:/g/personal/planeacion_dnbc_gov_co/IgDgN1W-lDmeRarDWFi4nMZSAazQq__e69Ne_DFtSL06hLQ?e=Jd2Nn6</v>
      </c>
      <c r="AM80" s="55">
        <f>+IFERROR(VLOOKUP($M80,ACTIVIDADES!$B$9:$X$495,20,0),0)</f>
        <v>46214</v>
      </c>
      <c r="AN80" s="55" t="str">
        <f>+IFERROR(VLOOKUP($M80,ACTIVIDADES!$B$9:$X$495,21,0),0)</f>
        <v>Se adjunta Plan de Mantenimiento Preventivo y Correctivo de Hardware con cronograma de intervención, inventario de activos tecnológicos, actividades de mantenimiento ejecutadas y soportes de seguimiento de la ejecución del plan.</v>
      </c>
      <c r="AO80" s="55">
        <f>+IFERROR(VLOOKUP($M80,ACTIVIDADES!$B$9:$X$495,22,0),0)</f>
        <v>0.5</v>
      </c>
      <c r="AP80" s="145" t="str">
        <f>+IFERROR(VLOOKUP($M80,ACTIVIDADES!$B$9:$X$495,23,0),0)</f>
        <v>EN EJECUCIÓN</v>
      </c>
      <c r="AQ80" s="88">
        <v>46248</v>
      </c>
      <c r="AR80" s="55">
        <v>0.5</v>
      </c>
      <c r="AS80" s="193" t="s">
        <v>5819</v>
      </c>
      <c r="AT80" s="29" t="s">
        <v>4</v>
      </c>
      <c r="AU80" s="57" t="s">
        <v>3639</v>
      </c>
      <c r="AV80" s="193" t="s">
        <v>3639</v>
      </c>
      <c r="AW80" s="193" t="s">
        <v>3639</v>
      </c>
      <c r="AX80" s="57" t="s">
        <v>3739</v>
      </c>
      <c r="AY80" s="176" t="str">
        <f t="shared" si="5"/>
        <v>EN EJECUCIÓN</v>
      </c>
      <c r="AZ80" s="55" t="str">
        <f>+IFERROR(VLOOKUP($M80,ACTIVIDADES!$B$9:$T$494,25,0),"")</f>
        <v/>
      </c>
      <c r="BA80" s="55" t="str">
        <f>+IFERROR(VLOOKUP($M80,ACTIVIDADES!$B$9:$T$494,26,0),"")</f>
        <v/>
      </c>
      <c r="BB80" s="55" t="str">
        <f>+IFERROR(VLOOKUP($M80,ACTIVIDADES!$B$9:$T$494,27,0),"")</f>
        <v/>
      </c>
      <c r="BC80" s="55" t="str">
        <f>+IFERROR(VLOOKUP($M80,ACTIVIDADES!$B$9:$T$494,28,0),"")</f>
        <v/>
      </c>
      <c r="BD80" s="55" t="str">
        <f>+IFERROR(VLOOKUP($M80,ACTIVIDADES!$B$9:$T$494,29,0),"")</f>
        <v/>
      </c>
      <c r="BE80" s="55" t="str">
        <f>+IFERROR(VLOOKUP($M80,ACTIVIDADES!$B$9:$T$494,30,0),"")</f>
        <v/>
      </c>
      <c r="BF80" s="58"/>
      <c r="BG80" s="58"/>
      <c r="BH80" s="59"/>
      <c r="BI80" s="59" t="s">
        <v>580</v>
      </c>
      <c r="BJ80" s="60" t="s">
        <v>3635</v>
      </c>
      <c r="BK80" s="61" t="s">
        <v>593</v>
      </c>
      <c r="BL80" s="62"/>
      <c r="BM80" s="55" t="str">
        <f>+IFERROR(VLOOKUP($M80,ACTIVIDADES!$B$9:$T$494,31,0),"")</f>
        <v/>
      </c>
      <c r="BN80" s="55" t="str">
        <f>+IFERROR(VLOOKUP($M80,ACTIVIDADES!$B$9:$T$494,32,0),"")</f>
        <v/>
      </c>
      <c r="BO80" s="55" t="str">
        <f>+IFERROR(VLOOKUP($M80,ACTIVIDADES!$B$9:$T$494,33,0),"")</f>
        <v/>
      </c>
      <c r="BP80" s="55" t="str">
        <f>+IFERROR(VLOOKUP($M80,ACTIVIDADES!$B$9:$T$494,34,0),"")</f>
        <v/>
      </c>
      <c r="BQ80" s="55" t="str">
        <f>+IFERROR(VLOOKUP($M80,ACTIVIDADES!$B$9:$T$494,35,0),"")</f>
        <v/>
      </c>
      <c r="BR80" s="55" t="str">
        <f>+IFERROR(VLOOKUP($M80,ACTIVIDADES!$B$9:$T$494,36,0),"")</f>
        <v/>
      </c>
      <c r="BS80" s="55" t="str">
        <f>+IFERROR(VLOOKUP($M80,ACTIVIDADES!$B$9:$T$494,37,0),"")</f>
        <v/>
      </c>
      <c r="BT80" s="58"/>
      <c r="BU80" s="58"/>
      <c r="BV80" s="59"/>
      <c r="BW80" s="59" t="s">
        <v>580</v>
      </c>
      <c r="BX80" s="60" t="s">
        <v>3635</v>
      </c>
      <c r="BY80" s="61" t="s">
        <v>593</v>
      </c>
      <c r="BZ80" s="62"/>
      <c r="CA80" s="7"/>
      <c r="CB80" s="7"/>
      <c r="CC80" s="7"/>
      <c r="CD80" s="7"/>
      <c r="CE80" s="7"/>
      <c r="CF80" s="7"/>
      <c r="CG80" s="7"/>
      <c r="CH80" s="7"/>
      <c r="CI80" s="7"/>
      <c r="CJ80" s="7"/>
      <c r="CK80" s="7"/>
      <c r="CL80" s="7"/>
      <c r="CM80" s="7"/>
      <c r="CN80" s="7"/>
      <c r="CO80" s="7"/>
      <c r="CP80" s="7"/>
      <c r="CQ80" s="7"/>
    </row>
    <row r="81" spans="1:95" ht="93" customHeight="1" x14ac:dyDescent="0.35">
      <c r="A81" s="40">
        <f t="shared" si="4"/>
        <v>73</v>
      </c>
      <c r="B81" s="40" t="s">
        <v>521</v>
      </c>
      <c r="C81" s="40">
        <v>2021</v>
      </c>
      <c r="D81" s="40" t="s">
        <v>3750</v>
      </c>
      <c r="E81" s="214"/>
      <c r="F81" s="40" t="s">
        <v>834</v>
      </c>
      <c r="G81" s="40" t="s">
        <v>4641</v>
      </c>
      <c r="H81" s="41" t="s">
        <v>4690</v>
      </c>
      <c r="I81" s="42" t="s">
        <v>3642</v>
      </c>
      <c r="J81" s="43" t="s">
        <v>5024</v>
      </c>
      <c r="K81" s="43" t="s">
        <v>5024</v>
      </c>
      <c r="L81" s="44" t="s">
        <v>1153</v>
      </c>
      <c r="M81" s="45" t="s">
        <v>1320</v>
      </c>
      <c r="N81" s="46" t="s">
        <v>5484</v>
      </c>
      <c r="O81" s="45" t="s">
        <v>5681</v>
      </c>
      <c r="P81" s="45">
        <v>1</v>
      </c>
      <c r="Q81" s="47">
        <v>46082</v>
      </c>
      <c r="R81" s="47">
        <v>46234</v>
      </c>
      <c r="S81" s="48">
        <f t="shared" si="6"/>
        <v>22.5</v>
      </c>
      <c r="T81" s="45" t="s">
        <v>1291</v>
      </c>
      <c r="U81" s="45"/>
      <c r="V81" s="49">
        <f>+IFERROR(VLOOKUP($M81,ACTIVIDADES!$B$9:$Q$494,10,0),"")</f>
        <v>0</v>
      </c>
      <c r="W81" s="50" t="str">
        <f>+IFERROR(VLOOKUP($M81,ACTIVIDADES!$B$9:$Q$494,11,0)," ")</f>
        <v>Actividad planteada para el segundo trimestre de la vigencia 2026</v>
      </c>
      <c r="X81" s="61">
        <f>+IFERROR(VLOOKUP($M81,ACTIVIDADES!$B$9:$Q$494,12,0),"")</f>
        <v>0</v>
      </c>
      <c r="Y81" s="52">
        <f>+IFERROR(VLOOKUP($M81,ACTIVIDADES!$B$9:$Q$494,13,0),"")</f>
        <v>46153</v>
      </c>
      <c r="Z81" s="53" t="str">
        <f>+IFERROR(VLOOKUP($M81,ACTIVIDADES!$B$9:$Q$494,14,0),"")</f>
        <v>Sin evidencia de inicio de la actividad</v>
      </c>
      <c r="AA81" s="49">
        <f>+IFERROR(VLOOKUP($M81,ACTIVIDADES!$B$9:$Q$494,15,0),"")</f>
        <v>0</v>
      </c>
      <c r="AB81" s="54" t="str">
        <f>+IFERROR(VLOOKUP($M81,ACTIVIDADES!$B$9:$Q$494,16,0),"")</f>
        <v>EJECUCIÓN</v>
      </c>
      <c r="AC81" s="149">
        <v>46177</v>
      </c>
      <c r="AD81" s="28">
        <v>0</v>
      </c>
      <c r="AE81" s="29" t="s">
        <v>3741</v>
      </c>
      <c r="AF81" s="28" t="s">
        <v>580</v>
      </c>
      <c r="AG81" s="29" t="s">
        <v>3737</v>
      </c>
      <c r="AH81" s="29" t="s">
        <v>3737</v>
      </c>
      <c r="AI81" s="29" t="s">
        <v>3737</v>
      </c>
      <c r="AJ81" s="55">
        <f>+IFERROR(VLOOKUP($M81,ACTIVIDADES!$B$9:$T$494,17,0),"")</f>
        <v>0.5</v>
      </c>
      <c r="AK81" s="80" t="str">
        <f>+IFERROR(VLOOKUP($M81,ACTIVIDADES!$B$9:$T$494,18,0),"")</f>
        <v>Se actualizó los documentos de gestión de riesgos y se presentó a Comité Institucional de Control Interno la politica de gestión de riesgos. En julio se espera la oficialización de los documentos</v>
      </c>
      <c r="AL81" s="80" t="str">
        <f>+IFERROR(VLOOKUP($M81,ACTIVIDADES!$B$9:$T$494,19,0),"")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81" s="55">
        <f>+IFERROR(VLOOKUP($M81,ACTIVIDADES!$B$9:$X$495,20,0),0)</f>
        <v>46213</v>
      </c>
      <c r="AN81" s="55" t="str">
        <f>+IFERROR(VLOOKUP($M81,ACTIVIDADES!$B$9:$X$495,21,0),0)</f>
        <v>Se evidencia documentación en proceso de actualización</v>
      </c>
      <c r="AO81" s="55">
        <f>+IFERROR(VLOOKUP($M81,ACTIVIDADES!$B$9:$X$495,22,0),0)</f>
        <v>0.5</v>
      </c>
      <c r="AP81" s="145" t="str">
        <f>+IFERROR(VLOOKUP($M81,ACTIVIDADES!$B$9:$X$495,23,0),0)</f>
        <v>EN EJECUCIÓN</v>
      </c>
      <c r="AQ81" s="88">
        <v>46244</v>
      </c>
      <c r="AR81" s="55">
        <v>0.5</v>
      </c>
      <c r="AS81" s="57" t="s">
        <v>3832</v>
      </c>
      <c r="AT81" s="29" t="s">
        <v>4</v>
      </c>
      <c r="AU81" s="57" t="s">
        <v>3639</v>
      </c>
      <c r="AV81" s="193" t="s">
        <v>3639</v>
      </c>
      <c r="AW81" s="193" t="s">
        <v>3639</v>
      </c>
      <c r="AX81" s="57" t="s">
        <v>3739</v>
      </c>
      <c r="AY81" s="176" t="str">
        <f t="shared" si="5"/>
        <v>EN EJECUCIÓN</v>
      </c>
      <c r="AZ81" s="55" t="str">
        <f>+IFERROR(VLOOKUP($M81,ACTIVIDADES!$B$9:$T$494,25,0),"")</f>
        <v/>
      </c>
      <c r="BA81" s="55" t="str">
        <f>+IFERROR(VLOOKUP($M81,ACTIVIDADES!$B$9:$T$494,26,0),"")</f>
        <v/>
      </c>
      <c r="BB81" s="55" t="str">
        <f>+IFERROR(VLOOKUP($M81,ACTIVIDADES!$B$9:$T$494,27,0),"")</f>
        <v/>
      </c>
      <c r="BC81" s="55" t="str">
        <f>+IFERROR(VLOOKUP($M81,ACTIVIDADES!$B$9:$T$494,28,0),"")</f>
        <v/>
      </c>
      <c r="BD81" s="55" t="str">
        <f>+IFERROR(VLOOKUP($M81,ACTIVIDADES!$B$9:$T$494,29,0),"")</f>
        <v/>
      </c>
      <c r="BE81" s="55" t="str">
        <f>+IFERROR(VLOOKUP($M81,ACTIVIDADES!$B$9:$T$494,30,0),"")</f>
        <v/>
      </c>
      <c r="BF81" s="58"/>
      <c r="BG81" s="58"/>
      <c r="BH81" s="59"/>
      <c r="BI81" s="59" t="s">
        <v>580</v>
      </c>
      <c r="BJ81" s="60" t="s">
        <v>3635</v>
      </c>
      <c r="BK81" s="61" t="s">
        <v>593</v>
      </c>
      <c r="BL81" s="62"/>
      <c r="BM81" s="55" t="str">
        <f>+IFERROR(VLOOKUP($M81,ACTIVIDADES!$B$9:$T$494,31,0),"")</f>
        <v/>
      </c>
      <c r="BN81" s="55" t="str">
        <f>+IFERROR(VLOOKUP($M81,ACTIVIDADES!$B$9:$T$494,32,0),"")</f>
        <v/>
      </c>
      <c r="BO81" s="55" t="str">
        <f>+IFERROR(VLOOKUP($M81,ACTIVIDADES!$B$9:$T$494,33,0),"")</f>
        <v/>
      </c>
      <c r="BP81" s="55" t="str">
        <f>+IFERROR(VLOOKUP($M81,ACTIVIDADES!$B$9:$T$494,34,0),"")</f>
        <v/>
      </c>
      <c r="BQ81" s="55" t="str">
        <f>+IFERROR(VLOOKUP($M81,ACTIVIDADES!$B$9:$T$494,35,0),"")</f>
        <v/>
      </c>
      <c r="BR81" s="55" t="str">
        <f>+IFERROR(VLOOKUP($M81,ACTIVIDADES!$B$9:$T$494,36,0),"")</f>
        <v/>
      </c>
      <c r="BS81" s="55" t="str">
        <f>+IFERROR(VLOOKUP($M81,ACTIVIDADES!$B$9:$T$494,37,0),"")</f>
        <v/>
      </c>
      <c r="BT81" s="58"/>
      <c r="BU81" s="58"/>
      <c r="BV81" s="59"/>
      <c r="BW81" s="59" t="s">
        <v>580</v>
      </c>
      <c r="BX81" s="60" t="s">
        <v>3635</v>
      </c>
      <c r="BY81" s="61" t="s">
        <v>593</v>
      </c>
      <c r="BZ81" s="62"/>
      <c r="CA81" s="7"/>
      <c r="CB81" s="7"/>
      <c r="CC81" s="7"/>
      <c r="CD81" s="7"/>
      <c r="CE81" s="7"/>
      <c r="CF81" s="7"/>
      <c r="CG81" s="7"/>
      <c r="CH81" s="7"/>
      <c r="CI81" s="7"/>
      <c r="CJ81" s="7"/>
      <c r="CK81" s="7"/>
      <c r="CL81" s="7"/>
      <c r="CM81" s="7"/>
      <c r="CN81" s="7"/>
      <c r="CO81" s="7"/>
      <c r="CP81" s="7"/>
      <c r="CQ81" s="7"/>
    </row>
    <row r="82" spans="1:95" ht="93" customHeight="1" x14ac:dyDescent="0.35">
      <c r="A82" s="40">
        <f t="shared" si="4"/>
        <v>74</v>
      </c>
      <c r="B82" s="40" t="s">
        <v>521</v>
      </c>
      <c r="C82" s="40">
        <v>2021</v>
      </c>
      <c r="D82" s="40" t="s">
        <v>3750</v>
      </c>
      <c r="E82" s="214"/>
      <c r="F82" s="40" t="s">
        <v>812</v>
      </c>
      <c r="G82" s="40" t="s">
        <v>4641</v>
      </c>
      <c r="H82" s="41" t="s">
        <v>4691</v>
      </c>
      <c r="I82" s="42"/>
      <c r="J82" s="43" t="s">
        <v>5025</v>
      </c>
      <c r="K82" s="43" t="s">
        <v>5318</v>
      </c>
      <c r="L82" s="44" t="s">
        <v>1153</v>
      </c>
      <c r="M82" s="45" t="s">
        <v>1275</v>
      </c>
      <c r="N82" s="46" t="s">
        <v>1276</v>
      </c>
      <c r="O82" s="45" t="s">
        <v>1277</v>
      </c>
      <c r="P82" s="45">
        <v>1</v>
      </c>
      <c r="Q82" s="47">
        <v>46082</v>
      </c>
      <c r="R82" s="47">
        <v>46295</v>
      </c>
      <c r="S82" s="48">
        <f t="shared" si="6"/>
        <v>31.35</v>
      </c>
      <c r="T82" s="45" t="s">
        <v>1258</v>
      </c>
      <c r="U82" s="45"/>
      <c r="V82" s="49">
        <f>+IFERROR(VLOOKUP($M82,ACTIVIDADES!$B$9:$Q$494,10,0),"")</f>
        <v>0</v>
      </c>
      <c r="W82" s="50" t="str">
        <f>+IFERROR(VLOOKUP($M82,ACTIVIDADES!$B$9:$Q$494,11,0)," ")</f>
        <v xml:space="preserve">Se informa que esta en etapa de elaboración </v>
      </c>
      <c r="X82" s="61">
        <f>+IFERROR(VLOOKUP($M82,ACTIVIDADES!$B$9:$Q$494,12,0),"")</f>
        <v>0</v>
      </c>
      <c r="Y82" s="52">
        <f>+IFERROR(VLOOKUP($M82,ACTIVIDADES!$B$9:$Q$494,13,0),"")</f>
        <v>46153</v>
      </c>
      <c r="Z82" s="53" t="str">
        <f>+IFERROR(VLOOKUP($M82,ACTIVIDADES!$B$9:$Q$494,14,0),"")</f>
        <v>No ha dado inicio a la ejecución</v>
      </c>
      <c r="AA82" s="49">
        <f>+IFERROR(VLOOKUP($M82,ACTIVIDADES!$B$9:$Q$494,15,0),"")</f>
        <v>0</v>
      </c>
      <c r="AB82" s="54" t="str">
        <f>+IFERROR(VLOOKUP($M82,ACTIVIDADES!$B$9:$Q$494,16,0),"")</f>
        <v>EJECUCIÓN</v>
      </c>
      <c r="AC82" s="144">
        <v>46170</v>
      </c>
      <c r="AD82" s="29">
        <v>0</v>
      </c>
      <c r="AE82" s="29" t="s">
        <v>3741</v>
      </c>
      <c r="AF82" s="28" t="s">
        <v>580</v>
      </c>
      <c r="AG82" s="29" t="s">
        <v>3737</v>
      </c>
      <c r="AH82" s="29" t="s">
        <v>3737</v>
      </c>
      <c r="AI82" s="29" t="s">
        <v>3737</v>
      </c>
      <c r="AJ82" s="55">
        <f>+IFERROR(VLOOKUP($M82,ACTIVIDADES!$B$9:$T$494,17,0),"")</f>
        <v>1</v>
      </c>
      <c r="AK82" s="80" t="str">
        <f>+IFERROR(VLOOKUP($M82,ACTIVIDADES!$B$9:$T$494,18,0),"")</f>
        <v>Se elaboró el procedimiento para la evaluación de los canales externos de comunicación. Como resultado de la revisión realizada por Planeación Estratégica, se recomendó ajustarlo a un instructivo, el cual fue elaborado y actualmente se encuentra en proceso de validación por parte de dicho proceso para continuar con el trámite correspondiente.</v>
      </c>
      <c r="AL82" s="80" t="str">
        <f>+IFERROR(VLOOKUP($M82,ACTIVIDADES!$B$9:$T$494,19,0),"")</f>
        <v>https://dnbcgovco-my.sharepoint.com/personal/planeacion_dnbc_gov_co/_layouts/15/onedrive.aspx?id=%2Fpersonal%2Fplaneacion%5Fdnbc%5Fgov%5Fco%2FDocuments%2FDocumentos%20SIGE%2F6%2E%20Planes%2FPLAN%20DE%20MEJORA%2F2026%2F02%2E%20Seguimiento%20Segundo%20Trimestre%2F02%2E%20Gesti%C3%B3n%20de%20Comunicaciones%2FGC%2DAC4&amp;viewid=efb70791%2Db8ab%2D49e7%2Db552%2Dd3d4cbe976b9&amp;ct=1783095595106&amp;or=OWA%2DNTB%2DMail&amp;ga=1</v>
      </c>
      <c r="AM82" s="55">
        <f>+IFERROR(VLOOKUP($M82,ACTIVIDADES!$B$9:$X$495,20,0),0)</f>
        <v>46213</v>
      </c>
      <c r="AN82" s="55" t="str">
        <f>+IFERROR(VLOOKUP($M82,ACTIVIDADES!$B$9:$X$495,21,0),0)</f>
        <v>El documento se encuentra en revisión del proceso de Análisis y Mejora Continua y la Lider del Proceso</v>
      </c>
      <c r="AO82" s="55">
        <f>+IFERROR(VLOOKUP($M82,ACTIVIDADES!$B$9:$X$495,22,0),0)</f>
        <v>0.8</v>
      </c>
      <c r="AP82" s="145" t="str">
        <f>+IFERROR(VLOOKUP($M82,ACTIVIDADES!$B$9:$X$495,23,0),0)</f>
        <v>EN EJECUCIÓN</v>
      </c>
      <c r="AQ82" s="129">
        <v>46245</v>
      </c>
      <c r="AR82" s="172">
        <v>0.8</v>
      </c>
      <c r="AS82" s="322" t="s">
        <v>1282</v>
      </c>
      <c r="AT82" s="29" t="s">
        <v>4</v>
      </c>
      <c r="AU82" s="57" t="s">
        <v>3639</v>
      </c>
      <c r="AV82" s="193" t="s">
        <v>3639</v>
      </c>
      <c r="AW82" s="193" t="s">
        <v>3639</v>
      </c>
      <c r="AX82" s="57" t="s">
        <v>3739</v>
      </c>
      <c r="AY82" s="176" t="str">
        <f t="shared" si="5"/>
        <v>EN EJECUCIÓN</v>
      </c>
      <c r="AZ82" s="55" t="str">
        <f>+IFERROR(VLOOKUP($M82,ACTIVIDADES!$B$9:$T$494,25,0),"")</f>
        <v/>
      </c>
      <c r="BA82" s="55" t="str">
        <f>+IFERROR(VLOOKUP($M82,ACTIVIDADES!$B$9:$T$494,26,0),"")</f>
        <v/>
      </c>
      <c r="BB82" s="55" t="str">
        <f>+IFERROR(VLOOKUP($M82,ACTIVIDADES!$B$9:$T$494,27,0),"")</f>
        <v/>
      </c>
      <c r="BC82" s="55" t="str">
        <f>+IFERROR(VLOOKUP($M82,ACTIVIDADES!$B$9:$T$494,28,0),"")</f>
        <v/>
      </c>
      <c r="BD82" s="55" t="str">
        <f>+IFERROR(VLOOKUP($M82,ACTIVIDADES!$B$9:$T$494,29,0),"")</f>
        <v/>
      </c>
      <c r="BE82" s="55" t="str">
        <f>+IFERROR(VLOOKUP($M82,ACTIVIDADES!$B$9:$T$494,30,0),"")</f>
        <v/>
      </c>
      <c r="BF82" s="58"/>
      <c r="BG82" s="58"/>
      <c r="BH82" s="59"/>
      <c r="BI82" s="59" t="s">
        <v>580</v>
      </c>
      <c r="BJ82" s="60" t="s">
        <v>3635</v>
      </c>
      <c r="BK82" s="61" t="s">
        <v>593</v>
      </c>
      <c r="BL82" s="62"/>
      <c r="BM82" s="55" t="str">
        <f>+IFERROR(VLOOKUP($M82,ACTIVIDADES!$B$9:$T$494,31,0),"")</f>
        <v/>
      </c>
      <c r="BN82" s="55" t="str">
        <f>+IFERROR(VLOOKUP($M82,ACTIVIDADES!$B$9:$T$494,32,0),"")</f>
        <v/>
      </c>
      <c r="BO82" s="55" t="str">
        <f>+IFERROR(VLOOKUP($M82,ACTIVIDADES!$B$9:$T$494,33,0),"")</f>
        <v/>
      </c>
      <c r="BP82" s="55" t="str">
        <f>+IFERROR(VLOOKUP($M82,ACTIVIDADES!$B$9:$T$494,34,0),"")</f>
        <v/>
      </c>
      <c r="BQ82" s="55" t="str">
        <f>+IFERROR(VLOOKUP($M82,ACTIVIDADES!$B$9:$T$494,35,0),"")</f>
        <v/>
      </c>
      <c r="BR82" s="55" t="str">
        <f>+IFERROR(VLOOKUP($M82,ACTIVIDADES!$B$9:$T$494,36,0),"")</f>
        <v/>
      </c>
      <c r="BS82" s="55" t="str">
        <f>+IFERROR(VLOOKUP($M82,ACTIVIDADES!$B$9:$T$494,37,0),"")</f>
        <v/>
      </c>
      <c r="BT82" s="58"/>
      <c r="BU82" s="58"/>
      <c r="BV82" s="59"/>
      <c r="BW82" s="59" t="s">
        <v>580</v>
      </c>
      <c r="BX82" s="60" t="s">
        <v>3635</v>
      </c>
      <c r="BY82" s="61" t="s">
        <v>593</v>
      </c>
      <c r="BZ82" s="62"/>
      <c r="CA82" s="7"/>
      <c r="CB82" s="7"/>
      <c r="CC82" s="7"/>
      <c r="CD82" s="7"/>
      <c r="CE82" s="7"/>
      <c r="CF82" s="7"/>
      <c r="CG82" s="7"/>
      <c r="CH82" s="7"/>
      <c r="CI82" s="7"/>
      <c r="CJ82" s="7"/>
      <c r="CK82" s="7"/>
      <c r="CL82" s="7"/>
      <c r="CM82" s="7"/>
      <c r="CN82" s="7"/>
      <c r="CO82" s="7"/>
      <c r="CP82" s="7"/>
      <c r="CQ82" s="7"/>
    </row>
    <row r="83" spans="1:95" ht="93" customHeight="1" x14ac:dyDescent="0.35">
      <c r="A83" s="40">
        <f t="shared" si="4"/>
        <v>75</v>
      </c>
      <c r="B83" s="40" t="s">
        <v>521</v>
      </c>
      <c r="C83" s="40">
        <v>2021</v>
      </c>
      <c r="D83" s="40" t="s">
        <v>3750</v>
      </c>
      <c r="E83" s="214"/>
      <c r="F83" s="40" t="s">
        <v>812</v>
      </c>
      <c r="G83" s="40" t="s">
        <v>4641</v>
      </c>
      <c r="H83" s="41" t="s">
        <v>4691</v>
      </c>
      <c r="I83" s="42"/>
      <c r="J83" s="43" t="s">
        <v>5026</v>
      </c>
      <c r="K83" s="43" t="s">
        <v>5319</v>
      </c>
      <c r="L83" s="44" t="s">
        <v>1153</v>
      </c>
      <c r="M83" s="45" t="s">
        <v>1275</v>
      </c>
      <c r="N83" s="46" t="s">
        <v>1276</v>
      </c>
      <c r="O83" s="45" t="s">
        <v>1277</v>
      </c>
      <c r="P83" s="45">
        <v>1</v>
      </c>
      <c r="Q83" s="47">
        <v>46082</v>
      </c>
      <c r="R83" s="47">
        <v>46295</v>
      </c>
      <c r="S83" s="48">
        <f t="shared" si="6"/>
        <v>31.35</v>
      </c>
      <c r="T83" s="45" t="s">
        <v>1258</v>
      </c>
      <c r="U83" s="45"/>
      <c r="V83" s="49">
        <f>+IFERROR(VLOOKUP($M83,ACTIVIDADES!$B$9:$Q$494,10,0),"")</f>
        <v>0</v>
      </c>
      <c r="W83" s="50" t="str">
        <f>+IFERROR(VLOOKUP($M83,ACTIVIDADES!$B$9:$Q$494,11,0)," ")</f>
        <v xml:space="preserve">Se informa que esta en etapa de elaboración </v>
      </c>
      <c r="X83" s="61">
        <f>+IFERROR(VLOOKUP($M83,ACTIVIDADES!$B$9:$Q$494,12,0),"")</f>
        <v>0</v>
      </c>
      <c r="Y83" s="52">
        <f>+IFERROR(VLOOKUP($M83,ACTIVIDADES!$B$9:$Q$494,13,0),"")</f>
        <v>46153</v>
      </c>
      <c r="Z83" s="53" t="str">
        <f>+IFERROR(VLOOKUP($M83,ACTIVIDADES!$B$9:$Q$494,14,0),"")</f>
        <v>No ha dado inicio a la ejecución</v>
      </c>
      <c r="AA83" s="49">
        <f>+IFERROR(VLOOKUP($M83,ACTIVIDADES!$B$9:$Q$494,15,0),"")</f>
        <v>0</v>
      </c>
      <c r="AB83" s="54" t="str">
        <f>+IFERROR(VLOOKUP($M83,ACTIVIDADES!$B$9:$Q$494,16,0),"")</f>
        <v>EJECUCIÓN</v>
      </c>
      <c r="AC83" s="144">
        <v>46170</v>
      </c>
      <c r="AD83" s="29">
        <v>0</v>
      </c>
      <c r="AE83" s="29" t="s">
        <v>3741</v>
      </c>
      <c r="AF83" s="28" t="s">
        <v>580</v>
      </c>
      <c r="AG83" s="29" t="s">
        <v>3737</v>
      </c>
      <c r="AH83" s="29" t="s">
        <v>3737</v>
      </c>
      <c r="AI83" s="29" t="s">
        <v>3737</v>
      </c>
      <c r="AJ83" s="55">
        <f>+IFERROR(VLOOKUP($M83,ACTIVIDADES!$B$9:$T$494,17,0),"")</f>
        <v>1</v>
      </c>
      <c r="AK83" s="80" t="str">
        <f>+IFERROR(VLOOKUP($M83,ACTIVIDADES!$B$9:$T$494,18,0),"")</f>
        <v>Se elaboró el procedimiento para la evaluación de los canales externos de comunicación. Como resultado de la revisión realizada por Planeación Estratégica, se recomendó ajustarlo a un instructivo, el cual fue elaborado y actualmente se encuentra en proceso de validación por parte de dicho proceso para continuar con el trámite correspondiente.</v>
      </c>
      <c r="AL83" s="80" t="str">
        <f>+IFERROR(VLOOKUP($M83,ACTIVIDADES!$B$9:$T$494,19,0),"")</f>
        <v>https://dnbcgovco-my.sharepoint.com/personal/planeacion_dnbc_gov_co/_layouts/15/onedrive.aspx?id=%2Fpersonal%2Fplaneacion%5Fdnbc%5Fgov%5Fco%2FDocuments%2FDocumentos%20SIGE%2F6%2E%20Planes%2FPLAN%20DE%20MEJORA%2F2026%2F02%2E%20Seguimiento%20Segundo%20Trimestre%2F02%2E%20Gesti%C3%B3n%20de%20Comunicaciones%2FGC%2DAC4&amp;viewid=efb70791%2Db8ab%2D49e7%2Db552%2Dd3d4cbe976b9&amp;ct=1783095595106&amp;or=OWA%2DNTB%2DMail&amp;ga=1</v>
      </c>
      <c r="AM83" s="55">
        <f>+IFERROR(VLOOKUP($M83,ACTIVIDADES!$B$9:$X$495,20,0),0)</f>
        <v>46213</v>
      </c>
      <c r="AN83" s="55" t="str">
        <f>+IFERROR(VLOOKUP($M83,ACTIVIDADES!$B$9:$X$495,21,0),0)</f>
        <v>El documento se encuentra en revisión del proceso de Análisis y Mejora Continua y la Lider del Proceso</v>
      </c>
      <c r="AO83" s="55">
        <f>+IFERROR(VLOOKUP($M83,ACTIVIDADES!$B$9:$X$495,22,0),0)</f>
        <v>0.8</v>
      </c>
      <c r="AP83" s="145" t="str">
        <f>+IFERROR(VLOOKUP($M83,ACTIVIDADES!$B$9:$X$495,23,0),0)</f>
        <v>EN EJECUCIÓN</v>
      </c>
      <c r="AQ83" s="129">
        <v>46245</v>
      </c>
      <c r="AR83" s="172">
        <v>0.8</v>
      </c>
      <c r="AS83" s="322" t="s">
        <v>1282</v>
      </c>
      <c r="AT83" s="29" t="s">
        <v>4</v>
      </c>
      <c r="AU83" s="57" t="s">
        <v>3639</v>
      </c>
      <c r="AV83" s="193" t="s">
        <v>3639</v>
      </c>
      <c r="AW83" s="193" t="s">
        <v>3639</v>
      </c>
      <c r="AX83" s="57" t="s">
        <v>3739</v>
      </c>
      <c r="AY83" s="176" t="str">
        <f t="shared" si="5"/>
        <v>EN EJECUCIÓN</v>
      </c>
      <c r="AZ83" s="55" t="str">
        <f>+IFERROR(VLOOKUP($M83,ACTIVIDADES!$B$9:$T$494,25,0),"")</f>
        <v/>
      </c>
      <c r="BA83" s="55" t="str">
        <f>+IFERROR(VLOOKUP($M83,ACTIVIDADES!$B$9:$T$494,26,0),"")</f>
        <v/>
      </c>
      <c r="BB83" s="55" t="str">
        <f>+IFERROR(VLOOKUP($M83,ACTIVIDADES!$B$9:$T$494,27,0),"")</f>
        <v/>
      </c>
      <c r="BC83" s="55" t="str">
        <f>+IFERROR(VLOOKUP($M83,ACTIVIDADES!$B$9:$T$494,28,0),"")</f>
        <v/>
      </c>
      <c r="BD83" s="55" t="str">
        <f>+IFERROR(VLOOKUP($M83,ACTIVIDADES!$B$9:$T$494,29,0),"")</f>
        <v/>
      </c>
      <c r="BE83" s="55" t="str">
        <f>+IFERROR(VLOOKUP($M83,ACTIVIDADES!$B$9:$T$494,30,0),"")</f>
        <v/>
      </c>
      <c r="BF83" s="58"/>
      <c r="BG83" s="58"/>
      <c r="BH83" s="59"/>
      <c r="BI83" s="59" t="s">
        <v>580</v>
      </c>
      <c r="BJ83" s="60" t="s">
        <v>3635</v>
      </c>
      <c r="BK83" s="61" t="s">
        <v>593</v>
      </c>
      <c r="BL83" s="62"/>
      <c r="BM83" s="55" t="str">
        <f>+IFERROR(VLOOKUP($M83,ACTIVIDADES!$B$9:$T$494,31,0),"")</f>
        <v/>
      </c>
      <c r="BN83" s="55" t="str">
        <f>+IFERROR(VLOOKUP($M83,ACTIVIDADES!$B$9:$T$494,32,0),"")</f>
        <v/>
      </c>
      <c r="BO83" s="55" t="str">
        <f>+IFERROR(VLOOKUP($M83,ACTIVIDADES!$B$9:$T$494,33,0),"")</f>
        <v/>
      </c>
      <c r="BP83" s="55" t="str">
        <f>+IFERROR(VLOOKUP($M83,ACTIVIDADES!$B$9:$T$494,34,0),"")</f>
        <v/>
      </c>
      <c r="BQ83" s="55" t="str">
        <f>+IFERROR(VLOOKUP($M83,ACTIVIDADES!$B$9:$T$494,35,0),"")</f>
        <v/>
      </c>
      <c r="BR83" s="55" t="str">
        <f>+IFERROR(VLOOKUP($M83,ACTIVIDADES!$B$9:$T$494,36,0),"")</f>
        <v/>
      </c>
      <c r="BS83" s="55" t="str">
        <f>+IFERROR(VLOOKUP($M83,ACTIVIDADES!$B$9:$T$494,37,0),"")</f>
        <v/>
      </c>
      <c r="BT83" s="58"/>
      <c r="BU83" s="58"/>
      <c r="BV83" s="59"/>
      <c r="BW83" s="59" t="s">
        <v>580</v>
      </c>
      <c r="BX83" s="60" t="s">
        <v>3635</v>
      </c>
      <c r="BY83" s="61" t="s">
        <v>593</v>
      </c>
      <c r="BZ83" s="62"/>
      <c r="CA83" s="7"/>
      <c r="CB83" s="7"/>
      <c r="CC83" s="7"/>
      <c r="CD83" s="7"/>
      <c r="CE83" s="7"/>
      <c r="CF83" s="7"/>
      <c r="CG83" s="7"/>
      <c r="CH83" s="7"/>
      <c r="CI83" s="7"/>
      <c r="CJ83" s="7"/>
      <c r="CK83" s="7"/>
      <c r="CL83" s="7"/>
      <c r="CM83" s="7"/>
      <c r="CN83" s="7"/>
      <c r="CO83" s="7"/>
      <c r="CP83" s="7"/>
      <c r="CQ83" s="7"/>
    </row>
    <row r="84" spans="1:95" ht="93" customHeight="1" x14ac:dyDescent="0.35">
      <c r="A84" s="215">
        <f t="shared" si="4"/>
        <v>76</v>
      </c>
      <c r="B84" s="215" t="s">
        <v>521</v>
      </c>
      <c r="C84" s="215">
        <v>2021</v>
      </c>
      <c r="D84" s="215" t="s">
        <v>3734</v>
      </c>
      <c r="E84" s="214"/>
      <c r="F84" s="215" t="s">
        <v>852</v>
      </c>
      <c r="G84" s="215" t="s">
        <v>4641</v>
      </c>
      <c r="H84" s="233" t="s">
        <v>4692</v>
      </c>
      <c r="I84" s="216"/>
      <c r="J84" s="234" t="s">
        <v>3792</v>
      </c>
      <c r="K84" s="234" t="s">
        <v>3792</v>
      </c>
      <c r="L84" s="217" t="s">
        <v>1153</v>
      </c>
      <c r="M84" s="218" t="s">
        <v>3507</v>
      </c>
      <c r="N84" s="235" t="s">
        <v>3508</v>
      </c>
      <c r="O84" s="218" t="s">
        <v>3509</v>
      </c>
      <c r="P84" s="218">
        <v>1</v>
      </c>
      <c r="Q84" s="219">
        <v>46023</v>
      </c>
      <c r="R84" s="219">
        <v>46173</v>
      </c>
      <c r="S84" s="220">
        <f t="shared" si="6"/>
        <v>22.5</v>
      </c>
      <c r="T84" s="218" t="s">
        <v>587</v>
      </c>
      <c r="U84" s="218"/>
      <c r="V84" s="221">
        <f>+IFERROR(VLOOKUP($M84,ACTIVIDADES!$B$9:$Q$494,10,0),"")</f>
        <v>0</v>
      </c>
      <c r="W84" s="236">
        <f>+IFERROR(VLOOKUP($M84,ACTIVIDADES!$B$9:$Q$494,11,0)," ")</f>
        <v>0</v>
      </c>
      <c r="X84" s="222">
        <f>+IFERROR(VLOOKUP($M84,ACTIVIDADES!$B$9:$Q$494,12,0),"")</f>
        <v>0</v>
      </c>
      <c r="Y84" s="224">
        <f>+IFERROR(VLOOKUP($M84,ACTIVIDADES!$B$9:$Q$494,13,0),"")</f>
        <v>46153</v>
      </c>
      <c r="Z84" s="237" t="str">
        <f>+IFERROR(VLOOKUP($M84,ACTIVIDADES!$B$9:$Q$494,14,0),"")</f>
        <v>No se evidencia seguimiento</v>
      </c>
      <c r="AA84" s="221">
        <f>+IFERROR(VLOOKUP($M84,ACTIVIDADES!$B$9:$Q$494,15,0),"")</f>
        <v>0</v>
      </c>
      <c r="AB84" s="225" t="str">
        <f>+IFERROR(VLOOKUP($M84,ACTIVIDADES!$B$9:$Q$494,16,0),"")</f>
        <v>EJECUCIÓN</v>
      </c>
      <c r="AC84" s="226">
        <v>46181</v>
      </c>
      <c r="AD84" s="139">
        <v>0</v>
      </c>
      <c r="AE84" s="139" t="s">
        <v>3741</v>
      </c>
      <c r="AF84" s="228" t="s">
        <v>580</v>
      </c>
      <c r="AG84" s="139" t="s">
        <v>3737</v>
      </c>
      <c r="AH84" s="139" t="s">
        <v>3737</v>
      </c>
      <c r="AI84" s="139" t="s">
        <v>3737</v>
      </c>
      <c r="AJ84" s="141">
        <f>+IFERROR(VLOOKUP($M84,ACTIVIDADES!$B$9:$T$494,17,0),"")</f>
        <v>0.7</v>
      </c>
      <c r="AK84" s="229" t="str">
        <f>+IFERROR(VLOOKUP($M84,ACTIVIDADES!$B$9:$T$494,18,0),"")</f>
        <v>Se ejecutó la revisión, depuración y actualización integral del inventario físico y lógico que compone la infraestructura tecnológica de la entidad. Este proceso permite consolidar la base técnica para la gestión de riesgos, el control de configuración y la seguridad de los activos de hardware críticos que soportan la operación institucional.</v>
      </c>
      <c r="AL84" s="229" t="str">
        <f>+IFERROR(VLOOKUP($M84,ACTIVIDADES!$B$9:$T$494,19,0),"")</f>
        <v>https://dnbcgovco-my.sharepoint.com/:f:/g/personal/planeacion_dnbc_gov_co/IgA8-tr8nGYtRqG_Evcwdp7EASqXdtGbomb3DLywYKsqJ6s?e=HKvluY</v>
      </c>
      <c r="AM84" s="141">
        <f>+IFERROR(VLOOKUP($M84,ACTIVIDADES!$B$9:$X$495,20,0),0)</f>
        <v>46214</v>
      </c>
      <c r="AN84" s="141" t="str">
        <f>+IFERROR(VLOOKUP($M84,ACTIVIDADES!$B$9:$X$495,21,0),0)</f>
        <v>El proceso presenta matriz de inventario fisico. Pendiente identificación de recursos tecnologicos</v>
      </c>
      <c r="AO84" s="141">
        <f>+IFERROR(VLOOKUP($M84,ACTIVIDADES!$B$9:$X$495,22,0),0)</f>
        <v>0.5</v>
      </c>
      <c r="AP84" s="238" t="str">
        <f>+IFERROR(VLOOKUP($M84,ACTIVIDADES!$B$9:$X$495,23,0),0)</f>
        <v>EN EJECUCIÓN</v>
      </c>
      <c r="AQ84" s="239">
        <v>46248</v>
      </c>
      <c r="AR84" s="141">
        <v>0.5</v>
      </c>
      <c r="AS84" s="169" t="s">
        <v>3793</v>
      </c>
      <c r="AT84" s="139" t="s">
        <v>4</v>
      </c>
      <c r="AU84" s="169" t="s">
        <v>3639</v>
      </c>
      <c r="AV84" s="198" t="s">
        <v>3639</v>
      </c>
      <c r="AW84" s="198" t="s">
        <v>3639</v>
      </c>
      <c r="AX84" s="169" t="s">
        <v>3739</v>
      </c>
      <c r="AY84" s="176" t="str">
        <f t="shared" si="5"/>
        <v>EN EJECUCIÓN</v>
      </c>
      <c r="AZ84" s="55" t="str">
        <f>+IFERROR(VLOOKUP($M84,ACTIVIDADES!$B$9:$T$494,25,0),"")</f>
        <v/>
      </c>
      <c r="BA84" s="55" t="str">
        <f>+IFERROR(VLOOKUP($M84,ACTIVIDADES!$B$9:$T$494,26,0),"")</f>
        <v/>
      </c>
      <c r="BB84" s="55" t="str">
        <f>+IFERROR(VLOOKUP($M84,ACTIVIDADES!$B$9:$T$494,27,0),"")</f>
        <v/>
      </c>
      <c r="BC84" s="55" t="str">
        <f>+IFERROR(VLOOKUP($M84,ACTIVIDADES!$B$9:$T$494,28,0),"")</f>
        <v/>
      </c>
      <c r="BD84" s="55" t="str">
        <f>+IFERROR(VLOOKUP($M84,ACTIVIDADES!$B$9:$T$494,29,0),"")</f>
        <v/>
      </c>
      <c r="BE84" s="55" t="str">
        <f>+IFERROR(VLOOKUP($M84,ACTIVIDADES!$B$9:$T$494,30,0),"")</f>
        <v/>
      </c>
      <c r="BF84" s="58"/>
      <c r="BG84" s="58"/>
      <c r="BH84" s="59"/>
      <c r="BI84" s="59" t="s">
        <v>580</v>
      </c>
      <c r="BJ84" s="60" t="s">
        <v>3635</v>
      </c>
      <c r="BK84" s="61" t="s">
        <v>593</v>
      </c>
      <c r="BL84" s="62"/>
      <c r="BM84" s="55" t="str">
        <f>+IFERROR(VLOOKUP($M84,ACTIVIDADES!$B$9:$T$494,31,0),"")</f>
        <v/>
      </c>
      <c r="BN84" s="55" t="str">
        <f>+IFERROR(VLOOKUP($M84,ACTIVIDADES!$B$9:$T$494,32,0),"")</f>
        <v/>
      </c>
      <c r="BO84" s="55" t="str">
        <f>+IFERROR(VLOOKUP($M84,ACTIVIDADES!$B$9:$T$494,33,0),"")</f>
        <v/>
      </c>
      <c r="BP84" s="55" t="str">
        <f>+IFERROR(VLOOKUP($M84,ACTIVIDADES!$B$9:$T$494,34,0),"")</f>
        <v/>
      </c>
      <c r="BQ84" s="55" t="str">
        <f>+IFERROR(VLOOKUP($M84,ACTIVIDADES!$B$9:$T$494,35,0),"")</f>
        <v/>
      </c>
      <c r="BR84" s="55" t="str">
        <f>+IFERROR(VLOOKUP($M84,ACTIVIDADES!$B$9:$T$494,36,0),"")</f>
        <v/>
      </c>
      <c r="BS84" s="55" t="str">
        <f>+IFERROR(VLOOKUP($M84,ACTIVIDADES!$B$9:$T$494,37,0),"")</f>
        <v/>
      </c>
      <c r="BT84" s="58"/>
      <c r="BU84" s="58"/>
      <c r="BV84" s="59"/>
      <c r="BW84" s="59" t="s">
        <v>580</v>
      </c>
      <c r="BX84" s="60" t="s">
        <v>3635</v>
      </c>
      <c r="BY84" s="61" t="s">
        <v>593</v>
      </c>
      <c r="BZ84" s="62"/>
      <c r="CA84" s="7"/>
      <c r="CB84" s="7"/>
      <c r="CC84" s="7"/>
      <c r="CD84" s="7"/>
      <c r="CE84" s="7"/>
      <c r="CF84" s="7"/>
      <c r="CG84" s="7"/>
      <c r="CH84" s="7"/>
      <c r="CI84" s="7"/>
      <c r="CJ84" s="7"/>
      <c r="CK84" s="7"/>
      <c r="CL84" s="7"/>
      <c r="CM84" s="7"/>
      <c r="CN84" s="7"/>
      <c r="CO84" s="7"/>
      <c r="CP84" s="7"/>
      <c r="CQ84" s="7"/>
    </row>
    <row r="85" spans="1:95" customFormat="1" ht="93" customHeight="1" x14ac:dyDescent="0.35">
      <c r="A85" s="40">
        <f t="shared" si="4"/>
        <v>77</v>
      </c>
      <c r="B85" s="40" t="s">
        <v>521</v>
      </c>
      <c r="C85" s="40">
        <v>2021</v>
      </c>
      <c r="D85" s="40" t="s">
        <v>3750</v>
      </c>
      <c r="E85" s="323"/>
      <c r="F85" s="40" t="s">
        <v>852</v>
      </c>
      <c r="G85" s="40" t="s">
        <v>4641</v>
      </c>
      <c r="H85" s="41" t="s">
        <v>4692</v>
      </c>
      <c r="I85" s="42" t="s">
        <v>3642</v>
      </c>
      <c r="J85" s="43" t="s">
        <v>5027</v>
      </c>
      <c r="K85" s="43" t="s">
        <v>5027</v>
      </c>
      <c r="L85" s="44" t="s">
        <v>1153</v>
      </c>
      <c r="M85" s="45" t="s">
        <v>1313</v>
      </c>
      <c r="N85" s="46" t="s">
        <v>1314</v>
      </c>
      <c r="O85" s="45" t="s">
        <v>5677</v>
      </c>
      <c r="P85" s="45">
        <v>4</v>
      </c>
      <c r="Q85" s="47">
        <v>46023</v>
      </c>
      <c r="R85" s="47">
        <v>46387</v>
      </c>
      <c r="S85" s="48">
        <f t="shared" si="6"/>
        <v>54</v>
      </c>
      <c r="T85" s="45" t="s">
        <v>1291</v>
      </c>
      <c r="U85" s="45"/>
      <c r="V85" s="49">
        <f>+IFERROR(VLOOKUP($M85,ACTIVIDADES!$B$9:$Q$494,10,0),"")</f>
        <v>0</v>
      </c>
      <c r="W85" s="50" t="str">
        <f>+IFERROR(VLOOKUP($M85,ACTIVIDADES!$B$9:$Q$494,11,0)," ")</f>
        <v>Se encuentra en elaboración el informe del primer trimestre</v>
      </c>
      <c r="X85" s="61">
        <f>+IFERROR(VLOOKUP($M85,ACTIVIDADES!$B$9:$Q$494,12,0),"")</f>
        <v>0</v>
      </c>
      <c r="Y85" s="52">
        <f>+IFERROR(VLOOKUP($M85,ACTIVIDADES!$B$9:$Q$494,13,0),"")</f>
        <v>46153</v>
      </c>
      <c r="Z85" s="53" t="str">
        <f>+IFERROR(VLOOKUP($M85,ACTIVIDADES!$B$9:$Q$494,14,0),"")</f>
        <v>Sin evidencia de inicio de la actividad</v>
      </c>
      <c r="AA85" s="49">
        <f>+IFERROR(VLOOKUP($M85,ACTIVIDADES!$B$9:$Q$494,15,0),"")</f>
        <v>0</v>
      </c>
      <c r="AB85" s="54" t="str">
        <f>+IFERROR(VLOOKUP($M85,ACTIVIDADES!$B$9:$Q$494,16,0),"")</f>
        <v>EJECUCIÓN</v>
      </c>
      <c r="AC85" s="149">
        <v>46177</v>
      </c>
      <c r="AD85" s="28">
        <v>0</v>
      </c>
      <c r="AE85" s="29" t="s">
        <v>3741</v>
      </c>
      <c r="AF85" s="28" t="s">
        <v>580</v>
      </c>
      <c r="AG85" s="29" t="s">
        <v>3737</v>
      </c>
      <c r="AH85" s="29" t="s">
        <v>3737</v>
      </c>
      <c r="AI85" s="29" t="s">
        <v>3737</v>
      </c>
      <c r="AJ85" s="55">
        <f>+IFERROR(VLOOKUP($M85,ACTIVIDADES!$B$9:$T$494,17,0),"")</f>
        <v>0.25</v>
      </c>
      <c r="AK85" s="80" t="str">
        <f>+IFERROR(VLOOKUP($M85,ACTIVIDADES!$B$9:$T$494,18,0),"")</f>
        <v>Se realizó el primer informe correspondiente al primer trimestre</v>
      </c>
      <c r="AL85" s="80" t="str">
        <f>+IFERROR(VLOOKUP($M85,ACTIVIDADES!$B$9:$T$494,19,0),"")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85" s="55">
        <f>+IFERROR(VLOOKUP($M85,ACTIVIDADES!$B$9:$X$495,20,0),0)</f>
        <v>46213</v>
      </c>
      <c r="AN85" s="55" t="str">
        <f>+IFERROR(VLOOKUP($M85,ACTIVIDADES!$B$9:$X$495,21,0),0)</f>
        <v>Se evidencia informe ITA prime trimestre</v>
      </c>
      <c r="AO85" s="55">
        <f>+IFERROR(VLOOKUP($M85,ACTIVIDADES!$B$9:$X$495,22,0),0)</f>
        <v>0.25</v>
      </c>
      <c r="AP85" s="145" t="str">
        <f>+IFERROR(VLOOKUP($M85,ACTIVIDADES!$B$9:$X$495,23,0),0)</f>
        <v>EN EJECUCIÓN</v>
      </c>
      <c r="AQ85" s="88">
        <v>46244</v>
      </c>
      <c r="AR85" s="55">
        <v>0.25</v>
      </c>
      <c r="AS85" s="57" t="s">
        <v>3819</v>
      </c>
      <c r="AT85" s="29" t="s">
        <v>4</v>
      </c>
      <c r="AU85" s="57" t="s">
        <v>3639</v>
      </c>
      <c r="AV85" s="193" t="s">
        <v>3639</v>
      </c>
      <c r="AW85" s="193" t="s">
        <v>3639</v>
      </c>
      <c r="AX85" s="57" t="s">
        <v>3739</v>
      </c>
      <c r="AY85" s="176" t="str">
        <f t="shared" si="5"/>
        <v>EN EJECUCIÓN</v>
      </c>
      <c r="AZ85" s="55" t="str">
        <f>+IFERROR(VLOOKUP($M85,ACTIVIDADES!$B$9:$T$494,25,0),"")</f>
        <v/>
      </c>
      <c r="BA85" s="55" t="str">
        <f>+IFERROR(VLOOKUP($M85,ACTIVIDADES!$B$9:$T$494,26,0),"")</f>
        <v/>
      </c>
      <c r="BB85" s="55" t="str">
        <f>+IFERROR(VLOOKUP($M85,ACTIVIDADES!$B$9:$T$494,27,0),"")</f>
        <v/>
      </c>
      <c r="BC85" s="55" t="str">
        <f>+IFERROR(VLOOKUP($M85,ACTIVIDADES!$B$9:$T$494,28,0),"")</f>
        <v/>
      </c>
      <c r="BD85" s="55" t="str">
        <f>+IFERROR(VLOOKUP($M85,ACTIVIDADES!$B$9:$T$494,29,0),"")</f>
        <v/>
      </c>
      <c r="BE85" s="55" t="str">
        <f>+IFERROR(VLOOKUP($M85,ACTIVIDADES!$B$9:$T$494,30,0),"")</f>
        <v/>
      </c>
      <c r="BF85" s="58"/>
      <c r="BG85" s="58"/>
      <c r="BH85" s="59"/>
      <c r="BI85" s="59" t="s">
        <v>580</v>
      </c>
      <c r="BJ85" s="60" t="s">
        <v>3635</v>
      </c>
      <c r="BK85" s="61" t="s">
        <v>593</v>
      </c>
      <c r="BL85" s="62"/>
      <c r="BM85" s="55" t="str">
        <f>+IFERROR(VLOOKUP($M85,ACTIVIDADES!$B$9:$T$494,31,0),"")</f>
        <v/>
      </c>
      <c r="BN85" s="55" t="str">
        <f>+IFERROR(VLOOKUP($M85,ACTIVIDADES!$B$9:$T$494,32,0),"")</f>
        <v/>
      </c>
      <c r="BO85" s="55" t="str">
        <f>+IFERROR(VLOOKUP($M85,ACTIVIDADES!$B$9:$T$494,33,0),"")</f>
        <v/>
      </c>
      <c r="BP85" s="55" t="str">
        <f>+IFERROR(VLOOKUP($M85,ACTIVIDADES!$B$9:$T$494,34,0),"")</f>
        <v/>
      </c>
      <c r="BQ85" s="55" t="str">
        <f>+IFERROR(VLOOKUP($M85,ACTIVIDADES!$B$9:$T$494,35,0),"")</f>
        <v/>
      </c>
      <c r="BR85" s="55" t="str">
        <f>+IFERROR(VLOOKUP($M85,ACTIVIDADES!$B$9:$T$494,36,0),"")</f>
        <v/>
      </c>
      <c r="BS85" s="55" t="str">
        <f>+IFERROR(VLOOKUP($M85,ACTIVIDADES!$B$9:$T$494,37,0),"")</f>
        <v/>
      </c>
      <c r="BT85" s="58"/>
      <c r="BU85" s="58"/>
      <c r="BV85" s="59"/>
      <c r="BW85" s="59" t="s">
        <v>580</v>
      </c>
      <c r="BX85" s="60" t="s">
        <v>3635</v>
      </c>
      <c r="BY85" s="61" t="s">
        <v>593</v>
      </c>
      <c r="BZ85" s="62"/>
      <c r="CA85" s="7"/>
      <c r="CB85" s="7"/>
      <c r="CC85" s="7"/>
      <c r="CD85" s="7"/>
      <c r="CE85" s="7"/>
      <c r="CF85" s="7"/>
      <c r="CG85" s="7"/>
      <c r="CH85" s="7"/>
      <c r="CI85" s="7"/>
      <c r="CJ85" s="7"/>
      <c r="CK85" s="7"/>
      <c r="CL85" s="7"/>
      <c r="CM85" s="7"/>
      <c r="CN85" s="7"/>
      <c r="CO85" s="7"/>
      <c r="CP85" s="7"/>
      <c r="CQ85" s="7"/>
    </row>
    <row r="86" spans="1:95" s="8" customFormat="1" ht="93" customHeight="1" x14ac:dyDescent="0.35">
      <c r="A86" s="281">
        <f t="shared" si="4"/>
        <v>78</v>
      </c>
      <c r="B86" s="281" t="s">
        <v>521</v>
      </c>
      <c r="C86" s="281">
        <v>2021</v>
      </c>
      <c r="D86" s="281" t="s">
        <v>3734</v>
      </c>
      <c r="E86" s="40"/>
      <c r="F86" s="281" t="s">
        <v>803</v>
      </c>
      <c r="G86" s="281" t="s">
        <v>4641</v>
      </c>
      <c r="H86" s="282" t="s">
        <v>4693</v>
      </c>
      <c r="I86" s="283" t="s">
        <v>3643</v>
      </c>
      <c r="J86" s="284" t="s">
        <v>5028</v>
      </c>
      <c r="K86" s="284" t="s">
        <v>5320</v>
      </c>
      <c r="L86" s="285" t="s">
        <v>1153</v>
      </c>
      <c r="M86" s="286" t="s">
        <v>1345</v>
      </c>
      <c r="N86" s="287" t="s">
        <v>1346</v>
      </c>
      <c r="O86" s="286" t="s">
        <v>1347</v>
      </c>
      <c r="P86" s="286">
        <v>12</v>
      </c>
      <c r="Q86" s="288">
        <v>46023</v>
      </c>
      <c r="R86" s="288">
        <v>46357</v>
      </c>
      <c r="S86" s="289">
        <f t="shared" si="6"/>
        <v>49.5</v>
      </c>
      <c r="T86" s="286" t="s">
        <v>601</v>
      </c>
      <c r="U86" s="286"/>
      <c r="V86" s="290">
        <f>+IFERROR(VLOOKUP($M86,ACTIVIDADES!$B$9:$Q$494,10,0),"")</f>
        <v>0</v>
      </c>
      <c r="W86" s="291" t="str">
        <f>+IFERROR(VLOOKUP($M86,ACTIVIDADES!$B$9:$Q$494,11,0)," ")</f>
        <v>Se informaron alertas mensuales a través de correo electrónico a los líderes de procesos</v>
      </c>
      <c r="X86" s="321" t="str">
        <f>+IFERROR(VLOOKUP($M86,ACTIVIDADES!$B$9:$Q$494,12,0),"")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86" s="293">
        <f>+IFERROR(VLOOKUP($M86,ACTIVIDADES!$B$9:$Q$494,13,0),"")</f>
        <v>46153</v>
      </c>
      <c r="Z86" s="294" t="str">
        <f>+IFERROR(VLOOKUP($M86,ACTIVIDADES!$B$9:$Q$494,14,0),"")</f>
        <v>Se evidencian reportes del primer trimestre del año</v>
      </c>
      <c r="AA86" s="290">
        <f>+IFERROR(VLOOKUP($M86,ACTIVIDADES!$B$9:$Q$494,15,0),"")</f>
        <v>0.25</v>
      </c>
      <c r="AB86" s="295" t="str">
        <f>+IFERROR(VLOOKUP($M86,ACTIVIDADES!$B$9:$Q$494,16,0),"")</f>
        <v>EJECUCIÓN</v>
      </c>
      <c r="AC86" s="296">
        <v>46157</v>
      </c>
      <c r="AD86" s="316">
        <v>0.25</v>
      </c>
      <c r="AE86" s="316" t="s">
        <v>5786</v>
      </c>
      <c r="AF86" s="297" t="s">
        <v>4</v>
      </c>
      <c r="AG86" s="297" t="s">
        <v>3737</v>
      </c>
      <c r="AH86" s="297" t="s">
        <v>3737</v>
      </c>
      <c r="AI86" s="297" t="s">
        <v>3737</v>
      </c>
      <c r="AJ86" s="299">
        <f>+IFERROR(VLOOKUP($M86,ACTIVIDADES!$B$9:$T$494,17,0),"")</f>
        <v>0.25</v>
      </c>
      <c r="AK86" s="300" t="str">
        <f>+IFERROR(VLOOKUP($M86,ACTIVIDADES!$B$9:$T$494,18,0),"")</f>
        <v>Se informaron alertas mensuales a través de correo electrónico a los líderes de procesos</v>
      </c>
      <c r="AL86" s="300" t="str">
        <f>+IFERROR(VLOOKUP($M86,ACTIVIDADES!$B$9:$T$494,19,0),"")</f>
        <v>EVIDENCIAS SEGUNDO TRIMESTRE 2026 PLAN MEJORA</v>
      </c>
      <c r="AM86" s="299">
        <f>+IFERROR(VLOOKUP($M86,ACTIVIDADES!$B$9:$X$495,20,0),0)</f>
        <v>46214</v>
      </c>
      <c r="AN86" s="299" t="str">
        <f>+IFERROR(VLOOKUP($M86,ACTIVIDADES!$B$9:$X$495,21,0),0)</f>
        <v>Se adjuntan las evidencias de alertas del segundo trimestre.</v>
      </c>
      <c r="AO86" s="299">
        <f>+IFERROR(VLOOKUP($M86,ACTIVIDADES!$B$9:$X$495,22,0),0)</f>
        <v>0.5</v>
      </c>
      <c r="AP86" s="301" t="str">
        <f>+IFERROR(VLOOKUP($M86,ACTIVIDADES!$B$9:$X$495,23,0),0)</f>
        <v>EN EJECUCIÓN</v>
      </c>
      <c r="AQ86" s="302">
        <v>46230</v>
      </c>
      <c r="AR86" s="326">
        <v>0.5</v>
      </c>
      <c r="AS86" s="303" t="s">
        <v>3835</v>
      </c>
      <c r="AT86" s="297" t="s">
        <v>4</v>
      </c>
      <c r="AU86" s="303" t="s">
        <v>3639</v>
      </c>
      <c r="AV86" s="249" t="s">
        <v>3639</v>
      </c>
      <c r="AW86" s="249" t="s">
        <v>3639</v>
      </c>
      <c r="AX86" s="303" t="s">
        <v>3739</v>
      </c>
      <c r="AY86" s="55" t="str">
        <f t="shared" si="5"/>
        <v>EN EJECUCIÓN</v>
      </c>
      <c r="AZ86" s="55" t="str">
        <f>+IFERROR(VLOOKUP($M86,ACTIVIDADES!$B$9:$T$494,25,0),"")</f>
        <v/>
      </c>
      <c r="BA86" s="55" t="str">
        <f>+IFERROR(VLOOKUP($M86,ACTIVIDADES!$B$9:$T$494,26,0),"")</f>
        <v/>
      </c>
      <c r="BB86" s="55" t="str">
        <f>+IFERROR(VLOOKUP($M86,ACTIVIDADES!$B$9:$T$494,27,0),"")</f>
        <v/>
      </c>
      <c r="BC86" s="55" t="str">
        <f>+IFERROR(VLOOKUP($M86,ACTIVIDADES!$B$9:$T$494,28,0),"")</f>
        <v/>
      </c>
      <c r="BD86" s="55" t="str">
        <f>+IFERROR(VLOOKUP($M86,ACTIVIDADES!$B$9:$T$494,29,0),"")</f>
        <v/>
      </c>
      <c r="BE86" s="55" t="str">
        <f>+IFERROR(VLOOKUP($M86,ACTIVIDADES!$B$9:$T$494,30,0),"")</f>
        <v/>
      </c>
      <c r="BF86" s="58"/>
      <c r="BG86" s="58"/>
      <c r="BH86" s="59"/>
      <c r="BI86" s="59" t="s">
        <v>580</v>
      </c>
      <c r="BJ86" s="60" t="s">
        <v>3635</v>
      </c>
      <c r="BK86" s="61" t="s">
        <v>593</v>
      </c>
      <c r="BL86" s="62"/>
      <c r="BM86" s="55" t="str">
        <f>+IFERROR(VLOOKUP($M86,ACTIVIDADES!$B$9:$T$494,31,0),"")</f>
        <v/>
      </c>
      <c r="BN86" s="55" t="str">
        <f>+IFERROR(VLOOKUP($M86,ACTIVIDADES!$B$9:$T$494,32,0),"")</f>
        <v/>
      </c>
      <c r="BO86" s="55" t="str">
        <f>+IFERROR(VLOOKUP($M86,ACTIVIDADES!$B$9:$T$494,33,0),"")</f>
        <v/>
      </c>
      <c r="BP86" s="55" t="str">
        <f>+IFERROR(VLOOKUP($M86,ACTIVIDADES!$B$9:$T$494,34,0),"")</f>
        <v/>
      </c>
      <c r="BQ86" s="55" t="str">
        <f>+IFERROR(VLOOKUP($M86,ACTIVIDADES!$B$9:$T$494,35,0),"")</f>
        <v/>
      </c>
      <c r="BR86" s="55" t="str">
        <f>+IFERROR(VLOOKUP($M86,ACTIVIDADES!$B$9:$T$494,36,0),"")</f>
        <v/>
      </c>
      <c r="BS86" s="55" t="str">
        <f>+IFERROR(VLOOKUP($M86,ACTIVIDADES!$B$9:$T$494,37,0),"")</f>
        <v/>
      </c>
      <c r="BT86" s="58"/>
      <c r="BU86" s="58"/>
      <c r="BV86" s="59"/>
      <c r="BW86" s="59" t="s">
        <v>580</v>
      </c>
      <c r="BX86" s="60" t="s">
        <v>3635</v>
      </c>
      <c r="BY86" s="61" t="s">
        <v>593</v>
      </c>
      <c r="BZ86" s="62"/>
      <c r="CA86" s="7"/>
      <c r="CB86" s="7"/>
      <c r="CC86" s="7"/>
      <c r="CD86" s="7"/>
      <c r="CE86" s="7"/>
      <c r="CF86" s="7"/>
      <c r="CG86" s="7"/>
      <c r="CH86" s="7"/>
      <c r="CI86" s="7"/>
      <c r="CJ86" s="7"/>
      <c r="CK86" s="7"/>
      <c r="CL86" s="7"/>
      <c r="CM86" s="7"/>
      <c r="CN86" s="7"/>
      <c r="CO86" s="7"/>
      <c r="CP86" s="7"/>
      <c r="CQ86" s="7"/>
    </row>
    <row r="87" spans="1:95" ht="93" customHeight="1" x14ac:dyDescent="0.35">
      <c r="A87" s="324">
        <f t="shared" si="4"/>
        <v>79</v>
      </c>
      <c r="B87" s="215" t="s">
        <v>521</v>
      </c>
      <c r="C87" s="215">
        <v>2021</v>
      </c>
      <c r="D87" s="215" t="s">
        <v>3734</v>
      </c>
      <c r="E87" s="323"/>
      <c r="F87" s="215" t="s">
        <v>602</v>
      </c>
      <c r="G87" s="215" t="s">
        <v>4641</v>
      </c>
      <c r="H87" s="216" t="s">
        <v>4694</v>
      </c>
      <c r="I87" s="216" t="s">
        <v>3643</v>
      </c>
      <c r="J87" s="215" t="s">
        <v>5029</v>
      </c>
      <c r="K87" s="215" t="s">
        <v>5029</v>
      </c>
      <c r="L87" s="217" t="s">
        <v>1153</v>
      </c>
      <c r="M87" s="218" t="s">
        <v>1370</v>
      </c>
      <c r="N87" s="218" t="s">
        <v>5486</v>
      </c>
      <c r="O87" s="218" t="s">
        <v>1372</v>
      </c>
      <c r="P87" s="218">
        <v>1</v>
      </c>
      <c r="Q87" s="219">
        <v>46023</v>
      </c>
      <c r="R87" s="219">
        <v>46387</v>
      </c>
      <c r="S87" s="220">
        <f t="shared" si="6"/>
        <v>54</v>
      </c>
      <c r="T87" s="218" t="s">
        <v>601</v>
      </c>
      <c r="U87" s="218"/>
      <c r="V87" s="221">
        <f>+IFERROR(VLOOKUP($M87,ACTIVIDADES!$B$9:$Q$494,10,0),"")</f>
        <v>1</v>
      </c>
      <c r="W87" s="222" t="str">
        <f>+IFERROR(VLOOKUP($M87,ACTIVIDADES!$B$9:$Q$494,11,0)," ")</f>
        <v>El procedimiento mencionado se actualizó en la vigencia 2025</v>
      </c>
      <c r="X87" s="223" t="str">
        <f>+IFERROR(VLOOKUP($M87,ACTIVIDADES!$B$9:$Q$494,12,0),"")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87" s="224">
        <f>+IFERROR(VLOOKUP($M87,ACTIVIDADES!$B$9:$Q$494,13,0),"")</f>
        <v>46153</v>
      </c>
      <c r="Z87" s="221" t="str">
        <f>+IFERROR(VLOOKUP($M87,ACTIVIDADES!$B$9:$Q$494,14,0),"")</f>
        <v>Procedimiento se encuentra actualizado y socializado con los requerimientos establecidos en la descripción del hallazgo. Se identifica la politica 5,64</v>
      </c>
      <c r="AA87" s="221">
        <f>+IFERROR(VLOOKUP($M87,ACTIVIDADES!$B$9:$Q$494,15,0),"")</f>
        <v>1</v>
      </c>
      <c r="AB87" s="225" t="str">
        <f>+IFERROR(VLOOKUP($M87,ACTIVIDADES!$B$9:$Q$494,16,0),"")</f>
        <v>CUMPLIDO</v>
      </c>
      <c r="AC87" s="240">
        <v>46157</v>
      </c>
      <c r="AD87" s="227">
        <v>1</v>
      </c>
      <c r="AE87" s="227" t="s">
        <v>3836</v>
      </c>
      <c r="AF87" s="139" t="s">
        <v>579</v>
      </c>
      <c r="AG87" s="139" t="s">
        <v>3737</v>
      </c>
      <c r="AH87" s="139" t="s">
        <v>593</v>
      </c>
      <c r="AI87" s="139" t="s">
        <v>3752</v>
      </c>
      <c r="AJ87" s="141">
        <f>+IFERROR(VLOOKUP($M87,ACTIVIDADES!$B$9:$T$494,17,0),"")</f>
        <v>1</v>
      </c>
      <c r="AK87" s="229" t="str">
        <f>+IFERROR(VLOOKUP($M87,ACTIVIDADES!$B$9:$T$494,18,0),"")</f>
        <v>El procedimiento mencionado se actualizó en la vigencia 2025</v>
      </c>
      <c r="AL87" s="229">
        <f>+IFERROR(VLOOKUP($M87,ACTIVIDADES!$B$9:$T$494,19,0),"")</f>
        <v>0</v>
      </c>
      <c r="AM87" s="141">
        <f>+IFERROR(VLOOKUP($M87,ACTIVIDADES!$B$9:$X$495,20,0),0)</f>
        <v>46214</v>
      </c>
      <c r="AN87" s="141" t="str">
        <f>+IFERROR(VLOOKUP($M87,ACTIVIDADES!$B$9:$X$495,21,0),0)</f>
        <v>Accion con cumplimiento reportado</v>
      </c>
      <c r="AO87" s="141">
        <f>+IFERROR(VLOOKUP($M87,ACTIVIDADES!$B$9:$X$495,22,0),0)</f>
        <v>1</v>
      </c>
      <c r="AP87" s="230" t="str">
        <f>+IFERROR(VLOOKUP($M87,ACTIVIDADES!$B$9:$X$495,23,0),0)</f>
        <v>CUMPLIDO</v>
      </c>
      <c r="AQ87" s="239">
        <v>46230</v>
      </c>
      <c r="AR87" s="141">
        <v>1</v>
      </c>
      <c r="AS87" s="140" t="s">
        <v>3810</v>
      </c>
      <c r="AT87" s="139" t="s">
        <v>579</v>
      </c>
      <c r="AU87" s="57" t="s">
        <v>1472</v>
      </c>
      <c r="AV87" s="193" t="s">
        <v>3635</v>
      </c>
      <c r="AW87" s="193" t="s">
        <v>590</v>
      </c>
      <c r="AX87" s="249" t="s">
        <v>5916</v>
      </c>
      <c r="AY87" s="176" t="str">
        <f t="shared" si="5"/>
        <v>CUMPLIDAS</v>
      </c>
      <c r="AZ87" s="55" t="str">
        <f>+IFERROR(VLOOKUP($M87,ACTIVIDADES!$B$9:$T$494,25,0),"")</f>
        <v/>
      </c>
      <c r="BA87" s="55" t="str">
        <f>+IFERROR(VLOOKUP($M87,ACTIVIDADES!$B$9:$T$494,26,0),"")</f>
        <v/>
      </c>
      <c r="BB87" s="55" t="str">
        <f>+IFERROR(VLOOKUP($M87,ACTIVIDADES!$B$9:$T$494,27,0),"")</f>
        <v/>
      </c>
      <c r="BC87" s="55" t="str">
        <f>+IFERROR(VLOOKUP($M87,ACTIVIDADES!$B$9:$T$494,28,0),"")</f>
        <v/>
      </c>
      <c r="BD87" s="55" t="str">
        <f>+IFERROR(VLOOKUP($M87,ACTIVIDADES!$B$9:$T$494,29,0),"")</f>
        <v/>
      </c>
      <c r="BE87" s="55" t="str">
        <f>+IFERROR(VLOOKUP($M87,ACTIVIDADES!$B$9:$T$494,30,0),"")</f>
        <v/>
      </c>
      <c r="BF87" s="58"/>
      <c r="BG87" s="58"/>
      <c r="BH87" s="59"/>
      <c r="BI87" s="59" t="s">
        <v>580</v>
      </c>
      <c r="BJ87" s="60" t="s">
        <v>3635</v>
      </c>
      <c r="BK87" s="61" t="s">
        <v>593</v>
      </c>
      <c r="BL87" s="62"/>
      <c r="BM87" s="55" t="str">
        <f>+IFERROR(VLOOKUP($M87,ACTIVIDADES!$B$9:$T$494,31,0),"")</f>
        <v/>
      </c>
      <c r="BN87" s="55" t="str">
        <f>+IFERROR(VLOOKUP($M87,ACTIVIDADES!$B$9:$T$494,32,0),"")</f>
        <v/>
      </c>
      <c r="BO87" s="55" t="str">
        <f>+IFERROR(VLOOKUP($M87,ACTIVIDADES!$B$9:$T$494,33,0),"")</f>
        <v/>
      </c>
      <c r="BP87" s="55" t="str">
        <f>+IFERROR(VLOOKUP($M87,ACTIVIDADES!$B$9:$T$494,34,0),"")</f>
        <v/>
      </c>
      <c r="BQ87" s="55" t="str">
        <f>+IFERROR(VLOOKUP($M87,ACTIVIDADES!$B$9:$T$494,35,0),"")</f>
        <v/>
      </c>
      <c r="BR87" s="55" t="str">
        <f>+IFERROR(VLOOKUP($M87,ACTIVIDADES!$B$9:$T$494,36,0),"")</f>
        <v/>
      </c>
      <c r="BS87" s="55" t="str">
        <f>+IFERROR(VLOOKUP($M87,ACTIVIDADES!$B$9:$T$494,37,0),"")</f>
        <v/>
      </c>
      <c r="BT87" s="58"/>
      <c r="BU87" s="58"/>
      <c r="BV87" s="59"/>
      <c r="BW87" s="59" t="s">
        <v>580</v>
      </c>
      <c r="BX87" s="60" t="s">
        <v>3635</v>
      </c>
      <c r="BY87" s="61" t="s">
        <v>593</v>
      </c>
      <c r="BZ87" s="62"/>
    </row>
    <row r="88" spans="1:95" customFormat="1" ht="93" customHeight="1" x14ac:dyDescent="0.35">
      <c r="A88" s="40">
        <f t="shared" si="4"/>
        <v>80</v>
      </c>
      <c r="B88" s="40" t="s">
        <v>521</v>
      </c>
      <c r="C88" s="40">
        <v>2021</v>
      </c>
      <c r="D88" s="40" t="s">
        <v>3750</v>
      </c>
      <c r="E88" s="323"/>
      <c r="F88" s="40" t="s">
        <v>836</v>
      </c>
      <c r="G88" s="40" t="s">
        <v>4641</v>
      </c>
      <c r="H88" s="41" t="s">
        <v>4695</v>
      </c>
      <c r="I88" s="42" t="s">
        <v>3642</v>
      </c>
      <c r="J88" s="43" t="s">
        <v>5030</v>
      </c>
      <c r="K88" s="43" t="s">
        <v>5030</v>
      </c>
      <c r="L88" s="44" t="s">
        <v>1153</v>
      </c>
      <c r="M88" s="45" t="s">
        <v>1332</v>
      </c>
      <c r="N88" s="46" t="s">
        <v>1333</v>
      </c>
      <c r="O88" s="45" t="s">
        <v>5673</v>
      </c>
      <c r="P88" s="45">
        <v>4</v>
      </c>
      <c r="Q88" s="47">
        <v>46023</v>
      </c>
      <c r="R88" s="47">
        <v>46387</v>
      </c>
      <c r="S88" s="48">
        <f t="shared" si="6"/>
        <v>54</v>
      </c>
      <c r="T88" s="45" t="s">
        <v>1291</v>
      </c>
      <c r="U88" s="45"/>
      <c r="V88" s="49">
        <f>+IFERROR(VLOOKUP($M88,ACTIVIDADES!$B$9:$Q$494,10,0),"")</f>
        <v>0.25</v>
      </c>
      <c r="W88" s="50" t="str">
        <f>+IFERROR(VLOOKUP($M88,ACTIVIDADES!$B$9:$Q$494,11,0)," ")</f>
        <v>Se realiza durante el mes de abril el primer monitoreo de planes de mejora, así como la aprobación de su reformulación en Comité de Control Interno</v>
      </c>
      <c r="X88" s="51" t="str">
        <f>+IFERROR(VLOOKUP($M88,ACTIVIDADES!$B$9:$Q$494,12,0),"")</f>
        <v>https://dnbcgovco-my.sharepoint.com/:f:/g/personal/planeacion_dnbc_gov_co/IgDKtjIGM6TQRZiRK4q944amAfUlNwm8Q9aLRceFhhl58t8?e=gvQ8Yn</v>
      </c>
      <c r="Y88" s="52">
        <f>+IFERROR(VLOOKUP($M88,ACTIVIDADES!$B$9:$Q$494,13,0),"")</f>
        <v>46153</v>
      </c>
      <c r="Z88" s="53" t="str">
        <f>+IFERROR(VLOOKUP($M88,ACTIVIDADES!$B$9:$Q$494,14,0),"")</f>
        <v>Se realiza durante el mes de abril el primer monitoreo de planes de mejora, así como la aprobación de su reformulación en Comité de Control Interno</v>
      </c>
      <c r="AA88" s="49">
        <f>+IFERROR(VLOOKUP($M88,ACTIVIDADES!$B$9:$Q$494,15,0),"")</f>
        <v>0.25</v>
      </c>
      <c r="AB88" s="54" t="str">
        <f>+IFERROR(VLOOKUP($M88,ACTIVIDADES!$B$9:$Q$494,16,0),"")</f>
        <v>EJECUCIÓN</v>
      </c>
      <c r="AC88" s="149">
        <v>46177</v>
      </c>
      <c r="AD88" s="29">
        <v>0.25</v>
      </c>
      <c r="AE88" s="29" t="s">
        <v>3837</v>
      </c>
      <c r="AF88" s="29" t="s">
        <v>4</v>
      </c>
      <c r="AG88" s="29" t="s">
        <v>3737</v>
      </c>
      <c r="AH88" s="29" t="s">
        <v>3737</v>
      </c>
      <c r="AI88" s="29" t="s">
        <v>3737</v>
      </c>
      <c r="AJ88" s="55">
        <f>+IFERROR(VLOOKUP($M88,ACTIVIDADES!$B$9:$T$494,17,0),"")</f>
        <v>0.25</v>
      </c>
      <c r="AK88" s="80" t="str">
        <f>+IFERROR(VLOOKUP($M88,ACTIVIDADES!$B$9:$T$494,18,0),"")</f>
        <v>Se realiza monitoreo al primer trimestre. Primer informe se realiza con el seguimiento al segundo trimestre</v>
      </c>
      <c r="AL88" s="80" t="str">
        <f>+IFERROR(VLOOKUP($M88,ACTIVIDADES!$B$9:$T$494,19,0),"")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88" s="55">
        <f>+IFERROR(VLOOKUP($M88,ACTIVIDADES!$B$9:$X$495,20,0),0)</f>
        <v>46213</v>
      </c>
      <c r="AN88" s="55" t="str">
        <f>+IFERROR(VLOOKUP($M88,ACTIVIDADES!$B$9:$X$495,21,0),0)</f>
        <v>Se reporta seguimiento primer trimestre. Pendiente elaboración de informes</v>
      </c>
      <c r="AO88" s="55">
        <f>+IFERROR(VLOOKUP($M88,ACTIVIDADES!$B$9:$X$495,22,0),0)</f>
        <v>0.25</v>
      </c>
      <c r="AP88" s="145" t="str">
        <f>+IFERROR(VLOOKUP($M88,ACTIVIDADES!$B$9:$X$495,23,0),0)</f>
        <v>EN EJECUCIÓN</v>
      </c>
      <c r="AQ88" s="88">
        <v>46244</v>
      </c>
      <c r="AR88" s="55">
        <v>0.25</v>
      </c>
      <c r="AS88" s="57" t="s">
        <v>3795</v>
      </c>
      <c r="AT88" s="29" t="s">
        <v>4</v>
      </c>
      <c r="AU88" s="57" t="s">
        <v>3639</v>
      </c>
      <c r="AV88" s="193" t="s">
        <v>3639</v>
      </c>
      <c r="AW88" s="193" t="s">
        <v>3639</v>
      </c>
      <c r="AX88" s="57" t="s">
        <v>3739</v>
      </c>
      <c r="AY88" s="176" t="str">
        <f t="shared" si="5"/>
        <v>EN EJECUCIÓN</v>
      </c>
      <c r="AZ88" s="55" t="str">
        <f>+IFERROR(VLOOKUP($M88,ACTIVIDADES!$B$9:$T$494,25,0),"")</f>
        <v/>
      </c>
      <c r="BA88" s="55" t="str">
        <f>+IFERROR(VLOOKUP($M88,ACTIVIDADES!$B$9:$T$494,26,0),"")</f>
        <v/>
      </c>
      <c r="BB88" s="55" t="str">
        <f>+IFERROR(VLOOKUP($M88,ACTIVIDADES!$B$9:$T$494,27,0),"")</f>
        <v/>
      </c>
      <c r="BC88" s="55" t="str">
        <f>+IFERROR(VLOOKUP($M88,ACTIVIDADES!$B$9:$T$494,28,0),"")</f>
        <v/>
      </c>
      <c r="BD88" s="55" t="str">
        <f>+IFERROR(VLOOKUP($M88,ACTIVIDADES!$B$9:$T$494,29,0),"")</f>
        <v/>
      </c>
      <c r="BE88" s="55" t="str">
        <f>+IFERROR(VLOOKUP($M88,ACTIVIDADES!$B$9:$T$494,30,0),"")</f>
        <v/>
      </c>
      <c r="BF88" s="58"/>
      <c r="BG88" s="58"/>
      <c r="BH88" s="59"/>
      <c r="BI88" s="59" t="s">
        <v>580</v>
      </c>
      <c r="BJ88" s="60" t="s">
        <v>3635</v>
      </c>
      <c r="BK88" s="61" t="s">
        <v>593</v>
      </c>
      <c r="BL88" s="62"/>
      <c r="BM88" s="55" t="str">
        <f>+IFERROR(VLOOKUP($M88,ACTIVIDADES!$B$9:$T$494,31,0),"")</f>
        <v/>
      </c>
      <c r="BN88" s="55" t="str">
        <f>+IFERROR(VLOOKUP($M88,ACTIVIDADES!$B$9:$T$494,32,0),"")</f>
        <v/>
      </c>
      <c r="BO88" s="55" t="str">
        <f>+IFERROR(VLOOKUP($M88,ACTIVIDADES!$B$9:$T$494,33,0),"")</f>
        <v/>
      </c>
      <c r="BP88" s="55" t="str">
        <f>+IFERROR(VLOOKUP($M88,ACTIVIDADES!$B$9:$T$494,34,0),"")</f>
        <v/>
      </c>
      <c r="BQ88" s="55" t="str">
        <f>+IFERROR(VLOOKUP($M88,ACTIVIDADES!$B$9:$T$494,35,0),"")</f>
        <v/>
      </c>
      <c r="BR88" s="55" t="str">
        <f>+IFERROR(VLOOKUP($M88,ACTIVIDADES!$B$9:$T$494,36,0),"")</f>
        <v/>
      </c>
      <c r="BS88" s="55" t="str">
        <f>+IFERROR(VLOOKUP($M88,ACTIVIDADES!$B$9:$T$494,37,0),"")</f>
        <v/>
      </c>
      <c r="BT88" s="58"/>
      <c r="BU88" s="58"/>
      <c r="BV88" s="59"/>
      <c r="BW88" s="59" t="s">
        <v>580</v>
      </c>
      <c r="BX88" s="60" t="s">
        <v>3635</v>
      </c>
      <c r="BY88" s="61" t="s">
        <v>593</v>
      </c>
      <c r="BZ88" s="62"/>
      <c r="CA88" s="7"/>
      <c r="CB88" s="7"/>
      <c r="CC88" s="7"/>
      <c r="CD88" s="7"/>
      <c r="CE88" s="7"/>
      <c r="CF88" s="7"/>
      <c r="CG88" s="7"/>
      <c r="CH88" s="7"/>
      <c r="CI88" s="7"/>
      <c r="CJ88" s="7"/>
      <c r="CK88" s="7"/>
      <c r="CL88" s="7"/>
      <c r="CM88" s="7"/>
      <c r="CN88" s="7"/>
      <c r="CO88" s="7"/>
      <c r="CP88" s="7"/>
      <c r="CQ88" s="7"/>
    </row>
    <row r="89" spans="1:95" s="8" customFormat="1" ht="93" customHeight="1" x14ac:dyDescent="0.35">
      <c r="A89" s="40">
        <f t="shared" si="4"/>
        <v>81</v>
      </c>
      <c r="B89" s="40" t="s">
        <v>521</v>
      </c>
      <c r="C89" s="40">
        <v>2021</v>
      </c>
      <c r="D89" s="40" t="s">
        <v>3750</v>
      </c>
      <c r="E89" s="323"/>
      <c r="F89" s="40" t="s">
        <v>824</v>
      </c>
      <c r="G89" s="40" t="s">
        <v>4641</v>
      </c>
      <c r="H89" s="42" t="s">
        <v>4669</v>
      </c>
      <c r="I89" s="42" t="s">
        <v>3642</v>
      </c>
      <c r="J89" s="40" t="s">
        <v>3773</v>
      </c>
      <c r="K89" s="40" t="s">
        <v>3773</v>
      </c>
      <c r="L89" s="44" t="s">
        <v>1153</v>
      </c>
      <c r="M89" s="45" t="s">
        <v>1297</v>
      </c>
      <c r="N89" s="45" t="s">
        <v>5466</v>
      </c>
      <c r="O89" s="45" t="s">
        <v>3614</v>
      </c>
      <c r="P89" s="45">
        <v>1</v>
      </c>
      <c r="Q89" s="47">
        <v>46023</v>
      </c>
      <c r="R89" s="47">
        <v>46112</v>
      </c>
      <c r="S89" s="48">
        <f t="shared" si="6"/>
        <v>13.5</v>
      </c>
      <c r="T89" s="45" t="s">
        <v>1291</v>
      </c>
      <c r="U89" s="45" t="s">
        <v>1180</v>
      </c>
      <c r="V89" s="49">
        <f>+IFERROR(VLOOKUP($M89,ACTIVIDADES!$B$9:$Q$494,10,0),"")</f>
        <v>1</v>
      </c>
      <c r="W89" s="61" t="str">
        <f>+IFERROR(VLOOKUP($M89,ACTIVIDADES!$B$9:$Q$494,11,0)," ")</f>
        <v>Durante el primer trimestre de la vigencia 2026 se actualizó el procedimiento y se socializó</v>
      </c>
      <c r="X89" s="51" t="str">
        <f>+IFERROR(VLOOKUP($M89,ACTIVIDADES!$B$9:$Q$494,12,0),"")</f>
        <v>https://dnbcgovco-my.sharepoint.com/:f:/g/personal/planeacion_dnbc_gov_co/IgDYe2GS_ayPSIaWtvQYv0qbAc8IxdnR2DbMxEMLmfk0p8A?e=smqHjg</v>
      </c>
      <c r="Y89" s="52">
        <f>+IFERROR(VLOOKUP($M89,ACTIVIDADES!$B$9:$Q$494,13,0),"")</f>
        <v>46153</v>
      </c>
      <c r="Z89" s="49" t="str">
        <f>+IFERROR(VLOOKUP($M89,ACTIVIDADES!$B$9:$Q$494,14,0),"")</f>
        <v>Se evidencia socialización del 6 de marzo de 2026</v>
      </c>
      <c r="AA89" s="49">
        <f>+IFERROR(VLOOKUP($M89,ACTIVIDADES!$B$9:$Q$494,15,0),"")</f>
        <v>1</v>
      </c>
      <c r="AB89" s="54" t="str">
        <f>+IFERROR(VLOOKUP($M89,ACTIVIDADES!$B$9:$Q$494,16,0),"")</f>
        <v>CUMPLIDO</v>
      </c>
      <c r="AC89" s="149">
        <v>46177</v>
      </c>
      <c r="AD89" s="29">
        <v>1</v>
      </c>
      <c r="AE89" s="29" t="s">
        <v>3838</v>
      </c>
      <c r="AF89" s="28" t="s">
        <v>578</v>
      </c>
      <c r="AG89" s="29" t="s">
        <v>3737</v>
      </c>
      <c r="AH89" s="29" t="s">
        <v>593</v>
      </c>
      <c r="AI89" s="29" t="s">
        <v>3752</v>
      </c>
      <c r="AJ89" s="55">
        <f>+IFERROR(VLOOKUP($M89,ACTIVIDADES!$B$9:$T$494,17,0),"")</f>
        <v>1</v>
      </c>
      <c r="AK89" s="80" t="str">
        <f>+IFERROR(VLOOKUP($M89,ACTIVIDADES!$B$9:$T$494,18,0),"")</f>
        <v>Durante el primer trimestre de la vigencia 2026 se actualizó el procedimiento y se socializó</v>
      </c>
      <c r="AL89" s="80" t="str">
        <f>+IFERROR(VLOOKUP($M89,ACTIVIDADES!$B$9:$T$494,19,0),"")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89" s="55">
        <f>+IFERROR(VLOOKUP($M89,ACTIVIDADES!$B$9:$X$495,20,0),0)</f>
        <v>46213</v>
      </c>
      <c r="AN89" s="55" t="str">
        <f>+IFERROR(VLOOKUP($M89,ACTIVIDADES!$B$9:$X$495,21,0),0)</f>
        <v>Se evidencia socialización del 6 de marzo de 2026</v>
      </c>
      <c r="AO89" s="55">
        <f>+IFERROR(VLOOKUP($M89,ACTIVIDADES!$B$9:$X$495,22,0),0)</f>
        <v>1</v>
      </c>
      <c r="AP89" s="150" t="str">
        <f>+IFERROR(VLOOKUP($M89,ACTIVIDADES!$B$9:$X$495,23,0),0)</f>
        <v>CUMPLIDO</v>
      </c>
      <c r="AQ89" s="88">
        <v>46246</v>
      </c>
      <c r="AR89" s="55">
        <v>1</v>
      </c>
      <c r="AS89" s="57" t="s">
        <v>3775</v>
      </c>
      <c r="AT89" s="29" t="s">
        <v>579</v>
      </c>
      <c r="AU89" s="57" t="s">
        <v>3639</v>
      </c>
      <c r="AV89" s="193" t="s">
        <v>3639</v>
      </c>
      <c r="AW89" s="193" t="s">
        <v>3639</v>
      </c>
      <c r="AX89" s="193" t="s">
        <v>3739</v>
      </c>
      <c r="AY89" s="176" t="str">
        <f t="shared" si="5"/>
        <v>CUMPLIDAS</v>
      </c>
      <c r="AZ89" s="55" t="str">
        <f>+IFERROR(VLOOKUP($M89,ACTIVIDADES!$B$9:$T$494,25,0),"")</f>
        <v/>
      </c>
      <c r="BA89" s="55" t="str">
        <f>+IFERROR(VLOOKUP($M89,ACTIVIDADES!$B$9:$T$494,26,0),"")</f>
        <v/>
      </c>
      <c r="BB89" s="55" t="str">
        <f>+IFERROR(VLOOKUP($M89,ACTIVIDADES!$B$9:$T$494,27,0),"")</f>
        <v/>
      </c>
      <c r="BC89" s="55" t="str">
        <f>+IFERROR(VLOOKUP($M89,ACTIVIDADES!$B$9:$T$494,28,0),"")</f>
        <v/>
      </c>
      <c r="BD89" s="55" t="str">
        <f>+IFERROR(VLOOKUP($M89,ACTIVIDADES!$B$9:$T$494,29,0),"")</f>
        <v/>
      </c>
      <c r="BE89" s="55" t="str">
        <f>+IFERROR(VLOOKUP($M89,ACTIVIDADES!$B$9:$T$494,30,0),"")</f>
        <v/>
      </c>
      <c r="BF89" s="58"/>
      <c r="BG89" s="58"/>
      <c r="BH89" s="59"/>
      <c r="BI89" s="59" t="s">
        <v>580</v>
      </c>
      <c r="BJ89" s="60" t="s">
        <v>3635</v>
      </c>
      <c r="BK89" s="61" t="s">
        <v>593</v>
      </c>
      <c r="BL89" s="62"/>
      <c r="BM89" s="55" t="str">
        <f>+IFERROR(VLOOKUP($M89,ACTIVIDADES!$B$9:$T$494,31,0),"")</f>
        <v/>
      </c>
      <c r="BN89" s="55" t="str">
        <f>+IFERROR(VLOOKUP($M89,ACTIVIDADES!$B$9:$T$494,32,0),"")</f>
        <v/>
      </c>
      <c r="BO89" s="55" t="str">
        <f>+IFERROR(VLOOKUP($M89,ACTIVIDADES!$B$9:$T$494,33,0),"")</f>
        <v/>
      </c>
      <c r="BP89" s="55" t="str">
        <f>+IFERROR(VLOOKUP($M89,ACTIVIDADES!$B$9:$T$494,34,0),"")</f>
        <v/>
      </c>
      <c r="BQ89" s="55" t="str">
        <f>+IFERROR(VLOOKUP($M89,ACTIVIDADES!$B$9:$T$494,35,0),"")</f>
        <v/>
      </c>
      <c r="BR89" s="55" t="str">
        <f>+IFERROR(VLOOKUP($M89,ACTIVIDADES!$B$9:$T$494,36,0),"")</f>
        <v/>
      </c>
      <c r="BS89" s="55" t="str">
        <f>+IFERROR(VLOOKUP($M89,ACTIVIDADES!$B$9:$T$494,37,0),"")</f>
        <v/>
      </c>
      <c r="BT89" s="58"/>
      <c r="BU89" s="58"/>
      <c r="BV89" s="59"/>
      <c r="BW89" s="59" t="s">
        <v>580</v>
      </c>
      <c r="BX89" s="60" t="s">
        <v>3635</v>
      </c>
      <c r="BY89" s="61" t="s">
        <v>593</v>
      </c>
      <c r="BZ89" s="62"/>
      <c r="CA89" s="9"/>
      <c r="CB89" s="9"/>
      <c r="CC89" s="9"/>
      <c r="CD89" s="9"/>
      <c r="CE89" s="9"/>
      <c r="CF89" s="9"/>
      <c r="CG89" s="9"/>
      <c r="CH89" s="9"/>
      <c r="CI89" s="9"/>
      <c r="CJ89" s="9"/>
      <c r="CK89" s="9"/>
      <c r="CL89" s="9"/>
      <c r="CM89" s="9"/>
      <c r="CN89" s="9"/>
      <c r="CO89" s="9"/>
      <c r="CP89" s="9"/>
      <c r="CQ89" s="9"/>
    </row>
    <row r="90" spans="1:95" customFormat="1" ht="93" customHeight="1" x14ac:dyDescent="0.35">
      <c r="A90" s="40">
        <f t="shared" si="4"/>
        <v>82</v>
      </c>
      <c r="B90" s="40" t="s">
        <v>521</v>
      </c>
      <c r="C90" s="40">
        <v>2021</v>
      </c>
      <c r="D90" s="40" t="s">
        <v>3750</v>
      </c>
      <c r="E90" s="323"/>
      <c r="F90" s="40" t="s">
        <v>824</v>
      </c>
      <c r="G90" s="40" t="s">
        <v>4641</v>
      </c>
      <c r="H90" s="41" t="s">
        <v>4669</v>
      </c>
      <c r="I90" s="42" t="s">
        <v>3642</v>
      </c>
      <c r="J90" s="43" t="s">
        <v>3773</v>
      </c>
      <c r="K90" s="43" t="s">
        <v>3773</v>
      </c>
      <c r="L90" s="44" t="s">
        <v>1153</v>
      </c>
      <c r="M90" s="45" t="s">
        <v>1332</v>
      </c>
      <c r="N90" s="46" t="s">
        <v>1333</v>
      </c>
      <c r="O90" s="45" t="s">
        <v>5673</v>
      </c>
      <c r="P90" s="45">
        <v>4</v>
      </c>
      <c r="Q90" s="47">
        <v>46023</v>
      </c>
      <c r="R90" s="47">
        <v>46387</v>
      </c>
      <c r="S90" s="48">
        <f t="shared" si="6"/>
        <v>54</v>
      </c>
      <c r="T90" s="45" t="s">
        <v>1291</v>
      </c>
      <c r="U90" s="45"/>
      <c r="V90" s="49">
        <f>+IFERROR(VLOOKUP($M90,ACTIVIDADES!$B$9:$Q$494,10,0),"")</f>
        <v>0.25</v>
      </c>
      <c r="W90" s="50" t="str">
        <f>+IFERROR(VLOOKUP($M90,ACTIVIDADES!$B$9:$Q$494,11,0)," ")</f>
        <v>Se realiza durante el mes de abril el primer monitoreo de planes de mejora, así como la aprobación de su reformulación en Comité de Control Interno</v>
      </c>
      <c r="X90" s="51" t="str">
        <f>+IFERROR(VLOOKUP($M90,ACTIVIDADES!$B$9:$Q$494,12,0),"")</f>
        <v>https://dnbcgovco-my.sharepoint.com/:f:/g/personal/planeacion_dnbc_gov_co/IgDKtjIGM6TQRZiRK4q944amAfUlNwm8Q9aLRceFhhl58t8?e=gvQ8Yn</v>
      </c>
      <c r="Y90" s="52">
        <f>+IFERROR(VLOOKUP($M90,ACTIVIDADES!$B$9:$Q$494,13,0),"")</f>
        <v>46153</v>
      </c>
      <c r="Z90" s="53" t="str">
        <f>+IFERROR(VLOOKUP($M90,ACTIVIDADES!$B$9:$Q$494,14,0),"")</f>
        <v>Se realiza durante el mes de abril el primer monitoreo de planes de mejora, así como la aprobación de su reformulación en Comité de Control Interno</v>
      </c>
      <c r="AA90" s="49">
        <f>+IFERROR(VLOOKUP($M90,ACTIVIDADES!$B$9:$Q$494,15,0),"")</f>
        <v>0.25</v>
      </c>
      <c r="AB90" s="54" t="str">
        <f>+IFERROR(VLOOKUP($M90,ACTIVIDADES!$B$9:$Q$494,16,0),"")</f>
        <v>EJECUCIÓN</v>
      </c>
      <c r="AC90" s="149">
        <v>46177</v>
      </c>
      <c r="AD90" s="29">
        <v>0.25</v>
      </c>
      <c r="AE90" s="29" t="s">
        <v>3839</v>
      </c>
      <c r="AF90" s="29" t="s">
        <v>4</v>
      </c>
      <c r="AG90" s="29" t="s">
        <v>3737</v>
      </c>
      <c r="AH90" s="29" t="s">
        <v>3737</v>
      </c>
      <c r="AI90" s="29" t="s">
        <v>3737</v>
      </c>
      <c r="AJ90" s="55">
        <f>+IFERROR(VLOOKUP($M90,ACTIVIDADES!$B$9:$T$494,17,0),"")</f>
        <v>0.25</v>
      </c>
      <c r="AK90" s="80" t="str">
        <f>+IFERROR(VLOOKUP($M90,ACTIVIDADES!$B$9:$T$494,18,0),"")</f>
        <v>Se realiza monitoreo al primer trimestre. Primer informe se realiza con el seguimiento al segundo trimestre</v>
      </c>
      <c r="AL90" s="80" t="str">
        <f>+IFERROR(VLOOKUP($M90,ACTIVIDADES!$B$9:$T$494,19,0),"")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90" s="55">
        <f>+IFERROR(VLOOKUP($M90,ACTIVIDADES!$B$9:$X$495,20,0),0)</f>
        <v>46213</v>
      </c>
      <c r="AN90" s="55" t="str">
        <f>+IFERROR(VLOOKUP($M90,ACTIVIDADES!$B$9:$X$495,21,0),0)</f>
        <v>Se reporta seguimiento primer trimestre. Pendiente elaboración de informes</v>
      </c>
      <c r="AO90" s="55">
        <f>+IFERROR(VLOOKUP($M90,ACTIVIDADES!$B$9:$X$495,22,0),0)</f>
        <v>0.25</v>
      </c>
      <c r="AP90" s="145" t="str">
        <f>+IFERROR(VLOOKUP($M90,ACTIVIDADES!$B$9:$X$495,23,0),0)</f>
        <v>EN EJECUCIÓN</v>
      </c>
      <c r="AQ90" s="88">
        <v>46244</v>
      </c>
      <c r="AR90" s="55">
        <v>0.25</v>
      </c>
      <c r="AS90" s="57" t="s">
        <v>3795</v>
      </c>
      <c r="AT90" s="29" t="s">
        <v>4</v>
      </c>
      <c r="AU90" s="57" t="s">
        <v>3639</v>
      </c>
      <c r="AV90" s="193" t="s">
        <v>3639</v>
      </c>
      <c r="AW90" s="193" t="s">
        <v>3639</v>
      </c>
      <c r="AX90" s="57" t="s">
        <v>3739</v>
      </c>
      <c r="AY90" s="176" t="str">
        <f t="shared" si="5"/>
        <v>EN EJECUCIÓN</v>
      </c>
      <c r="AZ90" s="55" t="str">
        <f>+IFERROR(VLOOKUP($M90,ACTIVIDADES!$B$9:$T$494,25,0),"")</f>
        <v/>
      </c>
      <c r="BA90" s="55" t="str">
        <f>+IFERROR(VLOOKUP($M90,ACTIVIDADES!$B$9:$T$494,26,0),"")</f>
        <v/>
      </c>
      <c r="BB90" s="55" t="str">
        <f>+IFERROR(VLOOKUP($M90,ACTIVIDADES!$B$9:$T$494,27,0),"")</f>
        <v/>
      </c>
      <c r="BC90" s="55" t="str">
        <f>+IFERROR(VLOOKUP($M90,ACTIVIDADES!$B$9:$T$494,28,0),"")</f>
        <v/>
      </c>
      <c r="BD90" s="55" t="str">
        <f>+IFERROR(VLOOKUP($M90,ACTIVIDADES!$B$9:$T$494,29,0),"")</f>
        <v/>
      </c>
      <c r="BE90" s="55" t="str">
        <f>+IFERROR(VLOOKUP($M90,ACTIVIDADES!$B$9:$T$494,30,0),"")</f>
        <v/>
      </c>
      <c r="BF90" s="58"/>
      <c r="BG90" s="58"/>
      <c r="BH90" s="59"/>
      <c r="BI90" s="59" t="s">
        <v>580</v>
      </c>
      <c r="BJ90" s="60" t="s">
        <v>3635</v>
      </c>
      <c r="BK90" s="61" t="s">
        <v>593</v>
      </c>
      <c r="BL90" s="62"/>
      <c r="BM90" s="55" t="str">
        <f>+IFERROR(VLOOKUP($M90,ACTIVIDADES!$B$9:$T$494,31,0),"")</f>
        <v/>
      </c>
      <c r="BN90" s="55" t="str">
        <f>+IFERROR(VLOOKUP($M90,ACTIVIDADES!$B$9:$T$494,32,0),"")</f>
        <v/>
      </c>
      <c r="BO90" s="55" t="str">
        <f>+IFERROR(VLOOKUP($M90,ACTIVIDADES!$B$9:$T$494,33,0),"")</f>
        <v/>
      </c>
      <c r="BP90" s="55" t="str">
        <f>+IFERROR(VLOOKUP($M90,ACTIVIDADES!$B$9:$T$494,34,0),"")</f>
        <v/>
      </c>
      <c r="BQ90" s="55" t="str">
        <f>+IFERROR(VLOOKUP($M90,ACTIVIDADES!$B$9:$T$494,35,0),"")</f>
        <v/>
      </c>
      <c r="BR90" s="55" t="str">
        <f>+IFERROR(VLOOKUP($M90,ACTIVIDADES!$B$9:$T$494,36,0),"")</f>
        <v/>
      </c>
      <c r="BS90" s="55" t="str">
        <f>+IFERROR(VLOOKUP($M90,ACTIVIDADES!$B$9:$T$494,37,0),"")</f>
        <v/>
      </c>
      <c r="BT90" s="58"/>
      <c r="BU90" s="58"/>
      <c r="BV90" s="59"/>
      <c r="BW90" s="59" t="s">
        <v>580</v>
      </c>
      <c r="BX90" s="60" t="s">
        <v>3635</v>
      </c>
      <c r="BY90" s="61" t="s">
        <v>593</v>
      </c>
      <c r="BZ90" s="62"/>
      <c r="CA90" s="7"/>
      <c r="CB90" s="7"/>
      <c r="CC90" s="7"/>
      <c r="CD90" s="7"/>
      <c r="CE90" s="7"/>
      <c r="CF90" s="7"/>
      <c r="CG90" s="7"/>
      <c r="CH90" s="7"/>
      <c r="CI90" s="7"/>
      <c r="CJ90" s="7"/>
      <c r="CK90" s="7"/>
      <c r="CL90" s="7"/>
      <c r="CM90" s="7"/>
      <c r="CN90" s="7"/>
      <c r="CO90" s="7"/>
      <c r="CP90" s="7"/>
      <c r="CQ90" s="7"/>
    </row>
    <row r="91" spans="1:95" s="8" customFormat="1" ht="93" customHeight="1" x14ac:dyDescent="0.35">
      <c r="A91" s="40">
        <f t="shared" si="4"/>
        <v>83</v>
      </c>
      <c r="B91" s="40" t="s">
        <v>521</v>
      </c>
      <c r="C91" s="40">
        <v>2021</v>
      </c>
      <c r="D91" s="40" t="s">
        <v>3750</v>
      </c>
      <c r="E91" s="323"/>
      <c r="F91" s="40" t="s">
        <v>831</v>
      </c>
      <c r="G91" s="40" t="s">
        <v>4641</v>
      </c>
      <c r="H91" s="41" t="s">
        <v>4696</v>
      </c>
      <c r="I91" s="42" t="s">
        <v>3642</v>
      </c>
      <c r="J91" s="43" t="s">
        <v>5030</v>
      </c>
      <c r="K91" s="43" t="s">
        <v>5030</v>
      </c>
      <c r="L91" s="44" t="s">
        <v>1153</v>
      </c>
      <c r="M91" s="45" t="s">
        <v>1332</v>
      </c>
      <c r="N91" s="46" t="s">
        <v>1333</v>
      </c>
      <c r="O91" s="45" t="s">
        <v>5673</v>
      </c>
      <c r="P91" s="45">
        <v>4</v>
      </c>
      <c r="Q91" s="47">
        <v>46023</v>
      </c>
      <c r="R91" s="47">
        <v>46387</v>
      </c>
      <c r="S91" s="48">
        <f t="shared" si="6"/>
        <v>54</v>
      </c>
      <c r="T91" s="45" t="s">
        <v>1291</v>
      </c>
      <c r="U91" s="45"/>
      <c r="V91" s="49">
        <f>+IFERROR(VLOOKUP($M91,ACTIVIDADES!$B$9:$Q$494,10,0),"")</f>
        <v>0.25</v>
      </c>
      <c r="W91" s="50" t="str">
        <f>+IFERROR(VLOOKUP($M91,ACTIVIDADES!$B$9:$Q$494,11,0)," ")</f>
        <v>Se realiza durante el mes de abril el primer monitoreo de planes de mejora, así como la aprobación de su reformulación en Comité de Control Interno</v>
      </c>
      <c r="X91" s="51" t="str">
        <f>+IFERROR(VLOOKUP($M91,ACTIVIDADES!$B$9:$Q$494,12,0),"")</f>
        <v>https://dnbcgovco-my.sharepoint.com/:f:/g/personal/planeacion_dnbc_gov_co/IgDKtjIGM6TQRZiRK4q944amAfUlNwm8Q9aLRceFhhl58t8?e=gvQ8Yn</v>
      </c>
      <c r="Y91" s="52">
        <f>+IFERROR(VLOOKUP($M91,ACTIVIDADES!$B$9:$Q$494,13,0),"")</f>
        <v>46153</v>
      </c>
      <c r="Z91" s="53" t="str">
        <f>+IFERROR(VLOOKUP($M91,ACTIVIDADES!$B$9:$Q$494,14,0),"")</f>
        <v>Se realiza durante el mes de abril el primer monitoreo de planes de mejora, así como la aprobación de su reformulación en Comité de Control Interno</v>
      </c>
      <c r="AA91" s="49">
        <f>+IFERROR(VLOOKUP($M91,ACTIVIDADES!$B$9:$Q$494,15,0),"")</f>
        <v>0.25</v>
      </c>
      <c r="AB91" s="54" t="str">
        <f>+IFERROR(VLOOKUP($M91,ACTIVIDADES!$B$9:$Q$494,16,0),"")</f>
        <v>EJECUCIÓN</v>
      </c>
      <c r="AC91" s="149">
        <v>46177</v>
      </c>
      <c r="AD91" s="29">
        <v>0.25</v>
      </c>
      <c r="AE91" s="29" t="s">
        <v>3840</v>
      </c>
      <c r="AF91" s="29" t="s">
        <v>4</v>
      </c>
      <c r="AG91" s="29" t="s">
        <v>3737</v>
      </c>
      <c r="AH91" s="29" t="s">
        <v>3737</v>
      </c>
      <c r="AI91" s="29" t="s">
        <v>3737</v>
      </c>
      <c r="AJ91" s="55">
        <f>+IFERROR(VLOOKUP($M91,ACTIVIDADES!$B$9:$T$494,17,0),"")</f>
        <v>0.25</v>
      </c>
      <c r="AK91" s="80" t="str">
        <f>+IFERROR(VLOOKUP($M91,ACTIVIDADES!$B$9:$T$494,18,0),"")</f>
        <v>Se realiza monitoreo al primer trimestre. Primer informe se realiza con el seguimiento al segundo trimestre</v>
      </c>
      <c r="AL91" s="80" t="str">
        <f>+IFERROR(VLOOKUP($M91,ACTIVIDADES!$B$9:$T$494,19,0),"")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91" s="55">
        <f>+IFERROR(VLOOKUP($M91,ACTIVIDADES!$B$9:$X$495,20,0),0)</f>
        <v>46213</v>
      </c>
      <c r="AN91" s="55" t="str">
        <f>+IFERROR(VLOOKUP($M91,ACTIVIDADES!$B$9:$X$495,21,0),0)</f>
        <v>Se reporta seguimiento primer trimestre. Pendiente elaboración de informes</v>
      </c>
      <c r="AO91" s="55">
        <f>+IFERROR(VLOOKUP($M91,ACTIVIDADES!$B$9:$X$495,22,0),0)</f>
        <v>0.25</v>
      </c>
      <c r="AP91" s="145" t="str">
        <f>+IFERROR(VLOOKUP($M91,ACTIVIDADES!$B$9:$X$495,23,0),0)</f>
        <v>EN EJECUCIÓN</v>
      </c>
      <c r="AQ91" s="88">
        <v>46244</v>
      </c>
      <c r="AR91" s="55">
        <v>0.25</v>
      </c>
      <c r="AS91" s="57" t="s">
        <v>3795</v>
      </c>
      <c r="AT91" s="29" t="s">
        <v>4</v>
      </c>
      <c r="AU91" s="57" t="s">
        <v>3639</v>
      </c>
      <c r="AV91" s="193" t="s">
        <v>3639</v>
      </c>
      <c r="AW91" s="193" t="s">
        <v>3639</v>
      </c>
      <c r="AX91" s="57" t="s">
        <v>3739</v>
      </c>
      <c r="AY91" s="176" t="str">
        <f t="shared" si="5"/>
        <v>EN EJECUCIÓN</v>
      </c>
      <c r="AZ91" s="55" t="str">
        <f>+IFERROR(VLOOKUP($M91,ACTIVIDADES!$B$9:$T$494,25,0),"")</f>
        <v/>
      </c>
      <c r="BA91" s="55" t="str">
        <f>+IFERROR(VLOOKUP($M91,ACTIVIDADES!$B$9:$T$494,26,0),"")</f>
        <v/>
      </c>
      <c r="BB91" s="55" t="str">
        <f>+IFERROR(VLOOKUP($M91,ACTIVIDADES!$B$9:$T$494,27,0),"")</f>
        <v/>
      </c>
      <c r="BC91" s="55" t="str">
        <f>+IFERROR(VLOOKUP($M91,ACTIVIDADES!$B$9:$T$494,28,0),"")</f>
        <v/>
      </c>
      <c r="BD91" s="55" t="str">
        <f>+IFERROR(VLOOKUP($M91,ACTIVIDADES!$B$9:$T$494,29,0),"")</f>
        <v/>
      </c>
      <c r="BE91" s="55" t="str">
        <f>+IFERROR(VLOOKUP($M91,ACTIVIDADES!$B$9:$T$494,30,0),"")</f>
        <v/>
      </c>
      <c r="BF91" s="58"/>
      <c r="BG91" s="58"/>
      <c r="BH91" s="59"/>
      <c r="BI91" s="59" t="s">
        <v>580</v>
      </c>
      <c r="BJ91" s="60" t="s">
        <v>3635</v>
      </c>
      <c r="BK91" s="61" t="s">
        <v>593</v>
      </c>
      <c r="BL91" s="62"/>
      <c r="BM91" s="55" t="str">
        <f>+IFERROR(VLOOKUP($M91,ACTIVIDADES!$B$9:$T$494,31,0),"")</f>
        <v/>
      </c>
      <c r="BN91" s="55" t="str">
        <f>+IFERROR(VLOOKUP($M91,ACTIVIDADES!$B$9:$T$494,32,0),"")</f>
        <v/>
      </c>
      <c r="BO91" s="55" t="str">
        <f>+IFERROR(VLOOKUP($M91,ACTIVIDADES!$B$9:$T$494,33,0),"")</f>
        <v/>
      </c>
      <c r="BP91" s="55" t="str">
        <f>+IFERROR(VLOOKUP($M91,ACTIVIDADES!$B$9:$T$494,34,0),"")</f>
        <v/>
      </c>
      <c r="BQ91" s="55" t="str">
        <f>+IFERROR(VLOOKUP($M91,ACTIVIDADES!$B$9:$T$494,35,0),"")</f>
        <v/>
      </c>
      <c r="BR91" s="55" t="str">
        <f>+IFERROR(VLOOKUP($M91,ACTIVIDADES!$B$9:$T$494,36,0),"")</f>
        <v/>
      </c>
      <c r="BS91" s="55" t="str">
        <f>+IFERROR(VLOOKUP($M91,ACTIVIDADES!$B$9:$T$494,37,0),"")</f>
        <v/>
      </c>
      <c r="BT91" s="58"/>
      <c r="BU91" s="58"/>
      <c r="BV91" s="59"/>
      <c r="BW91" s="59" t="s">
        <v>580</v>
      </c>
      <c r="BX91" s="60" t="s">
        <v>3635</v>
      </c>
      <c r="BY91" s="61" t="s">
        <v>593</v>
      </c>
      <c r="BZ91" s="62"/>
      <c r="CA91" s="7"/>
      <c r="CB91" s="7"/>
      <c r="CC91" s="7"/>
      <c r="CD91" s="7"/>
      <c r="CE91" s="7"/>
      <c r="CF91" s="7"/>
      <c r="CG91" s="7"/>
      <c r="CH91" s="7"/>
      <c r="CI91" s="7"/>
      <c r="CJ91" s="7"/>
      <c r="CK91" s="7"/>
      <c r="CL91" s="7"/>
      <c r="CM91" s="7"/>
      <c r="CN91" s="7"/>
      <c r="CO91" s="7"/>
      <c r="CP91" s="7"/>
      <c r="CQ91" s="7"/>
    </row>
    <row r="92" spans="1:95" customFormat="1" ht="93" customHeight="1" x14ac:dyDescent="0.35">
      <c r="A92" s="40">
        <f t="shared" si="4"/>
        <v>84</v>
      </c>
      <c r="B92" s="40" t="s">
        <v>521</v>
      </c>
      <c r="C92" s="40">
        <v>2021</v>
      </c>
      <c r="D92" s="40" t="s">
        <v>3750</v>
      </c>
      <c r="E92" s="323"/>
      <c r="F92" s="40" t="s">
        <v>832</v>
      </c>
      <c r="G92" s="40" t="s">
        <v>4641</v>
      </c>
      <c r="H92" s="41" t="s">
        <v>4697</v>
      </c>
      <c r="I92" s="42" t="s">
        <v>3642</v>
      </c>
      <c r="J92" s="43" t="s">
        <v>3841</v>
      </c>
      <c r="K92" s="43" t="s">
        <v>3841</v>
      </c>
      <c r="L92" s="44" t="s">
        <v>1153</v>
      </c>
      <c r="M92" s="45" t="s">
        <v>1332</v>
      </c>
      <c r="N92" s="46" t="s">
        <v>1333</v>
      </c>
      <c r="O92" s="45" t="s">
        <v>5673</v>
      </c>
      <c r="P92" s="45">
        <v>4</v>
      </c>
      <c r="Q92" s="47">
        <v>46023</v>
      </c>
      <c r="R92" s="47">
        <v>46387</v>
      </c>
      <c r="S92" s="48">
        <f t="shared" si="6"/>
        <v>54</v>
      </c>
      <c r="T92" s="45" t="s">
        <v>1291</v>
      </c>
      <c r="U92" s="45"/>
      <c r="V92" s="49">
        <f>+IFERROR(VLOOKUP($M92,ACTIVIDADES!$B$9:$Q$494,10,0),"")</f>
        <v>0.25</v>
      </c>
      <c r="W92" s="50" t="str">
        <f>+IFERROR(VLOOKUP($M92,ACTIVIDADES!$B$9:$Q$494,11,0)," ")</f>
        <v>Se realiza durante el mes de abril el primer monitoreo de planes de mejora, así como la aprobación de su reformulación en Comité de Control Interno</v>
      </c>
      <c r="X92" s="51" t="str">
        <f>+IFERROR(VLOOKUP($M92,ACTIVIDADES!$B$9:$Q$494,12,0),"")</f>
        <v>https://dnbcgovco-my.sharepoint.com/:f:/g/personal/planeacion_dnbc_gov_co/IgDKtjIGM6TQRZiRK4q944amAfUlNwm8Q9aLRceFhhl58t8?e=gvQ8Yn</v>
      </c>
      <c r="Y92" s="52">
        <f>+IFERROR(VLOOKUP($M92,ACTIVIDADES!$B$9:$Q$494,13,0),"")</f>
        <v>46153</v>
      </c>
      <c r="Z92" s="53" t="str">
        <f>+IFERROR(VLOOKUP($M92,ACTIVIDADES!$B$9:$Q$494,14,0),"")</f>
        <v>Se realiza durante el mes de abril el primer monitoreo de planes de mejora, así como la aprobación de su reformulación en Comité de Control Interno</v>
      </c>
      <c r="AA92" s="49">
        <f>+IFERROR(VLOOKUP($M92,ACTIVIDADES!$B$9:$Q$494,15,0),"")</f>
        <v>0.25</v>
      </c>
      <c r="AB92" s="54" t="str">
        <f>+IFERROR(VLOOKUP($M92,ACTIVIDADES!$B$9:$Q$494,16,0),"")</f>
        <v>EJECUCIÓN</v>
      </c>
      <c r="AC92" s="149">
        <v>46177</v>
      </c>
      <c r="AD92" s="29">
        <v>0.25</v>
      </c>
      <c r="AE92" s="29" t="s">
        <v>3840</v>
      </c>
      <c r="AF92" s="29" t="s">
        <v>4</v>
      </c>
      <c r="AG92" s="29" t="s">
        <v>3737</v>
      </c>
      <c r="AH92" s="29" t="s">
        <v>3737</v>
      </c>
      <c r="AI92" s="29" t="s">
        <v>3737</v>
      </c>
      <c r="AJ92" s="55">
        <f>+IFERROR(VLOOKUP($M92,ACTIVIDADES!$B$9:$T$494,17,0),"")</f>
        <v>0.25</v>
      </c>
      <c r="AK92" s="80" t="str">
        <f>+IFERROR(VLOOKUP($M92,ACTIVIDADES!$B$9:$T$494,18,0),"")</f>
        <v>Se realiza monitoreo al primer trimestre. Primer informe se realiza con el seguimiento al segundo trimestre</v>
      </c>
      <c r="AL92" s="80" t="str">
        <f>+IFERROR(VLOOKUP($M92,ACTIVIDADES!$B$9:$T$494,19,0),"")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92" s="55">
        <f>+IFERROR(VLOOKUP($M92,ACTIVIDADES!$B$9:$X$495,20,0),0)</f>
        <v>46213</v>
      </c>
      <c r="AN92" s="55" t="str">
        <f>+IFERROR(VLOOKUP($M92,ACTIVIDADES!$B$9:$X$495,21,0),0)</f>
        <v>Se reporta seguimiento primer trimestre. Pendiente elaboración de informes</v>
      </c>
      <c r="AO92" s="55">
        <f>+IFERROR(VLOOKUP($M92,ACTIVIDADES!$B$9:$X$495,22,0),0)</f>
        <v>0.25</v>
      </c>
      <c r="AP92" s="145" t="str">
        <f>+IFERROR(VLOOKUP($M92,ACTIVIDADES!$B$9:$X$495,23,0),0)</f>
        <v>EN EJECUCIÓN</v>
      </c>
      <c r="AQ92" s="88">
        <v>46244</v>
      </c>
      <c r="AR92" s="55">
        <v>0.25</v>
      </c>
      <c r="AS92" s="57" t="s">
        <v>3795</v>
      </c>
      <c r="AT92" s="29" t="s">
        <v>4</v>
      </c>
      <c r="AU92" s="57" t="s">
        <v>3639</v>
      </c>
      <c r="AV92" s="193" t="s">
        <v>3639</v>
      </c>
      <c r="AW92" s="193" t="s">
        <v>3639</v>
      </c>
      <c r="AX92" s="57" t="s">
        <v>3739</v>
      </c>
      <c r="AY92" s="176" t="str">
        <f t="shared" si="5"/>
        <v>EN EJECUCIÓN</v>
      </c>
      <c r="AZ92" s="55" t="str">
        <f>+IFERROR(VLOOKUP($M92,ACTIVIDADES!$B$9:$T$494,25,0),"")</f>
        <v/>
      </c>
      <c r="BA92" s="55" t="str">
        <f>+IFERROR(VLOOKUP($M92,ACTIVIDADES!$B$9:$T$494,26,0),"")</f>
        <v/>
      </c>
      <c r="BB92" s="55" t="str">
        <f>+IFERROR(VLOOKUP($M92,ACTIVIDADES!$B$9:$T$494,27,0),"")</f>
        <v/>
      </c>
      <c r="BC92" s="55" t="str">
        <f>+IFERROR(VLOOKUP($M92,ACTIVIDADES!$B$9:$T$494,28,0),"")</f>
        <v/>
      </c>
      <c r="BD92" s="55" t="str">
        <f>+IFERROR(VLOOKUP($M92,ACTIVIDADES!$B$9:$T$494,29,0),"")</f>
        <v/>
      </c>
      <c r="BE92" s="55" t="str">
        <f>+IFERROR(VLOOKUP($M92,ACTIVIDADES!$B$9:$T$494,30,0),"")</f>
        <v/>
      </c>
      <c r="BF92" s="58"/>
      <c r="BG92" s="58"/>
      <c r="BH92" s="59"/>
      <c r="BI92" s="59" t="s">
        <v>580</v>
      </c>
      <c r="BJ92" s="60" t="s">
        <v>3635</v>
      </c>
      <c r="BK92" s="61" t="s">
        <v>593</v>
      </c>
      <c r="BL92" s="62"/>
      <c r="BM92" s="55" t="str">
        <f>+IFERROR(VLOOKUP($M92,ACTIVIDADES!$B$9:$T$494,31,0),"")</f>
        <v/>
      </c>
      <c r="BN92" s="55" t="str">
        <f>+IFERROR(VLOOKUP($M92,ACTIVIDADES!$B$9:$T$494,32,0),"")</f>
        <v/>
      </c>
      <c r="BO92" s="55" t="str">
        <f>+IFERROR(VLOOKUP($M92,ACTIVIDADES!$B$9:$T$494,33,0),"")</f>
        <v/>
      </c>
      <c r="BP92" s="55" t="str">
        <f>+IFERROR(VLOOKUP($M92,ACTIVIDADES!$B$9:$T$494,34,0),"")</f>
        <v/>
      </c>
      <c r="BQ92" s="55" t="str">
        <f>+IFERROR(VLOOKUP($M92,ACTIVIDADES!$B$9:$T$494,35,0),"")</f>
        <v/>
      </c>
      <c r="BR92" s="55" t="str">
        <f>+IFERROR(VLOOKUP($M92,ACTIVIDADES!$B$9:$T$494,36,0),"")</f>
        <v/>
      </c>
      <c r="BS92" s="55" t="str">
        <f>+IFERROR(VLOOKUP($M92,ACTIVIDADES!$B$9:$T$494,37,0),"")</f>
        <v/>
      </c>
      <c r="BT92" s="58"/>
      <c r="BU92" s="58"/>
      <c r="BV92" s="59"/>
      <c r="BW92" s="59" t="s">
        <v>580</v>
      </c>
      <c r="BX92" s="60" t="s">
        <v>3635</v>
      </c>
      <c r="BY92" s="61" t="s">
        <v>593</v>
      </c>
      <c r="BZ92" s="62"/>
      <c r="CA92" s="7"/>
      <c r="CB92" s="7"/>
      <c r="CC92" s="7"/>
      <c r="CD92" s="7"/>
      <c r="CE92" s="7"/>
      <c r="CF92" s="7"/>
      <c r="CG92" s="7"/>
      <c r="CH92" s="7"/>
      <c r="CI92" s="7"/>
      <c r="CJ92" s="7"/>
      <c r="CK92" s="7"/>
      <c r="CL92" s="7"/>
      <c r="CM92" s="7"/>
      <c r="CN92" s="7"/>
      <c r="CO92" s="7"/>
      <c r="CP92" s="7"/>
      <c r="CQ92" s="7"/>
    </row>
    <row r="93" spans="1:95" ht="93" customHeight="1" x14ac:dyDescent="0.35">
      <c r="A93" s="281">
        <f t="shared" si="4"/>
        <v>85</v>
      </c>
      <c r="B93" s="281" t="s">
        <v>521</v>
      </c>
      <c r="C93" s="281">
        <v>2021</v>
      </c>
      <c r="D93" s="281" t="s">
        <v>3734</v>
      </c>
      <c r="E93" s="214"/>
      <c r="F93" s="281" t="s">
        <v>623</v>
      </c>
      <c r="G93" s="281" t="s">
        <v>267</v>
      </c>
      <c r="H93" s="283" t="s">
        <v>4698</v>
      </c>
      <c r="I93" s="283"/>
      <c r="J93" s="281" t="s">
        <v>5031</v>
      </c>
      <c r="K93" s="281" t="s">
        <v>5321</v>
      </c>
      <c r="L93" s="285" t="s">
        <v>1153</v>
      </c>
      <c r="M93" s="286" t="s">
        <v>1796</v>
      </c>
      <c r="N93" s="286" t="s">
        <v>1797</v>
      </c>
      <c r="O93" s="286" t="s">
        <v>1342</v>
      </c>
      <c r="P93" s="286">
        <v>1</v>
      </c>
      <c r="Q93" s="288">
        <v>46082</v>
      </c>
      <c r="R93" s="288">
        <v>46173</v>
      </c>
      <c r="S93" s="289">
        <f t="shared" si="6"/>
        <v>13.5</v>
      </c>
      <c r="T93" s="286" t="s">
        <v>624</v>
      </c>
      <c r="U93" s="286" t="s">
        <v>1798</v>
      </c>
      <c r="V93" s="290">
        <f>+IFERROR(VLOOKUP($M93,ACTIVIDADES!$B$9:$Q$494,10,0),"")</f>
        <v>0</v>
      </c>
      <c r="W93" s="292">
        <f>+IFERROR(VLOOKUP($M93,ACTIVIDADES!$B$9:$Q$494,11,0)," ")</f>
        <v>0</v>
      </c>
      <c r="X93" s="292">
        <f>+IFERROR(VLOOKUP($M93,ACTIVIDADES!$B$9:$Q$494,12,0),"")</f>
        <v>0</v>
      </c>
      <c r="Y93" s="293">
        <f>+IFERROR(VLOOKUP($M93,ACTIVIDADES!$B$9:$Q$494,13,0),"")</f>
        <v>46153</v>
      </c>
      <c r="Z93" s="290" t="str">
        <f>+IFERROR(VLOOKUP($M93,ACTIVIDADES!$B$9:$Q$494,14,0),"")</f>
        <v>No se evidencia seguimiento</v>
      </c>
      <c r="AA93" s="290">
        <f>+IFERROR(VLOOKUP($M93,ACTIVIDADES!$B$9:$Q$494,15,0),"")</f>
        <v>0</v>
      </c>
      <c r="AB93" s="295" t="str">
        <f>+IFERROR(VLOOKUP($M93,ACTIVIDADES!$B$9:$Q$494,16,0),"")</f>
        <v>EJECUCIÓN</v>
      </c>
      <c r="AC93" s="296">
        <v>46157</v>
      </c>
      <c r="AD93" s="297">
        <v>0</v>
      </c>
      <c r="AE93" s="297" t="s">
        <v>3741</v>
      </c>
      <c r="AF93" s="298" t="s">
        <v>580</v>
      </c>
      <c r="AG93" s="297" t="s">
        <v>3737</v>
      </c>
      <c r="AH93" s="297" t="s">
        <v>3737</v>
      </c>
      <c r="AI93" s="297" t="s">
        <v>3737</v>
      </c>
      <c r="AJ93" s="299">
        <f>+IFERROR(VLOOKUP($M93,ACTIVIDADES!$B$9:$T$494,17,0),"")</f>
        <v>1</v>
      </c>
      <c r="AK93" s="300" t="str">
        <f>+IFERROR(VLOOKUP($M93,ACTIVIDADES!$B$9:$T$494,18,0),"")</f>
        <v>se aporta nomina -del 1 de marzo a 31 de mayo</v>
      </c>
      <c r="AL93" s="300" t="str">
        <f>+IFERROR(VLOOKUP($M93,ACTIVIDADES!$B$9:$T$494,19,0),"")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93" s="299">
        <f>+IFERROR(VLOOKUP($M93,ACTIVIDADES!$B$9:$X$495,20,0),0)</f>
        <v>46214</v>
      </c>
      <c r="AN93" s="299" t="str">
        <f>+IFERROR(VLOOKUP($M93,ACTIVIDADES!$B$9:$X$495,21,0),0)</f>
        <v>Se evidencia informe de seguimiento a las incapacidades de la DNBC en el periodo en mención. Se sugiere incluir en evidencias correo de socialización con lider de proceso</v>
      </c>
      <c r="AO93" s="299">
        <f>+IFERROR(VLOOKUP($M93,ACTIVIDADES!$B$9:$X$495,22,0),0)</f>
        <v>1</v>
      </c>
      <c r="AP93" s="304" t="str">
        <f>+IFERROR(VLOOKUP($M93,ACTIVIDADES!$B$9:$X$495,23,0),0)</f>
        <v>CUMPLIDO</v>
      </c>
      <c r="AQ93" s="302">
        <v>46230</v>
      </c>
      <c r="AR93" s="299">
        <v>1</v>
      </c>
      <c r="AS93" s="306" t="s">
        <v>3842</v>
      </c>
      <c r="AT93" s="297" t="s">
        <v>579</v>
      </c>
      <c r="AU93" s="57" t="s">
        <v>1472</v>
      </c>
      <c r="AV93" s="193" t="s">
        <v>3635</v>
      </c>
      <c r="AW93" s="193" t="s">
        <v>590</v>
      </c>
      <c r="AX93" s="249" t="s">
        <v>5920</v>
      </c>
      <c r="AY93" s="176" t="str">
        <f t="shared" si="5"/>
        <v>CUMPLIDAS</v>
      </c>
      <c r="AZ93" s="55" t="str">
        <f>+IFERROR(VLOOKUP($M93,ACTIVIDADES!$B$9:$T$494,25,0),"")</f>
        <v/>
      </c>
      <c r="BA93" s="55" t="str">
        <f>+IFERROR(VLOOKUP($M93,ACTIVIDADES!$B$9:$T$494,26,0),"")</f>
        <v/>
      </c>
      <c r="BB93" s="55" t="str">
        <f>+IFERROR(VLOOKUP($M93,ACTIVIDADES!$B$9:$T$494,27,0),"")</f>
        <v/>
      </c>
      <c r="BC93" s="55" t="str">
        <f>+IFERROR(VLOOKUP($M93,ACTIVIDADES!$B$9:$T$494,28,0),"")</f>
        <v/>
      </c>
      <c r="BD93" s="55" t="str">
        <f>+IFERROR(VLOOKUP($M93,ACTIVIDADES!$B$9:$T$494,29,0),"")</f>
        <v/>
      </c>
      <c r="BE93" s="55" t="str">
        <f>+IFERROR(VLOOKUP($M93,ACTIVIDADES!$B$9:$T$494,30,0),"")</f>
        <v/>
      </c>
      <c r="BF93" s="58"/>
      <c r="BG93" s="58"/>
      <c r="BH93" s="59"/>
      <c r="BI93" s="59" t="s">
        <v>580</v>
      </c>
      <c r="BJ93" s="60" t="s">
        <v>3635</v>
      </c>
      <c r="BK93" s="61" t="s">
        <v>593</v>
      </c>
      <c r="BL93" s="62"/>
      <c r="BM93" s="55" t="str">
        <f>+IFERROR(VLOOKUP($M93,ACTIVIDADES!$B$9:$T$494,31,0),"")</f>
        <v/>
      </c>
      <c r="BN93" s="55" t="str">
        <f>+IFERROR(VLOOKUP($M93,ACTIVIDADES!$B$9:$T$494,32,0),"")</f>
        <v/>
      </c>
      <c r="BO93" s="55" t="str">
        <f>+IFERROR(VLOOKUP($M93,ACTIVIDADES!$B$9:$T$494,33,0),"")</f>
        <v/>
      </c>
      <c r="BP93" s="55" t="str">
        <f>+IFERROR(VLOOKUP($M93,ACTIVIDADES!$B$9:$T$494,34,0),"")</f>
        <v/>
      </c>
      <c r="BQ93" s="55" t="str">
        <f>+IFERROR(VLOOKUP($M93,ACTIVIDADES!$B$9:$T$494,35,0),"")</f>
        <v/>
      </c>
      <c r="BR93" s="55" t="str">
        <f>+IFERROR(VLOOKUP($M93,ACTIVIDADES!$B$9:$T$494,36,0),"")</f>
        <v/>
      </c>
      <c r="BS93" s="55" t="str">
        <f>+IFERROR(VLOOKUP($M93,ACTIVIDADES!$B$9:$T$494,37,0),"")</f>
        <v/>
      </c>
      <c r="BT93" s="58"/>
      <c r="BU93" s="58"/>
      <c r="BV93" s="59"/>
      <c r="BW93" s="59" t="s">
        <v>580</v>
      </c>
      <c r="BX93" s="60" t="s">
        <v>3635</v>
      </c>
      <c r="BY93" s="61" t="s">
        <v>593</v>
      </c>
      <c r="BZ93" s="62"/>
    </row>
    <row r="94" spans="1:95" customFormat="1" ht="93" customHeight="1" x14ac:dyDescent="0.35">
      <c r="A94" s="40">
        <f t="shared" si="4"/>
        <v>86</v>
      </c>
      <c r="B94" s="40" t="s">
        <v>521</v>
      </c>
      <c r="C94" s="40">
        <v>2021</v>
      </c>
      <c r="D94" s="40" t="s">
        <v>3734</v>
      </c>
      <c r="E94" s="323"/>
      <c r="F94" s="40" t="s">
        <v>625</v>
      </c>
      <c r="G94" s="40" t="s">
        <v>267</v>
      </c>
      <c r="H94" s="42" t="s">
        <v>4699</v>
      </c>
      <c r="I94" s="42"/>
      <c r="J94" s="40" t="s">
        <v>5031</v>
      </c>
      <c r="K94" s="40" t="s">
        <v>5321</v>
      </c>
      <c r="L94" s="44" t="s">
        <v>1153</v>
      </c>
      <c r="M94" s="45" t="s">
        <v>1796</v>
      </c>
      <c r="N94" s="45" t="s">
        <v>1797</v>
      </c>
      <c r="O94" s="45" t="s">
        <v>1342</v>
      </c>
      <c r="P94" s="45">
        <v>1</v>
      </c>
      <c r="Q94" s="47">
        <v>46082</v>
      </c>
      <c r="R94" s="47">
        <v>46173</v>
      </c>
      <c r="S94" s="48">
        <f t="shared" si="6"/>
        <v>13.5</v>
      </c>
      <c r="T94" s="45" t="s">
        <v>624</v>
      </c>
      <c r="U94" s="45" t="s">
        <v>1798</v>
      </c>
      <c r="V94" s="49">
        <f>+IFERROR(VLOOKUP($M94,ACTIVIDADES!$B$9:$Q$494,10,0),"")</f>
        <v>0</v>
      </c>
      <c r="W94" s="61">
        <f>+IFERROR(VLOOKUP($M94,ACTIVIDADES!$B$9:$Q$494,11,0)," ")</f>
        <v>0</v>
      </c>
      <c r="X94" s="61">
        <f>+IFERROR(VLOOKUP($M94,ACTIVIDADES!$B$9:$Q$494,12,0),"")</f>
        <v>0</v>
      </c>
      <c r="Y94" s="52">
        <f>+IFERROR(VLOOKUP($M94,ACTIVIDADES!$B$9:$Q$494,13,0),"")</f>
        <v>46153</v>
      </c>
      <c r="Z94" s="49" t="str">
        <f>+IFERROR(VLOOKUP($M94,ACTIVIDADES!$B$9:$Q$494,14,0),"")</f>
        <v>No se evidencia seguimiento</v>
      </c>
      <c r="AA94" s="49">
        <f>+IFERROR(VLOOKUP($M94,ACTIVIDADES!$B$9:$Q$494,15,0),"")</f>
        <v>0</v>
      </c>
      <c r="AB94" s="54" t="str">
        <f>+IFERROR(VLOOKUP($M94,ACTIVIDADES!$B$9:$Q$494,16,0),"")</f>
        <v>EJECUCIÓN</v>
      </c>
      <c r="AC94" s="144">
        <v>46157</v>
      </c>
      <c r="AD94" s="29">
        <v>0</v>
      </c>
      <c r="AE94" s="29" t="s">
        <v>3741</v>
      </c>
      <c r="AF94" s="28" t="s">
        <v>580</v>
      </c>
      <c r="AG94" s="29" t="s">
        <v>3737</v>
      </c>
      <c r="AH94" s="29" t="s">
        <v>3737</v>
      </c>
      <c r="AI94" s="29" t="s">
        <v>3737</v>
      </c>
      <c r="AJ94" s="55">
        <f>+IFERROR(VLOOKUP($M94,ACTIVIDADES!$B$9:$T$494,17,0),"")</f>
        <v>1</v>
      </c>
      <c r="AK94" s="80" t="str">
        <f>+IFERROR(VLOOKUP($M94,ACTIVIDADES!$B$9:$T$494,18,0),"")</f>
        <v>se aporta nomina -del 1 de marzo a 31 de mayo</v>
      </c>
      <c r="AL94" s="80" t="str">
        <f>+IFERROR(VLOOKUP($M94,ACTIVIDADES!$B$9:$T$494,19,0),"")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94" s="55">
        <f>+IFERROR(VLOOKUP($M94,ACTIVIDADES!$B$9:$X$495,20,0),0)</f>
        <v>46214</v>
      </c>
      <c r="AN94" s="55" t="str">
        <f>+IFERROR(VLOOKUP($M94,ACTIVIDADES!$B$9:$X$495,21,0),0)</f>
        <v>Se evidencia informe de seguimiento a las incapacidades de la DNBC en el periodo en mención. Se sugiere incluir en evidencias correo de socialización con lider de proceso</v>
      </c>
      <c r="AO94" s="55">
        <f>+IFERROR(VLOOKUP($M94,ACTIVIDADES!$B$9:$X$495,22,0),0)</f>
        <v>1</v>
      </c>
      <c r="AP94" s="150" t="str">
        <f>+IFERROR(VLOOKUP($M94,ACTIVIDADES!$B$9:$X$495,23,0),0)</f>
        <v>CUMPLIDO</v>
      </c>
      <c r="AQ94" s="88">
        <v>46230</v>
      </c>
      <c r="AR94" s="55">
        <v>1</v>
      </c>
      <c r="AS94" s="72" t="s">
        <v>3842</v>
      </c>
      <c r="AT94" s="29" t="s">
        <v>579</v>
      </c>
      <c r="AU94" s="57" t="s">
        <v>1472</v>
      </c>
      <c r="AV94" s="193" t="s">
        <v>3635</v>
      </c>
      <c r="AW94" s="193" t="s">
        <v>590</v>
      </c>
      <c r="AX94" s="193" t="s">
        <v>5920</v>
      </c>
      <c r="AY94" s="176" t="str">
        <f t="shared" si="5"/>
        <v>CUMPLIDAS</v>
      </c>
      <c r="AZ94" s="55" t="str">
        <f>+IFERROR(VLOOKUP($M94,ACTIVIDADES!$B$9:$T$494,25,0),"")</f>
        <v/>
      </c>
      <c r="BA94" s="55" t="str">
        <f>+IFERROR(VLOOKUP($M94,ACTIVIDADES!$B$9:$T$494,26,0),"")</f>
        <v/>
      </c>
      <c r="BB94" s="55" t="str">
        <f>+IFERROR(VLOOKUP($M94,ACTIVIDADES!$B$9:$T$494,27,0),"")</f>
        <v/>
      </c>
      <c r="BC94" s="55" t="str">
        <f>+IFERROR(VLOOKUP($M94,ACTIVIDADES!$B$9:$T$494,28,0),"")</f>
        <v/>
      </c>
      <c r="BD94" s="55" t="str">
        <f>+IFERROR(VLOOKUP($M94,ACTIVIDADES!$B$9:$T$494,29,0),"")</f>
        <v/>
      </c>
      <c r="BE94" s="55" t="str">
        <f>+IFERROR(VLOOKUP($M94,ACTIVIDADES!$B$9:$T$494,30,0),"")</f>
        <v/>
      </c>
      <c r="BF94" s="58"/>
      <c r="BG94" s="58"/>
      <c r="BH94" s="59"/>
      <c r="BI94" s="59" t="s">
        <v>580</v>
      </c>
      <c r="BJ94" s="60" t="s">
        <v>3635</v>
      </c>
      <c r="BK94" s="61" t="s">
        <v>593</v>
      </c>
      <c r="BL94" s="62"/>
      <c r="BM94" s="55" t="str">
        <f>+IFERROR(VLOOKUP($M94,ACTIVIDADES!$B$9:$T$494,31,0),"")</f>
        <v/>
      </c>
      <c r="BN94" s="55" t="str">
        <f>+IFERROR(VLOOKUP($M94,ACTIVIDADES!$B$9:$T$494,32,0),"")</f>
        <v/>
      </c>
      <c r="BO94" s="55" t="str">
        <f>+IFERROR(VLOOKUP($M94,ACTIVIDADES!$B$9:$T$494,33,0),"")</f>
        <v/>
      </c>
      <c r="BP94" s="55" t="str">
        <f>+IFERROR(VLOOKUP($M94,ACTIVIDADES!$B$9:$T$494,34,0),"")</f>
        <v/>
      </c>
      <c r="BQ94" s="55" t="str">
        <f>+IFERROR(VLOOKUP($M94,ACTIVIDADES!$B$9:$T$494,35,0),"")</f>
        <v/>
      </c>
      <c r="BR94" s="55" t="str">
        <f>+IFERROR(VLOOKUP($M94,ACTIVIDADES!$B$9:$T$494,36,0),"")</f>
        <v/>
      </c>
      <c r="BS94" s="55" t="str">
        <f>+IFERROR(VLOOKUP($M94,ACTIVIDADES!$B$9:$T$494,37,0),"")</f>
        <v/>
      </c>
      <c r="BT94" s="58"/>
      <c r="BU94" s="58"/>
      <c r="BV94" s="59"/>
      <c r="BW94" s="59" t="s">
        <v>580</v>
      </c>
      <c r="BX94" s="60" t="s">
        <v>3635</v>
      </c>
      <c r="BY94" s="61" t="s">
        <v>593</v>
      </c>
      <c r="BZ94" s="62"/>
      <c r="CA94" s="9"/>
      <c r="CB94" s="9"/>
      <c r="CC94" s="9"/>
      <c r="CD94" s="9"/>
      <c r="CE94" s="9"/>
      <c r="CF94" s="9"/>
      <c r="CG94" s="9"/>
      <c r="CH94" s="9"/>
      <c r="CI94" s="9"/>
      <c r="CJ94" s="9"/>
      <c r="CK94" s="9"/>
      <c r="CL94" s="9"/>
      <c r="CM94" s="9"/>
      <c r="CN94" s="9"/>
      <c r="CO94" s="9"/>
      <c r="CP94" s="9"/>
      <c r="CQ94" s="9"/>
    </row>
    <row r="95" spans="1:95" customFormat="1" ht="93" customHeight="1" x14ac:dyDescent="0.35">
      <c r="A95" s="40">
        <f t="shared" si="4"/>
        <v>87</v>
      </c>
      <c r="B95" s="40" t="s">
        <v>521</v>
      </c>
      <c r="C95" s="40">
        <v>2021</v>
      </c>
      <c r="D95" s="40" t="s">
        <v>3734</v>
      </c>
      <c r="E95" s="323"/>
      <c r="F95" s="40" t="s">
        <v>797</v>
      </c>
      <c r="G95" s="40" t="s">
        <v>267</v>
      </c>
      <c r="H95" s="41" t="s">
        <v>268</v>
      </c>
      <c r="I95" s="42"/>
      <c r="J95" s="43" t="s">
        <v>3843</v>
      </c>
      <c r="K95" s="43" t="s">
        <v>3843</v>
      </c>
      <c r="L95" s="44" t="s">
        <v>1153</v>
      </c>
      <c r="M95" s="45" t="s">
        <v>2686</v>
      </c>
      <c r="N95" s="46" t="s">
        <v>2687</v>
      </c>
      <c r="O95" s="45" t="s">
        <v>2688</v>
      </c>
      <c r="P95" s="45">
        <v>9</v>
      </c>
      <c r="Q95" s="47">
        <v>46113</v>
      </c>
      <c r="R95" s="47">
        <v>46387</v>
      </c>
      <c r="S95" s="48">
        <f t="shared" si="6"/>
        <v>40.5</v>
      </c>
      <c r="T95" s="45" t="s">
        <v>589</v>
      </c>
      <c r="U95" s="45"/>
      <c r="V95" s="49">
        <f>+IFERROR(VLOOKUP($M95,ACTIVIDADES!$B$9:$Q$494,10,0),"")</f>
        <v>1</v>
      </c>
      <c r="W95" s="50" t="str">
        <f>+IFERROR(VLOOKUP($M95,ACTIVIDADES!$B$9:$Q$494,11,0)," ")</f>
        <v xml:space="preserve">En el formato BD_ Vehículos se lleva un seguimiento mensual De SOAT, Impuestos, Revisión Tecnomecánica, Multas </v>
      </c>
      <c r="X95" s="51" t="str">
        <f>+IFERROR(VLOOKUP($M95,ACTIVIDADES!$B$9:$Q$494,12,0),"")</f>
        <v>https://dnbcgovco-my.sharepoint.com/:f:/g/personal/planeacion_dnbc_gov_co/IgAP202B7djhSJQsRgfTcy9DAbTIvVxEEdBhOKzOHK0a6gc?e=ubNaP4</v>
      </c>
      <c r="Y95" s="52">
        <f>+IFERROR(VLOOKUP($M95,ACTIVIDADES!$B$9:$Q$494,13,0),"")</f>
        <v>46153</v>
      </c>
      <c r="Z95" s="53" t="str">
        <f>+IFERROR(VLOOKUP($M95,ACTIVIDADES!$B$9:$Q$494,14,0),"")</f>
        <v>Se evidencian seguimientos de los meses de enero a abril de 2026</v>
      </c>
      <c r="AA95" s="49">
        <f>+IFERROR(VLOOKUP($M95,ACTIVIDADES!$B$9:$Q$494,15,0),"")</f>
        <v>0.44444444444444442</v>
      </c>
      <c r="AB95" s="54" t="str">
        <f>+IFERROR(VLOOKUP($M95,ACTIVIDADES!$B$9:$Q$494,16,0),"")</f>
        <v>EJECUCIÓN</v>
      </c>
      <c r="AC95" s="144">
        <v>46171</v>
      </c>
      <c r="AD95" s="29">
        <v>0.33</v>
      </c>
      <c r="AE95" s="30" t="s">
        <v>5785</v>
      </c>
      <c r="AF95" s="29" t="s">
        <v>4</v>
      </c>
      <c r="AG95" s="29" t="s">
        <v>3737</v>
      </c>
      <c r="AH95" s="29" t="s">
        <v>3737</v>
      </c>
      <c r="AI95" s="29" t="s">
        <v>3737</v>
      </c>
      <c r="AJ95" s="55">
        <f>+IFERROR(VLOOKUP($M95,ACTIVIDADES!$B$9:$T$494,17,0),"")</f>
        <v>1</v>
      </c>
      <c r="AK95" s="80" t="str">
        <f>+IFERROR(VLOOKUP($M95,ACTIVIDADES!$B$9:$T$494,18,0),"")</f>
        <v xml:space="preserve">SE manda un correo mensual con el seguimiento de los vehículos relacionand el formato BD_Vehículosdonde se observa el SOAT, Impuestos, Revisión tecnomecánica y multas, y ademas un informe de los vehículos propios de la DNBC </v>
      </c>
      <c r="AL95" s="80" t="str">
        <f>+IFERROR(VLOOKUP($M95,ACTIVIDADES!$B$9:$T$494,19,0),"")</f>
        <v>https://dnbcgovco-my.sharepoint.com/:f:/g/personal/planeacion_dnbc_gov_co/IgDjvmrPDpD5RZimW-r6S0xWAV-qstmVjvb8b-vmdSL9-ro?e=4BUetk</v>
      </c>
      <c r="AM95" s="55">
        <f>+IFERROR(VLOOKUP($M95,ACTIVIDADES!$B$9:$X$495,20,0),0)</f>
        <v>46214</v>
      </c>
      <c r="AN95" s="55" t="str">
        <f>+IFERROR(VLOOKUP($M95,ACTIVIDADES!$B$9:$X$495,21,0),0)</f>
        <v>Se incluyen correos de seguimiento del primer semestre de la vigencia 2026</v>
      </c>
      <c r="AO95" s="55">
        <f>+IFERROR(VLOOKUP($M95,ACTIVIDADES!$B$9:$X$495,22,0),0)</f>
        <v>0.66666666666666663</v>
      </c>
      <c r="AP95" s="145" t="str">
        <f>+IFERROR(VLOOKUP($M95,ACTIVIDADES!$B$9:$X$495,23,0),0)</f>
        <v>EN EJECUCIÓN</v>
      </c>
      <c r="AQ95" s="129">
        <v>46245</v>
      </c>
      <c r="AR95" s="172">
        <v>0.42</v>
      </c>
      <c r="AS95" s="72" t="s">
        <v>3844</v>
      </c>
      <c r="AT95" s="29" t="s">
        <v>4</v>
      </c>
      <c r="AU95" s="57" t="s">
        <v>3639</v>
      </c>
      <c r="AV95" s="193" t="s">
        <v>3639</v>
      </c>
      <c r="AW95" s="193" t="s">
        <v>3639</v>
      </c>
      <c r="AX95" s="57" t="s">
        <v>3739</v>
      </c>
      <c r="AY95" s="176" t="str">
        <f t="shared" si="5"/>
        <v>EN EJECUCIÓN</v>
      </c>
      <c r="AZ95" s="55" t="str">
        <f>+IFERROR(VLOOKUP($M95,ACTIVIDADES!$B$9:$T$494,25,0),"")</f>
        <v/>
      </c>
      <c r="BA95" s="55" t="str">
        <f>+IFERROR(VLOOKUP($M95,ACTIVIDADES!$B$9:$T$494,26,0),"")</f>
        <v/>
      </c>
      <c r="BB95" s="55" t="str">
        <f>+IFERROR(VLOOKUP($M95,ACTIVIDADES!$B$9:$T$494,27,0),"")</f>
        <v/>
      </c>
      <c r="BC95" s="55" t="str">
        <f>+IFERROR(VLOOKUP($M95,ACTIVIDADES!$B$9:$T$494,28,0),"")</f>
        <v/>
      </c>
      <c r="BD95" s="55" t="str">
        <f>+IFERROR(VLOOKUP($M95,ACTIVIDADES!$B$9:$T$494,29,0),"")</f>
        <v/>
      </c>
      <c r="BE95" s="55" t="str">
        <f>+IFERROR(VLOOKUP($M95,ACTIVIDADES!$B$9:$T$494,30,0),"")</f>
        <v/>
      </c>
      <c r="BF95" s="58"/>
      <c r="BG95" s="58"/>
      <c r="BH95" s="59"/>
      <c r="BI95" s="59" t="s">
        <v>580</v>
      </c>
      <c r="BJ95" s="60" t="s">
        <v>3635</v>
      </c>
      <c r="BK95" s="61" t="s">
        <v>593</v>
      </c>
      <c r="BL95" s="62"/>
      <c r="BM95" s="55" t="str">
        <f>+IFERROR(VLOOKUP($M95,ACTIVIDADES!$B$9:$T$494,31,0),"")</f>
        <v/>
      </c>
      <c r="BN95" s="55" t="str">
        <f>+IFERROR(VLOOKUP($M95,ACTIVIDADES!$B$9:$T$494,32,0),"")</f>
        <v/>
      </c>
      <c r="BO95" s="55" t="str">
        <f>+IFERROR(VLOOKUP($M95,ACTIVIDADES!$B$9:$T$494,33,0),"")</f>
        <v/>
      </c>
      <c r="BP95" s="55" t="str">
        <f>+IFERROR(VLOOKUP($M95,ACTIVIDADES!$B$9:$T$494,34,0),"")</f>
        <v/>
      </c>
      <c r="BQ95" s="55" t="str">
        <f>+IFERROR(VLOOKUP($M95,ACTIVIDADES!$B$9:$T$494,35,0),"")</f>
        <v/>
      </c>
      <c r="BR95" s="55" t="str">
        <f>+IFERROR(VLOOKUP($M95,ACTIVIDADES!$B$9:$T$494,36,0),"")</f>
        <v/>
      </c>
      <c r="BS95" s="55" t="str">
        <f>+IFERROR(VLOOKUP($M95,ACTIVIDADES!$B$9:$T$494,37,0),"")</f>
        <v/>
      </c>
      <c r="BT95" s="58"/>
      <c r="BU95" s="58"/>
      <c r="BV95" s="59"/>
      <c r="BW95" s="59" t="s">
        <v>580</v>
      </c>
      <c r="BX95" s="60" t="s">
        <v>3635</v>
      </c>
      <c r="BY95" s="61" t="s">
        <v>593</v>
      </c>
      <c r="BZ95" s="62"/>
      <c r="CA95" s="7"/>
      <c r="CB95" s="7"/>
      <c r="CC95" s="7"/>
      <c r="CD95" s="7"/>
      <c r="CE95" s="7"/>
      <c r="CF95" s="7"/>
      <c r="CG95" s="7"/>
      <c r="CH95" s="7"/>
      <c r="CI95" s="7"/>
      <c r="CJ95" s="7"/>
      <c r="CK95" s="7"/>
      <c r="CL95" s="7"/>
      <c r="CM95" s="7"/>
      <c r="CN95" s="7"/>
      <c r="CO95" s="7"/>
      <c r="CP95" s="7"/>
      <c r="CQ95" s="7"/>
    </row>
    <row r="96" spans="1:95" customFormat="1" ht="93" customHeight="1" x14ac:dyDescent="0.35">
      <c r="A96" s="40">
        <f t="shared" si="4"/>
        <v>88</v>
      </c>
      <c r="B96" s="40" t="s">
        <v>521</v>
      </c>
      <c r="C96" s="40">
        <v>2021</v>
      </c>
      <c r="D96" s="40" t="s">
        <v>3734</v>
      </c>
      <c r="E96" s="323"/>
      <c r="F96" s="40" t="s">
        <v>798</v>
      </c>
      <c r="G96" s="40" t="s">
        <v>267</v>
      </c>
      <c r="H96" s="41" t="s">
        <v>270</v>
      </c>
      <c r="I96" s="42"/>
      <c r="J96" s="43" t="s">
        <v>5032</v>
      </c>
      <c r="K96" s="43" t="s">
        <v>5322</v>
      </c>
      <c r="L96" s="44" t="s">
        <v>1153</v>
      </c>
      <c r="M96" s="45" t="s">
        <v>2686</v>
      </c>
      <c r="N96" s="46" t="s">
        <v>2687</v>
      </c>
      <c r="O96" s="45" t="s">
        <v>2688</v>
      </c>
      <c r="P96" s="45">
        <v>9</v>
      </c>
      <c r="Q96" s="47">
        <v>46113</v>
      </c>
      <c r="R96" s="47">
        <v>46387</v>
      </c>
      <c r="S96" s="48">
        <f t="shared" si="6"/>
        <v>40.5</v>
      </c>
      <c r="T96" s="45" t="s">
        <v>589</v>
      </c>
      <c r="U96" s="45"/>
      <c r="V96" s="49">
        <f>+IFERROR(VLOOKUP($M96,ACTIVIDADES!$B$9:$Q$494,10,0),"")</f>
        <v>1</v>
      </c>
      <c r="W96" s="50" t="str">
        <f>+IFERROR(VLOOKUP($M96,ACTIVIDADES!$B$9:$Q$494,11,0)," ")</f>
        <v xml:space="preserve">En el formato BD_ Vehículos se lleva un seguimiento mensual De SOAT, Impuestos, Revisión Tecnomecánica, Multas </v>
      </c>
      <c r="X96" s="51" t="str">
        <f>+IFERROR(VLOOKUP($M96,ACTIVIDADES!$B$9:$Q$494,12,0),"")</f>
        <v>https://dnbcgovco-my.sharepoint.com/:f:/g/personal/planeacion_dnbc_gov_co/IgAP202B7djhSJQsRgfTcy9DAbTIvVxEEdBhOKzOHK0a6gc?e=ubNaP4</v>
      </c>
      <c r="Y96" s="52">
        <f>+IFERROR(VLOOKUP($M96,ACTIVIDADES!$B$9:$Q$494,13,0),"")</f>
        <v>46153</v>
      </c>
      <c r="Z96" s="53" t="str">
        <f>+IFERROR(VLOOKUP($M96,ACTIVIDADES!$B$9:$Q$494,14,0),"")</f>
        <v>Se evidencian seguimientos de los meses de enero a abril de 2026</v>
      </c>
      <c r="AA96" s="49">
        <f>+IFERROR(VLOOKUP($M96,ACTIVIDADES!$B$9:$Q$494,15,0),"")</f>
        <v>0.44444444444444442</v>
      </c>
      <c r="AB96" s="54" t="str">
        <f>+IFERROR(VLOOKUP($M96,ACTIVIDADES!$B$9:$Q$494,16,0),"")</f>
        <v>EJECUCIÓN</v>
      </c>
      <c r="AC96" s="144">
        <v>46171</v>
      </c>
      <c r="AD96" s="29">
        <v>0.33</v>
      </c>
      <c r="AE96" s="30" t="s">
        <v>5785</v>
      </c>
      <c r="AF96" s="29" t="s">
        <v>4</v>
      </c>
      <c r="AG96" s="29" t="s">
        <v>3737</v>
      </c>
      <c r="AH96" s="29" t="s">
        <v>3737</v>
      </c>
      <c r="AI96" s="29" t="s">
        <v>3737</v>
      </c>
      <c r="AJ96" s="55">
        <f>+IFERROR(VLOOKUP($M96,ACTIVIDADES!$B$9:$T$494,17,0),"")</f>
        <v>1</v>
      </c>
      <c r="AK96" s="80" t="str">
        <f>+IFERROR(VLOOKUP($M96,ACTIVIDADES!$B$9:$T$494,18,0),"")</f>
        <v xml:space="preserve">SE manda un correo mensual con el seguimiento de los vehículos relacionand el formato BD_Vehículosdonde se observa el SOAT, Impuestos, Revisión tecnomecánica y multas, y ademas un informe de los vehículos propios de la DNBC </v>
      </c>
      <c r="AL96" s="80" t="str">
        <f>+IFERROR(VLOOKUP($M96,ACTIVIDADES!$B$9:$T$494,19,0),"")</f>
        <v>https://dnbcgovco-my.sharepoint.com/:f:/g/personal/planeacion_dnbc_gov_co/IgDjvmrPDpD5RZimW-r6S0xWAV-qstmVjvb8b-vmdSL9-ro?e=4BUetk</v>
      </c>
      <c r="AM96" s="55">
        <f>+IFERROR(VLOOKUP($M96,ACTIVIDADES!$B$9:$X$495,20,0),0)</f>
        <v>46214</v>
      </c>
      <c r="AN96" s="55" t="str">
        <f>+IFERROR(VLOOKUP($M96,ACTIVIDADES!$B$9:$X$495,21,0),0)</f>
        <v>Se incluyen correos de seguimiento del primer semestre de la vigencia 2026</v>
      </c>
      <c r="AO96" s="55">
        <f>+IFERROR(VLOOKUP($M96,ACTIVIDADES!$B$9:$X$495,22,0),0)</f>
        <v>0.66666666666666663</v>
      </c>
      <c r="AP96" s="145" t="str">
        <f>+IFERROR(VLOOKUP($M96,ACTIVIDADES!$B$9:$X$495,23,0),0)</f>
        <v>EN EJECUCIÓN</v>
      </c>
      <c r="AQ96" s="129">
        <v>46245</v>
      </c>
      <c r="AR96" s="172">
        <v>0.42</v>
      </c>
      <c r="AS96" s="72" t="s">
        <v>3844</v>
      </c>
      <c r="AT96" s="29" t="s">
        <v>4</v>
      </c>
      <c r="AU96" s="57" t="s">
        <v>3639</v>
      </c>
      <c r="AV96" s="193" t="s">
        <v>3639</v>
      </c>
      <c r="AW96" s="193" t="s">
        <v>3639</v>
      </c>
      <c r="AX96" s="57" t="s">
        <v>3739</v>
      </c>
      <c r="AY96" s="176" t="str">
        <f t="shared" si="5"/>
        <v>EN EJECUCIÓN</v>
      </c>
      <c r="AZ96" s="55" t="str">
        <f>+IFERROR(VLOOKUP($M96,ACTIVIDADES!$B$9:$T$494,25,0),"")</f>
        <v/>
      </c>
      <c r="BA96" s="55" t="str">
        <f>+IFERROR(VLOOKUP($M96,ACTIVIDADES!$B$9:$T$494,26,0),"")</f>
        <v/>
      </c>
      <c r="BB96" s="55" t="str">
        <f>+IFERROR(VLOOKUP($M96,ACTIVIDADES!$B$9:$T$494,27,0),"")</f>
        <v/>
      </c>
      <c r="BC96" s="55" t="str">
        <f>+IFERROR(VLOOKUP($M96,ACTIVIDADES!$B$9:$T$494,28,0),"")</f>
        <v/>
      </c>
      <c r="BD96" s="55" t="str">
        <f>+IFERROR(VLOOKUP($M96,ACTIVIDADES!$B$9:$T$494,29,0),"")</f>
        <v/>
      </c>
      <c r="BE96" s="55" t="str">
        <f>+IFERROR(VLOOKUP($M96,ACTIVIDADES!$B$9:$T$494,30,0),"")</f>
        <v/>
      </c>
      <c r="BF96" s="58"/>
      <c r="BG96" s="58"/>
      <c r="BH96" s="59"/>
      <c r="BI96" s="59" t="s">
        <v>580</v>
      </c>
      <c r="BJ96" s="60" t="s">
        <v>3635</v>
      </c>
      <c r="BK96" s="61" t="s">
        <v>593</v>
      </c>
      <c r="BL96" s="62"/>
      <c r="BM96" s="55" t="str">
        <f>+IFERROR(VLOOKUP($M96,ACTIVIDADES!$B$9:$T$494,31,0),"")</f>
        <v/>
      </c>
      <c r="BN96" s="55" t="str">
        <f>+IFERROR(VLOOKUP($M96,ACTIVIDADES!$B$9:$T$494,32,0),"")</f>
        <v/>
      </c>
      <c r="BO96" s="55" t="str">
        <f>+IFERROR(VLOOKUP($M96,ACTIVIDADES!$B$9:$T$494,33,0),"")</f>
        <v/>
      </c>
      <c r="BP96" s="55" t="str">
        <f>+IFERROR(VLOOKUP($M96,ACTIVIDADES!$B$9:$T$494,34,0),"")</f>
        <v/>
      </c>
      <c r="BQ96" s="55" t="str">
        <f>+IFERROR(VLOOKUP($M96,ACTIVIDADES!$B$9:$T$494,35,0),"")</f>
        <v/>
      </c>
      <c r="BR96" s="55" t="str">
        <f>+IFERROR(VLOOKUP($M96,ACTIVIDADES!$B$9:$T$494,36,0),"")</f>
        <v/>
      </c>
      <c r="BS96" s="55" t="str">
        <f>+IFERROR(VLOOKUP($M96,ACTIVIDADES!$B$9:$T$494,37,0),"")</f>
        <v/>
      </c>
      <c r="BT96" s="58"/>
      <c r="BU96" s="58"/>
      <c r="BV96" s="59"/>
      <c r="BW96" s="59" t="s">
        <v>580</v>
      </c>
      <c r="BX96" s="60" t="s">
        <v>3635</v>
      </c>
      <c r="BY96" s="61" t="s">
        <v>593</v>
      </c>
      <c r="BZ96" s="62"/>
      <c r="CA96" s="7"/>
      <c r="CB96" s="7"/>
      <c r="CC96" s="7"/>
      <c r="CD96" s="7"/>
      <c r="CE96" s="7"/>
      <c r="CF96" s="7"/>
      <c r="CG96" s="7"/>
      <c r="CH96" s="7"/>
      <c r="CI96" s="7"/>
      <c r="CJ96" s="7"/>
      <c r="CK96" s="7"/>
      <c r="CL96" s="7"/>
      <c r="CM96" s="7"/>
      <c r="CN96" s="7"/>
      <c r="CO96" s="7"/>
      <c r="CP96" s="7"/>
      <c r="CQ96" s="7"/>
    </row>
    <row r="97" spans="1:95" customFormat="1" ht="93" customHeight="1" x14ac:dyDescent="0.35">
      <c r="A97" s="40">
        <f t="shared" si="4"/>
        <v>89</v>
      </c>
      <c r="B97" s="40" t="s">
        <v>521</v>
      </c>
      <c r="C97" s="40">
        <v>2021</v>
      </c>
      <c r="D97" s="40" t="s">
        <v>3734</v>
      </c>
      <c r="E97" s="323"/>
      <c r="F97" s="40" t="s">
        <v>804</v>
      </c>
      <c r="G97" s="40" t="s">
        <v>471</v>
      </c>
      <c r="H97" s="41" t="s">
        <v>4700</v>
      </c>
      <c r="I97" s="42" t="s">
        <v>3643</v>
      </c>
      <c r="J97" s="43" t="s">
        <v>5028</v>
      </c>
      <c r="K97" s="43" t="s">
        <v>5320</v>
      </c>
      <c r="L97" s="44" t="s">
        <v>1153</v>
      </c>
      <c r="M97" s="45" t="s">
        <v>1381</v>
      </c>
      <c r="N97" s="46" t="s">
        <v>5487</v>
      </c>
      <c r="O97" s="45" t="s">
        <v>1383</v>
      </c>
      <c r="P97" s="45">
        <v>12</v>
      </c>
      <c r="Q97" s="47">
        <v>46023</v>
      </c>
      <c r="R97" s="47">
        <v>46387</v>
      </c>
      <c r="S97" s="48">
        <f t="shared" si="6"/>
        <v>54</v>
      </c>
      <c r="T97" s="45" t="s">
        <v>601</v>
      </c>
      <c r="U97" s="45"/>
      <c r="V97" s="49">
        <f>+IFERROR(VLOOKUP($M97,ACTIVIDADES!$B$9:$Q$494,10,0),"")</f>
        <v>0</v>
      </c>
      <c r="W97" s="50" t="str">
        <f>+IFERROR(VLOOKUP($M97,ACTIVIDADES!$B$9:$Q$494,11,0)," ")</f>
        <v>Dentro de los informes mensuales se incluye la información por áreas en cuanto a las solicitudes asignadas</v>
      </c>
      <c r="X97" s="51" t="str">
        <f>+IFERROR(VLOOKUP($M97,ACTIVIDADES!$B$9:$Q$494,12,0),"")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97" s="52">
        <f>+IFERROR(VLOOKUP($M97,ACTIVIDADES!$B$9:$Q$494,13,0),"")</f>
        <v>46153</v>
      </c>
      <c r="Z97" s="53" t="str">
        <f>+IFERROR(VLOOKUP($M97,ACTIVIDADES!$B$9:$Q$494,14,0),"")</f>
        <v>Se incluyen los informes del primer trimestre. Se sugiere su socialización con el lider del proceso vía correo electrónico para generar evidencia o adjuntar informes firmados por el mismo</v>
      </c>
      <c r="AA97" s="49">
        <f>+IFERROR(VLOOKUP($M97,ACTIVIDADES!$B$9:$Q$494,15,0),"")</f>
        <v>0.25</v>
      </c>
      <c r="AB97" s="54" t="str">
        <f>+IFERROR(VLOOKUP($M97,ACTIVIDADES!$B$9:$Q$494,16,0),"")</f>
        <v>EJECUCIÓN</v>
      </c>
      <c r="AC97" s="144">
        <v>46157</v>
      </c>
      <c r="AD97" s="30">
        <v>0.25</v>
      </c>
      <c r="AE97" s="72" t="s">
        <v>5787</v>
      </c>
      <c r="AF97" s="29" t="s">
        <v>4</v>
      </c>
      <c r="AG97" s="29" t="s">
        <v>3737</v>
      </c>
      <c r="AH97" s="29" t="s">
        <v>3737</v>
      </c>
      <c r="AI97" s="29" t="s">
        <v>3737</v>
      </c>
      <c r="AJ97" s="55">
        <f>+IFERROR(VLOOKUP($M97,ACTIVIDADES!$B$9:$T$494,17,0),"")</f>
        <v>0.25</v>
      </c>
      <c r="AK97" s="80" t="str">
        <f>+IFERROR(VLOOKUP($M97,ACTIVIDADES!$B$9:$T$494,18,0),"")</f>
        <v>Dentro de los informes mensuales se incluye la información por áreas en cuanto a las solicitudes asignadas</v>
      </c>
      <c r="AL97" s="80" t="str">
        <f>+IFERROR(VLOOKUP($M97,ACTIVIDADES!$B$9:$T$494,19,0),"")</f>
        <v>EVIDENCIAS SEGUNDO TRIMESTRE 2026 PLAN MEJORA</v>
      </c>
      <c r="AM97" s="55">
        <f>+IFERROR(VLOOKUP($M97,ACTIVIDADES!$B$9:$X$495,20,0),0)</f>
        <v>46214</v>
      </c>
      <c r="AN97" s="55" t="str">
        <f>+IFERROR(VLOOKUP($M97,ACTIVIDADES!$B$9:$X$495,21,0),0)</f>
        <v xml:space="preserve">Se incluyen los informes del segundo trimestre. </v>
      </c>
      <c r="AO97" s="55">
        <f>+IFERROR(VLOOKUP($M97,ACTIVIDADES!$B$9:$X$495,22,0),0)</f>
        <v>0.5</v>
      </c>
      <c r="AP97" s="145" t="str">
        <f>+IFERROR(VLOOKUP($M97,ACTIVIDADES!$B$9:$X$495,23,0),0)</f>
        <v>EN EJECUCIÓN</v>
      </c>
      <c r="AQ97" s="88">
        <v>46230</v>
      </c>
      <c r="AR97" s="55">
        <v>0.5</v>
      </c>
      <c r="AS97" s="57" t="s">
        <v>3845</v>
      </c>
      <c r="AT97" s="29" t="s">
        <v>4</v>
      </c>
      <c r="AU97" s="57" t="s">
        <v>3639</v>
      </c>
      <c r="AV97" s="193" t="s">
        <v>3639</v>
      </c>
      <c r="AW97" s="193" t="s">
        <v>3639</v>
      </c>
      <c r="AX97" s="57" t="s">
        <v>3739</v>
      </c>
      <c r="AY97" s="176" t="str">
        <f t="shared" si="5"/>
        <v>EN EJECUCIÓN</v>
      </c>
      <c r="AZ97" s="55" t="str">
        <f>+IFERROR(VLOOKUP($M97,ACTIVIDADES!$B$9:$T$494,25,0),"")</f>
        <v/>
      </c>
      <c r="BA97" s="55" t="str">
        <f>+IFERROR(VLOOKUP($M97,ACTIVIDADES!$B$9:$T$494,26,0),"")</f>
        <v/>
      </c>
      <c r="BB97" s="55" t="str">
        <f>+IFERROR(VLOOKUP($M97,ACTIVIDADES!$B$9:$T$494,27,0),"")</f>
        <v/>
      </c>
      <c r="BC97" s="55" t="str">
        <f>+IFERROR(VLOOKUP($M97,ACTIVIDADES!$B$9:$T$494,28,0),"")</f>
        <v/>
      </c>
      <c r="BD97" s="55" t="str">
        <f>+IFERROR(VLOOKUP($M97,ACTIVIDADES!$B$9:$T$494,29,0),"")</f>
        <v/>
      </c>
      <c r="BE97" s="55" t="str">
        <f>+IFERROR(VLOOKUP($M97,ACTIVIDADES!$B$9:$T$494,30,0),"")</f>
        <v/>
      </c>
      <c r="BF97" s="58"/>
      <c r="BG97" s="58"/>
      <c r="BH97" s="59"/>
      <c r="BI97" s="59" t="s">
        <v>580</v>
      </c>
      <c r="BJ97" s="60" t="s">
        <v>3635</v>
      </c>
      <c r="BK97" s="61" t="s">
        <v>593</v>
      </c>
      <c r="BL97" s="62"/>
      <c r="BM97" s="55" t="str">
        <f>+IFERROR(VLOOKUP($M97,ACTIVIDADES!$B$9:$T$494,31,0),"")</f>
        <v/>
      </c>
      <c r="BN97" s="55" t="str">
        <f>+IFERROR(VLOOKUP($M97,ACTIVIDADES!$B$9:$T$494,32,0),"")</f>
        <v/>
      </c>
      <c r="BO97" s="55" t="str">
        <f>+IFERROR(VLOOKUP($M97,ACTIVIDADES!$B$9:$T$494,33,0),"")</f>
        <v/>
      </c>
      <c r="BP97" s="55" t="str">
        <f>+IFERROR(VLOOKUP($M97,ACTIVIDADES!$B$9:$T$494,34,0),"")</f>
        <v/>
      </c>
      <c r="BQ97" s="55" t="str">
        <f>+IFERROR(VLOOKUP($M97,ACTIVIDADES!$B$9:$T$494,35,0),"")</f>
        <v/>
      </c>
      <c r="BR97" s="55" t="str">
        <f>+IFERROR(VLOOKUP($M97,ACTIVIDADES!$B$9:$T$494,36,0),"")</f>
        <v/>
      </c>
      <c r="BS97" s="55" t="str">
        <f>+IFERROR(VLOOKUP($M97,ACTIVIDADES!$B$9:$T$494,37,0),"")</f>
        <v/>
      </c>
      <c r="BT97" s="58"/>
      <c r="BU97" s="58"/>
      <c r="BV97" s="59"/>
      <c r="BW97" s="59" t="s">
        <v>580</v>
      </c>
      <c r="BX97" s="60" t="s">
        <v>3635</v>
      </c>
      <c r="BY97" s="61" t="s">
        <v>593</v>
      </c>
      <c r="BZ97" s="62"/>
      <c r="CA97" s="7"/>
      <c r="CB97" s="7"/>
      <c r="CC97" s="7"/>
      <c r="CD97" s="7"/>
      <c r="CE97" s="7"/>
      <c r="CF97" s="7"/>
      <c r="CG97" s="7"/>
      <c r="CH97" s="7"/>
      <c r="CI97" s="7"/>
      <c r="CJ97" s="7"/>
      <c r="CK97" s="7"/>
      <c r="CL97" s="7"/>
      <c r="CM97" s="7"/>
      <c r="CN97" s="7"/>
      <c r="CO97" s="7"/>
      <c r="CP97" s="7"/>
      <c r="CQ97" s="7"/>
    </row>
    <row r="98" spans="1:95" customFormat="1" ht="93" customHeight="1" x14ac:dyDescent="0.35">
      <c r="A98" s="40">
        <f t="shared" si="4"/>
        <v>90</v>
      </c>
      <c r="B98" s="40" t="s">
        <v>521</v>
      </c>
      <c r="C98" s="40">
        <v>2021</v>
      </c>
      <c r="D98" s="40" t="s">
        <v>3734</v>
      </c>
      <c r="E98" s="323"/>
      <c r="F98" s="40" t="s">
        <v>805</v>
      </c>
      <c r="G98" s="40" t="s">
        <v>471</v>
      </c>
      <c r="H98" s="41" t="s">
        <v>4701</v>
      </c>
      <c r="I98" s="42" t="s">
        <v>3643</v>
      </c>
      <c r="J98" s="43" t="s">
        <v>5028</v>
      </c>
      <c r="K98" s="43" t="s">
        <v>5320</v>
      </c>
      <c r="L98" s="44" t="s">
        <v>1153</v>
      </c>
      <c r="M98" s="45" t="s">
        <v>1375</v>
      </c>
      <c r="N98" s="46" t="s">
        <v>5488</v>
      </c>
      <c r="O98" s="45" t="s">
        <v>5683</v>
      </c>
      <c r="P98" s="45">
        <v>12</v>
      </c>
      <c r="Q98" s="47">
        <v>46023</v>
      </c>
      <c r="R98" s="47">
        <v>46387</v>
      </c>
      <c r="S98" s="48">
        <f t="shared" si="6"/>
        <v>54</v>
      </c>
      <c r="T98" s="45" t="s">
        <v>601</v>
      </c>
      <c r="U98" s="45"/>
      <c r="V98" s="49">
        <f>+IFERROR(VLOOKUP($M98,ACTIVIDADES!$B$9:$Q$494,10,0),"")</f>
        <v>0</v>
      </c>
      <c r="W98" s="50" t="str">
        <f>+IFERROR(VLOOKUP($M98,ACTIVIDADES!$B$9:$Q$494,11,0)," ")</f>
        <v xml:space="preserve">Se realizan estrategias de sensibilización a funcionarios y contratistas para que conozcan la importancia de la respuesta a las PQRSD y sus responsabilidades como servidores públicos. </v>
      </c>
      <c r="X98" s="51" t="str">
        <f>+IFERROR(VLOOKUP($M98,ACTIVIDADES!$B$9:$Q$494,12,0),"")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98" s="52">
        <f>+IFERROR(VLOOKUP($M98,ACTIVIDADES!$B$9:$Q$494,13,0),"")</f>
        <v>46153</v>
      </c>
      <c r="Z98" s="53" t="str">
        <f>+IFERROR(VLOOKUP($M98,ACTIVIDADES!$B$9:$Q$494,14,0),"")</f>
        <v>Se adjuntan correos de socialización de la cartilla de manejo de PQRSD del primer trimestre del año</v>
      </c>
      <c r="AA98" s="49">
        <f>+IFERROR(VLOOKUP($M98,ACTIVIDADES!$B$9:$Q$494,15,0),"")</f>
        <v>0.25</v>
      </c>
      <c r="AB98" s="54" t="str">
        <f>+IFERROR(VLOOKUP($M98,ACTIVIDADES!$B$9:$Q$494,16,0),"")</f>
        <v>EJECUCIÓN</v>
      </c>
      <c r="AC98" s="144">
        <v>46157</v>
      </c>
      <c r="AD98" s="30">
        <v>0.25</v>
      </c>
      <c r="AE98" s="30" t="s">
        <v>5788</v>
      </c>
      <c r="AF98" s="29" t="s">
        <v>4</v>
      </c>
      <c r="AG98" s="29" t="s">
        <v>3737</v>
      </c>
      <c r="AH98" s="29" t="s">
        <v>3737</v>
      </c>
      <c r="AI98" s="29" t="s">
        <v>3737</v>
      </c>
      <c r="AJ98" s="55">
        <f>+IFERROR(VLOOKUP($M98,ACTIVIDADES!$B$9:$T$494,17,0),"")</f>
        <v>0.25</v>
      </c>
      <c r="AK98" s="80" t="str">
        <f>+IFERROR(VLOOKUP($M98,ACTIVIDADES!$B$9:$T$494,18,0),"")</f>
        <v xml:space="preserve">Se realizan estrategias de sensibilización a funcionarios y contratistas para que conozcan la importancia de la respuesta a las PQRSD y sus responsabilidades como servidores públicos. </v>
      </c>
      <c r="AL98" s="80" t="str">
        <f>+IFERROR(VLOOKUP($M98,ACTIVIDADES!$B$9:$T$494,19,0),"")</f>
        <v>EVIDENCIAS SEGUNDO TRIMESTRE 2026 PLAN MEJORA</v>
      </c>
      <c r="AM98" s="55">
        <f>+IFERROR(VLOOKUP($M98,ACTIVIDADES!$B$9:$X$495,20,0),0)</f>
        <v>46214</v>
      </c>
      <c r="AN98" s="55" t="str">
        <f>+IFERROR(VLOOKUP($M98,ACTIVIDADES!$B$9:$X$495,21,0),0)</f>
        <v>Se adjuntan evidencias de socialización de herramientas del proceso del segundo trimestre</v>
      </c>
      <c r="AO98" s="55">
        <f>+IFERROR(VLOOKUP($M98,ACTIVIDADES!$B$9:$X$495,22,0),0)</f>
        <v>0.5</v>
      </c>
      <c r="AP98" s="145" t="str">
        <f>+IFERROR(VLOOKUP($M98,ACTIVIDADES!$B$9:$X$495,23,0),0)</f>
        <v>EN EJECUCIÓN</v>
      </c>
      <c r="AQ98" s="88">
        <v>46230</v>
      </c>
      <c r="AR98" s="55">
        <v>0.5</v>
      </c>
      <c r="AS98" s="57" t="s">
        <v>3846</v>
      </c>
      <c r="AT98" s="29" t="s">
        <v>4</v>
      </c>
      <c r="AU98" s="57" t="s">
        <v>3639</v>
      </c>
      <c r="AV98" s="193" t="s">
        <v>3639</v>
      </c>
      <c r="AW98" s="193" t="s">
        <v>3639</v>
      </c>
      <c r="AX98" s="57" t="s">
        <v>3739</v>
      </c>
      <c r="AY98" s="176" t="str">
        <f t="shared" si="5"/>
        <v>EN EJECUCIÓN</v>
      </c>
      <c r="AZ98" s="55" t="str">
        <f>+IFERROR(VLOOKUP($M98,ACTIVIDADES!$B$9:$T$494,25,0),"")</f>
        <v/>
      </c>
      <c r="BA98" s="55" t="str">
        <f>+IFERROR(VLOOKUP($M98,ACTIVIDADES!$B$9:$T$494,26,0),"")</f>
        <v/>
      </c>
      <c r="BB98" s="55" t="str">
        <f>+IFERROR(VLOOKUP($M98,ACTIVIDADES!$B$9:$T$494,27,0),"")</f>
        <v/>
      </c>
      <c r="BC98" s="55" t="str">
        <f>+IFERROR(VLOOKUP($M98,ACTIVIDADES!$B$9:$T$494,28,0),"")</f>
        <v/>
      </c>
      <c r="BD98" s="55" t="str">
        <f>+IFERROR(VLOOKUP($M98,ACTIVIDADES!$B$9:$T$494,29,0),"")</f>
        <v/>
      </c>
      <c r="BE98" s="55" t="str">
        <f>+IFERROR(VLOOKUP($M98,ACTIVIDADES!$B$9:$T$494,30,0),"")</f>
        <v/>
      </c>
      <c r="BF98" s="58"/>
      <c r="BG98" s="58"/>
      <c r="BH98" s="59"/>
      <c r="BI98" s="59" t="s">
        <v>580</v>
      </c>
      <c r="BJ98" s="60" t="s">
        <v>3635</v>
      </c>
      <c r="BK98" s="61" t="s">
        <v>593</v>
      </c>
      <c r="BL98" s="62"/>
      <c r="BM98" s="55" t="str">
        <f>+IFERROR(VLOOKUP($M98,ACTIVIDADES!$B$9:$T$494,31,0),"")</f>
        <v/>
      </c>
      <c r="BN98" s="55" t="str">
        <f>+IFERROR(VLOOKUP($M98,ACTIVIDADES!$B$9:$T$494,32,0),"")</f>
        <v/>
      </c>
      <c r="BO98" s="55" t="str">
        <f>+IFERROR(VLOOKUP($M98,ACTIVIDADES!$B$9:$T$494,33,0),"")</f>
        <v/>
      </c>
      <c r="BP98" s="55" t="str">
        <f>+IFERROR(VLOOKUP($M98,ACTIVIDADES!$B$9:$T$494,34,0),"")</f>
        <v/>
      </c>
      <c r="BQ98" s="55" t="str">
        <f>+IFERROR(VLOOKUP($M98,ACTIVIDADES!$B$9:$T$494,35,0),"")</f>
        <v/>
      </c>
      <c r="BR98" s="55" t="str">
        <f>+IFERROR(VLOOKUP($M98,ACTIVIDADES!$B$9:$T$494,36,0),"")</f>
        <v/>
      </c>
      <c r="BS98" s="55" t="str">
        <f>+IFERROR(VLOOKUP($M98,ACTIVIDADES!$B$9:$T$494,37,0),"")</f>
        <v/>
      </c>
      <c r="BT98" s="58"/>
      <c r="BU98" s="58"/>
      <c r="BV98" s="59"/>
      <c r="BW98" s="59" t="s">
        <v>580</v>
      </c>
      <c r="BX98" s="60" t="s">
        <v>3635</v>
      </c>
      <c r="BY98" s="61" t="s">
        <v>593</v>
      </c>
      <c r="BZ98" s="62"/>
      <c r="CA98" s="7"/>
      <c r="CB98" s="7"/>
      <c r="CC98" s="7"/>
      <c r="CD98" s="7"/>
      <c r="CE98" s="7"/>
      <c r="CF98" s="7"/>
      <c r="CG98" s="7"/>
      <c r="CH98" s="7"/>
      <c r="CI98" s="7"/>
      <c r="CJ98" s="7"/>
      <c r="CK98" s="7"/>
      <c r="CL98" s="7"/>
      <c r="CM98" s="7"/>
      <c r="CN98" s="7"/>
      <c r="CO98" s="7"/>
      <c r="CP98" s="7"/>
      <c r="CQ98" s="7"/>
    </row>
    <row r="99" spans="1:95" s="8" customFormat="1" ht="93" customHeight="1" x14ac:dyDescent="0.35">
      <c r="A99" s="40">
        <f t="shared" si="4"/>
        <v>91</v>
      </c>
      <c r="B99" s="40" t="s">
        <v>521</v>
      </c>
      <c r="C99" s="40">
        <v>2021</v>
      </c>
      <c r="D99" s="40" t="s">
        <v>3734</v>
      </c>
      <c r="E99" s="323"/>
      <c r="F99" s="40" t="s">
        <v>802</v>
      </c>
      <c r="G99" s="40" t="s">
        <v>471</v>
      </c>
      <c r="H99" s="41" t="s">
        <v>4702</v>
      </c>
      <c r="I99" s="42" t="s">
        <v>3643</v>
      </c>
      <c r="J99" s="43" t="s">
        <v>5033</v>
      </c>
      <c r="K99" s="43" t="s">
        <v>5033</v>
      </c>
      <c r="L99" s="44" t="s">
        <v>1153</v>
      </c>
      <c r="M99" s="45" t="s">
        <v>1381</v>
      </c>
      <c r="N99" s="46" t="s">
        <v>5487</v>
      </c>
      <c r="O99" s="45" t="s">
        <v>1383</v>
      </c>
      <c r="P99" s="45">
        <v>12</v>
      </c>
      <c r="Q99" s="47">
        <v>46023</v>
      </c>
      <c r="R99" s="47">
        <v>46387</v>
      </c>
      <c r="S99" s="48">
        <f t="shared" si="6"/>
        <v>54</v>
      </c>
      <c r="T99" s="45" t="s">
        <v>601</v>
      </c>
      <c r="U99" s="45"/>
      <c r="V99" s="49">
        <f>+IFERROR(VLOOKUP($M99,ACTIVIDADES!$B$9:$Q$494,10,0),"")</f>
        <v>0</v>
      </c>
      <c r="W99" s="50" t="str">
        <f>+IFERROR(VLOOKUP($M99,ACTIVIDADES!$B$9:$Q$494,11,0)," ")</f>
        <v>Dentro de los informes mensuales se incluye la información por áreas en cuanto a las solicitudes asignadas</v>
      </c>
      <c r="X99" s="51" t="str">
        <f>+IFERROR(VLOOKUP($M99,ACTIVIDADES!$B$9:$Q$494,12,0),"")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99" s="52">
        <f>+IFERROR(VLOOKUP($M99,ACTIVIDADES!$B$9:$Q$494,13,0),"")</f>
        <v>46153</v>
      </c>
      <c r="Z99" s="53" t="str">
        <f>+IFERROR(VLOOKUP($M99,ACTIVIDADES!$B$9:$Q$494,14,0),"")</f>
        <v>Se incluyen los informes del primer trimestre. Se sugiere su socialización con el lider del proceso vía correo electrónico para generar evidencia o adjuntar informes firmados por el mismo</v>
      </c>
      <c r="AA99" s="49">
        <f>+IFERROR(VLOOKUP($M99,ACTIVIDADES!$B$9:$Q$494,15,0),"")</f>
        <v>0.25</v>
      </c>
      <c r="AB99" s="54" t="str">
        <f>+IFERROR(VLOOKUP($M99,ACTIVIDADES!$B$9:$Q$494,16,0),"")</f>
        <v>EJECUCIÓN</v>
      </c>
      <c r="AC99" s="144">
        <v>46157</v>
      </c>
      <c r="AD99" s="30">
        <v>0.25</v>
      </c>
      <c r="AE99" s="72" t="s">
        <v>5787</v>
      </c>
      <c r="AF99" s="29" t="s">
        <v>4</v>
      </c>
      <c r="AG99" s="29" t="s">
        <v>3737</v>
      </c>
      <c r="AH99" s="29" t="s">
        <v>3737</v>
      </c>
      <c r="AI99" s="29" t="s">
        <v>3737</v>
      </c>
      <c r="AJ99" s="55">
        <f>+IFERROR(VLOOKUP($M99,ACTIVIDADES!$B$9:$T$494,17,0),"")</f>
        <v>0.25</v>
      </c>
      <c r="AK99" s="80" t="str">
        <f>+IFERROR(VLOOKUP($M99,ACTIVIDADES!$B$9:$T$494,18,0),"")</f>
        <v>Dentro de los informes mensuales se incluye la información por áreas en cuanto a las solicitudes asignadas</v>
      </c>
      <c r="AL99" s="80" t="str">
        <f>+IFERROR(VLOOKUP($M99,ACTIVIDADES!$B$9:$T$494,19,0),"")</f>
        <v>EVIDENCIAS SEGUNDO TRIMESTRE 2026 PLAN MEJORA</v>
      </c>
      <c r="AM99" s="55">
        <f>+IFERROR(VLOOKUP($M99,ACTIVIDADES!$B$9:$X$495,20,0),0)</f>
        <v>46214</v>
      </c>
      <c r="AN99" s="55" t="str">
        <f>+IFERROR(VLOOKUP($M99,ACTIVIDADES!$B$9:$X$495,21,0),0)</f>
        <v xml:space="preserve">Se incluyen los informes del segundo trimestre. </v>
      </c>
      <c r="AO99" s="55">
        <f>+IFERROR(VLOOKUP($M99,ACTIVIDADES!$B$9:$X$495,22,0),0)</f>
        <v>0.5</v>
      </c>
      <c r="AP99" s="145" t="str">
        <f>+IFERROR(VLOOKUP($M99,ACTIVIDADES!$B$9:$X$495,23,0),0)</f>
        <v>EN EJECUCIÓN</v>
      </c>
      <c r="AQ99" s="88">
        <v>46230</v>
      </c>
      <c r="AR99" s="55">
        <v>0.5</v>
      </c>
      <c r="AS99" s="57" t="s">
        <v>3845</v>
      </c>
      <c r="AT99" s="29" t="s">
        <v>4</v>
      </c>
      <c r="AU99" s="57" t="s">
        <v>3639</v>
      </c>
      <c r="AV99" s="193" t="s">
        <v>3639</v>
      </c>
      <c r="AW99" s="193" t="s">
        <v>3639</v>
      </c>
      <c r="AX99" s="57" t="s">
        <v>3739</v>
      </c>
      <c r="AY99" s="176" t="str">
        <f t="shared" si="5"/>
        <v>EN EJECUCIÓN</v>
      </c>
      <c r="AZ99" s="55" t="str">
        <f>+IFERROR(VLOOKUP($M99,ACTIVIDADES!$B$9:$T$494,25,0),"")</f>
        <v/>
      </c>
      <c r="BA99" s="55" t="str">
        <f>+IFERROR(VLOOKUP($M99,ACTIVIDADES!$B$9:$T$494,26,0),"")</f>
        <v/>
      </c>
      <c r="BB99" s="55" t="str">
        <f>+IFERROR(VLOOKUP($M99,ACTIVIDADES!$B$9:$T$494,27,0),"")</f>
        <v/>
      </c>
      <c r="BC99" s="55" t="str">
        <f>+IFERROR(VLOOKUP($M99,ACTIVIDADES!$B$9:$T$494,28,0),"")</f>
        <v/>
      </c>
      <c r="BD99" s="55" t="str">
        <f>+IFERROR(VLOOKUP($M99,ACTIVIDADES!$B$9:$T$494,29,0),"")</f>
        <v/>
      </c>
      <c r="BE99" s="55" t="str">
        <f>+IFERROR(VLOOKUP($M99,ACTIVIDADES!$B$9:$T$494,30,0),"")</f>
        <v/>
      </c>
      <c r="BF99" s="58"/>
      <c r="BG99" s="58"/>
      <c r="BH99" s="59"/>
      <c r="BI99" s="59" t="s">
        <v>580</v>
      </c>
      <c r="BJ99" s="60" t="s">
        <v>3635</v>
      </c>
      <c r="BK99" s="61" t="s">
        <v>593</v>
      </c>
      <c r="BL99" s="62"/>
      <c r="BM99" s="55" t="str">
        <f>+IFERROR(VLOOKUP($M99,ACTIVIDADES!$B$9:$T$494,31,0),"")</f>
        <v/>
      </c>
      <c r="BN99" s="55" t="str">
        <f>+IFERROR(VLOOKUP($M99,ACTIVIDADES!$B$9:$T$494,32,0),"")</f>
        <v/>
      </c>
      <c r="BO99" s="55" t="str">
        <f>+IFERROR(VLOOKUP($M99,ACTIVIDADES!$B$9:$T$494,33,0),"")</f>
        <v/>
      </c>
      <c r="BP99" s="55" t="str">
        <f>+IFERROR(VLOOKUP($M99,ACTIVIDADES!$B$9:$T$494,34,0),"")</f>
        <v/>
      </c>
      <c r="BQ99" s="55" t="str">
        <f>+IFERROR(VLOOKUP($M99,ACTIVIDADES!$B$9:$T$494,35,0),"")</f>
        <v/>
      </c>
      <c r="BR99" s="55" t="str">
        <f>+IFERROR(VLOOKUP($M99,ACTIVIDADES!$B$9:$T$494,36,0),"")</f>
        <v/>
      </c>
      <c r="BS99" s="55" t="str">
        <f>+IFERROR(VLOOKUP($M99,ACTIVIDADES!$B$9:$T$494,37,0),"")</f>
        <v/>
      </c>
      <c r="BT99" s="58"/>
      <c r="BU99" s="58"/>
      <c r="BV99" s="59"/>
      <c r="BW99" s="59" t="s">
        <v>580</v>
      </c>
      <c r="BX99" s="60" t="s">
        <v>3635</v>
      </c>
      <c r="BY99" s="61" t="s">
        <v>593</v>
      </c>
      <c r="BZ99" s="62"/>
      <c r="CA99" s="7"/>
      <c r="CB99" s="7"/>
      <c r="CC99" s="7"/>
      <c r="CD99" s="7"/>
      <c r="CE99" s="7"/>
      <c r="CF99" s="7"/>
      <c r="CG99" s="7"/>
      <c r="CH99" s="7"/>
      <c r="CI99" s="7"/>
      <c r="CJ99" s="7"/>
      <c r="CK99" s="7"/>
      <c r="CL99" s="7"/>
      <c r="CM99" s="7"/>
      <c r="CN99" s="7"/>
      <c r="CO99" s="7"/>
      <c r="CP99" s="7"/>
      <c r="CQ99" s="7"/>
    </row>
    <row r="100" spans="1:95" customFormat="1" ht="93" customHeight="1" x14ac:dyDescent="0.35">
      <c r="A100" s="40">
        <f t="shared" si="4"/>
        <v>92</v>
      </c>
      <c r="B100" s="40" t="s">
        <v>521</v>
      </c>
      <c r="C100" s="40">
        <v>2021</v>
      </c>
      <c r="D100" s="40" t="s">
        <v>3750</v>
      </c>
      <c r="E100" s="323"/>
      <c r="F100" s="40" t="s">
        <v>613</v>
      </c>
      <c r="G100" s="40" t="s">
        <v>471</v>
      </c>
      <c r="H100" s="42" t="s">
        <v>478</v>
      </c>
      <c r="I100" s="42" t="s">
        <v>3640</v>
      </c>
      <c r="J100" s="40" t="s">
        <v>5034</v>
      </c>
      <c r="K100" s="40" t="s">
        <v>5034</v>
      </c>
      <c r="L100" s="44" t="s">
        <v>1153</v>
      </c>
      <c r="M100" s="63" t="s">
        <v>2074</v>
      </c>
      <c r="N100" s="63" t="s">
        <v>2075</v>
      </c>
      <c r="O100" s="63" t="s">
        <v>2076</v>
      </c>
      <c r="P100" s="63">
        <v>100</v>
      </c>
      <c r="Q100" s="65">
        <v>44682</v>
      </c>
      <c r="R100" s="65">
        <v>44926</v>
      </c>
      <c r="S100" s="66">
        <f t="shared" si="6"/>
        <v>36</v>
      </c>
      <c r="T100" s="63" t="s">
        <v>611</v>
      </c>
      <c r="U100" s="63"/>
      <c r="V100" s="49">
        <f>+IFERROR(VLOOKUP($M100,ACTIVIDADES!$B$9:$Q$494,10,0),"")</f>
        <v>1</v>
      </c>
      <c r="W100" s="61" t="str">
        <f>+IFERROR(VLOOKUP($M100,ACTIVIDADES!$B$9:$Q$494,11,0)," ")</f>
        <v>Revisadas las carpetas existentes en el proceso de gestión de asuntos disciplinarios, se encontró que mediante Auto de 6 de junio de 2023, la Profesional adscrita al proceso tomo decisión de archivo de investigación disciplinaria 001 de 2022, por no configurarse una conducta antijurídica de los servidores públicos, haciéndose tránsito a cosa juzgada; decisión que implica que se tomo de conformidad con lo establecido en la Ley 1952 de 2019. artículo 224, que establece: ARCHIVO DEFINITIVO: En los casos de terminación del proceso disciplinario, previstos en el artículo 90 y en el evento consagrado en el artículo 213 de este código, procederá el archivo definitivo de la investigación. Tal decisión hará tránsito a cosa juzgada. Situación por la cual se considera ejecutada la acción requerida. Se anexa como evidencia el citado auto.</v>
      </c>
      <c r="X100" s="51" t="str">
        <f>+IFERROR(VLOOKUP($M100,ACTIVIDADES!$B$9:$Q$494,12,0),"")</f>
        <v>https://dnbcgovco-my.sharepoint.com/:f:/g/personal/planeacion_dnbc_gov_co/IgA3M1O8_RRMQK3sZnUOI9BxAY424MGg0V5WxVdizw7NX6I?e=2yoMdY</v>
      </c>
      <c r="Y100" s="52">
        <f>+IFERROR(VLOOKUP($M100,ACTIVIDADES!$B$9:$Q$494,13,0),"")</f>
        <v>46153</v>
      </c>
      <c r="Z100" s="49" t="str">
        <f>+IFERROR(VLOOKUP($M100,ACTIVIDADES!$B$9:$Q$494,14,0),"")</f>
        <v>Se evidencia en el respectivo hallazgo, que se realizó la apertura de la acción disciplinaria AUTO 01/08/2022, relacionado con el incumplimiento de PQRSD en los terminos contemplados en la ley  Por lo tanto cumple con el indicador relacionado a este hallazgo</v>
      </c>
      <c r="AA100" s="49">
        <f>+IFERROR(VLOOKUP($M100,ACTIVIDADES!$B$9:$Q$494,15,0),"")</f>
        <v>1</v>
      </c>
      <c r="AB100" s="54" t="str">
        <f>+IFERROR(VLOOKUP($M100,ACTIVIDADES!$B$9:$Q$494,16,0),"")</f>
        <v>CUMPLIDO</v>
      </c>
      <c r="AC100" s="144">
        <v>46157</v>
      </c>
      <c r="AD100" s="29">
        <v>1</v>
      </c>
      <c r="AE100" s="28" t="s">
        <v>3847</v>
      </c>
      <c r="AF100" s="29" t="s">
        <v>578</v>
      </c>
      <c r="AG100" s="29" t="s">
        <v>3737</v>
      </c>
      <c r="AH100" s="29" t="s">
        <v>593</v>
      </c>
      <c r="AI100" s="29" t="s">
        <v>3752</v>
      </c>
      <c r="AJ100" s="55">
        <f>+IFERROR(VLOOKUP($M100,ACTIVIDADES!$B$9:$T$494,17,0),"")</f>
        <v>0</v>
      </c>
      <c r="AK100" s="80" t="str">
        <f>+IFERROR(VLOOKUP($M100,ACTIVIDADES!$B$9:$T$494,18,0),"")</f>
        <v>Si reporte segundo trimestre</v>
      </c>
      <c r="AL100" s="80" t="str">
        <f>+IFERROR(VLOOKUP($M100,ACTIVIDADES!$B$9:$T$494,19,0),"")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100" s="55">
        <f>+IFERROR(VLOOKUP($M100,ACTIVIDADES!$B$9:$X$495,20,0),0)</f>
        <v>46213</v>
      </c>
      <c r="AN100" s="55" t="str">
        <f>+IFERROR(VLOOKUP($M100,ACTIVIDADES!$B$9:$X$495,21,0),0)</f>
        <v>No se recibe reporte segundo trimestre. No obstante, actividad reportada como cumplida en primer trimestre</v>
      </c>
      <c r="AO100" s="55">
        <f>+IFERROR(VLOOKUP($M100,ACTIVIDADES!$B$9:$X$495,22,0),0)</f>
        <v>1</v>
      </c>
      <c r="AP100" s="150" t="str">
        <f>+IFERROR(VLOOKUP($M100,ACTIVIDADES!$B$9:$X$495,23,0),0)</f>
        <v>CUMPLIDO</v>
      </c>
      <c r="AQ100" s="88">
        <v>46230</v>
      </c>
      <c r="AR100" s="55">
        <v>1</v>
      </c>
      <c r="AS100" s="72" t="s">
        <v>3810</v>
      </c>
      <c r="AT100" s="29" t="s">
        <v>579</v>
      </c>
      <c r="AU100" s="57" t="s">
        <v>1472</v>
      </c>
      <c r="AV100" s="193" t="s">
        <v>3635</v>
      </c>
      <c r="AW100" s="193" t="s">
        <v>590</v>
      </c>
      <c r="AX100" s="193" t="s">
        <v>5919</v>
      </c>
      <c r="AY100" s="176" t="str">
        <f t="shared" si="5"/>
        <v>CUMPLIDAS</v>
      </c>
      <c r="AZ100" s="55" t="str">
        <f>+IFERROR(VLOOKUP($M100,ACTIVIDADES!$B$9:$T$494,25,0),"")</f>
        <v/>
      </c>
      <c r="BA100" s="55" t="str">
        <f>+IFERROR(VLOOKUP($M100,ACTIVIDADES!$B$9:$T$494,26,0),"")</f>
        <v/>
      </c>
      <c r="BB100" s="55" t="str">
        <f>+IFERROR(VLOOKUP($M100,ACTIVIDADES!$B$9:$T$494,27,0),"")</f>
        <v/>
      </c>
      <c r="BC100" s="55" t="str">
        <f>+IFERROR(VLOOKUP($M100,ACTIVIDADES!$B$9:$T$494,28,0),"")</f>
        <v/>
      </c>
      <c r="BD100" s="55" t="str">
        <f>+IFERROR(VLOOKUP($M100,ACTIVIDADES!$B$9:$T$494,29,0),"")</f>
        <v/>
      </c>
      <c r="BE100" s="55" t="str">
        <f>+IFERROR(VLOOKUP($M100,ACTIVIDADES!$B$9:$T$494,30,0),"")</f>
        <v/>
      </c>
      <c r="BF100" s="58"/>
      <c r="BG100" s="58"/>
      <c r="BH100" s="59"/>
      <c r="BI100" s="59" t="s">
        <v>580</v>
      </c>
      <c r="BJ100" s="60" t="s">
        <v>3635</v>
      </c>
      <c r="BK100" s="61" t="s">
        <v>593</v>
      </c>
      <c r="BL100" s="62"/>
      <c r="BM100" s="55" t="str">
        <f>+IFERROR(VLOOKUP($M100,ACTIVIDADES!$B$9:$T$494,31,0),"")</f>
        <v/>
      </c>
      <c r="BN100" s="55" t="str">
        <f>+IFERROR(VLOOKUP($M100,ACTIVIDADES!$B$9:$T$494,32,0),"")</f>
        <v/>
      </c>
      <c r="BO100" s="55" t="str">
        <f>+IFERROR(VLOOKUP($M100,ACTIVIDADES!$B$9:$T$494,33,0),"")</f>
        <v/>
      </c>
      <c r="BP100" s="55" t="str">
        <f>+IFERROR(VLOOKUP($M100,ACTIVIDADES!$B$9:$T$494,34,0),"")</f>
        <v/>
      </c>
      <c r="BQ100" s="55" t="str">
        <f>+IFERROR(VLOOKUP($M100,ACTIVIDADES!$B$9:$T$494,35,0),"")</f>
        <v/>
      </c>
      <c r="BR100" s="55" t="str">
        <f>+IFERROR(VLOOKUP($M100,ACTIVIDADES!$B$9:$T$494,36,0),"")</f>
        <v/>
      </c>
      <c r="BS100" s="55" t="str">
        <f>+IFERROR(VLOOKUP($M100,ACTIVIDADES!$B$9:$T$494,37,0),"")</f>
        <v/>
      </c>
      <c r="BT100" s="58"/>
      <c r="BU100" s="58"/>
      <c r="BV100" s="59"/>
      <c r="BW100" s="59" t="s">
        <v>580</v>
      </c>
      <c r="BX100" s="60" t="s">
        <v>3635</v>
      </c>
      <c r="BY100" s="61" t="s">
        <v>593</v>
      </c>
      <c r="BZ100" s="62"/>
      <c r="CA100" s="9"/>
      <c r="CB100" s="9"/>
      <c r="CC100" s="9"/>
      <c r="CD100" s="9"/>
      <c r="CE100" s="9"/>
      <c r="CF100" s="9"/>
      <c r="CG100" s="9"/>
      <c r="CH100" s="9"/>
      <c r="CI100" s="9"/>
      <c r="CJ100" s="9"/>
      <c r="CK100" s="9"/>
      <c r="CL100" s="9"/>
      <c r="CM100" s="9"/>
      <c r="CN100" s="9"/>
      <c r="CO100" s="9"/>
      <c r="CP100" s="9"/>
      <c r="CQ100" s="9"/>
    </row>
    <row r="101" spans="1:95" customFormat="1" ht="93" customHeight="1" x14ac:dyDescent="0.35">
      <c r="A101" s="40">
        <f t="shared" ref="A101:A164" si="7">+A100+1</f>
        <v>93</v>
      </c>
      <c r="B101" s="40" t="s">
        <v>536</v>
      </c>
      <c r="C101" s="40">
        <v>2022</v>
      </c>
      <c r="D101" s="40" t="s">
        <v>3734</v>
      </c>
      <c r="E101" s="323"/>
      <c r="F101" s="40" t="s">
        <v>926</v>
      </c>
      <c r="G101" s="361" t="s">
        <v>4650</v>
      </c>
      <c r="H101" s="41" t="s">
        <v>4036</v>
      </c>
      <c r="I101" s="42"/>
      <c r="J101" s="43" t="s">
        <v>4037</v>
      </c>
      <c r="K101" s="43" t="s">
        <v>4037</v>
      </c>
      <c r="L101" s="44" t="s">
        <v>5436</v>
      </c>
      <c r="M101" s="63" t="s">
        <v>2755</v>
      </c>
      <c r="N101" s="64" t="s">
        <v>5528</v>
      </c>
      <c r="O101" s="63" t="s">
        <v>5700</v>
      </c>
      <c r="P101" s="63">
        <v>1</v>
      </c>
      <c r="Q101" s="65">
        <v>44897</v>
      </c>
      <c r="R101" s="65">
        <v>45381</v>
      </c>
      <c r="S101" s="66">
        <f t="shared" ref="S101:S132" si="8">DAYS360(Q101,R101)/360*54</f>
        <v>71.7</v>
      </c>
      <c r="T101" s="63" t="s">
        <v>589</v>
      </c>
      <c r="U101" s="63" t="s">
        <v>1164</v>
      </c>
      <c r="V101" s="49">
        <f>+IFERROR(VLOOKUP($M101,ACTIVIDADES!$B$9:$Q$494,10,0),"")</f>
        <v>1</v>
      </c>
      <c r="W101" s="50" t="str">
        <f>+IFERROR(VLOOKUP($M101,ACTIVIDADES!$B$9:$Q$494,11,0)," ")</f>
        <v xml:space="preserve">
En el FO-AD-MV-02-01-V2 Planilla Desplazamiento se justifica la utilización de los vehículos fines de semana o festivos </v>
      </c>
      <c r="X101" s="51" t="str">
        <f>+IFERROR(VLOOKUP($M101,ACTIVIDADES!$B$9:$Q$494,12,0),"")</f>
        <v>https://dnbcgovco-my.sharepoint.com/:f:/g/personal/planeacion_dnbc_gov_co/IgD5Q5izdja1TKzbVmyCzw6WAanV5tKZoXseQyEN6m82w7c?e=uylGBT</v>
      </c>
      <c r="Y101" s="52">
        <f>+IFERROR(VLOOKUP($M101,ACTIVIDADES!$B$9:$Q$494,13,0),"")</f>
        <v>46153</v>
      </c>
      <c r="Z101" s="53" t="str">
        <f>+IFERROR(VLOOKUP($M101,ACTIVIDADES!$B$9:$Q$494,14,0),"")</f>
        <v>EL formato de desplazamiento se encuentra actualizado desde 2023</v>
      </c>
      <c r="AA101" s="49">
        <f>+IFERROR(VLOOKUP($M101,ACTIVIDADES!$B$9:$Q$494,15,0),"")</f>
        <v>1</v>
      </c>
      <c r="AB101" s="54" t="str">
        <f>+IFERROR(VLOOKUP($M101,ACTIVIDADES!$B$9:$Q$494,16,0),"")</f>
        <v>CUMPLIDO</v>
      </c>
      <c r="AC101" s="144">
        <v>46157</v>
      </c>
      <c r="AD101" s="29">
        <v>0.5</v>
      </c>
      <c r="AE101" s="30" t="s">
        <v>3947</v>
      </c>
      <c r="AF101" s="29" t="s">
        <v>581</v>
      </c>
      <c r="AG101" s="29" t="s">
        <v>3737</v>
      </c>
      <c r="AH101" s="29" t="s">
        <v>3737</v>
      </c>
      <c r="AI101" s="29" t="s">
        <v>3737</v>
      </c>
      <c r="AJ101" s="55">
        <f>+IFERROR(VLOOKUP($M101,ACTIVIDADES!$B$9:$T$494,17,0),"")</f>
        <v>1</v>
      </c>
      <c r="AK101" s="80" t="str">
        <f>+IFERROR(VLOOKUP($M101,ACTIVIDADES!$B$9:$T$494,18,0),"")</f>
        <v>En el FO-AD-MV-02-01-V2 Planilla Desplazamiento se manejan dichas casillas</v>
      </c>
      <c r="AL101" s="80" t="str">
        <f>+IFERROR(VLOOKUP($M101,ACTIVIDADES!$B$9:$T$494,19,0),"")</f>
        <v>https://dnbcgovco-my.sharepoint.com/:f:/g/personal/planeacion_dnbc_gov_co/IgCAR_ZSDm-SQbZXnH9NHQWYAdt2unEvzLolSIVc3sso81I?e=RHvHZS</v>
      </c>
      <c r="AM101" s="55">
        <f>+IFERROR(VLOOKUP($M101,ACTIVIDADES!$B$9:$X$495,20,0),0)</f>
        <v>46214</v>
      </c>
      <c r="AN101" s="55" t="str">
        <f>+IFERROR(VLOOKUP($M101,ACTIVIDADES!$B$9:$X$495,21,0),0)</f>
        <v>Actividad con cumplimiento reportado en el primer trimestre 2026</v>
      </c>
      <c r="AO101" s="55">
        <f>+IFERROR(VLOOKUP($M101,ACTIVIDADES!$B$9:$X$495,22,0),0)</f>
        <v>1</v>
      </c>
      <c r="AP101" s="150" t="str">
        <f>+IFERROR(VLOOKUP($M101,ACTIVIDADES!$B$9:$X$495,23,0),0)</f>
        <v>CUMPLIDO</v>
      </c>
      <c r="AQ101" s="129">
        <v>46230</v>
      </c>
      <c r="AR101" s="172">
        <v>0.5</v>
      </c>
      <c r="AS101" s="72" t="s">
        <v>3947</v>
      </c>
      <c r="AT101" s="29" t="s">
        <v>4</v>
      </c>
      <c r="AU101" s="57" t="s">
        <v>3639</v>
      </c>
      <c r="AV101" s="205" t="s">
        <v>3639</v>
      </c>
      <c r="AW101" s="205" t="s">
        <v>3639</v>
      </c>
      <c r="AX101" s="173" t="s">
        <v>3739</v>
      </c>
      <c r="AY101" s="176" t="str">
        <f t="shared" si="5"/>
        <v>EN EJECUCIÓN</v>
      </c>
      <c r="AZ101" s="55" t="str">
        <f>+IFERROR(VLOOKUP($M101,ACTIVIDADES!$B$9:$T$494,25,0),"")</f>
        <v/>
      </c>
      <c r="BA101" s="55" t="str">
        <f>+IFERROR(VLOOKUP($M101,ACTIVIDADES!$B$9:$T$494,26,0),"")</f>
        <v/>
      </c>
      <c r="BB101" s="55" t="str">
        <f>+IFERROR(VLOOKUP($M101,ACTIVIDADES!$B$9:$T$494,27,0),"")</f>
        <v/>
      </c>
      <c r="BC101" s="55" t="str">
        <f>+IFERROR(VLOOKUP($M101,ACTIVIDADES!$B$9:$T$494,28,0),"")</f>
        <v/>
      </c>
      <c r="BD101" s="55" t="str">
        <f>+IFERROR(VLOOKUP($M101,ACTIVIDADES!$B$9:$T$494,29,0),"")</f>
        <v/>
      </c>
      <c r="BE101" s="55" t="str">
        <f>+IFERROR(VLOOKUP($M101,ACTIVIDADES!$B$9:$T$494,30,0),"")</f>
        <v/>
      </c>
      <c r="BF101" s="58"/>
      <c r="BG101" s="58"/>
      <c r="BH101" s="59"/>
      <c r="BI101" s="59" t="s">
        <v>580</v>
      </c>
      <c r="BJ101" s="60" t="s">
        <v>3635</v>
      </c>
      <c r="BK101" s="61" t="s">
        <v>593</v>
      </c>
      <c r="BL101" s="62"/>
      <c r="BM101" s="55" t="str">
        <f>+IFERROR(VLOOKUP($M101,ACTIVIDADES!$B$9:$T$494,31,0),"")</f>
        <v/>
      </c>
      <c r="BN101" s="55" t="str">
        <f>+IFERROR(VLOOKUP($M101,ACTIVIDADES!$B$9:$T$494,32,0),"")</f>
        <v/>
      </c>
      <c r="BO101" s="55" t="str">
        <f>+IFERROR(VLOOKUP($M101,ACTIVIDADES!$B$9:$T$494,33,0),"")</f>
        <v/>
      </c>
      <c r="BP101" s="55" t="str">
        <f>+IFERROR(VLOOKUP($M101,ACTIVIDADES!$B$9:$T$494,34,0),"")</f>
        <v/>
      </c>
      <c r="BQ101" s="55" t="str">
        <f>+IFERROR(VLOOKUP($M101,ACTIVIDADES!$B$9:$T$494,35,0),"")</f>
        <v/>
      </c>
      <c r="BR101" s="55" t="str">
        <f>+IFERROR(VLOOKUP($M101,ACTIVIDADES!$B$9:$T$494,36,0),"")</f>
        <v/>
      </c>
      <c r="BS101" s="55" t="str">
        <f>+IFERROR(VLOOKUP($M101,ACTIVIDADES!$B$9:$T$494,37,0),"")</f>
        <v/>
      </c>
      <c r="BT101" s="58"/>
      <c r="BU101" s="58"/>
      <c r="BV101" s="59"/>
      <c r="BW101" s="59" t="s">
        <v>580</v>
      </c>
      <c r="BX101" s="60" t="s">
        <v>3635</v>
      </c>
      <c r="BY101" s="61" t="s">
        <v>593</v>
      </c>
      <c r="BZ101" s="62"/>
      <c r="CA101" s="7"/>
      <c r="CB101" s="7"/>
      <c r="CC101" s="7"/>
      <c r="CD101" s="7"/>
      <c r="CE101" s="7"/>
      <c r="CF101" s="7"/>
      <c r="CG101" s="7"/>
      <c r="CH101" s="7"/>
      <c r="CI101" s="7"/>
      <c r="CJ101" s="7"/>
      <c r="CK101" s="7"/>
      <c r="CL101" s="7"/>
      <c r="CM101" s="7"/>
      <c r="CN101" s="7"/>
      <c r="CO101" s="7"/>
      <c r="CP101" s="7"/>
      <c r="CQ101" s="7"/>
    </row>
    <row r="102" spans="1:95" s="8" customFormat="1" ht="93" customHeight="1" x14ac:dyDescent="0.35">
      <c r="A102" s="40">
        <f t="shared" si="7"/>
        <v>94</v>
      </c>
      <c r="B102" s="40" t="s">
        <v>536</v>
      </c>
      <c r="C102" s="40">
        <v>2022</v>
      </c>
      <c r="D102" s="40" t="s">
        <v>3750</v>
      </c>
      <c r="E102" s="323"/>
      <c r="F102" s="40" t="s">
        <v>926</v>
      </c>
      <c r="G102" s="183" t="s">
        <v>4650</v>
      </c>
      <c r="H102" s="42" t="s">
        <v>4038</v>
      </c>
      <c r="I102" s="42" t="s">
        <v>3640</v>
      </c>
      <c r="J102" s="40" t="s">
        <v>4037</v>
      </c>
      <c r="K102" s="40" t="s">
        <v>4037</v>
      </c>
      <c r="L102" s="44" t="s">
        <v>5436</v>
      </c>
      <c r="M102" s="63" t="s">
        <v>2224</v>
      </c>
      <c r="N102" s="63" t="s">
        <v>2217</v>
      </c>
      <c r="O102" s="63" t="s">
        <v>5701</v>
      </c>
      <c r="P102" s="63">
        <v>1</v>
      </c>
      <c r="Q102" s="65">
        <v>44927</v>
      </c>
      <c r="R102" s="65">
        <v>45290</v>
      </c>
      <c r="S102" s="66">
        <f t="shared" si="8"/>
        <v>53.85</v>
      </c>
      <c r="T102" s="63" t="s">
        <v>611</v>
      </c>
      <c r="U102" s="63" t="s">
        <v>1164</v>
      </c>
      <c r="V102" s="49">
        <f>+IFERROR(VLOOKUP($M102,ACTIVIDADES!$B$9:$Q$494,10,0),"")</f>
        <v>1</v>
      </c>
      <c r="W102" s="61" t="str">
        <f>+IFERROR(VLOOKUP($M102,ACTIVIDADES!$B$9:$Q$494,11,0)," ")</f>
        <v xml:space="preserve">Acción establecida en el Plan de Mejoramiento suscrito el 26 de Diciembre de 2022,  como resultado de la Auditoría Financiera realizada por la CGR a la vigencia 2021.
La acción de mejora finaliza el 30 de Diciembre  de 2023
Se cargaron evidencia sobre la presunta accion disciplinaria No IP-019-2024 de 02 de agosto de 2024, considerandose finalmente en la misma, el archivo de la indagacion.
Por lo tanto, la acción de mejora establecida se encuentra cumplida 
</v>
      </c>
      <c r="X102" s="51" t="str">
        <f>+IFERROR(VLOOKUP($M102,ACTIVIDADES!$B$9:$Q$494,12,0),"")</f>
        <v>https://dnbcgovco-my.sharepoint.com/:f:/g/personal/planeacion_dnbc_gov_co/IgCIX0NWav5DRLouA1nGTGOIAblLOIgYbbk_L9nrR1q5FMM?e=v7f5hr</v>
      </c>
      <c r="Y102" s="52">
        <f>+IFERROR(VLOOKUP($M102,ACTIVIDADES!$B$9:$Q$494,13,0),"")</f>
        <v>46153</v>
      </c>
      <c r="Z102" s="49" t="str">
        <f>+IFERROR(VLOOKUP($M102,ACTIVIDADES!$B$9:$Q$494,14,0),"")</f>
        <v>Cumplida en seguimiento diciembre 2025</v>
      </c>
      <c r="AA102" s="49">
        <f>+IFERROR(VLOOKUP($M102,ACTIVIDADES!$B$9:$Q$494,15,0),"")</f>
        <v>1</v>
      </c>
      <c r="AB102" s="54" t="str">
        <f>+IFERROR(VLOOKUP($M102,ACTIVIDADES!$B$9:$Q$494,16,0),"")</f>
        <v>CUMPLIDO</v>
      </c>
      <c r="AC102" s="144">
        <v>46157</v>
      </c>
      <c r="AD102" s="29">
        <v>1</v>
      </c>
      <c r="AE102" s="30" t="s">
        <v>3951</v>
      </c>
      <c r="AF102" s="29" t="s">
        <v>578</v>
      </c>
      <c r="AG102" s="29" t="s">
        <v>3737</v>
      </c>
      <c r="AH102" s="29" t="s">
        <v>593</v>
      </c>
      <c r="AI102" s="29" t="s">
        <v>3752</v>
      </c>
      <c r="AJ102" s="55">
        <f>+IFERROR(VLOOKUP($M102,ACTIVIDADES!$B$9:$T$494,17,0),"")</f>
        <v>0</v>
      </c>
      <c r="AK102" s="80" t="str">
        <f>+IFERROR(VLOOKUP($M102,ACTIVIDADES!$B$9:$T$494,18,0),"")</f>
        <v>Si reporte segundo trimestre</v>
      </c>
      <c r="AL102" s="80" t="str">
        <f>+IFERROR(VLOOKUP($M102,ACTIVIDADES!$B$9:$T$494,19,0),"")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102" s="55">
        <f>+IFERROR(VLOOKUP($M102,ACTIVIDADES!$B$9:$X$495,20,0),0)</f>
        <v>46213</v>
      </c>
      <c r="AN102" s="55" t="str">
        <f>+IFERROR(VLOOKUP($M102,ACTIVIDADES!$B$9:$X$495,21,0),0)</f>
        <v>No se recibe reporte segundo trimestre. No obstante, actividad reportada como cumplida en primer trimestre</v>
      </c>
      <c r="AO102" s="55">
        <f>+IFERROR(VLOOKUP($M102,ACTIVIDADES!$B$9:$X$495,22,0),0)</f>
        <v>1</v>
      </c>
      <c r="AP102" s="150" t="str">
        <f>+IFERROR(VLOOKUP($M102,ACTIVIDADES!$B$9:$X$495,23,0),0)</f>
        <v>CUMPLIDO</v>
      </c>
      <c r="AQ102" s="88">
        <v>46230</v>
      </c>
      <c r="AR102" s="55">
        <v>1</v>
      </c>
      <c r="AS102" s="30" t="s">
        <v>3951</v>
      </c>
      <c r="AT102" s="29" t="s">
        <v>579</v>
      </c>
      <c r="AU102" s="57" t="s">
        <v>3639</v>
      </c>
      <c r="AV102" s="205" t="s">
        <v>3639</v>
      </c>
      <c r="AW102" s="205" t="s">
        <v>3639</v>
      </c>
      <c r="AX102" s="205" t="s">
        <v>3739</v>
      </c>
      <c r="AY102" s="176" t="str">
        <f t="shared" si="5"/>
        <v>CUMPLIDAS</v>
      </c>
      <c r="AZ102" s="55" t="str">
        <f>+IFERROR(VLOOKUP($M102,ACTIVIDADES!$B$9:$T$494,25,0),"")</f>
        <v/>
      </c>
      <c r="BA102" s="55" t="str">
        <f>+IFERROR(VLOOKUP($M102,ACTIVIDADES!$B$9:$T$494,26,0),"")</f>
        <v/>
      </c>
      <c r="BB102" s="55" t="str">
        <f>+IFERROR(VLOOKUP($M102,ACTIVIDADES!$B$9:$T$494,27,0),"")</f>
        <v/>
      </c>
      <c r="BC102" s="55" t="str">
        <f>+IFERROR(VLOOKUP($M102,ACTIVIDADES!$B$9:$T$494,28,0),"")</f>
        <v/>
      </c>
      <c r="BD102" s="55" t="str">
        <f>+IFERROR(VLOOKUP($M102,ACTIVIDADES!$B$9:$T$494,29,0),"")</f>
        <v/>
      </c>
      <c r="BE102" s="55" t="str">
        <f>+IFERROR(VLOOKUP($M102,ACTIVIDADES!$B$9:$T$494,30,0),"")</f>
        <v/>
      </c>
      <c r="BF102" s="58"/>
      <c r="BG102" s="58"/>
      <c r="BH102" s="59"/>
      <c r="BI102" s="59" t="s">
        <v>580</v>
      </c>
      <c r="BJ102" s="60" t="s">
        <v>3635</v>
      </c>
      <c r="BK102" s="61" t="s">
        <v>593</v>
      </c>
      <c r="BL102" s="62"/>
      <c r="BM102" s="55" t="str">
        <f>+IFERROR(VLOOKUP($M102,ACTIVIDADES!$B$9:$T$494,31,0),"")</f>
        <v/>
      </c>
      <c r="BN102" s="55" t="str">
        <f>+IFERROR(VLOOKUP($M102,ACTIVIDADES!$B$9:$T$494,32,0),"")</f>
        <v/>
      </c>
      <c r="BO102" s="55" t="str">
        <f>+IFERROR(VLOOKUP($M102,ACTIVIDADES!$B$9:$T$494,33,0),"")</f>
        <v/>
      </c>
      <c r="BP102" s="55" t="str">
        <f>+IFERROR(VLOOKUP($M102,ACTIVIDADES!$B$9:$T$494,34,0),"")</f>
        <v/>
      </c>
      <c r="BQ102" s="55" t="str">
        <f>+IFERROR(VLOOKUP($M102,ACTIVIDADES!$B$9:$T$494,35,0),"")</f>
        <v/>
      </c>
      <c r="BR102" s="55" t="str">
        <f>+IFERROR(VLOOKUP($M102,ACTIVIDADES!$B$9:$T$494,36,0),"")</f>
        <v/>
      </c>
      <c r="BS102" s="55" t="str">
        <f>+IFERROR(VLOOKUP($M102,ACTIVIDADES!$B$9:$T$494,37,0),"")</f>
        <v/>
      </c>
      <c r="BT102" s="58"/>
      <c r="BU102" s="58"/>
      <c r="BV102" s="59"/>
      <c r="BW102" s="59" t="s">
        <v>580</v>
      </c>
      <c r="BX102" s="60" t="s">
        <v>3635</v>
      </c>
      <c r="BY102" s="61" t="s">
        <v>593</v>
      </c>
      <c r="BZ102" s="62"/>
      <c r="CA102" s="9"/>
      <c r="CB102" s="9"/>
      <c r="CC102" s="9"/>
      <c r="CD102" s="9"/>
      <c r="CE102" s="9"/>
      <c r="CF102" s="9"/>
      <c r="CG102" s="9"/>
      <c r="CH102" s="9"/>
      <c r="CI102" s="9"/>
      <c r="CJ102" s="9"/>
      <c r="CK102" s="9"/>
      <c r="CL102" s="9"/>
      <c r="CM102" s="9"/>
      <c r="CN102" s="9"/>
      <c r="CO102" s="9"/>
      <c r="CP102" s="9"/>
      <c r="CQ102" s="9"/>
    </row>
    <row r="103" spans="1:95" customFormat="1" ht="93" customHeight="1" x14ac:dyDescent="0.35">
      <c r="A103" s="40">
        <f t="shared" si="7"/>
        <v>95</v>
      </c>
      <c r="B103" s="40" t="s">
        <v>536</v>
      </c>
      <c r="C103" s="40">
        <v>2022</v>
      </c>
      <c r="D103" s="40" t="s">
        <v>3734</v>
      </c>
      <c r="E103" s="323"/>
      <c r="F103" s="40" t="s">
        <v>932</v>
      </c>
      <c r="G103" s="107" t="s">
        <v>547</v>
      </c>
      <c r="H103" s="42" t="s">
        <v>548</v>
      </c>
      <c r="I103" s="42"/>
      <c r="J103" s="43" t="s">
        <v>4040</v>
      </c>
      <c r="K103" s="43" t="s">
        <v>4040</v>
      </c>
      <c r="L103" s="44" t="s">
        <v>4041</v>
      </c>
      <c r="M103" s="63" t="s">
        <v>3034</v>
      </c>
      <c r="N103" s="64" t="s">
        <v>5529</v>
      </c>
      <c r="O103" s="63" t="s">
        <v>5702</v>
      </c>
      <c r="P103" s="63">
        <v>1</v>
      </c>
      <c r="Q103" s="65">
        <v>45170</v>
      </c>
      <c r="R103" s="65">
        <v>45657</v>
      </c>
      <c r="S103" s="66">
        <f t="shared" si="8"/>
        <v>72</v>
      </c>
      <c r="T103" s="63" t="s">
        <v>609</v>
      </c>
      <c r="U103" s="63" t="s">
        <v>1164</v>
      </c>
      <c r="V103" s="49">
        <f>+IFERROR(VLOOKUP($M103,ACTIVIDADES!$B$9:$Q$494,10,0),"")</f>
        <v>0</v>
      </c>
      <c r="W103" s="50" t="str">
        <f>+IFERROR(VLOOKUP($M103,ACTIVIDADES!$B$9:$Q$494,11,0)," ")</f>
        <v>Actividad en construcción; se está ajustando el Manual de Supervisión para definir la supervisión compartida entre el líder del proceso contratante y el líder del Proceso de Gestión de Tecnología e Informática cuando aplique.</v>
      </c>
      <c r="X103" s="61">
        <f>+IFERROR(VLOOKUP($M103,ACTIVIDADES!$B$9:$Q$494,12,0),"")</f>
        <v>0</v>
      </c>
      <c r="Y103" s="52">
        <f>+IFERROR(VLOOKUP($M103,ACTIVIDADES!$B$9:$Q$494,13,0),"")</f>
        <v>46153</v>
      </c>
      <c r="Z103" s="53" t="str">
        <f>+IFERROR(VLOOKUP($M103,ACTIVIDADES!$B$9:$Q$494,14,0),"")</f>
        <v>No se evidencian soportes de la actividad</v>
      </c>
      <c r="AA103" s="49">
        <f>+IFERROR(VLOOKUP($M103,ACTIVIDADES!$B$9:$Q$494,15,0),"")</f>
        <v>0</v>
      </c>
      <c r="AB103" s="54" t="str">
        <f>+IFERROR(VLOOKUP($M103,ACTIVIDADES!$B$9:$Q$494,16,0),"")</f>
        <v>VENCIDO</v>
      </c>
      <c r="AC103" s="144">
        <v>46157</v>
      </c>
      <c r="AD103" s="29">
        <v>0.5</v>
      </c>
      <c r="AE103" s="30" t="s">
        <v>3741</v>
      </c>
      <c r="AF103" s="29" t="s">
        <v>581</v>
      </c>
      <c r="AG103" s="29" t="s">
        <v>3737</v>
      </c>
      <c r="AH103" s="29" t="s">
        <v>3737</v>
      </c>
      <c r="AI103" s="29" t="s">
        <v>3737</v>
      </c>
      <c r="AJ103" s="55">
        <f>+IFERROR(VLOOKUP($M103,ACTIVIDADES!$B$9:$T$494,17,0),"")</f>
        <v>0</v>
      </c>
      <c r="AK103" s="80" t="str">
        <f>+IFERROR(VLOOKUP($M103,ACTIVIDADES!$B$9:$T$494,18,0),"")</f>
        <v>Actividad en construcción; se está ajustando el Manual de Supervisión para definir la supervisión compartida entre el líder del proceso contratante y el líder del Proceso de Gestión de Tecnología e Informática cuando aplique.</v>
      </c>
      <c r="AL103" s="80" t="str">
        <f>+IFERROR(VLOOKUP($M103,ACTIVIDADES!$B$9:$T$494,19,0),"")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103" s="55" t="str">
        <f>+IFERROR(VLOOKUP($M103,ACTIVIDADES!$B$9:$X$495,20,0),0)</f>
        <v>11/07/206</v>
      </c>
      <c r="AN103" s="55" t="str">
        <f>+IFERROR(VLOOKUP($M103,ACTIVIDADES!$B$9:$X$495,21,0),0)</f>
        <v>Se incluye proyecto de actualización de manual de contratación, revisado por proceso de análisis y mejora continua, en espera de firmas de direcivos. Soporte activida GC_Ac12</v>
      </c>
      <c r="AO103" s="55">
        <f>+IFERROR(VLOOKUP($M103,ACTIVIDADES!$B$9:$X$495,22,0),0)</f>
        <v>0.6</v>
      </c>
      <c r="AP103" s="145" t="str">
        <f>+IFERROR(VLOOKUP($M103,ACTIVIDADES!$B$9:$X$495,23,0),0)</f>
        <v>EN EJECUCIÓN</v>
      </c>
      <c r="AQ103" s="88">
        <v>46230</v>
      </c>
      <c r="AR103" s="55">
        <v>0.6</v>
      </c>
      <c r="AS103" s="57" t="s">
        <v>3965</v>
      </c>
      <c r="AT103" s="29" t="s">
        <v>4</v>
      </c>
      <c r="AU103" s="57" t="s">
        <v>3639</v>
      </c>
      <c r="AV103" s="193" t="s">
        <v>3639</v>
      </c>
      <c r="AW103" s="193" t="s">
        <v>3639</v>
      </c>
      <c r="AX103" s="57" t="s">
        <v>3739</v>
      </c>
      <c r="AY103" s="176" t="str">
        <f t="shared" si="5"/>
        <v>EN EJECUCIÓN</v>
      </c>
      <c r="AZ103" s="55" t="str">
        <f>+IFERROR(VLOOKUP($M103,ACTIVIDADES!$B$9:$T$494,25,0),"")</f>
        <v/>
      </c>
      <c r="BA103" s="55" t="str">
        <f>+IFERROR(VLOOKUP($M103,ACTIVIDADES!$B$9:$T$494,26,0),"")</f>
        <v/>
      </c>
      <c r="BB103" s="55" t="str">
        <f>+IFERROR(VLOOKUP($M103,ACTIVIDADES!$B$9:$T$494,27,0),"")</f>
        <v/>
      </c>
      <c r="BC103" s="55" t="str">
        <f>+IFERROR(VLOOKUP($M103,ACTIVIDADES!$B$9:$T$494,28,0),"")</f>
        <v/>
      </c>
      <c r="BD103" s="55" t="str">
        <f>+IFERROR(VLOOKUP($M103,ACTIVIDADES!$B$9:$T$494,29,0),"")</f>
        <v/>
      </c>
      <c r="BE103" s="55" t="str">
        <f>+IFERROR(VLOOKUP($M103,ACTIVIDADES!$B$9:$T$494,30,0),"")</f>
        <v/>
      </c>
      <c r="BF103" s="58"/>
      <c r="BG103" s="58"/>
      <c r="BH103" s="59"/>
      <c r="BI103" s="59" t="s">
        <v>580</v>
      </c>
      <c r="BJ103" s="60" t="s">
        <v>3635</v>
      </c>
      <c r="BK103" s="61" t="s">
        <v>593</v>
      </c>
      <c r="BL103" s="62"/>
      <c r="BM103" s="55" t="str">
        <f>+IFERROR(VLOOKUP($M103,ACTIVIDADES!$B$9:$T$494,31,0),"")</f>
        <v/>
      </c>
      <c r="BN103" s="55" t="str">
        <f>+IFERROR(VLOOKUP($M103,ACTIVIDADES!$B$9:$T$494,32,0),"")</f>
        <v/>
      </c>
      <c r="BO103" s="55" t="str">
        <f>+IFERROR(VLOOKUP($M103,ACTIVIDADES!$B$9:$T$494,33,0),"")</f>
        <v/>
      </c>
      <c r="BP103" s="55" t="str">
        <f>+IFERROR(VLOOKUP($M103,ACTIVIDADES!$B$9:$T$494,34,0),"")</f>
        <v/>
      </c>
      <c r="BQ103" s="55" t="str">
        <f>+IFERROR(VLOOKUP($M103,ACTIVIDADES!$B$9:$T$494,35,0),"")</f>
        <v/>
      </c>
      <c r="BR103" s="55" t="str">
        <f>+IFERROR(VLOOKUP($M103,ACTIVIDADES!$B$9:$T$494,36,0),"")</f>
        <v/>
      </c>
      <c r="BS103" s="55" t="str">
        <f>+IFERROR(VLOOKUP($M103,ACTIVIDADES!$B$9:$T$494,37,0),"")</f>
        <v/>
      </c>
      <c r="BT103" s="58"/>
      <c r="BU103" s="58"/>
      <c r="BV103" s="59"/>
      <c r="BW103" s="59" t="s">
        <v>580</v>
      </c>
      <c r="BX103" s="60" t="s">
        <v>3635</v>
      </c>
      <c r="BY103" s="61" t="s">
        <v>593</v>
      </c>
      <c r="BZ103" s="62"/>
      <c r="CA103" s="7"/>
      <c r="CB103" s="7"/>
      <c r="CC103" s="7"/>
      <c r="CD103" s="7"/>
      <c r="CE103" s="7"/>
      <c r="CF103" s="7"/>
      <c r="CG103" s="7"/>
      <c r="CH103" s="7"/>
      <c r="CI103" s="7"/>
      <c r="CJ103" s="7"/>
      <c r="CK103" s="7"/>
      <c r="CL103" s="7"/>
      <c r="CM103" s="7"/>
      <c r="CN103" s="7"/>
      <c r="CO103" s="7"/>
      <c r="CP103" s="7"/>
      <c r="CQ103" s="7"/>
    </row>
    <row r="104" spans="1:95" customFormat="1" ht="93" customHeight="1" x14ac:dyDescent="0.35">
      <c r="A104" s="40">
        <f t="shared" si="7"/>
        <v>96</v>
      </c>
      <c r="B104" s="40" t="s">
        <v>536</v>
      </c>
      <c r="C104" s="40">
        <v>2022</v>
      </c>
      <c r="D104" s="40" t="s">
        <v>3750</v>
      </c>
      <c r="E104" s="323"/>
      <c r="F104" s="40" t="s">
        <v>927</v>
      </c>
      <c r="G104" s="185" t="s">
        <v>4651</v>
      </c>
      <c r="H104" s="42" t="s">
        <v>4807</v>
      </c>
      <c r="I104" s="42" t="s">
        <v>3640</v>
      </c>
      <c r="J104" s="40" t="s">
        <v>4042</v>
      </c>
      <c r="K104" s="40" t="s">
        <v>4042</v>
      </c>
      <c r="L104" s="44" t="s">
        <v>2282</v>
      </c>
      <c r="M104" s="63" t="s">
        <v>2227</v>
      </c>
      <c r="N104" s="63" t="s">
        <v>2232</v>
      </c>
      <c r="O104" s="63" t="s">
        <v>2066</v>
      </c>
      <c r="P104" s="63">
        <v>1</v>
      </c>
      <c r="Q104" s="65">
        <v>45210</v>
      </c>
      <c r="R104" s="65">
        <v>45656</v>
      </c>
      <c r="S104" s="66">
        <f t="shared" si="8"/>
        <v>65.850000000000009</v>
      </c>
      <c r="T104" s="63" t="s">
        <v>611</v>
      </c>
      <c r="U104" s="63" t="s">
        <v>1164</v>
      </c>
      <c r="V104" s="49">
        <f>+IFERROR(VLOOKUP($M104,ACTIVIDADES!$B$9:$Q$494,10,0),"")</f>
        <v>1</v>
      </c>
      <c r="W104" s="61" t="str">
        <f>+IFERROR(VLOOKUP($M104,ACTIVIDADES!$B$9:$Q$494,11,0)," ")</f>
        <v>Acción establecida en el Plan de Mejoramiento suscrito el 10 de octubre de 2023,  como resultado de la denuncia 2022-249899-82111-D
La acción de mejora finaliza el 30 de diciembre  de 2024
Se evidenció comunicación dirigida a la Procuraduría con fecha 23 de diciembre de 2023. Asimismo, se verificó correo electrónico de fecha 20 de diciembre de 2023, mediante el cual se compartió el enlace con la información correspondiente. Se observó correo de fecha 9 de junio de 2023 remitido a la Procuraduría, en el que se reenvía el documento radicado No. 20231000101701 de fecha 19 de diciembre de 2023, junto con su respectivo anexo.
Por lo anterior en la acción de mejora, queda cumplida extemporaneamente.</v>
      </c>
      <c r="X104" s="51" t="str">
        <f>+IFERROR(VLOOKUP($M104,ACTIVIDADES!$B$9:$Q$494,12,0),"")</f>
        <v>https://dnbcgovco-my.sharepoint.com/:f:/g/personal/planeacion_dnbc_gov_co/IgCHyLPMuNt8RYxo94tUjX1vAT5tjv5CWVdGzKkW-QWn3M4?e=5e6h7p</v>
      </c>
      <c r="Y104" s="52">
        <f>+IFERROR(VLOOKUP($M104,ACTIVIDADES!$B$9:$Q$494,13,0),"")</f>
        <v>46153</v>
      </c>
      <c r="Z104" s="49" t="str">
        <f>+IFERROR(VLOOKUP($M104,ACTIVIDADES!$B$9:$Q$494,14,0),"")</f>
        <v>Cumplida en seguimiento diciembre 2025</v>
      </c>
      <c r="AA104" s="49">
        <f>+IFERROR(VLOOKUP($M104,ACTIVIDADES!$B$9:$Q$494,15,0),"")</f>
        <v>1</v>
      </c>
      <c r="AB104" s="54" t="str">
        <f>+IFERROR(VLOOKUP($M104,ACTIVIDADES!$B$9:$Q$494,16,0),"")</f>
        <v>CUMPLIDO</v>
      </c>
      <c r="AC104" s="144">
        <v>46171</v>
      </c>
      <c r="AD104" s="29">
        <v>1</v>
      </c>
      <c r="AE104" s="30" t="s">
        <v>3951</v>
      </c>
      <c r="AF104" s="29" t="s">
        <v>578</v>
      </c>
      <c r="AG104" s="29" t="s">
        <v>3737</v>
      </c>
      <c r="AH104" s="29" t="s">
        <v>593</v>
      </c>
      <c r="AI104" s="29" t="s">
        <v>3752</v>
      </c>
      <c r="AJ104" s="55">
        <f>+IFERROR(VLOOKUP($M104,ACTIVIDADES!$B$9:$T$494,17,0),"")</f>
        <v>0</v>
      </c>
      <c r="AK104" s="80" t="str">
        <f>+IFERROR(VLOOKUP($M104,ACTIVIDADES!$B$9:$T$494,18,0),"")</f>
        <v>Si reporte segundo trimestre</v>
      </c>
      <c r="AL104" s="80" t="str">
        <f>+IFERROR(VLOOKUP($M104,ACTIVIDADES!$B$9:$T$494,19,0),"")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104" s="55">
        <f>+IFERROR(VLOOKUP($M104,ACTIVIDADES!$B$9:$X$495,20,0),0)</f>
        <v>46213</v>
      </c>
      <c r="AN104" s="55" t="str">
        <f>+IFERROR(VLOOKUP($M104,ACTIVIDADES!$B$9:$X$495,21,0),0)</f>
        <v>No se recibe reporte segundo trimestre. No obstante, actividad reportada como cumplida en primer trimestre</v>
      </c>
      <c r="AO104" s="55">
        <f>+IFERROR(VLOOKUP($M104,ACTIVIDADES!$B$9:$X$495,22,0),0)</f>
        <v>1</v>
      </c>
      <c r="AP104" s="150" t="str">
        <f>+IFERROR(VLOOKUP($M104,ACTIVIDADES!$B$9:$X$495,23,0),0)</f>
        <v>CUMPLIDO</v>
      </c>
      <c r="AQ104" s="88">
        <v>46230</v>
      </c>
      <c r="AR104" s="55">
        <v>1</v>
      </c>
      <c r="AS104" s="30" t="s">
        <v>3951</v>
      </c>
      <c r="AT104" s="29" t="s">
        <v>579</v>
      </c>
      <c r="AU104" s="57" t="s">
        <v>3639</v>
      </c>
      <c r="AV104" s="193" t="s">
        <v>3639</v>
      </c>
      <c r="AW104" s="193" t="s">
        <v>3639</v>
      </c>
      <c r="AX104" s="193" t="s">
        <v>3739</v>
      </c>
      <c r="AY104" s="176" t="str">
        <f t="shared" si="5"/>
        <v>CUMPLIDAS</v>
      </c>
      <c r="AZ104" s="55" t="str">
        <f>+IFERROR(VLOOKUP($M104,ACTIVIDADES!$B$9:$T$494,25,0),"")</f>
        <v/>
      </c>
      <c r="BA104" s="55" t="str">
        <f>+IFERROR(VLOOKUP($M104,ACTIVIDADES!$B$9:$T$494,26,0),"")</f>
        <v/>
      </c>
      <c r="BB104" s="55" t="str">
        <f>+IFERROR(VLOOKUP($M104,ACTIVIDADES!$B$9:$T$494,27,0),"")</f>
        <v/>
      </c>
      <c r="BC104" s="55" t="str">
        <f>+IFERROR(VLOOKUP($M104,ACTIVIDADES!$B$9:$T$494,28,0),"")</f>
        <v/>
      </c>
      <c r="BD104" s="55" t="str">
        <f>+IFERROR(VLOOKUP($M104,ACTIVIDADES!$B$9:$T$494,29,0),"")</f>
        <v/>
      </c>
      <c r="BE104" s="55" t="str">
        <f>+IFERROR(VLOOKUP($M104,ACTIVIDADES!$B$9:$T$494,30,0),"")</f>
        <v/>
      </c>
      <c r="BF104" s="58"/>
      <c r="BG104" s="58"/>
      <c r="BH104" s="59"/>
      <c r="BI104" s="59" t="s">
        <v>580</v>
      </c>
      <c r="BJ104" s="60" t="s">
        <v>3635</v>
      </c>
      <c r="BK104" s="61" t="s">
        <v>593</v>
      </c>
      <c r="BL104" s="62"/>
      <c r="BM104" s="55" t="str">
        <f>+IFERROR(VLOOKUP($M104,ACTIVIDADES!$B$9:$T$494,31,0),"")</f>
        <v/>
      </c>
      <c r="BN104" s="55" t="str">
        <f>+IFERROR(VLOOKUP($M104,ACTIVIDADES!$B$9:$T$494,32,0),"")</f>
        <v/>
      </c>
      <c r="BO104" s="55" t="str">
        <f>+IFERROR(VLOOKUP($M104,ACTIVIDADES!$B$9:$T$494,33,0),"")</f>
        <v/>
      </c>
      <c r="BP104" s="55" t="str">
        <f>+IFERROR(VLOOKUP($M104,ACTIVIDADES!$B$9:$T$494,34,0),"")</f>
        <v/>
      </c>
      <c r="BQ104" s="55" t="str">
        <f>+IFERROR(VLOOKUP($M104,ACTIVIDADES!$B$9:$T$494,35,0),"")</f>
        <v/>
      </c>
      <c r="BR104" s="55" t="str">
        <f>+IFERROR(VLOOKUP($M104,ACTIVIDADES!$B$9:$T$494,36,0),"")</f>
        <v/>
      </c>
      <c r="BS104" s="55" t="str">
        <f>+IFERROR(VLOOKUP($M104,ACTIVIDADES!$B$9:$T$494,37,0),"")</f>
        <v/>
      </c>
      <c r="BT104" s="58"/>
      <c r="BU104" s="58"/>
      <c r="BV104" s="59"/>
      <c r="BW104" s="59" t="s">
        <v>580</v>
      </c>
      <c r="BX104" s="60" t="s">
        <v>3635</v>
      </c>
      <c r="BY104" s="61" t="s">
        <v>593</v>
      </c>
      <c r="BZ104" s="62"/>
      <c r="CA104" s="9"/>
      <c r="CB104" s="9"/>
      <c r="CC104" s="9"/>
      <c r="CD104" s="9"/>
      <c r="CE104" s="9"/>
      <c r="CF104" s="9"/>
      <c r="CG104" s="9"/>
      <c r="CH104" s="9"/>
      <c r="CI104" s="9"/>
      <c r="CJ104" s="9"/>
      <c r="CK104" s="9"/>
      <c r="CL104" s="9"/>
      <c r="CM104" s="9"/>
      <c r="CN104" s="9"/>
      <c r="CO104" s="9"/>
      <c r="CP104" s="9"/>
      <c r="CQ104" s="9"/>
    </row>
    <row r="105" spans="1:95" customFormat="1" ht="93" customHeight="1" x14ac:dyDescent="0.35">
      <c r="A105" s="40">
        <f t="shared" si="7"/>
        <v>97</v>
      </c>
      <c r="B105" s="40" t="s">
        <v>536</v>
      </c>
      <c r="C105" s="40">
        <v>2022</v>
      </c>
      <c r="D105" s="40" t="s">
        <v>3734</v>
      </c>
      <c r="E105" s="323"/>
      <c r="F105" s="40" t="s">
        <v>928</v>
      </c>
      <c r="G105" s="109" t="s">
        <v>4651</v>
      </c>
      <c r="H105" s="42" t="s">
        <v>543</v>
      </c>
      <c r="I105" s="42"/>
      <c r="J105" s="43" t="s">
        <v>4043</v>
      </c>
      <c r="K105" s="43" t="s">
        <v>4043</v>
      </c>
      <c r="L105" s="44" t="s">
        <v>4044</v>
      </c>
      <c r="M105" s="63" t="s">
        <v>3053</v>
      </c>
      <c r="N105" s="64" t="s">
        <v>3054</v>
      </c>
      <c r="O105" s="63" t="s">
        <v>3055</v>
      </c>
      <c r="P105" s="63">
        <v>1</v>
      </c>
      <c r="Q105" s="65">
        <v>45210</v>
      </c>
      <c r="R105" s="65">
        <v>45657</v>
      </c>
      <c r="S105" s="66">
        <f t="shared" si="8"/>
        <v>66</v>
      </c>
      <c r="T105" s="63" t="s">
        <v>609</v>
      </c>
      <c r="U105" s="63" t="s">
        <v>1164</v>
      </c>
      <c r="V105" s="49">
        <f>+IFERROR(VLOOKUP($M105,ACTIVIDADES!$B$9:$Q$494,10,0),"")</f>
        <v>0</v>
      </c>
      <c r="W105" s="50" t="str">
        <f>+IFERROR(VLOOKUP($M105,ACTIVIDADES!$B$9:$Q$494,11,0)," ")</f>
        <v xml:space="preserve">La actividad se encuentra en proceso; se adelanta la actualización del Manual de Supervisión MN-CO-02 para incorporar un apartado explícito sobre la normatividad aplicable al apoyo a la supervisión y su diferenciación frente a la interventoría.
</v>
      </c>
      <c r="X105" s="61">
        <f>+IFERROR(VLOOKUP($M105,ACTIVIDADES!$B$9:$Q$494,12,0),"")</f>
        <v>0</v>
      </c>
      <c r="Y105" s="52">
        <f>+IFERROR(VLOOKUP($M105,ACTIVIDADES!$B$9:$Q$494,13,0),"")</f>
        <v>46153</v>
      </c>
      <c r="Z105" s="53" t="str">
        <f>+IFERROR(VLOOKUP($M105,ACTIVIDADES!$B$9:$Q$494,14,0),"")</f>
        <v>No se evidencian soportes de la actividad</v>
      </c>
      <c r="AA105" s="49">
        <f>+IFERROR(VLOOKUP($M105,ACTIVIDADES!$B$9:$Q$494,15,0),"")</f>
        <v>0</v>
      </c>
      <c r="AB105" s="54" t="str">
        <f>+IFERROR(VLOOKUP($M105,ACTIVIDADES!$B$9:$Q$494,16,0),"")</f>
        <v>VENCIDO</v>
      </c>
      <c r="AC105" s="144">
        <v>46157</v>
      </c>
      <c r="AD105" s="29">
        <v>0</v>
      </c>
      <c r="AE105" s="30" t="s">
        <v>3741</v>
      </c>
      <c r="AF105" s="29" t="s">
        <v>581</v>
      </c>
      <c r="AG105" s="29" t="s">
        <v>3737</v>
      </c>
      <c r="AH105" s="29" t="s">
        <v>3737</v>
      </c>
      <c r="AI105" s="29" t="s">
        <v>3737</v>
      </c>
      <c r="AJ105" s="55">
        <f>+IFERROR(VLOOKUP($M105,ACTIVIDADES!$B$9:$T$494,17,0),"")</f>
        <v>0</v>
      </c>
      <c r="AK105" s="80" t="str">
        <f>+IFERROR(VLOOKUP($M105,ACTIVIDADES!$B$9:$T$494,18,0),"")</f>
        <v xml:space="preserve">La actividad se encuentra en proceso; se adelanta la actualización del Manual de Supervisión MN-CO-02 para incorporar un apartado explícito sobre la normatividad aplicable al apoyo a la supervisión y su diferenciación frente a la interventoría.
</v>
      </c>
      <c r="AL105" s="80" t="str">
        <f>+IFERROR(VLOOKUP($M105,ACTIVIDADES!$B$9:$T$494,19,0),"")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105" s="55" t="str">
        <f>+IFERROR(VLOOKUP($M105,ACTIVIDADES!$B$9:$X$495,20,0),0)</f>
        <v>11/07/206</v>
      </c>
      <c r="AN105" s="55" t="str">
        <f>+IFERROR(VLOOKUP($M105,ACTIVIDADES!$B$9:$X$495,21,0),0)</f>
        <v>Se incluye proyecto de actualización de manual de contratación, revisado por proceso de análisis y mejora continua, en espera de firmas de direcivos. Soporte activida GC_Ac12</v>
      </c>
      <c r="AO105" s="55">
        <f>+IFERROR(VLOOKUP($M105,ACTIVIDADES!$B$9:$X$495,22,0),0)</f>
        <v>0.6</v>
      </c>
      <c r="AP105" s="145" t="str">
        <f>+IFERROR(VLOOKUP($M105,ACTIVIDADES!$B$9:$X$495,23,0),0)</f>
        <v>EN EJECUCIÓN</v>
      </c>
      <c r="AQ105" s="88">
        <v>46230</v>
      </c>
      <c r="AR105" s="55">
        <v>0.6</v>
      </c>
      <c r="AS105" s="57" t="s">
        <v>3965</v>
      </c>
      <c r="AT105" s="29" t="s">
        <v>4</v>
      </c>
      <c r="AU105" s="57" t="s">
        <v>3639</v>
      </c>
      <c r="AV105" s="193" t="s">
        <v>3639</v>
      </c>
      <c r="AW105" s="193" t="s">
        <v>3639</v>
      </c>
      <c r="AX105" s="57" t="s">
        <v>3739</v>
      </c>
      <c r="AY105" s="176" t="str">
        <f t="shared" si="5"/>
        <v>EN EJECUCIÓN</v>
      </c>
      <c r="AZ105" s="55" t="str">
        <f>+IFERROR(VLOOKUP($M105,ACTIVIDADES!$B$9:$T$494,25,0),"")</f>
        <v/>
      </c>
      <c r="BA105" s="55" t="str">
        <f>+IFERROR(VLOOKUP($M105,ACTIVIDADES!$B$9:$T$494,26,0),"")</f>
        <v/>
      </c>
      <c r="BB105" s="55" t="str">
        <f>+IFERROR(VLOOKUP($M105,ACTIVIDADES!$B$9:$T$494,27,0),"")</f>
        <v/>
      </c>
      <c r="BC105" s="55" t="str">
        <f>+IFERROR(VLOOKUP($M105,ACTIVIDADES!$B$9:$T$494,28,0),"")</f>
        <v/>
      </c>
      <c r="BD105" s="55" t="str">
        <f>+IFERROR(VLOOKUP($M105,ACTIVIDADES!$B$9:$T$494,29,0),"")</f>
        <v/>
      </c>
      <c r="BE105" s="55" t="str">
        <f>+IFERROR(VLOOKUP($M105,ACTIVIDADES!$B$9:$T$494,30,0),"")</f>
        <v/>
      </c>
      <c r="BF105" s="58"/>
      <c r="BG105" s="58"/>
      <c r="BH105" s="59"/>
      <c r="BI105" s="59" t="s">
        <v>580</v>
      </c>
      <c r="BJ105" s="60" t="s">
        <v>3635</v>
      </c>
      <c r="BK105" s="61" t="s">
        <v>593</v>
      </c>
      <c r="BL105" s="62"/>
      <c r="BM105" s="55" t="str">
        <f>+IFERROR(VLOOKUP($M105,ACTIVIDADES!$B$9:$T$494,31,0),"")</f>
        <v/>
      </c>
      <c r="BN105" s="55" t="str">
        <f>+IFERROR(VLOOKUP($M105,ACTIVIDADES!$B$9:$T$494,32,0),"")</f>
        <v/>
      </c>
      <c r="BO105" s="55" t="str">
        <f>+IFERROR(VLOOKUP($M105,ACTIVIDADES!$B$9:$T$494,33,0),"")</f>
        <v/>
      </c>
      <c r="BP105" s="55" t="str">
        <f>+IFERROR(VLOOKUP($M105,ACTIVIDADES!$B$9:$T$494,34,0),"")</f>
        <v/>
      </c>
      <c r="BQ105" s="55" t="str">
        <f>+IFERROR(VLOOKUP($M105,ACTIVIDADES!$B$9:$T$494,35,0),"")</f>
        <v/>
      </c>
      <c r="BR105" s="55" t="str">
        <f>+IFERROR(VLOOKUP($M105,ACTIVIDADES!$B$9:$T$494,36,0),"")</f>
        <v/>
      </c>
      <c r="BS105" s="55" t="str">
        <f>+IFERROR(VLOOKUP($M105,ACTIVIDADES!$B$9:$T$494,37,0),"")</f>
        <v/>
      </c>
      <c r="BT105" s="58"/>
      <c r="BU105" s="58"/>
      <c r="BV105" s="59"/>
      <c r="BW105" s="59" t="s">
        <v>580</v>
      </c>
      <c r="BX105" s="60" t="s">
        <v>3635</v>
      </c>
      <c r="BY105" s="61" t="s">
        <v>593</v>
      </c>
      <c r="BZ105" s="62"/>
      <c r="CA105" s="7"/>
      <c r="CB105" s="7"/>
      <c r="CC105" s="7"/>
      <c r="CD105" s="7"/>
      <c r="CE105" s="7"/>
      <c r="CF105" s="7"/>
      <c r="CG105" s="7"/>
      <c r="CH105" s="7"/>
      <c r="CI105" s="7"/>
      <c r="CJ105" s="7"/>
      <c r="CK105" s="7"/>
      <c r="CL105" s="7"/>
      <c r="CM105" s="7"/>
      <c r="CN105" s="7"/>
      <c r="CO105" s="7"/>
      <c r="CP105" s="7"/>
      <c r="CQ105" s="7"/>
    </row>
    <row r="106" spans="1:95" ht="93" customHeight="1" x14ac:dyDescent="0.35">
      <c r="A106" s="251">
        <f t="shared" si="7"/>
        <v>98</v>
      </c>
      <c r="B106" s="251" t="s">
        <v>536</v>
      </c>
      <c r="C106" s="251">
        <v>2022</v>
      </c>
      <c r="D106" s="251" t="s">
        <v>3750</v>
      </c>
      <c r="E106" s="214"/>
      <c r="F106" s="251" t="s">
        <v>928</v>
      </c>
      <c r="G106" s="401" t="s">
        <v>4651</v>
      </c>
      <c r="H106" s="253" t="s">
        <v>543</v>
      </c>
      <c r="I106" s="253" t="s">
        <v>3640</v>
      </c>
      <c r="J106" s="251" t="s">
        <v>4045</v>
      </c>
      <c r="K106" s="251" t="s">
        <v>4045</v>
      </c>
      <c r="L106" s="255" t="s">
        <v>2282</v>
      </c>
      <c r="M106" s="278" t="s">
        <v>2231</v>
      </c>
      <c r="N106" s="278" t="s">
        <v>2232</v>
      </c>
      <c r="O106" s="278" t="s">
        <v>2066</v>
      </c>
      <c r="P106" s="278">
        <v>1</v>
      </c>
      <c r="Q106" s="279">
        <v>45210</v>
      </c>
      <c r="R106" s="279">
        <v>45656</v>
      </c>
      <c r="S106" s="280">
        <f t="shared" si="8"/>
        <v>65.850000000000009</v>
      </c>
      <c r="T106" s="278" t="s">
        <v>611</v>
      </c>
      <c r="U106" s="278" t="s">
        <v>1164</v>
      </c>
      <c r="V106" s="260">
        <f>+IFERROR(VLOOKUP($M106,ACTIVIDADES!$B$9:$Q$494,10,0),"")</f>
        <v>1</v>
      </c>
      <c r="W106" s="275" t="str">
        <f>+IFERROR(VLOOKUP($M106,ACTIVIDADES!$B$9:$Q$494,11,0)," ")</f>
        <v xml:space="preserve">Acción establecida en el Plan de Mejoramiento suscrito el 10 de octubre de 2023,  como resultado de la denuncia 2022-249899-82111-D
La acción de mejora finaliza el 30 de Diciembre  de 2024
Se evidenció que, respecto de este hallazgo y en aplicación de la Ley 1952 de 2019, la Procuraduría General de la Nación ejerce poder preferente; en consecuencia, este proceso carece de competencia para adelantar actuaciones. Como soporte, se anexa la evidencia de la solicitud y de la remisión de la información al ente de control.                                                                                                                                                            
Por lo anterior en la acción de mejora, queda cumplida extemporaneamente
</v>
      </c>
      <c r="X106" s="262" t="str">
        <f>+IFERROR(VLOOKUP($M106,ACTIVIDADES!$B$9:$Q$494,12,0),"")</f>
        <v>https://dnbcgovco-my.sharepoint.com/:f:/g/personal/planeacion_dnbc_gov_co/IgAaKA0iGbreQY4jAc43O5sTAaiIVAetv0MYWfwUMiBJIVE?e=dYmqmQ</v>
      </c>
      <c r="Y106" s="263">
        <f>+IFERROR(VLOOKUP($M106,ACTIVIDADES!$B$9:$Q$494,13,0),"")</f>
        <v>46153</v>
      </c>
      <c r="Z106" s="260" t="str">
        <f>+IFERROR(VLOOKUP($M106,ACTIVIDADES!$B$9:$Q$494,14,0),"")</f>
        <v>Cumplida en seguimiento diciembre 2025</v>
      </c>
      <c r="AA106" s="260">
        <f>+IFERROR(VLOOKUP($M106,ACTIVIDADES!$B$9:$Q$494,15,0),"")</f>
        <v>1</v>
      </c>
      <c r="AB106" s="265" t="str">
        <f>+IFERROR(VLOOKUP($M106,ACTIVIDADES!$B$9:$Q$494,16,0),"")</f>
        <v>CUMPLIDO</v>
      </c>
      <c r="AC106" s="266" t="s">
        <v>4046</v>
      </c>
      <c r="AD106" s="267">
        <v>1</v>
      </c>
      <c r="AE106" s="177" t="s">
        <v>3951</v>
      </c>
      <c r="AF106" s="267" t="s">
        <v>578</v>
      </c>
      <c r="AG106" s="267" t="s">
        <v>3737</v>
      </c>
      <c r="AH106" s="267" t="s">
        <v>593</v>
      </c>
      <c r="AI106" s="267" t="s">
        <v>3752</v>
      </c>
      <c r="AJ106" s="269">
        <f>+IFERROR(VLOOKUP($M106,ACTIVIDADES!$B$9:$T$494,17,0),"")</f>
        <v>0</v>
      </c>
      <c r="AK106" s="270" t="str">
        <f>+IFERROR(VLOOKUP($M106,ACTIVIDADES!$B$9:$T$494,18,0),"")</f>
        <v>Si reporte segundo trimestre</v>
      </c>
      <c r="AL106" s="270" t="str">
        <f>+IFERROR(VLOOKUP($M106,ACTIVIDADES!$B$9:$T$494,19,0),"")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106" s="269">
        <f>+IFERROR(VLOOKUP($M106,ACTIVIDADES!$B$9:$X$495,20,0),0)</f>
        <v>46213</v>
      </c>
      <c r="AN106" s="269" t="str">
        <f>+IFERROR(VLOOKUP($M106,ACTIVIDADES!$B$9:$X$495,21,0),0)</f>
        <v>No se recibe reporte segundo trimestre. No obstante, actividad reportada como cumplida en primer trimestre</v>
      </c>
      <c r="AO106" s="269">
        <f>+IFERROR(VLOOKUP($M106,ACTIVIDADES!$B$9:$X$495,22,0),0)</f>
        <v>1</v>
      </c>
      <c r="AP106" s="276" t="str">
        <f>+IFERROR(VLOOKUP($M106,ACTIVIDADES!$B$9:$X$495,23,0),0)</f>
        <v>CUMPLIDO</v>
      </c>
      <c r="AQ106" s="274">
        <v>46230</v>
      </c>
      <c r="AR106" s="269">
        <v>1</v>
      </c>
      <c r="AS106" s="177" t="s">
        <v>3951</v>
      </c>
      <c r="AT106" s="267" t="s">
        <v>579</v>
      </c>
      <c r="AU106" s="173" t="s">
        <v>3639</v>
      </c>
      <c r="AV106" s="205" t="s">
        <v>3639</v>
      </c>
      <c r="AW106" s="205" t="s">
        <v>3639</v>
      </c>
      <c r="AX106" s="205" t="s">
        <v>3739</v>
      </c>
      <c r="AY106" s="176" t="str">
        <f t="shared" si="5"/>
        <v>CUMPLIDAS</v>
      </c>
      <c r="AZ106" s="55" t="str">
        <f>+IFERROR(VLOOKUP($M106,ACTIVIDADES!$B$9:$T$494,25,0),"")</f>
        <v/>
      </c>
      <c r="BA106" s="55" t="str">
        <f>+IFERROR(VLOOKUP($M106,ACTIVIDADES!$B$9:$T$494,26,0),"")</f>
        <v/>
      </c>
      <c r="BB106" s="55" t="str">
        <f>+IFERROR(VLOOKUP($M106,ACTIVIDADES!$B$9:$T$494,27,0),"")</f>
        <v/>
      </c>
      <c r="BC106" s="55" t="str">
        <f>+IFERROR(VLOOKUP($M106,ACTIVIDADES!$B$9:$T$494,28,0),"")</f>
        <v/>
      </c>
      <c r="BD106" s="55" t="str">
        <f>+IFERROR(VLOOKUP($M106,ACTIVIDADES!$B$9:$T$494,29,0),"")</f>
        <v/>
      </c>
      <c r="BE106" s="55" t="str">
        <f>+IFERROR(VLOOKUP($M106,ACTIVIDADES!$B$9:$T$494,30,0),"")</f>
        <v/>
      </c>
      <c r="BF106" s="58"/>
      <c r="BG106" s="58"/>
      <c r="BH106" s="59"/>
      <c r="BI106" s="59" t="s">
        <v>580</v>
      </c>
      <c r="BJ106" s="60" t="s">
        <v>3635</v>
      </c>
      <c r="BK106" s="61" t="s">
        <v>593</v>
      </c>
      <c r="BL106" s="62"/>
      <c r="BM106" s="55" t="str">
        <f>+IFERROR(VLOOKUP($M106,ACTIVIDADES!$B$9:$T$494,31,0),"")</f>
        <v/>
      </c>
      <c r="BN106" s="55" t="str">
        <f>+IFERROR(VLOOKUP($M106,ACTIVIDADES!$B$9:$T$494,32,0),"")</f>
        <v/>
      </c>
      <c r="BO106" s="55" t="str">
        <f>+IFERROR(VLOOKUP($M106,ACTIVIDADES!$B$9:$T$494,33,0),"")</f>
        <v/>
      </c>
      <c r="BP106" s="55" t="str">
        <f>+IFERROR(VLOOKUP($M106,ACTIVIDADES!$B$9:$T$494,34,0),"")</f>
        <v/>
      </c>
      <c r="BQ106" s="55" t="str">
        <f>+IFERROR(VLOOKUP($M106,ACTIVIDADES!$B$9:$T$494,35,0),"")</f>
        <v/>
      </c>
      <c r="BR106" s="55" t="str">
        <f>+IFERROR(VLOOKUP($M106,ACTIVIDADES!$B$9:$T$494,36,0),"")</f>
        <v/>
      </c>
      <c r="BS106" s="55" t="str">
        <f>+IFERROR(VLOOKUP($M106,ACTIVIDADES!$B$9:$T$494,37,0),"")</f>
        <v/>
      </c>
      <c r="BT106" s="58"/>
      <c r="BU106" s="58"/>
      <c r="BV106" s="59"/>
      <c r="BW106" s="59" t="s">
        <v>580</v>
      </c>
      <c r="BX106" s="60" t="s">
        <v>3635</v>
      </c>
      <c r="BY106" s="61" t="s">
        <v>593</v>
      </c>
      <c r="BZ106" s="62"/>
    </row>
    <row r="107" spans="1:95" ht="93" customHeight="1" x14ac:dyDescent="0.35">
      <c r="A107" s="281">
        <f t="shared" si="7"/>
        <v>99</v>
      </c>
      <c r="B107" s="281" t="s">
        <v>536</v>
      </c>
      <c r="C107" s="281">
        <v>2022</v>
      </c>
      <c r="D107" s="281" t="s">
        <v>3734</v>
      </c>
      <c r="E107" s="214"/>
      <c r="F107" s="281" t="s">
        <v>930</v>
      </c>
      <c r="G107" s="397" t="s">
        <v>4651</v>
      </c>
      <c r="H107" s="283" t="s">
        <v>4808</v>
      </c>
      <c r="I107" s="283"/>
      <c r="J107" s="284" t="s">
        <v>4047</v>
      </c>
      <c r="K107" s="284" t="s">
        <v>4047</v>
      </c>
      <c r="L107" s="285" t="s">
        <v>4044</v>
      </c>
      <c r="M107" s="312" t="s">
        <v>3053</v>
      </c>
      <c r="N107" s="313" t="s">
        <v>3054</v>
      </c>
      <c r="O107" s="312" t="s">
        <v>3055</v>
      </c>
      <c r="P107" s="312">
        <v>1</v>
      </c>
      <c r="Q107" s="314">
        <v>45210</v>
      </c>
      <c r="R107" s="314">
        <v>45657</v>
      </c>
      <c r="S107" s="315">
        <f t="shared" si="8"/>
        <v>66</v>
      </c>
      <c r="T107" s="312" t="s">
        <v>609</v>
      </c>
      <c r="U107" s="312" t="s">
        <v>1164</v>
      </c>
      <c r="V107" s="290">
        <f>+IFERROR(VLOOKUP($M107,ACTIVIDADES!$B$9:$Q$494,10,0),"")</f>
        <v>0</v>
      </c>
      <c r="W107" s="291" t="str">
        <f>+IFERROR(VLOOKUP($M107,ACTIVIDADES!$B$9:$Q$494,11,0)," ")</f>
        <v xml:space="preserve">La actividad se encuentra en proceso; se adelanta la actualización del Manual de Supervisión MN-CO-02 para incorporar un apartado explícito sobre la normatividad aplicable al apoyo a la supervisión y su diferenciación frente a la interventoría.
</v>
      </c>
      <c r="X107" s="292">
        <f>+IFERROR(VLOOKUP($M107,ACTIVIDADES!$B$9:$Q$494,12,0),"")</f>
        <v>0</v>
      </c>
      <c r="Y107" s="293">
        <f>+IFERROR(VLOOKUP($M107,ACTIVIDADES!$B$9:$Q$494,13,0),"")</f>
        <v>46153</v>
      </c>
      <c r="Z107" s="294" t="str">
        <f>+IFERROR(VLOOKUP($M107,ACTIVIDADES!$B$9:$Q$494,14,0),"")</f>
        <v>No se evidencian soportes de la actividad</v>
      </c>
      <c r="AA107" s="290">
        <f>+IFERROR(VLOOKUP($M107,ACTIVIDADES!$B$9:$Q$494,15,0),"")</f>
        <v>0</v>
      </c>
      <c r="AB107" s="295" t="str">
        <f>+IFERROR(VLOOKUP($M107,ACTIVIDADES!$B$9:$Q$494,16,0),"")</f>
        <v>VENCIDO</v>
      </c>
      <c r="AC107" s="296">
        <v>46157</v>
      </c>
      <c r="AD107" s="297">
        <v>0</v>
      </c>
      <c r="AE107" s="316" t="s">
        <v>3741</v>
      </c>
      <c r="AF107" s="297" t="s">
        <v>581</v>
      </c>
      <c r="AG107" s="297" t="s">
        <v>3737</v>
      </c>
      <c r="AH107" s="297" t="s">
        <v>3737</v>
      </c>
      <c r="AI107" s="297" t="s">
        <v>3737</v>
      </c>
      <c r="AJ107" s="299">
        <f>+IFERROR(VLOOKUP($M107,ACTIVIDADES!$B$9:$T$494,17,0),"")</f>
        <v>0</v>
      </c>
      <c r="AK107" s="300" t="str">
        <f>+IFERROR(VLOOKUP($M107,ACTIVIDADES!$B$9:$T$494,18,0),"")</f>
        <v xml:space="preserve">La actividad se encuentra en proceso; se adelanta la actualización del Manual de Supervisión MN-CO-02 para incorporar un apartado explícito sobre la normatividad aplicable al apoyo a la supervisión y su diferenciación frente a la interventoría.
</v>
      </c>
      <c r="AL107" s="300" t="str">
        <f>+IFERROR(VLOOKUP($M107,ACTIVIDADES!$B$9:$T$494,19,0),"")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107" s="299" t="str">
        <f>+IFERROR(VLOOKUP($M107,ACTIVIDADES!$B$9:$X$495,20,0),0)</f>
        <v>11/07/206</v>
      </c>
      <c r="AN107" s="299" t="str">
        <f>+IFERROR(VLOOKUP($M107,ACTIVIDADES!$B$9:$X$495,21,0),0)</f>
        <v>Se incluye proyecto de actualización de manual de contratación, revisado por proceso de análisis y mejora continua, en espera de firmas de direcivos. Soporte activida GC_Ac12</v>
      </c>
      <c r="AO107" s="299">
        <f>+IFERROR(VLOOKUP($M107,ACTIVIDADES!$B$9:$X$495,22,0),0)</f>
        <v>0.6</v>
      </c>
      <c r="AP107" s="301" t="str">
        <f>+IFERROR(VLOOKUP($M107,ACTIVIDADES!$B$9:$X$495,23,0),0)</f>
        <v>EN EJECUCIÓN</v>
      </c>
      <c r="AQ107" s="302">
        <v>46230</v>
      </c>
      <c r="AR107" s="299">
        <v>0.6</v>
      </c>
      <c r="AS107" s="303" t="s">
        <v>3965</v>
      </c>
      <c r="AT107" s="297" t="s">
        <v>4</v>
      </c>
      <c r="AU107" s="303" t="s">
        <v>3639</v>
      </c>
      <c r="AV107" s="249" t="s">
        <v>3639</v>
      </c>
      <c r="AW107" s="249" t="s">
        <v>3639</v>
      </c>
      <c r="AX107" s="303" t="s">
        <v>3739</v>
      </c>
      <c r="AY107" s="176" t="str">
        <f t="shared" si="5"/>
        <v>EN EJECUCIÓN</v>
      </c>
      <c r="AZ107" s="55" t="str">
        <f>+IFERROR(VLOOKUP($M107,ACTIVIDADES!$B$9:$T$494,25,0),"")</f>
        <v/>
      </c>
      <c r="BA107" s="55" t="str">
        <f>+IFERROR(VLOOKUP($M107,ACTIVIDADES!$B$9:$T$494,26,0),"")</f>
        <v/>
      </c>
      <c r="BB107" s="55" t="str">
        <f>+IFERROR(VLOOKUP($M107,ACTIVIDADES!$B$9:$T$494,27,0),"")</f>
        <v/>
      </c>
      <c r="BC107" s="55" t="str">
        <f>+IFERROR(VLOOKUP($M107,ACTIVIDADES!$B$9:$T$494,28,0),"")</f>
        <v/>
      </c>
      <c r="BD107" s="55" t="str">
        <f>+IFERROR(VLOOKUP($M107,ACTIVIDADES!$B$9:$T$494,29,0),"")</f>
        <v/>
      </c>
      <c r="BE107" s="55" t="str">
        <f>+IFERROR(VLOOKUP($M107,ACTIVIDADES!$B$9:$T$494,30,0),"")</f>
        <v/>
      </c>
      <c r="BF107" s="58"/>
      <c r="BG107" s="58"/>
      <c r="BH107" s="59"/>
      <c r="BI107" s="59" t="s">
        <v>580</v>
      </c>
      <c r="BJ107" s="60" t="s">
        <v>3635</v>
      </c>
      <c r="BK107" s="61" t="s">
        <v>593</v>
      </c>
      <c r="BL107" s="62"/>
      <c r="BM107" s="55" t="str">
        <f>+IFERROR(VLOOKUP($M107,ACTIVIDADES!$B$9:$T$494,31,0),"")</f>
        <v/>
      </c>
      <c r="BN107" s="55" t="str">
        <f>+IFERROR(VLOOKUP($M107,ACTIVIDADES!$B$9:$T$494,32,0),"")</f>
        <v/>
      </c>
      <c r="BO107" s="55" t="str">
        <f>+IFERROR(VLOOKUP($M107,ACTIVIDADES!$B$9:$T$494,33,0),"")</f>
        <v/>
      </c>
      <c r="BP107" s="55" t="str">
        <f>+IFERROR(VLOOKUP($M107,ACTIVIDADES!$B$9:$T$494,34,0),"")</f>
        <v/>
      </c>
      <c r="BQ107" s="55" t="str">
        <f>+IFERROR(VLOOKUP($M107,ACTIVIDADES!$B$9:$T$494,35,0),"")</f>
        <v/>
      </c>
      <c r="BR107" s="55" t="str">
        <f>+IFERROR(VLOOKUP($M107,ACTIVIDADES!$B$9:$T$494,36,0),"")</f>
        <v/>
      </c>
      <c r="BS107" s="55" t="str">
        <f>+IFERROR(VLOOKUP($M107,ACTIVIDADES!$B$9:$T$494,37,0),"")</f>
        <v/>
      </c>
      <c r="BT107" s="58"/>
      <c r="BU107" s="58"/>
      <c r="BV107" s="59"/>
      <c r="BW107" s="59" t="s">
        <v>580</v>
      </c>
      <c r="BX107" s="60" t="s">
        <v>3635</v>
      </c>
      <c r="BY107" s="61" t="s">
        <v>593</v>
      </c>
      <c r="BZ107" s="62"/>
      <c r="CA107" s="7"/>
      <c r="CB107" s="7"/>
      <c r="CC107" s="7"/>
      <c r="CD107" s="7"/>
      <c r="CE107" s="7"/>
      <c r="CF107" s="7"/>
      <c r="CG107" s="7"/>
      <c r="CH107" s="7"/>
      <c r="CI107" s="7"/>
      <c r="CJ107" s="7"/>
      <c r="CK107" s="7"/>
      <c r="CL107" s="7"/>
      <c r="CM107" s="7"/>
      <c r="CN107" s="7"/>
      <c r="CO107" s="7"/>
      <c r="CP107" s="7"/>
      <c r="CQ107" s="7"/>
    </row>
    <row r="108" spans="1:95" ht="93" customHeight="1" x14ac:dyDescent="0.35">
      <c r="A108" s="215">
        <f t="shared" si="7"/>
        <v>100</v>
      </c>
      <c r="B108" s="215" t="s">
        <v>536</v>
      </c>
      <c r="C108" s="215">
        <v>2022</v>
      </c>
      <c r="D108" s="215" t="s">
        <v>3750</v>
      </c>
      <c r="E108" s="214"/>
      <c r="F108" s="215" t="s">
        <v>930</v>
      </c>
      <c r="G108" s="399" t="s">
        <v>4651</v>
      </c>
      <c r="H108" s="216" t="s">
        <v>4808</v>
      </c>
      <c r="I108" s="216" t="s">
        <v>3640</v>
      </c>
      <c r="J108" s="215" t="s">
        <v>4048</v>
      </c>
      <c r="K108" s="215" t="s">
        <v>4048</v>
      </c>
      <c r="L108" s="217" t="s">
        <v>2282</v>
      </c>
      <c r="M108" s="242" t="s">
        <v>2231</v>
      </c>
      <c r="N108" s="242" t="s">
        <v>2232</v>
      </c>
      <c r="O108" s="242" t="s">
        <v>2066</v>
      </c>
      <c r="P108" s="242">
        <v>1</v>
      </c>
      <c r="Q108" s="243">
        <v>45210</v>
      </c>
      <c r="R108" s="243">
        <v>45656</v>
      </c>
      <c r="S108" s="244">
        <f t="shared" si="8"/>
        <v>65.850000000000009</v>
      </c>
      <c r="T108" s="242" t="s">
        <v>611</v>
      </c>
      <c r="U108" s="242" t="s">
        <v>1164</v>
      </c>
      <c r="V108" s="221">
        <f>+IFERROR(VLOOKUP($M108,ACTIVIDADES!$B$9:$Q$494,10,0),"")</f>
        <v>1</v>
      </c>
      <c r="W108" s="222" t="str">
        <f>+IFERROR(VLOOKUP($M108,ACTIVIDADES!$B$9:$Q$494,11,0)," ")</f>
        <v xml:space="preserve">Acción establecida en el Plan de Mejoramiento suscrito el 10 de octubre de 2023,  como resultado de la denuncia 2022-249899-82111-D
La acción de mejora finaliza el 30 de Diciembre  de 2024
Se evidenció que, respecto de este hallazgo y en aplicación de la Ley 1952 de 2019, la Procuraduría General de la Nación ejerce poder preferente; en consecuencia, este proceso carece de competencia para adelantar actuaciones. Como soporte, se anexa la evidencia de la solicitud y de la remisión de la información al ente de control.                                                                                                                                                            
Por lo anterior en la acción de mejora, queda cumplida extemporaneamente
</v>
      </c>
      <c r="X108" s="223" t="str">
        <f>+IFERROR(VLOOKUP($M108,ACTIVIDADES!$B$9:$Q$494,12,0),"")</f>
        <v>https://dnbcgovco-my.sharepoint.com/:f:/g/personal/planeacion_dnbc_gov_co/IgAaKA0iGbreQY4jAc43O5sTAaiIVAetv0MYWfwUMiBJIVE?e=dYmqmQ</v>
      </c>
      <c r="Y108" s="224">
        <f>+IFERROR(VLOOKUP($M108,ACTIVIDADES!$B$9:$Q$494,13,0),"")</f>
        <v>46153</v>
      </c>
      <c r="Z108" s="221" t="str">
        <f>+IFERROR(VLOOKUP($M108,ACTIVIDADES!$B$9:$Q$494,14,0),"")</f>
        <v>Cumplida en seguimiento diciembre 2025</v>
      </c>
      <c r="AA108" s="221">
        <f>+IFERROR(VLOOKUP($M108,ACTIVIDADES!$B$9:$Q$494,15,0),"")</f>
        <v>1</v>
      </c>
      <c r="AB108" s="225" t="str">
        <f>+IFERROR(VLOOKUP($M108,ACTIVIDADES!$B$9:$Q$494,16,0),"")</f>
        <v>CUMPLIDO</v>
      </c>
      <c r="AC108" s="240">
        <v>46157</v>
      </c>
      <c r="AD108" s="139">
        <v>1</v>
      </c>
      <c r="AE108" s="227" t="s">
        <v>3951</v>
      </c>
      <c r="AF108" s="139" t="s">
        <v>578</v>
      </c>
      <c r="AG108" s="139" t="s">
        <v>3737</v>
      </c>
      <c r="AH108" s="139" t="s">
        <v>593</v>
      </c>
      <c r="AI108" s="139" t="s">
        <v>3752</v>
      </c>
      <c r="AJ108" s="141">
        <f>+IFERROR(VLOOKUP($M108,ACTIVIDADES!$B$9:$T$494,17,0),"")</f>
        <v>0</v>
      </c>
      <c r="AK108" s="229" t="str">
        <f>+IFERROR(VLOOKUP($M108,ACTIVIDADES!$B$9:$T$494,18,0),"")</f>
        <v>Si reporte segundo trimestre</v>
      </c>
      <c r="AL108" s="229" t="str">
        <f>+IFERROR(VLOOKUP($M108,ACTIVIDADES!$B$9:$T$494,19,0),"")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108" s="141">
        <f>+IFERROR(VLOOKUP($M108,ACTIVIDADES!$B$9:$X$495,20,0),0)</f>
        <v>46213</v>
      </c>
      <c r="AN108" s="141" t="str">
        <f>+IFERROR(VLOOKUP($M108,ACTIVIDADES!$B$9:$X$495,21,0),0)</f>
        <v>No se recibe reporte segundo trimestre. No obstante, actividad reportada como cumplida en primer trimestre</v>
      </c>
      <c r="AO108" s="141">
        <f>+IFERROR(VLOOKUP($M108,ACTIVIDADES!$B$9:$X$495,22,0),0)</f>
        <v>1</v>
      </c>
      <c r="AP108" s="230" t="str">
        <f>+IFERROR(VLOOKUP($M108,ACTIVIDADES!$B$9:$X$495,23,0),0)</f>
        <v>CUMPLIDO</v>
      </c>
      <c r="AQ108" s="239">
        <v>46230</v>
      </c>
      <c r="AR108" s="141">
        <v>1</v>
      </c>
      <c r="AS108" s="227" t="s">
        <v>3951</v>
      </c>
      <c r="AT108" s="139" t="s">
        <v>579</v>
      </c>
      <c r="AU108" s="169" t="s">
        <v>3639</v>
      </c>
      <c r="AV108" s="198" t="s">
        <v>3639</v>
      </c>
      <c r="AW108" s="198" t="s">
        <v>3639</v>
      </c>
      <c r="AX108" s="198" t="s">
        <v>3739</v>
      </c>
      <c r="AY108" s="176" t="str">
        <f t="shared" si="5"/>
        <v>CUMPLIDAS</v>
      </c>
      <c r="AZ108" s="55" t="str">
        <f>+IFERROR(VLOOKUP($M108,ACTIVIDADES!$B$9:$T$494,25,0),"")</f>
        <v/>
      </c>
      <c r="BA108" s="55" t="str">
        <f>+IFERROR(VLOOKUP($M108,ACTIVIDADES!$B$9:$T$494,26,0),"")</f>
        <v/>
      </c>
      <c r="BB108" s="55" t="str">
        <f>+IFERROR(VLOOKUP($M108,ACTIVIDADES!$B$9:$T$494,27,0),"")</f>
        <v/>
      </c>
      <c r="BC108" s="55" t="str">
        <f>+IFERROR(VLOOKUP($M108,ACTIVIDADES!$B$9:$T$494,28,0),"")</f>
        <v/>
      </c>
      <c r="BD108" s="55" t="str">
        <f>+IFERROR(VLOOKUP($M108,ACTIVIDADES!$B$9:$T$494,29,0),"")</f>
        <v/>
      </c>
      <c r="BE108" s="55" t="str">
        <f>+IFERROR(VLOOKUP($M108,ACTIVIDADES!$B$9:$T$494,30,0),"")</f>
        <v/>
      </c>
      <c r="BF108" s="58"/>
      <c r="BG108" s="58"/>
      <c r="BH108" s="59"/>
      <c r="BI108" s="59" t="s">
        <v>580</v>
      </c>
      <c r="BJ108" s="60" t="s">
        <v>3635</v>
      </c>
      <c r="BK108" s="61" t="s">
        <v>593</v>
      </c>
      <c r="BL108" s="62"/>
      <c r="BM108" s="55" t="str">
        <f>+IFERROR(VLOOKUP($M108,ACTIVIDADES!$B$9:$T$494,31,0),"")</f>
        <v/>
      </c>
      <c r="BN108" s="55" t="str">
        <f>+IFERROR(VLOOKUP($M108,ACTIVIDADES!$B$9:$T$494,32,0),"")</f>
        <v/>
      </c>
      <c r="BO108" s="55" t="str">
        <f>+IFERROR(VLOOKUP($M108,ACTIVIDADES!$B$9:$T$494,33,0),"")</f>
        <v/>
      </c>
      <c r="BP108" s="55" t="str">
        <f>+IFERROR(VLOOKUP($M108,ACTIVIDADES!$B$9:$T$494,34,0),"")</f>
        <v/>
      </c>
      <c r="BQ108" s="55" t="str">
        <f>+IFERROR(VLOOKUP($M108,ACTIVIDADES!$B$9:$T$494,35,0),"")</f>
        <v/>
      </c>
      <c r="BR108" s="55" t="str">
        <f>+IFERROR(VLOOKUP($M108,ACTIVIDADES!$B$9:$T$494,36,0),"")</f>
        <v/>
      </c>
      <c r="BS108" s="55" t="str">
        <f>+IFERROR(VLOOKUP($M108,ACTIVIDADES!$B$9:$T$494,37,0),"")</f>
        <v/>
      </c>
      <c r="BT108" s="58"/>
      <c r="BU108" s="58"/>
      <c r="BV108" s="59"/>
      <c r="BW108" s="59" t="s">
        <v>580</v>
      </c>
      <c r="BX108" s="60" t="s">
        <v>3635</v>
      </c>
      <c r="BY108" s="61" t="s">
        <v>593</v>
      </c>
      <c r="BZ108" s="62"/>
    </row>
    <row r="109" spans="1:95" customFormat="1" ht="93" customHeight="1" x14ac:dyDescent="0.35">
      <c r="A109" s="40">
        <f t="shared" si="7"/>
        <v>101</v>
      </c>
      <c r="B109" s="40" t="s">
        <v>536</v>
      </c>
      <c r="C109" s="40">
        <v>2022</v>
      </c>
      <c r="D109" s="40" t="s">
        <v>3734</v>
      </c>
      <c r="E109" s="323"/>
      <c r="F109" s="40" t="s">
        <v>931</v>
      </c>
      <c r="G109" s="109" t="s">
        <v>4651</v>
      </c>
      <c r="H109" s="42" t="s">
        <v>545</v>
      </c>
      <c r="I109" s="42"/>
      <c r="J109" s="43" t="s">
        <v>4049</v>
      </c>
      <c r="K109" s="43" t="s">
        <v>4049</v>
      </c>
      <c r="L109" s="44" t="s">
        <v>4050</v>
      </c>
      <c r="M109" s="63" t="s">
        <v>3061</v>
      </c>
      <c r="N109" s="64" t="s">
        <v>3062</v>
      </c>
      <c r="O109" s="63" t="s">
        <v>3063</v>
      </c>
      <c r="P109" s="63">
        <v>1</v>
      </c>
      <c r="Q109" s="65">
        <v>45210</v>
      </c>
      <c r="R109" s="65">
        <v>45657</v>
      </c>
      <c r="S109" s="66">
        <f t="shared" si="8"/>
        <v>66</v>
      </c>
      <c r="T109" s="63" t="s">
        <v>609</v>
      </c>
      <c r="U109" s="63" t="s">
        <v>1164</v>
      </c>
      <c r="V109" s="49">
        <f>+IFERROR(VLOOKUP($M109,ACTIVIDADES!$B$9:$Q$494,10,0),"")</f>
        <v>0</v>
      </c>
      <c r="W109" s="50" t="str">
        <f>+IFERROR(VLOOKUP($M109,ACTIVIDADES!$B$9:$Q$494,11,0)," ")</f>
        <v>Actividad en desarrollo; se trabaja en la actualización del Manual de Supervisión MN-CO-02 para asociar formalmente los formatos de informes de actividades, seguimiento, informes periódicos y finales.</v>
      </c>
      <c r="X109" s="61">
        <f>+IFERROR(VLOOKUP($M109,ACTIVIDADES!$B$9:$Q$494,12,0),"")</f>
        <v>0</v>
      </c>
      <c r="Y109" s="52">
        <f>+IFERROR(VLOOKUP($M109,ACTIVIDADES!$B$9:$Q$494,13,0),"")</f>
        <v>46153</v>
      </c>
      <c r="Z109" s="53" t="str">
        <f>+IFERROR(VLOOKUP($M109,ACTIVIDADES!$B$9:$Q$494,14,0),"")</f>
        <v>No se evidencian soportes de la actividad</v>
      </c>
      <c r="AA109" s="49">
        <f>+IFERROR(VLOOKUP($M109,ACTIVIDADES!$B$9:$Q$494,15,0),"")</f>
        <v>0</v>
      </c>
      <c r="AB109" s="54" t="str">
        <f>+IFERROR(VLOOKUP($M109,ACTIVIDADES!$B$9:$Q$494,16,0),"")</f>
        <v>VENCIDO</v>
      </c>
      <c r="AC109" s="144">
        <v>46157</v>
      </c>
      <c r="AD109" s="29">
        <v>0</v>
      </c>
      <c r="AE109" s="30" t="s">
        <v>3741</v>
      </c>
      <c r="AF109" s="29" t="s">
        <v>581</v>
      </c>
      <c r="AG109" s="29" t="s">
        <v>3737</v>
      </c>
      <c r="AH109" s="29" t="s">
        <v>3737</v>
      </c>
      <c r="AI109" s="29" t="s">
        <v>3737</v>
      </c>
      <c r="AJ109" s="55">
        <f>+IFERROR(VLOOKUP($M109,ACTIVIDADES!$B$9:$T$494,17,0),"")</f>
        <v>0</v>
      </c>
      <c r="AK109" s="80" t="str">
        <f>+IFERROR(VLOOKUP($M109,ACTIVIDADES!$B$9:$T$494,18,0),"")</f>
        <v>Actividad en desarrollo; se trabaja en la actualización del Manual de Supervisión MN-CO-02 para asociar formalmente los formatos de informes de actividades, seguimiento, informes periódicos y finales.</v>
      </c>
      <c r="AL109" s="80" t="str">
        <f>+IFERROR(VLOOKUP($M109,ACTIVIDADES!$B$9:$T$494,19,0),"")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109" s="55" t="str">
        <f>+IFERROR(VLOOKUP($M109,ACTIVIDADES!$B$9:$X$495,20,0),0)</f>
        <v>11/07/206</v>
      </c>
      <c r="AN109" s="55" t="str">
        <f>+IFERROR(VLOOKUP($M109,ACTIVIDADES!$B$9:$X$495,21,0),0)</f>
        <v>Se incluye proyecto de actualización de manual de contratación, revisado por proceso de análisis y mejora continua, en espera de firmas de direcivos. Soporte activida GC_Ac12</v>
      </c>
      <c r="AO109" s="55">
        <f>+IFERROR(VLOOKUP($M109,ACTIVIDADES!$B$9:$X$495,22,0),0)</f>
        <v>0.6</v>
      </c>
      <c r="AP109" s="145" t="str">
        <f>+IFERROR(VLOOKUP($M109,ACTIVIDADES!$B$9:$X$495,23,0),0)</f>
        <v>EN EJECUCIÓN</v>
      </c>
      <c r="AQ109" s="88">
        <v>46230</v>
      </c>
      <c r="AR109" s="55">
        <v>0.6</v>
      </c>
      <c r="AS109" s="57" t="s">
        <v>3965</v>
      </c>
      <c r="AT109" s="29" t="s">
        <v>4</v>
      </c>
      <c r="AU109" s="57" t="s">
        <v>3639</v>
      </c>
      <c r="AV109" s="193" t="s">
        <v>3639</v>
      </c>
      <c r="AW109" s="193" t="s">
        <v>3639</v>
      </c>
      <c r="AX109" s="57" t="s">
        <v>3739</v>
      </c>
      <c r="AY109" s="176" t="str">
        <f t="shared" si="5"/>
        <v>EN EJECUCIÓN</v>
      </c>
      <c r="AZ109" s="55" t="str">
        <f>+IFERROR(VLOOKUP($M109,ACTIVIDADES!$B$9:$T$494,25,0),"")</f>
        <v/>
      </c>
      <c r="BA109" s="55" t="str">
        <f>+IFERROR(VLOOKUP($M109,ACTIVIDADES!$B$9:$T$494,26,0),"")</f>
        <v/>
      </c>
      <c r="BB109" s="55" t="str">
        <f>+IFERROR(VLOOKUP($M109,ACTIVIDADES!$B$9:$T$494,27,0),"")</f>
        <v/>
      </c>
      <c r="BC109" s="55" t="str">
        <f>+IFERROR(VLOOKUP($M109,ACTIVIDADES!$B$9:$T$494,28,0),"")</f>
        <v/>
      </c>
      <c r="BD109" s="55" t="str">
        <f>+IFERROR(VLOOKUP($M109,ACTIVIDADES!$B$9:$T$494,29,0),"")</f>
        <v/>
      </c>
      <c r="BE109" s="55" t="str">
        <f>+IFERROR(VLOOKUP($M109,ACTIVIDADES!$B$9:$T$494,30,0),"")</f>
        <v/>
      </c>
      <c r="BF109" s="58"/>
      <c r="BG109" s="58"/>
      <c r="BH109" s="59"/>
      <c r="BI109" s="59" t="s">
        <v>580</v>
      </c>
      <c r="BJ109" s="60" t="s">
        <v>3635</v>
      </c>
      <c r="BK109" s="61" t="s">
        <v>593</v>
      </c>
      <c r="BL109" s="62"/>
      <c r="BM109" s="55" t="str">
        <f>+IFERROR(VLOOKUP($M109,ACTIVIDADES!$B$9:$T$494,31,0),"")</f>
        <v/>
      </c>
      <c r="BN109" s="55" t="str">
        <f>+IFERROR(VLOOKUP($M109,ACTIVIDADES!$B$9:$T$494,32,0),"")</f>
        <v/>
      </c>
      <c r="BO109" s="55" t="str">
        <f>+IFERROR(VLOOKUP($M109,ACTIVIDADES!$B$9:$T$494,33,0),"")</f>
        <v/>
      </c>
      <c r="BP109" s="55" t="str">
        <f>+IFERROR(VLOOKUP($M109,ACTIVIDADES!$B$9:$T$494,34,0),"")</f>
        <v/>
      </c>
      <c r="BQ109" s="55" t="str">
        <f>+IFERROR(VLOOKUP($M109,ACTIVIDADES!$B$9:$T$494,35,0),"")</f>
        <v/>
      </c>
      <c r="BR109" s="55" t="str">
        <f>+IFERROR(VLOOKUP($M109,ACTIVIDADES!$B$9:$T$494,36,0),"")</f>
        <v/>
      </c>
      <c r="BS109" s="55" t="str">
        <f>+IFERROR(VLOOKUP($M109,ACTIVIDADES!$B$9:$T$494,37,0),"")</f>
        <v/>
      </c>
      <c r="BT109" s="58"/>
      <c r="BU109" s="58"/>
      <c r="BV109" s="59"/>
      <c r="BW109" s="59" t="s">
        <v>580</v>
      </c>
      <c r="BX109" s="60" t="s">
        <v>3635</v>
      </c>
      <c r="BY109" s="61" t="s">
        <v>593</v>
      </c>
      <c r="BZ109" s="62"/>
      <c r="CA109" s="7"/>
      <c r="CB109" s="7"/>
      <c r="CC109" s="7"/>
      <c r="CD109" s="7"/>
      <c r="CE109" s="7"/>
      <c r="CF109" s="7"/>
      <c r="CG109" s="7"/>
      <c r="CH109" s="7"/>
      <c r="CI109" s="7"/>
      <c r="CJ109" s="7"/>
      <c r="CK109" s="7"/>
      <c r="CL109" s="7"/>
      <c r="CM109" s="7"/>
      <c r="CN109" s="7"/>
      <c r="CO109" s="7"/>
      <c r="CP109" s="7"/>
      <c r="CQ109" s="7"/>
    </row>
    <row r="110" spans="1:95" ht="93" customHeight="1" x14ac:dyDescent="0.35">
      <c r="A110" s="281">
        <f t="shared" si="7"/>
        <v>102</v>
      </c>
      <c r="B110" s="281" t="s">
        <v>536</v>
      </c>
      <c r="C110" s="281">
        <v>2022</v>
      </c>
      <c r="D110" s="281" t="s">
        <v>3734</v>
      </c>
      <c r="E110" s="323"/>
      <c r="F110" s="281" t="s">
        <v>665</v>
      </c>
      <c r="G110" s="303" t="s">
        <v>540</v>
      </c>
      <c r="H110" s="283" t="s">
        <v>4051</v>
      </c>
      <c r="I110" s="283"/>
      <c r="J110" s="281" t="s">
        <v>5136</v>
      </c>
      <c r="K110" s="281" t="s">
        <v>5136</v>
      </c>
      <c r="L110" s="285" t="s">
        <v>5437</v>
      </c>
      <c r="M110" s="312" t="s">
        <v>2431</v>
      </c>
      <c r="N110" s="312" t="s">
        <v>2432</v>
      </c>
      <c r="O110" s="312" t="s">
        <v>2433</v>
      </c>
      <c r="P110" s="312">
        <v>13</v>
      </c>
      <c r="Q110" s="314">
        <v>45280</v>
      </c>
      <c r="R110" s="314">
        <v>45688</v>
      </c>
      <c r="S110" s="315">
        <f t="shared" si="8"/>
        <v>60.150000000000006</v>
      </c>
      <c r="T110" s="312" t="s">
        <v>666</v>
      </c>
      <c r="U110" s="312" t="s">
        <v>1164</v>
      </c>
      <c r="V110" s="290">
        <f>+IFERROR(VLOOKUP($M110,ACTIVIDADES!$B$9:$Q$494,10,0),"")</f>
        <v>1</v>
      </c>
      <c r="W110" s="292" t="str">
        <f>+IFERROR(VLOOKUP($M110,ACTIVIDADES!$B$9:$Q$494,11,0)," ")</f>
        <v xml:space="preserve">Se realiza conciliaciones mes Enero, Febrero y Marzo </v>
      </c>
      <c r="X110" s="321" t="str">
        <f>+IFERROR(VLOOKUP($M110,ACTIVIDADES!$B$9:$Q$494,12,0),"")</f>
        <v>https://dnbcgovco-my.sharepoint.com/:f:/g/personal/planeacion_dnbc_gov_co/IgDMY_XQ1jR3TKXPVu3gv-GkAb6cB7VyvD-oW_GNLr4cYF0?e=DBznEw</v>
      </c>
      <c r="Y110" s="293">
        <f>+IFERROR(VLOOKUP($M110,ACTIVIDADES!$B$9:$Q$494,13,0),"")</f>
        <v>46153</v>
      </c>
      <c r="Z110" s="290" t="str">
        <f>+IFERROR(VLOOKUP($M110,ACTIVIDADES!$B$9:$Q$494,14,0),"")</f>
        <v>Se encuentran evidencias de las conciliaciones del primer trimestre del año</v>
      </c>
      <c r="AA110" s="290">
        <f>+IFERROR(VLOOKUP($M110,ACTIVIDADES!$B$9:$Q$494,15,0),"")</f>
        <v>1</v>
      </c>
      <c r="AB110" s="295" t="str">
        <f>+IFERROR(VLOOKUP($M110,ACTIVIDADES!$B$9:$Q$494,16,0),"")</f>
        <v>CUMPLIDO</v>
      </c>
      <c r="AC110" s="296">
        <v>46171</v>
      </c>
      <c r="AD110" s="298">
        <v>0.3</v>
      </c>
      <c r="AE110" s="298" t="s">
        <v>4052</v>
      </c>
      <c r="AF110" s="297" t="s">
        <v>578</v>
      </c>
      <c r="AG110" s="297" t="s">
        <v>3737</v>
      </c>
      <c r="AH110" s="297" t="s">
        <v>593</v>
      </c>
      <c r="AI110" s="297" t="s">
        <v>3752</v>
      </c>
      <c r="AJ110" s="299">
        <f>+IFERROR(VLOOKUP($M110,ACTIVIDADES!$B$9:$T$494,17,0),"")</f>
        <v>1</v>
      </c>
      <c r="AK110" s="300" t="str">
        <f>+IFERROR(VLOOKUP($M110,ACTIVIDADES!$B$9:$T$494,18,0),"")</f>
        <v>Se realiza conciliaciones mes de abril mayo y junio esta en preparacion</v>
      </c>
      <c r="AL110" s="300" t="str">
        <f>+IFERROR(VLOOKUP($M110,ACTIVIDADES!$B$9:$T$494,19,0),"")</f>
        <v>https://dnbcgovco-my.sharepoint.com/:f:/g/personal/planeacion_dnbc_gov_co/IgDlTTkE6gPMRZjTETbxch7dATaSM_TE5-agvqb3k7QgaDY?e=0V1Jx7</v>
      </c>
      <c r="AM110" s="299" t="str">
        <f>+IFERROR(VLOOKUP($M110,ACTIVIDADES!$B$9:$X$495,20,0),0)</f>
        <v>11/07/206</v>
      </c>
      <c r="AN110" s="299" t="str">
        <f>+IFERROR(VLOOKUP($M110,ACTIVIDADES!$B$9:$X$495,21,0),0)</f>
        <v>Actividad reportada con cumplimiento en el primer trimestre 2026. Se remiten evidencias de que la actividad continua</v>
      </c>
      <c r="AO110" s="299">
        <f>+IFERROR(VLOOKUP($M110,ACTIVIDADES!$B$9:$X$495,22,0),0)</f>
        <v>1</v>
      </c>
      <c r="AP110" s="304" t="str">
        <f>+IFERROR(VLOOKUP($M110,ACTIVIDADES!$B$9:$X$495,23,0),0)</f>
        <v>CUMPLIDO</v>
      </c>
      <c r="AQ110" s="247">
        <v>46230</v>
      </c>
      <c r="AR110" s="334">
        <v>0.6</v>
      </c>
      <c r="AS110" s="335" t="s">
        <v>4053</v>
      </c>
      <c r="AT110" s="297" t="s">
        <v>4</v>
      </c>
      <c r="AU110" s="249" t="s">
        <v>3639</v>
      </c>
      <c r="AV110" s="249" t="s">
        <v>3639</v>
      </c>
      <c r="AW110" s="249" t="s">
        <v>3639</v>
      </c>
      <c r="AX110" s="303" t="s">
        <v>3739</v>
      </c>
      <c r="AY110" s="176" t="str">
        <f t="shared" si="5"/>
        <v>EN EJECUCIÓN</v>
      </c>
      <c r="AZ110" s="55" t="str">
        <f>+IFERROR(VLOOKUP($M110,ACTIVIDADES!$B$9:$T$494,25,0),"")</f>
        <v/>
      </c>
      <c r="BA110" s="55" t="str">
        <f>+IFERROR(VLOOKUP($M110,ACTIVIDADES!$B$9:$T$494,26,0),"")</f>
        <v/>
      </c>
      <c r="BB110" s="55" t="str">
        <f>+IFERROR(VLOOKUP($M110,ACTIVIDADES!$B$9:$T$494,27,0),"")</f>
        <v/>
      </c>
      <c r="BC110" s="55" t="str">
        <f>+IFERROR(VLOOKUP($M110,ACTIVIDADES!$B$9:$T$494,28,0),"")</f>
        <v/>
      </c>
      <c r="BD110" s="55" t="str">
        <f>+IFERROR(VLOOKUP($M110,ACTIVIDADES!$B$9:$T$494,29,0),"")</f>
        <v/>
      </c>
      <c r="BE110" s="55" t="str">
        <f>+IFERROR(VLOOKUP($M110,ACTIVIDADES!$B$9:$T$494,30,0),"")</f>
        <v/>
      </c>
      <c r="BF110" s="58"/>
      <c r="BG110" s="58"/>
      <c r="BH110" s="59"/>
      <c r="BI110" s="59" t="s">
        <v>580</v>
      </c>
      <c r="BJ110" s="60" t="s">
        <v>3635</v>
      </c>
      <c r="BK110" s="61" t="s">
        <v>593</v>
      </c>
      <c r="BL110" s="62"/>
      <c r="BM110" s="55" t="str">
        <f>+IFERROR(VLOOKUP($M110,ACTIVIDADES!$B$9:$T$494,31,0),"")</f>
        <v/>
      </c>
      <c r="BN110" s="55" t="str">
        <f>+IFERROR(VLOOKUP($M110,ACTIVIDADES!$B$9:$T$494,32,0),"")</f>
        <v/>
      </c>
      <c r="BO110" s="55" t="str">
        <f>+IFERROR(VLOOKUP($M110,ACTIVIDADES!$B$9:$T$494,33,0),"")</f>
        <v/>
      </c>
      <c r="BP110" s="55" t="str">
        <f>+IFERROR(VLOOKUP($M110,ACTIVIDADES!$B$9:$T$494,34,0),"")</f>
        <v/>
      </c>
      <c r="BQ110" s="55" t="str">
        <f>+IFERROR(VLOOKUP($M110,ACTIVIDADES!$B$9:$T$494,35,0),"")</f>
        <v/>
      </c>
      <c r="BR110" s="55" t="str">
        <f>+IFERROR(VLOOKUP($M110,ACTIVIDADES!$B$9:$T$494,36,0),"")</f>
        <v/>
      </c>
      <c r="BS110" s="55" t="str">
        <f>+IFERROR(VLOOKUP($M110,ACTIVIDADES!$B$9:$T$494,37,0),"")</f>
        <v/>
      </c>
      <c r="BT110" s="58"/>
      <c r="BU110" s="58"/>
      <c r="BV110" s="59"/>
      <c r="BW110" s="59" t="s">
        <v>580</v>
      </c>
      <c r="BX110" s="60" t="s">
        <v>3635</v>
      </c>
      <c r="BY110" s="61" t="s">
        <v>593</v>
      </c>
      <c r="BZ110" s="62"/>
    </row>
    <row r="111" spans="1:95" customFormat="1" ht="93" customHeight="1" x14ac:dyDescent="0.35">
      <c r="A111" s="40">
        <f t="shared" si="7"/>
        <v>103</v>
      </c>
      <c r="B111" s="40" t="s">
        <v>536</v>
      </c>
      <c r="C111" s="40">
        <v>2022</v>
      </c>
      <c r="D111" s="40" t="s">
        <v>3734</v>
      </c>
      <c r="E111" s="323"/>
      <c r="F111" s="40" t="s">
        <v>938</v>
      </c>
      <c r="G111" s="57" t="s">
        <v>540</v>
      </c>
      <c r="H111" s="42" t="s">
        <v>4054</v>
      </c>
      <c r="I111" s="42"/>
      <c r="J111" s="40" t="s">
        <v>4055</v>
      </c>
      <c r="K111" s="40" t="s">
        <v>4055</v>
      </c>
      <c r="L111" s="44" t="s">
        <v>5438</v>
      </c>
      <c r="M111" s="63" t="s">
        <v>3078</v>
      </c>
      <c r="N111" s="63" t="s">
        <v>3079</v>
      </c>
      <c r="O111" s="63" t="s">
        <v>5703</v>
      </c>
      <c r="P111" s="63">
        <v>1</v>
      </c>
      <c r="Q111" s="65">
        <v>45280</v>
      </c>
      <c r="R111" s="65">
        <v>45322</v>
      </c>
      <c r="S111" s="66">
        <f t="shared" si="8"/>
        <v>6.1499999999999995</v>
      </c>
      <c r="T111" s="63" t="s">
        <v>609</v>
      </c>
      <c r="U111" s="63" t="s">
        <v>1164</v>
      </c>
      <c r="V111" s="49">
        <f>+IFERROR(VLOOKUP($M111,ACTIVIDADES!$B$9:$Q$494,10,0),"")</f>
        <v>1</v>
      </c>
      <c r="W111" s="61" t="str">
        <f>+IFERROR(VLOOKUP($M111,ACTIVIDADES!$B$9:$Q$494,11,0)," ")</f>
        <v xml:space="preserve">Acción establecida en el Plan de Mejoramiento suscrito el 12 de enero de 2024 como resultado de la auditoría realizada a la vigencia 2022.
La acción de mejora finaliza el 31 de enero de 2024
Se evidenció el registro del cargue de la información descrita por el proceso, correspondiente al Formato del PAA, las adquisiciones del PAA y el cargue en SECOP II.
No se cumplió con el plazo establecido en la acción de mejora, quedando VENCIDA.
</v>
      </c>
      <c r="X111" s="61">
        <f>+IFERROR(VLOOKUP($M111,ACTIVIDADES!$B$9:$Q$494,12,0),"")</f>
        <v>0</v>
      </c>
      <c r="Y111" s="52">
        <f>+IFERROR(VLOOKUP($M111,ACTIVIDADES!$B$9:$Q$494,13,0),"")</f>
        <v>46153</v>
      </c>
      <c r="Z111" s="49" t="str">
        <f>+IFERROR(VLOOKUP($M111,ACTIVIDADES!$B$9:$Q$494,14,0),"")</f>
        <v>Cumplida en seguimiento diciembre 2025</v>
      </c>
      <c r="AA111" s="49">
        <f>+IFERROR(VLOOKUP($M111,ACTIVIDADES!$B$9:$Q$494,15,0),"")</f>
        <v>1</v>
      </c>
      <c r="AB111" s="54" t="str">
        <f>+IFERROR(VLOOKUP($M111,ACTIVIDADES!$B$9:$Q$494,16,0),"")</f>
        <v>CUMPLIDO</v>
      </c>
      <c r="AC111" s="144" t="s">
        <v>4056</v>
      </c>
      <c r="AD111" s="29">
        <v>1</v>
      </c>
      <c r="AE111" s="30" t="s">
        <v>3951</v>
      </c>
      <c r="AF111" s="29" t="s">
        <v>578</v>
      </c>
      <c r="AG111" s="29" t="s">
        <v>3737</v>
      </c>
      <c r="AH111" s="29" t="s">
        <v>593</v>
      </c>
      <c r="AI111" s="29" t="s">
        <v>3752</v>
      </c>
      <c r="AJ111" s="55">
        <f>+IFERROR(VLOOKUP($M111,ACTIVIDADES!$B$9:$T$494,17,0),"")</f>
        <v>1</v>
      </c>
      <c r="AK111" s="80" t="str">
        <f>+IFERROR(VLOOKUP($M111,ACTIVIDADES!$B$9:$T$494,18,0),"")</f>
        <v xml:space="preserve">Acción establecida en el Plan de Mejoramiento suscrito el 12 de enero de 2024 como resultado de la auditoría realizada a la vigencia 2022.
La acción de mejora finaliza el 31 de enero de 2024
Se evidenció el registro del cargue de la información descrita por el proceso, correspondiente al Formato del PAA, las adquisiciones del PAA y el cargue en SECOP II.
No se cumplió con el plazo establecido en la acción de mejora, quedando VENCIDA.
</v>
      </c>
      <c r="AL111" s="80" t="str">
        <f>+IFERROR(VLOOKUP($M111,ACTIVIDADES!$B$9:$T$494,19,0),"")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111" s="55" t="str">
        <f>+IFERROR(VLOOKUP($M111,ACTIVIDADES!$B$9:$X$495,20,0),0)</f>
        <v>11/07/206</v>
      </c>
      <c r="AN111" s="55" t="str">
        <f>+IFERROR(VLOOKUP($M111,ACTIVIDADES!$B$9:$X$495,21,0),0)</f>
        <v>Actividad con cumplimiento reportado en el primer trimestre 2026. Se reporta seguimiento</v>
      </c>
      <c r="AO111" s="55">
        <f>+IFERROR(VLOOKUP($M111,ACTIVIDADES!$B$9:$X$495,22,0),0)</f>
        <v>1</v>
      </c>
      <c r="AP111" s="150" t="str">
        <f>+IFERROR(VLOOKUP($M111,ACTIVIDADES!$B$9:$X$495,23,0),0)</f>
        <v>CUMPLIDO</v>
      </c>
      <c r="AQ111" s="88">
        <v>46230</v>
      </c>
      <c r="AR111" s="55">
        <v>1</v>
      </c>
      <c r="AS111" s="30" t="s">
        <v>3951</v>
      </c>
      <c r="AT111" s="29" t="s">
        <v>579</v>
      </c>
      <c r="AU111" s="193" t="s">
        <v>3639</v>
      </c>
      <c r="AV111" s="193" t="s">
        <v>3639</v>
      </c>
      <c r="AW111" s="193" t="s">
        <v>3639</v>
      </c>
      <c r="AX111" s="193" t="s">
        <v>3739</v>
      </c>
      <c r="AY111" s="176" t="str">
        <f t="shared" si="5"/>
        <v>CUMPLIDAS</v>
      </c>
      <c r="AZ111" s="55" t="str">
        <f>+IFERROR(VLOOKUP($M111,ACTIVIDADES!$B$9:$T$494,25,0),"")</f>
        <v/>
      </c>
      <c r="BA111" s="55" t="str">
        <f>+IFERROR(VLOOKUP($M111,ACTIVIDADES!$B$9:$T$494,26,0),"")</f>
        <v/>
      </c>
      <c r="BB111" s="55" t="str">
        <f>+IFERROR(VLOOKUP($M111,ACTIVIDADES!$B$9:$T$494,27,0),"")</f>
        <v/>
      </c>
      <c r="BC111" s="55" t="str">
        <f>+IFERROR(VLOOKUP($M111,ACTIVIDADES!$B$9:$T$494,28,0),"")</f>
        <v/>
      </c>
      <c r="BD111" s="55" t="str">
        <f>+IFERROR(VLOOKUP($M111,ACTIVIDADES!$B$9:$T$494,29,0),"")</f>
        <v/>
      </c>
      <c r="BE111" s="55" t="str">
        <f>+IFERROR(VLOOKUP($M111,ACTIVIDADES!$B$9:$T$494,30,0),"")</f>
        <v/>
      </c>
      <c r="BF111" s="58"/>
      <c r="BG111" s="58"/>
      <c r="BH111" s="59"/>
      <c r="BI111" s="59" t="s">
        <v>580</v>
      </c>
      <c r="BJ111" s="60" t="s">
        <v>3635</v>
      </c>
      <c r="BK111" s="61" t="s">
        <v>593</v>
      </c>
      <c r="BL111" s="62"/>
      <c r="BM111" s="55" t="str">
        <f>+IFERROR(VLOOKUP($M111,ACTIVIDADES!$B$9:$T$494,31,0),"")</f>
        <v/>
      </c>
      <c r="BN111" s="55" t="str">
        <f>+IFERROR(VLOOKUP($M111,ACTIVIDADES!$B$9:$T$494,32,0),"")</f>
        <v/>
      </c>
      <c r="BO111" s="55" t="str">
        <f>+IFERROR(VLOOKUP($M111,ACTIVIDADES!$B$9:$T$494,33,0),"")</f>
        <v/>
      </c>
      <c r="BP111" s="55" t="str">
        <f>+IFERROR(VLOOKUP($M111,ACTIVIDADES!$B$9:$T$494,34,0),"")</f>
        <v/>
      </c>
      <c r="BQ111" s="55" t="str">
        <f>+IFERROR(VLOOKUP($M111,ACTIVIDADES!$B$9:$T$494,35,0),"")</f>
        <v/>
      </c>
      <c r="BR111" s="55" t="str">
        <f>+IFERROR(VLOOKUP($M111,ACTIVIDADES!$B$9:$T$494,36,0),"")</f>
        <v/>
      </c>
      <c r="BS111" s="55" t="str">
        <f>+IFERROR(VLOOKUP($M111,ACTIVIDADES!$B$9:$T$494,37,0),"")</f>
        <v/>
      </c>
      <c r="BT111" s="58"/>
      <c r="BU111" s="58"/>
      <c r="BV111" s="59"/>
      <c r="BW111" s="59" t="s">
        <v>580</v>
      </c>
      <c r="BX111" s="60" t="s">
        <v>3635</v>
      </c>
      <c r="BY111" s="61" t="s">
        <v>593</v>
      </c>
      <c r="BZ111" s="62"/>
      <c r="CA111" s="9"/>
      <c r="CB111" s="9"/>
      <c r="CC111" s="9"/>
      <c r="CD111" s="9"/>
      <c r="CE111" s="9"/>
      <c r="CF111" s="9"/>
      <c r="CG111" s="9"/>
      <c r="CH111" s="9"/>
      <c r="CI111" s="9"/>
      <c r="CJ111" s="9"/>
      <c r="CK111" s="9"/>
      <c r="CL111" s="9"/>
      <c r="CM111" s="9"/>
      <c r="CN111" s="9"/>
      <c r="CO111" s="9"/>
      <c r="CP111" s="9"/>
      <c r="CQ111" s="9"/>
    </row>
    <row r="112" spans="1:95" customFormat="1" ht="93" customHeight="1" x14ac:dyDescent="0.35">
      <c r="A112" s="40">
        <f t="shared" si="7"/>
        <v>104</v>
      </c>
      <c r="B112" s="40" t="s">
        <v>536</v>
      </c>
      <c r="C112" s="40">
        <v>2022</v>
      </c>
      <c r="D112" s="40" t="s">
        <v>3750</v>
      </c>
      <c r="E112" s="323"/>
      <c r="F112" s="40" t="s">
        <v>938</v>
      </c>
      <c r="G112" s="57" t="s">
        <v>540</v>
      </c>
      <c r="H112" s="42" t="s">
        <v>4054</v>
      </c>
      <c r="I112" s="42" t="s">
        <v>3640</v>
      </c>
      <c r="J112" s="40" t="s">
        <v>4055</v>
      </c>
      <c r="K112" s="40" t="s">
        <v>4055</v>
      </c>
      <c r="L112" s="44" t="s">
        <v>5438</v>
      </c>
      <c r="M112" s="63" t="s">
        <v>2238</v>
      </c>
      <c r="N112" s="63" t="s">
        <v>5455</v>
      </c>
      <c r="O112" s="63" t="s">
        <v>5704</v>
      </c>
      <c r="P112" s="63">
        <v>1</v>
      </c>
      <c r="Q112" s="65">
        <v>45280</v>
      </c>
      <c r="R112" s="65">
        <v>45657</v>
      </c>
      <c r="S112" s="66">
        <f t="shared" si="8"/>
        <v>55.649999999999991</v>
      </c>
      <c r="T112" s="63" t="s">
        <v>611</v>
      </c>
      <c r="U112" s="63" t="s">
        <v>1164</v>
      </c>
      <c r="V112" s="49">
        <f>+IFERROR(VLOOKUP($M112,ACTIVIDADES!$B$9:$Q$494,10,0),"")</f>
        <v>1</v>
      </c>
      <c r="W112" s="61" t="str">
        <f>+IFERROR(VLOOKUP($M112,ACTIVIDADES!$B$9:$Q$494,11,0)," ")</f>
        <v>Acción establecida en el Plan de Mejoramiento suscrito el 15 de enero de 2024 como resultado de la auditoria realizada a la vigencia 2022
La acción de mejora finaliza el 31 de Diciembre  de 2024
Se evidenció que, sobre el particular y en aplicación de la Ley 1952 de 2019, se adelantó la Indagación Previa No. 009-2024, respecto de la cual se dio traslado por competencia a la Procuraduría General de la Nación (PGN) con fecha 25 de marzo de 2025.
Por lo tanto, la acción de mejora establecida  queda cumplida.</v>
      </c>
      <c r="X112" s="51" t="str">
        <f>+IFERROR(VLOOKUP($M112,ACTIVIDADES!$B$9:$Q$494,12,0),"")</f>
        <v>https://dnbcgovco-my.sharepoint.com/:f:/g/personal/planeacion_dnbc_gov_co/IgCzkZn77vXYTL-4426zL6U0AVKUwHZ_QBzyiTIPlilm9Lg?e=2RKx33</v>
      </c>
      <c r="Y112" s="52">
        <f>+IFERROR(VLOOKUP($M112,ACTIVIDADES!$B$9:$Q$494,13,0),"")</f>
        <v>46153</v>
      </c>
      <c r="Z112" s="49" t="str">
        <f>+IFERROR(VLOOKUP($M112,ACTIVIDADES!$B$9:$Q$494,14,0),"")</f>
        <v>Cumplida en seguimiento diciembre 2025</v>
      </c>
      <c r="AA112" s="49">
        <f>+IFERROR(VLOOKUP($M112,ACTIVIDADES!$B$9:$Q$494,15,0),"")</f>
        <v>1</v>
      </c>
      <c r="AB112" s="54" t="str">
        <f>+IFERROR(VLOOKUP($M112,ACTIVIDADES!$B$9:$Q$494,16,0),"")</f>
        <v>CUMPLIDO</v>
      </c>
      <c r="AC112" s="144">
        <v>46157</v>
      </c>
      <c r="AD112" s="29">
        <v>1</v>
      </c>
      <c r="AE112" s="30" t="s">
        <v>3951</v>
      </c>
      <c r="AF112" s="29" t="s">
        <v>578</v>
      </c>
      <c r="AG112" s="29" t="s">
        <v>3737</v>
      </c>
      <c r="AH112" s="29" t="s">
        <v>593</v>
      </c>
      <c r="AI112" s="29" t="s">
        <v>3752</v>
      </c>
      <c r="AJ112" s="55">
        <f>+IFERROR(VLOOKUP($M112,ACTIVIDADES!$B$9:$T$494,17,0),"")</f>
        <v>0</v>
      </c>
      <c r="AK112" s="80" t="str">
        <f>+IFERROR(VLOOKUP($M112,ACTIVIDADES!$B$9:$T$494,18,0),"")</f>
        <v>Si reporte segundo trimestre</v>
      </c>
      <c r="AL112" s="80" t="str">
        <f>+IFERROR(VLOOKUP($M112,ACTIVIDADES!$B$9:$T$494,19,0),"")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112" s="55">
        <f>+IFERROR(VLOOKUP($M112,ACTIVIDADES!$B$9:$X$495,20,0),0)</f>
        <v>46213</v>
      </c>
      <c r="AN112" s="55" t="str">
        <f>+IFERROR(VLOOKUP($M112,ACTIVIDADES!$B$9:$X$495,21,0),0)</f>
        <v>No se recibe reporte segundo trimestre. No obstante, actividad reportada como cumplida en primer trimestre</v>
      </c>
      <c r="AO112" s="55">
        <f>+IFERROR(VLOOKUP($M112,ACTIVIDADES!$B$9:$X$495,22,0),0)</f>
        <v>1</v>
      </c>
      <c r="AP112" s="150" t="str">
        <f>+IFERROR(VLOOKUP($M112,ACTIVIDADES!$B$9:$X$495,23,0),0)</f>
        <v>CUMPLIDO</v>
      </c>
      <c r="AQ112" s="88">
        <v>46230</v>
      </c>
      <c r="AR112" s="55">
        <v>1</v>
      </c>
      <c r="AS112" s="30" t="s">
        <v>3951</v>
      </c>
      <c r="AT112" s="29" t="s">
        <v>579</v>
      </c>
      <c r="AU112" s="193" t="s">
        <v>3639</v>
      </c>
      <c r="AV112" s="193" t="s">
        <v>3639</v>
      </c>
      <c r="AW112" s="193" t="s">
        <v>3639</v>
      </c>
      <c r="AX112" s="193" t="s">
        <v>3739</v>
      </c>
      <c r="AY112" s="176" t="str">
        <f t="shared" si="5"/>
        <v>CUMPLIDAS</v>
      </c>
      <c r="AZ112" s="55" t="str">
        <f>+IFERROR(VLOOKUP($M112,ACTIVIDADES!$B$9:$T$494,25,0),"")</f>
        <v/>
      </c>
      <c r="BA112" s="55" t="str">
        <f>+IFERROR(VLOOKUP($M112,ACTIVIDADES!$B$9:$T$494,26,0),"")</f>
        <v/>
      </c>
      <c r="BB112" s="55" t="str">
        <f>+IFERROR(VLOOKUP($M112,ACTIVIDADES!$B$9:$T$494,27,0),"")</f>
        <v/>
      </c>
      <c r="BC112" s="55" t="str">
        <f>+IFERROR(VLOOKUP($M112,ACTIVIDADES!$B$9:$T$494,28,0),"")</f>
        <v/>
      </c>
      <c r="BD112" s="55" t="str">
        <f>+IFERROR(VLOOKUP($M112,ACTIVIDADES!$B$9:$T$494,29,0),"")</f>
        <v/>
      </c>
      <c r="BE112" s="55" t="str">
        <f>+IFERROR(VLOOKUP($M112,ACTIVIDADES!$B$9:$T$494,30,0),"")</f>
        <v/>
      </c>
      <c r="BF112" s="58"/>
      <c r="BG112" s="58"/>
      <c r="BH112" s="59"/>
      <c r="BI112" s="59" t="s">
        <v>580</v>
      </c>
      <c r="BJ112" s="60" t="s">
        <v>3635</v>
      </c>
      <c r="BK112" s="61" t="s">
        <v>593</v>
      </c>
      <c r="BL112" s="62"/>
      <c r="BM112" s="55" t="str">
        <f>+IFERROR(VLOOKUP($M112,ACTIVIDADES!$B$9:$T$494,31,0),"")</f>
        <v/>
      </c>
      <c r="BN112" s="55" t="str">
        <f>+IFERROR(VLOOKUP($M112,ACTIVIDADES!$B$9:$T$494,32,0),"")</f>
        <v/>
      </c>
      <c r="BO112" s="55" t="str">
        <f>+IFERROR(VLOOKUP($M112,ACTIVIDADES!$B$9:$T$494,33,0),"")</f>
        <v/>
      </c>
      <c r="BP112" s="55" t="str">
        <f>+IFERROR(VLOOKUP($M112,ACTIVIDADES!$B$9:$T$494,34,0),"")</f>
        <v/>
      </c>
      <c r="BQ112" s="55" t="str">
        <f>+IFERROR(VLOOKUP($M112,ACTIVIDADES!$B$9:$T$494,35,0),"")</f>
        <v/>
      </c>
      <c r="BR112" s="55" t="str">
        <f>+IFERROR(VLOOKUP($M112,ACTIVIDADES!$B$9:$T$494,36,0),"")</f>
        <v/>
      </c>
      <c r="BS112" s="55" t="str">
        <f>+IFERROR(VLOOKUP($M112,ACTIVIDADES!$B$9:$T$494,37,0),"")</f>
        <v/>
      </c>
      <c r="BT112" s="58"/>
      <c r="BU112" s="58"/>
      <c r="BV112" s="59"/>
      <c r="BW112" s="59" t="s">
        <v>580</v>
      </c>
      <c r="BX112" s="60" t="s">
        <v>3635</v>
      </c>
      <c r="BY112" s="61" t="s">
        <v>593</v>
      </c>
      <c r="BZ112" s="62"/>
      <c r="CA112" s="9"/>
      <c r="CB112" s="9"/>
      <c r="CC112" s="9"/>
      <c r="CD112" s="9"/>
      <c r="CE112" s="9"/>
      <c r="CF112" s="9"/>
      <c r="CG112" s="9"/>
      <c r="CH112" s="9"/>
      <c r="CI112" s="9"/>
      <c r="CJ112" s="9"/>
      <c r="CK112" s="9"/>
      <c r="CL112" s="9"/>
      <c r="CM112" s="9"/>
      <c r="CN112" s="9"/>
      <c r="CO112" s="9"/>
      <c r="CP112" s="9"/>
      <c r="CQ112" s="9"/>
    </row>
    <row r="113" spans="1:95" customFormat="1" ht="93" customHeight="1" x14ac:dyDescent="0.35">
      <c r="A113" s="40">
        <f t="shared" si="7"/>
        <v>105</v>
      </c>
      <c r="B113" s="40" t="s">
        <v>536</v>
      </c>
      <c r="C113" s="40">
        <v>2022</v>
      </c>
      <c r="D113" s="40" t="s">
        <v>3734</v>
      </c>
      <c r="E113" s="323"/>
      <c r="F113" s="40" t="s">
        <v>649</v>
      </c>
      <c r="G113" s="183" t="s">
        <v>4650</v>
      </c>
      <c r="H113" s="42" t="s">
        <v>4845</v>
      </c>
      <c r="I113" s="42"/>
      <c r="J113" s="40" t="s">
        <v>5164</v>
      </c>
      <c r="K113" s="40" t="s">
        <v>5164</v>
      </c>
      <c r="L113" s="44" t="s">
        <v>4190</v>
      </c>
      <c r="M113" s="63" t="s">
        <v>2743</v>
      </c>
      <c r="N113" s="63" t="s">
        <v>5553</v>
      </c>
      <c r="O113" s="63" t="s">
        <v>2745</v>
      </c>
      <c r="P113" s="63">
        <v>13</v>
      </c>
      <c r="Q113" s="65">
        <v>44897</v>
      </c>
      <c r="R113" s="65">
        <v>45381</v>
      </c>
      <c r="S113" s="66">
        <f t="shared" si="8"/>
        <v>71.7</v>
      </c>
      <c r="T113" s="63" t="s">
        <v>589</v>
      </c>
      <c r="U113" s="63" t="s">
        <v>1164</v>
      </c>
      <c r="V113" s="49">
        <f>+IFERROR(VLOOKUP($M113,ACTIVIDADES!$B$9:$Q$494,10,0),"")</f>
        <v>1</v>
      </c>
      <c r="W113" s="61" t="str">
        <f>+IFERROR(VLOOKUP($M113,ACTIVIDADES!$B$9:$Q$494,11,0)," ")</f>
        <v>El proceso de Gestión Financiera esta llevando acabo esta conciliación ellos mismos</v>
      </c>
      <c r="X113" s="51" t="str">
        <f>+IFERROR(VLOOKUP($M113,ACTIVIDADES!$B$9:$Q$494,12,0),"")</f>
        <v>https://dnbcgovco-my.sharepoint.com/:f:/g/personal/planeacion_dnbc_gov_co/IgCM5qJ0bsM8RJ_qnntl3xweAaLWlXH7pwhJ81sMneZ2ado?e=wdo1XG</v>
      </c>
      <c r="Y113" s="52">
        <f>+IFERROR(VLOOKUP($M113,ACTIVIDADES!$B$9:$Q$494,13,0),"")</f>
        <v>46153</v>
      </c>
      <c r="Z113" s="49" t="str">
        <f>+IFERROR(VLOOKUP($M113,ACTIVIDADES!$B$9:$Q$494,14,0),"")</f>
        <v>Se evidencian reportes de seguimiento mensual a la depreciación entre el área administrativa y financiera</v>
      </c>
      <c r="AA113" s="49">
        <f>+IFERROR(VLOOKUP($M113,ACTIVIDADES!$B$9:$Q$494,15,0),"")</f>
        <v>1</v>
      </c>
      <c r="AB113" s="54" t="str">
        <f>+IFERROR(VLOOKUP($M113,ACTIVIDADES!$B$9:$Q$494,16,0),"")</f>
        <v>CUMPLIDO</v>
      </c>
      <c r="AC113" s="149">
        <v>46181</v>
      </c>
      <c r="AD113" s="29">
        <v>0</v>
      </c>
      <c r="AE113" s="29" t="s">
        <v>3741</v>
      </c>
      <c r="AF113" s="29" t="s">
        <v>581</v>
      </c>
      <c r="AG113" s="29" t="s">
        <v>3737</v>
      </c>
      <c r="AH113" s="29" t="s">
        <v>3737</v>
      </c>
      <c r="AI113" s="29" t="s">
        <v>3737</v>
      </c>
      <c r="AJ113" s="55">
        <f>+IFERROR(VLOOKUP($M113,ACTIVIDADES!$B$9:$T$494,17,0),"")</f>
        <v>1</v>
      </c>
      <c r="AK113" s="80" t="str">
        <f>+IFERROR(VLOOKUP($M113,ACTIVIDADES!$B$9:$T$494,18,0),"")</f>
        <v xml:space="preserve">Se lleva la conciliación de mensual de la propiedad plan y equipo d ela DNBC </v>
      </c>
      <c r="AL113" s="80" t="str">
        <f>+IFERROR(VLOOKUP($M113,ACTIVIDADES!$B$9:$T$494,19,0),"")</f>
        <v>https://dnbcgovco-my.sharepoint.com/:f:/g/personal/planeacion_dnbc_gov_co/IgCjb1sO9RxkT43KzZcldG7eAef8GhrSUZHPF9MQ5N7ku3o?e=B2nhMg</v>
      </c>
      <c r="AM113" s="55">
        <f>+IFERROR(VLOOKUP($M113,ACTIVIDADES!$B$9:$X$495,20,0),0)</f>
        <v>46214</v>
      </c>
      <c r="AN113" s="55" t="str">
        <f>+IFERROR(VLOOKUP($M113,ACTIVIDADES!$B$9:$X$495,21,0),0)</f>
        <v>Se evidencian reportes de seguimiento mensual a la depreciación entre el área administrativa y financiera</v>
      </c>
      <c r="AO113" s="55">
        <f>+IFERROR(VLOOKUP($M113,ACTIVIDADES!$B$9:$X$495,22,0),0)</f>
        <v>1</v>
      </c>
      <c r="AP113" s="150" t="str">
        <f>+IFERROR(VLOOKUP($M113,ACTIVIDADES!$B$9:$X$495,23,0),0)</f>
        <v>CUMPLIDO</v>
      </c>
      <c r="AQ113" s="129">
        <v>46230</v>
      </c>
      <c r="AR113" s="172">
        <v>1</v>
      </c>
      <c r="AS113" s="72" t="s">
        <v>3944</v>
      </c>
      <c r="AT113" s="29" t="s">
        <v>578</v>
      </c>
      <c r="AU113" s="57" t="s">
        <v>3639</v>
      </c>
      <c r="AV113" s="193" t="s">
        <v>3639</v>
      </c>
      <c r="AW113" s="193" t="s">
        <v>3639</v>
      </c>
      <c r="AX113" s="193" t="s">
        <v>4148</v>
      </c>
      <c r="AY113" s="176" t="str">
        <f t="shared" si="5"/>
        <v>CUMPLIDAS</v>
      </c>
      <c r="AZ113" s="55" t="str">
        <f>+IFERROR(VLOOKUP($M113,ACTIVIDADES!$B$9:$T$494,25,0),"")</f>
        <v/>
      </c>
      <c r="BA113" s="55" t="str">
        <f>+IFERROR(VLOOKUP($M113,ACTIVIDADES!$B$9:$T$494,26,0),"")</f>
        <v/>
      </c>
      <c r="BB113" s="55" t="str">
        <f>+IFERROR(VLOOKUP($M113,ACTIVIDADES!$B$9:$T$494,27,0),"")</f>
        <v/>
      </c>
      <c r="BC113" s="55" t="str">
        <f>+IFERROR(VLOOKUP($M113,ACTIVIDADES!$B$9:$T$494,28,0),"")</f>
        <v/>
      </c>
      <c r="BD113" s="55" t="str">
        <f>+IFERROR(VLOOKUP($M113,ACTIVIDADES!$B$9:$T$494,29,0),"")</f>
        <v/>
      </c>
      <c r="BE113" s="55" t="str">
        <f>+IFERROR(VLOOKUP($M113,ACTIVIDADES!$B$9:$T$494,30,0),"")</f>
        <v/>
      </c>
      <c r="BF113" s="58"/>
      <c r="BG113" s="58"/>
      <c r="BH113" s="59"/>
      <c r="BI113" s="59" t="s">
        <v>580</v>
      </c>
      <c r="BJ113" s="60" t="s">
        <v>3635</v>
      </c>
      <c r="BK113" s="61" t="s">
        <v>593</v>
      </c>
      <c r="BL113" s="62"/>
      <c r="BM113" s="55" t="str">
        <f>+IFERROR(VLOOKUP($M113,ACTIVIDADES!$B$9:$T$494,31,0),"")</f>
        <v/>
      </c>
      <c r="BN113" s="55" t="str">
        <f>+IFERROR(VLOOKUP($M113,ACTIVIDADES!$B$9:$T$494,32,0),"")</f>
        <v/>
      </c>
      <c r="BO113" s="55" t="str">
        <f>+IFERROR(VLOOKUP($M113,ACTIVIDADES!$B$9:$T$494,33,0),"")</f>
        <v/>
      </c>
      <c r="BP113" s="55" t="str">
        <f>+IFERROR(VLOOKUP($M113,ACTIVIDADES!$B$9:$T$494,34,0),"")</f>
        <v/>
      </c>
      <c r="BQ113" s="55" t="str">
        <f>+IFERROR(VLOOKUP($M113,ACTIVIDADES!$B$9:$T$494,35,0),"")</f>
        <v/>
      </c>
      <c r="BR113" s="55" t="str">
        <f>+IFERROR(VLOOKUP($M113,ACTIVIDADES!$B$9:$T$494,36,0),"")</f>
        <v/>
      </c>
      <c r="BS113" s="55" t="str">
        <f>+IFERROR(VLOOKUP($M113,ACTIVIDADES!$B$9:$T$494,37,0),"")</f>
        <v/>
      </c>
      <c r="BT113" s="58"/>
      <c r="BU113" s="58"/>
      <c r="BV113" s="59"/>
      <c r="BW113" s="59" t="s">
        <v>580</v>
      </c>
      <c r="BX113" s="60" t="s">
        <v>3635</v>
      </c>
      <c r="BY113" s="61" t="s">
        <v>593</v>
      </c>
      <c r="BZ113" s="62"/>
      <c r="CA113" s="9"/>
      <c r="CB113" s="9"/>
      <c r="CC113" s="9"/>
      <c r="CD113" s="9"/>
      <c r="CE113" s="9"/>
      <c r="CF113" s="9"/>
      <c r="CG113" s="9"/>
      <c r="CH113" s="9"/>
      <c r="CI113" s="9"/>
      <c r="CJ113" s="9"/>
      <c r="CK113" s="9"/>
      <c r="CL113" s="9"/>
      <c r="CM113" s="9"/>
      <c r="CN113" s="9"/>
      <c r="CO113" s="9"/>
      <c r="CP113" s="9"/>
      <c r="CQ113" s="9"/>
    </row>
    <row r="114" spans="1:95" customFormat="1" ht="93" customHeight="1" x14ac:dyDescent="0.35">
      <c r="A114" s="40">
        <f t="shared" si="7"/>
        <v>106</v>
      </c>
      <c r="B114" s="40" t="s">
        <v>536</v>
      </c>
      <c r="C114" s="40">
        <v>2022</v>
      </c>
      <c r="D114" s="40" t="s">
        <v>3734</v>
      </c>
      <c r="E114" s="323"/>
      <c r="F114" s="40" t="s">
        <v>649</v>
      </c>
      <c r="G114" s="183" t="s">
        <v>4650</v>
      </c>
      <c r="H114" s="42" t="s">
        <v>4845</v>
      </c>
      <c r="I114" s="42"/>
      <c r="J114" s="40" t="s">
        <v>5164</v>
      </c>
      <c r="K114" s="40" t="s">
        <v>5164</v>
      </c>
      <c r="L114" s="44" t="s">
        <v>4190</v>
      </c>
      <c r="M114" s="63" t="s">
        <v>2390</v>
      </c>
      <c r="N114" s="63" t="s">
        <v>5554</v>
      </c>
      <c r="O114" s="63" t="s">
        <v>2392</v>
      </c>
      <c r="P114" s="63">
        <v>13</v>
      </c>
      <c r="Q114" s="65">
        <v>44897</v>
      </c>
      <c r="R114" s="65">
        <v>45381</v>
      </c>
      <c r="S114" s="66">
        <f t="shared" si="8"/>
        <v>71.7</v>
      </c>
      <c r="T114" s="63" t="s">
        <v>666</v>
      </c>
      <c r="U114" s="63" t="s">
        <v>1164</v>
      </c>
      <c r="V114" s="49">
        <f>+IFERROR(VLOOKUP($M114,ACTIVIDADES!$B$9:$Q$494,10,0),"")</f>
        <v>1</v>
      </c>
      <c r="W114" s="61" t="str">
        <f>+IFERROR(VLOOKUP($M114,ACTIVIDADES!$B$9:$Q$494,11,0)," ")</f>
        <v>El proceso de Gestión Financiera esta llevando acabo esta conciliación ellos mismos</v>
      </c>
      <c r="X114" s="51" t="str">
        <f>+IFERROR(VLOOKUP($M114,ACTIVIDADES!$B$9:$Q$494,12,0),"")</f>
        <v>https://dnbcgovco-my.sharepoint.com/:f:/g/personal/planeacion_dnbc_gov_co/IgASk-2lo5S_QYe-MSjFU4oYAVfu4DbM7kDmMwPE3Hc1KI4?e=PmTEkr</v>
      </c>
      <c r="Y114" s="52">
        <f>+IFERROR(VLOOKUP($M114,ACTIVIDADES!$B$9:$Q$494,13,0),"")</f>
        <v>46153</v>
      </c>
      <c r="Z114" s="49" t="str">
        <f>+IFERROR(VLOOKUP($M114,ACTIVIDADES!$B$9:$Q$494,14,0),"")</f>
        <v>Se evidencian conciliaciones del primer trimestre de la vigencia 2026</v>
      </c>
      <c r="AA114" s="49">
        <f>+IFERROR(VLOOKUP($M114,ACTIVIDADES!$B$9:$Q$494,15,0),"")</f>
        <v>1</v>
      </c>
      <c r="AB114" s="54" t="str">
        <f>+IFERROR(VLOOKUP($M114,ACTIVIDADES!$B$9:$Q$494,16,0),"")</f>
        <v>CUMPLIDO</v>
      </c>
      <c r="AC114" s="144">
        <v>46171</v>
      </c>
      <c r="AD114" s="29">
        <v>1</v>
      </c>
      <c r="AE114" s="30" t="s">
        <v>4188</v>
      </c>
      <c r="AF114" s="29" t="s">
        <v>578</v>
      </c>
      <c r="AG114" s="29" t="s">
        <v>3737</v>
      </c>
      <c r="AH114" s="29" t="s">
        <v>593</v>
      </c>
      <c r="AI114" s="29" t="s">
        <v>3752</v>
      </c>
      <c r="AJ114" s="55">
        <f>+IFERROR(VLOOKUP($M114,ACTIVIDADES!$B$9:$T$494,17,0),"")</f>
        <v>1</v>
      </c>
      <c r="AK114" s="80" t="str">
        <f>+IFERROR(VLOOKUP($M114,ACTIVIDADES!$B$9:$T$494,18,0),"")</f>
        <v>El proceso de Gestión Financiera esta llevando acabo esta conciliación ellos mismos</v>
      </c>
      <c r="AL114" s="80" t="str">
        <f>+IFERROR(VLOOKUP($M114,ACTIVIDADES!$B$9:$T$494,19,0),"")</f>
        <v>https://dnbcgovco-my.sharepoint.com/:f:/g/personal/planeacion_dnbc_gov_co/IgDlTTkE6gPMRZjTETbxch7dATaSM_TE5-agvqb3k7QgaDY?e=0V1Jx7</v>
      </c>
      <c r="AM114" s="55" t="str">
        <f>+IFERROR(VLOOKUP($M114,ACTIVIDADES!$B$9:$X$495,20,0),0)</f>
        <v>11/07/206</v>
      </c>
      <c r="AN114" s="55" t="str">
        <f>+IFERROR(VLOOKUP($M114,ACTIVIDADES!$B$9:$X$495,21,0),0)</f>
        <v>Actividad reportada con cumplimiento en el primer trimestre 2026</v>
      </c>
      <c r="AO114" s="55">
        <f>+IFERROR(VLOOKUP($M114,ACTIVIDADES!$B$9:$X$495,22,0),0)</f>
        <v>1</v>
      </c>
      <c r="AP114" s="150" t="str">
        <f>+IFERROR(VLOOKUP($M114,ACTIVIDADES!$B$9:$X$495,23,0),0)</f>
        <v>CUMPLIDO</v>
      </c>
      <c r="AQ114" s="129">
        <v>46230</v>
      </c>
      <c r="AR114" s="172">
        <v>1</v>
      </c>
      <c r="AS114" s="72" t="s">
        <v>4189</v>
      </c>
      <c r="AT114" s="29" t="s">
        <v>578</v>
      </c>
      <c r="AU114" s="57" t="s">
        <v>3639</v>
      </c>
      <c r="AV114" s="193" t="s">
        <v>3639</v>
      </c>
      <c r="AW114" s="193" t="s">
        <v>3639</v>
      </c>
      <c r="AX114" s="193" t="s">
        <v>4148</v>
      </c>
      <c r="AY114" s="176" t="str">
        <f t="shared" si="5"/>
        <v>CUMPLIDAS</v>
      </c>
      <c r="AZ114" s="55" t="str">
        <f>+IFERROR(VLOOKUP($M114,ACTIVIDADES!$B$9:$T$494,25,0),"")</f>
        <v/>
      </c>
      <c r="BA114" s="55" t="str">
        <f>+IFERROR(VLOOKUP($M114,ACTIVIDADES!$B$9:$T$494,26,0),"")</f>
        <v/>
      </c>
      <c r="BB114" s="55" t="str">
        <f>+IFERROR(VLOOKUP($M114,ACTIVIDADES!$B$9:$T$494,27,0),"")</f>
        <v/>
      </c>
      <c r="BC114" s="55" t="str">
        <f>+IFERROR(VLOOKUP($M114,ACTIVIDADES!$B$9:$T$494,28,0),"")</f>
        <v/>
      </c>
      <c r="BD114" s="55" t="str">
        <f>+IFERROR(VLOOKUP($M114,ACTIVIDADES!$B$9:$T$494,29,0),"")</f>
        <v/>
      </c>
      <c r="BE114" s="55" t="str">
        <f>+IFERROR(VLOOKUP($M114,ACTIVIDADES!$B$9:$T$494,30,0),"")</f>
        <v/>
      </c>
      <c r="BF114" s="58"/>
      <c r="BG114" s="58"/>
      <c r="BH114" s="59"/>
      <c r="BI114" s="59" t="s">
        <v>580</v>
      </c>
      <c r="BJ114" s="60" t="s">
        <v>3635</v>
      </c>
      <c r="BK114" s="61" t="s">
        <v>593</v>
      </c>
      <c r="BL114" s="62"/>
      <c r="BM114" s="55" t="str">
        <f>+IFERROR(VLOOKUP($M114,ACTIVIDADES!$B$9:$T$494,31,0),"")</f>
        <v/>
      </c>
      <c r="BN114" s="55" t="str">
        <f>+IFERROR(VLOOKUP($M114,ACTIVIDADES!$B$9:$T$494,32,0),"")</f>
        <v/>
      </c>
      <c r="BO114" s="55" t="str">
        <f>+IFERROR(VLOOKUP($M114,ACTIVIDADES!$B$9:$T$494,33,0),"")</f>
        <v/>
      </c>
      <c r="BP114" s="55" t="str">
        <f>+IFERROR(VLOOKUP($M114,ACTIVIDADES!$B$9:$T$494,34,0),"")</f>
        <v/>
      </c>
      <c r="BQ114" s="55" t="str">
        <f>+IFERROR(VLOOKUP($M114,ACTIVIDADES!$B$9:$T$494,35,0),"")</f>
        <v/>
      </c>
      <c r="BR114" s="55" t="str">
        <f>+IFERROR(VLOOKUP($M114,ACTIVIDADES!$B$9:$T$494,36,0),"")</f>
        <v/>
      </c>
      <c r="BS114" s="55" t="str">
        <f>+IFERROR(VLOOKUP($M114,ACTIVIDADES!$B$9:$T$494,37,0),"")</f>
        <v/>
      </c>
      <c r="BT114" s="58"/>
      <c r="BU114" s="58"/>
      <c r="BV114" s="59"/>
      <c r="BW114" s="59" t="s">
        <v>580</v>
      </c>
      <c r="BX114" s="60" t="s">
        <v>3635</v>
      </c>
      <c r="BY114" s="61" t="s">
        <v>593</v>
      </c>
      <c r="BZ114" s="62"/>
      <c r="CA114" s="9"/>
      <c r="CB114" s="9"/>
      <c r="CC114" s="9"/>
      <c r="CD114" s="9"/>
      <c r="CE114" s="9"/>
      <c r="CF114" s="9"/>
      <c r="CG114" s="9"/>
      <c r="CH114" s="9"/>
      <c r="CI114" s="9"/>
      <c r="CJ114" s="9"/>
      <c r="CK114" s="9"/>
      <c r="CL114" s="9"/>
      <c r="CM114" s="9"/>
      <c r="CN114" s="9"/>
      <c r="CO114" s="9"/>
      <c r="CP114" s="9"/>
      <c r="CQ114" s="9"/>
    </row>
    <row r="115" spans="1:95" customFormat="1" ht="93" customHeight="1" x14ac:dyDescent="0.35">
      <c r="A115" s="40">
        <f t="shared" si="7"/>
        <v>107</v>
      </c>
      <c r="B115" s="40" t="s">
        <v>536</v>
      </c>
      <c r="C115" s="40">
        <v>2022</v>
      </c>
      <c r="D115" s="40" t="s">
        <v>3734</v>
      </c>
      <c r="E115" s="323"/>
      <c r="F115" s="40" t="s">
        <v>649</v>
      </c>
      <c r="G115" s="183" t="s">
        <v>4650</v>
      </c>
      <c r="H115" s="42" t="s">
        <v>4845</v>
      </c>
      <c r="I115" s="42"/>
      <c r="J115" s="40" t="s">
        <v>5164</v>
      </c>
      <c r="K115" s="40" t="s">
        <v>5164</v>
      </c>
      <c r="L115" s="44" t="s">
        <v>4190</v>
      </c>
      <c r="M115" s="63" t="s">
        <v>2750</v>
      </c>
      <c r="N115" s="63" t="s">
        <v>2751</v>
      </c>
      <c r="O115" s="63" t="s">
        <v>2752</v>
      </c>
      <c r="P115" s="63">
        <v>1</v>
      </c>
      <c r="Q115" s="65">
        <v>44897</v>
      </c>
      <c r="R115" s="65">
        <v>45382</v>
      </c>
      <c r="S115" s="66">
        <f t="shared" si="8"/>
        <v>71.849999999999994</v>
      </c>
      <c r="T115" s="63" t="s">
        <v>589</v>
      </c>
      <c r="U115" s="63" t="s">
        <v>1164</v>
      </c>
      <c r="V115" s="49">
        <f>+IFERROR(VLOOKUP($M115,ACTIVIDADES!$B$9:$Q$494,10,0),"")</f>
        <v>1</v>
      </c>
      <c r="W115" s="61" t="str">
        <f>+IFERROR(VLOOKUP($M115,ACTIVIDADES!$B$9:$Q$494,11,0)," ")</f>
        <v>Se esta manejando una prueba piloto SIIF NACIÓN</v>
      </c>
      <c r="X115" s="51" t="str">
        <f>+IFERROR(VLOOKUP($M115,ACTIVIDADES!$B$9:$Q$494,12,0),"")</f>
        <v>https://dnbcgovco-my.sharepoint.com/:f:/g/personal/planeacion_dnbc_gov_co/IgCcYy7R4GIpQKHbSajm8tQ-ASBGDiBe0_D-Lp-PHmw8NTU?e=Swcatt</v>
      </c>
      <c r="Y115" s="52">
        <f>+IFERROR(VLOOKUP($M115,ACTIVIDADES!$B$9:$Q$494,13,0),"")</f>
        <v>46153</v>
      </c>
      <c r="Z115" s="49" t="str">
        <f>+IFERROR(VLOOKUP($M115,ACTIVIDADES!$B$9:$Q$494,14,0),"")</f>
        <v>Se evidencia respuesta de MinHacienda para uso piloto de sistema Siif Nación - Modulo Recursos Fisicos</v>
      </c>
      <c r="AA115" s="49">
        <f>+IFERROR(VLOOKUP($M115,ACTIVIDADES!$B$9:$Q$494,15,0),"")</f>
        <v>0.1</v>
      </c>
      <c r="AB115" s="54" t="str">
        <f>+IFERROR(VLOOKUP($M115,ACTIVIDADES!$B$9:$Q$494,16,0),"")</f>
        <v>EJECUCIÓN</v>
      </c>
      <c r="AC115" s="144">
        <v>46171</v>
      </c>
      <c r="AD115" s="29">
        <v>0.1</v>
      </c>
      <c r="AE115" s="29" t="s">
        <v>3927</v>
      </c>
      <c r="AF115" s="29" t="s">
        <v>581</v>
      </c>
      <c r="AG115" s="29" t="s">
        <v>3737</v>
      </c>
      <c r="AH115" s="29" t="s">
        <v>3737</v>
      </c>
      <c r="AI115" s="29" t="s">
        <v>3737</v>
      </c>
      <c r="AJ115" s="55">
        <f>+IFERROR(VLOOKUP($M115,ACTIVIDADES!$B$9:$T$494,17,0),"")</f>
        <v>1</v>
      </c>
      <c r="AK115" s="80" t="str">
        <f>+IFERROR(VLOOKUP($M115,ACTIVIDADES!$B$9:$T$494,18,0),"")</f>
        <v xml:space="preserve">Se muestra proceso que se esta llevando para el manejo de la prueba piloto SIIF NACIÓN </v>
      </c>
      <c r="AL115" s="80" t="str">
        <f>+IFERROR(VLOOKUP($M115,ACTIVIDADES!$B$9:$T$494,19,0),"")</f>
        <v>https://dnbcgovco-my.sharepoint.com/:f:/g/personal/planeacion_dnbc_gov_co/IgARErrU-fpSTo2h_TLFohdsATZgv76VvqDWcHpTgfqzJYs?e=RrUiOs</v>
      </c>
      <c r="AM115" s="55" t="str">
        <f>+IFERROR(VLOOKUP($M115,ACTIVIDADES!$B$9:$X$495,20,0),0)</f>
        <v>11/07/206</v>
      </c>
      <c r="AN115" s="55" t="str">
        <f>+IFERROR(VLOOKUP($M115,ACTIVIDADES!$B$9:$X$495,21,0),0)</f>
        <v>Se remite información sobre las gestiones adelantadas para la implementación del modulo siif nacion</v>
      </c>
      <c r="AO115" s="55">
        <f>+IFERROR(VLOOKUP($M115,ACTIVIDADES!$B$9:$X$495,22,0),0)</f>
        <v>0.3</v>
      </c>
      <c r="AP115" s="145" t="str">
        <f>+IFERROR(VLOOKUP($M115,ACTIVIDADES!$B$9:$X$495,23,0),0)</f>
        <v>EN EJECUCIÓN</v>
      </c>
      <c r="AQ115" s="129">
        <v>46230</v>
      </c>
      <c r="AR115" s="172">
        <v>0.3</v>
      </c>
      <c r="AS115" s="72" t="s">
        <v>4017</v>
      </c>
      <c r="AT115" s="29" t="s">
        <v>578</v>
      </c>
      <c r="AU115" s="57" t="s">
        <v>3639</v>
      </c>
      <c r="AV115" s="193" t="s">
        <v>3639</v>
      </c>
      <c r="AW115" s="193" t="s">
        <v>3639</v>
      </c>
      <c r="AX115" s="57" t="s">
        <v>4148</v>
      </c>
      <c r="AY115" s="176" t="str">
        <f t="shared" si="5"/>
        <v>CUMPLIDAS</v>
      </c>
      <c r="AZ115" s="55" t="str">
        <f>+IFERROR(VLOOKUP($M115,ACTIVIDADES!$B$9:$T$494,25,0),"")</f>
        <v/>
      </c>
      <c r="BA115" s="55" t="str">
        <f>+IFERROR(VLOOKUP($M115,ACTIVIDADES!$B$9:$T$494,26,0),"")</f>
        <v/>
      </c>
      <c r="BB115" s="55" t="str">
        <f>+IFERROR(VLOOKUP($M115,ACTIVIDADES!$B$9:$T$494,27,0),"")</f>
        <v/>
      </c>
      <c r="BC115" s="55" t="str">
        <f>+IFERROR(VLOOKUP($M115,ACTIVIDADES!$B$9:$T$494,28,0),"")</f>
        <v/>
      </c>
      <c r="BD115" s="55" t="str">
        <f>+IFERROR(VLOOKUP($M115,ACTIVIDADES!$B$9:$T$494,29,0),"")</f>
        <v/>
      </c>
      <c r="BE115" s="55" t="str">
        <f>+IFERROR(VLOOKUP($M115,ACTIVIDADES!$B$9:$T$494,30,0),"")</f>
        <v/>
      </c>
      <c r="BF115" s="58"/>
      <c r="BG115" s="58"/>
      <c r="BH115" s="59"/>
      <c r="BI115" s="59" t="s">
        <v>580</v>
      </c>
      <c r="BJ115" s="60" t="s">
        <v>3635</v>
      </c>
      <c r="BK115" s="61" t="s">
        <v>593</v>
      </c>
      <c r="BL115" s="62"/>
      <c r="BM115" s="55" t="str">
        <f>+IFERROR(VLOOKUP($M115,ACTIVIDADES!$B$9:$T$494,31,0),"")</f>
        <v/>
      </c>
      <c r="BN115" s="55" t="str">
        <f>+IFERROR(VLOOKUP($M115,ACTIVIDADES!$B$9:$T$494,32,0),"")</f>
        <v/>
      </c>
      <c r="BO115" s="55" t="str">
        <f>+IFERROR(VLOOKUP($M115,ACTIVIDADES!$B$9:$T$494,33,0),"")</f>
        <v/>
      </c>
      <c r="BP115" s="55" t="str">
        <f>+IFERROR(VLOOKUP($M115,ACTIVIDADES!$B$9:$T$494,34,0),"")</f>
        <v/>
      </c>
      <c r="BQ115" s="55" t="str">
        <f>+IFERROR(VLOOKUP($M115,ACTIVIDADES!$B$9:$T$494,35,0),"")</f>
        <v/>
      </c>
      <c r="BR115" s="55" t="str">
        <f>+IFERROR(VLOOKUP($M115,ACTIVIDADES!$B$9:$T$494,36,0),"")</f>
        <v/>
      </c>
      <c r="BS115" s="55" t="str">
        <f>+IFERROR(VLOOKUP($M115,ACTIVIDADES!$B$9:$T$494,37,0),"")</f>
        <v/>
      </c>
      <c r="BT115" s="58"/>
      <c r="BU115" s="58"/>
      <c r="BV115" s="59"/>
      <c r="BW115" s="59" t="s">
        <v>580</v>
      </c>
      <c r="BX115" s="60" t="s">
        <v>3635</v>
      </c>
      <c r="BY115" s="61" t="s">
        <v>593</v>
      </c>
      <c r="BZ115" s="62"/>
      <c r="CA115" s="9"/>
      <c r="CB115" s="9"/>
      <c r="CC115" s="9"/>
      <c r="CD115" s="9"/>
      <c r="CE115" s="9"/>
      <c r="CF115" s="9"/>
      <c r="CG115" s="9"/>
      <c r="CH115" s="9"/>
      <c r="CI115" s="9"/>
      <c r="CJ115" s="9"/>
      <c r="CK115" s="9"/>
      <c r="CL115" s="9"/>
      <c r="CM115" s="9"/>
      <c r="CN115" s="9"/>
      <c r="CO115" s="9"/>
      <c r="CP115" s="9"/>
      <c r="CQ115" s="9"/>
    </row>
    <row r="116" spans="1:95" customFormat="1" ht="93" customHeight="1" x14ac:dyDescent="0.35">
      <c r="A116" s="40">
        <f t="shared" si="7"/>
        <v>108</v>
      </c>
      <c r="B116" s="40" t="s">
        <v>536</v>
      </c>
      <c r="C116" s="40">
        <v>2022</v>
      </c>
      <c r="D116" s="40" t="s">
        <v>3734</v>
      </c>
      <c r="E116" s="323"/>
      <c r="F116" s="40" t="s">
        <v>927</v>
      </c>
      <c r="G116" s="185" t="s">
        <v>4651</v>
      </c>
      <c r="H116" s="42" t="s">
        <v>4846</v>
      </c>
      <c r="I116" s="42"/>
      <c r="J116" s="40" t="s">
        <v>4042</v>
      </c>
      <c r="K116" s="40" t="s">
        <v>4042</v>
      </c>
      <c r="L116" s="44" t="s">
        <v>4191</v>
      </c>
      <c r="M116" s="63" t="s">
        <v>2401</v>
      </c>
      <c r="N116" s="63" t="s">
        <v>2402</v>
      </c>
      <c r="O116" s="63" t="s">
        <v>2403</v>
      </c>
      <c r="P116" s="63">
        <v>1</v>
      </c>
      <c r="Q116" s="65">
        <v>45210</v>
      </c>
      <c r="R116" s="65">
        <v>45473</v>
      </c>
      <c r="S116" s="66">
        <f t="shared" si="8"/>
        <v>38.85</v>
      </c>
      <c r="T116" s="63" t="s">
        <v>592</v>
      </c>
      <c r="U116" s="63" t="s">
        <v>1164</v>
      </c>
      <c r="V116" s="49">
        <f>+IFERROR(VLOOKUP($M116,ACTIVIDADES!$B$9:$Q$494,10,0),"")</f>
        <v>1</v>
      </c>
      <c r="W116" s="61" t="str">
        <f>+IFERROR(VLOOKUP($M116,ACTIVIDADES!$B$9:$Q$494,11,0)," ")</f>
        <v>Acción establecida en el Plan de Mejoramiento suscrito el 10 de octubre de 2023,  como resultado de la denuncia 2022-249899-82111-D
La acción de mejora finaliza el 30 de Junio  de 2024
Se evidenció y validó la siguiente información como soporte: presentación de actualización de procedimientos y formatos de CDP y RP; video de capacitación; formato de solicitud de CDP actualizado; y procedimiento de solicitud de CDP actualizado.
Por lo anterior en la acción de mejora, queda cumplida extemporaneamente.</v>
      </c>
      <c r="X116" s="51" t="str">
        <f>+IFERROR(VLOOKUP($M116,ACTIVIDADES!$B$9:$Q$494,12,0),"")</f>
        <v>https://dnbcgovco-my.sharepoint.com/:f:/g/personal/planeacion_dnbc_gov_co/IgAKPZEalRp3T7O44VwZjBLlARF86VpmllJA36VR9-2qDG8?e=W6XaGX</v>
      </c>
      <c r="Y116" s="52">
        <f>+IFERROR(VLOOKUP($M116,ACTIVIDADES!$B$9:$Q$494,13,0),"")</f>
        <v>46153</v>
      </c>
      <c r="Z116" s="49" t="str">
        <f>+IFERROR(VLOOKUP($M116,ACTIVIDADES!$B$9:$Q$494,14,0),"")</f>
        <v>Cumplida en seguimiento diciembre 2025</v>
      </c>
      <c r="AA116" s="49">
        <f>+IFERROR(VLOOKUP($M116,ACTIVIDADES!$B$9:$Q$494,15,0),"")</f>
        <v>1</v>
      </c>
      <c r="AB116" s="54" t="str">
        <f>+IFERROR(VLOOKUP($M116,ACTIVIDADES!$B$9:$Q$494,16,0),"")</f>
        <v>CUMPLIDO</v>
      </c>
      <c r="AC116" s="144">
        <v>46157</v>
      </c>
      <c r="AD116" s="29">
        <v>1</v>
      </c>
      <c r="AE116" s="30" t="s">
        <v>3951</v>
      </c>
      <c r="AF116" s="29" t="s">
        <v>578</v>
      </c>
      <c r="AG116" s="29" t="s">
        <v>3737</v>
      </c>
      <c r="AH116" s="29" t="s">
        <v>593</v>
      </c>
      <c r="AI116" s="29" t="s">
        <v>3752</v>
      </c>
      <c r="AJ116" s="55">
        <f>+IFERROR(VLOOKUP($M116,ACTIVIDADES!$B$9:$T$494,17,0),"")</f>
        <v>1</v>
      </c>
      <c r="AK116" s="80" t="str">
        <f>+IFERROR(VLOOKUP($M116,ACTIVIDADES!$B$9:$T$494,18,0),"")</f>
        <v>Acción establecida en el Plan de Mejoramiento suscrito el 10 de octubre de 2023,  como resultado de la denuncia 2022-249899-82111-D
La acción de mejora finaliza el 30 de Junio  de 2024
Se evidenció y validó la siguiente información como soporte: presentación de actualización de procedimientos y formatos de CDP y RP; video de capacitación; formato de solicitud de CDP actualizado; y procedimiento de solicitud de CDP actualizado.
Por lo anterior en la acción de mejora, queda cumplida extemporaneamente.</v>
      </c>
      <c r="AL116" s="80" t="str">
        <f>+IFERROR(VLOOKUP($M116,ACTIVIDADES!$B$9:$T$494,19,0),"")</f>
        <v>https://dnbcgovco-my.sharepoint.com/:f:/g/personal/planeacion_dnbc_gov_co/IgDlTTkE6gPMRZjTETbxch7dATaSM_TE5-agvqb3k7QgaDY?e=0V1Jx7</v>
      </c>
      <c r="AM116" s="55" t="str">
        <f>+IFERROR(VLOOKUP($M116,ACTIVIDADES!$B$9:$X$495,20,0),0)</f>
        <v>11/07/206</v>
      </c>
      <c r="AN116" s="55" t="str">
        <f>+IFERROR(VLOOKUP($M116,ACTIVIDADES!$B$9:$X$495,21,0),0)</f>
        <v>Actividad reportada con cumplimiento en el primer trimestre 2026</v>
      </c>
      <c r="AO116" s="55">
        <f>+IFERROR(VLOOKUP($M116,ACTIVIDADES!$B$9:$X$495,22,0),0)</f>
        <v>1</v>
      </c>
      <c r="AP116" s="150" t="str">
        <f>+IFERROR(VLOOKUP($M116,ACTIVIDADES!$B$9:$X$495,23,0),0)</f>
        <v>CUMPLIDO</v>
      </c>
      <c r="AQ116" s="129">
        <v>46230</v>
      </c>
      <c r="AR116" s="172">
        <v>1</v>
      </c>
      <c r="AS116" s="72" t="s">
        <v>5837</v>
      </c>
      <c r="AT116" s="29" t="s">
        <v>578</v>
      </c>
      <c r="AU116" s="57" t="s">
        <v>3639</v>
      </c>
      <c r="AV116" s="193" t="s">
        <v>3639</v>
      </c>
      <c r="AW116" s="193" t="s">
        <v>3639</v>
      </c>
      <c r="AX116" s="193" t="s">
        <v>4148</v>
      </c>
      <c r="AY116" s="176" t="str">
        <f t="shared" si="5"/>
        <v>CUMPLIDAS</v>
      </c>
      <c r="AZ116" s="55" t="str">
        <f>+IFERROR(VLOOKUP($M116,ACTIVIDADES!$B$9:$T$494,25,0),"")</f>
        <v/>
      </c>
      <c r="BA116" s="55" t="str">
        <f>+IFERROR(VLOOKUP($M116,ACTIVIDADES!$B$9:$T$494,26,0),"")</f>
        <v/>
      </c>
      <c r="BB116" s="55" t="str">
        <f>+IFERROR(VLOOKUP($M116,ACTIVIDADES!$B$9:$T$494,27,0),"")</f>
        <v/>
      </c>
      <c r="BC116" s="55" t="str">
        <f>+IFERROR(VLOOKUP($M116,ACTIVIDADES!$B$9:$T$494,28,0),"")</f>
        <v/>
      </c>
      <c r="BD116" s="55" t="str">
        <f>+IFERROR(VLOOKUP($M116,ACTIVIDADES!$B$9:$T$494,29,0),"")</f>
        <v/>
      </c>
      <c r="BE116" s="55" t="str">
        <f>+IFERROR(VLOOKUP($M116,ACTIVIDADES!$B$9:$T$494,30,0),"")</f>
        <v/>
      </c>
      <c r="BF116" s="58"/>
      <c r="BG116" s="58"/>
      <c r="BH116" s="59"/>
      <c r="BI116" s="59" t="s">
        <v>580</v>
      </c>
      <c r="BJ116" s="60" t="s">
        <v>3635</v>
      </c>
      <c r="BK116" s="61" t="s">
        <v>593</v>
      </c>
      <c r="BL116" s="62"/>
      <c r="BM116" s="55" t="str">
        <f>+IFERROR(VLOOKUP($M116,ACTIVIDADES!$B$9:$T$494,31,0),"")</f>
        <v/>
      </c>
      <c r="BN116" s="55" t="str">
        <f>+IFERROR(VLOOKUP($M116,ACTIVIDADES!$B$9:$T$494,32,0),"")</f>
        <v/>
      </c>
      <c r="BO116" s="55" t="str">
        <f>+IFERROR(VLOOKUP($M116,ACTIVIDADES!$B$9:$T$494,33,0),"")</f>
        <v/>
      </c>
      <c r="BP116" s="55" t="str">
        <f>+IFERROR(VLOOKUP($M116,ACTIVIDADES!$B$9:$T$494,34,0),"")</f>
        <v/>
      </c>
      <c r="BQ116" s="55" t="str">
        <f>+IFERROR(VLOOKUP($M116,ACTIVIDADES!$B$9:$T$494,35,0),"")</f>
        <v/>
      </c>
      <c r="BR116" s="55" t="str">
        <f>+IFERROR(VLOOKUP($M116,ACTIVIDADES!$B$9:$T$494,36,0),"")</f>
        <v/>
      </c>
      <c r="BS116" s="55" t="str">
        <f>+IFERROR(VLOOKUP($M116,ACTIVIDADES!$B$9:$T$494,37,0),"")</f>
        <v/>
      </c>
      <c r="BT116" s="58"/>
      <c r="BU116" s="58"/>
      <c r="BV116" s="59"/>
      <c r="BW116" s="59" t="s">
        <v>580</v>
      </c>
      <c r="BX116" s="60" t="s">
        <v>3635</v>
      </c>
      <c r="BY116" s="61" t="s">
        <v>593</v>
      </c>
      <c r="BZ116" s="62"/>
      <c r="CA116" s="9"/>
      <c r="CB116" s="9"/>
      <c r="CC116" s="9"/>
      <c r="CD116" s="9"/>
      <c r="CE116" s="9"/>
      <c r="CF116" s="9"/>
      <c r="CG116" s="9"/>
      <c r="CH116" s="9"/>
      <c r="CI116" s="9"/>
      <c r="CJ116" s="9"/>
      <c r="CK116" s="9"/>
      <c r="CL116" s="9"/>
      <c r="CM116" s="9"/>
      <c r="CN116" s="9"/>
      <c r="CO116" s="9"/>
      <c r="CP116" s="9"/>
      <c r="CQ116" s="9"/>
    </row>
    <row r="117" spans="1:95" customFormat="1" ht="93" customHeight="1" x14ac:dyDescent="0.35">
      <c r="A117" s="40">
        <f t="shared" si="7"/>
        <v>109</v>
      </c>
      <c r="B117" s="40" t="s">
        <v>536</v>
      </c>
      <c r="C117" s="40">
        <v>2022</v>
      </c>
      <c r="D117" s="40" t="s">
        <v>3734</v>
      </c>
      <c r="E117" s="323"/>
      <c r="F117" s="40" t="s">
        <v>928</v>
      </c>
      <c r="G117" s="185" t="s">
        <v>4651</v>
      </c>
      <c r="H117" s="42" t="s">
        <v>543</v>
      </c>
      <c r="I117" s="42"/>
      <c r="J117" s="40" t="s">
        <v>4045</v>
      </c>
      <c r="K117" s="40" t="s">
        <v>4045</v>
      </c>
      <c r="L117" s="44" t="s">
        <v>4192</v>
      </c>
      <c r="M117" s="63" t="s">
        <v>2406</v>
      </c>
      <c r="N117" s="63" t="s">
        <v>2407</v>
      </c>
      <c r="O117" s="63" t="s">
        <v>2408</v>
      </c>
      <c r="P117" s="63">
        <v>1</v>
      </c>
      <c r="Q117" s="65">
        <v>45210</v>
      </c>
      <c r="R117" s="65">
        <v>45473</v>
      </c>
      <c r="S117" s="66">
        <f t="shared" si="8"/>
        <v>38.85</v>
      </c>
      <c r="T117" s="63" t="s">
        <v>592</v>
      </c>
      <c r="U117" s="63" t="s">
        <v>1164</v>
      </c>
      <c r="V117" s="49">
        <f>+IFERROR(VLOOKUP($M117,ACTIVIDADES!$B$9:$Q$494,10,0),"")</f>
        <v>1</v>
      </c>
      <c r="W117" s="61" t="str">
        <f>+IFERROR(VLOOKUP($M117,ACTIVIDADES!$B$9:$Q$494,11,0)," ")</f>
        <v>Acción establecida en el Plan de Mejoramiento suscrito el 10 de octubre de 2023,  como resultado de la denuncia 2022-249899-82111-D
La acción de mejora finaliza el 30 de Junio  de 2024, LAS ACTIVIDADES DEL PROCEDIMIENTO PC-GF-12 AHORA SE ENCUENTRAN EN GESTION DE PAGOS PC-GF-17
Se evidenció el cargue de evidencias correspondientes a: video de presentación y socialización de los dos procedimientos mencionados; presentación utilizada; y procedimientos actualizados.
Por lo anterior en la acción de mejora, queda cumplida extemporaneamente</v>
      </c>
      <c r="X117" s="51" t="str">
        <f>+IFERROR(VLOOKUP($M117,ACTIVIDADES!$B$9:$Q$494,12,0),"")</f>
        <v>https://dnbcgovco-my.sharepoint.com/:f:/g/personal/planeacion_dnbc_gov_co/IgAKPZEalRp3T7O44VwZjBLlARF86VpmllJA36VR9-2qDG8?e=W6XaGX</v>
      </c>
      <c r="Y117" s="52">
        <f>+IFERROR(VLOOKUP($M117,ACTIVIDADES!$B$9:$Q$494,13,0),"")</f>
        <v>46153</v>
      </c>
      <c r="Z117" s="49" t="str">
        <f>+IFERROR(VLOOKUP($M117,ACTIVIDADES!$B$9:$Q$494,14,0),"")</f>
        <v>Cumplida en seguimiento diciembre 2025</v>
      </c>
      <c r="AA117" s="49">
        <f>+IFERROR(VLOOKUP($M117,ACTIVIDADES!$B$9:$Q$494,15,0),"")</f>
        <v>1</v>
      </c>
      <c r="AB117" s="54" t="str">
        <f>+IFERROR(VLOOKUP($M117,ACTIVIDADES!$B$9:$Q$494,16,0),"")</f>
        <v>CUMPLIDO</v>
      </c>
      <c r="AC117" s="144">
        <v>46157</v>
      </c>
      <c r="AD117" s="29">
        <v>1</v>
      </c>
      <c r="AE117" s="30" t="s">
        <v>3951</v>
      </c>
      <c r="AF117" s="29" t="s">
        <v>578</v>
      </c>
      <c r="AG117" s="29" t="s">
        <v>3737</v>
      </c>
      <c r="AH117" s="29" t="s">
        <v>593</v>
      </c>
      <c r="AI117" s="29" t="s">
        <v>3752</v>
      </c>
      <c r="AJ117" s="55">
        <f>+IFERROR(VLOOKUP($M117,ACTIVIDADES!$B$9:$T$494,17,0),"")</f>
        <v>1</v>
      </c>
      <c r="AK117" s="80" t="str">
        <f>+IFERROR(VLOOKUP($M117,ACTIVIDADES!$B$9:$T$494,18,0),"")</f>
        <v>Acción establecida en el Plan de Mejoramiento suscrito el 10 de octubre de 2023,  como resultado de la denuncia 2022-249899-82111-D
La acción de mejora finaliza el 30 de Junio  de 2024, LAS ACTIVIDADES DEL PROCEDIMIENTO PC-GF-12 AHORA SE ENCUENTRAN EN GESTION DE PAGOS PC-GF-17
Se evidenció el cargue de evidencias correspondientes a: video de presentación y socialización de los dos procedimientos mencionados; presentación utilizada; y procedimientos actualizados.
Por lo anterior en la acción de mejora, queda cumplida extemporaneamente</v>
      </c>
      <c r="AL117" s="80" t="str">
        <f>+IFERROR(VLOOKUP($M117,ACTIVIDADES!$B$9:$T$494,19,0),"")</f>
        <v>https://dnbcgovco-my.sharepoint.com/:f:/g/personal/planeacion_dnbc_gov_co/IgDlTTkE6gPMRZjTETbxch7dATaSM_TE5-agvqb3k7QgaDY?e=0V1Jx7</v>
      </c>
      <c r="AM117" s="55" t="str">
        <f>+IFERROR(VLOOKUP($M117,ACTIVIDADES!$B$9:$X$495,20,0),0)</f>
        <v>11/07/206</v>
      </c>
      <c r="AN117" s="55" t="str">
        <f>+IFERROR(VLOOKUP($M117,ACTIVIDADES!$B$9:$X$495,21,0),0)</f>
        <v>Actividad reportada con cumplimiento en el primer trimestre 2026</v>
      </c>
      <c r="AO117" s="55">
        <f>+IFERROR(VLOOKUP($M117,ACTIVIDADES!$B$9:$X$495,22,0),0)</f>
        <v>1</v>
      </c>
      <c r="AP117" s="150" t="str">
        <f>+IFERROR(VLOOKUP($M117,ACTIVIDADES!$B$9:$X$495,23,0),0)</f>
        <v>CUMPLIDO</v>
      </c>
      <c r="AQ117" s="129">
        <v>46230</v>
      </c>
      <c r="AR117" s="172">
        <v>1</v>
      </c>
      <c r="AS117" s="72" t="s">
        <v>3951</v>
      </c>
      <c r="AT117" s="29" t="s">
        <v>578</v>
      </c>
      <c r="AU117" s="57" t="s">
        <v>3639</v>
      </c>
      <c r="AV117" s="193" t="s">
        <v>3639</v>
      </c>
      <c r="AW117" s="193" t="s">
        <v>3639</v>
      </c>
      <c r="AX117" s="193" t="s">
        <v>4148</v>
      </c>
      <c r="AY117" s="176" t="str">
        <f t="shared" si="5"/>
        <v>CUMPLIDAS</v>
      </c>
      <c r="AZ117" s="55" t="str">
        <f>+IFERROR(VLOOKUP($M117,ACTIVIDADES!$B$9:$T$494,25,0),"")</f>
        <v/>
      </c>
      <c r="BA117" s="55" t="str">
        <f>+IFERROR(VLOOKUP($M117,ACTIVIDADES!$B$9:$T$494,26,0),"")</f>
        <v/>
      </c>
      <c r="BB117" s="55" t="str">
        <f>+IFERROR(VLOOKUP($M117,ACTIVIDADES!$B$9:$T$494,27,0),"")</f>
        <v/>
      </c>
      <c r="BC117" s="55" t="str">
        <f>+IFERROR(VLOOKUP($M117,ACTIVIDADES!$B$9:$T$494,28,0),"")</f>
        <v/>
      </c>
      <c r="BD117" s="55" t="str">
        <f>+IFERROR(VLOOKUP($M117,ACTIVIDADES!$B$9:$T$494,29,0),"")</f>
        <v/>
      </c>
      <c r="BE117" s="55" t="str">
        <f>+IFERROR(VLOOKUP($M117,ACTIVIDADES!$B$9:$T$494,30,0),"")</f>
        <v/>
      </c>
      <c r="BF117" s="58"/>
      <c r="BG117" s="58"/>
      <c r="BH117" s="59"/>
      <c r="BI117" s="59" t="s">
        <v>580</v>
      </c>
      <c r="BJ117" s="60" t="s">
        <v>3635</v>
      </c>
      <c r="BK117" s="61" t="s">
        <v>593</v>
      </c>
      <c r="BL117" s="62"/>
      <c r="BM117" s="55" t="str">
        <f>+IFERROR(VLOOKUP($M117,ACTIVIDADES!$B$9:$T$494,31,0),"")</f>
        <v/>
      </c>
      <c r="BN117" s="55" t="str">
        <f>+IFERROR(VLOOKUP($M117,ACTIVIDADES!$B$9:$T$494,32,0),"")</f>
        <v/>
      </c>
      <c r="BO117" s="55" t="str">
        <f>+IFERROR(VLOOKUP($M117,ACTIVIDADES!$B$9:$T$494,33,0),"")</f>
        <v/>
      </c>
      <c r="BP117" s="55" t="str">
        <f>+IFERROR(VLOOKUP($M117,ACTIVIDADES!$B$9:$T$494,34,0),"")</f>
        <v/>
      </c>
      <c r="BQ117" s="55" t="str">
        <f>+IFERROR(VLOOKUP($M117,ACTIVIDADES!$B$9:$T$494,35,0),"")</f>
        <v/>
      </c>
      <c r="BR117" s="55" t="str">
        <f>+IFERROR(VLOOKUP($M117,ACTIVIDADES!$B$9:$T$494,36,0),"")</f>
        <v/>
      </c>
      <c r="BS117" s="55" t="str">
        <f>+IFERROR(VLOOKUP($M117,ACTIVIDADES!$B$9:$T$494,37,0),"")</f>
        <v/>
      </c>
      <c r="BT117" s="58"/>
      <c r="BU117" s="58"/>
      <c r="BV117" s="59"/>
      <c r="BW117" s="59" t="s">
        <v>580</v>
      </c>
      <c r="BX117" s="60" t="s">
        <v>3635</v>
      </c>
      <c r="BY117" s="61" t="s">
        <v>593</v>
      </c>
      <c r="BZ117" s="62"/>
      <c r="CA117" s="9"/>
      <c r="CB117" s="9"/>
      <c r="CC117" s="9"/>
      <c r="CD117" s="9"/>
      <c r="CE117" s="9"/>
      <c r="CF117" s="9"/>
      <c r="CG117" s="9"/>
      <c r="CH117" s="9"/>
      <c r="CI117" s="9"/>
      <c r="CJ117" s="9"/>
      <c r="CK117" s="9"/>
      <c r="CL117" s="9"/>
      <c r="CM117" s="9"/>
      <c r="CN117" s="9"/>
      <c r="CO117" s="9"/>
      <c r="CP117" s="9"/>
      <c r="CQ117" s="9"/>
    </row>
    <row r="118" spans="1:95" customFormat="1" ht="93" customHeight="1" x14ac:dyDescent="0.35">
      <c r="A118" s="40">
        <f t="shared" si="7"/>
        <v>110</v>
      </c>
      <c r="B118" s="40" t="s">
        <v>536</v>
      </c>
      <c r="C118" s="40">
        <v>2022</v>
      </c>
      <c r="D118" s="40" t="s">
        <v>3734</v>
      </c>
      <c r="E118" s="323"/>
      <c r="F118" s="40" t="s">
        <v>928</v>
      </c>
      <c r="G118" s="185" t="s">
        <v>4651</v>
      </c>
      <c r="H118" s="42" t="s">
        <v>543</v>
      </c>
      <c r="I118" s="42"/>
      <c r="J118" s="40" t="s">
        <v>4045</v>
      </c>
      <c r="K118" s="40" t="s">
        <v>4045</v>
      </c>
      <c r="L118" s="44" t="s">
        <v>4193</v>
      </c>
      <c r="M118" s="63" t="s">
        <v>2411</v>
      </c>
      <c r="N118" s="63" t="s">
        <v>2412</v>
      </c>
      <c r="O118" s="63" t="s">
        <v>2413</v>
      </c>
      <c r="P118" s="63">
        <v>1</v>
      </c>
      <c r="Q118" s="65">
        <v>45210</v>
      </c>
      <c r="R118" s="65">
        <v>45473</v>
      </c>
      <c r="S118" s="66">
        <f t="shared" si="8"/>
        <v>38.85</v>
      </c>
      <c r="T118" s="63" t="s">
        <v>592</v>
      </c>
      <c r="U118" s="63" t="s">
        <v>1164</v>
      </c>
      <c r="V118" s="49">
        <f>+IFERROR(VLOOKUP($M118,ACTIVIDADES!$B$9:$Q$494,10,0),"")</f>
        <v>1</v>
      </c>
      <c r="W118" s="61" t="str">
        <f>+IFERROR(VLOOKUP($M118,ACTIVIDADES!$B$9:$Q$494,11,0)," ")</f>
        <v>Acción establecida en el Plan de Mejoramiento suscrito el 10 de octubre de 2023,  como resultado de la denuncia 2022-249899-82111-D
La acción de mejora finaliza el 30 de Junio  de 2024, LAS ACTIVIDADES QUE DARON EN EL NUEVO PROCEDIMIENTO PC-GF-17
Se evidenció el cargue de evidencias correspondientes a: video de presentación y socialización de los dos procedimientos mencionados; presentación utilizada; y procedimientos actualizados.
Por lo anterior en la acción de mejora, queda cumplida extemporaneamente</v>
      </c>
      <c r="X118" s="51" t="str">
        <f>+IFERROR(VLOOKUP($M118,ACTIVIDADES!$B$9:$Q$494,12,0),"")</f>
        <v>https://dnbcgovco-my.sharepoint.com/:f:/g/personal/planeacion_dnbc_gov_co/IgAKPZEalRp3T7O44VwZjBLlARF86VpmllJA36VR9-2qDG8?e=W6XaGX</v>
      </c>
      <c r="Y118" s="52">
        <f>+IFERROR(VLOOKUP($M118,ACTIVIDADES!$B$9:$Q$494,13,0),"")</f>
        <v>46153</v>
      </c>
      <c r="Z118" s="49" t="str">
        <f>+IFERROR(VLOOKUP($M118,ACTIVIDADES!$B$9:$Q$494,14,0),"")</f>
        <v>Cumplida en seguimiento diciembre 2025</v>
      </c>
      <c r="AA118" s="49">
        <f>+IFERROR(VLOOKUP($M118,ACTIVIDADES!$B$9:$Q$494,15,0),"")</f>
        <v>1</v>
      </c>
      <c r="AB118" s="54" t="str">
        <f>+IFERROR(VLOOKUP($M118,ACTIVIDADES!$B$9:$Q$494,16,0),"")</f>
        <v>CUMPLIDO</v>
      </c>
      <c r="AC118" s="144" t="s">
        <v>4194</v>
      </c>
      <c r="AD118" s="29">
        <v>1</v>
      </c>
      <c r="AE118" s="30" t="s">
        <v>3951</v>
      </c>
      <c r="AF118" s="29" t="s">
        <v>578</v>
      </c>
      <c r="AG118" s="29" t="s">
        <v>3737</v>
      </c>
      <c r="AH118" s="29" t="s">
        <v>593</v>
      </c>
      <c r="AI118" s="29" t="s">
        <v>3752</v>
      </c>
      <c r="AJ118" s="55">
        <f>+IFERROR(VLOOKUP($M118,ACTIVIDADES!$B$9:$T$494,17,0),"")</f>
        <v>1</v>
      </c>
      <c r="AK118" s="80" t="str">
        <f>+IFERROR(VLOOKUP($M118,ACTIVIDADES!$B$9:$T$494,18,0),"")</f>
        <v>Acción establecida en el Plan de Mejoramiento suscrito el 10 de octubre de 2023,  como resultado de la denuncia 2022-249899-82111-D
La acción de mejora finaliza el 30 de Junio  de 2024, LAS ACTIVIDADES QUE DARON EN EL NUEVO PROCEDIMIENTO PC-GF-17
Se evidenció el cargue de evidencias correspondientes a: video de presentación y socialización de los dos procedimientos mencionados; presentación utilizada; y procedimientos actualizados.
Por lo anterior en la acción de mejora, queda cumplida extemporaneamente</v>
      </c>
      <c r="AL118" s="80" t="str">
        <f>+IFERROR(VLOOKUP($M118,ACTIVIDADES!$B$9:$T$494,19,0),"")</f>
        <v>https://dnbcgovco-my.sharepoint.com/:f:/g/personal/planeacion_dnbc_gov_co/IgDlTTkE6gPMRZjTETbxch7dATaSM_TE5-agvqb3k7QgaDY?e=0V1Jx7</v>
      </c>
      <c r="AM118" s="55" t="str">
        <f>+IFERROR(VLOOKUP($M118,ACTIVIDADES!$B$9:$X$495,20,0),0)</f>
        <v>11/07/206</v>
      </c>
      <c r="AN118" s="55" t="str">
        <f>+IFERROR(VLOOKUP($M118,ACTIVIDADES!$B$9:$X$495,21,0),0)</f>
        <v>Actividad reportada con cumplimiento en el primer trimestre 2026</v>
      </c>
      <c r="AO118" s="55">
        <f>+IFERROR(VLOOKUP($M118,ACTIVIDADES!$B$9:$X$495,22,0),0)</f>
        <v>1</v>
      </c>
      <c r="AP118" s="150" t="str">
        <f>+IFERROR(VLOOKUP($M118,ACTIVIDADES!$B$9:$X$495,23,0),0)</f>
        <v>CUMPLIDO</v>
      </c>
      <c r="AQ118" s="129">
        <v>46230</v>
      </c>
      <c r="AR118" s="172">
        <v>1</v>
      </c>
      <c r="AS118" s="72" t="s">
        <v>3951</v>
      </c>
      <c r="AT118" s="29" t="s">
        <v>578</v>
      </c>
      <c r="AU118" s="57" t="s">
        <v>3639</v>
      </c>
      <c r="AV118" s="193" t="s">
        <v>3639</v>
      </c>
      <c r="AW118" s="193" t="s">
        <v>3639</v>
      </c>
      <c r="AX118" s="193" t="s">
        <v>4148</v>
      </c>
      <c r="AY118" s="176" t="str">
        <f t="shared" si="5"/>
        <v>CUMPLIDAS</v>
      </c>
      <c r="AZ118" s="55" t="str">
        <f>+IFERROR(VLOOKUP($M118,ACTIVIDADES!$B$9:$T$494,25,0),"")</f>
        <v/>
      </c>
      <c r="BA118" s="55" t="str">
        <f>+IFERROR(VLOOKUP($M118,ACTIVIDADES!$B$9:$T$494,26,0),"")</f>
        <v/>
      </c>
      <c r="BB118" s="55" t="str">
        <f>+IFERROR(VLOOKUP($M118,ACTIVIDADES!$B$9:$T$494,27,0),"")</f>
        <v/>
      </c>
      <c r="BC118" s="55" t="str">
        <f>+IFERROR(VLOOKUP($M118,ACTIVIDADES!$B$9:$T$494,28,0),"")</f>
        <v/>
      </c>
      <c r="BD118" s="55" t="str">
        <f>+IFERROR(VLOOKUP($M118,ACTIVIDADES!$B$9:$T$494,29,0),"")</f>
        <v/>
      </c>
      <c r="BE118" s="55" t="str">
        <f>+IFERROR(VLOOKUP($M118,ACTIVIDADES!$B$9:$T$494,30,0),"")</f>
        <v/>
      </c>
      <c r="BF118" s="58"/>
      <c r="BG118" s="58"/>
      <c r="BH118" s="59"/>
      <c r="BI118" s="59" t="s">
        <v>580</v>
      </c>
      <c r="BJ118" s="60" t="s">
        <v>3635</v>
      </c>
      <c r="BK118" s="61" t="s">
        <v>593</v>
      </c>
      <c r="BL118" s="62"/>
      <c r="BM118" s="55" t="str">
        <f>+IFERROR(VLOOKUP($M118,ACTIVIDADES!$B$9:$T$494,31,0),"")</f>
        <v/>
      </c>
      <c r="BN118" s="55" t="str">
        <f>+IFERROR(VLOOKUP($M118,ACTIVIDADES!$B$9:$T$494,32,0),"")</f>
        <v/>
      </c>
      <c r="BO118" s="55" t="str">
        <f>+IFERROR(VLOOKUP($M118,ACTIVIDADES!$B$9:$T$494,33,0),"")</f>
        <v/>
      </c>
      <c r="BP118" s="55" t="str">
        <f>+IFERROR(VLOOKUP($M118,ACTIVIDADES!$B$9:$T$494,34,0),"")</f>
        <v/>
      </c>
      <c r="BQ118" s="55" t="str">
        <f>+IFERROR(VLOOKUP($M118,ACTIVIDADES!$B$9:$T$494,35,0),"")</f>
        <v/>
      </c>
      <c r="BR118" s="55" t="str">
        <f>+IFERROR(VLOOKUP($M118,ACTIVIDADES!$B$9:$T$494,36,0),"")</f>
        <v/>
      </c>
      <c r="BS118" s="55" t="str">
        <f>+IFERROR(VLOOKUP($M118,ACTIVIDADES!$B$9:$T$494,37,0),"")</f>
        <v/>
      </c>
      <c r="BT118" s="58"/>
      <c r="BU118" s="58"/>
      <c r="BV118" s="59"/>
      <c r="BW118" s="59" t="s">
        <v>580</v>
      </c>
      <c r="BX118" s="60" t="s">
        <v>3635</v>
      </c>
      <c r="BY118" s="61" t="s">
        <v>593</v>
      </c>
      <c r="BZ118" s="62"/>
      <c r="CA118" s="9"/>
      <c r="CB118" s="9"/>
      <c r="CC118" s="9"/>
      <c r="CD118" s="9"/>
      <c r="CE118" s="9"/>
      <c r="CF118" s="9"/>
      <c r="CG118" s="9"/>
      <c r="CH118" s="9"/>
      <c r="CI118" s="9"/>
      <c r="CJ118" s="9"/>
      <c r="CK118" s="9"/>
      <c r="CL118" s="9"/>
      <c r="CM118" s="9"/>
      <c r="CN118" s="9"/>
      <c r="CO118" s="9"/>
      <c r="CP118" s="9"/>
      <c r="CQ118" s="9"/>
    </row>
    <row r="119" spans="1:95" customFormat="1" ht="93" customHeight="1" x14ac:dyDescent="0.35">
      <c r="A119" s="40">
        <f t="shared" si="7"/>
        <v>111</v>
      </c>
      <c r="B119" s="40" t="s">
        <v>536</v>
      </c>
      <c r="C119" s="40">
        <v>2022</v>
      </c>
      <c r="D119" s="40" t="s">
        <v>3734</v>
      </c>
      <c r="E119" s="323"/>
      <c r="F119" s="40" t="s">
        <v>931</v>
      </c>
      <c r="G119" s="185" t="s">
        <v>4651</v>
      </c>
      <c r="H119" s="42" t="s">
        <v>545</v>
      </c>
      <c r="I119" s="42"/>
      <c r="J119" s="40" t="s">
        <v>4195</v>
      </c>
      <c r="K119" s="40" t="s">
        <v>4195</v>
      </c>
      <c r="L119" s="44" t="s">
        <v>4193</v>
      </c>
      <c r="M119" s="63" t="s">
        <v>2411</v>
      </c>
      <c r="N119" s="63" t="s">
        <v>2412</v>
      </c>
      <c r="O119" s="63" t="s">
        <v>2413</v>
      </c>
      <c r="P119" s="63">
        <v>1</v>
      </c>
      <c r="Q119" s="65">
        <v>45210</v>
      </c>
      <c r="R119" s="65">
        <v>45473</v>
      </c>
      <c r="S119" s="66">
        <f t="shared" si="8"/>
        <v>38.85</v>
      </c>
      <c r="T119" s="63" t="s">
        <v>592</v>
      </c>
      <c r="U119" s="63" t="s">
        <v>1164</v>
      </c>
      <c r="V119" s="49">
        <f>+IFERROR(VLOOKUP($M119,ACTIVIDADES!$B$9:$Q$494,10,0),"")</f>
        <v>1</v>
      </c>
      <c r="W119" s="61" t="str">
        <f>+IFERROR(VLOOKUP($M119,ACTIVIDADES!$B$9:$Q$494,11,0)," ")</f>
        <v>Acción establecida en el Plan de Mejoramiento suscrito el 10 de octubre de 2023,  como resultado de la denuncia 2022-249899-82111-D
La acción de mejora finaliza el 30 de Junio  de 2024, LAS ACTIVIDADES QUE DARON EN EL NUEVO PROCEDIMIENTO PC-GF-17
Se evidenció el cargue de evidencias correspondientes a: video de presentación y socialización de los dos procedimientos mencionados; presentación utilizada; y procedimientos actualizados.
Por lo anterior en la acción de mejora, queda cumplida extemporaneamente</v>
      </c>
      <c r="X119" s="51" t="str">
        <f>+IFERROR(VLOOKUP($M119,ACTIVIDADES!$B$9:$Q$494,12,0),"")</f>
        <v>https://dnbcgovco-my.sharepoint.com/:f:/g/personal/planeacion_dnbc_gov_co/IgAKPZEalRp3T7O44VwZjBLlARF86VpmllJA36VR9-2qDG8?e=W6XaGX</v>
      </c>
      <c r="Y119" s="52">
        <f>+IFERROR(VLOOKUP($M119,ACTIVIDADES!$B$9:$Q$494,13,0),"")</f>
        <v>46153</v>
      </c>
      <c r="Z119" s="49" t="str">
        <f>+IFERROR(VLOOKUP($M119,ACTIVIDADES!$B$9:$Q$494,14,0),"")</f>
        <v>Cumplida en seguimiento diciembre 2025</v>
      </c>
      <c r="AA119" s="49">
        <f>+IFERROR(VLOOKUP($M119,ACTIVIDADES!$B$9:$Q$494,15,0),"")</f>
        <v>1</v>
      </c>
      <c r="AB119" s="54" t="str">
        <f>+IFERROR(VLOOKUP($M119,ACTIVIDADES!$B$9:$Q$494,16,0),"")</f>
        <v>CUMPLIDO</v>
      </c>
      <c r="AC119" s="144">
        <v>46157</v>
      </c>
      <c r="AD119" s="29">
        <v>1</v>
      </c>
      <c r="AE119" s="30" t="s">
        <v>3951</v>
      </c>
      <c r="AF119" s="29" t="s">
        <v>578</v>
      </c>
      <c r="AG119" s="29" t="s">
        <v>3737</v>
      </c>
      <c r="AH119" s="29" t="s">
        <v>593</v>
      </c>
      <c r="AI119" s="29" t="s">
        <v>3752</v>
      </c>
      <c r="AJ119" s="55">
        <f>+IFERROR(VLOOKUP($M119,ACTIVIDADES!$B$9:$T$494,17,0),"")</f>
        <v>1</v>
      </c>
      <c r="AK119" s="80" t="str">
        <f>+IFERROR(VLOOKUP($M119,ACTIVIDADES!$B$9:$T$494,18,0),"")</f>
        <v>Acción establecida en el Plan de Mejoramiento suscrito el 10 de octubre de 2023,  como resultado de la denuncia 2022-249899-82111-D
La acción de mejora finaliza el 30 de Junio  de 2024, LAS ACTIVIDADES QUE DARON EN EL NUEVO PROCEDIMIENTO PC-GF-17
Se evidenció el cargue de evidencias correspondientes a: video de presentación y socialización de los dos procedimientos mencionados; presentación utilizada; y procedimientos actualizados.
Por lo anterior en la acción de mejora, queda cumplida extemporaneamente</v>
      </c>
      <c r="AL119" s="80" t="str">
        <f>+IFERROR(VLOOKUP($M119,ACTIVIDADES!$B$9:$T$494,19,0),"")</f>
        <v>https://dnbcgovco-my.sharepoint.com/:f:/g/personal/planeacion_dnbc_gov_co/IgDlTTkE6gPMRZjTETbxch7dATaSM_TE5-agvqb3k7QgaDY?e=0V1Jx7</v>
      </c>
      <c r="AM119" s="55" t="str">
        <f>+IFERROR(VLOOKUP($M119,ACTIVIDADES!$B$9:$X$495,20,0),0)</f>
        <v>11/07/206</v>
      </c>
      <c r="AN119" s="55" t="str">
        <f>+IFERROR(VLOOKUP($M119,ACTIVIDADES!$B$9:$X$495,21,0),0)</f>
        <v>Actividad reportada con cumplimiento en el primer trimestre 2026</v>
      </c>
      <c r="AO119" s="55">
        <f>+IFERROR(VLOOKUP($M119,ACTIVIDADES!$B$9:$X$495,22,0),0)</f>
        <v>1</v>
      </c>
      <c r="AP119" s="150" t="str">
        <f>+IFERROR(VLOOKUP($M119,ACTIVIDADES!$B$9:$X$495,23,0),0)</f>
        <v>CUMPLIDO</v>
      </c>
      <c r="AQ119" s="129">
        <v>46230</v>
      </c>
      <c r="AR119" s="172">
        <v>1</v>
      </c>
      <c r="AS119" s="72" t="s">
        <v>3951</v>
      </c>
      <c r="AT119" s="29" t="s">
        <v>578</v>
      </c>
      <c r="AU119" s="57" t="s">
        <v>3639</v>
      </c>
      <c r="AV119" s="193" t="s">
        <v>3639</v>
      </c>
      <c r="AW119" s="193" t="s">
        <v>3639</v>
      </c>
      <c r="AX119" s="193" t="s">
        <v>4148</v>
      </c>
      <c r="AY119" s="176" t="str">
        <f t="shared" si="5"/>
        <v>CUMPLIDAS</v>
      </c>
      <c r="AZ119" s="55" t="str">
        <f>+IFERROR(VLOOKUP($M119,ACTIVIDADES!$B$9:$T$494,25,0),"")</f>
        <v/>
      </c>
      <c r="BA119" s="55" t="str">
        <f>+IFERROR(VLOOKUP($M119,ACTIVIDADES!$B$9:$T$494,26,0),"")</f>
        <v/>
      </c>
      <c r="BB119" s="55" t="str">
        <f>+IFERROR(VLOOKUP($M119,ACTIVIDADES!$B$9:$T$494,27,0),"")</f>
        <v/>
      </c>
      <c r="BC119" s="55" t="str">
        <f>+IFERROR(VLOOKUP($M119,ACTIVIDADES!$B$9:$T$494,28,0),"")</f>
        <v/>
      </c>
      <c r="BD119" s="55" t="str">
        <f>+IFERROR(VLOOKUP($M119,ACTIVIDADES!$B$9:$T$494,29,0),"")</f>
        <v/>
      </c>
      <c r="BE119" s="55" t="str">
        <f>+IFERROR(VLOOKUP($M119,ACTIVIDADES!$B$9:$T$494,30,0),"")</f>
        <v/>
      </c>
      <c r="BF119" s="58"/>
      <c r="BG119" s="58"/>
      <c r="BH119" s="59"/>
      <c r="BI119" s="59" t="s">
        <v>580</v>
      </c>
      <c r="BJ119" s="60" t="s">
        <v>3635</v>
      </c>
      <c r="BK119" s="61" t="s">
        <v>593</v>
      </c>
      <c r="BL119" s="62"/>
      <c r="BM119" s="55" t="str">
        <f>+IFERROR(VLOOKUP($M119,ACTIVIDADES!$B$9:$T$494,31,0),"")</f>
        <v/>
      </c>
      <c r="BN119" s="55" t="str">
        <f>+IFERROR(VLOOKUP($M119,ACTIVIDADES!$B$9:$T$494,32,0),"")</f>
        <v/>
      </c>
      <c r="BO119" s="55" t="str">
        <f>+IFERROR(VLOOKUP($M119,ACTIVIDADES!$B$9:$T$494,33,0),"")</f>
        <v/>
      </c>
      <c r="BP119" s="55" t="str">
        <f>+IFERROR(VLOOKUP($M119,ACTIVIDADES!$B$9:$T$494,34,0),"")</f>
        <v/>
      </c>
      <c r="BQ119" s="55" t="str">
        <f>+IFERROR(VLOOKUP($M119,ACTIVIDADES!$B$9:$T$494,35,0),"")</f>
        <v/>
      </c>
      <c r="BR119" s="55" t="str">
        <f>+IFERROR(VLOOKUP($M119,ACTIVIDADES!$B$9:$T$494,36,0),"")</f>
        <v/>
      </c>
      <c r="BS119" s="55" t="str">
        <f>+IFERROR(VLOOKUP($M119,ACTIVIDADES!$B$9:$T$494,37,0),"")</f>
        <v/>
      </c>
      <c r="BT119" s="58"/>
      <c r="BU119" s="58"/>
      <c r="BV119" s="59"/>
      <c r="BW119" s="59" t="s">
        <v>580</v>
      </c>
      <c r="BX119" s="60" t="s">
        <v>3635</v>
      </c>
      <c r="BY119" s="61" t="s">
        <v>593</v>
      </c>
      <c r="BZ119" s="62"/>
      <c r="CA119" s="9"/>
      <c r="CB119" s="9"/>
      <c r="CC119" s="9"/>
      <c r="CD119" s="9"/>
      <c r="CE119" s="9"/>
      <c r="CF119" s="9"/>
      <c r="CG119" s="9"/>
      <c r="CH119" s="9"/>
      <c r="CI119" s="9"/>
      <c r="CJ119" s="9"/>
      <c r="CK119" s="9"/>
      <c r="CL119" s="9"/>
      <c r="CM119" s="9"/>
      <c r="CN119" s="9"/>
      <c r="CO119" s="9"/>
      <c r="CP119" s="9"/>
      <c r="CQ119" s="9"/>
    </row>
    <row r="120" spans="1:95" ht="93" customHeight="1" x14ac:dyDescent="0.35">
      <c r="A120" s="281">
        <f t="shared" si="7"/>
        <v>112</v>
      </c>
      <c r="B120" s="281" t="s">
        <v>536</v>
      </c>
      <c r="C120" s="281">
        <v>2022</v>
      </c>
      <c r="D120" s="281" t="s">
        <v>3734</v>
      </c>
      <c r="E120" s="214"/>
      <c r="F120" s="281" t="s">
        <v>667</v>
      </c>
      <c r="G120" s="303" t="s">
        <v>540</v>
      </c>
      <c r="H120" s="283" t="s">
        <v>4196</v>
      </c>
      <c r="I120" s="283"/>
      <c r="J120" s="281" t="s">
        <v>4197</v>
      </c>
      <c r="K120" s="281" t="s">
        <v>4197</v>
      </c>
      <c r="L120" s="285" t="s">
        <v>5444</v>
      </c>
      <c r="M120" s="312" t="s">
        <v>2439</v>
      </c>
      <c r="N120" s="312" t="s">
        <v>2440</v>
      </c>
      <c r="O120" s="312" t="s">
        <v>2441</v>
      </c>
      <c r="P120" s="312">
        <v>1</v>
      </c>
      <c r="Q120" s="314">
        <v>45280</v>
      </c>
      <c r="R120" s="314">
        <v>45657</v>
      </c>
      <c r="S120" s="315">
        <f t="shared" si="8"/>
        <v>55.649999999999991</v>
      </c>
      <c r="T120" s="312" t="s">
        <v>592</v>
      </c>
      <c r="U120" s="312" t="s">
        <v>1164</v>
      </c>
      <c r="V120" s="290">
        <f>+IFERROR(VLOOKUP($M120,ACTIVIDADES!$B$9:$Q$494,10,0),"")</f>
        <v>1</v>
      </c>
      <c r="W120" s="292" t="str">
        <f>+IFERROR(VLOOKUP($M120,ACTIVIDADES!$B$9:$Q$494,11,0)," ")</f>
        <v>Acción establecida en el Plan de Mejoramiento suscrito el 12 de enero de 2024 como resultado de la auditoría realizada a la vigencia 2022.
La acción de mejora finaliza el 31 de diciembre de 2024
Se evidenció el registro de correos electrónicos de fechas 20 de noviembre, 23, 29 y 30 de diciembre de 2025, dirigidos a la línea de soporte SIIF, relacionados con la gestión de correcciones contables.
Por lo tanto, la acción de mejora queda cumplida.</v>
      </c>
      <c r="X120" s="321" t="str">
        <f>+IFERROR(VLOOKUP($M120,ACTIVIDADES!$B$9:$Q$494,12,0),"")</f>
        <v>https://dnbcgovco-my.sharepoint.com/:f:/g/personal/planeacion_dnbc_gov_co/IgAKPZEalRp3T7O44VwZjBLlARF86VpmllJA36VR9-2qDG8?e=W6XaGX</v>
      </c>
      <c r="Y120" s="293">
        <f>+IFERROR(VLOOKUP($M120,ACTIVIDADES!$B$9:$Q$494,13,0),"")</f>
        <v>46153</v>
      </c>
      <c r="Z120" s="290" t="str">
        <f>+IFERROR(VLOOKUP($M120,ACTIVIDADES!$B$9:$Q$494,14,0),"")</f>
        <v>Cumplida en seguimiento diciembre 2025</v>
      </c>
      <c r="AA120" s="290">
        <f>+IFERROR(VLOOKUP($M120,ACTIVIDADES!$B$9:$Q$494,15,0),"")</f>
        <v>1</v>
      </c>
      <c r="AB120" s="295" t="str">
        <f>+IFERROR(VLOOKUP($M120,ACTIVIDADES!$B$9:$Q$494,16,0),"")</f>
        <v>CUMPLIDO</v>
      </c>
      <c r="AC120" s="296">
        <v>46157</v>
      </c>
      <c r="AD120" s="297">
        <v>1</v>
      </c>
      <c r="AE120" s="316" t="s">
        <v>3951</v>
      </c>
      <c r="AF120" s="297" t="s">
        <v>578</v>
      </c>
      <c r="AG120" s="297" t="s">
        <v>3737</v>
      </c>
      <c r="AH120" s="297" t="s">
        <v>593</v>
      </c>
      <c r="AI120" s="297" t="s">
        <v>3752</v>
      </c>
      <c r="AJ120" s="299">
        <f>+IFERROR(VLOOKUP($M120,ACTIVIDADES!$B$9:$T$494,17,0),"")</f>
        <v>1</v>
      </c>
      <c r="AK120" s="300" t="str">
        <f>+IFERROR(VLOOKUP($M120,ACTIVIDADES!$B$9:$T$494,18,0),"")</f>
        <v>Acción establecida en el Plan de Mejoramiento suscrito el 12 de enero de 2024 como resultado de la auditoría realizada a la vigencia 2022.
La acción de mejora finaliza el 31 de diciembre de 2024
Se evidenció el registro de correos electrónicos de fechas 20 de noviembre, 23, 29 y 30 de diciembre de 2025, dirigidos a la línea de soporte SIIF, relacionados con la gestión de correcciones contables.
Por lo tanto, la acción de mejora queda cumplida.    para este trimestre no se presentaron incidentes , pero se realizan y se dejan las consoltas</v>
      </c>
      <c r="AL120" s="300" t="str">
        <f>+IFERROR(VLOOKUP($M120,ACTIVIDADES!$B$9:$T$494,19,0),"")</f>
        <v>https://dnbcgovco-my.sharepoint.com/:f:/g/personal/planeacion_dnbc_gov_co/IgDlTTkE6gPMRZjTETbxch7dATaSM_TE5-agvqb3k7QgaDY?e=0V1Jx7</v>
      </c>
      <c r="AM120" s="299" t="str">
        <f>+IFERROR(VLOOKUP($M120,ACTIVIDADES!$B$9:$X$495,20,0),0)</f>
        <v>11/07/206</v>
      </c>
      <c r="AN120" s="299" t="str">
        <f>+IFERROR(VLOOKUP($M120,ACTIVIDADES!$B$9:$X$495,21,0),0)</f>
        <v>Actividad reportada con cumplimiento en el primer trimestre 2026</v>
      </c>
      <c r="AO120" s="299">
        <f>+IFERROR(VLOOKUP($M120,ACTIVIDADES!$B$9:$X$495,22,0),0)</f>
        <v>1</v>
      </c>
      <c r="AP120" s="304" t="str">
        <f>+IFERROR(VLOOKUP($M120,ACTIVIDADES!$B$9:$X$495,23,0),0)</f>
        <v>CUMPLIDO</v>
      </c>
      <c r="AQ120" s="247">
        <v>46230</v>
      </c>
      <c r="AR120" s="334">
        <v>1</v>
      </c>
      <c r="AS120" s="306" t="s">
        <v>3951</v>
      </c>
      <c r="AT120" s="297" t="s">
        <v>578</v>
      </c>
      <c r="AU120" s="303" t="s">
        <v>3639</v>
      </c>
      <c r="AV120" s="249" t="s">
        <v>3639</v>
      </c>
      <c r="AW120" s="249" t="s">
        <v>3639</v>
      </c>
      <c r="AX120" s="249" t="s">
        <v>4148</v>
      </c>
      <c r="AY120" s="176" t="str">
        <f t="shared" si="5"/>
        <v>CUMPLIDAS</v>
      </c>
      <c r="AZ120" s="55" t="str">
        <f>+IFERROR(VLOOKUP($M120,ACTIVIDADES!$B$9:$T$494,25,0),"")</f>
        <v/>
      </c>
      <c r="BA120" s="55" t="str">
        <f>+IFERROR(VLOOKUP($M120,ACTIVIDADES!$B$9:$T$494,26,0),"")</f>
        <v/>
      </c>
      <c r="BB120" s="55" t="str">
        <f>+IFERROR(VLOOKUP($M120,ACTIVIDADES!$B$9:$T$494,27,0),"")</f>
        <v/>
      </c>
      <c r="BC120" s="55" t="str">
        <f>+IFERROR(VLOOKUP($M120,ACTIVIDADES!$B$9:$T$494,28,0),"")</f>
        <v/>
      </c>
      <c r="BD120" s="55" t="str">
        <f>+IFERROR(VLOOKUP($M120,ACTIVIDADES!$B$9:$T$494,29,0),"")</f>
        <v/>
      </c>
      <c r="BE120" s="55" t="str">
        <f>+IFERROR(VLOOKUP($M120,ACTIVIDADES!$B$9:$T$494,30,0),"")</f>
        <v/>
      </c>
      <c r="BF120" s="58"/>
      <c r="BG120" s="58"/>
      <c r="BH120" s="59"/>
      <c r="BI120" s="59" t="s">
        <v>580</v>
      </c>
      <c r="BJ120" s="60" t="s">
        <v>3635</v>
      </c>
      <c r="BK120" s="61" t="s">
        <v>593</v>
      </c>
      <c r="BL120" s="62"/>
      <c r="BM120" s="55" t="str">
        <f>+IFERROR(VLOOKUP($M120,ACTIVIDADES!$B$9:$T$494,31,0),"")</f>
        <v/>
      </c>
      <c r="BN120" s="55" t="str">
        <f>+IFERROR(VLOOKUP($M120,ACTIVIDADES!$B$9:$T$494,32,0),"")</f>
        <v/>
      </c>
      <c r="BO120" s="55" t="str">
        <f>+IFERROR(VLOOKUP($M120,ACTIVIDADES!$B$9:$T$494,33,0),"")</f>
        <v/>
      </c>
      <c r="BP120" s="55" t="str">
        <f>+IFERROR(VLOOKUP($M120,ACTIVIDADES!$B$9:$T$494,34,0),"")</f>
        <v/>
      </c>
      <c r="BQ120" s="55" t="str">
        <f>+IFERROR(VLOOKUP($M120,ACTIVIDADES!$B$9:$T$494,35,0),"")</f>
        <v/>
      </c>
      <c r="BR120" s="55" t="str">
        <f>+IFERROR(VLOOKUP($M120,ACTIVIDADES!$B$9:$T$494,36,0),"")</f>
        <v/>
      </c>
      <c r="BS120" s="55" t="str">
        <f>+IFERROR(VLOOKUP($M120,ACTIVIDADES!$B$9:$T$494,37,0),"")</f>
        <v/>
      </c>
      <c r="BT120" s="58"/>
      <c r="BU120" s="58"/>
      <c r="BV120" s="59"/>
      <c r="BW120" s="59" t="s">
        <v>580</v>
      </c>
      <c r="BX120" s="60" t="s">
        <v>3635</v>
      </c>
      <c r="BY120" s="61" t="s">
        <v>593</v>
      </c>
      <c r="BZ120" s="62"/>
    </row>
    <row r="121" spans="1:95" customFormat="1" ht="93" customHeight="1" x14ac:dyDescent="0.35">
      <c r="A121" s="40">
        <f t="shared" si="7"/>
        <v>113</v>
      </c>
      <c r="B121" s="40" t="s">
        <v>536</v>
      </c>
      <c r="C121" s="40">
        <v>2022</v>
      </c>
      <c r="D121" s="40" t="s">
        <v>3734</v>
      </c>
      <c r="E121" s="323"/>
      <c r="F121" s="40" t="s">
        <v>668</v>
      </c>
      <c r="G121" s="57" t="s">
        <v>540</v>
      </c>
      <c r="H121" s="42" t="s">
        <v>4198</v>
      </c>
      <c r="I121" s="42"/>
      <c r="J121" s="40" t="s">
        <v>5165</v>
      </c>
      <c r="K121" s="40" t="s">
        <v>5165</v>
      </c>
      <c r="L121" s="44" t="s">
        <v>4199</v>
      </c>
      <c r="M121" s="63" t="s">
        <v>2444</v>
      </c>
      <c r="N121" s="63" t="s">
        <v>5556</v>
      </c>
      <c r="O121" s="63" t="s">
        <v>2446</v>
      </c>
      <c r="P121" s="63">
        <v>1</v>
      </c>
      <c r="Q121" s="65">
        <v>45280</v>
      </c>
      <c r="R121" s="65">
        <v>45838</v>
      </c>
      <c r="S121" s="66">
        <f t="shared" si="8"/>
        <v>82.5</v>
      </c>
      <c r="T121" s="63" t="s">
        <v>592</v>
      </c>
      <c r="U121" s="63" t="s">
        <v>1164</v>
      </c>
      <c r="V121" s="49">
        <f>+IFERROR(VLOOKUP($M121,ACTIVIDADES!$B$9:$Q$494,10,0),"")</f>
        <v>1</v>
      </c>
      <c r="W121" s="61" t="str">
        <f>+IFERROR(VLOOKUP($M121,ACTIVIDADES!$B$9:$Q$494,11,0)," ")</f>
        <v xml:space="preserve">Acción establecida en el Plan de Mejoramiento suscrito el 12 de enero de 2024 como resultado de la auditoría realizada a la vigencia 2022.
La acción de mejora finalizó el 30 de junio de 2025
Se evidenció  notas a los estados financieros en el primer semestre de cada vigencia. Las últimas notas presentadas se ampliaron las revelaciones de los estados financieros con corte a 31 de diciembre de 2024, incluyendo las cuentas contables 4802 y 4110.
Por lo tanto,  se dio cumplimiento a la acción establecida en el Plan de Mejoramiento.
</v>
      </c>
      <c r="X121" s="51" t="str">
        <f>+IFERROR(VLOOKUP($M121,ACTIVIDADES!$B$9:$Q$494,12,0),"")</f>
        <v>https://dnbcgovco-my.sharepoint.com/:f:/g/personal/planeacion_dnbc_gov_co/IgAKPZEalRp3T7O44VwZjBLlARF86VpmllJA36VR9-2qDG8?e=W6XaGX</v>
      </c>
      <c r="Y121" s="52">
        <f>+IFERROR(VLOOKUP($M121,ACTIVIDADES!$B$9:$Q$494,13,0),"")</f>
        <v>46153</v>
      </c>
      <c r="Z121" s="49" t="str">
        <f>+IFERROR(VLOOKUP($M121,ACTIVIDADES!$B$9:$Q$494,14,0),"")</f>
        <v>Cumplida en seguimiento diciembre 2025</v>
      </c>
      <c r="AA121" s="49">
        <f>+IFERROR(VLOOKUP($M121,ACTIVIDADES!$B$9:$Q$494,15,0),"")</f>
        <v>1</v>
      </c>
      <c r="AB121" s="54" t="str">
        <f>+IFERROR(VLOOKUP($M121,ACTIVIDADES!$B$9:$Q$494,16,0),"")</f>
        <v>CUMPLIDO</v>
      </c>
      <c r="AC121" s="144">
        <v>46171</v>
      </c>
      <c r="AD121" s="29">
        <v>1</v>
      </c>
      <c r="AE121" s="30" t="s">
        <v>3951</v>
      </c>
      <c r="AF121" s="29" t="s">
        <v>578</v>
      </c>
      <c r="AG121" s="29" t="s">
        <v>3737</v>
      </c>
      <c r="AH121" s="29" t="s">
        <v>593</v>
      </c>
      <c r="AI121" s="29" t="s">
        <v>3752</v>
      </c>
      <c r="AJ121" s="55">
        <f>+IFERROR(VLOOKUP($M121,ACTIVIDADES!$B$9:$T$494,17,0),"")</f>
        <v>1</v>
      </c>
      <c r="AK121" s="80" t="str">
        <f>+IFERROR(VLOOKUP($M121,ACTIVIDADES!$B$9:$T$494,18,0),"")</f>
        <v xml:space="preserve">Acción establecida en el Plan de Mejoramiento suscrito el 12 de enero de 2024 como resultado de la auditoría realizada a la vigencia 2022.
La acción de mejora finalizó el 30 de junio de 2025
Se evidenció  notas a los estados financieros en el primer semestre de cada vigencia. Las últimas notas presentadas se ampliaron las revelaciones de los estados financieros con corte a 31 de diciembre de 2024, incluyendo las cuentas contables 4802 y 4110.
Por lo tanto,  se dio cumplimiento a la acción establecida en el Plan de Mejoramiento.
</v>
      </c>
      <c r="AL121" s="80" t="str">
        <f>+IFERROR(VLOOKUP($M121,ACTIVIDADES!$B$9:$T$494,19,0),"")</f>
        <v>https://dnbcgovco-my.sharepoint.com/:f:/g/personal/planeacion_dnbc_gov_co/IgDlTTkE6gPMRZjTETbxch7dATaSM_TE5-agvqb3k7QgaDY?e=0V1Jx7</v>
      </c>
      <c r="AM121" s="55" t="str">
        <f>+IFERROR(VLOOKUP($M121,ACTIVIDADES!$B$9:$X$495,20,0),0)</f>
        <v>11/07/206</v>
      </c>
      <c r="AN121" s="55" t="str">
        <f>+IFERROR(VLOOKUP($M121,ACTIVIDADES!$B$9:$X$495,21,0),0)</f>
        <v>Actividad reportada con cumplimiento en el primer trimestre 2026</v>
      </c>
      <c r="AO121" s="55">
        <f>+IFERROR(VLOOKUP($M121,ACTIVIDADES!$B$9:$X$495,22,0),0)</f>
        <v>1</v>
      </c>
      <c r="AP121" s="150" t="str">
        <f>+IFERROR(VLOOKUP($M121,ACTIVIDADES!$B$9:$X$495,23,0),0)</f>
        <v>CUMPLIDO</v>
      </c>
      <c r="AQ121" s="129">
        <v>46230</v>
      </c>
      <c r="AR121" s="172">
        <v>1</v>
      </c>
      <c r="AS121" s="72" t="s">
        <v>3951</v>
      </c>
      <c r="AT121" s="29" t="s">
        <v>578</v>
      </c>
      <c r="AU121" s="57" t="s">
        <v>3639</v>
      </c>
      <c r="AV121" s="193" t="s">
        <v>3639</v>
      </c>
      <c r="AW121" s="193" t="s">
        <v>3639</v>
      </c>
      <c r="AX121" s="193" t="s">
        <v>4148</v>
      </c>
      <c r="AY121" s="176" t="str">
        <f t="shared" si="5"/>
        <v>CUMPLIDAS</v>
      </c>
      <c r="AZ121" s="55" t="str">
        <f>+IFERROR(VLOOKUP($M121,ACTIVIDADES!$B$9:$T$494,25,0),"")</f>
        <v/>
      </c>
      <c r="BA121" s="55" t="str">
        <f>+IFERROR(VLOOKUP($M121,ACTIVIDADES!$B$9:$T$494,26,0),"")</f>
        <v/>
      </c>
      <c r="BB121" s="55" t="str">
        <f>+IFERROR(VLOOKUP($M121,ACTIVIDADES!$B$9:$T$494,27,0),"")</f>
        <v/>
      </c>
      <c r="BC121" s="55" t="str">
        <f>+IFERROR(VLOOKUP($M121,ACTIVIDADES!$B$9:$T$494,28,0),"")</f>
        <v/>
      </c>
      <c r="BD121" s="55" t="str">
        <f>+IFERROR(VLOOKUP($M121,ACTIVIDADES!$B$9:$T$494,29,0),"")</f>
        <v/>
      </c>
      <c r="BE121" s="55" t="str">
        <f>+IFERROR(VLOOKUP($M121,ACTIVIDADES!$B$9:$T$494,30,0),"")</f>
        <v/>
      </c>
      <c r="BF121" s="58"/>
      <c r="BG121" s="58"/>
      <c r="BH121" s="59"/>
      <c r="BI121" s="59" t="s">
        <v>580</v>
      </c>
      <c r="BJ121" s="60" t="s">
        <v>3635</v>
      </c>
      <c r="BK121" s="61" t="s">
        <v>593</v>
      </c>
      <c r="BL121" s="62"/>
      <c r="BM121" s="55" t="str">
        <f>+IFERROR(VLOOKUP($M121,ACTIVIDADES!$B$9:$T$494,31,0),"")</f>
        <v/>
      </c>
      <c r="BN121" s="55" t="str">
        <f>+IFERROR(VLOOKUP($M121,ACTIVIDADES!$B$9:$T$494,32,0),"")</f>
        <v/>
      </c>
      <c r="BO121" s="55" t="str">
        <f>+IFERROR(VLOOKUP($M121,ACTIVIDADES!$B$9:$T$494,33,0),"")</f>
        <v/>
      </c>
      <c r="BP121" s="55" t="str">
        <f>+IFERROR(VLOOKUP($M121,ACTIVIDADES!$B$9:$T$494,34,0),"")</f>
        <v/>
      </c>
      <c r="BQ121" s="55" t="str">
        <f>+IFERROR(VLOOKUP($M121,ACTIVIDADES!$B$9:$T$494,35,0),"")</f>
        <v/>
      </c>
      <c r="BR121" s="55" t="str">
        <f>+IFERROR(VLOOKUP($M121,ACTIVIDADES!$B$9:$T$494,36,0),"")</f>
        <v/>
      </c>
      <c r="BS121" s="55" t="str">
        <f>+IFERROR(VLOOKUP($M121,ACTIVIDADES!$B$9:$T$494,37,0),"")</f>
        <v/>
      </c>
      <c r="BT121" s="58"/>
      <c r="BU121" s="58"/>
      <c r="BV121" s="59"/>
      <c r="BW121" s="59" t="s">
        <v>580</v>
      </c>
      <c r="BX121" s="60" t="s">
        <v>3635</v>
      </c>
      <c r="BY121" s="61" t="s">
        <v>593</v>
      </c>
      <c r="BZ121" s="62"/>
      <c r="CA121" s="9"/>
      <c r="CB121" s="9"/>
      <c r="CC121" s="9"/>
      <c r="CD121" s="9"/>
      <c r="CE121" s="9"/>
      <c r="CF121" s="9"/>
      <c r="CG121" s="9"/>
      <c r="CH121" s="9"/>
      <c r="CI121" s="9"/>
      <c r="CJ121" s="9"/>
      <c r="CK121" s="9"/>
      <c r="CL121" s="9"/>
      <c r="CM121" s="9"/>
      <c r="CN121" s="9"/>
      <c r="CO121" s="9"/>
      <c r="CP121" s="9"/>
      <c r="CQ121" s="9"/>
    </row>
    <row r="122" spans="1:95" s="8" customFormat="1" ht="93" customHeight="1" x14ac:dyDescent="0.35">
      <c r="A122" s="40">
        <f t="shared" si="7"/>
        <v>114</v>
      </c>
      <c r="B122" s="40" t="s">
        <v>536</v>
      </c>
      <c r="C122" s="40">
        <v>2022</v>
      </c>
      <c r="D122" s="40" t="s">
        <v>3734</v>
      </c>
      <c r="E122" s="323"/>
      <c r="F122" s="40" t="s">
        <v>655</v>
      </c>
      <c r="G122" s="57" t="s">
        <v>540</v>
      </c>
      <c r="H122" s="42" t="s">
        <v>4200</v>
      </c>
      <c r="I122" s="42"/>
      <c r="J122" s="40" t="s">
        <v>4201</v>
      </c>
      <c r="K122" s="40" t="s">
        <v>4201</v>
      </c>
      <c r="L122" s="44" t="s">
        <v>5445</v>
      </c>
      <c r="M122" s="63" t="s">
        <v>2401</v>
      </c>
      <c r="N122" s="63" t="s">
        <v>5557</v>
      </c>
      <c r="O122" s="63" t="s">
        <v>1993</v>
      </c>
      <c r="P122" s="63">
        <v>2</v>
      </c>
      <c r="Q122" s="65">
        <v>45280</v>
      </c>
      <c r="R122" s="65">
        <v>45382</v>
      </c>
      <c r="S122" s="66">
        <f t="shared" si="8"/>
        <v>15.15</v>
      </c>
      <c r="T122" s="63" t="s">
        <v>592</v>
      </c>
      <c r="U122" s="63" t="s">
        <v>1164</v>
      </c>
      <c r="V122" s="49">
        <f>+IFERROR(VLOOKUP($M122,ACTIVIDADES!$B$9:$Q$494,10,0),"")</f>
        <v>1</v>
      </c>
      <c r="W122" s="61" t="str">
        <f>+IFERROR(VLOOKUP($M122,ACTIVIDADES!$B$9:$Q$494,11,0)," ")</f>
        <v>Acción establecida en el Plan de Mejoramiento suscrito el 10 de octubre de 2023,  como resultado de la denuncia 2022-249899-82111-D
La acción de mejora finaliza el 30 de Junio  de 2024
Se evidenció y validó la siguiente información como soporte: presentación de actualización de procedimientos y formatos de CDP y RP; video de capacitación; formato de solicitud de CDP actualizado; y procedimiento de solicitud de CDP actualizado.
Por lo anterior en la acción de mejora, queda cumplida extemporaneamente.</v>
      </c>
      <c r="X122" s="51" t="str">
        <f>+IFERROR(VLOOKUP($M122,ACTIVIDADES!$B$9:$Q$494,12,0),"")</f>
        <v>https://dnbcgovco-my.sharepoint.com/:f:/g/personal/planeacion_dnbc_gov_co/IgAKPZEalRp3T7O44VwZjBLlARF86VpmllJA36VR9-2qDG8?e=W6XaGX</v>
      </c>
      <c r="Y122" s="52">
        <f>+IFERROR(VLOOKUP($M122,ACTIVIDADES!$B$9:$Q$494,13,0),"")</f>
        <v>46153</v>
      </c>
      <c r="Z122" s="49" t="str">
        <f>+IFERROR(VLOOKUP($M122,ACTIVIDADES!$B$9:$Q$494,14,0),"")</f>
        <v>Cumplida en seguimiento diciembre 2025</v>
      </c>
      <c r="AA122" s="49">
        <f>+IFERROR(VLOOKUP($M122,ACTIVIDADES!$B$9:$Q$494,15,0),"")</f>
        <v>1</v>
      </c>
      <c r="AB122" s="54" t="str">
        <f>+IFERROR(VLOOKUP($M122,ACTIVIDADES!$B$9:$Q$494,16,0),"")</f>
        <v>CUMPLIDO</v>
      </c>
      <c r="AC122" s="144">
        <v>46157</v>
      </c>
      <c r="AD122" s="29">
        <v>1</v>
      </c>
      <c r="AE122" s="30" t="s">
        <v>3951</v>
      </c>
      <c r="AF122" s="29" t="s">
        <v>578</v>
      </c>
      <c r="AG122" s="29" t="s">
        <v>3737</v>
      </c>
      <c r="AH122" s="29" t="s">
        <v>593</v>
      </c>
      <c r="AI122" s="29" t="s">
        <v>3752</v>
      </c>
      <c r="AJ122" s="55">
        <f>+IFERROR(VLOOKUP($M122,ACTIVIDADES!$B$9:$T$494,17,0),"")</f>
        <v>1</v>
      </c>
      <c r="AK122" s="80" t="str">
        <f>+IFERROR(VLOOKUP($M122,ACTIVIDADES!$B$9:$T$494,18,0),"")</f>
        <v>Acción establecida en el Plan de Mejoramiento suscrito el 10 de octubre de 2023,  como resultado de la denuncia 2022-249899-82111-D
La acción de mejora finaliza el 30 de Junio  de 2024
Se evidenció y validó la siguiente información como soporte: presentación de actualización de procedimientos y formatos de CDP y RP; video de capacitación; formato de solicitud de CDP actualizado; y procedimiento de solicitud de CDP actualizado.
Por lo anterior en la acción de mejora, queda cumplida extemporaneamente.</v>
      </c>
      <c r="AL122" s="80" t="str">
        <f>+IFERROR(VLOOKUP($M122,ACTIVIDADES!$B$9:$T$494,19,0),"")</f>
        <v>https://dnbcgovco-my.sharepoint.com/:f:/g/personal/planeacion_dnbc_gov_co/IgDlTTkE6gPMRZjTETbxch7dATaSM_TE5-agvqb3k7QgaDY?e=0V1Jx7</v>
      </c>
      <c r="AM122" s="55" t="str">
        <f>+IFERROR(VLOOKUP($M122,ACTIVIDADES!$B$9:$X$495,20,0),0)</f>
        <v>11/07/206</v>
      </c>
      <c r="AN122" s="55" t="str">
        <f>+IFERROR(VLOOKUP($M122,ACTIVIDADES!$B$9:$X$495,21,0),0)</f>
        <v>Actividad reportada con cumplimiento en el primer trimestre 2026</v>
      </c>
      <c r="AO122" s="55">
        <f>+IFERROR(VLOOKUP($M122,ACTIVIDADES!$B$9:$X$495,22,0),0)</f>
        <v>1</v>
      </c>
      <c r="AP122" s="150" t="str">
        <f>+IFERROR(VLOOKUP($M122,ACTIVIDADES!$B$9:$X$495,23,0),0)</f>
        <v>CUMPLIDO</v>
      </c>
      <c r="AQ122" s="129">
        <v>46230</v>
      </c>
      <c r="AR122" s="172">
        <v>1</v>
      </c>
      <c r="AS122" s="72" t="s">
        <v>3951</v>
      </c>
      <c r="AT122" s="29" t="s">
        <v>578</v>
      </c>
      <c r="AU122" s="57" t="s">
        <v>3639</v>
      </c>
      <c r="AV122" s="193" t="s">
        <v>3639</v>
      </c>
      <c r="AW122" s="193" t="s">
        <v>3639</v>
      </c>
      <c r="AX122" s="193" t="s">
        <v>4148</v>
      </c>
      <c r="AY122" s="176" t="str">
        <f t="shared" si="5"/>
        <v>CUMPLIDAS</v>
      </c>
      <c r="AZ122" s="55" t="str">
        <f>+IFERROR(VLOOKUP($M122,ACTIVIDADES!$B$9:$T$494,25,0),"")</f>
        <v/>
      </c>
      <c r="BA122" s="55" t="str">
        <f>+IFERROR(VLOOKUP($M122,ACTIVIDADES!$B$9:$T$494,26,0),"")</f>
        <v/>
      </c>
      <c r="BB122" s="55" t="str">
        <f>+IFERROR(VLOOKUP($M122,ACTIVIDADES!$B$9:$T$494,27,0),"")</f>
        <v/>
      </c>
      <c r="BC122" s="55" t="str">
        <f>+IFERROR(VLOOKUP($M122,ACTIVIDADES!$B$9:$T$494,28,0),"")</f>
        <v/>
      </c>
      <c r="BD122" s="55" t="str">
        <f>+IFERROR(VLOOKUP($M122,ACTIVIDADES!$B$9:$T$494,29,0),"")</f>
        <v/>
      </c>
      <c r="BE122" s="55" t="str">
        <f>+IFERROR(VLOOKUP($M122,ACTIVIDADES!$B$9:$T$494,30,0),"")</f>
        <v/>
      </c>
      <c r="BF122" s="58"/>
      <c r="BG122" s="58"/>
      <c r="BH122" s="59"/>
      <c r="BI122" s="59" t="s">
        <v>580</v>
      </c>
      <c r="BJ122" s="60" t="s">
        <v>3635</v>
      </c>
      <c r="BK122" s="61" t="s">
        <v>593</v>
      </c>
      <c r="BL122" s="62"/>
      <c r="BM122" s="55" t="str">
        <f>+IFERROR(VLOOKUP($M122,ACTIVIDADES!$B$9:$T$494,31,0),"")</f>
        <v/>
      </c>
      <c r="BN122" s="55" t="str">
        <f>+IFERROR(VLOOKUP($M122,ACTIVIDADES!$B$9:$T$494,32,0),"")</f>
        <v/>
      </c>
      <c r="BO122" s="55" t="str">
        <f>+IFERROR(VLOOKUP($M122,ACTIVIDADES!$B$9:$T$494,33,0),"")</f>
        <v/>
      </c>
      <c r="BP122" s="55" t="str">
        <f>+IFERROR(VLOOKUP($M122,ACTIVIDADES!$B$9:$T$494,34,0),"")</f>
        <v/>
      </c>
      <c r="BQ122" s="55" t="str">
        <f>+IFERROR(VLOOKUP($M122,ACTIVIDADES!$B$9:$T$494,35,0),"")</f>
        <v/>
      </c>
      <c r="BR122" s="55" t="str">
        <f>+IFERROR(VLOOKUP($M122,ACTIVIDADES!$B$9:$T$494,36,0),"")</f>
        <v/>
      </c>
      <c r="BS122" s="55" t="str">
        <f>+IFERROR(VLOOKUP($M122,ACTIVIDADES!$B$9:$T$494,37,0),"")</f>
        <v/>
      </c>
      <c r="BT122" s="58"/>
      <c r="BU122" s="58"/>
      <c r="BV122" s="59"/>
      <c r="BW122" s="59" t="s">
        <v>580</v>
      </c>
      <c r="BX122" s="60" t="s">
        <v>3635</v>
      </c>
      <c r="BY122" s="61" t="s">
        <v>593</v>
      </c>
      <c r="BZ122" s="62"/>
      <c r="CA122" s="9"/>
      <c r="CB122" s="9"/>
      <c r="CC122" s="9"/>
      <c r="CD122" s="9"/>
      <c r="CE122" s="9"/>
      <c r="CF122" s="9"/>
      <c r="CG122" s="9"/>
      <c r="CH122" s="9"/>
      <c r="CI122" s="9"/>
      <c r="CJ122" s="9"/>
      <c r="CK122" s="9"/>
      <c r="CL122" s="9"/>
      <c r="CM122" s="9"/>
      <c r="CN122" s="9"/>
      <c r="CO122" s="9"/>
      <c r="CP122" s="9"/>
      <c r="CQ122" s="9"/>
    </row>
    <row r="123" spans="1:95" customFormat="1" ht="93" customHeight="1" x14ac:dyDescent="0.35">
      <c r="A123" s="40">
        <f t="shared" si="7"/>
        <v>115</v>
      </c>
      <c r="B123" s="40" t="s">
        <v>536</v>
      </c>
      <c r="C123" s="40">
        <v>2022</v>
      </c>
      <c r="D123" s="40" t="s">
        <v>3750</v>
      </c>
      <c r="E123" s="323"/>
      <c r="F123" s="40" t="s">
        <v>655</v>
      </c>
      <c r="G123" s="57" t="s">
        <v>540</v>
      </c>
      <c r="H123" s="42" t="s">
        <v>4200</v>
      </c>
      <c r="I123" s="42" t="s">
        <v>3640</v>
      </c>
      <c r="J123" s="40" t="s">
        <v>4201</v>
      </c>
      <c r="K123" s="40" t="s">
        <v>4201</v>
      </c>
      <c r="L123" s="44" t="s">
        <v>5445</v>
      </c>
      <c r="M123" s="63" t="s">
        <v>2243</v>
      </c>
      <c r="N123" s="63" t="s">
        <v>5455</v>
      </c>
      <c r="O123" s="63" t="s">
        <v>5704</v>
      </c>
      <c r="P123" s="63">
        <v>1</v>
      </c>
      <c r="Q123" s="65">
        <v>45280</v>
      </c>
      <c r="R123" s="65">
        <v>45657</v>
      </c>
      <c r="S123" s="66">
        <f t="shared" si="8"/>
        <v>55.649999999999991</v>
      </c>
      <c r="T123" s="63" t="s">
        <v>611</v>
      </c>
      <c r="U123" s="63" t="s">
        <v>1164</v>
      </c>
      <c r="V123" s="49">
        <f>+IFERROR(VLOOKUP($M123,ACTIVIDADES!$B$9:$Q$494,10,0),"")</f>
        <v>1</v>
      </c>
      <c r="W123" s="61" t="str">
        <f>+IFERROR(VLOOKUP($M123,ACTIVIDADES!$B$9:$Q$494,11,0)," ")</f>
        <v>Acción establecida en el Plan de Mejoramiento suscrito el 15 de enero de 2024 como resultado de la auditoria realizada a la vigencia 2022
La acción de mejora finaliza el 31 de Diciembre  de 2024
Acción cumplida en el primer semestre de la vigencia 2024, evidenciandose la actuacion disciplinaria IP 010-2024, con decision de archivo de fecha 1 de abril de 2025.
Por lo tanto, la acción de mejora establecida  queda cumplida.</v>
      </c>
      <c r="X123" s="51" t="str">
        <f>+IFERROR(VLOOKUP($M123,ACTIVIDADES!$B$9:$Q$494,12,0),"")</f>
        <v>https://dnbcgovco-my.sharepoint.com/:f:/g/personal/planeacion_dnbc_gov_co/IgApXugofTNiRJms71hXXgKDAd1L0BGPFxIBTBy_L2gtfYA?e=4xTUAZ</v>
      </c>
      <c r="Y123" s="52">
        <f>+IFERROR(VLOOKUP($M123,ACTIVIDADES!$B$9:$Q$494,13,0),"")</f>
        <v>46153</v>
      </c>
      <c r="Z123" s="49" t="str">
        <f>+IFERROR(VLOOKUP($M123,ACTIVIDADES!$B$9:$Q$494,14,0),"")</f>
        <v>Cumplida en seguimiento diciembre 2025</v>
      </c>
      <c r="AA123" s="49">
        <f>+IFERROR(VLOOKUP($M123,ACTIVIDADES!$B$9:$Q$494,15,0),"")</f>
        <v>1</v>
      </c>
      <c r="AB123" s="54" t="str">
        <f>+IFERROR(VLOOKUP($M123,ACTIVIDADES!$B$9:$Q$494,16,0),"")</f>
        <v>CUMPLIDO</v>
      </c>
      <c r="AC123" s="144">
        <v>46171</v>
      </c>
      <c r="AD123" s="29">
        <v>1</v>
      </c>
      <c r="AE123" s="30" t="s">
        <v>3951</v>
      </c>
      <c r="AF123" s="29" t="s">
        <v>578</v>
      </c>
      <c r="AG123" s="29" t="s">
        <v>3737</v>
      </c>
      <c r="AH123" s="29" t="s">
        <v>593</v>
      </c>
      <c r="AI123" s="29" t="s">
        <v>3752</v>
      </c>
      <c r="AJ123" s="55">
        <f>+IFERROR(VLOOKUP($M123,ACTIVIDADES!$B$9:$T$494,17,0),"")</f>
        <v>0</v>
      </c>
      <c r="AK123" s="80" t="str">
        <f>+IFERROR(VLOOKUP($M123,ACTIVIDADES!$B$9:$T$494,18,0),"")</f>
        <v>Si reporte segundo trimestre</v>
      </c>
      <c r="AL123" s="80" t="str">
        <f>+IFERROR(VLOOKUP($M123,ACTIVIDADES!$B$9:$T$494,19,0),"")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123" s="55">
        <f>+IFERROR(VLOOKUP($M123,ACTIVIDADES!$B$9:$X$495,20,0),0)</f>
        <v>46213</v>
      </c>
      <c r="AN123" s="55" t="str">
        <f>+IFERROR(VLOOKUP($M123,ACTIVIDADES!$B$9:$X$495,21,0),0)</f>
        <v>No se recibe reporte segundo trimestre. No obstante, actividad reportada como cumplida en primer trimestre</v>
      </c>
      <c r="AO123" s="55">
        <f>+IFERROR(VLOOKUP($M123,ACTIVIDADES!$B$9:$X$495,22,0),0)</f>
        <v>1</v>
      </c>
      <c r="AP123" s="150" t="str">
        <f>+IFERROR(VLOOKUP($M123,ACTIVIDADES!$B$9:$X$495,23,0),0)</f>
        <v>CUMPLIDO</v>
      </c>
      <c r="AQ123" s="88">
        <v>46230</v>
      </c>
      <c r="AR123" s="55">
        <v>1</v>
      </c>
      <c r="AS123" s="30" t="s">
        <v>3951</v>
      </c>
      <c r="AT123" s="29" t="s">
        <v>578</v>
      </c>
      <c r="AU123" s="57" t="s">
        <v>3639</v>
      </c>
      <c r="AV123" s="193" t="s">
        <v>3639</v>
      </c>
      <c r="AW123" s="193" t="s">
        <v>3639</v>
      </c>
      <c r="AX123" s="193" t="s">
        <v>4148</v>
      </c>
      <c r="AY123" s="176" t="str">
        <f t="shared" si="5"/>
        <v>CUMPLIDAS</v>
      </c>
      <c r="AZ123" s="55" t="str">
        <f>+IFERROR(VLOOKUP($M123,ACTIVIDADES!$B$9:$T$494,25,0),"")</f>
        <v/>
      </c>
      <c r="BA123" s="55" t="str">
        <f>+IFERROR(VLOOKUP($M123,ACTIVIDADES!$B$9:$T$494,26,0),"")</f>
        <v/>
      </c>
      <c r="BB123" s="55" t="str">
        <f>+IFERROR(VLOOKUP($M123,ACTIVIDADES!$B$9:$T$494,27,0),"")</f>
        <v/>
      </c>
      <c r="BC123" s="55" t="str">
        <f>+IFERROR(VLOOKUP($M123,ACTIVIDADES!$B$9:$T$494,28,0),"")</f>
        <v/>
      </c>
      <c r="BD123" s="55" t="str">
        <f>+IFERROR(VLOOKUP($M123,ACTIVIDADES!$B$9:$T$494,29,0),"")</f>
        <v/>
      </c>
      <c r="BE123" s="55" t="str">
        <f>+IFERROR(VLOOKUP($M123,ACTIVIDADES!$B$9:$T$494,30,0),"")</f>
        <v/>
      </c>
      <c r="BF123" s="58"/>
      <c r="BG123" s="58"/>
      <c r="BH123" s="59"/>
      <c r="BI123" s="59" t="s">
        <v>580</v>
      </c>
      <c r="BJ123" s="60" t="s">
        <v>3635</v>
      </c>
      <c r="BK123" s="61" t="s">
        <v>593</v>
      </c>
      <c r="BL123" s="62"/>
      <c r="BM123" s="55" t="str">
        <f>+IFERROR(VLOOKUP($M123,ACTIVIDADES!$B$9:$T$494,31,0),"")</f>
        <v/>
      </c>
      <c r="BN123" s="55" t="str">
        <f>+IFERROR(VLOOKUP($M123,ACTIVIDADES!$B$9:$T$494,32,0),"")</f>
        <v/>
      </c>
      <c r="BO123" s="55" t="str">
        <f>+IFERROR(VLOOKUP($M123,ACTIVIDADES!$B$9:$T$494,33,0),"")</f>
        <v/>
      </c>
      <c r="BP123" s="55" t="str">
        <f>+IFERROR(VLOOKUP($M123,ACTIVIDADES!$B$9:$T$494,34,0),"")</f>
        <v/>
      </c>
      <c r="BQ123" s="55" t="str">
        <f>+IFERROR(VLOOKUP($M123,ACTIVIDADES!$B$9:$T$494,35,0),"")</f>
        <v/>
      </c>
      <c r="BR123" s="55" t="str">
        <f>+IFERROR(VLOOKUP($M123,ACTIVIDADES!$B$9:$T$494,36,0),"")</f>
        <v/>
      </c>
      <c r="BS123" s="55" t="str">
        <f>+IFERROR(VLOOKUP($M123,ACTIVIDADES!$B$9:$T$494,37,0),"")</f>
        <v/>
      </c>
      <c r="BT123" s="58"/>
      <c r="BU123" s="58"/>
      <c r="BV123" s="59"/>
      <c r="BW123" s="59" t="s">
        <v>580</v>
      </c>
      <c r="BX123" s="60" t="s">
        <v>3635</v>
      </c>
      <c r="BY123" s="61" t="s">
        <v>593</v>
      </c>
      <c r="BZ123" s="62"/>
      <c r="CA123" s="9"/>
      <c r="CB123" s="9"/>
      <c r="CC123" s="9"/>
      <c r="CD123" s="9"/>
      <c r="CE123" s="9"/>
      <c r="CF123" s="9"/>
      <c r="CG123" s="9"/>
      <c r="CH123" s="9"/>
      <c r="CI123" s="9"/>
      <c r="CJ123" s="9"/>
      <c r="CK123" s="9"/>
      <c r="CL123" s="9"/>
      <c r="CM123" s="9"/>
      <c r="CN123" s="9"/>
      <c r="CO123" s="9"/>
      <c r="CP123" s="9"/>
      <c r="CQ123" s="9"/>
    </row>
    <row r="124" spans="1:95" s="8" customFormat="1" ht="93" customHeight="1" x14ac:dyDescent="0.35">
      <c r="A124" s="40">
        <f t="shared" si="7"/>
        <v>116</v>
      </c>
      <c r="B124" s="40" t="s">
        <v>536</v>
      </c>
      <c r="C124" s="40">
        <v>2022</v>
      </c>
      <c r="D124" s="40" t="s">
        <v>3750</v>
      </c>
      <c r="E124" s="323"/>
      <c r="F124" s="40" t="s">
        <v>933</v>
      </c>
      <c r="G124" s="57" t="s">
        <v>540</v>
      </c>
      <c r="H124" s="42" t="s">
        <v>4202</v>
      </c>
      <c r="I124" s="42" t="s">
        <v>3640</v>
      </c>
      <c r="J124" s="40" t="s">
        <v>4203</v>
      </c>
      <c r="K124" s="40" t="s">
        <v>4203</v>
      </c>
      <c r="L124" s="44" t="s">
        <v>4204</v>
      </c>
      <c r="M124" s="63" t="s">
        <v>2246</v>
      </c>
      <c r="N124" s="63" t="s">
        <v>5455</v>
      </c>
      <c r="O124" s="63" t="s">
        <v>5704</v>
      </c>
      <c r="P124" s="63">
        <v>1</v>
      </c>
      <c r="Q124" s="65">
        <v>45280</v>
      </c>
      <c r="R124" s="65">
        <v>45657</v>
      </c>
      <c r="S124" s="66">
        <f t="shared" si="8"/>
        <v>55.649999999999991</v>
      </c>
      <c r="T124" s="63" t="s">
        <v>611</v>
      </c>
      <c r="U124" s="63" t="s">
        <v>1164</v>
      </c>
      <c r="V124" s="49">
        <f>+IFERROR(VLOOKUP($M124,ACTIVIDADES!$B$9:$Q$494,10,0),"")</f>
        <v>1</v>
      </c>
      <c r="W124" s="61" t="str">
        <f>+IFERROR(VLOOKUP($M124,ACTIVIDADES!$B$9:$Q$494,11,0)," ")</f>
        <v>Acción establecida en el Plan de Mejoramiento suscrito el 15 de enero de 2024 como resultado de la auditoria realizada a la vigencia 2022
La acción de mejora finaliza el 31 de Diciembre  de 2024
Se verifica informe del proceso de fecha abril de 2025:
P-011-2024 - 25/06/2024 IRREGULARIDADES EN EL REGISTRO DE USOS PRESUPUESTALES AUTO DE ARCHIVO DE LA INDAGACION PREVIA.
Por lo tanto, la acción de mejora establecida  queda cumplida.</v>
      </c>
      <c r="X124" s="51" t="str">
        <f>+IFERROR(VLOOKUP($M124,ACTIVIDADES!$B$9:$Q$494,12,0),"")</f>
        <v>https://dnbcgovco-my.sharepoint.com/:f:/g/personal/planeacion_dnbc_gov_co/IgBT86OqNKBESKkqdyyS6aekAVVBA1v4op6oiQjLBYzUSsU?e=QBHUYs</v>
      </c>
      <c r="Y124" s="52">
        <f>+IFERROR(VLOOKUP($M124,ACTIVIDADES!$B$9:$Q$494,13,0),"")</f>
        <v>46153</v>
      </c>
      <c r="Z124" s="49" t="str">
        <f>+IFERROR(VLOOKUP($M124,ACTIVIDADES!$B$9:$Q$494,14,0),"")</f>
        <v>Cumplida en seguimiento diciembre 2025</v>
      </c>
      <c r="AA124" s="49">
        <f>+IFERROR(VLOOKUP($M124,ACTIVIDADES!$B$9:$Q$494,15,0),"")</f>
        <v>1</v>
      </c>
      <c r="AB124" s="54" t="str">
        <f>+IFERROR(VLOOKUP($M124,ACTIVIDADES!$B$9:$Q$494,16,0),"")</f>
        <v>CUMPLIDO</v>
      </c>
      <c r="AC124" s="144">
        <v>46157</v>
      </c>
      <c r="AD124" s="29">
        <v>1</v>
      </c>
      <c r="AE124" s="30" t="s">
        <v>3951</v>
      </c>
      <c r="AF124" s="29" t="s">
        <v>578</v>
      </c>
      <c r="AG124" s="29" t="s">
        <v>3737</v>
      </c>
      <c r="AH124" s="29" t="s">
        <v>593</v>
      </c>
      <c r="AI124" s="29" t="s">
        <v>3752</v>
      </c>
      <c r="AJ124" s="55">
        <f>+IFERROR(VLOOKUP($M124,ACTIVIDADES!$B$9:$T$494,17,0),"")</f>
        <v>0</v>
      </c>
      <c r="AK124" s="80" t="str">
        <f>+IFERROR(VLOOKUP($M124,ACTIVIDADES!$B$9:$T$494,18,0),"")</f>
        <v>Si reporte segundo trimestre</v>
      </c>
      <c r="AL124" s="80" t="str">
        <f>+IFERROR(VLOOKUP($M124,ACTIVIDADES!$B$9:$T$494,19,0),"")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124" s="55">
        <f>+IFERROR(VLOOKUP($M124,ACTIVIDADES!$B$9:$X$495,20,0),0)</f>
        <v>46213</v>
      </c>
      <c r="AN124" s="55" t="str">
        <f>+IFERROR(VLOOKUP($M124,ACTIVIDADES!$B$9:$X$495,21,0),0)</f>
        <v>No se recibe reporte segundo trimestre. No obstante, actividad reportada como cumplida en primer trimestre</v>
      </c>
      <c r="AO124" s="55">
        <f>+IFERROR(VLOOKUP($M124,ACTIVIDADES!$B$9:$X$495,22,0),0)</f>
        <v>1</v>
      </c>
      <c r="AP124" s="150" t="str">
        <f>+IFERROR(VLOOKUP($M124,ACTIVIDADES!$B$9:$X$495,23,0),0)</f>
        <v>CUMPLIDO</v>
      </c>
      <c r="AQ124" s="88">
        <v>46230</v>
      </c>
      <c r="AR124" s="55">
        <v>1</v>
      </c>
      <c r="AS124" s="30" t="s">
        <v>3951</v>
      </c>
      <c r="AT124" s="29" t="s">
        <v>578</v>
      </c>
      <c r="AU124" s="57" t="s">
        <v>3639</v>
      </c>
      <c r="AV124" s="193" t="s">
        <v>3639</v>
      </c>
      <c r="AW124" s="193" t="s">
        <v>3639</v>
      </c>
      <c r="AX124" s="193" t="s">
        <v>4148</v>
      </c>
      <c r="AY124" s="176" t="str">
        <f t="shared" si="5"/>
        <v>CUMPLIDAS</v>
      </c>
      <c r="AZ124" s="55" t="str">
        <f>+IFERROR(VLOOKUP($M124,ACTIVIDADES!$B$9:$T$494,25,0),"")</f>
        <v/>
      </c>
      <c r="BA124" s="55" t="str">
        <f>+IFERROR(VLOOKUP($M124,ACTIVIDADES!$B$9:$T$494,26,0),"")</f>
        <v/>
      </c>
      <c r="BB124" s="55" t="str">
        <f>+IFERROR(VLOOKUP($M124,ACTIVIDADES!$B$9:$T$494,27,0),"")</f>
        <v/>
      </c>
      <c r="BC124" s="55" t="str">
        <f>+IFERROR(VLOOKUP($M124,ACTIVIDADES!$B$9:$T$494,28,0),"")</f>
        <v/>
      </c>
      <c r="BD124" s="55" t="str">
        <f>+IFERROR(VLOOKUP($M124,ACTIVIDADES!$B$9:$T$494,29,0),"")</f>
        <v/>
      </c>
      <c r="BE124" s="55" t="str">
        <f>+IFERROR(VLOOKUP($M124,ACTIVIDADES!$B$9:$T$494,30,0),"")</f>
        <v/>
      </c>
      <c r="BF124" s="58"/>
      <c r="BG124" s="58"/>
      <c r="BH124" s="59"/>
      <c r="BI124" s="59" t="s">
        <v>580</v>
      </c>
      <c r="BJ124" s="60" t="s">
        <v>3635</v>
      </c>
      <c r="BK124" s="61" t="s">
        <v>593</v>
      </c>
      <c r="BL124" s="62"/>
      <c r="BM124" s="55" t="str">
        <f>+IFERROR(VLOOKUP($M124,ACTIVIDADES!$B$9:$T$494,31,0),"")</f>
        <v/>
      </c>
      <c r="BN124" s="55" t="str">
        <f>+IFERROR(VLOOKUP($M124,ACTIVIDADES!$B$9:$T$494,32,0),"")</f>
        <v/>
      </c>
      <c r="BO124" s="55" t="str">
        <f>+IFERROR(VLOOKUP($M124,ACTIVIDADES!$B$9:$T$494,33,0),"")</f>
        <v/>
      </c>
      <c r="BP124" s="55" t="str">
        <f>+IFERROR(VLOOKUP($M124,ACTIVIDADES!$B$9:$T$494,34,0),"")</f>
        <v/>
      </c>
      <c r="BQ124" s="55" t="str">
        <f>+IFERROR(VLOOKUP($M124,ACTIVIDADES!$B$9:$T$494,35,0),"")</f>
        <v/>
      </c>
      <c r="BR124" s="55" t="str">
        <f>+IFERROR(VLOOKUP($M124,ACTIVIDADES!$B$9:$T$494,36,0),"")</f>
        <v/>
      </c>
      <c r="BS124" s="55" t="str">
        <f>+IFERROR(VLOOKUP($M124,ACTIVIDADES!$B$9:$T$494,37,0),"")</f>
        <v/>
      </c>
      <c r="BT124" s="58"/>
      <c r="BU124" s="58"/>
      <c r="BV124" s="59"/>
      <c r="BW124" s="59" t="s">
        <v>580</v>
      </c>
      <c r="BX124" s="60" t="s">
        <v>3635</v>
      </c>
      <c r="BY124" s="61" t="s">
        <v>593</v>
      </c>
      <c r="BZ124" s="62"/>
      <c r="CA124" s="9"/>
      <c r="CB124" s="9"/>
      <c r="CC124" s="9"/>
      <c r="CD124" s="9"/>
      <c r="CE124" s="9"/>
      <c r="CF124" s="9"/>
      <c r="CG124" s="9"/>
      <c r="CH124" s="9"/>
      <c r="CI124" s="9"/>
      <c r="CJ124" s="9"/>
      <c r="CK124" s="9"/>
      <c r="CL124" s="9"/>
      <c r="CM124" s="9"/>
      <c r="CN124" s="9"/>
      <c r="CO124" s="9"/>
      <c r="CP124" s="9"/>
      <c r="CQ124" s="9"/>
    </row>
    <row r="125" spans="1:95" s="8" customFormat="1" ht="93" customHeight="1" x14ac:dyDescent="0.35">
      <c r="A125" s="40">
        <f t="shared" si="7"/>
        <v>117</v>
      </c>
      <c r="B125" s="40" t="s">
        <v>536</v>
      </c>
      <c r="C125" s="40">
        <v>2022</v>
      </c>
      <c r="D125" s="40" t="s">
        <v>3879</v>
      </c>
      <c r="E125" s="323"/>
      <c r="F125" s="40" t="s">
        <v>933</v>
      </c>
      <c r="G125" s="57" t="s">
        <v>540</v>
      </c>
      <c r="H125" s="42" t="s">
        <v>4202</v>
      </c>
      <c r="I125" s="42" t="s">
        <v>3653</v>
      </c>
      <c r="J125" s="40" t="s">
        <v>4203</v>
      </c>
      <c r="K125" s="40" t="s">
        <v>4203</v>
      </c>
      <c r="L125" s="44" t="s">
        <v>4205</v>
      </c>
      <c r="M125" s="63" t="s">
        <v>1546</v>
      </c>
      <c r="N125" s="63" t="s">
        <v>5558</v>
      </c>
      <c r="O125" s="63" t="s">
        <v>5717</v>
      </c>
      <c r="P125" s="63">
        <v>1</v>
      </c>
      <c r="Q125" s="65">
        <v>45280</v>
      </c>
      <c r="R125" s="65">
        <v>45657</v>
      </c>
      <c r="S125" s="66">
        <f t="shared" si="8"/>
        <v>55.649999999999991</v>
      </c>
      <c r="T125" s="63" t="s">
        <v>5767</v>
      </c>
      <c r="U125" s="63" t="s">
        <v>1164</v>
      </c>
      <c r="V125" s="49">
        <f>+IFERROR(VLOOKUP($M125,ACTIVIDADES!$B$9:$Q$494,10,0),"")</f>
        <v>0</v>
      </c>
      <c r="W125" s="61" t="str">
        <f>+IFERROR(VLOOKUP($M125,ACTIVIDADES!$B$9:$Q$494,11,0)," ")</f>
        <v xml:space="preserve">Acción establecida en el Plan de Mejoramiento suscrito el 15 de enero de 2024 como resultado de la auditoria realizada a la vigencia 2022
La acción de mejora finaliza el 31 de Diciembre  de 2024
No se reportó avance.
No se cumplió con el plazo establecido en la acción de mejora, quedando VENCIDA.
</v>
      </c>
      <c r="X125" s="51" t="str">
        <f>+IFERROR(VLOOKUP($M125,ACTIVIDADES!$B$9:$Q$494,12,0),"")</f>
        <v>https://dnbcgovco-my.sharepoint.com/:f:/g/personal/planeacion_dnbc_gov_co/IgDXNHpy7oLsTo_k1pBYTEA_AXkQuekeDuYRfMOd3hOKrho?e=FZVMrN</v>
      </c>
      <c r="Y125" s="52">
        <f>+IFERROR(VLOOKUP($M125,ACTIVIDADES!$B$9:$Q$494,13,0),"")</f>
        <v>46153</v>
      </c>
      <c r="Z125" s="49" t="str">
        <f>+IFERROR(VLOOKUP($M125,ACTIVIDADES!$B$9:$Q$494,14,0),"")</f>
        <v>Aunque se evidencia el envío de información del mes de ferbero de 2026, no hay constancia de que se realice de manera mensual</v>
      </c>
      <c r="AA125" s="49">
        <f>+IFERROR(VLOOKUP($M125,ACTIVIDADES!$B$9:$Q$494,15,0),"")</f>
        <v>0.25</v>
      </c>
      <c r="AB125" s="54" t="str">
        <f>+IFERROR(VLOOKUP($M125,ACTIVIDADES!$B$9:$Q$494,16,0),"")</f>
        <v>EJECUCIÓN</v>
      </c>
      <c r="AC125" s="144">
        <v>46157</v>
      </c>
      <c r="AD125" s="28">
        <v>0.1</v>
      </c>
      <c r="AE125" s="154" t="s">
        <v>4206</v>
      </c>
      <c r="AF125" s="29" t="s">
        <v>4</v>
      </c>
      <c r="AG125" s="29" t="s">
        <v>3737</v>
      </c>
      <c r="AH125" s="29" t="s">
        <v>593</v>
      </c>
      <c r="AI125" s="29" t="s">
        <v>3752</v>
      </c>
      <c r="AJ125" s="55">
        <f>+IFERROR(VLOOKUP($M125,ACTIVIDADES!$B$9:$T$494,17,0),"")</f>
        <v>0.98</v>
      </c>
      <c r="AK125" s="80" t="str">
        <f>+IFERROR(VLOOKUP($M125,ACTIVIDADES!$B$9:$T$494,18,0),"")</f>
        <v>Se envia oficio mensualde requerimiento de rendimientos financieros para convenios 2025 (5 convenios), se anexa evidencia en la carpeta indicada, en total 6 oficios por Convenio. Y un total de 17 oficios de los Convenios 2021.</v>
      </c>
      <c r="AL125" s="80" t="str">
        <f>+IFERROR(VLOOKUP($M125,ACTIVIDADES!$B$9:$T$494,19,0),"")</f>
        <v>https://dnbcgovco-my.sharepoint.com/:f:/g/personal/subestrategica_dnbc_gov_co/IgCeIJMSpgkhQ7Ju8EDTs4d-ATPOpeGlfXhsMU5M7yi7Rhk?e=legSby</v>
      </c>
      <c r="AM125" s="55">
        <f>+IFERROR(VLOOKUP($M125,ACTIVIDADES!$B$9:$X$495,20,0),0)</f>
        <v>46213</v>
      </c>
      <c r="AN125" s="55" t="str">
        <f>+IFERROR(VLOOKUP($M125,ACTIVIDADES!$B$9:$X$495,21,0),0)</f>
        <v>Se evidencia que la actividad se continua realizando actualmente con monitoreo mensual</v>
      </c>
      <c r="AO125" s="55">
        <f>+IFERROR(VLOOKUP($M125,ACTIVIDADES!$B$9:$X$495,22,0),0)</f>
        <v>1</v>
      </c>
      <c r="AP125" s="150" t="str">
        <f>+IFERROR(VLOOKUP($M125,ACTIVIDADES!$B$9:$X$495,23,0),0)</f>
        <v>CUMPLIDO</v>
      </c>
      <c r="AQ125" s="88">
        <v>46230</v>
      </c>
      <c r="AR125" s="55">
        <v>1</v>
      </c>
      <c r="AS125" s="57" t="s">
        <v>4207</v>
      </c>
      <c r="AT125" s="29" t="s">
        <v>578</v>
      </c>
      <c r="AU125" s="57" t="s">
        <v>3639</v>
      </c>
      <c r="AV125" s="193" t="s">
        <v>3639</v>
      </c>
      <c r="AW125" s="193" t="s">
        <v>3639</v>
      </c>
      <c r="AX125" s="193" t="s">
        <v>4148</v>
      </c>
      <c r="AY125" s="176" t="str">
        <f t="shared" si="5"/>
        <v>CUMPLIDAS</v>
      </c>
      <c r="AZ125" s="55" t="str">
        <f>+IFERROR(VLOOKUP($M125,ACTIVIDADES!$B$9:$T$494,25,0),"")</f>
        <v/>
      </c>
      <c r="BA125" s="55" t="str">
        <f>+IFERROR(VLOOKUP($M125,ACTIVIDADES!$B$9:$T$494,26,0),"")</f>
        <v/>
      </c>
      <c r="BB125" s="55" t="str">
        <f>+IFERROR(VLOOKUP($M125,ACTIVIDADES!$B$9:$T$494,27,0),"")</f>
        <v/>
      </c>
      <c r="BC125" s="55" t="str">
        <f>+IFERROR(VLOOKUP($M125,ACTIVIDADES!$B$9:$T$494,28,0),"")</f>
        <v/>
      </c>
      <c r="BD125" s="55" t="str">
        <f>+IFERROR(VLOOKUP($M125,ACTIVIDADES!$B$9:$T$494,29,0),"")</f>
        <v/>
      </c>
      <c r="BE125" s="55" t="str">
        <f>+IFERROR(VLOOKUP($M125,ACTIVIDADES!$B$9:$T$494,30,0),"")</f>
        <v/>
      </c>
      <c r="BF125" s="58"/>
      <c r="BG125" s="58"/>
      <c r="BH125" s="59"/>
      <c r="BI125" s="59" t="s">
        <v>580</v>
      </c>
      <c r="BJ125" s="60" t="s">
        <v>3635</v>
      </c>
      <c r="BK125" s="61" t="s">
        <v>593</v>
      </c>
      <c r="BL125" s="62"/>
      <c r="BM125" s="55" t="str">
        <f>+IFERROR(VLOOKUP($M125,ACTIVIDADES!$B$9:$T$494,31,0),"")</f>
        <v/>
      </c>
      <c r="BN125" s="55" t="str">
        <f>+IFERROR(VLOOKUP($M125,ACTIVIDADES!$B$9:$T$494,32,0),"")</f>
        <v/>
      </c>
      <c r="BO125" s="55" t="str">
        <f>+IFERROR(VLOOKUP($M125,ACTIVIDADES!$B$9:$T$494,33,0),"")</f>
        <v/>
      </c>
      <c r="BP125" s="55" t="str">
        <f>+IFERROR(VLOOKUP($M125,ACTIVIDADES!$B$9:$T$494,34,0),"")</f>
        <v/>
      </c>
      <c r="BQ125" s="55" t="str">
        <f>+IFERROR(VLOOKUP($M125,ACTIVIDADES!$B$9:$T$494,35,0),"")</f>
        <v/>
      </c>
      <c r="BR125" s="55" t="str">
        <f>+IFERROR(VLOOKUP($M125,ACTIVIDADES!$B$9:$T$494,36,0),"")</f>
        <v/>
      </c>
      <c r="BS125" s="55" t="str">
        <f>+IFERROR(VLOOKUP($M125,ACTIVIDADES!$B$9:$T$494,37,0),"")</f>
        <v/>
      </c>
      <c r="BT125" s="58"/>
      <c r="BU125" s="58"/>
      <c r="BV125" s="59"/>
      <c r="BW125" s="59" t="s">
        <v>580</v>
      </c>
      <c r="BX125" s="60" t="s">
        <v>3635</v>
      </c>
      <c r="BY125" s="61" t="s">
        <v>593</v>
      </c>
      <c r="BZ125" s="62"/>
      <c r="CA125" s="9"/>
      <c r="CB125" s="9"/>
      <c r="CC125" s="9"/>
      <c r="CD125" s="9"/>
      <c r="CE125" s="9"/>
      <c r="CF125" s="9"/>
      <c r="CG125" s="9"/>
      <c r="CH125" s="9"/>
      <c r="CI125" s="9"/>
      <c r="CJ125" s="9"/>
      <c r="CK125" s="9"/>
      <c r="CL125" s="9"/>
      <c r="CM125" s="9"/>
      <c r="CN125" s="9"/>
      <c r="CO125" s="9"/>
      <c r="CP125" s="9"/>
      <c r="CQ125" s="9"/>
    </row>
    <row r="126" spans="1:95" customFormat="1" ht="93" customHeight="1" x14ac:dyDescent="0.35">
      <c r="A126" s="40">
        <f t="shared" si="7"/>
        <v>118</v>
      </c>
      <c r="B126" s="40" t="s">
        <v>536</v>
      </c>
      <c r="C126" s="40">
        <v>2022</v>
      </c>
      <c r="D126" s="40" t="s">
        <v>3734</v>
      </c>
      <c r="E126" s="323"/>
      <c r="F126" s="40" t="s">
        <v>929</v>
      </c>
      <c r="G126" s="185" t="s">
        <v>4651</v>
      </c>
      <c r="H126" s="42" t="s">
        <v>544</v>
      </c>
      <c r="I126" s="42"/>
      <c r="J126" s="40" t="s">
        <v>4043</v>
      </c>
      <c r="K126" s="40" t="s">
        <v>4043</v>
      </c>
      <c r="L126" s="44" t="s">
        <v>4249</v>
      </c>
      <c r="M126" s="63" t="s">
        <v>3057</v>
      </c>
      <c r="N126" s="63" t="s">
        <v>3058</v>
      </c>
      <c r="O126" s="63" t="s">
        <v>3059</v>
      </c>
      <c r="P126" s="63">
        <v>1</v>
      </c>
      <c r="Q126" s="65">
        <v>45210</v>
      </c>
      <c r="R126" s="65">
        <v>45291</v>
      </c>
      <c r="S126" s="66">
        <f t="shared" si="8"/>
        <v>12</v>
      </c>
      <c r="T126" s="63" t="s">
        <v>609</v>
      </c>
      <c r="U126" s="63" t="s">
        <v>1164</v>
      </c>
      <c r="V126" s="49">
        <f>+IFERROR(VLOOKUP($M126,ACTIVIDADES!$B$9:$Q$494,10,0),"")</f>
        <v>1</v>
      </c>
      <c r="W126" s="61" t="str">
        <f>+IFERROR(VLOOKUP($M126,ACTIVIDADES!$B$9:$Q$494,11,0)," ")</f>
        <v>Las capacitacion en supervision contractual se realizo de manera exitosa es la sala situacional CITEL para todos los interesados en la entidad (Funcionarios, contratistas, supervisores)</v>
      </c>
      <c r="X126" s="51" t="str">
        <f>+IFERROR(VLOOKUP($M126,ACTIVIDADES!$B$9:$Q$494,12,0),"")</f>
        <v>https://dnbcgovco-my.sharepoint.com/personal/planeacion_dnbc_gov_co/_layouts/15/onedrive.aspx?id=%2Fpersonal%2Fplaneacion%5Fdnbc%5Fgov%5Fco%2FDocuments%2FDocumentos%20SIGE%2F6%2E%20Planes%2FPLAN%20DE%20MEJORA%2F2026%2F01%2E%20Seguimiento%20Primer%20Trimestre%2F15%2E%20Gesti%C3%B3n%20Contractual%2FGC%5FAC29&amp;viewid=efb70791%2Db8ab%2D49e7%2Db552%2Dd3d4cbe976b9&amp;ct=1777321740236&amp;or=OWA%2DNT%2DMail</v>
      </c>
      <c r="Y126" s="52">
        <f>+IFERROR(VLOOKUP($M126,ACTIVIDADES!$B$9:$Q$494,13,0),"")</f>
        <v>46153</v>
      </c>
      <c r="Z126" s="49" t="str">
        <f>+IFERROR(VLOOKUP($M126,ACTIVIDADES!$B$9:$Q$494,14,0),"")</f>
        <v>Se incluye información de capacitación realizada durante el primer trimestre de la vigencia</v>
      </c>
      <c r="AA126" s="49">
        <f>+IFERROR(VLOOKUP($M126,ACTIVIDADES!$B$9:$Q$494,15,0),"")</f>
        <v>1</v>
      </c>
      <c r="AB126" s="54" t="str">
        <f>+IFERROR(VLOOKUP($M126,ACTIVIDADES!$B$9:$Q$494,16,0),"")</f>
        <v>CUMPLIDO</v>
      </c>
      <c r="AC126" s="144">
        <v>46157</v>
      </c>
      <c r="AD126" s="28">
        <v>1</v>
      </c>
      <c r="AE126" s="61" t="s">
        <v>3970</v>
      </c>
      <c r="AF126" s="29" t="s">
        <v>578</v>
      </c>
      <c r="AG126" s="29" t="s">
        <v>3737</v>
      </c>
      <c r="AH126" s="29" t="s">
        <v>593</v>
      </c>
      <c r="AI126" s="29" t="s">
        <v>3752</v>
      </c>
      <c r="AJ126" s="55">
        <f>+IFERROR(VLOOKUP($M126,ACTIVIDADES!$B$9:$T$494,17,0),"")</f>
        <v>1</v>
      </c>
      <c r="AK126" s="80" t="str">
        <f>+IFERROR(VLOOKUP($M126,ACTIVIDADES!$B$9:$T$494,18,0),"")</f>
        <v>Las capacitacion en supervision contractual se realizo de manera exitosa es la sala situacional CITEL para todos los interesados en la entidad (Funcionarios, contratistas, supervisores)</v>
      </c>
      <c r="AL126" s="80" t="str">
        <f>+IFERROR(VLOOKUP($M126,ACTIVIDADES!$B$9:$T$494,19,0),"")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126" s="55" t="str">
        <f>+IFERROR(VLOOKUP($M126,ACTIVIDADES!$B$9:$X$495,20,0),0)</f>
        <v>11/07/206</v>
      </c>
      <c r="AN126" s="55" t="str">
        <f>+IFERROR(VLOOKUP($M126,ACTIVIDADES!$B$9:$X$495,21,0),0)</f>
        <v>Actividad con cumplimiento reportado en el primer trimestre 2026</v>
      </c>
      <c r="AO126" s="55">
        <f>+IFERROR(VLOOKUP($M126,ACTIVIDADES!$B$9:$X$495,22,0),0)</f>
        <v>1</v>
      </c>
      <c r="AP126" s="150" t="str">
        <f>+IFERROR(VLOOKUP($M126,ACTIVIDADES!$B$9:$X$495,23,0),0)</f>
        <v>CUMPLIDO</v>
      </c>
      <c r="AQ126" s="88">
        <v>46230</v>
      </c>
      <c r="AR126" s="55">
        <v>1</v>
      </c>
      <c r="AS126" s="61" t="s">
        <v>3970</v>
      </c>
      <c r="AT126" s="29" t="s">
        <v>579</v>
      </c>
      <c r="AU126" s="57" t="s">
        <v>1472</v>
      </c>
      <c r="AV126" s="57" t="s">
        <v>3635</v>
      </c>
      <c r="AW126" s="57" t="s">
        <v>590</v>
      </c>
      <c r="AX126" s="193" t="s">
        <v>4250</v>
      </c>
      <c r="AY126" s="176" t="str">
        <f t="shared" si="5"/>
        <v>CUMPLIDAS</v>
      </c>
      <c r="AZ126" s="55" t="str">
        <f>+IFERROR(VLOOKUP($M126,ACTIVIDADES!$B$9:$T$494,25,0),"")</f>
        <v/>
      </c>
      <c r="BA126" s="55" t="str">
        <f>+IFERROR(VLOOKUP($M126,ACTIVIDADES!$B$9:$T$494,26,0),"")</f>
        <v/>
      </c>
      <c r="BB126" s="55" t="str">
        <f>+IFERROR(VLOOKUP($M126,ACTIVIDADES!$B$9:$T$494,27,0),"")</f>
        <v/>
      </c>
      <c r="BC126" s="55" t="str">
        <f>+IFERROR(VLOOKUP($M126,ACTIVIDADES!$B$9:$T$494,28,0),"")</f>
        <v/>
      </c>
      <c r="BD126" s="55" t="str">
        <f>+IFERROR(VLOOKUP($M126,ACTIVIDADES!$B$9:$T$494,29,0),"")</f>
        <v/>
      </c>
      <c r="BE126" s="55" t="str">
        <f>+IFERROR(VLOOKUP($M126,ACTIVIDADES!$B$9:$T$494,30,0),"")</f>
        <v/>
      </c>
      <c r="BF126" s="58"/>
      <c r="BG126" s="58"/>
      <c r="BH126" s="59"/>
      <c r="BI126" s="59" t="s">
        <v>580</v>
      </c>
      <c r="BJ126" s="60" t="s">
        <v>3635</v>
      </c>
      <c r="BK126" s="61" t="s">
        <v>593</v>
      </c>
      <c r="BL126" s="62"/>
      <c r="BM126" s="55" t="str">
        <f>+IFERROR(VLOOKUP($M126,ACTIVIDADES!$B$9:$T$494,31,0),"")</f>
        <v/>
      </c>
      <c r="BN126" s="55" t="str">
        <f>+IFERROR(VLOOKUP($M126,ACTIVIDADES!$B$9:$T$494,32,0),"")</f>
        <v/>
      </c>
      <c r="BO126" s="55" t="str">
        <f>+IFERROR(VLOOKUP($M126,ACTIVIDADES!$B$9:$T$494,33,0),"")</f>
        <v/>
      </c>
      <c r="BP126" s="55" t="str">
        <f>+IFERROR(VLOOKUP($M126,ACTIVIDADES!$B$9:$T$494,34,0),"")</f>
        <v/>
      </c>
      <c r="BQ126" s="55" t="str">
        <f>+IFERROR(VLOOKUP($M126,ACTIVIDADES!$B$9:$T$494,35,0),"")</f>
        <v/>
      </c>
      <c r="BR126" s="55" t="str">
        <f>+IFERROR(VLOOKUP($M126,ACTIVIDADES!$B$9:$T$494,36,0),"")</f>
        <v/>
      </c>
      <c r="BS126" s="55" t="str">
        <f>+IFERROR(VLOOKUP($M126,ACTIVIDADES!$B$9:$T$494,37,0),"")</f>
        <v/>
      </c>
      <c r="BT126" s="58"/>
      <c r="BU126" s="58"/>
      <c r="BV126" s="59"/>
      <c r="BW126" s="59" t="s">
        <v>580</v>
      </c>
      <c r="BX126" s="60" t="s">
        <v>3635</v>
      </c>
      <c r="BY126" s="61" t="s">
        <v>593</v>
      </c>
      <c r="BZ126" s="62"/>
      <c r="CA126" s="9"/>
      <c r="CB126" s="9"/>
      <c r="CC126" s="9"/>
      <c r="CD126" s="9"/>
      <c r="CE126" s="9"/>
      <c r="CF126" s="9"/>
      <c r="CG126" s="9"/>
      <c r="CH126" s="9"/>
      <c r="CI126" s="9"/>
      <c r="CJ126" s="9"/>
      <c r="CK126" s="9"/>
      <c r="CL126" s="9"/>
      <c r="CM126" s="9"/>
      <c r="CN126" s="9"/>
      <c r="CO126" s="9"/>
      <c r="CP126" s="9"/>
      <c r="CQ126" s="9"/>
    </row>
    <row r="127" spans="1:95" customFormat="1" ht="93" customHeight="1" x14ac:dyDescent="0.35">
      <c r="A127" s="40">
        <f t="shared" si="7"/>
        <v>119</v>
      </c>
      <c r="B127" s="40" t="s">
        <v>536</v>
      </c>
      <c r="C127" s="40">
        <v>2022</v>
      </c>
      <c r="D127" s="40" t="s">
        <v>3734</v>
      </c>
      <c r="E127" s="323"/>
      <c r="F127" s="40" t="s">
        <v>929</v>
      </c>
      <c r="G127" s="109" t="s">
        <v>4651</v>
      </c>
      <c r="H127" s="42" t="s">
        <v>544</v>
      </c>
      <c r="I127" s="42"/>
      <c r="J127" s="43" t="s">
        <v>4251</v>
      </c>
      <c r="K127" s="43" t="s">
        <v>4251</v>
      </c>
      <c r="L127" s="44" t="s">
        <v>4050</v>
      </c>
      <c r="M127" s="63" t="s">
        <v>3061</v>
      </c>
      <c r="N127" s="64" t="s">
        <v>3062</v>
      </c>
      <c r="O127" s="63" t="s">
        <v>3063</v>
      </c>
      <c r="P127" s="63">
        <v>1</v>
      </c>
      <c r="Q127" s="65">
        <v>45210</v>
      </c>
      <c r="R127" s="65">
        <v>45657</v>
      </c>
      <c r="S127" s="66">
        <f t="shared" si="8"/>
        <v>66</v>
      </c>
      <c r="T127" s="63" t="s">
        <v>609</v>
      </c>
      <c r="U127" s="63" t="s">
        <v>1164</v>
      </c>
      <c r="V127" s="49">
        <f>+IFERROR(VLOOKUP($M127,ACTIVIDADES!$B$9:$Q$494,10,0),"")</f>
        <v>0</v>
      </c>
      <c r="W127" s="50" t="str">
        <f>+IFERROR(VLOOKUP($M127,ACTIVIDADES!$B$9:$Q$494,11,0)," ")</f>
        <v>Actividad en desarrollo; se trabaja en la actualización del Manual de Supervisión MN-CO-02 para asociar formalmente los formatos de informes de actividades, seguimiento, informes periódicos y finales.</v>
      </c>
      <c r="X127" s="61">
        <f>+IFERROR(VLOOKUP($M127,ACTIVIDADES!$B$9:$Q$494,12,0),"")</f>
        <v>0</v>
      </c>
      <c r="Y127" s="52">
        <f>+IFERROR(VLOOKUP($M127,ACTIVIDADES!$B$9:$Q$494,13,0),"")</f>
        <v>46153</v>
      </c>
      <c r="Z127" s="53" t="str">
        <f>+IFERROR(VLOOKUP($M127,ACTIVIDADES!$B$9:$Q$494,14,0),"")</f>
        <v>No se evidencian soportes de la actividad</v>
      </c>
      <c r="AA127" s="49">
        <f>+IFERROR(VLOOKUP($M127,ACTIVIDADES!$B$9:$Q$494,15,0),"")</f>
        <v>0</v>
      </c>
      <c r="AB127" s="54" t="str">
        <f>+IFERROR(VLOOKUP($M127,ACTIVIDADES!$B$9:$Q$494,16,0),"")</f>
        <v>VENCIDO</v>
      </c>
      <c r="AC127" s="144">
        <v>46157</v>
      </c>
      <c r="AD127" s="29">
        <v>0</v>
      </c>
      <c r="AE127" s="30" t="s">
        <v>3741</v>
      </c>
      <c r="AF127" s="29" t="s">
        <v>581</v>
      </c>
      <c r="AG127" s="29" t="s">
        <v>3737</v>
      </c>
      <c r="AH127" s="29" t="s">
        <v>3737</v>
      </c>
      <c r="AI127" s="29" t="s">
        <v>3737</v>
      </c>
      <c r="AJ127" s="55">
        <f>+IFERROR(VLOOKUP($M127,ACTIVIDADES!$B$9:$T$494,17,0),"")</f>
        <v>0</v>
      </c>
      <c r="AK127" s="80" t="str">
        <f>+IFERROR(VLOOKUP($M127,ACTIVIDADES!$B$9:$T$494,18,0),"")</f>
        <v>Actividad en desarrollo; se trabaja en la actualización del Manual de Supervisión MN-CO-02 para asociar formalmente los formatos de informes de actividades, seguimiento, informes periódicos y finales.</v>
      </c>
      <c r="AL127" s="80" t="str">
        <f>+IFERROR(VLOOKUP($M127,ACTIVIDADES!$B$9:$T$494,19,0),"")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127" s="55" t="str">
        <f>+IFERROR(VLOOKUP($M127,ACTIVIDADES!$B$9:$X$495,20,0),0)</f>
        <v>11/07/206</v>
      </c>
      <c r="AN127" s="55" t="str">
        <f>+IFERROR(VLOOKUP($M127,ACTIVIDADES!$B$9:$X$495,21,0),0)</f>
        <v>Se incluye proyecto de actualización de manual de contratación, revisado por proceso de análisis y mejora continua, en espera de firmas de direcivos. Soporte activida GC_Ac12</v>
      </c>
      <c r="AO127" s="55">
        <f>+IFERROR(VLOOKUP($M127,ACTIVIDADES!$B$9:$X$495,22,0),0)</f>
        <v>0.6</v>
      </c>
      <c r="AP127" s="145" t="str">
        <f>+IFERROR(VLOOKUP($M127,ACTIVIDADES!$B$9:$X$495,23,0),0)</f>
        <v>EN EJECUCIÓN</v>
      </c>
      <c r="AQ127" s="88">
        <v>46230</v>
      </c>
      <c r="AR127" s="55">
        <v>0.6</v>
      </c>
      <c r="AS127" s="57" t="s">
        <v>3965</v>
      </c>
      <c r="AT127" s="29" t="s">
        <v>4</v>
      </c>
      <c r="AU127" s="57" t="s">
        <v>3639</v>
      </c>
      <c r="AV127" s="57" t="s">
        <v>3639</v>
      </c>
      <c r="AW127" s="57" t="s">
        <v>3639</v>
      </c>
      <c r="AX127" s="193" t="s">
        <v>4252</v>
      </c>
      <c r="AY127" s="176" t="str">
        <f t="shared" si="5"/>
        <v>EN EJECUCIÓN</v>
      </c>
      <c r="AZ127" s="55" t="str">
        <f>+IFERROR(VLOOKUP($M127,ACTIVIDADES!$B$9:$T$494,25,0),"")</f>
        <v/>
      </c>
      <c r="BA127" s="55" t="str">
        <f>+IFERROR(VLOOKUP($M127,ACTIVIDADES!$B$9:$T$494,26,0),"")</f>
        <v/>
      </c>
      <c r="BB127" s="55" t="str">
        <f>+IFERROR(VLOOKUP($M127,ACTIVIDADES!$B$9:$T$494,27,0),"")</f>
        <v/>
      </c>
      <c r="BC127" s="55" t="str">
        <f>+IFERROR(VLOOKUP($M127,ACTIVIDADES!$B$9:$T$494,28,0),"")</f>
        <v/>
      </c>
      <c r="BD127" s="55" t="str">
        <f>+IFERROR(VLOOKUP($M127,ACTIVIDADES!$B$9:$T$494,29,0),"")</f>
        <v/>
      </c>
      <c r="BE127" s="55" t="str">
        <f>+IFERROR(VLOOKUP($M127,ACTIVIDADES!$B$9:$T$494,30,0),"")</f>
        <v/>
      </c>
      <c r="BF127" s="58"/>
      <c r="BG127" s="58"/>
      <c r="BH127" s="59"/>
      <c r="BI127" s="59" t="s">
        <v>580</v>
      </c>
      <c r="BJ127" s="60" t="s">
        <v>3635</v>
      </c>
      <c r="BK127" s="61" t="s">
        <v>593</v>
      </c>
      <c r="BL127" s="62"/>
      <c r="BM127" s="55" t="str">
        <f>+IFERROR(VLOOKUP($M127,ACTIVIDADES!$B$9:$T$494,31,0),"")</f>
        <v/>
      </c>
      <c r="BN127" s="55" t="str">
        <f>+IFERROR(VLOOKUP($M127,ACTIVIDADES!$B$9:$T$494,32,0),"")</f>
        <v/>
      </c>
      <c r="BO127" s="55" t="str">
        <f>+IFERROR(VLOOKUP($M127,ACTIVIDADES!$B$9:$T$494,33,0),"")</f>
        <v/>
      </c>
      <c r="BP127" s="55" t="str">
        <f>+IFERROR(VLOOKUP($M127,ACTIVIDADES!$B$9:$T$494,34,0),"")</f>
        <v/>
      </c>
      <c r="BQ127" s="55" t="str">
        <f>+IFERROR(VLOOKUP($M127,ACTIVIDADES!$B$9:$T$494,35,0),"")</f>
        <v/>
      </c>
      <c r="BR127" s="55" t="str">
        <f>+IFERROR(VLOOKUP($M127,ACTIVIDADES!$B$9:$T$494,36,0),"")</f>
        <v/>
      </c>
      <c r="BS127" s="55" t="str">
        <f>+IFERROR(VLOOKUP($M127,ACTIVIDADES!$B$9:$T$494,37,0),"")</f>
        <v/>
      </c>
      <c r="BT127" s="58"/>
      <c r="BU127" s="58"/>
      <c r="BV127" s="59"/>
      <c r="BW127" s="59" t="s">
        <v>580</v>
      </c>
      <c r="BX127" s="60" t="s">
        <v>3635</v>
      </c>
      <c r="BY127" s="61" t="s">
        <v>593</v>
      </c>
      <c r="BZ127" s="62"/>
      <c r="CA127" s="7"/>
      <c r="CB127" s="7"/>
      <c r="CC127" s="7"/>
      <c r="CD127" s="7"/>
      <c r="CE127" s="7"/>
      <c r="CF127" s="7"/>
      <c r="CG127" s="7"/>
      <c r="CH127" s="7"/>
      <c r="CI127" s="7"/>
      <c r="CJ127" s="7"/>
      <c r="CK127" s="7"/>
      <c r="CL127" s="7"/>
      <c r="CM127" s="7"/>
      <c r="CN127" s="7"/>
      <c r="CO127" s="7"/>
      <c r="CP127" s="7"/>
      <c r="CQ127" s="7"/>
    </row>
    <row r="128" spans="1:95" customFormat="1" ht="93" customHeight="1" x14ac:dyDescent="0.35">
      <c r="A128" s="40">
        <f t="shared" si="7"/>
        <v>120</v>
      </c>
      <c r="B128" s="40" t="s">
        <v>536</v>
      </c>
      <c r="C128" s="40">
        <v>2022</v>
      </c>
      <c r="D128" s="40" t="s">
        <v>3750</v>
      </c>
      <c r="E128" s="323"/>
      <c r="F128" s="40" t="s">
        <v>929</v>
      </c>
      <c r="G128" s="185" t="s">
        <v>4651</v>
      </c>
      <c r="H128" s="42" t="s">
        <v>544</v>
      </c>
      <c r="I128" s="42" t="s">
        <v>3640</v>
      </c>
      <c r="J128" s="40" t="s">
        <v>4251</v>
      </c>
      <c r="K128" s="40" t="s">
        <v>4251</v>
      </c>
      <c r="L128" s="44" t="s">
        <v>2282</v>
      </c>
      <c r="M128" s="63" t="s">
        <v>2231</v>
      </c>
      <c r="N128" s="63" t="s">
        <v>2232</v>
      </c>
      <c r="O128" s="63" t="s">
        <v>2066</v>
      </c>
      <c r="P128" s="63">
        <v>1</v>
      </c>
      <c r="Q128" s="65">
        <v>45210</v>
      </c>
      <c r="R128" s="65">
        <v>45656</v>
      </c>
      <c r="S128" s="66">
        <f t="shared" si="8"/>
        <v>65.850000000000009</v>
      </c>
      <c r="T128" s="63" t="s">
        <v>611</v>
      </c>
      <c r="U128" s="63" t="s">
        <v>1164</v>
      </c>
      <c r="V128" s="49">
        <f>+IFERROR(VLOOKUP($M128,ACTIVIDADES!$B$9:$Q$494,10,0),"")</f>
        <v>1</v>
      </c>
      <c r="W128" s="61" t="str">
        <f>+IFERROR(VLOOKUP($M128,ACTIVIDADES!$B$9:$Q$494,11,0)," ")</f>
        <v xml:space="preserve">Acción establecida en el Plan de Mejoramiento suscrito el 10 de octubre de 2023,  como resultado de la denuncia 2022-249899-82111-D
La acción de mejora finaliza el 30 de Diciembre  de 2024
Se evidenció que, respecto de este hallazgo y en aplicación de la Ley 1952 de 2019, la Procuraduría General de la Nación ejerce poder preferente; en consecuencia, este proceso carece de competencia para adelantar actuaciones. Como soporte, se anexa la evidencia de la solicitud y de la remisión de la información al ente de control.                                                                                                                                                            
Por lo anterior en la acción de mejora, queda cumplida extemporaneamente
</v>
      </c>
      <c r="X128" s="51" t="str">
        <f>+IFERROR(VLOOKUP($M128,ACTIVIDADES!$B$9:$Q$494,12,0),"")</f>
        <v>https://dnbcgovco-my.sharepoint.com/:f:/g/personal/planeacion_dnbc_gov_co/IgAaKA0iGbreQY4jAc43O5sTAaiIVAetv0MYWfwUMiBJIVE?e=dYmqmQ</v>
      </c>
      <c r="Y128" s="52">
        <f>+IFERROR(VLOOKUP($M128,ACTIVIDADES!$B$9:$Q$494,13,0),"")</f>
        <v>46153</v>
      </c>
      <c r="Z128" s="49" t="str">
        <f>+IFERROR(VLOOKUP($M128,ACTIVIDADES!$B$9:$Q$494,14,0),"")</f>
        <v>Cumplida en seguimiento diciembre 2025</v>
      </c>
      <c r="AA128" s="49">
        <f>+IFERROR(VLOOKUP($M128,ACTIVIDADES!$B$9:$Q$494,15,0),"")</f>
        <v>1</v>
      </c>
      <c r="AB128" s="54" t="str">
        <f>+IFERROR(VLOOKUP($M128,ACTIVIDADES!$B$9:$Q$494,16,0),"")</f>
        <v>CUMPLIDO</v>
      </c>
      <c r="AC128" s="144">
        <v>46157</v>
      </c>
      <c r="AD128" s="29">
        <v>1</v>
      </c>
      <c r="AE128" s="30" t="s">
        <v>3951</v>
      </c>
      <c r="AF128" s="29" t="s">
        <v>578</v>
      </c>
      <c r="AG128" s="29" t="s">
        <v>3737</v>
      </c>
      <c r="AH128" s="29" t="s">
        <v>593</v>
      </c>
      <c r="AI128" s="29" t="s">
        <v>3752</v>
      </c>
      <c r="AJ128" s="55">
        <f>+IFERROR(VLOOKUP($M128,ACTIVIDADES!$B$9:$T$494,17,0),"")</f>
        <v>0</v>
      </c>
      <c r="AK128" s="80" t="str">
        <f>+IFERROR(VLOOKUP($M128,ACTIVIDADES!$B$9:$T$494,18,0),"")</f>
        <v>Si reporte segundo trimestre</v>
      </c>
      <c r="AL128" s="80" t="str">
        <f>+IFERROR(VLOOKUP($M128,ACTIVIDADES!$B$9:$T$494,19,0),"")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128" s="55">
        <f>+IFERROR(VLOOKUP($M128,ACTIVIDADES!$B$9:$X$495,20,0),0)</f>
        <v>46213</v>
      </c>
      <c r="AN128" s="55" t="str">
        <f>+IFERROR(VLOOKUP($M128,ACTIVIDADES!$B$9:$X$495,21,0),0)</f>
        <v>No se recibe reporte segundo trimestre. No obstante, actividad reportada como cumplida en primer trimestre</v>
      </c>
      <c r="AO128" s="55">
        <f>+IFERROR(VLOOKUP($M128,ACTIVIDADES!$B$9:$X$495,22,0),0)</f>
        <v>1</v>
      </c>
      <c r="AP128" s="150" t="str">
        <f>+IFERROR(VLOOKUP($M128,ACTIVIDADES!$B$9:$X$495,23,0),0)</f>
        <v>CUMPLIDO</v>
      </c>
      <c r="AQ128" s="88">
        <v>46230</v>
      </c>
      <c r="AR128" s="55">
        <v>1</v>
      </c>
      <c r="AS128" s="30" t="s">
        <v>3951</v>
      </c>
      <c r="AT128" s="29" t="s">
        <v>579</v>
      </c>
      <c r="AU128" s="193" t="s">
        <v>1472</v>
      </c>
      <c r="AV128" s="193" t="s">
        <v>3635</v>
      </c>
      <c r="AW128" s="193" t="s">
        <v>590</v>
      </c>
      <c r="AX128" s="193" t="s">
        <v>4250</v>
      </c>
      <c r="AY128" s="176" t="str">
        <f t="shared" si="5"/>
        <v>CUMPLIDAS</v>
      </c>
      <c r="AZ128" s="55" t="str">
        <f>+IFERROR(VLOOKUP($M128,ACTIVIDADES!$B$9:$T$494,25,0),"")</f>
        <v/>
      </c>
      <c r="BA128" s="55" t="str">
        <f>+IFERROR(VLOOKUP($M128,ACTIVIDADES!$B$9:$T$494,26,0),"")</f>
        <v/>
      </c>
      <c r="BB128" s="55" t="str">
        <f>+IFERROR(VLOOKUP($M128,ACTIVIDADES!$B$9:$T$494,27,0),"")</f>
        <v/>
      </c>
      <c r="BC128" s="55" t="str">
        <f>+IFERROR(VLOOKUP($M128,ACTIVIDADES!$B$9:$T$494,28,0),"")</f>
        <v/>
      </c>
      <c r="BD128" s="55" t="str">
        <f>+IFERROR(VLOOKUP($M128,ACTIVIDADES!$B$9:$T$494,29,0),"")</f>
        <v/>
      </c>
      <c r="BE128" s="55" t="str">
        <f>+IFERROR(VLOOKUP($M128,ACTIVIDADES!$B$9:$T$494,30,0),"")</f>
        <v/>
      </c>
      <c r="BF128" s="58"/>
      <c r="BG128" s="58"/>
      <c r="BH128" s="59"/>
      <c r="BI128" s="59" t="s">
        <v>580</v>
      </c>
      <c r="BJ128" s="60" t="s">
        <v>3635</v>
      </c>
      <c r="BK128" s="61" t="s">
        <v>593</v>
      </c>
      <c r="BL128" s="62"/>
      <c r="BM128" s="55" t="str">
        <f>+IFERROR(VLOOKUP($M128,ACTIVIDADES!$B$9:$T$494,31,0),"")</f>
        <v/>
      </c>
      <c r="BN128" s="55" t="str">
        <f>+IFERROR(VLOOKUP($M128,ACTIVIDADES!$B$9:$T$494,32,0),"")</f>
        <v/>
      </c>
      <c r="BO128" s="55" t="str">
        <f>+IFERROR(VLOOKUP($M128,ACTIVIDADES!$B$9:$T$494,33,0),"")</f>
        <v/>
      </c>
      <c r="BP128" s="55" t="str">
        <f>+IFERROR(VLOOKUP($M128,ACTIVIDADES!$B$9:$T$494,34,0),"")</f>
        <v/>
      </c>
      <c r="BQ128" s="55" t="str">
        <f>+IFERROR(VLOOKUP($M128,ACTIVIDADES!$B$9:$T$494,35,0),"")</f>
        <v/>
      </c>
      <c r="BR128" s="55" t="str">
        <f>+IFERROR(VLOOKUP($M128,ACTIVIDADES!$B$9:$T$494,36,0),"")</f>
        <v/>
      </c>
      <c r="BS128" s="55" t="str">
        <f>+IFERROR(VLOOKUP($M128,ACTIVIDADES!$B$9:$T$494,37,0),"")</f>
        <v/>
      </c>
      <c r="BT128" s="58"/>
      <c r="BU128" s="58"/>
      <c r="BV128" s="59"/>
      <c r="BW128" s="59" t="s">
        <v>580</v>
      </c>
      <c r="BX128" s="60" t="s">
        <v>3635</v>
      </c>
      <c r="BY128" s="61" t="s">
        <v>593</v>
      </c>
      <c r="BZ128" s="62"/>
      <c r="CA128" s="9"/>
      <c r="CB128" s="9"/>
      <c r="CC128" s="9"/>
      <c r="CD128" s="9"/>
      <c r="CE128" s="9"/>
      <c r="CF128" s="9"/>
      <c r="CG128" s="9"/>
      <c r="CH128" s="9"/>
      <c r="CI128" s="9"/>
      <c r="CJ128" s="9"/>
      <c r="CK128" s="9"/>
      <c r="CL128" s="9"/>
      <c r="CM128" s="9"/>
      <c r="CN128" s="9"/>
      <c r="CO128" s="9"/>
      <c r="CP128" s="9"/>
      <c r="CQ128" s="9"/>
    </row>
    <row r="129" spans="1:95" customFormat="1" ht="93" customHeight="1" x14ac:dyDescent="0.35">
      <c r="A129" s="40">
        <f t="shared" si="7"/>
        <v>121</v>
      </c>
      <c r="B129" s="40" t="s">
        <v>536</v>
      </c>
      <c r="C129" s="40">
        <v>2022</v>
      </c>
      <c r="D129" s="40" t="s">
        <v>3734</v>
      </c>
      <c r="E129" s="323"/>
      <c r="F129" s="40" t="s">
        <v>925</v>
      </c>
      <c r="G129" s="361" t="s">
        <v>4650</v>
      </c>
      <c r="H129" s="42" t="s">
        <v>4852</v>
      </c>
      <c r="I129" s="42"/>
      <c r="J129" s="43" t="s">
        <v>5168</v>
      </c>
      <c r="K129" s="43" t="s">
        <v>5168</v>
      </c>
      <c r="L129" s="44" t="s">
        <v>4254</v>
      </c>
      <c r="M129" s="63" t="s">
        <v>3008</v>
      </c>
      <c r="N129" s="64" t="s">
        <v>5571</v>
      </c>
      <c r="O129" s="63" t="s">
        <v>5722</v>
      </c>
      <c r="P129" s="63">
        <v>12</v>
      </c>
      <c r="Q129" s="65">
        <v>44927</v>
      </c>
      <c r="R129" s="65">
        <v>45291</v>
      </c>
      <c r="S129" s="66">
        <f t="shared" si="8"/>
        <v>54</v>
      </c>
      <c r="T129" s="63" t="s">
        <v>609</v>
      </c>
      <c r="U129" s="63" t="s">
        <v>1164</v>
      </c>
      <c r="V129" s="49">
        <f>+IFERROR(VLOOKUP($M129,ACTIVIDADES!$B$9:$Q$494,10,0),"")</f>
        <v>0.5</v>
      </c>
      <c r="W129" s="50" t="str">
        <f>+IFERROR(VLOOKUP($M129,ACTIVIDADES!$B$9:$Q$494,11,0)," ")</f>
        <v>Acción establecida en el Plan de Mejoramiento suscrito el 26 de Diciembre de 2022,  como resultado de la Auditoría Financiera realizada por la CGR a la vigencia 2021 
La acción de mejora finaliza el 31 de diciembre de 2023
Se evidenció que, de acuerdo con las evidencias registradas, se encuentran cargadas las Actas No. 2 de abril de 2025, No. 3 de mayo de 2025 y Nos. 7, 8 y 9 correspondientes a los meses de julio, agosto y septiembre, respectivamente. Así también para el segundo semestre, solo se registran 3 de las 6 actas previstas para el período.
No se cumplió con el plazo establecido en la acción de mejora, quedando VENCIDA.</v>
      </c>
      <c r="X129" s="61">
        <f>+IFERROR(VLOOKUP($M129,ACTIVIDADES!$B$9:$Q$494,12,0),"")</f>
        <v>0</v>
      </c>
      <c r="Y129" s="52">
        <f>+IFERROR(VLOOKUP($M129,ACTIVIDADES!$B$9:$Q$494,13,0),"")</f>
        <v>46153</v>
      </c>
      <c r="Z129" s="53" t="str">
        <f>+IFERROR(VLOOKUP($M129,ACTIVIDADES!$B$9:$Q$494,14,0),"")</f>
        <v>No se evidencian soportes de la actividad</v>
      </c>
      <c r="AA129" s="49">
        <f>+IFERROR(VLOOKUP($M129,ACTIVIDADES!$B$9:$Q$494,15,0),"")</f>
        <v>0</v>
      </c>
      <c r="AB129" s="54" t="str">
        <f>+IFERROR(VLOOKUP($M129,ACTIVIDADES!$B$9:$Q$494,16,0),"")</f>
        <v>VENCIDO</v>
      </c>
      <c r="AC129" s="144">
        <v>46171</v>
      </c>
      <c r="AD129" s="30">
        <v>0</v>
      </c>
      <c r="AE129" s="30" t="s">
        <v>3741</v>
      </c>
      <c r="AF129" s="29" t="s">
        <v>581</v>
      </c>
      <c r="AG129" s="29" t="s">
        <v>3737</v>
      </c>
      <c r="AH129" s="29" t="s">
        <v>3737</v>
      </c>
      <c r="AI129" s="29" t="s">
        <v>3737</v>
      </c>
      <c r="AJ129" s="55">
        <f>+IFERROR(VLOOKUP($M129,ACTIVIDADES!$B$9:$T$494,17,0),"")</f>
        <v>0.5</v>
      </c>
      <c r="AK129" s="80" t="str">
        <f>+IFERROR(VLOOKUP($M129,ACTIVIDADES!$B$9:$T$494,18,0),"")</f>
        <v>Acción establecida en el Plan de Mejoramiento suscrito el 26 de Diciembre de 2022,  como resultado de la Auditoría Financiera realizada por la CGR a la vigencia 2021 
La acción de mejora finaliza el 31 de diciembre de 2023
Se evidenció que, de acuerdo con las evidencias registradas, se encuentran cargadas las Actas No. 2 de abril de 2025, No. 3 de mayo de 2025 y Nos. 7, 8 y 9 correspondientes a los meses de julio, agosto y septiembre, respectivamente. Así también para el segundo semestre, solo se registran 3 de las 6 actas previstas para el período.
No se cumplió con el plazo establecido en la acción de mejora, quedando VENCIDA.</v>
      </c>
      <c r="AL129" s="80">
        <f>+IFERROR(VLOOKUP($M129,ACTIVIDADES!$B$9:$T$494,19,0),"")</f>
        <v>0</v>
      </c>
      <c r="AM129" s="55" t="str">
        <f>+IFERROR(VLOOKUP($M129,ACTIVIDADES!$B$9:$X$495,20,0),0)</f>
        <v>11/07/206</v>
      </c>
      <c r="AN129" s="55" t="str">
        <f>+IFERROR(VLOOKUP($M129,ACTIVIDADES!$B$9:$X$495,21,0),0)</f>
        <v>No se evidencian soportes de la actividad</v>
      </c>
      <c r="AO129" s="55">
        <f>+IFERROR(VLOOKUP($M129,ACTIVIDADES!$B$9:$X$495,22,0),0)</f>
        <v>0</v>
      </c>
      <c r="AP129" s="148" t="str">
        <f>+IFERROR(VLOOKUP($M129,ACTIVIDADES!$B$9:$X$495,23,0),0)</f>
        <v>VENCIDO</v>
      </c>
      <c r="AQ129" s="88">
        <v>46230</v>
      </c>
      <c r="AR129" s="55">
        <v>0</v>
      </c>
      <c r="AS129" s="55" t="s">
        <v>5838</v>
      </c>
      <c r="AT129" s="29" t="s">
        <v>581</v>
      </c>
      <c r="AU129" s="57" t="s">
        <v>3639</v>
      </c>
      <c r="AV129" s="193" t="s">
        <v>3639</v>
      </c>
      <c r="AW129" s="193" t="s">
        <v>3639</v>
      </c>
      <c r="AX129" s="57" t="s">
        <v>4244</v>
      </c>
      <c r="AY129" s="176" t="str">
        <f t="shared" si="5"/>
        <v>VENCIDAS</v>
      </c>
      <c r="AZ129" s="55" t="str">
        <f>+IFERROR(VLOOKUP($M129,ACTIVIDADES!$B$9:$T$494,25,0),"")</f>
        <v/>
      </c>
      <c r="BA129" s="55" t="str">
        <f>+IFERROR(VLOOKUP($M129,ACTIVIDADES!$B$9:$T$494,26,0),"")</f>
        <v/>
      </c>
      <c r="BB129" s="55" t="str">
        <f>+IFERROR(VLOOKUP($M129,ACTIVIDADES!$B$9:$T$494,27,0),"")</f>
        <v/>
      </c>
      <c r="BC129" s="55" t="str">
        <f>+IFERROR(VLOOKUP($M129,ACTIVIDADES!$B$9:$T$494,28,0),"")</f>
        <v/>
      </c>
      <c r="BD129" s="55" t="str">
        <f>+IFERROR(VLOOKUP($M129,ACTIVIDADES!$B$9:$T$494,29,0),"")</f>
        <v/>
      </c>
      <c r="BE129" s="55" t="str">
        <f>+IFERROR(VLOOKUP($M129,ACTIVIDADES!$B$9:$T$494,30,0),"")</f>
        <v/>
      </c>
      <c r="BF129" s="58"/>
      <c r="BG129" s="58"/>
      <c r="BH129" s="59"/>
      <c r="BI129" s="59" t="s">
        <v>580</v>
      </c>
      <c r="BJ129" s="60" t="s">
        <v>3635</v>
      </c>
      <c r="BK129" s="61" t="s">
        <v>593</v>
      </c>
      <c r="BL129" s="62"/>
      <c r="BM129" s="55" t="str">
        <f>+IFERROR(VLOOKUP($M129,ACTIVIDADES!$B$9:$T$494,31,0),"")</f>
        <v/>
      </c>
      <c r="BN129" s="55" t="str">
        <f>+IFERROR(VLOOKUP($M129,ACTIVIDADES!$B$9:$T$494,32,0),"")</f>
        <v/>
      </c>
      <c r="BO129" s="55" t="str">
        <f>+IFERROR(VLOOKUP($M129,ACTIVIDADES!$B$9:$T$494,33,0),"")</f>
        <v/>
      </c>
      <c r="BP129" s="55" t="str">
        <f>+IFERROR(VLOOKUP($M129,ACTIVIDADES!$B$9:$T$494,34,0),"")</f>
        <v/>
      </c>
      <c r="BQ129" s="55" t="str">
        <f>+IFERROR(VLOOKUP($M129,ACTIVIDADES!$B$9:$T$494,35,0),"")</f>
        <v/>
      </c>
      <c r="BR129" s="55" t="str">
        <f>+IFERROR(VLOOKUP($M129,ACTIVIDADES!$B$9:$T$494,36,0),"")</f>
        <v/>
      </c>
      <c r="BS129" s="55" t="str">
        <f>+IFERROR(VLOOKUP($M129,ACTIVIDADES!$B$9:$T$494,37,0),"")</f>
        <v/>
      </c>
      <c r="BT129" s="58"/>
      <c r="BU129" s="58"/>
      <c r="BV129" s="59"/>
      <c r="BW129" s="59" t="s">
        <v>580</v>
      </c>
      <c r="BX129" s="60" t="s">
        <v>3635</v>
      </c>
      <c r="BY129" s="61" t="s">
        <v>593</v>
      </c>
      <c r="BZ129" s="62"/>
      <c r="CA129" s="7"/>
      <c r="CB129" s="7"/>
      <c r="CC129" s="7"/>
      <c r="CD129" s="7"/>
      <c r="CE129" s="7"/>
      <c r="CF129" s="7"/>
      <c r="CG129" s="7"/>
      <c r="CH129" s="7"/>
      <c r="CI129" s="7"/>
      <c r="CJ129" s="7"/>
      <c r="CK129" s="7"/>
      <c r="CL129" s="7"/>
      <c r="CM129" s="7"/>
      <c r="CN129" s="7"/>
      <c r="CO129" s="7"/>
      <c r="CP129" s="7"/>
      <c r="CQ129" s="7"/>
    </row>
    <row r="130" spans="1:95" customFormat="1" ht="93" customHeight="1" x14ac:dyDescent="0.35">
      <c r="A130" s="40">
        <f t="shared" si="7"/>
        <v>122</v>
      </c>
      <c r="B130" s="40" t="s">
        <v>536</v>
      </c>
      <c r="C130" s="40">
        <v>2022</v>
      </c>
      <c r="D130" s="40" t="s">
        <v>3734</v>
      </c>
      <c r="E130" s="323"/>
      <c r="F130" s="40" t="s">
        <v>938</v>
      </c>
      <c r="G130" s="363" t="s">
        <v>540</v>
      </c>
      <c r="H130" s="42" t="s">
        <v>4255</v>
      </c>
      <c r="I130" s="42"/>
      <c r="J130" s="43" t="s">
        <v>4055</v>
      </c>
      <c r="K130" s="43" t="s">
        <v>4055</v>
      </c>
      <c r="L130" s="44" t="s">
        <v>5438</v>
      </c>
      <c r="M130" s="63" t="s">
        <v>3084</v>
      </c>
      <c r="N130" s="64" t="s">
        <v>3085</v>
      </c>
      <c r="O130" s="63" t="s">
        <v>2472</v>
      </c>
      <c r="P130" s="63">
        <v>13</v>
      </c>
      <c r="Q130" s="65">
        <v>44562</v>
      </c>
      <c r="R130" s="65">
        <v>45688</v>
      </c>
      <c r="S130" s="66">
        <f t="shared" si="8"/>
        <v>166.5</v>
      </c>
      <c r="T130" s="63" t="s">
        <v>609</v>
      </c>
      <c r="U130" s="63" t="s">
        <v>1164</v>
      </c>
      <c r="V130" s="49">
        <f>+IFERROR(VLOOKUP($M130,ACTIVIDADES!$B$9:$Q$494,10,0),"")</f>
        <v>0</v>
      </c>
      <c r="W130" s="50" t="str">
        <f>+IFERROR(VLOOKUP($M130,ACTIVIDADES!$B$9:$Q$494,11,0)," ")</f>
        <v xml:space="preserve">Acción establecida en el Plan de Mejoramiento suscrito el 12 de enero de 2024 como resultado de la auditoría realizada a la vigencia 2022.
La acción de mejora finalizó el 31 de enero de 2025
No se cargaron evidencias en el repositorio relacionada con las Actas del Comite de contratacion.
No se cumplió con el plazo establecido en la acción de mejora, quedando VENCIDA.
</v>
      </c>
      <c r="X130" s="61">
        <f>+IFERROR(VLOOKUP($M130,ACTIVIDADES!$B$9:$Q$494,12,0),"")</f>
        <v>0</v>
      </c>
      <c r="Y130" s="52">
        <f>+IFERROR(VLOOKUP($M130,ACTIVIDADES!$B$9:$Q$494,13,0),"")</f>
        <v>46153</v>
      </c>
      <c r="Z130" s="53" t="str">
        <f>+IFERROR(VLOOKUP($M130,ACTIVIDADES!$B$9:$Q$494,14,0),"")</f>
        <v>No se evidencian soportes de la actividad</v>
      </c>
      <c r="AA130" s="49">
        <f>+IFERROR(VLOOKUP($M130,ACTIVIDADES!$B$9:$Q$494,15,0),"")</f>
        <v>0</v>
      </c>
      <c r="AB130" s="54" t="str">
        <f>+IFERROR(VLOOKUP($M130,ACTIVIDADES!$B$9:$Q$494,16,0),"")</f>
        <v>VENCIDO</v>
      </c>
      <c r="AC130" s="144">
        <v>46157</v>
      </c>
      <c r="AD130" s="29">
        <v>0</v>
      </c>
      <c r="AE130" s="30" t="s">
        <v>3741</v>
      </c>
      <c r="AF130" s="29" t="s">
        <v>581</v>
      </c>
      <c r="AG130" s="29" t="s">
        <v>3737</v>
      </c>
      <c r="AH130" s="29" t="s">
        <v>3737</v>
      </c>
      <c r="AI130" s="29" t="s">
        <v>3737</v>
      </c>
      <c r="AJ130" s="55">
        <f>+IFERROR(VLOOKUP($M130,ACTIVIDADES!$B$9:$T$494,17,0),"")</f>
        <v>0</v>
      </c>
      <c r="AK130" s="80" t="str">
        <f>+IFERROR(VLOOKUP($M130,ACTIVIDADES!$B$9:$T$494,18,0),"")</f>
        <v xml:space="preserve">Acción establecida en el Plan de Mejoramiento suscrito el 12 de enero de 2024 como resultado de la auditoría realizada a la vigencia 2022.
La acción de mejora finalizó el 31 de enero de 2025
No se cargaron evidencias en el repositorio relacionada con las Actas del Comite de contratacion.
No se cumplió con el plazo establecido en la acción de mejora, quedando VENCIDA.
</v>
      </c>
      <c r="AL130" s="80" t="str">
        <f>+IFERROR(VLOOKUP($M130,ACTIVIDADES!$B$9:$T$494,19,0),"")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130" s="55" t="str">
        <f>+IFERROR(VLOOKUP($M130,ACTIVIDADES!$B$9:$X$495,20,0),0)</f>
        <v>11/07/206</v>
      </c>
      <c r="AN130" s="55" t="str">
        <f>+IFERROR(VLOOKUP($M130,ACTIVIDADES!$B$9:$X$495,21,0),0)</f>
        <v>Se adjunta seguimiento al PAA. No se reporta socialización con alta dirección</v>
      </c>
      <c r="AO130" s="55">
        <f>+IFERROR(VLOOKUP($M130,ACTIVIDADES!$B$9:$X$495,22,0),0)</f>
        <v>0.5</v>
      </c>
      <c r="AP130" s="148" t="str">
        <f>+IFERROR(VLOOKUP($M130,ACTIVIDADES!$B$9:$X$495,23,0),0)</f>
        <v>VENCIDO</v>
      </c>
      <c r="AQ130" s="88">
        <v>46230</v>
      </c>
      <c r="AR130" s="55">
        <v>0.5</v>
      </c>
      <c r="AS130" s="56" t="s">
        <v>4009</v>
      </c>
      <c r="AT130" s="29" t="s">
        <v>4</v>
      </c>
      <c r="AU130" s="193" t="s">
        <v>3639</v>
      </c>
      <c r="AV130" s="193" t="s">
        <v>3639</v>
      </c>
      <c r="AW130" s="193" t="s">
        <v>3639</v>
      </c>
      <c r="AX130" s="57" t="s">
        <v>4244</v>
      </c>
      <c r="AY130" s="176" t="str">
        <f t="shared" si="5"/>
        <v>EN EJECUCIÓN</v>
      </c>
      <c r="AZ130" s="55" t="str">
        <f>+IFERROR(VLOOKUP($M130,ACTIVIDADES!$B$9:$T$494,25,0),"")</f>
        <v/>
      </c>
      <c r="BA130" s="55" t="str">
        <f>+IFERROR(VLOOKUP($M130,ACTIVIDADES!$B$9:$T$494,26,0),"")</f>
        <v/>
      </c>
      <c r="BB130" s="55" t="str">
        <f>+IFERROR(VLOOKUP($M130,ACTIVIDADES!$B$9:$T$494,27,0),"")</f>
        <v/>
      </c>
      <c r="BC130" s="55" t="str">
        <f>+IFERROR(VLOOKUP($M130,ACTIVIDADES!$B$9:$T$494,28,0),"")</f>
        <v/>
      </c>
      <c r="BD130" s="55" t="str">
        <f>+IFERROR(VLOOKUP($M130,ACTIVIDADES!$B$9:$T$494,29,0),"")</f>
        <v/>
      </c>
      <c r="BE130" s="55" t="str">
        <f>+IFERROR(VLOOKUP($M130,ACTIVIDADES!$B$9:$T$494,30,0),"")</f>
        <v/>
      </c>
      <c r="BF130" s="58"/>
      <c r="BG130" s="58"/>
      <c r="BH130" s="59"/>
      <c r="BI130" s="59" t="s">
        <v>580</v>
      </c>
      <c r="BJ130" s="60" t="s">
        <v>3635</v>
      </c>
      <c r="BK130" s="61" t="s">
        <v>593</v>
      </c>
      <c r="BL130" s="62"/>
      <c r="BM130" s="55" t="str">
        <f>+IFERROR(VLOOKUP($M130,ACTIVIDADES!$B$9:$T$494,31,0),"")</f>
        <v/>
      </c>
      <c r="BN130" s="55" t="str">
        <f>+IFERROR(VLOOKUP($M130,ACTIVIDADES!$B$9:$T$494,32,0),"")</f>
        <v/>
      </c>
      <c r="BO130" s="55" t="str">
        <f>+IFERROR(VLOOKUP($M130,ACTIVIDADES!$B$9:$T$494,33,0),"")</f>
        <v/>
      </c>
      <c r="BP130" s="55" t="str">
        <f>+IFERROR(VLOOKUP($M130,ACTIVIDADES!$B$9:$T$494,34,0),"")</f>
        <v/>
      </c>
      <c r="BQ130" s="55" t="str">
        <f>+IFERROR(VLOOKUP($M130,ACTIVIDADES!$B$9:$T$494,35,0),"")</f>
        <v/>
      </c>
      <c r="BR130" s="55" t="str">
        <f>+IFERROR(VLOOKUP($M130,ACTIVIDADES!$B$9:$T$494,36,0),"")</f>
        <v/>
      </c>
      <c r="BS130" s="55" t="str">
        <f>+IFERROR(VLOOKUP($M130,ACTIVIDADES!$B$9:$T$494,37,0),"")</f>
        <v/>
      </c>
      <c r="BT130" s="58"/>
      <c r="BU130" s="58"/>
      <c r="BV130" s="59"/>
      <c r="BW130" s="59" t="s">
        <v>580</v>
      </c>
      <c r="BX130" s="60" t="s">
        <v>3635</v>
      </c>
      <c r="BY130" s="61" t="s">
        <v>593</v>
      </c>
      <c r="BZ130" s="62"/>
      <c r="CA130" s="7"/>
      <c r="CB130" s="7"/>
      <c r="CC130" s="7"/>
      <c r="CD130" s="7"/>
      <c r="CE130" s="7"/>
      <c r="CF130" s="7"/>
      <c r="CG130" s="7"/>
      <c r="CH130" s="7"/>
      <c r="CI130" s="7"/>
      <c r="CJ130" s="7"/>
      <c r="CK130" s="7"/>
      <c r="CL130" s="7"/>
      <c r="CM130" s="7"/>
      <c r="CN130" s="7"/>
      <c r="CO130" s="7"/>
      <c r="CP130" s="7"/>
      <c r="CQ130" s="7"/>
    </row>
    <row r="131" spans="1:95" customFormat="1" ht="93" customHeight="1" x14ac:dyDescent="0.35">
      <c r="A131" s="40">
        <f t="shared" si="7"/>
        <v>123</v>
      </c>
      <c r="B131" s="40" t="s">
        <v>536</v>
      </c>
      <c r="C131" s="40">
        <v>2022</v>
      </c>
      <c r="D131" s="40" t="s">
        <v>3734</v>
      </c>
      <c r="E131" s="323"/>
      <c r="F131" s="40" t="s">
        <v>935</v>
      </c>
      <c r="G131" s="57" t="s">
        <v>540</v>
      </c>
      <c r="H131" s="42" t="s">
        <v>4343</v>
      </c>
      <c r="I131" s="42"/>
      <c r="J131" s="40" t="s">
        <v>5231</v>
      </c>
      <c r="K131" s="40" t="s">
        <v>5231</v>
      </c>
      <c r="L131" s="44" t="s">
        <v>4344</v>
      </c>
      <c r="M131" s="63" t="s">
        <v>3094</v>
      </c>
      <c r="N131" s="63" t="s">
        <v>3095</v>
      </c>
      <c r="O131" s="63" t="s">
        <v>3096</v>
      </c>
      <c r="P131" s="63">
        <v>1</v>
      </c>
      <c r="Q131" s="65">
        <v>45280</v>
      </c>
      <c r="R131" s="65">
        <v>45381</v>
      </c>
      <c r="S131" s="66">
        <f t="shared" si="8"/>
        <v>15</v>
      </c>
      <c r="T131" s="63" t="s">
        <v>609</v>
      </c>
      <c r="U131" s="63" t="s">
        <v>1164</v>
      </c>
      <c r="V131" s="49">
        <f>+IFERROR(VLOOKUP($M131,ACTIVIDADES!$B$9:$Q$494,10,0),"")</f>
        <v>0</v>
      </c>
      <c r="W131" s="61" t="str">
        <f>+IFERROR(VLOOKUP($M131,ACTIVIDADES!$B$9:$Q$494,11,0)," ")</f>
        <v>Actividad en proceso de ajuste; el Manual de Contratación se encuentra en revisión para incluir la obligatoriedad de justificar técnica, jurídica y financieramente las modificaciones contractuales.</v>
      </c>
      <c r="X131" s="61">
        <f>+IFERROR(VLOOKUP($M131,ACTIVIDADES!$B$9:$Q$494,12,0),"")</f>
        <v>0</v>
      </c>
      <c r="Y131" s="52">
        <f>+IFERROR(VLOOKUP($M131,ACTIVIDADES!$B$9:$Q$494,13,0),"")</f>
        <v>46153</v>
      </c>
      <c r="Z131" s="49" t="str">
        <f>+IFERROR(VLOOKUP($M131,ACTIVIDADES!$B$9:$Q$494,14,0),"")</f>
        <v>No se evidencian soportes de la actividad</v>
      </c>
      <c r="AA131" s="49">
        <f>+IFERROR(VLOOKUP($M131,ACTIVIDADES!$B$9:$Q$494,15,0),"")</f>
        <v>0</v>
      </c>
      <c r="AB131" s="54" t="str">
        <f>+IFERROR(VLOOKUP($M131,ACTIVIDADES!$B$9:$Q$494,16,0),"")</f>
        <v>VENCIDO</v>
      </c>
      <c r="AC131" s="144">
        <v>46157</v>
      </c>
      <c r="AD131" s="29">
        <v>0</v>
      </c>
      <c r="AE131" s="30" t="s">
        <v>3741</v>
      </c>
      <c r="AF131" s="29" t="s">
        <v>581</v>
      </c>
      <c r="AG131" s="29" t="s">
        <v>3737</v>
      </c>
      <c r="AH131" s="29" t="s">
        <v>3737</v>
      </c>
      <c r="AI131" s="29" t="s">
        <v>3737</v>
      </c>
      <c r="AJ131" s="55">
        <f>+IFERROR(VLOOKUP($M131,ACTIVIDADES!$B$9:$T$494,17,0),"")</f>
        <v>0</v>
      </c>
      <c r="AK131" s="80" t="str">
        <f>+IFERROR(VLOOKUP($M131,ACTIVIDADES!$B$9:$T$494,18,0),"")</f>
        <v>Actividad en proceso de ajuste; el Manual de Contratación se encuentra en revisión para incluir la obligatoriedad de justificar técnica, jurídica y financieramente las modificaciones contractuales.</v>
      </c>
      <c r="AL131" s="80" t="str">
        <f>+IFERROR(VLOOKUP($M131,ACTIVIDADES!$B$9:$T$494,19,0),"")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131" s="55" t="str">
        <f>+IFERROR(VLOOKUP($M131,ACTIVIDADES!$B$9:$X$495,20,0),0)</f>
        <v>11/07/206</v>
      </c>
      <c r="AN131" s="55" t="str">
        <f>+IFERROR(VLOOKUP($M131,ACTIVIDADES!$B$9:$X$495,21,0),0)</f>
        <v>Se incluye proyecto de actualización de manual de contratación, revisado por proceso de análisis y mejora continua, en espera de firmas de direcivos. Soporte activida GC_Ac12</v>
      </c>
      <c r="AO131" s="55">
        <f>+IFERROR(VLOOKUP($M131,ACTIVIDADES!$B$9:$X$495,22,0),0)</f>
        <v>0.6</v>
      </c>
      <c r="AP131" s="145" t="str">
        <f>+IFERROR(VLOOKUP($M131,ACTIVIDADES!$B$9:$X$495,23,0),0)</f>
        <v>EN EJECUCIÓN</v>
      </c>
      <c r="AQ131" s="88">
        <v>46230</v>
      </c>
      <c r="AR131" s="55">
        <v>0.6</v>
      </c>
      <c r="AS131" s="57" t="s">
        <v>4345</v>
      </c>
      <c r="AT131" s="29" t="s">
        <v>4</v>
      </c>
      <c r="AU131" s="57" t="s">
        <v>3639</v>
      </c>
      <c r="AV131" s="57" t="s">
        <v>3639</v>
      </c>
      <c r="AW131" s="57" t="s">
        <v>3639</v>
      </c>
      <c r="AX131" s="72" t="s">
        <v>4309</v>
      </c>
      <c r="AY131" s="176" t="str">
        <f t="shared" si="5"/>
        <v>EN EJECUCIÓN</v>
      </c>
      <c r="AZ131" s="55" t="str">
        <f>+IFERROR(VLOOKUP($M131,ACTIVIDADES!$B$9:$T$494,25,0),"")</f>
        <v/>
      </c>
      <c r="BA131" s="55" t="str">
        <f>+IFERROR(VLOOKUP($M131,ACTIVIDADES!$B$9:$T$494,26,0),"")</f>
        <v/>
      </c>
      <c r="BB131" s="55" t="str">
        <f>+IFERROR(VLOOKUP($M131,ACTIVIDADES!$B$9:$T$494,27,0),"")</f>
        <v/>
      </c>
      <c r="BC131" s="55" t="str">
        <f>+IFERROR(VLOOKUP($M131,ACTIVIDADES!$B$9:$T$494,28,0),"")</f>
        <v/>
      </c>
      <c r="BD131" s="55" t="str">
        <f>+IFERROR(VLOOKUP($M131,ACTIVIDADES!$B$9:$T$494,29,0),"")</f>
        <v/>
      </c>
      <c r="BE131" s="55" t="str">
        <f>+IFERROR(VLOOKUP($M131,ACTIVIDADES!$B$9:$T$494,30,0),"")</f>
        <v/>
      </c>
      <c r="BF131" s="58"/>
      <c r="BG131" s="58"/>
      <c r="BH131" s="59"/>
      <c r="BI131" s="59" t="s">
        <v>580</v>
      </c>
      <c r="BJ131" s="60" t="s">
        <v>3635</v>
      </c>
      <c r="BK131" s="61" t="s">
        <v>593</v>
      </c>
      <c r="BL131" s="62"/>
      <c r="BM131" s="55" t="str">
        <f>+IFERROR(VLOOKUP($M131,ACTIVIDADES!$B$9:$T$494,31,0),"")</f>
        <v/>
      </c>
      <c r="BN131" s="55" t="str">
        <f>+IFERROR(VLOOKUP($M131,ACTIVIDADES!$B$9:$T$494,32,0),"")</f>
        <v/>
      </c>
      <c r="BO131" s="55" t="str">
        <f>+IFERROR(VLOOKUP($M131,ACTIVIDADES!$B$9:$T$494,33,0),"")</f>
        <v/>
      </c>
      <c r="BP131" s="55" t="str">
        <f>+IFERROR(VLOOKUP($M131,ACTIVIDADES!$B$9:$T$494,34,0),"")</f>
        <v/>
      </c>
      <c r="BQ131" s="55" t="str">
        <f>+IFERROR(VLOOKUP($M131,ACTIVIDADES!$B$9:$T$494,35,0),"")</f>
        <v/>
      </c>
      <c r="BR131" s="55" t="str">
        <f>+IFERROR(VLOOKUP($M131,ACTIVIDADES!$B$9:$T$494,36,0),"")</f>
        <v/>
      </c>
      <c r="BS131" s="55" t="str">
        <f>+IFERROR(VLOOKUP($M131,ACTIVIDADES!$B$9:$T$494,37,0),"")</f>
        <v/>
      </c>
      <c r="BT131" s="58"/>
      <c r="BU131" s="58"/>
      <c r="BV131" s="59"/>
      <c r="BW131" s="59" t="s">
        <v>580</v>
      </c>
      <c r="BX131" s="60" t="s">
        <v>3635</v>
      </c>
      <c r="BY131" s="61" t="s">
        <v>593</v>
      </c>
      <c r="BZ131" s="62"/>
      <c r="CA131" s="9"/>
      <c r="CB131" s="9"/>
      <c r="CC131" s="9"/>
      <c r="CD131" s="9"/>
      <c r="CE131" s="9"/>
      <c r="CF131" s="9"/>
      <c r="CG131" s="9"/>
      <c r="CH131" s="9"/>
      <c r="CI131" s="9"/>
      <c r="CJ131" s="9"/>
      <c r="CK131" s="9"/>
      <c r="CL131" s="9"/>
      <c r="CM131" s="9"/>
      <c r="CN131" s="9"/>
      <c r="CO131" s="9"/>
      <c r="CP131" s="9"/>
      <c r="CQ131" s="9"/>
    </row>
    <row r="132" spans="1:95" customFormat="1" ht="93" customHeight="1" x14ac:dyDescent="0.35">
      <c r="A132" s="40">
        <f t="shared" si="7"/>
        <v>124</v>
      </c>
      <c r="B132" s="40" t="s">
        <v>536</v>
      </c>
      <c r="C132" s="40">
        <v>2022</v>
      </c>
      <c r="D132" s="40" t="s">
        <v>3750</v>
      </c>
      <c r="E132" s="323"/>
      <c r="F132" s="40" t="s">
        <v>935</v>
      </c>
      <c r="G132" s="57" t="s">
        <v>540</v>
      </c>
      <c r="H132" s="42" t="s">
        <v>4343</v>
      </c>
      <c r="I132" s="42" t="s">
        <v>3640</v>
      </c>
      <c r="J132" s="40" t="s">
        <v>5231</v>
      </c>
      <c r="K132" s="40" t="s">
        <v>5231</v>
      </c>
      <c r="L132" s="44" t="s">
        <v>4344</v>
      </c>
      <c r="M132" s="63" t="s">
        <v>2264</v>
      </c>
      <c r="N132" s="63" t="s">
        <v>5455</v>
      </c>
      <c r="O132" s="63" t="s">
        <v>5704</v>
      </c>
      <c r="P132" s="63">
        <v>1</v>
      </c>
      <c r="Q132" s="65">
        <v>45280</v>
      </c>
      <c r="R132" s="65">
        <v>45657</v>
      </c>
      <c r="S132" s="66">
        <f t="shared" si="8"/>
        <v>55.649999999999991</v>
      </c>
      <c r="T132" s="63" t="s">
        <v>611</v>
      </c>
      <c r="U132" s="63" t="s">
        <v>1164</v>
      </c>
      <c r="V132" s="49">
        <f>+IFERROR(VLOOKUP($M132,ACTIVIDADES!$B$9:$Q$494,10,0),"")</f>
        <v>1</v>
      </c>
      <c r="W132" s="61" t="str">
        <f>+IFERROR(VLOOKUP($M132,ACTIVIDADES!$B$9:$Q$494,11,0)," ")</f>
        <v>Acción establecida en el Plan de Mejoramiento suscrito el 15 de enero de 2024 como resultado de la auditoria realizada a la vigencia 2022
La acción de mejora finaliza el 31 de Diciembre  de 2024
Se evidenció que, sobre el particular y en aplicación de la Ley 1952 de 2019, se adelantó la Indagación Previa IP-018-2024, respecto de la cual se dispuso el traslado por competencia a la Procuraduría General de la Nación (PGN) con fecha 28 de febrero de 2025.
Por lo tanto, la acción de mejora establecida  posee efectividad.</v>
      </c>
      <c r="X132" s="51" t="str">
        <f>+IFERROR(VLOOKUP($M132,ACTIVIDADES!$B$9:$Q$494,12,0),"")</f>
        <v>https://dnbcgovco-my.sharepoint.com/:f:/g/personal/planeacion_dnbc_gov_co/IgCwBHnCvFhIQbijfKYVRxYqAcu9_CFJK9_CSTfaBjLRl4s?e=7NiHH2</v>
      </c>
      <c r="Y132" s="52">
        <f>+IFERROR(VLOOKUP($M132,ACTIVIDADES!$B$9:$Q$494,13,0),"")</f>
        <v>46153</v>
      </c>
      <c r="Z132" s="49" t="str">
        <f>+IFERROR(VLOOKUP($M132,ACTIVIDADES!$B$9:$Q$494,14,0),"")</f>
        <v>Cumplida en seguimiento diciembre 2025</v>
      </c>
      <c r="AA132" s="49">
        <f>+IFERROR(VLOOKUP($M132,ACTIVIDADES!$B$9:$Q$494,15,0),"")</f>
        <v>1</v>
      </c>
      <c r="AB132" s="54" t="str">
        <f>+IFERROR(VLOOKUP($M132,ACTIVIDADES!$B$9:$Q$494,16,0),"")</f>
        <v>CUMPLIDO</v>
      </c>
      <c r="AC132" s="144">
        <v>46157</v>
      </c>
      <c r="AD132" s="29">
        <v>1</v>
      </c>
      <c r="AE132" s="30" t="s">
        <v>3951</v>
      </c>
      <c r="AF132" s="29" t="s">
        <v>578</v>
      </c>
      <c r="AG132" s="29" t="s">
        <v>3737</v>
      </c>
      <c r="AH132" s="29" t="s">
        <v>593</v>
      </c>
      <c r="AI132" s="29" t="s">
        <v>3752</v>
      </c>
      <c r="AJ132" s="55">
        <f>+IFERROR(VLOOKUP($M132,ACTIVIDADES!$B$9:$T$494,17,0),"")</f>
        <v>0</v>
      </c>
      <c r="AK132" s="80" t="str">
        <f>+IFERROR(VLOOKUP($M132,ACTIVIDADES!$B$9:$T$494,18,0),"")</f>
        <v>Si reporte segundo trimestre</v>
      </c>
      <c r="AL132" s="80" t="str">
        <f>+IFERROR(VLOOKUP($M132,ACTIVIDADES!$B$9:$T$494,19,0),"")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132" s="55">
        <f>+IFERROR(VLOOKUP($M132,ACTIVIDADES!$B$9:$X$495,20,0),0)</f>
        <v>46213</v>
      </c>
      <c r="AN132" s="55" t="str">
        <f>+IFERROR(VLOOKUP($M132,ACTIVIDADES!$B$9:$X$495,21,0),0)</f>
        <v>No se recibe reporte segundo trimestre. No obstante, actividad reportada como cumplida en primer trimestre</v>
      </c>
      <c r="AO132" s="55">
        <f>+IFERROR(VLOOKUP($M132,ACTIVIDADES!$B$9:$X$495,22,0),0)</f>
        <v>1</v>
      </c>
      <c r="AP132" s="150" t="str">
        <f>+IFERROR(VLOOKUP($M132,ACTIVIDADES!$B$9:$X$495,23,0),0)</f>
        <v>CUMPLIDO</v>
      </c>
      <c r="AQ132" s="88">
        <v>46230</v>
      </c>
      <c r="AR132" s="55">
        <v>1</v>
      </c>
      <c r="AS132" s="30" t="s">
        <v>3951</v>
      </c>
      <c r="AT132" s="29" t="s">
        <v>578</v>
      </c>
      <c r="AU132" s="193" t="s">
        <v>3639</v>
      </c>
      <c r="AV132" s="193" t="s">
        <v>3639</v>
      </c>
      <c r="AW132" s="193" t="s">
        <v>3639</v>
      </c>
      <c r="AX132" s="154" t="s">
        <v>4309</v>
      </c>
      <c r="AY132" s="176" t="str">
        <f t="shared" si="5"/>
        <v>CUMPLIDAS</v>
      </c>
      <c r="AZ132" s="55" t="str">
        <f>+IFERROR(VLOOKUP($M132,ACTIVIDADES!$B$9:$T$494,25,0),"")</f>
        <v/>
      </c>
      <c r="BA132" s="55" t="str">
        <f>+IFERROR(VLOOKUP($M132,ACTIVIDADES!$B$9:$T$494,26,0),"")</f>
        <v/>
      </c>
      <c r="BB132" s="55" t="str">
        <f>+IFERROR(VLOOKUP($M132,ACTIVIDADES!$B$9:$T$494,27,0),"")</f>
        <v/>
      </c>
      <c r="BC132" s="55" t="str">
        <f>+IFERROR(VLOOKUP($M132,ACTIVIDADES!$B$9:$T$494,28,0),"")</f>
        <v/>
      </c>
      <c r="BD132" s="55" t="str">
        <f>+IFERROR(VLOOKUP($M132,ACTIVIDADES!$B$9:$T$494,29,0),"")</f>
        <v/>
      </c>
      <c r="BE132" s="55" t="str">
        <f>+IFERROR(VLOOKUP($M132,ACTIVIDADES!$B$9:$T$494,30,0),"")</f>
        <v/>
      </c>
      <c r="BF132" s="58"/>
      <c r="BG132" s="58"/>
      <c r="BH132" s="59"/>
      <c r="BI132" s="59" t="s">
        <v>580</v>
      </c>
      <c r="BJ132" s="60" t="s">
        <v>3635</v>
      </c>
      <c r="BK132" s="61" t="s">
        <v>593</v>
      </c>
      <c r="BL132" s="62"/>
      <c r="BM132" s="55" t="str">
        <f>+IFERROR(VLOOKUP($M132,ACTIVIDADES!$B$9:$T$494,31,0),"")</f>
        <v/>
      </c>
      <c r="BN132" s="55" t="str">
        <f>+IFERROR(VLOOKUP($M132,ACTIVIDADES!$B$9:$T$494,32,0),"")</f>
        <v/>
      </c>
      <c r="BO132" s="55" t="str">
        <f>+IFERROR(VLOOKUP($M132,ACTIVIDADES!$B$9:$T$494,33,0),"")</f>
        <v/>
      </c>
      <c r="BP132" s="55" t="str">
        <f>+IFERROR(VLOOKUP($M132,ACTIVIDADES!$B$9:$T$494,34,0),"")</f>
        <v/>
      </c>
      <c r="BQ132" s="55" t="str">
        <f>+IFERROR(VLOOKUP($M132,ACTIVIDADES!$B$9:$T$494,35,0),"")</f>
        <v/>
      </c>
      <c r="BR132" s="55" t="str">
        <f>+IFERROR(VLOOKUP($M132,ACTIVIDADES!$B$9:$T$494,36,0),"")</f>
        <v/>
      </c>
      <c r="BS132" s="55" t="str">
        <f>+IFERROR(VLOOKUP($M132,ACTIVIDADES!$B$9:$T$494,37,0),"")</f>
        <v/>
      </c>
      <c r="BT132" s="58"/>
      <c r="BU132" s="58"/>
      <c r="BV132" s="59"/>
      <c r="BW132" s="59" t="s">
        <v>580</v>
      </c>
      <c r="BX132" s="60" t="s">
        <v>3635</v>
      </c>
      <c r="BY132" s="61" t="s">
        <v>593</v>
      </c>
      <c r="BZ132" s="62"/>
      <c r="CA132" s="9"/>
      <c r="CB132" s="9"/>
      <c r="CC132" s="9"/>
      <c r="CD132" s="9"/>
      <c r="CE132" s="9"/>
      <c r="CF132" s="9"/>
      <c r="CG132" s="9"/>
      <c r="CH132" s="9"/>
      <c r="CI132" s="9"/>
      <c r="CJ132" s="9"/>
      <c r="CK132" s="9"/>
      <c r="CL132" s="9"/>
      <c r="CM132" s="9"/>
      <c r="CN132" s="9"/>
      <c r="CO132" s="9"/>
      <c r="CP132" s="9"/>
      <c r="CQ132" s="9"/>
    </row>
    <row r="133" spans="1:95" customFormat="1" ht="93" customHeight="1" x14ac:dyDescent="0.35">
      <c r="A133" s="40">
        <f t="shared" si="7"/>
        <v>125</v>
      </c>
      <c r="B133" s="40" t="s">
        <v>536</v>
      </c>
      <c r="C133" s="40">
        <v>2022</v>
      </c>
      <c r="D133" s="40" t="s">
        <v>3734</v>
      </c>
      <c r="E133" s="323"/>
      <c r="F133" s="40" t="s">
        <v>926</v>
      </c>
      <c r="G133" s="361" t="s">
        <v>4650</v>
      </c>
      <c r="H133" s="42" t="s">
        <v>4036</v>
      </c>
      <c r="I133" s="42"/>
      <c r="J133" s="43" t="s">
        <v>4037</v>
      </c>
      <c r="K133" s="43" t="s">
        <v>4037</v>
      </c>
      <c r="L133" s="44" t="s">
        <v>5436</v>
      </c>
      <c r="M133" s="63" t="s">
        <v>3013</v>
      </c>
      <c r="N133" s="64" t="s">
        <v>5632</v>
      </c>
      <c r="O133" s="63" t="s">
        <v>3015</v>
      </c>
      <c r="P133" s="63">
        <v>1</v>
      </c>
      <c r="Q133" s="65">
        <v>44927</v>
      </c>
      <c r="R133" s="65">
        <v>45291</v>
      </c>
      <c r="S133" s="66">
        <f t="shared" ref="S133:S164" si="9">DAYS360(Q133,R133)/360*54</f>
        <v>54</v>
      </c>
      <c r="T133" s="63" t="s">
        <v>609</v>
      </c>
      <c r="U133" s="63" t="s">
        <v>1164</v>
      </c>
      <c r="V133" s="49">
        <f>+IFERROR(VLOOKUP($M133,ACTIVIDADES!$B$9:$Q$494,10,0),"")</f>
        <v>0</v>
      </c>
      <c r="W133" s="50" t="str">
        <f>+IFERROR(VLOOKUP($M133,ACTIVIDADES!$B$9:$Q$494,11,0)," ")</f>
        <v>Acción establecida en el Plan de Mejoramiento suscrito el 26 de Diciembre de 2022,  como resultado de la Auditoría Financiera realizada por la CGR a la vigencia 2021 
La acción de mejora finaliza el 31 de Diciembre de 2023
Se evidencia, la relación de contratos para la vigencia 2025  los cuales se ejecutaron por rubros diferentes al de eventos.
No se cumplió con el plazo establecido en la acción de mejora, quedando VENCIDA.</v>
      </c>
      <c r="X133" s="61">
        <f>+IFERROR(VLOOKUP($M133,ACTIVIDADES!$B$9:$Q$494,12,0),"")</f>
        <v>0</v>
      </c>
      <c r="Y133" s="52">
        <f>+IFERROR(VLOOKUP($M133,ACTIVIDADES!$B$9:$Q$494,13,0),"")</f>
        <v>46153</v>
      </c>
      <c r="Z133" s="53" t="str">
        <f>+IFERROR(VLOOKUP($M133,ACTIVIDADES!$B$9:$Q$494,14,0),"")</f>
        <v>No se evidencian soportes de la actividad</v>
      </c>
      <c r="AA133" s="49">
        <f>+IFERROR(VLOOKUP($M133,ACTIVIDADES!$B$9:$Q$494,15,0),"")</f>
        <v>0</v>
      </c>
      <c r="AB133" s="54" t="str">
        <f>+IFERROR(VLOOKUP($M133,ACTIVIDADES!$B$9:$Q$494,16,0),"")</f>
        <v>VENCIDO</v>
      </c>
      <c r="AC133" s="144">
        <v>46171</v>
      </c>
      <c r="AD133" s="30">
        <v>0</v>
      </c>
      <c r="AE133" s="30" t="s">
        <v>3741</v>
      </c>
      <c r="AF133" s="29" t="s">
        <v>581</v>
      </c>
      <c r="AG133" s="29" t="s">
        <v>3737</v>
      </c>
      <c r="AH133" s="29" t="s">
        <v>3737</v>
      </c>
      <c r="AI133" s="29" t="s">
        <v>3737</v>
      </c>
      <c r="AJ133" s="55">
        <f>+IFERROR(VLOOKUP($M133,ACTIVIDADES!$B$9:$T$494,17,0),"")</f>
        <v>0</v>
      </c>
      <c r="AK133" s="80" t="str">
        <f>+IFERROR(VLOOKUP($M133,ACTIVIDADES!$B$9:$T$494,18,0),"")</f>
        <v>Acción establecida en el Plan de Mejoramiento suscrito el 26 de Diciembre de 2022,  como resultado de la Auditoría Financiera realizada por la CGR a la vigencia 2021 
La acción de mejora finaliza el 31 de Diciembre de 2023
Se evidencia, la relación de contratos para la vigencia 2025  los cuales se ejecutaron por rubros diferentes al de eventos.
No se cumplió con el plazo establecido en la acción de mejora, quedando VENCIDA.</v>
      </c>
      <c r="AL133" s="80">
        <f>+IFERROR(VLOOKUP($M133,ACTIVIDADES!$B$9:$T$494,19,0),"")</f>
        <v>0</v>
      </c>
      <c r="AM133" s="55" t="str">
        <f>+IFERROR(VLOOKUP($M133,ACTIVIDADES!$B$9:$X$495,20,0),0)</f>
        <v>11/07/206</v>
      </c>
      <c r="AN133" s="55" t="str">
        <f>+IFERROR(VLOOKUP($M133,ACTIVIDADES!$B$9:$X$495,21,0),0)</f>
        <v>No se evidencian soportes de la actividad</v>
      </c>
      <c r="AO133" s="55">
        <f>+IFERROR(VLOOKUP($M133,ACTIVIDADES!$B$9:$X$495,22,0),0)</f>
        <v>0</v>
      </c>
      <c r="AP133" s="148" t="str">
        <f>+IFERROR(VLOOKUP($M133,ACTIVIDADES!$B$9:$X$495,23,0),0)</f>
        <v>VENCIDO</v>
      </c>
      <c r="AQ133" s="88">
        <v>46230</v>
      </c>
      <c r="AR133" s="55">
        <v>0</v>
      </c>
      <c r="AS133" s="55" t="s">
        <v>5838</v>
      </c>
      <c r="AT133" s="29" t="s">
        <v>581</v>
      </c>
      <c r="AU133" s="57" t="s">
        <v>3639</v>
      </c>
      <c r="AV133" s="193" t="s">
        <v>3639</v>
      </c>
      <c r="AW133" s="193" t="s">
        <v>3639</v>
      </c>
      <c r="AX133" s="57" t="s">
        <v>4244</v>
      </c>
      <c r="AY133" s="176" t="str">
        <f t="shared" si="5"/>
        <v>VENCIDAS</v>
      </c>
      <c r="AZ133" s="55" t="str">
        <f>+IFERROR(VLOOKUP($M133,ACTIVIDADES!$B$9:$T$494,25,0),"")</f>
        <v/>
      </c>
      <c r="BA133" s="55" t="str">
        <f>+IFERROR(VLOOKUP($M133,ACTIVIDADES!$B$9:$T$494,26,0),"")</f>
        <v/>
      </c>
      <c r="BB133" s="55" t="str">
        <f>+IFERROR(VLOOKUP($M133,ACTIVIDADES!$B$9:$T$494,27,0),"")</f>
        <v/>
      </c>
      <c r="BC133" s="55" t="str">
        <f>+IFERROR(VLOOKUP($M133,ACTIVIDADES!$B$9:$T$494,28,0),"")</f>
        <v/>
      </c>
      <c r="BD133" s="55" t="str">
        <f>+IFERROR(VLOOKUP($M133,ACTIVIDADES!$B$9:$T$494,29,0),"")</f>
        <v/>
      </c>
      <c r="BE133" s="55" t="str">
        <f>+IFERROR(VLOOKUP($M133,ACTIVIDADES!$B$9:$T$494,30,0),"")</f>
        <v/>
      </c>
      <c r="BF133" s="58"/>
      <c r="BG133" s="58"/>
      <c r="BH133" s="59"/>
      <c r="BI133" s="59" t="s">
        <v>580</v>
      </c>
      <c r="BJ133" s="60" t="s">
        <v>3635</v>
      </c>
      <c r="BK133" s="61" t="s">
        <v>593</v>
      </c>
      <c r="BL133" s="62"/>
      <c r="BM133" s="55" t="str">
        <f>+IFERROR(VLOOKUP($M133,ACTIVIDADES!$B$9:$T$494,31,0),"")</f>
        <v/>
      </c>
      <c r="BN133" s="55" t="str">
        <f>+IFERROR(VLOOKUP($M133,ACTIVIDADES!$B$9:$T$494,32,0),"")</f>
        <v/>
      </c>
      <c r="BO133" s="55" t="str">
        <f>+IFERROR(VLOOKUP($M133,ACTIVIDADES!$B$9:$T$494,33,0),"")</f>
        <v/>
      </c>
      <c r="BP133" s="55" t="str">
        <f>+IFERROR(VLOOKUP($M133,ACTIVIDADES!$B$9:$T$494,34,0),"")</f>
        <v/>
      </c>
      <c r="BQ133" s="55" t="str">
        <f>+IFERROR(VLOOKUP($M133,ACTIVIDADES!$B$9:$T$494,35,0),"")</f>
        <v/>
      </c>
      <c r="BR133" s="55" t="str">
        <f>+IFERROR(VLOOKUP($M133,ACTIVIDADES!$B$9:$T$494,36,0),"")</f>
        <v/>
      </c>
      <c r="BS133" s="55" t="str">
        <f>+IFERROR(VLOOKUP($M133,ACTIVIDADES!$B$9:$T$494,37,0),"")</f>
        <v/>
      </c>
      <c r="BT133" s="58"/>
      <c r="BU133" s="58"/>
      <c r="BV133" s="59"/>
      <c r="BW133" s="59" t="s">
        <v>580</v>
      </c>
      <c r="BX133" s="60" t="s">
        <v>3635</v>
      </c>
      <c r="BY133" s="61" t="s">
        <v>593</v>
      </c>
      <c r="BZ133" s="62"/>
      <c r="CA133" s="7"/>
      <c r="CB133" s="7"/>
      <c r="CC133" s="7"/>
      <c r="CD133" s="7"/>
      <c r="CE133" s="7"/>
      <c r="CF133" s="7"/>
      <c r="CG133" s="7"/>
      <c r="CH133" s="7"/>
      <c r="CI133" s="7"/>
      <c r="CJ133" s="7"/>
      <c r="CK133" s="7"/>
      <c r="CL133" s="7"/>
      <c r="CM133" s="7"/>
      <c r="CN133" s="7"/>
      <c r="CO133" s="7"/>
      <c r="CP133" s="7"/>
      <c r="CQ133" s="7"/>
    </row>
    <row r="134" spans="1:95" customFormat="1" ht="93" customHeight="1" x14ac:dyDescent="0.35">
      <c r="A134" s="40">
        <f t="shared" si="7"/>
        <v>126</v>
      </c>
      <c r="B134" s="40" t="s">
        <v>521</v>
      </c>
      <c r="C134" s="40">
        <v>2021</v>
      </c>
      <c r="D134" s="40" t="s">
        <v>3734</v>
      </c>
      <c r="E134" s="323"/>
      <c r="F134" s="40" t="s">
        <v>796</v>
      </c>
      <c r="G134" s="40" t="s">
        <v>4644</v>
      </c>
      <c r="H134" s="41" t="s">
        <v>4719</v>
      </c>
      <c r="I134" s="42"/>
      <c r="J134" s="43" t="s">
        <v>3871</v>
      </c>
      <c r="K134" s="43" t="s">
        <v>3872</v>
      </c>
      <c r="L134" s="44" t="s">
        <v>1153</v>
      </c>
      <c r="M134" s="45" t="s">
        <v>2686</v>
      </c>
      <c r="N134" s="46" t="s">
        <v>2687</v>
      </c>
      <c r="O134" s="45" t="s">
        <v>2688</v>
      </c>
      <c r="P134" s="45">
        <v>9</v>
      </c>
      <c r="Q134" s="47">
        <v>46113</v>
      </c>
      <c r="R134" s="47">
        <v>46387</v>
      </c>
      <c r="S134" s="48">
        <f t="shared" si="9"/>
        <v>40.5</v>
      </c>
      <c r="T134" s="45" t="s">
        <v>589</v>
      </c>
      <c r="U134" s="45"/>
      <c r="V134" s="49">
        <f>+IFERROR(VLOOKUP($M134,ACTIVIDADES!$B$9:$Q$494,10,0),"")</f>
        <v>1</v>
      </c>
      <c r="W134" s="50" t="str">
        <f>+IFERROR(VLOOKUP($M134,ACTIVIDADES!$B$9:$Q$494,11,0)," ")</f>
        <v xml:space="preserve">En el formato BD_ Vehículos se lleva un seguimiento mensual De SOAT, Impuestos, Revisión Tecnomecánica, Multas </v>
      </c>
      <c r="X134" s="51" t="str">
        <f>+IFERROR(VLOOKUP($M134,ACTIVIDADES!$B$9:$Q$494,12,0),"")</f>
        <v>https://dnbcgovco-my.sharepoint.com/:f:/g/personal/planeacion_dnbc_gov_co/IgAP202B7djhSJQsRgfTcy9DAbTIvVxEEdBhOKzOHK0a6gc?e=ubNaP4</v>
      </c>
      <c r="Y134" s="52">
        <f>+IFERROR(VLOOKUP($M134,ACTIVIDADES!$B$9:$Q$494,13,0),"")</f>
        <v>46153</v>
      </c>
      <c r="Z134" s="53" t="str">
        <f>+IFERROR(VLOOKUP($M134,ACTIVIDADES!$B$9:$Q$494,14,0),"")</f>
        <v>Se evidencian seguimientos de los meses de enero a abril de 2026</v>
      </c>
      <c r="AA134" s="49">
        <f>+IFERROR(VLOOKUP($M134,ACTIVIDADES!$B$9:$Q$494,15,0),"")</f>
        <v>0.44444444444444442</v>
      </c>
      <c r="AB134" s="54" t="str">
        <f>+IFERROR(VLOOKUP($M134,ACTIVIDADES!$B$9:$Q$494,16,0),"")</f>
        <v>EJECUCIÓN</v>
      </c>
      <c r="AC134" s="144">
        <v>46171</v>
      </c>
      <c r="AD134" s="29">
        <v>0.33</v>
      </c>
      <c r="AE134" s="30" t="s">
        <v>5785</v>
      </c>
      <c r="AF134" s="29" t="s">
        <v>4</v>
      </c>
      <c r="AG134" s="29" t="s">
        <v>3737</v>
      </c>
      <c r="AH134" s="29" t="s">
        <v>3737</v>
      </c>
      <c r="AI134" s="29" t="s">
        <v>3737</v>
      </c>
      <c r="AJ134" s="55">
        <f>+IFERROR(VLOOKUP($M134,ACTIVIDADES!$B$9:$T$494,17,0),"")</f>
        <v>1</v>
      </c>
      <c r="AK134" s="80" t="str">
        <f>+IFERROR(VLOOKUP($M134,ACTIVIDADES!$B$9:$T$494,18,0),"")</f>
        <v xml:space="preserve">SE manda un correo mensual con el seguimiento de los vehículos relacionand el formato BD_Vehículosdonde se observa el SOAT, Impuestos, Revisión tecnomecánica y multas, y ademas un informe de los vehículos propios de la DNBC </v>
      </c>
      <c r="AL134" s="80" t="str">
        <f>+IFERROR(VLOOKUP($M134,ACTIVIDADES!$B$9:$T$494,19,0),"")</f>
        <v>https://dnbcgovco-my.sharepoint.com/:f:/g/personal/planeacion_dnbc_gov_co/IgDjvmrPDpD5RZimW-r6S0xWAV-qstmVjvb8b-vmdSL9-ro?e=4BUetk</v>
      </c>
      <c r="AM134" s="55">
        <f>+IFERROR(VLOOKUP($M134,ACTIVIDADES!$B$9:$X$495,20,0),0)</f>
        <v>46214</v>
      </c>
      <c r="AN134" s="55" t="str">
        <f>+IFERROR(VLOOKUP($M134,ACTIVIDADES!$B$9:$X$495,21,0),0)</f>
        <v>Se incluyen correos de seguimiento del primer semestre de la vigencia 2026</v>
      </c>
      <c r="AO134" s="55">
        <f>+IFERROR(VLOOKUP($M134,ACTIVIDADES!$B$9:$X$495,22,0),0)</f>
        <v>0.66666666666666663</v>
      </c>
      <c r="AP134" s="145" t="str">
        <f>+IFERROR(VLOOKUP($M134,ACTIVIDADES!$B$9:$X$495,23,0),0)</f>
        <v>EN EJECUCIÓN</v>
      </c>
      <c r="AQ134" s="129">
        <v>46245</v>
      </c>
      <c r="AR134" s="172">
        <v>0.42</v>
      </c>
      <c r="AS134" s="72" t="s">
        <v>3844</v>
      </c>
      <c r="AT134" s="29" t="s">
        <v>4</v>
      </c>
      <c r="AU134" s="57" t="s">
        <v>3639</v>
      </c>
      <c r="AV134" s="193" t="s">
        <v>3639</v>
      </c>
      <c r="AW134" s="193" t="s">
        <v>3639</v>
      </c>
      <c r="AX134" s="57" t="s">
        <v>3739</v>
      </c>
      <c r="AY134" s="176" t="str">
        <f t="shared" si="5"/>
        <v>EN EJECUCIÓN</v>
      </c>
      <c r="AZ134" s="55" t="str">
        <f>+IFERROR(VLOOKUP($M134,ACTIVIDADES!$B$9:$T$494,25,0),"")</f>
        <v/>
      </c>
      <c r="BA134" s="55" t="str">
        <f>+IFERROR(VLOOKUP($M134,ACTIVIDADES!$B$9:$T$494,26,0),"")</f>
        <v/>
      </c>
      <c r="BB134" s="55" t="str">
        <f>+IFERROR(VLOOKUP($M134,ACTIVIDADES!$B$9:$T$494,27,0),"")</f>
        <v/>
      </c>
      <c r="BC134" s="55" t="str">
        <f>+IFERROR(VLOOKUP($M134,ACTIVIDADES!$B$9:$T$494,28,0),"")</f>
        <v/>
      </c>
      <c r="BD134" s="55" t="str">
        <f>+IFERROR(VLOOKUP($M134,ACTIVIDADES!$B$9:$T$494,29,0),"")</f>
        <v/>
      </c>
      <c r="BE134" s="55" t="str">
        <f>+IFERROR(VLOOKUP($M134,ACTIVIDADES!$B$9:$T$494,30,0),"")</f>
        <v/>
      </c>
      <c r="BF134" s="58"/>
      <c r="BG134" s="58"/>
      <c r="BH134" s="59"/>
      <c r="BI134" s="59" t="s">
        <v>580</v>
      </c>
      <c r="BJ134" s="60" t="s">
        <v>3635</v>
      </c>
      <c r="BK134" s="61" t="s">
        <v>593</v>
      </c>
      <c r="BL134" s="62"/>
      <c r="BM134" s="55" t="str">
        <f>+IFERROR(VLOOKUP($M134,ACTIVIDADES!$B$9:$T$494,31,0),"")</f>
        <v/>
      </c>
      <c r="BN134" s="55" t="str">
        <f>+IFERROR(VLOOKUP($M134,ACTIVIDADES!$B$9:$T$494,32,0),"")</f>
        <v/>
      </c>
      <c r="BO134" s="55" t="str">
        <f>+IFERROR(VLOOKUP($M134,ACTIVIDADES!$B$9:$T$494,33,0),"")</f>
        <v/>
      </c>
      <c r="BP134" s="55" t="str">
        <f>+IFERROR(VLOOKUP($M134,ACTIVIDADES!$B$9:$T$494,34,0),"")</f>
        <v/>
      </c>
      <c r="BQ134" s="55" t="str">
        <f>+IFERROR(VLOOKUP($M134,ACTIVIDADES!$B$9:$T$494,35,0),"")</f>
        <v/>
      </c>
      <c r="BR134" s="55" t="str">
        <f>+IFERROR(VLOOKUP($M134,ACTIVIDADES!$B$9:$T$494,36,0),"")</f>
        <v/>
      </c>
      <c r="BS134" s="55" t="str">
        <f>+IFERROR(VLOOKUP($M134,ACTIVIDADES!$B$9:$T$494,37,0),"")</f>
        <v/>
      </c>
      <c r="BT134" s="58"/>
      <c r="BU134" s="58"/>
      <c r="BV134" s="59"/>
      <c r="BW134" s="59" t="s">
        <v>580</v>
      </c>
      <c r="BX134" s="60" t="s">
        <v>3635</v>
      </c>
      <c r="BY134" s="61" t="s">
        <v>593</v>
      </c>
      <c r="BZ134" s="62"/>
      <c r="CA134" s="7"/>
      <c r="CB134" s="7"/>
      <c r="CC134" s="7"/>
      <c r="CD134" s="7"/>
      <c r="CE134" s="7"/>
      <c r="CF134" s="7"/>
      <c r="CG134" s="7"/>
      <c r="CH134" s="7"/>
      <c r="CI134" s="7"/>
      <c r="CJ134" s="7"/>
      <c r="CK134" s="7"/>
      <c r="CL134" s="7"/>
      <c r="CM134" s="7"/>
      <c r="CN134" s="7"/>
      <c r="CO134" s="7"/>
      <c r="CP134" s="7"/>
      <c r="CQ134" s="7"/>
    </row>
    <row r="135" spans="1:95" ht="93" customHeight="1" x14ac:dyDescent="0.35">
      <c r="A135" s="281">
        <f t="shared" si="7"/>
        <v>127</v>
      </c>
      <c r="B135" s="281" t="s">
        <v>536</v>
      </c>
      <c r="C135" s="281">
        <v>2022</v>
      </c>
      <c r="D135" s="281" t="s">
        <v>3734</v>
      </c>
      <c r="E135" s="214"/>
      <c r="F135" s="281" t="s">
        <v>932</v>
      </c>
      <c r="G135" s="398" t="s">
        <v>547</v>
      </c>
      <c r="H135" s="282" t="s">
        <v>548</v>
      </c>
      <c r="I135" s="283"/>
      <c r="J135" s="284" t="s">
        <v>4040</v>
      </c>
      <c r="K135" s="284" t="s">
        <v>4040</v>
      </c>
      <c r="L135" s="285" t="s">
        <v>4368</v>
      </c>
      <c r="M135" s="312" t="s">
        <v>3609</v>
      </c>
      <c r="N135" s="313" t="s">
        <v>3610</v>
      </c>
      <c r="O135" s="312" t="s">
        <v>5753</v>
      </c>
      <c r="P135" s="312">
        <v>1</v>
      </c>
      <c r="Q135" s="314">
        <v>45160</v>
      </c>
      <c r="R135" s="314">
        <v>45443</v>
      </c>
      <c r="S135" s="315">
        <f t="shared" si="9"/>
        <v>41.85</v>
      </c>
      <c r="T135" s="312" t="s">
        <v>587</v>
      </c>
      <c r="U135" s="312" t="s">
        <v>1164</v>
      </c>
      <c r="V135" s="290">
        <f>+IFERROR(VLOOKUP($M135,ACTIVIDADES!$B$9:$Q$494,10,0),"")</f>
        <v>0</v>
      </c>
      <c r="W135" s="291" t="str">
        <f>+IFERROR(VLOOKUP($M135,ACTIVIDADES!$B$9:$Q$494,11,0)," ")</f>
        <v xml:space="preserve">Acción establecida en el Plan de Mejoramiento suscrito el 23 de agosto de 2023,  como resultado de la denuncia 2022-252859-82111-D
La acción de mejora finaliza el 31 de Mayo  de 2024
Mediante ORFEO No. 20231150004043 del 27 de diciembre de 2023, se solicitó la ampliación de la fecha de terminación y semanas para el 31 de mayo de 2024
No se evidenció avance.
No se cumplió con el plazo establecido en la acción de mejora, quedando VENCIDA.
</v>
      </c>
      <c r="X135" s="292">
        <f>+IFERROR(VLOOKUP($M135,ACTIVIDADES!$B$9:$Q$494,12,0),"")</f>
        <v>0</v>
      </c>
      <c r="Y135" s="293">
        <f>+IFERROR(VLOOKUP($M135,ACTIVIDADES!$B$9:$Q$494,13,0),"")</f>
        <v>46153</v>
      </c>
      <c r="Z135" s="294" t="str">
        <f>+IFERROR(VLOOKUP($M135,ACTIVIDADES!$B$9:$Q$494,14,0),"")</f>
        <v>No se evidencia realización de acciones</v>
      </c>
      <c r="AA135" s="290">
        <f>+IFERROR(VLOOKUP($M135,ACTIVIDADES!$B$9:$Q$494,15,0),"")</f>
        <v>0</v>
      </c>
      <c r="AB135" s="295" t="str">
        <f>+IFERROR(VLOOKUP($M135,ACTIVIDADES!$B$9:$Q$494,16,0),"")</f>
        <v>VENCIDO</v>
      </c>
      <c r="AC135" s="296">
        <v>46157</v>
      </c>
      <c r="AD135" s="297">
        <v>0</v>
      </c>
      <c r="AE135" s="316" t="s">
        <v>3741</v>
      </c>
      <c r="AF135" s="297" t="s">
        <v>581</v>
      </c>
      <c r="AG135" s="297" t="s">
        <v>3737</v>
      </c>
      <c r="AH135" s="297" t="s">
        <v>3737</v>
      </c>
      <c r="AI135" s="297" t="s">
        <v>3737</v>
      </c>
      <c r="AJ135" s="299">
        <f>+IFERROR(VLOOKUP($M135,ACTIVIDADES!$B$9:$T$494,17,0),"")</f>
        <v>0</v>
      </c>
      <c r="AK135" s="300" t="str">
        <f>+IFERROR(VLOOKUP($M135,ACTIVIDADES!$B$9:$T$494,18,0),"")</f>
        <v>Sin reporte de información por parte de la primera linea de defensa</v>
      </c>
      <c r="AL135" s="300">
        <f>+IFERROR(VLOOKUP($M135,ACTIVIDADES!$B$9:$T$494,19,0),"")</f>
        <v>0</v>
      </c>
      <c r="AM135" s="299">
        <f>+IFERROR(VLOOKUP($M135,ACTIVIDADES!$B$9:$X$495,20,0),0)</f>
        <v>46214</v>
      </c>
      <c r="AN135" s="299" t="str">
        <f>+IFERROR(VLOOKUP($M135,ACTIVIDADES!$B$9:$X$495,21,0),0)</f>
        <v>No se encuentran evidencias de seguimiento</v>
      </c>
      <c r="AO135" s="299">
        <f>+IFERROR(VLOOKUP($M135,ACTIVIDADES!$B$9:$X$495,22,0),0)</f>
        <v>0</v>
      </c>
      <c r="AP135" s="317" t="str">
        <f>+IFERROR(VLOOKUP($M135,ACTIVIDADES!$B$9:$X$495,23,0),0)</f>
        <v>VENCIDO</v>
      </c>
      <c r="AQ135" s="302">
        <v>46230</v>
      </c>
      <c r="AR135" s="299">
        <v>0</v>
      </c>
      <c r="AS135" s="333" t="s">
        <v>3741</v>
      </c>
      <c r="AT135" s="297" t="s">
        <v>581</v>
      </c>
      <c r="AU135" s="303" t="s">
        <v>3639</v>
      </c>
      <c r="AV135" s="249" t="s">
        <v>3639</v>
      </c>
      <c r="AW135" s="249" t="s">
        <v>3639</v>
      </c>
      <c r="AX135" s="303" t="s">
        <v>4244</v>
      </c>
      <c r="AY135" s="176" t="str">
        <f t="shared" si="5"/>
        <v>VENCIDAS</v>
      </c>
      <c r="AZ135" s="55" t="str">
        <f>+IFERROR(VLOOKUP($M135,ACTIVIDADES!$B$9:$T$494,25,0),"")</f>
        <v/>
      </c>
      <c r="BA135" s="55" t="str">
        <f>+IFERROR(VLOOKUP($M135,ACTIVIDADES!$B$9:$T$494,26,0),"")</f>
        <v/>
      </c>
      <c r="BB135" s="55" t="str">
        <f>+IFERROR(VLOOKUP($M135,ACTIVIDADES!$B$9:$T$494,27,0),"")</f>
        <v/>
      </c>
      <c r="BC135" s="55" t="str">
        <f>+IFERROR(VLOOKUP($M135,ACTIVIDADES!$B$9:$T$494,28,0),"")</f>
        <v/>
      </c>
      <c r="BD135" s="55" t="str">
        <f>+IFERROR(VLOOKUP($M135,ACTIVIDADES!$B$9:$T$494,29,0),"")</f>
        <v/>
      </c>
      <c r="BE135" s="55" t="str">
        <f>+IFERROR(VLOOKUP($M135,ACTIVIDADES!$B$9:$T$494,30,0),"")</f>
        <v/>
      </c>
      <c r="BF135" s="58"/>
      <c r="BG135" s="58"/>
      <c r="BH135" s="59"/>
      <c r="BI135" s="59" t="s">
        <v>580</v>
      </c>
      <c r="BJ135" s="60" t="s">
        <v>3635</v>
      </c>
      <c r="BK135" s="61" t="s">
        <v>593</v>
      </c>
      <c r="BL135" s="62"/>
      <c r="BM135" s="55" t="str">
        <f>+IFERROR(VLOOKUP($M135,ACTIVIDADES!$B$9:$T$494,31,0),"")</f>
        <v/>
      </c>
      <c r="BN135" s="55" t="str">
        <f>+IFERROR(VLOOKUP($M135,ACTIVIDADES!$B$9:$T$494,32,0),"")</f>
        <v/>
      </c>
      <c r="BO135" s="55" t="str">
        <f>+IFERROR(VLOOKUP($M135,ACTIVIDADES!$B$9:$T$494,33,0),"")</f>
        <v/>
      </c>
      <c r="BP135" s="55" t="str">
        <f>+IFERROR(VLOOKUP($M135,ACTIVIDADES!$B$9:$T$494,34,0),"")</f>
        <v/>
      </c>
      <c r="BQ135" s="55" t="str">
        <f>+IFERROR(VLOOKUP($M135,ACTIVIDADES!$B$9:$T$494,35,0),"")</f>
        <v/>
      </c>
      <c r="BR135" s="55" t="str">
        <f>+IFERROR(VLOOKUP($M135,ACTIVIDADES!$B$9:$T$494,36,0),"")</f>
        <v/>
      </c>
      <c r="BS135" s="55" t="str">
        <f>+IFERROR(VLOOKUP($M135,ACTIVIDADES!$B$9:$T$494,37,0),"")</f>
        <v/>
      </c>
      <c r="BT135" s="58"/>
      <c r="BU135" s="58"/>
      <c r="BV135" s="59"/>
      <c r="BW135" s="59" t="s">
        <v>580</v>
      </c>
      <c r="BX135" s="60" t="s">
        <v>3635</v>
      </c>
      <c r="BY135" s="61" t="s">
        <v>593</v>
      </c>
      <c r="BZ135" s="62"/>
      <c r="CA135" s="7"/>
      <c r="CB135" s="7"/>
      <c r="CC135" s="7"/>
      <c r="CD135" s="7"/>
      <c r="CE135" s="7"/>
      <c r="CF135" s="7"/>
      <c r="CG135" s="7"/>
      <c r="CH135" s="7"/>
      <c r="CI135" s="7"/>
      <c r="CJ135" s="7"/>
      <c r="CK135" s="7"/>
      <c r="CL135" s="7"/>
      <c r="CM135" s="7"/>
      <c r="CN135" s="7"/>
      <c r="CO135" s="7"/>
      <c r="CP135" s="7"/>
      <c r="CQ135" s="7"/>
    </row>
    <row r="136" spans="1:95" ht="93" customHeight="1" x14ac:dyDescent="0.35">
      <c r="A136" s="215">
        <f t="shared" si="7"/>
        <v>128</v>
      </c>
      <c r="B136" s="215" t="s">
        <v>536</v>
      </c>
      <c r="C136" s="215">
        <v>2022</v>
      </c>
      <c r="D136" s="215" t="s">
        <v>3734</v>
      </c>
      <c r="E136" s="214"/>
      <c r="F136" s="215" t="s">
        <v>932</v>
      </c>
      <c r="G136" s="400" t="s">
        <v>547</v>
      </c>
      <c r="H136" s="233" t="s">
        <v>548</v>
      </c>
      <c r="I136" s="216"/>
      <c r="J136" s="234" t="s">
        <v>4040</v>
      </c>
      <c r="K136" s="234" t="s">
        <v>4040</v>
      </c>
      <c r="L136" s="217" t="s">
        <v>4368</v>
      </c>
      <c r="M136" s="242" t="s">
        <v>3613</v>
      </c>
      <c r="N136" s="246" t="s">
        <v>3614</v>
      </c>
      <c r="O136" s="242" t="s">
        <v>3614</v>
      </c>
      <c r="P136" s="242">
        <v>1</v>
      </c>
      <c r="Q136" s="243">
        <v>45209</v>
      </c>
      <c r="R136" s="243">
        <v>45443</v>
      </c>
      <c r="S136" s="244">
        <f t="shared" si="9"/>
        <v>34.650000000000006</v>
      </c>
      <c r="T136" s="242" t="s">
        <v>587</v>
      </c>
      <c r="U136" s="242" t="s">
        <v>1164</v>
      </c>
      <c r="V136" s="221">
        <f>+IFERROR(VLOOKUP($M136,ACTIVIDADES!$B$9:$Q$494,10,0),"")</f>
        <v>0</v>
      </c>
      <c r="W136" s="236" t="str">
        <f>+IFERROR(VLOOKUP($M136,ACTIVIDADES!$B$9:$Q$494,11,0)," ")</f>
        <v xml:space="preserve">Acción establecida en el Plan de Mejoramiento suscrito el 23 de agosto de 2023,  como resultado de la denuncia 2022-252859-82111-D
La acción de mejora finaliza el 31 de Mayo  de 2024
Mediante ORFEO No. 20231150004043 del 27 de diciembre de 2023, se solicitó la ampliación de la fecha de terminación y semanas para el 31 de mayo de 2024
No se reportó avance.
No se cumplió con el plazo establecido en la acción de mejora, quedando VENCIDA.
</v>
      </c>
      <c r="X136" s="222">
        <f>+IFERROR(VLOOKUP($M136,ACTIVIDADES!$B$9:$Q$494,12,0),"")</f>
        <v>0</v>
      </c>
      <c r="Y136" s="224">
        <f>+IFERROR(VLOOKUP($M136,ACTIVIDADES!$B$9:$Q$494,13,0),"")</f>
        <v>46153</v>
      </c>
      <c r="Z136" s="237" t="str">
        <f>+IFERROR(VLOOKUP($M136,ACTIVIDADES!$B$9:$Q$494,14,0),"")</f>
        <v>No se evidencia realización de acciones</v>
      </c>
      <c r="AA136" s="221">
        <f>+IFERROR(VLOOKUP($M136,ACTIVIDADES!$B$9:$Q$494,15,0),"")</f>
        <v>0</v>
      </c>
      <c r="AB136" s="225" t="str">
        <f>+IFERROR(VLOOKUP($M136,ACTIVIDADES!$B$9:$Q$494,16,0),"")</f>
        <v>VENCIDO</v>
      </c>
      <c r="AC136" s="226">
        <v>46181</v>
      </c>
      <c r="AD136" s="139">
        <v>0</v>
      </c>
      <c r="AE136" s="227" t="s">
        <v>3741</v>
      </c>
      <c r="AF136" s="139" t="s">
        <v>581</v>
      </c>
      <c r="AG136" s="139" t="s">
        <v>3737</v>
      </c>
      <c r="AH136" s="139" t="s">
        <v>3737</v>
      </c>
      <c r="AI136" s="139" t="s">
        <v>3737</v>
      </c>
      <c r="AJ136" s="141">
        <f>+IFERROR(VLOOKUP($M136,ACTIVIDADES!$B$9:$T$494,17,0),"")</f>
        <v>0</v>
      </c>
      <c r="AK136" s="229" t="str">
        <f>+IFERROR(VLOOKUP($M136,ACTIVIDADES!$B$9:$T$494,18,0),"")</f>
        <v>Sin reporte de información por parte de la primera linea de defensa</v>
      </c>
      <c r="AL136" s="229">
        <f>+IFERROR(VLOOKUP($M136,ACTIVIDADES!$B$9:$T$494,19,0),"")</f>
        <v>0</v>
      </c>
      <c r="AM136" s="141">
        <f>+IFERROR(VLOOKUP($M136,ACTIVIDADES!$B$9:$X$495,20,0),0)</f>
        <v>46214</v>
      </c>
      <c r="AN136" s="141" t="str">
        <f>+IFERROR(VLOOKUP($M136,ACTIVIDADES!$B$9:$X$495,21,0),0)</f>
        <v>No se encuentran evidencias de seguimiento</v>
      </c>
      <c r="AO136" s="141">
        <f>+IFERROR(VLOOKUP($M136,ACTIVIDADES!$B$9:$X$495,22,0),0)</f>
        <v>0</v>
      </c>
      <c r="AP136" s="245" t="str">
        <f>+IFERROR(VLOOKUP($M136,ACTIVIDADES!$B$9:$X$495,23,0),0)</f>
        <v>VENCIDO</v>
      </c>
      <c r="AQ136" s="239">
        <v>46230</v>
      </c>
      <c r="AR136" s="141">
        <v>0</v>
      </c>
      <c r="AS136" s="404" t="s">
        <v>3741</v>
      </c>
      <c r="AT136" s="139" t="s">
        <v>581</v>
      </c>
      <c r="AU136" s="169" t="s">
        <v>3639</v>
      </c>
      <c r="AV136" s="198" t="s">
        <v>3639</v>
      </c>
      <c r="AW136" s="198" t="s">
        <v>3639</v>
      </c>
      <c r="AX136" s="169" t="s">
        <v>4244</v>
      </c>
      <c r="AY136" s="176" t="str">
        <f t="shared" si="5"/>
        <v>VENCIDAS</v>
      </c>
      <c r="AZ136" s="55" t="str">
        <f>+IFERROR(VLOOKUP($M136,ACTIVIDADES!$B$9:$T$494,25,0),"")</f>
        <v/>
      </c>
      <c r="BA136" s="55" t="str">
        <f>+IFERROR(VLOOKUP($M136,ACTIVIDADES!$B$9:$T$494,26,0),"")</f>
        <v/>
      </c>
      <c r="BB136" s="55" t="str">
        <f>+IFERROR(VLOOKUP($M136,ACTIVIDADES!$B$9:$T$494,27,0),"")</f>
        <v/>
      </c>
      <c r="BC136" s="55" t="str">
        <f>+IFERROR(VLOOKUP($M136,ACTIVIDADES!$B$9:$T$494,28,0),"")</f>
        <v/>
      </c>
      <c r="BD136" s="55" t="str">
        <f>+IFERROR(VLOOKUP($M136,ACTIVIDADES!$B$9:$T$494,29,0),"")</f>
        <v/>
      </c>
      <c r="BE136" s="55" t="str">
        <f>+IFERROR(VLOOKUP($M136,ACTIVIDADES!$B$9:$T$494,30,0),"")</f>
        <v/>
      </c>
      <c r="BF136" s="58"/>
      <c r="BG136" s="58"/>
      <c r="BH136" s="59"/>
      <c r="BI136" s="59" t="s">
        <v>580</v>
      </c>
      <c r="BJ136" s="60" t="s">
        <v>3635</v>
      </c>
      <c r="BK136" s="61" t="s">
        <v>593</v>
      </c>
      <c r="BL136" s="62"/>
      <c r="BM136" s="55" t="str">
        <f>+IFERROR(VLOOKUP($M136,ACTIVIDADES!$B$9:$T$494,31,0),"")</f>
        <v/>
      </c>
      <c r="BN136" s="55" t="str">
        <f>+IFERROR(VLOOKUP($M136,ACTIVIDADES!$B$9:$T$494,32,0),"")</f>
        <v/>
      </c>
      <c r="BO136" s="55" t="str">
        <f>+IFERROR(VLOOKUP($M136,ACTIVIDADES!$B$9:$T$494,33,0),"")</f>
        <v/>
      </c>
      <c r="BP136" s="55" t="str">
        <f>+IFERROR(VLOOKUP($M136,ACTIVIDADES!$B$9:$T$494,34,0),"")</f>
        <v/>
      </c>
      <c r="BQ136" s="55" t="str">
        <f>+IFERROR(VLOOKUP($M136,ACTIVIDADES!$B$9:$T$494,35,0),"")</f>
        <v/>
      </c>
      <c r="BR136" s="55" t="str">
        <f>+IFERROR(VLOOKUP($M136,ACTIVIDADES!$B$9:$T$494,36,0),"")</f>
        <v/>
      </c>
      <c r="BS136" s="55" t="str">
        <f>+IFERROR(VLOOKUP($M136,ACTIVIDADES!$B$9:$T$494,37,0),"")</f>
        <v/>
      </c>
      <c r="BT136" s="58"/>
      <c r="BU136" s="58"/>
      <c r="BV136" s="59"/>
      <c r="BW136" s="59" t="s">
        <v>580</v>
      </c>
      <c r="BX136" s="60" t="s">
        <v>3635</v>
      </c>
      <c r="BY136" s="61" t="s">
        <v>593</v>
      </c>
      <c r="BZ136" s="62"/>
      <c r="CA136" s="7"/>
      <c r="CB136" s="7"/>
      <c r="CC136" s="7"/>
      <c r="CD136" s="7"/>
      <c r="CE136" s="7"/>
      <c r="CF136" s="7"/>
      <c r="CG136" s="7"/>
      <c r="CH136" s="7"/>
      <c r="CI136" s="7"/>
      <c r="CJ136" s="7"/>
      <c r="CK136" s="7"/>
      <c r="CL136" s="7"/>
      <c r="CM136" s="7"/>
      <c r="CN136" s="7"/>
      <c r="CO136" s="7"/>
      <c r="CP136" s="7"/>
      <c r="CQ136" s="7"/>
    </row>
    <row r="137" spans="1:95" customFormat="1" ht="93" customHeight="1" x14ac:dyDescent="0.35">
      <c r="A137" s="40">
        <f t="shared" si="7"/>
        <v>129</v>
      </c>
      <c r="B137" s="40" t="s">
        <v>536</v>
      </c>
      <c r="C137" s="40">
        <v>2022</v>
      </c>
      <c r="D137" s="40" t="s">
        <v>3734</v>
      </c>
      <c r="E137" s="323"/>
      <c r="F137" s="40" t="s">
        <v>932</v>
      </c>
      <c r="G137" s="107" t="s">
        <v>547</v>
      </c>
      <c r="H137" s="42" t="s">
        <v>548</v>
      </c>
      <c r="I137" s="42"/>
      <c r="J137" s="43" t="s">
        <v>4040</v>
      </c>
      <c r="K137" s="43" t="s">
        <v>4040</v>
      </c>
      <c r="L137" s="44" t="s">
        <v>4368</v>
      </c>
      <c r="M137" s="63" t="s">
        <v>3029</v>
      </c>
      <c r="N137" s="64" t="s">
        <v>3030</v>
      </c>
      <c r="O137" s="63" t="s">
        <v>3031</v>
      </c>
      <c r="P137" s="63">
        <v>2</v>
      </c>
      <c r="Q137" s="65">
        <v>45152</v>
      </c>
      <c r="R137" s="65">
        <v>45250</v>
      </c>
      <c r="S137" s="66">
        <f t="shared" si="9"/>
        <v>14.4</v>
      </c>
      <c r="T137" s="63" t="s">
        <v>609</v>
      </c>
      <c r="U137" s="63" t="s">
        <v>1164</v>
      </c>
      <c r="V137" s="49">
        <f>+IFERROR(VLOOKUP($M137,ACTIVIDADES!$B$9:$Q$494,10,0),"")</f>
        <v>0.5</v>
      </c>
      <c r="W137" s="50" t="str">
        <f>+IFERROR(VLOOKUP($M137,ACTIVIDADES!$B$9:$Q$494,11,0)," ")</f>
        <v>Las capacitacion en supervision contractual se realizo de manera exitosa es la sala situacional CITEL para todos los interesados en la entidad (Funcionarios, contratistas, supervisores)</v>
      </c>
      <c r="X137" s="51" t="str">
        <f>+IFERROR(VLOOKUP($M137,ACTIVIDADES!$B$9:$Q$494,12,0),"")</f>
        <v>https://dnbcgovco-my.sharepoint.com/personal/planeacion_dnbc_gov_co/_layouts/15/onedrive.aspx?id=%2Fpersonal%2Fplaneacion%5Fdnbc%5Fgov%5Fco%2FDocuments%2FDocumentos%20SIGE%2F6%2E%20Planes%2FPLAN%20DE%20MEJORA%2F2026%2F01%2E%20Seguimiento%20Primer%20Trimestre%2F15%2E%20Gesti%C3%B3n%20Contractual%2FGC%5FAC23&amp;viewid=efb70791%2Db8ab%2D49e7%2Db552%2Dd3d4cbe976b9&amp;ct=1777321740236&amp;or=OWA%2DNT%2DMail</v>
      </c>
      <c r="Y137" s="52">
        <f>+IFERROR(VLOOKUP($M137,ACTIVIDADES!$B$9:$Q$494,13,0),"")</f>
        <v>46153</v>
      </c>
      <c r="Z137" s="53" t="str">
        <f>+IFERROR(VLOOKUP($M137,ACTIVIDADES!$B$9:$Q$494,14,0),"")</f>
        <v>Se incluye información de capacitación realizada durante el primer trimestre de la vigencia</v>
      </c>
      <c r="AA137" s="49">
        <f>+IFERROR(VLOOKUP($M137,ACTIVIDADES!$B$9:$Q$494,15,0),"")</f>
        <v>0.5</v>
      </c>
      <c r="AB137" s="54" t="str">
        <f>+IFERROR(VLOOKUP($M137,ACTIVIDADES!$B$9:$Q$494,16,0),"")</f>
        <v>VENCIDO</v>
      </c>
      <c r="AC137" s="149">
        <v>46181</v>
      </c>
      <c r="AD137" s="28">
        <v>0.5</v>
      </c>
      <c r="AE137" s="77" t="s">
        <v>4132</v>
      </c>
      <c r="AF137" s="29" t="s">
        <v>581</v>
      </c>
      <c r="AG137" s="29" t="s">
        <v>3737</v>
      </c>
      <c r="AH137" s="29" t="s">
        <v>3737</v>
      </c>
      <c r="AI137" s="29" t="s">
        <v>3737</v>
      </c>
      <c r="AJ137" s="55">
        <f>+IFERROR(VLOOKUP($M137,ACTIVIDADES!$B$9:$T$494,17,0),"")</f>
        <v>0.5</v>
      </c>
      <c r="AK137" s="80" t="str">
        <f>+IFERROR(VLOOKUP($M137,ACTIVIDADES!$B$9:$T$494,18,0),"")</f>
        <v>Las capacitacion en supervision contractual se realizo de manera exitosa es la sala situacional CITEL para todos los interesados en la entidad (Funcionarios, contratistas, supervisores)</v>
      </c>
      <c r="AL137" s="80" t="str">
        <f>+IFERROR(VLOOKUP($M137,ACTIVIDADES!$B$9:$T$494,19,0),"")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137" s="55" t="str">
        <f>+IFERROR(VLOOKUP($M137,ACTIVIDADES!$B$9:$X$495,20,0),0)</f>
        <v>11/07/206</v>
      </c>
      <c r="AN137" s="55" t="str">
        <f>+IFERROR(VLOOKUP($M137,ACTIVIDADES!$B$9:$X$495,21,0),0)</f>
        <v>Se incluye información de capacitación realizada durante el primer trimestre de la vigencia</v>
      </c>
      <c r="AO137" s="55">
        <f>+IFERROR(VLOOKUP($M137,ACTIVIDADES!$B$9:$X$495,22,0),0)</f>
        <v>0.5</v>
      </c>
      <c r="AP137" s="148" t="str">
        <f>+IFERROR(VLOOKUP($M137,ACTIVIDADES!$B$9:$X$495,23,0),0)</f>
        <v>VENCIDO</v>
      </c>
      <c r="AQ137" s="88">
        <v>46230</v>
      </c>
      <c r="AR137" s="55">
        <v>0.5</v>
      </c>
      <c r="AS137" s="56" t="s">
        <v>4007</v>
      </c>
      <c r="AT137" s="29" t="s">
        <v>4</v>
      </c>
      <c r="AU137" s="57" t="s">
        <v>3639</v>
      </c>
      <c r="AV137" s="193" t="s">
        <v>3639</v>
      </c>
      <c r="AW137" s="193" t="s">
        <v>3639</v>
      </c>
      <c r="AX137" s="57" t="s">
        <v>4244</v>
      </c>
      <c r="AY137" s="176" t="str">
        <f t="shared" si="5"/>
        <v>EN EJECUCIÓN</v>
      </c>
      <c r="AZ137" s="55" t="str">
        <f>+IFERROR(VLOOKUP($M137,ACTIVIDADES!$B$9:$T$494,25,0),"")</f>
        <v/>
      </c>
      <c r="BA137" s="55" t="str">
        <f>+IFERROR(VLOOKUP($M137,ACTIVIDADES!$B$9:$T$494,26,0),"")</f>
        <v/>
      </c>
      <c r="BB137" s="55" t="str">
        <f>+IFERROR(VLOOKUP($M137,ACTIVIDADES!$B$9:$T$494,27,0),"")</f>
        <v/>
      </c>
      <c r="BC137" s="55" t="str">
        <f>+IFERROR(VLOOKUP($M137,ACTIVIDADES!$B$9:$T$494,28,0),"")</f>
        <v/>
      </c>
      <c r="BD137" s="55" t="str">
        <f>+IFERROR(VLOOKUP($M137,ACTIVIDADES!$B$9:$T$494,29,0),"")</f>
        <v/>
      </c>
      <c r="BE137" s="55" t="str">
        <f>+IFERROR(VLOOKUP($M137,ACTIVIDADES!$B$9:$T$494,30,0),"")</f>
        <v/>
      </c>
      <c r="BF137" s="58"/>
      <c r="BG137" s="58"/>
      <c r="BH137" s="59"/>
      <c r="BI137" s="59" t="s">
        <v>580</v>
      </c>
      <c r="BJ137" s="60" t="s">
        <v>3635</v>
      </c>
      <c r="BK137" s="61" t="s">
        <v>593</v>
      </c>
      <c r="BL137" s="62"/>
      <c r="BM137" s="55" t="str">
        <f>+IFERROR(VLOOKUP($M137,ACTIVIDADES!$B$9:$T$494,31,0),"")</f>
        <v/>
      </c>
      <c r="BN137" s="55" t="str">
        <f>+IFERROR(VLOOKUP($M137,ACTIVIDADES!$B$9:$T$494,32,0),"")</f>
        <v/>
      </c>
      <c r="BO137" s="55" t="str">
        <f>+IFERROR(VLOOKUP($M137,ACTIVIDADES!$B$9:$T$494,33,0),"")</f>
        <v/>
      </c>
      <c r="BP137" s="55" t="str">
        <f>+IFERROR(VLOOKUP($M137,ACTIVIDADES!$B$9:$T$494,34,0),"")</f>
        <v/>
      </c>
      <c r="BQ137" s="55" t="str">
        <f>+IFERROR(VLOOKUP($M137,ACTIVIDADES!$B$9:$T$494,35,0),"")</f>
        <v/>
      </c>
      <c r="BR137" s="55" t="str">
        <f>+IFERROR(VLOOKUP($M137,ACTIVIDADES!$B$9:$T$494,36,0),"")</f>
        <v/>
      </c>
      <c r="BS137" s="55" t="str">
        <f>+IFERROR(VLOOKUP($M137,ACTIVIDADES!$B$9:$T$494,37,0),"")</f>
        <v/>
      </c>
      <c r="BT137" s="58"/>
      <c r="BU137" s="58"/>
      <c r="BV137" s="59"/>
      <c r="BW137" s="59" t="s">
        <v>580</v>
      </c>
      <c r="BX137" s="60" t="s">
        <v>3635</v>
      </c>
      <c r="BY137" s="61" t="s">
        <v>593</v>
      </c>
      <c r="BZ137" s="62"/>
      <c r="CA137" s="7"/>
      <c r="CB137" s="7"/>
      <c r="CC137" s="7"/>
      <c r="CD137" s="7"/>
      <c r="CE137" s="7"/>
      <c r="CF137" s="7"/>
      <c r="CG137" s="7"/>
      <c r="CH137" s="7"/>
      <c r="CI137" s="7"/>
      <c r="CJ137" s="7"/>
      <c r="CK137" s="7"/>
      <c r="CL137" s="7"/>
      <c r="CM137" s="7"/>
      <c r="CN137" s="7"/>
      <c r="CO137" s="7"/>
      <c r="CP137" s="7"/>
      <c r="CQ137" s="7"/>
    </row>
    <row r="138" spans="1:95" s="8" customFormat="1" ht="93" customHeight="1" x14ac:dyDescent="0.35">
      <c r="A138" s="40">
        <f t="shared" si="7"/>
        <v>130</v>
      </c>
      <c r="B138" s="40" t="s">
        <v>536</v>
      </c>
      <c r="C138" s="40">
        <v>2022</v>
      </c>
      <c r="D138" s="40" t="s">
        <v>3734</v>
      </c>
      <c r="E138" s="323"/>
      <c r="F138" s="40" t="s">
        <v>932</v>
      </c>
      <c r="G138" s="107" t="s">
        <v>547</v>
      </c>
      <c r="H138" s="42" t="s">
        <v>548</v>
      </c>
      <c r="I138" s="42"/>
      <c r="J138" s="43" t="s">
        <v>5248</v>
      </c>
      <c r="K138" s="43" t="s">
        <v>5248</v>
      </c>
      <c r="L138" s="44" t="s">
        <v>4041</v>
      </c>
      <c r="M138" s="63" t="s">
        <v>3039</v>
      </c>
      <c r="N138" s="64" t="s">
        <v>3040</v>
      </c>
      <c r="O138" s="63" t="s">
        <v>3041</v>
      </c>
      <c r="P138" s="63">
        <v>1</v>
      </c>
      <c r="Q138" s="65">
        <v>45278</v>
      </c>
      <c r="R138" s="65">
        <v>45657</v>
      </c>
      <c r="S138" s="66">
        <f t="shared" si="9"/>
        <v>55.95</v>
      </c>
      <c r="T138" s="63" t="s">
        <v>609</v>
      </c>
      <c r="U138" s="63" t="s">
        <v>1164</v>
      </c>
      <c r="V138" s="49">
        <f>+IFERROR(VLOOKUP($M138,ACTIVIDADES!$B$9:$Q$494,10,0),"")</f>
        <v>0</v>
      </c>
      <c r="W138" s="50" t="str">
        <f>+IFERROR(VLOOKUP($M138,ACTIVIDADES!$B$9:$Q$494,11,0)," ")</f>
        <v xml:space="preserve">Acción establecida en el Plan de Mejoramiento suscrito el 23 de agosto de 2023,  como resultado de la denuncia 2022-252859-82111-D
La acción de mejora finaliza el 31 de Diciembre  de 2024
No se reportaron evidencias del avance reportado.
No se cumplió con el plazo establecido en la acción de mejora, quedando VENCIDA.
</v>
      </c>
      <c r="X138" s="61">
        <f>+IFERROR(VLOOKUP($M138,ACTIVIDADES!$B$9:$Q$494,12,0),"")</f>
        <v>0</v>
      </c>
      <c r="Y138" s="52">
        <f>+IFERROR(VLOOKUP($M138,ACTIVIDADES!$B$9:$Q$494,13,0),"")</f>
        <v>46153</v>
      </c>
      <c r="Z138" s="53" t="str">
        <f>+IFERROR(VLOOKUP($M138,ACTIVIDADES!$B$9:$Q$494,14,0),"")</f>
        <v>No se evidencian soportes de la actividad</v>
      </c>
      <c r="AA138" s="49">
        <f>+IFERROR(VLOOKUP($M138,ACTIVIDADES!$B$9:$Q$494,15,0),"")</f>
        <v>0</v>
      </c>
      <c r="AB138" s="54" t="str">
        <f>+IFERROR(VLOOKUP($M138,ACTIVIDADES!$B$9:$Q$494,16,0),"")</f>
        <v>VENCIDO</v>
      </c>
      <c r="AC138" s="144">
        <v>46157</v>
      </c>
      <c r="AD138" s="29">
        <v>0</v>
      </c>
      <c r="AE138" s="30" t="s">
        <v>3741</v>
      </c>
      <c r="AF138" s="29" t="s">
        <v>581</v>
      </c>
      <c r="AG138" s="29" t="s">
        <v>3737</v>
      </c>
      <c r="AH138" s="29" t="s">
        <v>3737</v>
      </c>
      <c r="AI138" s="29" t="s">
        <v>3737</v>
      </c>
      <c r="AJ138" s="55">
        <f>+IFERROR(VLOOKUP($M138,ACTIVIDADES!$B$9:$T$494,17,0),"")</f>
        <v>0</v>
      </c>
      <c r="AK138" s="80" t="str">
        <f>+IFERROR(VLOOKUP($M138,ACTIVIDADES!$B$9:$T$494,18,0),"")</f>
        <v xml:space="preserve">Acción establecida en el Plan de Mejoramiento suscrito el 23 de agosto de 2023,  como resultado de la denuncia 2022-252859-82111-D
La acción de mejora finaliza el 31 de Diciembre  de 2024
No se reportaron evidencias del avance reportado.
No se cumplió con el plazo establecido en la acción de mejora, quedando VENCIDA.
</v>
      </c>
      <c r="AL138" s="80">
        <f>+IFERROR(VLOOKUP($M138,ACTIVIDADES!$B$9:$T$494,19,0),"")</f>
        <v>0</v>
      </c>
      <c r="AM138" s="55" t="str">
        <f>+IFERROR(VLOOKUP($M138,ACTIVIDADES!$B$9:$X$495,20,0),0)</f>
        <v>11/07/206</v>
      </c>
      <c r="AN138" s="55" t="str">
        <f>+IFERROR(VLOOKUP($M138,ACTIVIDADES!$B$9:$X$495,21,0),0)</f>
        <v>No se evidencian soportes de la actividad</v>
      </c>
      <c r="AO138" s="55">
        <f>+IFERROR(VLOOKUP($M138,ACTIVIDADES!$B$9:$X$495,22,0),0)</f>
        <v>0</v>
      </c>
      <c r="AP138" s="148" t="str">
        <f>+IFERROR(VLOOKUP($M138,ACTIVIDADES!$B$9:$X$495,23,0),0)</f>
        <v>VENCIDO</v>
      </c>
      <c r="AQ138" s="88">
        <v>46230</v>
      </c>
      <c r="AR138" s="55">
        <v>0</v>
      </c>
      <c r="AS138" s="55" t="s">
        <v>5838</v>
      </c>
      <c r="AT138" s="29" t="s">
        <v>581</v>
      </c>
      <c r="AU138" s="57" t="s">
        <v>3639</v>
      </c>
      <c r="AV138" s="193" t="s">
        <v>3639</v>
      </c>
      <c r="AW138" s="193" t="s">
        <v>3639</v>
      </c>
      <c r="AX138" s="57" t="s">
        <v>4244</v>
      </c>
      <c r="AY138" s="176" t="str">
        <f t="shared" ref="AY138:AY201" si="10">IF(OR(AT138="C. OPORTUNAMENTE",AT138="C. EXTRATEMPORANEAMENTE"),"CUMPLIDAS",IF(AT138="VENCIDA","VENCIDAS",AT138))</f>
        <v>VENCIDAS</v>
      </c>
      <c r="AZ138" s="55" t="str">
        <f>+IFERROR(VLOOKUP($M138,ACTIVIDADES!$B$9:$T$494,25,0),"")</f>
        <v/>
      </c>
      <c r="BA138" s="55" t="str">
        <f>+IFERROR(VLOOKUP($M138,ACTIVIDADES!$B$9:$T$494,26,0),"")</f>
        <v/>
      </c>
      <c r="BB138" s="55" t="str">
        <f>+IFERROR(VLOOKUP($M138,ACTIVIDADES!$B$9:$T$494,27,0),"")</f>
        <v/>
      </c>
      <c r="BC138" s="55" t="str">
        <f>+IFERROR(VLOOKUP($M138,ACTIVIDADES!$B$9:$T$494,28,0),"")</f>
        <v/>
      </c>
      <c r="BD138" s="55" t="str">
        <f>+IFERROR(VLOOKUP($M138,ACTIVIDADES!$B$9:$T$494,29,0),"")</f>
        <v/>
      </c>
      <c r="BE138" s="55" t="str">
        <f>+IFERROR(VLOOKUP($M138,ACTIVIDADES!$B$9:$T$494,30,0),"")</f>
        <v/>
      </c>
      <c r="BF138" s="58"/>
      <c r="BG138" s="58"/>
      <c r="BH138" s="59"/>
      <c r="BI138" s="59" t="s">
        <v>580</v>
      </c>
      <c r="BJ138" s="60" t="s">
        <v>3635</v>
      </c>
      <c r="BK138" s="61" t="s">
        <v>593</v>
      </c>
      <c r="BL138" s="62"/>
      <c r="BM138" s="55" t="str">
        <f>+IFERROR(VLOOKUP($M138,ACTIVIDADES!$B$9:$T$494,31,0),"")</f>
        <v/>
      </c>
      <c r="BN138" s="55" t="str">
        <f>+IFERROR(VLOOKUP($M138,ACTIVIDADES!$B$9:$T$494,32,0),"")</f>
        <v/>
      </c>
      <c r="BO138" s="55" t="str">
        <f>+IFERROR(VLOOKUP($M138,ACTIVIDADES!$B$9:$T$494,33,0),"")</f>
        <v/>
      </c>
      <c r="BP138" s="55" t="str">
        <f>+IFERROR(VLOOKUP($M138,ACTIVIDADES!$B$9:$T$494,34,0),"")</f>
        <v/>
      </c>
      <c r="BQ138" s="55" t="str">
        <f>+IFERROR(VLOOKUP($M138,ACTIVIDADES!$B$9:$T$494,35,0),"")</f>
        <v/>
      </c>
      <c r="BR138" s="55" t="str">
        <f>+IFERROR(VLOOKUP($M138,ACTIVIDADES!$B$9:$T$494,36,0),"")</f>
        <v/>
      </c>
      <c r="BS138" s="55" t="str">
        <f>+IFERROR(VLOOKUP($M138,ACTIVIDADES!$B$9:$T$494,37,0),"")</f>
        <v/>
      </c>
      <c r="BT138" s="58"/>
      <c r="BU138" s="58"/>
      <c r="BV138" s="59"/>
      <c r="BW138" s="59" t="s">
        <v>580</v>
      </c>
      <c r="BX138" s="60" t="s">
        <v>3635</v>
      </c>
      <c r="BY138" s="61" t="s">
        <v>593</v>
      </c>
      <c r="BZ138" s="62"/>
      <c r="CA138" s="7"/>
      <c r="CB138" s="7"/>
      <c r="CC138" s="7"/>
      <c r="CD138" s="7"/>
      <c r="CE138" s="7"/>
      <c r="CF138" s="7"/>
      <c r="CG138" s="7"/>
      <c r="CH138" s="7"/>
      <c r="CI138" s="7"/>
      <c r="CJ138" s="7"/>
      <c r="CK138" s="7"/>
      <c r="CL138" s="7"/>
      <c r="CM138" s="7"/>
      <c r="CN138" s="7"/>
      <c r="CO138" s="7"/>
      <c r="CP138" s="7"/>
      <c r="CQ138" s="7"/>
    </row>
    <row r="139" spans="1:95" s="8" customFormat="1" ht="93" customHeight="1" x14ac:dyDescent="0.35">
      <c r="A139" s="40">
        <f t="shared" si="7"/>
        <v>131</v>
      </c>
      <c r="B139" s="40" t="s">
        <v>536</v>
      </c>
      <c r="C139" s="40">
        <v>2022</v>
      </c>
      <c r="D139" s="40" t="s">
        <v>3734</v>
      </c>
      <c r="E139" s="323"/>
      <c r="F139" s="40" t="s">
        <v>927</v>
      </c>
      <c r="G139" s="109" t="s">
        <v>4651</v>
      </c>
      <c r="H139" s="42" t="s">
        <v>4807</v>
      </c>
      <c r="I139" s="42"/>
      <c r="J139" s="43" t="s">
        <v>4369</v>
      </c>
      <c r="K139" s="43" t="s">
        <v>4369</v>
      </c>
      <c r="L139" s="44" t="s">
        <v>4191</v>
      </c>
      <c r="M139" s="63" t="s">
        <v>3044</v>
      </c>
      <c r="N139" s="64" t="s">
        <v>3045</v>
      </c>
      <c r="O139" s="63" t="s">
        <v>3046</v>
      </c>
      <c r="P139" s="63">
        <v>1</v>
      </c>
      <c r="Q139" s="65">
        <v>45210</v>
      </c>
      <c r="R139" s="65">
        <v>45657</v>
      </c>
      <c r="S139" s="66">
        <f t="shared" si="9"/>
        <v>66</v>
      </c>
      <c r="T139" s="63" t="s">
        <v>609</v>
      </c>
      <c r="U139" s="63" t="s">
        <v>1164</v>
      </c>
      <c r="V139" s="49">
        <f>+IFERROR(VLOOKUP($M139,ACTIVIDADES!$B$9:$Q$494,10,0),"")</f>
        <v>0</v>
      </c>
      <c r="W139" s="50" t="str">
        <f>+IFERROR(VLOOKUP($M139,ACTIVIDADES!$B$9:$Q$494,11,0)," ")</f>
        <v xml:space="preserve">Acción establecida en el Plan de Mejoramiento suscrito el 23 de agosto de 2023,  como resultado de la denuncia 2022-252859-82111-D
La acción de mejora finaliza el 31 de Diciembre  de 2024
No se evidenció avance.
No se cumplió con el plazo establecido en la acción de mejora, quedando VENCIDA.
</v>
      </c>
      <c r="X139" s="61">
        <f>+IFERROR(VLOOKUP($M139,ACTIVIDADES!$B$9:$Q$494,12,0),"")</f>
        <v>0</v>
      </c>
      <c r="Y139" s="52">
        <f>+IFERROR(VLOOKUP($M139,ACTIVIDADES!$B$9:$Q$494,13,0),"")</f>
        <v>46153</v>
      </c>
      <c r="Z139" s="53" t="str">
        <f>+IFERROR(VLOOKUP($M139,ACTIVIDADES!$B$9:$Q$494,14,0),"")</f>
        <v>No se evidencian soportes de la actividad</v>
      </c>
      <c r="AA139" s="49">
        <f>+IFERROR(VLOOKUP($M139,ACTIVIDADES!$B$9:$Q$494,15,0),"")</f>
        <v>0</v>
      </c>
      <c r="AB139" s="54" t="str">
        <f>+IFERROR(VLOOKUP($M139,ACTIVIDADES!$B$9:$Q$494,16,0),"")</f>
        <v>VENCIDO</v>
      </c>
      <c r="AC139" s="144">
        <v>46157</v>
      </c>
      <c r="AD139" s="29">
        <v>0</v>
      </c>
      <c r="AE139" s="30" t="s">
        <v>3741</v>
      </c>
      <c r="AF139" s="29" t="s">
        <v>581</v>
      </c>
      <c r="AG139" s="29" t="s">
        <v>3737</v>
      </c>
      <c r="AH139" s="29" t="s">
        <v>3737</v>
      </c>
      <c r="AI139" s="29" t="s">
        <v>3737</v>
      </c>
      <c r="AJ139" s="55">
        <f>+IFERROR(VLOOKUP($M139,ACTIVIDADES!$B$9:$T$494,17,0),"")</f>
        <v>0</v>
      </c>
      <c r="AK139" s="80" t="str">
        <f>+IFERROR(VLOOKUP($M139,ACTIVIDADES!$B$9:$T$494,18,0),"")</f>
        <v xml:space="preserve">Acción establecida en el Plan de Mejoramiento suscrito el 23 de agosto de 2023,  como resultado de la denuncia 2022-252859-82111-D
La acción de mejora finaliza el 31 de Diciembre  de 2024
No se evidenció avance.
No se cumplió con el plazo establecido en la acción de mejora, quedando VENCIDA.
</v>
      </c>
      <c r="AL139" s="80">
        <f>+IFERROR(VLOOKUP($M139,ACTIVIDADES!$B$9:$T$494,19,0),"")</f>
        <v>0</v>
      </c>
      <c r="AM139" s="55" t="str">
        <f>+IFERROR(VLOOKUP($M139,ACTIVIDADES!$B$9:$X$495,20,0),0)</f>
        <v>11/07/206</v>
      </c>
      <c r="AN139" s="55" t="str">
        <f>+IFERROR(VLOOKUP($M139,ACTIVIDADES!$B$9:$X$495,21,0),0)</f>
        <v>No se evidencian soportes de la actividad</v>
      </c>
      <c r="AO139" s="55">
        <f>+IFERROR(VLOOKUP($M139,ACTIVIDADES!$B$9:$X$495,22,0),0)</f>
        <v>0</v>
      </c>
      <c r="AP139" s="148" t="str">
        <f>+IFERROR(VLOOKUP($M139,ACTIVIDADES!$B$9:$X$495,23,0),0)</f>
        <v>VENCIDO</v>
      </c>
      <c r="AQ139" s="88">
        <v>46230</v>
      </c>
      <c r="AR139" s="55">
        <v>0</v>
      </c>
      <c r="AS139" s="55" t="s">
        <v>5838</v>
      </c>
      <c r="AT139" s="29" t="s">
        <v>581</v>
      </c>
      <c r="AU139" s="57" t="s">
        <v>3639</v>
      </c>
      <c r="AV139" s="193" t="s">
        <v>3639</v>
      </c>
      <c r="AW139" s="193" t="s">
        <v>3639</v>
      </c>
      <c r="AX139" s="57" t="s">
        <v>4244</v>
      </c>
      <c r="AY139" s="176" t="str">
        <f t="shared" si="10"/>
        <v>VENCIDAS</v>
      </c>
      <c r="AZ139" s="55" t="str">
        <f>+IFERROR(VLOOKUP($M139,ACTIVIDADES!$B$9:$T$494,25,0),"")</f>
        <v/>
      </c>
      <c r="BA139" s="55" t="str">
        <f>+IFERROR(VLOOKUP($M139,ACTIVIDADES!$B$9:$T$494,26,0),"")</f>
        <v/>
      </c>
      <c r="BB139" s="55" t="str">
        <f>+IFERROR(VLOOKUP($M139,ACTIVIDADES!$B$9:$T$494,27,0),"")</f>
        <v/>
      </c>
      <c r="BC139" s="55" t="str">
        <f>+IFERROR(VLOOKUP($M139,ACTIVIDADES!$B$9:$T$494,28,0),"")</f>
        <v/>
      </c>
      <c r="BD139" s="55" t="str">
        <f>+IFERROR(VLOOKUP($M139,ACTIVIDADES!$B$9:$T$494,29,0),"")</f>
        <v/>
      </c>
      <c r="BE139" s="55" t="str">
        <f>+IFERROR(VLOOKUP($M139,ACTIVIDADES!$B$9:$T$494,30,0),"")</f>
        <v/>
      </c>
      <c r="BF139" s="58"/>
      <c r="BG139" s="58"/>
      <c r="BH139" s="59"/>
      <c r="BI139" s="59" t="s">
        <v>580</v>
      </c>
      <c r="BJ139" s="60" t="s">
        <v>3635</v>
      </c>
      <c r="BK139" s="61" t="s">
        <v>593</v>
      </c>
      <c r="BL139" s="62"/>
      <c r="BM139" s="55" t="str">
        <f>+IFERROR(VLOOKUP($M139,ACTIVIDADES!$B$9:$T$494,31,0),"")</f>
        <v/>
      </c>
      <c r="BN139" s="55" t="str">
        <f>+IFERROR(VLOOKUP($M139,ACTIVIDADES!$B$9:$T$494,32,0),"")</f>
        <v/>
      </c>
      <c r="BO139" s="55" t="str">
        <f>+IFERROR(VLOOKUP($M139,ACTIVIDADES!$B$9:$T$494,33,0),"")</f>
        <v/>
      </c>
      <c r="BP139" s="55" t="str">
        <f>+IFERROR(VLOOKUP($M139,ACTIVIDADES!$B$9:$T$494,34,0),"")</f>
        <v/>
      </c>
      <c r="BQ139" s="55" t="str">
        <f>+IFERROR(VLOOKUP($M139,ACTIVIDADES!$B$9:$T$494,35,0),"")</f>
        <v/>
      </c>
      <c r="BR139" s="55" t="str">
        <f>+IFERROR(VLOOKUP($M139,ACTIVIDADES!$B$9:$T$494,36,0),"")</f>
        <v/>
      </c>
      <c r="BS139" s="55" t="str">
        <f>+IFERROR(VLOOKUP($M139,ACTIVIDADES!$B$9:$T$494,37,0),"")</f>
        <v/>
      </c>
      <c r="BT139" s="58"/>
      <c r="BU139" s="58"/>
      <c r="BV139" s="59"/>
      <c r="BW139" s="59" t="s">
        <v>580</v>
      </c>
      <c r="BX139" s="60" t="s">
        <v>3635</v>
      </c>
      <c r="BY139" s="61" t="s">
        <v>593</v>
      </c>
      <c r="BZ139" s="62"/>
      <c r="CA139" s="7"/>
      <c r="CB139" s="7"/>
      <c r="CC139" s="7"/>
      <c r="CD139" s="7"/>
      <c r="CE139" s="7"/>
      <c r="CF139" s="7"/>
      <c r="CG139" s="7"/>
      <c r="CH139" s="7"/>
      <c r="CI139" s="7"/>
      <c r="CJ139" s="7"/>
      <c r="CK139" s="7"/>
      <c r="CL139" s="7"/>
      <c r="CM139" s="7"/>
      <c r="CN139" s="7"/>
      <c r="CO139" s="7"/>
      <c r="CP139" s="7"/>
      <c r="CQ139" s="7"/>
    </row>
    <row r="140" spans="1:95" customFormat="1" ht="93" customHeight="1" x14ac:dyDescent="0.35">
      <c r="A140" s="40">
        <f t="shared" si="7"/>
        <v>132</v>
      </c>
      <c r="B140" s="40" t="s">
        <v>536</v>
      </c>
      <c r="C140" s="40">
        <v>2022</v>
      </c>
      <c r="D140" s="40" t="s">
        <v>3734</v>
      </c>
      <c r="E140" s="323"/>
      <c r="F140" s="40" t="s">
        <v>927</v>
      </c>
      <c r="G140" s="109" t="s">
        <v>4651</v>
      </c>
      <c r="H140" s="42" t="s">
        <v>4807</v>
      </c>
      <c r="I140" s="42"/>
      <c r="J140" s="43" t="s">
        <v>4369</v>
      </c>
      <c r="K140" s="43" t="s">
        <v>4369</v>
      </c>
      <c r="L140" s="44" t="s">
        <v>4191</v>
      </c>
      <c r="M140" s="63" t="s">
        <v>3049</v>
      </c>
      <c r="N140" s="64" t="s">
        <v>3050</v>
      </c>
      <c r="O140" s="63" t="s">
        <v>3051</v>
      </c>
      <c r="P140" s="63">
        <v>1</v>
      </c>
      <c r="Q140" s="65">
        <v>45210</v>
      </c>
      <c r="R140" s="65">
        <v>45657</v>
      </c>
      <c r="S140" s="66">
        <f t="shared" si="9"/>
        <v>66</v>
      </c>
      <c r="T140" s="63" t="s">
        <v>609</v>
      </c>
      <c r="U140" s="63" t="s">
        <v>1164</v>
      </c>
      <c r="V140" s="49">
        <f>+IFERROR(VLOOKUP($M140,ACTIVIDADES!$B$9:$Q$494,10,0),"")</f>
        <v>0</v>
      </c>
      <c r="W140" s="50" t="str">
        <f>+IFERROR(VLOOKUP($M140,ACTIVIDADES!$B$9:$Q$494,11,0)," ")</f>
        <v>Indicador en desarrollo; el procedimiento se encuentra en fase de revisión y ajuste para su posterior socialización.</v>
      </c>
      <c r="X140" s="61">
        <f>+IFERROR(VLOOKUP($M140,ACTIVIDADES!$B$9:$Q$494,12,0),"")</f>
        <v>0</v>
      </c>
      <c r="Y140" s="52">
        <f>+IFERROR(VLOOKUP($M140,ACTIVIDADES!$B$9:$Q$494,13,0),"")</f>
        <v>46153</v>
      </c>
      <c r="Z140" s="53" t="str">
        <f>+IFERROR(VLOOKUP($M140,ACTIVIDADES!$B$9:$Q$494,14,0),"")</f>
        <v>No se evidencian soportes de la actividad</v>
      </c>
      <c r="AA140" s="49">
        <f>+IFERROR(VLOOKUP($M140,ACTIVIDADES!$B$9:$Q$494,15,0),"")</f>
        <v>0</v>
      </c>
      <c r="AB140" s="54" t="str">
        <f>+IFERROR(VLOOKUP($M140,ACTIVIDADES!$B$9:$Q$494,16,0),"")</f>
        <v>VENCIDO</v>
      </c>
      <c r="AC140" s="144">
        <v>46157</v>
      </c>
      <c r="AD140" s="29">
        <v>0</v>
      </c>
      <c r="AE140" s="30" t="s">
        <v>3741</v>
      </c>
      <c r="AF140" s="29" t="s">
        <v>581</v>
      </c>
      <c r="AG140" s="29" t="s">
        <v>3737</v>
      </c>
      <c r="AH140" s="29" t="s">
        <v>3737</v>
      </c>
      <c r="AI140" s="29" t="s">
        <v>3737</v>
      </c>
      <c r="AJ140" s="55">
        <f>+IFERROR(VLOOKUP($M140,ACTIVIDADES!$B$9:$T$494,17,0),"")</f>
        <v>0</v>
      </c>
      <c r="AK140" s="80" t="str">
        <f>+IFERROR(VLOOKUP($M140,ACTIVIDADES!$B$9:$T$494,18,0),"")</f>
        <v>Indicador en desarrollo; el procedimiento se encuentra en fase de revisión y ajuste para su posterior socialización.</v>
      </c>
      <c r="AL140" s="80">
        <f>+IFERROR(VLOOKUP($M140,ACTIVIDADES!$B$9:$T$494,19,0),"")</f>
        <v>0</v>
      </c>
      <c r="AM140" s="55" t="str">
        <f>+IFERROR(VLOOKUP($M140,ACTIVIDADES!$B$9:$X$495,20,0),0)</f>
        <v>11/07/206</v>
      </c>
      <c r="AN140" s="55" t="str">
        <f>+IFERROR(VLOOKUP($M140,ACTIVIDADES!$B$9:$X$495,21,0),0)</f>
        <v>No se evidencian soportes de la actividad</v>
      </c>
      <c r="AO140" s="55">
        <f>+IFERROR(VLOOKUP($M140,ACTIVIDADES!$B$9:$X$495,22,0),0)</f>
        <v>0</v>
      </c>
      <c r="AP140" s="148" t="str">
        <f>+IFERROR(VLOOKUP($M140,ACTIVIDADES!$B$9:$X$495,23,0),0)</f>
        <v>VENCIDO</v>
      </c>
      <c r="AQ140" s="88">
        <v>46230</v>
      </c>
      <c r="AR140" s="55">
        <v>0</v>
      </c>
      <c r="AS140" s="55" t="s">
        <v>5838</v>
      </c>
      <c r="AT140" s="29" t="s">
        <v>581</v>
      </c>
      <c r="AU140" s="57" t="s">
        <v>3639</v>
      </c>
      <c r="AV140" s="193" t="s">
        <v>3639</v>
      </c>
      <c r="AW140" s="193" t="s">
        <v>3639</v>
      </c>
      <c r="AX140" s="57" t="s">
        <v>4244</v>
      </c>
      <c r="AY140" s="176" t="str">
        <f t="shared" si="10"/>
        <v>VENCIDAS</v>
      </c>
      <c r="AZ140" s="55" t="str">
        <f>+IFERROR(VLOOKUP($M140,ACTIVIDADES!$B$9:$T$494,25,0),"")</f>
        <v/>
      </c>
      <c r="BA140" s="55" t="str">
        <f>+IFERROR(VLOOKUP($M140,ACTIVIDADES!$B$9:$T$494,26,0),"")</f>
        <v/>
      </c>
      <c r="BB140" s="55" t="str">
        <f>+IFERROR(VLOOKUP($M140,ACTIVIDADES!$B$9:$T$494,27,0),"")</f>
        <v/>
      </c>
      <c r="BC140" s="55" t="str">
        <f>+IFERROR(VLOOKUP($M140,ACTIVIDADES!$B$9:$T$494,28,0),"")</f>
        <v/>
      </c>
      <c r="BD140" s="55" t="str">
        <f>+IFERROR(VLOOKUP($M140,ACTIVIDADES!$B$9:$T$494,29,0),"")</f>
        <v/>
      </c>
      <c r="BE140" s="55" t="str">
        <f>+IFERROR(VLOOKUP($M140,ACTIVIDADES!$B$9:$T$494,30,0),"")</f>
        <v/>
      </c>
      <c r="BF140" s="58"/>
      <c r="BG140" s="58"/>
      <c r="BH140" s="59"/>
      <c r="BI140" s="59" t="s">
        <v>580</v>
      </c>
      <c r="BJ140" s="60" t="s">
        <v>3635</v>
      </c>
      <c r="BK140" s="61" t="s">
        <v>593</v>
      </c>
      <c r="BL140" s="62"/>
      <c r="BM140" s="55" t="str">
        <f>+IFERROR(VLOOKUP($M140,ACTIVIDADES!$B$9:$T$494,31,0),"")</f>
        <v/>
      </c>
      <c r="BN140" s="55" t="str">
        <f>+IFERROR(VLOOKUP($M140,ACTIVIDADES!$B$9:$T$494,32,0),"")</f>
        <v/>
      </c>
      <c r="BO140" s="55" t="str">
        <f>+IFERROR(VLOOKUP($M140,ACTIVIDADES!$B$9:$T$494,33,0),"")</f>
        <v/>
      </c>
      <c r="BP140" s="55" t="str">
        <f>+IFERROR(VLOOKUP($M140,ACTIVIDADES!$B$9:$T$494,34,0),"")</f>
        <v/>
      </c>
      <c r="BQ140" s="55" t="str">
        <f>+IFERROR(VLOOKUP($M140,ACTIVIDADES!$B$9:$T$494,35,0),"")</f>
        <v/>
      </c>
      <c r="BR140" s="55" t="str">
        <f>+IFERROR(VLOOKUP($M140,ACTIVIDADES!$B$9:$T$494,36,0),"")</f>
        <v/>
      </c>
      <c r="BS140" s="55" t="str">
        <f>+IFERROR(VLOOKUP($M140,ACTIVIDADES!$B$9:$T$494,37,0),"")</f>
        <v/>
      </c>
      <c r="BT140" s="58"/>
      <c r="BU140" s="58"/>
      <c r="BV140" s="59"/>
      <c r="BW140" s="59" t="s">
        <v>580</v>
      </c>
      <c r="BX140" s="60" t="s">
        <v>3635</v>
      </c>
      <c r="BY140" s="61" t="s">
        <v>593</v>
      </c>
      <c r="BZ140" s="62"/>
      <c r="CA140" s="7"/>
      <c r="CB140" s="7"/>
      <c r="CC140" s="7"/>
      <c r="CD140" s="7"/>
      <c r="CE140" s="7"/>
      <c r="CF140" s="7"/>
      <c r="CG140" s="7"/>
      <c r="CH140" s="7"/>
      <c r="CI140" s="7"/>
      <c r="CJ140" s="7"/>
      <c r="CK140" s="7"/>
      <c r="CL140" s="7"/>
      <c r="CM140" s="7"/>
      <c r="CN140" s="7"/>
      <c r="CO140" s="7"/>
      <c r="CP140" s="7"/>
      <c r="CQ140" s="7"/>
    </row>
    <row r="141" spans="1:95" s="8" customFormat="1" ht="93" customHeight="1" x14ac:dyDescent="0.35">
      <c r="A141" s="40">
        <f t="shared" si="7"/>
        <v>133</v>
      </c>
      <c r="B141" s="40" t="s">
        <v>536</v>
      </c>
      <c r="C141" s="40">
        <v>2022</v>
      </c>
      <c r="D141" s="40" t="s">
        <v>3734</v>
      </c>
      <c r="E141" s="323"/>
      <c r="F141" s="40" t="s">
        <v>931</v>
      </c>
      <c r="G141" s="109" t="s">
        <v>4651</v>
      </c>
      <c r="H141" s="42" t="s">
        <v>545</v>
      </c>
      <c r="I141" s="42"/>
      <c r="J141" s="43" t="s">
        <v>4370</v>
      </c>
      <c r="K141" s="43" t="s">
        <v>4370</v>
      </c>
      <c r="L141" s="44" t="s">
        <v>4371</v>
      </c>
      <c r="M141" s="63" t="s">
        <v>3065</v>
      </c>
      <c r="N141" s="64" t="s">
        <v>3066</v>
      </c>
      <c r="O141" s="63" t="s">
        <v>3067</v>
      </c>
      <c r="P141" s="63">
        <v>1</v>
      </c>
      <c r="Q141" s="65">
        <v>45210</v>
      </c>
      <c r="R141" s="65">
        <v>45657</v>
      </c>
      <c r="S141" s="66">
        <f t="shared" si="9"/>
        <v>66</v>
      </c>
      <c r="T141" s="63" t="s">
        <v>609</v>
      </c>
      <c r="U141" s="63" t="s">
        <v>1164</v>
      </c>
      <c r="V141" s="49">
        <f>+IFERROR(VLOOKUP($M141,ACTIVIDADES!$B$9:$Q$494,10,0),"")</f>
        <v>0</v>
      </c>
      <c r="W141" s="50" t="str">
        <f>+IFERROR(VLOOKUP($M141,ACTIVIDADES!$B$9:$Q$494,11,0)," ")</f>
        <v>Acción establecida en el Plan de Mejoramiento suscrito el 23 de agosto de 2023,  como resultado de la denuncia 2022-252859-82111-D
La acción de mejora finaliza el 31 de Diciembre  de 2024
No se evidenció avance.
Por lo tanto, no se dio cumplimiento a la acción establecida en el Plan de Mejoramiento quedando la acción VENCIDA</v>
      </c>
      <c r="X141" s="61">
        <f>+IFERROR(VLOOKUP($M141,ACTIVIDADES!$B$9:$Q$494,12,0),"")</f>
        <v>0</v>
      </c>
      <c r="Y141" s="52">
        <f>+IFERROR(VLOOKUP($M141,ACTIVIDADES!$B$9:$Q$494,13,0),"")</f>
        <v>46153</v>
      </c>
      <c r="Z141" s="53" t="str">
        <f>+IFERROR(VLOOKUP($M141,ACTIVIDADES!$B$9:$Q$494,14,0),"")</f>
        <v>No se evidencian soportes de la actividad</v>
      </c>
      <c r="AA141" s="49">
        <f>+IFERROR(VLOOKUP($M141,ACTIVIDADES!$B$9:$Q$494,15,0),"")</f>
        <v>0</v>
      </c>
      <c r="AB141" s="54" t="str">
        <f>+IFERROR(VLOOKUP($M141,ACTIVIDADES!$B$9:$Q$494,16,0),"")</f>
        <v>VENCIDO</v>
      </c>
      <c r="AC141" s="144">
        <v>46157</v>
      </c>
      <c r="AD141" s="29">
        <v>0</v>
      </c>
      <c r="AE141" s="30" t="s">
        <v>3741</v>
      </c>
      <c r="AF141" s="29" t="s">
        <v>581</v>
      </c>
      <c r="AG141" s="29" t="s">
        <v>3737</v>
      </c>
      <c r="AH141" s="29" t="s">
        <v>3737</v>
      </c>
      <c r="AI141" s="29" t="s">
        <v>3737</v>
      </c>
      <c r="AJ141" s="55">
        <f>+IFERROR(VLOOKUP($M141,ACTIVIDADES!$B$9:$T$494,17,0),"")</f>
        <v>0</v>
      </c>
      <c r="AK141" s="80" t="str">
        <f>+IFERROR(VLOOKUP($M141,ACTIVIDADES!$B$9:$T$494,18,0),"")</f>
        <v>Acción establecida en el Plan de Mejoramiento suscrito el 23 de agosto de 2023,  como resultado de la denuncia 2022-252859-82111-D
La acción de mejora finaliza el 31 de Diciembre  de 2024
No se evidenció avance.
Por lo tanto, no se dio cumplimiento a la acción establecida en el Plan de Mejoramiento quedando la acción VENCIDA</v>
      </c>
      <c r="AL141" s="80">
        <f>+IFERROR(VLOOKUP($M141,ACTIVIDADES!$B$9:$T$494,19,0),"")</f>
        <v>0</v>
      </c>
      <c r="AM141" s="55" t="str">
        <f>+IFERROR(VLOOKUP($M141,ACTIVIDADES!$B$9:$X$495,20,0),0)</f>
        <v>11/07/206</v>
      </c>
      <c r="AN141" s="55" t="str">
        <f>+IFERROR(VLOOKUP($M141,ACTIVIDADES!$B$9:$X$495,21,0),0)</f>
        <v>No se evidencian soportes de la actividad</v>
      </c>
      <c r="AO141" s="55">
        <f>+IFERROR(VLOOKUP($M141,ACTIVIDADES!$B$9:$X$495,22,0),0)</f>
        <v>0</v>
      </c>
      <c r="AP141" s="148" t="str">
        <f>+IFERROR(VLOOKUP($M141,ACTIVIDADES!$B$9:$X$495,23,0),0)</f>
        <v>VENCIDO</v>
      </c>
      <c r="AQ141" s="88">
        <v>46230</v>
      </c>
      <c r="AR141" s="55">
        <v>0</v>
      </c>
      <c r="AS141" s="55" t="s">
        <v>5838</v>
      </c>
      <c r="AT141" s="29" t="s">
        <v>581</v>
      </c>
      <c r="AU141" s="57" t="s">
        <v>3639</v>
      </c>
      <c r="AV141" s="193" t="s">
        <v>3639</v>
      </c>
      <c r="AW141" s="193" t="s">
        <v>3639</v>
      </c>
      <c r="AX141" s="57" t="s">
        <v>4244</v>
      </c>
      <c r="AY141" s="176" t="str">
        <f t="shared" si="10"/>
        <v>VENCIDAS</v>
      </c>
      <c r="AZ141" s="55" t="str">
        <f>+IFERROR(VLOOKUP($M141,ACTIVIDADES!$B$9:$T$494,25,0),"")</f>
        <v/>
      </c>
      <c r="BA141" s="55" t="str">
        <f>+IFERROR(VLOOKUP($M141,ACTIVIDADES!$B$9:$T$494,26,0),"")</f>
        <v/>
      </c>
      <c r="BB141" s="55" t="str">
        <f>+IFERROR(VLOOKUP($M141,ACTIVIDADES!$B$9:$T$494,27,0),"")</f>
        <v/>
      </c>
      <c r="BC141" s="55" t="str">
        <f>+IFERROR(VLOOKUP($M141,ACTIVIDADES!$B$9:$T$494,28,0),"")</f>
        <v/>
      </c>
      <c r="BD141" s="55" t="str">
        <f>+IFERROR(VLOOKUP($M141,ACTIVIDADES!$B$9:$T$494,29,0),"")</f>
        <v/>
      </c>
      <c r="BE141" s="55" t="str">
        <f>+IFERROR(VLOOKUP($M141,ACTIVIDADES!$B$9:$T$494,30,0),"")</f>
        <v/>
      </c>
      <c r="BF141" s="58"/>
      <c r="BG141" s="58"/>
      <c r="BH141" s="59"/>
      <c r="BI141" s="59" t="s">
        <v>580</v>
      </c>
      <c r="BJ141" s="60" t="s">
        <v>3635</v>
      </c>
      <c r="BK141" s="61" t="s">
        <v>593</v>
      </c>
      <c r="BL141" s="62"/>
      <c r="BM141" s="55" t="str">
        <f>+IFERROR(VLOOKUP($M141,ACTIVIDADES!$B$9:$T$494,31,0),"")</f>
        <v/>
      </c>
      <c r="BN141" s="55" t="str">
        <f>+IFERROR(VLOOKUP($M141,ACTIVIDADES!$B$9:$T$494,32,0),"")</f>
        <v/>
      </c>
      <c r="BO141" s="55" t="str">
        <f>+IFERROR(VLOOKUP($M141,ACTIVIDADES!$B$9:$T$494,33,0),"")</f>
        <v/>
      </c>
      <c r="BP141" s="55" t="str">
        <f>+IFERROR(VLOOKUP($M141,ACTIVIDADES!$B$9:$T$494,34,0),"")</f>
        <v/>
      </c>
      <c r="BQ141" s="55" t="str">
        <f>+IFERROR(VLOOKUP($M141,ACTIVIDADES!$B$9:$T$494,35,0),"")</f>
        <v/>
      </c>
      <c r="BR141" s="55" t="str">
        <f>+IFERROR(VLOOKUP($M141,ACTIVIDADES!$B$9:$T$494,36,0),"")</f>
        <v/>
      </c>
      <c r="BS141" s="55" t="str">
        <f>+IFERROR(VLOOKUP($M141,ACTIVIDADES!$B$9:$T$494,37,0),"")</f>
        <v/>
      </c>
      <c r="BT141" s="58"/>
      <c r="BU141" s="58"/>
      <c r="BV141" s="59"/>
      <c r="BW141" s="59" t="s">
        <v>580</v>
      </c>
      <c r="BX141" s="60" t="s">
        <v>3635</v>
      </c>
      <c r="BY141" s="61" t="s">
        <v>593</v>
      </c>
      <c r="BZ141" s="62"/>
      <c r="CA141" s="7"/>
      <c r="CB141" s="7"/>
      <c r="CC141" s="7"/>
      <c r="CD141" s="7"/>
      <c r="CE141" s="7"/>
      <c r="CF141" s="7"/>
      <c r="CG141" s="7"/>
      <c r="CH141" s="7"/>
      <c r="CI141" s="7"/>
      <c r="CJ141" s="7"/>
      <c r="CK141" s="7"/>
      <c r="CL141" s="7"/>
      <c r="CM141" s="7"/>
      <c r="CN141" s="7"/>
      <c r="CO141" s="7"/>
      <c r="CP141" s="7"/>
      <c r="CQ141" s="7"/>
    </row>
    <row r="142" spans="1:95" s="8" customFormat="1" ht="93" customHeight="1" x14ac:dyDescent="0.35">
      <c r="A142" s="40">
        <f t="shared" si="7"/>
        <v>134</v>
      </c>
      <c r="B142" s="40" t="s">
        <v>536</v>
      </c>
      <c r="C142" s="40">
        <v>2022</v>
      </c>
      <c r="D142" s="40" t="s">
        <v>3734</v>
      </c>
      <c r="E142" s="323"/>
      <c r="F142" s="40" t="s">
        <v>936</v>
      </c>
      <c r="G142" s="363" t="s">
        <v>540</v>
      </c>
      <c r="H142" s="42" t="s">
        <v>4372</v>
      </c>
      <c r="I142" s="42"/>
      <c r="J142" s="43" t="s">
        <v>4373</v>
      </c>
      <c r="K142" s="43" t="s">
        <v>4373</v>
      </c>
      <c r="L142" s="44" t="s">
        <v>4374</v>
      </c>
      <c r="M142" s="63" t="s">
        <v>3070</v>
      </c>
      <c r="N142" s="64" t="s">
        <v>5634</v>
      </c>
      <c r="O142" s="63" t="s">
        <v>1993</v>
      </c>
      <c r="P142" s="63">
        <v>2</v>
      </c>
      <c r="Q142" s="65">
        <v>45280</v>
      </c>
      <c r="R142" s="65">
        <v>45657</v>
      </c>
      <c r="S142" s="66">
        <f t="shared" si="9"/>
        <v>55.649999999999991</v>
      </c>
      <c r="T142" s="63" t="s">
        <v>609</v>
      </c>
      <c r="U142" s="63" t="s">
        <v>1164</v>
      </c>
      <c r="V142" s="49">
        <f>+IFERROR(VLOOKUP($M142,ACTIVIDADES!$B$9:$Q$494,10,0),"")</f>
        <v>0</v>
      </c>
      <c r="W142" s="50" t="str">
        <f>+IFERROR(VLOOKUP($M142,ACTIVIDADES!$B$9:$Q$494,11,0)," ")</f>
        <v>Indicador no cumplido; actualmente se trabaja en la incorporación del punto de control dentro del procedimiento y el formato correspondiente.</v>
      </c>
      <c r="X142" s="61">
        <f>+IFERROR(VLOOKUP($M142,ACTIVIDADES!$B$9:$Q$494,12,0),"")</f>
        <v>0</v>
      </c>
      <c r="Y142" s="52">
        <f>+IFERROR(VLOOKUP($M142,ACTIVIDADES!$B$9:$Q$494,13,0),"")</f>
        <v>46153</v>
      </c>
      <c r="Z142" s="53" t="str">
        <f>+IFERROR(VLOOKUP($M142,ACTIVIDADES!$B$9:$Q$494,14,0),"")</f>
        <v>No se evidencian soportes de la actividad</v>
      </c>
      <c r="AA142" s="49">
        <f>+IFERROR(VLOOKUP($M142,ACTIVIDADES!$B$9:$Q$494,15,0),"")</f>
        <v>0</v>
      </c>
      <c r="AB142" s="54" t="str">
        <f>+IFERROR(VLOOKUP($M142,ACTIVIDADES!$B$9:$Q$494,16,0),"")</f>
        <v>VENCIDO</v>
      </c>
      <c r="AC142" s="144">
        <v>46171</v>
      </c>
      <c r="AD142" s="29">
        <v>0</v>
      </c>
      <c r="AE142" s="30" t="s">
        <v>3741</v>
      </c>
      <c r="AF142" s="29" t="s">
        <v>581</v>
      </c>
      <c r="AG142" s="29" t="s">
        <v>3737</v>
      </c>
      <c r="AH142" s="29" t="s">
        <v>3737</v>
      </c>
      <c r="AI142" s="29" t="s">
        <v>3737</v>
      </c>
      <c r="AJ142" s="55">
        <f>+IFERROR(VLOOKUP($M142,ACTIVIDADES!$B$9:$T$494,17,0),"")</f>
        <v>0</v>
      </c>
      <c r="AK142" s="80" t="str">
        <f>+IFERROR(VLOOKUP($M142,ACTIVIDADES!$B$9:$T$494,18,0),"")</f>
        <v>Indicador no cumplido; actualmente se trabaja en la incorporación del punto de control dentro del procedimiento y el formato correspondiente.</v>
      </c>
      <c r="AL142" s="80">
        <f>+IFERROR(VLOOKUP($M142,ACTIVIDADES!$B$9:$T$494,19,0),"")</f>
        <v>0</v>
      </c>
      <c r="AM142" s="55" t="str">
        <f>+IFERROR(VLOOKUP($M142,ACTIVIDADES!$B$9:$X$495,20,0),0)</f>
        <v>11/07/206</v>
      </c>
      <c r="AN142" s="55" t="str">
        <f>+IFERROR(VLOOKUP($M142,ACTIVIDADES!$B$9:$X$495,21,0),0)</f>
        <v>No se evidencian soportes de la actividad</v>
      </c>
      <c r="AO142" s="55">
        <f>+IFERROR(VLOOKUP($M142,ACTIVIDADES!$B$9:$X$495,22,0),0)</f>
        <v>0</v>
      </c>
      <c r="AP142" s="148" t="str">
        <f>+IFERROR(VLOOKUP($M142,ACTIVIDADES!$B$9:$X$495,23,0),0)</f>
        <v>VENCIDO</v>
      </c>
      <c r="AQ142" s="88">
        <v>46230</v>
      </c>
      <c r="AR142" s="55">
        <v>0</v>
      </c>
      <c r="AS142" s="55" t="s">
        <v>5838</v>
      </c>
      <c r="AT142" s="29" t="s">
        <v>581</v>
      </c>
      <c r="AU142" s="57" t="s">
        <v>3639</v>
      </c>
      <c r="AV142" s="193" t="s">
        <v>3639</v>
      </c>
      <c r="AW142" s="193" t="s">
        <v>3639</v>
      </c>
      <c r="AX142" s="57" t="s">
        <v>4244</v>
      </c>
      <c r="AY142" s="176" t="str">
        <f t="shared" si="10"/>
        <v>VENCIDAS</v>
      </c>
      <c r="AZ142" s="55" t="str">
        <f>+IFERROR(VLOOKUP($M142,ACTIVIDADES!$B$9:$T$494,25,0),"")</f>
        <v/>
      </c>
      <c r="BA142" s="55" t="str">
        <f>+IFERROR(VLOOKUP($M142,ACTIVIDADES!$B$9:$T$494,26,0),"")</f>
        <v/>
      </c>
      <c r="BB142" s="55" t="str">
        <f>+IFERROR(VLOOKUP($M142,ACTIVIDADES!$B$9:$T$494,27,0),"")</f>
        <v/>
      </c>
      <c r="BC142" s="55" t="str">
        <f>+IFERROR(VLOOKUP($M142,ACTIVIDADES!$B$9:$T$494,28,0),"")</f>
        <v/>
      </c>
      <c r="BD142" s="55" t="str">
        <f>+IFERROR(VLOOKUP($M142,ACTIVIDADES!$B$9:$T$494,29,0),"")</f>
        <v/>
      </c>
      <c r="BE142" s="55" t="str">
        <f>+IFERROR(VLOOKUP($M142,ACTIVIDADES!$B$9:$T$494,30,0),"")</f>
        <v/>
      </c>
      <c r="BF142" s="58"/>
      <c r="BG142" s="58"/>
      <c r="BH142" s="59"/>
      <c r="BI142" s="59" t="s">
        <v>580</v>
      </c>
      <c r="BJ142" s="60" t="s">
        <v>3635</v>
      </c>
      <c r="BK142" s="61" t="s">
        <v>593</v>
      </c>
      <c r="BL142" s="62"/>
      <c r="BM142" s="55" t="str">
        <f>+IFERROR(VLOOKUP($M142,ACTIVIDADES!$B$9:$T$494,31,0),"")</f>
        <v/>
      </c>
      <c r="BN142" s="55" t="str">
        <f>+IFERROR(VLOOKUP($M142,ACTIVIDADES!$B$9:$T$494,32,0),"")</f>
        <v/>
      </c>
      <c r="BO142" s="55" t="str">
        <f>+IFERROR(VLOOKUP($M142,ACTIVIDADES!$B$9:$T$494,33,0),"")</f>
        <v/>
      </c>
      <c r="BP142" s="55" t="str">
        <f>+IFERROR(VLOOKUP($M142,ACTIVIDADES!$B$9:$T$494,34,0),"")</f>
        <v/>
      </c>
      <c r="BQ142" s="55" t="str">
        <f>+IFERROR(VLOOKUP($M142,ACTIVIDADES!$B$9:$T$494,35,0),"")</f>
        <v/>
      </c>
      <c r="BR142" s="55" t="str">
        <f>+IFERROR(VLOOKUP($M142,ACTIVIDADES!$B$9:$T$494,36,0),"")</f>
        <v/>
      </c>
      <c r="BS142" s="55" t="str">
        <f>+IFERROR(VLOOKUP($M142,ACTIVIDADES!$B$9:$T$494,37,0),"")</f>
        <v/>
      </c>
      <c r="BT142" s="58"/>
      <c r="BU142" s="58"/>
      <c r="BV142" s="59"/>
      <c r="BW142" s="59" t="s">
        <v>580</v>
      </c>
      <c r="BX142" s="60" t="s">
        <v>3635</v>
      </c>
      <c r="BY142" s="61" t="s">
        <v>593</v>
      </c>
      <c r="BZ142" s="62"/>
      <c r="CA142" s="7"/>
      <c r="CB142" s="7"/>
      <c r="CC142" s="7"/>
      <c r="CD142" s="7"/>
      <c r="CE142" s="7"/>
      <c r="CF142" s="7"/>
      <c r="CG142" s="7"/>
      <c r="CH142" s="7"/>
      <c r="CI142" s="7"/>
      <c r="CJ142" s="7"/>
      <c r="CK142" s="7"/>
      <c r="CL142" s="7"/>
      <c r="CM142" s="7"/>
      <c r="CN142" s="7"/>
      <c r="CO142" s="7"/>
      <c r="CP142" s="7"/>
      <c r="CQ142" s="7"/>
    </row>
    <row r="143" spans="1:95" customFormat="1" ht="93" customHeight="1" x14ac:dyDescent="0.35">
      <c r="A143" s="40">
        <f t="shared" si="7"/>
        <v>135</v>
      </c>
      <c r="B143" s="40" t="s">
        <v>536</v>
      </c>
      <c r="C143" s="40">
        <v>2022</v>
      </c>
      <c r="D143" s="40" t="s">
        <v>3734</v>
      </c>
      <c r="E143" s="323"/>
      <c r="F143" s="40" t="s">
        <v>936</v>
      </c>
      <c r="G143" s="363" t="s">
        <v>540</v>
      </c>
      <c r="H143" s="42" t="s">
        <v>4375</v>
      </c>
      <c r="I143" s="42"/>
      <c r="J143" s="43" t="s">
        <v>4373</v>
      </c>
      <c r="K143" s="43" t="s">
        <v>4373</v>
      </c>
      <c r="L143" s="44" t="s">
        <v>4374</v>
      </c>
      <c r="M143" s="63" t="s">
        <v>3073</v>
      </c>
      <c r="N143" s="64" t="s">
        <v>3074</v>
      </c>
      <c r="O143" s="63" t="s">
        <v>3075</v>
      </c>
      <c r="P143" s="63">
        <v>1</v>
      </c>
      <c r="Q143" s="65">
        <v>45280</v>
      </c>
      <c r="R143" s="65">
        <v>45657</v>
      </c>
      <c r="S143" s="66">
        <f t="shared" si="9"/>
        <v>55.649999999999991</v>
      </c>
      <c r="T143" s="63" t="s">
        <v>609</v>
      </c>
      <c r="U143" s="63" t="s">
        <v>1164</v>
      </c>
      <c r="V143" s="49">
        <f>+IFERROR(VLOOKUP($M143,ACTIVIDADES!$B$9:$Q$494,10,0),"")</f>
        <v>0</v>
      </c>
      <c r="W143" s="50" t="str">
        <f>+IFERROR(VLOOKUP($M143,ACTIVIDADES!$B$9:$Q$494,11,0)," ")</f>
        <v xml:space="preserve">Acción establecida en el Plan de Mejoramiento suscrito el 12 de enero de 2024 como resultado de la auditoría realizada a la vigencia 2022.
La acción de mejora finaliza el 31 de diciembre de 2024
No se evidenció avance.
Por lo tanto, no se dio cumplimiento a la acción establecida en el Plan de Mejoramiento quedando VENCIDA.
</v>
      </c>
      <c r="X143" s="61">
        <f>+IFERROR(VLOOKUP($M143,ACTIVIDADES!$B$9:$Q$494,12,0),"")</f>
        <v>0</v>
      </c>
      <c r="Y143" s="52">
        <f>+IFERROR(VLOOKUP($M143,ACTIVIDADES!$B$9:$Q$494,13,0),"")</f>
        <v>46153</v>
      </c>
      <c r="Z143" s="53" t="str">
        <f>+IFERROR(VLOOKUP($M143,ACTIVIDADES!$B$9:$Q$494,14,0),"")</f>
        <v>No se evidencian soportes de la actividad</v>
      </c>
      <c r="AA143" s="49">
        <f>+IFERROR(VLOOKUP($M143,ACTIVIDADES!$B$9:$Q$494,15,0),"")</f>
        <v>0</v>
      </c>
      <c r="AB143" s="54" t="str">
        <f>+IFERROR(VLOOKUP($M143,ACTIVIDADES!$B$9:$Q$494,16,0),"")</f>
        <v>VENCIDO</v>
      </c>
      <c r="AC143" s="144">
        <v>46157</v>
      </c>
      <c r="AD143" s="29">
        <v>0</v>
      </c>
      <c r="AE143" s="30" t="s">
        <v>3741</v>
      </c>
      <c r="AF143" s="29" t="s">
        <v>581</v>
      </c>
      <c r="AG143" s="29" t="s">
        <v>3737</v>
      </c>
      <c r="AH143" s="29" t="s">
        <v>3737</v>
      </c>
      <c r="AI143" s="29" t="s">
        <v>3737</v>
      </c>
      <c r="AJ143" s="55">
        <f>+IFERROR(VLOOKUP($M143,ACTIVIDADES!$B$9:$T$494,17,0),"")</f>
        <v>0</v>
      </c>
      <c r="AK143" s="80" t="str">
        <f>+IFERROR(VLOOKUP($M143,ACTIVIDADES!$B$9:$T$494,18,0),"")</f>
        <v xml:space="preserve">Acción establecida en el Plan de Mejoramiento suscrito el 12 de enero de 2024 como resultado de la auditoría realizada a la vigencia 2022.
La acción de mejora finaliza el 31 de diciembre de 2024
No se evidenció avance.
Por lo tanto, no se dio cumplimiento a la acción establecida en el Plan de Mejoramiento quedando VENCIDA.
</v>
      </c>
      <c r="AL143" s="80">
        <f>+IFERROR(VLOOKUP($M143,ACTIVIDADES!$B$9:$T$494,19,0),"")</f>
        <v>0</v>
      </c>
      <c r="AM143" s="55" t="str">
        <f>+IFERROR(VLOOKUP($M143,ACTIVIDADES!$B$9:$X$495,20,0),0)</f>
        <v>11/07/206</v>
      </c>
      <c r="AN143" s="55" t="str">
        <f>+IFERROR(VLOOKUP($M143,ACTIVIDADES!$B$9:$X$495,21,0),0)</f>
        <v>No se evidencian soportes de la actividad</v>
      </c>
      <c r="AO143" s="55">
        <f>+IFERROR(VLOOKUP($M143,ACTIVIDADES!$B$9:$X$495,22,0),0)</f>
        <v>0</v>
      </c>
      <c r="AP143" s="148" t="str">
        <f>+IFERROR(VLOOKUP($M143,ACTIVIDADES!$B$9:$X$495,23,0),0)</f>
        <v>VENCIDO</v>
      </c>
      <c r="AQ143" s="88">
        <v>46230</v>
      </c>
      <c r="AR143" s="55">
        <v>0</v>
      </c>
      <c r="AS143" s="55" t="s">
        <v>5838</v>
      </c>
      <c r="AT143" s="29" t="s">
        <v>581</v>
      </c>
      <c r="AU143" s="57" t="s">
        <v>3639</v>
      </c>
      <c r="AV143" s="193" t="s">
        <v>3639</v>
      </c>
      <c r="AW143" s="193" t="s">
        <v>3639</v>
      </c>
      <c r="AX143" s="57" t="s">
        <v>4244</v>
      </c>
      <c r="AY143" s="176" t="str">
        <f t="shared" si="10"/>
        <v>VENCIDAS</v>
      </c>
      <c r="AZ143" s="55" t="str">
        <f>+IFERROR(VLOOKUP($M143,ACTIVIDADES!$B$9:$T$494,25,0),"")</f>
        <v/>
      </c>
      <c r="BA143" s="55" t="str">
        <f>+IFERROR(VLOOKUP($M143,ACTIVIDADES!$B$9:$T$494,26,0),"")</f>
        <v/>
      </c>
      <c r="BB143" s="55" t="str">
        <f>+IFERROR(VLOOKUP($M143,ACTIVIDADES!$B$9:$T$494,27,0),"")</f>
        <v/>
      </c>
      <c r="BC143" s="55" t="str">
        <f>+IFERROR(VLOOKUP($M143,ACTIVIDADES!$B$9:$T$494,28,0),"")</f>
        <v/>
      </c>
      <c r="BD143" s="55" t="str">
        <f>+IFERROR(VLOOKUP($M143,ACTIVIDADES!$B$9:$T$494,29,0),"")</f>
        <v/>
      </c>
      <c r="BE143" s="55" t="str">
        <f>+IFERROR(VLOOKUP($M143,ACTIVIDADES!$B$9:$T$494,30,0),"")</f>
        <v/>
      </c>
      <c r="BF143" s="58"/>
      <c r="BG143" s="58"/>
      <c r="BH143" s="59"/>
      <c r="BI143" s="59" t="s">
        <v>580</v>
      </c>
      <c r="BJ143" s="60" t="s">
        <v>3635</v>
      </c>
      <c r="BK143" s="61" t="s">
        <v>593</v>
      </c>
      <c r="BL143" s="62"/>
      <c r="BM143" s="55" t="str">
        <f>+IFERROR(VLOOKUP($M143,ACTIVIDADES!$B$9:$T$494,31,0),"")</f>
        <v/>
      </c>
      <c r="BN143" s="55" t="str">
        <f>+IFERROR(VLOOKUP($M143,ACTIVIDADES!$B$9:$T$494,32,0),"")</f>
        <v/>
      </c>
      <c r="BO143" s="55" t="str">
        <f>+IFERROR(VLOOKUP($M143,ACTIVIDADES!$B$9:$T$494,33,0),"")</f>
        <v/>
      </c>
      <c r="BP143" s="55" t="str">
        <f>+IFERROR(VLOOKUP($M143,ACTIVIDADES!$B$9:$T$494,34,0),"")</f>
        <v/>
      </c>
      <c r="BQ143" s="55" t="str">
        <f>+IFERROR(VLOOKUP($M143,ACTIVIDADES!$B$9:$T$494,35,0),"")</f>
        <v/>
      </c>
      <c r="BR143" s="55" t="str">
        <f>+IFERROR(VLOOKUP($M143,ACTIVIDADES!$B$9:$T$494,36,0),"")</f>
        <v/>
      </c>
      <c r="BS143" s="55" t="str">
        <f>+IFERROR(VLOOKUP($M143,ACTIVIDADES!$B$9:$T$494,37,0),"")</f>
        <v/>
      </c>
      <c r="BT143" s="58"/>
      <c r="BU143" s="58"/>
      <c r="BV143" s="59"/>
      <c r="BW143" s="59" t="s">
        <v>580</v>
      </c>
      <c r="BX143" s="60" t="s">
        <v>3635</v>
      </c>
      <c r="BY143" s="61" t="s">
        <v>593</v>
      </c>
      <c r="BZ143" s="62"/>
      <c r="CA143" s="7"/>
      <c r="CB143" s="7"/>
      <c r="CC143" s="7"/>
      <c r="CD143" s="7"/>
      <c r="CE143" s="7"/>
      <c r="CF143" s="7"/>
      <c r="CG143" s="7"/>
      <c r="CH143" s="7"/>
      <c r="CI143" s="7"/>
      <c r="CJ143" s="7"/>
      <c r="CK143" s="7"/>
      <c r="CL143" s="7"/>
      <c r="CM143" s="7"/>
      <c r="CN143" s="7"/>
      <c r="CO143" s="7"/>
      <c r="CP143" s="7"/>
      <c r="CQ143" s="7"/>
    </row>
    <row r="144" spans="1:95" s="8" customFormat="1" ht="93" customHeight="1" x14ac:dyDescent="0.35">
      <c r="A144" s="40">
        <f t="shared" si="7"/>
        <v>136</v>
      </c>
      <c r="B144" s="40" t="s">
        <v>536</v>
      </c>
      <c r="C144" s="40">
        <v>2022</v>
      </c>
      <c r="D144" s="40" t="s">
        <v>3734</v>
      </c>
      <c r="E144" s="323"/>
      <c r="F144" s="40" t="s">
        <v>937</v>
      </c>
      <c r="G144" s="363" t="s">
        <v>540</v>
      </c>
      <c r="H144" s="41" t="s">
        <v>4376</v>
      </c>
      <c r="I144" s="42"/>
      <c r="J144" s="43" t="s">
        <v>5249</v>
      </c>
      <c r="K144" s="43" t="s">
        <v>5249</v>
      </c>
      <c r="L144" s="44" t="s">
        <v>4377</v>
      </c>
      <c r="M144" s="63" t="s">
        <v>2800</v>
      </c>
      <c r="N144" s="64" t="s">
        <v>5635</v>
      </c>
      <c r="O144" s="63" t="s">
        <v>2802</v>
      </c>
      <c r="P144" s="63">
        <v>1</v>
      </c>
      <c r="Q144" s="65">
        <v>45280</v>
      </c>
      <c r="R144" s="65">
        <v>45656</v>
      </c>
      <c r="S144" s="66">
        <f t="shared" si="9"/>
        <v>55.499999999999993</v>
      </c>
      <c r="T144" s="63" t="s">
        <v>589</v>
      </c>
      <c r="U144" s="63" t="s">
        <v>1164</v>
      </c>
      <c r="V144" s="49">
        <f>+IFERROR(VLOOKUP($M144,ACTIVIDADES!$B$9:$Q$494,10,0),"")</f>
        <v>0</v>
      </c>
      <c r="W144" s="50" t="str">
        <f>+IFERROR(VLOOKUP($M144,ACTIVIDADES!$B$9:$Q$494,11,0)," ")</f>
        <v xml:space="preserve">En proceso de buscar información </v>
      </c>
      <c r="X144" s="51" t="str">
        <f>+IFERROR(VLOOKUP($M144,ACTIVIDADES!$B$9:$Q$494,12,0),"")</f>
        <v>https://dnbcgovco-my.sharepoint.com/:f:/g/personal/planeacion_dnbc_gov_co/IgAoZQ3TzzZXS4Vt5lyJgf53AXmL72HLTHxtgQ0CzcKDfGM?e=05EHSu</v>
      </c>
      <c r="Y144" s="52">
        <f>+IFERROR(VLOOKUP($M144,ACTIVIDADES!$B$9:$Q$494,13,0),"")</f>
        <v>46153</v>
      </c>
      <c r="Z144" s="53" t="str">
        <f>+IFERROR(VLOOKUP($M144,ACTIVIDADES!$B$9:$Q$494,14,0),"")</f>
        <v>No se evidencia avance para el periodo</v>
      </c>
      <c r="AA144" s="49">
        <f>+IFERROR(VLOOKUP($M144,ACTIVIDADES!$B$9:$Q$494,15,0),"")</f>
        <v>0</v>
      </c>
      <c r="AB144" s="54" t="str">
        <f>+IFERROR(VLOOKUP($M144,ACTIVIDADES!$B$9:$Q$494,16,0),"")</f>
        <v>VENCIDO</v>
      </c>
      <c r="AC144" s="144">
        <v>46171</v>
      </c>
      <c r="AD144" s="28">
        <v>0</v>
      </c>
      <c r="AE144" s="29" t="s">
        <v>3741</v>
      </c>
      <c r="AF144" s="29" t="s">
        <v>581</v>
      </c>
      <c r="AG144" s="29" t="s">
        <v>3737</v>
      </c>
      <c r="AH144" s="29" t="s">
        <v>593</v>
      </c>
      <c r="AI144" s="29" t="s">
        <v>3752</v>
      </c>
      <c r="AJ144" s="55">
        <f>+IFERROR(VLOOKUP($M144,ACTIVIDADES!$B$9:$T$494,17,0),"")</f>
        <v>0</v>
      </c>
      <c r="AK144" s="80" t="str">
        <f>+IFERROR(VLOOKUP($M144,ACTIVIDADES!$B$9:$T$494,18,0),"")</f>
        <v>Se envía correo solicitando información del Sotfware</v>
      </c>
      <c r="AL144" s="80" t="str">
        <f>+IFERROR(VLOOKUP($M144,ACTIVIDADES!$B$9:$T$494,19,0),"")</f>
        <v>https://dnbcgovco-my.sharepoint.com/:f:/g/personal/planeacion_dnbc_gov_co/IgCgjll3ZeuPQrnVyysNl5SWAQlijfEGXDbjGGrIBuz36zw?e=PEguKc</v>
      </c>
      <c r="AM144" s="55">
        <f>+IFERROR(VLOOKUP($M144,ACTIVIDADES!$B$9:$X$495,20,0),0)</f>
        <v>46214</v>
      </c>
      <c r="AN144" s="55" t="str">
        <f>+IFERROR(VLOOKUP($M144,ACTIVIDADES!$B$9:$X$495,21,0),0)</f>
        <v>No se entregan soportes de avances en la actividad</v>
      </c>
      <c r="AO144" s="55">
        <f>+IFERROR(VLOOKUP($M144,ACTIVIDADES!$B$9:$X$495,22,0),0)</f>
        <v>0</v>
      </c>
      <c r="AP144" s="145" t="str">
        <f>+IFERROR(VLOOKUP($M144,ACTIVIDADES!$B$9:$X$495,23,0),0)</f>
        <v>EN EJECUCIÓN</v>
      </c>
      <c r="AQ144" s="129">
        <v>46230</v>
      </c>
      <c r="AR144" s="172">
        <v>0.1</v>
      </c>
      <c r="AS144" s="130" t="s">
        <v>5839</v>
      </c>
      <c r="AT144" s="29" t="s">
        <v>580</v>
      </c>
      <c r="AU144" s="57" t="s">
        <v>3639</v>
      </c>
      <c r="AV144" s="193" t="s">
        <v>3639</v>
      </c>
      <c r="AW144" s="193" t="s">
        <v>3639</v>
      </c>
      <c r="AX144" s="57" t="s">
        <v>4259</v>
      </c>
      <c r="AY144" s="176" t="str">
        <f t="shared" si="10"/>
        <v>SIN INICIAR</v>
      </c>
      <c r="AZ144" s="55" t="str">
        <f>+IFERROR(VLOOKUP($M144,ACTIVIDADES!$B$9:$T$494,25,0),"")</f>
        <v/>
      </c>
      <c r="BA144" s="55" t="str">
        <f>+IFERROR(VLOOKUP($M144,ACTIVIDADES!$B$9:$T$494,26,0),"")</f>
        <v/>
      </c>
      <c r="BB144" s="55" t="str">
        <f>+IFERROR(VLOOKUP($M144,ACTIVIDADES!$B$9:$T$494,27,0),"")</f>
        <v/>
      </c>
      <c r="BC144" s="55" t="str">
        <f>+IFERROR(VLOOKUP($M144,ACTIVIDADES!$B$9:$T$494,28,0),"")</f>
        <v/>
      </c>
      <c r="BD144" s="55" t="str">
        <f>+IFERROR(VLOOKUP($M144,ACTIVIDADES!$B$9:$T$494,29,0),"")</f>
        <v/>
      </c>
      <c r="BE144" s="55" t="str">
        <f>+IFERROR(VLOOKUP($M144,ACTIVIDADES!$B$9:$T$494,30,0),"")</f>
        <v/>
      </c>
      <c r="BF144" s="58"/>
      <c r="BG144" s="58"/>
      <c r="BH144" s="59"/>
      <c r="BI144" s="59" t="s">
        <v>580</v>
      </c>
      <c r="BJ144" s="60" t="s">
        <v>3635</v>
      </c>
      <c r="BK144" s="61" t="s">
        <v>593</v>
      </c>
      <c r="BL144" s="62"/>
      <c r="BM144" s="55" t="str">
        <f>+IFERROR(VLOOKUP($M144,ACTIVIDADES!$B$9:$T$494,31,0),"")</f>
        <v/>
      </c>
      <c r="BN144" s="55" t="str">
        <f>+IFERROR(VLOOKUP($M144,ACTIVIDADES!$B$9:$T$494,32,0),"")</f>
        <v/>
      </c>
      <c r="BO144" s="55" t="str">
        <f>+IFERROR(VLOOKUP($M144,ACTIVIDADES!$B$9:$T$494,33,0),"")</f>
        <v/>
      </c>
      <c r="BP144" s="55" t="str">
        <f>+IFERROR(VLOOKUP($M144,ACTIVIDADES!$B$9:$T$494,34,0),"")</f>
        <v/>
      </c>
      <c r="BQ144" s="55" t="str">
        <f>+IFERROR(VLOOKUP($M144,ACTIVIDADES!$B$9:$T$494,35,0),"")</f>
        <v/>
      </c>
      <c r="BR144" s="55" t="str">
        <f>+IFERROR(VLOOKUP($M144,ACTIVIDADES!$B$9:$T$494,36,0),"")</f>
        <v/>
      </c>
      <c r="BS144" s="55" t="str">
        <f>+IFERROR(VLOOKUP($M144,ACTIVIDADES!$B$9:$T$494,37,0),"")</f>
        <v/>
      </c>
      <c r="BT144" s="58"/>
      <c r="BU144" s="58"/>
      <c r="BV144" s="59"/>
      <c r="BW144" s="59" t="s">
        <v>580</v>
      </c>
      <c r="BX144" s="60" t="s">
        <v>3635</v>
      </c>
      <c r="BY144" s="61" t="s">
        <v>593</v>
      </c>
      <c r="BZ144" s="62"/>
      <c r="CA144" s="7"/>
      <c r="CB144" s="7"/>
      <c r="CC144" s="7"/>
      <c r="CD144" s="7"/>
      <c r="CE144" s="7"/>
      <c r="CF144" s="7"/>
      <c r="CG144" s="7"/>
      <c r="CH144" s="7"/>
      <c r="CI144" s="7"/>
      <c r="CJ144" s="7"/>
      <c r="CK144" s="7"/>
      <c r="CL144" s="7"/>
      <c r="CM144" s="7"/>
      <c r="CN144" s="7"/>
      <c r="CO144" s="7"/>
      <c r="CP144" s="7"/>
      <c r="CQ144" s="7"/>
    </row>
    <row r="145" spans="1:95" customFormat="1" ht="93" customHeight="1" x14ac:dyDescent="0.35">
      <c r="A145" s="40">
        <f t="shared" si="7"/>
        <v>137</v>
      </c>
      <c r="B145" s="40" t="s">
        <v>536</v>
      </c>
      <c r="C145" s="40">
        <v>2022</v>
      </c>
      <c r="D145" s="40" t="s">
        <v>3734</v>
      </c>
      <c r="E145" s="323"/>
      <c r="F145" s="40" t="s">
        <v>933</v>
      </c>
      <c r="G145" s="363" t="s">
        <v>540</v>
      </c>
      <c r="H145" s="42" t="s">
        <v>4378</v>
      </c>
      <c r="I145" s="42"/>
      <c r="J145" s="43" t="s">
        <v>4203</v>
      </c>
      <c r="K145" s="43" t="s">
        <v>4203</v>
      </c>
      <c r="L145" s="44" t="s">
        <v>4204</v>
      </c>
      <c r="M145" s="63" t="s">
        <v>3089</v>
      </c>
      <c r="N145" s="64" t="s">
        <v>5636</v>
      </c>
      <c r="O145" s="63" t="s">
        <v>3091</v>
      </c>
      <c r="P145" s="63">
        <v>20</v>
      </c>
      <c r="Q145" s="65">
        <v>45280</v>
      </c>
      <c r="R145" s="65">
        <v>45350</v>
      </c>
      <c r="S145" s="66">
        <f t="shared" si="9"/>
        <v>10.199999999999999</v>
      </c>
      <c r="T145" s="63" t="s">
        <v>609</v>
      </c>
      <c r="U145" s="63" t="s">
        <v>1164</v>
      </c>
      <c r="V145" s="49">
        <f>+IFERROR(VLOOKUP($M145,ACTIVIDADES!$B$9:$Q$494,10,0),"")</f>
        <v>0</v>
      </c>
      <c r="W145" s="50" t="str">
        <f>+IFERROR(VLOOKUP($M145,ACTIVIDADES!$B$9:$Q$494,11,0)," ")</f>
        <v xml:space="preserve">Acción establecida en el Plan de Mejoramiento suscrito el 15 de enero de 2024 como resultado de la auditoria realizada a la vigencia 2022
La acción de mejora finaliza el 28 de febrero de 2024
No se evidenció avance.
No se cumplió con el plazo establecido en la acción de mejora, quedando VENCIDA.
</v>
      </c>
      <c r="X145" s="61">
        <f>+IFERROR(VLOOKUP($M145,ACTIVIDADES!$B$9:$Q$494,12,0),"")</f>
        <v>0</v>
      </c>
      <c r="Y145" s="52">
        <f>+IFERROR(VLOOKUP($M145,ACTIVIDADES!$B$9:$Q$494,13,0),"")</f>
        <v>46153</v>
      </c>
      <c r="Z145" s="53" t="str">
        <f>+IFERROR(VLOOKUP($M145,ACTIVIDADES!$B$9:$Q$494,14,0),"")</f>
        <v>No se evidencian soportes de la actividad</v>
      </c>
      <c r="AA145" s="49">
        <f>+IFERROR(VLOOKUP($M145,ACTIVIDADES!$B$9:$Q$494,15,0),"")</f>
        <v>0</v>
      </c>
      <c r="AB145" s="54" t="str">
        <f>+IFERROR(VLOOKUP($M145,ACTIVIDADES!$B$9:$Q$494,16,0),"")</f>
        <v>VENCIDO</v>
      </c>
      <c r="AC145" s="144">
        <v>46157</v>
      </c>
      <c r="AD145" s="29">
        <v>0</v>
      </c>
      <c r="AE145" s="30" t="s">
        <v>3741</v>
      </c>
      <c r="AF145" s="29" t="s">
        <v>581</v>
      </c>
      <c r="AG145" s="29" t="s">
        <v>3737</v>
      </c>
      <c r="AH145" s="29" t="s">
        <v>3737</v>
      </c>
      <c r="AI145" s="29" t="s">
        <v>3737</v>
      </c>
      <c r="AJ145" s="55">
        <f>+IFERROR(VLOOKUP($M145,ACTIVIDADES!$B$9:$T$494,17,0),"")</f>
        <v>0</v>
      </c>
      <c r="AK145" s="80" t="str">
        <f>+IFERROR(VLOOKUP($M145,ACTIVIDADES!$B$9:$T$494,18,0),"")</f>
        <v xml:space="preserve">Acción establecida en el Plan de Mejoramiento suscrito el 15 de enero de 2024 como resultado de la auditoria realizada a la vigencia 2022
La acción de mejora finaliza el 28 de febrero de 2024
No se evidenció avance.
No se cumplió con el plazo establecido en la acción de mejora, quedando VENCIDA.
</v>
      </c>
      <c r="AL145" s="80">
        <f>+IFERROR(VLOOKUP($M145,ACTIVIDADES!$B$9:$T$494,19,0),"")</f>
        <v>0</v>
      </c>
      <c r="AM145" s="55" t="str">
        <f>+IFERROR(VLOOKUP($M145,ACTIVIDADES!$B$9:$X$495,20,0),0)</f>
        <v>11/07/206</v>
      </c>
      <c r="AN145" s="55" t="str">
        <f>+IFERROR(VLOOKUP($M145,ACTIVIDADES!$B$9:$X$495,21,0),0)</f>
        <v>No se evidencian soportes de la actividad</v>
      </c>
      <c r="AO145" s="55">
        <f>+IFERROR(VLOOKUP($M145,ACTIVIDADES!$B$9:$X$495,22,0),0)</f>
        <v>0</v>
      </c>
      <c r="AP145" s="148" t="str">
        <f>+IFERROR(VLOOKUP($M145,ACTIVIDADES!$B$9:$X$495,23,0),0)</f>
        <v>VENCIDO</v>
      </c>
      <c r="AQ145" s="88">
        <v>46230</v>
      </c>
      <c r="AR145" s="55">
        <v>0</v>
      </c>
      <c r="AS145" s="55" t="s">
        <v>5838</v>
      </c>
      <c r="AT145" s="29" t="s">
        <v>581</v>
      </c>
      <c r="AU145" s="57" t="s">
        <v>3639</v>
      </c>
      <c r="AV145" s="193" t="s">
        <v>3639</v>
      </c>
      <c r="AW145" s="193" t="s">
        <v>3639</v>
      </c>
      <c r="AX145" s="57" t="s">
        <v>4244</v>
      </c>
      <c r="AY145" s="176" t="str">
        <f t="shared" si="10"/>
        <v>VENCIDAS</v>
      </c>
      <c r="AZ145" s="55" t="str">
        <f>+IFERROR(VLOOKUP($M145,ACTIVIDADES!$B$9:$T$494,25,0),"")</f>
        <v/>
      </c>
      <c r="BA145" s="55" t="str">
        <f>+IFERROR(VLOOKUP($M145,ACTIVIDADES!$B$9:$T$494,26,0),"")</f>
        <v/>
      </c>
      <c r="BB145" s="55" t="str">
        <f>+IFERROR(VLOOKUP($M145,ACTIVIDADES!$B$9:$T$494,27,0),"")</f>
        <v/>
      </c>
      <c r="BC145" s="55" t="str">
        <f>+IFERROR(VLOOKUP($M145,ACTIVIDADES!$B$9:$T$494,28,0),"")</f>
        <v/>
      </c>
      <c r="BD145" s="55" t="str">
        <f>+IFERROR(VLOOKUP($M145,ACTIVIDADES!$B$9:$T$494,29,0),"")</f>
        <v/>
      </c>
      <c r="BE145" s="55" t="str">
        <f>+IFERROR(VLOOKUP($M145,ACTIVIDADES!$B$9:$T$494,30,0),"")</f>
        <v/>
      </c>
      <c r="BF145" s="58"/>
      <c r="BG145" s="58"/>
      <c r="BH145" s="59"/>
      <c r="BI145" s="59" t="s">
        <v>580</v>
      </c>
      <c r="BJ145" s="60" t="s">
        <v>3635</v>
      </c>
      <c r="BK145" s="61" t="s">
        <v>593</v>
      </c>
      <c r="BL145" s="62"/>
      <c r="BM145" s="55" t="str">
        <f>+IFERROR(VLOOKUP($M145,ACTIVIDADES!$B$9:$T$494,31,0),"")</f>
        <v/>
      </c>
      <c r="BN145" s="55" t="str">
        <f>+IFERROR(VLOOKUP($M145,ACTIVIDADES!$B$9:$T$494,32,0),"")</f>
        <v/>
      </c>
      <c r="BO145" s="55" t="str">
        <f>+IFERROR(VLOOKUP($M145,ACTIVIDADES!$B$9:$T$494,33,0),"")</f>
        <v/>
      </c>
      <c r="BP145" s="55" t="str">
        <f>+IFERROR(VLOOKUP($M145,ACTIVIDADES!$B$9:$T$494,34,0),"")</f>
        <v/>
      </c>
      <c r="BQ145" s="55" t="str">
        <f>+IFERROR(VLOOKUP($M145,ACTIVIDADES!$B$9:$T$494,35,0),"")</f>
        <v/>
      </c>
      <c r="BR145" s="55" t="str">
        <f>+IFERROR(VLOOKUP($M145,ACTIVIDADES!$B$9:$T$494,36,0),"")</f>
        <v/>
      </c>
      <c r="BS145" s="55" t="str">
        <f>+IFERROR(VLOOKUP($M145,ACTIVIDADES!$B$9:$T$494,37,0),"")</f>
        <v/>
      </c>
      <c r="BT145" s="58"/>
      <c r="BU145" s="58"/>
      <c r="BV145" s="59"/>
      <c r="BW145" s="59" t="s">
        <v>580</v>
      </c>
      <c r="BX145" s="60" t="s">
        <v>3635</v>
      </c>
      <c r="BY145" s="61" t="s">
        <v>593</v>
      </c>
      <c r="BZ145" s="62"/>
      <c r="CA145" s="7"/>
      <c r="CB145" s="7"/>
      <c r="CC145" s="7"/>
      <c r="CD145" s="7"/>
      <c r="CE145" s="7"/>
      <c r="CF145" s="7"/>
      <c r="CG145" s="7"/>
      <c r="CH145" s="7"/>
      <c r="CI145" s="7"/>
      <c r="CJ145" s="7"/>
      <c r="CK145" s="7"/>
      <c r="CL145" s="7"/>
      <c r="CM145" s="7"/>
      <c r="CN145" s="7"/>
      <c r="CO145" s="7"/>
      <c r="CP145" s="7"/>
      <c r="CQ145" s="7"/>
    </row>
    <row r="146" spans="1:95" customFormat="1" ht="93" customHeight="1" x14ac:dyDescent="0.35">
      <c r="A146" s="40">
        <f t="shared" si="7"/>
        <v>138</v>
      </c>
      <c r="B146" s="40" t="s">
        <v>536</v>
      </c>
      <c r="C146" s="40">
        <v>2022</v>
      </c>
      <c r="D146" s="40" t="s">
        <v>3734</v>
      </c>
      <c r="E146" s="323"/>
      <c r="F146" s="40" t="s">
        <v>663</v>
      </c>
      <c r="G146" s="57" t="s">
        <v>540</v>
      </c>
      <c r="H146" s="42" t="s">
        <v>4940</v>
      </c>
      <c r="I146" s="42"/>
      <c r="J146" s="40" t="s">
        <v>4449</v>
      </c>
      <c r="K146" s="40" t="s">
        <v>4449</v>
      </c>
      <c r="L146" s="44" t="s">
        <v>4450</v>
      </c>
      <c r="M146" s="63" t="s">
        <v>2795</v>
      </c>
      <c r="N146" s="63" t="s">
        <v>5652</v>
      </c>
      <c r="O146" s="63" t="s">
        <v>1993</v>
      </c>
      <c r="P146" s="63">
        <v>2</v>
      </c>
      <c r="Q146" s="65">
        <v>45280</v>
      </c>
      <c r="R146" s="65">
        <v>45412</v>
      </c>
      <c r="S146" s="66">
        <f t="shared" si="9"/>
        <v>19.5</v>
      </c>
      <c r="T146" s="63" t="s">
        <v>589</v>
      </c>
      <c r="U146" s="63" t="s">
        <v>1164</v>
      </c>
      <c r="V146" s="49">
        <f>+IFERROR(VLOOKUP($M146,ACTIVIDADES!$B$9:$Q$494,10,0),"")</f>
        <v>0</v>
      </c>
      <c r="W146" s="61" t="str">
        <f>+IFERROR(VLOOKUP($M146,ACTIVIDADES!$B$9:$Q$494,11,0)," ")</f>
        <v>En proceso de actualización</v>
      </c>
      <c r="X146" s="51" t="str">
        <f>+IFERROR(VLOOKUP($M146,ACTIVIDADES!$B$9:$Q$494,12,0),"")</f>
        <v>https://dnbcgovco-my.sharepoint.com/:f:/g/personal/planeacion_dnbc_gov_co/IgDdlEKsaL_MTKoYgj1uVvO0AY5qKpSG2zLiLNnsNBvK4Cs?e=YqBG1S</v>
      </c>
      <c r="Y146" s="52">
        <f>+IFERROR(VLOOKUP($M146,ACTIVIDADES!$B$9:$Q$494,13,0),"")</f>
        <v>46153</v>
      </c>
      <c r="Z146" s="49" t="str">
        <f>+IFERROR(VLOOKUP($M146,ACTIVIDADES!$B$9:$Q$494,14,0),"")</f>
        <v>No se evidencia avance para el periodo</v>
      </c>
      <c r="AA146" s="49">
        <f>+IFERROR(VLOOKUP($M146,ACTIVIDADES!$B$9:$Q$494,15,0),"")</f>
        <v>0</v>
      </c>
      <c r="AB146" s="54" t="str">
        <f>+IFERROR(VLOOKUP($M146,ACTIVIDADES!$B$9:$Q$494,16,0),"")</f>
        <v>VENCIDO</v>
      </c>
      <c r="AC146" s="144">
        <v>46171</v>
      </c>
      <c r="AD146" s="28">
        <v>0</v>
      </c>
      <c r="AE146" s="29" t="s">
        <v>3741</v>
      </c>
      <c r="AF146" s="29" t="s">
        <v>581</v>
      </c>
      <c r="AG146" s="29" t="s">
        <v>3737</v>
      </c>
      <c r="AH146" s="29" t="s">
        <v>593</v>
      </c>
      <c r="AI146" s="29" t="s">
        <v>3752</v>
      </c>
      <c r="AJ146" s="55">
        <f>+IFERROR(VLOOKUP($M146,ACTIVIDADES!$B$9:$T$494,17,0),"")</f>
        <v>1</v>
      </c>
      <c r="AK146" s="80" t="str">
        <f>+IFERROR(VLOOKUP($M146,ACTIVIDADES!$B$9:$T$494,18,0),"")</f>
        <v xml:space="preserve">Se actualizo y socializo el procedimiento de Gestión de bienes </v>
      </c>
      <c r="AL146" s="80" t="str">
        <f>+IFERROR(VLOOKUP($M146,ACTIVIDADES!$B$9:$T$494,19,0),"")</f>
        <v>https://dnbcgovco-my.sharepoint.com/:f:/g/personal/planeacion_dnbc_gov_co/IgC_3qLXS1jhTb3iom2Q7O5lAfuIWLYmG9HR_MKv9McQ53M?e=yk5sSi</v>
      </c>
      <c r="AM146" s="55">
        <f>+IFERROR(VLOOKUP($M146,ACTIVIDADES!$B$9:$X$495,20,0),0)</f>
        <v>46214</v>
      </c>
      <c r="AN146" s="55" t="str">
        <f>+IFERROR(VLOOKUP($M146,ACTIVIDADES!$B$9:$X$495,21,0),0)</f>
        <v xml:space="preserve">Se actualizo y socializo el procedimiento de Gestión de bienes </v>
      </c>
      <c r="AO146" s="55">
        <f>+IFERROR(VLOOKUP($M146,ACTIVIDADES!$B$9:$X$495,22,0),0)</f>
        <v>1</v>
      </c>
      <c r="AP146" s="150" t="str">
        <f>+IFERROR(VLOOKUP($M146,ACTIVIDADES!$B$9:$X$495,23,0),0)</f>
        <v>CUMPLIDO</v>
      </c>
      <c r="AQ146" s="129">
        <v>46230</v>
      </c>
      <c r="AR146" s="172">
        <v>1</v>
      </c>
      <c r="AS146" s="72" t="s">
        <v>5835</v>
      </c>
      <c r="AT146" s="29" t="s">
        <v>578</v>
      </c>
      <c r="AU146" s="57" t="s">
        <v>1472</v>
      </c>
      <c r="AV146" s="57" t="s">
        <v>3635</v>
      </c>
      <c r="AW146" s="57" t="s">
        <v>590</v>
      </c>
      <c r="AX146" s="154" t="s">
        <v>5863</v>
      </c>
      <c r="AY146" s="176" t="str">
        <f t="shared" si="10"/>
        <v>CUMPLIDAS</v>
      </c>
      <c r="AZ146" s="55" t="str">
        <f>+IFERROR(VLOOKUP($M146,ACTIVIDADES!$B$9:$T$494,25,0),"")</f>
        <v/>
      </c>
      <c r="BA146" s="55" t="str">
        <f>+IFERROR(VLOOKUP($M146,ACTIVIDADES!$B$9:$T$494,26,0),"")</f>
        <v/>
      </c>
      <c r="BB146" s="55" t="str">
        <f>+IFERROR(VLOOKUP($M146,ACTIVIDADES!$B$9:$T$494,27,0),"")</f>
        <v/>
      </c>
      <c r="BC146" s="55" t="str">
        <f>+IFERROR(VLOOKUP($M146,ACTIVIDADES!$B$9:$T$494,28,0),"")</f>
        <v/>
      </c>
      <c r="BD146" s="55" t="str">
        <f>+IFERROR(VLOOKUP($M146,ACTIVIDADES!$B$9:$T$494,29,0),"")</f>
        <v/>
      </c>
      <c r="BE146" s="55" t="str">
        <f>+IFERROR(VLOOKUP($M146,ACTIVIDADES!$B$9:$T$494,30,0),"")</f>
        <v/>
      </c>
      <c r="BF146" s="58"/>
      <c r="BG146" s="58"/>
      <c r="BH146" s="59"/>
      <c r="BI146" s="59" t="s">
        <v>580</v>
      </c>
      <c r="BJ146" s="60" t="s">
        <v>3635</v>
      </c>
      <c r="BK146" s="61" t="s">
        <v>593</v>
      </c>
      <c r="BL146" s="62"/>
      <c r="BM146" s="55" t="str">
        <f>+IFERROR(VLOOKUP($M146,ACTIVIDADES!$B$9:$T$494,31,0),"")</f>
        <v/>
      </c>
      <c r="BN146" s="55" t="str">
        <f>+IFERROR(VLOOKUP($M146,ACTIVIDADES!$B$9:$T$494,32,0),"")</f>
        <v/>
      </c>
      <c r="BO146" s="55" t="str">
        <f>+IFERROR(VLOOKUP($M146,ACTIVIDADES!$B$9:$T$494,33,0),"")</f>
        <v/>
      </c>
      <c r="BP146" s="55" t="str">
        <f>+IFERROR(VLOOKUP($M146,ACTIVIDADES!$B$9:$T$494,34,0),"")</f>
        <v/>
      </c>
      <c r="BQ146" s="55" t="str">
        <f>+IFERROR(VLOOKUP($M146,ACTIVIDADES!$B$9:$T$494,35,0),"")</f>
        <v/>
      </c>
      <c r="BR146" s="55" t="str">
        <f>+IFERROR(VLOOKUP($M146,ACTIVIDADES!$B$9:$T$494,36,0),"")</f>
        <v/>
      </c>
      <c r="BS146" s="55" t="str">
        <f>+IFERROR(VLOOKUP($M146,ACTIVIDADES!$B$9:$T$494,37,0),"")</f>
        <v/>
      </c>
      <c r="BT146" s="58"/>
      <c r="BU146" s="58"/>
      <c r="BV146" s="59"/>
      <c r="BW146" s="59" t="s">
        <v>580</v>
      </c>
      <c r="BX146" s="60" t="s">
        <v>3635</v>
      </c>
      <c r="BY146" s="61" t="s">
        <v>593</v>
      </c>
      <c r="BZ146" s="62"/>
      <c r="CA146" s="9"/>
      <c r="CB146" s="9"/>
      <c r="CC146" s="9"/>
      <c r="CD146" s="9"/>
      <c r="CE146" s="9"/>
      <c r="CF146" s="9"/>
      <c r="CG146" s="9"/>
      <c r="CH146" s="9"/>
      <c r="CI146" s="9"/>
      <c r="CJ146" s="9"/>
      <c r="CK146" s="9"/>
      <c r="CL146" s="9"/>
      <c r="CM146" s="9"/>
      <c r="CN146" s="9"/>
      <c r="CO146" s="9"/>
      <c r="CP146" s="9"/>
      <c r="CQ146" s="9"/>
    </row>
    <row r="147" spans="1:95" customFormat="1" ht="93" customHeight="1" x14ac:dyDescent="0.35">
      <c r="A147" s="40">
        <f t="shared" si="7"/>
        <v>139</v>
      </c>
      <c r="B147" s="40" t="s">
        <v>536</v>
      </c>
      <c r="C147" s="40">
        <v>2022</v>
      </c>
      <c r="D147" s="40" t="s">
        <v>3750</v>
      </c>
      <c r="E147" s="323"/>
      <c r="F147" s="40" t="s">
        <v>649</v>
      </c>
      <c r="G147" s="183" t="s">
        <v>4650</v>
      </c>
      <c r="H147" s="42" t="s">
        <v>4845</v>
      </c>
      <c r="I147" s="42" t="s">
        <v>3640</v>
      </c>
      <c r="J147" s="40" t="s">
        <v>5164</v>
      </c>
      <c r="K147" s="40" t="s">
        <v>5164</v>
      </c>
      <c r="L147" s="44" t="s">
        <v>4190</v>
      </c>
      <c r="M147" s="63" t="s">
        <v>2216</v>
      </c>
      <c r="N147" s="63" t="s">
        <v>2217</v>
      </c>
      <c r="O147" s="63" t="s">
        <v>5701</v>
      </c>
      <c r="P147" s="63">
        <v>1</v>
      </c>
      <c r="Q147" s="65">
        <v>44927</v>
      </c>
      <c r="R147" s="65">
        <v>45290</v>
      </c>
      <c r="S147" s="66">
        <f t="shared" si="9"/>
        <v>53.85</v>
      </c>
      <c r="T147" s="63" t="s">
        <v>611</v>
      </c>
      <c r="U147" s="63" t="s">
        <v>1164</v>
      </c>
      <c r="V147" s="49">
        <f>+IFERROR(VLOOKUP($M147,ACTIVIDADES!$B$9:$Q$494,10,0),"")</f>
        <v>1</v>
      </c>
      <c r="W147" s="61" t="str">
        <f>+IFERROR(VLOOKUP($M147,ACTIVIDADES!$B$9:$Q$494,11,0)," ")</f>
        <v xml:space="preserve">Acción establecida en el Plan de Mejoramiento suscrito el 26 de Diciembre de 2022,  como resultado de la Auditoría Financiera realizada por la CGR a la vigencia 2021.
La acción de mejora finaliza el 30 de Diciembre  de 2023
La entidad aportó evidencia de la actuación disciplinaria IP 019-2024, la cual fue finalizada mediante decisión de archivo con fecha 25 de abril de 2025. 
Por lo tanto, la acción de mejora establecida se ecuentra cumplida </v>
      </c>
      <c r="X147" s="51" t="str">
        <f>+IFERROR(VLOOKUP($M147,ACTIVIDADES!$B$9:$Q$494,12,0),"")</f>
        <v>https://dnbcgovco-my.sharepoint.com/:f:/g/personal/planeacion_dnbc_gov_co/IgBF8OFTwAGoSKg7QLN_1GR5AVlDQoydI8ipVM7pzpP-XMg?e=edeTL7</v>
      </c>
      <c r="Y147" s="52">
        <f>+IFERROR(VLOOKUP($M147,ACTIVIDADES!$B$9:$Q$494,13,0),"")</f>
        <v>46153</v>
      </c>
      <c r="Z147" s="49" t="str">
        <f>+IFERROR(VLOOKUP($M147,ACTIVIDADES!$B$9:$Q$494,14,0),"")</f>
        <v>Cumplida en seguimiento diciembre 2025</v>
      </c>
      <c r="AA147" s="49">
        <f>+IFERROR(VLOOKUP($M147,ACTIVIDADES!$B$9:$Q$494,15,0),"")</f>
        <v>1</v>
      </c>
      <c r="AB147" s="54" t="str">
        <f>+IFERROR(VLOOKUP($M147,ACTIVIDADES!$B$9:$Q$494,16,0),"")</f>
        <v>CUMPLIDO</v>
      </c>
      <c r="AC147" s="144">
        <v>46170</v>
      </c>
      <c r="AD147" s="29">
        <v>1</v>
      </c>
      <c r="AE147" s="30" t="s">
        <v>3951</v>
      </c>
      <c r="AF147" s="29" t="s">
        <v>578</v>
      </c>
      <c r="AG147" s="29" t="s">
        <v>3737</v>
      </c>
      <c r="AH147" s="29" t="s">
        <v>593</v>
      </c>
      <c r="AI147" s="29" t="s">
        <v>3752</v>
      </c>
      <c r="AJ147" s="55">
        <f>+IFERROR(VLOOKUP($M147,ACTIVIDADES!$B$9:$T$494,17,0),"")</f>
        <v>0</v>
      </c>
      <c r="AK147" s="80" t="str">
        <f>+IFERROR(VLOOKUP($M147,ACTIVIDADES!$B$9:$T$494,18,0),"")</f>
        <v>Si reporte segundo trimestre</v>
      </c>
      <c r="AL147" s="80" t="str">
        <f>+IFERROR(VLOOKUP($M147,ACTIVIDADES!$B$9:$T$494,19,0),"")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147" s="55">
        <f>+IFERROR(VLOOKUP($M147,ACTIVIDADES!$B$9:$X$495,20,0),0)</f>
        <v>46213</v>
      </c>
      <c r="AN147" s="55" t="str">
        <f>+IFERROR(VLOOKUP($M147,ACTIVIDADES!$B$9:$X$495,21,0),0)</f>
        <v>No se recibe reporte segundo trimestre. No obstante, actividad reportada como cumplida en primer trimestre</v>
      </c>
      <c r="AO147" s="55">
        <f>+IFERROR(VLOOKUP($M147,ACTIVIDADES!$B$9:$X$495,22,0),0)</f>
        <v>1</v>
      </c>
      <c r="AP147" s="150" t="str">
        <f>+IFERROR(VLOOKUP($M147,ACTIVIDADES!$B$9:$X$495,23,0),0)</f>
        <v>CUMPLIDO</v>
      </c>
      <c r="AQ147" s="88">
        <v>46230</v>
      </c>
      <c r="AR147" s="55">
        <v>1</v>
      </c>
      <c r="AS147" s="29" t="s">
        <v>3752</v>
      </c>
      <c r="AT147" s="29" t="s">
        <v>579</v>
      </c>
      <c r="AU147" s="57" t="s">
        <v>1472</v>
      </c>
      <c r="AV147" s="193" t="s">
        <v>3635</v>
      </c>
      <c r="AW147" s="193" t="s">
        <v>590</v>
      </c>
      <c r="AX147" s="154" t="s">
        <v>4463</v>
      </c>
      <c r="AY147" s="176" t="str">
        <f t="shared" si="10"/>
        <v>CUMPLIDAS</v>
      </c>
      <c r="AZ147" s="55" t="str">
        <f>+IFERROR(VLOOKUP($M147,ACTIVIDADES!$B$9:$T$494,25,0),"")</f>
        <v/>
      </c>
      <c r="BA147" s="55" t="str">
        <f>+IFERROR(VLOOKUP($M147,ACTIVIDADES!$B$9:$T$494,26,0),"")</f>
        <v/>
      </c>
      <c r="BB147" s="55" t="str">
        <f>+IFERROR(VLOOKUP($M147,ACTIVIDADES!$B$9:$T$494,27,0),"")</f>
        <v/>
      </c>
      <c r="BC147" s="55" t="str">
        <f>+IFERROR(VLOOKUP($M147,ACTIVIDADES!$B$9:$T$494,28,0),"")</f>
        <v/>
      </c>
      <c r="BD147" s="55" t="str">
        <f>+IFERROR(VLOOKUP($M147,ACTIVIDADES!$B$9:$T$494,29,0),"")</f>
        <v/>
      </c>
      <c r="BE147" s="55" t="str">
        <f>+IFERROR(VLOOKUP($M147,ACTIVIDADES!$B$9:$T$494,30,0),"")</f>
        <v/>
      </c>
      <c r="BF147" s="58"/>
      <c r="BG147" s="58"/>
      <c r="BH147" s="59"/>
      <c r="BI147" s="59" t="s">
        <v>580</v>
      </c>
      <c r="BJ147" s="60" t="s">
        <v>3635</v>
      </c>
      <c r="BK147" s="61" t="s">
        <v>593</v>
      </c>
      <c r="BL147" s="62"/>
      <c r="BM147" s="55" t="str">
        <f>+IFERROR(VLOOKUP($M147,ACTIVIDADES!$B$9:$T$494,31,0),"")</f>
        <v/>
      </c>
      <c r="BN147" s="55" t="str">
        <f>+IFERROR(VLOOKUP($M147,ACTIVIDADES!$B$9:$T$494,32,0),"")</f>
        <v/>
      </c>
      <c r="BO147" s="55" t="str">
        <f>+IFERROR(VLOOKUP($M147,ACTIVIDADES!$B$9:$T$494,33,0),"")</f>
        <v/>
      </c>
      <c r="BP147" s="55" t="str">
        <f>+IFERROR(VLOOKUP($M147,ACTIVIDADES!$B$9:$T$494,34,0),"")</f>
        <v/>
      </c>
      <c r="BQ147" s="55" t="str">
        <f>+IFERROR(VLOOKUP($M147,ACTIVIDADES!$B$9:$T$494,35,0),"")</f>
        <v/>
      </c>
      <c r="BR147" s="55" t="str">
        <f>+IFERROR(VLOOKUP($M147,ACTIVIDADES!$B$9:$T$494,36,0),"")</f>
        <v/>
      </c>
      <c r="BS147" s="55" t="str">
        <f>+IFERROR(VLOOKUP($M147,ACTIVIDADES!$B$9:$T$494,37,0),"")</f>
        <v/>
      </c>
      <c r="BT147" s="58"/>
      <c r="BU147" s="58"/>
      <c r="BV147" s="59"/>
      <c r="BW147" s="59" t="s">
        <v>580</v>
      </c>
      <c r="BX147" s="60" t="s">
        <v>3635</v>
      </c>
      <c r="BY147" s="61" t="s">
        <v>593</v>
      </c>
      <c r="BZ147" s="62"/>
      <c r="CA147" s="9"/>
      <c r="CB147" s="9"/>
      <c r="CC147" s="9"/>
      <c r="CD147" s="9"/>
      <c r="CE147" s="9"/>
      <c r="CF147" s="9"/>
      <c r="CG147" s="9"/>
      <c r="CH147" s="9"/>
      <c r="CI147" s="9"/>
      <c r="CJ147" s="9"/>
      <c r="CK147" s="9"/>
      <c r="CL147" s="9"/>
      <c r="CM147" s="9"/>
      <c r="CN147" s="9"/>
      <c r="CO147" s="9"/>
      <c r="CP147" s="9"/>
      <c r="CQ147" s="9"/>
    </row>
    <row r="148" spans="1:95" customFormat="1" ht="93" customHeight="1" x14ac:dyDescent="0.35">
      <c r="A148" s="40">
        <f t="shared" si="7"/>
        <v>140</v>
      </c>
      <c r="B148" s="40" t="s">
        <v>536</v>
      </c>
      <c r="C148" s="40">
        <v>2022</v>
      </c>
      <c r="D148" s="40" t="s">
        <v>3750</v>
      </c>
      <c r="E148" s="323"/>
      <c r="F148" s="40" t="s">
        <v>659</v>
      </c>
      <c r="G148" s="57" t="s">
        <v>540</v>
      </c>
      <c r="H148" s="42" t="s">
        <v>541</v>
      </c>
      <c r="I148" s="42" t="s">
        <v>3640</v>
      </c>
      <c r="J148" s="40" t="s">
        <v>4464</v>
      </c>
      <c r="K148" s="40" t="s">
        <v>4464</v>
      </c>
      <c r="L148" s="44" t="s">
        <v>5455</v>
      </c>
      <c r="M148" s="63" t="s">
        <v>2249</v>
      </c>
      <c r="N148" s="63" t="s">
        <v>5455</v>
      </c>
      <c r="O148" s="63" t="s">
        <v>5704</v>
      </c>
      <c r="P148" s="63">
        <v>1</v>
      </c>
      <c r="Q148" s="65">
        <v>45280</v>
      </c>
      <c r="R148" s="65">
        <v>45657</v>
      </c>
      <c r="S148" s="66">
        <f t="shared" si="9"/>
        <v>55.649999999999991</v>
      </c>
      <c r="T148" s="63" t="s">
        <v>611</v>
      </c>
      <c r="U148" s="63" t="s">
        <v>1164</v>
      </c>
      <c r="V148" s="49">
        <f>+IFERROR(VLOOKUP($M148,ACTIVIDADES!$B$9:$Q$494,10,0),"")</f>
        <v>1</v>
      </c>
      <c r="W148" s="61" t="str">
        <f>+IFERROR(VLOOKUP($M148,ACTIVIDADES!$B$9:$Q$494,11,0)," ")</f>
        <v>Acción establecida en el Plan de Mejoramiento suscrito el 15 de enero de 2024 como resultado de la auditoria realizada a la vigencia 2022
La acción de mejora finaliza el 31 de Diciembre  de 2024
Se evidenció que, sobre el particular y en aplicación de la Ley 1952 de 2019, se adelantó la Indagación Previa IP-013-2024, respecto de la cual se dispuso el traslado por competencia a la Procuraduría General de la Nación (PGN) con fecha 13 de mayo de 2025.
Por lo tanto, la acción de mejora establecida  queda cumplida.</v>
      </c>
      <c r="X148" s="51" t="str">
        <f>+IFERROR(VLOOKUP($M148,ACTIVIDADES!$B$9:$Q$494,12,0),"")</f>
        <v>https://dnbcgovco-my.sharepoint.com/:f:/g/personal/planeacion_dnbc_gov_co/IgAFYMV2eOQrRJhg5HzFKflAAU42Zmhy4920itBxnYlE9oQ?e=uzfpah</v>
      </c>
      <c r="Y148" s="52">
        <f>+IFERROR(VLOOKUP($M148,ACTIVIDADES!$B$9:$Q$494,13,0),"")</f>
        <v>46153</v>
      </c>
      <c r="Z148" s="49" t="str">
        <f>+IFERROR(VLOOKUP($M148,ACTIVIDADES!$B$9:$Q$494,14,0),"")</f>
        <v>Cumplida en seguimiento diciembre 2025</v>
      </c>
      <c r="AA148" s="49">
        <f>+IFERROR(VLOOKUP($M148,ACTIVIDADES!$B$9:$Q$494,15,0),"")</f>
        <v>1</v>
      </c>
      <c r="AB148" s="54" t="str">
        <f>+IFERROR(VLOOKUP($M148,ACTIVIDADES!$B$9:$Q$494,16,0),"")</f>
        <v>CUMPLIDO</v>
      </c>
      <c r="AC148" s="144">
        <v>46181</v>
      </c>
      <c r="AD148" s="29">
        <v>1</v>
      </c>
      <c r="AE148" s="30" t="s">
        <v>3951</v>
      </c>
      <c r="AF148" s="29" t="s">
        <v>578</v>
      </c>
      <c r="AG148" s="29" t="s">
        <v>3737</v>
      </c>
      <c r="AH148" s="29" t="s">
        <v>593</v>
      </c>
      <c r="AI148" s="29" t="s">
        <v>3752</v>
      </c>
      <c r="AJ148" s="55">
        <f>+IFERROR(VLOOKUP($M148,ACTIVIDADES!$B$9:$T$494,17,0),"")</f>
        <v>0</v>
      </c>
      <c r="AK148" s="80" t="str">
        <f>+IFERROR(VLOOKUP($M148,ACTIVIDADES!$B$9:$T$494,18,0),"")</f>
        <v>Si reporte segundo trimestre</v>
      </c>
      <c r="AL148" s="80" t="str">
        <f>+IFERROR(VLOOKUP($M148,ACTIVIDADES!$B$9:$T$494,19,0),"")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148" s="55">
        <f>+IFERROR(VLOOKUP($M148,ACTIVIDADES!$B$9:$X$495,20,0),0)</f>
        <v>46213</v>
      </c>
      <c r="AN148" s="55" t="str">
        <f>+IFERROR(VLOOKUP($M148,ACTIVIDADES!$B$9:$X$495,21,0),0)</f>
        <v>No se recibe reporte segundo trimestre. No obstante, actividad reportada como cumplida en primer trimestre</v>
      </c>
      <c r="AO148" s="55">
        <f>+IFERROR(VLOOKUP($M148,ACTIVIDADES!$B$9:$X$495,22,0),0)</f>
        <v>1</v>
      </c>
      <c r="AP148" s="150" t="str">
        <f>+IFERROR(VLOOKUP($M148,ACTIVIDADES!$B$9:$X$495,23,0),0)</f>
        <v>CUMPLIDO</v>
      </c>
      <c r="AQ148" s="88">
        <v>46230</v>
      </c>
      <c r="AR148" s="55">
        <v>1</v>
      </c>
      <c r="AS148" s="30" t="s">
        <v>3951</v>
      </c>
      <c r="AT148" s="29" t="s">
        <v>578</v>
      </c>
      <c r="AU148" s="57" t="s">
        <v>1472</v>
      </c>
      <c r="AV148" s="57" t="s">
        <v>3635</v>
      </c>
      <c r="AW148" s="57" t="s">
        <v>590</v>
      </c>
      <c r="AX148" s="154" t="s">
        <v>4465</v>
      </c>
      <c r="AY148" s="176" t="str">
        <f t="shared" si="10"/>
        <v>CUMPLIDAS</v>
      </c>
      <c r="AZ148" s="55" t="str">
        <f>+IFERROR(VLOOKUP($M148,ACTIVIDADES!$B$9:$T$494,25,0),"")</f>
        <v/>
      </c>
      <c r="BA148" s="55" t="str">
        <f>+IFERROR(VLOOKUP($M148,ACTIVIDADES!$B$9:$T$494,26,0),"")</f>
        <v/>
      </c>
      <c r="BB148" s="55" t="str">
        <f>+IFERROR(VLOOKUP($M148,ACTIVIDADES!$B$9:$T$494,27,0),"")</f>
        <v/>
      </c>
      <c r="BC148" s="55" t="str">
        <f>+IFERROR(VLOOKUP($M148,ACTIVIDADES!$B$9:$T$494,28,0),"")</f>
        <v/>
      </c>
      <c r="BD148" s="55" t="str">
        <f>+IFERROR(VLOOKUP($M148,ACTIVIDADES!$B$9:$T$494,29,0),"")</f>
        <v/>
      </c>
      <c r="BE148" s="55" t="str">
        <f>+IFERROR(VLOOKUP($M148,ACTIVIDADES!$B$9:$T$494,30,0),"")</f>
        <v/>
      </c>
      <c r="BF148" s="58"/>
      <c r="BG148" s="58"/>
      <c r="BH148" s="59"/>
      <c r="BI148" s="59" t="s">
        <v>580</v>
      </c>
      <c r="BJ148" s="60" t="s">
        <v>3635</v>
      </c>
      <c r="BK148" s="61" t="s">
        <v>593</v>
      </c>
      <c r="BL148" s="62"/>
      <c r="BM148" s="55" t="str">
        <f>+IFERROR(VLOOKUP($M148,ACTIVIDADES!$B$9:$T$494,31,0),"")</f>
        <v/>
      </c>
      <c r="BN148" s="55" t="str">
        <f>+IFERROR(VLOOKUP($M148,ACTIVIDADES!$B$9:$T$494,32,0),"")</f>
        <v/>
      </c>
      <c r="BO148" s="55" t="str">
        <f>+IFERROR(VLOOKUP($M148,ACTIVIDADES!$B$9:$T$494,33,0),"")</f>
        <v/>
      </c>
      <c r="BP148" s="55" t="str">
        <f>+IFERROR(VLOOKUP($M148,ACTIVIDADES!$B$9:$T$494,34,0),"")</f>
        <v/>
      </c>
      <c r="BQ148" s="55" t="str">
        <f>+IFERROR(VLOOKUP($M148,ACTIVIDADES!$B$9:$T$494,35,0),"")</f>
        <v/>
      </c>
      <c r="BR148" s="55" t="str">
        <f>+IFERROR(VLOOKUP($M148,ACTIVIDADES!$B$9:$T$494,36,0),"")</f>
        <v/>
      </c>
      <c r="BS148" s="55" t="str">
        <f>+IFERROR(VLOOKUP($M148,ACTIVIDADES!$B$9:$T$494,37,0),"")</f>
        <v/>
      </c>
      <c r="BT148" s="58"/>
      <c r="BU148" s="58"/>
      <c r="BV148" s="59"/>
      <c r="BW148" s="59" t="s">
        <v>580</v>
      </c>
      <c r="BX148" s="60" t="s">
        <v>3635</v>
      </c>
      <c r="BY148" s="61" t="s">
        <v>593</v>
      </c>
      <c r="BZ148" s="62"/>
      <c r="CA148" s="9"/>
      <c r="CB148" s="9"/>
      <c r="CC148" s="9"/>
      <c r="CD148" s="9"/>
      <c r="CE148" s="9"/>
      <c r="CF148" s="9"/>
      <c r="CG148" s="9"/>
      <c r="CH148" s="9"/>
      <c r="CI148" s="9"/>
      <c r="CJ148" s="9"/>
      <c r="CK148" s="9"/>
      <c r="CL148" s="9"/>
      <c r="CM148" s="9"/>
      <c r="CN148" s="9"/>
      <c r="CO148" s="9"/>
      <c r="CP148" s="9"/>
      <c r="CQ148" s="9"/>
    </row>
    <row r="149" spans="1:95" customFormat="1" ht="93" customHeight="1" x14ac:dyDescent="0.35">
      <c r="A149" s="40">
        <f t="shared" si="7"/>
        <v>141</v>
      </c>
      <c r="B149" s="40" t="s">
        <v>536</v>
      </c>
      <c r="C149" s="40">
        <v>2022</v>
      </c>
      <c r="D149" s="40" t="s">
        <v>3879</v>
      </c>
      <c r="E149" s="323"/>
      <c r="F149" s="40" t="s">
        <v>659</v>
      </c>
      <c r="G149" s="57" t="s">
        <v>540</v>
      </c>
      <c r="H149" s="42" t="s">
        <v>541</v>
      </c>
      <c r="I149" s="42" t="s">
        <v>3653</v>
      </c>
      <c r="J149" s="40" t="s">
        <v>4464</v>
      </c>
      <c r="K149" s="40" t="s">
        <v>4464</v>
      </c>
      <c r="L149" s="44" t="s">
        <v>4466</v>
      </c>
      <c r="M149" s="63" t="s">
        <v>1554</v>
      </c>
      <c r="N149" s="63" t="s">
        <v>5655</v>
      </c>
      <c r="O149" s="63" t="s">
        <v>5717</v>
      </c>
      <c r="P149" s="63">
        <v>1</v>
      </c>
      <c r="Q149" s="65">
        <v>45280</v>
      </c>
      <c r="R149" s="65">
        <v>45350</v>
      </c>
      <c r="S149" s="66">
        <f t="shared" si="9"/>
        <v>10.199999999999999</v>
      </c>
      <c r="T149" s="63" t="s">
        <v>5767</v>
      </c>
      <c r="U149" s="63" t="s">
        <v>1164</v>
      </c>
      <c r="V149" s="49">
        <f>+IFERROR(VLOOKUP($M149,ACTIVIDADES!$B$9:$Q$494,10,0),"")</f>
        <v>0</v>
      </c>
      <c r="W149" s="61" t="str">
        <f>+IFERROR(VLOOKUP($M149,ACTIVIDADES!$B$9:$Q$494,11,0)," ")</f>
        <v xml:space="preserve">Acción establecida en el Plan de Mejoramiento suscrito el 15 de enero de 2024 como resultado de la auditoria realizada a la vigencia 2022
La acción de mejora finaliza el 28 de febrero de 2024
No se reportó avance.
No se cumplió con el plazo establecido en la acción de mejora, quedando VENCIDA.
</v>
      </c>
      <c r="X149" s="51" t="str">
        <f>+IFERROR(VLOOKUP($M149,ACTIVIDADES!$B$9:$Q$494,12,0),"")</f>
        <v>https://dnbcgovco-my.sharepoint.com/:f:/g/personal/planeacion_dnbc_gov_co/IgDXNHpy7oLsTo_k1pBYTEA_AXkQuekeDuYRfMOd3hOKrho?e=FZVMrN</v>
      </c>
      <c r="Y149" s="52">
        <f>+IFERROR(VLOOKUP($M149,ACTIVIDADES!$B$9:$Q$494,13,0),"")</f>
        <v>46153</v>
      </c>
      <c r="Z149" s="49" t="str">
        <f>+IFERROR(VLOOKUP($M149,ACTIVIDADES!$B$9:$Q$494,14,0),"")</f>
        <v>Se evidencia envío de correo electrónico al municipio de Coveñas. No se evidenca oficio</v>
      </c>
      <c r="AA149" s="49">
        <f>+IFERROR(VLOOKUP($M149,ACTIVIDADES!$B$9:$Q$494,15,0),"")</f>
        <v>0.25</v>
      </c>
      <c r="AB149" s="54" t="str">
        <f>+IFERROR(VLOOKUP($M149,ACTIVIDADES!$B$9:$Q$494,16,0),"")</f>
        <v>EJECUCIÓN</v>
      </c>
      <c r="AC149" s="144">
        <v>46171</v>
      </c>
      <c r="AD149" s="155">
        <v>0</v>
      </c>
      <c r="AE149" s="29" t="s">
        <v>3741</v>
      </c>
      <c r="AF149" s="29" t="s">
        <v>581</v>
      </c>
      <c r="AG149" s="29" t="s">
        <v>3737</v>
      </c>
      <c r="AH149" s="29" t="s">
        <v>3737</v>
      </c>
      <c r="AI149" s="29" t="s">
        <v>3737</v>
      </c>
      <c r="AJ149" s="55">
        <f>+IFERROR(VLOOKUP($M149,ACTIVIDADES!$B$9:$T$494,17,0),"")</f>
        <v>1</v>
      </c>
      <c r="AK149" s="80" t="str">
        <f>+IFERROR(VLOOKUP($M149,ACTIVIDADES!$B$9:$T$494,18,0),"")</f>
        <v>Se realiza oficio de traslado por competencia al municipio de Coveñas</v>
      </c>
      <c r="AL149" s="80" t="str">
        <f>+IFERROR(VLOOKUP($M149,ACTIVIDADES!$B$9:$T$494,19,0),"")</f>
        <v>https://dnbcgovco-my.sharepoint.com/:f:/g/personal/subestrategica_dnbc_gov_co/IgAPJp68MFDYSrPNA_4RBAhzAYqAhIRVf-sroOrGVa92-YM?e=9bJJ4J</v>
      </c>
      <c r="AM149" s="55">
        <f>+IFERROR(VLOOKUP($M149,ACTIVIDADES!$B$9:$X$495,20,0),0)</f>
        <v>46213</v>
      </c>
      <c r="AN149" s="55" t="str">
        <f>+IFERROR(VLOOKUP($M149,ACTIVIDADES!$B$9:$X$495,21,0),0)</f>
        <v>Se realiza oficio de traslado por competencia al municipio de Coveñas</v>
      </c>
      <c r="AO149" s="55">
        <f>+IFERROR(VLOOKUP($M149,ACTIVIDADES!$B$9:$X$495,22,0),0)</f>
        <v>1</v>
      </c>
      <c r="AP149" s="150" t="str">
        <f>+IFERROR(VLOOKUP($M149,ACTIVIDADES!$B$9:$X$495,23,0),0)</f>
        <v>CUMPLIDO</v>
      </c>
      <c r="AQ149" s="88">
        <v>46230</v>
      </c>
      <c r="AR149" s="55">
        <v>1</v>
      </c>
      <c r="AS149" s="57" t="s">
        <v>4171</v>
      </c>
      <c r="AT149" s="29" t="s">
        <v>578</v>
      </c>
      <c r="AU149" s="57" t="s">
        <v>1472</v>
      </c>
      <c r="AV149" s="57" t="s">
        <v>3635</v>
      </c>
      <c r="AW149" s="57" t="s">
        <v>590</v>
      </c>
      <c r="AX149" s="154" t="s">
        <v>4467</v>
      </c>
      <c r="AY149" s="176" t="str">
        <f t="shared" si="10"/>
        <v>CUMPLIDAS</v>
      </c>
      <c r="AZ149" s="55" t="str">
        <f>+IFERROR(VLOOKUP($M149,ACTIVIDADES!$B$9:$T$494,25,0),"")</f>
        <v/>
      </c>
      <c r="BA149" s="55" t="str">
        <f>+IFERROR(VLOOKUP($M149,ACTIVIDADES!$B$9:$T$494,26,0),"")</f>
        <v/>
      </c>
      <c r="BB149" s="55" t="str">
        <f>+IFERROR(VLOOKUP($M149,ACTIVIDADES!$B$9:$T$494,27,0),"")</f>
        <v/>
      </c>
      <c r="BC149" s="55" t="str">
        <f>+IFERROR(VLOOKUP($M149,ACTIVIDADES!$B$9:$T$494,28,0),"")</f>
        <v/>
      </c>
      <c r="BD149" s="55" t="str">
        <f>+IFERROR(VLOOKUP($M149,ACTIVIDADES!$B$9:$T$494,29,0),"")</f>
        <v/>
      </c>
      <c r="BE149" s="55" t="str">
        <f>+IFERROR(VLOOKUP($M149,ACTIVIDADES!$B$9:$T$494,30,0),"")</f>
        <v/>
      </c>
      <c r="BF149" s="58"/>
      <c r="BG149" s="58"/>
      <c r="BH149" s="59"/>
      <c r="BI149" s="59" t="s">
        <v>580</v>
      </c>
      <c r="BJ149" s="60" t="s">
        <v>3635</v>
      </c>
      <c r="BK149" s="61" t="s">
        <v>593</v>
      </c>
      <c r="BL149" s="62"/>
      <c r="BM149" s="55" t="str">
        <f>+IFERROR(VLOOKUP($M149,ACTIVIDADES!$B$9:$T$494,31,0),"")</f>
        <v/>
      </c>
      <c r="BN149" s="55" t="str">
        <f>+IFERROR(VLOOKUP($M149,ACTIVIDADES!$B$9:$T$494,32,0),"")</f>
        <v/>
      </c>
      <c r="BO149" s="55" t="str">
        <f>+IFERROR(VLOOKUP($M149,ACTIVIDADES!$B$9:$T$494,33,0),"")</f>
        <v/>
      </c>
      <c r="BP149" s="55" t="str">
        <f>+IFERROR(VLOOKUP($M149,ACTIVIDADES!$B$9:$T$494,34,0),"")</f>
        <v/>
      </c>
      <c r="BQ149" s="55" t="str">
        <f>+IFERROR(VLOOKUP($M149,ACTIVIDADES!$B$9:$T$494,35,0),"")</f>
        <v/>
      </c>
      <c r="BR149" s="55" t="str">
        <f>+IFERROR(VLOOKUP($M149,ACTIVIDADES!$B$9:$T$494,36,0),"")</f>
        <v/>
      </c>
      <c r="BS149" s="55" t="str">
        <f>+IFERROR(VLOOKUP($M149,ACTIVIDADES!$B$9:$T$494,37,0),"")</f>
        <v/>
      </c>
      <c r="BT149" s="58"/>
      <c r="BU149" s="58"/>
      <c r="BV149" s="59"/>
      <c r="BW149" s="59" t="s">
        <v>580</v>
      </c>
      <c r="BX149" s="60" t="s">
        <v>3635</v>
      </c>
      <c r="BY149" s="61" t="s">
        <v>593</v>
      </c>
      <c r="BZ149" s="62"/>
      <c r="CA149" s="9"/>
      <c r="CB149" s="9"/>
      <c r="CC149" s="9"/>
      <c r="CD149" s="9"/>
      <c r="CE149" s="9"/>
      <c r="CF149" s="9"/>
      <c r="CG149" s="9"/>
      <c r="CH149" s="9"/>
      <c r="CI149" s="9"/>
      <c r="CJ149" s="9"/>
      <c r="CK149" s="9"/>
      <c r="CL149" s="9"/>
      <c r="CM149" s="9"/>
      <c r="CN149" s="9"/>
      <c r="CO149" s="9"/>
      <c r="CP149" s="9"/>
      <c r="CQ149" s="9"/>
    </row>
    <row r="150" spans="1:95" customFormat="1" ht="93" customHeight="1" x14ac:dyDescent="0.35">
      <c r="A150" s="40">
        <f t="shared" si="7"/>
        <v>142</v>
      </c>
      <c r="B150" s="40" t="s">
        <v>536</v>
      </c>
      <c r="C150" s="40">
        <v>2022</v>
      </c>
      <c r="D150" s="40" t="s">
        <v>3750</v>
      </c>
      <c r="E150" s="323"/>
      <c r="F150" s="40" t="s">
        <v>925</v>
      </c>
      <c r="G150" s="183" t="s">
        <v>4650</v>
      </c>
      <c r="H150" s="42" t="s">
        <v>4852</v>
      </c>
      <c r="I150" s="42" t="s">
        <v>3640</v>
      </c>
      <c r="J150" s="40" t="s">
        <v>5168</v>
      </c>
      <c r="K150" s="40" t="s">
        <v>5168</v>
      </c>
      <c r="L150" s="44" t="s">
        <v>4521</v>
      </c>
      <c r="M150" s="63" t="s">
        <v>2221</v>
      </c>
      <c r="N150" s="63" t="s">
        <v>2217</v>
      </c>
      <c r="O150" s="63" t="s">
        <v>5701</v>
      </c>
      <c r="P150" s="63">
        <v>1</v>
      </c>
      <c r="Q150" s="65">
        <v>44927</v>
      </c>
      <c r="R150" s="65">
        <v>45290</v>
      </c>
      <c r="S150" s="66">
        <f t="shared" si="9"/>
        <v>53.85</v>
      </c>
      <c r="T150" s="63" t="s">
        <v>611</v>
      </c>
      <c r="U150" s="63" t="s">
        <v>1164</v>
      </c>
      <c r="V150" s="49">
        <f>+IFERROR(VLOOKUP($M150,ACTIVIDADES!$B$9:$Q$494,10,0),"")</f>
        <v>1</v>
      </c>
      <c r="W150" s="61" t="str">
        <f>+IFERROR(VLOOKUP($M150,ACTIVIDADES!$B$9:$Q$494,11,0)," ")</f>
        <v xml:space="preserve">Acción establecida en el Plan de Mejoramiento suscrito el 26 de Diciembre de 2022,  como resultado de la Auditoría Financiera realizada por la CGR a la vigencia 2021.
La acción de mejora finaliza el 30 de Diciembre  de 2023
                                                                                                                                                                                                                                                                                                                                                                                                                                                                                                                                                                                                                                                                                                                                                                                                                                                                                                                                                                                                                                                     La entidad aportó evidencia de la actuación disciplinaria IP 019-2024, la cual fue finalizada mediante decisión de archivo con fecha 25 de abril de 2025. 
Por lo tanto, la acción de mejora establecida se ecuentra cumplida 
                                                                                                                                                                                                                                                     </v>
      </c>
      <c r="X150" s="51" t="str">
        <f>+IFERROR(VLOOKUP($M150,ACTIVIDADES!$B$9:$Q$494,12,0),"")</f>
        <v>https://dnbcgovco-my.sharepoint.com/:f:/g/personal/planeacion_dnbc_gov_co/IgD7PueQbTmwSbrESEYbw7kQASzYS1d0cG4xT3umrYDPA_s?e=pphhsp</v>
      </c>
      <c r="Y150" s="52">
        <f>+IFERROR(VLOOKUP($M150,ACTIVIDADES!$B$9:$Q$494,13,0),"")</f>
        <v>46153</v>
      </c>
      <c r="Z150" s="49" t="str">
        <f>+IFERROR(VLOOKUP($M150,ACTIVIDADES!$B$9:$Q$494,14,0),"")</f>
        <v>Cumplida en seguimiento diciembre 2025</v>
      </c>
      <c r="AA150" s="49">
        <f>+IFERROR(VLOOKUP($M150,ACTIVIDADES!$B$9:$Q$494,15,0),"")</f>
        <v>1</v>
      </c>
      <c r="AB150" s="54" t="str">
        <f>+IFERROR(VLOOKUP($M150,ACTIVIDADES!$B$9:$Q$494,16,0),"")</f>
        <v>CUMPLIDO</v>
      </c>
      <c r="AC150" s="144">
        <v>46157</v>
      </c>
      <c r="AD150" s="29">
        <v>1</v>
      </c>
      <c r="AE150" s="30" t="s">
        <v>3951</v>
      </c>
      <c r="AF150" s="29" t="s">
        <v>578</v>
      </c>
      <c r="AG150" s="29" t="s">
        <v>3737</v>
      </c>
      <c r="AH150" s="29" t="s">
        <v>593</v>
      </c>
      <c r="AI150" s="29" t="s">
        <v>3752</v>
      </c>
      <c r="AJ150" s="55">
        <f>+IFERROR(VLOOKUP($M150,ACTIVIDADES!$B$9:$T$494,17,0),"")</f>
        <v>0</v>
      </c>
      <c r="AK150" s="80" t="str">
        <f>+IFERROR(VLOOKUP($M150,ACTIVIDADES!$B$9:$T$494,18,0),"")</f>
        <v>Si reporte segundo trimestre</v>
      </c>
      <c r="AL150" s="80" t="str">
        <f>+IFERROR(VLOOKUP($M150,ACTIVIDADES!$B$9:$T$494,19,0),"")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150" s="55">
        <f>+IFERROR(VLOOKUP($M150,ACTIVIDADES!$B$9:$X$495,20,0),0)</f>
        <v>46213</v>
      </c>
      <c r="AN150" s="55" t="str">
        <f>+IFERROR(VLOOKUP($M150,ACTIVIDADES!$B$9:$X$495,21,0),0)</f>
        <v>No se recibe reporte segundo trimestre. No obstante, actividad reportada como cumplida en primer trimestre</v>
      </c>
      <c r="AO150" s="55">
        <f>+IFERROR(VLOOKUP($M150,ACTIVIDADES!$B$9:$X$495,22,0),0)</f>
        <v>1</v>
      </c>
      <c r="AP150" s="150" t="str">
        <f>+IFERROR(VLOOKUP($M150,ACTIVIDADES!$B$9:$X$495,23,0),0)</f>
        <v>CUMPLIDO</v>
      </c>
      <c r="AQ150" s="88">
        <v>46230</v>
      </c>
      <c r="AR150" s="55">
        <v>1</v>
      </c>
      <c r="AS150" s="29" t="s">
        <v>3752</v>
      </c>
      <c r="AT150" s="29" t="s">
        <v>579</v>
      </c>
      <c r="AU150" s="57" t="s">
        <v>1472</v>
      </c>
      <c r="AV150" s="57" t="s">
        <v>3635</v>
      </c>
      <c r="AW150" s="57" t="s">
        <v>590</v>
      </c>
      <c r="AX150" s="193" t="s">
        <v>5896</v>
      </c>
      <c r="AY150" s="176" t="str">
        <f t="shared" si="10"/>
        <v>CUMPLIDAS</v>
      </c>
      <c r="AZ150" s="55" t="str">
        <f>+IFERROR(VLOOKUP($M150,ACTIVIDADES!$B$9:$T$494,25,0),"")</f>
        <v/>
      </c>
      <c r="BA150" s="55" t="str">
        <f>+IFERROR(VLOOKUP($M150,ACTIVIDADES!$B$9:$T$494,26,0),"")</f>
        <v/>
      </c>
      <c r="BB150" s="55" t="str">
        <f>+IFERROR(VLOOKUP($M150,ACTIVIDADES!$B$9:$T$494,27,0),"")</f>
        <v/>
      </c>
      <c r="BC150" s="55" t="str">
        <f>+IFERROR(VLOOKUP($M150,ACTIVIDADES!$B$9:$T$494,28,0),"")</f>
        <v/>
      </c>
      <c r="BD150" s="55" t="str">
        <f>+IFERROR(VLOOKUP($M150,ACTIVIDADES!$B$9:$T$494,29,0),"")</f>
        <v/>
      </c>
      <c r="BE150" s="55" t="str">
        <f>+IFERROR(VLOOKUP($M150,ACTIVIDADES!$B$9:$T$494,30,0),"")</f>
        <v/>
      </c>
      <c r="BF150" s="58"/>
      <c r="BG150" s="58"/>
      <c r="BH150" s="59"/>
      <c r="BI150" s="59" t="s">
        <v>580</v>
      </c>
      <c r="BJ150" s="60" t="s">
        <v>3635</v>
      </c>
      <c r="BK150" s="61" t="s">
        <v>593</v>
      </c>
      <c r="BL150" s="62"/>
      <c r="BM150" s="55" t="str">
        <f>+IFERROR(VLOOKUP($M150,ACTIVIDADES!$B$9:$T$494,31,0),"")</f>
        <v/>
      </c>
      <c r="BN150" s="55" t="str">
        <f>+IFERROR(VLOOKUP($M150,ACTIVIDADES!$B$9:$T$494,32,0),"")</f>
        <v/>
      </c>
      <c r="BO150" s="55" t="str">
        <f>+IFERROR(VLOOKUP($M150,ACTIVIDADES!$B$9:$T$494,33,0),"")</f>
        <v/>
      </c>
      <c r="BP150" s="55" t="str">
        <f>+IFERROR(VLOOKUP($M150,ACTIVIDADES!$B$9:$T$494,34,0),"")</f>
        <v/>
      </c>
      <c r="BQ150" s="55" t="str">
        <f>+IFERROR(VLOOKUP($M150,ACTIVIDADES!$B$9:$T$494,35,0),"")</f>
        <v/>
      </c>
      <c r="BR150" s="55" t="str">
        <f>+IFERROR(VLOOKUP($M150,ACTIVIDADES!$B$9:$T$494,36,0),"")</f>
        <v/>
      </c>
      <c r="BS150" s="55" t="str">
        <f>+IFERROR(VLOOKUP($M150,ACTIVIDADES!$B$9:$T$494,37,0),"")</f>
        <v/>
      </c>
      <c r="BT150" s="58"/>
      <c r="BU150" s="58"/>
      <c r="BV150" s="59"/>
      <c r="BW150" s="59" t="s">
        <v>580</v>
      </c>
      <c r="BX150" s="60" t="s">
        <v>3635</v>
      </c>
      <c r="BY150" s="61" t="s">
        <v>593</v>
      </c>
      <c r="BZ150" s="62"/>
      <c r="CA150" s="9"/>
      <c r="CB150" s="9"/>
      <c r="CC150" s="9"/>
      <c r="CD150" s="9"/>
      <c r="CE150" s="9"/>
      <c r="CF150" s="9"/>
      <c r="CG150" s="9"/>
      <c r="CH150" s="9"/>
      <c r="CI150" s="9"/>
      <c r="CJ150" s="9"/>
      <c r="CK150" s="9"/>
      <c r="CL150" s="9"/>
      <c r="CM150" s="9"/>
      <c r="CN150" s="9"/>
      <c r="CO150" s="9"/>
      <c r="CP150" s="9"/>
      <c r="CQ150" s="9"/>
    </row>
    <row r="151" spans="1:95" customFormat="1" ht="93" customHeight="1" x14ac:dyDescent="0.35">
      <c r="A151" s="40">
        <f t="shared" si="7"/>
        <v>143</v>
      </c>
      <c r="B151" s="40" t="s">
        <v>536</v>
      </c>
      <c r="C151" s="40">
        <v>2022</v>
      </c>
      <c r="D151" s="40" t="s">
        <v>3750</v>
      </c>
      <c r="E151" s="323"/>
      <c r="F151" s="40" t="s">
        <v>661</v>
      </c>
      <c r="G151" s="57" t="s">
        <v>540</v>
      </c>
      <c r="H151" s="42" t="s">
        <v>4522</v>
      </c>
      <c r="I151" s="42" t="s">
        <v>3640</v>
      </c>
      <c r="J151" s="40" t="s">
        <v>4523</v>
      </c>
      <c r="K151" s="40" t="s">
        <v>4523</v>
      </c>
      <c r="L151" s="44" t="s">
        <v>5455</v>
      </c>
      <c r="M151" s="63" t="s">
        <v>2258</v>
      </c>
      <c r="N151" s="63" t="s">
        <v>5455</v>
      </c>
      <c r="O151" s="63" t="s">
        <v>5704</v>
      </c>
      <c r="P151" s="63">
        <v>1</v>
      </c>
      <c r="Q151" s="65">
        <v>45280</v>
      </c>
      <c r="R151" s="65">
        <v>45657</v>
      </c>
      <c r="S151" s="66">
        <f t="shared" si="9"/>
        <v>55.649999999999991</v>
      </c>
      <c r="T151" s="63" t="s">
        <v>611</v>
      </c>
      <c r="U151" s="63" t="s">
        <v>1164</v>
      </c>
      <c r="V151" s="49">
        <f>+IFERROR(VLOOKUP($M151,ACTIVIDADES!$B$9:$Q$494,10,0),"")</f>
        <v>1</v>
      </c>
      <c r="W151" s="61" t="str">
        <f>+IFERROR(VLOOKUP($M151,ACTIVIDADES!$B$9:$Q$494,11,0)," ")</f>
        <v>Acción establecida en el Plan de Mejoramiento suscrito el 15 de enero de 2024 como resultado de la auditoria realizada a la vigencia 2022
La acción de mejora finaliza el 31 de Diciembre  de 2024
Se evidenció que, sobre el particular y en aplicación de la Ley 1952 de 2019, se adelantó la Indagación Previa IP-016-2024, respecto de la cual se dispuso el traslado por competencia a la Procuraduría General de la Nación (PGN) con fecha 30 de abril de 2025.
Por lo tanto, la acción de mejora establecida  posee efectividad.</v>
      </c>
      <c r="X151" s="51" t="str">
        <f>+IFERROR(VLOOKUP($M151,ACTIVIDADES!$B$9:$Q$494,12,0),"")</f>
        <v>https://dnbcgovco-my.sharepoint.com/:f:/g/personal/planeacion_dnbc_gov_co/IgDieE7Vuhr1TK8iSKqV77qxAefnD0X6KamLAA6WqrhYV-c?e=cj9RZd</v>
      </c>
      <c r="Y151" s="52">
        <f>+IFERROR(VLOOKUP($M151,ACTIVIDADES!$B$9:$Q$494,13,0),"")</f>
        <v>46153</v>
      </c>
      <c r="Z151" s="49" t="str">
        <f>+IFERROR(VLOOKUP($M151,ACTIVIDADES!$B$9:$Q$494,14,0),"")</f>
        <v>Cumplida en seguimiento diciembre 2025</v>
      </c>
      <c r="AA151" s="49">
        <f>+IFERROR(VLOOKUP($M151,ACTIVIDADES!$B$9:$Q$494,15,0),"")</f>
        <v>1</v>
      </c>
      <c r="AB151" s="54" t="str">
        <f>+IFERROR(VLOOKUP($M151,ACTIVIDADES!$B$9:$Q$494,16,0),"")</f>
        <v>CUMPLIDO</v>
      </c>
      <c r="AC151" s="144">
        <v>45816</v>
      </c>
      <c r="AD151" s="29">
        <v>1</v>
      </c>
      <c r="AE151" s="30" t="s">
        <v>3951</v>
      </c>
      <c r="AF151" s="29" t="s">
        <v>578</v>
      </c>
      <c r="AG151" s="29" t="s">
        <v>3737</v>
      </c>
      <c r="AH151" s="29" t="s">
        <v>593</v>
      </c>
      <c r="AI151" s="29" t="s">
        <v>3752</v>
      </c>
      <c r="AJ151" s="55">
        <v>1</v>
      </c>
      <c r="AK151" s="80" t="str">
        <f>+IFERROR(VLOOKUP($M151,ACTIVIDADES!$B$9:$T$494,18,0),"")</f>
        <v>Si reporte segundo trimestre</v>
      </c>
      <c r="AL151" s="80" t="str">
        <f>+IFERROR(VLOOKUP($M151,ACTIVIDADES!$B$9:$T$494,19,0),"")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151" s="55">
        <f>+IFERROR(VLOOKUP($M151,ACTIVIDADES!$B$9:$X$495,20,0),0)</f>
        <v>46213</v>
      </c>
      <c r="AN151" s="55" t="str">
        <f>+IFERROR(VLOOKUP($M151,ACTIVIDADES!$B$9:$X$495,21,0),0)</f>
        <v>No se recibe reporte segundo trimestre. No obstante, actividad reportada como cumplida en primer trimestre</v>
      </c>
      <c r="AO151" s="55">
        <f>+IFERROR(VLOOKUP($M151,ACTIVIDADES!$B$9:$X$495,22,0),0)</f>
        <v>1</v>
      </c>
      <c r="AP151" s="150" t="str">
        <f>+IFERROR(VLOOKUP($M151,ACTIVIDADES!$B$9:$X$495,23,0),0)</f>
        <v>CUMPLIDO</v>
      </c>
      <c r="AQ151" s="88">
        <v>46230</v>
      </c>
      <c r="AR151" s="55">
        <v>1</v>
      </c>
      <c r="AS151" s="57" t="s">
        <v>4620</v>
      </c>
      <c r="AT151" s="29" t="s">
        <v>578</v>
      </c>
      <c r="AU151" s="193" t="s">
        <v>1472</v>
      </c>
      <c r="AV151" s="193" t="s">
        <v>3635</v>
      </c>
      <c r="AW151" s="193" t="s">
        <v>590</v>
      </c>
      <c r="AX151" s="154" t="s">
        <v>5897</v>
      </c>
      <c r="AY151" s="176" t="str">
        <f t="shared" si="10"/>
        <v>CUMPLIDAS</v>
      </c>
      <c r="AZ151" s="55" t="str">
        <f>+IFERROR(VLOOKUP($M151,ACTIVIDADES!$B$9:$T$494,25,0),"")</f>
        <v/>
      </c>
      <c r="BA151" s="55" t="str">
        <f>+IFERROR(VLOOKUP($M151,ACTIVIDADES!$B$9:$T$494,26,0),"")</f>
        <v/>
      </c>
      <c r="BB151" s="55" t="str">
        <f>+IFERROR(VLOOKUP($M151,ACTIVIDADES!$B$9:$T$494,27,0),"")</f>
        <v/>
      </c>
      <c r="BC151" s="55" t="str">
        <f>+IFERROR(VLOOKUP($M151,ACTIVIDADES!$B$9:$T$494,28,0),"")</f>
        <v/>
      </c>
      <c r="BD151" s="55" t="str">
        <f>+IFERROR(VLOOKUP($M151,ACTIVIDADES!$B$9:$T$494,29,0),"")</f>
        <v/>
      </c>
      <c r="BE151" s="55" t="str">
        <f>+IFERROR(VLOOKUP($M151,ACTIVIDADES!$B$9:$T$494,30,0),"")</f>
        <v/>
      </c>
      <c r="BF151" s="58"/>
      <c r="BG151" s="58"/>
      <c r="BH151" s="59"/>
      <c r="BI151" s="59" t="s">
        <v>580</v>
      </c>
      <c r="BJ151" s="60" t="s">
        <v>3635</v>
      </c>
      <c r="BK151" s="61" t="s">
        <v>593</v>
      </c>
      <c r="BL151" s="62"/>
      <c r="BM151" s="55" t="str">
        <f>+IFERROR(VLOOKUP($M151,ACTIVIDADES!$B$9:$T$494,31,0),"")</f>
        <v/>
      </c>
      <c r="BN151" s="55" t="str">
        <f>+IFERROR(VLOOKUP($M151,ACTIVIDADES!$B$9:$T$494,32,0),"")</f>
        <v/>
      </c>
      <c r="BO151" s="55" t="str">
        <f>+IFERROR(VLOOKUP($M151,ACTIVIDADES!$B$9:$T$494,33,0),"")</f>
        <v/>
      </c>
      <c r="BP151" s="55" t="str">
        <f>+IFERROR(VLOOKUP($M151,ACTIVIDADES!$B$9:$T$494,34,0),"")</f>
        <v/>
      </c>
      <c r="BQ151" s="55" t="str">
        <f>+IFERROR(VLOOKUP($M151,ACTIVIDADES!$B$9:$T$494,35,0),"")</f>
        <v/>
      </c>
      <c r="BR151" s="55" t="str">
        <f>+IFERROR(VLOOKUP($M151,ACTIVIDADES!$B$9:$T$494,36,0),"")</f>
        <v/>
      </c>
      <c r="BS151" s="55" t="str">
        <f>+IFERROR(VLOOKUP($M151,ACTIVIDADES!$B$9:$T$494,37,0),"")</f>
        <v/>
      </c>
      <c r="BT151" s="58"/>
      <c r="BU151" s="58"/>
      <c r="BV151" s="59"/>
      <c r="BW151" s="59" t="s">
        <v>580</v>
      </c>
      <c r="BX151" s="60" t="s">
        <v>3635</v>
      </c>
      <c r="BY151" s="61" t="s">
        <v>593</v>
      </c>
      <c r="BZ151" s="62"/>
      <c r="CA151" s="9"/>
      <c r="CB151" s="9"/>
      <c r="CC151" s="9"/>
      <c r="CD151" s="9"/>
      <c r="CE151" s="9"/>
      <c r="CF151" s="9"/>
      <c r="CG151" s="9"/>
      <c r="CH151" s="9"/>
      <c r="CI151" s="9"/>
      <c r="CJ151" s="9"/>
      <c r="CK151" s="9"/>
      <c r="CL151" s="9"/>
      <c r="CM151" s="9"/>
      <c r="CN151" s="9"/>
      <c r="CO151" s="9"/>
      <c r="CP151" s="9"/>
      <c r="CQ151" s="9"/>
    </row>
    <row r="152" spans="1:95" s="8" customFormat="1" ht="93" customHeight="1" x14ac:dyDescent="0.35">
      <c r="A152" s="251">
        <f t="shared" si="7"/>
        <v>144</v>
      </c>
      <c r="B152" s="251" t="s">
        <v>536</v>
      </c>
      <c r="C152" s="251">
        <v>2022</v>
      </c>
      <c r="D152" s="251" t="s">
        <v>3750</v>
      </c>
      <c r="E152" s="40"/>
      <c r="F152" s="251" t="s">
        <v>934</v>
      </c>
      <c r="G152" s="173" t="s">
        <v>540</v>
      </c>
      <c r="H152" s="253" t="s">
        <v>542</v>
      </c>
      <c r="I152" s="253" t="s">
        <v>3640</v>
      </c>
      <c r="J152" s="251" t="s">
        <v>4524</v>
      </c>
      <c r="K152" s="251" t="s">
        <v>4524</v>
      </c>
      <c r="L152" s="255" t="s">
        <v>5455</v>
      </c>
      <c r="M152" s="278" t="s">
        <v>2255</v>
      </c>
      <c r="N152" s="278" t="s">
        <v>5455</v>
      </c>
      <c r="O152" s="278" t="s">
        <v>5704</v>
      </c>
      <c r="P152" s="278">
        <v>1</v>
      </c>
      <c r="Q152" s="279">
        <v>45280</v>
      </c>
      <c r="R152" s="279">
        <v>45657</v>
      </c>
      <c r="S152" s="280">
        <f t="shared" si="9"/>
        <v>55.649999999999991</v>
      </c>
      <c r="T152" s="278" t="s">
        <v>611</v>
      </c>
      <c r="U152" s="278" t="s">
        <v>1164</v>
      </c>
      <c r="V152" s="260">
        <f>+IFERROR(VLOOKUP($M152,ACTIVIDADES!$B$9:$Q$494,10,0),"")</f>
        <v>1</v>
      </c>
      <c r="W152" s="275" t="str">
        <f>+IFERROR(VLOOKUP($M152,ACTIVIDADES!$B$9:$Q$494,11,0)," ")</f>
        <v>Acción establecida en el Plan de Mejoramiento suscrito el 15 de enero de 2024 como resultado de la auditoria realizada a la vigencia 2022
La acción de mejora finaliza el 31 de Diciembre  de 2024
Se evidenció que, sobre el particular y en aplicación de la Ley 1952 de 2019, se adelantó la Indagación Previa IP-015-2024, respecto de la cual se dispuso el traslado por competencia a la Procuraduría General de la Nación (PGN) con fecha 30 de abril de 2025.
Por lo tanto, la acción de mejora establecida  posee efectividad.</v>
      </c>
      <c r="X152" s="262" t="str">
        <f>+IFERROR(VLOOKUP($M152,ACTIVIDADES!$B$9:$Q$494,12,0),"")</f>
        <v>https://dnbcgovco-my.sharepoint.com/:f:/g/personal/planeacion_dnbc_gov_co/IgDMagZ_HqlXSoSjeg_MW1WUAfRqxEh4g34bY0ZkOBIWk_0?e=yWWdSN</v>
      </c>
      <c r="Y152" s="263">
        <f>+IFERROR(VLOOKUP($M152,ACTIVIDADES!$B$9:$Q$494,13,0),"")</f>
        <v>46153</v>
      </c>
      <c r="Z152" s="260" t="str">
        <f>+IFERROR(VLOOKUP($M152,ACTIVIDADES!$B$9:$Q$494,14,0),"")</f>
        <v>Cumplida en seguimiento diciembre 2025</v>
      </c>
      <c r="AA152" s="260">
        <f>+IFERROR(VLOOKUP($M152,ACTIVIDADES!$B$9:$Q$494,15,0),"")</f>
        <v>1</v>
      </c>
      <c r="AB152" s="265" t="str">
        <f>+IFERROR(VLOOKUP($M152,ACTIVIDADES!$B$9:$Q$494,16,0),"")</f>
        <v>CUMPLIDO</v>
      </c>
      <c r="AC152" s="266">
        <v>46181</v>
      </c>
      <c r="AD152" s="267">
        <v>1</v>
      </c>
      <c r="AE152" s="177" t="s">
        <v>3951</v>
      </c>
      <c r="AF152" s="267" t="s">
        <v>578</v>
      </c>
      <c r="AG152" s="267" t="s">
        <v>3737</v>
      </c>
      <c r="AH152" s="267" t="s">
        <v>593</v>
      </c>
      <c r="AI152" s="267" t="s">
        <v>3752</v>
      </c>
      <c r="AJ152" s="269">
        <f>+IFERROR(VLOOKUP($M152,ACTIVIDADES!$B$9:$T$494,17,0),"")</f>
        <v>0</v>
      </c>
      <c r="AK152" s="270" t="str">
        <f>+IFERROR(VLOOKUP($M152,ACTIVIDADES!$B$9:$T$494,18,0),"")</f>
        <v>Si reporte segundo trimestre</v>
      </c>
      <c r="AL152" s="270" t="str">
        <f>+IFERROR(VLOOKUP($M152,ACTIVIDADES!$B$9:$T$494,19,0),"")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152" s="269">
        <f>+IFERROR(VLOOKUP($M152,ACTIVIDADES!$B$9:$X$495,20,0),0)</f>
        <v>46213</v>
      </c>
      <c r="AN152" s="269" t="str">
        <f>+IFERROR(VLOOKUP($M152,ACTIVIDADES!$B$9:$X$495,21,0),0)</f>
        <v>No se recibe reporte segundo trimestre. No obstante, actividad reportada como cumplida en primer trimestre</v>
      </c>
      <c r="AO152" s="269">
        <f>+IFERROR(VLOOKUP($M152,ACTIVIDADES!$B$9:$X$495,22,0),0)</f>
        <v>1</v>
      </c>
      <c r="AP152" s="276" t="str">
        <f>+IFERROR(VLOOKUP($M152,ACTIVIDADES!$B$9:$X$495,23,0),0)</f>
        <v>CUMPLIDO</v>
      </c>
      <c r="AQ152" s="274">
        <v>46230</v>
      </c>
      <c r="AR152" s="348">
        <v>1</v>
      </c>
      <c r="AS152" s="406" t="s">
        <v>3951</v>
      </c>
      <c r="AT152" s="267" t="s">
        <v>578</v>
      </c>
      <c r="AU152" s="173" t="s">
        <v>1472</v>
      </c>
      <c r="AV152" s="173" t="s">
        <v>3635</v>
      </c>
      <c r="AW152" s="173" t="s">
        <v>590</v>
      </c>
      <c r="AX152" s="408" t="s">
        <v>5898</v>
      </c>
      <c r="AY152" s="176" t="str">
        <f t="shared" si="10"/>
        <v>CUMPLIDAS</v>
      </c>
      <c r="AZ152" s="55" t="str">
        <f>+IFERROR(VLOOKUP($M152,ACTIVIDADES!$B$9:$T$494,25,0),"")</f>
        <v/>
      </c>
      <c r="BA152" s="55" t="str">
        <f>+IFERROR(VLOOKUP($M152,ACTIVIDADES!$B$9:$T$494,26,0),"")</f>
        <v/>
      </c>
      <c r="BB152" s="55" t="str">
        <f>+IFERROR(VLOOKUP($M152,ACTIVIDADES!$B$9:$T$494,27,0),"")</f>
        <v/>
      </c>
      <c r="BC152" s="55" t="str">
        <f>+IFERROR(VLOOKUP($M152,ACTIVIDADES!$B$9:$T$494,28,0),"")</f>
        <v/>
      </c>
      <c r="BD152" s="55" t="str">
        <f>+IFERROR(VLOOKUP($M152,ACTIVIDADES!$B$9:$T$494,29,0),"")</f>
        <v/>
      </c>
      <c r="BE152" s="55" t="str">
        <f>+IFERROR(VLOOKUP($M152,ACTIVIDADES!$B$9:$T$494,30,0),"")</f>
        <v/>
      </c>
      <c r="BF152" s="58"/>
      <c r="BG152" s="58"/>
      <c r="BH152" s="59"/>
      <c r="BI152" s="59" t="s">
        <v>580</v>
      </c>
      <c r="BJ152" s="60" t="s">
        <v>3635</v>
      </c>
      <c r="BK152" s="61" t="s">
        <v>593</v>
      </c>
      <c r="BL152" s="62"/>
      <c r="BM152" s="55" t="str">
        <f>+IFERROR(VLOOKUP($M152,ACTIVIDADES!$B$9:$T$494,31,0),"")</f>
        <v/>
      </c>
      <c r="BN152" s="55" t="str">
        <f>+IFERROR(VLOOKUP($M152,ACTIVIDADES!$B$9:$T$494,32,0),"")</f>
        <v/>
      </c>
      <c r="BO152" s="55" t="str">
        <f>+IFERROR(VLOOKUP($M152,ACTIVIDADES!$B$9:$T$494,33,0),"")</f>
        <v/>
      </c>
      <c r="BP152" s="55" t="str">
        <f>+IFERROR(VLOOKUP($M152,ACTIVIDADES!$B$9:$T$494,34,0),"")</f>
        <v/>
      </c>
      <c r="BQ152" s="55" t="str">
        <f>+IFERROR(VLOOKUP($M152,ACTIVIDADES!$B$9:$T$494,35,0),"")</f>
        <v/>
      </c>
      <c r="BR152" s="55" t="str">
        <f>+IFERROR(VLOOKUP($M152,ACTIVIDADES!$B$9:$T$494,36,0),"")</f>
        <v/>
      </c>
      <c r="BS152" s="55" t="str">
        <f>+IFERROR(VLOOKUP($M152,ACTIVIDADES!$B$9:$T$494,37,0),"")</f>
        <v/>
      </c>
      <c r="BT152" s="58"/>
      <c r="BU152" s="58"/>
      <c r="BV152" s="59"/>
      <c r="BW152" s="59" t="s">
        <v>580</v>
      </c>
      <c r="BX152" s="60" t="s">
        <v>3635</v>
      </c>
      <c r="BY152" s="61" t="s">
        <v>593</v>
      </c>
      <c r="BZ152" s="62"/>
      <c r="CA152" s="9"/>
      <c r="CB152" s="9"/>
      <c r="CC152" s="9"/>
      <c r="CD152" s="9"/>
      <c r="CE152" s="9"/>
      <c r="CF152" s="9"/>
      <c r="CG152" s="9"/>
      <c r="CH152" s="9"/>
      <c r="CI152" s="9"/>
      <c r="CJ152" s="9"/>
      <c r="CK152" s="9"/>
      <c r="CL152" s="9"/>
      <c r="CM152" s="9"/>
      <c r="CN152" s="9"/>
      <c r="CO152" s="9"/>
      <c r="CP152" s="9"/>
      <c r="CQ152" s="9"/>
    </row>
    <row r="153" spans="1:95" s="8" customFormat="1" ht="93" customHeight="1" x14ac:dyDescent="0.35">
      <c r="A153" s="215">
        <f t="shared" si="7"/>
        <v>145</v>
      </c>
      <c r="B153" s="215" t="s">
        <v>536</v>
      </c>
      <c r="C153" s="215">
        <v>2022</v>
      </c>
      <c r="D153" s="215" t="s">
        <v>3750</v>
      </c>
      <c r="E153" s="40"/>
      <c r="F153" s="215" t="s">
        <v>656</v>
      </c>
      <c r="G153" s="169" t="s">
        <v>540</v>
      </c>
      <c r="H153" s="216" t="s">
        <v>4525</v>
      </c>
      <c r="I153" s="216"/>
      <c r="J153" s="215" t="s">
        <v>4526</v>
      </c>
      <c r="K153" s="215" t="s">
        <v>4526</v>
      </c>
      <c r="L153" s="217" t="s">
        <v>4527</v>
      </c>
      <c r="M153" s="242" t="s">
        <v>1215</v>
      </c>
      <c r="N153" s="242" t="s">
        <v>1216</v>
      </c>
      <c r="O153" s="242" t="s">
        <v>1217</v>
      </c>
      <c r="P153" s="242">
        <v>1</v>
      </c>
      <c r="Q153" s="243">
        <v>45280</v>
      </c>
      <c r="R153" s="243">
        <v>45838</v>
      </c>
      <c r="S153" s="244">
        <f t="shared" si="9"/>
        <v>82.5</v>
      </c>
      <c r="T153" s="242" t="s">
        <v>622</v>
      </c>
      <c r="U153" s="242" t="s">
        <v>1164</v>
      </c>
      <c r="V153" s="221">
        <f>+IFERROR(VLOOKUP($M153,ACTIVIDADES!$B$9:$Q$494,10,0),"")</f>
        <v>1</v>
      </c>
      <c r="W153" s="222" t="str">
        <f>+IFERROR(VLOOKUP($M153,ACTIVIDADES!$B$9:$Q$494,11,0)," ")</f>
        <v>Acción establecida en el Plan de Mejoramiento suscrito el 15 de enero de 2024 como resultado de la auditoria realizada a la vigencia 2022
La acción de mejora finaliza el 30 de Junio  de 2025
Acción cumplida en el primer semestre de la vigencia 2025. El Anteproyecto de Presupuesto ANTEPGN, fue presentado el 28 de marzo de 2025, segun radicado No 1-2025-0311472
Para el anteproyecto de presupuesto de la vigencia 2027, presentado en la vigencia 2026, se presentó oportunamente atendiendo el procedimiento interno establecido</v>
      </c>
      <c r="X153" s="223" t="str">
        <f>+IFERROR(VLOOKUP($M153,ACTIVIDADES!$B$9:$Q$494,12,0),"")</f>
        <v>https://dnbcgovco-my.sharepoint.com/:f:/g/personal/planeacion_dnbc_gov_co/IgAwRNaujcVWS71Oq-WCF_AGAfs5QChUDiIf3u_UJWQL4d4?e=4XXkdM</v>
      </c>
      <c r="Y153" s="224">
        <f>+IFERROR(VLOOKUP($M153,ACTIVIDADES!$B$9:$Q$494,13,0),"")</f>
        <v>46153</v>
      </c>
      <c r="Z153" s="221" t="str">
        <f>+IFERROR(VLOOKUP($M153,ACTIVIDADES!$B$9:$Q$494,14,0),"")</f>
        <v>Se evidencia remisión oportuna de anteproyecto de presupuesto. Se formula procedimiento donde se documentan actividades</v>
      </c>
      <c r="AA153" s="221">
        <f>+IFERROR(VLOOKUP($M153,ACTIVIDADES!$B$9:$Q$494,15,0),"")</f>
        <v>1</v>
      </c>
      <c r="AB153" s="225" t="str">
        <f>+IFERROR(VLOOKUP($M153,ACTIVIDADES!$B$9:$Q$494,16,0),"")</f>
        <v>CUMPLIDO</v>
      </c>
      <c r="AC153" s="240">
        <v>46157</v>
      </c>
      <c r="AD153" s="228">
        <v>1</v>
      </c>
      <c r="AE153" s="228" t="s">
        <v>4528</v>
      </c>
      <c r="AF153" s="139" t="s">
        <v>578</v>
      </c>
      <c r="AG153" s="139" t="s">
        <v>3737</v>
      </c>
      <c r="AH153" s="139" t="s">
        <v>593</v>
      </c>
      <c r="AI153" s="139" t="s">
        <v>3752</v>
      </c>
      <c r="AJ153" s="141">
        <f>+IFERROR(VLOOKUP($M153,ACTIVIDADES!$B$9:$T$494,17,0),"")</f>
        <v>1</v>
      </c>
      <c r="AK153" s="229" t="str">
        <f>+IFERROR(VLOOKUP($M153,ACTIVIDADES!$B$9:$T$494,18,0),"")</f>
        <v>Acción establecida en el Plan de Mejoramiento suscrito el 15 de enero de 2024 como resultado de la auditoria realizada a la vigencia 2022
La acción de mejora finaliza el 30 de Junio  de 2025
Acción cumplida en el primer semestre de la vigencia 2025. El Anteproyecto de Presupuesto ANTEPGN, fue presentado el 28 de marzo de 2025, segun radicado No 1-2025-0311472
Para el anteproyecto de presupuesto de la vigencia 2027, presentado en la vigencia 2026, se presentó oportunamente atendiendo el procedimiento interno establecido</v>
      </c>
      <c r="AL153" s="229" t="str">
        <f>+IFERROR(VLOOKUP($M153,ACTIVIDADES!$B$9:$T$494,19,0),"")</f>
        <v>https://dnbcgovco-my.sharepoint.com/my?id=%2Fpersonal%2Fplaneacion%5Fdnbc%5Fgov%5Fco%2FDocuments%2FDocumentos%20SIGE%2F6%2E%20Planes%2FPLAN%20DE%20MEJORA%2F2026%2F02%2E%20Seguimiento%20Segundo%20Trimestre%2F01%2E%20Planeaci%C3%B3n%20Estrat%C3%A9gica&amp;viewid=efb70791%2Db8ab%2D49e7%2Db552%2Dd3d4cbe976b9</v>
      </c>
      <c r="AM153" s="141">
        <f>+IFERROR(VLOOKUP($M153,ACTIVIDADES!$B$9:$X$495,20,0),0)</f>
        <v>46213</v>
      </c>
      <c r="AN153" s="141" t="str">
        <f>+IFERROR(VLOOKUP($M153,ACTIVIDADES!$B$9:$X$495,21,0),0)</f>
        <v>Se evidencia remisión oportuna de anteproyecto de presupuesto. Se formula procedimiento donde se documentan actividades</v>
      </c>
      <c r="AO153" s="141">
        <f>+IFERROR(VLOOKUP($M153,ACTIVIDADES!$B$9:$X$495,22,0),0)</f>
        <v>1</v>
      </c>
      <c r="AP153" s="230" t="str">
        <f>+IFERROR(VLOOKUP($M153,ACTIVIDADES!$B$9:$X$495,23,0),0)</f>
        <v>CUMPLIDO</v>
      </c>
      <c r="AQ153" s="239">
        <v>46230</v>
      </c>
      <c r="AR153" s="349">
        <v>1</v>
      </c>
      <c r="AS153" s="351" t="s">
        <v>4529</v>
      </c>
      <c r="AT153" s="139" t="s">
        <v>578</v>
      </c>
      <c r="AU153" s="169" t="s">
        <v>1472</v>
      </c>
      <c r="AV153" s="169" t="s">
        <v>3635</v>
      </c>
      <c r="AW153" s="169" t="s">
        <v>590</v>
      </c>
      <c r="AX153" s="409" t="s">
        <v>5899</v>
      </c>
      <c r="AY153" s="176" t="str">
        <f t="shared" si="10"/>
        <v>CUMPLIDAS</v>
      </c>
      <c r="AZ153" s="55" t="str">
        <f>+IFERROR(VLOOKUP($M153,ACTIVIDADES!$B$9:$T$494,25,0),"")</f>
        <v/>
      </c>
      <c r="BA153" s="55" t="str">
        <f>+IFERROR(VLOOKUP($M153,ACTIVIDADES!$B$9:$T$494,26,0),"")</f>
        <v/>
      </c>
      <c r="BB153" s="55" t="str">
        <f>+IFERROR(VLOOKUP($M153,ACTIVIDADES!$B$9:$T$494,27,0),"")</f>
        <v/>
      </c>
      <c r="BC153" s="55" t="str">
        <f>+IFERROR(VLOOKUP($M153,ACTIVIDADES!$B$9:$T$494,28,0),"")</f>
        <v/>
      </c>
      <c r="BD153" s="55" t="str">
        <f>+IFERROR(VLOOKUP($M153,ACTIVIDADES!$B$9:$T$494,29,0),"")</f>
        <v/>
      </c>
      <c r="BE153" s="55" t="str">
        <f>+IFERROR(VLOOKUP($M153,ACTIVIDADES!$B$9:$T$494,30,0),"")</f>
        <v/>
      </c>
      <c r="BF153" s="58"/>
      <c r="BG153" s="58"/>
      <c r="BH153" s="59"/>
      <c r="BI153" s="59" t="s">
        <v>580</v>
      </c>
      <c r="BJ153" s="60" t="s">
        <v>3635</v>
      </c>
      <c r="BK153" s="61" t="s">
        <v>593</v>
      </c>
      <c r="BL153" s="62"/>
      <c r="BM153" s="55" t="str">
        <f>+IFERROR(VLOOKUP($M153,ACTIVIDADES!$B$9:$T$494,31,0),"")</f>
        <v/>
      </c>
      <c r="BN153" s="55" t="str">
        <f>+IFERROR(VLOOKUP($M153,ACTIVIDADES!$B$9:$T$494,32,0),"")</f>
        <v/>
      </c>
      <c r="BO153" s="55" t="str">
        <f>+IFERROR(VLOOKUP($M153,ACTIVIDADES!$B$9:$T$494,33,0),"")</f>
        <v/>
      </c>
      <c r="BP153" s="55" t="str">
        <f>+IFERROR(VLOOKUP($M153,ACTIVIDADES!$B$9:$T$494,34,0),"")</f>
        <v/>
      </c>
      <c r="BQ153" s="55" t="str">
        <f>+IFERROR(VLOOKUP($M153,ACTIVIDADES!$B$9:$T$494,35,0),"")</f>
        <v/>
      </c>
      <c r="BR153" s="55" t="str">
        <f>+IFERROR(VLOOKUP($M153,ACTIVIDADES!$B$9:$T$494,36,0),"")</f>
        <v/>
      </c>
      <c r="BS153" s="55" t="str">
        <f>+IFERROR(VLOOKUP($M153,ACTIVIDADES!$B$9:$T$494,37,0),"")</f>
        <v/>
      </c>
      <c r="BT153" s="58"/>
      <c r="BU153" s="58"/>
      <c r="BV153" s="59"/>
      <c r="BW153" s="59" t="s">
        <v>580</v>
      </c>
      <c r="BX153" s="60" t="s">
        <v>3635</v>
      </c>
      <c r="BY153" s="61" t="s">
        <v>593</v>
      </c>
      <c r="BZ153" s="62"/>
      <c r="CA153" s="9"/>
      <c r="CB153" s="9"/>
      <c r="CC153" s="9"/>
      <c r="CD153" s="9"/>
      <c r="CE153" s="9"/>
      <c r="CF153" s="9"/>
      <c r="CG153" s="9"/>
      <c r="CH153" s="9"/>
      <c r="CI153" s="9"/>
      <c r="CJ153" s="9"/>
      <c r="CK153" s="9"/>
      <c r="CL153" s="9"/>
      <c r="CM153" s="9"/>
      <c r="CN153" s="9"/>
      <c r="CO153" s="9"/>
      <c r="CP153" s="9"/>
      <c r="CQ153" s="9"/>
    </row>
    <row r="154" spans="1:95" customFormat="1" ht="93" customHeight="1" x14ac:dyDescent="0.35">
      <c r="A154" s="40">
        <f t="shared" si="7"/>
        <v>146</v>
      </c>
      <c r="B154" s="40" t="s">
        <v>536</v>
      </c>
      <c r="C154" s="40">
        <v>2022</v>
      </c>
      <c r="D154" s="40" t="s">
        <v>3734</v>
      </c>
      <c r="E154" s="323"/>
      <c r="F154" s="40" t="s">
        <v>657</v>
      </c>
      <c r="G154" s="57" t="s">
        <v>540</v>
      </c>
      <c r="H154" s="42" t="s">
        <v>4530</v>
      </c>
      <c r="I154" s="42"/>
      <c r="J154" s="40" t="s">
        <v>4531</v>
      </c>
      <c r="K154" s="40" t="s">
        <v>4531</v>
      </c>
      <c r="L154" s="44" t="s">
        <v>4532</v>
      </c>
      <c r="M154" s="63" t="s">
        <v>2449</v>
      </c>
      <c r="N154" s="63" t="s">
        <v>5663</v>
      </c>
      <c r="O154" s="63" t="s">
        <v>2451</v>
      </c>
      <c r="P154" s="63">
        <v>2</v>
      </c>
      <c r="Q154" s="65">
        <v>45280</v>
      </c>
      <c r="R154" s="65">
        <v>45716</v>
      </c>
      <c r="S154" s="66">
        <f t="shared" si="9"/>
        <v>64.2</v>
      </c>
      <c r="T154" s="63" t="s">
        <v>592</v>
      </c>
      <c r="U154" s="63" t="s">
        <v>1164</v>
      </c>
      <c r="V154" s="49">
        <f>+IFERROR(VLOOKUP($M154,ACTIVIDADES!$B$9:$Q$494,10,0),"")</f>
        <v>1</v>
      </c>
      <c r="W154" s="61" t="str">
        <f>+IFERROR(VLOOKUP($M154,ACTIVIDADES!$B$9:$Q$494,11,0)," ")</f>
        <v>Acción establecida en el Plan de Mejoramiento suscrito el 15 de enero de 2024 como resultado de la auditoria realizada a la vigencia 2022
La acción de mejora finalizó el 28 de febrero  de 2025
Se cargó el reporte correspondiente al II semestre de 2024 el 27 de enero de 2025, segun Radicado No 2025-311-000088-1 a la Superintendencia Financiera. No se presentó evidencia de ejecución de la acción del primer semestre de 2024.
Por lo tanto, la acción de mejora establecida  queda cumplida.</v>
      </c>
      <c r="X154" s="51" t="str">
        <f>+IFERROR(VLOOKUP($M154,ACTIVIDADES!$B$9:$Q$494,12,0),"")</f>
        <v>https://dnbcgovco-my.sharepoint.com/:f:/g/personal/planeacion_dnbc_gov_co/IgAKPZEalRp3T7O44VwZjBLlARF86VpmllJA36VR9-2qDG8?e=W6XaGX</v>
      </c>
      <c r="Y154" s="52">
        <f>+IFERROR(VLOOKUP($M154,ACTIVIDADES!$B$9:$Q$494,13,0),"")</f>
        <v>46153</v>
      </c>
      <c r="Z154" s="49" t="str">
        <f>+IFERROR(VLOOKUP($M154,ACTIVIDADES!$B$9:$Q$494,14,0),"")</f>
        <v>Cumplida en seguimiento diciembre 2025</v>
      </c>
      <c r="AA154" s="49">
        <f>+IFERROR(VLOOKUP($M154,ACTIVIDADES!$B$9:$Q$494,15,0),"")</f>
        <v>1</v>
      </c>
      <c r="AB154" s="54" t="str">
        <f>+IFERROR(VLOOKUP($M154,ACTIVIDADES!$B$9:$Q$494,16,0),"")</f>
        <v>CUMPLIDO</v>
      </c>
      <c r="AC154" s="144">
        <v>46178</v>
      </c>
      <c r="AD154" s="29">
        <v>1</v>
      </c>
      <c r="AE154" s="30" t="s">
        <v>3951</v>
      </c>
      <c r="AF154" s="29" t="s">
        <v>578</v>
      </c>
      <c r="AG154" s="29" t="s">
        <v>3737</v>
      </c>
      <c r="AH154" s="29" t="s">
        <v>593</v>
      </c>
      <c r="AI154" s="29" t="s">
        <v>3752</v>
      </c>
      <c r="AJ154" s="55">
        <f>+IFERROR(VLOOKUP($M154,ACTIVIDADES!$B$9:$T$494,17,0),"")</f>
        <v>1</v>
      </c>
      <c r="AK154" s="80" t="str">
        <f>+IFERROR(VLOOKUP($M154,ACTIVIDADES!$B$9:$T$494,18,0),"")</f>
        <v>Acción establecida en el Plan de Mejoramiento suscrito el 15 de enero de 2024 como resultado de la auditoria realizada a la vigencia 2022
La acción de mejora finalizó el 28 de febrero  de 2025
Se cargó el reporte correspondiente al II semestre de 2024 el 27 de enero de 2025, segun Radicado No 2025-311-000088-1 a la Superintendencia Financiera. No se presentó evidencia de ejecución de la acción del primer semestre de 2024.
Por lo tanto, la acción de mejora establecida  queda cumplida.</v>
      </c>
      <c r="AL154" s="80" t="str">
        <f>+IFERROR(VLOOKUP($M154,ACTIVIDADES!$B$9:$T$494,19,0),"")</f>
        <v>https://dnbcgovco-my.sharepoint.com/:f:/g/personal/planeacion_dnbc_gov_co/IgDlTTkE6gPMRZjTETbxch7dATaSM_TE5-agvqb3k7QgaDY?e=0V1Jx7</v>
      </c>
      <c r="AM154" s="55" t="str">
        <f>+IFERROR(VLOOKUP($M154,ACTIVIDADES!$B$9:$X$495,20,0),0)</f>
        <v>11/07/206</v>
      </c>
      <c r="AN154" s="55" t="str">
        <f>+IFERROR(VLOOKUP($M154,ACTIVIDADES!$B$9:$X$495,21,0),0)</f>
        <v>Actividad reportada con cumplimiento en el primer trimestre 2026</v>
      </c>
      <c r="AO154" s="55">
        <f>+IFERROR(VLOOKUP($M154,ACTIVIDADES!$B$9:$X$495,22,0),0)</f>
        <v>1</v>
      </c>
      <c r="AP154" s="150" t="str">
        <f>+IFERROR(VLOOKUP($M154,ACTIVIDADES!$B$9:$X$495,23,0),0)</f>
        <v>CUMPLIDO</v>
      </c>
      <c r="AQ154" s="129">
        <v>46230</v>
      </c>
      <c r="AR154" s="172">
        <v>1</v>
      </c>
      <c r="AS154" s="72" t="s">
        <v>3951</v>
      </c>
      <c r="AT154" s="29" t="s">
        <v>578</v>
      </c>
      <c r="AU154" s="57" t="s">
        <v>1472</v>
      </c>
      <c r="AV154" s="57" t="s">
        <v>3635</v>
      </c>
      <c r="AW154" s="57" t="s">
        <v>590</v>
      </c>
      <c r="AX154" s="154" t="s">
        <v>5900</v>
      </c>
      <c r="AY154" s="176" t="str">
        <f t="shared" si="10"/>
        <v>CUMPLIDAS</v>
      </c>
      <c r="AZ154" s="55" t="str">
        <f>+IFERROR(VLOOKUP($M154,ACTIVIDADES!$B$9:$T$494,25,0),"")</f>
        <v/>
      </c>
      <c r="BA154" s="55" t="str">
        <f>+IFERROR(VLOOKUP($M154,ACTIVIDADES!$B$9:$T$494,26,0),"")</f>
        <v/>
      </c>
      <c r="BB154" s="55" t="str">
        <f>+IFERROR(VLOOKUP($M154,ACTIVIDADES!$B$9:$T$494,27,0),"")</f>
        <v/>
      </c>
      <c r="BC154" s="55" t="str">
        <f>+IFERROR(VLOOKUP($M154,ACTIVIDADES!$B$9:$T$494,28,0),"")</f>
        <v/>
      </c>
      <c r="BD154" s="55" t="str">
        <f>+IFERROR(VLOOKUP($M154,ACTIVIDADES!$B$9:$T$494,29,0),"")</f>
        <v/>
      </c>
      <c r="BE154" s="55" t="str">
        <f>+IFERROR(VLOOKUP($M154,ACTIVIDADES!$B$9:$T$494,30,0),"")</f>
        <v/>
      </c>
      <c r="BF154" s="58"/>
      <c r="BG154" s="58"/>
      <c r="BH154" s="59"/>
      <c r="BI154" s="59" t="s">
        <v>580</v>
      </c>
      <c r="BJ154" s="60" t="s">
        <v>3635</v>
      </c>
      <c r="BK154" s="61" t="s">
        <v>593</v>
      </c>
      <c r="BL154" s="62"/>
      <c r="BM154" s="55" t="str">
        <f>+IFERROR(VLOOKUP($M154,ACTIVIDADES!$B$9:$T$494,31,0),"")</f>
        <v/>
      </c>
      <c r="BN154" s="55" t="str">
        <f>+IFERROR(VLOOKUP($M154,ACTIVIDADES!$B$9:$T$494,32,0),"")</f>
        <v/>
      </c>
      <c r="BO154" s="55" t="str">
        <f>+IFERROR(VLOOKUP($M154,ACTIVIDADES!$B$9:$T$494,33,0),"")</f>
        <v/>
      </c>
      <c r="BP154" s="55" t="str">
        <f>+IFERROR(VLOOKUP($M154,ACTIVIDADES!$B$9:$T$494,34,0),"")</f>
        <v/>
      </c>
      <c r="BQ154" s="55" t="str">
        <f>+IFERROR(VLOOKUP($M154,ACTIVIDADES!$B$9:$T$494,35,0),"")</f>
        <v/>
      </c>
      <c r="BR154" s="55" t="str">
        <f>+IFERROR(VLOOKUP($M154,ACTIVIDADES!$B$9:$T$494,36,0),"")</f>
        <v/>
      </c>
      <c r="BS154" s="55" t="str">
        <f>+IFERROR(VLOOKUP($M154,ACTIVIDADES!$B$9:$T$494,37,0),"")</f>
        <v/>
      </c>
      <c r="BT154" s="58"/>
      <c r="BU154" s="58"/>
      <c r="BV154" s="59"/>
      <c r="BW154" s="59" t="s">
        <v>580</v>
      </c>
      <c r="BX154" s="60" t="s">
        <v>3635</v>
      </c>
      <c r="BY154" s="61" t="s">
        <v>593</v>
      </c>
      <c r="BZ154" s="62"/>
      <c r="CA154" s="9"/>
      <c r="CB154" s="9"/>
      <c r="CC154" s="9"/>
      <c r="CD154" s="9"/>
      <c r="CE154" s="9"/>
      <c r="CF154" s="9"/>
      <c r="CG154" s="9"/>
      <c r="CH154" s="9"/>
      <c r="CI154" s="9"/>
      <c r="CJ154" s="9"/>
      <c r="CK154" s="9"/>
      <c r="CL154" s="9"/>
      <c r="CM154" s="9"/>
      <c r="CN154" s="9"/>
      <c r="CO154" s="9"/>
      <c r="CP154" s="9"/>
      <c r="CQ154" s="9"/>
    </row>
    <row r="155" spans="1:95" s="8" customFormat="1" ht="93" customHeight="1" x14ac:dyDescent="0.35">
      <c r="A155" s="40">
        <f t="shared" si="7"/>
        <v>147</v>
      </c>
      <c r="B155" s="40" t="s">
        <v>536</v>
      </c>
      <c r="C155" s="40">
        <v>2022</v>
      </c>
      <c r="D155" s="40" t="s">
        <v>3750</v>
      </c>
      <c r="E155" s="323"/>
      <c r="F155" s="40" t="s">
        <v>658</v>
      </c>
      <c r="G155" s="57" t="s">
        <v>540</v>
      </c>
      <c r="H155" s="42" t="s">
        <v>4533</v>
      </c>
      <c r="I155" s="42" t="s">
        <v>3640</v>
      </c>
      <c r="J155" s="40" t="s">
        <v>5281</v>
      </c>
      <c r="K155" s="40" t="s">
        <v>5281</v>
      </c>
      <c r="L155" s="44" t="s">
        <v>4534</v>
      </c>
      <c r="M155" s="63" t="s">
        <v>2246</v>
      </c>
      <c r="N155" s="63" t="s">
        <v>5455</v>
      </c>
      <c r="O155" s="63" t="s">
        <v>5704</v>
      </c>
      <c r="P155" s="63">
        <v>1</v>
      </c>
      <c r="Q155" s="65">
        <v>45280</v>
      </c>
      <c r="R155" s="65">
        <v>45657</v>
      </c>
      <c r="S155" s="66">
        <f t="shared" si="9"/>
        <v>55.649999999999991</v>
      </c>
      <c r="T155" s="63" t="s">
        <v>611</v>
      </c>
      <c r="U155" s="63" t="s">
        <v>1164</v>
      </c>
      <c r="V155" s="49">
        <f>+IFERROR(VLOOKUP($M155,ACTIVIDADES!$B$9:$Q$494,10,0),"")</f>
        <v>1</v>
      </c>
      <c r="W155" s="61" t="str">
        <f>+IFERROR(VLOOKUP($M155,ACTIVIDADES!$B$9:$Q$494,11,0)," ")</f>
        <v>Acción establecida en el Plan de Mejoramiento suscrito el 15 de enero de 2024 como resultado de la auditoria realizada a la vigencia 2022
La acción de mejora finaliza el 31 de Diciembre  de 2024
Se verifica informe del proceso de fecha abril de 2025:
P-011-2024 - 25/06/2024 IRREGULARIDADES EN EL REGISTRO DE USOS PRESUPUESTALES AUTO DE ARCHIVO DE LA INDAGACION PREVIA.
Por lo tanto, la acción de mejora establecida  queda cumplida.</v>
      </c>
      <c r="X155" s="51" t="str">
        <f>+IFERROR(VLOOKUP($M155,ACTIVIDADES!$B$9:$Q$494,12,0),"")</f>
        <v>https://dnbcgovco-my.sharepoint.com/:f:/g/personal/planeacion_dnbc_gov_co/IgBT86OqNKBESKkqdyyS6aekAVVBA1v4op6oiQjLBYzUSsU?e=QBHUYs</v>
      </c>
      <c r="Y155" s="52">
        <f>+IFERROR(VLOOKUP($M155,ACTIVIDADES!$B$9:$Q$494,13,0),"")</f>
        <v>46153</v>
      </c>
      <c r="Z155" s="49" t="str">
        <f>+IFERROR(VLOOKUP($M155,ACTIVIDADES!$B$9:$Q$494,14,0),"")</f>
        <v>Cumplida en seguimiento diciembre 2025</v>
      </c>
      <c r="AA155" s="49">
        <f>+IFERROR(VLOOKUP($M155,ACTIVIDADES!$B$9:$Q$494,15,0),"")</f>
        <v>1</v>
      </c>
      <c r="AB155" s="54" t="str">
        <f>+IFERROR(VLOOKUP($M155,ACTIVIDADES!$B$9:$Q$494,16,0),"")</f>
        <v>CUMPLIDO</v>
      </c>
      <c r="AC155" s="144">
        <v>46171</v>
      </c>
      <c r="AD155" s="29">
        <v>1</v>
      </c>
      <c r="AE155" s="30" t="s">
        <v>3951</v>
      </c>
      <c r="AF155" s="29" t="s">
        <v>578</v>
      </c>
      <c r="AG155" s="29" t="s">
        <v>3737</v>
      </c>
      <c r="AH155" s="29" t="s">
        <v>593</v>
      </c>
      <c r="AI155" s="29" t="s">
        <v>3752</v>
      </c>
      <c r="AJ155" s="55">
        <f>+IFERROR(VLOOKUP($M155,ACTIVIDADES!$B$9:$T$494,17,0),"")</f>
        <v>0</v>
      </c>
      <c r="AK155" s="80" t="str">
        <f>+IFERROR(VLOOKUP($M155,ACTIVIDADES!$B$9:$T$494,18,0),"")</f>
        <v>Si reporte segundo trimestre</v>
      </c>
      <c r="AL155" s="80" t="str">
        <f>+IFERROR(VLOOKUP($M155,ACTIVIDADES!$B$9:$T$494,19,0),"")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155" s="55">
        <f>+IFERROR(VLOOKUP($M155,ACTIVIDADES!$B$9:$X$495,20,0),0)</f>
        <v>46213</v>
      </c>
      <c r="AN155" s="55" t="str">
        <f>+IFERROR(VLOOKUP($M155,ACTIVIDADES!$B$9:$X$495,21,0),0)</f>
        <v>No se recibe reporte segundo trimestre. No obstante, actividad reportada como cumplida en primer trimestre</v>
      </c>
      <c r="AO155" s="55">
        <f>+IFERROR(VLOOKUP($M155,ACTIVIDADES!$B$9:$X$495,22,0),0)</f>
        <v>1</v>
      </c>
      <c r="AP155" s="150" t="str">
        <f>+IFERROR(VLOOKUP($M155,ACTIVIDADES!$B$9:$X$495,23,0),0)</f>
        <v>CUMPLIDO</v>
      </c>
      <c r="AQ155" s="88">
        <v>46230</v>
      </c>
      <c r="AR155" s="55">
        <v>1</v>
      </c>
      <c r="AS155" s="30" t="s">
        <v>3951</v>
      </c>
      <c r="AT155" s="29" t="s">
        <v>578</v>
      </c>
      <c r="AU155" s="57" t="s">
        <v>1472</v>
      </c>
      <c r="AV155" s="57" t="s">
        <v>3635</v>
      </c>
      <c r="AW155" s="57" t="s">
        <v>590</v>
      </c>
      <c r="AX155" s="154" t="s">
        <v>4545</v>
      </c>
      <c r="AY155" s="176" t="str">
        <f t="shared" si="10"/>
        <v>CUMPLIDAS</v>
      </c>
      <c r="AZ155" s="55" t="str">
        <f>+IFERROR(VLOOKUP($M155,ACTIVIDADES!$B$9:$T$494,25,0),"")</f>
        <v/>
      </c>
      <c r="BA155" s="55" t="str">
        <f>+IFERROR(VLOOKUP($M155,ACTIVIDADES!$B$9:$T$494,26,0),"")</f>
        <v/>
      </c>
      <c r="BB155" s="55" t="str">
        <f>+IFERROR(VLOOKUP($M155,ACTIVIDADES!$B$9:$T$494,27,0),"")</f>
        <v/>
      </c>
      <c r="BC155" s="55" t="str">
        <f>+IFERROR(VLOOKUP($M155,ACTIVIDADES!$B$9:$T$494,28,0),"")</f>
        <v/>
      </c>
      <c r="BD155" s="55" t="str">
        <f>+IFERROR(VLOOKUP($M155,ACTIVIDADES!$B$9:$T$494,29,0),"")</f>
        <v/>
      </c>
      <c r="BE155" s="55" t="str">
        <f>+IFERROR(VLOOKUP($M155,ACTIVIDADES!$B$9:$T$494,30,0),"")</f>
        <v/>
      </c>
      <c r="BF155" s="58"/>
      <c r="BG155" s="58"/>
      <c r="BH155" s="59"/>
      <c r="BI155" s="59" t="s">
        <v>580</v>
      </c>
      <c r="BJ155" s="60" t="s">
        <v>3635</v>
      </c>
      <c r="BK155" s="61" t="s">
        <v>593</v>
      </c>
      <c r="BL155" s="62"/>
      <c r="BM155" s="55" t="str">
        <f>+IFERROR(VLOOKUP($M155,ACTIVIDADES!$B$9:$T$494,31,0),"")</f>
        <v/>
      </c>
      <c r="BN155" s="55" t="str">
        <f>+IFERROR(VLOOKUP($M155,ACTIVIDADES!$B$9:$T$494,32,0),"")</f>
        <v/>
      </c>
      <c r="BO155" s="55" t="str">
        <f>+IFERROR(VLOOKUP($M155,ACTIVIDADES!$B$9:$T$494,33,0),"")</f>
        <v/>
      </c>
      <c r="BP155" s="55" t="str">
        <f>+IFERROR(VLOOKUP($M155,ACTIVIDADES!$B$9:$T$494,34,0),"")</f>
        <v/>
      </c>
      <c r="BQ155" s="55" t="str">
        <f>+IFERROR(VLOOKUP($M155,ACTIVIDADES!$B$9:$T$494,35,0),"")</f>
        <v/>
      </c>
      <c r="BR155" s="55" t="str">
        <f>+IFERROR(VLOOKUP($M155,ACTIVIDADES!$B$9:$T$494,36,0),"")</f>
        <v/>
      </c>
      <c r="BS155" s="55" t="str">
        <f>+IFERROR(VLOOKUP($M155,ACTIVIDADES!$B$9:$T$494,37,0),"")</f>
        <v/>
      </c>
      <c r="BT155" s="58"/>
      <c r="BU155" s="58"/>
      <c r="BV155" s="59"/>
      <c r="BW155" s="59" t="s">
        <v>580</v>
      </c>
      <c r="BX155" s="60" t="s">
        <v>3635</v>
      </c>
      <c r="BY155" s="61" t="s">
        <v>593</v>
      </c>
      <c r="BZ155" s="62"/>
      <c r="CA155" s="9"/>
      <c r="CB155" s="9"/>
      <c r="CC155" s="9"/>
      <c r="CD155" s="9"/>
      <c r="CE155" s="9"/>
      <c r="CF155" s="9"/>
      <c r="CG155" s="9"/>
      <c r="CH155" s="9"/>
      <c r="CI155" s="9"/>
      <c r="CJ155" s="9"/>
      <c r="CK155" s="9"/>
      <c r="CL155" s="9"/>
      <c r="CM155" s="9"/>
      <c r="CN155" s="9"/>
      <c r="CO155" s="9"/>
      <c r="CP155" s="9"/>
      <c r="CQ155" s="9"/>
    </row>
    <row r="156" spans="1:95" customFormat="1" ht="93" customHeight="1" x14ac:dyDescent="0.35">
      <c r="A156" s="40">
        <f t="shared" si="7"/>
        <v>148</v>
      </c>
      <c r="B156" s="40" t="s">
        <v>536</v>
      </c>
      <c r="C156" s="40">
        <v>2022</v>
      </c>
      <c r="D156" s="40" t="s">
        <v>3734</v>
      </c>
      <c r="E156" s="323"/>
      <c r="F156" s="40" t="s">
        <v>933</v>
      </c>
      <c r="G156" s="57" t="s">
        <v>540</v>
      </c>
      <c r="H156" s="42" t="s">
        <v>4202</v>
      </c>
      <c r="I156" s="42"/>
      <c r="J156" s="40" t="s">
        <v>4203</v>
      </c>
      <c r="K156" s="40" t="s">
        <v>4203</v>
      </c>
      <c r="L156" s="44" t="s">
        <v>4205</v>
      </c>
      <c r="M156" s="63" t="s">
        <v>2459</v>
      </c>
      <c r="N156" s="63" t="s">
        <v>5664</v>
      </c>
      <c r="O156" s="63" t="s">
        <v>2461</v>
      </c>
      <c r="P156" s="63">
        <v>1</v>
      </c>
      <c r="Q156" s="65">
        <v>45280</v>
      </c>
      <c r="R156" s="65">
        <v>45657</v>
      </c>
      <c r="S156" s="66">
        <f t="shared" si="9"/>
        <v>55.649999999999991</v>
      </c>
      <c r="T156" s="63" t="s">
        <v>592</v>
      </c>
      <c r="U156" s="63" t="s">
        <v>1164</v>
      </c>
      <c r="V156" s="49">
        <f>+IFERROR(VLOOKUP($M156,ACTIVIDADES!$B$9:$Q$494,10,0),"")</f>
        <v>1</v>
      </c>
      <c r="W156" s="61" t="str">
        <f>+IFERROR(VLOOKUP($M156,ACTIVIDADES!$B$9:$Q$494,11,0)," ")</f>
        <v xml:space="preserve">Acción establecida en el Plan de Mejoramiento suscrito el 15 de enero de 2024 como resultado de la auditoria realizada a la vigencia 2022
La acción de mejora finaliza el 28 de febrero de 2024.ESTE AÑO NO SE HA REALIZADO PAGO AL LOS ENTES TERRITORIALES
Se evidenció procedimiento actualizado en elprimer semestre, se evidencia formato actualizado y los pagos realizados con los soportes de reporte de transferencia de los rendimientos financieros.
Por lo tanto, la acción de mejora establecida  queda cumplida.
</v>
      </c>
      <c r="X156" s="51" t="str">
        <f>+IFERROR(VLOOKUP($M156,ACTIVIDADES!$B$9:$Q$494,12,0),"")</f>
        <v>https://dnbcgovco-my.sharepoint.com/:f:/g/personal/planeacion_dnbc_gov_co/IgAKPZEalRp3T7O44VwZjBLlARF86VpmllJA36VR9-2qDG8?e=W6XaGX</v>
      </c>
      <c r="Y156" s="52">
        <f>+IFERROR(VLOOKUP($M156,ACTIVIDADES!$B$9:$Q$494,13,0),"")</f>
        <v>46153</v>
      </c>
      <c r="Z156" s="49" t="str">
        <f>+IFERROR(VLOOKUP($M156,ACTIVIDADES!$B$9:$Q$494,14,0),"")</f>
        <v>Cumplida en seguimiento diciembre 2025</v>
      </c>
      <c r="AA156" s="49">
        <f>+IFERROR(VLOOKUP($M156,ACTIVIDADES!$B$9:$Q$494,15,0),"")</f>
        <v>1</v>
      </c>
      <c r="AB156" s="54" t="str">
        <f>+IFERROR(VLOOKUP($M156,ACTIVIDADES!$B$9:$Q$494,16,0),"")</f>
        <v>CUMPLIDO</v>
      </c>
      <c r="AC156" s="144">
        <v>46181</v>
      </c>
      <c r="AD156" s="29">
        <v>1</v>
      </c>
      <c r="AE156" s="30" t="s">
        <v>3951</v>
      </c>
      <c r="AF156" s="29" t="s">
        <v>578</v>
      </c>
      <c r="AG156" s="29" t="s">
        <v>3737</v>
      </c>
      <c r="AH156" s="29" t="s">
        <v>593</v>
      </c>
      <c r="AI156" s="29" t="s">
        <v>3752</v>
      </c>
      <c r="AJ156" s="55">
        <f>+IFERROR(VLOOKUP($M156,ACTIVIDADES!$B$9:$T$494,17,0),"")</f>
        <v>1</v>
      </c>
      <c r="AK156" s="80" t="str">
        <f>+IFERROR(VLOOKUP($M156,ACTIVIDADES!$B$9:$T$494,18,0),"")</f>
        <v xml:space="preserve">Acción establecida en el Plan de Mejoramiento suscrito el 15 de enero de 2024 como resultado de la auditoria realizada a la vigencia 2022
La acción de mejora finaliza el 28 de febrero de 2024.ESTE AÑO NO SE HA REALIZADO PAGO AL LOS ENTES TERRITORIALES, SE DEJA EN EVIDENCIAS UNA CONCILIACON REALIZADA
Se evidenció procedimiento actualizado en elprimer semestre, se evidencia formato actualizado y los pagos realizados con los soportes de reporte de transferencia de los rendimientos financieros.
Por lo tanto, la acción de mejora establecida  queda cumplida.
</v>
      </c>
      <c r="AL156" s="80" t="str">
        <f>+IFERROR(VLOOKUP($M156,ACTIVIDADES!$B$9:$T$494,19,0),"")</f>
        <v>https://dnbcgovco-my.sharepoint.com/:f:/g/personal/planeacion_dnbc_gov_co/IgDlTTkE6gPMRZjTETbxch7dATaSM_TE5-agvqb3k7QgaDY?e=0V1Jx7</v>
      </c>
      <c r="AM156" s="55" t="str">
        <f>+IFERROR(VLOOKUP($M156,ACTIVIDADES!$B$9:$X$495,20,0),0)</f>
        <v>11/07/206</v>
      </c>
      <c r="AN156" s="55" t="str">
        <f>+IFERROR(VLOOKUP($M156,ACTIVIDADES!$B$9:$X$495,21,0),0)</f>
        <v>Actividad reportada con cumplimiento en el primer trimestre 2026</v>
      </c>
      <c r="AO156" s="55">
        <f>+IFERROR(VLOOKUP($M156,ACTIVIDADES!$B$9:$X$495,22,0),0)</f>
        <v>1</v>
      </c>
      <c r="AP156" s="150" t="str">
        <f>+IFERROR(VLOOKUP($M156,ACTIVIDADES!$B$9:$X$495,23,0),0)</f>
        <v>CUMPLIDO</v>
      </c>
      <c r="AQ156" s="129">
        <v>46230</v>
      </c>
      <c r="AR156" s="172">
        <v>1</v>
      </c>
      <c r="AS156" s="72" t="s">
        <v>3951</v>
      </c>
      <c r="AT156" s="29" t="s">
        <v>578</v>
      </c>
      <c r="AU156" s="57" t="s">
        <v>1472</v>
      </c>
      <c r="AV156" s="57" t="s">
        <v>3635</v>
      </c>
      <c r="AW156" s="57" t="s">
        <v>590</v>
      </c>
      <c r="AX156" s="154" t="s">
        <v>5901</v>
      </c>
      <c r="AY156" s="176" t="str">
        <f t="shared" si="10"/>
        <v>CUMPLIDAS</v>
      </c>
      <c r="AZ156" s="55" t="str">
        <f>+IFERROR(VLOOKUP($M156,ACTIVIDADES!$B$9:$T$494,25,0),"")</f>
        <v/>
      </c>
      <c r="BA156" s="55" t="str">
        <f>+IFERROR(VLOOKUP($M156,ACTIVIDADES!$B$9:$T$494,26,0),"")</f>
        <v/>
      </c>
      <c r="BB156" s="55" t="str">
        <f>+IFERROR(VLOOKUP($M156,ACTIVIDADES!$B$9:$T$494,27,0),"")</f>
        <v/>
      </c>
      <c r="BC156" s="55" t="str">
        <f>+IFERROR(VLOOKUP($M156,ACTIVIDADES!$B$9:$T$494,28,0),"")</f>
        <v/>
      </c>
      <c r="BD156" s="55" t="str">
        <f>+IFERROR(VLOOKUP($M156,ACTIVIDADES!$B$9:$T$494,29,0),"")</f>
        <v/>
      </c>
      <c r="BE156" s="55" t="str">
        <f>+IFERROR(VLOOKUP($M156,ACTIVIDADES!$B$9:$T$494,30,0),"")</f>
        <v/>
      </c>
      <c r="BF156" s="58"/>
      <c r="BG156" s="58"/>
      <c r="BH156" s="59"/>
      <c r="BI156" s="59" t="s">
        <v>580</v>
      </c>
      <c r="BJ156" s="60" t="s">
        <v>3635</v>
      </c>
      <c r="BK156" s="61" t="s">
        <v>593</v>
      </c>
      <c r="BL156" s="62"/>
      <c r="BM156" s="55" t="str">
        <f>+IFERROR(VLOOKUP($M156,ACTIVIDADES!$B$9:$T$494,31,0),"")</f>
        <v/>
      </c>
      <c r="BN156" s="55" t="str">
        <f>+IFERROR(VLOOKUP($M156,ACTIVIDADES!$B$9:$T$494,32,0),"")</f>
        <v/>
      </c>
      <c r="BO156" s="55" t="str">
        <f>+IFERROR(VLOOKUP($M156,ACTIVIDADES!$B$9:$T$494,33,0),"")</f>
        <v/>
      </c>
      <c r="BP156" s="55" t="str">
        <f>+IFERROR(VLOOKUP($M156,ACTIVIDADES!$B$9:$T$494,34,0),"")</f>
        <v/>
      </c>
      <c r="BQ156" s="55" t="str">
        <f>+IFERROR(VLOOKUP($M156,ACTIVIDADES!$B$9:$T$494,35,0),"")</f>
        <v/>
      </c>
      <c r="BR156" s="55" t="str">
        <f>+IFERROR(VLOOKUP($M156,ACTIVIDADES!$B$9:$T$494,36,0),"")</f>
        <v/>
      </c>
      <c r="BS156" s="55" t="str">
        <f>+IFERROR(VLOOKUP($M156,ACTIVIDADES!$B$9:$T$494,37,0),"")</f>
        <v/>
      </c>
      <c r="BT156" s="58"/>
      <c r="BU156" s="58"/>
      <c r="BV156" s="59"/>
      <c r="BW156" s="59" t="s">
        <v>580</v>
      </c>
      <c r="BX156" s="60" t="s">
        <v>3635</v>
      </c>
      <c r="BY156" s="61" t="s">
        <v>593</v>
      </c>
      <c r="BZ156" s="62"/>
      <c r="CA156" s="9"/>
      <c r="CB156" s="9"/>
      <c r="CC156" s="9"/>
      <c r="CD156" s="9"/>
      <c r="CE156" s="9"/>
      <c r="CF156" s="9"/>
      <c r="CG156" s="9"/>
      <c r="CH156" s="9"/>
      <c r="CI156" s="9"/>
      <c r="CJ156" s="9"/>
      <c r="CK156" s="9"/>
      <c r="CL156" s="9"/>
      <c r="CM156" s="9"/>
      <c r="CN156" s="9"/>
      <c r="CO156" s="9"/>
      <c r="CP156" s="9"/>
      <c r="CQ156" s="9"/>
    </row>
    <row r="157" spans="1:95" customFormat="1" ht="93" customHeight="1" x14ac:dyDescent="0.35">
      <c r="A157" s="40">
        <f t="shared" si="7"/>
        <v>149</v>
      </c>
      <c r="B157" s="40" t="s">
        <v>536</v>
      </c>
      <c r="C157" s="40">
        <v>2022</v>
      </c>
      <c r="D157" s="40" t="s">
        <v>3750</v>
      </c>
      <c r="E157" s="323"/>
      <c r="F157" s="40" t="s">
        <v>660</v>
      </c>
      <c r="G157" s="57" t="s">
        <v>540</v>
      </c>
      <c r="H157" s="42" t="s">
        <v>4964</v>
      </c>
      <c r="I157" s="42"/>
      <c r="J157" s="40" t="s">
        <v>5282</v>
      </c>
      <c r="K157" s="40" t="s">
        <v>5282</v>
      </c>
      <c r="L157" s="44" t="s">
        <v>4535</v>
      </c>
      <c r="M157" s="63" t="s">
        <v>1221</v>
      </c>
      <c r="N157" s="63" t="s">
        <v>5665</v>
      </c>
      <c r="O157" s="63" t="s">
        <v>1223</v>
      </c>
      <c r="P157" s="63">
        <v>1</v>
      </c>
      <c r="Q157" s="65">
        <v>45280</v>
      </c>
      <c r="R157" s="65">
        <v>45291</v>
      </c>
      <c r="S157" s="66">
        <f t="shared" si="9"/>
        <v>1.65</v>
      </c>
      <c r="T157" s="63" t="s">
        <v>622</v>
      </c>
      <c r="U157" s="63" t="s">
        <v>1164</v>
      </c>
      <c r="V157" s="49">
        <f>+IFERROR(VLOOKUP($M157,ACTIVIDADES!$B$9:$Q$494,10,0),"")</f>
        <v>1</v>
      </c>
      <c r="W157" s="61" t="str">
        <f>+IFERROR(VLOOKUP($M157,ACTIVIDADES!$B$9:$Q$494,11,0)," ")</f>
        <v>Acción establecida en el Plan de Mejoramiento suscrito el 15 de enero de 2024 como resultado de la auditoria realizada a la vigencia 2022
La acción de mejora finaliza el 31 de Diciembre  de 2024
Se evidenció que, mediante oficio No. 20231140102341 del 28 de diciembre de 2023, la DNBC solicitó a la Contraloría General de la República el traslado del hallazgo No. 16, relacionado con el Convenio 186 de 2021 y el Contrato de Obra 1244-2023, al Municipio de Bello, Antioquia, por ser de su competencia, actuación que se ejecutó dentro del plazo establecido en el plan de mejoramiento.
Por lo tanto, la acción de mejora establecida  queda cumplida.</v>
      </c>
      <c r="X157" s="61">
        <f>+IFERROR(VLOOKUP($M157,ACTIVIDADES!$B$9:$Q$494,12,0),"")</f>
        <v>0</v>
      </c>
      <c r="Y157" s="52">
        <f>+IFERROR(VLOOKUP($M157,ACTIVIDADES!$B$9:$Q$494,13,0),"")</f>
        <v>46153</v>
      </c>
      <c r="Z157" s="49" t="str">
        <f>+IFERROR(VLOOKUP($M157,ACTIVIDADES!$B$9:$Q$494,14,0),"")</f>
        <v>Cumplida en seguimiento diciembre 2025</v>
      </c>
      <c r="AA157" s="49">
        <f>+IFERROR(VLOOKUP($M157,ACTIVIDADES!$B$9:$Q$494,15,0),"")</f>
        <v>1</v>
      </c>
      <c r="AB157" s="54" t="str">
        <f>+IFERROR(VLOOKUP($M157,ACTIVIDADES!$B$9:$Q$494,16,0),"")</f>
        <v>CUMPLIDO</v>
      </c>
      <c r="AC157" s="144">
        <v>46157</v>
      </c>
      <c r="AD157" s="29">
        <v>1</v>
      </c>
      <c r="AE157" s="30" t="s">
        <v>3951</v>
      </c>
      <c r="AF157" s="29" t="s">
        <v>578</v>
      </c>
      <c r="AG157" s="29" t="s">
        <v>3737</v>
      </c>
      <c r="AH157" s="29" t="s">
        <v>593</v>
      </c>
      <c r="AI157" s="29" t="s">
        <v>3752</v>
      </c>
      <c r="AJ157" s="55">
        <f>+IFERROR(VLOOKUP($M157,ACTIVIDADES!$B$9:$T$494,17,0),"")</f>
        <v>1</v>
      </c>
      <c r="AK157" s="80" t="str">
        <f>+IFERROR(VLOOKUP($M157,ACTIVIDADES!$B$9:$T$494,18,0),"")</f>
        <v>Acción establecida en el Plan de Mejoramiento suscrito el 15 de enero de 2024 como resultado de la auditoria realizada a la vigencia 2022
La acción de mejora finaliza el 31 de Diciembre  de 2024
Se evidenció que, mediante oficio No. 20231140102341 del 28 de diciembre de 2023, la DNBC solicitó a la Contraloría General de la República el traslado del hallazgo No. 16, relacionado con el Convenio 186 de 2021 y el Contrato de Obra 1244-2023, al Municipio de Bello, Antioquia, por ser de su competencia, actuación que se ejecutó dentro del plazo establecido en el plan de mejoramiento.
Por lo tanto, la acción de mejora establecida  queda cumplida.</v>
      </c>
      <c r="AL157" s="80" t="str">
        <f>+IFERROR(VLOOKUP($M157,ACTIVIDADES!$B$9:$T$494,19,0),"")</f>
        <v>https://dnbcgovco-my.sharepoint.com/my?id=%2Fpersonal%2Fplaneacion%5Fdnbc%5Fgov%5Fco%2FDocuments%2FDocumentos%20SIGE%2F6%2E%20Planes%2FPLAN%20DE%20MEJORA%2F2026%2F02%2E%20Seguimiento%20Segundo%20Trimestre%2F01%2E%20Planeaci%C3%B3n%20Estrat%C3%A9gica&amp;viewid=efb70791%2Db8ab%2D49e7%2Db552%2Dd3d4cbe976b9</v>
      </c>
      <c r="AM157" s="55">
        <f>+IFERROR(VLOOKUP($M157,ACTIVIDADES!$B$9:$X$495,20,0),0)</f>
        <v>46213</v>
      </c>
      <c r="AN157" s="55" t="str">
        <f>+IFERROR(VLOOKUP($M157,ACTIVIDADES!$B$9:$X$495,21,0),0)</f>
        <v>Cumplida en seguimiento diciembre 2025</v>
      </c>
      <c r="AO157" s="55">
        <f>+IFERROR(VLOOKUP($M157,ACTIVIDADES!$B$9:$X$495,22,0),0)</f>
        <v>1</v>
      </c>
      <c r="AP157" s="150" t="str">
        <f>+IFERROR(VLOOKUP($M157,ACTIVIDADES!$B$9:$X$495,23,0),0)</f>
        <v>CUMPLIDO</v>
      </c>
      <c r="AQ157" s="88">
        <v>46230</v>
      </c>
      <c r="AR157" s="55">
        <v>1</v>
      </c>
      <c r="AS157" s="57" t="s">
        <v>4171</v>
      </c>
      <c r="AT157" s="29" t="s">
        <v>578</v>
      </c>
      <c r="AU157" s="57" t="s">
        <v>1472</v>
      </c>
      <c r="AV157" s="57" t="s">
        <v>3635</v>
      </c>
      <c r="AW157" s="57" t="s">
        <v>590</v>
      </c>
      <c r="AX157" s="154" t="s">
        <v>5902</v>
      </c>
      <c r="AY157" s="176" t="str">
        <f t="shared" si="10"/>
        <v>CUMPLIDAS</v>
      </c>
      <c r="AZ157" s="55" t="str">
        <f>+IFERROR(VLOOKUP($M157,ACTIVIDADES!$B$9:$T$494,25,0),"")</f>
        <v/>
      </c>
      <c r="BA157" s="55" t="str">
        <f>+IFERROR(VLOOKUP($M157,ACTIVIDADES!$B$9:$T$494,26,0),"")</f>
        <v/>
      </c>
      <c r="BB157" s="55" t="str">
        <f>+IFERROR(VLOOKUP($M157,ACTIVIDADES!$B$9:$T$494,27,0),"")</f>
        <v/>
      </c>
      <c r="BC157" s="55" t="str">
        <f>+IFERROR(VLOOKUP($M157,ACTIVIDADES!$B$9:$T$494,28,0),"")</f>
        <v/>
      </c>
      <c r="BD157" s="55" t="str">
        <f>+IFERROR(VLOOKUP($M157,ACTIVIDADES!$B$9:$T$494,29,0),"")</f>
        <v/>
      </c>
      <c r="BE157" s="55" t="str">
        <f>+IFERROR(VLOOKUP($M157,ACTIVIDADES!$B$9:$T$494,30,0),"")</f>
        <v/>
      </c>
      <c r="BF157" s="58"/>
      <c r="BG157" s="58"/>
      <c r="BH157" s="59"/>
      <c r="BI157" s="59" t="s">
        <v>580</v>
      </c>
      <c r="BJ157" s="60" t="s">
        <v>3635</v>
      </c>
      <c r="BK157" s="61" t="s">
        <v>593</v>
      </c>
      <c r="BL157" s="62"/>
      <c r="BM157" s="55" t="str">
        <f>+IFERROR(VLOOKUP($M157,ACTIVIDADES!$B$9:$T$494,31,0),"")</f>
        <v/>
      </c>
      <c r="BN157" s="55" t="str">
        <f>+IFERROR(VLOOKUP($M157,ACTIVIDADES!$B$9:$T$494,32,0),"")</f>
        <v/>
      </c>
      <c r="BO157" s="55" t="str">
        <f>+IFERROR(VLOOKUP($M157,ACTIVIDADES!$B$9:$T$494,33,0),"")</f>
        <v/>
      </c>
      <c r="BP157" s="55" t="str">
        <f>+IFERROR(VLOOKUP($M157,ACTIVIDADES!$B$9:$T$494,34,0),"")</f>
        <v/>
      </c>
      <c r="BQ157" s="55" t="str">
        <f>+IFERROR(VLOOKUP($M157,ACTIVIDADES!$B$9:$T$494,35,0),"")</f>
        <v/>
      </c>
      <c r="BR157" s="55" t="str">
        <f>+IFERROR(VLOOKUP($M157,ACTIVIDADES!$B$9:$T$494,36,0),"")</f>
        <v/>
      </c>
      <c r="BS157" s="55" t="str">
        <f>+IFERROR(VLOOKUP($M157,ACTIVIDADES!$B$9:$T$494,37,0),"")</f>
        <v/>
      </c>
      <c r="BT157" s="58"/>
      <c r="BU157" s="58"/>
      <c r="BV157" s="59"/>
      <c r="BW157" s="59" t="s">
        <v>580</v>
      </c>
      <c r="BX157" s="60" t="s">
        <v>3635</v>
      </c>
      <c r="BY157" s="61" t="s">
        <v>593</v>
      </c>
      <c r="BZ157" s="62"/>
      <c r="CA157" s="9"/>
      <c r="CB157" s="9"/>
      <c r="CC157" s="9"/>
      <c r="CD157" s="9"/>
      <c r="CE157" s="9"/>
      <c r="CF157" s="9"/>
      <c r="CG157" s="9"/>
      <c r="CH157" s="9"/>
      <c r="CI157" s="9"/>
      <c r="CJ157" s="9"/>
      <c r="CK157" s="9"/>
      <c r="CL157" s="9"/>
      <c r="CM157" s="9"/>
      <c r="CN157" s="9"/>
      <c r="CO157" s="9"/>
      <c r="CP157" s="9"/>
      <c r="CQ157" s="9"/>
    </row>
    <row r="158" spans="1:95" customFormat="1" ht="93" customHeight="1" x14ac:dyDescent="0.35">
      <c r="A158" s="40">
        <f t="shared" si="7"/>
        <v>150</v>
      </c>
      <c r="B158" s="40" t="s">
        <v>536</v>
      </c>
      <c r="C158" s="40">
        <v>2022</v>
      </c>
      <c r="D158" s="40" t="s">
        <v>3750</v>
      </c>
      <c r="E158" s="323"/>
      <c r="F158" s="40" t="s">
        <v>660</v>
      </c>
      <c r="G158" s="57" t="s">
        <v>540</v>
      </c>
      <c r="H158" s="42" t="s">
        <v>4964</v>
      </c>
      <c r="I158" s="42" t="s">
        <v>3640</v>
      </c>
      <c r="J158" s="40" t="s">
        <v>5282</v>
      </c>
      <c r="K158" s="40" t="s">
        <v>5282</v>
      </c>
      <c r="L158" s="44" t="s">
        <v>5455</v>
      </c>
      <c r="M158" s="63" t="s">
        <v>2252</v>
      </c>
      <c r="N158" s="63" t="s">
        <v>5455</v>
      </c>
      <c r="O158" s="63" t="s">
        <v>5704</v>
      </c>
      <c r="P158" s="63">
        <v>1</v>
      </c>
      <c r="Q158" s="65">
        <v>45280</v>
      </c>
      <c r="R158" s="65">
        <v>45657</v>
      </c>
      <c r="S158" s="66">
        <f t="shared" si="9"/>
        <v>55.649999999999991</v>
      </c>
      <c r="T158" s="63" t="s">
        <v>611</v>
      </c>
      <c r="U158" s="63" t="s">
        <v>1164</v>
      </c>
      <c r="V158" s="49">
        <f>+IFERROR(VLOOKUP($M158,ACTIVIDADES!$B$9:$Q$494,10,0),"")</f>
        <v>1</v>
      </c>
      <c r="W158" s="61" t="str">
        <f>+IFERROR(VLOOKUP($M158,ACTIVIDADES!$B$9:$Q$494,11,0)," ")</f>
        <v>Acción establecida en el Plan de Mejoramiento suscrito el 15 de enero de 2024 como resultado de la auditoria realizada a la vigencia 2022
La acción de mejora finaliza el 31 de Diciembre  de 2024
Se evidenció que, sobre el particular y en aplicación de la Ley 1952 de 2019, se adelantó la Indagación Previa IP-014-2024, respecto de la cual se dispuso el traslado por competencia a la Procuraduría General de la Nación (PGN) con fecha 28 de febrero de 2025.
Por lo tanto, la acción de mejora establecida  queda cumplida.</v>
      </c>
      <c r="X158" s="51" t="str">
        <f>+IFERROR(VLOOKUP($M158,ACTIVIDADES!$B$9:$Q$494,12,0),"")</f>
        <v>https://dnbcgovco-my.sharepoint.com/:f:/g/personal/planeacion_dnbc_gov_co/IgAdVVP5p_fkR4c3IbPcIVfJAShl0k_uWydPXrIHsSzORug?e=SE8cdj</v>
      </c>
      <c r="Y158" s="52">
        <f>+IFERROR(VLOOKUP($M158,ACTIVIDADES!$B$9:$Q$494,13,0),"")</f>
        <v>46153</v>
      </c>
      <c r="Z158" s="49" t="str">
        <f>+IFERROR(VLOOKUP($M158,ACTIVIDADES!$B$9:$Q$494,14,0),"")</f>
        <v>Cumplida en seguimiento diciembre 2025</v>
      </c>
      <c r="AA158" s="49">
        <f>+IFERROR(VLOOKUP($M158,ACTIVIDADES!$B$9:$Q$494,15,0),"")</f>
        <v>1</v>
      </c>
      <c r="AB158" s="54" t="str">
        <f>+IFERROR(VLOOKUP($M158,ACTIVIDADES!$B$9:$Q$494,16,0),"")</f>
        <v>CUMPLIDO</v>
      </c>
      <c r="AC158" s="144">
        <v>46178</v>
      </c>
      <c r="AD158" s="29">
        <v>1</v>
      </c>
      <c r="AE158" s="30" t="s">
        <v>3951</v>
      </c>
      <c r="AF158" s="29" t="s">
        <v>578</v>
      </c>
      <c r="AG158" s="29" t="s">
        <v>3737</v>
      </c>
      <c r="AH158" s="29" t="s">
        <v>593</v>
      </c>
      <c r="AI158" s="29" t="s">
        <v>3752</v>
      </c>
      <c r="AJ158" s="55">
        <f>+IFERROR(VLOOKUP($M158,ACTIVIDADES!$B$9:$T$494,17,0),"")</f>
        <v>0</v>
      </c>
      <c r="AK158" s="80" t="str">
        <f>+IFERROR(VLOOKUP($M158,ACTIVIDADES!$B$9:$T$494,18,0),"")</f>
        <v>Si reporte segundo trimestre</v>
      </c>
      <c r="AL158" s="80" t="str">
        <f>+IFERROR(VLOOKUP($M158,ACTIVIDADES!$B$9:$T$494,19,0),"")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158" s="55">
        <f>+IFERROR(VLOOKUP($M158,ACTIVIDADES!$B$9:$X$495,20,0),0)</f>
        <v>46213</v>
      </c>
      <c r="AN158" s="55" t="str">
        <f>+IFERROR(VLOOKUP($M158,ACTIVIDADES!$B$9:$X$495,21,0),0)</f>
        <v>No se recibe reporte segundo trimestre. No obstante, actividad reportada como cumplida en primer trimestre</v>
      </c>
      <c r="AO158" s="55">
        <f>+IFERROR(VLOOKUP($M158,ACTIVIDADES!$B$9:$X$495,22,0),0)</f>
        <v>1</v>
      </c>
      <c r="AP158" s="150" t="str">
        <f>+IFERROR(VLOOKUP($M158,ACTIVIDADES!$B$9:$X$495,23,0),0)</f>
        <v>CUMPLIDO</v>
      </c>
      <c r="AQ158" s="88">
        <v>46230</v>
      </c>
      <c r="AR158" s="55">
        <v>1</v>
      </c>
      <c r="AS158" s="30" t="s">
        <v>3951</v>
      </c>
      <c r="AT158" s="29" t="s">
        <v>578</v>
      </c>
      <c r="AU158" s="57" t="s">
        <v>1472</v>
      </c>
      <c r="AV158" s="57" t="s">
        <v>3635</v>
      </c>
      <c r="AW158" s="57" t="s">
        <v>590</v>
      </c>
      <c r="AX158" s="154" t="s">
        <v>5902</v>
      </c>
      <c r="AY158" s="176" t="str">
        <f t="shared" si="10"/>
        <v>CUMPLIDAS</v>
      </c>
      <c r="AZ158" s="55" t="str">
        <f>+IFERROR(VLOOKUP($M158,ACTIVIDADES!$B$9:$T$494,25,0),"")</f>
        <v/>
      </c>
      <c r="BA158" s="55" t="str">
        <f>+IFERROR(VLOOKUP($M158,ACTIVIDADES!$B$9:$T$494,26,0),"")</f>
        <v/>
      </c>
      <c r="BB158" s="55" t="str">
        <f>+IFERROR(VLOOKUP($M158,ACTIVIDADES!$B$9:$T$494,27,0),"")</f>
        <v/>
      </c>
      <c r="BC158" s="55" t="str">
        <f>+IFERROR(VLOOKUP($M158,ACTIVIDADES!$B$9:$T$494,28,0),"")</f>
        <v/>
      </c>
      <c r="BD158" s="55" t="str">
        <f>+IFERROR(VLOOKUP($M158,ACTIVIDADES!$B$9:$T$494,29,0),"")</f>
        <v/>
      </c>
      <c r="BE158" s="55" t="str">
        <f>+IFERROR(VLOOKUP($M158,ACTIVIDADES!$B$9:$T$494,30,0),"")</f>
        <v/>
      </c>
      <c r="BF158" s="58"/>
      <c r="BG158" s="58"/>
      <c r="BH158" s="59"/>
      <c r="BI158" s="59" t="s">
        <v>580</v>
      </c>
      <c r="BJ158" s="60" t="s">
        <v>3635</v>
      </c>
      <c r="BK158" s="61" t="s">
        <v>593</v>
      </c>
      <c r="BL158" s="62"/>
      <c r="BM158" s="55" t="str">
        <f>+IFERROR(VLOOKUP($M158,ACTIVIDADES!$B$9:$T$494,31,0),"")</f>
        <v/>
      </c>
      <c r="BN158" s="55" t="str">
        <f>+IFERROR(VLOOKUP($M158,ACTIVIDADES!$B$9:$T$494,32,0),"")</f>
        <v/>
      </c>
      <c r="BO158" s="55" t="str">
        <f>+IFERROR(VLOOKUP($M158,ACTIVIDADES!$B$9:$T$494,33,0),"")</f>
        <v/>
      </c>
      <c r="BP158" s="55" t="str">
        <f>+IFERROR(VLOOKUP($M158,ACTIVIDADES!$B$9:$T$494,34,0),"")</f>
        <v/>
      </c>
      <c r="BQ158" s="55" t="str">
        <f>+IFERROR(VLOOKUP($M158,ACTIVIDADES!$B$9:$T$494,35,0),"")</f>
        <v/>
      </c>
      <c r="BR158" s="55" t="str">
        <f>+IFERROR(VLOOKUP($M158,ACTIVIDADES!$B$9:$T$494,36,0),"")</f>
        <v/>
      </c>
      <c r="BS158" s="55" t="str">
        <f>+IFERROR(VLOOKUP($M158,ACTIVIDADES!$B$9:$T$494,37,0),"")</f>
        <v/>
      </c>
      <c r="BT158" s="58"/>
      <c r="BU158" s="58"/>
      <c r="BV158" s="59"/>
      <c r="BW158" s="59" t="s">
        <v>580</v>
      </c>
      <c r="BX158" s="60" t="s">
        <v>3635</v>
      </c>
      <c r="BY158" s="61" t="s">
        <v>593</v>
      </c>
      <c r="BZ158" s="62"/>
      <c r="CA158" s="9"/>
      <c r="CB158" s="9"/>
      <c r="CC158" s="9"/>
      <c r="CD158" s="9"/>
      <c r="CE158" s="9"/>
      <c r="CF158" s="9"/>
      <c r="CG158" s="9"/>
      <c r="CH158" s="9"/>
      <c r="CI158" s="9"/>
      <c r="CJ158" s="9"/>
      <c r="CK158" s="9"/>
      <c r="CL158" s="9"/>
      <c r="CM158" s="9"/>
      <c r="CN158" s="9"/>
      <c r="CO158" s="9"/>
      <c r="CP158" s="9"/>
      <c r="CQ158" s="9"/>
    </row>
    <row r="159" spans="1:95" customFormat="1" ht="93" customHeight="1" x14ac:dyDescent="0.35">
      <c r="A159" s="40">
        <f t="shared" si="7"/>
        <v>151</v>
      </c>
      <c r="B159" s="40" t="s">
        <v>536</v>
      </c>
      <c r="C159" s="40">
        <v>2022</v>
      </c>
      <c r="D159" s="40" t="s">
        <v>3879</v>
      </c>
      <c r="E159" s="323"/>
      <c r="F159" s="40" t="s">
        <v>934</v>
      </c>
      <c r="G159" s="57" t="s">
        <v>540</v>
      </c>
      <c r="H159" s="42" t="s">
        <v>542</v>
      </c>
      <c r="I159" s="42" t="s">
        <v>3653</v>
      </c>
      <c r="J159" s="40" t="s">
        <v>4524</v>
      </c>
      <c r="K159" s="40" t="s">
        <v>4524</v>
      </c>
      <c r="L159" s="44" t="s">
        <v>4466</v>
      </c>
      <c r="M159" s="63" t="s">
        <v>1560</v>
      </c>
      <c r="N159" s="63" t="s">
        <v>5655</v>
      </c>
      <c r="O159" s="63" t="s">
        <v>5717</v>
      </c>
      <c r="P159" s="63">
        <v>1</v>
      </c>
      <c r="Q159" s="65">
        <v>45280</v>
      </c>
      <c r="R159" s="65">
        <v>45350</v>
      </c>
      <c r="S159" s="66">
        <f t="shared" si="9"/>
        <v>10.199999999999999</v>
      </c>
      <c r="T159" s="63" t="s">
        <v>5767</v>
      </c>
      <c r="U159" s="63" t="s">
        <v>1164</v>
      </c>
      <c r="V159" s="49">
        <v>0.25</v>
      </c>
      <c r="W159" s="61" t="str">
        <f>+IFERROR(VLOOKUP($M159,ACTIVIDADES!$B$9:$Q$494,11,0)," ")</f>
        <v xml:space="preserve">Acción establecida en el Plan de Mejoramiento suscrito el 15 de enero de 2024 como resultado de la auditoria realizada a la vigencia 2022
La acción de mejora finaliza el 28 de febrero de 2024
No se evidenció reporte avance.
No se cumplió con el plazo establecido en la acción de mejora, quedando VENCIDA.
</v>
      </c>
      <c r="X159" s="51" t="str">
        <f>+IFERROR(VLOOKUP($M159,ACTIVIDADES!$B$9:$Q$494,12,0),"")</f>
        <v>https://dnbcgovco-my.sharepoint.com/:f:/g/personal/planeacion_dnbc_gov_co/IgDXNHpy7oLsTo_k1pBYTEA_AXkQuekeDuYRfMOd3hOKrho?e=FZVMrN</v>
      </c>
      <c r="Y159" s="52">
        <f>+IFERROR(VLOOKUP($M159,ACTIVIDADES!$B$9:$Q$494,13,0),"")</f>
        <v>46153</v>
      </c>
      <c r="Z159" s="49" t="str">
        <f>+IFERROR(VLOOKUP($M159,ACTIVIDADES!$B$9:$Q$494,14,0),"")</f>
        <v>Se evidencia envío de correo electrónico al municipio de Coveñas. No se evidenca oficio</v>
      </c>
      <c r="AA159" s="49">
        <f>+IFERROR(VLOOKUP($M159,ACTIVIDADES!$B$9:$Q$494,15,0),"")</f>
        <v>0.25</v>
      </c>
      <c r="AB159" s="54" t="str">
        <f>+IFERROR(VLOOKUP($M159,ACTIVIDADES!$B$9:$Q$494,16,0),"")</f>
        <v>EJECUCIÓN</v>
      </c>
      <c r="AC159" s="144">
        <v>46157</v>
      </c>
      <c r="AD159" s="28">
        <v>0.25</v>
      </c>
      <c r="AE159" s="154" t="s">
        <v>4536</v>
      </c>
      <c r="AF159" s="29" t="s">
        <v>4</v>
      </c>
      <c r="AG159" s="29" t="s">
        <v>3737</v>
      </c>
      <c r="AH159" s="29" t="s">
        <v>593</v>
      </c>
      <c r="AI159" s="29" t="s">
        <v>3752</v>
      </c>
      <c r="AJ159" s="55">
        <f>+IFERROR(VLOOKUP($M159,ACTIVIDADES!$B$9:$T$494,17,0),"")</f>
        <v>1</v>
      </c>
      <c r="AK159" s="80" t="str">
        <f>+IFERROR(VLOOKUP($M159,ACTIVIDADES!$B$9:$T$494,18,0),"")</f>
        <v>Se realiza oficio de traslado por competencia al municipio de La Argentina. verificar que la primera evidencia (envio de correo electronico) corresponde a este municipio y no a Coveñas.</v>
      </c>
      <c r="AL159" s="80" t="str">
        <f>+IFERROR(VLOOKUP($M159,ACTIVIDADES!$B$9:$T$494,19,0),"")</f>
        <v>https://dnbcgovco-my.sharepoint.com/:f:/g/personal/planeacion_dnbc_gov_co/IgBjOtevZ0DWRYii75jnYfCKAYvLFgcL6cG8zhzK95ts8CU?e=0sy3yr</v>
      </c>
      <c r="AM159" s="55">
        <f>+IFERROR(VLOOKUP($M159,ACTIVIDADES!$B$9:$X$495,20,0),0)</f>
        <v>46213</v>
      </c>
      <c r="AN159" s="55" t="str">
        <f>+IFERROR(VLOOKUP($M159,ACTIVIDADES!$B$9:$X$495,21,0),0)</f>
        <v>Se realiza oficio de traslado por competencia al municipio de La Argentina. verificar que la primera evidencia (envio de correo electronico) corresponde a este municipio y no a Coveñas.</v>
      </c>
      <c r="AO159" s="55">
        <f>+IFERROR(VLOOKUP($M159,ACTIVIDADES!$B$9:$X$495,22,0),0)</f>
        <v>1</v>
      </c>
      <c r="AP159" s="150" t="str">
        <f>+IFERROR(VLOOKUP($M159,ACTIVIDADES!$B$9:$X$495,23,0),0)</f>
        <v>CUMPLIDO</v>
      </c>
      <c r="AQ159" s="88">
        <v>46230</v>
      </c>
      <c r="AR159" s="55">
        <v>1</v>
      </c>
      <c r="AS159" s="57" t="s">
        <v>4537</v>
      </c>
      <c r="AT159" s="29" t="s">
        <v>578</v>
      </c>
      <c r="AU159" s="193" t="s">
        <v>1472</v>
      </c>
      <c r="AV159" s="193" t="s">
        <v>3635</v>
      </c>
      <c r="AW159" s="193" t="s">
        <v>590</v>
      </c>
      <c r="AX159" s="154" t="s">
        <v>5898</v>
      </c>
      <c r="AY159" s="176" t="str">
        <f t="shared" si="10"/>
        <v>CUMPLIDAS</v>
      </c>
      <c r="AZ159" s="55" t="str">
        <f>+IFERROR(VLOOKUP($M159,ACTIVIDADES!$B$9:$T$494,25,0),"")</f>
        <v/>
      </c>
      <c r="BA159" s="55" t="str">
        <f>+IFERROR(VLOOKUP($M159,ACTIVIDADES!$B$9:$T$494,26,0),"")</f>
        <v/>
      </c>
      <c r="BB159" s="55" t="str">
        <f>+IFERROR(VLOOKUP($M159,ACTIVIDADES!$B$9:$T$494,27,0),"")</f>
        <v/>
      </c>
      <c r="BC159" s="55" t="str">
        <f>+IFERROR(VLOOKUP($M159,ACTIVIDADES!$B$9:$T$494,28,0),"")</f>
        <v/>
      </c>
      <c r="BD159" s="55" t="str">
        <f>+IFERROR(VLOOKUP($M159,ACTIVIDADES!$B$9:$T$494,29,0),"")</f>
        <v/>
      </c>
      <c r="BE159" s="55" t="str">
        <f>+IFERROR(VLOOKUP($M159,ACTIVIDADES!$B$9:$T$494,30,0),"")</f>
        <v/>
      </c>
      <c r="BF159" s="58"/>
      <c r="BG159" s="58"/>
      <c r="BH159" s="59"/>
      <c r="BI159" s="59" t="s">
        <v>580</v>
      </c>
      <c r="BJ159" s="60" t="s">
        <v>3635</v>
      </c>
      <c r="BK159" s="61" t="s">
        <v>593</v>
      </c>
      <c r="BL159" s="62"/>
      <c r="BM159" s="55" t="str">
        <f>+IFERROR(VLOOKUP($M159,ACTIVIDADES!$B$9:$T$494,31,0),"")</f>
        <v/>
      </c>
      <c r="BN159" s="55" t="str">
        <f>+IFERROR(VLOOKUP($M159,ACTIVIDADES!$B$9:$T$494,32,0),"")</f>
        <v/>
      </c>
      <c r="BO159" s="55" t="str">
        <f>+IFERROR(VLOOKUP($M159,ACTIVIDADES!$B$9:$T$494,33,0),"")</f>
        <v/>
      </c>
      <c r="BP159" s="55" t="str">
        <f>+IFERROR(VLOOKUP($M159,ACTIVIDADES!$B$9:$T$494,34,0),"")</f>
        <v/>
      </c>
      <c r="BQ159" s="55" t="str">
        <f>+IFERROR(VLOOKUP($M159,ACTIVIDADES!$B$9:$T$494,35,0),"")</f>
        <v/>
      </c>
      <c r="BR159" s="55" t="str">
        <f>+IFERROR(VLOOKUP($M159,ACTIVIDADES!$B$9:$T$494,36,0),"")</f>
        <v/>
      </c>
      <c r="BS159" s="55" t="str">
        <f>+IFERROR(VLOOKUP($M159,ACTIVIDADES!$B$9:$T$494,37,0),"")</f>
        <v/>
      </c>
      <c r="BT159" s="58"/>
      <c r="BU159" s="58"/>
      <c r="BV159" s="59"/>
      <c r="BW159" s="59" t="s">
        <v>580</v>
      </c>
      <c r="BX159" s="60" t="s">
        <v>3635</v>
      </c>
      <c r="BY159" s="61" t="s">
        <v>593</v>
      </c>
      <c r="BZ159" s="62"/>
      <c r="CA159" s="9"/>
      <c r="CB159" s="9"/>
      <c r="CC159" s="9"/>
      <c r="CD159" s="9"/>
      <c r="CE159" s="9"/>
      <c r="CF159" s="9"/>
      <c r="CG159" s="9"/>
      <c r="CH159" s="9"/>
      <c r="CI159" s="9"/>
      <c r="CJ159" s="9"/>
      <c r="CK159" s="9"/>
      <c r="CL159" s="9"/>
      <c r="CM159" s="9"/>
      <c r="CN159" s="9"/>
      <c r="CO159" s="9"/>
      <c r="CP159" s="9"/>
      <c r="CQ159" s="9"/>
    </row>
    <row r="160" spans="1:95" customFormat="1" ht="93" customHeight="1" x14ac:dyDescent="0.35">
      <c r="A160" s="40">
        <f t="shared" si="7"/>
        <v>152</v>
      </c>
      <c r="B160" s="40" t="s">
        <v>536</v>
      </c>
      <c r="C160" s="40">
        <v>2022</v>
      </c>
      <c r="D160" s="40" t="s">
        <v>3879</v>
      </c>
      <c r="E160" s="323"/>
      <c r="F160" s="40" t="s">
        <v>661</v>
      </c>
      <c r="G160" s="57" t="s">
        <v>540</v>
      </c>
      <c r="H160" s="42" t="s">
        <v>4522</v>
      </c>
      <c r="I160" s="42" t="s">
        <v>3653</v>
      </c>
      <c r="J160" s="40" t="s">
        <v>4523</v>
      </c>
      <c r="K160" s="40" t="s">
        <v>4523</v>
      </c>
      <c r="L160" s="44" t="s">
        <v>4466</v>
      </c>
      <c r="M160" s="63" t="s">
        <v>1564</v>
      </c>
      <c r="N160" s="63" t="s">
        <v>5655</v>
      </c>
      <c r="O160" s="63" t="s">
        <v>5717</v>
      </c>
      <c r="P160" s="63">
        <v>1</v>
      </c>
      <c r="Q160" s="65">
        <v>45280</v>
      </c>
      <c r="R160" s="65">
        <v>45350</v>
      </c>
      <c r="S160" s="66">
        <f t="shared" si="9"/>
        <v>10.199999999999999</v>
      </c>
      <c r="T160" s="63" t="s">
        <v>5767</v>
      </c>
      <c r="U160" s="63" t="s">
        <v>1164</v>
      </c>
      <c r="V160" s="49">
        <f>+IFERROR(VLOOKUP($M160,ACTIVIDADES!$B$9:$Q$494,10,0),"")</f>
        <v>0</v>
      </c>
      <c r="W160" s="61" t="str">
        <f>+IFERROR(VLOOKUP($M160,ACTIVIDADES!$B$9:$Q$494,11,0)," ")</f>
        <v xml:space="preserve">Acción establecida en el Plan de Mejoramiento suscrito el 15 de enero de 2024 como resultado de la auditoria realizada a la vigencia 2022
La acción de mejora finaliza el 28 de febrero de 2024
No se evidenció reporte de avance.
No se cumplió con el plazo establecido en la acción de mejora, quedando VENCIDA.
</v>
      </c>
      <c r="X160" s="51" t="str">
        <f>+IFERROR(VLOOKUP($M160,ACTIVIDADES!$B$9:$Q$494,12,0),"")</f>
        <v>https://dnbcgovco-my.sharepoint.com/:f:/g/personal/planeacion_dnbc_gov_co/IgDXNHpy7oLsTo_k1pBYTEA_AXkQuekeDuYRfMOd3hOKrho?e=FZVMrN</v>
      </c>
      <c r="Y160" s="52">
        <f>+IFERROR(VLOOKUP($M160,ACTIVIDADES!$B$9:$Q$494,13,0),"")</f>
        <v>46153</v>
      </c>
      <c r="Z160" s="49" t="str">
        <f>+IFERROR(VLOOKUP($M160,ACTIVIDADES!$B$9:$Q$494,14,0),"")</f>
        <v>Se remite informe del mes de septiembre de 2025 donde se evidencia los ajustes de obra</v>
      </c>
      <c r="AA160" s="49">
        <f>+IFERROR(VLOOKUP($M160,ACTIVIDADES!$B$9:$Q$494,15,0),"")</f>
        <v>1</v>
      </c>
      <c r="AB160" s="54" t="str">
        <f>+IFERROR(VLOOKUP($M160,ACTIVIDADES!$B$9:$Q$494,16,0),"")</f>
        <v>CUMPLIDO</v>
      </c>
      <c r="AC160" s="144">
        <v>46157</v>
      </c>
      <c r="AD160" s="28">
        <v>1</v>
      </c>
      <c r="AE160" s="28" t="s">
        <v>4538</v>
      </c>
      <c r="AF160" s="29" t="s">
        <v>578</v>
      </c>
      <c r="AG160" s="29" t="s">
        <v>3737</v>
      </c>
      <c r="AH160" s="29" t="s">
        <v>593</v>
      </c>
      <c r="AI160" s="29" t="s">
        <v>3752</v>
      </c>
      <c r="AJ160" s="55">
        <f>+IFERROR(VLOOKUP($M160,ACTIVIDADES!$B$9:$T$494,17,0),"")</f>
        <v>1</v>
      </c>
      <c r="AK160" s="80" t="str">
        <f>+IFERROR(VLOOKUP($M160,ACTIVIDADES!$B$9:$T$494,18,0),"")</f>
        <v>CUMPLIDA</v>
      </c>
      <c r="AL160" s="80">
        <f>+IFERROR(VLOOKUP($M160,ACTIVIDADES!$B$9:$T$494,19,0),"")</f>
        <v>0</v>
      </c>
      <c r="AM160" s="55">
        <f>+IFERROR(VLOOKUP($M160,ACTIVIDADES!$B$9:$X$495,20,0),0)</f>
        <v>46213</v>
      </c>
      <c r="AN160" s="55" t="str">
        <f>+IFERROR(VLOOKUP($M160,ACTIVIDADES!$B$9:$X$495,21,0),0)</f>
        <v>Acción reportada con cumplimiento en el primer trimestre</v>
      </c>
      <c r="AO160" s="55">
        <f>+IFERROR(VLOOKUP($M160,ACTIVIDADES!$B$9:$X$495,22,0),0)</f>
        <v>1</v>
      </c>
      <c r="AP160" s="150" t="str">
        <f>+IFERROR(VLOOKUP($M160,ACTIVIDADES!$B$9:$X$495,23,0),0)</f>
        <v>CUMPLIDO</v>
      </c>
      <c r="AQ160" s="88">
        <v>46230</v>
      </c>
      <c r="AR160" s="55">
        <v>1</v>
      </c>
      <c r="AS160" s="57" t="s">
        <v>4619</v>
      </c>
      <c r="AT160" s="29" t="s">
        <v>578</v>
      </c>
      <c r="AU160" s="57" t="s">
        <v>1472</v>
      </c>
      <c r="AV160" s="57" t="s">
        <v>3635</v>
      </c>
      <c r="AW160" s="57" t="s">
        <v>590</v>
      </c>
      <c r="AX160" s="154" t="s">
        <v>5903</v>
      </c>
      <c r="AY160" s="176" t="str">
        <f t="shared" si="10"/>
        <v>CUMPLIDAS</v>
      </c>
      <c r="AZ160" s="55" t="str">
        <f>+IFERROR(VLOOKUP($M160,ACTIVIDADES!$B$9:$T$494,25,0),"")</f>
        <v/>
      </c>
      <c r="BA160" s="55" t="str">
        <f>+IFERROR(VLOOKUP($M160,ACTIVIDADES!$B$9:$T$494,26,0),"")</f>
        <v/>
      </c>
      <c r="BB160" s="55" t="str">
        <f>+IFERROR(VLOOKUP($M160,ACTIVIDADES!$B$9:$T$494,27,0),"")</f>
        <v/>
      </c>
      <c r="BC160" s="55" t="str">
        <f>+IFERROR(VLOOKUP($M160,ACTIVIDADES!$B$9:$T$494,28,0),"")</f>
        <v/>
      </c>
      <c r="BD160" s="55" t="str">
        <f>+IFERROR(VLOOKUP($M160,ACTIVIDADES!$B$9:$T$494,29,0),"")</f>
        <v/>
      </c>
      <c r="BE160" s="55" t="str">
        <f>+IFERROR(VLOOKUP($M160,ACTIVIDADES!$B$9:$T$494,30,0),"")</f>
        <v/>
      </c>
      <c r="BF160" s="58"/>
      <c r="BG160" s="58"/>
      <c r="BH160" s="59"/>
      <c r="BI160" s="59" t="s">
        <v>580</v>
      </c>
      <c r="BJ160" s="60" t="s">
        <v>3635</v>
      </c>
      <c r="BK160" s="61" t="s">
        <v>593</v>
      </c>
      <c r="BL160" s="62"/>
      <c r="BM160" s="55" t="str">
        <f>+IFERROR(VLOOKUP($M160,ACTIVIDADES!$B$9:$T$494,31,0),"")</f>
        <v/>
      </c>
      <c r="BN160" s="55" t="str">
        <f>+IFERROR(VLOOKUP($M160,ACTIVIDADES!$B$9:$T$494,32,0),"")</f>
        <v/>
      </c>
      <c r="BO160" s="55" t="str">
        <f>+IFERROR(VLOOKUP($M160,ACTIVIDADES!$B$9:$T$494,33,0),"")</f>
        <v/>
      </c>
      <c r="BP160" s="55" t="str">
        <f>+IFERROR(VLOOKUP($M160,ACTIVIDADES!$B$9:$T$494,34,0),"")</f>
        <v/>
      </c>
      <c r="BQ160" s="55" t="str">
        <f>+IFERROR(VLOOKUP($M160,ACTIVIDADES!$B$9:$T$494,35,0),"")</f>
        <v/>
      </c>
      <c r="BR160" s="55" t="str">
        <f>+IFERROR(VLOOKUP($M160,ACTIVIDADES!$B$9:$T$494,36,0),"")</f>
        <v/>
      </c>
      <c r="BS160" s="55" t="str">
        <f>+IFERROR(VLOOKUP($M160,ACTIVIDADES!$B$9:$T$494,37,0),"")</f>
        <v/>
      </c>
      <c r="BT160" s="58"/>
      <c r="BU160" s="58"/>
      <c r="BV160" s="59"/>
      <c r="BW160" s="59" t="s">
        <v>580</v>
      </c>
      <c r="BX160" s="60" t="s">
        <v>3635</v>
      </c>
      <c r="BY160" s="61" t="s">
        <v>593</v>
      </c>
      <c r="BZ160" s="62"/>
      <c r="CA160" s="9"/>
      <c r="CB160" s="9"/>
      <c r="CC160" s="9"/>
      <c r="CD160" s="9"/>
      <c r="CE160" s="9"/>
      <c r="CF160" s="9"/>
      <c r="CG160" s="9"/>
      <c r="CH160" s="9"/>
      <c r="CI160" s="9"/>
      <c r="CJ160" s="9"/>
      <c r="CK160" s="9"/>
      <c r="CL160" s="9"/>
      <c r="CM160" s="9"/>
      <c r="CN160" s="9"/>
      <c r="CO160" s="9"/>
      <c r="CP160" s="9"/>
      <c r="CQ160" s="9"/>
    </row>
    <row r="161" spans="1:95" customFormat="1" ht="93" customHeight="1" x14ac:dyDescent="0.35">
      <c r="A161" s="40">
        <f t="shared" si="7"/>
        <v>153</v>
      </c>
      <c r="B161" s="40" t="s">
        <v>536</v>
      </c>
      <c r="C161" s="40">
        <v>2022</v>
      </c>
      <c r="D161" s="40" t="s">
        <v>3879</v>
      </c>
      <c r="E161" s="323"/>
      <c r="F161" s="40" t="s">
        <v>662</v>
      </c>
      <c r="G161" s="57" t="s">
        <v>540</v>
      </c>
      <c r="H161" s="42" t="s">
        <v>4539</v>
      </c>
      <c r="I161" s="42" t="s">
        <v>3653</v>
      </c>
      <c r="J161" s="40" t="s">
        <v>4540</v>
      </c>
      <c r="K161" s="40" t="s">
        <v>4540</v>
      </c>
      <c r="L161" s="44" t="s">
        <v>4466</v>
      </c>
      <c r="M161" s="63" t="s">
        <v>1569</v>
      </c>
      <c r="N161" s="63" t="s">
        <v>5655</v>
      </c>
      <c r="O161" s="63" t="s">
        <v>5717</v>
      </c>
      <c r="P161" s="63">
        <v>1</v>
      </c>
      <c r="Q161" s="65">
        <v>45280</v>
      </c>
      <c r="R161" s="65">
        <v>45350</v>
      </c>
      <c r="S161" s="66">
        <f t="shared" si="9"/>
        <v>10.199999999999999</v>
      </c>
      <c r="T161" s="63" t="s">
        <v>5767</v>
      </c>
      <c r="U161" s="63" t="s">
        <v>1164</v>
      </c>
      <c r="V161" s="49">
        <f>+IFERROR(VLOOKUP($M161,ACTIVIDADES!$B$9:$Q$494,10,0),"")</f>
        <v>0</v>
      </c>
      <c r="W161" s="61" t="str">
        <f>+IFERROR(VLOOKUP($M161,ACTIVIDADES!$B$9:$Q$494,11,0)," ")</f>
        <v xml:space="preserve">Acción establecida en el Plan de Mejoramiento suscrito el 15 de enero de 2024 como resultado de la auditoria realizada a la vigencia 2022
La acción de mejora finaliza el 28 de febrero de 2024
No se evidenció reporte de avance.
No se cumplió con el plazo establecido en la acción de mejora, quedando VENCIDA.
</v>
      </c>
      <c r="X161" s="51" t="str">
        <f>+IFERROR(VLOOKUP($M161,ACTIVIDADES!$B$9:$Q$494,12,0),"")</f>
        <v>https://dnbcgovco-my.sharepoint.com/:f:/g/personal/planeacion_dnbc_gov_co/IgDXNHpy7oLsTo_k1pBYTEA_AXkQuekeDuYRfMOd3hOKrho?e=FZVMrN</v>
      </c>
      <c r="Y161" s="52">
        <f>+IFERROR(VLOOKUP($M161,ACTIVIDADES!$B$9:$Q$494,13,0),"")</f>
        <v>46153</v>
      </c>
      <c r="Z161" s="49" t="str">
        <f>+IFERROR(VLOOKUP($M161,ACTIVIDADES!$B$9:$Q$494,14,0),"")</f>
        <v>Aunque se incluyeun informe no se da información sobre el objeto de las fotografías mostradas. Se debe aclarar la descripción de evidencias</v>
      </c>
      <c r="AA161" s="49">
        <f>+IFERROR(VLOOKUP($M161,ACTIVIDADES!$B$9:$Q$494,15,0),"")</f>
        <v>0.25</v>
      </c>
      <c r="AB161" s="54" t="str">
        <f>+IFERROR(VLOOKUP($M161,ACTIVIDADES!$B$9:$Q$494,16,0),"")</f>
        <v>EJECUCIÓN</v>
      </c>
      <c r="AC161" s="144">
        <v>46157</v>
      </c>
      <c r="AD161" s="28">
        <v>0.25</v>
      </c>
      <c r="AE161" s="28" t="s">
        <v>4541</v>
      </c>
      <c r="AF161" s="29" t="s">
        <v>581</v>
      </c>
      <c r="AG161" s="29" t="s">
        <v>3737</v>
      </c>
      <c r="AH161" s="29" t="s">
        <v>593</v>
      </c>
      <c r="AI161" s="29" t="s">
        <v>3752</v>
      </c>
      <c r="AJ161" s="55">
        <f>+IFERROR(VLOOKUP($M161,ACTIVIDADES!$B$9:$T$494,17,0),"")</f>
        <v>1</v>
      </c>
      <c r="AK161" s="80" t="str">
        <f>+IFERROR(VLOOKUP($M161,ACTIVIDADES!$B$9:$T$494,18,0),"")</f>
        <v>Se incluye descripción de las evidencias fotográficas y se carga en carpeta FB-AC9.</v>
      </c>
      <c r="AL161" s="80" t="str">
        <f>+IFERROR(VLOOKUP($M161,ACTIVIDADES!$B$9:$T$494,19,0),"")</f>
        <v>https://dnbcgovco-my.sharepoint.com/:f:/g/personal/subestrategica_dnbc_gov_co/IgCNqgb50w7NT412DnAcORbdAZePbigbjZQgK0tw-Jl_XPQ?e=HdK9cB</v>
      </c>
      <c r="AM161" s="55">
        <f>+IFERROR(VLOOKUP($M161,ACTIVIDADES!$B$9:$X$495,20,0),0)</f>
        <v>46213</v>
      </c>
      <c r="AN161" s="55" t="str">
        <f>+IFERROR(VLOOKUP($M161,ACTIVIDADES!$B$9:$X$495,21,0),0)</f>
        <v>Se incluye informe de cumplimiento de la acción correctiva</v>
      </c>
      <c r="AO161" s="55">
        <f>+IFERROR(VLOOKUP($M161,ACTIVIDADES!$B$9:$X$495,22,0),0)</f>
        <v>1</v>
      </c>
      <c r="AP161" s="150" t="str">
        <f>+IFERROR(VLOOKUP($M161,ACTIVIDADES!$B$9:$X$495,23,0),0)</f>
        <v>CUMPLIDO</v>
      </c>
      <c r="AQ161" s="88">
        <v>46230</v>
      </c>
      <c r="AR161" s="55">
        <v>1</v>
      </c>
      <c r="AS161" s="57" t="s">
        <v>4542</v>
      </c>
      <c r="AT161" s="29" t="s">
        <v>578</v>
      </c>
      <c r="AU161" s="57" t="s">
        <v>1472</v>
      </c>
      <c r="AV161" s="57" t="s">
        <v>3635</v>
      </c>
      <c r="AW161" s="57" t="s">
        <v>590</v>
      </c>
      <c r="AX161" s="154" t="s">
        <v>5904</v>
      </c>
      <c r="AY161" s="176" t="str">
        <f t="shared" si="10"/>
        <v>CUMPLIDAS</v>
      </c>
      <c r="AZ161" s="55" t="str">
        <f>+IFERROR(VLOOKUP($M161,ACTIVIDADES!$B$9:$T$494,25,0),"")</f>
        <v/>
      </c>
      <c r="BA161" s="55" t="str">
        <f>+IFERROR(VLOOKUP($M161,ACTIVIDADES!$B$9:$T$494,26,0),"")</f>
        <v/>
      </c>
      <c r="BB161" s="55" t="str">
        <f>+IFERROR(VLOOKUP($M161,ACTIVIDADES!$B$9:$T$494,27,0),"")</f>
        <v/>
      </c>
      <c r="BC161" s="55" t="str">
        <f>+IFERROR(VLOOKUP($M161,ACTIVIDADES!$B$9:$T$494,28,0),"")</f>
        <v/>
      </c>
      <c r="BD161" s="55" t="str">
        <f>+IFERROR(VLOOKUP($M161,ACTIVIDADES!$B$9:$T$494,29,0),"")</f>
        <v/>
      </c>
      <c r="BE161" s="55" t="str">
        <f>+IFERROR(VLOOKUP($M161,ACTIVIDADES!$B$9:$T$494,30,0),"")</f>
        <v/>
      </c>
      <c r="BF161" s="58"/>
      <c r="BG161" s="58"/>
      <c r="BH161" s="59"/>
      <c r="BI161" s="59" t="s">
        <v>580</v>
      </c>
      <c r="BJ161" s="60" t="s">
        <v>3635</v>
      </c>
      <c r="BK161" s="61" t="s">
        <v>593</v>
      </c>
      <c r="BL161" s="62"/>
      <c r="BM161" s="55" t="str">
        <f>+IFERROR(VLOOKUP($M161,ACTIVIDADES!$B$9:$T$494,31,0),"")</f>
        <v/>
      </c>
      <c r="BN161" s="55" t="str">
        <f>+IFERROR(VLOOKUP($M161,ACTIVIDADES!$B$9:$T$494,32,0),"")</f>
        <v/>
      </c>
      <c r="BO161" s="55" t="str">
        <f>+IFERROR(VLOOKUP($M161,ACTIVIDADES!$B$9:$T$494,33,0),"")</f>
        <v/>
      </c>
      <c r="BP161" s="55" t="str">
        <f>+IFERROR(VLOOKUP($M161,ACTIVIDADES!$B$9:$T$494,34,0),"")</f>
        <v/>
      </c>
      <c r="BQ161" s="55" t="str">
        <f>+IFERROR(VLOOKUP($M161,ACTIVIDADES!$B$9:$T$494,35,0),"")</f>
        <v/>
      </c>
      <c r="BR161" s="55" t="str">
        <f>+IFERROR(VLOOKUP($M161,ACTIVIDADES!$B$9:$T$494,36,0),"")</f>
        <v/>
      </c>
      <c r="BS161" s="55" t="str">
        <f>+IFERROR(VLOOKUP($M161,ACTIVIDADES!$B$9:$T$494,37,0),"")</f>
        <v/>
      </c>
      <c r="BT161" s="58"/>
      <c r="BU161" s="58"/>
      <c r="BV161" s="59"/>
      <c r="BW161" s="59" t="s">
        <v>580</v>
      </c>
      <c r="BX161" s="60" t="s">
        <v>3635</v>
      </c>
      <c r="BY161" s="61" t="s">
        <v>593</v>
      </c>
      <c r="BZ161" s="62"/>
      <c r="CA161" s="9"/>
      <c r="CB161" s="9"/>
      <c r="CC161" s="9"/>
      <c r="CD161" s="9"/>
      <c r="CE161" s="9"/>
      <c r="CF161" s="9"/>
      <c r="CG161" s="9"/>
      <c r="CH161" s="9"/>
      <c r="CI161" s="9"/>
      <c r="CJ161" s="9"/>
      <c r="CK161" s="9"/>
      <c r="CL161" s="9"/>
      <c r="CM161" s="9"/>
      <c r="CN161" s="9"/>
      <c r="CO161" s="9"/>
      <c r="CP161" s="9"/>
      <c r="CQ161" s="9"/>
    </row>
    <row r="162" spans="1:95" customFormat="1" ht="93" customHeight="1" x14ac:dyDescent="0.35">
      <c r="A162" s="40">
        <f t="shared" si="7"/>
        <v>154</v>
      </c>
      <c r="B162" s="40" t="s">
        <v>536</v>
      </c>
      <c r="C162" s="40">
        <v>2022</v>
      </c>
      <c r="D162" s="40" t="s">
        <v>3750</v>
      </c>
      <c r="E162" s="323"/>
      <c r="F162" s="40" t="s">
        <v>662</v>
      </c>
      <c r="G162" s="57" t="s">
        <v>540</v>
      </c>
      <c r="H162" s="42" t="s">
        <v>4539</v>
      </c>
      <c r="I162" s="42" t="s">
        <v>3640</v>
      </c>
      <c r="J162" s="40" t="s">
        <v>4540</v>
      </c>
      <c r="K162" s="40" t="s">
        <v>4540</v>
      </c>
      <c r="L162" s="44" t="s">
        <v>5455</v>
      </c>
      <c r="M162" s="63" t="s">
        <v>2261</v>
      </c>
      <c r="N162" s="63" t="s">
        <v>5455</v>
      </c>
      <c r="O162" s="63" t="s">
        <v>5704</v>
      </c>
      <c r="P162" s="63">
        <v>1</v>
      </c>
      <c r="Q162" s="65">
        <v>45280</v>
      </c>
      <c r="R162" s="65">
        <v>45657</v>
      </c>
      <c r="S162" s="66">
        <f t="shared" si="9"/>
        <v>55.649999999999991</v>
      </c>
      <c r="T162" s="63" t="s">
        <v>611</v>
      </c>
      <c r="U162" s="63" t="s">
        <v>1164</v>
      </c>
      <c r="V162" s="49">
        <f>+IFERROR(VLOOKUP($M162,ACTIVIDADES!$B$9:$Q$494,10,0),"")</f>
        <v>1</v>
      </c>
      <c r="W162" s="61" t="str">
        <f>+IFERROR(VLOOKUP($M162,ACTIVIDADES!$B$9:$Q$494,11,0)," ")</f>
        <v>Acción establecida en el Plan de Mejoramiento suscrito el 15 de enero de 2024 como resultado de la auditoria realizada a la vigencia 2022
La acción de mejora finaliza el 31 de Diciembre  de 2024
Se evidenció que, sobre el particular y en aplicación de la Ley 1952 de 2019, se adelantó la Indagación Previa IP-017-2024, respecto de la cual se dispuso el traslado por competencia a la Procuraduría General de la Nación (PGN) con fecha 4 de marzo de 2025.
Por lo tanto, la acción de mejora establecida  posee efectividad.</v>
      </c>
      <c r="X162" s="51" t="str">
        <f>+IFERROR(VLOOKUP($M162,ACTIVIDADES!$B$9:$Q$494,12,0),"")</f>
        <v>https://dnbcgovco-my.sharepoint.com/:f:/g/personal/planeacion_dnbc_gov_co/IgCgwa9J4i5oSYUFBQ2wLUdLAWF_kyii_8q1lY8iCfNtUIk?e=ccvJMD</v>
      </c>
      <c r="Y162" s="52">
        <f>+IFERROR(VLOOKUP($M162,ACTIVIDADES!$B$9:$Q$494,13,0),"")</f>
        <v>46153</v>
      </c>
      <c r="Z162" s="49" t="str">
        <f>+IFERROR(VLOOKUP($M162,ACTIVIDADES!$B$9:$Q$494,14,0),"")</f>
        <v>Cumplida en seguimiento diciembre 2025</v>
      </c>
      <c r="AA162" s="49">
        <f>+IFERROR(VLOOKUP($M162,ACTIVIDADES!$B$9:$Q$494,15,0),"")</f>
        <v>1</v>
      </c>
      <c r="AB162" s="54" t="str">
        <f>+IFERROR(VLOOKUP($M162,ACTIVIDADES!$B$9:$Q$494,16,0),"")</f>
        <v>CUMPLIDO</v>
      </c>
      <c r="AC162" s="144">
        <v>46181</v>
      </c>
      <c r="AD162" s="29">
        <v>1</v>
      </c>
      <c r="AE162" s="30" t="s">
        <v>3951</v>
      </c>
      <c r="AF162" s="29" t="s">
        <v>578</v>
      </c>
      <c r="AG162" s="29" t="s">
        <v>3737</v>
      </c>
      <c r="AH162" s="29" t="s">
        <v>593</v>
      </c>
      <c r="AI162" s="29" t="s">
        <v>3752</v>
      </c>
      <c r="AJ162" s="55">
        <f>+IFERROR(VLOOKUP($M162,ACTIVIDADES!$B$9:$T$494,17,0),"")</f>
        <v>0</v>
      </c>
      <c r="AK162" s="80" t="str">
        <f>+IFERROR(VLOOKUP($M162,ACTIVIDADES!$B$9:$T$494,18,0),"")</f>
        <v>Si reporte segundo trimestre</v>
      </c>
      <c r="AL162" s="80" t="str">
        <f>+IFERROR(VLOOKUP($M162,ACTIVIDADES!$B$9:$T$494,19,0),"")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162" s="55">
        <f>+IFERROR(VLOOKUP($M162,ACTIVIDADES!$B$9:$X$495,20,0),0)</f>
        <v>46213</v>
      </c>
      <c r="AN162" s="55" t="str">
        <f>+IFERROR(VLOOKUP($M162,ACTIVIDADES!$B$9:$X$495,21,0),0)</f>
        <v>No se recibe reporte segundo trimestre. No obstante, actividad reportada como cumplida en primer trimestre</v>
      </c>
      <c r="AO162" s="55">
        <f>+IFERROR(VLOOKUP($M162,ACTIVIDADES!$B$9:$X$495,22,0),0)</f>
        <v>1</v>
      </c>
      <c r="AP162" s="150" t="str">
        <f>+IFERROR(VLOOKUP($M162,ACTIVIDADES!$B$9:$X$495,23,0),0)</f>
        <v>CUMPLIDO</v>
      </c>
      <c r="AQ162" s="88">
        <v>46230</v>
      </c>
      <c r="AR162" s="55">
        <v>1</v>
      </c>
      <c r="AS162" s="30" t="s">
        <v>3951</v>
      </c>
      <c r="AT162" s="29" t="s">
        <v>578</v>
      </c>
      <c r="AU162" s="57" t="s">
        <v>1472</v>
      </c>
      <c r="AV162" s="57" t="s">
        <v>3635</v>
      </c>
      <c r="AW162" s="57" t="s">
        <v>590</v>
      </c>
      <c r="AX162" s="154" t="s">
        <v>5904</v>
      </c>
      <c r="AY162" s="176" t="str">
        <f t="shared" si="10"/>
        <v>CUMPLIDAS</v>
      </c>
      <c r="AZ162" s="55" t="str">
        <f>+IFERROR(VLOOKUP($M162,ACTIVIDADES!$B$9:$T$494,25,0),"")</f>
        <v/>
      </c>
      <c r="BA162" s="55" t="str">
        <f>+IFERROR(VLOOKUP($M162,ACTIVIDADES!$B$9:$T$494,26,0),"")</f>
        <v/>
      </c>
      <c r="BB162" s="55" t="str">
        <f>+IFERROR(VLOOKUP($M162,ACTIVIDADES!$B$9:$T$494,27,0),"")</f>
        <v/>
      </c>
      <c r="BC162" s="55" t="str">
        <f>+IFERROR(VLOOKUP($M162,ACTIVIDADES!$B$9:$T$494,28,0),"")</f>
        <v/>
      </c>
      <c r="BD162" s="55" t="str">
        <f>+IFERROR(VLOOKUP($M162,ACTIVIDADES!$B$9:$T$494,29,0),"")</f>
        <v/>
      </c>
      <c r="BE162" s="55" t="str">
        <f>+IFERROR(VLOOKUP($M162,ACTIVIDADES!$B$9:$T$494,30,0),"")</f>
        <v/>
      </c>
      <c r="BF162" s="58"/>
      <c r="BG162" s="58"/>
      <c r="BH162" s="59"/>
      <c r="BI162" s="59" t="s">
        <v>580</v>
      </c>
      <c r="BJ162" s="60" t="s">
        <v>3635</v>
      </c>
      <c r="BK162" s="61" t="s">
        <v>593</v>
      </c>
      <c r="BL162" s="62"/>
      <c r="BM162" s="55" t="str">
        <f>+IFERROR(VLOOKUP($M162,ACTIVIDADES!$B$9:$T$494,31,0),"")</f>
        <v/>
      </c>
      <c r="BN162" s="55" t="str">
        <f>+IFERROR(VLOOKUP($M162,ACTIVIDADES!$B$9:$T$494,32,0),"")</f>
        <v/>
      </c>
      <c r="BO162" s="55" t="str">
        <f>+IFERROR(VLOOKUP($M162,ACTIVIDADES!$B$9:$T$494,33,0),"")</f>
        <v/>
      </c>
      <c r="BP162" s="55" t="str">
        <f>+IFERROR(VLOOKUP($M162,ACTIVIDADES!$B$9:$T$494,34,0),"")</f>
        <v/>
      </c>
      <c r="BQ162" s="55" t="str">
        <f>+IFERROR(VLOOKUP($M162,ACTIVIDADES!$B$9:$T$494,35,0),"")</f>
        <v/>
      </c>
      <c r="BR162" s="55" t="str">
        <f>+IFERROR(VLOOKUP($M162,ACTIVIDADES!$B$9:$T$494,36,0),"")</f>
        <v/>
      </c>
      <c r="BS162" s="55" t="str">
        <f>+IFERROR(VLOOKUP($M162,ACTIVIDADES!$B$9:$T$494,37,0),"")</f>
        <v/>
      </c>
      <c r="BT162" s="58"/>
      <c r="BU162" s="58"/>
      <c r="BV162" s="59"/>
      <c r="BW162" s="59" t="s">
        <v>580</v>
      </c>
      <c r="BX162" s="60" t="s">
        <v>3635</v>
      </c>
      <c r="BY162" s="61" t="s">
        <v>593</v>
      </c>
      <c r="BZ162" s="62"/>
      <c r="CA162" s="9"/>
      <c r="CB162" s="9"/>
      <c r="CC162" s="9"/>
      <c r="CD162" s="9"/>
      <c r="CE162" s="9"/>
      <c r="CF162" s="9"/>
      <c r="CG162" s="9"/>
      <c r="CH162" s="9"/>
      <c r="CI162" s="9"/>
      <c r="CJ162" s="9"/>
      <c r="CK162" s="9"/>
      <c r="CL162" s="9"/>
      <c r="CM162" s="9"/>
      <c r="CN162" s="9"/>
      <c r="CO162" s="9"/>
      <c r="CP162" s="9"/>
      <c r="CQ162" s="9"/>
    </row>
    <row r="163" spans="1:95" customFormat="1" ht="93" customHeight="1" x14ac:dyDescent="0.35">
      <c r="A163" s="40">
        <f t="shared" si="7"/>
        <v>155</v>
      </c>
      <c r="B163" s="40" t="s">
        <v>536</v>
      </c>
      <c r="C163" s="40">
        <v>2022</v>
      </c>
      <c r="D163" s="40" t="s">
        <v>3734</v>
      </c>
      <c r="E163" s="323"/>
      <c r="F163" s="40" t="s">
        <v>654</v>
      </c>
      <c r="G163" s="57" t="s">
        <v>540</v>
      </c>
      <c r="H163" s="42" t="s">
        <v>4965</v>
      </c>
      <c r="I163" s="42"/>
      <c r="J163" s="40" t="s">
        <v>5283</v>
      </c>
      <c r="K163" s="40" t="s">
        <v>5283</v>
      </c>
      <c r="L163" s="44" t="s">
        <v>4543</v>
      </c>
      <c r="M163" s="63" t="s">
        <v>2416</v>
      </c>
      <c r="N163" s="63" t="s">
        <v>5666</v>
      </c>
      <c r="O163" s="63" t="s">
        <v>2418</v>
      </c>
      <c r="P163" s="63">
        <v>2</v>
      </c>
      <c r="Q163" s="65">
        <v>45280</v>
      </c>
      <c r="R163" s="65">
        <v>45412</v>
      </c>
      <c r="S163" s="66">
        <f t="shared" si="9"/>
        <v>19.5</v>
      </c>
      <c r="T163" s="63" t="s">
        <v>592</v>
      </c>
      <c r="U163" s="63" t="s">
        <v>1164</v>
      </c>
      <c r="V163" s="49">
        <f>+IFERROR(VLOOKUP($M163,ACTIVIDADES!$B$9:$Q$494,10,0),"")</f>
        <v>1</v>
      </c>
      <c r="W163" s="61" t="str">
        <f>+IFERROR(VLOOKUP($M163,ACTIVIDADES!$B$9:$Q$494,11,0)," ")</f>
        <v>Acción establecida en el Plan de Mejoramiento suscrito el 12 de enero de 2024 como resultado de la auditoría realizada a la vigencia 2022.
La acción de mejora finaliza el 30 de Abril  de 2024
Se evidenció la remisión de correos electrónicos durante el período evaluado, así como la realización de conciliaciones de operaciones recíprocas correspondientes a los meses de junio a noviembre de 2025. Igualmente, se observó el procedimiento actualizado y el formato correspondiente.
Por lo tanto la acción de mejora queda cumplida extemporaneamente.</v>
      </c>
      <c r="X163" s="51" t="str">
        <f>+IFERROR(VLOOKUP($M163,ACTIVIDADES!$B$9:$Q$494,12,0),"")</f>
        <v>https://dnbcgovco-my.sharepoint.com/:f:/g/personal/planeacion_dnbc_gov_co/IgAKPZEalRp3T7O44VwZjBLlARF86VpmllJA36VR9-2qDG8?e=W6XaGX</v>
      </c>
      <c r="Y163" s="52">
        <f>+IFERROR(VLOOKUP($M163,ACTIVIDADES!$B$9:$Q$494,13,0),"")</f>
        <v>46153</v>
      </c>
      <c r="Z163" s="49" t="str">
        <f>+IFERROR(VLOOKUP($M163,ACTIVIDADES!$B$9:$Q$494,14,0),"")</f>
        <v>Se incluye procedimiento vigente de operaciones reciprocas. Disponible desde 2024</v>
      </c>
      <c r="AA163" s="49">
        <f>+IFERROR(VLOOKUP($M163,ACTIVIDADES!$B$9:$Q$494,15,0),"")</f>
        <v>1</v>
      </c>
      <c r="AB163" s="54" t="str">
        <f>+IFERROR(VLOOKUP($M163,ACTIVIDADES!$B$9:$Q$494,16,0),"")</f>
        <v>CUMPLIDO</v>
      </c>
      <c r="AC163" s="144">
        <v>46157</v>
      </c>
      <c r="AD163" s="28">
        <v>1</v>
      </c>
      <c r="AE163" s="28" t="s">
        <v>5810</v>
      </c>
      <c r="AF163" s="29" t="s">
        <v>578</v>
      </c>
      <c r="AG163" s="29" t="s">
        <v>3737</v>
      </c>
      <c r="AH163" s="29" t="s">
        <v>593</v>
      </c>
      <c r="AI163" s="29" t="s">
        <v>3752</v>
      </c>
      <c r="AJ163" s="55">
        <f>+IFERROR(VLOOKUP($M163,ACTIVIDADES!$B$9:$T$494,17,0),"")</f>
        <v>1</v>
      </c>
      <c r="AK163" s="80" t="str">
        <f>+IFERROR(VLOOKUP($M163,ACTIVIDADES!$B$9:$T$494,18,0),"")</f>
        <v>Acción establecida en el Plan de Mejoramiento suscrito el 12 de enero de 2024 como resultado de la auditoría realizada a la vigencia 2022.
La acción de mejora finaliza el 30 de Abril  de 2024
Se evidenció la remisión de correos electrónicos durante el período evaluado, así como la realización de conciliaciones de operaciones recíprocas correspondientes, Igualmente, se observó el procedimiento actualizado y el formato correspondiente.
Por lo tanto la acción de mejora queda cumplida extemporaneamente.</v>
      </c>
      <c r="AL163" s="80" t="str">
        <f>+IFERROR(VLOOKUP($M163,ACTIVIDADES!$B$9:$T$494,19,0),"")</f>
        <v>https://dnbcgovco-my.sharepoint.com/:f:/g/personal/planeacion_dnbc_gov_co/IgDlTTkE6gPMRZjTETbxch7dATaSM_TE5-agvqb3k7QgaDY?e=0V1Jx7</v>
      </c>
      <c r="AM163" s="55" t="str">
        <f>+IFERROR(VLOOKUP($M163,ACTIVIDADES!$B$9:$X$495,20,0),0)</f>
        <v>11/07/206</v>
      </c>
      <c r="AN163" s="55" t="str">
        <f>+IFERROR(VLOOKUP($M163,ACTIVIDADES!$B$9:$X$495,21,0),0)</f>
        <v>Actividad reportada con cumplimiento en el primer trimestre 2026</v>
      </c>
      <c r="AO163" s="55">
        <f>+IFERROR(VLOOKUP($M163,ACTIVIDADES!$B$9:$X$495,22,0),0)</f>
        <v>1</v>
      </c>
      <c r="AP163" s="150" t="str">
        <f>+IFERROR(VLOOKUP($M163,ACTIVIDADES!$B$9:$X$495,23,0),0)</f>
        <v>CUMPLIDO</v>
      </c>
      <c r="AQ163" s="129">
        <v>46230</v>
      </c>
      <c r="AR163" s="172">
        <v>1</v>
      </c>
      <c r="AS163" s="131" t="s">
        <v>5810</v>
      </c>
      <c r="AT163" s="29" t="s">
        <v>578</v>
      </c>
      <c r="AU163" s="57" t="s">
        <v>1472</v>
      </c>
      <c r="AV163" s="57" t="s">
        <v>3635</v>
      </c>
      <c r="AW163" s="57" t="s">
        <v>590</v>
      </c>
      <c r="AX163" s="154" t="s">
        <v>4544</v>
      </c>
      <c r="AY163" s="176" t="str">
        <f t="shared" si="10"/>
        <v>CUMPLIDAS</v>
      </c>
      <c r="AZ163" s="55" t="str">
        <f>+IFERROR(VLOOKUP($M163,ACTIVIDADES!$B$9:$T$494,25,0),"")</f>
        <v/>
      </c>
      <c r="BA163" s="55" t="str">
        <f>+IFERROR(VLOOKUP($M163,ACTIVIDADES!$B$9:$T$494,26,0),"")</f>
        <v/>
      </c>
      <c r="BB163" s="55" t="str">
        <f>+IFERROR(VLOOKUP($M163,ACTIVIDADES!$B$9:$T$494,27,0),"")</f>
        <v/>
      </c>
      <c r="BC163" s="55" t="str">
        <f>+IFERROR(VLOOKUP($M163,ACTIVIDADES!$B$9:$T$494,28,0),"")</f>
        <v/>
      </c>
      <c r="BD163" s="55" t="str">
        <f>+IFERROR(VLOOKUP($M163,ACTIVIDADES!$B$9:$T$494,29,0),"")</f>
        <v/>
      </c>
      <c r="BE163" s="55" t="str">
        <f>+IFERROR(VLOOKUP($M163,ACTIVIDADES!$B$9:$T$494,30,0),"")</f>
        <v/>
      </c>
      <c r="BF163" s="58"/>
      <c r="BG163" s="58"/>
      <c r="BH163" s="59"/>
      <c r="BI163" s="59" t="s">
        <v>580</v>
      </c>
      <c r="BJ163" s="60" t="s">
        <v>3635</v>
      </c>
      <c r="BK163" s="61" t="s">
        <v>593</v>
      </c>
      <c r="BL163" s="62"/>
      <c r="BM163" s="55" t="str">
        <f>+IFERROR(VLOOKUP($M163,ACTIVIDADES!$B$9:$T$494,31,0),"")</f>
        <v/>
      </c>
      <c r="BN163" s="55" t="str">
        <f>+IFERROR(VLOOKUP($M163,ACTIVIDADES!$B$9:$T$494,32,0),"")</f>
        <v/>
      </c>
      <c r="BO163" s="55" t="str">
        <f>+IFERROR(VLOOKUP($M163,ACTIVIDADES!$B$9:$T$494,33,0),"")</f>
        <v/>
      </c>
      <c r="BP163" s="55" t="str">
        <f>+IFERROR(VLOOKUP($M163,ACTIVIDADES!$B$9:$T$494,34,0),"")</f>
        <v/>
      </c>
      <c r="BQ163" s="55" t="str">
        <f>+IFERROR(VLOOKUP($M163,ACTIVIDADES!$B$9:$T$494,35,0),"")</f>
        <v/>
      </c>
      <c r="BR163" s="55" t="str">
        <f>+IFERROR(VLOOKUP($M163,ACTIVIDADES!$B$9:$T$494,36,0),"")</f>
        <v/>
      </c>
      <c r="BS163" s="55" t="str">
        <f>+IFERROR(VLOOKUP($M163,ACTIVIDADES!$B$9:$T$494,37,0),"")</f>
        <v/>
      </c>
      <c r="BT163" s="58"/>
      <c r="BU163" s="58"/>
      <c r="BV163" s="59"/>
      <c r="BW163" s="59" t="s">
        <v>580</v>
      </c>
      <c r="BX163" s="60" t="s">
        <v>3635</v>
      </c>
      <c r="BY163" s="61" t="s">
        <v>593</v>
      </c>
      <c r="BZ163" s="62"/>
      <c r="CA163" s="9"/>
      <c r="CB163" s="9"/>
      <c r="CC163" s="9"/>
      <c r="CD163" s="9"/>
      <c r="CE163" s="9"/>
      <c r="CF163" s="9"/>
      <c r="CG163" s="9"/>
      <c r="CH163" s="9"/>
      <c r="CI163" s="9"/>
      <c r="CJ163" s="9"/>
      <c r="CK163" s="9"/>
      <c r="CL163" s="9"/>
      <c r="CM163" s="9"/>
      <c r="CN163" s="9"/>
      <c r="CO163" s="9"/>
      <c r="CP163" s="9"/>
      <c r="CQ163" s="9"/>
    </row>
    <row r="164" spans="1:95" customFormat="1" ht="167.25" customHeight="1" x14ac:dyDescent="0.35">
      <c r="A164" s="40">
        <f t="shared" si="7"/>
        <v>156</v>
      </c>
      <c r="B164" s="40" t="s">
        <v>536</v>
      </c>
      <c r="C164" s="40">
        <v>2022</v>
      </c>
      <c r="D164" s="40" t="s">
        <v>3734</v>
      </c>
      <c r="E164" s="323"/>
      <c r="F164" s="40" t="s">
        <v>658</v>
      </c>
      <c r="G164" s="57" t="s">
        <v>540</v>
      </c>
      <c r="H164" s="42" t="s">
        <v>4533</v>
      </c>
      <c r="I164" s="42"/>
      <c r="J164" s="40" t="s">
        <v>5281</v>
      </c>
      <c r="K164" s="40" t="s">
        <v>5281</v>
      </c>
      <c r="L164" s="44" t="s">
        <v>4534</v>
      </c>
      <c r="M164" s="63" t="s">
        <v>2454</v>
      </c>
      <c r="N164" s="63" t="s">
        <v>2455</v>
      </c>
      <c r="O164" s="63" t="s">
        <v>5764</v>
      </c>
      <c r="P164" s="63">
        <v>1</v>
      </c>
      <c r="Q164" s="65">
        <v>45280</v>
      </c>
      <c r="R164" s="65">
        <v>45657</v>
      </c>
      <c r="S164" s="66">
        <f t="shared" si="9"/>
        <v>55.649999999999991</v>
      </c>
      <c r="T164" s="63" t="s">
        <v>592</v>
      </c>
      <c r="U164" s="63" t="s">
        <v>1164</v>
      </c>
      <c r="V164" s="49">
        <f>+IFERROR(VLOOKUP($M164,ACTIVIDADES!$B$9:$Q$494,10,0),"")</f>
        <v>1</v>
      </c>
      <c r="W164" s="61" t="str">
        <f>+IFERROR(VLOOKUP($M164,ACTIVIDADES!$B$9:$Q$494,11,0)," ")</f>
        <v xml:space="preserve">Acción establecida en el Plan de Mejoramiento suscrito el 15 de enero de 2024 como resultado de la auditoria realizada a la vigencia 2022
La acción de mejora finaliza el 31 de diciembre de 2024
Se evidencian registros de usos de acuerdo a lo informado por el proceso en el SIIF
No se cumplió con el plazo establecido en la acción de mejora, quedando VENCIDA.
</v>
      </c>
      <c r="X164" s="51" t="str">
        <f>+IFERROR(VLOOKUP($M164,ACTIVIDADES!$B$9:$Q$494,12,0),"")</f>
        <v>https://dnbcgovco-my.sharepoint.com/:f:/g/personal/planeacion_dnbc_gov_co/IgAKPZEalRp3T7O44VwZjBLlARF86VpmllJA36VR9-2qDG8?e=W6XaGX</v>
      </c>
      <c r="Y164" s="52">
        <f>+IFERROR(VLOOKUP($M164,ACTIVIDADES!$B$9:$Q$494,13,0),"")</f>
        <v>46153</v>
      </c>
      <c r="Z164" s="49" t="str">
        <f>+IFERROR(VLOOKUP($M164,ACTIVIDADES!$B$9:$Q$494,14,0),"")</f>
        <v>Cumplida en seguimiento diciembre 2025</v>
      </c>
      <c r="AA164" s="49">
        <f>+IFERROR(VLOOKUP($M164,ACTIVIDADES!$B$9:$Q$494,15,0),"")</f>
        <v>1</v>
      </c>
      <c r="AB164" s="54" t="str">
        <f>+IFERROR(VLOOKUP($M164,ACTIVIDADES!$B$9:$Q$494,16,0),"")</f>
        <v>CUMPLIDO</v>
      </c>
      <c r="AC164" s="144">
        <v>46171</v>
      </c>
      <c r="AD164" s="29">
        <v>1</v>
      </c>
      <c r="AE164" s="30" t="s">
        <v>3951</v>
      </c>
      <c r="AF164" s="29" t="s">
        <v>578</v>
      </c>
      <c r="AG164" s="29" t="s">
        <v>3737</v>
      </c>
      <c r="AH164" s="29" t="s">
        <v>593</v>
      </c>
      <c r="AI164" s="29" t="s">
        <v>3752</v>
      </c>
      <c r="AJ164" s="55">
        <f>+IFERROR(VLOOKUP($M164,ACTIVIDADES!$B$9:$T$494,17,0),"")</f>
        <v>1</v>
      </c>
      <c r="AK164" s="80" t="str">
        <f>+IFERROR(VLOOKUP($M164,ACTIVIDADES!$B$9:$T$494,18,0),"")</f>
        <v xml:space="preserve">Acción establecida en el Plan de Mejoramiento suscrito el 15 de enero de 2024 como resultado de la auditoria realizada a la vigencia 2022
La acción de mejora finaliza el 31 de diciembre de 2024
Se evidencian registros de usos de acuerdo a lo informado por el proceso en el SIIF y junio se encuentra en construccion
No se cumplió con el plazo establecido en la acción de mejora, quedando VENCIDA.
</v>
      </c>
      <c r="AL164" s="80" t="str">
        <f>+IFERROR(VLOOKUP($M164,ACTIVIDADES!$B$9:$T$494,19,0),"")</f>
        <v>https://dnbcgovco-my.sharepoint.com/:f:/g/personal/planeacion_dnbc_gov_co/IgDlTTkE6gPMRZjTETbxch7dATaSM_TE5-agvqb3k7QgaDY?e=0V1Jx7</v>
      </c>
      <c r="AM164" s="55" t="str">
        <f>+IFERROR(VLOOKUP($M164,ACTIVIDADES!$B$9:$X$495,20,0),0)</f>
        <v>11/07/206</v>
      </c>
      <c r="AN164" s="55" t="str">
        <f>+IFERROR(VLOOKUP($M164,ACTIVIDADES!$B$9:$X$495,21,0),0)</f>
        <v>Actividad reportada con cumplimiento en el primer trimestre 2026</v>
      </c>
      <c r="AO164" s="55">
        <f>+IFERROR(VLOOKUP($M164,ACTIVIDADES!$B$9:$X$495,22,0),0)</f>
        <v>1</v>
      </c>
      <c r="AP164" s="150" t="str">
        <f>+IFERROR(VLOOKUP($M164,ACTIVIDADES!$B$9:$X$495,23,0),0)</f>
        <v>CUMPLIDO</v>
      </c>
      <c r="AQ164" s="129">
        <v>46230</v>
      </c>
      <c r="AR164" s="172">
        <v>1</v>
      </c>
      <c r="AS164" s="72" t="s">
        <v>3951</v>
      </c>
      <c r="AT164" s="29" t="s">
        <v>578</v>
      </c>
      <c r="AU164" s="57" t="s">
        <v>1472</v>
      </c>
      <c r="AV164" s="57" t="s">
        <v>3635</v>
      </c>
      <c r="AW164" s="57" t="s">
        <v>590</v>
      </c>
      <c r="AX164" s="154" t="s">
        <v>4545</v>
      </c>
      <c r="AY164" s="176" t="str">
        <f t="shared" si="10"/>
        <v>CUMPLIDAS</v>
      </c>
      <c r="AZ164" s="55" t="str">
        <f>+IFERROR(VLOOKUP($M164,ACTIVIDADES!$B$9:$T$494,25,0),"")</f>
        <v/>
      </c>
      <c r="BA164" s="55" t="str">
        <f>+IFERROR(VLOOKUP($M164,ACTIVIDADES!$B$9:$T$494,26,0),"")</f>
        <v/>
      </c>
      <c r="BB164" s="55" t="str">
        <f>+IFERROR(VLOOKUP($M164,ACTIVIDADES!$B$9:$T$494,27,0),"")</f>
        <v/>
      </c>
      <c r="BC164" s="55" t="str">
        <f>+IFERROR(VLOOKUP($M164,ACTIVIDADES!$B$9:$T$494,28,0),"")</f>
        <v/>
      </c>
      <c r="BD164" s="55" t="str">
        <f>+IFERROR(VLOOKUP($M164,ACTIVIDADES!$B$9:$T$494,29,0),"")</f>
        <v/>
      </c>
      <c r="BE164" s="55" t="str">
        <f>+IFERROR(VLOOKUP($M164,ACTIVIDADES!$B$9:$T$494,30,0),"")</f>
        <v/>
      </c>
      <c r="BF164" s="58"/>
      <c r="BG164" s="58"/>
      <c r="BH164" s="59"/>
      <c r="BI164" s="59" t="s">
        <v>580</v>
      </c>
      <c r="BJ164" s="60" t="s">
        <v>3635</v>
      </c>
      <c r="BK164" s="61" t="s">
        <v>593</v>
      </c>
      <c r="BL164" s="62"/>
      <c r="BM164" s="55" t="str">
        <f>+IFERROR(VLOOKUP($M164,ACTIVIDADES!$B$9:$T$494,31,0),"")</f>
        <v/>
      </c>
      <c r="BN164" s="55" t="str">
        <f>+IFERROR(VLOOKUP($M164,ACTIVIDADES!$B$9:$T$494,32,0),"")</f>
        <v/>
      </c>
      <c r="BO164" s="55" t="str">
        <f>+IFERROR(VLOOKUP($M164,ACTIVIDADES!$B$9:$T$494,33,0),"")</f>
        <v/>
      </c>
      <c r="BP164" s="55" t="str">
        <f>+IFERROR(VLOOKUP($M164,ACTIVIDADES!$B$9:$T$494,34,0),"")</f>
        <v/>
      </c>
      <c r="BQ164" s="55" t="str">
        <f>+IFERROR(VLOOKUP($M164,ACTIVIDADES!$B$9:$T$494,35,0),"")</f>
        <v/>
      </c>
      <c r="BR164" s="55" t="str">
        <f>+IFERROR(VLOOKUP($M164,ACTIVIDADES!$B$9:$T$494,36,0),"")</f>
        <v/>
      </c>
      <c r="BS164" s="55" t="str">
        <f>+IFERROR(VLOOKUP($M164,ACTIVIDADES!$B$9:$T$494,37,0),"")</f>
        <v/>
      </c>
      <c r="BT164" s="58"/>
      <c r="BU164" s="58"/>
      <c r="BV164" s="59"/>
      <c r="BW164" s="59" t="s">
        <v>580</v>
      </c>
      <c r="BX164" s="60" t="s">
        <v>3635</v>
      </c>
      <c r="BY164" s="61" t="s">
        <v>593</v>
      </c>
      <c r="BZ164" s="62"/>
      <c r="CA164" s="9"/>
      <c r="CB164" s="9"/>
      <c r="CC164" s="9"/>
      <c r="CD164" s="9"/>
      <c r="CE164" s="9"/>
      <c r="CF164" s="9"/>
      <c r="CG164" s="9"/>
      <c r="CH164" s="9"/>
      <c r="CI164" s="9"/>
      <c r="CJ164" s="9"/>
      <c r="CK164" s="9"/>
      <c r="CL164" s="9"/>
      <c r="CM164" s="9"/>
      <c r="CN164" s="9"/>
      <c r="CO164" s="9"/>
      <c r="CP164" s="9"/>
      <c r="CQ164" s="9"/>
    </row>
    <row r="165" spans="1:95" customFormat="1" ht="160.5" customHeight="1" x14ac:dyDescent="0.35">
      <c r="A165" s="40">
        <f t="shared" ref="A165:A228" si="11">+A164+1</f>
        <v>157</v>
      </c>
      <c r="B165" s="40" t="s">
        <v>536</v>
      </c>
      <c r="C165" s="40">
        <v>2022</v>
      </c>
      <c r="D165" s="40" t="s">
        <v>3734</v>
      </c>
      <c r="E165" s="323"/>
      <c r="F165" s="40" t="s">
        <v>651</v>
      </c>
      <c r="G165" s="183" t="s">
        <v>4650</v>
      </c>
      <c r="H165" s="42" t="s">
        <v>4562</v>
      </c>
      <c r="I165" s="42"/>
      <c r="J165" s="40" t="s">
        <v>5164</v>
      </c>
      <c r="K165" s="40" t="s">
        <v>5164</v>
      </c>
      <c r="L165" s="44" t="s">
        <v>4563</v>
      </c>
      <c r="M165" s="63" t="s">
        <v>2396</v>
      </c>
      <c r="N165" s="63" t="s">
        <v>2397</v>
      </c>
      <c r="O165" s="63" t="s">
        <v>2398</v>
      </c>
      <c r="P165" s="63">
        <v>5</v>
      </c>
      <c r="Q165" s="65">
        <v>44897</v>
      </c>
      <c r="R165" s="65">
        <v>45381</v>
      </c>
      <c r="S165" s="66">
        <f t="shared" ref="S165:S192" si="12">DAYS360(Q165,R165)/360*54</f>
        <v>71.7</v>
      </c>
      <c r="T165" s="63" t="s">
        <v>592</v>
      </c>
      <c r="U165" s="63" t="s">
        <v>1164</v>
      </c>
      <c r="V165" s="49">
        <f>+IFERROR(VLOOKUP($M165,ACTIVIDADES!$B$9:$Q$494,10,0),"")</f>
        <v>1</v>
      </c>
      <c r="W165" s="61" t="str">
        <f>+IFERROR(VLOOKUP($M165,ACTIVIDADES!$B$9:$Q$494,11,0)," ")</f>
        <v>Acción establecida en el Plan de Mejoramiento suscrito el 26 de Diciembre de 2022,  como resultado de la Auditoría Financiera realizada por la CGR a la vigencia 2021 
La acción de mejora finalizó el 30 de marzo de 2024
Se evidenció que continúa vigente el procedimiento PC-GF-13 Operaciones Recíprocas, creado desde la vigencia 2024. En el marco de su aplicación, se realiza seguimiento mediante el envío de correos electrónicos para efectuar los cruces de información con las entidades que presentan reciprocidad con la DNBC.
Como soporte, se deja evidencia de los correos remitidos solicitando la realización de dichos cruces, necesarios para la conciliación de las operaciones recíprocas. Asimismo, para el segundo semestre se adjunta evidencia de las conciliaciones efectuadas.
No se cumplió con el plazo establecido en la acción de mejora, quedando  cumplida extemporaneamente.</v>
      </c>
      <c r="X165" s="51" t="str">
        <f>+IFERROR(VLOOKUP($M165,ACTIVIDADES!$B$9:$Q$494,12,0),"")</f>
        <v>https://dnbcgovco-my.sharepoint.com/:f:/g/personal/planeacion_dnbc_gov_co/IgAKPZEalRp3T7O44VwZjBLlARF86VpmllJA36VR9-2qDG8?e=W6XaGX</v>
      </c>
      <c r="Y165" s="52">
        <f>+IFERROR(VLOOKUP($M165,ACTIVIDADES!$B$9:$Q$494,13,0),"")</f>
        <v>46153</v>
      </c>
      <c r="Z165" s="49" t="str">
        <f>+IFERROR(VLOOKUP($M165,ACTIVIDADES!$B$9:$Q$494,14,0),"")</f>
        <v>Cumplida en seguimiento diciembre 2025</v>
      </c>
      <c r="AA165" s="49">
        <f>+IFERROR(VLOOKUP($M165,ACTIVIDADES!$B$9:$Q$494,15,0),"")</f>
        <v>1</v>
      </c>
      <c r="AB165" s="54" t="str">
        <f>+IFERROR(VLOOKUP($M165,ACTIVIDADES!$B$9:$Q$494,16,0),"")</f>
        <v>CUMPLIDO</v>
      </c>
      <c r="AC165" s="144">
        <v>46157</v>
      </c>
      <c r="AD165" s="29">
        <v>1</v>
      </c>
      <c r="AE165" s="30" t="s">
        <v>3951</v>
      </c>
      <c r="AF165" s="29" t="s">
        <v>578</v>
      </c>
      <c r="AG165" s="29" t="s">
        <v>3737</v>
      </c>
      <c r="AH165" s="29" t="s">
        <v>593</v>
      </c>
      <c r="AI165" s="29" t="s">
        <v>3752</v>
      </c>
      <c r="AJ165" s="55">
        <f>+IFERROR(VLOOKUP($M165,ACTIVIDADES!$B$9:$T$494,17,0),"")</f>
        <v>1</v>
      </c>
      <c r="AK165" s="80" t="str">
        <f>+IFERROR(VLOOKUP($M165,ACTIVIDADES!$B$9:$T$494,18,0),"")</f>
        <v>Acción establecida en el Plan de Mejoramiento suscrito el 26 de Diciembre de 2022,  como resultado de la Auditoría Financiera realizada por la CGR a la vigencia 2021 
La acción de mejora finalizó el 30 de marzo de 2024
Se evidenció que continúa vigente el procedimiento PC-GF-13 Operaciones Recíprocas, creado desde la vigencia 2024. En el marco de su aplicación, se realiza seguimiento mediante el envío de correos electrónicos para efectuar los cruces de información con las entidades que presentan reciprocidad con la DNBC.
Como soporte, se deja evidencia de los correos remitidos solicitando la realización de dichos cruces, necesarios para la conciliación de las operaciones recíprocas. Asimismo, para el segundo semestre se adjunta evidencia de las conciliaciones efectuadas.
No se cumplió con el plazo establecido en la acción de mejora, quedando  cumplida extemporaneamente.</v>
      </c>
      <c r="AL165" s="80" t="str">
        <f>+IFERROR(VLOOKUP($M165,ACTIVIDADES!$B$9:$T$494,19,0),"")</f>
        <v>https://dnbcgovco-my.sharepoint.com/:f:/g/personal/planeacion_dnbc_gov_co/IgDlTTkE6gPMRZjTETbxch7dATaSM_TE5-agvqb3k7QgaDY?e=0V1Jx7</v>
      </c>
      <c r="AM165" s="55" t="str">
        <f>+IFERROR(VLOOKUP($M165,ACTIVIDADES!$B$9:$X$495,20,0),0)</f>
        <v>11/07/206</v>
      </c>
      <c r="AN165" s="55" t="str">
        <f>+IFERROR(VLOOKUP($M165,ACTIVIDADES!$B$9:$X$495,21,0),0)</f>
        <v>Actividad reportada con cumplimiento en el primer trimestre 2026</v>
      </c>
      <c r="AO165" s="55">
        <f>+IFERROR(VLOOKUP($M165,ACTIVIDADES!$B$9:$X$495,22,0),0)</f>
        <v>1</v>
      </c>
      <c r="AP165" s="150" t="str">
        <f>+IFERROR(VLOOKUP($M165,ACTIVIDADES!$B$9:$X$495,23,0),0)</f>
        <v>CUMPLIDO</v>
      </c>
      <c r="AQ165" s="129">
        <v>46230</v>
      </c>
      <c r="AR165" s="172">
        <v>1</v>
      </c>
      <c r="AS165" s="72" t="s">
        <v>3946</v>
      </c>
      <c r="AT165" s="29" t="s">
        <v>578</v>
      </c>
      <c r="AU165" s="57" t="s">
        <v>1472</v>
      </c>
      <c r="AV165" s="193" t="s">
        <v>3635</v>
      </c>
      <c r="AW165" s="193" t="s">
        <v>590</v>
      </c>
      <c r="AX165" s="154" t="s">
        <v>4564</v>
      </c>
      <c r="AY165" s="176" t="str">
        <f t="shared" si="10"/>
        <v>CUMPLIDAS</v>
      </c>
      <c r="AZ165" s="55" t="str">
        <f>+IFERROR(VLOOKUP($M165,ACTIVIDADES!$B$9:$T$494,25,0),"")</f>
        <v/>
      </c>
      <c r="BA165" s="55" t="str">
        <f>+IFERROR(VLOOKUP($M165,ACTIVIDADES!$B$9:$T$494,26,0),"")</f>
        <v/>
      </c>
      <c r="BB165" s="55" t="str">
        <f>+IFERROR(VLOOKUP($M165,ACTIVIDADES!$B$9:$T$494,27,0),"")</f>
        <v/>
      </c>
      <c r="BC165" s="55" t="str">
        <f>+IFERROR(VLOOKUP($M165,ACTIVIDADES!$B$9:$T$494,28,0),"")</f>
        <v/>
      </c>
      <c r="BD165" s="55" t="str">
        <f>+IFERROR(VLOOKUP($M165,ACTIVIDADES!$B$9:$T$494,29,0),"")</f>
        <v/>
      </c>
      <c r="BE165" s="55" t="str">
        <f>+IFERROR(VLOOKUP($M165,ACTIVIDADES!$B$9:$T$494,30,0),"")</f>
        <v/>
      </c>
      <c r="BF165" s="58"/>
      <c r="BG165" s="58"/>
      <c r="BH165" s="59"/>
      <c r="BI165" s="59" t="s">
        <v>580</v>
      </c>
      <c r="BJ165" s="60" t="s">
        <v>3635</v>
      </c>
      <c r="BK165" s="61" t="s">
        <v>593</v>
      </c>
      <c r="BL165" s="62"/>
      <c r="BM165" s="55" t="str">
        <f>+IFERROR(VLOOKUP($M165,ACTIVIDADES!$B$9:$T$494,31,0),"")</f>
        <v/>
      </c>
      <c r="BN165" s="55" t="str">
        <f>+IFERROR(VLOOKUP($M165,ACTIVIDADES!$B$9:$T$494,32,0),"")</f>
        <v/>
      </c>
      <c r="BO165" s="55" t="str">
        <f>+IFERROR(VLOOKUP($M165,ACTIVIDADES!$B$9:$T$494,33,0),"")</f>
        <v/>
      </c>
      <c r="BP165" s="55" t="str">
        <f>+IFERROR(VLOOKUP($M165,ACTIVIDADES!$B$9:$T$494,34,0),"")</f>
        <v/>
      </c>
      <c r="BQ165" s="55" t="str">
        <f>+IFERROR(VLOOKUP($M165,ACTIVIDADES!$B$9:$T$494,35,0),"")</f>
        <v/>
      </c>
      <c r="BR165" s="55" t="str">
        <f>+IFERROR(VLOOKUP($M165,ACTIVIDADES!$B$9:$T$494,36,0),"")</f>
        <v/>
      </c>
      <c r="BS165" s="55" t="str">
        <f>+IFERROR(VLOOKUP($M165,ACTIVIDADES!$B$9:$T$494,37,0),"")</f>
        <v/>
      </c>
      <c r="BT165" s="58"/>
      <c r="BU165" s="58"/>
      <c r="BV165" s="59"/>
      <c r="BW165" s="59" t="s">
        <v>580</v>
      </c>
      <c r="BX165" s="60" t="s">
        <v>3635</v>
      </c>
      <c r="BY165" s="61" t="s">
        <v>593</v>
      </c>
      <c r="BZ165" s="62"/>
      <c r="CA165" s="9"/>
      <c r="CB165" s="9"/>
      <c r="CC165" s="9"/>
      <c r="CD165" s="9"/>
      <c r="CE165" s="9"/>
      <c r="CF165" s="9"/>
      <c r="CG165" s="9"/>
      <c r="CH165" s="9"/>
      <c r="CI165" s="9"/>
      <c r="CJ165" s="9"/>
      <c r="CK165" s="9"/>
      <c r="CL165" s="9"/>
      <c r="CM165" s="9"/>
      <c r="CN165" s="9"/>
      <c r="CO165" s="9"/>
      <c r="CP165" s="9"/>
      <c r="CQ165" s="9"/>
    </row>
    <row r="166" spans="1:95" customFormat="1" ht="159" customHeight="1" x14ac:dyDescent="0.35">
      <c r="A166" s="40">
        <f t="shared" si="11"/>
        <v>158</v>
      </c>
      <c r="B166" s="40" t="s">
        <v>536</v>
      </c>
      <c r="C166" s="40">
        <v>2022</v>
      </c>
      <c r="D166" s="40" t="s">
        <v>3734</v>
      </c>
      <c r="E166" s="323"/>
      <c r="F166" s="40" t="s">
        <v>664</v>
      </c>
      <c r="G166" s="57" t="s">
        <v>540</v>
      </c>
      <c r="H166" s="42" t="s">
        <v>4565</v>
      </c>
      <c r="I166" s="42"/>
      <c r="J166" s="40" t="s">
        <v>4566</v>
      </c>
      <c r="K166" s="40" t="s">
        <v>4566</v>
      </c>
      <c r="L166" s="44" t="s">
        <v>4567</v>
      </c>
      <c r="M166" s="63" t="s">
        <v>2422</v>
      </c>
      <c r="N166" s="63" t="s">
        <v>5670</v>
      </c>
      <c r="O166" s="63" t="s">
        <v>1993</v>
      </c>
      <c r="P166" s="63">
        <v>2</v>
      </c>
      <c r="Q166" s="65">
        <v>45280</v>
      </c>
      <c r="R166" s="65">
        <v>45381</v>
      </c>
      <c r="S166" s="66">
        <f t="shared" si="12"/>
        <v>15</v>
      </c>
      <c r="T166" s="63" t="s">
        <v>592</v>
      </c>
      <c r="U166" s="63" t="s">
        <v>1164</v>
      </c>
      <c r="V166" s="49">
        <f>+IFERROR(VLOOKUP($M166,ACTIVIDADES!$B$9:$Q$494,10,0),"")</f>
        <v>1</v>
      </c>
      <c r="W166" s="61" t="str">
        <f>+IFERROR(VLOOKUP($M166,ACTIVIDADES!$B$9:$Q$494,11,0)," ")</f>
        <v>Acción establecida en el Plan de Mejoramiento suscrito el 12 de enero de 2024 como resultado de la auditoría realizada a la vigencia 2022.
La acción de mejora finaliza el 30 de marzo de 2024
Se evidenció el informe de ingresos, así como el procedimiento actualizado, los formatos correspondientes y la socialización realizada.
Por lo tanto la acción de mejora quedó cumplida extemporaneamente.</v>
      </c>
      <c r="X166" s="51" t="str">
        <f>+IFERROR(VLOOKUP($M166,ACTIVIDADES!$B$9:$Q$494,12,0),"")</f>
        <v>https://dnbcgovco-my.sharepoint.com/:f:/g/personal/planeacion_dnbc_gov_co/IgAKPZEalRp3T7O44VwZjBLlARF86VpmllJA36VR9-2qDG8?e=W6XaGX</v>
      </c>
      <c r="Y166" s="52">
        <f>+IFERROR(VLOOKUP($M166,ACTIVIDADES!$B$9:$Q$494,13,0),"")</f>
        <v>46153</v>
      </c>
      <c r="Z166" s="49" t="str">
        <f>+IFERROR(VLOOKUP($M166,ACTIVIDADES!$B$9:$Q$494,14,0),"")</f>
        <v>Cumplida en seguimiento diciembre 2025</v>
      </c>
      <c r="AA166" s="49">
        <f>+IFERROR(VLOOKUP($M166,ACTIVIDADES!$B$9:$Q$494,15,0),"")</f>
        <v>1</v>
      </c>
      <c r="AB166" s="54" t="str">
        <f>+IFERROR(VLOOKUP($M166,ACTIVIDADES!$B$9:$Q$494,16,0),"")</f>
        <v>CUMPLIDO</v>
      </c>
      <c r="AC166" s="144">
        <v>46171</v>
      </c>
      <c r="AD166" s="29">
        <v>1</v>
      </c>
      <c r="AE166" s="30" t="s">
        <v>3951</v>
      </c>
      <c r="AF166" s="29" t="s">
        <v>578</v>
      </c>
      <c r="AG166" s="29" t="s">
        <v>3737</v>
      </c>
      <c r="AH166" s="29" t="s">
        <v>593</v>
      </c>
      <c r="AI166" s="29" t="s">
        <v>3752</v>
      </c>
      <c r="AJ166" s="55">
        <f>+IFERROR(VLOOKUP($M166,ACTIVIDADES!$B$9:$T$494,17,0),"")</f>
        <v>1</v>
      </c>
      <c r="AK166" s="80" t="str">
        <f>+IFERROR(VLOOKUP($M166,ACTIVIDADES!$B$9:$T$494,18,0),"")</f>
        <v>Acción establecida en el Plan de Mejoramiento suscrito el 12 de enero de 2024 como resultado de la auditoría realizada a la vigencia 2022.
La acción de mejora finaliza el 30 de marzo de 2024
Se evidenció el informe de ingresos, así como el procedimiento actualizado, los formatos correspondientes y la socialización realizada.
Por lo tanto la acción de mejora quedó cumplida extemporaneamente.</v>
      </c>
      <c r="AL166" s="80" t="str">
        <f>+IFERROR(VLOOKUP($M166,ACTIVIDADES!$B$9:$T$494,19,0),"")</f>
        <v>https://dnbcgovco-my.sharepoint.com/:f:/g/personal/planeacion_dnbc_gov_co/IgDlTTkE6gPMRZjTETbxch7dATaSM_TE5-agvqb3k7QgaDY?e=0V1Jx7</v>
      </c>
      <c r="AM166" s="55" t="str">
        <f>+IFERROR(VLOOKUP($M166,ACTIVIDADES!$B$9:$X$495,20,0),0)</f>
        <v>11/07/206</v>
      </c>
      <c r="AN166" s="55" t="str">
        <f>+IFERROR(VLOOKUP($M166,ACTIVIDADES!$B$9:$X$495,21,0),0)</f>
        <v>Actividad reportada con cumplimiento en el primer trimestre 2026</v>
      </c>
      <c r="AO166" s="55">
        <f>+IFERROR(VLOOKUP($M166,ACTIVIDADES!$B$9:$X$495,22,0),0)</f>
        <v>1</v>
      </c>
      <c r="AP166" s="150" t="str">
        <f>+IFERROR(VLOOKUP($M166,ACTIVIDADES!$B$9:$X$495,23,0),0)</f>
        <v>CUMPLIDO</v>
      </c>
      <c r="AQ166" s="129">
        <v>46230</v>
      </c>
      <c r="AR166" s="172">
        <v>1</v>
      </c>
      <c r="AS166" s="72" t="s">
        <v>3951</v>
      </c>
      <c r="AT166" s="29" t="s">
        <v>578</v>
      </c>
      <c r="AU166" s="57" t="s">
        <v>1472</v>
      </c>
      <c r="AV166" s="57" t="s">
        <v>3635</v>
      </c>
      <c r="AW166" s="57" t="s">
        <v>590</v>
      </c>
      <c r="AX166" s="154" t="s">
        <v>5909</v>
      </c>
      <c r="AY166" s="176" t="str">
        <f t="shared" si="10"/>
        <v>CUMPLIDAS</v>
      </c>
      <c r="AZ166" s="55" t="str">
        <f>+IFERROR(VLOOKUP($M166,ACTIVIDADES!$B$9:$T$494,25,0),"")</f>
        <v/>
      </c>
      <c r="BA166" s="55" t="str">
        <f>+IFERROR(VLOOKUP($M166,ACTIVIDADES!$B$9:$T$494,26,0),"")</f>
        <v/>
      </c>
      <c r="BB166" s="55" t="str">
        <f>+IFERROR(VLOOKUP($M166,ACTIVIDADES!$B$9:$T$494,27,0),"")</f>
        <v/>
      </c>
      <c r="BC166" s="55" t="str">
        <f>+IFERROR(VLOOKUP($M166,ACTIVIDADES!$B$9:$T$494,28,0),"")</f>
        <v/>
      </c>
      <c r="BD166" s="55" t="str">
        <f>+IFERROR(VLOOKUP($M166,ACTIVIDADES!$B$9:$T$494,29,0),"")</f>
        <v/>
      </c>
      <c r="BE166" s="55" t="str">
        <f>+IFERROR(VLOOKUP($M166,ACTIVIDADES!$B$9:$T$494,30,0),"")</f>
        <v/>
      </c>
      <c r="BF166" s="58"/>
      <c r="BG166" s="58"/>
      <c r="BH166" s="59"/>
      <c r="BI166" s="59" t="s">
        <v>580</v>
      </c>
      <c r="BJ166" s="60" t="s">
        <v>3635</v>
      </c>
      <c r="BK166" s="61" t="s">
        <v>593</v>
      </c>
      <c r="BL166" s="62"/>
      <c r="BM166" s="55" t="str">
        <f>+IFERROR(VLOOKUP($M166,ACTIVIDADES!$B$9:$T$494,31,0),"")</f>
        <v/>
      </c>
      <c r="BN166" s="55" t="str">
        <f>+IFERROR(VLOOKUP($M166,ACTIVIDADES!$B$9:$T$494,32,0),"")</f>
        <v/>
      </c>
      <c r="BO166" s="55" t="str">
        <f>+IFERROR(VLOOKUP($M166,ACTIVIDADES!$B$9:$T$494,33,0),"")</f>
        <v/>
      </c>
      <c r="BP166" s="55" t="str">
        <f>+IFERROR(VLOOKUP($M166,ACTIVIDADES!$B$9:$T$494,34,0),"")</f>
        <v/>
      </c>
      <c r="BQ166" s="55" t="str">
        <f>+IFERROR(VLOOKUP($M166,ACTIVIDADES!$B$9:$T$494,35,0),"")</f>
        <v/>
      </c>
      <c r="BR166" s="55" t="str">
        <f>+IFERROR(VLOOKUP($M166,ACTIVIDADES!$B$9:$T$494,36,0),"")</f>
        <v/>
      </c>
      <c r="BS166" s="55" t="str">
        <f>+IFERROR(VLOOKUP($M166,ACTIVIDADES!$B$9:$T$494,37,0),"")</f>
        <v/>
      </c>
      <c r="BT166" s="58"/>
      <c r="BU166" s="58"/>
      <c r="BV166" s="59"/>
      <c r="BW166" s="59" t="s">
        <v>580</v>
      </c>
      <c r="BX166" s="60" t="s">
        <v>3635</v>
      </c>
      <c r="BY166" s="61" t="s">
        <v>593</v>
      </c>
      <c r="BZ166" s="62"/>
      <c r="CA166" s="9"/>
      <c r="CB166" s="9"/>
      <c r="CC166" s="9"/>
      <c r="CD166" s="9"/>
      <c r="CE166" s="9"/>
      <c r="CF166" s="9"/>
      <c r="CG166" s="9"/>
      <c r="CH166" s="9"/>
      <c r="CI166" s="9"/>
      <c r="CJ166" s="9"/>
      <c r="CK166" s="9"/>
      <c r="CL166" s="9"/>
      <c r="CM166" s="9"/>
      <c r="CN166" s="9"/>
      <c r="CO166" s="9"/>
      <c r="CP166" s="9"/>
      <c r="CQ166" s="9"/>
    </row>
    <row r="167" spans="1:95" customFormat="1" ht="93" customHeight="1" x14ac:dyDescent="0.35">
      <c r="A167" s="40">
        <f t="shared" si="11"/>
        <v>159</v>
      </c>
      <c r="B167" s="40" t="s">
        <v>536</v>
      </c>
      <c r="C167" s="40">
        <v>2022</v>
      </c>
      <c r="D167" s="40" t="s">
        <v>3734</v>
      </c>
      <c r="E167" s="323"/>
      <c r="F167" s="40" t="s">
        <v>664</v>
      </c>
      <c r="G167" s="57" t="s">
        <v>540</v>
      </c>
      <c r="H167" s="42" t="s">
        <v>4565</v>
      </c>
      <c r="I167" s="42"/>
      <c r="J167" s="40" t="s">
        <v>4566</v>
      </c>
      <c r="K167" s="40" t="s">
        <v>4566</v>
      </c>
      <c r="L167" s="44" t="s">
        <v>4567</v>
      </c>
      <c r="M167" s="63" t="s">
        <v>2426</v>
      </c>
      <c r="N167" s="63" t="s">
        <v>2427</v>
      </c>
      <c r="O167" s="63" t="s">
        <v>2428</v>
      </c>
      <c r="P167" s="63">
        <v>13</v>
      </c>
      <c r="Q167" s="65">
        <v>45280</v>
      </c>
      <c r="R167" s="65">
        <v>45688</v>
      </c>
      <c r="S167" s="66">
        <f t="shared" si="12"/>
        <v>60.150000000000006</v>
      </c>
      <c r="T167" s="63" t="s">
        <v>592</v>
      </c>
      <c r="U167" s="63" t="s">
        <v>1164</v>
      </c>
      <c r="V167" s="49">
        <f>+IFERROR(VLOOKUP($M167,ACTIVIDADES!$B$9:$Q$494,10,0),"")</f>
        <v>1</v>
      </c>
      <c r="W167" s="61" t="str">
        <f>+IFERROR(VLOOKUP($M167,ACTIVIDADES!$B$9:$Q$494,11,0)," ")</f>
        <v>Acción establecida en el Plan de Mejoramiento suscrito el 12 de enero de 2024 como resultado de la auditoría realizada a la vigencia 2022.
La acción de mejora finalizó el 31 de enero de 2025
Se evidenció reporte de ingresos en el que se observa la identificación de la totalidad de los terceros, sin registros asociados a terceros “genéricos”.         
                                                                                                                                                                                                                                                                                     Por lo tanto la acción de mejora quedó cumplida extemporaneamente.</v>
      </c>
      <c r="X167" s="51" t="str">
        <f>+IFERROR(VLOOKUP($M167,ACTIVIDADES!$B$9:$Q$494,12,0),"")</f>
        <v>https://dnbcgovco-my.sharepoint.com/:f:/g/personal/planeacion_dnbc_gov_co/IgAKPZEalRp3T7O44VwZjBLlARF86VpmllJA36VR9-2qDG8?e=W6XaGX</v>
      </c>
      <c r="Y167" s="52">
        <f>+IFERROR(VLOOKUP($M167,ACTIVIDADES!$B$9:$Q$494,13,0),"")</f>
        <v>46153</v>
      </c>
      <c r="Z167" s="49" t="str">
        <f>+IFERROR(VLOOKUP($M167,ACTIVIDADES!$B$9:$Q$494,14,0),"")</f>
        <v>Cumplida en seguimiento diciembre 2025</v>
      </c>
      <c r="AA167" s="49">
        <f>+IFERROR(VLOOKUP($M167,ACTIVIDADES!$B$9:$Q$494,15,0),"")</f>
        <v>1</v>
      </c>
      <c r="AB167" s="54" t="str">
        <f>+IFERROR(VLOOKUP($M167,ACTIVIDADES!$B$9:$Q$494,16,0),"")</f>
        <v>CUMPLIDO</v>
      </c>
      <c r="AC167" s="144">
        <v>46171</v>
      </c>
      <c r="AD167" s="29">
        <v>1</v>
      </c>
      <c r="AE167" s="30" t="s">
        <v>3951</v>
      </c>
      <c r="AF167" s="29" t="s">
        <v>578</v>
      </c>
      <c r="AG167" s="29" t="s">
        <v>3737</v>
      </c>
      <c r="AH167" s="29" t="s">
        <v>593</v>
      </c>
      <c r="AI167" s="29" t="s">
        <v>3752</v>
      </c>
      <c r="AJ167" s="55">
        <f>+IFERROR(VLOOKUP($M167,ACTIVIDADES!$B$9:$T$494,17,0),"")</f>
        <v>1</v>
      </c>
      <c r="AK167" s="80" t="str">
        <f>+IFERROR(VLOOKUP($M167,ACTIVIDADES!$B$9:$T$494,18,0),"")</f>
        <v>Acción establecida en el Plan de Mejoramiento suscrito el 12 de enero de 2024 como resultado de la auditoría realizada a la vigencia 2022.
La acción de mejora finalizó el 31 de enero de 2025
Se evidenció reporte de ingresos en el que se observa la identificación de la totalidad de los terceros, sin registros asociados a terceros “genéricos”.         
                                                                                                                                                                                                                                                                                     Por lo tanto la acción de mejora quedó cumplida extemporaneamente. se deja de evidencia correo con aseguradoras</v>
      </c>
      <c r="AL167" s="80" t="str">
        <f>+IFERROR(VLOOKUP($M167,ACTIVIDADES!$B$9:$T$494,19,0),"")</f>
        <v>https://dnbcgovco-my.sharepoint.com/:f:/g/personal/planeacion_dnbc_gov_co/IgDlTTkE6gPMRZjTETbxch7dATaSM_TE5-agvqb3k7QgaDY?e=0V1Jx7</v>
      </c>
      <c r="AM167" s="55" t="str">
        <f>+IFERROR(VLOOKUP($M167,ACTIVIDADES!$B$9:$X$495,20,0),0)</f>
        <v>11/07/206</v>
      </c>
      <c r="AN167" s="55" t="str">
        <f>+IFERROR(VLOOKUP($M167,ACTIVIDADES!$B$9:$X$495,21,0),0)</f>
        <v>Actividad reportada con cumplimiento en el primer trimestre 2026</v>
      </c>
      <c r="AO167" s="55">
        <f>+IFERROR(VLOOKUP($M167,ACTIVIDADES!$B$9:$X$495,22,0),0)</f>
        <v>1</v>
      </c>
      <c r="AP167" s="150" t="str">
        <f>+IFERROR(VLOOKUP($M167,ACTIVIDADES!$B$9:$X$495,23,0),0)</f>
        <v>CUMPLIDO</v>
      </c>
      <c r="AQ167" s="129">
        <v>46230</v>
      </c>
      <c r="AR167" s="172">
        <v>1</v>
      </c>
      <c r="AS167" s="72" t="s">
        <v>3951</v>
      </c>
      <c r="AT167" s="29" t="s">
        <v>578</v>
      </c>
      <c r="AU167" s="57" t="s">
        <v>1472</v>
      </c>
      <c r="AV167" s="57" t="s">
        <v>3635</v>
      </c>
      <c r="AW167" s="57" t="s">
        <v>590</v>
      </c>
      <c r="AX167" s="154" t="s">
        <v>5910</v>
      </c>
      <c r="AY167" s="176" t="str">
        <f t="shared" si="10"/>
        <v>CUMPLIDAS</v>
      </c>
      <c r="AZ167" s="55" t="str">
        <f>+IFERROR(VLOOKUP($M167,ACTIVIDADES!$B$9:$T$494,25,0),"")</f>
        <v/>
      </c>
      <c r="BA167" s="55" t="str">
        <f>+IFERROR(VLOOKUP($M167,ACTIVIDADES!$B$9:$T$494,26,0),"")</f>
        <v/>
      </c>
      <c r="BB167" s="55" t="str">
        <f>+IFERROR(VLOOKUP($M167,ACTIVIDADES!$B$9:$T$494,27,0),"")</f>
        <v/>
      </c>
      <c r="BC167" s="55" t="str">
        <f>+IFERROR(VLOOKUP($M167,ACTIVIDADES!$B$9:$T$494,28,0),"")</f>
        <v/>
      </c>
      <c r="BD167" s="55" t="str">
        <f>+IFERROR(VLOOKUP($M167,ACTIVIDADES!$B$9:$T$494,29,0),"")</f>
        <v/>
      </c>
      <c r="BE167" s="55" t="str">
        <f>+IFERROR(VLOOKUP($M167,ACTIVIDADES!$B$9:$T$494,30,0),"")</f>
        <v/>
      </c>
      <c r="BF167" s="58"/>
      <c r="BG167" s="58"/>
      <c r="BH167" s="59"/>
      <c r="BI167" s="59" t="s">
        <v>580</v>
      </c>
      <c r="BJ167" s="60" t="s">
        <v>3635</v>
      </c>
      <c r="BK167" s="61" t="s">
        <v>593</v>
      </c>
      <c r="BL167" s="62"/>
      <c r="BM167" s="55" t="str">
        <f>+IFERROR(VLOOKUP($M167,ACTIVIDADES!$B$9:$T$494,31,0),"")</f>
        <v/>
      </c>
      <c r="BN167" s="55" t="str">
        <f>+IFERROR(VLOOKUP($M167,ACTIVIDADES!$B$9:$T$494,32,0),"")</f>
        <v/>
      </c>
      <c r="BO167" s="55" t="str">
        <f>+IFERROR(VLOOKUP($M167,ACTIVIDADES!$B$9:$T$494,33,0),"")</f>
        <v/>
      </c>
      <c r="BP167" s="55" t="str">
        <f>+IFERROR(VLOOKUP($M167,ACTIVIDADES!$B$9:$T$494,34,0),"")</f>
        <v/>
      </c>
      <c r="BQ167" s="55" t="str">
        <f>+IFERROR(VLOOKUP($M167,ACTIVIDADES!$B$9:$T$494,35,0),"")</f>
        <v/>
      </c>
      <c r="BR167" s="55" t="str">
        <f>+IFERROR(VLOOKUP($M167,ACTIVIDADES!$B$9:$T$494,36,0),"")</f>
        <v/>
      </c>
      <c r="BS167" s="55" t="str">
        <f>+IFERROR(VLOOKUP($M167,ACTIVIDADES!$B$9:$T$494,37,0),"")</f>
        <v/>
      </c>
      <c r="BT167" s="58"/>
      <c r="BU167" s="58"/>
      <c r="BV167" s="59"/>
      <c r="BW167" s="59" t="s">
        <v>580</v>
      </c>
      <c r="BX167" s="60" t="s">
        <v>3635</v>
      </c>
      <c r="BY167" s="61" t="s">
        <v>593</v>
      </c>
      <c r="BZ167" s="62"/>
      <c r="CA167" s="9"/>
      <c r="CB167" s="9"/>
      <c r="CC167" s="9"/>
      <c r="CD167" s="9"/>
      <c r="CE167" s="9"/>
      <c r="CF167" s="9"/>
      <c r="CG167" s="9"/>
      <c r="CH167" s="9"/>
      <c r="CI167" s="9"/>
      <c r="CJ167" s="9"/>
      <c r="CK167" s="9"/>
      <c r="CL167" s="9"/>
      <c r="CM167" s="9"/>
      <c r="CN167" s="9"/>
      <c r="CO167" s="9"/>
      <c r="CP167" s="9"/>
      <c r="CQ167" s="9"/>
    </row>
    <row r="168" spans="1:95" customFormat="1" ht="93" customHeight="1" x14ac:dyDescent="0.35">
      <c r="A168" s="40">
        <f t="shared" si="11"/>
        <v>160</v>
      </c>
      <c r="B168" s="40" t="s">
        <v>536</v>
      </c>
      <c r="C168" s="40">
        <v>2022</v>
      </c>
      <c r="D168" s="40" t="s">
        <v>3734</v>
      </c>
      <c r="E168" s="323"/>
      <c r="F168" s="40" t="s">
        <v>652</v>
      </c>
      <c r="G168" s="185" t="s">
        <v>4651</v>
      </c>
      <c r="H168" s="42" t="s">
        <v>546</v>
      </c>
      <c r="I168" s="42" t="s">
        <v>3646</v>
      </c>
      <c r="J168" s="40" t="s">
        <v>4573</v>
      </c>
      <c r="K168" s="40" t="s">
        <v>4573</v>
      </c>
      <c r="L168" s="44" t="s">
        <v>4574</v>
      </c>
      <c r="M168" s="63" t="s">
        <v>3404</v>
      </c>
      <c r="N168" s="63" t="s">
        <v>3405</v>
      </c>
      <c r="O168" s="63" t="s">
        <v>3406</v>
      </c>
      <c r="P168" s="63">
        <v>1</v>
      </c>
      <c r="Q168" s="65">
        <v>45210</v>
      </c>
      <c r="R168" s="65">
        <v>45473</v>
      </c>
      <c r="S168" s="66">
        <f t="shared" si="12"/>
        <v>38.85</v>
      </c>
      <c r="T168" s="63" t="s">
        <v>615</v>
      </c>
      <c r="U168" s="63" t="s">
        <v>1164</v>
      </c>
      <c r="V168" s="49">
        <f>+IFERROR(VLOOKUP($M168,ACTIVIDADES!$B$9:$Q$494,10,0),"")</f>
        <v>0</v>
      </c>
      <c r="W168" s="61" t="str">
        <f>+IFERROR(VLOOKUP($M168,ACTIVIDADES!$B$9:$Q$494,11,0)," ")</f>
        <v xml:space="preserve">Acción establecida en el Plan de Mejoramiento suscrito el 10 de octubre de 2023,  como resultado de la denuncia 2022-249899-82111-D
La acción de mejora finaliza el 30 de Junio  de 2024
No se reportó avance.
No se cumplió con el plazo establecido en la acción de mejora, quedando VENCIDA.
</v>
      </c>
      <c r="X168" s="61">
        <f>+IFERROR(VLOOKUP($M168,ACTIVIDADES!$B$9:$Q$494,12,0),"")</f>
        <v>0</v>
      </c>
      <c r="Y168" s="52">
        <f>+IFERROR(VLOOKUP($M168,ACTIVIDADES!$B$9:$Q$494,13,0),"")</f>
        <v>46153</v>
      </c>
      <c r="Z168" s="49" t="str">
        <f>+IFERROR(VLOOKUP($M168,ACTIVIDADES!$B$9:$Q$494,14,0),"")</f>
        <v>Se recibió información antigua por parte del proceso y no se evidencian soportes en la carpeta compartida por planeación</v>
      </c>
      <c r="AA168" s="49">
        <f>+IFERROR(VLOOKUP($M168,ACTIVIDADES!$B$9:$Q$494,15,0),"")</f>
        <v>0</v>
      </c>
      <c r="AB168" s="54" t="str">
        <f>+IFERROR(VLOOKUP($M168,ACTIVIDADES!$B$9:$Q$494,16,0),"")</f>
        <v>EJECUCIÓN</v>
      </c>
      <c r="AC168" s="144">
        <v>46171</v>
      </c>
      <c r="AD168" s="30">
        <v>1</v>
      </c>
      <c r="AE168" s="72" t="s">
        <v>5812</v>
      </c>
      <c r="AF168" s="28" t="s">
        <v>581</v>
      </c>
      <c r="AG168" s="29" t="s">
        <v>3737</v>
      </c>
      <c r="AH168" s="29" t="s">
        <v>593</v>
      </c>
      <c r="AI168" s="29" t="s">
        <v>3752</v>
      </c>
      <c r="AJ168" s="55">
        <f>+IFERROR(VLOOKUP($M168,ACTIVIDADES!$B$9:$T$494,17,0),"")</f>
        <v>0.7</v>
      </c>
      <c r="AK168" s="80" t="str">
        <f>+IFERROR(VLOOKUP($M168,ACTIVIDADES!$B$9:$T$494,18,0),"")</f>
        <v>Se actualizó el procedimiento de transferencia documental PC-GD-03 (manuales de transferencia primaria y secundaria). Esta actividad fue formulada originalmente con plazo de cumplimiento en junio de 2024 y quedó reportada como vencida en el seguimiento anterior por falta de gestión durante la vigencia 2025; se retoma y se actualiza el insumo en 2026</v>
      </c>
      <c r="AL168" s="80" t="str">
        <f>+IFERROR(VLOOKUP($M168,ACTIVIDADES!$B$9:$T$494,19,0),"")</f>
        <v>https://dnbcgovco-my.sharepoint.com/my?id=%2Fpersonal%2Fplaneacion%5Fdnbc%5Fgov%5Fco%2FDocuments%2FDocumentos%20SIGE%2F6%2E%20Planes%2FPLAN%20DE%20MEJORA%2F2026%2F02%2E%20Seguimiento%20Segundo%20Trimestre%2F17%2E%20Gesti%C3%B3n%20Documental&amp;ga=1</v>
      </c>
      <c r="AM168" s="55">
        <f>+IFERROR(VLOOKUP($M168,ACTIVIDADES!$B$9:$X$495,20,0),0)</f>
        <v>46214</v>
      </c>
      <c r="AN168" s="55" t="str">
        <f>+IFERROR(VLOOKUP($M168,ACTIVIDADES!$B$9:$X$495,21,0),0)</f>
        <v>Se presenta borrador de documento en proceso de revisión por parte del proceso de Análisis de Mejora continua</v>
      </c>
      <c r="AO168" s="55">
        <f>+IFERROR(VLOOKUP($M168,ACTIVIDADES!$B$9:$X$495,22,0),0)</f>
        <v>0.5</v>
      </c>
      <c r="AP168" s="145" t="str">
        <f>+IFERROR(VLOOKUP($M168,ACTIVIDADES!$B$9:$X$495,23,0),0)</f>
        <v>EN EJECUCIÓN</v>
      </c>
      <c r="AQ168" s="88">
        <v>46230</v>
      </c>
      <c r="AR168" s="55">
        <v>1</v>
      </c>
      <c r="AS168" s="57" t="s">
        <v>4575</v>
      </c>
      <c r="AT168" s="29" t="s">
        <v>579</v>
      </c>
      <c r="AU168" s="57" t="s">
        <v>1477</v>
      </c>
      <c r="AV168" s="193" t="s">
        <v>3637</v>
      </c>
      <c r="AW168" s="193" t="s">
        <v>593</v>
      </c>
      <c r="AX168" s="193" t="s">
        <v>653</v>
      </c>
      <c r="AY168" s="176" t="str">
        <f t="shared" si="10"/>
        <v>CUMPLIDAS</v>
      </c>
      <c r="AZ168" s="55" t="str">
        <f>+IFERROR(VLOOKUP($M168,ACTIVIDADES!$B$9:$T$494,25,0),"")</f>
        <v/>
      </c>
      <c r="BA168" s="55" t="str">
        <f>+IFERROR(VLOOKUP($M168,ACTIVIDADES!$B$9:$T$494,26,0),"")</f>
        <v/>
      </c>
      <c r="BB168" s="55" t="str">
        <f>+IFERROR(VLOOKUP($M168,ACTIVIDADES!$B$9:$T$494,27,0),"")</f>
        <v/>
      </c>
      <c r="BC168" s="55" t="str">
        <f>+IFERROR(VLOOKUP($M168,ACTIVIDADES!$B$9:$T$494,28,0),"")</f>
        <v/>
      </c>
      <c r="BD168" s="55" t="str">
        <f>+IFERROR(VLOOKUP($M168,ACTIVIDADES!$B$9:$T$494,29,0),"")</f>
        <v/>
      </c>
      <c r="BE168" s="55" t="str">
        <f>+IFERROR(VLOOKUP($M168,ACTIVIDADES!$B$9:$T$494,30,0),"")</f>
        <v/>
      </c>
      <c r="BF168" s="58"/>
      <c r="BG168" s="58"/>
      <c r="BH168" s="59"/>
      <c r="BI168" s="59" t="s">
        <v>580</v>
      </c>
      <c r="BJ168" s="60" t="s">
        <v>3635</v>
      </c>
      <c r="BK168" s="61" t="s">
        <v>593</v>
      </c>
      <c r="BL168" s="62"/>
      <c r="BM168" s="55" t="str">
        <f>+IFERROR(VLOOKUP($M168,ACTIVIDADES!$B$9:$T$494,31,0),"")</f>
        <v/>
      </c>
      <c r="BN168" s="55" t="str">
        <f>+IFERROR(VLOOKUP($M168,ACTIVIDADES!$B$9:$T$494,32,0),"")</f>
        <v/>
      </c>
      <c r="BO168" s="55" t="str">
        <f>+IFERROR(VLOOKUP($M168,ACTIVIDADES!$B$9:$T$494,33,0),"")</f>
        <v/>
      </c>
      <c r="BP168" s="55" t="str">
        <f>+IFERROR(VLOOKUP($M168,ACTIVIDADES!$B$9:$T$494,34,0),"")</f>
        <v/>
      </c>
      <c r="BQ168" s="55" t="str">
        <f>+IFERROR(VLOOKUP($M168,ACTIVIDADES!$B$9:$T$494,35,0),"")</f>
        <v/>
      </c>
      <c r="BR168" s="55" t="str">
        <f>+IFERROR(VLOOKUP($M168,ACTIVIDADES!$B$9:$T$494,36,0),"")</f>
        <v/>
      </c>
      <c r="BS168" s="55" t="str">
        <f>+IFERROR(VLOOKUP($M168,ACTIVIDADES!$B$9:$T$494,37,0),"")</f>
        <v/>
      </c>
      <c r="BT168" s="58"/>
      <c r="BU168" s="58"/>
      <c r="BV168" s="59"/>
      <c r="BW168" s="59" t="s">
        <v>580</v>
      </c>
      <c r="BX168" s="60" t="s">
        <v>3635</v>
      </c>
      <c r="BY168" s="61" t="s">
        <v>593</v>
      </c>
      <c r="BZ168" s="62"/>
      <c r="CA168" s="9"/>
      <c r="CB168" s="9"/>
      <c r="CC168" s="9"/>
      <c r="CD168" s="9"/>
      <c r="CE168" s="9"/>
      <c r="CF168" s="9"/>
      <c r="CG168" s="9"/>
      <c r="CH168" s="9"/>
      <c r="CI168" s="9"/>
      <c r="CJ168" s="9"/>
      <c r="CK168" s="9"/>
      <c r="CL168" s="9"/>
      <c r="CM168" s="9"/>
      <c r="CN168" s="9"/>
      <c r="CO168" s="9"/>
      <c r="CP168" s="9"/>
      <c r="CQ168" s="9"/>
    </row>
    <row r="169" spans="1:95" customFormat="1" ht="93" customHeight="1" x14ac:dyDescent="0.35">
      <c r="A169" s="40">
        <f t="shared" si="11"/>
        <v>161</v>
      </c>
      <c r="B169" s="40" t="s">
        <v>536</v>
      </c>
      <c r="C169" s="40">
        <v>2022</v>
      </c>
      <c r="D169" s="40" t="s">
        <v>3750</v>
      </c>
      <c r="E169" s="323"/>
      <c r="F169" s="40" t="s">
        <v>652</v>
      </c>
      <c r="G169" s="185" t="s">
        <v>4651</v>
      </c>
      <c r="H169" s="42" t="s">
        <v>546</v>
      </c>
      <c r="I169" s="42" t="s">
        <v>3640</v>
      </c>
      <c r="J169" s="40" t="s">
        <v>4576</v>
      </c>
      <c r="K169" s="40" t="s">
        <v>4576</v>
      </c>
      <c r="L169" s="44" t="s">
        <v>2282</v>
      </c>
      <c r="M169" s="63" t="s">
        <v>2235</v>
      </c>
      <c r="N169" s="63" t="s">
        <v>2232</v>
      </c>
      <c r="O169" s="63" t="s">
        <v>2066</v>
      </c>
      <c r="P169" s="63">
        <v>1</v>
      </c>
      <c r="Q169" s="65">
        <v>45210</v>
      </c>
      <c r="R169" s="65">
        <v>45656</v>
      </c>
      <c r="S169" s="66">
        <f t="shared" si="12"/>
        <v>65.850000000000009</v>
      </c>
      <c r="T169" s="63" t="s">
        <v>611</v>
      </c>
      <c r="U169" s="63" t="s">
        <v>4625</v>
      </c>
      <c r="V169" s="49">
        <f>+IFERROR(VLOOKUP($M169,ACTIVIDADES!$B$9:$Q$494,10,0),"")</f>
        <v>1</v>
      </c>
      <c r="W169" s="61" t="str">
        <f>+IFERROR(VLOOKUP($M169,ACTIVIDADES!$B$9:$Q$494,11,0)," ")</f>
        <v>Acción establecida en el Plan de Mejoramiento suscrito el 10 de octubre de 2023,  como resultado de la denuncia 2022-249899-82111-D
La acción de mejora finaliza el 30 de Diciembre de 2024
Se evidenció soporte de fecha 12 de mayo de 2025 correspondiente a la radicación de la IP 008-2025, relacionada con el Hallazgo No. 6 con presunta incidencia disciplinaria, resultado de la auditoría adelantada por la CGR para la vigencia fiscal 2022.  .
Por lo tanto la acción de mejora queda cumplida extemporaneamente.</v>
      </c>
      <c r="X169" s="51" t="str">
        <f>+IFERROR(VLOOKUP($M169,ACTIVIDADES!$B$9:$Q$494,12,0),"")</f>
        <v>https://dnbcgovco-my.sharepoint.com/:f:/g/personal/planeacion_dnbc_gov_co/IgCFE53yqXEkS7wu3n0fijfXARQv-sITFrpDVb3bPMavP4g?e=dKVZP4</v>
      </c>
      <c r="Y169" s="52">
        <f>+IFERROR(VLOOKUP($M169,ACTIVIDADES!$B$9:$Q$494,13,0),"")</f>
        <v>46153</v>
      </c>
      <c r="Z169" s="49" t="str">
        <f>+IFERROR(VLOOKUP($M169,ACTIVIDADES!$B$9:$Q$494,14,0),"")</f>
        <v>Cumplida en seguimiento diciembre 2025</v>
      </c>
      <c r="AA169" s="49">
        <f>+IFERROR(VLOOKUP($M169,ACTIVIDADES!$B$9:$Q$494,15,0),"")</f>
        <v>1</v>
      </c>
      <c r="AB169" s="54" t="str">
        <f>+IFERROR(VLOOKUP($M169,ACTIVIDADES!$B$9:$Q$494,16,0),"")</f>
        <v>CUMPLIDO</v>
      </c>
      <c r="AC169" s="144">
        <v>46177</v>
      </c>
      <c r="AD169" s="29">
        <v>1</v>
      </c>
      <c r="AE169" s="30" t="s">
        <v>3951</v>
      </c>
      <c r="AF169" s="29" t="s">
        <v>578</v>
      </c>
      <c r="AG169" s="29" t="s">
        <v>3737</v>
      </c>
      <c r="AH169" s="29" t="s">
        <v>593</v>
      </c>
      <c r="AI169" s="29" t="s">
        <v>3752</v>
      </c>
      <c r="AJ169" s="55">
        <f>+IFERROR(VLOOKUP($M169,ACTIVIDADES!$B$9:$T$494,17,0),"")</f>
        <v>0</v>
      </c>
      <c r="AK169" s="80" t="str">
        <f>+IFERROR(VLOOKUP($M169,ACTIVIDADES!$B$9:$T$494,18,0),"")</f>
        <v>Si reporte segundo trimestre</v>
      </c>
      <c r="AL169" s="80" t="str">
        <f>+IFERROR(VLOOKUP($M169,ACTIVIDADES!$B$9:$T$494,19,0),"")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169" s="55">
        <f>+IFERROR(VLOOKUP($M169,ACTIVIDADES!$B$9:$X$495,20,0),0)</f>
        <v>46213</v>
      </c>
      <c r="AN169" s="55" t="str">
        <f>+IFERROR(VLOOKUP($M169,ACTIVIDADES!$B$9:$X$495,21,0),0)</f>
        <v>No se recibe reporte segundo trimestre. No obstante, actividad reportada como cumplida en primer trimestre</v>
      </c>
      <c r="AO169" s="55">
        <f>+IFERROR(VLOOKUP($M169,ACTIVIDADES!$B$9:$X$495,22,0),0)</f>
        <v>1</v>
      </c>
      <c r="AP169" s="150" t="str">
        <f>+IFERROR(VLOOKUP($M169,ACTIVIDADES!$B$9:$X$495,23,0),0)</f>
        <v>CUMPLIDO</v>
      </c>
      <c r="AQ169" s="88">
        <v>46230</v>
      </c>
      <c r="AR169" s="55">
        <v>1</v>
      </c>
      <c r="AS169" s="30" t="s">
        <v>3951</v>
      </c>
      <c r="AT169" s="29" t="s">
        <v>579</v>
      </c>
      <c r="AU169" s="57" t="s">
        <v>1477</v>
      </c>
      <c r="AV169" s="193" t="s">
        <v>3635</v>
      </c>
      <c r="AW169" s="193" t="s">
        <v>593</v>
      </c>
      <c r="AX169" s="193" t="s">
        <v>653</v>
      </c>
      <c r="AY169" s="176" t="str">
        <f t="shared" si="10"/>
        <v>CUMPLIDAS</v>
      </c>
      <c r="AZ169" s="55" t="str">
        <f>+IFERROR(VLOOKUP($M169,ACTIVIDADES!$B$9:$T$494,25,0),"")</f>
        <v/>
      </c>
      <c r="BA169" s="55" t="str">
        <f>+IFERROR(VLOOKUP($M169,ACTIVIDADES!$B$9:$T$494,26,0),"")</f>
        <v/>
      </c>
      <c r="BB169" s="55" t="str">
        <f>+IFERROR(VLOOKUP($M169,ACTIVIDADES!$B$9:$T$494,27,0),"")</f>
        <v/>
      </c>
      <c r="BC169" s="55" t="str">
        <f>+IFERROR(VLOOKUP($M169,ACTIVIDADES!$B$9:$T$494,28,0),"")</f>
        <v/>
      </c>
      <c r="BD169" s="55" t="str">
        <f>+IFERROR(VLOOKUP($M169,ACTIVIDADES!$B$9:$T$494,29,0),"")</f>
        <v/>
      </c>
      <c r="BE169" s="55" t="str">
        <f>+IFERROR(VLOOKUP($M169,ACTIVIDADES!$B$9:$T$494,30,0),"")</f>
        <v/>
      </c>
      <c r="BF169" s="58"/>
      <c r="BG169" s="58"/>
      <c r="BH169" s="59"/>
      <c r="BI169" s="59" t="s">
        <v>580</v>
      </c>
      <c r="BJ169" s="60" t="s">
        <v>3635</v>
      </c>
      <c r="BK169" s="61" t="s">
        <v>593</v>
      </c>
      <c r="BL169" s="62"/>
      <c r="BM169" s="55" t="str">
        <f>+IFERROR(VLOOKUP($M169,ACTIVIDADES!$B$9:$T$494,31,0),"")</f>
        <v/>
      </c>
      <c r="BN169" s="55" t="str">
        <f>+IFERROR(VLOOKUP($M169,ACTIVIDADES!$B$9:$T$494,32,0),"")</f>
        <v/>
      </c>
      <c r="BO169" s="55" t="str">
        <f>+IFERROR(VLOOKUP($M169,ACTIVIDADES!$B$9:$T$494,33,0),"")</f>
        <v/>
      </c>
      <c r="BP169" s="55" t="str">
        <f>+IFERROR(VLOOKUP($M169,ACTIVIDADES!$B$9:$T$494,34,0),"")</f>
        <v/>
      </c>
      <c r="BQ169" s="55" t="str">
        <f>+IFERROR(VLOOKUP($M169,ACTIVIDADES!$B$9:$T$494,35,0),"")</f>
        <v/>
      </c>
      <c r="BR169" s="55" t="str">
        <f>+IFERROR(VLOOKUP($M169,ACTIVIDADES!$B$9:$T$494,36,0),"")</f>
        <v/>
      </c>
      <c r="BS169" s="55" t="str">
        <f>+IFERROR(VLOOKUP($M169,ACTIVIDADES!$B$9:$T$494,37,0),"")</f>
        <v/>
      </c>
      <c r="BT169" s="58"/>
      <c r="BU169" s="58"/>
      <c r="BV169" s="59"/>
      <c r="BW169" s="59" t="s">
        <v>580</v>
      </c>
      <c r="BX169" s="60" t="s">
        <v>3635</v>
      </c>
      <c r="BY169" s="61" t="s">
        <v>593</v>
      </c>
      <c r="BZ169" s="62"/>
      <c r="CA169" s="9"/>
      <c r="CB169" s="9"/>
      <c r="CC169" s="9"/>
      <c r="CD169" s="9"/>
      <c r="CE169" s="9"/>
      <c r="CF169" s="9"/>
      <c r="CG169" s="9"/>
      <c r="CH169" s="9"/>
      <c r="CI169" s="9"/>
      <c r="CJ169" s="9"/>
      <c r="CK169" s="9"/>
      <c r="CL169" s="9"/>
      <c r="CM169" s="9"/>
      <c r="CN169" s="9"/>
      <c r="CO169" s="9"/>
      <c r="CP169" s="9"/>
      <c r="CQ169" s="9"/>
    </row>
    <row r="170" spans="1:95" customFormat="1" ht="93" customHeight="1" x14ac:dyDescent="0.35">
      <c r="A170" s="40">
        <f t="shared" si="11"/>
        <v>162</v>
      </c>
      <c r="B170" s="40" t="s">
        <v>521</v>
      </c>
      <c r="C170" s="40">
        <v>2022</v>
      </c>
      <c r="D170" s="40" t="s">
        <v>3734</v>
      </c>
      <c r="E170" s="323"/>
      <c r="F170" s="40" t="s">
        <v>642</v>
      </c>
      <c r="G170" s="40" t="s">
        <v>4642</v>
      </c>
      <c r="H170" s="42" t="s">
        <v>4703</v>
      </c>
      <c r="I170" s="42"/>
      <c r="J170" s="40" t="s">
        <v>4992</v>
      </c>
      <c r="K170" s="40" t="s">
        <v>5300</v>
      </c>
      <c r="L170" s="44" t="s">
        <v>1153</v>
      </c>
      <c r="M170" s="45" t="s">
        <v>2289</v>
      </c>
      <c r="N170" s="45" t="s">
        <v>5467</v>
      </c>
      <c r="O170" s="45" t="s">
        <v>1750</v>
      </c>
      <c r="P170" s="45">
        <v>1</v>
      </c>
      <c r="Q170" s="47">
        <v>46023</v>
      </c>
      <c r="R170" s="47">
        <v>46112</v>
      </c>
      <c r="S170" s="48">
        <f t="shared" si="12"/>
        <v>13.5</v>
      </c>
      <c r="T170" s="45" t="s">
        <v>592</v>
      </c>
      <c r="U170" s="45"/>
      <c r="V170" s="49">
        <f>+IFERROR(VLOOKUP($M170,ACTIVIDADES!$B$9:$Q$494,10,0),"")</f>
        <v>1</v>
      </c>
      <c r="W170" s="61" t="str">
        <f>+IFERROR(VLOOKUP($M170,ACTIVIDADES!$B$9:$Q$494,11,0)," ")</f>
        <v xml:space="preserve">Como evidencia se cuenta con la Formulación del procedimiento Conciliaciones contables donde se cruza la información de incapacidades </v>
      </c>
      <c r="X170" s="51" t="str">
        <f>+IFERROR(VLOOKUP($M170,ACTIVIDADES!$B$9:$Q$494,12,0),"")</f>
        <v>https://dnbcgovco-my.sharepoint.com/:f:/g/personal/planeacion_dnbc_gov_co/IgAKPZEalRp3T7O44VwZjBLlARF86VpmllJA36VR9-2qDG8?e=W6XaGX</v>
      </c>
      <c r="Y170" s="52">
        <f>+IFERROR(VLOOKUP($M170,ACTIVIDADES!$B$9:$Q$494,13,0),"")</f>
        <v>46153</v>
      </c>
      <c r="Z170" s="49" t="str">
        <f>+IFERROR(VLOOKUP($M170,ACTIVIDADES!$B$9:$Q$494,14,0),"")</f>
        <v>Se evidencia procedimiento formulado en la vigencia 2025</v>
      </c>
      <c r="AA170" s="49">
        <f>+IFERROR(VLOOKUP($M170,ACTIVIDADES!$B$9:$Q$494,15,0),"")</f>
        <v>1</v>
      </c>
      <c r="AB170" s="54" t="str">
        <f>+IFERROR(VLOOKUP($M170,ACTIVIDADES!$B$9:$Q$494,16,0),"")</f>
        <v>CUMPLIDO</v>
      </c>
      <c r="AC170" s="144">
        <v>46171</v>
      </c>
      <c r="AD170" s="30">
        <v>1</v>
      </c>
      <c r="AE170" s="28" t="s">
        <v>3776</v>
      </c>
      <c r="AF170" s="29" t="s">
        <v>578</v>
      </c>
      <c r="AG170" s="29" t="s">
        <v>3737</v>
      </c>
      <c r="AH170" s="29" t="s">
        <v>593</v>
      </c>
      <c r="AI170" s="29" t="s">
        <v>3752</v>
      </c>
      <c r="AJ170" s="55">
        <f>+IFERROR(VLOOKUP($M170,ACTIVIDADES!$B$9:$T$494,17,0),"")</f>
        <v>1</v>
      </c>
      <c r="AK170" s="80" t="str">
        <f>+IFERROR(VLOOKUP($M170,ACTIVIDADES!$B$9:$T$494,18,0),"")</f>
        <v xml:space="preserve">Como evidencia se cuenta con la Formulación del procedimiento Conciliaciones contables donde se cruza la información de incapacidades </v>
      </c>
      <c r="AL170" s="80" t="str">
        <f>+IFERROR(VLOOKUP($M170,ACTIVIDADES!$B$9:$T$494,19,0),"")</f>
        <v>https://dnbcgovco-my.sharepoint.com/:f:/g/personal/planeacion_dnbc_gov_co/IgDlTTkE6gPMRZjTETbxch7dATaSM_TE5-agvqb3k7QgaDY?e=0V1Jx7</v>
      </c>
      <c r="AM170" s="55" t="str">
        <f>+IFERROR(VLOOKUP($M170,ACTIVIDADES!$B$9:$X$495,20,0),0)</f>
        <v>11/07/206</v>
      </c>
      <c r="AN170" s="55" t="str">
        <f>+IFERROR(VLOOKUP($M170,ACTIVIDADES!$B$9:$X$495,21,0),0)</f>
        <v>Actividad reportada con cumplimiento en el primer trimestre 2026</v>
      </c>
      <c r="AO170" s="55">
        <f>+IFERROR(VLOOKUP($M170,ACTIVIDADES!$B$9:$X$495,22,0),0)</f>
        <v>1</v>
      </c>
      <c r="AP170" s="150" t="str">
        <f>+IFERROR(VLOOKUP($M170,ACTIVIDADES!$B$9:$X$495,23,0),0)</f>
        <v>CUMPLIDO</v>
      </c>
      <c r="AQ170" s="129">
        <v>46245</v>
      </c>
      <c r="AR170" s="172">
        <v>1</v>
      </c>
      <c r="AS170" s="131" t="s">
        <v>3848</v>
      </c>
      <c r="AT170" s="29" t="s">
        <v>579</v>
      </c>
      <c r="AU170" s="193" t="s">
        <v>1472</v>
      </c>
      <c r="AV170" s="193" t="s">
        <v>3635</v>
      </c>
      <c r="AW170" s="193" t="s">
        <v>590</v>
      </c>
      <c r="AX170" s="193" t="s">
        <v>4451</v>
      </c>
      <c r="AY170" s="176" t="str">
        <f t="shared" si="10"/>
        <v>CUMPLIDAS</v>
      </c>
      <c r="AZ170" s="55" t="str">
        <f>+IFERROR(VLOOKUP($M170,ACTIVIDADES!$B$9:$T$494,25,0),"")</f>
        <v/>
      </c>
      <c r="BA170" s="55" t="str">
        <f>+IFERROR(VLOOKUP($M170,ACTIVIDADES!$B$9:$T$494,26,0),"")</f>
        <v/>
      </c>
      <c r="BB170" s="55" t="str">
        <f>+IFERROR(VLOOKUP($M170,ACTIVIDADES!$B$9:$T$494,27,0),"")</f>
        <v/>
      </c>
      <c r="BC170" s="55" t="str">
        <f>+IFERROR(VLOOKUP($M170,ACTIVIDADES!$B$9:$T$494,28,0),"")</f>
        <v/>
      </c>
      <c r="BD170" s="55" t="str">
        <f>+IFERROR(VLOOKUP($M170,ACTIVIDADES!$B$9:$T$494,29,0),"")</f>
        <v/>
      </c>
      <c r="BE170" s="55" t="str">
        <f>+IFERROR(VLOOKUP($M170,ACTIVIDADES!$B$9:$T$494,30,0),"")</f>
        <v/>
      </c>
      <c r="BF170" s="58"/>
      <c r="BG170" s="58"/>
      <c r="BH170" s="59"/>
      <c r="BI170" s="59" t="s">
        <v>580</v>
      </c>
      <c r="BJ170" s="60" t="s">
        <v>3635</v>
      </c>
      <c r="BK170" s="61" t="s">
        <v>593</v>
      </c>
      <c r="BL170" s="62"/>
      <c r="BM170" s="55" t="str">
        <f>+IFERROR(VLOOKUP($M170,ACTIVIDADES!$B$9:$T$494,31,0),"")</f>
        <v/>
      </c>
      <c r="BN170" s="55" t="str">
        <f>+IFERROR(VLOOKUP($M170,ACTIVIDADES!$B$9:$T$494,32,0),"")</f>
        <v/>
      </c>
      <c r="BO170" s="55" t="str">
        <f>+IFERROR(VLOOKUP($M170,ACTIVIDADES!$B$9:$T$494,33,0),"")</f>
        <v/>
      </c>
      <c r="BP170" s="55" t="str">
        <f>+IFERROR(VLOOKUP($M170,ACTIVIDADES!$B$9:$T$494,34,0),"")</f>
        <v/>
      </c>
      <c r="BQ170" s="55" t="str">
        <f>+IFERROR(VLOOKUP($M170,ACTIVIDADES!$B$9:$T$494,35,0),"")</f>
        <v/>
      </c>
      <c r="BR170" s="55" t="str">
        <f>+IFERROR(VLOOKUP($M170,ACTIVIDADES!$B$9:$T$494,36,0),"")</f>
        <v/>
      </c>
      <c r="BS170" s="55" t="str">
        <f>+IFERROR(VLOOKUP($M170,ACTIVIDADES!$B$9:$T$494,37,0),"")</f>
        <v/>
      </c>
      <c r="BT170" s="58"/>
      <c r="BU170" s="58"/>
      <c r="BV170" s="59"/>
      <c r="BW170" s="59" t="s">
        <v>580</v>
      </c>
      <c r="BX170" s="60" t="s">
        <v>3635</v>
      </c>
      <c r="BY170" s="61" t="s">
        <v>593</v>
      </c>
      <c r="BZ170" s="62"/>
      <c r="CA170" s="9"/>
      <c r="CB170" s="9"/>
      <c r="CC170" s="9"/>
      <c r="CD170" s="9"/>
      <c r="CE170" s="9"/>
      <c r="CF170" s="9"/>
      <c r="CG170" s="9"/>
      <c r="CH170" s="9"/>
      <c r="CI170" s="9"/>
      <c r="CJ170" s="9"/>
      <c r="CK170" s="9"/>
      <c r="CL170" s="9"/>
      <c r="CM170" s="9"/>
      <c r="CN170" s="9"/>
      <c r="CO170" s="9"/>
      <c r="CP170" s="9"/>
      <c r="CQ170" s="9"/>
    </row>
    <row r="171" spans="1:95" customFormat="1" ht="93" customHeight="1" x14ac:dyDescent="0.35">
      <c r="A171" s="40">
        <f t="shared" si="11"/>
        <v>163</v>
      </c>
      <c r="B171" s="40" t="s">
        <v>521</v>
      </c>
      <c r="C171" s="40">
        <v>2022</v>
      </c>
      <c r="D171" s="40" t="s">
        <v>3734</v>
      </c>
      <c r="E171" s="323"/>
      <c r="F171" s="40" t="s">
        <v>642</v>
      </c>
      <c r="G171" s="40" t="s">
        <v>4642</v>
      </c>
      <c r="H171" s="42" t="s">
        <v>4703</v>
      </c>
      <c r="I171" s="42"/>
      <c r="J171" s="40" t="s">
        <v>4998</v>
      </c>
      <c r="K171" s="40" t="s">
        <v>5303</v>
      </c>
      <c r="L171" s="44" t="s">
        <v>1153</v>
      </c>
      <c r="M171" s="45" t="s">
        <v>1796</v>
      </c>
      <c r="N171" s="45" t="s">
        <v>1797</v>
      </c>
      <c r="O171" s="45" t="s">
        <v>1342</v>
      </c>
      <c r="P171" s="45">
        <v>1</v>
      </c>
      <c r="Q171" s="47">
        <v>46082</v>
      </c>
      <c r="R171" s="47">
        <v>46173</v>
      </c>
      <c r="S171" s="48">
        <f t="shared" si="12"/>
        <v>13.5</v>
      </c>
      <c r="T171" s="45" t="s">
        <v>624</v>
      </c>
      <c r="U171" s="45" t="s">
        <v>1798</v>
      </c>
      <c r="V171" s="49">
        <f>+IFERROR(VLOOKUP($M171,ACTIVIDADES!$B$9:$Q$494,10,0),"")</f>
        <v>0</v>
      </c>
      <c r="W171" s="61">
        <f>+IFERROR(VLOOKUP($M171,ACTIVIDADES!$B$9:$Q$494,11,0)," ")</f>
        <v>0</v>
      </c>
      <c r="X171" s="61">
        <f>+IFERROR(VLOOKUP($M171,ACTIVIDADES!$B$9:$Q$494,12,0),"")</f>
        <v>0</v>
      </c>
      <c r="Y171" s="52">
        <f>+IFERROR(VLOOKUP($M171,ACTIVIDADES!$B$9:$Q$494,13,0),"")</f>
        <v>46153</v>
      </c>
      <c r="Z171" s="49" t="str">
        <f>+IFERROR(VLOOKUP($M171,ACTIVIDADES!$B$9:$Q$494,14,0),"")</f>
        <v>No se evidencia seguimiento</v>
      </c>
      <c r="AA171" s="49">
        <f>+IFERROR(VLOOKUP($M171,ACTIVIDADES!$B$9:$Q$494,15,0),"")</f>
        <v>0</v>
      </c>
      <c r="AB171" s="54" t="str">
        <f>+IFERROR(VLOOKUP($M171,ACTIVIDADES!$B$9:$Q$494,16,0),"")</f>
        <v>EJECUCIÓN</v>
      </c>
      <c r="AC171" s="144">
        <v>46157</v>
      </c>
      <c r="AD171" s="29">
        <v>0</v>
      </c>
      <c r="AE171" s="29" t="s">
        <v>3741</v>
      </c>
      <c r="AF171" s="28" t="s">
        <v>580</v>
      </c>
      <c r="AG171" s="29" t="s">
        <v>3737</v>
      </c>
      <c r="AH171" s="29" t="s">
        <v>3737</v>
      </c>
      <c r="AI171" s="29" t="s">
        <v>3737</v>
      </c>
      <c r="AJ171" s="55">
        <f>+IFERROR(VLOOKUP($M171,ACTIVIDADES!$B$9:$T$494,17,0),"")</f>
        <v>1</v>
      </c>
      <c r="AK171" s="80" t="str">
        <f>+IFERROR(VLOOKUP($M171,ACTIVIDADES!$B$9:$T$494,18,0),"")</f>
        <v>se aporta nomina -del 1 de marzo a 31 de mayo</v>
      </c>
      <c r="AL171" s="80" t="str">
        <f>+IFERROR(VLOOKUP($M171,ACTIVIDADES!$B$9:$T$494,19,0),"")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171" s="55">
        <f>+IFERROR(VLOOKUP($M171,ACTIVIDADES!$B$9:$X$495,20,0),0)</f>
        <v>46214</v>
      </c>
      <c r="AN171" s="55" t="str">
        <f>+IFERROR(VLOOKUP($M171,ACTIVIDADES!$B$9:$X$495,21,0),0)</f>
        <v>Se evidencia informe de seguimiento a las incapacidades de la DNBC en el periodo en mención. Se sugiere incluir en evidencias correo de socialización con lider de proceso</v>
      </c>
      <c r="AO171" s="55">
        <f>+IFERROR(VLOOKUP($M171,ACTIVIDADES!$B$9:$X$495,22,0),0)</f>
        <v>1</v>
      </c>
      <c r="AP171" s="150" t="str">
        <f>+IFERROR(VLOOKUP($M171,ACTIVIDADES!$B$9:$X$495,23,0),0)</f>
        <v>CUMPLIDO</v>
      </c>
      <c r="AQ171" s="88">
        <v>46230</v>
      </c>
      <c r="AR171" s="55">
        <v>1</v>
      </c>
      <c r="AS171" s="72" t="s">
        <v>4615</v>
      </c>
      <c r="AT171" s="29" t="s">
        <v>579</v>
      </c>
      <c r="AU171" s="193" t="s">
        <v>1472</v>
      </c>
      <c r="AV171" s="193" t="s">
        <v>3635</v>
      </c>
      <c r="AW171" s="193" t="s">
        <v>590</v>
      </c>
      <c r="AX171" s="193" t="s">
        <v>4451</v>
      </c>
      <c r="AY171" s="176" t="str">
        <f t="shared" si="10"/>
        <v>CUMPLIDAS</v>
      </c>
      <c r="AZ171" s="55" t="str">
        <f>+IFERROR(VLOOKUP($M171,ACTIVIDADES!$B$9:$T$494,25,0),"")</f>
        <v/>
      </c>
      <c r="BA171" s="55" t="str">
        <f>+IFERROR(VLOOKUP($M171,ACTIVIDADES!$B$9:$T$494,26,0),"")</f>
        <v/>
      </c>
      <c r="BB171" s="55" t="str">
        <f>+IFERROR(VLOOKUP($M171,ACTIVIDADES!$B$9:$T$494,27,0),"")</f>
        <v/>
      </c>
      <c r="BC171" s="55" t="str">
        <f>+IFERROR(VLOOKUP($M171,ACTIVIDADES!$B$9:$T$494,28,0),"")</f>
        <v/>
      </c>
      <c r="BD171" s="55" t="str">
        <f>+IFERROR(VLOOKUP($M171,ACTIVIDADES!$B$9:$T$494,29,0),"")</f>
        <v/>
      </c>
      <c r="BE171" s="55" t="str">
        <f>+IFERROR(VLOOKUP($M171,ACTIVIDADES!$B$9:$T$494,30,0),"")</f>
        <v/>
      </c>
      <c r="BF171" s="58"/>
      <c r="BG171" s="58"/>
      <c r="BH171" s="59"/>
      <c r="BI171" s="59" t="s">
        <v>580</v>
      </c>
      <c r="BJ171" s="60" t="s">
        <v>3635</v>
      </c>
      <c r="BK171" s="61" t="s">
        <v>593</v>
      </c>
      <c r="BL171" s="62"/>
      <c r="BM171" s="55" t="str">
        <f>+IFERROR(VLOOKUP($M171,ACTIVIDADES!$B$9:$T$494,31,0),"")</f>
        <v/>
      </c>
      <c r="BN171" s="55" t="str">
        <f>+IFERROR(VLOOKUP($M171,ACTIVIDADES!$B$9:$T$494,32,0),"")</f>
        <v/>
      </c>
      <c r="BO171" s="55" t="str">
        <f>+IFERROR(VLOOKUP($M171,ACTIVIDADES!$B$9:$T$494,33,0),"")</f>
        <v/>
      </c>
      <c r="BP171" s="55" t="str">
        <f>+IFERROR(VLOOKUP($M171,ACTIVIDADES!$B$9:$T$494,34,0),"")</f>
        <v/>
      </c>
      <c r="BQ171" s="55" t="str">
        <f>+IFERROR(VLOOKUP($M171,ACTIVIDADES!$B$9:$T$494,35,0),"")</f>
        <v/>
      </c>
      <c r="BR171" s="55" t="str">
        <f>+IFERROR(VLOOKUP($M171,ACTIVIDADES!$B$9:$T$494,36,0),"")</f>
        <v/>
      </c>
      <c r="BS171" s="55" t="str">
        <f>+IFERROR(VLOOKUP($M171,ACTIVIDADES!$B$9:$T$494,37,0),"")</f>
        <v/>
      </c>
      <c r="BT171" s="58"/>
      <c r="BU171" s="58"/>
      <c r="BV171" s="59"/>
      <c r="BW171" s="59" t="s">
        <v>580</v>
      </c>
      <c r="BX171" s="60" t="s">
        <v>3635</v>
      </c>
      <c r="BY171" s="61" t="s">
        <v>593</v>
      </c>
      <c r="BZ171" s="62"/>
      <c r="CA171" s="9"/>
      <c r="CB171" s="9"/>
      <c r="CC171" s="9"/>
      <c r="CD171" s="9"/>
      <c r="CE171" s="9"/>
      <c r="CF171" s="9"/>
      <c r="CG171" s="9"/>
      <c r="CH171" s="9"/>
      <c r="CI171" s="9"/>
      <c r="CJ171" s="9"/>
      <c r="CK171" s="9"/>
      <c r="CL171" s="9"/>
      <c r="CM171" s="9"/>
      <c r="CN171" s="9"/>
      <c r="CO171" s="9"/>
      <c r="CP171" s="9"/>
      <c r="CQ171" s="9"/>
    </row>
    <row r="172" spans="1:95" customFormat="1" ht="93" customHeight="1" x14ac:dyDescent="0.35">
      <c r="A172" s="40">
        <f t="shared" si="11"/>
        <v>164</v>
      </c>
      <c r="B172" s="40" t="s">
        <v>521</v>
      </c>
      <c r="C172" s="40">
        <v>2023</v>
      </c>
      <c r="D172" s="40" t="s">
        <v>3734</v>
      </c>
      <c r="E172" s="323"/>
      <c r="F172" s="40" t="s">
        <v>967</v>
      </c>
      <c r="G172" s="40" t="s">
        <v>228</v>
      </c>
      <c r="H172" s="41" t="s">
        <v>4735</v>
      </c>
      <c r="I172" s="42" t="s">
        <v>3643</v>
      </c>
      <c r="J172" s="43" t="s">
        <v>3890</v>
      </c>
      <c r="K172" s="43" t="s">
        <v>3890</v>
      </c>
      <c r="L172" s="44" t="s">
        <v>1153</v>
      </c>
      <c r="M172" s="63" t="s">
        <v>1397</v>
      </c>
      <c r="N172" s="64" t="s">
        <v>5502</v>
      </c>
      <c r="O172" s="63" t="s">
        <v>1399</v>
      </c>
      <c r="P172" s="63">
        <v>12</v>
      </c>
      <c r="Q172" s="65">
        <v>46023</v>
      </c>
      <c r="R172" s="65">
        <v>46387</v>
      </c>
      <c r="S172" s="66">
        <f t="shared" si="12"/>
        <v>54</v>
      </c>
      <c r="T172" s="63" t="s">
        <v>601</v>
      </c>
      <c r="U172" s="63"/>
      <c r="V172" s="49">
        <f>+IFERROR(VLOOKUP($M172,ACTIVIDADES!$B$9:$Q$494,10,0),"")</f>
        <v>1</v>
      </c>
      <c r="W172" s="50" t="str">
        <f>+IFERROR(VLOOKUP($M172,ACTIVIDADES!$B$9:$Q$494,11,0)," ")</f>
        <v>Actualmente se relacionan las quejas contra funcionarios y exfuncionarios de la DNBC</v>
      </c>
      <c r="X172" s="51" t="str">
        <f>+IFERROR(VLOOKUP($M172,ACTIVIDADES!$B$9:$Q$494,12,0),"")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172" s="52">
        <f>+IFERROR(VLOOKUP($M172,ACTIVIDADES!$B$9:$Q$494,13,0),"")</f>
        <v>46153</v>
      </c>
      <c r="Z172" s="53" t="str">
        <f>+IFERROR(VLOOKUP($M172,ACTIVIDADES!$B$9:$Q$494,14,0),"")</f>
        <v>Se incluyen los informes del primer trimestre. Se sugiere su socialización con el lider del proceso vía correo electrónico para generar evidencia o adjuntar informes firmados por el mismo</v>
      </c>
      <c r="AA172" s="49">
        <f>+IFERROR(VLOOKUP($M172,ACTIVIDADES!$B$9:$Q$494,15,0),"")</f>
        <v>0.25</v>
      </c>
      <c r="AB172" s="54" t="str">
        <f>+IFERROR(VLOOKUP($M172,ACTIVIDADES!$B$9:$Q$494,16,0),"")</f>
        <v>EJECUCIÓN</v>
      </c>
      <c r="AC172" s="144">
        <v>46157</v>
      </c>
      <c r="AD172" s="30">
        <v>0.3</v>
      </c>
      <c r="AE172" s="72" t="s">
        <v>5787</v>
      </c>
      <c r="AF172" s="29" t="s">
        <v>4</v>
      </c>
      <c r="AG172" s="29" t="s">
        <v>3737</v>
      </c>
      <c r="AH172" s="29" t="s">
        <v>3737</v>
      </c>
      <c r="AI172" s="29" t="s">
        <v>3737</v>
      </c>
      <c r="AJ172" s="55">
        <f>+IFERROR(VLOOKUP($M172,ACTIVIDADES!$B$9:$T$494,17,0),"")</f>
        <v>1</v>
      </c>
      <c r="AK172" s="80" t="str">
        <f>+IFERROR(VLOOKUP($M172,ACTIVIDADES!$B$9:$T$494,18,0),"")</f>
        <v>Actualmente se relacionan las quejas contra funcionarios y exfuncionarios de la DNBC</v>
      </c>
      <c r="AL172" s="80" t="str">
        <f>+IFERROR(VLOOKUP($M172,ACTIVIDADES!$B$9:$T$494,19,0),"")</f>
        <v>EVIDENCIAS SEGUNDO TRIMESTRE 2026 PLAN MEJORA</v>
      </c>
      <c r="AM172" s="55">
        <f>+IFERROR(VLOOKUP($M172,ACTIVIDADES!$B$9:$X$495,20,0),0)</f>
        <v>46214</v>
      </c>
      <c r="AN172" s="55" t="str">
        <f>+IFERROR(VLOOKUP($M172,ACTIVIDADES!$B$9:$X$495,21,0),0)</f>
        <v xml:space="preserve">Se incluyen los informes del segundo trimestre. </v>
      </c>
      <c r="AO172" s="55">
        <f>+IFERROR(VLOOKUP($M172,ACTIVIDADES!$B$9:$X$495,22,0),0)</f>
        <v>0.5</v>
      </c>
      <c r="AP172" s="145" t="str">
        <f>+IFERROR(VLOOKUP($M172,ACTIVIDADES!$B$9:$X$495,23,0),0)</f>
        <v>EN EJECUCIÓN</v>
      </c>
      <c r="AQ172" s="88" t="s">
        <v>3891</v>
      </c>
      <c r="AR172" s="55">
        <v>0.5</v>
      </c>
      <c r="AS172" s="57" t="s">
        <v>3892</v>
      </c>
      <c r="AT172" s="29" t="s">
        <v>4</v>
      </c>
      <c r="AU172" s="57" t="s">
        <v>3639</v>
      </c>
      <c r="AV172" s="193" t="s">
        <v>3639</v>
      </c>
      <c r="AW172" s="193" t="s">
        <v>3639</v>
      </c>
      <c r="AX172" s="57" t="s">
        <v>3739</v>
      </c>
      <c r="AY172" s="176" t="str">
        <f t="shared" si="10"/>
        <v>EN EJECUCIÓN</v>
      </c>
      <c r="AZ172" s="55" t="str">
        <f>+IFERROR(VLOOKUP($M172,ACTIVIDADES!$B$9:$T$494,25,0),"")</f>
        <v/>
      </c>
      <c r="BA172" s="55" t="str">
        <f>+IFERROR(VLOOKUP($M172,ACTIVIDADES!$B$9:$T$494,26,0),"")</f>
        <v/>
      </c>
      <c r="BB172" s="55" t="str">
        <f>+IFERROR(VLOOKUP($M172,ACTIVIDADES!$B$9:$T$494,27,0),"")</f>
        <v/>
      </c>
      <c r="BC172" s="55" t="str">
        <f>+IFERROR(VLOOKUP($M172,ACTIVIDADES!$B$9:$T$494,28,0),"")</f>
        <v/>
      </c>
      <c r="BD172" s="55" t="str">
        <f>+IFERROR(VLOOKUP($M172,ACTIVIDADES!$B$9:$T$494,29,0),"")</f>
        <v/>
      </c>
      <c r="BE172" s="55" t="str">
        <f>+IFERROR(VLOOKUP($M172,ACTIVIDADES!$B$9:$T$494,30,0),"")</f>
        <v/>
      </c>
      <c r="BF172" s="58"/>
      <c r="BG172" s="58"/>
      <c r="BH172" s="59"/>
      <c r="BI172" s="59" t="s">
        <v>580</v>
      </c>
      <c r="BJ172" s="60" t="s">
        <v>3635</v>
      </c>
      <c r="BK172" s="61" t="s">
        <v>593</v>
      </c>
      <c r="BL172" s="62"/>
      <c r="BM172" s="55" t="str">
        <f>+IFERROR(VLOOKUP($M172,ACTIVIDADES!$B$9:$T$494,31,0),"")</f>
        <v/>
      </c>
      <c r="BN172" s="55" t="str">
        <f>+IFERROR(VLOOKUP($M172,ACTIVIDADES!$B$9:$T$494,32,0),"")</f>
        <v/>
      </c>
      <c r="BO172" s="55" t="str">
        <f>+IFERROR(VLOOKUP($M172,ACTIVIDADES!$B$9:$T$494,33,0),"")</f>
        <v/>
      </c>
      <c r="BP172" s="55" t="str">
        <f>+IFERROR(VLOOKUP($M172,ACTIVIDADES!$B$9:$T$494,34,0),"")</f>
        <v/>
      </c>
      <c r="BQ172" s="55" t="str">
        <f>+IFERROR(VLOOKUP($M172,ACTIVIDADES!$B$9:$T$494,35,0),"")</f>
        <v/>
      </c>
      <c r="BR172" s="55" t="str">
        <f>+IFERROR(VLOOKUP($M172,ACTIVIDADES!$B$9:$T$494,36,0),"")</f>
        <v/>
      </c>
      <c r="BS172" s="55" t="str">
        <f>+IFERROR(VLOOKUP($M172,ACTIVIDADES!$B$9:$T$494,37,0),"")</f>
        <v/>
      </c>
      <c r="BT172" s="58"/>
      <c r="BU172" s="58"/>
      <c r="BV172" s="59"/>
      <c r="BW172" s="59" t="s">
        <v>580</v>
      </c>
      <c r="BX172" s="60" t="s">
        <v>3635</v>
      </c>
      <c r="BY172" s="61" t="s">
        <v>593</v>
      </c>
      <c r="BZ172" s="62"/>
      <c r="CA172" s="7"/>
      <c r="CB172" s="7"/>
      <c r="CC172" s="7"/>
      <c r="CD172" s="7"/>
      <c r="CE172" s="7"/>
      <c r="CF172" s="7"/>
      <c r="CG172" s="7"/>
      <c r="CH172" s="7"/>
      <c r="CI172" s="7"/>
      <c r="CJ172" s="7"/>
      <c r="CK172" s="7"/>
      <c r="CL172" s="7"/>
      <c r="CM172" s="7"/>
      <c r="CN172" s="7"/>
      <c r="CO172" s="7"/>
      <c r="CP172" s="7"/>
      <c r="CQ172" s="7"/>
    </row>
    <row r="173" spans="1:95" customFormat="1" ht="93" customHeight="1" x14ac:dyDescent="0.35">
      <c r="A173" s="40">
        <f t="shared" si="11"/>
        <v>165</v>
      </c>
      <c r="B173" s="40" t="s">
        <v>521</v>
      </c>
      <c r="C173" s="40">
        <v>2023</v>
      </c>
      <c r="D173" s="40" t="s">
        <v>3734</v>
      </c>
      <c r="E173" s="323"/>
      <c r="F173" s="40" t="s">
        <v>957</v>
      </c>
      <c r="G173" s="40" t="s">
        <v>228</v>
      </c>
      <c r="H173" s="41" t="s">
        <v>4736</v>
      </c>
      <c r="I173" s="42" t="s">
        <v>3643</v>
      </c>
      <c r="J173" s="43" t="s">
        <v>3893</v>
      </c>
      <c r="K173" s="43" t="s">
        <v>3893</v>
      </c>
      <c r="L173" s="44" t="s">
        <v>1153</v>
      </c>
      <c r="M173" s="63" t="s">
        <v>1401</v>
      </c>
      <c r="N173" s="64" t="s">
        <v>1402</v>
      </c>
      <c r="O173" s="63" t="s">
        <v>5687</v>
      </c>
      <c r="P173" s="63">
        <v>2</v>
      </c>
      <c r="Q173" s="65">
        <v>46023</v>
      </c>
      <c r="R173" s="65">
        <v>46387</v>
      </c>
      <c r="S173" s="66">
        <f t="shared" si="12"/>
        <v>54</v>
      </c>
      <c r="T173" s="63" t="s">
        <v>601</v>
      </c>
      <c r="U173" s="63"/>
      <c r="V173" s="49">
        <f>+IFERROR(VLOOKUP($M173,ACTIVIDADES!$B$9:$Q$494,10,0),"")</f>
        <v>0</v>
      </c>
      <c r="W173" s="50" t="str">
        <f>+IFERROR(VLOOKUP($M173,ACTIVIDADES!$B$9:$Q$494,11,0)," ")</f>
        <v>Se está actualizando la Política de protección de datos personales para su posterior socialización</v>
      </c>
      <c r="X173" s="61">
        <f>+IFERROR(VLOOKUP($M173,ACTIVIDADES!$B$9:$Q$494,12,0),"")</f>
        <v>0</v>
      </c>
      <c r="Y173" s="52">
        <f>+IFERROR(VLOOKUP($M173,ACTIVIDADES!$B$9:$Q$494,13,0),"")</f>
        <v>46153</v>
      </c>
      <c r="Z173" s="53" t="str">
        <f>+IFERROR(VLOOKUP($M173,ACTIVIDADES!$B$9:$Q$494,14,0),"")</f>
        <v>Pendiente de actualización</v>
      </c>
      <c r="AA173" s="49">
        <f>+IFERROR(VLOOKUP($M173,ACTIVIDADES!$B$9:$Q$494,15,0),"")</f>
        <v>0</v>
      </c>
      <c r="AB173" s="54" t="str">
        <f>+IFERROR(VLOOKUP($M173,ACTIVIDADES!$B$9:$Q$494,16,0),"")</f>
        <v>EJECUCIÓN</v>
      </c>
      <c r="AC173" s="144">
        <v>46157</v>
      </c>
      <c r="AD173" s="29">
        <v>0</v>
      </c>
      <c r="AE173" s="29" t="s">
        <v>3741</v>
      </c>
      <c r="AF173" s="29" t="s">
        <v>580</v>
      </c>
      <c r="AG173" s="29" t="s">
        <v>3737</v>
      </c>
      <c r="AH173" s="29" t="s">
        <v>3737</v>
      </c>
      <c r="AI173" s="29" t="s">
        <v>3737</v>
      </c>
      <c r="AJ173" s="55">
        <f>+IFERROR(VLOOKUP($M173,ACTIVIDADES!$B$9:$T$494,17,0),"")</f>
        <v>1</v>
      </c>
      <c r="AK173" s="80" t="str">
        <f>+IFERROR(VLOOKUP($M173,ACTIVIDADES!$B$9:$T$494,18,0),"")</f>
        <v>Se actualizó y socializó la Política de Protección de datos</v>
      </c>
      <c r="AL173" s="80" t="str">
        <f>+IFERROR(VLOOKUP($M173,ACTIVIDADES!$B$9:$T$494,19,0),"")</f>
        <v>EVIDENCIAS SEGUNDO TRIMESTRE 2026 PLAN MEJORA</v>
      </c>
      <c r="AM173" s="55">
        <f>+IFERROR(VLOOKUP($M173,ACTIVIDADES!$B$9:$X$495,20,0),0)</f>
        <v>46214</v>
      </c>
      <c r="AN173" s="55" t="str">
        <f>+IFERROR(VLOOKUP($M173,ACTIVIDADES!$B$9:$X$495,21,0),0)</f>
        <v>Se icnluye documento de actualización de la política. Se evidencia correo de socialización del mes de Junio</v>
      </c>
      <c r="AO173" s="55">
        <f>+IFERROR(VLOOKUP($M173,ACTIVIDADES!$B$9:$X$495,22,0),0)</f>
        <v>0.7</v>
      </c>
      <c r="AP173" s="145" t="str">
        <f>+IFERROR(VLOOKUP($M173,ACTIVIDADES!$B$9:$X$495,23,0),0)</f>
        <v>EN EJECUCIÓN</v>
      </c>
      <c r="AQ173" s="88">
        <v>46230</v>
      </c>
      <c r="AR173" s="55">
        <v>0.7</v>
      </c>
      <c r="AS173" s="57" t="s">
        <v>3894</v>
      </c>
      <c r="AT173" s="29" t="s">
        <v>4</v>
      </c>
      <c r="AU173" s="57" t="s">
        <v>3639</v>
      </c>
      <c r="AV173" s="193" t="s">
        <v>3639</v>
      </c>
      <c r="AW173" s="193" t="s">
        <v>3639</v>
      </c>
      <c r="AX173" s="57" t="s">
        <v>3739</v>
      </c>
      <c r="AY173" s="176" t="str">
        <f t="shared" si="10"/>
        <v>EN EJECUCIÓN</v>
      </c>
      <c r="AZ173" s="55" t="str">
        <f>+IFERROR(VLOOKUP($M173,ACTIVIDADES!$B$9:$T$494,25,0),"")</f>
        <v/>
      </c>
      <c r="BA173" s="55" t="str">
        <f>+IFERROR(VLOOKUP($M173,ACTIVIDADES!$B$9:$T$494,26,0),"")</f>
        <v/>
      </c>
      <c r="BB173" s="55" t="str">
        <f>+IFERROR(VLOOKUP($M173,ACTIVIDADES!$B$9:$T$494,27,0),"")</f>
        <v/>
      </c>
      <c r="BC173" s="55" t="str">
        <f>+IFERROR(VLOOKUP($M173,ACTIVIDADES!$B$9:$T$494,28,0),"")</f>
        <v/>
      </c>
      <c r="BD173" s="55" t="str">
        <f>+IFERROR(VLOOKUP($M173,ACTIVIDADES!$B$9:$T$494,29,0),"")</f>
        <v/>
      </c>
      <c r="BE173" s="55" t="str">
        <f>+IFERROR(VLOOKUP($M173,ACTIVIDADES!$B$9:$T$494,30,0),"")</f>
        <v/>
      </c>
      <c r="BF173" s="58"/>
      <c r="BG173" s="58"/>
      <c r="BH173" s="59"/>
      <c r="BI173" s="59" t="s">
        <v>580</v>
      </c>
      <c r="BJ173" s="60" t="s">
        <v>3635</v>
      </c>
      <c r="BK173" s="61" t="s">
        <v>593</v>
      </c>
      <c r="BL173" s="62"/>
      <c r="BM173" s="55" t="str">
        <f>+IFERROR(VLOOKUP($M173,ACTIVIDADES!$B$9:$T$494,31,0),"")</f>
        <v/>
      </c>
      <c r="BN173" s="55" t="str">
        <f>+IFERROR(VLOOKUP($M173,ACTIVIDADES!$B$9:$T$494,32,0),"")</f>
        <v/>
      </c>
      <c r="BO173" s="55" t="str">
        <f>+IFERROR(VLOOKUP($M173,ACTIVIDADES!$B$9:$T$494,33,0),"")</f>
        <v/>
      </c>
      <c r="BP173" s="55" t="str">
        <f>+IFERROR(VLOOKUP($M173,ACTIVIDADES!$B$9:$T$494,34,0),"")</f>
        <v/>
      </c>
      <c r="BQ173" s="55" t="str">
        <f>+IFERROR(VLOOKUP($M173,ACTIVIDADES!$B$9:$T$494,35,0),"")</f>
        <v/>
      </c>
      <c r="BR173" s="55" t="str">
        <f>+IFERROR(VLOOKUP($M173,ACTIVIDADES!$B$9:$T$494,36,0),"")</f>
        <v/>
      </c>
      <c r="BS173" s="55" t="str">
        <f>+IFERROR(VLOOKUP($M173,ACTIVIDADES!$B$9:$T$494,37,0),"")</f>
        <v/>
      </c>
      <c r="BT173" s="58"/>
      <c r="BU173" s="58"/>
      <c r="BV173" s="59"/>
      <c r="BW173" s="59" t="s">
        <v>580</v>
      </c>
      <c r="BX173" s="60" t="s">
        <v>3635</v>
      </c>
      <c r="BY173" s="61" t="s">
        <v>593</v>
      </c>
      <c r="BZ173" s="62"/>
      <c r="CA173" s="7"/>
      <c r="CB173" s="7"/>
      <c r="CC173" s="7"/>
      <c r="CD173" s="7"/>
      <c r="CE173" s="7"/>
      <c r="CF173" s="7"/>
      <c r="CG173" s="7"/>
      <c r="CH173" s="7"/>
      <c r="CI173" s="7"/>
      <c r="CJ173" s="7"/>
      <c r="CK173" s="7"/>
      <c r="CL173" s="7"/>
      <c r="CM173" s="7"/>
      <c r="CN173" s="7"/>
      <c r="CO173" s="7"/>
      <c r="CP173" s="7"/>
      <c r="CQ173" s="7"/>
    </row>
    <row r="174" spans="1:95" customFormat="1" ht="93" customHeight="1" x14ac:dyDescent="0.35">
      <c r="A174" s="40">
        <f t="shared" si="11"/>
        <v>166</v>
      </c>
      <c r="B174" s="40" t="s">
        <v>521</v>
      </c>
      <c r="C174" s="40">
        <v>2023</v>
      </c>
      <c r="D174" s="40" t="s">
        <v>3734</v>
      </c>
      <c r="E174" s="323"/>
      <c r="F174" s="40" t="s">
        <v>963</v>
      </c>
      <c r="G174" s="40" t="s">
        <v>228</v>
      </c>
      <c r="H174" s="41" t="s">
        <v>4737</v>
      </c>
      <c r="I174" s="42"/>
      <c r="J174" s="43" t="s">
        <v>3895</v>
      </c>
      <c r="K174" s="43" t="s">
        <v>3895</v>
      </c>
      <c r="L174" s="44" t="s">
        <v>1153</v>
      </c>
      <c r="M174" s="45" t="s">
        <v>1345</v>
      </c>
      <c r="N174" s="46" t="s">
        <v>1346</v>
      </c>
      <c r="O174" s="45" t="s">
        <v>1347</v>
      </c>
      <c r="P174" s="45">
        <v>12</v>
      </c>
      <c r="Q174" s="47">
        <v>46023</v>
      </c>
      <c r="R174" s="47">
        <v>46357</v>
      </c>
      <c r="S174" s="48">
        <f t="shared" si="12"/>
        <v>49.5</v>
      </c>
      <c r="T174" s="45" t="s">
        <v>601</v>
      </c>
      <c r="U174" s="45"/>
      <c r="V174" s="49">
        <f>+IFERROR(VLOOKUP($M174,ACTIVIDADES!$B$9:$Q$494,10,0),"")</f>
        <v>0</v>
      </c>
      <c r="W174" s="50" t="str">
        <f>+IFERROR(VLOOKUP($M174,ACTIVIDADES!$B$9:$Q$494,11,0)," ")</f>
        <v>Se informaron alertas mensuales a través de correo electrónico a los líderes de procesos</v>
      </c>
      <c r="X174" s="51" t="str">
        <f>+IFERROR(VLOOKUP($M174,ACTIVIDADES!$B$9:$Q$494,12,0),"")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174" s="52">
        <f>+IFERROR(VLOOKUP($M174,ACTIVIDADES!$B$9:$Q$494,13,0),"")</f>
        <v>46153</v>
      </c>
      <c r="Z174" s="53" t="str">
        <f>+IFERROR(VLOOKUP($M174,ACTIVIDADES!$B$9:$Q$494,14,0),"")</f>
        <v>Se evidencian reportes del primer trimestre del año</v>
      </c>
      <c r="AA174" s="49">
        <f>+IFERROR(VLOOKUP($M174,ACTIVIDADES!$B$9:$Q$494,15,0),"")</f>
        <v>0.25</v>
      </c>
      <c r="AB174" s="54" t="str">
        <f>+IFERROR(VLOOKUP($M174,ACTIVIDADES!$B$9:$Q$494,16,0),"")</f>
        <v>EJECUCIÓN</v>
      </c>
      <c r="AC174" s="144">
        <v>46157</v>
      </c>
      <c r="AD174" s="30">
        <v>0.25</v>
      </c>
      <c r="AE174" s="30" t="s">
        <v>5786</v>
      </c>
      <c r="AF174" s="29" t="s">
        <v>4</v>
      </c>
      <c r="AG174" s="29" t="s">
        <v>3737</v>
      </c>
      <c r="AH174" s="29" t="s">
        <v>3737</v>
      </c>
      <c r="AI174" s="29" t="s">
        <v>3737</v>
      </c>
      <c r="AJ174" s="55">
        <f>+IFERROR(VLOOKUP($M174,ACTIVIDADES!$B$9:$T$494,17,0),"")</f>
        <v>0.25</v>
      </c>
      <c r="AK174" s="80" t="str">
        <f>+IFERROR(VLOOKUP($M174,ACTIVIDADES!$B$9:$T$494,18,0),"")</f>
        <v>Se informaron alertas mensuales a través de correo electrónico a los líderes de procesos</v>
      </c>
      <c r="AL174" s="80" t="str">
        <f>+IFERROR(VLOOKUP($M174,ACTIVIDADES!$B$9:$T$494,19,0),"")</f>
        <v>EVIDENCIAS SEGUNDO TRIMESTRE 2026 PLAN MEJORA</v>
      </c>
      <c r="AM174" s="55">
        <f>+IFERROR(VLOOKUP($M174,ACTIVIDADES!$B$9:$X$495,20,0),0)</f>
        <v>46214</v>
      </c>
      <c r="AN174" s="55" t="str">
        <f>+IFERROR(VLOOKUP($M174,ACTIVIDADES!$B$9:$X$495,21,0),0)</f>
        <v>Se adjuntan las evidencias de alertas del segundo trimestre.</v>
      </c>
      <c r="AO174" s="55">
        <f>+IFERROR(VLOOKUP($M174,ACTIVIDADES!$B$9:$X$495,22,0),0)</f>
        <v>0.5</v>
      </c>
      <c r="AP174" s="145" t="str">
        <f>+IFERROR(VLOOKUP($M174,ACTIVIDADES!$B$9:$X$495,23,0),0)</f>
        <v>EN EJECUCIÓN</v>
      </c>
      <c r="AQ174" s="88">
        <v>46230</v>
      </c>
      <c r="AR174" s="55">
        <v>0.5</v>
      </c>
      <c r="AS174" s="57" t="s">
        <v>3835</v>
      </c>
      <c r="AT174" s="29" t="s">
        <v>4</v>
      </c>
      <c r="AU174" s="57" t="s">
        <v>3639</v>
      </c>
      <c r="AV174" s="193" t="s">
        <v>3639</v>
      </c>
      <c r="AW174" s="193" t="s">
        <v>3639</v>
      </c>
      <c r="AX174" s="57" t="s">
        <v>3739</v>
      </c>
      <c r="AY174" s="176" t="str">
        <f t="shared" si="10"/>
        <v>EN EJECUCIÓN</v>
      </c>
      <c r="AZ174" s="55" t="str">
        <f>+IFERROR(VLOOKUP($M174,ACTIVIDADES!$B$9:$T$494,25,0),"")</f>
        <v/>
      </c>
      <c r="BA174" s="55" t="str">
        <f>+IFERROR(VLOOKUP($M174,ACTIVIDADES!$B$9:$T$494,26,0),"")</f>
        <v/>
      </c>
      <c r="BB174" s="55" t="str">
        <f>+IFERROR(VLOOKUP($M174,ACTIVIDADES!$B$9:$T$494,27,0),"")</f>
        <v/>
      </c>
      <c r="BC174" s="55" t="str">
        <f>+IFERROR(VLOOKUP($M174,ACTIVIDADES!$B$9:$T$494,28,0),"")</f>
        <v/>
      </c>
      <c r="BD174" s="55" t="str">
        <f>+IFERROR(VLOOKUP($M174,ACTIVIDADES!$B$9:$T$494,29,0),"")</f>
        <v/>
      </c>
      <c r="BE174" s="55" t="str">
        <f>+IFERROR(VLOOKUP($M174,ACTIVIDADES!$B$9:$T$494,30,0),"")</f>
        <v/>
      </c>
      <c r="BF174" s="58"/>
      <c r="BG174" s="58"/>
      <c r="BH174" s="59"/>
      <c r="BI174" s="59" t="s">
        <v>580</v>
      </c>
      <c r="BJ174" s="60" t="s">
        <v>3635</v>
      </c>
      <c r="BK174" s="61" t="s">
        <v>593</v>
      </c>
      <c r="BL174" s="62"/>
      <c r="BM174" s="55" t="str">
        <f>+IFERROR(VLOOKUP($M174,ACTIVIDADES!$B$9:$T$494,31,0),"")</f>
        <v/>
      </c>
      <c r="BN174" s="55" t="str">
        <f>+IFERROR(VLOOKUP($M174,ACTIVIDADES!$B$9:$T$494,32,0),"")</f>
        <v/>
      </c>
      <c r="BO174" s="55" t="str">
        <f>+IFERROR(VLOOKUP($M174,ACTIVIDADES!$B$9:$T$494,33,0),"")</f>
        <v/>
      </c>
      <c r="BP174" s="55" t="str">
        <f>+IFERROR(VLOOKUP($M174,ACTIVIDADES!$B$9:$T$494,34,0),"")</f>
        <v/>
      </c>
      <c r="BQ174" s="55" t="str">
        <f>+IFERROR(VLOOKUP($M174,ACTIVIDADES!$B$9:$T$494,35,0),"")</f>
        <v/>
      </c>
      <c r="BR174" s="55" t="str">
        <f>+IFERROR(VLOOKUP($M174,ACTIVIDADES!$B$9:$T$494,36,0),"")</f>
        <v/>
      </c>
      <c r="BS174" s="55" t="str">
        <f>+IFERROR(VLOOKUP($M174,ACTIVIDADES!$B$9:$T$494,37,0),"")</f>
        <v/>
      </c>
      <c r="BT174" s="58"/>
      <c r="BU174" s="58"/>
      <c r="BV174" s="59"/>
      <c r="BW174" s="59" t="s">
        <v>580</v>
      </c>
      <c r="BX174" s="60" t="s">
        <v>3635</v>
      </c>
      <c r="BY174" s="61" t="s">
        <v>593</v>
      </c>
      <c r="BZ174" s="62"/>
      <c r="CA174" s="7"/>
      <c r="CB174" s="7"/>
      <c r="CC174" s="7"/>
      <c r="CD174" s="7"/>
      <c r="CE174" s="7"/>
      <c r="CF174" s="7"/>
      <c r="CG174" s="7"/>
      <c r="CH174" s="7"/>
      <c r="CI174" s="7"/>
      <c r="CJ174" s="7"/>
      <c r="CK174" s="7"/>
      <c r="CL174" s="7"/>
      <c r="CM174" s="7"/>
      <c r="CN174" s="7"/>
      <c r="CO174" s="7"/>
      <c r="CP174" s="7"/>
      <c r="CQ174" s="7"/>
    </row>
    <row r="175" spans="1:95" customFormat="1" ht="93" customHeight="1" x14ac:dyDescent="0.35">
      <c r="A175" s="40">
        <f t="shared" si="11"/>
        <v>167</v>
      </c>
      <c r="B175" s="40" t="s">
        <v>521</v>
      </c>
      <c r="C175" s="40">
        <v>2023</v>
      </c>
      <c r="D175" s="40" t="s">
        <v>3734</v>
      </c>
      <c r="E175" s="323"/>
      <c r="F175" s="40" t="s">
        <v>960</v>
      </c>
      <c r="G175" s="40" t="s">
        <v>228</v>
      </c>
      <c r="H175" s="41" t="s">
        <v>4738</v>
      </c>
      <c r="I175" s="42"/>
      <c r="J175" s="43" t="s">
        <v>3895</v>
      </c>
      <c r="K175" s="43" t="s">
        <v>3895</v>
      </c>
      <c r="L175" s="44" t="s">
        <v>1153</v>
      </c>
      <c r="M175" s="45" t="s">
        <v>1345</v>
      </c>
      <c r="N175" s="46" t="s">
        <v>1346</v>
      </c>
      <c r="O175" s="45" t="s">
        <v>1347</v>
      </c>
      <c r="P175" s="45">
        <v>12</v>
      </c>
      <c r="Q175" s="47">
        <v>46023</v>
      </c>
      <c r="R175" s="47">
        <v>46357</v>
      </c>
      <c r="S175" s="48">
        <f t="shared" si="12"/>
        <v>49.5</v>
      </c>
      <c r="T175" s="45" t="s">
        <v>601</v>
      </c>
      <c r="U175" s="45"/>
      <c r="V175" s="49">
        <f>+IFERROR(VLOOKUP($M175,ACTIVIDADES!$B$9:$Q$494,10,0),"")</f>
        <v>0</v>
      </c>
      <c r="W175" s="50" t="str">
        <f>+IFERROR(VLOOKUP($M175,ACTIVIDADES!$B$9:$Q$494,11,0)," ")</f>
        <v>Se informaron alertas mensuales a través de correo electrónico a los líderes de procesos</v>
      </c>
      <c r="X175" s="51" t="str">
        <f>+IFERROR(VLOOKUP($M175,ACTIVIDADES!$B$9:$Q$494,12,0),"")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175" s="52">
        <f>+IFERROR(VLOOKUP($M175,ACTIVIDADES!$B$9:$Q$494,13,0),"")</f>
        <v>46153</v>
      </c>
      <c r="Z175" s="53" t="str">
        <f>+IFERROR(VLOOKUP($M175,ACTIVIDADES!$B$9:$Q$494,14,0),"")</f>
        <v>Se evidencian reportes del primer trimestre del año</v>
      </c>
      <c r="AA175" s="49">
        <f>+IFERROR(VLOOKUP($M175,ACTIVIDADES!$B$9:$Q$494,15,0),"")</f>
        <v>0.25</v>
      </c>
      <c r="AB175" s="54" t="str">
        <f>+IFERROR(VLOOKUP($M175,ACTIVIDADES!$B$9:$Q$494,16,0),"")</f>
        <v>EJECUCIÓN</v>
      </c>
      <c r="AC175" s="144">
        <v>46157</v>
      </c>
      <c r="AD175" s="30">
        <v>0.25</v>
      </c>
      <c r="AE175" s="30" t="s">
        <v>5786</v>
      </c>
      <c r="AF175" s="29" t="s">
        <v>4</v>
      </c>
      <c r="AG175" s="29" t="s">
        <v>3737</v>
      </c>
      <c r="AH175" s="29" t="s">
        <v>3737</v>
      </c>
      <c r="AI175" s="29" t="s">
        <v>3737</v>
      </c>
      <c r="AJ175" s="55">
        <f>+IFERROR(VLOOKUP($M175,ACTIVIDADES!$B$9:$T$494,17,0),"")</f>
        <v>0.25</v>
      </c>
      <c r="AK175" s="80" t="str">
        <f>+IFERROR(VLOOKUP($M175,ACTIVIDADES!$B$9:$T$494,18,0),"")</f>
        <v>Se informaron alertas mensuales a través de correo electrónico a los líderes de procesos</v>
      </c>
      <c r="AL175" s="80" t="str">
        <f>+IFERROR(VLOOKUP($M175,ACTIVIDADES!$B$9:$T$494,19,0),"")</f>
        <v>EVIDENCIAS SEGUNDO TRIMESTRE 2026 PLAN MEJORA</v>
      </c>
      <c r="AM175" s="55">
        <f>+IFERROR(VLOOKUP($M175,ACTIVIDADES!$B$9:$X$495,20,0),0)</f>
        <v>46214</v>
      </c>
      <c r="AN175" s="55" t="str">
        <f>+IFERROR(VLOOKUP($M175,ACTIVIDADES!$B$9:$X$495,21,0),0)</f>
        <v>Se adjuntan las evidencias de alertas del segundo trimestre.</v>
      </c>
      <c r="AO175" s="55">
        <f>+IFERROR(VLOOKUP($M175,ACTIVIDADES!$B$9:$X$495,22,0),0)</f>
        <v>0.5</v>
      </c>
      <c r="AP175" s="145" t="str">
        <f>+IFERROR(VLOOKUP($M175,ACTIVIDADES!$B$9:$X$495,23,0),0)</f>
        <v>EN EJECUCIÓN</v>
      </c>
      <c r="AQ175" s="88">
        <v>46230</v>
      </c>
      <c r="AR175" s="55">
        <v>0.5</v>
      </c>
      <c r="AS175" s="57" t="s">
        <v>3835</v>
      </c>
      <c r="AT175" s="29" t="s">
        <v>4</v>
      </c>
      <c r="AU175" s="57" t="s">
        <v>3639</v>
      </c>
      <c r="AV175" s="193" t="s">
        <v>3639</v>
      </c>
      <c r="AW175" s="193" t="s">
        <v>3639</v>
      </c>
      <c r="AX175" s="57" t="s">
        <v>3739</v>
      </c>
      <c r="AY175" s="176" t="str">
        <f t="shared" si="10"/>
        <v>EN EJECUCIÓN</v>
      </c>
      <c r="AZ175" s="55" t="str">
        <f>+IFERROR(VLOOKUP($M175,ACTIVIDADES!$B$9:$T$494,25,0),"")</f>
        <v/>
      </c>
      <c r="BA175" s="55" t="str">
        <f>+IFERROR(VLOOKUP($M175,ACTIVIDADES!$B$9:$T$494,26,0),"")</f>
        <v/>
      </c>
      <c r="BB175" s="55" t="str">
        <f>+IFERROR(VLOOKUP($M175,ACTIVIDADES!$B$9:$T$494,27,0),"")</f>
        <v/>
      </c>
      <c r="BC175" s="55" t="str">
        <f>+IFERROR(VLOOKUP($M175,ACTIVIDADES!$B$9:$T$494,28,0),"")</f>
        <v/>
      </c>
      <c r="BD175" s="55" t="str">
        <f>+IFERROR(VLOOKUP($M175,ACTIVIDADES!$B$9:$T$494,29,0),"")</f>
        <v/>
      </c>
      <c r="BE175" s="55" t="str">
        <f>+IFERROR(VLOOKUP($M175,ACTIVIDADES!$B$9:$T$494,30,0),"")</f>
        <v/>
      </c>
      <c r="BF175" s="58"/>
      <c r="BG175" s="58"/>
      <c r="BH175" s="59"/>
      <c r="BI175" s="59" t="s">
        <v>580</v>
      </c>
      <c r="BJ175" s="60" t="s">
        <v>3635</v>
      </c>
      <c r="BK175" s="61" t="s">
        <v>593</v>
      </c>
      <c r="BL175" s="62"/>
      <c r="BM175" s="55" t="str">
        <f>+IFERROR(VLOOKUP($M175,ACTIVIDADES!$B$9:$T$494,31,0),"")</f>
        <v/>
      </c>
      <c r="BN175" s="55" t="str">
        <f>+IFERROR(VLOOKUP($M175,ACTIVIDADES!$B$9:$T$494,32,0),"")</f>
        <v/>
      </c>
      <c r="BO175" s="55" t="str">
        <f>+IFERROR(VLOOKUP($M175,ACTIVIDADES!$B$9:$T$494,33,0),"")</f>
        <v/>
      </c>
      <c r="BP175" s="55" t="str">
        <f>+IFERROR(VLOOKUP($M175,ACTIVIDADES!$B$9:$T$494,34,0),"")</f>
        <v/>
      </c>
      <c r="BQ175" s="55" t="str">
        <f>+IFERROR(VLOOKUP($M175,ACTIVIDADES!$B$9:$T$494,35,0),"")</f>
        <v/>
      </c>
      <c r="BR175" s="55" t="str">
        <f>+IFERROR(VLOOKUP($M175,ACTIVIDADES!$B$9:$T$494,36,0),"")</f>
        <v/>
      </c>
      <c r="BS175" s="55" t="str">
        <f>+IFERROR(VLOOKUP($M175,ACTIVIDADES!$B$9:$T$494,37,0),"")</f>
        <v/>
      </c>
      <c r="BT175" s="58"/>
      <c r="BU175" s="58"/>
      <c r="BV175" s="59"/>
      <c r="BW175" s="59" t="s">
        <v>580</v>
      </c>
      <c r="BX175" s="60" t="s">
        <v>3635</v>
      </c>
      <c r="BY175" s="61" t="s">
        <v>593</v>
      </c>
      <c r="BZ175" s="62"/>
      <c r="CA175" s="7"/>
      <c r="CB175" s="7"/>
      <c r="CC175" s="7"/>
      <c r="CD175" s="7"/>
      <c r="CE175" s="7"/>
      <c r="CF175" s="7"/>
      <c r="CG175" s="7"/>
      <c r="CH175" s="7"/>
      <c r="CI175" s="7"/>
      <c r="CJ175" s="7"/>
      <c r="CK175" s="7"/>
      <c r="CL175" s="7"/>
      <c r="CM175" s="7"/>
      <c r="CN175" s="7"/>
      <c r="CO175" s="7"/>
      <c r="CP175" s="7"/>
      <c r="CQ175" s="7"/>
    </row>
    <row r="176" spans="1:95" customFormat="1" ht="93" customHeight="1" x14ac:dyDescent="0.35">
      <c r="A176" s="40">
        <f t="shared" si="11"/>
        <v>168</v>
      </c>
      <c r="B176" s="40" t="s">
        <v>521</v>
      </c>
      <c r="C176" s="40">
        <v>2023</v>
      </c>
      <c r="D176" s="40" t="s">
        <v>3734</v>
      </c>
      <c r="E176" s="323"/>
      <c r="F176" s="40" t="s">
        <v>960</v>
      </c>
      <c r="G176" s="40" t="s">
        <v>228</v>
      </c>
      <c r="H176" s="41" t="s">
        <v>4738</v>
      </c>
      <c r="I176" s="42" t="s">
        <v>3643</v>
      </c>
      <c r="J176" s="43" t="s">
        <v>3896</v>
      </c>
      <c r="K176" s="43" t="s">
        <v>3896</v>
      </c>
      <c r="L176" s="44" t="s">
        <v>1153</v>
      </c>
      <c r="M176" s="63" t="s">
        <v>1408</v>
      </c>
      <c r="N176" s="64" t="s">
        <v>1409</v>
      </c>
      <c r="O176" s="63" t="s">
        <v>1410</v>
      </c>
      <c r="P176" s="63">
        <v>1</v>
      </c>
      <c r="Q176" s="65">
        <v>45048</v>
      </c>
      <c r="R176" s="65">
        <v>45077</v>
      </c>
      <c r="S176" s="66">
        <f t="shared" si="12"/>
        <v>4.3500000000000005</v>
      </c>
      <c r="T176" s="63" t="s">
        <v>601</v>
      </c>
      <c r="U176" s="63"/>
      <c r="V176" s="49">
        <f>+IFERROR(VLOOKUP($M176,ACTIVIDADES!$B$9:$Q$494,10,0),"")</f>
        <v>0</v>
      </c>
      <c r="W176" s="50" t="str">
        <f>+IFERROR(VLOOKUP($M176,ACTIVIDADES!$B$9:$Q$494,11,0)," ")</f>
        <v>En la vigencia 2025 se realizó el plan de choque</v>
      </c>
      <c r="X176" s="51" t="str">
        <f>+IFERROR(VLOOKUP($M176,ACTIVIDADES!$B$9:$Q$494,12,0),"")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176" s="52">
        <f>+IFERROR(VLOOKUP($M176,ACTIVIDADES!$B$9:$Q$494,13,0),"")</f>
        <v>46153</v>
      </c>
      <c r="Z176" s="53" t="str">
        <f>+IFERROR(VLOOKUP($M176,ACTIVIDADES!$B$9:$Q$494,14,0),"")</f>
        <v>Se incluye un correo electronico con reporte. No obstante, no es claro cual fue el plan de choque planteado</v>
      </c>
      <c r="AA176" s="49">
        <f>+IFERROR(VLOOKUP($M176,ACTIVIDADES!$B$9:$Q$494,15,0),"")</f>
        <v>0</v>
      </c>
      <c r="AB176" s="54" t="str">
        <f>+IFERROR(VLOOKUP($M176,ACTIVIDADES!$B$9:$Q$494,16,0),"")</f>
        <v>EJECUCIÓN</v>
      </c>
      <c r="AC176" s="144">
        <v>46157</v>
      </c>
      <c r="AD176" s="29">
        <v>0</v>
      </c>
      <c r="AE176" s="29" t="s">
        <v>3741</v>
      </c>
      <c r="AF176" s="29" t="s">
        <v>581</v>
      </c>
      <c r="AG176" s="29" t="s">
        <v>3737</v>
      </c>
      <c r="AH176" s="29" t="s">
        <v>3737</v>
      </c>
      <c r="AI176" s="29" t="s">
        <v>3737</v>
      </c>
      <c r="AJ176" s="55">
        <f>+IFERROR(VLOOKUP($M176,ACTIVIDADES!$B$9:$T$494,17,0),"")</f>
        <v>0.25</v>
      </c>
      <c r="AK176" s="80" t="str">
        <f>+IFERROR(VLOOKUP($M176,ACTIVIDADES!$B$9:$T$494,18,0),"")</f>
        <v>Desde el proceso de atención al usuario se ha informado a la Alta dirección de los PQRSD acumuladas que están sin responder para que se puedan dar las directrices que correspondan en un plan de choque</v>
      </c>
      <c r="AL176" s="80" t="str">
        <f>+IFERROR(VLOOKUP($M176,ACTIVIDADES!$B$9:$T$494,19,0),"")</f>
        <v>EVIDENCIAS SEGUNDO TRIMESTRE 2026 PLAN MEJORA</v>
      </c>
      <c r="AM176" s="55">
        <f>+IFERROR(VLOOKUP($M176,ACTIVIDADES!$B$9:$X$495,20,0),0)</f>
        <v>46214</v>
      </c>
      <c r="AN176" s="55" t="str">
        <f>+IFERROR(VLOOKUP($M176,ACTIVIDADES!$B$9:$X$495,21,0),0)</f>
        <v>Se está incluyendo en comité directivo alertas de seguimiento a PQRSD</v>
      </c>
      <c r="AO176" s="55">
        <f>+IFERROR(VLOOKUP($M176,ACTIVIDADES!$B$9:$X$495,22,0),0)</f>
        <v>0.5</v>
      </c>
      <c r="AP176" s="145" t="str">
        <f>+IFERROR(VLOOKUP($M176,ACTIVIDADES!$B$9:$X$495,23,0),0)</f>
        <v>EN EJECUCIÓN</v>
      </c>
      <c r="AQ176" s="88">
        <v>46230</v>
      </c>
      <c r="AR176" s="55">
        <v>0.5</v>
      </c>
      <c r="AS176" s="57" t="s">
        <v>3897</v>
      </c>
      <c r="AT176" s="29" t="s">
        <v>4</v>
      </c>
      <c r="AU176" s="57" t="s">
        <v>3639</v>
      </c>
      <c r="AV176" s="193" t="s">
        <v>3639</v>
      </c>
      <c r="AW176" s="193" t="s">
        <v>3639</v>
      </c>
      <c r="AX176" s="57" t="s">
        <v>3739</v>
      </c>
      <c r="AY176" s="176" t="str">
        <f t="shared" si="10"/>
        <v>EN EJECUCIÓN</v>
      </c>
      <c r="AZ176" s="55" t="str">
        <f>+IFERROR(VLOOKUP($M176,ACTIVIDADES!$B$9:$T$494,25,0),"")</f>
        <v/>
      </c>
      <c r="BA176" s="55" t="str">
        <f>+IFERROR(VLOOKUP($M176,ACTIVIDADES!$B$9:$T$494,26,0),"")</f>
        <v/>
      </c>
      <c r="BB176" s="55" t="str">
        <f>+IFERROR(VLOOKUP($M176,ACTIVIDADES!$B$9:$T$494,27,0),"")</f>
        <v/>
      </c>
      <c r="BC176" s="55" t="str">
        <f>+IFERROR(VLOOKUP($M176,ACTIVIDADES!$B$9:$T$494,28,0),"")</f>
        <v/>
      </c>
      <c r="BD176" s="55" t="str">
        <f>+IFERROR(VLOOKUP($M176,ACTIVIDADES!$B$9:$T$494,29,0),"")</f>
        <v/>
      </c>
      <c r="BE176" s="55" t="str">
        <f>+IFERROR(VLOOKUP($M176,ACTIVIDADES!$B$9:$T$494,30,0),"")</f>
        <v/>
      </c>
      <c r="BF176" s="58"/>
      <c r="BG176" s="58"/>
      <c r="BH176" s="59"/>
      <c r="BI176" s="59" t="s">
        <v>580</v>
      </c>
      <c r="BJ176" s="60" t="s">
        <v>3635</v>
      </c>
      <c r="BK176" s="61" t="s">
        <v>593</v>
      </c>
      <c r="BL176" s="62"/>
      <c r="BM176" s="55" t="str">
        <f>+IFERROR(VLOOKUP($M176,ACTIVIDADES!$B$9:$T$494,31,0),"")</f>
        <v/>
      </c>
      <c r="BN176" s="55" t="str">
        <f>+IFERROR(VLOOKUP($M176,ACTIVIDADES!$B$9:$T$494,32,0),"")</f>
        <v/>
      </c>
      <c r="BO176" s="55" t="str">
        <f>+IFERROR(VLOOKUP($M176,ACTIVIDADES!$B$9:$T$494,33,0),"")</f>
        <v/>
      </c>
      <c r="BP176" s="55" t="str">
        <f>+IFERROR(VLOOKUP($M176,ACTIVIDADES!$B$9:$T$494,34,0),"")</f>
        <v/>
      </c>
      <c r="BQ176" s="55" t="str">
        <f>+IFERROR(VLOOKUP($M176,ACTIVIDADES!$B$9:$T$494,35,0),"")</f>
        <v/>
      </c>
      <c r="BR176" s="55" t="str">
        <f>+IFERROR(VLOOKUP($M176,ACTIVIDADES!$B$9:$T$494,36,0),"")</f>
        <v/>
      </c>
      <c r="BS176" s="55" t="str">
        <f>+IFERROR(VLOOKUP($M176,ACTIVIDADES!$B$9:$T$494,37,0),"")</f>
        <v/>
      </c>
      <c r="BT176" s="58"/>
      <c r="BU176" s="58"/>
      <c r="BV176" s="59"/>
      <c r="BW176" s="59" t="s">
        <v>580</v>
      </c>
      <c r="BX176" s="60" t="s">
        <v>3635</v>
      </c>
      <c r="BY176" s="61" t="s">
        <v>593</v>
      </c>
      <c r="BZ176" s="62"/>
      <c r="CA176" s="7"/>
      <c r="CB176" s="7"/>
      <c r="CC176" s="7"/>
      <c r="CD176" s="7"/>
      <c r="CE176" s="7"/>
      <c r="CF176" s="7"/>
      <c r="CG176" s="7"/>
      <c r="CH176" s="7"/>
      <c r="CI176" s="7"/>
      <c r="CJ176" s="7"/>
      <c r="CK176" s="7"/>
      <c r="CL176" s="7"/>
      <c r="CM176" s="7"/>
      <c r="CN176" s="7"/>
      <c r="CO176" s="7"/>
      <c r="CP176" s="7"/>
      <c r="CQ176" s="7"/>
    </row>
    <row r="177" spans="1:95" customFormat="1" ht="93" customHeight="1" x14ac:dyDescent="0.35">
      <c r="A177" s="40">
        <f t="shared" si="11"/>
        <v>169</v>
      </c>
      <c r="B177" s="40" t="s">
        <v>521</v>
      </c>
      <c r="C177" s="40">
        <v>2023</v>
      </c>
      <c r="D177" s="40" t="s">
        <v>3734</v>
      </c>
      <c r="E177" s="323"/>
      <c r="F177" s="40" t="s">
        <v>958</v>
      </c>
      <c r="G177" s="40" t="s">
        <v>228</v>
      </c>
      <c r="H177" s="41" t="s">
        <v>4739</v>
      </c>
      <c r="I177" s="42"/>
      <c r="J177" s="43" t="s">
        <v>3895</v>
      </c>
      <c r="K177" s="43" t="s">
        <v>3895</v>
      </c>
      <c r="L177" s="44" t="s">
        <v>1153</v>
      </c>
      <c r="M177" s="45" t="s">
        <v>1345</v>
      </c>
      <c r="N177" s="46" t="s">
        <v>1346</v>
      </c>
      <c r="O177" s="45" t="s">
        <v>1347</v>
      </c>
      <c r="P177" s="45">
        <v>12</v>
      </c>
      <c r="Q177" s="47">
        <v>46023</v>
      </c>
      <c r="R177" s="47">
        <v>46357</v>
      </c>
      <c r="S177" s="48">
        <f t="shared" si="12"/>
        <v>49.5</v>
      </c>
      <c r="T177" s="45" t="s">
        <v>601</v>
      </c>
      <c r="U177" s="45"/>
      <c r="V177" s="49">
        <f>+IFERROR(VLOOKUP($M177,ACTIVIDADES!$B$9:$Q$494,10,0),"")</f>
        <v>0</v>
      </c>
      <c r="W177" s="50" t="str">
        <f>+IFERROR(VLOOKUP($M177,ACTIVIDADES!$B$9:$Q$494,11,0)," ")</f>
        <v>Se informaron alertas mensuales a través de correo electrónico a los líderes de procesos</v>
      </c>
      <c r="X177" s="51" t="str">
        <f>+IFERROR(VLOOKUP($M177,ACTIVIDADES!$B$9:$Q$494,12,0),"")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177" s="52">
        <f>+IFERROR(VLOOKUP($M177,ACTIVIDADES!$B$9:$Q$494,13,0),"")</f>
        <v>46153</v>
      </c>
      <c r="Z177" s="53" t="str">
        <f>+IFERROR(VLOOKUP($M177,ACTIVIDADES!$B$9:$Q$494,14,0),"")</f>
        <v>Se evidencian reportes del primer trimestre del año</v>
      </c>
      <c r="AA177" s="49">
        <f>+IFERROR(VLOOKUP($M177,ACTIVIDADES!$B$9:$Q$494,15,0),"")</f>
        <v>0.25</v>
      </c>
      <c r="AB177" s="54" t="str">
        <f>+IFERROR(VLOOKUP($M177,ACTIVIDADES!$B$9:$Q$494,16,0),"")</f>
        <v>EJECUCIÓN</v>
      </c>
      <c r="AC177" s="144">
        <v>46157</v>
      </c>
      <c r="AD177" s="30">
        <v>0.25</v>
      </c>
      <c r="AE177" s="30" t="s">
        <v>5786</v>
      </c>
      <c r="AF177" s="29" t="s">
        <v>4</v>
      </c>
      <c r="AG177" s="29" t="s">
        <v>3737</v>
      </c>
      <c r="AH177" s="29" t="s">
        <v>3737</v>
      </c>
      <c r="AI177" s="29" t="s">
        <v>3737</v>
      </c>
      <c r="AJ177" s="55">
        <f>+IFERROR(VLOOKUP($M177,ACTIVIDADES!$B$9:$T$494,17,0),"")</f>
        <v>0.25</v>
      </c>
      <c r="AK177" s="80" t="str">
        <f>+IFERROR(VLOOKUP($M177,ACTIVIDADES!$B$9:$T$494,18,0),"")</f>
        <v>Se informaron alertas mensuales a través de correo electrónico a los líderes de procesos</v>
      </c>
      <c r="AL177" s="80" t="str">
        <f>+IFERROR(VLOOKUP($M177,ACTIVIDADES!$B$9:$T$494,19,0),"")</f>
        <v>EVIDENCIAS SEGUNDO TRIMESTRE 2026 PLAN MEJORA</v>
      </c>
      <c r="AM177" s="55">
        <f>+IFERROR(VLOOKUP($M177,ACTIVIDADES!$B$9:$X$495,20,0),0)</f>
        <v>46214</v>
      </c>
      <c r="AN177" s="55" t="str">
        <f>+IFERROR(VLOOKUP($M177,ACTIVIDADES!$B$9:$X$495,21,0),0)</f>
        <v>Se adjuntan las evidencias de alertas del segundo trimestre.</v>
      </c>
      <c r="AO177" s="55">
        <f>+IFERROR(VLOOKUP($M177,ACTIVIDADES!$B$9:$X$495,22,0),0)</f>
        <v>0.5</v>
      </c>
      <c r="AP177" s="145" t="str">
        <f>+IFERROR(VLOOKUP($M177,ACTIVIDADES!$B$9:$X$495,23,0),0)</f>
        <v>EN EJECUCIÓN</v>
      </c>
      <c r="AQ177" s="88">
        <v>46230</v>
      </c>
      <c r="AR177" s="55">
        <v>0.5</v>
      </c>
      <c r="AS177" s="57" t="s">
        <v>3835</v>
      </c>
      <c r="AT177" s="29" t="s">
        <v>4</v>
      </c>
      <c r="AU177" s="57" t="s">
        <v>3639</v>
      </c>
      <c r="AV177" s="193" t="s">
        <v>3639</v>
      </c>
      <c r="AW177" s="193" t="s">
        <v>3639</v>
      </c>
      <c r="AX177" s="57" t="s">
        <v>3739</v>
      </c>
      <c r="AY177" s="176" t="str">
        <f t="shared" si="10"/>
        <v>EN EJECUCIÓN</v>
      </c>
      <c r="AZ177" s="55" t="str">
        <f>+IFERROR(VLOOKUP($M177,ACTIVIDADES!$B$9:$T$494,25,0),"")</f>
        <v/>
      </c>
      <c r="BA177" s="55" t="str">
        <f>+IFERROR(VLOOKUP($M177,ACTIVIDADES!$B$9:$T$494,26,0),"")</f>
        <v/>
      </c>
      <c r="BB177" s="55" t="str">
        <f>+IFERROR(VLOOKUP($M177,ACTIVIDADES!$B$9:$T$494,27,0),"")</f>
        <v/>
      </c>
      <c r="BC177" s="55" t="str">
        <f>+IFERROR(VLOOKUP($M177,ACTIVIDADES!$B$9:$T$494,28,0),"")</f>
        <v/>
      </c>
      <c r="BD177" s="55" t="str">
        <f>+IFERROR(VLOOKUP($M177,ACTIVIDADES!$B$9:$T$494,29,0),"")</f>
        <v/>
      </c>
      <c r="BE177" s="55" t="str">
        <f>+IFERROR(VLOOKUP($M177,ACTIVIDADES!$B$9:$T$494,30,0),"")</f>
        <v/>
      </c>
      <c r="BF177" s="58"/>
      <c r="BG177" s="58"/>
      <c r="BH177" s="59"/>
      <c r="BI177" s="59" t="s">
        <v>580</v>
      </c>
      <c r="BJ177" s="60" t="s">
        <v>3635</v>
      </c>
      <c r="BK177" s="61" t="s">
        <v>593</v>
      </c>
      <c r="BL177" s="62"/>
      <c r="BM177" s="55" t="str">
        <f>+IFERROR(VLOOKUP($M177,ACTIVIDADES!$B$9:$T$494,31,0),"")</f>
        <v/>
      </c>
      <c r="BN177" s="55" t="str">
        <f>+IFERROR(VLOOKUP($M177,ACTIVIDADES!$B$9:$T$494,32,0),"")</f>
        <v/>
      </c>
      <c r="BO177" s="55" t="str">
        <f>+IFERROR(VLOOKUP($M177,ACTIVIDADES!$B$9:$T$494,33,0),"")</f>
        <v/>
      </c>
      <c r="BP177" s="55" t="str">
        <f>+IFERROR(VLOOKUP($M177,ACTIVIDADES!$B$9:$T$494,34,0),"")</f>
        <v/>
      </c>
      <c r="BQ177" s="55" t="str">
        <f>+IFERROR(VLOOKUP($M177,ACTIVIDADES!$B$9:$T$494,35,0),"")</f>
        <v/>
      </c>
      <c r="BR177" s="55" t="str">
        <f>+IFERROR(VLOOKUP($M177,ACTIVIDADES!$B$9:$T$494,36,0),"")</f>
        <v/>
      </c>
      <c r="BS177" s="55" t="str">
        <f>+IFERROR(VLOOKUP($M177,ACTIVIDADES!$B$9:$T$494,37,0),"")</f>
        <v/>
      </c>
      <c r="BT177" s="58"/>
      <c r="BU177" s="58"/>
      <c r="BV177" s="59"/>
      <c r="BW177" s="59" t="s">
        <v>580</v>
      </c>
      <c r="BX177" s="60" t="s">
        <v>3635</v>
      </c>
      <c r="BY177" s="61" t="s">
        <v>593</v>
      </c>
      <c r="BZ177" s="62"/>
      <c r="CA177" s="7"/>
      <c r="CB177" s="7"/>
      <c r="CC177" s="7"/>
      <c r="CD177" s="7"/>
      <c r="CE177" s="7"/>
      <c r="CF177" s="7"/>
      <c r="CG177" s="7"/>
      <c r="CH177" s="7"/>
      <c r="CI177" s="7"/>
      <c r="CJ177" s="7"/>
      <c r="CK177" s="7"/>
      <c r="CL177" s="7"/>
      <c r="CM177" s="7"/>
      <c r="CN177" s="7"/>
      <c r="CO177" s="7"/>
      <c r="CP177" s="7"/>
      <c r="CQ177" s="7"/>
    </row>
    <row r="178" spans="1:95" customFormat="1" ht="93" customHeight="1" x14ac:dyDescent="0.35">
      <c r="A178" s="40">
        <f t="shared" si="11"/>
        <v>170</v>
      </c>
      <c r="B178" s="40" t="s">
        <v>521</v>
      </c>
      <c r="C178" s="40">
        <v>2023</v>
      </c>
      <c r="D178" s="40" t="s">
        <v>3734</v>
      </c>
      <c r="E178" s="323"/>
      <c r="F178" s="40" t="s">
        <v>958</v>
      </c>
      <c r="G178" s="40" t="s">
        <v>228</v>
      </c>
      <c r="H178" s="42" t="s">
        <v>4739</v>
      </c>
      <c r="I178" s="42" t="s">
        <v>3643</v>
      </c>
      <c r="J178" s="40" t="s">
        <v>3896</v>
      </c>
      <c r="K178" s="40" t="s">
        <v>3896</v>
      </c>
      <c r="L178" s="44" t="s">
        <v>1153</v>
      </c>
      <c r="M178" s="45" t="s">
        <v>1370</v>
      </c>
      <c r="N178" s="45" t="s">
        <v>5486</v>
      </c>
      <c r="O178" s="45" t="s">
        <v>1372</v>
      </c>
      <c r="P178" s="45">
        <v>1</v>
      </c>
      <c r="Q178" s="47">
        <v>46023</v>
      </c>
      <c r="R178" s="47">
        <v>46387</v>
      </c>
      <c r="S178" s="48">
        <f t="shared" si="12"/>
        <v>54</v>
      </c>
      <c r="T178" s="45" t="s">
        <v>601</v>
      </c>
      <c r="U178" s="45"/>
      <c r="V178" s="49">
        <f>+IFERROR(VLOOKUP($M178,ACTIVIDADES!$B$9:$Q$494,10,0),"")</f>
        <v>1</v>
      </c>
      <c r="W178" s="61" t="str">
        <f>+IFERROR(VLOOKUP($M178,ACTIVIDADES!$B$9:$Q$494,11,0)," ")</f>
        <v>El procedimiento mencionado se actualizó en la vigencia 2025</v>
      </c>
      <c r="X178" s="51" t="str">
        <f>+IFERROR(VLOOKUP($M178,ACTIVIDADES!$B$9:$Q$494,12,0),"")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178" s="52">
        <f>+IFERROR(VLOOKUP($M178,ACTIVIDADES!$B$9:$Q$494,13,0),"")</f>
        <v>46153</v>
      </c>
      <c r="Z178" s="49" t="str">
        <f>+IFERROR(VLOOKUP($M178,ACTIVIDADES!$B$9:$Q$494,14,0),"")</f>
        <v>Procedimiento se encuentra actualizado y socializado con los requerimientos establecidos en la descripción del hallazgo. Se identifica la politica 5,64</v>
      </c>
      <c r="AA178" s="49">
        <f>+IFERROR(VLOOKUP($M178,ACTIVIDADES!$B$9:$Q$494,15,0),"")</f>
        <v>1</v>
      </c>
      <c r="AB178" s="54" t="str">
        <f>+IFERROR(VLOOKUP($M178,ACTIVIDADES!$B$9:$Q$494,16,0),"")</f>
        <v>CUMPLIDO</v>
      </c>
      <c r="AC178" s="144">
        <v>46157</v>
      </c>
      <c r="AD178" s="30">
        <v>1</v>
      </c>
      <c r="AE178" s="30" t="s">
        <v>3836</v>
      </c>
      <c r="AF178" s="29" t="s">
        <v>579</v>
      </c>
      <c r="AG178" s="29" t="s">
        <v>3737</v>
      </c>
      <c r="AH178" s="29" t="s">
        <v>593</v>
      </c>
      <c r="AI178" s="29" t="s">
        <v>3752</v>
      </c>
      <c r="AJ178" s="55">
        <f>+IFERROR(VLOOKUP($M178,ACTIVIDADES!$B$9:$T$494,17,0),"")</f>
        <v>1</v>
      </c>
      <c r="AK178" s="80" t="str">
        <f>+IFERROR(VLOOKUP($M178,ACTIVIDADES!$B$9:$T$494,18,0),"")</f>
        <v>El procedimiento mencionado se actualizó en la vigencia 2025</v>
      </c>
      <c r="AL178" s="80">
        <f>+IFERROR(VLOOKUP($M178,ACTIVIDADES!$B$9:$T$494,19,0),"")</f>
        <v>0</v>
      </c>
      <c r="AM178" s="55">
        <f>+IFERROR(VLOOKUP($M178,ACTIVIDADES!$B$9:$X$495,20,0),0)</f>
        <v>46214</v>
      </c>
      <c r="AN178" s="55" t="str">
        <f>+IFERROR(VLOOKUP($M178,ACTIVIDADES!$B$9:$X$495,21,0),0)</f>
        <v>Accion con cumplimiento reportado</v>
      </c>
      <c r="AO178" s="55">
        <f>+IFERROR(VLOOKUP($M178,ACTIVIDADES!$B$9:$X$495,22,0),0)</f>
        <v>1</v>
      </c>
      <c r="AP178" s="150" t="str">
        <f>+IFERROR(VLOOKUP($M178,ACTIVIDADES!$B$9:$X$495,23,0),0)</f>
        <v>CUMPLIDO</v>
      </c>
      <c r="AQ178" s="88">
        <v>46230</v>
      </c>
      <c r="AR178" s="55">
        <v>1</v>
      </c>
      <c r="AS178" s="57" t="s">
        <v>3836</v>
      </c>
      <c r="AT178" s="29" t="s">
        <v>579</v>
      </c>
      <c r="AU178" s="57" t="s">
        <v>3639</v>
      </c>
      <c r="AV178" s="193" t="s">
        <v>3639</v>
      </c>
      <c r="AW178" s="193" t="s">
        <v>3639</v>
      </c>
      <c r="AX178" s="193" t="s">
        <v>3739</v>
      </c>
      <c r="AY178" s="176" t="str">
        <f t="shared" si="10"/>
        <v>CUMPLIDAS</v>
      </c>
      <c r="AZ178" s="55" t="str">
        <f>+IFERROR(VLOOKUP($M178,ACTIVIDADES!$B$9:$T$494,25,0),"")</f>
        <v/>
      </c>
      <c r="BA178" s="55" t="str">
        <f>+IFERROR(VLOOKUP($M178,ACTIVIDADES!$B$9:$T$494,26,0),"")</f>
        <v/>
      </c>
      <c r="BB178" s="55" t="str">
        <f>+IFERROR(VLOOKUP($M178,ACTIVIDADES!$B$9:$T$494,27,0),"")</f>
        <v/>
      </c>
      <c r="BC178" s="55" t="str">
        <f>+IFERROR(VLOOKUP($M178,ACTIVIDADES!$B$9:$T$494,28,0),"")</f>
        <v/>
      </c>
      <c r="BD178" s="55" t="str">
        <f>+IFERROR(VLOOKUP($M178,ACTIVIDADES!$B$9:$T$494,29,0),"")</f>
        <v/>
      </c>
      <c r="BE178" s="55" t="str">
        <f>+IFERROR(VLOOKUP($M178,ACTIVIDADES!$B$9:$T$494,30,0),"")</f>
        <v/>
      </c>
      <c r="BF178" s="58"/>
      <c r="BG178" s="58"/>
      <c r="BH178" s="59"/>
      <c r="BI178" s="59" t="s">
        <v>580</v>
      </c>
      <c r="BJ178" s="60" t="s">
        <v>3635</v>
      </c>
      <c r="BK178" s="61" t="s">
        <v>593</v>
      </c>
      <c r="BL178" s="62"/>
      <c r="BM178" s="55" t="str">
        <f>+IFERROR(VLOOKUP($M178,ACTIVIDADES!$B$9:$T$494,31,0),"")</f>
        <v/>
      </c>
      <c r="BN178" s="55" t="str">
        <f>+IFERROR(VLOOKUP($M178,ACTIVIDADES!$B$9:$T$494,32,0),"")</f>
        <v/>
      </c>
      <c r="BO178" s="55" t="str">
        <f>+IFERROR(VLOOKUP($M178,ACTIVIDADES!$B$9:$T$494,33,0),"")</f>
        <v/>
      </c>
      <c r="BP178" s="55" t="str">
        <f>+IFERROR(VLOOKUP($M178,ACTIVIDADES!$B$9:$T$494,34,0),"")</f>
        <v/>
      </c>
      <c r="BQ178" s="55" t="str">
        <f>+IFERROR(VLOOKUP($M178,ACTIVIDADES!$B$9:$T$494,35,0),"")</f>
        <v/>
      </c>
      <c r="BR178" s="55" t="str">
        <f>+IFERROR(VLOOKUP($M178,ACTIVIDADES!$B$9:$T$494,36,0),"")</f>
        <v/>
      </c>
      <c r="BS178" s="55" t="str">
        <f>+IFERROR(VLOOKUP($M178,ACTIVIDADES!$B$9:$T$494,37,0),"")</f>
        <v/>
      </c>
      <c r="BT178" s="58"/>
      <c r="BU178" s="58"/>
      <c r="BV178" s="59"/>
      <c r="BW178" s="59" t="s">
        <v>580</v>
      </c>
      <c r="BX178" s="60" t="s">
        <v>3635</v>
      </c>
      <c r="BY178" s="61" t="s">
        <v>593</v>
      </c>
      <c r="BZ178" s="62"/>
      <c r="CA178" s="9"/>
      <c r="CB178" s="9"/>
      <c r="CC178" s="9"/>
      <c r="CD178" s="9"/>
      <c r="CE178" s="9"/>
      <c r="CF178" s="9"/>
      <c r="CG178" s="9"/>
      <c r="CH178" s="9"/>
      <c r="CI178" s="9"/>
      <c r="CJ178" s="9"/>
      <c r="CK178" s="9"/>
      <c r="CL178" s="9"/>
      <c r="CM178" s="9"/>
      <c r="CN178" s="9"/>
      <c r="CO178" s="9"/>
      <c r="CP178" s="9"/>
      <c r="CQ178" s="9"/>
    </row>
    <row r="179" spans="1:95" s="8" customFormat="1" ht="93" customHeight="1" x14ac:dyDescent="0.35">
      <c r="A179" s="40">
        <f t="shared" si="11"/>
        <v>171</v>
      </c>
      <c r="B179" s="40" t="s">
        <v>521</v>
      </c>
      <c r="C179" s="40">
        <v>2023</v>
      </c>
      <c r="D179" s="40" t="s">
        <v>3734</v>
      </c>
      <c r="E179" s="323"/>
      <c r="F179" s="40" t="s">
        <v>958</v>
      </c>
      <c r="G179" s="40" t="s">
        <v>228</v>
      </c>
      <c r="H179" s="41" t="s">
        <v>4739</v>
      </c>
      <c r="I179" s="42" t="s">
        <v>3643</v>
      </c>
      <c r="J179" s="43" t="s">
        <v>3896</v>
      </c>
      <c r="K179" s="43" t="s">
        <v>3896</v>
      </c>
      <c r="L179" s="44" t="s">
        <v>1153</v>
      </c>
      <c r="M179" s="63" t="s">
        <v>1408</v>
      </c>
      <c r="N179" s="64" t="s">
        <v>1409</v>
      </c>
      <c r="O179" s="63" t="s">
        <v>1410</v>
      </c>
      <c r="P179" s="63">
        <v>1</v>
      </c>
      <c r="Q179" s="65">
        <v>45048</v>
      </c>
      <c r="R179" s="65">
        <v>45077</v>
      </c>
      <c r="S179" s="66">
        <f t="shared" si="12"/>
        <v>4.3500000000000005</v>
      </c>
      <c r="T179" s="63" t="s">
        <v>601</v>
      </c>
      <c r="U179" s="63"/>
      <c r="V179" s="49">
        <f>+IFERROR(VLOOKUP($M179,ACTIVIDADES!$B$9:$Q$494,10,0),"")</f>
        <v>0</v>
      </c>
      <c r="W179" s="50" t="str">
        <f>+IFERROR(VLOOKUP($M179,ACTIVIDADES!$B$9:$Q$494,11,0)," ")</f>
        <v>En la vigencia 2025 se realizó el plan de choque</v>
      </c>
      <c r="X179" s="51" t="str">
        <f>+IFERROR(VLOOKUP($M179,ACTIVIDADES!$B$9:$Q$494,12,0),"")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179" s="52">
        <f>+IFERROR(VLOOKUP($M179,ACTIVIDADES!$B$9:$Q$494,13,0),"")</f>
        <v>46153</v>
      </c>
      <c r="Z179" s="53" t="str">
        <f>+IFERROR(VLOOKUP($M179,ACTIVIDADES!$B$9:$Q$494,14,0),"")</f>
        <v>Se incluye un correo electronico con reporte. No obstante, no es claro cual fue el plan de choque planteado</v>
      </c>
      <c r="AA179" s="49">
        <f>+IFERROR(VLOOKUP($M179,ACTIVIDADES!$B$9:$Q$494,15,0),"")</f>
        <v>0</v>
      </c>
      <c r="AB179" s="54" t="str">
        <f>+IFERROR(VLOOKUP($M179,ACTIVIDADES!$B$9:$Q$494,16,0),"")</f>
        <v>EJECUCIÓN</v>
      </c>
      <c r="AC179" s="144">
        <v>46157</v>
      </c>
      <c r="AD179" s="29">
        <v>0</v>
      </c>
      <c r="AE179" s="29" t="s">
        <v>3741</v>
      </c>
      <c r="AF179" s="29" t="s">
        <v>581</v>
      </c>
      <c r="AG179" s="29" t="s">
        <v>3737</v>
      </c>
      <c r="AH179" s="29" t="s">
        <v>3737</v>
      </c>
      <c r="AI179" s="29" t="s">
        <v>3737</v>
      </c>
      <c r="AJ179" s="55">
        <f>+IFERROR(VLOOKUP($M179,ACTIVIDADES!$B$9:$T$494,17,0),"")</f>
        <v>0.25</v>
      </c>
      <c r="AK179" s="80" t="str">
        <f>+IFERROR(VLOOKUP($M179,ACTIVIDADES!$B$9:$T$494,18,0),"")</f>
        <v>Desde el proceso de atención al usuario se ha informado a la Alta dirección de los PQRSD acumuladas que están sin responder para que se puedan dar las directrices que correspondan en un plan de choque</v>
      </c>
      <c r="AL179" s="80" t="str">
        <f>+IFERROR(VLOOKUP($M179,ACTIVIDADES!$B$9:$T$494,19,0),"")</f>
        <v>EVIDENCIAS SEGUNDO TRIMESTRE 2026 PLAN MEJORA</v>
      </c>
      <c r="AM179" s="55">
        <f>+IFERROR(VLOOKUP($M179,ACTIVIDADES!$B$9:$X$495,20,0),0)</f>
        <v>46214</v>
      </c>
      <c r="AN179" s="55" t="str">
        <f>+IFERROR(VLOOKUP($M179,ACTIVIDADES!$B$9:$X$495,21,0),0)</f>
        <v>Se está incluyendo en comité directivo alertas de seguimiento a PQRSD</v>
      </c>
      <c r="AO179" s="55">
        <f>+IFERROR(VLOOKUP($M179,ACTIVIDADES!$B$9:$X$495,22,0),0)</f>
        <v>0.5</v>
      </c>
      <c r="AP179" s="145" t="str">
        <f>+IFERROR(VLOOKUP($M179,ACTIVIDADES!$B$9:$X$495,23,0),0)</f>
        <v>EN EJECUCIÓN</v>
      </c>
      <c r="AQ179" s="88">
        <v>46230</v>
      </c>
      <c r="AR179" s="55">
        <v>0.5</v>
      </c>
      <c r="AS179" s="57" t="s">
        <v>3897</v>
      </c>
      <c r="AT179" s="29" t="s">
        <v>4</v>
      </c>
      <c r="AU179" s="57" t="s">
        <v>3639</v>
      </c>
      <c r="AV179" s="193" t="s">
        <v>3639</v>
      </c>
      <c r="AW179" s="193" t="s">
        <v>3639</v>
      </c>
      <c r="AX179" s="57" t="s">
        <v>3739</v>
      </c>
      <c r="AY179" s="176" t="str">
        <f t="shared" si="10"/>
        <v>EN EJECUCIÓN</v>
      </c>
      <c r="AZ179" s="55" t="str">
        <f>+IFERROR(VLOOKUP($M179,ACTIVIDADES!$B$9:$T$494,25,0),"")</f>
        <v/>
      </c>
      <c r="BA179" s="55" t="str">
        <f>+IFERROR(VLOOKUP($M179,ACTIVIDADES!$B$9:$T$494,26,0),"")</f>
        <v/>
      </c>
      <c r="BB179" s="55" t="str">
        <f>+IFERROR(VLOOKUP($M179,ACTIVIDADES!$B$9:$T$494,27,0),"")</f>
        <v/>
      </c>
      <c r="BC179" s="55" t="str">
        <f>+IFERROR(VLOOKUP($M179,ACTIVIDADES!$B$9:$T$494,28,0),"")</f>
        <v/>
      </c>
      <c r="BD179" s="55" t="str">
        <f>+IFERROR(VLOOKUP($M179,ACTIVIDADES!$B$9:$T$494,29,0),"")</f>
        <v/>
      </c>
      <c r="BE179" s="55" t="str">
        <f>+IFERROR(VLOOKUP($M179,ACTIVIDADES!$B$9:$T$494,30,0),"")</f>
        <v/>
      </c>
      <c r="BF179" s="58"/>
      <c r="BG179" s="58"/>
      <c r="BH179" s="59"/>
      <c r="BI179" s="59" t="s">
        <v>580</v>
      </c>
      <c r="BJ179" s="60" t="s">
        <v>3635</v>
      </c>
      <c r="BK179" s="61" t="s">
        <v>593</v>
      </c>
      <c r="BL179" s="62"/>
      <c r="BM179" s="55" t="str">
        <f>+IFERROR(VLOOKUP($M179,ACTIVIDADES!$B$9:$T$494,31,0),"")</f>
        <v/>
      </c>
      <c r="BN179" s="55" t="str">
        <f>+IFERROR(VLOOKUP($M179,ACTIVIDADES!$B$9:$T$494,32,0),"")</f>
        <v/>
      </c>
      <c r="BO179" s="55" t="str">
        <f>+IFERROR(VLOOKUP($M179,ACTIVIDADES!$B$9:$T$494,33,0),"")</f>
        <v/>
      </c>
      <c r="BP179" s="55" t="str">
        <f>+IFERROR(VLOOKUP($M179,ACTIVIDADES!$B$9:$T$494,34,0),"")</f>
        <v/>
      </c>
      <c r="BQ179" s="55" t="str">
        <f>+IFERROR(VLOOKUP($M179,ACTIVIDADES!$B$9:$T$494,35,0),"")</f>
        <v/>
      </c>
      <c r="BR179" s="55" t="str">
        <f>+IFERROR(VLOOKUP($M179,ACTIVIDADES!$B$9:$T$494,36,0),"")</f>
        <v/>
      </c>
      <c r="BS179" s="55" t="str">
        <f>+IFERROR(VLOOKUP($M179,ACTIVIDADES!$B$9:$T$494,37,0),"")</f>
        <v/>
      </c>
      <c r="BT179" s="58"/>
      <c r="BU179" s="58"/>
      <c r="BV179" s="59"/>
      <c r="BW179" s="59" t="s">
        <v>580</v>
      </c>
      <c r="BX179" s="60" t="s">
        <v>3635</v>
      </c>
      <c r="BY179" s="61" t="s">
        <v>593</v>
      </c>
      <c r="BZ179" s="62"/>
      <c r="CA179" s="7"/>
      <c r="CB179" s="7"/>
      <c r="CC179" s="7"/>
      <c r="CD179" s="7"/>
      <c r="CE179" s="7"/>
      <c r="CF179" s="7"/>
      <c r="CG179" s="7"/>
      <c r="CH179" s="7"/>
      <c r="CI179" s="7"/>
      <c r="CJ179" s="7"/>
      <c r="CK179" s="7"/>
      <c r="CL179" s="7"/>
      <c r="CM179" s="7"/>
      <c r="CN179" s="7"/>
      <c r="CO179" s="7"/>
      <c r="CP179" s="7"/>
      <c r="CQ179" s="7"/>
    </row>
    <row r="180" spans="1:95" customFormat="1" ht="93" customHeight="1" x14ac:dyDescent="0.35">
      <c r="A180" s="40">
        <f t="shared" si="11"/>
        <v>172</v>
      </c>
      <c r="B180" s="40" t="s">
        <v>521</v>
      </c>
      <c r="C180" s="40">
        <v>2023</v>
      </c>
      <c r="D180" s="40" t="s">
        <v>3750</v>
      </c>
      <c r="E180" s="323"/>
      <c r="F180" s="40" t="s">
        <v>1009</v>
      </c>
      <c r="G180" s="40" t="s">
        <v>259</v>
      </c>
      <c r="H180" s="41" t="s">
        <v>4740</v>
      </c>
      <c r="I180" s="42"/>
      <c r="J180" s="43" t="s">
        <v>3898</v>
      </c>
      <c r="K180" s="43" t="s">
        <v>3899</v>
      </c>
      <c r="L180" s="44" t="s">
        <v>1153</v>
      </c>
      <c r="M180" s="45" t="s">
        <v>2110</v>
      </c>
      <c r="N180" s="46" t="s">
        <v>5503</v>
      </c>
      <c r="O180" s="45" t="s">
        <v>5688</v>
      </c>
      <c r="P180" s="45">
        <v>18</v>
      </c>
      <c r="Q180" s="47">
        <v>46082</v>
      </c>
      <c r="R180" s="47">
        <v>46387</v>
      </c>
      <c r="S180" s="48">
        <f t="shared" si="12"/>
        <v>45</v>
      </c>
      <c r="T180" s="45" t="s">
        <v>611</v>
      </c>
      <c r="U180" s="45"/>
      <c r="V180" s="49">
        <f>+IFERROR(VLOOKUP($M180,ACTIVIDADES!$B$9:$Q$494,10,0),"")</f>
        <v>1</v>
      </c>
      <c r="W180" s="50" t="str">
        <f>+IFERROR(VLOOKUP($M180,ACTIVIDADES!$B$9:$Q$494,11,0)," ")</f>
        <v>Se remiten los correos de las actas suscritas correspondientes al mes de marzo</v>
      </c>
      <c r="X180" s="51" t="str">
        <f>+IFERROR(VLOOKUP($M180,ACTIVIDADES!$B$9:$Q$494,12,0),"")</f>
        <v>https://dnbcgovco-my.sharepoint.com/:f:/g/personal/planeacion_dnbc_gov_co/IgD4Zr4BXnWlQaJz69vGyljUAcaTxjctEoMjQVwRWxYzpWY?e=IBx8qW</v>
      </c>
      <c r="Y180" s="52">
        <f>+IFERROR(VLOOKUP($M180,ACTIVIDADES!$B$9:$Q$494,13,0),"")</f>
        <v>46153</v>
      </c>
      <c r="Z180" s="53" t="str">
        <f>+IFERROR(VLOOKUP($M180,ACTIVIDADES!$B$9:$Q$494,14,0),"")</f>
        <v>Se identifican correos de 2 actas</v>
      </c>
      <c r="AA180" s="49">
        <f>+IFERROR(VLOOKUP($M180,ACTIVIDADES!$B$9:$Q$494,15,0),"")</f>
        <v>0.1111111111111111</v>
      </c>
      <c r="AB180" s="54" t="str">
        <f>+IFERROR(VLOOKUP($M180,ACTIVIDADES!$B$9:$Q$494,16,0),"")</f>
        <v>EJECUCIÓN</v>
      </c>
      <c r="AC180" s="144">
        <v>46157</v>
      </c>
      <c r="AD180" s="28">
        <v>0.15</v>
      </c>
      <c r="AE180" s="151" t="s">
        <v>3900</v>
      </c>
      <c r="AF180" s="29" t="s">
        <v>4</v>
      </c>
      <c r="AG180" s="29" t="s">
        <v>3737</v>
      </c>
      <c r="AH180" s="29" t="s">
        <v>3737</v>
      </c>
      <c r="AI180" s="29" t="s">
        <v>3737</v>
      </c>
      <c r="AJ180" s="55">
        <f>+IFERROR(VLOOKUP($M180,ACTIVIDADES!$B$9:$T$494,17,0),"")</f>
        <v>0</v>
      </c>
      <c r="AK180" s="80" t="str">
        <f>+IFERROR(VLOOKUP($M180,ACTIVIDADES!$B$9:$T$494,18,0),"")</f>
        <v>Si reporte segundo trimestre</v>
      </c>
      <c r="AL180" s="80" t="str">
        <f>+IFERROR(VLOOKUP($M180,ACTIVIDADES!$B$9:$T$494,19,0),"")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180" s="55">
        <f>+IFERROR(VLOOKUP($M180,ACTIVIDADES!$B$9:$X$495,20,0),0)</f>
        <v>46213</v>
      </c>
      <c r="AN180" s="55" t="str">
        <f>+IFERROR(VLOOKUP($M180,ACTIVIDADES!$B$9:$X$495,21,0),0)</f>
        <v>Sin reporte de información, se incluye seguimiento primer trimestre
Se identifican correos de 2 actas</v>
      </c>
      <c r="AO180" s="55">
        <f>+IFERROR(VLOOKUP($M180,ACTIVIDADES!$B$9:$X$495,22,0),0)</f>
        <v>0.1111111111111111</v>
      </c>
      <c r="AP180" s="145" t="str">
        <f>+IFERROR(VLOOKUP($M180,ACTIVIDADES!$B$9:$X$495,23,0),0)</f>
        <v>EN EJECUCIÓN</v>
      </c>
      <c r="AQ180" s="88">
        <v>46230</v>
      </c>
      <c r="AR180" s="55">
        <v>0.15</v>
      </c>
      <c r="AS180" s="57" t="s">
        <v>3901</v>
      </c>
      <c r="AT180" s="29" t="s">
        <v>4</v>
      </c>
      <c r="AU180" s="57" t="s">
        <v>3639</v>
      </c>
      <c r="AV180" s="193" t="s">
        <v>3639</v>
      </c>
      <c r="AW180" s="193" t="s">
        <v>3639</v>
      </c>
      <c r="AX180" s="57" t="s">
        <v>3739</v>
      </c>
      <c r="AY180" s="176" t="str">
        <f t="shared" si="10"/>
        <v>EN EJECUCIÓN</v>
      </c>
      <c r="AZ180" s="55" t="str">
        <f>+IFERROR(VLOOKUP($M180,ACTIVIDADES!$B$9:$T$494,25,0),"")</f>
        <v/>
      </c>
      <c r="BA180" s="55" t="str">
        <f>+IFERROR(VLOOKUP($M180,ACTIVIDADES!$B$9:$T$494,26,0),"")</f>
        <v/>
      </c>
      <c r="BB180" s="55" t="str">
        <f>+IFERROR(VLOOKUP($M180,ACTIVIDADES!$B$9:$T$494,27,0),"")</f>
        <v/>
      </c>
      <c r="BC180" s="55" t="str">
        <f>+IFERROR(VLOOKUP($M180,ACTIVIDADES!$B$9:$T$494,28,0),"")</f>
        <v/>
      </c>
      <c r="BD180" s="55" t="str">
        <f>+IFERROR(VLOOKUP($M180,ACTIVIDADES!$B$9:$T$494,29,0),"")</f>
        <v/>
      </c>
      <c r="BE180" s="55" t="str">
        <f>+IFERROR(VLOOKUP($M180,ACTIVIDADES!$B$9:$T$494,30,0),"")</f>
        <v/>
      </c>
      <c r="BF180" s="58"/>
      <c r="BG180" s="58"/>
      <c r="BH180" s="59"/>
      <c r="BI180" s="59" t="s">
        <v>580</v>
      </c>
      <c r="BJ180" s="60" t="s">
        <v>3635</v>
      </c>
      <c r="BK180" s="61" t="s">
        <v>593</v>
      </c>
      <c r="BL180" s="62"/>
      <c r="BM180" s="55" t="str">
        <f>+IFERROR(VLOOKUP($M180,ACTIVIDADES!$B$9:$T$494,31,0),"")</f>
        <v/>
      </c>
      <c r="BN180" s="55" t="str">
        <f>+IFERROR(VLOOKUP($M180,ACTIVIDADES!$B$9:$T$494,32,0),"")</f>
        <v/>
      </c>
      <c r="BO180" s="55" t="str">
        <f>+IFERROR(VLOOKUP($M180,ACTIVIDADES!$B$9:$T$494,33,0),"")</f>
        <v/>
      </c>
      <c r="BP180" s="55" t="str">
        <f>+IFERROR(VLOOKUP($M180,ACTIVIDADES!$B$9:$T$494,34,0),"")</f>
        <v/>
      </c>
      <c r="BQ180" s="55" t="str">
        <f>+IFERROR(VLOOKUP($M180,ACTIVIDADES!$B$9:$T$494,35,0),"")</f>
        <v/>
      </c>
      <c r="BR180" s="55" t="str">
        <f>+IFERROR(VLOOKUP($M180,ACTIVIDADES!$B$9:$T$494,36,0),"")</f>
        <v/>
      </c>
      <c r="BS180" s="55" t="str">
        <f>+IFERROR(VLOOKUP($M180,ACTIVIDADES!$B$9:$T$494,37,0),"")</f>
        <v/>
      </c>
      <c r="BT180" s="58"/>
      <c r="BU180" s="58"/>
      <c r="BV180" s="59"/>
      <c r="BW180" s="59" t="s">
        <v>580</v>
      </c>
      <c r="BX180" s="60" t="s">
        <v>3635</v>
      </c>
      <c r="BY180" s="61" t="s">
        <v>593</v>
      </c>
      <c r="BZ180" s="62"/>
      <c r="CA180" s="7"/>
      <c r="CB180" s="7"/>
      <c r="CC180" s="7"/>
      <c r="CD180" s="7"/>
      <c r="CE180" s="7"/>
      <c r="CF180" s="7"/>
      <c r="CG180" s="7"/>
      <c r="CH180" s="7"/>
      <c r="CI180" s="7"/>
      <c r="CJ180" s="7"/>
      <c r="CK180" s="7"/>
      <c r="CL180" s="7"/>
      <c r="CM180" s="7"/>
      <c r="CN180" s="7"/>
      <c r="CO180" s="7"/>
      <c r="CP180" s="7"/>
      <c r="CQ180" s="7"/>
    </row>
    <row r="181" spans="1:95" s="8" customFormat="1" ht="93" customHeight="1" x14ac:dyDescent="0.35">
      <c r="A181" s="40">
        <f t="shared" si="11"/>
        <v>173</v>
      </c>
      <c r="B181" s="40" t="s">
        <v>521</v>
      </c>
      <c r="C181" s="40">
        <v>2023</v>
      </c>
      <c r="D181" s="40" t="s">
        <v>3734</v>
      </c>
      <c r="E181" s="323"/>
      <c r="F181" s="40" t="s">
        <v>1017</v>
      </c>
      <c r="G181" s="40" t="s">
        <v>95</v>
      </c>
      <c r="H181" s="41" t="s">
        <v>4741</v>
      </c>
      <c r="I181" s="42"/>
      <c r="J181" s="43" t="s">
        <v>5061</v>
      </c>
      <c r="K181" s="43" t="s">
        <v>5333</v>
      </c>
      <c r="L181" s="44" t="s">
        <v>1153</v>
      </c>
      <c r="M181" s="45" t="s">
        <v>1332</v>
      </c>
      <c r="N181" s="46" t="s">
        <v>1333</v>
      </c>
      <c r="O181" s="45" t="s">
        <v>5673</v>
      </c>
      <c r="P181" s="45">
        <v>4</v>
      </c>
      <c r="Q181" s="47">
        <v>46023</v>
      </c>
      <c r="R181" s="47">
        <v>46387</v>
      </c>
      <c r="S181" s="48">
        <f t="shared" si="12"/>
        <v>54</v>
      </c>
      <c r="T181" s="45" t="s">
        <v>1291</v>
      </c>
      <c r="U181" s="45"/>
      <c r="V181" s="49">
        <f>+IFERROR(VLOOKUP($M181,ACTIVIDADES!$B$9:$Q$494,10,0),"")</f>
        <v>0.25</v>
      </c>
      <c r="W181" s="50" t="str">
        <f>+IFERROR(VLOOKUP($M181,ACTIVIDADES!$B$9:$Q$494,11,0)," ")</f>
        <v>Se realiza durante el mes de abril el primer monitoreo de planes de mejora, así como la aprobación de su reformulación en Comité de Control Interno</v>
      </c>
      <c r="X181" s="51" t="str">
        <f>+IFERROR(VLOOKUP($M181,ACTIVIDADES!$B$9:$Q$494,12,0),"")</f>
        <v>https://dnbcgovco-my.sharepoint.com/:f:/g/personal/planeacion_dnbc_gov_co/IgDKtjIGM6TQRZiRK4q944amAfUlNwm8Q9aLRceFhhl58t8?e=gvQ8Yn</v>
      </c>
      <c r="Y181" s="52">
        <f>+IFERROR(VLOOKUP($M181,ACTIVIDADES!$B$9:$Q$494,13,0),"")</f>
        <v>46153</v>
      </c>
      <c r="Z181" s="53" t="str">
        <f>+IFERROR(VLOOKUP($M181,ACTIVIDADES!$B$9:$Q$494,14,0),"")</f>
        <v>Se realiza durante el mes de abril el primer monitoreo de planes de mejora, así como la aprobación de su reformulación en Comité de Control Interno</v>
      </c>
      <c r="AA181" s="49">
        <f>+IFERROR(VLOOKUP($M181,ACTIVIDADES!$B$9:$Q$494,15,0),"")</f>
        <v>0.25</v>
      </c>
      <c r="AB181" s="54" t="str">
        <f>+IFERROR(VLOOKUP($M181,ACTIVIDADES!$B$9:$Q$494,16,0),"")</f>
        <v>EJECUCIÓN</v>
      </c>
      <c r="AC181" s="149">
        <v>46177</v>
      </c>
      <c r="AD181" s="29">
        <v>0.25</v>
      </c>
      <c r="AE181" s="29" t="s">
        <v>3840</v>
      </c>
      <c r="AF181" s="29" t="s">
        <v>4</v>
      </c>
      <c r="AG181" s="29" t="s">
        <v>3737</v>
      </c>
      <c r="AH181" s="29" t="s">
        <v>3737</v>
      </c>
      <c r="AI181" s="29" t="s">
        <v>3737</v>
      </c>
      <c r="AJ181" s="55">
        <f>+IFERROR(VLOOKUP($M181,ACTIVIDADES!$B$9:$T$494,17,0),"")</f>
        <v>0.25</v>
      </c>
      <c r="AK181" s="80" t="str">
        <f>+IFERROR(VLOOKUP($M181,ACTIVIDADES!$B$9:$T$494,18,0),"")</f>
        <v>Se realiza monitoreo al primer trimestre. Primer informe se realiza con el seguimiento al segundo trimestre</v>
      </c>
      <c r="AL181" s="80" t="str">
        <f>+IFERROR(VLOOKUP($M181,ACTIVIDADES!$B$9:$T$494,19,0),"")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181" s="55">
        <f>+IFERROR(VLOOKUP($M181,ACTIVIDADES!$B$9:$X$495,20,0),0)</f>
        <v>46213</v>
      </c>
      <c r="AN181" s="55" t="str">
        <f>+IFERROR(VLOOKUP($M181,ACTIVIDADES!$B$9:$X$495,21,0),0)</f>
        <v>Se reporta seguimiento primer trimestre. Pendiente elaboración de informes</v>
      </c>
      <c r="AO181" s="55">
        <f>+IFERROR(VLOOKUP($M181,ACTIVIDADES!$B$9:$X$495,22,0),0)</f>
        <v>0.25</v>
      </c>
      <c r="AP181" s="145" t="str">
        <f>+IFERROR(VLOOKUP($M181,ACTIVIDADES!$B$9:$X$495,23,0),0)</f>
        <v>EN EJECUCIÓN</v>
      </c>
      <c r="AQ181" s="88">
        <v>46244</v>
      </c>
      <c r="AR181" s="55">
        <v>0.25</v>
      </c>
      <c r="AS181" s="57" t="s">
        <v>3795</v>
      </c>
      <c r="AT181" s="29" t="s">
        <v>4</v>
      </c>
      <c r="AU181" s="57" t="s">
        <v>3639</v>
      </c>
      <c r="AV181" s="193" t="s">
        <v>3639</v>
      </c>
      <c r="AW181" s="193" t="s">
        <v>3639</v>
      </c>
      <c r="AX181" s="57" t="s">
        <v>3739</v>
      </c>
      <c r="AY181" s="176" t="str">
        <f t="shared" si="10"/>
        <v>EN EJECUCIÓN</v>
      </c>
      <c r="AZ181" s="55" t="str">
        <f>+IFERROR(VLOOKUP($M181,ACTIVIDADES!$B$9:$T$494,25,0),"")</f>
        <v/>
      </c>
      <c r="BA181" s="55" t="str">
        <f>+IFERROR(VLOOKUP($M181,ACTIVIDADES!$B$9:$T$494,26,0),"")</f>
        <v/>
      </c>
      <c r="BB181" s="55" t="str">
        <f>+IFERROR(VLOOKUP($M181,ACTIVIDADES!$B$9:$T$494,27,0),"")</f>
        <v/>
      </c>
      <c r="BC181" s="55" t="str">
        <f>+IFERROR(VLOOKUP($M181,ACTIVIDADES!$B$9:$T$494,28,0),"")</f>
        <v/>
      </c>
      <c r="BD181" s="55" t="str">
        <f>+IFERROR(VLOOKUP($M181,ACTIVIDADES!$B$9:$T$494,29,0),"")</f>
        <v/>
      </c>
      <c r="BE181" s="55" t="str">
        <f>+IFERROR(VLOOKUP($M181,ACTIVIDADES!$B$9:$T$494,30,0),"")</f>
        <v/>
      </c>
      <c r="BF181" s="58"/>
      <c r="BG181" s="58"/>
      <c r="BH181" s="59"/>
      <c r="BI181" s="59" t="s">
        <v>580</v>
      </c>
      <c r="BJ181" s="60" t="s">
        <v>3635</v>
      </c>
      <c r="BK181" s="61" t="s">
        <v>593</v>
      </c>
      <c r="BL181" s="62"/>
      <c r="BM181" s="55" t="str">
        <f>+IFERROR(VLOOKUP($M181,ACTIVIDADES!$B$9:$T$494,31,0),"")</f>
        <v/>
      </c>
      <c r="BN181" s="55" t="str">
        <f>+IFERROR(VLOOKUP($M181,ACTIVIDADES!$B$9:$T$494,32,0),"")</f>
        <v/>
      </c>
      <c r="BO181" s="55" t="str">
        <f>+IFERROR(VLOOKUP($M181,ACTIVIDADES!$B$9:$T$494,33,0),"")</f>
        <v/>
      </c>
      <c r="BP181" s="55" t="str">
        <f>+IFERROR(VLOOKUP($M181,ACTIVIDADES!$B$9:$T$494,34,0),"")</f>
        <v/>
      </c>
      <c r="BQ181" s="55" t="str">
        <f>+IFERROR(VLOOKUP($M181,ACTIVIDADES!$B$9:$T$494,35,0),"")</f>
        <v/>
      </c>
      <c r="BR181" s="55" t="str">
        <f>+IFERROR(VLOOKUP($M181,ACTIVIDADES!$B$9:$T$494,36,0),"")</f>
        <v/>
      </c>
      <c r="BS181" s="55" t="str">
        <f>+IFERROR(VLOOKUP($M181,ACTIVIDADES!$B$9:$T$494,37,0),"")</f>
        <v/>
      </c>
      <c r="BT181" s="58"/>
      <c r="BU181" s="58"/>
      <c r="BV181" s="59"/>
      <c r="BW181" s="59" t="s">
        <v>580</v>
      </c>
      <c r="BX181" s="60" t="s">
        <v>3635</v>
      </c>
      <c r="BY181" s="61" t="s">
        <v>593</v>
      </c>
      <c r="BZ181" s="62"/>
      <c r="CA181" s="7"/>
      <c r="CB181" s="7"/>
      <c r="CC181" s="7"/>
      <c r="CD181" s="7"/>
      <c r="CE181" s="7"/>
      <c r="CF181" s="7"/>
      <c r="CG181" s="7"/>
      <c r="CH181" s="7"/>
      <c r="CI181" s="7"/>
      <c r="CJ181" s="7"/>
      <c r="CK181" s="7"/>
      <c r="CL181" s="7"/>
      <c r="CM181" s="7"/>
      <c r="CN181" s="7"/>
      <c r="CO181" s="7"/>
      <c r="CP181" s="7"/>
      <c r="CQ181" s="7"/>
    </row>
    <row r="182" spans="1:95" customFormat="1" ht="93" customHeight="1" x14ac:dyDescent="0.35">
      <c r="A182" s="40">
        <f t="shared" si="11"/>
        <v>174</v>
      </c>
      <c r="B182" s="40" t="s">
        <v>521</v>
      </c>
      <c r="C182" s="40">
        <v>2023</v>
      </c>
      <c r="D182" s="40" t="s">
        <v>3734</v>
      </c>
      <c r="E182" s="323"/>
      <c r="F182" s="40" t="s">
        <v>979</v>
      </c>
      <c r="G182" s="40" t="s">
        <v>95</v>
      </c>
      <c r="H182" s="42" t="s">
        <v>4742</v>
      </c>
      <c r="I182" s="42"/>
      <c r="J182" s="43" t="s">
        <v>5062</v>
      </c>
      <c r="K182" s="43" t="s">
        <v>5334</v>
      </c>
      <c r="L182" s="44" t="s">
        <v>1153</v>
      </c>
      <c r="M182" s="45" t="s">
        <v>2936</v>
      </c>
      <c r="N182" s="46" t="s">
        <v>2937</v>
      </c>
      <c r="O182" s="45" t="s">
        <v>1264</v>
      </c>
      <c r="P182" s="45">
        <v>4</v>
      </c>
      <c r="Q182" s="47">
        <v>46023</v>
      </c>
      <c r="R182" s="47">
        <v>46387</v>
      </c>
      <c r="S182" s="48">
        <f t="shared" si="12"/>
        <v>54</v>
      </c>
      <c r="T182" s="45" t="s">
        <v>609</v>
      </c>
      <c r="U182" s="45"/>
      <c r="V182" s="49">
        <f>+IFERROR(VLOOKUP($M182,ACTIVIDADES!$B$9:$Q$494,10,0),"")</f>
        <v>0.25</v>
      </c>
      <c r="W182" s="50" t="str">
        <f>+IFERROR(VLOOKUP($M182,ACTIVIDADES!$B$9:$Q$494,11,0)," ")</f>
        <v xml:space="preserve">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
</v>
      </c>
      <c r="X182" s="61" t="str">
        <f>+IFERROR(VLOOKUP($M182,ACTIVIDADES!$B$9:$Q$494,12,0),"")</f>
        <v>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v>
      </c>
      <c r="Y182" s="52">
        <f>+IFERROR(VLOOKUP($M182,ACTIVIDADES!$B$9:$Q$494,13,0),"")</f>
        <v>46153</v>
      </c>
      <c r="Z182" s="53" t="str">
        <f>+IFERROR(VLOOKUP($M182,ACTIVIDADES!$B$9:$Q$494,14,0),"")</f>
        <v>Se incluye información de capacitación realizada durante el primer trimestre de la vigencia</v>
      </c>
      <c r="AA182" s="49">
        <f>+IFERROR(VLOOKUP($M182,ACTIVIDADES!$B$9:$Q$494,15,0),"")</f>
        <v>0.25</v>
      </c>
      <c r="AB182" s="54" t="str">
        <f>+IFERROR(VLOOKUP($M182,ACTIVIDADES!$B$9:$Q$494,16,0),"")</f>
        <v>EJECUCIÓN</v>
      </c>
      <c r="AC182" s="144">
        <v>46157</v>
      </c>
      <c r="AD182" s="29">
        <v>0</v>
      </c>
      <c r="AE182" s="29" t="s">
        <v>3741</v>
      </c>
      <c r="AF182" s="29" t="s">
        <v>580</v>
      </c>
      <c r="AG182" s="29" t="s">
        <v>3737</v>
      </c>
      <c r="AH182" s="29" t="s">
        <v>3737</v>
      </c>
      <c r="AI182" s="29" t="s">
        <v>3737</v>
      </c>
      <c r="AJ182" s="55">
        <f>+IFERROR(VLOOKUP($M182,ACTIVIDADES!$B$9:$T$494,17,0),"")</f>
        <v>0.25</v>
      </c>
      <c r="AK182" s="80" t="str">
        <f>+IFERROR(VLOOKUP($M182,ACTIVIDADES!$B$9:$T$494,18,0),"")</f>
        <v xml:space="preserve">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
</v>
      </c>
      <c r="AL182" s="80" t="str">
        <f>+IFERROR(VLOOKUP($M182,ACTIVIDADES!$B$9:$T$494,19,0),"")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182" s="55" t="str">
        <f>+IFERROR(VLOOKUP($M182,ACTIVIDADES!$B$9:$X$495,20,0),0)</f>
        <v>11/07/206</v>
      </c>
      <c r="AN182" s="55" t="str">
        <f>+IFERROR(VLOOKUP($M182,ACTIVIDADES!$B$9:$X$495,21,0),0)</f>
        <v xml:space="preserve">Se incluye capacitación del segundo trimestre. </v>
      </c>
      <c r="AO182" s="55">
        <f>+IFERROR(VLOOKUP($M182,ACTIVIDADES!$B$9:$X$495,22,0),0)</f>
        <v>0.5</v>
      </c>
      <c r="AP182" s="145" t="str">
        <f>+IFERROR(VLOOKUP($M182,ACTIVIDADES!$B$9:$X$495,23,0),0)</f>
        <v>EN EJECUCIÓN</v>
      </c>
      <c r="AQ182" s="88">
        <v>46230</v>
      </c>
      <c r="AR182" s="55">
        <v>0.5</v>
      </c>
      <c r="AS182" s="57" t="s">
        <v>3865</v>
      </c>
      <c r="AT182" s="29" t="s">
        <v>4</v>
      </c>
      <c r="AU182" s="57" t="s">
        <v>3639</v>
      </c>
      <c r="AV182" s="193" t="s">
        <v>3639</v>
      </c>
      <c r="AW182" s="193" t="s">
        <v>3639</v>
      </c>
      <c r="AX182" s="57" t="s">
        <v>3739</v>
      </c>
      <c r="AY182" s="176" t="str">
        <f t="shared" si="10"/>
        <v>EN EJECUCIÓN</v>
      </c>
      <c r="AZ182" s="55" t="str">
        <f>+IFERROR(VLOOKUP($M182,ACTIVIDADES!$B$9:$T$494,25,0),"")</f>
        <v/>
      </c>
      <c r="BA182" s="55" t="str">
        <f>+IFERROR(VLOOKUP($M182,ACTIVIDADES!$B$9:$T$494,26,0),"")</f>
        <v/>
      </c>
      <c r="BB182" s="55" t="str">
        <f>+IFERROR(VLOOKUP($M182,ACTIVIDADES!$B$9:$T$494,27,0),"")</f>
        <v/>
      </c>
      <c r="BC182" s="55" t="str">
        <f>+IFERROR(VLOOKUP($M182,ACTIVIDADES!$B$9:$T$494,28,0),"")</f>
        <v/>
      </c>
      <c r="BD182" s="55" t="str">
        <f>+IFERROR(VLOOKUP($M182,ACTIVIDADES!$B$9:$T$494,29,0),"")</f>
        <v/>
      </c>
      <c r="BE182" s="55" t="str">
        <f>+IFERROR(VLOOKUP($M182,ACTIVIDADES!$B$9:$T$494,30,0),"")</f>
        <v/>
      </c>
      <c r="BF182" s="58"/>
      <c r="BG182" s="58"/>
      <c r="BH182" s="59"/>
      <c r="BI182" s="59" t="s">
        <v>580</v>
      </c>
      <c r="BJ182" s="60" t="s">
        <v>3635</v>
      </c>
      <c r="BK182" s="61" t="s">
        <v>593</v>
      </c>
      <c r="BL182" s="62"/>
      <c r="BM182" s="55" t="str">
        <f>+IFERROR(VLOOKUP($M182,ACTIVIDADES!$B$9:$T$494,31,0),"")</f>
        <v/>
      </c>
      <c r="BN182" s="55" t="str">
        <f>+IFERROR(VLOOKUP($M182,ACTIVIDADES!$B$9:$T$494,32,0),"")</f>
        <v/>
      </c>
      <c r="BO182" s="55" t="str">
        <f>+IFERROR(VLOOKUP($M182,ACTIVIDADES!$B$9:$T$494,33,0),"")</f>
        <v/>
      </c>
      <c r="BP182" s="55" t="str">
        <f>+IFERROR(VLOOKUP($M182,ACTIVIDADES!$B$9:$T$494,34,0),"")</f>
        <v/>
      </c>
      <c r="BQ182" s="55" t="str">
        <f>+IFERROR(VLOOKUP($M182,ACTIVIDADES!$B$9:$T$494,35,0),"")</f>
        <v/>
      </c>
      <c r="BR182" s="55" t="str">
        <f>+IFERROR(VLOOKUP($M182,ACTIVIDADES!$B$9:$T$494,36,0),"")</f>
        <v/>
      </c>
      <c r="BS182" s="55" t="str">
        <f>+IFERROR(VLOOKUP($M182,ACTIVIDADES!$B$9:$T$494,37,0),"")</f>
        <v/>
      </c>
      <c r="BT182" s="58"/>
      <c r="BU182" s="58"/>
      <c r="BV182" s="59"/>
      <c r="BW182" s="59" t="s">
        <v>580</v>
      </c>
      <c r="BX182" s="60" t="s">
        <v>3635</v>
      </c>
      <c r="BY182" s="61" t="s">
        <v>593</v>
      </c>
      <c r="BZ182" s="62"/>
      <c r="CA182" s="7"/>
      <c r="CB182" s="7"/>
      <c r="CC182" s="7"/>
      <c r="CD182" s="7"/>
      <c r="CE182" s="7"/>
      <c r="CF182" s="7"/>
      <c r="CG182" s="7"/>
      <c r="CH182" s="7"/>
      <c r="CI182" s="7"/>
      <c r="CJ182" s="7"/>
      <c r="CK182" s="7"/>
      <c r="CL182" s="7"/>
      <c r="CM182" s="7"/>
      <c r="CN182" s="7"/>
      <c r="CO182" s="7"/>
      <c r="CP182" s="7"/>
      <c r="CQ182" s="7"/>
    </row>
    <row r="183" spans="1:95" customFormat="1" ht="93" customHeight="1" x14ac:dyDescent="0.35">
      <c r="A183" s="40">
        <f t="shared" si="11"/>
        <v>175</v>
      </c>
      <c r="B183" s="40" t="s">
        <v>521</v>
      </c>
      <c r="C183" s="40">
        <v>2023</v>
      </c>
      <c r="D183" s="40" t="s">
        <v>3734</v>
      </c>
      <c r="E183" s="323"/>
      <c r="F183" s="40" t="s">
        <v>994</v>
      </c>
      <c r="G183" s="40" t="s">
        <v>95</v>
      </c>
      <c r="H183" s="42" t="s">
        <v>4743</v>
      </c>
      <c r="I183" s="42"/>
      <c r="J183" s="43" t="s">
        <v>5063</v>
      </c>
      <c r="K183" s="43" t="s">
        <v>3902</v>
      </c>
      <c r="L183" s="44" t="s">
        <v>1153</v>
      </c>
      <c r="M183" s="45" t="s">
        <v>2915</v>
      </c>
      <c r="N183" s="46" t="s">
        <v>3903</v>
      </c>
      <c r="O183" s="45" t="s">
        <v>2917</v>
      </c>
      <c r="P183" s="45">
        <v>9</v>
      </c>
      <c r="Q183" s="47">
        <v>46113</v>
      </c>
      <c r="R183" s="47">
        <v>46387</v>
      </c>
      <c r="S183" s="48">
        <f t="shared" si="12"/>
        <v>40.5</v>
      </c>
      <c r="T183" s="45" t="s">
        <v>609</v>
      </c>
      <c r="U183" s="45"/>
      <c r="V183" s="49">
        <f>+IFERROR(VLOOKUP($M183,ACTIVIDADES!$B$9:$Q$494,10,0),"")</f>
        <v>0.27</v>
      </c>
      <c r="W183" s="50" t="str">
        <f>+IFERROR(VLOOKUP($M183,ACTIVIDADES!$B$9:$Q$494,11,0)," ")</f>
        <v xml:space="preserve">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
</v>
      </c>
      <c r="X183" s="51" t="str">
        <f>+IFERROR(VLOOKUP($M183,ACTIVIDADES!$B$9:$Q$494,12,0),"")</f>
        <v>https://dnbcgovco-my.sharepoint.com/personal/planeacion_dnbc_gov_co/_layouts/15/onedrive.aspx?id=%2Fpersonal%2Fplaneacion%5Fdnbc%5Fgov%5Fco%2FDocuments%2FDocumentos%20SIGE%2F6%2E%20Planes%2FPLAN%20DE%20MEJORA%2F2026%2F01%2E%20Seguimiento%20Primer%20Trimestre%2F15%2E%20Gesti%C3%B3n%20Contractual%2FGC%5FAC1&amp;viewid=efb70791%2Db8ab%2D49e7%2Db552%2Dd3d4cbe976b9&amp;ct=1777387045307&amp;or=OWA%2DNT%2DMail</v>
      </c>
      <c r="Y183" s="52">
        <f>+IFERROR(VLOOKUP($M183,ACTIVIDADES!$B$9:$Q$494,13,0),"")</f>
        <v>46153</v>
      </c>
      <c r="Z183" s="53" t="str">
        <f>+IFERROR(VLOOKUP($M183,ACTIVIDADES!$B$9:$Q$494,14,0),"")</f>
        <v>Se incluye bases de planes de adquisiciones pero no se evidencia el respecti seguimiento</v>
      </c>
      <c r="AA183" s="49">
        <f>+IFERROR(VLOOKUP($M183,ACTIVIDADES!$B$9:$Q$494,15,0),"")</f>
        <v>0</v>
      </c>
      <c r="AB183" s="54" t="str">
        <f>+IFERROR(VLOOKUP($M183,ACTIVIDADES!$B$9:$Q$494,16,0),"")</f>
        <v>EJECUCIÓN</v>
      </c>
      <c r="AC183" s="144">
        <v>46157</v>
      </c>
      <c r="AD183" s="30">
        <v>0</v>
      </c>
      <c r="AE183" s="28" t="s">
        <v>3745</v>
      </c>
      <c r="AF183" s="29" t="s">
        <v>4</v>
      </c>
      <c r="AG183" s="29" t="s">
        <v>3737</v>
      </c>
      <c r="AH183" s="29" t="s">
        <v>593</v>
      </c>
      <c r="AI183" s="29" t="s">
        <v>3752</v>
      </c>
      <c r="AJ183" s="55">
        <f>+IFERROR(VLOOKUP($M183,ACTIVIDADES!$B$9:$T$494,17,0),"")</f>
        <v>0.27</v>
      </c>
      <c r="AK183" s="80" t="str">
        <f>+IFERROR(VLOOKUP($M183,ACTIVIDADES!$B$9:$T$494,18,0),"")</f>
        <v xml:space="preserve">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
</v>
      </c>
      <c r="AL183" s="80" t="str">
        <f>+IFERROR(VLOOKUP($M183,ACTIVIDADES!$B$9:$T$494,19,0),"")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183" s="55" t="str">
        <f>+IFERROR(VLOOKUP($M183,ACTIVIDADES!$B$9:$X$495,20,0),0)</f>
        <v>11/07/206</v>
      </c>
      <c r="AN183" s="55" t="str">
        <f>+IFERROR(VLOOKUP($M183,ACTIVIDADES!$B$9:$X$495,21,0),0)</f>
        <v>Se evidencia seguimiento al PAA. Se sugiere su reporte vía correo electrónico al lider de proceso y al profesional de planeación</v>
      </c>
      <c r="AO183" s="55">
        <f>+IFERROR(VLOOKUP($M183,ACTIVIDADES!$B$9:$X$495,22,0),0)</f>
        <v>0.27</v>
      </c>
      <c r="AP183" s="145" t="str">
        <f>+IFERROR(VLOOKUP($M183,ACTIVIDADES!$B$9:$X$495,23,0),0)</f>
        <v>EN EJECUCIÓN</v>
      </c>
      <c r="AQ183" s="88">
        <v>46230</v>
      </c>
      <c r="AR183" s="55">
        <v>0.27</v>
      </c>
      <c r="AS183" s="57" t="s">
        <v>3746</v>
      </c>
      <c r="AT183" s="29" t="s">
        <v>4</v>
      </c>
      <c r="AU183" s="57" t="s">
        <v>3639</v>
      </c>
      <c r="AV183" s="193" t="s">
        <v>3639</v>
      </c>
      <c r="AW183" s="193" t="s">
        <v>3639</v>
      </c>
      <c r="AX183" s="57" t="s">
        <v>3739</v>
      </c>
      <c r="AY183" s="176" t="str">
        <f t="shared" si="10"/>
        <v>EN EJECUCIÓN</v>
      </c>
      <c r="AZ183" s="55" t="str">
        <f>+IFERROR(VLOOKUP($M183,ACTIVIDADES!$B$9:$T$494,25,0),"")</f>
        <v/>
      </c>
      <c r="BA183" s="55" t="str">
        <f>+IFERROR(VLOOKUP($M183,ACTIVIDADES!$B$9:$T$494,26,0),"")</f>
        <v/>
      </c>
      <c r="BB183" s="55" t="str">
        <f>+IFERROR(VLOOKUP($M183,ACTIVIDADES!$B$9:$T$494,27,0),"")</f>
        <v/>
      </c>
      <c r="BC183" s="55" t="str">
        <f>+IFERROR(VLOOKUP($M183,ACTIVIDADES!$B$9:$T$494,28,0),"")</f>
        <v/>
      </c>
      <c r="BD183" s="55" t="str">
        <f>+IFERROR(VLOOKUP($M183,ACTIVIDADES!$B$9:$T$494,29,0),"")</f>
        <v/>
      </c>
      <c r="BE183" s="55" t="str">
        <f>+IFERROR(VLOOKUP($M183,ACTIVIDADES!$B$9:$T$494,30,0),"")</f>
        <v/>
      </c>
      <c r="BF183" s="58"/>
      <c r="BG183" s="58"/>
      <c r="BH183" s="59"/>
      <c r="BI183" s="59" t="s">
        <v>580</v>
      </c>
      <c r="BJ183" s="60" t="s">
        <v>3635</v>
      </c>
      <c r="BK183" s="61" t="s">
        <v>593</v>
      </c>
      <c r="BL183" s="62"/>
      <c r="BM183" s="55" t="str">
        <f>+IFERROR(VLOOKUP($M183,ACTIVIDADES!$B$9:$T$494,31,0),"")</f>
        <v/>
      </c>
      <c r="BN183" s="55" t="str">
        <f>+IFERROR(VLOOKUP($M183,ACTIVIDADES!$B$9:$T$494,32,0),"")</f>
        <v/>
      </c>
      <c r="BO183" s="55" t="str">
        <f>+IFERROR(VLOOKUP($M183,ACTIVIDADES!$B$9:$T$494,33,0),"")</f>
        <v/>
      </c>
      <c r="BP183" s="55" t="str">
        <f>+IFERROR(VLOOKUP($M183,ACTIVIDADES!$B$9:$T$494,34,0),"")</f>
        <v/>
      </c>
      <c r="BQ183" s="55" t="str">
        <f>+IFERROR(VLOOKUP($M183,ACTIVIDADES!$B$9:$T$494,35,0),"")</f>
        <v/>
      </c>
      <c r="BR183" s="55" t="str">
        <f>+IFERROR(VLOOKUP($M183,ACTIVIDADES!$B$9:$T$494,36,0),"")</f>
        <v/>
      </c>
      <c r="BS183" s="55" t="str">
        <f>+IFERROR(VLOOKUP($M183,ACTIVIDADES!$B$9:$T$494,37,0),"")</f>
        <v/>
      </c>
      <c r="BT183" s="58"/>
      <c r="BU183" s="58"/>
      <c r="BV183" s="59"/>
      <c r="BW183" s="59" t="s">
        <v>580</v>
      </c>
      <c r="BX183" s="60" t="s">
        <v>3635</v>
      </c>
      <c r="BY183" s="61" t="s">
        <v>593</v>
      </c>
      <c r="BZ183" s="62"/>
      <c r="CA183" s="7"/>
      <c r="CB183" s="7"/>
      <c r="CC183" s="7"/>
      <c r="CD183" s="7"/>
      <c r="CE183" s="7"/>
      <c r="CF183" s="7"/>
      <c r="CG183" s="7"/>
      <c r="CH183" s="7"/>
      <c r="CI183" s="7"/>
      <c r="CJ183" s="7"/>
      <c r="CK183" s="7"/>
      <c r="CL183" s="7"/>
      <c r="CM183" s="7"/>
      <c r="CN183" s="7"/>
      <c r="CO183" s="7"/>
      <c r="CP183" s="7"/>
      <c r="CQ183" s="7"/>
    </row>
    <row r="184" spans="1:95" customFormat="1" ht="93" customHeight="1" x14ac:dyDescent="0.35">
      <c r="A184" s="40">
        <f t="shared" si="11"/>
        <v>176</v>
      </c>
      <c r="B184" s="40" t="s">
        <v>521</v>
      </c>
      <c r="C184" s="40">
        <v>2023</v>
      </c>
      <c r="D184" s="40" t="s">
        <v>3734</v>
      </c>
      <c r="E184" s="323"/>
      <c r="F184" s="40" t="s">
        <v>1006</v>
      </c>
      <c r="G184" s="40" t="s">
        <v>95</v>
      </c>
      <c r="H184" s="42" t="s">
        <v>4744</v>
      </c>
      <c r="I184" s="42"/>
      <c r="J184" s="43" t="s">
        <v>5064</v>
      </c>
      <c r="K184" s="43" t="s">
        <v>5335</v>
      </c>
      <c r="L184" s="44" t="s">
        <v>1153</v>
      </c>
      <c r="M184" s="45" t="s">
        <v>2936</v>
      </c>
      <c r="N184" s="46" t="s">
        <v>2937</v>
      </c>
      <c r="O184" s="45" t="s">
        <v>1264</v>
      </c>
      <c r="P184" s="45">
        <v>4</v>
      </c>
      <c r="Q184" s="47">
        <v>46023</v>
      </c>
      <c r="R184" s="47">
        <v>46387</v>
      </c>
      <c r="S184" s="48">
        <f t="shared" si="12"/>
        <v>54</v>
      </c>
      <c r="T184" s="45" t="s">
        <v>609</v>
      </c>
      <c r="U184" s="45"/>
      <c r="V184" s="49">
        <f>+IFERROR(VLOOKUP($M184,ACTIVIDADES!$B$9:$Q$494,10,0),"")</f>
        <v>0.25</v>
      </c>
      <c r="W184" s="50" t="str">
        <f>+IFERROR(VLOOKUP($M184,ACTIVIDADES!$B$9:$Q$494,11,0)," ")</f>
        <v xml:space="preserve">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
</v>
      </c>
      <c r="X184" s="61" t="str">
        <f>+IFERROR(VLOOKUP($M184,ACTIVIDADES!$B$9:$Q$494,12,0),"")</f>
        <v>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v>
      </c>
      <c r="Y184" s="52">
        <f>+IFERROR(VLOOKUP($M184,ACTIVIDADES!$B$9:$Q$494,13,0),"")</f>
        <v>46153</v>
      </c>
      <c r="Z184" s="53" t="str">
        <f>+IFERROR(VLOOKUP($M184,ACTIVIDADES!$B$9:$Q$494,14,0),"")</f>
        <v>Se incluye información de capacitación realizada durante el primer trimestre de la vigencia</v>
      </c>
      <c r="AA184" s="49">
        <f>+IFERROR(VLOOKUP($M184,ACTIVIDADES!$B$9:$Q$494,15,0),"")</f>
        <v>0.25</v>
      </c>
      <c r="AB184" s="54" t="str">
        <f>+IFERROR(VLOOKUP($M184,ACTIVIDADES!$B$9:$Q$494,16,0),"")</f>
        <v>EJECUCIÓN</v>
      </c>
      <c r="AC184" s="144">
        <v>46157</v>
      </c>
      <c r="AD184" s="29">
        <v>0</v>
      </c>
      <c r="AE184" s="29" t="s">
        <v>3741</v>
      </c>
      <c r="AF184" s="29" t="s">
        <v>580</v>
      </c>
      <c r="AG184" s="29" t="s">
        <v>3737</v>
      </c>
      <c r="AH184" s="29" t="s">
        <v>3737</v>
      </c>
      <c r="AI184" s="29" t="s">
        <v>3737</v>
      </c>
      <c r="AJ184" s="55">
        <f>+IFERROR(VLOOKUP($M184,ACTIVIDADES!$B$9:$T$494,17,0),"")</f>
        <v>0.25</v>
      </c>
      <c r="AK184" s="80" t="str">
        <f>+IFERROR(VLOOKUP($M184,ACTIVIDADES!$B$9:$T$494,18,0),"")</f>
        <v xml:space="preserve">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
</v>
      </c>
      <c r="AL184" s="80" t="str">
        <f>+IFERROR(VLOOKUP($M184,ACTIVIDADES!$B$9:$T$494,19,0),"")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184" s="55" t="str">
        <f>+IFERROR(VLOOKUP($M184,ACTIVIDADES!$B$9:$X$495,20,0),0)</f>
        <v>11/07/206</v>
      </c>
      <c r="AN184" s="55" t="str">
        <f>+IFERROR(VLOOKUP($M184,ACTIVIDADES!$B$9:$X$495,21,0),0)</f>
        <v xml:space="preserve">Se incluye capacitación del segundo trimestre. </v>
      </c>
      <c r="AO184" s="55">
        <f>+IFERROR(VLOOKUP($M184,ACTIVIDADES!$B$9:$X$495,22,0),0)</f>
        <v>0.5</v>
      </c>
      <c r="AP184" s="145" t="str">
        <f>+IFERROR(VLOOKUP($M184,ACTIVIDADES!$B$9:$X$495,23,0),0)</f>
        <v>EN EJECUCIÓN</v>
      </c>
      <c r="AQ184" s="88">
        <v>46230</v>
      </c>
      <c r="AR184" s="55">
        <v>0.5</v>
      </c>
      <c r="AS184" s="57" t="s">
        <v>3865</v>
      </c>
      <c r="AT184" s="29" t="s">
        <v>4</v>
      </c>
      <c r="AU184" s="57" t="s">
        <v>3639</v>
      </c>
      <c r="AV184" s="193" t="s">
        <v>3639</v>
      </c>
      <c r="AW184" s="193" t="s">
        <v>3639</v>
      </c>
      <c r="AX184" s="57" t="s">
        <v>3739</v>
      </c>
      <c r="AY184" s="176" t="str">
        <f t="shared" si="10"/>
        <v>EN EJECUCIÓN</v>
      </c>
      <c r="AZ184" s="55" t="str">
        <f>+IFERROR(VLOOKUP($M184,ACTIVIDADES!$B$9:$T$494,25,0),"")</f>
        <v/>
      </c>
      <c r="BA184" s="55" t="str">
        <f>+IFERROR(VLOOKUP($M184,ACTIVIDADES!$B$9:$T$494,26,0),"")</f>
        <v/>
      </c>
      <c r="BB184" s="55" t="str">
        <f>+IFERROR(VLOOKUP($M184,ACTIVIDADES!$B$9:$T$494,27,0),"")</f>
        <v/>
      </c>
      <c r="BC184" s="55" t="str">
        <f>+IFERROR(VLOOKUP($M184,ACTIVIDADES!$B$9:$T$494,28,0),"")</f>
        <v/>
      </c>
      <c r="BD184" s="55" t="str">
        <f>+IFERROR(VLOOKUP($M184,ACTIVIDADES!$B$9:$T$494,29,0),"")</f>
        <v/>
      </c>
      <c r="BE184" s="55" t="str">
        <f>+IFERROR(VLOOKUP($M184,ACTIVIDADES!$B$9:$T$494,30,0),"")</f>
        <v/>
      </c>
      <c r="BF184" s="58"/>
      <c r="BG184" s="58"/>
      <c r="BH184" s="59"/>
      <c r="BI184" s="59" t="s">
        <v>580</v>
      </c>
      <c r="BJ184" s="60" t="s">
        <v>3635</v>
      </c>
      <c r="BK184" s="61" t="s">
        <v>593</v>
      </c>
      <c r="BL184" s="62"/>
      <c r="BM184" s="55" t="str">
        <f>+IFERROR(VLOOKUP($M184,ACTIVIDADES!$B$9:$T$494,31,0),"")</f>
        <v/>
      </c>
      <c r="BN184" s="55" t="str">
        <f>+IFERROR(VLOOKUP($M184,ACTIVIDADES!$B$9:$T$494,32,0),"")</f>
        <v/>
      </c>
      <c r="BO184" s="55" t="str">
        <f>+IFERROR(VLOOKUP($M184,ACTIVIDADES!$B$9:$T$494,33,0),"")</f>
        <v/>
      </c>
      <c r="BP184" s="55" t="str">
        <f>+IFERROR(VLOOKUP($M184,ACTIVIDADES!$B$9:$T$494,34,0),"")</f>
        <v/>
      </c>
      <c r="BQ184" s="55" t="str">
        <f>+IFERROR(VLOOKUP($M184,ACTIVIDADES!$B$9:$T$494,35,0),"")</f>
        <v/>
      </c>
      <c r="BR184" s="55" t="str">
        <f>+IFERROR(VLOOKUP($M184,ACTIVIDADES!$B$9:$T$494,36,0),"")</f>
        <v/>
      </c>
      <c r="BS184" s="55" t="str">
        <f>+IFERROR(VLOOKUP($M184,ACTIVIDADES!$B$9:$T$494,37,0),"")</f>
        <v/>
      </c>
      <c r="BT184" s="58"/>
      <c r="BU184" s="58"/>
      <c r="BV184" s="59"/>
      <c r="BW184" s="59" t="s">
        <v>580</v>
      </c>
      <c r="BX184" s="60" t="s">
        <v>3635</v>
      </c>
      <c r="BY184" s="61" t="s">
        <v>593</v>
      </c>
      <c r="BZ184" s="62"/>
      <c r="CA184" s="7"/>
      <c r="CB184" s="7"/>
      <c r="CC184" s="7"/>
      <c r="CD184" s="7"/>
      <c r="CE184" s="7"/>
      <c r="CF184" s="7"/>
      <c r="CG184" s="7"/>
      <c r="CH184" s="7"/>
      <c r="CI184" s="7"/>
      <c r="CJ184" s="7"/>
      <c r="CK184" s="7"/>
      <c r="CL184" s="7"/>
      <c r="CM184" s="7"/>
      <c r="CN184" s="7"/>
      <c r="CO184" s="7"/>
      <c r="CP184" s="7"/>
      <c r="CQ184" s="7"/>
    </row>
    <row r="185" spans="1:95" customFormat="1" ht="93" customHeight="1" x14ac:dyDescent="0.35">
      <c r="A185" s="40">
        <f t="shared" si="11"/>
        <v>177</v>
      </c>
      <c r="B185" s="40" t="s">
        <v>521</v>
      </c>
      <c r="C185" s="40">
        <v>2023</v>
      </c>
      <c r="D185" s="40" t="s">
        <v>3734</v>
      </c>
      <c r="E185" s="323"/>
      <c r="F185" s="40" t="s">
        <v>977</v>
      </c>
      <c r="G185" s="40" t="s">
        <v>95</v>
      </c>
      <c r="H185" s="42" t="s">
        <v>4745</v>
      </c>
      <c r="I185" s="42"/>
      <c r="J185" s="43" t="s">
        <v>5065</v>
      </c>
      <c r="K185" s="43" t="s">
        <v>3904</v>
      </c>
      <c r="L185" s="44" t="s">
        <v>1153</v>
      </c>
      <c r="M185" s="45" t="s">
        <v>2915</v>
      </c>
      <c r="N185" s="46" t="s">
        <v>2916</v>
      </c>
      <c r="O185" s="45" t="s">
        <v>2917</v>
      </c>
      <c r="P185" s="45">
        <v>9</v>
      </c>
      <c r="Q185" s="47">
        <v>46113</v>
      </c>
      <c r="R185" s="47">
        <v>46387</v>
      </c>
      <c r="S185" s="48">
        <f t="shared" si="12"/>
        <v>40.5</v>
      </c>
      <c r="T185" s="45" t="s">
        <v>609</v>
      </c>
      <c r="U185" s="45"/>
      <c r="V185" s="49">
        <f>+IFERROR(VLOOKUP($M185,ACTIVIDADES!$B$9:$Q$494,10,0),"")</f>
        <v>0.27</v>
      </c>
      <c r="W185" s="50" t="str">
        <f>+IFERROR(VLOOKUP($M185,ACTIVIDADES!$B$9:$Q$494,11,0)," ")</f>
        <v xml:space="preserve">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
</v>
      </c>
      <c r="X185" s="51" t="str">
        <f>+IFERROR(VLOOKUP($M185,ACTIVIDADES!$B$9:$Q$494,12,0),"")</f>
        <v>https://dnbcgovco-my.sharepoint.com/personal/planeacion_dnbc_gov_co/_layouts/15/onedrive.aspx?id=%2Fpersonal%2Fplaneacion%5Fdnbc%5Fgov%5Fco%2FDocuments%2FDocumentos%20SIGE%2F6%2E%20Planes%2FPLAN%20DE%20MEJORA%2F2026%2F01%2E%20Seguimiento%20Primer%20Trimestre%2F15%2E%20Gesti%C3%B3n%20Contractual%2FGC%5FAC1&amp;viewid=efb70791%2Db8ab%2D49e7%2Db552%2Dd3d4cbe976b9&amp;ct=1777387045307&amp;or=OWA%2DNT%2DMail</v>
      </c>
      <c r="Y185" s="52">
        <f>+IFERROR(VLOOKUP($M185,ACTIVIDADES!$B$9:$Q$494,13,0),"")</f>
        <v>46153</v>
      </c>
      <c r="Z185" s="53" t="str">
        <f>+IFERROR(VLOOKUP($M185,ACTIVIDADES!$B$9:$Q$494,14,0),"")</f>
        <v>Se incluye bases de planes de adquisiciones pero no se evidencia el respecti seguimiento</v>
      </c>
      <c r="AA185" s="49">
        <f>+IFERROR(VLOOKUP($M185,ACTIVIDADES!$B$9:$Q$494,15,0),"")</f>
        <v>0</v>
      </c>
      <c r="AB185" s="54" t="str">
        <f>+IFERROR(VLOOKUP($M185,ACTIVIDADES!$B$9:$Q$494,16,0),"")</f>
        <v>EJECUCIÓN</v>
      </c>
      <c r="AC185" s="144">
        <v>46157</v>
      </c>
      <c r="AD185" s="30">
        <v>0</v>
      </c>
      <c r="AE185" s="28" t="s">
        <v>3745</v>
      </c>
      <c r="AF185" s="29" t="s">
        <v>4</v>
      </c>
      <c r="AG185" s="29" t="s">
        <v>3737</v>
      </c>
      <c r="AH185" s="29" t="s">
        <v>593</v>
      </c>
      <c r="AI185" s="29" t="s">
        <v>3752</v>
      </c>
      <c r="AJ185" s="55">
        <f>+IFERROR(VLOOKUP($M185,ACTIVIDADES!$B$9:$T$494,17,0),"")</f>
        <v>0.27</v>
      </c>
      <c r="AK185" s="80" t="str">
        <f>+IFERROR(VLOOKUP($M185,ACTIVIDADES!$B$9:$T$494,18,0),"")</f>
        <v xml:space="preserve">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
</v>
      </c>
      <c r="AL185" s="80" t="str">
        <f>+IFERROR(VLOOKUP($M185,ACTIVIDADES!$B$9:$T$494,19,0),"")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185" s="55" t="str">
        <f>+IFERROR(VLOOKUP($M185,ACTIVIDADES!$B$9:$X$495,20,0),0)</f>
        <v>11/07/206</v>
      </c>
      <c r="AN185" s="55" t="str">
        <f>+IFERROR(VLOOKUP($M185,ACTIVIDADES!$B$9:$X$495,21,0),0)</f>
        <v>Se evidencia seguimiento al PAA. Se sugiere su reporte vía correo electrónico al lider de proceso y al profesional de planeación</v>
      </c>
      <c r="AO185" s="55">
        <f>+IFERROR(VLOOKUP($M185,ACTIVIDADES!$B$9:$X$495,22,0),0)</f>
        <v>0.27</v>
      </c>
      <c r="AP185" s="145" t="str">
        <f>+IFERROR(VLOOKUP($M185,ACTIVIDADES!$B$9:$X$495,23,0),0)</f>
        <v>EN EJECUCIÓN</v>
      </c>
      <c r="AQ185" s="88">
        <v>46230</v>
      </c>
      <c r="AR185" s="55">
        <v>0.25</v>
      </c>
      <c r="AS185" s="57" t="s">
        <v>3746</v>
      </c>
      <c r="AT185" s="29" t="s">
        <v>4</v>
      </c>
      <c r="AU185" s="57" t="s">
        <v>3639</v>
      </c>
      <c r="AV185" s="193" t="s">
        <v>3639</v>
      </c>
      <c r="AW185" s="193" t="s">
        <v>3639</v>
      </c>
      <c r="AX185" s="57" t="s">
        <v>3739</v>
      </c>
      <c r="AY185" s="176" t="str">
        <f t="shared" si="10"/>
        <v>EN EJECUCIÓN</v>
      </c>
      <c r="AZ185" s="55" t="str">
        <f>+IFERROR(VLOOKUP($M185,ACTIVIDADES!$B$9:$T$494,25,0),"")</f>
        <v/>
      </c>
      <c r="BA185" s="55" t="str">
        <f>+IFERROR(VLOOKUP($M185,ACTIVIDADES!$B$9:$T$494,26,0),"")</f>
        <v/>
      </c>
      <c r="BB185" s="55" t="str">
        <f>+IFERROR(VLOOKUP($M185,ACTIVIDADES!$B$9:$T$494,27,0),"")</f>
        <v/>
      </c>
      <c r="BC185" s="55" t="str">
        <f>+IFERROR(VLOOKUP($M185,ACTIVIDADES!$B$9:$T$494,28,0),"")</f>
        <v/>
      </c>
      <c r="BD185" s="55" t="str">
        <f>+IFERROR(VLOOKUP($M185,ACTIVIDADES!$B$9:$T$494,29,0),"")</f>
        <v/>
      </c>
      <c r="BE185" s="55" t="str">
        <f>+IFERROR(VLOOKUP($M185,ACTIVIDADES!$B$9:$T$494,30,0),"")</f>
        <v/>
      </c>
      <c r="BF185" s="58"/>
      <c r="BG185" s="58"/>
      <c r="BH185" s="59"/>
      <c r="BI185" s="59" t="s">
        <v>580</v>
      </c>
      <c r="BJ185" s="60" t="s">
        <v>3635</v>
      </c>
      <c r="BK185" s="61" t="s">
        <v>593</v>
      </c>
      <c r="BL185" s="62"/>
      <c r="BM185" s="55" t="str">
        <f>+IFERROR(VLOOKUP($M185,ACTIVIDADES!$B$9:$T$494,31,0),"")</f>
        <v/>
      </c>
      <c r="BN185" s="55" t="str">
        <f>+IFERROR(VLOOKUP($M185,ACTIVIDADES!$B$9:$T$494,32,0),"")</f>
        <v/>
      </c>
      <c r="BO185" s="55" t="str">
        <f>+IFERROR(VLOOKUP($M185,ACTIVIDADES!$B$9:$T$494,33,0),"")</f>
        <v/>
      </c>
      <c r="BP185" s="55" t="str">
        <f>+IFERROR(VLOOKUP($M185,ACTIVIDADES!$B$9:$T$494,34,0),"")</f>
        <v/>
      </c>
      <c r="BQ185" s="55" t="str">
        <f>+IFERROR(VLOOKUP($M185,ACTIVIDADES!$B$9:$T$494,35,0),"")</f>
        <v/>
      </c>
      <c r="BR185" s="55" t="str">
        <f>+IFERROR(VLOOKUP($M185,ACTIVIDADES!$B$9:$T$494,36,0),"")</f>
        <v/>
      </c>
      <c r="BS185" s="55" t="str">
        <f>+IFERROR(VLOOKUP($M185,ACTIVIDADES!$B$9:$T$494,37,0),"")</f>
        <v/>
      </c>
      <c r="BT185" s="58"/>
      <c r="BU185" s="58"/>
      <c r="BV185" s="59"/>
      <c r="BW185" s="59" t="s">
        <v>580</v>
      </c>
      <c r="BX185" s="60" t="s">
        <v>3635</v>
      </c>
      <c r="BY185" s="61" t="s">
        <v>593</v>
      </c>
      <c r="BZ185" s="62"/>
      <c r="CA185" s="7"/>
      <c r="CB185" s="7"/>
      <c r="CC185" s="7"/>
      <c r="CD185" s="7"/>
      <c r="CE185" s="7"/>
      <c r="CF185" s="7"/>
      <c r="CG185" s="7"/>
      <c r="CH185" s="7"/>
      <c r="CI185" s="7"/>
      <c r="CJ185" s="7"/>
      <c r="CK185" s="7"/>
      <c r="CL185" s="7"/>
      <c r="CM185" s="7"/>
      <c r="CN185" s="7"/>
      <c r="CO185" s="7"/>
      <c r="CP185" s="7"/>
      <c r="CQ185" s="7"/>
    </row>
    <row r="186" spans="1:95" s="8" customFormat="1" ht="93" customHeight="1" x14ac:dyDescent="0.35">
      <c r="A186" s="40">
        <f t="shared" si="11"/>
        <v>178</v>
      </c>
      <c r="B186" s="40" t="s">
        <v>521</v>
      </c>
      <c r="C186" s="40">
        <v>2023</v>
      </c>
      <c r="D186" s="40" t="s">
        <v>3734</v>
      </c>
      <c r="E186" s="323"/>
      <c r="F186" s="40" t="s">
        <v>971</v>
      </c>
      <c r="G186" s="40" t="s">
        <v>95</v>
      </c>
      <c r="H186" s="42" t="s">
        <v>4746</v>
      </c>
      <c r="I186" s="42"/>
      <c r="J186" s="43" t="s">
        <v>5066</v>
      </c>
      <c r="K186" s="43" t="s">
        <v>5336</v>
      </c>
      <c r="L186" s="44" t="s">
        <v>1153</v>
      </c>
      <c r="M186" s="45" t="s">
        <v>2975</v>
      </c>
      <c r="N186" s="46" t="s">
        <v>5504</v>
      </c>
      <c r="O186" s="45" t="s">
        <v>5689</v>
      </c>
      <c r="P186" s="45">
        <v>1</v>
      </c>
      <c r="Q186" s="47">
        <v>46113</v>
      </c>
      <c r="R186" s="47">
        <v>46387</v>
      </c>
      <c r="S186" s="48">
        <f t="shared" si="12"/>
        <v>40.5</v>
      </c>
      <c r="T186" s="45" t="s">
        <v>609</v>
      </c>
      <c r="U186" s="45"/>
      <c r="V186" s="49">
        <f>+IFERROR(VLOOKUP($M186,ACTIVIDADES!$B$9:$Q$494,10,0),"")</f>
        <v>0</v>
      </c>
      <c r="W186" s="50" t="str">
        <f>+IFERROR(VLOOKUP($M186,ACTIVIDADES!$B$9:$Q$494,11,0)," ")</f>
        <v>Actividad en proceso; el Manual de Supervisión se encuentra en actualización para incorporar los requisitos y actividades necesarias para el seguimiento contractual, la gestión de pagos y su registro en la plataforma SECOP II.</v>
      </c>
      <c r="X186" s="61">
        <f>+IFERROR(VLOOKUP($M186,ACTIVIDADES!$B$9:$Q$494,12,0),"")</f>
        <v>0</v>
      </c>
      <c r="Y186" s="52">
        <f>+IFERROR(VLOOKUP($M186,ACTIVIDADES!$B$9:$Q$494,13,0),"")</f>
        <v>46153</v>
      </c>
      <c r="Z186" s="53" t="str">
        <f>+IFERROR(VLOOKUP($M186,ACTIVIDADES!$B$9:$Q$494,14,0),"")</f>
        <v>Sin avance en la actividad</v>
      </c>
      <c r="AA186" s="49">
        <f>+IFERROR(VLOOKUP($M186,ACTIVIDADES!$B$9:$Q$494,15,0),"")</f>
        <v>0</v>
      </c>
      <c r="AB186" s="54" t="str">
        <f>+IFERROR(VLOOKUP($M186,ACTIVIDADES!$B$9:$Q$494,16,0),"")</f>
        <v>EJECUCIÓN</v>
      </c>
      <c r="AC186" s="144">
        <v>46157</v>
      </c>
      <c r="AD186" s="29">
        <v>0</v>
      </c>
      <c r="AE186" s="29" t="s">
        <v>3741</v>
      </c>
      <c r="AF186" s="29" t="s">
        <v>580</v>
      </c>
      <c r="AG186" s="29" t="s">
        <v>3737</v>
      </c>
      <c r="AH186" s="29" t="s">
        <v>3737</v>
      </c>
      <c r="AI186" s="29" t="s">
        <v>3737</v>
      </c>
      <c r="AJ186" s="55">
        <f>+IFERROR(VLOOKUP($M186,ACTIVIDADES!$B$9:$T$494,17,0),"")</f>
        <v>0</v>
      </c>
      <c r="AK186" s="80" t="str">
        <f>+IFERROR(VLOOKUP($M186,ACTIVIDADES!$B$9:$T$494,18,0),"")</f>
        <v>Actividad en proceso; el Manual de Supervisión se encuentra en actualización para incorporar los requisitos y actividades necesarias para el seguimiento contractual, la gestión de pagos y su registro en la plataforma SECOP II.</v>
      </c>
      <c r="AL186" s="80" t="str">
        <f>+IFERROR(VLOOKUP($M186,ACTIVIDADES!$B$9:$T$494,19,0),"")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186" s="55" t="str">
        <f>+IFERROR(VLOOKUP($M186,ACTIVIDADES!$B$9:$X$495,20,0),0)</f>
        <v>11/07/206</v>
      </c>
      <c r="AN186" s="55" t="str">
        <f>+IFERROR(VLOOKUP($M186,ACTIVIDADES!$B$9:$X$495,21,0),0)</f>
        <v>Se incluye proyecto de actualización de manual de contratación, revisado por proceso de análisis y mejora continua, en espera de firmas de direcivos</v>
      </c>
      <c r="AO186" s="55">
        <f>+IFERROR(VLOOKUP($M186,ACTIVIDADES!$B$9:$X$495,22,0),0)</f>
        <v>0.6</v>
      </c>
      <c r="AP186" s="145" t="str">
        <f>+IFERROR(VLOOKUP($M186,ACTIVIDADES!$B$9:$X$495,23,0),0)</f>
        <v>EN EJECUCIÓN</v>
      </c>
      <c r="AQ186" s="88">
        <v>46230</v>
      </c>
      <c r="AR186" s="55">
        <v>0.6</v>
      </c>
      <c r="AS186" s="57" t="s">
        <v>3905</v>
      </c>
      <c r="AT186" s="29" t="s">
        <v>4</v>
      </c>
      <c r="AU186" s="57" t="s">
        <v>3639</v>
      </c>
      <c r="AV186" s="193" t="s">
        <v>3639</v>
      </c>
      <c r="AW186" s="193" t="s">
        <v>3639</v>
      </c>
      <c r="AX186" s="57" t="s">
        <v>3739</v>
      </c>
      <c r="AY186" s="176" t="str">
        <f t="shared" si="10"/>
        <v>EN EJECUCIÓN</v>
      </c>
      <c r="AZ186" s="55" t="str">
        <f>+IFERROR(VLOOKUP($M186,ACTIVIDADES!$B$9:$T$494,25,0),"")</f>
        <v/>
      </c>
      <c r="BA186" s="55" t="str">
        <f>+IFERROR(VLOOKUP($M186,ACTIVIDADES!$B$9:$T$494,26,0),"")</f>
        <v/>
      </c>
      <c r="BB186" s="55" t="str">
        <f>+IFERROR(VLOOKUP($M186,ACTIVIDADES!$B$9:$T$494,27,0),"")</f>
        <v/>
      </c>
      <c r="BC186" s="55" t="str">
        <f>+IFERROR(VLOOKUP($M186,ACTIVIDADES!$B$9:$T$494,28,0),"")</f>
        <v/>
      </c>
      <c r="BD186" s="55" t="str">
        <f>+IFERROR(VLOOKUP($M186,ACTIVIDADES!$B$9:$T$494,29,0),"")</f>
        <v/>
      </c>
      <c r="BE186" s="55" t="str">
        <f>+IFERROR(VLOOKUP($M186,ACTIVIDADES!$B$9:$T$494,30,0),"")</f>
        <v/>
      </c>
      <c r="BF186" s="58"/>
      <c r="BG186" s="58"/>
      <c r="BH186" s="59"/>
      <c r="BI186" s="59" t="s">
        <v>580</v>
      </c>
      <c r="BJ186" s="60" t="s">
        <v>3635</v>
      </c>
      <c r="BK186" s="61" t="s">
        <v>593</v>
      </c>
      <c r="BL186" s="62"/>
      <c r="BM186" s="55" t="str">
        <f>+IFERROR(VLOOKUP($M186,ACTIVIDADES!$B$9:$T$494,31,0),"")</f>
        <v/>
      </c>
      <c r="BN186" s="55" t="str">
        <f>+IFERROR(VLOOKUP($M186,ACTIVIDADES!$B$9:$T$494,32,0),"")</f>
        <v/>
      </c>
      <c r="BO186" s="55" t="str">
        <f>+IFERROR(VLOOKUP($M186,ACTIVIDADES!$B$9:$T$494,33,0),"")</f>
        <v/>
      </c>
      <c r="BP186" s="55" t="str">
        <f>+IFERROR(VLOOKUP($M186,ACTIVIDADES!$B$9:$T$494,34,0),"")</f>
        <v/>
      </c>
      <c r="BQ186" s="55" t="str">
        <f>+IFERROR(VLOOKUP($M186,ACTIVIDADES!$B$9:$T$494,35,0),"")</f>
        <v/>
      </c>
      <c r="BR186" s="55" t="str">
        <f>+IFERROR(VLOOKUP($M186,ACTIVIDADES!$B$9:$T$494,36,0),"")</f>
        <v/>
      </c>
      <c r="BS186" s="55" t="str">
        <f>+IFERROR(VLOOKUP($M186,ACTIVIDADES!$B$9:$T$494,37,0),"")</f>
        <v/>
      </c>
      <c r="BT186" s="58"/>
      <c r="BU186" s="58"/>
      <c r="BV186" s="59"/>
      <c r="BW186" s="59" t="s">
        <v>580</v>
      </c>
      <c r="BX186" s="60" t="s">
        <v>3635</v>
      </c>
      <c r="BY186" s="61" t="s">
        <v>593</v>
      </c>
      <c r="BZ186" s="62"/>
      <c r="CA186" s="7"/>
      <c r="CB186" s="7"/>
      <c r="CC186" s="7"/>
      <c r="CD186" s="7"/>
      <c r="CE186" s="7"/>
      <c r="CF186" s="7"/>
      <c r="CG186" s="7"/>
      <c r="CH186" s="7"/>
      <c r="CI186" s="7"/>
      <c r="CJ186" s="7"/>
      <c r="CK186" s="7"/>
      <c r="CL186" s="7"/>
      <c r="CM186" s="7"/>
      <c r="CN186" s="7"/>
      <c r="CO186" s="7"/>
      <c r="CP186" s="7"/>
      <c r="CQ186" s="7"/>
    </row>
    <row r="187" spans="1:95" s="8" customFormat="1" ht="93" customHeight="1" x14ac:dyDescent="0.35">
      <c r="A187" s="40">
        <f t="shared" si="11"/>
        <v>179</v>
      </c>
      <c r="B187" s="40" t="s">
        <v>521</v>
      </c>
      <c r="C187" s="40">
        <v>2023</v>
      </c>
      <c r="D187" s="40" t="s">
        <v>3734</v>
      </c>
      <c r="E187" s="323"/>
      <c r="F187" s="40" t="s">
        <v>991</v>
      </c>
      <c r="G187" s="40" t="s">
        <v>95</v>
      </c>
      <c r="H187" s="42" t="s">
        <v>4747</v>
      </c>
      <c r="I187" s="42"/>
      <c r="J187" s="43" t="s">
        <v>5066</v>
      </c>
      <c r="K187" s="43" t="s">
        <v>5336</v>
      </c>
      <c r="L187" s="44" t="s">
        <v>1153</v>
      </c>
      <c r="M187" s="45" t="s">
        <v>2975</v>
      </c>
      <c r="N187" s="46" t="s">
        <v>5504</v>
      </c>
      <c r="O187" s="45" t="s">
        <v>5689</v>
      </c>
      <c r="P187" s="45">
        <v>1</v>
      </c>
      <c r="Q187" s="47">
        <v>46113</v>
      </c>
      <c r="R187" s="47">
        <v>46387</v>
      </c>
      <c r="S187" s="48">
        <f t="shared" si="12"/>
        <v>40.5</v>
      </c>
      <c r="T187" s="45" t="s">
        <v>609</v>
      </c>
      <c r="U187" s="45"/>
      <c r="V187" s="49">
        <f>+IFERROR(VLOOKUP($M187,ACTIVIDADES!$B$9:$Q$494,10,0),"")</f>
        <v>0</v>
      </c>
      <c r="W187" s="50" t="str">
        <f>+IFERROR(VLOOKUP($M187,ACTIVIDADES!$B$9:$Q$494,11,0)," ")</f>
        <v>Actividad en proceso; el Manual de Supervisión se encuentra en actualización para incorporar los requisitos y actividades necesarias para el seguimiento contractual, la gestión de pagos y su registro en la plataforma SECOP II.</v>
      </c>
      <c r="X187" s="61">
        <f>+IFERROR(VLOOKUP($M187,ACTIVIDADES!$B$9:$Q$494,12,0),"")</f>
        <v>0</v>
      </c>
      <c r="Y187" s="52">
        <f>+IFERROR(VLOOKUP($M187,ACTIVIDADES!$B$9:$Q$494,13,0),"")</f>
        <v>46153</v>
      </c>
      <c r="Z187" s="53" t="str">
        <f>+IFERROR(VLOOKUP($M187,ACTIVIDADES!$B$9:$Q$494,14,0),"")</f>
        <v>Sin avance en la actividad</v>
      </c>
      <c r="AA187" s="49">
        <f>+IFERROR(VLOOKUP($M187,ACTIVIDADES!$B$9:$Q$494,15,0),"")</f>
        <v>0</v>
      </c>
      <c r="AB187" s="54" t="str">
        <f>+IFERROR(VLOOKUP($M187,ACTIVIDADES!$B$9:$Q$494,16,0),"")</f>
        <v>EJECUCIÓN</v>
      </c>
      <c r="AC187" s="144">
        <v>46157</v>
      </c>
      <c r="AD187" s="29">
        <v>0</v>
      </c>
      <c r="AE187" s="29" t="s">
        <v>3741</v>
      </c>
      <c r="AF187" s="29" t="s">
        <v>580</v>
      </c>
      <c r="AG187" s="29" t="s">
        <v>3737</v>
      </c>
      <c r="AH187" s="29" t="s">
        <v>3737</v>
      </c>
      <c r="AI187" s="29" t="s">
        <v>3737</v>
      </c>
      <c r="AJ187" s="55">
        <f>+IFERROR(VLOOKUP($M187,ACTIVIDADES!$B$9:$T$494,17,0),"")</f>
        <v>0</v>
      </c>
      <c r="AK187" s="80" t="str">
        <f>+IFERROR(VLOOKUP($M187,ACTIVIDADES!$B$9:$T$494,18,0),"")</f>
        <v>Actividad en proceso; el Manual de Supervisión se encuentra en actualización para incorporar los requisitos y actividades necesarias para el seguimiento contractual, la gestión de pagos y su registro en la plataforma SECOP II.</v>
      </c>
      <c r="AL187" s="80" t="str">
        <f>+IFERROR(VLOOKUP($M187,ACTIVIDADES!$B$9:$T$494,19,0),"")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187" s="55" t="str">
        <f>+IFERROR(VLOOKUP($M187,ACTIVIDADES!$B$9:$X$495,20,0),0)</f>
        <v>11/07/206</v>
      </c>
      <c r="AN187" s="55" t="str">
        <f>+IFERROR(VLOOKUP($M187,ACTIVIDADES!$B$9:$X$495,21,0),0)</f>
        <v>Se incluye proyecto de actualización de manual de contratación, revisado por proceso de análisis y mejora continua, en espera de firmas de direcivos</v>
      </c>
      <c r="AO187" s="55">
        <f>+IFERROR(VLOOKUP($M187,ACTIVIDADES!$B$9:$X$495,22,0),0)</f>
        <v>0.6</v>
      </c>
      <c r="AP187" s="145" t="str">
        <f>+IFERROR(VLOOKUP($M187,ACTIVIDADES!$B$9:$X$495,23,0),0)</f>
        <v>EN EJECUCIÓN</v>
      </c>
      <c r="AQ187" s="88">
        <v>46230</v>
      </c>
      <c r="AR187" s="55">
        <v>0.6</v>
      </c>
      <c r="AS187" s="57" t="s">
        <v>3905</v>
      </c>
      <c r="AT187" s="29" t="s">
        <v>4</v>
      </c>
      <c r="AU187" s="57" t="s">
        <v>3639</v>
      </c>
      <c r="AV187" s="193" t="s">
        <v>3639</v>
      </c>
      <c r="AW187" s="193" t="s">
        <v>3639</v>
      </c>
      <c r="AX187" s="57" t="s">
        <v>3739</v>
      </c>
      <c r="AY187" s="176" t="str">
        <f t="shared" si="10"/>
        <v>EN EJECUCIÓN</v>
      </c>
      <c r="AZ187" s="55" t="str">
        <f>+IFERROR(VLOOKUP($M187,ACTIVIDADES!$B$9:$T$494,25,0),"")</f>
        <v/>
      </c>
      <c r="BA187" s="55" t="str">
        <f>+IFERROR(VLOOKUP($M187,ACTIVIDADES!$B$9:$T$494,26,0),"")</f>
        <v/>
      </c>
      <c r="BB187" s="55" t="str">
        <f>+IFERROR(VLOOKUP($M187,ACTIVIDADES!$B$9:$T$494,27,0),"")</f>
        <v/>
      </c>
      <c r="BC187" s="55" t="str">
        <f>+IFERROR(VLOOKUP($M187,ACTIVIDADES!$B$9:$T$494,28,0),"")</f>
        <v/>
      </c>
      <c r="BD187" s="55" t="str">
        <f>+IFERROR(VLOOKUP($M187,ACTIVIDADES!$B$9:$T$494,29,0),"")</f>
        <v/>
      </c>
      <c r="BE187" s="55" t="str">
        <f>+IFERROR(VLOOKUP($M187,ACTIVIDADES!$B$9:$T$494,30,0),"")</f>
        <v/>
      </c>
      <c r="BF187" s="58"/>
      <c r="BG187" s="58"/>
      <c r="BH187" s="59"/>
      <c r="BI187" s="59" t="s">
        <v>580</v>
      </c>
      <c r="BJ187" s="60" t="s">
        <v>3635</v>
      </c>
      <c r="BK187" s="61" t="s">
        <v>593</v>
      </c>
      <c r="BL187" s="62"/>
      <c r="BM187" s="55" t="str">
        <f>+IFERROR(VLOOKUP($M187,ACTIVIDADES!$B$9:$T$494,31,0),"")</f>
        <v/>
      </c>
      <c r="BN187" s="55" t="str">
        <f>+IFERROR(VLOOKUP($M187,ACTIVIDADES!$B$9:$T$494,32,0),"")</f>
        <v/>
      </c>
      <c r="BO187" s="55" t="str">
        <f>+IFERROR(VLOOKUP($M187,ACTIVIDADES!$B$9:$T$494,33,0),"")</f>
        <v/>
      </c>
      <c r="BP187" s="55" t="str">
        <f>+IFERROR(VLOOKUP($M187,ACTIVIDADES!$B$9:$T$494,34,0),"")</f>
        <v/>
      </c>
      <c r="BQ187" s="55" t="str">
        <f>+IFERROR(VLOOKUP($M187,ACTIVIDADES!$B$9:$T$494,35,0),"")</f>
        <v/>
      </c>
      <c r="BR187" s="55" t="str">
        <f>+IFERROR(VLOOKUP($M187,ACTIVIDADES!$B$9:$T$494,36,0),"")</f>
        <v/>
      </c>
      <c r="BS187" s="55" t="str">
        <f>+IFERROR(VLOOKUP($M187,ACTIVIDADES!$B$9:$T$494,37,0),"")</f>
        <v/>
      </c>
      <c r="BT187" s="58"/>
      <c r="BU187" s="58"/>
      <c r="BV187" s="59"/>
      <c r="BW187" s="59" t="s">
        <v>580</v>
      </c>
      <c r="BX187" s="60" t="s">
        <v>3635</v>
      </c>
      <c r="BY187" s="61" t="s">
        <v>593</v>
      </c>
      <c r="BZ187" s="62"/>
      <c r="CA187" s="7"/>
      <c r="CB187" s="7"/>
      <c r="CC187" s="7"/>
      <c r="CD187" s="7"/>
      <c r="CE187" s="7"/>
      <c r="CF187" s="7"/>
      <c r="CG187" s="7"/>
      <c r="CH187" s="7"/>
      <c r="CI187" s="7"/>
      <c r="CJ187" s="7"/>
      <c r="CK187" s="7"/>
      <c r="CL187" s="7"/>
      <c r="CM187" s="7"/>
      <c r="CN187" s="7"/>
      <c r="CO187" s="7"/>
      <c r="CP187" s="7"/>
      <c r="CQ187" s="7"/>
    </row>
    <row r="188" spans="1:95" customFormat="1" ht="93" customHeight="1" x14ac:dyDescent="0.35">
      <c r="A188" s="40">
        <f t="shared" si="11"/>
        <v>180</v>
      </c>
      <c r="B188" s="40" t="s">
        <v>521</v>
      </c>
      <c r="C188" s="40">
        <v>2023</v>
      </c>
      <c r="D188" s="40" t="s">
        <v>3734</v>
      </c>
      <c r="E188" s="323"/>
      <c r="F188" s="40" t="s">
        <v>969</v>
      </c>
      <c r="G188" s="40" t="s">
        <v>95</v>
      </c>
      <c r="H188" s="42" t="s">
        <v>4748</v>
      </c>
      <c r="I188" s="42"/>
      <c r="J188" s="43" t="s">
        <v>5067</v>
      </c>
      <c r="K188" s="43" t="s">
        <v>5337</v>
      </c>
      <c r="L188" s="44" t="s">
        <v>1153</v>
      </c>
      <c r="M188" s="45" t="s">
        <v>2936</v>
      </c>
      <c r="N188" s="46" t="s">
        <v>2937</v>
      </c>
      <c r="O188" s="45" t="s">
        <v>1264</v>
      </c>
      <c r="P188" s="45">
        <v>4</v>
      </c>
      <c r="Q188" s="47">
        <v>46023</v>
      </c>
      <c r="R188" s="47">
        <v>46387</v>
      </c>
      <c r="S188" s="48">
        <f t="shared" si="12"/>
        <v>54</v>
      </c>
      <c r="T188" s="45" t="s">
        <v>609</v>
      </c>
      <c r="U188" s="45"/>
      <c r="V188" s="49">
        <f>+IFERROR(VLOOKUP($M188,ACTIVIDADES!$B$9:$Q$494,10,0),"")</f>
        <v>0.25</v>
      </c>
      <c r="W188" s="50" t="str">
        <f>+IFERROR(VLOOKUP($M188,ACTIVIDADES!$B$9:$Q$494,11,0)," ")</f>
        <v xml:space="preserve">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
</v>
      </c>
      <c r="X188" s="61" t="str">
        <f>+IFERROR(VLOOKUP($M188,ACTIVIDADES!$B$9:$Q$494,12,0),"")</f>
        <v>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v>
      </c>
      <c r="Y188" s="52">
        <f>+IFERROR(VLOOKUP($M188,ACTIVIDADES!$B$9:$Q$494,13,0),"")</f>
        <v>46153</v>
      </c>
      <c r="Z188" s="53" t="str">
        <f>+IFERROR(VLOOKUP($M188,ACTIVIDADES!$B$9:$Q$494,14,0),"")</f>
        <v>Se incluye información de capacitación realizada durante el primer trimestre de la vigencia</v>
      </c>
      <c r="AA188" s="49">
        <f>+IFERROR(VLOOKUP($M188,ACTIVIDADES!$B$9:$Q$494,15,0),"")</f>
        <v>0.25</v>
      </c>
      <c r="AB188" s="54" t="str">
        <f>+IFERROR(VLOOKUP($M188,ACTIVIDADES!$B$9:$Q$494,16,0),"")</f>
        <v>EJECUCIÓN</v>
      </c>
      <c r="AC188" s="144">
        <v>46157</v>
      </c>
      <c r="AD188" s="29">
        <v>0</v>
      </c>
      <c r="AE188" s="29" t="s">
        <v>3741</v>
      </c>
      <c r="AF188" s="29" t="s">
        <v>580</v>
      </c>
      <c r="AG188" s="29" t="s">
        <v>3737</v>
      </c>
      <c r="AH188" s="29" t="s">
        <v>3737</v>
      </c>
      <c r="AI188" s="29" t="s">
        <v>3737</v>
      </c>
      <c r="AJ188" s="55">
        <f>+IFERROR(VLOOKUP($M188,ACTIVIDADES!$B$9:$T$494,17,0),"")</f>
        <v>0.25</v>
      </c>
      <c r="AK188" s="80" t="str">
        <f>+IFERROR(VLOOKUP($M188,ACTIVIDADES!$B$9:$T$494,18,0),"")</f>
        <v xml:space="preserve">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
</v>
      </c>
      <c r="AL188" s="80" t="str">
        <f>+IFERROR(VLOOKUP($M188,ACTIVIDADES!$B$9:$T$494,19,0),"")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188" s="55" t="str">
        <f>+IFERROR(VLOOKUP($M188,ACTIVIDADES!$B$9:$X$495,20,0),0)</f>
        <v>11/07/206</v>
      </c>
      <c r="AN188" s="55" t="str">
        <f>+IFERROR(VLOOKUP($M188,ACTIVIDADES!$B$9:$X$495,21,0),0)</f>
        <v xml:space="preserve">Se incluye capacitación del segundo trimestre. </v>
      </c>
      <c r="AO188" s="55">
        <f>+IFERROR(VLOOKUP($M188,ACTIVIDADES!$B$9:$X$495,22,0),0)</f>
        <v>0.5</v>
      </c>
      <c r="AP188" s="145" t="str">
        <f>+IFERROR(VLOOKUP($M188,ACTIVIDADES!$B$9:$X$495,23,0),0)</f>
        <v>EN EJECUCIÓN</v>
      </c>
      <c r="AQ188" s="88">
        <v>46230</v>
      </c>
      <c r="AR188" s="55">
        <v>0.5</v>
      </c>
      <c r="AS188" s="57" t="s">
        <v>3865</v>
      </c>
      <c r="AT188" s="29" t="s">
        <v>4</v>
      </c>
      <c r="AU188" s="57" t="s">
        <v>3639</v>
      </c>
      <c r="AV188" s="193" t="s">
        <v>3639</v>
      </c>
      <c r="AW188" s="193" t="s">
        <v>3639</v>
      </c>
      <c r="AX188" s="57" t="s">
        <v>3739</v>
      </c>
      <c r="AY188" s="176" t="str">
        <f t="shared" si="10"/>
        <v>EN EJECUCIÓN</v>
      </c>
      <c r="AZ188" s="55" t="str">
        <f>+IFERROR(VLOOKUP($M188,ACTIVIDADES!$B$9:$T$494,25,0),"")</f>
        <v/>
      </c>
      <c r="BA188" s="55" t="str">
        <f>+IFERROR(VLOOKUP($M188,ACTIVIDADES!$B$9:$T$494,26,0),"")</f>
        <v/>
      </c>
      <c r="BB188" s="55" t="str">
        <f>+IFERROR(VLOOKUP($M188,ACTIVIDADES!$B$9:$T$494,27,0),"")</f>
        <v/>
      </c>
      <c r="BC188" s="55" t="str">
        <f>+IFERROR(VLOOKUP($M188,ACTIVIDADES!$B$9:$T$494,28,0),"")</f>
        <v/>
      </c>
      <c r="BD188" s="55" t="str">
        <f>+IFERROR(VLOOKUP($M188,ACTIVIDADES!$B$9:$T$494,29,0),"")</f>
        <v/>
      </c>
      <c r="BE188" s="55" t="str">
        <f>+IFERROR(VLOOKUP($M188,ACTIVIDADES!$B$9:$T$494,30,0),"")</f>
        <v/>
      </c>
      <c r="BF188" s="58"/>
      <c r="BG188" s="58"/>
      <c r="BH188" s="59"/>
      <c r="BI188" s="59" t="s">
        <v>580</v>
      </c>
      <c r="BJ188" s="60" t="s">
        <v>3635</v>
      </c>
      <c r="BK188" s="61" t="s">
        <v>593</v>
      </c>
      <c r="BL188" s="62"/>
      <c r="BM188" s="55" t="str">
        <f>+IFERROR(VLOOKUP($M188,ACTIVIDADES!$B$9:$T$494,31,0),"")</f>
        <v/>
      </c>
      <c r="BN188" s="55" t="str">
        <f>+IFERROR(VLOOKUP($M188,ACTIVIDADES!$B$9:$T$494,32,0),"")</f>
        <v/>
      </c>
      <c r="BO188" s="55" t="str">
        <f>+IFERROR(VLOOKUP($M188,ACTIVIDADES!$B$9:$T$494,33,0),"")</f>
        <v/>
      </c>
      <c r="BP188" s="55" t="str">
        <f>+IFERROR(VLOOKUP($M188,ACTIVIDADES!$B$9:$T$494,34,0),"")</f>
        <v/>
      </c>
      <c r="BQ188" s="55" t="str">
        <f>+IFERROR(VLOOKUP($M188,ACTIVIDADES!$B$9:$T$494,35,0),"")</f>
        <v/>
      </c>
      <c r="BR188" s="55" t="str">
        <f>+IFERROR(VLOOKUP($M188,ACTIVIDADES!$B$9:$T$494,36,0),"")</f>
        <v/>
      </c>
      <c r="BS188" s="55" t="str">
        <f>+IFERROR(VLOOKUP($M188,ACTIVIDADES!$B$9:$T$494,37,0),"")</f>
        <v/>
      </c>
      <c r="BT188" s="58"/>
      <c r="BU188" s="58"/>
      <c r="BV188" s="59"/>
      <c r="BW188" s="59" t="s">
        <v>580</v>
      </c>
      <c r="BX188" s="60" t="s">
        <v>3635</v>
      </c>
      <c r="BY188" s="61" t="s">
        <v>593</v>
      </c>
      <c r="BZ188" s="62"/>
      <c r="CA188" s="7"/>
      <c r="CB188" s="7"/>
      <c r="CC188" s="7"/>
      <c r="CD188" s="7"/>
      <c r="CE188" s="7"/>
      <c r="CF188" s="7"/>
      <c r="CG188" s="7"/>
      <c r="CH188" s="7"/>
      <c r="CI188" s="7"/>
      <c r="CJ188" s="7"/>
      <c r="CK188" s="7"/>
      <c r="CL188" s="7"/>
      <c r="CM188" s="7"/>
      <c r="CN188" s="7"/>
      <c r="CO188" s="7"/>
      <c r="CP188" s="7"/>
      <c r="CQ188" s="7"/>
    </row>
    <row r="189" spans="1:95" customFormat="1" ht="93" customHeight="1" x14ac:dyDescent="0.35">
      <c r="A189" s="40">
        <f t="shared" si="11"/>
        <v>181</v>
      </c>
      <c r="B189" s="40" t="s">
        <v>521</v>
      </c>
      <c r="C189" s="40">
        <v>2023</v>
      </c>
      <c r="D189" s="40" t="s">
        <v>3734</v>
      </c>
      <c r="E189" s="323"/>
      <c r="F189" s="40" t="s">
        <v>678</v>
      </c>
      <c r="G189" s="40" t="s">
        <v>95</v>
      </c>
      <c r="H189" s="42" t="s">
        <v>4749</v>
      </c>
      <c r="I189" s="42"/>
      <c r="J189" s="40" t="s">
        <v>5068</v>
      </c>
      <c r="K189" s="40" t="s">
        <v>5338</v>
      </c>
      <c r="L189" s="44" t="s">
        <v>1153</v>
      </c>
      <c r="M189" s="63" t="s">
        <v>2986</v>
      </c>
      <c r="N189" s="63" t="s">
        <v>5505</v>
      </c>
      <c r="O189" s="63" t="s">
        <v>5690</v>
      </c>
      <c r="P189" s="63">
        <v>1</v>
      </c>
      <c r="Q189" s="65">
        <v>45139</v>
      </c>
      <c r="R189" s="65">
        <v>45260</v>
      </c>
      <c r="S189" s="66">
        <f t="shared" si="12"/>
        <v>17.849999999999998</v>
      </c>
      <c r="T189" s="63" t="s">
        <v>609</v>
      </c>
      <c r="U189" s="63"/>
      <c r="V189" s="49">
        <f>+IFERROR(VLOOKUP($M189,ACTIVIDADES!$B$9:$Q$494,10,0),"")</f>
        <v>1</v>
      </c>
      <c r="W189" s="61" t="str">
        <f>+IFERROR(VLOOKUP($M189,ACTIVIDADES!$B$9:$Q$494,11,0)," ")</f>
        <v xml:space="preserve">La actividad se encuentra en cumplimiento. Se estableció un control efectivo en el documento de designación de supervisión, mediante la implementación del flujo de elaboró, revisó y aprobó, garantizando la segregación de funciones y la trazabilidad del proceso. Como evidencia se cuenta con la verificación del cumplimiento del flujo de aprobación en los documentos de designación de supervisión, lo cual permite constatar la aplicación del control establecido conforme a los lineamientos institucionales.
</v>
      </c>
      <c r="X189" s="51" t="str">
        <f>+IFERROR(VLOOKUP($M189,ACTIVIDADES!$B$9:$Q$494,12,0),"")</f>
        <v>https://dnbcgovco-my.sharepoint.com/personal/planeacion_dnbc_gov_co/_layouts/15/onedrive.aspx?id=%2Fpersonal%2Fplaneacion%5Fdnbc%5Fgov%5Fco%2FDocuments%2FDocumentos%20SIGE%2F6%2E%20Planes%2FPLAN%20DE%20MEJORA%2F2026%2F01%2E%20Seguimiento%20Primer%20Trimestre%2F15%2E%20Gesti%C3%B3n%20Contractual%2FGC%5FAC14&amp;viewid=efb70791%2Db8ab%2D49e7%2Db552%2Dd3d4cbe976b9&amp;ct=1777387045307&amp;or=OWA%2DNT%2DMail</v>
      </c>
      <c r="Y189" s="52">
        <f>+IFERROR(VLOOKUP($M189,ACTIVIDADES!$B$9:$Q$494,13,0),"")</f>
        <v>46153</v>
      </c>
      <c r="Z189" s="49" t="str">
        <f>+IFERROR(VLOOKUP($M189,ACTIVIDADES!$B$9:$Q$494,14,0),"")</f>
        <v>Se remiten memorandos de designación de supervisión de la vigencia 2026</v>
      </c>
      <c r="AA189" s="49">
        <f>+IFERROR(VLOOKUP($M189,ACTIVIDADES!$B$9:$Q$494,15,0),"")</f>
        <v>1</v>
      </c>
      <c r="AB189" s="54" t="str">
        <f>+IFERROR(VLOOKUP($M189,ACTIVIDADES!$B$9:$Q$494,16,0),"")</f>
        <v>CUMPLIDO</v>
      </c>
      <c r="AC189" s="144">
        <v>46157</v>
      </c>
      <c r="AD189" s="30">
        <v>1</v>
      </c>
      <c r="AE189" s="30" t="s">
        <v>3906</v>
      </c>
      <c r="AF189" s="29" t="s">
        <v>578</v>
      </c>
      <c r="AG189" s="29" t="s">
        <v>3737</v>
      </c>
      <c r="AH189" s="29" t="s">
        <v>593</v>
      </c>
      <c r="AI189" s="29" t="s">
        <v>3752</v>
      </c>
      <c r="AJ189" s="55">
        <f>+IFERROR(VLOOKUP($M189,ACTIVIDADES!$B$9:$T$494,17,0),"")</f>
        <v>1</v>
      </c>
      <c r="AK189" s="80" t="str">
        <f>+IFERROR(VLOOKUP($M189,ACTIVIDADES!$B$9:$T$494,18,0),"")</f>
        <v xml:space="preserve">La actividad se encuentra en cumplimiento. Se estableció un control efectivo en el documento de designación de supervisión, mediante la implementación del flujo de elaboró, revisó y aprobó, garantizando la segregación de funciones y la trazabilidad del proceso. Como evidencia se cuenta con la verificación del cumplimiento del flujo de aprobación en los documentos de designación de supervisión, lo cual permite constatar la aplicación del control establecido conforme a los lineamientos institucionales.
</v>
      </c>
      <c r="AL189" s="80" t="str">
        <f>+IFERROR(VLOOKUP($M189,ACTIVIDADES!$B$9:$T$494,19,0),"")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189" s="55" t="str">
        <f>+IFERROR(VLOOKUP($M189,ACTIVIDADES!$B$9:$X$495,20,0),0)</f>
        <v>11/07/206</v>
      </c>
      <c r="AN189" s="55" t="str">
        <f>+IFERROR(VLOOKUP($M189,ACTIVIDADES!$B$9:$X$495,21,0),0)</f>
        <v>Actividad con cumplimiento reportado en el primer trimestre 2026</v>
      </c>
      <c r="AO189" s="55">
        <f>+IFERROR(VLOOKUP($M189,ACTIVIDADES!$B$9:$X$495,22,0),0)</f>
        <v>1</v>
      </c>
      <c r="AP189" s="150" t="str">
        <f>+IFERROR(VLOOKUP($M189,ACTIVIDADES!$B$9:$X$495,23,0),0)</f>
        <v>CUMPLIDO</v>
      </c>
      <c r="AQ189" s="88">
        <v>46230</v>
      </c>
      <c r="AR189" s="55">
        <v>1</v>
      </c>
      <c r="AS189" s="72" t="s">
        <v>3810</v>
      </c>
      <c r="AT189" s="29" t="s">
        <v>579</v>
      </c>
      <c r="AU189" s="57" t="s">
        <v>3639</v>
      </c>
      <c r="AV189" s="193" t="s">
        <v>3639</v>
      </c>
      <c r="AW189" s="193" t="s">
        <v>3639</v>
      </c>
      <c r="AX189" s="193" t="s">
        <v>3739</v>
      </c>
      <c r="AY189" s="176" t="str">
        <f t="shared" si="10"/>
        <v>CUMPLIDAS</v>
      </c>
      <c r="AZ189" s="55" t="str">
        <f>+IFERROR(VLOOKUP($M189,ACTIVIDADES!$B$9:$T$494,25,0),"")</f>
        <v/>
      </c>
      <c r="BA189" s="55" t="str">
        <f>+IFERROR(VLOOKUP($M189,ACTIVIDADES!$B$9:$T$494,26,0),"")</f>
        <v/>
      </c>
      <c r="BB189" s="55" t="str">
        <f>+IFERROR(VLOOKUP($M189,ACTIVIDADES!$B$9:$T$494,27,0),"")</f>
        <v/>
      </c>
      <c r="BC189" s="55" t="str">
        <f>+IFERROR(VLOOKUP($M189,ACTIVIDADES!$B$9:$T$494,28,0),"")</f>
        <v/>
      </c>
      <c r="BD189" s="55" t="str">
        <f>+IFERROR(VLOOKUP($M189,ACTIVIDADES!$B$9:$T$494,29,0),"")</f>
        <v/>
      </c>
      <c r="BE189" s="55" t="str">
        <f>+IFERROR(VLOOKUP($M189,ACTIVIDADES!$B$9:$T$494,30,0),"")</f>
        <v/>
      </c>
      <c r="BF189" s="58"/>
      <c r="BG189" s="58"/>
      <c r="BH189" s="59"/>
      <c r="BI189" s="59" t="s">
        <v>580</v>
      </c>
      <c r="BJ189" s="60" t="s">
        <v>3635</v>
      </c>
      <c r="BK189" s="61" t="s">
        <v>593</v>
      </c>
      <c r="BL189" s="62"/>
      <c r="BM189" s="55" t="str">
        <f>+IFERROR(VLOOKUP($M189,ACTIVIDADES!$B$9:$T$494,31,0),"")</f>
        <v/>
      </c>
      <c r="BN189" s="55" t="str">
        <f>+IFERROR(VLOOKUP($M189,ACTIVIDADES!$B$9:$T$494,32,0),"")</f>
        <v/>
      </c>
      <c r="BO189" s="55" t="str">
        <f>+IFERROR(VLOOKUP($M189,ACTIVIDADES!$B$9:$T$494,33,0),"")</f>
        <v/>
      </c>
      <c r="BP189" s="55" t="str">
        <f>+IFERROR(VLOOKUP($M189,ACTIVIDADES!$B$9:$T$494,34,0),"")</f>
        <v/>
      </c>
      <c r="BQ189" s="55" t="str">
        <f>+IFERROR(VLOOKUP($M189,ACTIVIDADES!$B$9:$T$494,35,0),"")</f>
        <v/>
      </c>
      <c r="BR189" s="55" t="str">
        <f>+IFERROR(VLOOKUP($M189,ACTIVIDADES!$B$9:$T$494,36,0),"")</f>
        <v/>
      </c>
      <c r="BS189" s="55" t="str">
        <f>+IFERROR(VLOOKUP($M189,ACTIVIDADES!$B$9:$T$494,37,0),"")</f>
        <v/>
      </c>
      <c r="BT189" s="58"/>
      <c r="BU189" s="58"/>
      <c r="BV189" s="59"/>
      <c r="BW189" s="59" t="s">
        <v>580</v>
      </c>
      <c r="BX189" s="60" t="s">
        <v>3635</v>
      </c>
      <c r="BY189" s="61" t="s">
        <v>593</v>
      </c>
      <c r="BZ189" s="62"/>
      <c r="CA189" s="9"/>
      <c r="CB189" s="9"/>
      <c r="CC189" s="9"/>
      <c r="CD189" s="9"/>
      <c r="CE189" s="9"/>
      <c r="CF189" s="9"/>
      <c r="CG189" s="9"/>
      <c r="CH189" s="9"/>
      <c r="CI189" s="9"/>
      <c r="CJ189" s="9"/>
      <c r="CK189" s="9"/>
      <c r="CL189" s="9"/>
      <c r="CM189" s="9"/>
      <c r="CN189" s="9"/>
      <c r="CO189" s="9"/>
      <c r="CP189" s="9"/>
      <c r="CQ189" s="9"/>
    </row>
    <row r="190" spans="1:95" customFormat="1" ht="93" customHeight="1" x14ac:dyDescent="0.35">
      <c r="A190" s="40">
        <f t="shared" si="11"/>
        <v>182</v>
      </c>
      <c r="B190" s="40" t="s">
        <v>521</v>
      </c>
      <c r="C190" s="40">
        <v>2023</v>
      </c>
      <c r="D190" s="40" t="s">
        <v>3734</v>
      </c>
      <c r="E190" s="323"/>
      <c r="F190" s="40" t="s">
        <v>988</v>
      </c>
      <c r="G190" s="40" t="s">
        <v>95</v>
      </c>
      <c r="H190" s="42" t="s">
        <v>4750</v>
      </c>
      <c r="I190" s="42"/>
      <c r="J190" s="43" t="s">
        <v>5069</v>
      </c>
      <c r="K190" s="43" t="s">
        <v>5339</v>
      </c>
      <c r="L190" s="44" t="s">
        <v>1153</v>
      </c>
      <c r="M190" s="45" t="s">
        <v>2936</v>
      </c>
      <c r="N190" s="46" t="s">
        <v>2937</v>
      </c>
      <c r="O190" s="45" t="s">
        <v>1264</v>
      </c>
      <c r="P190" s="45">
        <v>4</v>
      </c>
      <c r="Q190" s="47">
        <v>46023</v>
      </c>
      <c r="R190" s="47">
        <v>46387</v>
      </c>
      <c r="S190" s="48">
        <f t="shared" si="12"/>
        <v>54</v>
      </c>
      <c r="T190" s="45" t="s">
        <v>609</v>
      </c>
      <c r="U190" s="45"/>
      <c r="V190" s="49">
        <f>+IFERROR(VLOOKUP($M190,ACTIVIDADES!$B$9:$Q$494,10,0),"")</f>
        <v>0.25</v>
      </c>
      <c r="W190" s="50" t="str">
        <f>+IFERROR(VLOOKUP($M190,ACTIVIDADES!$B$9:$Q$494,11,0)," ")</f>
        <v xml:space="preserve">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
</v>
      </c>
      <c r="X190" s="61" t="str">
        <f>+IFERROR(VLOOKUP($M190,ACTIVIDADES!$B$9:$Q$494,12,0),"")</f>
        <v>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v>
      </c>
      <c r="Y190" s="52">
        <f>+IFERROR(VLOOKUP($M190,ACTIVIDADES!$B$9:$Q$494,13,0),"")</f>
        <v>46153</v>
      </c>
      <c r="Z190" s="53" t="str">
        <f>+IFERROR(VLOOKUP($M190,ACTIVIDADES!$B$9:$Q$494,14,0),"")</f>
        <v>Se incluye información de capacitación realizada durante el primer trimestre de la vigencia</v>
      </c>
      <c r="AA190" s="49">
        <f>+IFERROR(VLOOKUP($M190,ACTIVIDADES!$B$9:$Q$494,15,0),"")</f>
        <v>0.25</v>
      </c>
      <c r="AB190" s="54" t="str">
        <f>+IFERROR(VLOOKUP($M190,ACTIVIDADES!$B$9:$Q$494,16,0),"")</f>
        <v>EJECUCIÓN</v>
      </c>
      <c r="AC190" s="144">
        <v>46157</v>
      </c>
      <c r="AD190" s="29">
        <v>0</v>
      </c>
      <c r="AE190" s="29" t="s">
        <v>3741</v>
      </c>
      <c r="AF190" s="29" t="s">
        <v>580</v>
      </c>
      <c r="AG190" s="29" t="s">
        <v>3737</v>
      </c>
      <c r="AH190" s="29" t="s">
        <v>3737</v>
      </c>
      <c r="AI190" s="29" t="s">
        <v>3737</v>
      </c>
      <c r="AJ190" s="55">
        <f>+IFERROR(VLOOKUP($M190,ACTIVIDADES!$B$9:$T$494,17,0),"")</f>
        <v>0.25</v>
      </c>
      <c r="AK190" s="80" t="str">
        <f>+IFERROR(VLOOKUP($M190,ACTIVIDADES!$B$9:$T$494,18,0),"")</f>
        <v xml:space="preserve">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
</v>
      </c>
      <c r="AL190" s="80" t="str">
        <f>+IFERROR(VLOOKUP($M190,ACTIVIDADES!$B$9:$T$494,19,0),"")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190" s="55" t="str">
        <f>+IFERROR(VLOOKUP($M190,ACTIVIDADES!$B$9:$X$495,20,0),0)</f>
        <v>11/07/206</v>
      </c>
      <c r="AN190" s="55" t="str">
        <f>+IFERROR(VLOOKUP($M190,ACTIVIDADES!$B$9:$X$495,21,0),0)</f>
        <v xml:space="preserve">Se incluye capacitación del segundo trimestre. </v>
      </c>
      <c r="AO190" s="55">
        <f>+IFERROR(VLOOKUP($M190,ACTIVIDADES!$B$9:$X$495,22,0),0)</f>
        <v>0.5</v>
      </c>
      <c r="AP190" s="145" t="str">
        <f>+IFERROR(VLOOKUP($M190,ACTIVIDADES!$B$9:$X$495,23,0),0)</f>
        <v>EN EJECUCIÓN</v>
      </c>
      <c r="AQ190" s="88">
        <v>46230</v>
      </c>
      <c r="AR190" s="55">
        <v>0.5</v>
      </c>
      <c r="AS190" s="57" t="s">
        <v>3865</v>
      </c>
      <c r="AT190" s="29" t="s">
        <v>4</v>
      </c>
      <c r="AU190" s="57" t="s">
        <v>3639</v>
      </c>
      <c r="AV190" s="193" t="s">
        <v>3639</v>
      </c>
      <c r="AW190" s="193" t="s">
        <v>3639</v>
      </c>
      <c r="AX190" s="57" t="s">
        <v>3739</v>
      </c>
      <c r="AY190" s="176" t="str">
        <f t="shared" si="10"/>
        <v>EN EJECUCIÓN</v>
      </c>
      <c r="AZ190" s="55" t="str">
        <f>+IFERROR(VLOOKUP($M190,ACTIVIDADES!$B$9:$T$494,25,0),"")</f>
        <v/>
      </c>
      <c r="BA190" s="55" t="str">
        <f>+IFERROR(VLOOKUP($M190,ACTIVIDADES!$B$9:$T$494,26,0),"")</f>
        <v/>
      </c>
      <c r="BB190" s="55" t="str">
        <f>+IFERROR(VLOOKUP($M190,ACTIVIDADES!$B$9:$T$494,27,0),"")</f>
        <v/>
      </c>
      <c r="BC190" s="55" t="str">
        <f>+IFERROR(VLOOKUP($M190,ACTIVIDADES!$B$9:$T$494,28,0),"")</f>
        <v/>
      </c>
      <c r="BD190" s="55" t="str">
        <f>+IFERROR(VLOOKUP($M190,ACTIVIDADES!$B$9:$T$494,29,0),"")</f>
        <v/>
      </c>
      <c r="BE190" s="55" t="str">
        <f>+IFERROR(VLOOKUP($M190,ACTIVIDADES!$B$9:$T$494,30,0),"")</f>
        <v/>
      </c>
      <c r="BF190" s="58"/>
      <c r="BG190" s="58"/>
      <c r="BH190" s="59"/>
      <c r="BI190" s="59" t="s">
        <v>580</v>
      </c>
      <c r="BJ190" s="60" t="s">
        <v>3635</v>
      </c>
      <c r="BK190" s="61" t="s">
        <v>593</v>
      </c>
      <c r="BL190" s="62"/>
      <c r="BM190" s="55" t="str">
        <f>+IFERROR(VLOOKUP($M190,ACTIVIDADES!$B$9:$T$494,31,0),"")</f>
        <v/>
      </c>
      <c r="BN190" s="55" t="str">
        <f>+IFERROR(VLOOKUP($M190,ACTIVIDADES!$B$9:$T$494,32,0),"")</f>
        <v/>
      </c>
      <c r="BO190" s="55" t="str">
        <f>+IFERROR(VLOOKUP($M190,ACTIVIDADES!$B$9:$T$494,33,0),"")</f>
        <v/>
      </c>
      <c r="BP190" s="55" t="str">
        <f>+IFERROR(VLOOKUP($M190,ACTIVIDADES!$B$9:$T$494,34,0),"")</f>
        <v/>
      </c>
      <c r="BQ190" s="55" t="str">
        <f>+IFERROR(VLOOKUP($M190,ACTIVIDADES!$B$9:$T$494,35,0),"")</f>
        <v/>
      </c>
      <c r="BR190" s="55" t="str">
        <f>+IFERROR(VLOOKUP($M190,ACTIVIDADES!$B$9:$T$494,36,0),"")</f>
        <v/>
      </c>
      <c r="BS190" s="55" t="str">
        <f>+IFERROR(VLOOKUP($M190,ACTIVIDADES!$B$9:$T$494,37,0),"")</f>
        <v/>
      </c>
      <c r="BT190" s="58"/>
      <c r="BU190" s="58"/>
      <c r="BV190" s="59"/>
      <c r="BW190" s="59" t="s">
        <v>580</v>
      </c>
      <c r="BX190" s="60" t="s">
        <v>3635</v>
      </c>
      <c r="BY190" s="61" t="s">
        <v>593</v>
      </c>
      <c r="BZ190" s="62"/>
      <c r="CA190" s="7"/>
      <c r="CB190" s="7"/>
      <c r="CC190" s="7"/>
      <c r="CD190" s="7"/>
      <c r="CE190" s="7"/>
      <c r="CF190" s="7"/>
      <c r="CG190" s="7"/>
      <c r="CH190" s="7"/>
      <c r="CI190" s="7"/>
      <c r="CJ190" s="7"/>
      <c r="CK190" s="7"/>
      <c r="CL190" s="7"/>
      <c r="CM190" s="7"/>
      <c r="CN190" s="7"/>
      <c r="CO190" s="7"/>
      <c r="CP190" s="7"/>
      <c r="CQ190" s="7"/>
    </row>
    <row r="191" spans="1:95" customFormat="1" ht="93" customHeight="1" x14ac:dyDescent="0.35">
      <c r="A191" s="40">
        <f t="shared" si="11"/>
        <v>183</v>
      </c>
      <c r="B191" s="40" t="s">
        <v>521</v>
      </c>
      <c r="C191" s="40">
        <v>2023</v>
      </c>
      <c r="D191" s="40" t="s">
        <v>3734</v>
      </c>
      <c r="E191" s="323"/>
      <c r="F191" s="40" t="s">
        <v>989</v>
      </c>
      <c r="G191" s="40" t="s">
        <v>95</v>
      </c>
      <c r="H191" s="42" t="s">
        <v>123</v>
      </c>
      <c r="I191" s="42"/>
      <c r="J191" s="43" t="s">
        <v>5070</v>
      </c>
      <c r="K191" s="43" t="s">
        <v>5340</v>
      </c>
      <c r="L191" s="44" t="s">
        <v>1153</v>
      </c>
      <c r="M191" s="45" t="s">
        <v>2936</v>
      </c>
      <c r="N191" s="46" t="s">
        <v>2937</v>
      </c>
      <c r="O191" s="45" t="s">
        <v>1264</v>
      </c>
      <c r="P191" s="45">
        <v>4</v>
      </c>
      <c r="Q191" s="47">
        <v>46023</v>
      </c>
      <c r="R191" s="47">
        <v>46387</v>
      </c>
      <c r="S191" s="48">
        <f t="shared" si="12"/>
        <v>54</v>
      </c>
      <c r="T191" s="45" t="s">
        <v>609</v>
      </c>
      <c r="U191" s="45"/>
      <c r="V191" s="49">
        <f>+IFERROR(VLOOKUP($M191,ACTIVIDADES!$B$9:$Q$494,10,0),"")</f>
        <v>0.25</v>
      </c>
      <c r="W191" s="50" t="str">
        <f>+IFERROR(VLOOKUP($M191,ACTIVIDADES!$B$9:$Q$494,11,0)," ")</f>
        <v xml:space="preserve">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
</v>
      </c>
      <c r="X191" s="61" t="str">
        <f>+IFERROR(VLOOKUP($M191,ACTIVIDADES!$B$9:$Q$494,12,0),"")</f>
        <v>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v>
      </c>
      <c r="Y191" s="52">
        <f>+IFERROR(VLOOKUP($M191,ACTIVIDADES!$B$9:$Q$494,13,0),"")</f>
        <v>46153</v>
      </c>
      <c r="Z191" s="53" t="str">
        <f>+IFERROR(VLOOKUP($M191,ACTIVIDADES!$B$9:$Q$494,14,0),"")</f>
        <v>Se incluye información de capacitación realizada durante el primer trimestre de la vigencia</v>
      </c>
      <c r="AA191" s="49">
        <f>+IFERROR(VLOOKUP($M191,ACTIVIDADES!$B$9:$Q$494,15,0),"")</f>
        <v>0.25</v>
      </c>
      <c r="AB191" s="54" t="str">
        <f>+IFERROR(VLOOKUP($M191,ACTIVIDADES!$B$9:$Q$494,16,0),"")</f>
        <v>EJECUCIÓN</v>
      </c>
      <c r="AC191" s="144">
        <v>46157</v>
      </c>
      <c r="AD191" s="29">
        <v>0</v>
      </c>
      <c r="AE191" s="29" t="s">
        <v>3741</v>
      </c>
      <c r="AF191" s="29" t="s">
        <v>580</v>
      </c>
      <c r="AG191" s="29" t="s">
        <v>3737</v>
      </c>
      <c r="AH191" s="29" t="s">
        <v>3737</v>
      </c>
      <c r="AI191" s="29" t="s">
        <v>3737</v>
      </c>
      <c r="AJ191" s="55">
        <f>+IFERROR(VLOOKUP($M191,ACTIVIDADES!$B$9:$T$494,17,0),"")</f>
        <v>0.25</v>
      </c>
      <c r="AK191" s="80" t="str">
        <f>+IFERROR(VLOOKUP($M191,ACTIVIDADES!$B$9:$T$494,18,0),"")</f>
        <v xml:space="preserve">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
</v>
      </c>
      <c r="AL191" s="80" t="str">
        <f>+IFERROR(VLOOKUP($M191,ACTIVIDADES!$B$9:$T$494,19,0),"")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191" s="55" t="str">
        <f>+IFERROR(VLOOKUP($M191,ACTIVIDADES!$B$9:$X$495,20,0),0)</f>
        <v>11/07/206</v>
      </c>
      <c r="AN191" s="55" t="str">
        <f>+IFERROR(VLOOKUP($M191,ACTIVIDADES!$B$9:$X$495,21,0),0)</f>
        <v xml:space="preserve">Se incluye capacitación del segundo trimestre. </v>
      </c>
      <c r="AO191" s="55">
        <f>+IFERROR(VLOOKUP($M191,ACTIVIDADES!$B$9:$X$495,22,0),0)</f>
        <v>0.5</v>
      </c>
      <c r="AP191" s="145" t="str">
        <f>+IFERROR(VLOOKUP($M191,ACTIVIDADES!$B$9:$X$495,23,0),0)</f>
        <v>EN EJECUCIÓN</v>
      </c>
      <c r="AQ191" s="88">
        <v>46230</v>
      </c>
      <c r="AR191" s="55">
        <v>0.5</v>
      </c>
      <c r="AS191" s="57" t="s">
        <v>3865</v>
      </c>
      <c r="AT191" s="29" t="s">
        <v>4</v>
      </c>
      <c r="AU191" s="57" t="s">
        <v>3639</v>
      </c>
      <c r="AV191" s="193" t="s">
        <v>3639</v>
      </c>
      <c r="AW191" s="193" t="s">
        <v>3639</v>
      </c>
      <c r="AX191" s="57" t="s">
        <v>3739</v>
      </c>
      <c r="AY191" s="176" t="str">
        <f t="shared" si="10"/>
        <v>EN EJECUCIÓN</v>
      </c>
      <c r="AZ191" s="55" t="str">
        <f>+IFERROR(VLOOKUP($M191,ACTIVIDADES!$B$9:$T$494,25,0),"")</f>
        <v/>
      </c>
      <c r="BA191" s="55" t="str">
        <f>+IFERROR(VLOOKUP($M191,ACTIVIDADES!$B$9:$T$494,26,0),"")</f>
        <v/>
      </c>
      <c r="BB191" s="55" t="str">
        <f>+IFERROR(VLOOKUP($M191,ACTIVIDADES!$B$9:$T$494,27,0),"")</f>
        <v/>
      </c>
      <c r="BC191" s="55" t="str">
        <f>+IFERROR(VLOOKUP($M191,ACTIVIDADES!$B$9:$T$494,28,0),"")</f>
        <v/>
      </c>
      <c r="BD191" s="55" t="str">
        <f>+IFERROR(VLOOKUP($M191,ACTIVIDADES!$B$9:$T$494,29,0),"")</f>
        <v/>
      </c>
      <c r="BE191" s="55" t="str">
        <f>+IFERROR(VLOOKUP($M191,ACTIVIDADES!$B$9:$T$494,30,0),"")</f>
        <v/>
      </c>
      <c r="BF191" s="58"/>
      <c r="BG191" s="58"/>
      <c r="BH191" s="59"/>
      <c r="BI191" s="59" t="s">
        <v>580</v>
      </c>
      <c r="BJ191" s="60" t="s">
        <v>3635</v>
      </c>
      <c r="BK191" s="61" t="s">
        <v>593</v>
      </c>
      <c r="BL191" s="62"/>
      <c r="BM191" s="55" t="str">
        <f>+IFERROR(VLOOKUP($M191,ACTIVIDADES!$B$9:$T$494,31,0),"")</f>
        <v/>
      </c>
      <c r="BN191" s="55" t="str">
        <f>+IFERROR(VLOOKUP($M191,ACTIVIDADES!$B$9:$T$494,32,0),"")</f>
        <v/>
      </c>
      <c r="BO191" s="55" t="str">
        <f>+IFERROR(VLOOKUP($M191,ACTIVIDADES!$B$9:$T$494,33,0),"")</f>
        <v/>
      </c>
      <c r="BP191" s="55" t="str">
        <f>+IFERROR(VLOOKUP($M191,ACTIVIDADES!$B$9:$T$494,34,0),"")</f>
        <v/>
      </c>
      <c r="BQ191" s="55" t="str">
        <f>+IFERROR(VLOOKUP($M191,ACTIVIDADES!$B$9:$T$494,35,0),"")</f>
        <v/>
      </c>
      <c r="BR191" s="55" t="str">
        <f>+IFERROR(VLOOKUP($M191,ACTIVIDADES!$B$9:$T$494,36,0),"")</f>
        <v/>
      </c>
      <c r="BS191" s="55" t="str">
        <f>+IFERROR(VLOOKUP($M191,ACTIVIDADES!$B$9:$T$494,37,0),"")</f>
        <v/>
      </c>
      <c r="BT191" s="58"/>
      <c r="BU191" s="58"/>
      <c r="BV191" s="59"/>
      <c r="BW191" s="59" t="s">
        <v>580</v>
      </c>
      <c r="BX191" s="60" t="s">
        <v>3635</v>
      </c>
      <c r="BY191" s="61" t="s">
        <v>593</v>
      </c>
      <c r="BZ191" s="62"/>
      <c r="CA191" s="7"/>
      <c r="CB191" s="7"/>
      <c r="CC191" s="7"/>
      <c r="CD191" s="7"/>
      <c r="CE191" s="7"/>
      <c r="CF191" s="7"/>
      <c r="CG191" s="7"/>
      <c r="CH191" s="7"/>
      <c r="CI191" s="7"/>
      <c r="CJ191" s="7"/>
      <c r="CK191" s="7"/>
      <c r="CL191" s="7"/>
      <c r="CM191" s="7"/>
      <c r="CN191" s="7"/>
      <c r="CO191" s="7"/>
      <c r="CP191" s="7"/>
      <c r="CQ191" s="7"/>
    </row>
    <row r="192" spans="1:95" customFormat="1" ht="93" customHeight="1" x14ac:dyDescent="0.35">
      <c r="A192" s="40">
        <f t="shared" si="11"/>
        <v>184</v>
      </c>
      <c r="B192" s="40" t="s">
        <v>521</v>
      </c>
      <c r="C192" s="40">
        <v>2023</v>
      </c>
      <c r="D192" s="40" t="s">
        <v>3734</v>
      </c>
      <c r="E192" s="323"/>
      <c r="F192" s="40" t="s">
        <v>981</v>
      </c>
      <c r="G192" s="40" t="s">
        <v>95</v>
      </c>
      <c r="H192" s="42" t="s">
        <v>4751</v>
      </c>
      <c r="I192" s="42"/>
      <c r="J192" s="43" t="s">
        <v>5071</v>
      </c>
      <c r="K192" s="43" t="s">
        <v>3907</v>
      </c>
      <c r="L192" s="44" t="s">
        <v>1153</v>
      </c>
      <c r="M192" s="45" t="s">
        <v>2915</v>
      </c>
      <c r="N192" s="46" t="s">
        <v>2916</v>
      </c>
      <c r="O192" s="45" t="s">
        <v>2917</v>
      </c>
      <c r="P192" s="45">
        <v>9</v>
      </c>
      <c r="Q192" s="47">
        <v>46113</v>
      </c>
      <c r="R192" s="47">
        <v>46387</v>
      </c>
      <c r="S192" s="48">
        <f t="shared" si="12"/>
        <v>40.5</v>
      </c>
      <c r="T192" s="45" t="s">
        <v>609</v>
      </c>
      <c r="U192" s="45"/>
      <c r="V192" s="49">
        <f>+IFERROR(VLOOKUP($M192,ACTIVIDADES!$B$9:$Q$494,10,0),"")</f>
        <v>0.27</v>
      </c>
      <c r="W192" s="50" t="str">
        <f>+IFERROR(VLOOKUP($M192,ACTIVIDADES!$B$9:$Q$494,11,0)," ")</f>
        <v xml:space="preserve">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
</v>
      </c>
      <c r="X192" s="51" t="str">
        <f>+IFERROR(VLOOKUP($M192,ACTIVIDADES!$B$9:$Q$494,12,0),"")</f>
        <v>https://dnbcgovco-my.sharepoint.com/personal/planeacion_dnbc_gov_co/_layouts/15/onedrive.aspx?id=%2Fpersonal%2Fplaneacion%5Fdnbc%5Fgov%5Fco%2FDocuments%2FDocumentos%20SIGE%2F6%2E%20Planes%2FPLAN%20DE%20MEJORA%2F2026%2F01%2E%20Seguimiento%20Primer%20Trimestre%2F15%2E%20Gesti%C3%B3n%20Contractual%2FGC%5FAC1&amp;viewid=efb70791%2Db8ab%2D49e7%2Db552%2Dd3d4cbe976b9&amp;ct=1777387045307&amp;or=OWA%2DNT%2DMail</v>
      </c>
      <c r="Y192" s="52">
        <f>+IFERROR(VLOOKUP($M192,ACTIVIDADES!$B$9:$Q$494,13,0),"")</f>
        <v>46153</v>
      </c>
      <c r="Z192" s="53" t="str">
        <f>+IFERROR(VLOOKUP($M192,ACTIVIDADES!$B$9:$Q$494,14,0),"")</f>
        <v>Se incluye bases de planes de adquisiciones pero no se evidencia el respecti seguimiento</v>
      </c>
      <c r="AA192" s="49">
        <f>+IFERROR(VLOOKUP($M192,ACTIVIDADES!$B$9:$Q$494,15,0),"")</f>
        <v>0</v>
      </c>
      <c r="AB192" s="54" t="str">
        <f>+IFERROR(VLOOKUP($M192,ACTIVIDADES!$B$9:$Q$494,16,0),"")</f>
        <v>EJECUCIÓN</v>
      </c>
      <c r="AC192" s="144">
        <v>46157</v>
      </c>
      <c r="AD192" s="30">
        <v>0</v>
      </c>
      <c r="AE192" s="28" t="s">
        <v>3745</v>
      </c>
      <c r="AF192" s="29" t="s">
        <v>578</v>
      </c>
      <c r="AG192" s="29" t="s">
        <v>3737</v>
      </c>
      <c r="AH192" s="29" t="s">
        <v>593</v>
      </c>
      <c r="AI192" s="29" t="s">
        <v>3752</v>
      </c>
      <c r="AJ192" s="55">
        <f>+IFERROR(VLOOKUP($M192,ACTIVIDADES!$B$9:$T$494,17,0),"")</f>
        <v>0.27</v>
      </c>
      <c r="AK192" s="80" t="str">
        <f>+IFERROR(VLOOKUP($M192,ACTIVIDADES!$B$9:$T$494,18,0),"")</f>
        <v xml:space="preserve">La actividad tuvo cumplimiento. Se realizó el seguimiento al Plan Anual de Adquisiciones, validando la coherencia entre las adquisiciones ejecutadas y el cargue de la información correspondiente en la plataforma SECOP. Como evidencia se adjuntan los soportes que dan cuenta de los seguimientos realizados, los cuales permiten verificar el control, trazabilidad y cumplimiento de las obligaciones asociadas al proceso de adquisiciones.
</v>
      </c>
      <c r="AL192" s="80" t="str">
        <f>+IFERROR(VLOOKUP($M192,ACTIVIDADES!$B$9:$T$494,19,0),"")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192" s="55" t="str">
        <f>+IFERROR(VLOOKUP($M192,ACTIVIDADES!$B$9:$X$495,20,0),0)</f>
        <v>11/07/206</v>
      </c>
      <c r="AN192" s="55" t="str">
        <f>+IFERROR(VLOOKUP($M192,ACTIVIDADES!$B$9:$X$495,21,0),0)</f>
        <v>Se evidencia seguimiento al PAA. Se sugiere su reporte vía correo electrónico al lider de proceso y al profesional de planeación</v>
      </c>
      <c r="AO192" s="55">
        <f>+IFERROR(VLOOKUP($M192,ACTIVIDADES!$B$9:$X$495,22,0),0)</f>
        <v>0.27</v>
      </c>
      <c r="AP192" s="145" t="str">
        <f>+IFERROR(VLOOKUP($M192,ACTIVIDADES!$B$9:$X$495,23,0),0)</f>
        <v>EN EJECUCIÓN</v>
      </c>
      <c r="AQ192" s="88">
        <v>46230</v>
      </c>
      <c r="AR192" s="55">
        <v>0.27</v>
      </c>
      <c r="AS192" s="57" t="s">
        <v>3746</v>
      </c>
      <c r="AT192" s="29" t="s">
        <v>4</v>
      </c>
      <c r="AU192" s="57" t="s">
        <v>3639</v>
      </c>
      <c r="AV192" s="193" t="s">
        <v>3639</v>
      </c>
      <c r="AW192" s="193" t="s">
        <v>3639</v>
      </c>
      <c r="AX192" s="57" t="s">
        <v>3739</v>
      </c>
      <c r="AY192" s="176" t="str">
        <f t="shared" si="10"/>
        <v>EN EJECUCIÓN</v>
      </c>
      <c r="AZ192" s="55" t="str">
        <f>+IFERROR(VLOOKUP($M192,ACTIVIDADES!$B$9:$T$494,25,0),"")</f>
        <v/>
      </c>
      <c r="BA192" s="55" t="str">
        <f>+IFERROR(VLOOKUP($M192,ACTIVIDADES!$B$9:$T$494,26,0),"")</f>
        <v/>
      </c>
      <c r="BB192" s="55" t="str">
        <f>+IFERROR(VLOOKUP($M192,ACTIVIDADES!$B$9:$T$494,27,0),"")</f>
        <v/>
      </c>
      <c r="BC192" s="55" t="str">
        <f>+IFERROR(VLOOKUP($M192,ACTIVIDADES!$B$9:$T$494,28,0),"")</f>
        <v/>
      </c>
      <c r="BD192" s="55" t="str">
        <f>+IFERROR(VLOOKUP($M192,ACTIVIDADES!$B$9:$T$494,29,0),"")</f>
        <v/>
      </c>
      <c r="BE192" s="55" t="str">
        <f>+IFERROR(VLOOKUP($M192,ACTIVIDADES!$B$9:$T$494,30,0),"")</f>
        <v/>
      </c>
      <c r="BF192" s="58"/>
      <c r="BG192" s="58"/>
      <c r="BH192" s="59"/>
      <c r="BI192" s="59" t="s">
        <v>580</v>
      </c>
      <c r="BJ192" s="60" t="s">
        <v>3635</v>
      </c>
      <c r="BK192" s="61" t="s">
        <v>593</v>
      </c>
      <c r="BL192" s="62"/>
      <c r="BM192" s="55" t="str">
        <f>+IFERROR(VLOOKUP($M192,ACTIVIDADES!$B$9:$T$494,31,0),"")</f>
        <v/>
      </c>
      <c r="BN192" s="55" t="str">
        <f>+IFERROR(VLOOKUP($M192,ACTIVIDADES!$B$9:$T$494,32,0),"")</f>
        <v/>
      </c>
      <c r="BO192" s="55" t="str">
        <f>+IFERROR(VLOOKUP($M192,ACTIVIDADES!$B$9:$T$494,33,0),"")</f>
        <v/>
      </c>
      <c r="BP192" s="55" t="str">
        <f>+IFERROR(VLOOKUP($M192,ACTIVIDADES!$B$9:$T$494,34,0),"")</f>
        <v/>
      </c>
      <c r="BQ192" s="55" t="str">
        <f>+IFERROR(VLOOKUP($M192,ACTIVIDADES!$B$9:$T$494,35,0),"")</f>
        <v/>
      </c>
      <c r="BR192" s="55" t="str">
        <f>+IFERROR(VLOOKUP($M192,ACTIVIDADES!$B$9:$T$494,36,0),"")</f>
        <v/>
      </c>
      <c r="BS192" s="55" t="str">
        <f>+IFERROR(VLOOKUP($M192,ACTIVIDADES!$B$9:$T$494,37,0),"")</f>
        <v/>
      </c>
      <c r="BT192" s="58"/>
      <c r="BU192" s="58"/>
      <c r="BV192" s="59"/>
      <c r="BW192" s="59" t="s">
        <v>580</v>
      </c>
      <c r="BX192" s="60" t="s">
        <v>3635</v>
      </c>
      <c r="BY192" s="61" t="s">
        <v>593</v>
      </c>
      <c r="BZ192" s="62"/>
      <c r="CA192" s="7"/>
      <c r="CB192" s="7"/>
      <c r="CC192" s="7"/>
      <c r="CD192" s="7"/>
      <c r="CE192" s="7"/>
      <c r="CF192" s="7"/>
      <c r="CG192" s="7"/>
      <c r="CH192" s="7"/>
      <c r="CI192" s="7"/>
      <c r="CJ192" s="7"/>
      <c r="CK192" s="7"/>
      <c r="CL192" s="7"/>
      <c r="CM192" s="7"/>
      <c r="CN192" s="7"/>
      <c r="CO192" s="7"/>
      <c r="CP192" s="7"/>
      <c r="CQ192" s="7"/>
    </row>
    <row r="193" spans="1:95" customFormat="1" ht="93" customHeight="1" x14ac:dyDescent="0.35">
      <c r="A193" s="40">
        <f t="shared" si="11"/>
        <v>185</v>
      </c>
      <c r="B193" s="40" t="s">
        <v>521</v>
      </c>
      <c r="C193" s="40">
        <v>2023</v>
      </c>
      <c r="D193" s="40" t="s">
        <v>3734</v>
      </c>
      <c r="E193" s="323"/>
      <c r="F193" s="40" t="s">
        <v>964</v>
      </c>
      <c r="G193" s="40" t="s">
        <v>198</v>
      </c>
      <c r="H193" s="41" t="s">
        <v>4752</v>
      </c>
      <c r="I193" s="42" t="s">
        <v>3643</v>
      </c>
      <c r="J193" s="43" t="s">
        <v>5072</v>
      </c>
      <c r="K193" s="43" t="s">
        <v>5341</v>
      </c>
      <c r="L193" s="44" t="s">
        <v>1153</v>
      </c>
      <c r="M193" s="63" t="s">
        <v>1441</v>
      </c>
      <c r="N193" s="64" t="s">
        <v>1442</v>
      </c>
      <c r="O193" s="63" t="s">
        <v>1236</v>
      </c>
      <c r="P193" s="63">
        <v>12</v>
      </c>
      <c r="Q193" s="65">
        <v>46023</v>
      </c>
      <c r="R193" s="65">
        <v>46387</v>
      </c>
      <c r="S193" s="66">
        <v>54</v>
      </c>
      <c r="T193" s="45" t="s">
        <v>1443</v>
      </c>
      <c r="U193" s="63" t="s">
        <v>563</v>
      </c>
      <c r="V193" s="49">
        <f>+IFERROR(VLOOKUP($M193,ACTIVIDADES!$B$9:$Q$494,10,0),"")</f>
        <v>0</v>
      </c>
      <c r="W193" s="50">
        <f>+IFERROR(VLOOKUP($M193,ACTIVIDADES!$B$9:$Q$494,11,0)," ")</f>
        <v>0</v>
      </c>
      <c r="X193" s="61">
        <f>+IFERROR(VLOOKUP($M193,ACTIVIDADES!$B$9:$Q$494,12,0),"")</f>
        <v>0</v>
      </c>
      <c r="Y193" s="52">
        <f>+IFERROR(VLOOKUP($M193,ACTIVIDADES!$B$9:$Q$494,13,0),"")</f>
        <v>46153</v>
      </c>
      <c r="Z193" s="53" t="str">
        <f>+IFERROR(VLOOKUP($M193,ACTIVIDADES!$B$9:$Q$494,14,0),"")</f>
        <v>No se registra seguimiento</v>
      </c>
      <c r="AA193" s="49">
        <f>+IFERROR(VLOOKUP($M193,ACTIVIDADES!$B$9:$Q$494,15,0),"")</f>
        <v>0</v>
      </c>
      <c r="AB193" s="54" t="str">
        <f>+IFERROR(VLOOKUP($M193,ACTIVIDADES!$B$9:$Q$494,16,0),"")</f>
        <v>EJECUCIÓN</v>
      </c>
      <c r="AC193" s="144">
        <v>46157</v>
      </c>
      <c r="AD193" s="29">
        <v>0</v>
      </c>
      <c r="AE193" s="29" t="s">
        <v>3741</v>
      </c>
      <c r="AF193" s="28" t="s">
        <v>580</v>
      </c>
      <c r="AG193" s="29" t="s">
        <v>3737</v>
      </c>
      <c r="AH193" s="29" t="s">
        <v>3737</v>
      </c>
      <c r="AI193" s="29" t="s">
        <v>3737</v>
      </c>
      <c r="AJ193" s="55">
        <f>+IFERROR(VLOOKUP($M193,ACTIVIDADES!$B$9:$T$494,17,0),"")</f>
        <v>0.16666666666666666</v>
      </c>
      <c r="AK193" s="80" t="str">
        <f>+IFERROR(VLOOKUP($M193,ACTIVIDADES!$B$9:$T$494,18,0),"")</f>
        <v>Se presentaron en los comités de mayo y junio alertas de pqrsd</v>
      </c>
      <c r="AL193" s="80" t="str">
        <f>+IFERROR(VLOOKUP($M193,ACTIVIDADES!$B$9:$T$494,19,0),"")</f>
        <v>https://dnbcgovco-my.sharepoint.com/personal/planeacion_dnbc_gov_co/_layouts/15/onedrive.aspx?id=%2Fpersonal%2Fplaneacion%5Fdnbc%5Fgov%5Fco%2FDocuments%2FDocumentos%20SIGE%2F6%2E%20Planes%2FPLAN%20DE%20MEJORA%2F2026%2F02%2E%20Seguimiento%20Segundo%20Trimestre%2F05%2E%20Gesti%C3%B3n%20de%20Atenci%C3%B3n%20al%20Usuario%2FEVIDENCIAS%20SEGUNDO%20TRIMESTRE%202026%20PLAN%20MEJORA&amp;viewid=efb70791%2Db8ab%2D49e7%2Db552%2Dd3d4cbe976b9&amp;ga=1</v>
      </c>
      <c r="AM193" s="55">
        <f>+IFERROR(VLOOKUP($M193,ACTIVIDADES!$B$9:$X$495,20,0),0)</f>
        <v>46214</v>
      </c>
      <c r="AN193" s="55" t="str">
        <f>+IFERROR(VLOOKUP($M193,ACTIVIDADES!$B$9:$X$495,21,0),0)</f>
        <v>Se presentaron en los comités de mayo y junio alertas de pqrsd</v>
      </c>
      <c r="AO193" s="55">
        <f>+IFERROR(VLOOKUP($M193,ACTIVIDADES!$B$9:$X$495,22,0),0)</f>
        <v>0.16666666666666666</v>
      </c>
      <c r="AP193" s="145" t="str">
        <f>+IFERROR(VLOOKUP($M193,ACTIVIDADES!$B$9:$X$495,23,0),0)</f>
        <v>EN EJECUCIÓN</v>
      </c>
      <c r="AQ193" s="88">
        <v>46250</v>
      </c>
      <c r="AR193" s="55">
        <v>0.17</v>
      </c>
      <c r="AS193" s="57" t="s">
        <v>3860</v>
      </c>
      <c r="AT193" s="29" t="s">
        <v>4</v>
      </c>
      <c r="AU193" s="57" t="s">
        <v>3639</v>
      </c>
      <c r="AV193" s="193" t="s">
        <v>3639</v>
      </c>
      <c r="AW193" s="193" t="s">
        <v>3639</v>
      </c>
      <c r="AX193" s="57" t="s">
        <v>3739</v>
      </c>
      <c r="AY193" s="176" t="str">
        <f t="shared" si="10"/>
        <v>EN EJECUCIÓN</v>
      </c>
      <c r="AZ193" s="55" t="str">
        <f>+IFERROR(VLOOKUP($M193,ACTIVIDADES!$B$9:$T$494,25,0),"")</f>
        <v/>
      </c>
      <c r="BA193" s="55" t="str">
        <f>+IFERROR(VLOOKUP($M193,ACTIVIDADES!$B$9:$T$494,26,0),"")</f>
        <v/>
      </c>
      <c r="BB193" s="55" t="str">
        <f>+IFERROR(VLOOKUP($M193,ACTIVIDADES!$B$9:$T$494,27,0),"")</f>
        <v/>
      </c>
      <c r="BC193" s="55" t="str">
        <f>+IFERROR(VLOOKUP($M193,ACTIVIDADES!$B$9:$T$494,28,0),"")</f>
        <v/>
      </c>
      <c r="BD193" s="55" t="str">
        <f>+IFERROR(VLOOKUP($M193,ACTIVIDADES!$B$9:$T$494,29,0),"")</f>
        <v/>
      </c>
      <c r="BE193" s="55" t="str">
        <f>+IFERROR(VLOOKUP($M193,ACTIVIDADES!$B$9:$T$494,30,0),"")</f>
        <v/>
      </c>
      <c r="BF193" s="58"/>
      <c r="BG193" s="58"/>
      <c r="BH193" s="59"/>
      <c r="BI193" s="59" t="s">
        <v>580</v>
      </c>
      <c r="BJ193" s="60" t="s">
        <v>3635</v>
      </c>
      <c r="BK193" s="61" t="s">
        <v>593</v>
      </c>
      <c r="BL193" s="62"/>
      <c r="BM193" s="55" t="str">
        <f>+IFERROR(VLOOKUP($M193,ACTIVIDADES!$B$9:$T$494,31,0),"")</f>
        <v/>
      </c>
      <c r="BN193" s="55" t="str">
        <f>+IFERROR(VLOOKUP($M193,ACTIVIDADES!$B$9:$T$494,32,0),"")</f>
        <v/>
      </c>
      <c r="BO193" s="55" t="str">
        <f>+IFERROR(VLOOKUP($M193,ACTIVIDADES!$B$9:$T$494,33,0),"")</f>
        <v/>
      </c>
      <c r="BP193" s="55" t="str">
        <f>+IFERROR(VLOOKUP($M193,ACTIVIDADES!$B$9:$T$494,34,0),"")</f>
        <v/>
      </c>
      <c r="BQ193" s="55" t="str">
        <f>+IFERROR(VLOOKUP($M193,ACTIVIDADES!$B$9:$T$494,35,0),"")</f>
        <v/>
      </c>
      <c r="BR193" s="55" t="str">
        <f>+IFERROR(VLOOKUP($M193,ACTIVIDADES!$B$9:$T$494,36,0),"")</f>
        <v/>
      </c>
      <c r="BS193" s="55" t="str">
        <f>+IFERROR(VLOOKUP($M193,ACTIVIDADES!$B$9:$T$494,37,0),"")</f>
        <v/>
      </c>
      <c r="BT193" s="58"/>
      <c r="BU193" s="58"/>
      <c r="BV193" s="59"/>
      <c r="BW193" s="59" t="s">
        <v>580</v>
      </c>
      <c r="BX193" s="60" t="s">
        <v>3635</v>
      </c>
      <c r="BY193" s="61" t="s">
        <v>593</v>
      </c>
      <c r="BZ193" s="62"/>
      <c r="CA193" s="7"/>
      <c r="CB193" s="7"/>
      <c r="CC193" s="7"/>
      <c r="CD193" s="7"/>
      <c r="CE193" s="7"/>
      <c r="CF193" s="7"/>
      <c r="CG193" s="7"/>
      <c r="CH193" s="7"/>
      <c r="CI193" s="7"/>
      <c r="CJ193" s="7"/>
      <c r="CK193" s="7"/>
      <c r="CL193" s="7"/>
      <c r="CM193" s="7"/>
      <c r="CN193" s="7"/>
      <c r="CO193" s="7"/>
      <c r="CP193" s="7"/>
      <c r="CQ193" s="7"/>
    </row>
    <row r="194" spans="1:95" s="8" customFormat="1" ht="93" customHeight="1" x14ac:dyDescent="0.35">
      <c r="A194" s="40">
        <f t="shared" si="11"/>
        <v>186</v>
      </c>
      <c r="B194" s="40" t="s">
        <v>521</v>
      </c>
      <c r="C194" s="40">
        <v>2023</v>
      </c>
      <c r="D194" s="40" t="s">
        <v>3734</v>
      </c>
      <c r="E194" s="323"/>
      <c r="F194" s="40" t="s">
        <v>956</v>
      </c>
      <c r="G194" s="40" t="s">
        <v>198</v>
      </c>
      <c r="H194" s="41" t="s">
        <v>4753</v>
      </c>
      <c r="I194" s="42" t="s">
        <v>3643</v>
      </c>
      <c r="J194" s="43" t="s">
        <v>5073</v>
      </c>
      <c r="K194" s="43" t="s">
        <v>5342</v>
      </c>
      <c r="L194" s="44" t="s">
        <v>1153</v>
      </c>
      <c r="M194" s="45" t="s">
        <v>1345</v>
      </c>
      <c r="N194" s="46" t="s">
        <v>1346</v>
      </c>
      <c r="O194" s="45" t="s">
        <v>1347</v>
      </c>
      <c r="P194" s="45">
        <v>12</v>
      </c>
      <c r="Q194" s="47">
        <v>46023</v>
      </c>
      <c r="R194" s="47">
        <v>46357</v>
      </c>
      <c r="S194" s="48">
        <f t="shared" ref="S194:S225" si="13">DAYS360(Q194,R194)/360*54</f>
        <v>49.5</v>
      </c>
      <c r="T194" s="45" t="s">
        <v>601</v>
      </c>
      <c r="U194" s="45"/>
      <c r="V194" s="49">
        <f>+IFERROR(VLOOKUP($M194,ACTIVIDADES!$B$9:$Q$494,10,0),"")</f>
        <v>0</v>
      </c>
      <c r="W194" s="50" t="str">
        <f>+IFERROR(VLOOKUP($M194,ACTIVIDADES!$B$9:$Q$494,11,0)," ")</f>
        <v>Se informaron alertas mensuales a través de correo electrónico a los líderes de procesos</v>
      </c>
      <c r="X194" s="51" t="str">
        <f>+IFERROR(VLOOKUP($M194,ACTIVIDADES!$B$9:$Q$494,12,0),"")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194" s="52">
        <f>+IFERROR(VLOOKUP($M194,ACTIVIDADES!$B$9:$Q$494,13,0),"")</f>
        <v>46153</v>
      </c>
      <c r="Z194" s="53" t="str">
        <f>+IFERROR(VLOOKUP($M194,ACTIVIDADES!$B$9:$Q$494,14,0),"")</f>
        <v>Se evidencian reportes del primer trimestre del año</v>
      </c>
      <c r="AA194" s="49">
        <f>+IFERROR(VLOOKUP($M194,ACTIVIDADES!$B$9:$Q$494,15,0),"")</f>
        <v>0.25</v>
      </c>
      <c r="AB194" s="54" t="str">
        <f>+IFERROR(VLOOKUP($M194,ACTIVIDADES!$B$9:$Q$494,16,0),"")</f>
        <v>EJECUCIÓN</v>
      </c>
      <c r="AC194" s="144">
        <v>46157</v>
      </c>
      <c r="AD194" s="29">
        <v>0.25</v>
      </c>
      <c r="AE194" s="30" t="s">
        <v>5786</v>
      </c>
      <c r="AF194" s="29" t="s">
        <v>4</v>
      </c>
      <c r="AG194" s="29" t="s">
        <v>3737</v>
      </c>
      <c r="AH194" s="29" t="s">
        <v>3737</v>
      </c>
      <c r="AI194" s="29" t="s">
        <v>3737</v>
      </c>
      <c r="AJ194" s="55">
        <f>+IFERROR(VLOOKUP($M194,ACTIVIDADES!$B$9:$T$494,17,0),"")</f>
        <v>0.25</v>
      </c>
      <c r="AK194" s="80" t="str">
        <f>+IFERROR(VLOOKUP($M194,ACTIVIDADES!$B$9:$T$494,18,0),"")</f>
        <v>Se informaron alertas mensuales a través de correo electrónico a los líderes de procesos</v>
      </c>
      <c r="AL194" s="80" t="str">
        <f>+IFERROR(VLOOKUP($M194,ACTIVIDADES!$B$9:$T$494,19,0),"")</f>
        <v>EVIDENCIAS SEGUNDO TRIMESTRE 2026 PLAN MEJORA</v>
      </c>
      <c r="AM194" s="55">
        <f>+IFERROR(VLOOKUP($M194,ACTIVIDADES!$B$9:$X$495,20,0),0)</f>
        <v>46214</v>
      </c>
      <c r="AN194" s="55" t="str">
        <f>+IFERROR(VLOOKUP($M194,ACTIVIDADES!$B$9:$X$495,21,0),0)</f>
        <v>Se adjuntan las evidencias de alertas del segundo trimestre.</v>
      </c>
      <c r="AO194" s="55">
        <f>+IFERROR(VLOOKUP($M194,ACTIVIDADES!$B$9:$X$495,22,0),0)</f>
        <v>0.5</v>
      </c>
      <c r="AP194" s="145" t="str">
        <f>+IFERROR(VLOOKUP($M194,ACTIVIDADES!$B$9:$X$495,23,0),0)</f>
        <v>EN EJECUCIÓN</v>
      </c>
      <c r="AQ194" s="88">
        <v>46230</v>
      </c>
      <c r="AR194" s="55">
        <v>0.5</v>
      </c>
      <c r="AS194" s="57" t="s">
        <v>3835</v>
      </c>
      <c r="AT194" s="29" t="s">
        <v>4</v>
      </c>
      <c r="AU194" s="57" t="s">
        <v>3639</v>
      </c>
      <c r="AV194" s="193" t="s">
        <v>3639</v>
      </c>
      <c r="AW194" s="193" t="s">
        <v>3639</v>
      </c>
      <c r="AX194" s="57" t="s">
        <v>3739</v>
      </c>
      <c r="AY194" s="176" t="str">
        <f t="shared" si="10"/>
        <v>EN EJECUCIÓN</v>
      </c>
      <c r="AZ194" s="55" t="str">
        <f>+IFERROR(VLOOKUP($M194,ACTIVIDADES!$B$9:$T$494,25,0),"")</f>
        <v/>
      </c>
      <c r="BA194" s="55" t="str">
        <f>+IFERROR(VLOOKUP($M194,ACTIVIDADES!$B$9:$T$494,26,0),"")</f>
        <v/>
      </c>
      <c r="BB194" s="55" t="str">
        <f>+IFERROR(VLOOKUP($M194,ACTIVIDADES!$B$9:$T$494,27,0),"")</f>
        <v/>
      </c>
      <c r="BC194" s="55" t="str">
        <f>+IFERROR(VLOOKUP($M194,ACTIVIDADES!$B$9:$T$494,28,0),"")</f>
        <v/>
      </c>
      <c r="BD194" s="55" t="str">
        <f>+IFERROR(VLOOKUP($M194,ACTIVIDADES!$B$9:$T$494,29,0),"")</f>
        <v/>
      </c>
      <c r="BE194" s="55" t="str">
        <f>+IFERROR(VLOOKUP($M194,ACTIVIDADES!$B$9:$T$494,30,0),"")</f>
        <v/>
      </c>
      <c r="BF194" s="58"/>
      <c r="BG194" s="58"/>
      <c r="BH194" s="59"/>
      <c r="BI194" s="59" t="s">
        <v>580</v>
      </c>
      <c r="BJ194" s="60" t="s">
        <v>3635</v>
      </c>
      <c r="BK194" s="61" t="s">
        <v>593</v>
      </c>
      <c r="BL194" s="62"/>
      <c r="BM194" s="55" t="str">
        <f>+IFERROR(VLOOKUP($M194,ACTIVIDADES!$B$9:$T$494,31,0),"")</f>
        <v/>
      </c>
      <c r="BN194" s="55" t="str">
        <f>+IFERROR(VLOOKUP($M194,ACTIVIDADES!$B$9:$T$494,32,0),"")</f>
        <v/>
      </c>
      <c r="BO194" s="55" t="str">
        <f>+IFERROR(VLOOKUP($M194,ACTIVIDADES!$B$9:$T$494,33,0),"")</f>
        <v/>
      </c>
      <c r="BP194" s="55" t="str">
        <f>+IFERROR(VLOOKUP($M194,ACTIVIDADES!$B$9:$T$494,34,0),"")</f>
        <v/>
      </c>
      <c r="BQ194" s="55" t="str">
        <f>+IFERROR(VLOOKUP($M194,ACTIVIDADES!$B$9:$T$494,35,0),"")</f>
        <v/>
      </c>
      <c r="BR194" s="55" t="str">
        <f>+IFERROR(VLOOKUP($M194,ACTIVIDADES!$B$9:$T$494,36,0),"")</f>
        <v/>
      </c>
      <c r="BS194" s="55" t="str">
        <f>+IFERROR(VLOOKUP($M194,ACTIVIDADES!$B$9:$T$494,37,0),"")</f>
        <v/>
      </c>
      <c r="BT194" s="58"/>
      <c r="BU194" s="58"/>
      <c r="BV194" s="59"/>
      <c r="BW194" s="59" t="s">
        <v>580</v>
      </c>
      <c r="BX194" s="60" t="s">
        <v>3635</v>
      </c>
      <c r="BY194" s="61" t="s">
        <v>593</v>
      </c>
      <c r="BZ194" s="62"/>
      <c r="CA194" s="7"/>
      <c r="CB194" s="7"/>
      <c r="CC194" s="7"/>
      <c r="CD194" s="7"/>
      <c r="CE194" s="7"/>
      <c r="CF194" s="7"/>
      <c r="CG194" s="7"/>
      <c r="CH194" s="7"/>
      <c r="CI194" s="7"/>
      <c r="CJ194" s="7"/>
      <c r="CK194" s="7"/>
      <c r="CL194" s="7"/>
      <c r="CM194" s="7"/>
      <c r="CN194" s="7"/>
      <c r="CO194" s="7"/>
      <c r="CP194" s="7"/>
      <c r="CQ194" s="7"/>
    </row>
    <row r="195" spans="1:95" s="8" customFormat="1" ht="93" customHeight="1" x14ac:dyDescent="0.35">
      <c r="A195" s="40">
        <f t="shared" si="11"/>
        <v>187</v>
      </c>
      <c r="B195" s="40" t="s">
        <v>521</v>
      </c>
      <c r="C195" s="40">
        <v>2023</v>
      </c>
      <c r="D195" s="40" t="s">
        <v>3734</v>
      </c>
      <c r="E195" s="323"/>
      <c r="F195" s="40" t="s">
        <v>671</v>
      </c>
      <c r="G195" s="40" t="s">
        <v>198</v>
      </c>
      <c r="H195" s="42" t="s">
        <v>4754</v>
      </c>
      <c r="I195" s="42" t="s">
        <v>3643</v>
      </c>
      <c r="J195" s="40" t="s">
        <v>5074</v>
      </c>
      <c r="K195" s="40" t="s">
        <v>5343</v>
      </c>
      <c r="L195" s="44" t="s">
        <v>1153</v>
      </c>
      <c r="M195" s="63" t="s">
        <v>1415</v>
      </c>
      <c r="N195" s="63" t="s">
        <v>1416</v>
      </c>
      <c r="O195" s="63" t="s">
        <v>5691</v>
      </c>
      <c r="P195" s="63">
        <v>1</v>
      </c>
      <c r="Q195" s="65">
        <v>45170</v>
      </c>
      <c r="R195" s="65">
        <v>45291</v>
      </c>
      <c r="S195" s="66">
        <f t="shared" si="13"/>
        <v>18</v>
      </c>
      <c r="T195" s="63" t="s">
        <v>601</v>
      </c>
      <c r="U195" s="63"/>
      <c r="V195" s="49">
        <f>+IFERROR(VLOOKUP($M195,ACTIVIDADES!$B$9:$Q$494,10,0),"")</f>
        <v>1</v>
      </c>
      <c r="W195" s="61" t="str">
        <f>+IFERROR(VLOOKUP($M195,ACTIVIDADES!$B$9:$Q$494,11,0)," ")</f>
        <v>Se realizó el documento y se socializa de forma mensual</v>
      </c>
      <c r="X195" s="51" t="str">
        <f>+IFERROR(VLOOKUP($M195,ACTIVIDADES!$B$9:$Q$494,12,0),"")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195" s="52">
        <f>+IFERROR(VLOOKUP($M195,ACTIVIDADES!$B$9:$Q$494,13,0),"")</f>
        <v>46153</v>
      </c>
      <c r="Z195" s="49" t="str">
        <f>+IFERROR(VLOOKUP($M195,ACTIVIDADES!$B$9:$Q$494,14,0),"")</f>
        <v>Se evidencia documento y su socialización</v>
      </c>
      <c r="AA195" s="49">
        <f>+IFERROR(VLOOKUP($M195,ACTIVIDADES!$B$9:$Q$494,15,0),"")</f>
        <v>1</v>
      </c>
      <c r="AB195" s="54" t="str">
        <f>+IFERROR(VLOOKUP($M195,ACTIVIDADES!$B$9:$Q$494,16,0),"")</f>
        <v>CUMPLIDO</v>
      </c>
      <c r="AC195" s="144">
        <v>46157</v>
      </c>
      <c r="AD195" s="28">
        <v>1</v>
      </c>
      <c r="AE195" s="28" t="s">
        <v>3908</v>
      </c>
      <c r="AF195" s="29" t="s">
        <v>578</v>
      </c>
      <c r="AG195" s="29" t="s">
        <v>3737</v>
      </c>
      <c r="AH195" s="29" t="s">
        <v>3737</v>
      </c>
      <c r="AI195" s="29" t="s">
        <v>3737</v>
      </c>
      <c r="AJ195" s="55">
        <f>+IFERROR(VLOOKUP($M195,ACTIVIDADES!$B$9:$T$494,17,0),"")</f>
        <v>1</v>
      </c>
      <c r="AK195" s="80" t="str">
        <f>+IFERROR(VLOOKUP($M195,ACTIVIDADES!$B$9:$T$494,18,0),"")</f>
        <v>Se realizó el documento y se socializa de forma mensual</v>
      </c>
      <c r="AL195" s="80">
        <f>+IFERROR(VLOOKUP($M195,ACTIVIDADES!$B$9:$T$494,19,0),"")</f>
        <v>0</v>
      </c>
      <c r="AM195" s="55">
        <f>+IFERROR(VLOOKUP($M195,ACTIVIDADES!$B$9:$X$495,20,0),0)</f>
        <v>46214</v>
      </c>
      <c r="AN195" s="55" t="str">
        <f>+IFERROR(VLOOKUP($M195,ACTIVIDADES!$B$9:$X$495,21,0),0)</f>
        <v>Accion con cumplimiento reportado</v>
      </c>
      <c r="AO195" s="55">
        <f>+IFERROR(VLOOKUP($M195,ACTIVIDADES!$B$9:$X$495,22,0),0)</f>
        <v>1</v>
      </c>
      <c r="AP195" s="150" t="str">
        <f>+IFERROR(VLOOKUP($M195,ACTIVIDADES!$B$9:$X$495,23,0),0)</f>
        <v>CUMPLIDO</v>
      </c>
      <c r="AQ195" s="88">
        <v>46230</v>
      </c>
      <c r="AR195" s="55">
        <v>1</v>
      </c>
      <c r="AS195" s="72" t="s">
        <v>3909</v>
      </c>
      <c r="AT195" s="29" t="s">
        <v>579</v>
      </c>
      <c r="AU195" s="57" t="s">
        <v>1472</v>
      </c>
      <c r="AV195" s="193" t="s">
        <v>3635</v>
      </c>
      <c r="AW195" s="193" t="s">
        <v>590</v>
      </c>
      <c r="AX195" s="193" t="s">
        <v>5920</v>
      </c>
      <c r="AY195" s="176" t="str">
        <f t="shared" si="10"/>
        <v>CUMPLIDAS</v>
      </c>
      <c r="AZ195" s="55" t="str">
        <f>+IFERROR(VLOOKUP($M195,ACTIVIDADES!$B$9:$T$494,25,0),"")</f>
        <v/>
      </c>
      <c r="BA195" s="55" t="str">
        <f>+IFERROR(VLOOKUP($M195,ACTIVIDADES!$B$9:$T$494,26,0),"")</f>
        <v/>
      </c>
      <c r="BB195" s="55" t="str">
        <f>+IFERROR(VLOOKUP($M195,ACTIVIDADES!$B$9:$T$494,27,0),"")</f>
        <v/>
      </c>
      <c r="BC195" s="55" t="str">
        <f>+IFERROR(VLOOKUP($M195,ACTIVIDADES!$B$9:$T$494,28,0),"")</f>
        <v/>
      </c>
      <c r="BD195" s="55" t="str">
        <f>+IFERROR(VLOOKUP($M195,ACTIVIDADES!$B$9:$T$494,29,0),"")</f>
        <v/>
      </c>
      <c r="BE195" s="55" t="str">
        <f>+IFERROR(VLOOKUP($M195,ACTIVIDADES!$B$9:$T$494,30,0),"")</f>
        <v/>
      </c>
      <c r="BF195" s="58"/>
      <c r="BG195" s="58"/>
      <c r="BH195" s="59"/>
      <c r="BI195" s="59" t="s">
        <v>580</v>
      </c>
      <c r="BJ195" s="60" t="s">
        <v>3635</v>
      </c>
      <c r="BK195" s="61" t="s">
        <v>593</v>
      </c>
      <c r="BL195" s="62"/>
      <c r="BM195" s="55" t="str">
        <f>+IFERROR(VLOOKUP($M195,ACTIVIDADES!$B$9:$T$494,31,0),"")</f>
        <v/>
      </c>
      <c r="BN195" s="55" t="str">
        <f>+IFERROR(VLOOKUP($M195,ACTIVIDADES!$B$9:$T$494,32,0),"")</f>
        <v/>
      </c>
      <c r="BO195" s="55" t="str">
        <f>+IFERROR(VLOOKUP($M195,ACTIVIDADES!$B$9:$T$494,33,0),"")</f>
        <v/>
      </c>
      <c r="BP195" s="55" t="str">
        <f>+IFERROR(VLOOKUP($M195,ACTIVIDADES!$B$9:$T$494,34,0),"")</f>
        <v/>
      </c>
      <c r="BQ195" s="55" t="str">
        <f>+IFERROR(VLOOKUP($M195,ACTIVIDADES!$B$9:$T$494,35,0),"")</f>
        <v/>
      </c>
      <c r="BR195" s="55" t="str">
        <f>+IFERROR(VLOOKUP($M195,ACTIVIDADES!$B$9:$T$494,36,0),"")</f>
        <v/>
      </c>
      <c r="BS195" s="55" t="str">
        <f>+IFERROR(VLOOKUP($M195,ACTIVIDADES!$B$9:$T$494,37,0),"")</f>
        <v/>
      </c>
      <c r="BT195" s="58"/>
      <c r="BU195" s="58"/>
      <c r="BV195" s="59"/>
      <c r="BW195" s="59" t="s">
        <v>580</v>
      </c>
      <c r="BX195" s="60" t="s">
        <v>3635</v>
      </c>
      <c r="BY195" s="61" t="s">
        <v>593</v>
      </c>
      <c r="BZ195" s="62"/>
      <c r="CA195" s="9"/>
      <c r="CB195" s="9"/>
      <c r="CC195" s="9"/>
      <c r="CD195" s="9"/>
      <c r="CE195" s="9"/>
      <c r="CF195" s="9"/>
      <c r="CG195" s="9"/>
      <c r="CH195" s="9"/>
      <c r="CI195" s="9"/>
      <c r="CJ195" s="9"/>
      <c r="CK195" s="9"/>
      <c r="CL195" s="9"/>
      <c r="CM195" s="9"/>
      <c r="CN195" s="9"/>
      <c r="CO195" s="9"/>
      <c r="CP195" s="9"/>
      <c r="CQ195" s="9"/>
    </row>
    <row r="196" spans="1:95" s="8" customFormat="1" ht="93" customHeight="1" x14ac:dyDescent="0.35">
      <c r="A196" s="40">
        <f t="shared" si="11"/>
        <v>188</v>
      </c>
      <c r="B196" s="40" t="s">
        <v>521</v>
      </c>
      <c r="C196" s="40">
        <v>2023</v>
      </c>
      <c r="D196" s="40" t="s">
        <v>3734</v>
      </c>
      <c r="E196" s="323"/>
      <c r="F196" s="40" t="s">
        <v>962</v>
      </c>
      <c r="G196" s="40" t="s">
        <v>198</v>
      </c>
      <c r="H196" s="41" t="s">
        <v>4755</v>
      </c>
      <c r="I196" s="42" t="s">
        <v>3643</v>
      </c>
      <c r="J196" s="43" t="s">
        <v>5075</v>
      </c>
      <c r="K196" s="43" t="s">
        <v>3910</v>
      </c>
      <c r="L196" s="44" t="s">
        <v>1153</v>
      </c>
      <c r="M196" s="45" t="s">
        <v>1345</v>
      </c>
      <c r="N196" s="46" t="s">
        <v>1346</v>
      </c>
      <c r="O196" s="45" t="s">
        <v>1347</v>
      </c>
      <c r="P196" s="45">
        <v>12</v>
      </c>
      <c r="Q196" s="47">
        <v>46023</v>
      </c>
      <c r="R196" s="47">
        <v>46357</v>
      </c>
      <c r="S196" s="48">
        <f t="shared" si="13"/>
        <v>49.5</v>
      </c>
      <c r="T196" s="45" t="s">
        <v>601</v>
      </c>
      <c r="U196" s="45"/>
      <c r="V196" s="49">
        <f>+IFERROR(VLOOKUP($M196,ACTIVIDADES!$B$9:$Q$494,10,0),"")</f>
        <v>0</v>
      </c>
      <c r="W196" s="50" t="str">
        <f>+IFERROR(VLOOKUP($M196,ACTIVIDADES!$B$9:$Q$494,11,0)," ")</f>
        <v>Se informaron alertas mensuales a través de correo electrónico a los líderes de procesos</v>
      </c>
      <c r="X196" s="51" t="str">
        <f>+IFERROR(VLOOKUP($M196,ACTIVIDADES!$B$9:$Q$494,12,0),"")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196" s="52">
        <f>+IFERROR(VLOOKUP($M196,ACTIVIDADES!$B$9:$Q$494,13,0),"")</f>
        <v>46153</v>
      </c>
      <c r="Z196" s="53" t="str">
        <f>+IFERROR(VLOOKUP($M196,ACTIVIDADES!$B$9:$Q$494,14,0),"")</f>
        <v>Se evidencian reportes del primer trimestre del año</v>
      </c>
      <c r="AA196" s="49">
        <f>+IFERROR(VLOOKUP($M196,ACTIVIDADES!$B$9:$Q$494,15,0),"")</f>
        <v>0.25</v>
      </c>
      <c r="AB196" s="54" t="str">
        <f>+IFERROR(VLOOKUP($M196,ACTIVIDADES!$B$9:$Q$494,16,0),"")</f>
        <v>EJECUCIÓN</v>
      </c>
      <c r="AC196" s="144">
        <v>46157</v>
      </c>
      <c r="AD196" s="29">
        <v>0.25</v>
      </c>
      <c r="AE196" s="30" t="s">
        <v>5786</v>
      </c>
      <c r="AF196" s="29" t="s">
        <v>4</v>
      </c>
      <c r="AG196" s="29" t="s">
        <v>3737</v>
      </c>
      <c r="AH196" s="29" t="s">
        <v>3737</v>
      </c>
      <c r="AI196" s="29" t="s">
        <v>3737</v>
      </c>
      <c r="AJ196" s="55">
        <f>+IFERROR(VLOOKUP($M196,ACTIVIDADES!$B$9:$T$494,17,0),"")</f>
        <v>0.25</v>
      </c>
      <c r="AK196" s="80" t="str">
        <f>+IFERROR(VLOOKUP($M196,ACTIVIDADES!$B$9:$T$494,18,0),"")</f>
        <v>Se informaron alertas mensuales a través de correo electrónico a los líderes de procesos</v>
      </c>
      <c r="AL196" s="80" t="str">
        <f>+IFERROR(VLOOKUP($M196,ACTIVIDADES!$B$9:$T$494,19,0),"")</f>
        <v>EVIDENCIAS SEGUNDO TRIMESTRE 2026 PLAN MEJORA</v>
      </c>
      <c r="AM196" s="55">
        <f>+IFERROR(VLOOKUP($M196,ACTIVIDADES!$B$9:$X$495,20,0),0)</f>
        <v>46214</v>
      </c>
      <c r="AN196" s="55" t="str">
        <f>+IFERROR(VLOOKUP($M196,ACTIVIDADES!$B$9:$X$495,21,0),0)</f>
        <v>Se adjuntan las evidencias de alertas del segundo trimestre.</v>
      </c>
      <c r="AO196" s="55">
        <f>+IFERROR(VLOOKUP($M196,ACTIVIDADES!$B$9:$X$495,22,0),0)</f>
        <v>0.5</v>
      </c>
      <c r="AP196" s="145" t="str">
        <f>+IFERROR(VLOOKUP($M196,ACTIVIDADES!$B$9:$X$495,23,0),0)</f>
        <v>EN EJECUCIÓN</v>
      </c>
      <c r="AQ196" s="88">
        <v>46230</v>
      </c>
      <c r="AR196" s="55">
        <v>0.5</v>
      </c>
      <c r="AS196" s="57" t="s">
        <v>3835</v>
      </c>
      <c r="AT196" s="29" t="s">
        <v>4</v>
      </c>
      <c r="AU196" s="57" t="s">
        <v>3639</v>
      </c>
      <c r="AV196" s="193" t="s">
        <v>3639</v>
      </c>
      <c r="AW196" s="193" t="s">
        <v>3639</v>
      </c>
      <c r="AX196" s="57" t="s">
        <v>3739</v>
      </c>
      <c r="AY196" s="176" t="str">
        <f t="shared" si="10"/>
        <v>EN EJECUCIÓN</v>
      </c>
      <c r="AZ196" s="55" t="str">
        <f>+IFERROR(VLOOKUP($M196,ACTIVIDADES!$B$9:$T$494,25,0),"")</f>
        <v/>
      </c>
      <c r="BA196" s="55" t="str">
        <f>+IFERROR(VLOOKUP($M196,ACTIVIDADES!$B$9:$T$494,26,0),"")</f>
        <v/>
      </c>
      <c r="BB196" s="55" t="str">
        <f>+IFERROR(VLOOKUP($M196,ACTIVIDADES!$B$9:$T$494,27,0),"")</f>
        <v/>
      </c>
      <c r="BC196" s="55" t="str">
        <f>+IFERROR(VLOOKUP($M196,ACTIVIDADES!$B$9:$T$494,28,0),"")</f>
        <v/>
      </c>
      <c r="BD196" s="55" t="str">
        <f>+IFERROR(VLOOKUP($M196,ACTIVIDADES!$B$9:$T$494,29,0),"")</f>
        <v/>
      </c>
      <c r="BE196" s="55" t="str">
        <f>+IFERROR(VLOOKUP($M196,ACTIVIDADES!$B$9:$T$494,30,0),"")</f>
        <v/>
      </c>
      <c r="BF196" s="58"/>
      <c r="BG196" s="58"/>
      <c r="BH196" s="59"/>
      <c r="BI196" s="59" t="s">
        <v>580</v>
      </c>
      <c r="BJ196" s="60" t="s">
        <v>3635</v>
      </c>
      <c r="BK196" s="61" t="s">
        <v>593</v>
      </c>
      <c r="BL196" s="62"/>
      <c r="BM196" s="55" t="str">
        <f>+IFERROR(VLOOKUP($M196,ACTIVIDADES!$B$9:$T$494,31,0),"")</f>
        <v/>
      </c>
      <c r="BN196" s="55" t="str">
        <f>+IFERROR(VLOOKUP($M196,ACTIVIDADES!$B$9:$T$494,32,0),"")</f>
        <v/>
      </c>
      <c r="BO196" s="55" t="str">
        <f>+IFERROR(VLOOKUP($M196,ACTIVIDADES!$B$9:$T$494,33,0),"")</f>
        <v/>
      </c>
      <c r="BP196" s="55" t="str">
        <f>+IFERROR(VLOOKUP($M196,ACTIVIDADES!$B$9:$T$494,34,0),"")</f>
        <v/>
      </c>
      <c r="BQ196" s="55" t="str">
        <f>+IFERROR(VLOOKUP($M196,ACTIVIDADES!$B$9:$T$494,35,0),"")</f>
        <v/>
      </c>
      <c r="BR196" s="55" t="str">
        <f>+IFERROR(VLOOKUP($M196,ACTIVIDADES!$B$9:$T$494,36,0),"")</f>
        <v/>
      </c>
      <c r="BS196" s="55" t="str">
        <f>+IFERROR(VLOOKUP($M196,ACTIVIDADES!$B$9:$T$494,37,0),"")</f>
        <v/>
      </c>
      <c r="BT196" s="58"/>
      <c r="BU196" s="58"/>
      <c r="BV196" s="59"/>
      <c r="BW196" s="59" t="s">
        <v>580</v>
      </c>
      <c r="BX196" s="60" t="s">
        <v>3635</v>
      </c>
      <c r="BY196" s="61" t="s">
        <v>593</v>
      </c>
      <c r="BZ196" s="62"/>
      <c r="CA196" s="7"/>
      <c r="CB196" s="7"/>
      <c r="CC196" s="7"/>
      <c r="CD196" s="7"/>
      <c r="CE196" s="7"/>
      <c r="CF196" s="7"/>
      <c r="CG196" s="7"/>
      <c r="CH196" s="7"/>
      <c r="CI196" s="7"/>
      <c r="CJ196" s="7"/>
      <c r="CK196" s="7"/>
      <c r="CL196" s="7"/>
      <c r="CM196" s="7"/>
      <c r="CN196" s="7"/>
      <c r="CO196" s="7"/>
      <c r="CP196" s="7"/>
      <c r="CQ196" s="7"/>
    </row>
    <row r="197" spans="1:95" s="8" customFormat="1" ht="93" customHeight="1" x14ac:dyDescent="0.35">
      <c r="A197" s="251">
        <f t="shared" si="11"/>
        <v>189</v>
      </c>
      <c r="B197" s="251" t="s">
        <v>521</v>
      </c>
      <c r="C197" s="251">
        <v>2023</v>
      </c>
      <c r="D197" s="251" t="s">
        <v>3734</v>
      </c>
      <c r="E197" s="40"/>
      <c r="F197" s="251" t="s">
        <v>961</v>
      </c>
      <c r="G197" s="251" t="s">
        <v>198</v>
      </c>
      <c r="H197" s="252" t="s">
        <v>4756</v>
      </c>
      <c r="I197" s="253" t="s">
        <v>3643</v>
      </c>
      <c r="J197" s="254" t="s">
        <v>5076</v>
      </c>
      <c r="K197" s="254" t="s">
        <v>3911</v>
      </c>
      <c r="L197" s="255" t="s">
        <v>1153</v>
      </c>
      <c r="M197" s="256" t="s">
        <v>1469</v>
      </c>
      <c r="N197" s="308" t="s">
        <v>3912</v>
      </c>
      <c r="O197" s="256" t="s">
        <v>1471</v>
      </c>
      <c r="P197" s="256">
        <v>5</v>
      </c>
      <c r="Q197" s="258">
        <v>45170</v>
      </c>
      <c r="R197" s="258">
        <v>45291</v>
      </c>
      <c r="S197" s="259">
        <f t="shared" si="13"/>
        <v>18</v>
      </c>
      <c r="T197" s="256" t="s">
        <v>601</v>
      </c>
      <c r="U197" s="256"/>
      <c r="V197" s="260" t="str">
        <f>+IFERROR(VLOOKUP($M197,ACTIVIDADES!$B$9:$Q$494,10,0),"")</f>
        <v>NO</v>
      </c>
      <c r="W197" s="261" t="str">
        <f>+IFERROR(VLOOKUP($M197,ACTIVIDADES!$B$9:$Q$494,11,0)," ")</f>
        <v xml:space="preserve">Se debe empezar a implementar esta actividad </v>
      </c>
      <c r="X197" s="275">
        <f>+IFERROR(VLOOKUP($M197,ACTIVIDADES!$B$9:$Q$494,12,0),"")</f>
        <v>0</v>
      </c>
      <c r="Y197" s="263">
        <f>+IFERROR(VLOOKUP($M197,ACTIVIDADES!$B$9:$Q$494,13,0),"")</f>
        <v>46153</v>
      </c>
      <c r="Z197" s="264" t="str">
        <f>+IFERROR(VLOOKUP($M197,ACTIVIDADES!$B$9:$Q$494,14,0),"")</f>
        <v>Pendiente de realización</v>
      </c>
      <c r="AA197" s="260">
        <f>+IFERROR(VLOOKUP($M197,ACTIVIDADES!$B$9:$Q$494,15,0),"")</f>
        <v>0</v>
      </c>
      <c r="AB197" s="265" t="str">
        <f>+IFERROR(VLOOKUP($M197,ACTIVIDADES!$B$9:$Q$494,16,0),"")</f>
        <v>EJECUCIÓN</v>
      </c>
      <c r="AC197" s="266">
        <v>46157</v>
      </c>
      <c r="AD197" s="267">
        <v>0</v>
      </c>
      <c r="AE197" s="267" t="s">
        <v>3741</v>
      </c>
      <c r="AF197" s="267" t="s">
        <v>581</v>
      </c>
      <c r="AG197" s="267" t="s">
        <v>3737</v>
      </c>
      <c r="AH197" s="267" t="s">
        <v>3737</v>
      </c>
      <c r="AI197" s="267" t="s">
        <v>3737</v>
      </c>
      <c r="AJ197" s="269">
        <f>+IFERROR(VLOOKUP($M197,ACTIVIDADES!$B$9:$T$494,17,0),"")</f>
        <v>0.25</v>
      </c>
      <c r="AK197" s="270" t="str">
        <f>+IFERROR(VLOOKUP($M197,ACTIVIDADES!$B$9:$T$494,18,0),"")</f>
        <v>Se implementó la doble revisión en el registro e informe mensual de PQRSD</v>
      </c>
      <c r="AL197" s="270" t="str">
        <f>+IFERROR(VLOOKUP($M197,ACTIVIDADES!$B$9:$T$494,19,0),"")</f>
        <v>EVIDENCIAS SEGUNDO TRIMESTRE 2026 PLAN MEJORA</v>
      </c>
      <c r="AM197" s="269">
        <f>+IFERROR(VLOOKUP($M197,ACTIVIDADES!$B$9:$X$495,20,0),0)</f>
        <v>46214</v>
      </c>
      <c r="AN197" s="269" t="str">
        <f>+IFERROR(VLOOKUP($M197,ACTIVIDADES!$B$9:$X$495,21,0),0)</f>
        <v>Se adjuntan evidencias de socialización de herramientas del proceso del segundo trimestre</v>
      </c>
      <c r="AO197" s="269">
        <f>+IFERROR(VLOOKUP($M197,ACTIVIDADES!$B$9:$X$495,22,0),0)</f>
        <v>0.5</v>
      </c>
      <c r="AP197" s="271" t="str">
        <f>+IFERROR(VLOOKUP($M197,ACTIVIDADES!$B$9:$X$495,23,0),0)</f>
        <v>EN EJECUCIÓN</v>
      </c>
      <c r="AQ197" s="274">
        <v>46230</v>
      </c>
      <c r="AR197" s="309">
        <v>0.5</v>
      </c>
      <c r="AS197" s="173" t="s">
        <v>3913</v>
      </c>
      <c r="AT197" s="267" t="s">
        <v>4</v>
      </c>
      <c r="AU197" s="173" t="s">
        <v>3639</v>
      </c>
      <c r="AV197" s="205" t="s">
        <v>3639</v>
      </c>
      <c r="AW197" s="205" t="s">
        <v>3639</v>
      </c>
      <c r="AX197" s="303" t="s">
        <v>3739</v>
      </c>
      <c r="AY197" s="55" t="str">
        <f t="shared" si="10"/>
        <v>EN EJECUCIÓN</v>
      </c>
      <c r="AZ197" s="55" t="str">
        <f>+IFERROR(VLOOKUP($M197,ACTIVIDADES!$B$9:$T$494,25,0),"")</f>
        <v/>
      </c>
      <c r="BA197" s="55" t="str">
        <f>+IFERROR(VLOOKUP($M197,ACTIVIDADES!$B$9:$T$494,26,0),"")</f>
        <v/>
      </c>
      <c r="BB197" s="55" t="str">
        <f>+IFERROR(VLOOKUP($M197,ACTIVIDADES!$B$9:$T$494,27,0),"")</f>
        <v/>
      </c>
      <c r="BC197" s="55" t="str">
        <f>+IFERROR(VLOOKUP($M197,ACTIVIDADES!$B$9:$T$494,28,0),"")</f>
        <v/>
      </c>
      <c r="BD197" s="55" t="str">
        <f>+IFERROR(VLOOKUP($M197,ACTIVIDADES!$B$9:$T$494,29,0),"")</f>
        <v/>
      </c>
      <c r="BE197" s="55" t="str">
        <f>+IFERROR(VLOOKUP($M197,ACTIVIDADES!$B$9:$T$494,30,0),"")</f>
        <v/>
      </c>
      <c r="BF197" s="58"/>
      <c r="BG197" s="58"/>
      <c r="BH197" s="59"/>
      <c r="BI197" s="59" t="s">
        <v>580</v>
      </c>
      <c r="BJ197" s="60" t="s">
        <v>3635</v>
      </c>
      <c r="BK197" s="61" t="s">
        <v>593</v>
      </c>
      <c r="BL197" s="62"/>
      <c r="BM197" s="55" t="str">
        <f>+IFERROR(VLOOKUP($M197,ACTIVIDADES!$B$9:$T$494,31,0),"")</f>
        <v/>
      </c>
      <c r="BN197" s="55" t="str">
        <f>+IFERROR(VLOOKUP($M197,ACTIVIDADES!$B$9:$T$494,32,0),"")</f>
        <v/>
      </c>
      <c r="BO197" s="55" t="str">
        <f>+IFERROR(VLOOKUP($M197,ACTIVIDADES!$B$9:$T$494,33,0),"")</f>
        <v/>
      </c>
      <c r="BP197" s="55" t="str">
        <f>+IFERROR(VLOOKUP($M197,ACTIVIDADES!$B$9:$T$494,34,0),"")</f>
        <v/>
      </c>
      <c r="BQ197" s="55" t="str">
        <f>+IFERROR(VLOOKUP($M197,ACTIVIDADES!$B$9:$T$494,35,0),"")</f>
        <v/>
      </c>
      <c r="BR197" s="55" t="str">
        <f>+IFERROR(VLOOKUP($M197,ACTIVIDADES!$B$9:$T$494,36,0),"")</f>
        <v/>
      </c>
      <c r="BS197" s="55" t="str">
        <f>+IFERROR(VLOOKUP($M197,ACTIVIDADES!$B$9:$T$494,37,0),"")</f>
        <v/>
      </c>
      <c r="BT197" s="58"/>
      <c r="BU197" s="58"/>
      <c r="BV197" s="59"/>
      <c r="BW197" s="59" t="s">
        <v>580</v>
      </c>
      <c r="BX197" s="60" t="s">
        <v>3635</v>
      </c>
      <c r="BY197" s="61" t="s">
        <v>593</v>
      </c>
      <c r="BZ197" s="62"/>
      <c r="CA197" s="7"/>
      <c r="CB197" s="7"/>
      <c r="CC197" s="7"/>
      <c r="CD197" s="7"/>
      <c r="CE197" s="7"/>
      <c r="CF197" s="7"/>
      <c r="CG197" s="7"/>
      <c r="CH197" s="7"/>
      <c r="CI197" s="7"/>
      <c r="CJ197" s="7"/>
      <c r="CK197" s="7"/>
      <c r="CL197" s="7"/>
      <c r="CM197" s="7"/>
      <c r="CN197" s="7"/>
      <c r="CO197" s="7"/>
      <c r="CP197" s="7"/>
      <c r="CQ197" s="7"/>
    </row>
    <row r="198" spans="1:95" s="8" customFormat="1" ht="93" customHeight="1" x14ac:dyDescent="0.35">
      <c r="A198" s="215">
        <f t="shared" si="11"/>
        <v>190</v>
      </c>
      <c r="B198" s="215" t="s">
        <v>521</v>
      </c>
      <c r="C198" s="215">
        <v>2023</v>
      </c>
      <c r="D198" s="215" t="s">
        <v>3734</v>
      </c>
      <c r="E198" s="40"/>
      <c r="F198" s="215" t="s">
        <v>696</v>
      </c>
      <c r="G198" s="215" t="s">
        <v>4647</v>
      </c>
      <c r="H198" s="216" t="s">
        <v>4757</v>
      </c>
      <c r="I198" s="216"/>
      <c r="J198" s="215" t="s">
        <v>5077</v>
      </c>
      <c r="K198" s="215" t="s">
        <v>3914</v>
      </c>
      <c r="L198" s="217" t="s">
        <v>1153</v>
      </c>
      <c r="M198" s="218" t="s">
        <v>1838</v>
      </c>
      <c r="N198" s="218" t="s">
        <v>1839</v>
      </c>
      <c r="O198" s="218" t="s">
        <v>1840</v>
      </c>
      <c r="P198" s="218">
        <v>1</v>
      </c>
      <c r="Q198" s="219">
        <v>46082</v>
      </c>
      <c r="R198" s="219">
        <v>46142</v>
      </c>
      <c r="S198" s="220">
        <f t="shared" si="13"/>
        <v>8.85</v>
      </c>
      <c r="T198" s="218" t="s">
        <v>624</v>
      </c>
      <c r="U198" s="218" t="s">
        <v>1821</v>
      </c>
      <c r="V198" s="221">
        <f>+IFERROR(VLOOKUP($M198,ACTIVIDADES!$B$9:$Q$494,10,0),"")</f>
        <v>1</v>
      </c>
      <c r="W198" s="222" t="str">
        <f>+IFERROR(VLOOKUP($M198,ACTIVIDADES!$B$9:$Q$494,11,0)," ")</f>
        <v>cuadro relacionando periodos de vacaciones</v>
      </c>
      <c r="X198" s="223" t="str">
        <f>+IFERROR(VLOOKUP($M198,ACTIVIDADES!$B$9:$Q$494,12,0),"")</f>
        <v>Cronograma de vacaciones (2).xlsx</v>
      </c>
      <c r="Y198" s="224">
        <f>+IFERROR(VLOOKUP($M198,ACTIVIDADES!$B$9:$Q$494,13,0),"")</f>
        <v>46153</v>
      </c>
      <c r="Z198" s="221" t="str">
        <f>+IFERROR(VLOOKUP($M198,ACTIVIDADES!$B$9:$Q$494,14,0),"")</f>
        <v>Se incluye cronograma de vacaciones</v>
      </c>
      <c r="AA198" s="221">
        <f>+IFERROR(VLOOKUP($M198,ACTIVIDADES!$B$9:$Q$494,15,0),"")</f>
        <v>1</v>
      </c>
      <c r="AB198" s="225" t="str">
        <f>+IFERROR(VLOOKUP($M198,ACTIVIDADES!$B$9:$Q$494,16,0),"")</f>
        <v>CUMPLIDO</v>
      </c>
      <c r="AC198" s="240">
        <v>46157</v>
      </c>
      <c r="AD198" s="139">
        <v>0.8</v>
      </c>
      <c r="AE198" s="228" t="s">
        <v>5790</v>
      </c>
      <c r="AF198" s="139" t="s">
        <v>4</v>
      </c>
      <c r="AG198" s="139" t="s">
        <v>3737</v>
      </c>
      <c r="AH198" s="139" t="s">
        <v>3737</v>
      </c>
      <c r="AI198" s="139" t="s">
        <v>3737</v>
      </c>
      <c r="AJ198" s="141">
        <f>+IFERROR(VLOOKUP($M198,ACTIVIDADES!$B$9:$T$494,17,0),"")</f>
        <v>1</v>
      </c>
      <c r="AK198" s="229" t="str">
        <f>+IFERROR(VLOOKUP($M198,ACTIVIDADES!$B$9:$T$494,18,0),"")</f>
        <v>se adjunta cronograma</v>
      </c>
      <c r="AL198" s="229" t="str">
        <f>+IFERROR(VLOOKUP($M198,ACTIVIDADES!$B$9:$T$494,19,0),"")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198" s="141">
        <f>+IFERROR(VLOOKUP($M198,ACTIVIDADES!$B$9:$X$495,20,0),0)</f>
        <v>46214</v>
      </c>
      <c r="AN198" s="141" t="str">
        <f>+IFERROR(VLOOKUP($M198,ACTIVIDADES!$B$9:$X$495,21,0),0)</f>
        <v>Acción reportada con cumplimiento en el primer trimestre</v>
      </c>
      <c r="AO198" s="141">
        <f>+IFERROR(VLOOKUP($M198,ACTIVIDADES!$B$9:$X$495,22,0),0)</f>
        <v>1</v>
      </c>
      <c r="AP198" s="230" t="str">
        <f>+IFERROR(VLOOKUP($M198,ACTIVIDADES!$B$9:$X$495,23,0),0)</f>
        <v>CUMPLIDO</v>
      </c>
      <c r="AQ198" s="239">
        <v>46230</v>
      </c>
      <c r="AR198" s="349">
        <v>1</v>
      </c>
      <c r="AS198" s="241" t="s">
        <v>3810</v>
      </c>
      <c r="AT198" s="139" t="s">
        <v>579</v>
      </c>
      <c r="AU198" s="173" t="s">
        <v>1472</v>
      </c>
      <c r="AV198" s="205" t="s">
        <v>3635</v>
      </c>
      <c r="AW198" s="205" t="s">
        <v>590</v>
      </c>
      <c r="AX198" s="385" t="s">
        <v>5920</v>
      </c>
      <c r="AY198" s="176" t="str">
        <f t="shared" si="10"/>
        <v>CUMPLIDAS</v>
      </c>
      <c r="AZ198" s="55" t="str">
        <f>+IFERROR(VLOOKUP($M198,ACTIVIDADES!$B$9:$T$494,25,0),"")</f>
        <v/>
      </c>
      <c r="BA198" s="55" t="str">
        <f>+IFERROR(VLOOKUP($M198,ACTIVIDADES!$B$9:$T$494,26,0),"")</f>
        <v/>
      </c>
      <c r="BB198" s="55" t="str">
        <f>+IFERROR(VLOOKUP($M198,ACTIVIDADES!$B$9:$T$494,27,0),"")</f>
        <v/>
      </c>
      <c r="BC198" s="55" t="str">
        <f>+IFERROR(VLOOKUP($M198,ACTIVIDADES!$B$9:$T$494,28,0),"")</f>
        <v/>
      </c>
      <c r="BD198" s="55" t="str">
        <f>+IFERROR(VLOOKUP($M198,ACTIVIDADES!$B$9:$T$494,29,0),"")</f>
        <v/>
      </c>
      <c r="BE198" s="55" t="str">
        <f>+IFERROR(VLOOKUP($M198,ACTIVIDADES!$B$9:$T$494,30,0),"")</f>
        <v/>
      </c>
      <c r="BF198" s="58"/>
      <c r="BG198" s="58"/>
      <c r="BH198" s="59"/>
      <c r="BI198" s="59" t="s">
        <v>580</v>
      </c>
      <c r="BJ198" s="60" t="s">
        <v>3635</v>
      </c>
      <c r="BK198" s="61" t="s">
        <v>593</v>
      </c>
      <c r="BL198" s="62"/>
      <c r="BM198" s="55" t="str">
        <f>+IFERROR(VLOOKUP($M198,ACTIVIDADES!$B$9:$T$494,31,0),"")</f>
        <v/>
      </c>
      <c r="BN198" s="55" t="str">
        <f>+IFERROR(VLOOKUP($M198,ACTIVIDADES!$B$9:$T$494,32,0),"")</f>
        <v/>
      </c>
      <c r="BO198" s="55" t="str">
        <f>+IFERROR(VLOOKUP($M198,ACTIVIDADES!$B$9:$T$494,33,0),"")</f>
        <v/>
      </c>
      <c r="BP198" s="55" t="str">
        <f>+IFERROR(VLOOKUP($M198,ACTIVIDADES!$B$9:$T$494,34,0),"")</f>
        <v/>
      </c>
      <c r="BQ198" s="55" t="str">
        <f>+IFERROR(VLOOKUP($M198,ACTIVIDADES!$B$9:$T$494,35,0),"")</f>
        <v/>
      </c>
      <c r="BR198" s="55" t="str">
        <f>+IFERROR(VLOOKUP($M198,ACTIVIDADES!$B$9:$T$494,36,0),"")</f>
        <v/>
      </c>
      <c r="BS198" s="55" t="str">
        <f>+IFERROR(VLOOKUP($M198,ACTIVIDADES!$B$9:$T$494,37,0),"")</f>
        <v/>
      </c>
      <c r="BT198" s="58"/>
      <c r="BU198" s="58"/>
      <c r="BV198" s="59"/>
      <c r="BW198" s="59" t="s">
        <v>580</v>
      </c>
      <c r="BX198" s="60" t="s">
        <v>3635</v>
      </c>
      <c r="BY198" s="61" t="s">
        <v>593</v>
      </c>
      <c r="BZ198" s="62"/>
      <c r="CA198" s="9"/>
      <c r="CB198" s="9"/>
      <c r="CC198" s="9"/>
      <c r="CD198" s="9"/>
      <c r="CE198" s="9"/>
      <c r="CF198" s="9"/>
      <c r="CG198" s="9"/>
      <c r="CH198" s="9"/>
      <c r="CI198" s="9"/>
      <c r="CJ198" s="9"/>
      <c r="CK198" s="9"/>
      <c r="CL198" s="9"/>
      <c r="CM198" s="9"/>
      <c r="CN198" s="9"/>
      <c r="CO198" s="9"/>
      <c r="CP198" s="9"/>
      <c r="CQ198" s="9"/>
    </row>
    <row r="199" spans="1:95" customFormat="1" ht="93" customHeight="1" x14ac:dyDescent="0.35">
      <c r="A199" s="40">
        <f t="shared" si="11"/>
        <v>191</v>
      </c>
      <c r="B199" s="40" t="s">
        <v>521</v>
      </c>
      <c r="C199" s="40">
        <v>2023</v>
      </c>
      <c r="D199" s="40" t="s">
        <v>3734</v>
      </c>
      <c r="E199" s="323"/>
      <c r="F199" s="40" t="s">
        <v>1015</v>
      </c>
      <c r="G199" s="40" t="s">
        <v>4647</v>
      </c>
      <c r="H199" s="41" t="s">
        <v>4758</v>
      </c>
      <c r="I199" s="42"/>
      <c r="J199" s="43" t="s">
        <v>5078</v>
      </c>
      <c r="K199" s="43" t="s">
        <v>5344</v>
      </c>
      <c r="L199" s="44" t="s">
        <v>1153</v>
      </c>
      <c r="M199" s="45" t="s">
        <v>1337</v>
      </c>
      <c r="N199" s="46" t="s">
        <v>5498</v>
      </c>
      <c r="O199" s="45" t="s">
        <v>1339</v>
      </c>
      <c r="P199" s="45">
        <v>1</v>
      </c>
      <c r="Q199" s="47">
        <v>46082</v>
      </c>
      <c r="R199" s="47">
        <v>46234</v>
      </c>
      <c r="S199" s="48">
        <f t="shared" si="13"/>
        <v>22.5</v>
      </c>
      <c r="T199" s="45" t="s">
        <v>1291</v>
      </c>
      <c r="U199" s="45"/>
      <c r="V199" s="49">
        <f>+IFERROR(VLOOKUP($M199,ACTIVIDADES!$B$9:$Q$494,10,0),"")</f>
        <v>0</v>
      </c>
      <c r="W199" s="50" t="str">
        <f>+IFERROR(VLOOKUP($M199,ACTIVIDADES!$B$9:$Q$494,11,0)," ")</f>
        <v>Actividad planteada para el segundo trimestre de la vigencia 2026</v>
      </c>
      <c r="X199" s="61">
        <f>+IFERROR(VLOOKUP($M199,ACTIVIDADES!$B$9:$Q$494,12,0),"")</f>
        <v>0</v>
      </c>
      <c r="Y199" s="52">
        <f>+IFERROR(VLOOKUP($M199,ACTIVIDADES!$B$9:$Q$494,13,0),"")</f>
        <v>46153</v>
      </c>
      <c r="Z199" s="53" t="str">
        <f>+IFERROR(VLOOKUP($M199,ACTIVIDADES!$B$9:$Q$494,14,0),"")</f>
        <v>Sin evidencia de inicio de la actividad</v>
      </c>
      <c r="AA199" s="49">
        <f>+IFERROR(VLOOKUP($M199,ACTIVIDADES!$B$9:$Q$494,15,0),"")</f>
        <v>0</v>
      </c>
      <c r="AB199" s="54" t="str">
        <f>+IFERROR(VLOOKUP($M199,ACTIVIDADES!$B$9:$Q$494,16,0),"")</f>
        <v>EJECUCIÓN</v>
      </c>
      <c r="AC199" s="149">
        <v>46177</v>
      </c>
      <c r="AD199" s="28">
        <v>0</v>
      </c>
      <c r="AE199" s="29" t="s">
        <v>3741</v>
      </c>
      <c r="AF199" s="28" t="s">
        <v>580</v>
      </c>
      <c r="AG199" s="29" t="s">
        <v>3737</v>
      </c>
      <c r="AH199" s="29" t="s">
        <v>3737</v>
      </c>
      <c r="AI199" s="29" t="s">
        <v>3737</v>
      </c>
      <c r="AJ199" s="55">
        <f>+IFERROR(VLOOKUP($M199,ACTIVIDADES!$B$9:$T$494,17,0),"")</f>
        <v>0.5</v>
      </c>
      <c r="AK199" s="80" t="str">
        <f>+IFERROR(VLOOKUP($M199,ACTIVIDADES!$B$9:$T$494,18,0),"")</f>
        <v>Se actualizó los documentos de gestión de riesgos y se presentó a Comité Institucional de Control Interno la politica de gestión de riesgos. En julio se espera la oficialización de los documentos</v>
      </c>
      <c r="AL199" s="80" t="str">
        <f>+IFERROR(VLOOKUP($M199,ACTIVIDADES!$B$9:$T$494,19,0),"")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199" s="55">
        <f>+IFERROR(VLOOKUP($M199,ACTIVIDADES!$B$9:$X$495,20,0),0)</f>
        <v>46213</v>
      </c>
      <c r="AN199" s="55" t="str">
        <f>+IFERROR(VLOOKUP($M199,ACTIVIDADES!$B$9:$X$495,21,0),0)</f>
        <v>Se evidencia documentación en proceso de actualización</v>
      </c>
      <c r="AO199" s="55">
        <f>+IFERROR(VLOOKUP($M199,ACTIVIDADES!$B$9:$X$495,22,0),0)</f>
        <v>0.5</v>
      </c>
      <c r="AP199" s="145" t="str">
        <f>+IFERROR(VLOOKUP($M199,ACTIVIDADES!$B$9:$X$495,23,0),0)</f>
        <v>EN EJECUCIÓN</v>
      </c>
      <c r="AQ199" s="88">
        <v>46244</v>
      </c>
      <c r="AR199" s="55">
        <v>0.5</v>
      </c>
      <c r="AS199" s="57" t="s">
        <v>3832</v>
      </c>
      <c r="AT199" s="29" t="s">
        <v>4</v>
      </c>
      <c r="AU199" s="57" t="s">
        <v>3639</v>
      </c>
      <c r="AV199" s="193" t="s">
        <v>3639</v>
      </c>
      <c r="AW199" s="193" t="s">
        <v>3639</v>
      </c>
      <c r="AX199" s="57" t="s">
        <v>3739</v>
      </c>
      <c r="AY199" s="176" t="str">
        <f t="shared" si="10"/>
        <v>EN EJECUCIÓN</v>
      </c>
      <c r="AZ199" s="55" t="str">
        <f>+IFERROR(VLOOKUP($M199,ACTIVIDADES!$B$9:$T$494,25,0),"")</f>
        <v/>
      </c>
      <c r="BA199" s="55" t="str">
        <f>+IFERROR(VLOOKUP($M199,ACTIVIDADES!$B$9:$T$494,26,0),"")</f>
        <v/>
      </c>
      <c r="BB199" s="55" t="str">
        <f>+IFERROR(VLOOKUP($M199,ACTIVIDADES!$B$9:$T$494,27,0),"")</f>
        <v/>
      </c>
      <c r="BC199" s="55" t="str">
        <f>+IFERROR(VLOOKUP($M199,ACTIVIDADES!$B$9:$T$494,28,0),"")</f>
        <v/>
      </c>
      <c r="BD199" s="55" t="str">
        <f>+IFERROR(VLOOKUP($M199,ACTIVIDADES!$B$9:$T$494,29,0),"")</f>
        <v/>
      </c>
      <c r="BE199" s="55" t="str">
        <f>+IFERROR(VLOOKUP($M199,ACTIVIDADES!$B$9:$T$494,30,0),"")</f>
        <v/>
      </c>
      <c r="BF199" s="58"/>
      <c r="BG199" s="58"/>
      <c r="BH199" s="59"/>
      <c r="BI199" s="59" t="s">
        <v>580</v>
      </c>
      <c r="BJ199" s="60" t="s">
        <v>3635</v>
      </c>
      <c r="BK199" s="61" t="s">
        <v>593</v>
      </c>
      <c r="BL199" s="62"/>
      <c r="BM199" s="55" t="str">
        <f>+IFERROR(VLOOKUP($M199,ACTIVIDADES!$B$9:$T$494,31,0),"")</f>
        <v/>
      </c>
      <c r="BN199" s="55" t="str">
        <f>+IFERROR(VLOOKUP($M199,ACTIVIDADES!$B$9:$T$494,32,0),"")</f>
        <v/>
      </c>
      <c r="BO199" s="55" t="str">
        <f>+IFERROR(VLOOKUP($M199,ACTIVIDADES!$B$9:$T$494,33,0),"")</f>
        <v/>
      </c>
      <c r="BP199" s="55" t="str">
        <f>+IFERROR(VLOOKUP($M199,ACTIVIDADES!$B$9:$T$494,34,0),"")</f>
        <v/>
      </c>
      <c r="BQ199" s="55" t="str">
        <f>+IFERROR(VLOOKUP($M199,ACTIVIDADES!$B$9:$T$494,35,0),"")</f>
        <v/>
      </c>
      <c r="BR199" s="55" t="str">
        <f>+IFERROR(VLOOKUP($M199,ACTIVIDADES!$B$9:$T$494,36,0),"")</f>
        <v/>
      </c>
      <c r="BS199" s="55" t="str">
        <f>+IFERROR(VLOOKUP($M199,ACTIVIDADES!$B$9:$T$494,37,0),"")</f>
        <v/>
      </c>
      <c r="BT199" s="58"/>
      <c r="BU199" s="58"/>
      <c r="BV199" s="59"/>
      <c r="BW199" s="59" t="s">
        <v>580</v>
      </c>
      <c r="BX199" s="60" t="s">
        <v>3635</v>
      </c>
      <c r="BY199" s="61" t="s">
        <v>593</v>
      </c>
      <c r="BZ199" s="62"/>
      <c r="CA199" s="7"/>
      <c r="CB199" s="7"/>
      <c r="CC199" s="7"/>
      <c r="CD199" s="7"/>
      <c r="CE199" s="7"/>
      <c r="CF199" s="7"/>
      <c r="CG199" s="7"/>
      <c r="CH199" s="7"/>
      <c r="CI199" s="7"/>
      <c r="CJ199" s="7"/>
      <c r="CK199" s="7"/>
      <c r="CL199" s="7"/>
      <c r="CM199" s="7"/>
      <c r="CN199" s="7"/>
      <c r="CO199" s="7"/>
      <c r="CP199" s="7"/>
      <c r="CQ199" s="7"/>
    </row>
    <row r="200" spans="1:95" s="8" customFormat="1" ht="93" customHeight="1" x14ac:dyDescent="0.35">
      <c r="A200" s="40">
        <f t="shared" si="11"/>
        <v>192</v>
      </c>
      <c r="B200" s="40" t="s">
        <v>521</v>
      </c>
      <c r="C200" s="40">
        <v>2023</v>
      </c>
      <c r="D200" s="40" t="s">
        <v>3734</v>
      </c>
      <c r="E200" s="323"/>
      <c r="F200" s="40" t="s">
        <v>1015</v>
      </c>
      <c r="G200" s="40" t="s">
        <v>4647</v>
      </c>
      <c r="H200" s="41" t="s">
        <v>4758</v>
      </c>
      <c r="I200" s="42"/>
      <c r="J200" s="43" t="s">
        <v>5078</v>
      </c>
      <c r="K200" s="43" t="s">
        <v>5344</v>
      </c>
      <c r="L200" s="44" t="s">
        <v>1153</v>
      </c>
      <c r="M200" s="45" t="s">
        <v>1320</v>
      </c>
      <c r="N200" s="46" t="s">
        <v>5484</v>
      </c>
      <c r="O200" s="45" t="s">
        <v>5681</v>
      </c>
      <c r="P200" s="45">
        <v>1</v>
      </c>
      <c r="Q200" s="47">
        <v>46082</v>
      </c>
      <c r="R200" s="47">
        <v>46234</v>
      </c>
      <c r="S200" s="48">
        <f t="shared" si="13"/>
        <v>22.5</v>
      </c>
      <c r="T200" s="45" t="s">
        <v>1291</v>
      </c>
      <c r="U200" s="45"/>
      <c r="V200" s="49">
        <f>+IFERROR(VLOOKUP($M200,ACTIVIDADES!$B$9:$Q$494,10,0),"")</f>
        <v>0</v>
      </c>
      <c r="W200" s="50" t="str">
        <f>+IFERROR(VLOOKUP($M200,ACTIVIDADES!$B$9:$Q$494,11,0)," ")</f>
        <v>Actividad planteada para el segundo trimestre de la vigencia 2026</v>
      </c>
      <c r="X200" s="61">
        <f>+IFERROR(VLOOKUP($M200,ACTIVIDADES!$B$9:$Q$494,12,0),"")</f>
        <v>0</v>
      </c>
      <c r="Y200" s="52">
        <f>+IFERROR(VLOOKUP($M200,ACTIVIDADES!$B$9:$Q$494,13,0),"")</f>
        <v>46153</v>
      </c>
      <c r="Z200" s="53" t="str">
        <f>+IFERROR(VLOOKUP($M200,ACTIVIDADES!$B$9:$Q$494,14,0),"")</f>
        <v>Sin evidencia de inicio de la actividad</v>
      </c>
      <c r="AA200" s="49">
        <f>+IFERROR(VLOOKUP($M200,ACTIVIDADES!$B$9:$Q$494,15,0),"")</f>
        <v>0</v>
      </c>
      <c r="AB200" s="54" t="str">
        <f>+IFERROR(VLOOKUP($M200,ACTIVIDADES!$B$9:$Q$494,16,0),"")</f>
        <v>EJECUCIÓN</v>
      </c>
      <c r="AC200" s="149">
        <v>46177</v>
      </c>
      <c r="AD200" s="28">
        <v>0</v>
      </c>
      <c r="AE200" s="29" t="s">
        <v>3741</v>
      </c>
      <c r="AF200" s="28" t="s">
        <v>580</v>
      </c>
      <c r="AG200" s="29" t="s">
        <v>3737</v>
      </c>
      <c r="AH200" s="29" t="s">
        <v>3737</v>
      </c>
      <c r="AI200" s="29" t="s">
        <v>3737</v>
      </c>
      <c r="AJ200" s="55">
        <f>+IFERROR(VLOOKUP($M200,ACTIVIDADES!$B$9:$T$494,17,0),"")</f>
        <v>0.5</v>
      </c>
      <c r="AK200" s="80" t="str">
        <f>+IFERROR(VLOOKUP($M200,ACTIVIDADES!$B$9:$T$494,18,0),"")</f>
        <v>Se actualizó los documentos de gestión de riesgos y se presentó a Comité Institucional de Control Interno la politica de gestión de riesgos. En julio se espera la oficialización de los documentos</v>
      </c>
      <c r="AL200" s="80" t="str">
        <f>+IFERROR(VLOOKUP($M200,ACTIVIDADES!$B$9:$T$494,19,0),"")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200" s="55">
        <f>+IFERROR(VLOOKUP($M200,ACTIVIDADES!$B$9:$X$495,20,0),0)</f>
        <v>46213</v>
      </c>
      <c r="AN200" s="55" t="str">
        <f>+IFERROR(VLOOKUP($M200,ACTIVIDADES!$B$9:$X$495,21,0),0)</f>
        <v>Se evidencia documentación en proceso de actualización</v>
      </c>
      <c r="AO200" s="55">
        <f>+IFERROR(VLOOKUP($M200,ACTIVIDADES!$B$9:$X$495,22,0),0)</f>
        <v>0.5</v>
      </c>
      <c r="AP200" s="145" t="str">
        <f>+IFERROR(VLOOKUP($M200,ACTIVIDADES!$B$9:$X$495,23,0),0)</f>
        <v>EN EJECUCIÓN</v>
      </c>
      <c r="AQ200" s="88">
        <v>46244</v>
      </c>
      <c r="AR200" s="55">
        <v>0.5</v>
      </c>
      <c r="AS200" s="57" t="s">
        <v>3832</v>
      </c>
      <c r="AT200" s="29" t="s">
        <v>4</v>
      </c>
      <c r="AU200" s="57" t="s">
        <v>3639</v>
      </c>
      <c r="AV200" s="193" t="s">
        <v>3639</v>
      </c>
      <c r="AW200" s="193" t="s">
        <v>3639</v>
      </c>
      <c r="AX200" s="57" t="s">
        <v>3739</v>
      </c>
      <c r="AY200" s="176" t="str">
        <f t="shared" si="10"/>
        <v>EN EJECUCIÓN</v>
      </c>
      <c r="AZ200" s="55" t="str">
        <f>+IFERROR(VLOOKUP($M200,ACTIVIDADES!$B$9:$T$494,25,0),"")</f>
        <v/>
      </c>
      <c r="BA200" s="55" t="str">
        <f>+IFERROR(VLOOKUP($M200,ACTIVIDADES!$B$9:$T$494,26,0),"")</f>
        <v/>
      </c>
      <c r="BB200" s="55" t="str">
        <f>+IFERROR(VLOOKUP($M200,ACTIVIDADES!$B$9:$T$494,27,0),"")</f>
        <v/>
      </c>
      <c r="BC200" s="55" t="str">
        <f>+IFERROR(VLOOKUP($M200,ACTIVIDADES!$B$9:$T$494,28,0),"")</f>
        <v/>
      </c>
      <c r="BD200" s="55" t="str">
        <f>+IFERROR(VLOOKUP($M200,ACTIVIDADES!$B$9:$T$494,29,0),"")</f>
        <v/>
      </c>
      <c r="BE200" s="55" t="str">
        <f>+IFERROR(VLOOKUP($M200,ACTIVIDADES!$B$9:$T$494,30,0),"")</f>
        <v/>
      </c>
      <c r="BF200" s="58"/>
      <c r="BG200" s="58"/>
      <c r="BH200" s="59"/>
      <c r="BI200" s="59" t="s">
        <v>580</v>
      </c>
      <c r="BJ200" s="60" t="s">
        <v>3635</v>
      </c>
      <c r="BK200" s="61" t="s">
        <v>593</v>
      </c>
      <c r="BL200" s="62"/>
      <c r="BM200" s="55" t="str">
        <f>+IFERROR(VLOOKUP($M200,ACTIVIDADES!$B$9:$T$494,31,0),"")</f>
        <v/>
      </c>
      <c r="BN200" s="55" t="str">
        <f>+IFERROR(VLOOKUP($M200,ACTIVIDADES!$B$9:$T$494,32,0),"")</f>
        <v/>
      </c>
      <c r="BO200" s="55" t="str">
        <f>+IFERROR(VLOOKUP($M200,ACTIVIDADES!$B$9:$T$494,33,0),"")</f>
        <v/>
      </c>
      <c r="BP200" s="55" t="str">
        <f>+IFERROR(VLOOKUP($M200,ACTIVIDADES!$B$9:$T$494,34,0),"")</f>
        <v/>
      </c>
      <c r="BQ200" s="55" t="str">
        <f>+IFERROR(VLOOKUP($M200,ACTIVIDADES!$B$9:$T$494,35,0),"")</f>
        <v/>
      </c>
      <c r="BR200" s="55" t="str">
        <f>+IFERROR(VLOOKUP($M200,ACTIVIDADES!$B$9:$T$494,36,0),"")</f>
        <v/>
      </c>
      <c r="BS200" s="55" t="str">
        <f>+IFERROR(VLOOKUP($M200,ACTIVIDADES!$B$9:$T$494,37,0),"")</f>
        <v/>
      </c>
      <c r="BT200" s="58"/>
      <c r="BU200" s="58"/>
      <c r="BV200" s="59"/>
      <c r="BW200" s="59" t="s">
        <v>580</v>
      </c>
      <c r="BX200" s="60" t="s">
        <v>3635</v>
      </c>
      <c r="BY200" s="61" t="s">
        <v>593</v>
      </c>
      <c r="BZ200" s="62"/>
      <c r="CA200" s="7"/>
      <c r="CB200" s="7"/>
      <c r="CC200" s="7"/>
      <c r="CD200" s="7"/>
      <c r="CE200" s="7"/>
      <c r="CF200" s="7"/>
      <c r="CG200" s="7"/>
      <c r="CH200" s="7"/>
      <c r="CI200" s="7"/>
      <c r="CJ200" s="7"/>
      <c r="CK200" s="7"/>
      <c r="CL200" s="7"/>
      <c r="CM200" s="7"/>
      <c r="CN200" s="7"/>
      <c r="CO200" s="7"/>
      <c r="CP200" s="7"/>
      <c r="CQ200" s="7"/>
    </row>
    <row r="201" spans="1:95" customFormat="1" ht="93" customHeight="1" x14ac:dyDescent="0.35">
      <c r="A201" s="40">
        <f t="shared" si="11"/>
        <v>193</v>
      </c>
      <c r="B201" s="40" t="s">
        <v>521</v>
      </c>
      <c r="C201" s="40">
        <v>2023</v>
      </c>
      <c r="D201" s="40" t="s">
        <v>3734</v>
      </c>
      <c r="E201" s="323"/>
      <c r="F201" s="40" t="s">
        <v>954</v>
      </c>
      <c r="G201" s="40" t="s">
        <v>4647</v>
      </c>
      <c r="H201" s="41" t="s">
        <v>4759</v>
      </c>
      <c r="I201" s="42"/>
      <c r="J201" s="43" t="s">
        <v>5079</v>
      </c>
      <c r="K201" s="43" t="s">
        <v>5345</v>
      </c>
      <c r="L201" s="44" t="s">
        <v>1153</v>
      </c>
      <c r="M201" s="45" t="s">
        <v>2686</v>
      </c>
      <c r="N201" s="46" t="s">
        <v>2687</v>
      </c>
      <c r="O201" s="45" t="s">
        <v>2688</v>
      </c>
      <c r="P201" s="45">
        <v>9</v>
      </c>
      <c r="Q201" s="47">
        <v>46113</v>
      </c>
      <c r="R201" s="47">
        <v>46387</v>
      </c>
      <c r="S201" s="48">
        <f t="shared" si="13"/>
        <v>40.5</v>
      </c>
      <c r="T201" s="45" t="s">
        <v>589</v>
      </c>
      <c r="U201" s="45"/>
      <c r="V201" s="49">
        <f>+IFERROR(VLOOKUP($M201,ACTIVIDADES!$B$9:$Q$494,10,0),"")</f>
        <v>1</v>
      </c>
      <c r="W201" s="50" t="str">
        <f>+IFERROR(VLOOKUP($M201,ACTIVIDADES!$B$9:$Q$494,11,0)," ")</f>
        <v xml:space="preserve">En el formato BD_ Vehículos se lleva un seguimiento mensual De SOAT, Impuestos, Revisión Tecnomecánica, Multas </v>
      </c>
      <c r="X201" s="51" t="str">
        <f>+IFERROR(VLOOKUP($M201,ACTIVIDADES!$B$9:$Q$494,12,0),"")</f>
        <v>https://dnbcgovco-my.sharepoint.com/:f:/g/personal/planeacion_dnbc_gov_co/IgAP202B7djhSJQsRgfTcy9DAbTIvVxEEdBhOKzOHK0a6gc?e=ubNaP4</v>
      </c>
      <c r="Y201" s="52">
        <f>+IFERROR(VLOOKUP($M201,ACTIVIDADES!$B$9:$Q$494,13,0),"")</f>
        <v>46153</v>
      </c>
      <c r="Z201" s="53" t="str">
        <f>+IFERROR(VLOOKUP($M201,ACTIVIDADES!$B$9:$Q$494,14,0),"")</f>
        <v>Se evidencian seguimientos de los meses de enero a abril de 2026</v>
      </c>
      <c r="AA201" s="49">
        <f>+IFERROR(VLOOKUP($M201,ACTIVIDADES!$B$9:$Q$494,15,0),"")</f>
        <v>0.44444444444444442</v>
      </c>
      <c r="AB201" s="54" t="str">
        <f>+IFERROR(VLOOKUP($M201,ACTIVIDADES!$B$9:$Q$494,16,0),"")</f>
        <v>EJECUCIÓN</v>
      </c>
      <c r="AC201" s="144">
        <v>46171</v>
      </c>
      <c r="AD201" s="29">
        <v>0.33</v>
      </c>
      <c r="AE201" s="30" t="s">
        <v>5791</v>
      </c>
      <c r="AF201" s="29" t="s">
        <v>4</v>
      </c>
      <c r="AG201" s="29" t="s">
        <v>3737</v>
      </c>
      <c r="AH201" s="29" t="s">
        <v>3737</v>
      </c>
      <c r="AI201" s="29" t="s">
        <v>3737</v>
      </c>
      <c r="AJ201" s="55">
        <f>+IFERROR(VLOOKUP($M201,ACTIVIDADES!$B$9:$T$494,17,0),"")</f>
        <v>1</v>
      </c>
      <c r="AK201" s="80" t="str">
        <f>+IFERROR(VLOOKUP($M201,ACTIVIDADES!$B$9:$T$494,18,0),"")</f>
        <v xml:space="preserve">SE manda un correo mensual con el seguimiento de los vehículos relacionand el formato BD_Vehículosdonde se observa el SOAT, Impuestos, Revisión tecnomecánica y multas, y ademas un informe de los vehículos propios de la DNBC </v>
      </c>
      <c r="AL201" s="80" t="str">
        <f>+IFERROR(VLOOKUP($M201,ACTIVIDADES!$B$9:$T$494,19,0),"")</f>
        <v>https://dnbcgovco-my.sharepoint.com/:f:/g/personal/planeacion_dnbc_gov_co/IgDjvmrPDpD5RZimW-r6S0xWAV-qstmVjvb8b-vmdSL9-ro?e=4BUetk</v>
      </c>
      <c r="AM201" s="55">
        <f>+IFERROR(VLOOKUP($M201,ACTIVIDADES!$B$9:$X$495,20,0),0)</f>
        <v>46214</v>
      </c>
      <c r="AN201" s="55" t="str">
        <f>+IFERROR(VLOOKUP($M201,ACTIVIDADES!$B$9:$X$495,21,0),0)</f>
        <v>Se incluyen correos de seguimiento del primer semestre de la vigencia 2026</v>
      </c>
      <c r="AO201" s="55">
        <f>+IFERROR(VLOOKUP($M201,ACTIVIDADES!$B$9:$X$495,22,0),0)</f>
        <v>0.66666666666666663</v>
      </c>
      <c r="AP201" s="145" t="str">
        <f>+IFERROR(VLOOKUP($M201,ACTIVIDADES!$B$9:$X$495,23,0),0)</f>
        <v>EN EJECUCIÓN</v>
      </c>
      <c r="AQ201" s="129">
        <v>46245</v>
      </c>
      <c r="AR201" s="172">
        <v>0.42</v>
      </c>
      <c r="AS201" s="72" t="s">
        <v>3844</v>
      </c>
      <c r="AT201" s="29" t="s">
        <v>4</v>
      </c>
      <c r="AU201" s="57" t="s">
        <v>3639</v>
      </c>
      <c r="AV201" s="193" t="s">
        <v>3639</v>
      </c>
      <c r="AW201" s="193" t="s">
        <v>3639</v>
      </c>
      <c r="AX201" s="57" t="s">
        <v>3739</v>
      </c>
      <c r="AY201" s="176" t="str">
        <f t="shared" si="10"/>
        <v>EN EJECUCIÓN</v>
      </c>
      <c r="AZ201" s="55" t="str">
        <f>+IFERROR(VLOOKUP($M201,ACTIVIDADES!$B$9:$T$494,25,0),"")</f>
        <v/>
      </c>
      <c r="BA201" s="55" t="str">
        <f>+IFERROR(VLOOKUP($M201,ACTIVIDADES!$B$9:$T$494,26,0),"")</f>
        <v/>
      </c>
      <c r="BB201" s="55" t="str">
        <f>+IFERROR(VLOOKUP($M201,ACTIVIDADES!$B$9:$T$494,27,0),"")</f>
        <v/>
      </c>
      <c r="BC201" s="55" t="str">
        <f>+IFERROR(VLOOKUP($M201,ACTIVIDADES!$B$9:$T$494,28,0),"")</f>
        <v/>
      </c>
      <c r="BD201" s="55" t="str">
        <f>+IFERROR(VLOOKUP($M201,ACTIVIDADES!$B$9:$T$494,29,0),"")</f>
        <v/>
      </c>
      <c r="BE201" s="55" t="str">
        <f>+IFERROR(VLOOKUP($M201,ACTIVIDADES!$B$9:$T$494,30,0),"")</f>
        <v/>
      </c>
      <c r="BF201" s="58"/>
      <c r="BG201" s="58"/>
      <c r="BH201" s="59"/>
      <c r="BI201" s="59" t="s">
        <v>580</v>
      </c>
      <c r="BJ201" s="60" t="s">
        <v>3635</v>
      </c>
      <c r="BK201" s="61" t="s">
        <v>593</v>
      </c>
      <c r="BL201" s="62"/>
      <c r="BM201" s="55" t="str">
        <f>+IFERROR(VLOOKUP($M201,ACTIVIDADES!$B$9:$T$494,31,0),"")</f>
        <v/>
      </c>
      <c r="BN201" s="55" t="str">
        <f>+IFERROR(VLOOKUP($M201,ACTIVIDADES!$B$9:$T$494,32,0),"")</f>
        <v/>
      </c>
      <c r="BO201" s="55" t="str">
        <f>+IFERROR(VLOOKUP($M201,ACTIVIDADES!$B$9:$T$494,33,0),"")</f>
        <v/>
      </c>
      <c r="BP201" s="55" t="str">
        <f>+IFERROR(VLOOKUP($M201,ACTIVIDADES!$B$9:$T$494,34,0),"")</f>
        <v/>
      </c>
      <c r="BQ201" s="55" t="str">
        <f>+IFERROR(VLOOKUP($M201,ACTIVIDADES!$B$9:$T$494,35,0),"")</f>
        <v/>
      </c>
      <c r="BR201" s="55" t="str">
        <f>+IFERROR(VLOOKUP($M201,ACTIVIDADES!$B$9:$T$494,36,0),"")</f>
        <v/>
      </c>
      <c r="BS201" s="55" t="str">
        <f>+IFERROR(VLOOKUP($M201,ACTIVIDADES!$B$9:$T$494,37,0),"")</f>
        <v/>
      </c>
      <c r="BT201" s="58"/>
      <c r="BU201" s="58"/>
      <c r="BV201" s="59"/>
      <c r="BW201" s="59" t="s">
        <v>580</v>
      </c>
      <c r="BX201" s="60" t="s">
        <v>3635</v>
      </c>
      <c r="BY201" s="61" t="s">
        <v>593</v>
      </c>
      <c r="BZ201" s="62"/>
      <c r="CA201" s="7"/>
      <c r="CB201" s="7"/>
      <c r="CC201" s="7"/>
      <c r="CD201" s="7"/>
      <c r="CE201" s="7"/>
      <c r="CF201" s="7"/>
      <c r="CG201" s="7"/>
      <c r="CH201" s="7"/>
      <c r="CI201" s="7"/>
      <c r="CJ201" s="7"/>
      <c r="CK201" s="7"/>
      <c r="CL201" s="7"/>
      <c r="CM201" s="7"/>
      <c r="CN201" s="7"/>
      <c r="CO201" s="7"/>
      <c r="CP201" s="7"/>
      <c r="CQ201" s="7"/>
    </row>
    <row r="202" spans="1:95" customFormat="1" ht="93" customHeight="1" x14ac:dyDescent="0.35">
      <c r="A202" s="40">
        <f t="shared" si="11"/>
        <v>194</v>
      </c>
      <c r="B202" s="40" t="s">
        <v>521</v>
      </c>
      <c r="C202" s="40">
        <v>2023</v>
      </c>
      <c r="D202" s="40" t="s">
        <v>3734</v>
      </c>
      <c r="E202" s="323"/>
      <c r="F202" s="40" t="s">
        <v>954</v>
      </c>
      <c r="G202" s="40" t="s">
        <v>4647</v>
      </c>
      <c r="H202" s="41" t="s">
        <v>4759</v>
      </c>
      <c r="I202" s="42"/>
      <c r="J202" s="43" t="s">
        <v>5079</v>
      </c>
      <c r="K202" s="43" t="s">
        <v>5345</v>
      </c>
      <c r="L202" s="44" t="s">
        <v>1153</v>
      </c>
      <c r="M202" s="45" t="s">
        <v>2678</v>
      </c>
      <c r="N202" s="46" t="s">
        <v>5482</v>
      </c>
      <c r="O202" s="45" t="s">
        <v>1264</v>
      </c>
      <c r="P202" s="45">
        <v>4</v>
      </c>
      <c r="Q202" s="47">
        <v>46054</v>
      </c>
      <c r="R202" s="47">
        <v>46387</v>
      </c>
      <c r="S202" s="48">
        <f t="shared" si="13"/>
        <v>49.5</v>
      </c>
      <c r="T202" s="45" t="s">
        <v>589</v>
      </c>
      <c r="U202" s="45"/>
      <c r="V202" s="49">
        <f>+IFERROR(VLOOKUP($M202,ACTIVIDADES!$B$9:$Q$494,10,0),"")</f>
        <v>1</v>
      </c>
      <c r="W202" s="50" t="str">
        <f>+IFERROR(VLOOKUP($M202,ACTIVIDADES!$B$9:$Q$494,11,0)," ")</f>
        <v xml:space="preserve">Se realizó la capacitación al conductor de los formatos </v>
      </c>
      <c r="X202" s="51" t="str">
        <f>+IFERROR(VLOOKUP($M202,ACTIVIDADES!$B$9:$Q$494,12,0),"")</f>
        <v>https://dnbcgovco-my.sharepoint.com/:f:/g/personal/planeacion_dnbc_gov_co/IgDhYmMZWLOWRZ-8Bgt_Qa1fAVrnM32Mxr9QT5T3GErSv4I?e=yXGCWf</v>
      </c>
      <c r="Y202" s="52">
        <f>+IFERROR(VLOOKUP($M202,ACTIVIDADES!$B$9:$Q$494,13,0),"")</f>
        <v>46153</v>
      </c>
      <c r="Z202" s="53" t="str">
        <f>+IFERROR(VLOOKUP($M202,ACTIVIDADES!$B$9:$Q$494,14,0),"")</f>
        <v>Se adjunta acta de reunión del mes de abril donde se capacita al conductor</v>
      </c>
      <c r="AA202" s="49">
        <f>+IFERROR(VLOOKUP($M202,ACTIVIDADES!$B$9:$Q$494,15,0),"")</f>
        <v>1</v>
      </c>
      <c r="AB202" s="54" t="str">
        <f>+IFERROR(VLOOKUP($M202,ACTIVIDADES!$B$9:$Q$494,16,0),"")</f>
        <v>CUMPLIDO</v>
      </c>
      <c r="AC202" s="144">
        <v>46171</v>
      </c>
      <c r="AD202" s="29">
        <v>0.25</v>
      </c>
      <c r="AE202" s="29" t="s">
        <v>3915</v>
      </c>
      <c r="AF202" s="29" t="s">
        <v>4</v>
      </c>
      <c r="AG202" s="29" t="s">
        <v>3737</v>
      </c>
      <c r="AH202" s="29" t="s">
        <v>593</v>
      </c>
      <c r="AI202" s="29" t="s">
        <v>3752</v>
      </c>
      <c r="AJ202" s="55">
        <f>+IFERROR(VLOOKUP($M202,ACTIVIDADES!$B$9:$T$494,17,0),"")</f>
        <v>1</v>
      </c>
      <c r="AK202" s="80" t="str">
        <f>+IFERROR(VLOOKUP($M202,ACTIVIDADES!$B$9:$T$494,18,0),"")</f>
        <v xml:space="preserve">Se realaizó lacapacitación al conductorde todos los formatos </v>
      </c>
      <c r="AL202" s="80" t="str">
        <f>+IFERROR(VLOOKUP($M202,ACTIVIDADES!$B$9:$T$494,19,0),"")</f>
        <v>https://dnbcgovco-my.sharepoint.com/:f:/g/personal/planeacion_dnbc_gov_co/IgDjFeFpC4uhS5oeK97Jh9HtAeSD9mhp9iccyVIjcrqJ2SU?e=38n0fw</v>
      </c>
      <c r="AM202" s="55">
        <f>+IFERROR(VLOOKUP($M202,ACTIVIDADES!$B$9:$X$495,20,0),0)</f>
        <v>46214</v>
      </c>
      <c r="AN202" s="55" t="str">
        <f>+IFERROR(VLOOKUP($M202,ACTIVIDADES!$B$9:$X$495,21,0),0)</f>
        <v>Se incluye acta del mes de abirl donde se socializa información con el conductor</v>
      </c>
      <c r="AO202" s="55">
        <f>+IFERROR(VLOOKUP($M202,ACTIVIDADES!$B$9:$X$495,22,0),0)</f>
        <v>0.5</v>
      </c>
      <c r="AP202" s="150" t="str">
        <f>+IFERROR(VLOOKUP($M202,ACTIVIDADES!$B$9:$X$495,23,0),0)</f>
        <v>CUMPLIDO</v>
      </c>
      <c r="AQ202" s="129">
        <v>46245</v>
      </c>
      <c r="AR202" s="172">
        <v>0.5</v>
      </c>
      <c r="AS202" s="72" t="s">
        <v>5818</v>
      </c>
      <c r="AT202" s="29" t="s">
        <v>4</v>
      </c>
      <c r="AU202" s="57" t="s">
        <v>3639</v>
      </c>
      <c r="AV202" s="193" t="s">
        <v>3639</v>
      </c>
      <c r="AW202" s="193" t="s">
        <v>3639</v>
      </c>
      <c r="AX202" s="57" t="s">
        <v>3739</v>
      </c>
      <c r="AY202" s="176" t="str">
        <f t="shared" ref="AY202:AY265" si="14">IF(OR(AT202="C. OPORTUNAMENTE",AT202="C. EXTRATEMPORANEAMENTE"),"CUMPLIDAS",IF(AT202="VENCIDA","VENCIDAS",AT202))</f>
        <v>EN EJECUCIÓN</v>
      </c>
      <c r="AZ202" s="55" t="str">
        <f>+IFERROR(VLOOKUP($M202,ACTIVIDADES!$B$9:$T$494,25,0),"")</f>
        <v/>
      </c>
      <c r="BA202" s="55" t="str">
        <f>+IFERROR(VLOOKUP($M202,ACTIVIDADES!$B$9:$T$494,26,0),"")</f>
        <v/>
      </c>
      <c r="BB202" s="55" t="str">
        <f>+IFERROR(VLOOKUP($M202,ACTIVIDADES!$B$9:$T$494,27,0),"")</f>
        <v/>
      </c>
      <c r="BC202" s="55" t="str">
        <f>+IFERROR(VLOOKUP($M202,ACTIVIDADES!$B$9:$T$494,28,0),"")</f>
        <v/>
      </c>
      <c r="BD202" s="55" t="str">
        <f>+IFERROR(VLOOKUP($M202,ACTIVIDADES!$B$9:$T$494,29,0),"")</f>
        <v/>
      </c>
      <c r="BE202" s="55" t="str">
        <f>+IFERROR(VLOOKUP($M202,ACTIVIDADES!$B$9:$T$494,30,0),"")</f>
        <v/>
      </c>
      <c r="BF202" s="58"/>
      <c r="BG202" s="58"/>
      <c r="BH202" s="59"/>
      <c r="BI202" s="59" t="s">
        <v>580</v>
      </c>
      <c r="BJ202" s="60" t="s">
        <v>3635</v>
      </c>
      <c r="BK202" s="61" t="s">
        <v>593</v>
      </c>
      <c r="BL202" s="62"/>
      <c r="BM202" s="55" t="str">
        <f>+IFERROR(VLOOKUP($M202,ACTIVIDADES!$B$9:$T$494,31,0),"")</f>
        <v/>
      </c>
      <c r="BN202" s="55" t="str">
        <f>+IFERROR(VLOOKUP($M202,ACTIVIDADES!$B$9:$T$494,32,0),"")</f>
        <v/>
      </c>
      <c r="BO202" s="55" t="str">
        <f>+IFERROR(VLOOKUP($M202,ACTIVIDADES!$B$9:$T$494,33,0),"")</f>
        <v/>
      </c>
      <c r="BP202" s="55" t="str">
        <f>+IFERROR(VLOOKUP($M202,ACTIVIDADES!$B$9:$T$494,34,0),"")</f>
        <v/>
      </c>
      <c r="BQ202" s="55" t="str">
        <f>+IFERROR(VLOOKUP($M202,ACTIVIDADES!$B$9:$T$494,35,0),"")</f>
        <v/>
      </c>
      <c r="BR202" s="55" t="str">
        <f>+IFERROR(VLOOKUP($M202,ACTIVIDADES!$B$9:$T$494,36,0),"")</f>
        <v/>
      </c>
      <c r="BS202" s="55" t="str">
        <f>+IFERROR(VLOOKUP($M202,ACTIVIDADES!$B$9:$T$494,37,0),"")</f>
        <v/>
      </c>
      <c r="BT202" s="58"/>
      <c r="BU202" s="58"/>
      <c r="BV202" s="59"/>
      <c r="BW202" s="59" t="s">
        <v>580</v>
      </c>
      <c r="BX202" s="60" t="s">
        <v>3635</v>
      </c>
      <c r="BY202" s="61" t="s">
        <v>593</v>
      </c>
      <c r="BZ202" s="62"/>
      <c r="CA202" s="7"/>
      <c r="CB202" s="7"/>
      <c r="CC202" s="7"/>
      <c r="CD202" s="7"/>
      <c r="CE202" s="7"/>
      <c r="CF202" s="7"/>
      <c r="CG202" s="7"/>
      <c r="CH202" s="7"/>
      <c r="CI202" s="7"/>
      <c r="CJ202" s="7"/>
      <c r="CK202" s="7"/>
      <c r="CL202" s="7"/>
      <c r="CM202" s="7"/>
      <c r="CN202" s="7"/>
      <c r="CO202" s="7"/>
      <c r="CP202" s="7"/>
      <c r="CQ202" s="7"/>
    </row>
    <row r="203" spans="1:95" customFormat="1" ht="93" customHeight="1" x14ac:dyDescent="0.35">
      <c r="A203" s="40">
        <f t="shared" si="11"/>
        <v>195</v>
      </c>
      <c r="B203" s="40" t="s">
        <v>521</v>
      </c>
      <c r="C203" s="40">
        <v>2023</v>
      </c>
      <c r="D203" s="40" t="s">
        <v>3734</v>
      </c>
      <c r="E203" s="323"/>
      <c r="F203" s="40" t="s">
        <v>939</v>
      </c>
      <c r="G203" s="40" t="s">
        <v>4647</v>
      </c>
      <c r="H203" s="41" t="s">
        <v>4760</v>
      </c>
      <c r="I203" s="42"/>
      <c r="J203" s="43" t="s">
        <v>5078</v>
      </c>
      <c r="K203" s="43" t="s">
        <v>5344</v>
      </c>
      <c r="L203" s="44" t="s">
        <v>1153</v>
      </c>
      <c r="M203" s="45" t="s">
        <v>2579</v>
      </c>
      <c r="N203" s="46" t="s">
        <v>2580</v>
      </c>
      <c r="O203" s="45" t="s">
        <v>2581</v>
      </c>
      <c r="P203" s="45">
        <v>1</v>
      </c>
      <c r="Q203" s="47">
        <v>46143</v>
      </c>
      <c r="R203" s="47">
        <v>46387</v>
      </c>
      <c r="S203" s="48">
        <f t="shared" si="13"/>
        <v>36</v>
      </c>
      <c r="T203" s="45" t="s">
        <v>589</v>
      </c>
      <c r="U203" s="45"/>
      <c r="V203" s="49">
        <f>+IFERROR(VLOOKUP($M203,ACTIVIDADES!$B$9:$Q$494,10,0),"")</f>
        <v>0</v>
      </c>
      <c r="W203" s="50" t="str">
        <f>+IFERROR(VLOOKUP($M203,ACTIVIDADES!$B$9:$Q$494,11,0)," ")</f>
        <v xml:space="preserve">En proceso de elaboración </v>
      </c>
      <c r="X203" s="51" t="str">
        <f>+IFERROR(VLOOKUP($M203,ACTIVIDADES!$B$9:$Q$494,12,0),"")</f>
        <v>https://dnbcgovco-my.sharepoint.com/:f:/g/personal/planeacion_dnbc_gov_co/IgCHix03hdsORJdFzXwbKzzkAYCwKvT-WMSbymO7s_ZNdBo?e=tzOHt9</v>
      </c>
      <c r="Y203" s="52">
        <f>+IFERROR(VLOOKUP($M203,ACTIVIDADES!$B$9:$Q$494,13,0),"")</f>
        <v>46153</v>
      </c>
      <c r="Z203" s="53" t="str">
        <f>+IFERROR(VLOOKUP($M203,ACTIVIDADES!$B$9:$Q$494,14,0),"")</f>
        <v>No se evidencia avance para el periodo</v>
      </c>
      <c r="AA203" s="49">
        <f>+IFERROR(VLOOKUP($M203,ACTIVIDADES!$B$9:$Q$494,15,0),"")</f>
        <v>0</v>
      </c>
      <c r="AB203" s="54" t="str">
        <f>+IFERROR(VLOOKUP($M203,ACTIVIDADES!$B$9:$Q$494,16,0),"")</f>
        <v>EJECUCIÓN</v>
      </c>
      <c r="AC203" s="144">
        <v>46171</v>
      </c>
      <c r="AD203" s="29">
        <v>0</v>
      </c>
      <c r="AE203" s="29" t="s">
        <v>3741</v>
      </c>
      <c r="AF203" s="29" t="s">
        <v>580</v>
      </c>
      <c r="AG203" s="29" t="s">
        <v>3737</v>
      </c>
      <c r="AH203" s="29" t="s">
        <v>3737</v>
      </c>
      <c r="AI203" s="29" t="s">
        <v>3737</v>
      </c>
      <c r="AJ203" s="55">
        <f>+IFERROR(VLOOKUP($M203,ACTIVIDADES!$B$9:$T$494,17,0),"")</f>
        <v>0.5</v>
      </c>
      <c r="AK203" s="80" t="str">
        <f>+IFERROR(VLOOKUP($M203,ACTIVIDADES!$B$9:$T$494,18,0),"")</f>
        <v xml:space="preserve">Se adjunta borrador del plan o programa de mantenimiento preventivo y correctivo de los bienes </v>
      </c>
      <c r="AL203" s="80" t="str">
        <f>+IFERROR(VLOOKUP($M203,ACTIVIDADES!$B$9:$T$494,19,0),"")</f>
        <v>https://dnbcgovco-my.sharepoint.com/:f:/g/personal/planeacion_dnbc_gov_co/IgBCn-SBUhs2TYy3J6ibP7TcAS8cpJaTrj7_3VddG-txVi8?e=LN6Qdd</v>
      </c>
      <c r="AM203" s="55" t="str">
        <f>+IFERROR(VLOOKUP($M203,ACTIVIDADES!$B$9:$X$495,20,0),0)</f>
        <v>11/07/206</v>
      </c>
      <c r="AN203" s="55" t="str">
        <f>+IFERROR(VLOOKUP($M203,ACTIVIDADES!$B$9:$X$495,21,0),0)</f>
        <v xml:space="preserve">Se adjunta borrador del plan o programa de mantenimiento preventivo y correctivo de los bienes </v>
      </c>
      <c r="AO203" s="55">
        <f>+IFERROR(VLOOKUP($M203,ACTIVIDADES!$B$9:$X$495,22,0),0)</f>
        <v>0.5</v>
      </c>
      <c r="AP203" s="145" t="str">
        <f>+IFERROR(VLOOKUP($M203,ACTIVIDADES!$B$9:$X$495,23,0),0)</f>
        <v>EN EJECUCIÓN</v>
      </c>
      <c r="AQ203" s="129">
        <v>46245</v>
      </c>
      <c r="AR203" s="172">
        <v>0.5</v>
      </c>
      <c r="AS203" s="72" t="s">
        <v>3743</v>
      </c>
      <c r="AT203" s="29" t="s">
        <v>4</v>
      </c>
      <c r="AU203" s="57" t="s">
        <v>3639</v>
      </c>
      <c r="AV203" s="193" t="s">
        <v>3639</v>
      </c>
      <c r="AW203" s="193" t="s">
        <v>3639</v>
      </c>
      <c r="AX203" s="57" t="s">
        <v>3739</v>
      </c>
      <c r="AY203" s="176" t="str">
        <f t="shared" si="14"/>
        <v>EN EJECUCIÓN</v>
      </c>
      <c r="AZ203" s="55" t="str">
        <f>+IFERROR(VLOOKUP($M203,ACTIVIDADES!$B$9:$T$494,25,0),"")</f>
        <v/>
      </c>
      <c r="BA203" s="55" t="str">
        <f>+IFERROR(VLOOKUP($M203,ACTIVIDADES!$B$9:$T$494,26,0),"")</f>
        <v/>
      </c>
      <c r="BB203" s="55" t="str">
        <f>+IFERROR(VLOOKUP($M203,ACTIVIDADES!$B$9:$T$494,27,0),"")</f>
        <v/>
      </c>
      <c r="BC203" s="55" t="str">
        <f>+IFERROR(VLOOKUP($M203,ACTIVIDADES!$B$9:$T$494,28,0),"")</f>
        <v/>
      </c>
      <c r="BD203" s="55" t="str">
        <f>+IFERROR(VLOOKUP($M203,ACTIVIDADES!$B$9:$T$494,29,0),"")</f>
        <v/>
      </c>
      <c r="BE203" s="55" t="str">
        <f>+IFERROR(VLOOKUP($M203,ACTIVIDADES!$B$9:$T$494,30,0),"")</f>
        <v/>
      </c>
      <c r="BF203" s="58"/>
      <c r="BG203" s="58"/>
      <c r="BH203" s="59"/>
      <c r="BI203" s="59" t="s">
        <v>580</v>
      </c>
      <c r="BJ203" s="60" t="s">
        <v>3635</v>
      </c>
      <c r="BK203" s="61" t="s">
        <v>593</v>
      </c>
      <c r="BL203" s="62"/>
      <c r="BM203" s="55" t="str">
        <f>+IFERROR(VLOOKUP($M203,ACTIVIDADES!$B$9:$T$494,31,0),"")</f>
        <v/>
      </c>
      <c r="BN203" s="55" t="str">
        <f>+IFERROR(VLOOKUP($M203,ACTIVIDADES!$B$9:$T$494,32,0),"")</f>
        <v/>
      </c>
      <c r="BO203" s="55" t="str">
        <f>+IFERROR(VLOOKUP($M203,ACTIVIDADES!$B$9:$T$494,33,0),"")</f>
        <v/>
      </c>
      <c r="BP203" s="55" t="str">
        <f>+IFERROR(VLOOKUP($M203,ACTIVIDADES!$B$9:$T$494,34,0),"")</f>
        <v/>
      </c>
      <c r="BQ203" s="55" t="str">
        <f>+IFERROR(VLOOKUP($M203,ACTIVIDADES!$B$9:$T$494,35,0),"")</f>
        <v/>
      </c>
      <c r="BR203" s="55" t="str">
        <f>+IFERROR(VLOOKUP($M203,ACTIVIDADES!$B$9:$T$494,36,0),"")</f>
        <v/>
      </c>
      <c r="BS203" s="55" t="str">
        <f>+IFERROR(VLOOKUP($M203,ACTIVIDADES!$B$9:$T$494,37,0),"")</f>
        <v/>
      </c>
      <c r="BT203" s="58"/>
      <c r="BU203" s="58"/>
      <c r="BV203" s="59"/>
      <c r="BW203" s="59" t="s">
        <v>580</v>
      </c>
      <c r="BX203" s="60" t="s">
        <v>3635</v>
      </c>
      <c r="BY203" s="61" t="s">
        <v>593</v>
      </c>
      <c r="BZ203" s="62"/>
      <c r="CA203" s="7"/>
      <c r="CB203" s="7"/>
      <c r="CC203" s="7"/>
      <c r="CD203" s="7"/>
      <c r="CE203" s="7"/>
      <c r="CF203" s="7"/>
      <c r="CG203" s="7"/>
      <c r="CH203" s="7"/>
      <c r="CI203" s="7"/>
      <c r="CJ203" s="7"/>
      <c r="CK203" s="7"/>
      <c r="CL203" s="7"/>
      <c r="CM203" s="7"/>
      <c r="CN203" s="7"/>
      <c r="CO203" s="7"/>
      <c r="CP203" s="7"/>
      <c r="CQ203" s="7"/>
    </row>
    <row r="204" spans="1:95" customFormat="1" ht="93" customHeight="1" x14ac:dyDescent="0.35">
      <c r="A204" s="40">
        <f t="shared" si="11"/>
        <v>196</v>
      </c>
      <c r="B204" s="40" t="s">
        <v>521</v>
      </c>
      <c r="C204" s="40">
        <v>2023</v>
      </c>
      <c r="D204" s="40" t="s">
        <v>3734</v>
      </c>
      <c r="E204" s="323"/>
      <c r="F204" s="40" t="s">
        <v>948</v>
      </c>
      <c r="G204" s="40" t="s">
        <v>4647</v>
      </c>
      <c r="H204" s="41" t="s">
        <v>4761</v>
      </c>
      <c r="I204" s="42"/>
      <c r="J204" s="43" t="s">
        <v>3916</v>
      </c>
      <c r="K204" s="43" t="s">
        <v>3917</v>
      </c>
      <c r="L204" s="44" t="s">
        <v>1153</v>
      </c>
      <c r="M204" s="45" t="s">
        <v>2727</v>
      </c>
      <c r="N204" s="46" t="s">
        <v>5501</v>
      </c>
      <c r="O204" s="45" t="s">
        <v>2705</v>
      </c>
      <c r="P204" s="45">
        <v>4</v>
      </c>
      <c r="Q204" s="47">
        <v>46023</v>
      </c>
      <c r="R204" s="47">
        <v>46387</v>
      </c>
      <c r="S204" s="48">
        <f t="shared" si="13"/>
        <v>54</v>
      </c>
      <c r="T204" s="45" t="s">
        <v>589</v>
      </c>
      <c r="U204" s="45"/>
      <c r="V204" s="49">
        <f>+IFERROR(VLOOKUP($M204,ACTIVIDADES!$B$9:$Q$494,10,0),"")</f>
        <v>1</v>
      </c>
      <c r="W204" s="50" t="str">
        <f>+IFERROR(VLOOKUP($M204,ACTIVIDADES!$B$9:$Q$494,11,0)," ")</f>
        <v>Se realizó sensibilización sobre temas como se abordaron los principales lineamientos de la gestión ambiental en la DNBC, incluyendo su definición, los programas orientados al uso eficiente del agua y la energía, la gestión integral de residuos, el consumo sostenible, la reducción del uso de papel y de plásticos de un solo uso, así como los roles y responsabilidades de los servidores, contratistas y demás colaboradores en la implementación de buenas prácticas ambientales al interior de la Entidad.</v>
      </c>
      <c r="X204" s="51" t="str">
        <f>+IFERROR(VLOOKUP($M204,ACTIVIDADES!$B$9:$Q$494,12,0),"")</f>
        <v>https://dnbcgovco-my.sharepoint.com/:f:/g/personal/planeacion_dnbc_gov_co/IgA3Di-SMWz0SbaY-rh_a1PyASxXlY0moZXbwk_zfoxEqQo?e=1ObHV0</v>
      </c>
      <c r="Y204" s="52">
        <f>+IFERROR(VLOOKUP($M204,ACTIVIDADES!$B$9:$Q$494,13,0),"")</f>
        <v>46153</v>
      </c>
      <c r="Z204" s="53" t="str">
        <f>+IFERROR(VLOOKUP($M204,ACTIVIDADES!$B$9:$Q$494,14,0),"")</f>
        <v>Se evidencia actividades de sensibilización. Se debe garantizar la participación de la alta dirección</v>
      </c>
      <c r="AA204" s="49">
        <f>+IFERROR(VLOOKUP($M204,ACTIVIDADES!$B$9:$Q$494,15,0),"")</f>
        <v>0.25</v>
      </c>
      <c r="AB204" s="54" t="str">
        <f>+IFERROR(VLOOKUP($M204,ACTIVIDADES!$B$9:$Q$494,16,0),"")</f>
        <v>EJECUCIÓN</v>
      </c>
      <c r="AC204" s="144">
        <v>46171</v>
      </c>
      <c r="AD204" s="29">
        <v>0.25</v>
      </c>
      <c r="AE204" s="30" t="s">
        <v>3918</v>
      </c>
      <c r="AF204" s="29" t="s">
        <v>4</v>
      </c>
      <c r="AG204" s="29" t="s">
        <v>3737</v>
      </c>
      <c r="AH204" s="29" t="s">
        <v>3737</v>
      </c>
      <c r="AI204" s="29" t="s">
        <v>3737</v>
      </c>
      <c r="AJ204" s="55">
        <f>+IFERROR(VLOOKUP($M204,ACTIVIDADES!$B$9:$T$494,17,0),"")</f>
        <v>1</v>
      </c>
      <c r="AK204" s="80" t="str">
        <f>+IFERROR(VLOOKUP($M204,ACTIVIDADES!$B$9:$T$494,18,0),"")</f>
        <v>Durante el segundo trimestre de 2026, en el marco del Plan Institucional de Gestión Ambiental (PIGA), se desarrollaron actividades de sensibilización, comunicación interna y gestión ambiental orientadas a fortalecer la cultura ambiental institucional. Estas incluyeron campañas sobre el uso eficiente de la energía, la adecuada separación de residuos, el reciclaje y la promoción de prácticas sostenibles, en el marco del Día Mundial del Reciclaje y el Día Mundial del Medio Ambiente.</v>
      </c>
      <c r="AL204" s="80" t="str">
        <f>+IFERROR(VLOOKUP($M204,ACTIVIDADES!$B$9:$T$494,19,0),"")</f>
        <v>https://dnbcgovco-my.sharepoint.com/:f:/g/personal/planeacion_dnbc_gov_co/IgCCZ-UBQDRMRIG00m-cfR9xAcVb9dgtAolQYbu4w_bN298?e=4O8ZDs</v>
      </c>
      <c r="AM204" s="55">
        <f>+IFERROR(VLOOKUP($M204,ACTIVIDADES!$B$9:$X$495,20,0),0)</f>
        <v>46214</v>
      </c>
      <c r="AN204" s="55" t="str">
        <f>+IFERROR(VLOOKUP($M204,ACTIVIDADES!$B$9:$X$495,21,0),0)</f>
        <v>Se evidencia actividades de sensibilización. Se debe garantizar la participación de la alta dirección</v>
      </c>
      <c r="AO204" s="55">
        <f>+IFERROR(VLOOKUP($M204,ACTIVIDADES!$B$9:$X$495,22,0),0)</f>
        <v>0.5</v>
      </c>
      <c r="AP204" s="145" t="str">
        <f>+IFERROR(VLOOKUP($M204,ACTIVIDADES!$B$9:$X$495,23,0),0)</f>
        <v>EN EJECUCIÓN</v>
      </c>
      <c r="AQ204" s="129">
        <v>46245</v>
      </c>
      <c r="AR204" s="172">
        <v>0.5</v>
      </c>
      <c r="AS204" s="72" t="s">
        <v>3889</v>
      </c>
      <c r="AT204" s="29" t="s">
        <v>4</v>
      </c>
      <c r="AU204" s="57" t="s">
        <v>3639</v>
      </c>
      <c r="AV204" s="193" t="s">
        <v>3639</v>
      </c>
      <c r="AW204" s="193" t="s">
        <v>3639</v>
      </c>
      <c r="AX204" s="57" t="s">
        <v>3739</v>
      </c>
      <c r="AY204" s="176" t="str">
        <f t="shared" si="14"/>
        <v>EN EJECUCIÓN</v>
      </c>
      <c r="AZ204" s="55" t="str">
        <f>+IFERROR(VLOOKUP($M204,ACTIVIDADES!$B$9:$T$494,25,0),"")</f>
        <v/>
      </c>
      <c r="BA204" s="55" t="str">
        <f>+IFERROR(VLOOKUP($M204,ACTIVIDADES!$B$9:$T$494,26,0),"")</f>
        <v/>
      </c>
      <c r="BB204" s="55" t="str">
        <f>+IFERROR(VLOOKUP($M204,ACTIVIDADES!$B$9:$T$494,27,0),"")</f>
        <v/>
      </c>
      <c r="BC204" s="55" t="str">
        <f>+IFERROR(VLOOKUP($M204,ACTIVIDADES!$B$9:$T$494,28,0),"")</f>
        <v/>
      </c>
      <c r="BD204" s="55" t="str">
        <f>+IFERROR(VLOOKUP($M204,ACTIVIDADES!$B$9:$T$494,29,0),"")</f>
        <v/>
      </c>
      <c r="BE204" s="55" t="str">
        <f>+IFERROR(VLOOKUP($M204,ACTIVIDADES!$B$9:$T$494,30,0),"")</f>
        <v/>
      </c>
      <c r="BF204" s="58"/>
      <c r="BG204" s="58"/>
      <c r="BH204" s="59"/>
      <c r="BI204" s="59" t="s">
        <v>580</v>
      </c>
      <c r="BJ204" s="60" t="s">
        <v>3635</v>
      </c>
      <c r="BK204" s="61" t="s">
        <v>593</v>
      </c>
      <c r="BL204" s="62"/>
      <c r="BM204" s="55" t="str">
        <f>+IFERROR(VLOOKUP($M204,ACTIVIDADES!$B$9:$T$494,31,0),"")</f>
        <v/>
      </c>
      <c r="BN204" s="55" t="str">
        <f>+IFERROR(VLOOKUP($M204,ACTIVIDADES!$B$9:$T$494,32,0),"")</f>
        <v/>
      </c>
      <c r="BO204" s="55" t="str">
        <f>+IFERROR(VLOOKUP($M204,ACTIVIDADES!$B$9:$T$494,33,0),"")</f>
        <v/>
      </c>
      <c r="BP204" s="55" t="str">
        <f>+IFERROR(VLOOKUP($M204,ACTIVIDADES!$B$9:$T$494,34,0),"")</f>
        <v/>
      </c>
      <c r="BQ204" s="55" t="str">
        <f>+IFERROR(VLOOKUP($M204,ACTIVIDADES!$B$9:$T$494,35,0),"")</f>
        <v/>
      </c>
      <c r="BR204" s="55" t="str">
        <f>+IFERROR(VLOOKUP($M204,ACTIVIDADES!$B$9:$T$494,36,0),"")</f>
        <v/>
      </c>
      <c r="BS204" s="55" t="str">
        <f>+IFERROR(VLOOKUP($M204,ACTIVIDADES!$B$9:$T$494,37,0),"")</f>
        <v/>
      </c>
      <c r="BT204" s="58"/>
      <c r="BU204" s="58"/>
      <c r="BV204" s="59"/>
      <c r="BW204" s="59" t="s">
        <v>580</v>
      </c>
      <c r="BX204" s="60" t="s">
        <v>3635</v>
      </c>
      <c r="BY204" s="61" t="s">
        <v>593</v>
      </c>
      <c r="BZ204" s="62"/>
      <c r="CA204" s="7"/>
      <c r="CB204" s="7"/>
      <c r="CC204" s="7"/>
      <c r="CD204" s="7"/>
      <c r="CE204" s="7"/>
      <c r="CF204" s="7"/>
      <c r="CG204" s="7"/>
      <c r="CH204" s="7"/>
      <c r="CI204" s="7"/>
      <c r="CJ204" s="7"/>
      <c r="CK204" s="7"/>
      <c r="CL204" s="7"/>
      <c r="CM204" s="7"/>
      <c r="CN204" s="7"/>
      <c r="CO204" s="7"/>
      <c r="CP204" s="7"/>
      <c r="CQ204" s="7"/>
    </row>
    <row r="205" spans="1:95" customFormat="1" ht="93" customHeight="1" x14ac:dyDescent="0.35">
      <c r="A205" s="40">
        <f t="shared" si="11"/>
        <v>197</v>
      </c>
      <c r="B205" s="40" t="s">
        <v>521</v>
      </c>
      <c r="C205" s="40">
        <v>2023</v>
      </c>
      <c r="D205" s="40" t="s">
        <v>3734</v>
      </c>
      <c r="E205" s="323"/>
      <c r="F205" s="40" t="s">
        <v>948</v>
      </c>
      <c r="G205" s="40" t="s">
        <v>4647</v>
      </c>
      <c r="H205" s="41" t="s">
        <v>4761</v>
      </c>
      <c r="I205" s="42"/>
      <c r="J205" s="43" t="s">
        <v>3916</v>
      </c>
      <c r="K205" s="43" t="s">
        <v>3917</v>
      </c>
      <c r="L205" s="44" t="s">
        <v>1153</v>
      </c>
      <c r="M205" s="45" t="s">
        <v>2732</v>
      </c>
      <c r="N205" s="46" t="s">
        <v>2733</v>
      </c>
      <c r="O205" s="45" t="s">
        <v>2713</v>
      </c>
      <c r="P205" s="45">
        <v>6</v>
      </c>
      <c r="Q205" s="47">
        <v>46113</v>
      </c>
      <c r="R205" s="47">
        <v>46387</v>
      </c>
      <c r="S205" s="48">
        <f t="shared" si="13"/>
        <v>40.5</v>
      </c>
      <c r="T205" s="45" t="s">
        <v>589</v>
      </c>
      <c r="U205" s="45"/>
      <c r="V205" s="49">
        <f>+IFERROR(VLOOKUP($M205,ACTIVIDADES!$B$9:$Q$494,10,0),"")</f>
        <v>0</v>
      </c>
      <c r="W205" s="50" t="str">
        <f>+IFERROR(VLOOKUP($M205,ACTIVIDADES!$B$9:$Q$494,11,0)," ")</f>
        <v>En proceso de actualización</v>
      </c>
      <c r="X205" s="51" t="str">
        <f>+IFERROR(VLOOKUP($M205,ACTIVIDADES!$B$9:$Q$494,12,0),"")</f>
        <v>https://dnbcgovco-my.sharepoint.com/:f:/g/personal/planeacion_dnbc_gov_co/IgDlyhDtojfaQqoY3LJ--BxtAdUspvTyiYxQG4sEKIAAQW0?e=N9KFE5</v>
      </c>
      <c r="Y205" s="52">
        <f>+IFERROR(VLOOKUP($M205,ACTIVIDADES!$B$9:$Q$494,13,0),"")</f>
        <v>46153</v>
      </c>
      <c r="Z205" s="53" t="str">
        <f>+IFERROR(VLOOKUP($M205,ACTIVIDADES!$B$9:$Q$494,14,0),"")</f>
        <v>No se evidencia avance para el periodo</v>
      </c>
      <c r="AA205" s="49">
        <f>+IFERROR(VLOOKUP($M205,ACTIVIDADES!$B$9:$Q$494,15,0),"")</f>
        <v>0</v>
      </c>
      <c r="AB205" s="54" t="str">
        <f>+IFERROR(VLOOKUP($M205,ACTIVIDADES!$B$9:$Q$494,16,0),"")</f>
        <v>EJECUCIÓN</v>
      </c>
      <c r="AC205" s="144">
        <v>46171</v>
      </c>
      <c r="AD205" s="29">
        <v>0</v>
      </c>
      <c r="AE205" s="29" t="s">
        <v>3741</v>
      </c>
      <c r="AF205" s="28" t="s">
        <v>580</v>
      </c>
      <c r="AG205" s="29" t="s">
        <v>3737</v>
      </c>
      <c r="AH205" s="29" t="s">
        <v>3737</v>
      </c>
      <c r="AI205" s="29" t="s">
        <v>3737</v>
      </c>
      <c r="AJ205" s="55">
        <f>+IFERROR(VLOOKUP($M205,ACTIVIDADES!$B$9:$T$494,17,0),"")</f>
        <v>1</v>
      </c>
      <c r="AK205" s="80" t="str">
        <f>+IFERROR(VLOOKUP($M205,ACTIVIDADES!$B$9:$T$494,18,0),"")</f>
        <v xml:space="preserve">Ya se actualizo el PIGA y se hace informe trimestral mostrando el seguimiento </v>
      </c>
      <c r="AL205" s="80" t="str">
        <f>+IFERROR(VLOOKUP($M205,ACTIVIDADES!$B$9:$T$494,19,0),"")</f>
        <v>https://dnbcgovco-my.sharepoint.com/:f:/g/personal/planeacion_dnbc_gov_co/IgAP8LvYTa5rQIFS_RzLXYBdATaUiQL0YF-YPJNLIKyyQRY?e=iogfbj</v>
      </c>
      <c r="AM205" s="55">
        <f>+IFERROR(VLOOKUP($M205,ACTIVIDADES!$B$9:$X$495,20,0),0)</f>
        <v>46214</v>
      </c>
      <c r="AN205" s="55" t="str">
        <f>+IFERROR(VLOOKUP($M205,ACTIVIDADES!$B$9:$X$495,21,0),0)</f>
        <v>Se evidencia actualización del programa y un infome de monitoreo. Se sugiere incluir evidencias de socialización con el lider del proceso de este informe</v>
      </c>
      <c r="AO205" s="55">
        <f>+IFERROR(VLOOKUP($M205,ACTIVIDADES!$B$9:$X$495,22,0),0)</f>
        <v>0.25</v>
      </c>
      <c r="AP205" s="145" t="str">
        <f>+IFERROR(VLOOKUP($M205,ACTIVIDADES!$B$9:$X$495,23,0),0)</f>
        <v>EN EJECUCIÓN</v>
      </c>
      <c r="AQ205" s="129">
        <v>46245</v>
      </c>
      <c r="AR205" s="172">
        <v>0.3</v>
      </c>
      <c r="AS205" s="72" t="s">
        <v>5823</v>
      </c>
      <c r="AT205" s="29" t="s">
        <v>4</v>
      </c>
      <c r="AU205" s="57" t="s">
        <v>3639</v>
      </c>
      <c r="AV205" s="193" t="s">
        <v>3639</v>
      </c>
      <c r="AW205" s="193" t="s">
        <v>3639</v>
      </c>
      <c r="AX205" s="57" t="s">
        <v>3739</v>
      </c>
      <c r="AY205" s="176" t="str">
        <f t="shared" si="14"/>
        <v>EN EJECUCIÓN</v>
      </c>
      <c r="AZ205" s="55" t="str">
        <f>+IFERROR(VLOOKUP($M205,ACTIVIDADES!$B$9:$T$494,25,0),"")</f>
        <v/>
      </c>
      <c r="BA205" s="55" t="str">
        <f>+IFERROR(VLOOKUP($M205,ACTIVIDADES!$B$9:$T$494,26,0),"")</f>
        <v/>
      </c>
      <c r="BB205" s="55" t="str">
        <f>+IFERROR(VLOOKUP($M205,ACTIVIDADES!$B$9:$T$494,27,0),"")</f>
        <v/>
      </c>
      <c r="BC205" s="55" t="str">
        <f>+IFERROR(VLOOKUP($M205,ACTIVIDADES!$B$9:$T$494,28,0),"")</f>
        <v/>
      </c>
      <c r="BD205" s="55" t="str">
        <f>+IFERROR(VLOOKUP($M205,ACTIVIDADES!$B$9:$T$494,29,0),"")</f>
        <v/>
      </c>
      <c r="BE205" s="55" t="str">
        <f>+IFERROR(VLOOKUP($M205,ACTIVIDADES!$B$9:$T$494,30,0),"")</f>
        <v/>
      </c>
      <c r="BF205" s="58"/>
      <c r="BG205" s="58"/>
      <c r="BH205" s="59"/>
      <c r="BI205" s="59" t="s">
        <v>580</v>
      </c>
      <c r="BJ205" s="60" t="s">
        <v>3635</v>
      </c>
      <c r="BK205" s="61" t="s">
        <v>593</v>
      </c>
      <c r="BL205" s="62"/>
      <c r="BM205" s="55" t="str">
        <f>+IFERROR(VLOOKUP($M205,ACTIVIDADES!$B$9:$T$494,31,0),"")</f>
        <v/>
      </c>
      <c r="BN205" s="55" t="str">
        <f>+IFERROR(VLOOKUP($M205,ACTIVIDADES!$B$9:$T$494,32,0),"")</f>
        <v/>
      </c>
      <c r="BO205" s="55" t="str">
        <f>+IFERROR(VLOOKUP($M205,ACTIVIDADES!$B$9:$T$494,33,0),"")</f>
        <v/>
      </c>
      <c r="BP205" s="55" t="str">
        <f>+IFERROR(VLOOKUP($M205,ACTIVIDADES!$B$9:$T$494,34,0),"")</f>
        <v/>
      </c>
      <c r="BQ205" s="55" t="str">
        <f>+IFERROR(VLOOKUP($M205,ACTIVIDADES!$B$9:$T$494,35,0),"")</f>
        <v/>
      </c>
      <c r="BR205" s="55" t="str">
        <f>+IFERROR(VLOOKUP($M205,ACTIVIDADES!$B$9:$T$494,36,0),"")</f>
        <v/>
      </c>
      <c r="BS205" s="55" t="str">
        <f>+IFERROR(VLOOKUP($M205,ACTIVIDADES!$B$9:$T$494,37,0),"")</f>
        <v/>
      </c>
      <c r="BT205" s="58"/>
      <c r="BU205" s="58"/>
      <c r="BV205" s="59"/>
      <c r="BW205" s="59" t="s">
        <v>580</v>
      </c>
      <c r="BX205" s="60" t="s">
        <v>3635</v>
      </c>
      <c r="BY205" s="61" t="s">
        <v>593</v>
      </c>
      <c r="BZ205" s="62"/>
      <c r="CA205" s="7"/>
      <c r="CB205" s="7"/>
      <c r="CC205" s="7"/>
      <c r="CD205" s="7"/>
      <c r="CE205" s="7"/>
      <c r="CF205" s="7"/>
      <c r="CG205" s="7"/>
      <c r="CH205" s="7"/>
      <c r="CI205" s="7"/>
      <c r="CJ205" s="7"/>
      <c r="CK205" s="7"/>
      <c r="CL205" s="7"/>
      <c r="CM205" s="7"/>
      <c r="CN205" s="7"/>
      <c r="CO205" s="7"/>
      <c r="CP205" s="7"/>
      <c r="CQ205" s="7"/>
    </row>
    <row r="206" spans="1:95" customFormat="1" ht="93" customHeight="1" x14ac:dyDescent="0.35">
      <c r="A206" s="40">
        <f t="shared" si="11"/>
        <v>198</v>
      </c>
      <c r="B206" s="40" t="s">
        <v>521</v>
      </c>
      <c r="C206" s="40">
        <v>2023</v>
      </c>
      <c r="D206" s="40" t="s">
        <v>3750</v>
      </c>
      <c r="E206" s="323"/>
      <c r="F206" s="40" t="s">
        <v>690</v>
      </c>
      <c r="G206" s="40" t="s">
        <v>10</v>
      </c>
      <c r="H206" s="42" t="s">
        <v>4762</v>
      </c>
      <c r="I206" s="42" t="s">
        <v>3642</v>
      </c>
      <c r="J206" s="40" t="s">
        <v>5080</v>
      </c>
      <c r="K206" s="40" t="s">
        <v>5346</v>
      </c>
      <c r="L206" s="44" t="s">
        <v>1153</v>
      </c>
      <c r="M206" s="45" t="s">
        <v>1297</v>
      </c>
      <c r="N206" s="45" t="s">
        <v>5466</v>
      </c>
      <c r="O206" s="45" t="s">
        <v>3614</v>
      </c>
      <c r="P206" s="45">
        <v>1</v>
      </c>
      <c r="Q206" s="47">
        <v>46023</v>
      </c>
      <c r="R206" s="47">
        <v>46112</v>
      </c>
      <c r="S206" s="48">
        <f t="shared" si="13"/>
        <v>13.5</v>
      </c>
      <c r="T206" s="45" t="s">
        <v>1291</v>
      </c>
      <c r="U206" s="45" t="s">
        <v>1180</v>
      </c>
      <c r="V206" s="49">
        <f>+IFERROR(VLOOKUP($M206,ACTIVIDADES!$B$9:$Q$494,10,0),"")</f>
        <v>1</v>
      </c>
      <c r="W206" s="61" t="str">
        <f>+IFERROR(VLOOKUP($M206,ACTIVIDADES!$B$9:$Q$494,11,0)," ")</f>
        <v>Durante el primer trimestre de la vigencia 2026 se actualizó el procedimiento y se socializó</v>
      </c>
      <c r="X206" s="51" t="str">
        <f>+IFERROR(VLOOKUP($M206,ACTIVIDADES!$B$9:$Q$494,12,0),"")</f>
        <v>https://dnbcgovco-my.sharepoint.com/:f:/g/personal/planeacion_dnbc_gov_co/IgDYe2GS_ayPSIaWtvQYv0qbAc8IxdnR2DbMxEMLmfk0p8A?e=smqHjg</v>
      </c>
      <c r="Y206" s="52">
        <f>+IFERROR(VLOOKUP($M206,ACTIVIDADES!$B$9:$Q$494,13,0),"")</f>
        <v>46153</v>
      </c>
      <c r="Z206" s="49" t="str">
        <f>+IFERROR(VLOOKUP($M206,ACTIVIDADES!$B$9:$Q$494,14,0),"")</f>
        <v>Se evidencia socialización del 6 de marzo de 2026</v>
      </c>
      <c r="AA206" s="49">
        <f>+IFERROR(VLOOKUP($M206,ACTIVIDADES!$B$9:$Q$494,15,0),"")</f>
        <v>1</v>
      </c>
      <c r="AB206" s="54" t="str">
        <f>+IFERROR(VLOOKUP($M206,ACTIVIDADES!$B$9:$Q$494,16,0),"")</f>
        <v>CUMPLIDO</v>
      </c>
      <c r="AC206" s="149">
        <v>46177</v>
      </c>
      <c r="AD206" s="29">
        <v>1</v>
      </c>
      <c r="AE206" s="29" t="s">
        <v>3838</v>
      </c>
      <c r="AF206" s="28" t="s">
        <v>578</v>
      </c>
      <c r="AG206" s="29" t="s">
        <v>3737</v>
      </c>
      <c r="AH206" s="29" t="s">
        <v>593</v>
      </c>
      <c r="AI206" s="29" t="s">
        <v>3752</v>
      </c>
      <c r="AJ206" s="55">
        <f>+IFERROR(VLOOKUP($M206,ACTIVIDADES!$B$9:$T$494,17,0),"")</f>
        <v>1</v>
      </c>
      <c r="AK206" s="80" t="str">
        <f>+IFERROR(VLOOKUP($M206,ACTIVIDADES!$B$9:$T$494,18,0),"")</f>
        <v>Durante el primer trimestre de la vigencia 2026 se actualizó el procedimiento y se socializó</v>
      </c>
      <c r="AL206" s="80" t="str">
        <f>+IFERROR(VLOOKUP($M206,ACTIVIDADES!$B$9:$T$494,19,0),"")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206" s="55">
        <f>+IFERROR(VLOOKUP($M206,ACTIVIDADES!$B$9:$X$495,20,0),0)</f>
        <v>46213</v>
      </c>
      <c r="AN206" s="55" t="str">
        <f>+IFERROR(VLOOKUP($M206,ACTIVIDADES!$B$9:$X$495,21,0),0)</f>
        <v>Se evidencia socialización del 6 de marzo de 2026</v>
      </c>
      <c r="AO206" s="55">
        <f>+IFERROR(VLOOKUP($M206,ACTIVIDADES!$B$9:$X$495,22,0),0)</f>
        <v>1</v>
      </c>
      <c r="AP206" s="150" t="str">
        <f>+IFERROR(VLOOKUP($M206,ACTIVIDADES!$B$9:$X$495,23,0),0)</f>
        <v>CUMPLIDO</v>
      </c>
      <c r="AQ206" s="88">
        <v>46246</v>
      </c>
      <c r="AR206" s="55">
        <v>1</v>
      </c>
      <c r="AS206" s="57" t="s">
        <v>3775</v>
      </c>
      <c r="AT206" s="29" t="s">
        <v>579</v>
      </c>
      <c r="AU206" s="57" t="s">
        <v>1472</v>
      </c>
      <c r="AV206" s="193" t="s">
        <v>3635</v>
      </c>
      <c r="AW206" s="193" t="s">
        <v>590</v>
      </c>
      <c r="AX206" s="193" t="s">
        <v>5920</v>
      </c>
      <c r="AY206" s="176" t="str">
        <f t="shared" si="14"/>
        <v>CUMPLIDAS</v>
      </c>
      <c r="AZ206" s="55" t="str">
        <f>+IFERROR(VLOOKUP($M206,ACTIVIDADES!$B$9:$T$494,25,0),"")</f>
        <v/>
      </c>
      <c r="BA206" s="55" t="str">
        <f>+IFERROR(VLOOKUP($M206,ACTIVIDADES!$B$9:$T$494,26,0),"")</f>
        <v/>
      </c>
      <c r="BB206" s="55" t="str">
        <f>+IFERROR(VLOOKUP($M206,ACTIVIDADES!$B$9:$T$494,27,0),"")</f>
        <v/>
      </c>
      <c r="BC206" s="55" t="str">
        <f>+IFERROR(VLOOKUP($M206,ACTIVIDADES!$B$9:$T$494,28,0),"")</f>
        <v/>
      </c>
      <c r="BD206" s="55" t="str">
        <f>+IFERROR(VLOOKUP($M206,ACTIVIDADES!$B$9:$T$494,29,0),"")</f>
        <v/>
      </c>
      <c r="BE206" s="55" t="str">
        <f>+IFERROR(VLOOKUP($M206,ACTIVIDADES!$B$9:$T$494,30,0),"")</f>
        <v/>
      </c>
      <c r="BF206" s="58"/>
      <c r="BG206" s="58"/>
      <c r="BH206" s="59"/>
      <c r="BI206" s="59" t="s">
        <v>580</v>
      </c>
      <c r="BJ206" s="60" t="s">
        <v>3635</v>
      </c>
      <c r="BK206" s="61" t="s">
        <v>593</v>
      </c>
      <c r="BL206" s="62"/>
      <c r="BM206" s="55" t="str">
        <f>+IFERROR(VLOOKUP($M206,ACTIVIDADES!$B$9:$T$494,31,0),"")</f>
        <v/>
      </c>
      <c r="BN206" s="55" t="str">
        <f>+IFERROR(VLOOKUP($M206,ACTIVIDADES!$B$9:$T$494,32,0),"")</f>
        <v/>
      </c>
      <c r="BO206" s="55" t="str">
        <f>+IFERROR(VLOOKUP($M206,ACTIVIDADES!$B$9:$T$494,33,0),"")</f>
        <v/>
      </c>
      <c r="BP206" s="55" t="str">
        <f>+IFERROR(VLOOKUP($M206,ACTIVIDADES!$B$9:$T$494,34,0),"")</f>
        <v/>
      </c>
      <c r="BQ206" s="55" t="str">
        <f>+IFERROR(VLOOKUP($M206,ACTIVIDADES!$B$9:$T$494,35,0),"")</f>
        <v/>
      </c>
      <c r="BR206" s="55" t="str">
        <f>+IFERROR(VLOOKUP($M206,ACTIVIDADES!$B$9:$T$494,36,0),"")</f>
        <v/>
      </c>
      <c r="BS206" s="55" t="str">
        <f>+IFERROR(VLOOKUP($M206,ACTIVIDADES!$B$9:$T$494,37,0),"")</f>
        <v/>
      </c>
      <c r="BT206" s="58"/>
      <c r="BU206" s="58"/>
      <c r="BV206" s="59"/>
      <c r="BW206" s="59" t="s">
        <v>580</v>
      </c>
      <c r="BX206" s="60" t="s">
        <v>3635</v>
      </c>
      <c r="BY206" s="61" t="s">
        <v>593</v>
      </c>
      <c r="BZ206" s="62"/>
      <c r="CA206" s="9"/>
      <c r="CB206" s="9"/>
      <c r="CC206" s="9"/>
      <c r="CD206" s="9"/>
      <c r="CE206" s="9"/>
      <c r="CF206" s="9"/>
      <c r="CG206" s="9"/>
      <c r="CH206" s="9"/>
      <c r="CI206" s="9"/>
      <c r="CJ206" s="9"/>
      <c r="CK206" s="9"/>
      <c r="CL206" s="9"/>
      <c r="CM206" s="9"/>
      <c r="CN206" s="9"/>
      <c r="CO206" s="9"/>
      <c r="CP206" s="9"/>
      <c r="CQ206" s="9"/>
    </row>
    <row r="207" spans="1:95" customFormat="1" ht="93" customHeight="1" x14ac:dyDescent="0.35">
      <c r="A207" s="40">
        <f t="shared" si="11"/>
        <v>199</v>
      </c>
      <c r="B207" s="40" t="s">
        <v>521</v>
      </c>
      <c r="C207" s="40">
        <v>2023</v>
      </c>
      <c r="D207" s="40" t="s">
        <v>3734</v>
      </c>
      <c r="E207" s="323"/>
      <c r="F207" s="40" t="s">
        <v>1013</v>
      </c>
      <c r="G207" s="40" t="s">
        <v>10</v>
      </c>
      <c r="H207" s="42" t="s">
        <v>20</v>
      </c>
      <c r="I207" s="42"/>
      <c r="J207" s="40" t="s">
        <v>5081</v>
      </c>
      <c r="K207" s="40" t="s">
        <v>3919</v>
      </c>
      <c r="L207" s="44" t="s">
        <v>1153</v>
      </c>
      <c r="M207" s="45" t="s">
        <v>2346</v>
      </c>
      <c r="N207" s="45" t="s">
        <v>2347</v>
      </c>
      <c r="O207" s="45" t="s">
        <v>2348</v>
      </c>
      <c r="P207" s="45">
        <v>1</v>
      </c>
      <c r="Q207" s="47">
        <v>45404</v>
      </c>
      <c r="R207" s="47">
        <v>45473</v>
      </c>
      <c r="S207" s="48">
        <f t="shared" si="13"/>
        <v>10.199999999999999</v>
      </c>
      <c r="T207" s="45" t="s">
        <v>592</v>
      </c>
      <c r="U207" s="45"/>
      <c r="V207" s="49">
        <f>+IFERROR(VLOOKUP($M207,ACTIVIDADES!$B$9:$Q$494,10,0),"")</f>
        <v>1</v>
      </c>
      <c r="W207" s="61" t="str">
        <f>+IFERROR(VLOOKUP($M207,ACTIVIDADES!$B$9:$Q$494,11,0)," ")</f>
        <v>Actualización de las políticas contables de la Resolución 253 de 2023</v>
      </c>
      <c r="X207" s="51" t="str">
        <f>+IFERROR(VLOOKUP($M207,ACTIVIDADES!$B$9:$Q$494,12,0),"")</f>
        <v>https://dnbcgovco-my.sharepoint.com/:f:/g/personal/planeacion_dnbc_gov_co/IgAKPZEalRp3T7O44VwZjBLlARF86VpmllJA36VR9-2qDG8?e=W6XaGX</v>
      </c>
      <c r="Y207" s="52">
        <f>+IFERROR(VLOOKUP($M207,ACTIVIDADES!$B$9:$Q$494,13,0),"")</f>
        <v>46153</v>
      </c>
      <c r="Z207" s="49" t="str">
        <f>+IFERROR(VLOOKUP($M207,ACTIVIDADES!$B$9:$Q$494,14,0),"")</f>
        <v>Se incluye manual de políticas contables actualizado en la vigencia 2025</v>
      </c>
      <c r="AA207" s="49">
        <f>+IFERROR(VLOOKUP($M207,ACTIVIDADES!$B$9:$Q$494,15,0),"")</f>
        <v>1</v>
      </c>
      <c r="AB207" s="54" t="str">
        <f>+IFERROR(VLOOKUP($M207,ACTIVIDADES!$B$9:$Q$494,16,0),"")</f>
        <v>CUMPLIDO</v>
      </c>
      <c r="AC207" s="144">
        <v>46171</v>
      </c>
      <c r="AD207" s="30">
        <v>1</v>
      </c>
      <c r="AE207" s="30" t="s">
        <v>3920</v>
      </c>
      <c r="AF207" s="28" t="s">
        <v>578</v>
      </c>
      <c r="AG207" s="29" t="s">
        <v>3737</v>
      </c>
      <c r="AH207" s="29" t="s">
        <v>593</v>
      </c>
      <c r="AI207" s="29" t="s">
        <v>3752</v>
      </c>
      <c r="AJ207" s="55">
        <f>+IFERROR(VLOOKUP($M207,ACTIVIDADES!$B$9:$T$494,17,0),"")</f>
        <v>1</v>
      </c>
      <c r="AK207" s="80" t="str">
        <f>+IFERROR(VLOOKUP($M207,ACTIVIDADES!$B$9:$T$494,18,0),"")</f>
        <v>Actualización de las políticas contables de la Resolución 253 de 2023</v>
      </c>
      <c r="AL207" s="80" t="str">
        <f>+IFERROR(VLOOKUP($M207,ACTIVIDADES!$B$9:$T$494,19,0),"")</f>
        <v>https://dnbcgovco-my.sharepoint.com/:f:/g/personal/planeacion_dnbc_gov_co/IgDlTTkE6gPMRZjTETbxch7dATaSM_TE5-agvqb3k7QgaDY?e=0V1Jx7</v>
      </c>
      <c r="AM207" s="55" t="str">
        <f>+IFERROR(VLOOKUP($M207,ACTIVIDADES!$B$9:$X$495,20,0),0)</f>
        <v>11/07/206</v>
      </c>
      <c r="AN207" s="55" t="str">
        <f>+IFERROR(VLOOKUP($M207,ACTIVIDADES!$B$9:$X$495,21,0),0)</f>
        <v>Actividad reportada con cumplimiento en el primer trimestre 2026</v>
      </c>
      <c r="AO207" s="55">
        <f>+IFERROR(VLOOKUP($M207,ACTIVIDADES!$B$9:$X$495,22,0),0)</f>
        <v>1</v>
      </c>
      <c r="AP207" s="150" t="str">
        <f>+IFERROR(VLOOKUP($M207,ACTIVIDADES!$B$9:$X$495,23,0),0)</f>
        <v>CUMPLIDO</v>
      </c>
      <c r="AQ207" s="129">
        <v>46245</v>
      </c>
      <c r="AR207" s="172">
        <v>1</v>
      </c>
      <c r="AS207" s="72" t="s">
        <v>4569</v>
      </c>
      <c r="AT207" s="29" t="s">
        <v>579</v>
      </c>
      <c r="AU207" s="57" t="s">
        <v>3639</v>
      </c>
      <c r="AV207" s="193" t="s">
        <v>3639</v>
      </c>
      <c r="AW207" s="193" t="s">
        <v>3639</v>
      </c>
      <c r="AX207" s="193" t="s">
        <v>3739</v>
      </c>
      <c r="AY207" s="176" t="str">
        <f t="shared" si="14"/>
        <v>CUMPLIDAS</v>
      </c>
      <c r="AZ207" s="55" t="str">
        <f>+IFERROR(VLOOKUP($M207,ACTIVIDADES!$B$9:$T$494,25,0),"")</f>
        <v/>
      </c>
      <c r="BA207" s="55" t="str">
        <f>+IFERROR(VLOOKUP($M207,ACTIVIDADES!$B$9:$T$494,26,0),"")</f>
        <v/>
      </c>
      <c r="BB207" s="55" t="str">
        <f>+IFERROR(VLOOKUP($M207,ACTIVIDADES!$B$9:$T$494,27,0),"")</f>
        <v/>
      </c>
      <c r="BC207" s="55" t="str">
        <f>+IFERROR(VLOOKUP($M207,ACTIVIDADES!$B$9:$T$494,28,0),"")</f>
        <v/>
      </c>
      <c r="BD207" s="55" t="str">
        <f>+IFERROR(VLOOKUP($M207,ACTIVIDADES!$B$9:$T$494,29,0),"")</f>
        <v/>
      </c>
      <c r="BE207" s="55" t="str">
        <f>+IFERROR(VLOOKUP($M207,ACTIVIDADES!$B$9:$T$494,30,0),"")</f>
        <v/>
      </c>
      <c r="BF207" s="58"/>
      <c r="BG207" s="58"/>
      <c r="BH207" s="59"/>
      <c r="BI207" s="59" t="s">
        <v>580</v>
      </c>
      <c r="BJ207" s="60" t="s">
        <v>3635</v>
      </c>
      <c r="BK207" s="61" t="s">
        <v>593</v>
      </c>
      <c r="BL207" s="62"/>
      <c r="BM207" s="55" t="str">
        <f>+IFERROR(VLOOKUP($M207,ACTIVIDADES!$B$9:$T$494,31,0),"")</f>
        <v/>
      </c>
      <c r="BN207" s="55" t="str">
        <f>+IFERROR(VLOOKUP($M207,ACTIVIDADES!$B$9:$T$494,32,0),"")</f>
        <v/>
      </c>
      <c r="BO207" s="55" t="str">
        <f>+IFERROR(VLOOKUP($M207,ACTIVIDADES!$B$9:$T$494,33,0),"")</f>
        <v/>
      </c>
      <c r="BP207" s="55" t="str">
        <f>+IFERROR(VLOOKUP($M207,ACTIVIDADES!$B$9:$T$494,34,0),"")</f>
        <v/>
      </c>
      <c r="BQ207" s="55" t="str">
        <f>+IFERROR(VLOOKUP($M207,ACTIVIDADES!$B$9:$T$494,35,0),"")</f>
        <v/>
      </c>
      <c r="BR207" s="55" t="str">
        <f>+IFERROR(VLOOKUP($M207,ACTIVIDADES!$B$9:$T$494,36,0),"")</f>
        <v/>
      </c>
      <c r="BS207" s="55" t="str">
        <f>+IFERROR(VLOOKUP($M207,ACTIVIDADES!$B$9:$T$494,37,0),"")</f>
        <v/>
      </c>
      <c r="BT207" s="58"/>
      <c r="BU207" s="58"/>
      <c r="BV207" s="59"/>
      <c r="BW207" s="59" t="s">
        <v>580</v>
      </c>
      <c r="BX207" s="60" t="s">
        <v>3635</v>
      </c>
      <c r="BY207" s="61" t="s">
        <v>593</v>
      </c>
      <c r="BZ207" s="62"/>
      <c r="CA207" s="9"/>
      <c r="CB207" s="9"/>
      <c r="CC207" s="9"/>
      <c r="CD207" s="9"/>
      <c r="CE207" s="9"/>
      <c r="CF207" s="9"/>
      <c r="CG207" s="9"/>
      <c r="CH207" s="9"/>
      <c r="CI207" s="9"/>
      <c r="CJ207" s="9"/>
      <c r="CK207" s="9"/>
      <c r="CL207" s="9"/>
      <c r="CM207" s="9"/>
      <c r="CN207" s="9"/>
      <c r="CO207" s="9"/>
      <c r="CP207" s="9"/>
      <c r="CQ207" s="9"/>
    </row>
    <row r="208" spans="1:95" customFormat="1" ht="93" customHeight="1" x14ac:dyDescent="0.35">
      <c r="A208" s="40">
        <f t="shared" si="11"/>
        <v>200</v>
      </c>
      <c r="B208" s="40" t="s">
        <v>521</v>
      </c>
      <c r="C208" s="40">
        <v>2023</v>
      </c>
      <c r="D208" s="40" t="s">
        <v>3734</v>
      </c>
      <c r="E208" s="323"/>
      <c r="F208" s="40" t="s">
        <v>686</v>
      </c>
      <c r="G208" s="40" t="s">
        <v>10</v>
      </c>
      <c r="H208" s="42" t="s">
        <v>4763</v>
      </c>
      <c r="I208" s="42"/>
      <c r="J208" s="40" t="s">
        <v>5081</v>
      </c>
      <c r="K208" s="40" t="s">
        <v>3919</v>
      </c>
      <c r="L208" s="44" t="s">
        <v>1153</v>
      </c>
      <c r="M208" s="45" t="s">
        <v>2350</v>
      </c>
      <c r="N208" s="45" t="s">
        <v>2351</v>
      </c>
      <c r="O208" s="45" t="s">
        <v>2334</v>
      </c>
      <c r="P208" s="45">
        <v>1</v>
      </c>
      <c r="Q208" s="47">
        <v>45404</v>
      </c>
      <c r="R208" s="47">
        <v>45473</v>
      </c>
      <c r="S208" s="48">
        <f t="shared" si="13"/>
        <v>10.199999999999999</v>
      </c>
      <c r="T208" s="45" t="s">
        <v>592</v>
      </c>
      <c r="U208" s="45"/>
      <c r="V208" s="49">
        <f>+IFERROR(VLOOKUP($M208,ACTIVIDADES!$B$9:$Q$494,10,0),"")</f>
        <v>1</v>
      </c>
      <c r="W208" s="61" t="str">
        <f>+IFERROR(VLOOKUP($M208,ACTIVIDADES!$B$9:$Q$494,11,0)," ")</f>
        <v>Socialización de las políticas contables</v>
      </c>
      <c r="X208" s="51" t="str">
        <f>+IFERROR(VLOOKUP($M208,ACTIVIDADES!$B$9:$Q$494,12,0),"")</f>
        <v>https://dnbcgovco-my.sharepoint.com/:f:/g/personal/planeacion_dnbc_gov_co/IgAKPZEalRp3T7O44VwZjBLlARF86VpmllJA36VR9-2qDG8?e=W6XaGX</v>
      </c>
      <c r="Y208" s="52">
        <f>+IFERROR(VLOOKUP($M208,ACTIVIDADES!$B$9:$Q$494,13,0),"")</f>
        <v>46153</v>
      </c>
      <c r="Z208" s="49" t="str">
        <f>+IFERROR(VLOOKUP($M208,ACTIVIDADES!$B$9:$Q$494,14,0),"")</f>
        <v>Se incluye socialización del mes de junio de 2025</v>
      </c>
      <c r="AA208" s="49">
        <f>+IFERROR(VLOOKUP($M208,ACTIVIDADES!$B$9:$Q$494,15,0),"")</f>
        <v>1</v>
      </c>
      <c r="AB208" s="54" t="str">
        <f>+IFERROR(VLOOKUP($M208,ACTIVIDADES!$B$9:$Q$494,16,0),"")</f>
        <v>CUMPLIDO</v>
      </c>
      <c r="AC208" s="144">
        <v>46171</v>
      </c>
      <c r="AD208" s="30">
        <v>1</v>
      </c>
      <c r="AE208" s="30" t="s">
        <v>3921</v>
      </c>
      <c r="AF208" s="28" t="s">
        <v>578</v>
      </c>
      <c r="AG208" s="29" t="s">
        <v>3737</v>
      </c>
      <c r="AH208" s="29" t="s">
        <v>593</v>
      </c>
      <c r="AI208" s="29" t="s">
        <v>3752</v>
      </c>
      <c r="AJ208" s="55">
        <f>+IFERROR(VLOOKUP($M208,ACTIVIDADES!$B$9:$T$494,17,0),"")</f>
        <v>1</v>
      </c>
      <c r="AK208" s="80" t="str">
        <f>+IFERROR(VLOOKUP($M208,ACTIVIDADES!$B$9:$T$494,18,0),"")</f>
        <v>Socialización de las políticas contables</v>
      </c>
      <c r="AL208" s="80" t="str">
        <f>+IFERROR(VLOOKUP($M208,ACTIVIDADES!$B$9:$T$494,19,0),"")</f>
        <v>https://dnbcgovco-my.sharepoint.com/:f:/g/personal/planeacion_dnbc_gov_co/IgDlTTkE6gPMRZjTETbxch7dATaSM_TE5-agvqb3k7QgaDY?e=0V1Jx7</v>
      </c>
      <c r="AM208" s="55" t="str">
        <f>+IFERROR(VLOOKUP($M208,ACTIVIDADES!$B$9:$X$495,20,0),0)</f>
        <v>11/07/206</v>
      </c>
      <c r="AN208" s="55" t="str">
        <f>+IFERROR(VLOOKUP($M208,ACTIVIDADES!$B$9:$X$495,21,0),0)</f>
        <v>Actividad reportada con cumplimiento en el primer trimestre 2026</v>
      </c>
      <c r="AO208" s="55">
        <f>+IFERROR(VLOOKUP($M208,ACTIVIDADES!$B$9:$X$495,22,0),0)</f>
        <v>1</v>
      </c>
      <c r="AP208" s="150" t="str">
        <f>+IFERROR(VLOOKUP($M208,ACTIVIDADES!$B$9:$X$495,23,0),0)</f>
        <v>CUMPLIDO</v>
      </c>
      <c r="AQ208" s="129">
        <v>46245</v>
      </c>
      <c r="AR208" s="172">
        <v>1</v>
      </c>
      <c r="AS208" s="72" t="s">
        <v>3922</v>
      </c>
      <c r="AT208" s="29" t="s">
        <v>579</v>
      </c>
      <c r="AU208" s="57" t="s">
        <v>1472</v>
      </c>
      <c r="AV208" s="193" t="s">
        <v>3635</v>
      </c>
      <c r="AW208" s="193" t="s">
        <v>590</v>
      </c>
      <c r="AX208" s="193" t="s">
        <v>5920</v>
      </c>
      <c r="AY208" s="176" t="str">
        <f t="shared" si="14"/>
        <v>CUMPLIDAS</v>
      </c>
      <c r="AZ208" s="55" t="str">
        <f>+IFERROR(VLOOKUP($M208,ACTIVIDADES!$B$9:$T$494,25,0),"")</f>
        <v/>
      </c>
      <c r="BA208" s="55" t="str">
        <f>+IFERROR(VLOOKUP($M208,ACTIVIDADES!$B$9:$T$494,26,0),"")</f>
        <v/>
      </c>
      <c r="BB208" s="55" t="str">
        <f>+IFERROR(VLOOKUP($M208,ACTIVIDADES!$B$9:$T$494,27,0),"")</f>
        <v/>
      </c>
      <c r="BC208" s="55" t="str">
        <f>+IFERROR(VLOOKUP($M208,ACTIVIDADES!$B$9:$T$494,28,0),"")</f>
        <v/>
      </c>
      <c r="BD208" s="55" t="str">
        <f>+IFERROR(VLOOKUP($M208,ACTIVIDADES!$B$9:$T$494,29,0),"")</f>
        <v/>
      </c>
      <c r="BE208" s="55" t="str">
        <f>+IFERROR(VLOOKUP($M208,ACTIVIDADES!$B$9:$T$494,30,0),"")</f>
        <v/>
      </c>
      <c r="BF208" s="58"/>
      <c r="BG208" s="58"/>
      <c r="BH208" s="59"/>
      <c r="BI208" s="59" t="s">
        <v>580</v>
      </c>
      <c r="BJ208" s="60" t="s">
        <v>3635</v>
      </c>
      <c r="BK208" s="61" t="s">
        <v>593</v>
      </c>
      <c r="BL208" s="62"/>
      <c r="BM208" s="55" t="str">
        <f>+IFERROR(VLOOKUP($M208,ACTIVIDADES!$B$9:$T$494,31,0),"")</f>
        <v/>
      </c>
      <c r="BN208" s="55" t="str">
        <f>+IFERROR(VLOOKUP($M208,ACTIVIDADES!$B$9:$T$494,32,0),"")</f>
        <v/>
      </c>
      <c r="BO208" s="55" t="str">
        <f>+IFERROR(VLOOKUP($M208,ACTIVIDADES!$B$9:$T$494,33,0),"")</f>
        <v/>
      </c>
      <c r="BP208" s="55" t="str">
        <f>+IFERROR(VLOOKUP($M208,ACTIVIDADES!$B$9:$T$494,34,0),"")</f>
        <v/>
      </c>
      <c r="BQ208" s="55" t="str">
        <f>+IFERROR(VLOOKUP($M208,ACTIVIDADES!$B$9:$T$494,35,0),"")</f>
        <v/>
      </c>
      <c r="BR208" s="55" t="str">
        <f>+IFERROR(VLOOKUP($M208,ACTIVIDADES!$B$9:$T$494,36,0),"")</f>
        <v/>
      </c>
      <c r="BS208" s="55" t="str">
        <f>+IFERROR(VLOOKUP($M208,ACTIVIDADES!$B$9:$T$494,37,0),"")</f>
        <v/>
      </c>
      <c r="BT208" s="58"/>
      <c r="BU208" s="58"/>
      <c r="BV208" s="59"/>
      <c r="BW208" s="59" t="s">
        <v>580</v>
      </c>
      <c r="BX208" s="60" t="s">
        <v>3635</v>
      </c>
      <c r="BY208" s="61" t="s">
        <v>593</v>
      </c>
      <c r="BZ208" s="62"/>
      <c r="CA208" s="9"/>
      <c r="CB208" s="9"/>
      <c r="CC208" s="9"/>
      <c r="CD208" s="9"/>
      <c r="CE208" s="9"/>
      <c r="CF208" s="9"/>
      <c r="CG208" s="9"/>
      <c r="CH208" s="9"/>
      <c r="CI208" s="9"/>
      <c r="CJ208" s="9"/>
      <c r="CK208" s="9"/>
      <c r="CL208" s="9"/>
      <c r="CM208" s="9"/>
      <c r="CN208" s="9"/>
      <c r="CO208" s="9"/>
      <c r="CP208" s="9"/>
      <c r="CQ208" s="9"/>
    </row>
    <row r="209" spans="1:95" customFormat="1" ht="93" customHeight="1" x14ac:dyDescent="0.35">
      <c r="A209" s="40">
        <f t="shared" si="11"/>
        <v>201</v>
      </c>
      <c r="B209" s="40" t="s">
        <v>521</v>
      </c>
      <c r="C209" s="40">
        <v>2023</v>
      </c>
      <c r="D209" s="40" t="s">
        <v>3734</v>
      </c>
      <c r="E209" s="323"/>
      <c r="F209" s="40" t="s">
        <v>682</v>
      </c>
      <c r="G209" s="40" t="s">
        <v>10</v>
      </c>
      <c r="H209" s="42" t="s">
        <v>4764</v>
      </c>
      <c r="I209" s="42"/>
      <c r="J209" s="40" t="s">
        <v>3923</v>
      </c>
      <c r="K209" s="40" t="s">
        <v>3924</v>
      </c>
      <c r="L209" s="44" t="s">
        <v>1153</v>
      </c>
      <c r="M209" s="45" t="s">
        <v>2346</v>
      </c>
      <c r="N209" s="45" t="s">
        <v>2347</v>
      </c>
      <c r="O209" s="45" t="s">
        <v>2348</v>
      </c>
      <c r="P209" s="45">
        <v>1</v>
      </c>
      <c r="Q209" s="47">
        <v>45404</v>
      </c>
      <c r="R209" s="47">
        <v>45473</v>
      </c>
      <c r="S209" s="48">
        <f t="shared" si="13"/>
        <v>10.199999999999999</v>
      </c>
      <c r="T209" s="45" t="s">
        <v>592</v>
      </c>
      <c r="U209" s="45"/>
      <c r="V209" s="49">
        <f>+IFERROR(VLOOKUP($M209,ACTIVIDADES!$B$9:$Q$494,10,0),"")</f>
        <v>1</v>
      </c>
      <c r="W209" s="61" t="str">
        <f>+IFERROR(VLOOKUP($M209,ACTIVIDADES!$B$9:$Q$494,11,0)," ")</f>
        <v>Actualización de las políticas contables de la Resolución 253 de 2023</v>
      </c>
      <c r="X209" s="51" t="str">
        <f>+IFERROR(VLOOKUP($M209,ACTIVIDADES!$B$9:$Q$494,12,0),"")</f>
        <v>https://dnbcgovco-my.sharepoint.com/:f:/g/personal/planeacion_dnbc_gov_co/IgAKPZEalRp3T7O44VwZjBLlARF86VpmllJA36VR9-2qDG8?e=W6XaGX</v>
      </c>
      <c r="Y209" s="52">
        <f>+IFERROR(VLOOKUP($M209,ACTIVIDADES!$B$9:$Q$494,13,0),"")</f>
        <v>46153</v>
      </c>
      <c r="Z209" s="49" t="str">
        <f>+IFERROR(VLOOKUP($M209,ACTIVIDADES!$B$9:$Q$494,14,0),"")</f>
        <v>Se incluye manual de políticas contables actualizado en la vigencia 2025</v>
      </c>
      <c r="AA209" s="49">
        <f>+IFERROR(VLOOKUP($M209,ACTIVIDADES!$B$9:$Q$494,15,0),"")</f>
        <v>1</v>
      </c>
      <c r="AB209" s="54" t="str">
        <f>+IFERROR(VLOOKUP($M209,ACTIVIDADES!$B$9:$Q$494,16,0),"")</f>
        <v>CUMPLIDO</v>
      </c>
      <c r="AC209" s="144">
        <v>46171</v>
      </c>
      <c r="AD209" s="30">
        <v>1</v>
      </c>
      <c r="AE209" s="30" t="s">
        <v>3925</v>
      </c>
      <c r="AF209" s="28" t="s">
        <v>578</v>
      </c>
      <c r="AG209" s="29" t="s">
        <v>3737</v>
      </c>
      <c r="AH209" s="29" t="s">
        <v>593</v>
      </c>
      <c r="AI209" s="29" t="s">
        <v>3752</v>
      </c>
      <c r="AJ209" s="55">
        <f>+IFERROR(VLOOKUP($M209,ACTIVIDADES!$B$9:$T$494,17,0),"")</f>
        <v>1</v>
      </c>
      <c r="AK209" s="80" t="str">
        <f>+IFERROR(VLOOKUP($M209,ACTIVIDADES!$B$9:$T$494,18,0),"")</f>
        <v>Actualización de las políticas contables de la Resolución 253 de 2023</v>
      </c>
      <c r="AL209" s="80" t="str">
        <f>+IFERROR(VLOOKUP($M209,ACTIVIDADES!$B$9:$T$494,19,0),"")</f>
        <v>https://dnbcgovco-my.sharepoint.com/:f:/g/personal/planeacion_dnbc_gov_co/IgDlTTkE6gPMRZjTETbxch7dATaSM_TE5-agvqb3k7QgaDY?e=0V1Jx7</v>
      </c>
      <c r="AM209" s="55" t="str">
        <f>+IFERROR(VLOOKUP($M209,ACTIVIDADES!$B$9:$X$495,20,0),0)</f>
        <v>11/07/206</v>
      </c>
      <c r="AN209" s="55" t="str">
        <f>+IFERROR(VLOOKUP($M209,ACTIVIDADES!$B$9:$X$495,21,0),0)</f>
        <v>Actividad reportada con cumplimiento en el primer trimestre 2026</v>
      </c>
      <c r="AO209" s="55">
        <f>+IFERROR(VLOOKUP($M209,ACTIVIDADES!$B$9:$X$495,22,0),0)</f>
        <v>1</v>
      </c>
      <c r="AP209" s="150" t="str">
        <f>+IFERROR(VLOOKUP($M209,ACTIVIDADES!$B$9:$X$495,23,0),0)</f>
        <v>CUMPLIDO</v>
      </c>
      <c r="AQ209" s="129">
        <v>46245</v>
      </c>
      <c r="AR209" s="172">
        <v>1</v>
      </c>
      <c r="AS209" s="72" t="s">
        <v>4569</v>
      </c>
      <c r="AT209" s="29" t="s">
        <v>579</v>
      </c>
      <c r="AU209" s="57" t="s">
        <v>1472</v>
      </c>
      <c r="AV209" s="193" t="s">
        <v>3635</v>
      </c>
      <c r="AW209" s="193" t="s">
        <v>590</v>
      </c>
      <c r="AX209" s="193" t="s">
        <v>5920</v>
      </c>
      <c r="AY209" s="176" t="str">
        <f t="shared" si="14"/>
        <v>CUMPLIDAS</v>
      </c>
      <c r="AZ209" s="55" t="str">
        <f>+IFERROR(VLOOKUP($M209,ACTIVIDADES!$B$9:$T$494,25,0),"")</f>
        <v/>
      </c>
      <c r="BA209" s="55" t="str">
        <f>+IFERROR(VLOOKUP($M209,ACTIVIDADES!$B$9:$T$494,26,0),"")</f>
        <v/>
      </c>
      <c r="BB209" s="55" t="str">
        <f>+IFERROR(VLOOKUP($M209,ACTIVIDADES!$B$9:$T$494,27,0),"")</f>
        <v/>
      </c>
      <c r="BC209" s="55" t="str">
        <f>+IFERROR(VLOOKUP($M209,ACTIVIDADES!$B$9:$T$494,28,0),"")</f>
        <v/>
      </c>
      <c r="BD209" s="55" t="str">
        <f>+IFERROR(VLOOKUP($M209,ACTIVIDADES!$B$9:$T$494,29,0),"")</f>
        <v/>
      </c>
      <c r="BE209" s="55" t="str">
        <f>+IFERROR(VLOOKUP($M209,ACTIVIDADES!$B$9:$T$494,30,0),"")</f>
        <v/>
      </c>
      <c r="BF209" s="58"/>
      <c r="BG209" s="58"/>
      <c r="BH209" s="59"/>
      <c r="BI209" s="59" t="s">
        <v>580</v>
      </c>
      <c r="BJ209" s="60" t="s">
        <v>3635</v>
      </c>
      <c r="BK209" s="61" t="s">
        <v>593</v>
      </c>
      <c r="BL209" s="62"/>
      <c r="BM209" s="55" t="str">
        <f>+IFERROR(VLOOKUP($M209,ACTIVIDADES!$B$9:$T$494,31,0),"")</f>
        <v/>
      </c>
      <c r="BN209" s="55" t="str">
        <f>+IFERROR(VLOOKUP($M209,ACTIVIDADES!$B$9:$T$494,32,0),"")</f>
        <v/>
      </c>
      <c r="BO209" s="55" t="str">
        <f>+IFERROR(VLOOKUP($M209,ACTIVIDADES!$B$9:$T$494,33,0),"")</f>
        <v/>
      </c>
      <c r="BP209" s="55" t="str">
        <f>+IFERROR(VLOOKUP($M209,ACTIVIDADES!$B$9:$T$494,34,0),"")</f>
        <v/>
      </c>
      <c r="BQ209" s="55" t="str">
        <f>+IFERROR(VLOOKUP($M209,ACTIVIDADES!$B$9:$T$494,35,0),"")</f>
        <v/>
      </c>
      <c r="BR209" s="55" t="str">
        <f>+IFERROR(VLOOKUP($M209,ACTIVIDADES!$B$9:$T$494,36,0),"")</f>
        <v/>
      </c>
      <c r="BS209" s="55" t="str">
        <f>+IFERROR(VLOOKUP($M209,ACTIVIDADES!$B$9:$T$494,37,0),"")</f>
        <v/>
      </c>
      <c r="BT209" s="58"/>
      <c r="BU209" s="58"/>
      <c r="BV209" s="59"/>
      <c r="BW209" s="59" t="s">
        <v>580</v>
      </c>
      <c r="BX209" s="60" t="s">
        <v>3635</v>
      </c>
      <c r="BY209" s="61" t="s">
        <v>593</v>
      </c>
      <c r="BZ209" s="62"/>
      <c r="CA209" s="9"/>
      <c r="CB209" s="9"/>
      <c r="CC209" s="9"/>
      <c r="CD209" s="9"/>
      <c r="CE209" s="9"/>
      <c r="CF209" s="9"/>
      <c r="CG209" s="9"/>
      <c r="CH209" s="9"/>
      <c r="CI209" s="9"/>
      <c r="CJ209" s="9"/>
      <c r="CK209" s="9"/>
      <c r="CL209" s="9"/>
      <c r="CM209" s="9"/>
      <c r="CN209" s="9"/>
      <c r="CO209" s="9"/>
      <c r="CP209" s="9"/>
      <c r="CQ209" s="9"/>
    </row>
    <row r="210" spans="1:95" customFormat="1" ht="93" customHeight="1" x14ac:dyDescent="0.35">
      <c r="A210" s="40">
        <f t="shared" si="11"/>
        <v>202</v>
      </c>
      <c r="B210" s="40" t="s">
        <v>521</v>
      </c>
      <c r="C210" s="40">
        <v>2023</v>
      </c>
      <c r="D210" s="40" t="s">
        <v>3734</v>
      </c>
      <c r="E210" s="323"/>
      <c r="F210" s="40" t="s">
        <v>946</v>
      </c>
      <c r="G210" s="40" t="s">
        <v>10</v>
      </c>
      <c r="H210" s="42" t="s">
        <v>4765</v>
      </c>
      <c r="I210" s="42"/>
      <c r="J210" s="40" t="s">
        <v>5082</v>
      </c>
      <c r="K210" s="40" t="s">
        <v>5347</v>
      </c>
      <c r="L210" s="44" t="s">
        <v>1153</v>
      </c>
      <c r="M210" s="45" t="s">
        <v>2302</v>
      </c>
      <c r="N210" s="45" t="s">
        <v>5506</v>
      </c>
      <c r="O210" s="45" t="s">
        <v>2304</v>
      </c>
      <c r="P210" s="45">
        <v>1</v>
      </c>
      <c r="Q210" s="47">
        <v>46113</v>
      </c>
      <c r="R210" s="47">
        <v>46203</v>
      </c>
      <c r="S210" s="48">
        <f t="shared" si="13"/>
        <v>13.350000000000001</v>
      </c>
      <c r="T210" s="45" t="s">
        <v>592</v>
      </c>
      <c r="U210" s="45"/>
      <c r="V210" s="49">
        <f>+IFERROR(VLOOKUP($M210,ACTIVIDADES!$B$9:$Q$494,10,0),"")</f>
        <v>1</v>
      </c>
      <c r="W210" s="61" t="str">
        <f>+IFERROR(VLOOKUP($M210,ACTIVIDADES!$B$9:$Q$494,11,0)," ")</f>
        <v>Como evidencia dejamos donde se socializo el procedimiento de los cruces de información  entre las areas y el proceso de Gestión Financiera para las cuentas del pasivo.</v>
      </c>
      <c r="X210" s="51" t="str">
        <f>+IFERROR(VLOOKUP($M210,ACTIVIDADES!$B$9:$Q$494,12,0),"")</f>
        <v>https://dnbcgovco-my.sharepoint.com/:f:/g/personal/planeacion_dnbc_gov_co/IgAKPZEalRp3T7O44VwZjBLlARF86VpmllJA36VR9-2qDG8?e=W6XaGX</v>
      </c>
      <c r="Y210" s="52">
        <f>+IFERROR(VLOOKUP($M210,ACTIVIDADES!$B$9:$Q$494,13,0),"")</f>
        <v>46153</v>
      </c>
      <c r="Z210" s="49" t="str">
        <f>+IFERROR(VLOOKUP($M210,ACTIVIDADES!$B$9:$Q$494,14,0),"")</f>
        <v>Se incluye grabación de socialización de políticas contables</v>
      </c>
      <c r="AA210" s="49">
        <f>+IFERROR(VLOOKUP($M210,ACTIVIDADES!$B$9:$Q$494,15,0),"")</f>
        <v>1</v>
      </c>
      <c r="AB210" s="54" t="str">
        <f>+IFERROR(VLOOKUP($M210,ACTIVIDADES!$B$9:$Q$494,16,0),"")</f>
        <v>CUMPLIDO</v>
      </c>
      <c r="AC210" s="144">
        <v>46171</v>
      </c>
      <c r="AD210" s="30">
        <v>1</v>
      </c>
      <c r="AE210" s="30" t="s">
        <v>5792</v>
      </c>
      <c r="AF210" s="29" t="s">
        <v>579</v>
      </c>
      <c r="AG210" s="29" t="s">
        <v>3737</v>
      </c>
      <c r="AH210" s="29" t="s">
        <v>593</v>
      </c>
      <c r="AI210" s="29" t="s">
        <v>3752</v>
      </c>
      <c r="AJ210" s="55">
        <f>+IFERROR(VLOOKUP($M210,ACTIVIDADES!$B$9:$T$494,17,0),"")</f>
        <v>1</v>
      </c>
      <c r="AK210" s="80" t="str">
        <f>+IFERROR(VLOOKUP($M210,ACTIVIDADES!$B$9:$T$494,18,0),"")</f>
        <v>Como evidencia dejamos donde se socializo el procedimiento de los cruces de información  entre las areas y el proceso de Gestión Financiera para las cuentas del pasivo.</v>
      </c>
      <c r="AL210" s="80" t="str">
        <f>+IFERROR(VLOOKUP($M210,ACTIVIDADES!$B$9:$T$494,19,0),"")</f>
        <v>https://dnbcgovco-my.sharepoint.com/:f:/g/personal/planeacion_dnbc_gov_co/IgDlTTkE6gPMRZjTETbxch7dATaSM_TE5-agvqb3k7QgaDY?e=0V1Jx7</v>
      </c>
      <c r="AM210" s="55" t="str">
        <f>+IFERROR(VLOOKUP($M210,ACTIVIDADES!$B$9:$X$495,20,0),0)</f>
        <v>11/07/206</v>
      </c>
      <c r="AN210" s="55" t="str">
        <f>+IFERROR(VLOOKUP($M210,ACTIVIDADES!$B$9:$X$495,21,0),0)</f>
        <v>Actividad reportada con cumplimiento en el primer trimestre 2026</v>
      </c>
      <c r="AO210" s="55">
        <f>+IFERROR(VLOOKUP($M210,ACTIVIDADES!$B$9:$X$495,22,0),0)</f>
        <v>1</v>
      </c>
      <c r="AP210" s="150" t="str">
        <f>+IFERROR(VLOOKUP($M210,ACTIVIDADES!$B$9:$X$495,23,0),0)</f>
        <v>CUMPLIDO</v>
      </c>
      <c r="AQ210" s="129">
        <v>46245</v>
      </c>
      <c r="AR210" s="172">
        <v>1</v>
      </c>
      <c r="AS210" s="131" t="s">
        <v>3926</v>
      </c>
      <c r="AT210" s="29" t="s">
        <v>579</v>
      </c>
      <c r="AU210" s="57" t="s">
        <v>3639</v>
      </c>
      <c r="AV210" s="193" t="s">
        <v>3639</v>
      </c>
      <c r="AW210" s="193" t="s">
        <v>3639</v>
      </c>
      <c r="AX210" s="193" t="s">
        <v>3739</v>
      </c>
      <c r="AY210" s="176" t="str">
        <f t="shared" si="14"/>
        <v>CUMPLIDAS</v>
      </c>
      <c r="AZ210" s="55" t="str">
        <f>+IFERROR(VLOOKUP($M210,ACTIVIDADES!$B$9:$T$494,25,0),"")</f>
        <v/>
      </c>
      <c r="BA210" s="55" t="str">
        <f>+IFERROR(VLOOKUP($M210,ACTIVIDADES!$B$9:$T$494,26,0),"")</f>
        <v/>
      </c>
      <c r="BB210" s="55" t="str">
        <f>+IFERROR(VLOOKUP($M210,ACTIVIDADES!$B$9:$T$494,27,0),"")</f>
        <v/>
      </c>
      <c r="BC210" s="55" t="str">
        <f>+IFERROR(VLOOKUP($M210,ACTIVIDADES!$B$9:$T$494,28,0),"")</f>
        <v/>
      </c>
      <c r="BD210" s="55" t="str">
        <f>+IFERROR(VLOOKUP($M210,ACTIVIDADES!$B$9:$T$494,29,0),"")</f>
        <v/>
      </c>
      <c r="BE210" s="55" t="str">
        <f>+IFERROR(VLOOKUP($M210,ACTIVIDADES!$B$9:$T$494,30,0),"")</f>
        <v/>
      </c>
      <c r="BF210" s="58"/>
      <c r="BG210" s="58"/>
      <c r="BH210" s="59"/>
      <c r="BI210" s="59" t="s">
        <v>580</v>
      </c>
      <c r="BJ210" s="60" t="s">
        <v>3635</v>
      </c>
      <c r="BK210" s="61" t="s">
        <v>593</v>
      </c>
      <c r="BL210" s="62"/>
      <c r="BM210" s="55" t="str">
        <f>+IFERROR(VLOOKUP($M210,ACTIVIDADES!$B$9:$T$494,31,0),"")</f>
        <v/>
      </c>
      <c r="BN210" s="55" t="str">
        <f>+IFERROR(VLOOKUP($M210,ACTIVIDADES!$B$9:$T$494,32,0),"")</f>
        <v/>
      </c>
      <c r="BO210" s="55" t="str">
        <f>+IFERROR(VLOOKUP($M210,ACTIVIDADES!$B$9:$T$494,33,0),"")</f>
        <v/>
      </c>
      <c r="BP210" s="55" t="str">
        <f>+IFERROR(VLOOKUP($M210,ACTIVIDADES!$B$9:$T$494,34,0),"")</f>
        <v/>
      </c>
      <c r="BQ210" s="55" t="str">
        <f>+IFERROR(VLOOKUP($M210,ACTIVIDADES!$B$9:$T$494,35,0),"")</f>
        <v/>
      </c>
      <c r="BR210" s="55" t="str">
        <f>+IFERROR(VLOOKUP($M210,ACTIVIDADES!$B$9:$T$494,36,0),"")</f>
        <v/>
      </c>
      <c r="BS210" s="55" t="str">
        <f>+IFERROR(VLOOKUP($M210,ACTIVIDADES!$B$9:$T$494,37,0),"")</f>
        <v/>
      </c>
      <c r="BT210" s="58"/>
      <c r="BU210" s="58"/>
      <c r="BV210" s="59"/>
      <c r="BW210" s="59" t="s">
        <v>580</v>
      </c>
      <c r="BX210" s="60" t="s">
        <v>3635</v>
      </c>
      <c r="BY210" s="61" t="s">
        <v>593</v>
      </c>
      <c r="BZ210" s="62"/>
      <c r="CA210" s="9"/>
      <c r="CB210" s="9"/>
      <c r="CC210" s="9"/>
      <c r="CD210" s="9"/>
      <c r="CE210" s="9"/>
      <c r="CF210" s="9"/>
      <c r="CG210" s="9"/>
      <c r="CH210" s="9"/>
      <c r="CI210" s="9"/>
      <c r="CJ210" s="9"/>
      <c r="CK210" s="9"/>
      <c r="CL210" s="9"/>
      <c r="CM210" s="9"/>
      <c r="CN210" s="9"/>
      <c r="CO210" s="9"/>
      <c r="CP210" s="9"/>
      <c r="CQ210" s="9"/>
    </row>
    <row r="211" spans="1:95" customFormat="1" ht="93" customHeight="1" x14ac:dyDescent="0.35">
      <c r="A211" s="40">
        <f t="shared" si="11"/>
        <v>203</v>
      </c>
      <c r="B211" s="40" t="s">
        <v>521</v>
      </c>
      <c r="C211" s="40">
        <v>2023</v>
      </c>
      <c r="D211" s="40" t="s">
        <v>3734</v>
      </c>
      <c r="E211" s="323"/>
      <c r="F211" s="40" t="s">
        <v>946</v>
      </c>
      <c r="G211" s="40" t="s">
        <v>10</v>
      </c>
      <c r="H211" s="42" t="s">
        <v>4765</v>
      </c>
      <c r="I211" s="42"/>
      <c r="J211" s="43" t="s">
        <v>5083</v>
      </c>
      <c r="K211" s="43" t="s">
        <v>5348</v>
      </c>
      <c r="L211" s="44" t="s">
        <v>1153</v>
      </c>
      <c r="M211" s="45" t="s">
        <v>2936</v>
      </c>
      <c r="N211" s="46" t="s">
        <v>2937</v>
      </c>
      <c r="O211" s="45" t="s">
        <v>1264</v>
      </c>
      <c r="P211" s="45">
        <v>4</v>
      </c>
      <c r="Q211" s="47">
        <v>46023</v>
      </c>
      <c r="R211" s="47">
        <v>46387</v>
      </c>
      <c r="S211" s="48">
        <f t="shared" si="13"/>
        <v>54</v>
      </c>
      <c r="T211" s="45" t="s">
        <v>609</v>
      </c>
      <c r="U211" s="45"/>
      <c r="V211" s="49">
        <f>+IFERROR(VLOOKUP($M211,ACTIVIDADES!$B$9:$Q$494,10,0),"")</f>
        <v>0.25</v>
      </c>
      <c r="W211" s="50" t="str">
        <f>+IFERROR(VLOOKUP($M211,ACTIVIDADES!$B$9:$Q$494,11,0)," ")</f>
        <v xml:space="preserve">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
</v>
      </c>
      <c r="X211" s="61" t="str">
        <f>+IFERROR(VLOOKUP($M211,ACTIVIDADES!$B$9:$Q$494,12,0),"")</f>
        <v>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v>
      </c>
      <c r="Y211" s="52">
        <f>+IFERROR(VLOOKUP($M211,ACTIVIDADES!$B$9:$Q$494,13,0),"")</f>
        <v>46153</v>
      </c>
      <c r="Z211" s="53" t="str">
        <f>+IFERROR(VLOOKUP($M211,ACTIVIDADES!$B$9:$Q$494,14,0),"")</f>
        <v>Se incluye información de capacitación realizada durante el primer trimestre de la vigencia</v>
      </c>
      <c r="AA211" s="49">
        <f>+IFERROR(VLOOKUP($M211,ACTIVIDADES!$B$9:$Q$494,15,0),"")</f>
        <v>0.25</v>
      </c>
      <c r="AB211" s="54" t="str">
        <f>+IFERROR(VLOOKUP($M211,ACTIVIDADES!$B$9:$Q$494,16,0),"")</f>
        <v>EJECUCIÓN</v>
      </c>
      <c r="AC211" s="144">
        <v>46157</v>
      </c>
      <c r="AD211" s="29">
        <v>0</v>
      </c>
      <c r="AE211" s="29" t="s">
        <v>3741</v>
      </c>
      <c r="AF211" s="28" t="s">
        <v>580</v>
      </c>
      <c r="AG211" s="29" t="s">
        <v>3737</v>
      </c>
      <c r="AH211" s="29" t="s">
        <v>3737</v>
      </c>
      <c r="AI211" s="29" t="s">
        <v>3737</v>
      </c>
      <c r="AJ211" s="55">
        <f>+IFERROR(VLOOKUP($M211,ACTIVIDADES!$B$9:$T$494,17,0),"")</f>
        <v>0.25</v>
      </c>
      <c r="AK211" s="80" t="str">
        <f>+IFERROR(VLOOKUP($M211,ACTIVIDADES!$B$9:$T$494,18,0),"")</f>
        <v xml:space="preserve">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
</v>
      </c>
      <c r="AL211" s="80" t="str">
        <f>+IFERROR(VLOOKUP($M211,ACTIVIDADES!$B$9:$T$494,19,0),"")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211" s="55" t="str">
        <f>+IFERROR(VLOOKUP($M211,ACTIVIDADES!$B$9:$X$495,20,0),0)</f>
        <v>11/07/206</v>
      </c>
      <c r="AN211" s="55" t="str">
        <f>+IFERROR(VLOOKUP($M211,ACTIVIDADES!$B$9:$X$495,21,0),0)</f>
        <v xml:space="preserve">Se incluye capacitación del segundo trimestre. </v>
      </c>
      <c r="AO211" s="55">
        <f>+IFERROR(VLOOKUP($M211,ACTIVIDADES!$B$9:$X$495,22,0),0)</f>
        <v>0.5</v>
      </c>
      <c r="AP211" s="145" t="str">
        <f>+IFERROR(VLOOKUP($M211,ACTIVIDADES!$B$9:$X$495,23,0),0)</f>
        <v>EN EJECUCIÓN</v>
      </c>
      <c r="AQ211" s="88">
        <v>46230</v>
      </c>
      <c r="AR211" s="55">
        <v>0.5</v>
      </c>
      <c r="AS211" s="57" t="s">
        <v>3865</v>
      </c>
      <c r="AT211" s="29" t="s">
        <v>4</v>
      </c>
      <c r="AU211" s="57" t="s">
        <v>3639</v>
      </c>
      <c r="AV211" s="193" t="s">
        <v>3639</v>
      </c>
      <c r="AW211" s="193" t="s">
        <v>3639</v>
      </c>
      <c r="AX211" s="57" t="s">
        <v>3739</v>
      </c>
      <c r="AY211" s="176" t="str">
        <f t="shared" si="14"/>
        <v>EN EJECUCIÓN</v>
      </c>
      <c r="AZ211" s="55" t="str">
        <f>+IFERROR(VLOOKUP($M211,ACTIVIDADES!$B$9:$T$494,25,0),"")</f>
        <v/>
      </c>
      <c r="BA211" s="55" t="str">
        <f>+IFERROR(VLOOKUP($M211,ACTIVIDADES!$B$9:$T$494,26,0),"")</f>
        <v/>
      </c>
      <c r="BB211" s="55" t="str">
        <f>+IFERROR(VLOOKUP($M211,ACTIVIDADES!$B$9:$T$494,27,0),"")</f>
        <v/>
      </c>
      <c r="BC211" s="55" t="str">
        <f>+IFERROR(VLOOKUP($M211,ACTIVIDADES!$B$9:$T$494,28,0),"")</f>
        <v/>
      </c>
      <c r="BD211" s="55" t="str">
        <f>+IFERROR(VLOOKUP($M211,ACTIVIDADES!$B$9:$T$494,29,0),"")</f>
        <v/>
      </c>
      <c r="BE211" s="55" t="str">
        <f>+IFERROR(VLOOKUP($M211,ACTIVIDADES!$B$9:$T$494,30,0),"")</f>
        <v/>
      </c>
      <c r="BF211" s="58"/>
      <c r="BG211" s="58"/>
      <c r="BH211" s="59"/>
      <c r="BI211" s="59" t="s">
        <v>580</v>
      </c>
      <c r="BJ211" s="60" t="s">
        <v>3635</v>
      </c>
      <c r="BK211" s="61" t="s">
        <v>593</v>
      </c>
      <c r="BL211" s="62"/>
      <c r="BM211" s="55" t="str">
        <f>+IFERROR(VLOOKUP($M211,ACTIVIDADES!$B$9:$T$494,31,0),"")</f>
        <v/>
      </c>
      <c r="BN211" s="55" t="str">
        <f>+IFERROR(VLOOKUP($M211,ACTIVIDADES!$B$9:$T$494,32,0),"")</f>
        <v/>
      </c>
      <c r="BO211" s="55" t="str">
        <f>+IFERROR(VLOOKUP($M211,ACTIVIDADES!$B$9:$T$494,33,0),"")</f>
        <v/>
      </c>
      <c r="BP211" s="55" t="str">
        <f>+IFERROR(VLOOKUP($M211,ACTIVIDADES!$B$9:$T$494,34,0),"")</f>
        <v/>
      </c>
      <c r="BQ211" s="55" t="str">
        <f>+IFERROR(VLOOKUP($M211,ACTIVIDADES!$B$9:$T$494,35,0),"")</f>
        <v/>
      </c>
      <c r="BR211" s="55" t="str">
        <f>+IFERROR(VLOOKUP($M211,ACTIVIDADES!$B$9:$T$494,36,0),"")</f>
        <v/>
      </c>
      <c r="BS211" s="55" t="str">
        <f>+IFERROR(VLOOKUP($M211,ACTIVIDADES!$B$9:$T$494,37,0),"")</f>
        <v/>
      </c>
      <c r="BT211" s="58"/>
      <c r="BU211" s="58"/>
      <c r="BV211" s="59"/>
      <c r="BW211" s="59" t="s">
        <v>580</v>
      </c>
      <c r="BX211" s="60" t="s">
        <v>3635</v>
      </c>
      <c r="BY211" s="61" t="s">
        <v>593</v>
      </c>
      <c r="BZ211" s="62"/>
      <c r="CA211" s="7"/>
      <c r="CB211" s="7"/>
      <c r="CC211" s="7"/>
      <c r="CD211" s="7"/>
      <c r="CE211" s="7"/>
      <c r="CF211" s="7"/>
      <c r="CG211" s="7"/>
      <c r="CH211" s="7"/>
      <c r="CI211" s="7"/>
      <c r="CJ211" s="7"/>
      <c r="CK211" s="7"/>
      <c r="CL211" s="7"/>
      <c r="CM211" s="7"/>
      <c r="CN211" s="7"/>
      <c r="CO211" s="7"/>
      <c r="CP211" s="7"/>
      <c r="CQ211" s="7"/>
    </row>
    <row r="212" spans="1:95" customFormat="1" ht="93" customHeight="1" x14ac:dyDescent="0.35">
      <c r="A212" s="40">
        <f t="shared" si="11"/>
        <v>204</v>
      </c>
      <c r="B212" s="40" t="s">
        <v>521</v>
      </c>
      <c r="C212" s="40">
        <v>2023</v>
      </c>
      <c r="D212" s="40" t="s">
        <v>3734</v>
      </c>
      <c r="E212" s="323"/>
      <c r="F212" s="40" t="s">
        <v>946</v>
      </c>
      <c r="G212" s="40" t="s">
        <v>10</v>
      </c>
      <c r="H212" s="41" t="s">
        <v>4765</v>
      </c>
      <c r="I212" s="42"/>
      <c r="J212" s="43" t="s">
        <v>5083</v>
      </c>
      <c r="K212" s="43" t="s">
        <v>5349</v>
      </c>
      <c r="L212" s="44" t="s">
        <v>1153</v>
      </c>
      <c r="M212" s="45" t="s">
        <v>2563</v>
      </c>
      <c r="N212" s="46" t="s">
        <v>2564</v>
      </c>
      <c r="O212" s="45" t="s">
        <v>2565</v>
      </c>
      <c r="P212" s="45">
        <v>1</v>
      </c>
      <c r="Q212" s="47">
        <v>46082</v>
      </c>
      <c r="R212" s="47">
        <v>46387</v>
      </c>
      <c r="S212" s="48">
        <f t="shared" si="13"/>
        <v>45</v>
      </c>
      <c r="T212" s="45" t="s">
        <v>666</v>
      </c>
      <c r="U212" s="45" t="s">
        <v>2566</v>
      </c>
      <c r="V212" s="49">
        <f>+IFERROR(VLOOKUP($M212,ACTIVIDADES!$B$9:$Q$494,10,0),"")</f>
        <v>1</v>
      </c>
      <c r="W212" s="50" t="str">
        <f>+IFERROR(VLOOKUP($M212,ACTIVIDADES!$B$9:$Q$494,11,0)," ")</f>
        <v>Se esta manejando una prueba piloto SIIF NACIÓN</v>
      </c>
      <c r="X212" s="51" t="str">
        <f>+IFERROR(VLOOKUP($M212,ACTIVIDADES!$B$9:$Q$494,12,0),"")</f>
        <v>https://dnbcgovco-my.sharepoint.com/:f:/g/personal/planeacion_dnbc_gov_co/IgCKsvM4H_KTR6xnllTYAW4KAYnPCAelO_DLpgStTfwUj-M?e=KcFs8q</v>
      </c>
      <c r="Y212" s="52">
        <f>+IFERROR(VLOOKUP($M212,ACTIVIDADES!$B$9:$Q$494,13,0),"")</f>
        <v>46153</v>
      </c>
      <c r="Z212" s="53" t="str">
        <f>+IFERROR(VLOOKUP($M212,ACTIVIDADES!$B$9:$Q$494,14,0),"")</f>
        <v>Se evidencia respuesta de MinHacienda para uso piloto de sistema Siif Nación - Modulo Recursos Fisicos</v>
      </c>
      <c r="AA212" s="49">
        <f>+IFERROR(VLOOKUP($M212,ACTIVIDADES!$B$9:$Q$494,15,0),"")</f>
        <v>0.1</v>
      </c>
      <c r="AB212" s="54" t="str">
        <f>+IFERROR(VLOOKUP($M212,ACTIVIDADES!$B$9:$Q$494,16,0),"")</f>
        <v>EJECUCIÓN</v>
      </c>
      <c r="AC212" s="144">
        <v>46171</v>
      </c>
      <c r="AD212" s="29">
        <v>0.1</v>
      </c>
      <c r="AE212" s="29" t="s">
        <v>3927</v>
      </c>
      <c r="AF212" s="29" t="s">
        <v>4</v>
      </c>
      <c r="AG212" s="29" t="s">
        <v>3737</v>
      </c>
      <c r="AH212" s="29" t="s">
        <v>3737</v>
      </c>
      <c r="AI212" s="29" t="s">
        <v>3737</v>
      </c>
      <c r="AJ212" s="55">
        <f>+IFERROR(VLOOKUP($M212,ACTIVIDADES!$B$9:$T$494,17,0),"")</f>
        <v>1</v>
      </c>
      <c r="AK212" s="80" t="str">
        <f>+IFERROR(VLOOKUP($M212,ACTIVIDADES!$B$9:$T$494,18,0),"")</f>
        <v xml:space="preserve">Se muestra proceso que se esta llevando para el manejo de la prueba piloto SIIF NACIÓN </v>
      </c>
      <c r="AL212" s="80" t="str">
        <f>+IFERROR(VLOOKUP($M212,ACTIVIDADES!$B$9:$T$494,19,0),"")</f>
        <v>https://dnbcgovco-my.sharepoint.com/:f:/g/personal/planeacion_dnbc_gov_co/IgD3RyDi0X_yRo0wLAd4u0hIAegznAHHnleG17rsX0XqwHY?e=c4mIfd</v>
      </c>
      <c r="AM212" s="55" t="str">
        <f>+IFERROR(VLOOKUP($M212,ACTIVIDADES!$B$9:$X$495,20,0),0)</f>
        <v>11/07/206</v>
      </c>
      <c r="AN212" s="55" t="str">
        <f>+IFERROR(VLOOKUP($M212,ACTIVIDADES!$B$9:$X$495,21,0),0)</f>
        <v>Se remite información sobre las gestiones adelantadas para la implementación del modulo siif nacion</v>
      </c>
      <c r="AO212" s="55">
        <f>+IFERROR(VLOOKUP($M212,ACTIVIDADES!$B$9:$X$495,22,0),0)</f>
        <v>0.3</v>
      </c>
      <c r="AP212" s="145" t="str">
        <f>+IFERROR(VLOOKUP($M212,ACTIVIDADES!$B$9:$X$495,23,0),0)</f>
        <v>EN EJECUCIÓN</v>
      </c>
      <c r="AQ212" s="129">
        <v>46245</v>
      </c>
      <c r="AR212" s="172">
        <v>0.3</v>
      </c>
      <c r="AS212" s="72" t="s">
        <v>3928</v>
      </c>
      <c r="AT212" s="29" t="s">
        <v>4</v>
      </c>
      <c r="AU212" s="57" t="s">
        <v>3639</v>
      </c>
      <c r="AV212" s="193" t="s">
        <v>3639</v>
      </c>
      <c r="AW212" s="193" t="s">
        <v>3639</v>
      </c>
      <c r="AX212" s="57" t="s">
        <v>3739</v>
      </c>
      <c r="AY212" s="176" t="str">
        <f t="shared" si="14"/>
        <v>EN EJECUCIÓN</v>
      </c>
      <c r="AZ212" s="55" t="str">
        <f>+IFERROR(VLOOKUP($M212,ACTIVIDADES!$B$9:$T$494,25,0),"")</f>
        <v/>
      </c>
      <c r="BA212" s="55" t="str">
        <f>+IFERROR(VLOOKUP($M212,ACTIVIDADES!$B$9:$T$494,26,0),"")</f>
        <v/>
      </c>
      <c r="BB212" s="55" t="str">
        <f>+IFERROR(VLOOKUP($M212,ACTIVIDADES!$B$9:$T$494,27,0),"")</f>
        <v/>
      </c>
      <c r="BC212" s="55" t="str">
        <f>+IFERROR(VLOOKUP($M212,ACTIVIDADES!$B$9:$T$494,28,0),"")</f>
        <v/>
      </c>
      <c r="BD212" s="55" t="str">
        <f>+IFERROR(VLOOKUP($M212,ACTIVIDADES!$B$9:$T$494,29,0),"")</f>
        <v/>
      </c>
      <c r="BE212" s="55" t="str">
        <f>+IFERROR(VLOOKUP($M212,ACTIVIDADES!$B$9:$T$494,30,0),"")</f>
        <v/>
      </c>
      <c r="BF212" s="58"/>
      <c r="BG212" s="58"/>
      <c r="BH212" s="59"/>
      <c r="BI212" s="59" t="s">
        <v>580</v>
      </c>
      <c r="BJ212" s="60" t="s">
        <v>3635</v>
      </c>
      <c r="BK212" s="61" t="s">
        <v>593</v>
      </c>
      <c r="BL212" s="62"/>
      <c r="BM212" s="55" t="str">
        <f>+IFERROR(VLOOKUP($M212,ACTIVIDADES!$B$9:$T$494,31,0),"")</f>
        <v/>
      </c>
      <c r="BN212" s="55" t="str">
        <f>+IFERROR(VLOOKUP($M212,ACTIVIDADES!$B$9:$T$494,32,0),"")</f>
        <v/>
      </c>
      <c r="BO212" s="55" t="str">
        <f>+IFERROR(VLOOKUP($M212,ACTIVIDADES!$B$9:$T$494,33,0),"")</f>
        <v/>
      </c>
      <c r="BP212" s="55" t="str">
        <f>+IFERROR(VLOOKUP($M212,ACTIVIDADES!$B$9:$T$494,34,0),"")</f>
        <v/>
      </c>
      <c r="BQ212" s="55" t="str">
        <f>+IFERROR(VLOOKUP($M212,ACTIVIDADES!$B$9:$T$494,35,0),"")</f>
        <v/>
      </c>
      <c r="BR212" s="55" t="str">
        <f>+IFERROR(VLOOKUP($M212,ACTIVIDADES!$B$9:$T$494,36,0),"")</f>
        <v/>
      </c>
      <c r="BS212" s="55" t="str">
        <f>+IFERROR(VLOOKUP($M212,ACTIVIDADES!$B$9:$T$494,37,0),"")</f>
        <v/>
      </c>
      <c r="BT212" s="58"/>
      <c r="BU212" s="58"/>
      <c r="BV212" s="59"/>
      <c r="BW212" s="59" t="s">
        <v>580</v>
      </c>
      <c r="BX212" s="60" t="s">
        <v>3635</v>
      </c>
      <c r="BY212" s="61" t="s">
        <v>593</v>
      </c>
      <c r="BZ212" s="62"/>
      <c r="CA212" s="7"/>
      <c r="CB212" s="7"/>
      <c r="CC212" s="7"/>
      <c r="CD212" s="7"/>
      <c r="CE212" s="7"/>
      <c r="CF212" s="7"/>
      <c r="CG212" s="7"/>
      <c r="CH212" s="7"/>
      <c r="CI212" s="7"/>
      <c r="CJ212" s="7"/>
      <c r="CK212" s="7"/>
      <c r="CL212" s="7"/>
      <c r="CM212" s="7"/>
      <c r="CN212" s="7"/>
      <c r="CO212" s="7"/>
      <c r="CP212" s="7"/>
      <c r="CQ212" s="7"/>
    </row>
    <row r="213" spans="1:95" customFormat="1" ht="93" customHeight="1" x14ac:dyDescent="0.35">
      <c r="A213" s="40">
        <f t="shared" si="11"/>
        <v>205</v>
      </c>
      <c r="B213" s="40" t="s">
        <v>521</v>
      </c>
      <c r="C213" s="40">
        <v>2023</v>
      </c>
      <c r="D213" s="40" t="s">
        <v>3734</v>
      </c>
      <c r="E213" s="323"/>
      <c r="F213" s="40" t="s">
        <v>946</v>
      </c>
      <c r="G213" s="40" t="s">
        <v>10</v>
      </c>
      <c r="H213" s="41" t="s">
        <v>4765</v>
      </c>
      <c r="I213" s="42"/>
      <c r="J213" s="43" t="s">
        <v>5083</v>
      </c>
      <c r="K213" s="43" t="s">
        <v>5349</v>
      </c>
      <c r="L213" s="44" t="s">
        <v>1153</v>
      </c>
      <c r="M213" s="45" t="s">
        <v>2609</v>
      </c>
      <c r="N213" s="46" t="s">
        <v>2610</v>
      </c>
      <c r="O213" s="45" t="s">
        <v>2611</v>
      </c>
      <c r="P213" s="45">
        <v>1</v>
      </c>
      <c r="Q213" s="47">
        <v>46143</v>
      </c>
      <c r="R213" s="47">
        <v>46295</v>
      </c>
      <c r="S213" s="48">
        <f t="shared" si="13"/>
        <v>22.349999999999998</v>
      </c>
      <c r="T213" s="45" t="s">
        <v>589</v>
      </c>
      <c r="U213" s="45"/>
      <c r="V213" s="49">
        <f>+IFERROR(VLOOKUP($M213,ACTIVIDADES!$B$9:$Q$494,10,0),"")</f>
        <v>0</v>
      </c>
      <c r="W213" s="50" t="str">
        <f>+IFERROR(VLOOKUP($M213,ACTIVIDADES!$B$9:$Q$494,11,0)," ")</f>
        <v>Proceso de actualización</v>
      </c>
      <c r="X213" s="51" t="str">
        <f>+IFERROR(VLOOKUP($M213,ACTIVIDADES!$B$9:$Q$494,12,0),"")</f>
        <v>https://dnbcgovco-my.sharepoint.com/:f:/g/personal/planeacion_dnbc_gov_co/IgDm4DHyXDA5Q5WGTU7tDkFLAc2M2mTSoezfwLKe_RnYYZ0?e=uJfhoo</v>
      </c>
      <c r="Y213" s="52">
        <f>+IFERROR(VLOOKUP($M213,ACTIVIDADES!$B$9:$Q$494,13,0),"")</f>
        <v>46153</v>
      </c>
      <c r="Z213" s="53" t="str">
        <f>+IFERROR(VLOOKUP($M213,ACTIVIDADES!$B$9:$Q$494,14,0),"")</f>
        <v>No se evidencia avance para el periodo</v>
      </c>
      <c r="AA213" s="49">
        <f>+IFERROR(VLOOKUP($M213,ACTIVIDADES!$B$9:$Q$494,15,0),"")</f>
        <v>0</v>
      </c>
      <c r="AB213" s="54" t="str">
        <f>+IFERROR(VLOOKUP($M213,ACTIVIDADES!$B$9:$Q$494,16,0),"")</f>
        <v>EJECUCIÓN</v>
      </c>
      <c r="AC213" s="144">
        <v>46171</v>
      </c>
      <c r="AD213" s="29">
        <v>0</v>
      </c>
      <c r="AE213" s="29" t="s">
        <v>3741</v>
      </c>
      <c r="AF213" s="28" t="s">
        <v>580</v>
      </c>
      <c r="AG213" s="29" t="s">
        <v>3737</v>
      </c>
      <c r="AH213" s="29" t="s">
        <v>3737</v>
      </c>
      <c r="AI213" s="29" t="s">
        <v>3737</v>
      </c>
      <c r="AJ213" s="55">
        <f>+IFERROR(VLOOKUP($M213,ACTIVIDADES!$B$9:$T$494,17,0),"")</f>
        <v>1</v>
      </c>
      <c r="AK213" s="80" t="str">
        <f>+IFERROR(VLOOKUP($M213,ACTIVIDADES!$B$9:$T$494,18,0),"")</f>
        <v>Ya se realizó la actualización del procedimiento de Gestión de Bienes</v>
      </c>
      <c r="AL213" s="80" t="str">
        <f>+IFERROR(VLOOKUP($M213,ACTIVIDADES!$B$9:$T$494,19,0),"")</f>
        <v>https://dnbcgovco-my.sharepoint.com/:f:/g/personal/planeacion_dnbc_gov_co/IgCaL3Okdj61R7b6VgL2_FeRAawkcJXFNhAjxCv_oVRi-uk?e=fTA1fT</v>
      </c>
      <c r="AM213" s="55">
        <f>+IFERROR(VLOOKUP($M213,ACTIVIDADES!$B$9:$X$495,20,0),0)</f>
        <v>46214</v>
      </c>
      <c r="AN213" s="55" t="str">
        <f>+IFERROR(VLOOKUP($M213,ACTIVIDADES!$B$9:$X$495,21,0),0)</f>
        <v>Se presenta procedimiento actualizado al 30 de junio de 2026 con su respectiva socializaicón vía correo electrónico</v>
      </c>
      <c r="AO213" s="55">
        <f>+IFERROR(VLOOKUP($M213,ACTIVIDADES!$B$9:$X$495,22,0),0)</f>
        <v>1</v>
      </c>
      <c r="AP213" s="150" t="str">
        <f>+IFERROR(VLOOKUP($M213,ACTIVIDADES!$B$9:$X$495,23,0),0)</f>
        <v>CUMPLIDO</v>
      </c>
      <c r="AQ213" s="129">
        <v>46245</v>
      </c>
      <c r="AR213" s="172">
        <v>1</v>
      </c>
      <c r="AS213" s="72" t="s">
        <v>5824</v>
      </c>
      <c r="AT213" s="29" t="s">
        <v>579</v>
      </c>
      <c r="AU213" s="193" t="s">
        <v>3639</v>
      </c>
      <c r="AV213" s="193" t="s">
        <v>3639</v>
      </c>
      <c r="AW213" s="193" t="s">
        <v>3639</v>
      </c>
      <c r="AX213" s="193" t="s">
        <v>3739</v>
      </c>
      <c r="AY213" s="176" t="str">
        <f t="shared" si="14"/>
        <v>CUMPLIDAS</v>
      </c>
      <c r="AZ213" s="55" t="str">
        <f>+IFERROR(VLOOKUP($M213,ACTIVIDADES!$B$9:$T$494,25,0),"")</f>
        <v/>
      </c>
      <c r="BA213" s="55" t="str">
        <f>+IFERROR(VLOOKUP($M213,ACTIVIDADES!$B$9:$T$494,26,0),"")</f>
        <v/>
      </c>
      <c r="BB213" s="55" t="str">
        <f>+IFERROR(VLOOKUP($M213,ACTIVIDADES!$B$9:$T$494,27,0),"")</f>
        <v/>
      </c>
      <c r="BC213" s="55" t="str">
        <f>+IFERROR(VLOOKUP($M213,ACTIVIDADES!$B$9:$T$494,28,0),"")</f>
        <v/>
      </c>
      <c r="BD213" s="55" t="str">
        <f>+IFERROR(VLOOKUP($M213,ACTIVIDADES!$B$9:$T$494,29,0),"")</f>
        <v/>
      </c>
      <c r="BE213" s="55" t="str">
        <f>+IFERROR(VLOOKUP($M213,ACTIVIDADES!$B$9:$T$494,30,0),"")</f>
        <v/>
      </c>
      <c r="BF213" s="58"/>
      <c r="BG213" s="58"/>
      <c r="BH213" s="59"/>
      <c r="BI213" s="59" t="s">
        <v>580</v>
      </c>
      <c r="BJ213" s="60" t="s">
        <v>3635</v>
      </c>
      <c r="BK213" s="61" t="s">
        <v>593</v>
      </c>
      <c r="BL213" s="62"/>
      <c r="BM213" s="55" t="str">
        <f>+IFERROR(VLOOKUP($M213,ACTIVIDADES!$B$9:$T$494,31,0),"")</f>
        <v/>
      </c>
      <c r="BN213" s="55" t="str">
        <f>+IFERROR(VLOOKUP($M213,ACTIVIDADES!$B$9:$T$494,32,0),"")</f>
        <v/>
      </c>
      <c r="BO213" s="55" t="str">
        <f>+IFERROR(VLOOKUP($M213,ACTIVIDADES!$B$9:$T$494,33,0),"")</f>
        <v/>
      </c>
      <c r="BP213" s="55" t="str">
        <f>+IFERROR(VLOOKUP($M213,ACTIVIDADES!$B$9:$T$494,34,0),"")</f>
        <v/>
      </c>
      <c r="BQ213" s="55" t="str">
        <f>+IFERROR(VLOOKUP($M213,ACTIVIDADES!$B$9:$T$494,35,0),"")</f>
        <v/>
      </c>
      <c r="BR213" s="55" t="str">
        <f>+IFERROR(VLOOKUP($M213,ACTIVIDADES!$B$9:$T$494,36,0),"")</f>
        <v/>
      </c>
      <c r="BS213" s="55" t="str">
        <f>+IFERROR(VLOOKUP($M213,ACTIVIDADES!$B$9:$T$494,37,0),"")</f>
        <v/>
      </c>
      <c r="BT213" s="58"/>
      <c r="BU213" s="58"/>
      <c r="BV213" s="59"/>
      <c r="BW213" s="59" t="s">
        <v>580</v>
      </c>
      <c r="BX213" s="60" t="s">
        <v>3635</v>
      </c>
      <c r="BY213" s="61" t="s">
        <v>593</v>
      </c>
      <c r="BZ213" s="62"/>
      <c r="CA213" s="7"/>
      <c r="CB213" s="7"/>
      <c r="CC213" s="7"/>
      <c r="CD213" s="7"/>
      <c r="CE213" s="7"/>
      <c r="CF213" s="7"/>
      <c r="CG213" s="7"/>
      <c r="CH213" s="7"/>
      <c r="CI213" s="7"/>
      <c r="CJ213" s="7"/>
      <c r="CK213" s="7"/>
      <c r="CL213" s="7"/>
      <c r="CM213" s="7"/>
      <c r="CN213" s="7"/>
      <c r="CO213" s="7"/>
      <c r="CP213" s="7"/>
      <c r="CQ213" s="7"/>
    </row>
    <row r="214" spans="1:95" s="8" customFormat="1" ht="93" customHeight="1" x14ac:dyDescent="0.35">
      <c r="A214" s="40">
        <f t="shared" si="11"/>
        <v>206</v>
      </c>
      <c r="B214" s="40" t="s">
        <v>521</v>
      </c>
      <c r="C214" s="40">
        <v>2023</v>
      </c>
      <c r="D214" s="40" t="s">
        <v>3734</v>
      </c>
      <c r="E214" s="323"/>
      <c r="F214" s="40" t="s">
        <v>946</v>
      </c>
      <c r="G214" s="40" t="s">
        <v>10</v>
      </c>
      <c r="H214" s="41" t="s">
        <v>4765</v>
      </c>
      <c r="I214" s="42"/>
      <c r="J214" s="43" t="s">
        <v>5083</v>
      </c>
      <c r="K214" s="43" t="s">
        <v>5349</v>
      </c>
      <c r="L214" s="44" t="s">
        <v>1153</v>
      </c>
      <c r="M214" s="45" t="s">
        <v>2615</v>
      </c>
      <c r="N214" s="46" t="s">
        <v>2616</v>
      </c>
      <c r="O214" s="45" t="s">
        <v>2617</v>
      </c>
      <c r="P214" s="45">
        <v>2</v>
      </c>
      <c r="Q214" s="47">
        <v>46023</v>
      </c>
      <c r="R214" s="47">
        <v>46387</v>
      </c>
      <c r="S214" s="48">
        <f t="shared" si="13"/>
        <v>54</v>
      </c>
      <c r="T214" s="45" t="s">
        <v>589</v>
      </c>
      <c r="U214" s="45"/>
      <c r="V214" s="49">
        <f>+IFERROR(VLOOKUP($M214,ACTIVIDADES!$B$9:$Q$494,10,0),"")</f>
        <v>0</v>
      </c>
      <c r="W214" s="50" t="str">
        <f>+IFERROR(VLOOKUP($M214,ACTIVIDADES!$B$9:$Q$494,11,0)," ")</f>
        <v>Proceso de actualización</v>
      </c>
      <c r="X214" s="51" t="str">
        <f>+IFERROR(VLOOKUP($M214,ACTIVIDADES!$B$9:$Q$494,12,0),"")</f>
        <v>https://dnbcgovco-my.sharepoint.com/:f:/g/personal/planeacion_dnbc_gov_co/IgBveH1t7EmIR6GZSOaIIHmUAUc6KaLSFKfQX2lbG2hDEA0?e=ooFcYM</v>
      </c>
      <c r="Y214" s="52">
        <f>+IFERROR(VLOOKUP($M214,ACTIVIDADES!$B$9:$Q$494,13,0),"")</f>
        <v>46153</v>
      </c>
      <c r="Z214" s="53" t="str">
        <f>+IFERROR(VLOOKUP($M214,ACTIVIDADES!$B$9:$Q$494,14,0),"")</f>
        <v>No se evidencia avance para el periodo</v>
      </c>
      <c r="AA214" s="49">
        <f>+IFERROR(VLOOKUP($M214,ACTIVIDADES!$B$9:$Q$494,15,0),"")</f>
        <v>0</v>
      </c>
      <c r="AB214" s="54" t="str">
        <f>+IFERROR(VLOOKUP($M214,ACTIVIDADES!$B$9:$Q$494,16,0),"")</f>
        <v>EJECUCIÓN</v>
      </c>
      <c r="AC214" s="149">
        <v>46171</v>
      </c>
      <c r="AD214" s="29">
        <v>0</v>
      </c>
      <c r="AE214" s="29" t="s">
        <v>3741</v>
      </c>
      <c r="AF214" s="28" t="s">
        <v>580</v>
      </c>
      <c r="AG214" s="29" t="s">
        <v>3737</v>
      </c>
      <c r="AH214" s="29" t="s">
        <v>3737</v>
      </c>
      <c r="AI214" s="29" t="s">
        <v>3737</v>
      </c>
      <c r="AJ214" s="55">
        <f>+IFERROR(VLOOKUP($M214,ACTIVIDADES!$B$9:$T$494,17,0),"")</f>
        <v>1</v>
      </c>
      <c r="AK214" s="80" t="str">
        <f>+IFERROR(VLOOKUP($M214,ACTIVIDADES!$B$9:$T$494,18,0),"")</f>
        <v xml:space="preserve">Se realizó inventario de la bodega mensuales y se hizo un inventario de papelería </v>
      </c>
      <c r="AL214" s="80" t="str">
        <f>+IFERROR(VLOOKUP($M214,ACTIVIDADES!$B$9:$T$494,19,0),"")</f>
        <v>https://dnbcgovco-my.sharepoint.com/:f:/g/personal/planeacion_dnbc_gov_co/IgBuQlP5pbrUSrwtj3_PYOn-AaRmaWMPC6GjWsfOmsZTdto?e=dCSkxl</v>
      </c>
      <c r="AM214" s="55">
        <f>+IFERROR(VLOOKUP($M214,ACTIVIDADES!$B$9:$X$495,20,0),0)</f>
        <v>46214</v>
      </c>
      <c r="AN214" s="55" t="str">
        <f>+IFERROR(VLOOKUP($M214,ACTIVIDADES!$B$9:$X$495,21,0),0)</f>
        <v>Se presenta formatos diligenciados de conteo de bienes para actualización de inventarios. Se sugiere generar evidencias sobre su socialización con el lider del proceso</v>
      </c>
      <c r="AO214" s="55">
        <f>+IFERROR(VLOOKUP($M214,ACTIVIDADES!$B$9:$X$495,22,0),0)</f>
        <v>0.5</v>
      </c>
      <c r="AP214" s="145" t="str">
        <f>+IFERROR(VLOOKUP($M214,ACTIVIDADES!$B$9:$X$495,23,0),0)</f>
        <v>EN EJECUCIÓN</v>
      </c>
      <c r="AQ214" s="129">
        <v>46245</v>
      </c>
      <c r="AR214" s="172">
        <v>0.5</v>
      </c>
      <c r="AS214" s="72" t="s">
        <v>3929</v>
      </c>
      <c r="AT214" s="29" t="s">
        <v>4</v>
      </c>
      <c r="AU214" s="57" t="s">
        <v>3639</v>
      </c>
      <c r="AV214" s="193" t="s">
        <v>3639</v>
      </c>
      <c r="AW214" s="193" t="s">
        <v>3639</v>
      </c>
      <c r="AX214" s="57" t="s">
        <v>3739</v>
      </c>
      <c r="AY214" s="176" t="str">
        <f t="shared" si="14"/>
        <v>EN EJECUCIÓN</v>
      </c>
      <c r="AZ214" s="55" t="str">
        <f>+IFERROR(VLOOKUP($M214,ACTIVIDADES!$B$9:$T$494,25,0),"")</f>
        <v/>
      </c>
      <c r="BA214" s="55" t="str">
        <f>+IFERROR(VLOOKUP($M214,ACTIVIDADES!$B$9:$T$494,26,0),"")</f>
        <v/>
      </c>
      <c r="BB214" s="55" t="str">
        <f>+IFERROR(VLOOKUP($M214,ACTIVIDADES!$B$9:$T$494,27,0),"")</f>
        <v/>
      </c>
      <c r="BC214" s="55" t="str">
        <f>+IFERROR(VLOOKUP($M214,ACTIVIDADES!$B$9:$T$494,28,0),"")</f>
        <v/>
      </c>
      <c r="BD214" s="55" t="str">
        <f>+IFERROR(VLOOKUP($M214,ACTIVIDADES!$B$9:$T$494,29,0),"")</f>
        <v/>
      </c>
      <c r="BE214" s="55" t="str">
        <f>+IFERROR(VLOOKUP($M214,ACTIVIDADES!$B$9:$T$494,30,0),"")</f>
        <v/>
      </c>
      <c r="BF214" s="58"/>
      <c r="BG214" s="58"/>
      <c r="BH214" s="59"/>
      <c r="BI214" s="59" t="s">
        <v>580</v>
      </c>
      <c r="BJ214" s="60" t="s">
        <v>3635</v>
      </c>
      <c r="BK214" s="61" t="s">
        <v>593</v>
      </c>
      <c r="BL214" s="62"/>
      <c r="BM214" s="55" t="str">
        <f>+IFERROR(VLOOKUP($M214,ACTIVIDADES!$B$9:$T$494,31,0),"")</f>
        <v/>
      </c>
      <c r="BN214" s="55" t="str">
        <f>+IFERROR(VLOOKUP($M214,ACTIVIDADES!$B$9:$T$494,32,0),"")</f>
        <v/>
      </c>
      <c r="BO214" s="55" t="str">
        <f>+IFERROR(VLOOKUP($M214,ACTIVIDADES!$B$9:$T$494,33,0),"")</f>
        <v/>
      </c>
      <c r="BP214" s="55" t="str">
        <f>+IFERROR(VLOOKUP($M214,ACTIVIDADES!$B$9:$T$494,34,0),"")</f>
        <v/>
      </c>
      <c r="BQ214" s="55" t="str">
        <f>+IFERROR(VLOOKUP($M214,ACTIVIDADES!$B$9:$T$494,35,0),"")</f>
        <v/>
      </c>
      <c r="BR214" s="55" t="str">
        <f>+IFERROR(VLOOKUP($M214,ACTIVIDADES!$B$9:$T$494,36,0),"")</f>
        <v/>
      </c>
      <c r="BS214" s="55" t="str">
        <f>+IFERROR(VLOOKUP($M214,ACTIVIDADES!$B$9:$T$494,37,0),"")</f>
        <v/>
      </c>
      <c r="BT214" s="58"/>
      <c r="BU214" s="58"/>
      <c r="BV214" s="59"/>
      <c r="BW214" s="59" t="s">
        <v>580</v>
      </c>
      <c r="BX214" s="60" t="s">
        <v>3635</v>
      </c>
      <c r="BY214" s="61" t="s">
        <v>593</v>
      </c>
      <c r="BZ214" s="62"/>
      <c r="CA214" s="7"/>
      <c r="CB214" s="7"/>
      <c r="CC214" s="7"/>
      <c r="CD214" s="7"/>
      <c r="CE214" s="7"/>
      <c r="CF214" s="7"/>
      <c r="CG214" s="7"/>
      <c r="CH214" s="7"/>
      <c r="CI214" s="7"/>
      <c r="CJ214" s="7"/>
      <c r="CK214" s="7"/>
      <c r="CL214" s="7"/>
      <c r="CM214" s="7"/>
      <c r="CN214" s="7"/>
      <c r="CO214" s="7"/>
      <c r="CP214" s="7"/>
      <c r="CQ214" s="7"/>
    </row>
    <row r="215" spans="1:95" customFormat="1" ht="93" customHeight="1" x14ac:dyDescent="0.35">
      <c r="A215" s="40">
        <f t="shared" si="11"/>
        <v>207</v>
      </c>
      <c r="B215" s="40" t="s">
        <v>521</v>
      </c>
      <c r="C215" s="40">
        <v>2023</v>
      </c>
      <c r="D215" s="40" t="s">
        <v>3750</v>
      </c>
      <c r="E215" s="323"/>
      <c r="F215" s="40" t="s">
        <v>688</v>
      </c>
      <c r="G215" s="40" t="s">
        <v>10</v>
      </c>
      <c r="H215" s="42" t="s">
        <v>4766</v>
      </c>
      <c r="I215" s="42" t="s">
        <v>3640</v>
      </c>
      <c r="J215" s="40" t="s">
        <v>5084</v>
      </c>
      <c r="K215" s="40" t="s">
        <v>3930</v>
      </c>
      <c r="L215" s="44" t="s">
        <v>1153</v>
      </c>
      <c r="M215" s="63" t="s">
        <v>2123</v>
      </c>
      <c r="N215" s="63" t="s">
        <v>2118</v>
      </c>
      <c r="O215" s="63" t="s">
        <v>2119</v>
      </c>
      <c r="P215" s="63">
        <v>1</v>
      </c>
      <c r="Q215" s="65">
        <v>45404</v>
      </c>
      <c r="R215" s="65">
        <v>45535</v>
      </c>
      <c r="S215" s="66">
        <f t="shared" si="13"/>
        <v>19.350000000000001</v>
      </c>
      <c r="T215" s="63" t="s">
        <v>611</v>
      </c>
      <c r="U215" s="63"/>
      <c r="V215" s="49">
        <f>+IFERROR(VLOOKUP($M215,ACTIVIDADES!$B$9:$Q$494,10,0),"")</f>
        <v>1</v>
      </c>
      <c r="W215" s="61" t="str">
        <f>+IFERROR(VLOOKUP($M215,ACTIVIDADES!$B$9:$Q$494,11,0)," ")</f>
        <v>Sobre la IP 024 de 2024, se adoptó decisión de archivo de conformidad con lo establecido en la decisión adoptada el 25 de abril de 2025. Se desplegó la acción disciplinaria requerida. Se anexa evidencia de la apertura y del archivo.</v>
      </c>
      <c r="X215" s="51" t="str">
        <f>+IFERROR(VLOOKUP($M215,ACTIVIDADES!$B$9:$Q$494,12,0),"")</f>
        <v>https://dnbcgovco-my.sharepoint.com/:f:/g/personal/planeacion_dnbc_gov_co/IgB-zvCF4ckEQYHvo9mZoHufATY5TkqJWLIIGt88-TGzIcQ?e=GkEelx</v>
      </c>
      <c r="Y215" s="52">
        <f>+IFERROR(VLOOKUP($M215,ACTIVIDADES!$B$9:$Q$494,13,0),"")</f>
        <v>46153</v>
      </c>
      <c r="Z215" s="49" t="str">
        <f>+IFERROR(VLOOKUP($M215,ACTIVIDADES!$B$9:$Q$494,14,0),"")</f>
        <v>Se evidencia en el respectivo hallazgo, que se realizó la apertura de la acción disciplinaria IP 024-2024, relacionado con el   incumplimiento por parte del Almacenista General con respecto al cumplimiento de sus funciones. Por lo tanto cumple con el indicador relacionado a este hallazgo.</v>
      </c>
      <c r="AA215" s="49">
        <f>+IFERROR(VLOOKUP($M215,ACTIVIDADES!$B$9:$Q$494,15,0),"")</f>
        <v>1</v>
      </c>
      <c r="AB215" s="54" t="str">
        <f>+IFERROR(VLOOKUP($M215,ACTIVIDADES!$B$9:$Q$494,16,0),"")</f>
        <v>CUMPLIDO</v>
      </c>
      <c r="AC215" s="144">
        <v>46157</v>
      </c>
      <c r="AD215" s="28">
        <v>1</v>
      </c>
      <c r="AE215" s="28" t="s">
        <v>3931</v>
      </c>
      <c r="AF215" s="29" t="s">
        <v>578</v>
      </c>
      <c r="AG215" s="29" t="s">
        <v>3737</v>
      </c>
      <c r="AH215" s="29" t="s">
        <v>593</v>
      </c>
      <c r="AI215" s="29" t="s">
        <v>3752</v>
      </c>
      <c r="AJ215" s="55">
        <f>+IFERROR(VLOOKUP($M215,ACTIVIDADES!$B$9:$T$494,17,0),"")</f>
        <v>0</v>
      </c>
      <c r="AK215" s="80" t="str">
        <f>+IFERROR(VLOOKUP($M215,ACTIVIDADES!$B$9:$T$494,18,0),"")</f>
        <v>Si reporte segundo trimestre</v>
      </c>
      <c r="AL215" s="80" t="str">
        <f>+IFERROR(VLOOKUP($M215,ACTIVIDADES!$B$9:$T$494,19,0),"")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215" s="55">
        <f>+IFERROR(VLOOKUP($M215,ACTIVIDADES!$B$9:$X$495,20,0),0)</f>
        <v>46213</v>
      </c>
      <c r="AN215" s="55" t="str">
        <f>+IFERROR(VLOOKUP($M215,ACTIVIDADES!$B$9:$X$495,21,0),0)</f>
        <v>No se recibe reporte segundo trimestre. No obstante, actividad reportada como cumplida en primer trimestre</v>
      </c>
      <c r="AO215" s="55">
        <f>+IFERROR(VLOOKUP($M215,ACTIVIDADES!$B$9:$X$495,22,0),0)</f>
        <v>1</v>
      </c>
      <c r="AP215" s="150" t="str">
        <f>+IFERROR(VLOOKUP($M215,ACTIVIDADES!$B$9:$X$495,23,0),0)</f>
        <v>CUMPLIDO</v>
      </c>
      <c r="AQ215" s="88">
        <v>46230</v>
      </c>
      <c r="AR215" s="55">
        <v>1</v>
      </c>
      <c r="AS215" s="72" t="s">
        <v>3810</v>
      </c>
      <c r="AT215" s="29" t="s">
        <v>579</v>
      </c>
      <c r="AU215" s="57" t="s">
        <v>1472</v>
      </c>
      <c r="AV215" s="193" t="s">
        <v>3635</v>
      </c>
      <c r="AW215" s="193" t="s">
        <v>590</v>
      </c>
      <c r="AX215" s="193" t="s">
        <v>5920</v>
      </c>
      <c r="AY215" s="176" t="str">
        <f t="shared" si="14"/>
        <v>CUMPLIDAS</v>
      </c>
      <c r="AZ215" s="55" t="str">
        <f>+IFERROR(VLOOKUP($M215,ACTIVIDADES!$B$9:$T$494,25,0),"")</f>
        <v/>
      </c>
      <c r="BA215" s="55" t="str">
        <f>+IFERROR(VLOOKUP($M215,ACTIVIDADES!$B$9:$T$494,26,0),"")</f>
        <v/>
      </c>
      <c r="BB215" s="55" t="str">
        <f>+IFERROR(VLOOKUP($M215,ACTIVIDADES!$B$9:$T$494,27,0),"")</f>
        <v/>
      </c>
      <c r="BC215" s="55" t="str">
        <f>+IFERROR(VLOOKUP($M215,ACTIVIDADES!$B$9:$T$494,28,0),"")</f>
        <v/>
      </c>
      <c r="BD215" s="55" t="str">
        <f>+IFERROR(VLOOKUP($M215,ACTIVIDADES!$B$9:$T$494,29,0),"")</f>
        <v/>
      </c>
      <c r="BE215" s="55" t="str">
        <f>+IFERROR(VLOOKUP($M215,ACTIVIDADES!$B$9:$T$494,30,0),"")</f>
        <v/>
      </c>
      <c r="BF215" s="58"/>
      <c r="BG215" s="58"/>
      <c r="BH215" s="59"/>
      <c r="BI215" s="59" t="s">
        <v>580</v>
      </c>
      <c r="BJ215" s="60" t="s">
        <v>3635</v>
      </c>
      <c r="BK215" s="61" t="s">
        <v>593</v>
      </c>
      <c r="BL215" s="62"/>
      <c r="BM215" s="55" t="str">
        <f>+IFERROR(VLOOKUP($M215,ACTIVIDADES!$B$9:$T$494,31,0),"")</f>
        <v/>
      </c>
      <c r="BN215" s="55" t="str">
        <f>+IFERROR(VLOOKUP($M215,ACTIVIDADES!$B$9:$T$494,32,0),"")</f>
        <v/>
      </c>
      <c r="BO215" s="55" t="str">
        <f>+IFERROR(VLOOKUP($M215,ACTIVIDADES!$B$9:$T$494,33,0),"")</f>
        <v/>
      </c>
      <c r="BP215" s="55" t="str">
        <f>+IFERROR(VLOOKUP($M215,ACTIVIDADES!$B$9:$T$494,34,0),"")</f>
        <v/>
      </c>
      <c r="BQ215" s="55" t="str">
        <f>+IFERROR(VLOOKUP($M215,ACTIVIDADES!$B$9:$T$494,35,0),"")</f>
        <v/>
      </c>
      <c r="BR215" s="55" t="str">
        <f>+IFERROR(VLOOKUP($M215,ACTIVIDADES!$B$9:$T$494,36,0),"")</f>
        <v/>
      </c>
      <c r="BS215" s="55" t="str">
        <f>+IFERROR(VLOOKUP($M215,ACTIVIDADES!$B$9:$T$494,37,0),"")</f>
        <v/>
      </c>
      <c r="BT215" s="58"/>
      <c r="BU215" s="58"/>
      <c r="BV215" s="59"/>
      <c r="BW215" s="59" t="s">
        <v>580</v>
      </c>
      <c r="BX215" s="60" t="s">
        <v>3635</v>
      </c>
      <c r="BY215" s="61" t="s">
        <v>593</v>
      </c>
      <c r="BZ215" s="62"/>
      <c r="CA215" s="9"/>
      <c r="CB215" s="9"/>
      <c r="CC215" s="9"/>
      <c r="CD215" s="9"/>
      <c r="CE215" s="9"/>
      <c r="CF215" s="9"/>
      <c r="CG215" s="9"/>
      <c r="CH215" s="9"/>
      <c r="CI215" s="9"/>
      <c r="CJ215" s="9"/>
      <c r="CK215" s="9"/>
      <c r="CL215" s="9"/>
      <c r="CM215" s="9"/>
      <c r="CN215" s="9"/>
      <c r="CO215" s="9"/>
      <c r="CP215" s="9"/>
      <c r="CQ215" s="9"/>
    </row>
    <row r="216" spans="1:95" ht="93" customHeight="1" x14ac:dyDescent="0.35">
      <c r="A216" s="281">
        <f t="shared" si="11"/>
        <v>208</v>
      </c>
      <c r="B216" s="281" t="s">
        <v>521</v>
      </c>
      <c r="C216" s="281">
        <v>2023</v>
      </c>
      <c r="D216" s="281" t="s">
        <v>3734</v>
      </c>
      <c r="E216" s="214"/>
      <c r="F216" s="281" t="s">
        <v>688</v>
      </c>
      <c r="G216" s="281" t="s">
        <v>10</v>
      </c>
      <c r="H216" s="283" t="s">
        <v>4766</v>
      </c>
      <c r="I216" s="283"/>
      <c r="J216" s="281" t="s">
        <v>5084</v>
      </c>
      <c r="K216" s="281" t="s">
        <v>3930</v>
      </c>
      <c r="L216" s="285" t="s">
        <v>1153</v>
      </c>
      <c r="M216" s="286" t="s">
        <v>2346</v>
      </c>
      <c r="N216" s="286" t="s">
        <v>2347</v>
      </c>
      <c r="O216" s="286" t="s">
        <v>2348</v>
      </c>
      <c r="P216" s="286">
        <v>1</v>
      </c>
      <c r="Q216" s="288">
        <v>45404</v>
      </c>
      <c r="R216" s="288">
        <v>45473</v>
      </c>
      <c r="S216" s="289">
        <f t="shared" si="13"/>
        <v>10.199999999999999</v>
      </c>
      <c r="T216" s="286" t="s">
        <v>592</v>
      </c>
      <c r="U216" s="286"/>
      <c r="V216" s="290">
        <f>+IFERROR(VLOOKUP($M216,ACTIVIDADES!$B$9:$Q$494,10,0),"")</f>
        <v>1</v>
      </c>
      <c r="W216" s="292" t="str">
        <f>+IFERROR(VLOOKUP($M216,ACTIVIDADES!$B$9:$Q$494,11,0)," ")</f>
        <v>Actualización de las políticas contables de la Resolución 253 de 2023</v>
      </c>
      <c r="X216" s="321" t="str">
        <f>+IFERROR(VLOOKUP($M216,ACTIVIDADES!$B$9:$Q$494,12,0),"")</f>
        <v>https://dnbcgovco-my.sharepoint.com/:f:/g/personal/planeacion_dnbc_gov_co/IgAKPZEalRp3T7O44VwZjBLlARF86VpmllJA36VR9-2qDG8?e=W6XaGX</v>
      </c>
      <c r="Y216" s="293">
        <f>+IFERROR(VLOOKUP($M216,ACTIVIDADES!$B$9:$Q$494,13,0),"")</f>
        <v>46153</v>
      </c>
      <c r="Z216" s="290" t="str">
        <f>+IFERROR(VLOOKUP($M216,ACTIVIDADES!$B$9:$Q$494,14,0),"")</f>
        <v>Se incluye manual de políticas contables actualizado en la vigencia 2025</v>
      </c>
      <c r="AA216" s="290">
        <f>+IFERROR(VLOOKUP($M216,ACTIVIDADES!$B$9:$Q$494,15,0),"")</f>
        <v>1</v>
      </c>
      <c r="AB216" s="295" t="str">
        <f>+IFERROR(VLOOKUP($M216,ACTIVIDADES!$B$9:$Q$494,16,0),"")</f>
        <v>CUMPLIDO</v>
      </c>
      <c r="AC216" s="296">
        <v>46171</v>
      </c>
      <c r="AD216" s="316">
        <v>1</v>
      </c>
      <c r="AE216" s="316" t="s">
        <v>3925</v>
      </c>
      <c r="AF216" s="298" t="s">
        <v>578</v>
      </c>
      <c r="AG216" s="297" t="s">
        <v>3737</v>
      </c>
      <c r="AH216" s="297" t="s">
        <v>593</v>
      </c>
      <c r="AI216" s="297" t="s">
        <v>3752</v>
      </c>
      <c r="AJ216" s="299">
        <f>+IFERROR(VLOOKUP($M216,ACTIVIDADES!$B$9:$T$494,17,0),"")</f>
        <v>1</v>
      </c>
      <c r="AK216" s="300" t="str">
        <f>+IFERROR(VLOOKUP($M216,ACTIVIDADES!$B$9:$T$494,18,0),"")</f>
        <v>Actualización de las políticas contables de la Resolución 253 de 2023</v>
      </c>
      <c r="AL216" s="300" t="str">
        <f>+IFERROR(VLOOKUP($M216,ACTIVIDADES!$B$9:$T$494,19,0),"")</f>
        <v>https://dnbcgovco-my.sharepoint.com/:f:/g/personal/planeacion_dnbc_gov_co/IgDlTTkE6gPMRZjTETbxch7dATaSM_TE5-agvqb3k7QgaDY?e=0V1Jx7</v>
      </c>
      <c r="AM216" s="299" t="str">
        <f>+IFERROR(VLOOKUP($M216,ACTIVIDADES!$B$9:$X$495,20,0),0)</f>
        <v>11/07/206</v>
      </c>
      <c r="AN216" s="299" t="str">
        <f>+IFERROR(VLOOKUP($M216,ACTIVIDADES!$B$9:$X$495,21,0),0)</f>
        <v>Actividad reportada con cumplimiento en el primer trimestre 2026</v>
      </c>
      <c r="AO216" s="299">
        <f>+IFERROR(VLOOKUP($M216,ACTIVIDADES!$B$9:$X$495,22,0),0)</f>
        <v>1</v>
      </c>
      <c r="AP216" s="304" t="str">
        <f>+IFERROR(VLOOKUP($M216,ACTIVIDADES!$B$9:$X$495,23,0),0)</f>
        <v>CUMPLIDO</v>
      </c>
      <c r="AQ216" s="247">
        <v>46245</v>
      </c>
      <c r="AR216" s="334">
        <v>1</v>
      </c>
      <c r="AS216" s="306" t="s">
        <v>4569</v>
      </c>
      <c r="AT216" s="297" t="s">
        <v>579</v>
      </c>
      <c r="AU216" s="57" t="s">
        <v>1472</v>
      </c>
      <c r="AV216" s="193" t="s">
        <v>3635</v>
      </c>
      <c r="AW216" s="193" t="s">
        <v>590</v>
      </c>
      <c r="AX216" s="193" t="s">
        <v>5920</v>
      </c>
      <c r="AY216" s="176" t="str">
        <f t="shared" si="14"/>
        <v>CUMPLIDAS</v>
      </c>
      <c r="AZ216" s="55" t="str">
        <f>+IFERROR(VLOOKUP($M216,ACTIVIDADES!$B$9:$T$494,25,0),"")</f>
        <v/>
      </c>
      <c r="BA216" s="55" t="str">
        <f>+IFERROR(VLOOKUP($M216,ACTIVIDADES!$B$9:$T$494,26,0),"")</f>
        <v/>
      </c>
      <c r="BB216" s="55" t="str">
        <f>+IFERROR(VLOOKUP($M216,ACTIVIDADES!$B$9:$T$494,27,0),"")</f>
        <v/>
      </c>
      <c r="BC216" s="55" t="str">
        <f>+IFERROR(VLOOKUP($M216,ACTIVIDADES!$B$9:$T$494,28,0),"")</f>
        <v/>
      </c>
      <c r="BD216" s="55" t="str">
        <f>+IFERROR(VLOOKUP($M216,ACTIVIDADES!$B$9:$T$494,29,0),"")</f>
        <v/>
      </c>
      <c r="BE216" s="55" t="str">
        <f>+IFERROR(VLOOKUP($M216,ACTIVIDADES!$B$9:$T$494,30,0),"")</f>
        <v/>
      </c>
      <c r="BF216" s="58"/>
      <c r="BG216" s="58"/>
      <c r="BH216" s="59"/>
      <c r="BI216" s="59" t="s">
        <v>580</v>
      </c>
      <c r="BJ216" s="60" t="s">
        <v>3635</v>
      </c>
      <c r="BK216" s="61" t="s">
        <v>593</v>
      </c>
      <c r="BL216" s="62"/>
      <c r="BM216" s="55" t="str">
        <f>+IFERROR(VLOOKUP($M216,ACTIVIDADES!$B$9:$T$494,31,0),"")</f>
        <v/>
      </c>
      <c r="BN216" s="55" t="str">
        <f>+IFERROR(VLOOKUP($M216,ACTIVIDADES!$B$9:$T$494,32,0),"")</f>
        <v/>
      </c>
      <c r="BO216" s="55" t="str">
        <f>+IFERROR(VLOOKUP($M216,ACTIVIDADES!$B$9:$T$494,33,0),"")</f>
        <v/>
      </c>
      <c r="BP216" s="55" t="str">
        <f>+IFERROR(VLOOKUP($M216,ACTIVIDADES!$B$9:$T$494,34,0),"")</f>
        <v/>
      </c>
      <c r="BQ216" s="55" t="str">
        <f>+IFERROR(VLOOKUP($M216,ACTIVIDADES!$B$9:$T$494,35,0),"")</f>
        <v/>
      </c>
      <c r="BR216" s="55" t="str">
        <f>+IFERROR(VLOOKUP($M216,ACTIVIDADES!$B$9:$T$494,36,0),"")</f>
        <v/>
      </c>
      <c r="BS216" s="55" t="str">
        <f>+IFERROR(VLOOKUP($M216,ACTIVIDADES!$B$9:$T$494,37,0),"")</f>
        <v/>
      </c>
      <c r="BT216" s="58"/>
      <c r="BU216" s="58"/>
      <c r="BV216" s="59"/>
      <c r="BW216" s="59" t="s">
        <v>580</v>
      </c>
      <c r="BX216" s="60" t="s">
        <v>3635</v>
      </c>
      <c r="BY216" s="61" t="s">
        <v>593</v>
      </c>
      <c r="BZ216" s="62"/>
    </row>
    <row r="217" spans="1:95" ht="93" customHeight="1" x14ac:dyDescent="0.35">
      <c r="A217" s="215">
        <f t="shared" si="11"/>
        <v>209</v>
      </c>
      <c r="B217" s="215" t="s">
        <v>521</v>
      </c>
      <c r="C217" s="215">
        <v>2023</v>
      </c>
      <c r="D217" s="215" t="s">
        <v>3734</v>
      </c>
      <c r="E217" s="214"/>
      <c r="F217" s="215" t="s">
        <v>1014</v>
      </c>
      <c r="G217" s="215" t="s">
        <v>10</v>
      </c>
      <c r="H217" s="216" t="s">
        <v>4767</v>
      </c>
      <c r="I217" s="216"/>
      <c r="J217" s="215" t="s">
        <v>5085</v>
      </c>
      <c r="K217" s="215" t="s">
        <v>3932</v>
      </c>
      <c r="L217" s="217" t="s">
        <v>1153</v>
      </c>
      <c r="M217" s="218" t="s">
        <v>2346</v>
      </c>
      <c r="N217" s="218" t="s">
        <v>2347</v>
      </c>
      <c r="O217" s="218" t="s">
        <v>2348</v>
      </c>
      <c r="P217" s="218">
        <v>1</v>
      </c>
      <c r="Q217" s="219">
        <v>45404</v>
      </c>
      <c r="R217" s="219">
        <v>45473</v>
      </c>
      <c r="S217" s="220">
        <f t="shared" si="13"/>
        <v>10.199999999999999</v>
      </c>
      <c r="T217" s="218" t="s">
        <v>592</v>
      </c>
      <c r="U217" s="218"/>
      <c r="V217" s="221">
        <f>+IFERROR(VLOOKUP($M217,ACTIVIDADES!$B$9:$Q$494,10,0),"")</f>
        <v>1</v>
      </c>
      <c r="W217" s="222" t="str">
        <f>+IFERROR(VLOOKUP($M217,ACTIVIDADES!$B$9:$Q$494,11,0)," ")</f>
        <v>Actualización de las políticas contables de la Resolución 253 de 2023</v>
      </c>
      <c r="X217" s="223" t="str">
        <f>+IFERROR(VLOOKUP($M217,ACTIVIDADES!$B$9:$Q$494,12,0),"")</f>
        <v>https://dnbcgovco-my.sharepoint.com/:f:/g/personal/planeacion_dnbc_gov_co/IgAKPZEalRp3T7O44VwZjBLlARF86VpmllJA36VR9-2qDG8?e=W6XaGX</v>
      </c>
      <c r="Y217" s="224">
        <f>+IFERROR(VLOOKUP($M217,ACTIVIDADES!$B$9:$Q$494,13,0),"")</f>
        <v>46153</v>
      </c>
      <c r="Z217" s="221" t="str">
        <f>+IFERROR(VLOOKUP($M217,ACTIVIDADES!$B$9:$Q$494,14,0),"")</f>
        <v>Se incluye manual de políticas contables actualizado en la vigencia 2025</v>
      </c>
      <c r="AA217" s="221">
        <f>+IFERROR(VLOOKUP($M217,ACTIVIDADES!$B$9:$Q$494,15,0),"")</f>
        <v>1</v>
      </c>
      <c r="AB217" s="225" t="str">
        <f>+IFERROR(VLOOKUP($M217,ACTIVIDADES!$B$9:$Q$494,16,0),"")</f>
        <v>CUMPLIDO</v>
      </c>
      <c r="AC217" s="240">
        <v>46171</v>
      </c>
      <c r="AD217" s="227">
        <v>1</v>
      </c>
      <c r="AE217" s="227" t="s">
        <v>3925</v>
      </c>
      <c r="AF217" s="139" t="s">
        <v>578</v>
      </c>
      <c r="AG217" s="139" t="s">
        <v>3737</v>
      </c>
      <c r="AH217" s="139" t="s">
        <v>593</v>
      </c>
      <c r="AI217" s="139" t="s">
        <v>3752</v>
      </c>
      <c r="AJ217" s="141">
        <f>+IFERROR(VLOOKUP($M217,ACTIVIDADES!$B$9:$T$494,17,0),"")</f>
        <v>1</v>
      </c>
      <c r="AK217" s="229" t="str">
        <f>+IFERROR(VLOOKUP($M217,ACTIVIDADES!$B$9:$T$494,18,0),"")</f>
        <v>Actualización de las políticas contables de la Resolución 253 de 2023</v>
      </c>
      <c r="AL217" s="229" t="str">
        <f>+IFERROR(VLOOKUP($M217,ACTIVIDADES!$B$9:$T$494,19,0),"")</f>
        <v>https://dnbcgovco-my.sharepoint.com/:f:/g/personal/planeacion_dnbc_gov_co/IgDlTTkE6gPMRZjTETbxch7dATaSM_TE5-agvqb3k7QgaDY?e=0V1Jx7</v>
      </c>
      <c r="AM217" s="141" t="str">
        <f>+IFERROR(VLOOKUP($M217,ACTIVIDADES!$B$9:$X$495,20,0),0)</f>
        <v>11/07/206</v>
      </c>
      <c r="AN217" s="141" t="str">
        <f>+IFERROR(VLOOKUP($M217,ACTIVIDADES!$B$9:$X$495,21,0),0)</f>
        <v>Actividad reportada con cumplimiento en el primer trimestre 2026</v>
      </c>
      <c r="AO217" s="141">
        <f>+IFERROR(VLOOKUP($M217,ACTIVIDADES!$B$9:$X$495,22,0),0)</f>
        <v>1</v>
      </c>
      <c r="AP217" s="230" t="str">
        <f>+IFERROR(VLOOKUP($M217,ACTIVIDADES!$B$9:$X$495,23,0),0)</f>
        <v>CUMPLIDO</v>
      </c>
      <c r="AQ217" s="231">
        <v>46245</v>
      </c>
      <c r="AR217" s="248">
        <v>1</v>
      </c>
      <c r="AS217" s="140" t="s">
        <v>4569</v>
      </c>
      <c r="AT217" s="139" t="s">
        <v>579</v>
      </c>
      <c r="AU217" s="169" t="s">
        <v>3639</v>
      </c>
      <c r="AV217" s="198" t="s">
        <v>3639</v>
      </c>
      <c r="AW217" s="198" t="s">
        <v>3639</v>
      </c>
      <c r="AX217" s="198" t="s">
        <v>3739</v>
      </c>
      <c r="AY217" s="176" t="str">
        <f t="shared" si="14"/>
        <v>CUMPLIDAS</v>
      </c>
      <c r="AZ217" s="55" t="str">
        <f>+IFERROR(VLOOKUP($M217,ACTIVIDADES!$B$9:$T$494,25,0),"")</f>
        <v/>
      </c>
      <c r="BA217" s="55" t="str">
        <f>+IFERROR(VLOOKUP($M217,ACTIVIDADES!$B$9:$T$494,26,0),"")</f>
        <v/>
      </c>
      <c r="BB217" s="55" t="str">
        <f>+IFERROR(VLOOKUP($M217,ACTIVIDADES!$B$9:$T$494,27,0),"")</f>
        <v/>
      </c>
      <c r="BC217" s="55" t="str">
        <f>+IFERROR(VLOOKUP($M217,ACTIVIDADES!$B$9:$T$494,28,0),"")</f>
        <v/>
      </c>
      <c r="BD217" s="55" t="str">
        <f>+IFERROR(VLOOKUP($M217,ACTIVIDADES!$B$9:$T$494,29,0),"")</f>
        <v/>
      </c>
      <c r="BE217" s="55" t="str">
        <f>+IFERROR(VLOOKUP($M217,ACTIVIDADES!$B$9:$T$494,30,0),"")</f>
        <v/>
      </c>
      <c r="BF217" s="58"/>
      <c r="BG217" s="58"/>
      <c r="BH217" s="59"/>
      <c r="BI217" s="59" t="s">
        <v>580</v>
      </c>
      <c r="BJ217" s="60" t="s">
        <v>3635</v>
      </c>
      <c r="BK217" s="61" t="s">
        <v>593</v>
      </c>
      <c r="BL217" s="62"/>
      <c r="BM217" s="55" t="str">
        <f>+IFERROR(VLOOKUP($M217,ACTIVIDADES!$B$9:$T$494,31,0),"")</f>
        <v/>
      </c>
      <c r="BN217" s="55" t="str">
        <f>+IFERROR(VLOOKUP($M217,ACTIVIDADES!$B$9:$T$494,32,0),"")</f>
        <v/>
      </c>
      <c r="BO217" s="55" t="str">
        <f>+IFERROR(VLOOKUP($M217,ACTIVIDADES!$B$9:$T$494,33,0),"")</f>
        <v/>
      </c>
      <c r="BP217" s="55" t="str">
        <f>+IFERROR(VLOOKUP($M217,ACTIVIDADES!$B$9:$T$494,34,0),"")</f>
        <v/>
      </c>
      <c r="BQ217" s="55" t="str">
        <f>+IFERROR(VLOOKUP($M217,ACTIVIDADES!$B$9:$T$494,35,0),"")</f>
        <v/>
      </c>
      <c r="BR217" s="55" t="str">
        <f>+IFERROR(VLOOKUP($M217,ACTIVIDADES!$B$9:$T$494,36,0),"")</f>
        <v/>
      </c>
      <c r="BS217" s="55" t="str">
        <f>+IFERROR(VLOOKUP($M217,ACTIVIDADES!$B$9:$T$494,37,0),"")</f>
        <v/>
      </c>
      <c r="BT217" s="58"/>
      <c r="BU217" s="58"/>
      <c r="BV217" s="59"/>
      <c r="BW217" s="59" t="s">
        <v>580</v>
      </c>
      <c r="BX217" s="60" t="s">
        <v>3635</v>
      </c>
      <c r="BY217" s="61" t="s">
        <v>593</v>
      </c>
      <c r="BZ217" s="62"/>
    </row>
    <row r="218" spans="1:95" customFormat="1" ht="93" customHeight="1" x14ac:dyDescent="0.35">
      <c r="A218" s="40">
        <f t="shared" si="11"/>
        <v>210</v>
      </c>
      <c r="B218" s="40" t="s">
        <v>521</v>
      </c>
      <c r="C218" s="40">
        <v>2023</v>
      </c>
      <c r="D218" s="40" t="s">
        <v>3734</v>
      </c>
      <c r="E218" s="323"/>
      <c r="F218" s="40" t="s">
        <v>1014</v>
      </c>
      <c r="G218" s="40" t="s">
        <v>10</v>
      </c>
      <c r="H218" s="42" t="s">
        <v>4767</v>
      </c>
      <c r="I218" s="42"/>
      <c r="J218" s="40" t="s">
        <v>3933</v>
      </c>
      <c r="K218" s="40" t="s">
        <v>5350</v>
      </c>
      <c r="L218" s="44" t="s">
        <v>1153</v>
      </c>
      <c r="M218" s="45" t="s">
        <v>1860</v>
      </c>
      <c r="N218" s="45" t="s">
        <v>5507</v>
      </c>
      <c r="O218" s="45" t="s">
        <v>1862</v>
      </c>
      <c r="P218" s="45">
        <v>1</v>
      </c>
      <c r="Q218" s="47">
        <v>45413</v>
      </c>
      <c r="R218" s="47">
        <v>45657</v>
      </c>
      <c r="S218" s="48">
        <f t="shared" si="13"/>
        <v>36</v>
      </c>
      <c r="T218" s="45" t="s">
        <v>624</v>
      </c>
      <c r="U218" s="45" t="s">
        <v>1821</v>
      </c>
      <c r="V218" s="49">
        <f>+IFERROR(VLOOKUP($M218,ACTIVIDADES!$B$9:$Q$494,10,0),"")</f>
        <v>0</v>
      </c>
      <c r="W218" s="61">
        <f>+IFERROR(VLOOKUP($M218,ACTIVIDADES!$B$9:$Q$494,11,0)," ")</f>
        <v>0</v>
      </c>
      <c r="X218" s="61">
        <f>+IFERROR(VLOOKUP($M218,ACTIVIDADES!$B$9:$Q$494,12,0),"")</f>
        <v>0</v>
      </c>
      <c r="Y218" s="52">
        <f>+IFERROR(VLOOKUP($M218,ACTIVIDADES!$B$9:$Q$494,13,0),"")</f>
        <v>46153</v>
      </c>
      <c r="Z218" s="49" t="str">
        <f>+IFERROR(VLOOKUP($M218,ACTIVIDADES!$B$9:$Q$494,14,0),"")</f>
        <v>No se evidencia seguimiento</v>
      </c>
      <c r="AA218" s="49">
        <f>+IFERROR(VLOOKUP($M218,ACTIVIDADES!$B$9:$Q$494,15,0),"")</f>
        <v>0</v>
      </c>
      <c r="AB218" s="54" t="str">
        <f>+IFERROR(VLOOKUP($M218,ACTIVIDADES!$B$9:$Q$494,16,0),"")</f>
        <v>VENCIDO</v>
      </c>
      <c r="AC218" s="144">
        <v>46157</v>
      </c>
      <c r="AD218" s="29">
        <v>0</v>
      </c>
      <c r="AE218" s="29" t="s">
        <v>3741</v>
      </c>
      <c r="AF218" s="29" t="s">
        <v>581</v>
      </c>
      <c r="AG218" s="29" t="s">
        <v>3737</v>
      </c>
      <c r="AH218" s="29" t="s">
        <v>3737</v>
      </c>
      <c r="AI218" s="29" t="s">
        <v>3737</v>
      </c>
      <c r="AJ218" s="55">
        <f>+IFERROR(VLOOKUP($M218,ACTIVIDADES!$B$9:$T$494,17,0),"")</f>
        <v>1</v>
      </c>
      <c r="AK218" s="80" t="str">
        <f>+IFERROR(VLOOKUP($M218,ACTIVIDADES!$B$9:$T$494,18,0),"")</f>
        <v>se adjuntan pagos</v>
      </c>
      <c r="AL218" s="80" t="str">
        <f>+IFERROR(VLOOKUP($M218,ACTIVIDADES!$B$9:$T$494,19,0),"")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218" s="55">
        <f>+IFERROR(VLOOKUP($M218,ACTIVIDADES!$B$9:$X$495,20,0),0)</f>
        <v>46214</v>
      </c>
      <c r="AN218" s="55" t="str">
        <f>+IFERROR(VLOOKUP($M218,ACTIVIDADES!$B$9:$X$495,21,0),0)</f>
        <v>Se incluye información de gestiones realizadas en el 2024 para el cumplimiento de pago</v>
      </c>
      <c r="AO218" s="55">
        <f>+IFERROR(VLOOKUP($M218,ACTIVIDADES!$B$9:$X$495,22,0),0)</f>
        <v>1</v>
      </c>
      <c r="AP218" s="150" t="str">
        <f>+IFERROR(VLOOKUP($M218,ACTIVIDADES!$B$9:$X$495,23,0),0)</f>
        <v>CUMPLIDO</v>
      </c>
      <c r="AQ218" s="88">
        <v>46230</v>
      </c>
      <c r="AR218" s="55">
        <v>1</v>
      </c>
      <c r="AS218" s="72" t="s">
        <v>3934</v>
      </c>
      <c r="AT218" s="29" t="s">
        <v>579</v>
      </c>
      <c r="AU218" s="57" t="s">
        <v>3639</v>
      </c>
      <c r="AV218" s="193" t="s">
        <v>3639</v>
      </c>
      <c r="AW218" s="193" t="s">
        <v>3639</v>
      </c>
      <c r="AX218" s="193" t="s">
        <v>3739</v>
      </c>
      <c r="AY218" s="176" t="str">
        <f t="shared" si="14"/>
        <v>CUMPLIDAS</v>
      </c>
      <c r="AZ218" s="55" t="str">
        <f>+IFERROR(VLOOKUP($M218,ACTIVIDADES!$B$9:$T$494,25,0),"")</f>
        <v/>
      </c>
      <c r="BA218" s="55" t="str">
        <f>+IFERROR(VLOOKUP($M218,ACTIVIDADES!$B$9:$T$494,26,0),"")</f>
        <v/>
      </c>
      <c r="BB218" s="55" t="str">
        <f>+IFERROR(VLOOKUP($M218,ACTIVIDADES!$B$9:$T$494,27,0),"")</f>
        <v/>
      </c>
      <c r="BC218" s="55" t="str">
        <f>+IFERROR(VLOOKUP($M218,ACTIVIDADES!$B$9:$T$494,28,0),"")</f>
        <v/>
      </c>
      <c r="BD218" s="55" t="str">
        <f>+IFERROR(VLOOKUP($M218,ACTIVIDADES!$B$9:$T$494,29,0),"")</f>
        <v/>
      </c>
      <c r="BE218" s="55" t="str">
        <f>+IFERROR(VLOOKUP($M218,ACTIVIDADES!$B$9:$T$494,30,0),"")</f>
        <v/>
      </c>
      <c r="BF218" s="58"/>
      <c r="BG218" s="58"/>
      <c r="BH218" s="59"/>
      <c r="BI218" s="59" t="s">
        <v>580</v>
      </c>
      <c r="BJ218" s="60" t="s">
        <v>3635</v>
      </c>
      <c r="BK218" s="61" t="s">
        <v>593</v>
      </c>
      <c r="BL218" s="62"/>
      <c r="BM218" s="55" t="str">
        <f>+IFERROR(VLOOKUP($M218,ACTIVIDADES!$B$9:$T$494,31,0),"")</f>
        <v/>
      </c>
      <c r="BN218" s="55" t="str">
        <f>+IFERROR(VLOOKUP($M218,ACTIVIDADES!$B$9:$T$494,32,0),"")</f>
        <v/>
      </c>
      <c r="BO218" s="55" t="str">
        <f>+IFERROR(VLOOKUP($M218,ACTIVIDADES!$B$9:$T$494,33,0),"")</f>
        <v/>
      </c>
      <c r="BP218" s="55" t="str">
        <f>+IFERROR(VLOOKUP($M218,ACTIVIDADES!$B$9:$T$494,34,0),"")</f>
        <v/>
      </c>
      <c r="BQ218" s="55" t="str">
        <f>+IFERROR(VLOOKUP($M218,ACTIVIDADES!$B$9:$T$494,35,0),"")</f>
        <v/>
      </c>
      <c r="BR218" s="55" t="str">
        <f>+IFERROR(VLOOKUP($M218,ACTIVIDADES!$B$9:$T$494,36,0),"")</f>
        <v/>
      </c>
      <c r="BS218" s="55" t="str">
        <f>+IFERROR(VLOOKUP($M218,ACTIVIDADES!$B$9:$T$494,37,0),"")</f>
        <v/>
      </c>
      <c r="BT218" s="58"/>
      <c r="BU218" s="58"/>
      <c r="BV218" s="59"/>
      <c r="BW218" s="59" t="s">
        <v>580</v>
      </c>
      <c r="BX218" s="60" t="s">
        <v>3635</v>
      </c>
      <c r="BY218" s="61" t="s">
        <v>593</v>
      </c>
      <c r="BZ218" s="62"/>
      <c r="CA218" s="9"/>
      <c r="CB218" s="9"/>
      <c r="CC218" s="9"/>
      <c r="CD218" s="9"/>
      <c r="CE218" s="9"/>
      <c r="CF218" s="9"/>
      <c r="CG218" s="9"/>
      <c r="CH218" s="9"/>
      <c r="CI218" s="9"/>
      <c r="CJ218" s="9"/>
      <c r="CK218" s="9"/>
      <c r="CL218" s="9"/>
      <c r="CM218" s="9"/>
      <c r="CN218" s="9"/>
      <c r="CO218" s="9"/>
      <c r="CP218" s="9"/>
      <c r="CQ218" s="9"/>
    </row>
    <row r="219" spans="1:95" customFormat="1" ht="93" customHeight="1" x14ac:dyDescent="0.35">
      <c r="A219" s="40">
        <f t="shared" si="11"/>
        <v>211</v>
      </c>
      <c r="B219" s="40" t="s">
        <v>521</v>
      </c>
      <c r="C219" s="40">
        <v>2023</v>
      </c>
      <c r="D219" s="40" t="s">
        <v>3734</v>
      </c>
      <c r="E219" s="323"/>
      <c r="F219" s="40" t="s">
        <v>1014</v>
      </c>
      <c r="G219" s="40" t="s">
        <v>10</v>
      </c>
      <c r="H219" s="42" t="s">
        <v>4767</v>
      </c>
      <c r="I219" s="42" t="s">
        <v>3636</v>
      </c>
      <c r="J219" s="40" t="s">
        <v>5086</v>
      </c>
      <c r="K219" s="40" t="s">
        <v>3935</v>
      </c>
      <c r="L219" s="44" t="s">
        <v>1153</v>
      </c>
      <c r="M219" s="63" t="s">
        <v>2353</v>
      </c>
      <c r="N219" s="63" t="s">
        <v>5508</v>
      </c>
      <c r="O219" s="63" t="s">
        <v>2355</v>
      </c>
      <c r="P219" s="63">
        <v>1</v>
      </c>
      <c r="Q219" s="65">
        <v>45413</v>
      </c>
      <c r="R219" s="65">
        <v>45473</v>
      </c>
      <c r="S219" s="66">
        <f t="shared" si="13"/>
        <v>8.85</v>
      </c>
      <c r="T219" s="63" t="s">
        <v>592</v>
      </c>
      <c r="U219" s="63"/>
      <c r="V219" s="49">
        <f>+IFERROR(VLOOKUP($M219,ACTIVIDADES!$B$9:$Q$494,10,0),"")</f>
        <v>1</v>
      </c>
      <c r="W219" s="61" t="str">
        <f>+IFERROR(VLOOKUP($M219,ACTIVIDADES!$B$9:$Q$494,11,0)," ")</f>
        <v>se tiene para entregar entre abril y mayo</v>
      </c>
      <c r="X219" s="51" t="str">
        <f>+IFERROR(VLOOKUP($M219,ACTIVIDADES!$B$9:$Q$494,12,0),"")</f>
        <v>https://dnbcgovco-my.sharepoint.com/:f:/g/personal/planeacion_dnbc_gov_co/IgAKPZEalRp3T7O44VwZjBLlARF86VpmllJA36VR9-2qDG8?e=W6XaGX</v>
      </c>
      <c r="Y219" s="52">
        <f>+IFERROR(VLOOKUP($M219,ACTIVIDADES!$B$9:$Q$494,13,0),"")</f>
        <v>46153</v>
      </c>
      <c r="Z219" s="49" t="str">
        <f>+IFERROR(VLOOKUP($M219,ACTIVIDADES!$B$9:$Q$494,14,0),"")</f>
        <v>No se encuentran evidencias de la actividad</v>
      </c>
      <c r="AA219" s="49">
        <f>+IFERROR(VLOOKUP($M219,ACTIVIDADES!$B$9:$Q$494,15,0),"")</f>
        <v>0</v>
      </c>
      <c r="AB219" s="54" t="str">
        <f>+IFERROR(VLOOKUP($M219,ACTIVIDADES!$B$9:$Q$494,16,0),"")</f>
        <v>EJECUCIÓN</v>
      </c>
      <c r="AC219" s="144">
        <v>46171</v>
      </c>
      <c r="AD219" s="29">
        <v>0</v>
      </c>
      <c r="AE219" s="29" t="s">
        <v>3741</v>
      </c>
      <c r="AF219" s="29" t="s">
        <v>581</v>
      </c>
      <c r="AG219" s="29" t="s">
        <v>3737</v>
      </c>
      <c r="AH219" s="29" t="s">
        <v>3737</v>
      </c>
      <c r="AI219" s="29" t="s">
        <v>3737</v>
      </c>
      <c r="AJ219" s="55">
        <f>+IFERROR(VLOOKUP($M219,ACTIVIDADES!$B$9:$T$494,17,0),"")</f>
        <v>1</v>
      </c>
      <c r="AK219" s="80" t="str">
        <f>+IFERROR(VLOOKUP($M219,ACTIVIDADES!$B$9:$T$494,18,0),"")</f>
        <v xml:space="preserve">Se deja de evidencia correos de solicitudde devolucion de la contraloria con su respectiva respuesta </v>
      </c>
      <c r="AL219" s="80" t="str">
        <f>+IFERROR(VLOOKUP($M219,ACTIVIDADES!$B$9:$T$494,19,0),"")</f>
        <v>https://dnbcgovco-my.sharepoint.com/:f:/g/personal/planeacion_dnbc_gov_co/IgDlTTkE6gPMRZjTETbxch7dATaSM_TE5-agvqb3k7QgaDY?e=0V1Jx7</v>
      </c>
      <c r="AM219" s="55" t="str">
        <f>+IFERROR(VLOOKUP($M219,ACTIVIDADES!$B$9:$X$495,20,0),0)</f>
        <v>11/07/206</v>
      </c>
      <c r="AN219" s="55" t="str">
        <f>+IFERROR(VLOOKUP($M219,ACTIVIDADES!$B$9:$X$495,21,0),0)</f>
        <v>Se incluyen documentos soportes de gestiones realizadas para devolución de saldos de cuota de auditaje</v>
      </c>
      <c r="AO219" s="55">
        <f>+IFERROR(VLOOKUP($M219,ACTIVIDADES!$B$9:$X$495,22,0),0)</f>
        <v>1</v>
      </c>
      <c r="AP219" s="150" t="str">
        <f>+IFERROR(VLOOKUP($M219,ACTIVIDADES!$B$9:$X$495,23,0),0)</f>
        <v>CUMPLIDO</v>
      </c>
      <c r="AQ219" s="129">
        <v>46245</v>
      </c>
      <c r="AR219" s="172">
        <v>1</v>
      </c>
      <c r="AS219" s="322" t="s">
        <v>5825</v>
      </c>
      <c r="AT219" s="29" t="s">
        <v>579</v>
      </c>
      <c r="AU219" s="57" t="s">
        <v>3639</v>
      </c>
      <c r="AV219" s="193" t="s">
        <v>3639</v>
      </c>
      <c r="AW219" s="193" t="s">
        <v>3639</v>
      </c>
      <c r="AX219" s="193" t="s">
        <v>3739</v>
      </c>
      <c r="AY219" s="176" t="str">
        <f t="shared" si="14"/>
        <v>CUMPLIDAS</v>
      </c>
      <c r="AZ219" s="55" t="str">
        <f>+IFERROR(VLOOKUP($M219,ACTIVIDADES!$B$9:$T$494,25,0),"")</f>
        <v/>
      </c>
      <c r="BA219" s="55" t="str">
        <f>+IFERROR(VLOOKUP($M219,ACTIVIDADES!$B$9:$T$494,26,0),"")</f>
        <v/>
      </c>
      <c r="BB219" s="55" t="str">
        <f>+IFERROR(VLOOKUP($M219,ACTIVIDADES!$B$9:$T$494,27,0),"")</f>
        <v/>
      </c>
      <c r="BC219" s="55" t="str">
        <f>+IFERROR(VLOOKUP($M219,ACTIVIDADES!$B$9:$T$494,28,0),"")</f>
        <v/>
      </c>
      <c r="BD219" s="55" t="str">
        <f>+IFERROR(VLOOKUP($M219,ACTIVIDADES!$B$9:$T$494,29,0),"")</f>
        <v/>
      </c>
      <c r="BE219" s="55" t="str">
        <f>+IFERROR(VLOOKUP($M219,ACTIVIDADES!$B$9:$T$494,30,0),"")</f>
        <v/>
      </c>
      <c r="BF219" s="58"/>
      <c r="BG219" s="58"/>
      <c r="BH219" s="59"/>
      <c r="BI219" s="59" t="s">
        <v>580</v>
      </c>
      <c r="BJ219" s="60" t="s">
        <v>3635</v>
      </c>
      <c r="BK219" s="61" t="s">
        <v>593</v>
      </c>
      <c r="BL219" s="62"/>
      <c r="BM219" s="55" t="str">
        <f>+IFERROR(VLOOKUP($M219,ACTIVIDADES!$B$9:$T$494,31,0),"")</f>
        <v/>
      </c>
      <c r="BN219" s="55" t="str">
        <f>+IFERROR(VLOOKUP($M219,ACTIVIDADES!$B$9:$T$494,32,0),"")</f>
        <v/>
      </c>
      <c r="BO219" s="55" t="str">
        <f>+IFERROR(VLOOKUP($M219,ACTIVIDADES!$B$9:$T$494,33,0),"")</f>
        <v/>
      </c>
      <c r="BP219" s="55" t="str">
        <f>+IFERROR(VLOOKUP($M219,ACTIVIDADES!$B$9:$T$494,34,0),"")</f>
        <v/>
      </c>
      <c r="BQ219" s="55" t="str">
        <f>+IFERROR(VLOOKUP($M219,ACTIVIDADES!$B$9:$T$494,35,0),"")</f>
        <v/>
      </c>
      <c r="BR219" s="55" t="str">
        <f>+IFERROR(VLOOKUP($M219,ACTIVIDADES!$B$9:$T$494,36,0),"")</f>
        <v/>
      </c>
      <c r="BS219" s="55" t="str">
        <f>+IFERROR(VLOOKUP($M219,ACTIVIDADES!$B$9:$T$494,37,0),"")</f>
        <v/>
      </c>
      <c r="BT219" s="58"/>
      <c r="BU219" s="58"/>
      <c r="BV219" s="59"/>
      <c r="BW219" s="59" t="s">
        <v>580</v>
      </c>
      <c r="BX219" s="60" t="s">
        <v>3635</v>
      </c>
      <c r="BY219" s="61" t="s">
        <v>593</v>
      </c>
      <c r="BZ219" s="62"/>
      <c r="CA219" s="9"/>
      <c r="CB219" s="9"/>
      <c r="CC219" s="9"/>
      <c r="CD219" s="9"/>
      <c r="CE219" s="9"/>
      <c r="CF219" s="9"/>
      <c r="CG219" s="9"/>
      <c r="CH219" s="9"/>
      <c r="CI219" s="9"/>
      <c r="CJ219" s="9"/>
      <c r="CK219" s="9"/>
      <c r="CL219" s="9"/>
      <c r="CM219" s="9"/>
      <c r="CN219" s="9"/>
      <c r="CO219" s="9"/>
      <c r="CP219" s="9"/>
      <c r="CQ219" s="9"/>
    </row>
    <row r="220" spans="1:95" customFormat="1" ht="93" customHeight="1" x14ac:dyDescent="0.35">
      <c r="A220" s="40">
        <f t="shared" si="11"/>
        <v>212</v>
      </c>
      <c r="B220" s="40" t="s">
        <v>521</v>
      </c>
      <c r="C220" s="40">
        <v>2023</v>
      </c>
      <c r="D220" s="40" t="s">
        <v>3734</v>
      </c>
      <c r="E220" s="323"/>
      <c r="F220" s="40" t="s">
        <v>1014</v>
      </c>
      <c r="G220" s="40" t="s">
        <v>10</v>
      </c>
      <c r="H220" s="42" t="s">
        <v>4767</v>
      </c>
      <c r="I220" s="42"/>
      <c r="J220" s="40" t="s">
        <v>5087</v>
      </c>
      <c r="K220" s="40" t="s">
        <v>5087</v>
      </c>
      <c r="L220" s="44" t="s">
        <v>1153</v>
      </c>
      <c r="M220" s="45" t="s">
        <v>1796</v>
      </c>
      <c r="N220" s="45" t="s">
        <v>1797</v>
      </c>
      <c r="O220" s="45" t="s">
        <v>1342</v>
      </c>
      <c r="P220" s="45">
        <v>1</v>
      </c>
      <c r="Q220" s="47">
        <v>46082</v>
      </c>
      <c r="R220" s="47">
        <v>46173</v>
      </c>
      <c r="S220" s="48">
        <f t="shared" si="13"/>
        <v>13.5</v>
      </c>
      <c r="T220" s="45" t="s">
        <v>624</v>
      </c>
      <c r="U220" s="45" t="s">
        <v>1798</v>
      </c>
      <c r="V220" s="49">
        <f>+IFERROR(VLOOKUP($M220,ACTIVIDADES!$B$9:$Q$494,10,0),"")</f>
        <v>0</v>
      </c>
      <c r="W220" s="61">
        <f>+IFERROR(VLOOKUP($M220,ACTIVIDADES!$B$9:$Q$494,11,0)," ")</f>
        <v>0</v>
      </c>
      <c r="X220" s="61">
        <f>+IFERROR(VLOOKUP($M220,ACTIVIDADES!$B$9:$Q$494,12,0),"")</f>
        <v>0</v>
      </c>
      <c r="Y220" s="52">
        <f>+IFERROR(VLOOKUP($M220,ACTIVIDADES!$B$9:$Q$494,13,0),"")</f>
        <v>46153</v>
      </c>
      <c r="Z220" s="49" t="str">
        <f>+IFERROR(VLOOKUP($M220,ACTIVIDADES!$B$9:$Q$494,14,0),"")</f>
        <v>No se evidencia seguimiento</v>
      </c>
      <c r="AA220" s="49">
        <f>+IFERROR(VLOOKUP($M220,ACTIVIDADES!$B$9:$Q$494,15,0),"")</f>
        <v>0</v>
      </c>
      <c r="AB220" s="54" t="str">
        <f>+IFERROR(VLOOKUP($M220,ACTIVIDADES!$B$9:$Q$494,16,0),"")</f>
        <v>EJECUCIÓN</v>
      </c>
      <c r="AC220" s="144">
        <v>46157</v>
      </c>
      <c r="AD220" s="29">
        <v>0</v>
      </c>
      <c r="AE220" s="29" t="s">
        <v>3741</v>
      </c>
      <c r="AF220" s="28" t="s">
        <v>580</v>
      </c>
      <c r="AG220" s="29" t="s">
        <v>3737</v>
      </c>
      <c r="AH220" s="29" t="s">
        <v>3737</v>
      </c>
      <c r="AI220" s="29" t="s">
        <v>3737</v>
      </c>
      <c r="AJ220" s="55">
        <f>+IFERROR(VLOOKUP($M220,ACTIVIDADES!$B$9:$T$494,17,0),"")</f>
        <v>1</v>
      </c>
      <c r="AK220" s="80" t="str">
        <f>+IFERROR(VLOOKUP($M220,ACTIVIDADES!$B$9:$T$494,18,0),"")</f>
        <v>se aporta nomina -del 1 de marzo a 31 de mayo</v>
      </c>
      <c r="AL220" s="80" t="str">
        <f>+IFERROR(VLOOKUP($M220,ACTIVIDADES!$B$9:$T$494,19,0),"")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220" s="55">
        <f>+IFERROR(VLOOKUP($M220,ACTIVIDADES!$B$9:$X$495,20,0),0)</f>
        <v>46214</v>
      </c>
      <c r="AN220" s="55" t="str">
        <f>+IFERROR(VLOOKUP($M220,ACTIVIDADES!$B$9:$X$495,21,0),0)</f>
        <v>Se evidencia informe de seguimiento a las incapacidades de la DNBC en el periodo en mención. Se sugiere incluir en evidencias correo de socialización con lider de proceso</v>
      </c>
      <c r="AO220" s="55">
        <f>+IFERROR(VLOOKUP($M220,ACTIVIDADES!$B$9:$X$495,22,0),0)</f>
        <v>1</v>
      </c>
      <c r="AP220" s="150" t="str">
        <f>+IFERROR(VLOOKUP($M220,ACTIVIDADES!$B$9:$X$495,23,0),0)</f>
        <v>CUMPLIDO</v>
      </c>
      <c r="AQ220" s="88">
        <v>46230</v>
      </c>
      <c r="AR220" s="55">
        <v>1</v>
      </c>
      <c r="AS220" s="72" t="s">
        <v>3866</v>
      </c>
      <c r="AT220" s="29" t="s">
        <v>579</v>
      </c>
      <c r="AU220" s="57" t="s">
        <v>3639</v>
      </c>
      <c r="AV220" s="193" t="s">
        <v>3639</v>
      </c>
      <c r="AW220" s="193" t="s">
        <v>3639</v>
      </c>
      <c r="AX220" s="193" t="s">
        <v>3739</v>
      </c>
      <c r="AY220" s="176" t="str">
        <f t="shared" si="14"/>
        <v>CUMPLIDAS</v>
      </c>
      <c r="AZ220" s="55" t="str">
        <f>+IFERROR(VLOOKUP($M220,ACTIVIDADES!$B$9:$T$494,25,0),"")</f>
        <v/>
      </c>
      <c r="BA220" s="55" t="str">
        <f>+IFERROR(VLOOKUP($M220,ACTIVIDADES!$B$9:$T$494,26,0),"")</f>
        <v/>
      </c>
      <c r="BB220" s="55" t="str">
        <f>+IFERROR(VLOOKUP($M220,ACTIVIDADES!$B$9:$T$494,27,0),"")</f>
        <v/>
      </c>
      <c r="BC220" s="55" t="str">
        <f>+IFERROR(VLOOKUP($M220,ACTIVIDADES!$B$9:$T$494,28,0),"")</f>
        <v/>
      </c>
      <c r="BD220" s="55" t="str">
        <f>+IFERROR(VLOOKUP($M220,ACTIVIDADES!$B$9:$T$494,29,0),"")</f>
        <v/>
      </c>
      <c r="BE220" s="55" t="str">
        <f>+IFERROR(VLOOKUP($M220,ACTIVIDADES!$B$9:$T$494,30,0),"")</f>
        <v/>
      </c>
      <c r="BF220" s="58"/>
      <c r="BG220" s="58"/>
      <c r="BH220" s="59"/>
      <c r="BI220" s="59" t="s">
        <v>580</v>
      </c>
      <c r="BJ220" s="60" t="s">
        <v>3635</v>
      </c>
      <c r="BK220" s="61" t="s">
        <v>593</v>
      </c>
      <c r="BL220" s="62"/>
      <c r="BM220" s="55" t="str">
        <f>+IFERROR(VLOOKUP($M220,ACTIVIDADES!$B$9:$T$494,31,0),"")</f>
        <v/>
      </c>
      <c r="BN220" s="55" t="str">
        <f>+IFERROR(VLOOKUP($M220,ACTIVIDADES!$B$9:$T$494,32,0),"")</f>
        <v/>
      </c>
      <c r="BO220" s="55" t="str">
        <f>+IFERROR(VLOOKUP($M220,ACTIVIDADES!$B$9:$T$494,33,0),"")</f>
        <v/>
      </c>
      <c r="BP220" s="55" t="str">
        <f>+IFERROR(VLOOKUP($M220,ACTIVIDADES!$B$9:$T$494,34,0),"")</f>
        <v/>
      </c>
      <c r="BQ220" s="55" t="str">
        <f>+IFERROR(VLOOKUP($M220,ACTIVIDADES!$B$9:$T$494,35,0),"")</f>
        <v/>
      </c>
      <c r="BR220" s="55" t="str">
        <f>+IFERROR(VLOOKUP($M220,ACTIVIDADES!$B$9:$T$494,36,0),"")</f>
        <v/>
      </c>
      <c r="BS220" s="55" t="str">
        <f>+IFERROR(VLOOKUP($M220,ACTIVIDADES!$B$9:$T$494,37,0),"")</f>
        <v/>
      </c>
      <c r="BT220" s="58"/>
      <c r="BU220" s="58"/>
      <c r="BV220" s="59"/>
      <c r="BW220" s="59" t="s">
        <v>580</v>
      </c>
      <c r="BX220" s="60" t="s">
        <v>3635</v>
      </c>
      <c r="BY220" s="61" t="s">
        <v>593</v>
      </c>
      <c r="BZ220" s="62"/>
      <c r="CA220" s="9"/>
      <c r="CB220" s="9"/>
      <c r="CC220" s="9"/>
      <c r="CD220" s="9"/>
      <c r="CE220" s="9"/>
      <c r="CF220" s="9"/>
      <c r="CG220" s="9"/>
      <c r="CH220" s="9"/>
      <c r="CI220" s="9"/>
      <c r="CJ220" s="9"/>
      <c r="CK220" s="9"/>
      <c r="CL220" s="9"/>
      <c r="CM220" s="9"/>
      <c r="CN220" s="9"/>
      <c r="CO220" s="9"/>
      <c r="CP220" s="9"/>
      <c r="CQ220" s="9"/>
    </row>
    <row r="221" spans="1:95" ht="93" customHeight="1" x14ac:dyDescent="0.35">
      <c r="A221" s="281">
        <f t="shared" si="11"/>
        <v>213</v>
      </c>
      <c r="B221" s="281" t="s">
        <v>521</v>
      </c>
      <c r="C221" s="281">
        <v>2023</v>
      </c>
      <c r="D221" s="281" t="s">
        <v>3750</v>
      </c>
      <c r="E221" s="323"/>
      <c r="F221" s="281" t="s">
        <v>1014</v>
      </c>
      <c r="G221" s="281" t="s">
        <v>10</v>
      </c>
      <c r="H221" s="283" t="s">
        <v>4767</v>
      </c>
      <c r="I221" s="283" t="s">
        <v>3640</v>
      </c>
      <c r="J221" s="281" t="s">
        <v>5084</v>
      </c>
      <c r="K221" s="281" t="s">
        <v>3930</v>
      </c>
      <c r="L221" s="285" t="s">
        <v>1153</v>
      </c>
      <c r="M221" s="312" t="s">
        <v>2129</v>
      </c>
      <c r="N221" s="312" t="s">
        <v>2118</v>
      </c>
      <c r="O221" s="312" t="s">
        <v>2119</v>
      </c>
      <c r="P221" s="312">
        <v>1</v>
      </c>
      <c r="Q221" s="314">
        <v>45404</v>
      </c>
      <c r="R221" s="314">
        <v>45535</v>
      </c>
      <c r="S221" s="315">
        <f t="shared" si="13"/>
        <v>19.350000000000001</v>
      </c>
      <c r="T221" s="312" t="s">
        <v>611</v>
      </c>
      <c r="U221" s="312"/>
      <c r="V221" s="290">
        <f>+IFERROR(VLOOKUP($M221,ACTIVIDADES!$B$9:$Q$494,10,0),"")</f>
        <v>1</v>
      </c>
      <c r="W221" s="292" t="str">
        <f>+IFERROR(VLOOKUP($M221,ACTIVIDADES!$B$9:$Q$494,11,0)," ")</f>
        <v>Sobre la IP 024 de 2024, se adoptó decisión de archivo de conformidad con lo establecido en la decisión adoptada el 25 de abril de 2025. Se desplegó la acción disciplinaria requerida. Se anexa evidencia de la apertura y del archivo.</v>
      </c>
      <c r="X221" s="321" t="str">
        <f>+IFERROR(VLOOKUP($M221,ACTIVIDADES!$B$9:$Q$494,12,0),"")</f>
        <v>https://dnbcgovco-my.sharepoint.com/:f:/g/personal/planeacion_dnbc_gov_co/IgAnABVexVJgQrYQLEvMO3CfASCZ59xv04Q7To9gOtWgRWE?e=bcd2I5</v>
      </c>
      <c r="Y221" s="293">
        <f>+IFERROR(VLOOKUP($M221,ACTIVIDADES!$B$9:$Q$494,13,0),"")</f>
        <v>46153</v>
      </c>
      <c r="Z221" s="290" t="str">
        <f>+IFERROR(VLOOKUP($M221,ACTIVIDADES!$B$9:$Q$494,14,0),"")</f>
        <v>Se evidencia en el respectivo hallazgo, que se realizó la apertura de la acción disciplinaria IP 024-2024, relacionado con el   incumplimiento por parte del Almacenista General con respecto al cumplimiento de sus funciones. Por lo tanto cumple con el indicador relacionado a este hallazgo.</v>
      </c>
      <c r="AA221" s="290">
        <f>+IFERROR(VLOOKUP($M221,ACTIVIDADES!$B$9:$Q$494,15,0),"")</f>
        <v>1</v>
      </c>
      <c r="AB221" s="295" t="str">
        <f>+IFERROR(VLOOKUP($M221,ACTIVIDADES!$B$9:$Q$494,16,0),"")</f>
        <v>CUMPLIDO</v>
      </c>
      <c r="AC221" s="296">
        <v>46157</v>
      </c>
      <c r="AD221" s="298">
        <v>1</v>
      </c>
      <c r="AE221" s="298" t="s">
        <v>3931</v>
      </c>
      <c r="AF221" s="297" t="s">
        <v>578</v>
      </c>
      <c r="AG221" s="297" t="s">
        <v>3737</v>
      </c>
      <c r="AH221" s="297" t="s">
        <v>593</v>
      </c>
      <c r="AI221" s="297" t="s">
        <v>3752</v>
      </c>
      <c r="AJ221" s="299">
        <f>+IFERROR(VLOOKUP($M221,ACTIVIDADES!$B$9:$T$494,17,0),"")</f>
        <v>0</v>
      </c>
      <c r="AK221" s="300" t="str">
        <f>+IFERROR(VLOOKUP($M221,ACTIVIDADES!$B$9:$T$494,18,0),"")</f>
        <v>Si reporte segundo trimestre</v>
      </c>
      <c r="AL221" s="300" t="str">
        <f>+IFERROR(VLOOKUP($M221,ACTIVIDADES!$B$9:$T$494,19,0),"")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221" s="299">
        <f>+IFERROR(VLOOKUP($M221,ACTIVIDADES!$B$9:$X$495,20,0),0)</f>
        <v>46213</v>
      </c>
      <c r="AN221" s="299" t="str">
        <f>+IFERROR(VLOOKUP($M221,ACTIVIDADES!$B$9:$X$495,21,0),0)</f>
        <v>No se recibe reporte segundo trimestre. No obstante, actividad reportada como cumplida en primer trimestre</v>
      </c>
      <c r="AO221" s="299">
        <f>+IFERROR(VLOOKUP($M221,ACTIVIDADES!$B$9:$X$495,22,0),0)</f>
        <v>1</v>
      </c>
      <c r="AP221" s="304" t="str">
        <f>+IFERROR(VLOOKUP($M221,ACTIVIDADES!$B$9:$X$495,23,0),0)</f>
        <v>CUMPLIDO</v>
      </c>
      <c r="AQ221" s="302">
        <v>46230</v>
      </c>
      <c r="AR221" s="299">
        <v>1</v>
      </c>
      <c r="AS221" s="306" t="s">
        <v>3810</v>
      </c>
      <c r="AT221" s="297" t="s">
        <v>579</v>
      </c>
      <c r="AU221" s="303" t="s">
        <v>3639</v>
      </c>
      <c r="AV221" s="249" t="s">
        <v>3639</v>
      </c>
      <c r="AW221" s="249" t="s">
        <v>3639</v>
      </c>
      <c r="AX221" s="249" t="s">
        <v>3739</v>
      </c>
      <c r="AY221" s="176" t="str">
        <f t="shared" si="14"/>
        <v>CUMPLIDAS</v>
      </c>
      <c r="AZ221" s="55" t="str">
        <f>+IFERROR(VLOOKUP($M221,ACTIVIDADES!$B$9:$T$494,25,0),"")</f>
        <v/>
      </c>
      <c r="BA221" s="55" t="str">
        <f>+IFERROR(VLOOKUP($M221,ACTIVIDADES!$B$9:$T$494,26,0),"")</f>
        <v/>
      </c>
      <c r="BB221" s="55" t="str">
        <f>+IFERROR(VLOOKUP($M221,ACTIVIDADES!$B$9:$T$494,27,0),"")</f>
        <v/>
      </c>
      <c r="BC221" s="55" t="str">
        <f>+IFERROR(VLOOKUP($M221,ACTIVIDADES!$B$9:$T$494,28,0),"")</f>
        <v/>
      </c>
      <c r="BD221" s="55" t="str">
        <f>+IFERROR(VLOOKUP($M221,ACTIVIDADES!$B$9:$T$494,29,0),"")</f>
        <v/>
      </c>
      <c r="BE221" s="55" t="str">
        <f>+IFERROR(VLOOKUP($M221,ACTIVIDADES!$B$9:$T$494,30,0),"")</f>
        <v/>
      </c>
      <c r="BF221" s="58"/>
      <c r="BG221" s="58"/>
      <c r="BH221" s="59"/>
      <c r="BI221" s="59" t="s">
        <v>580</v>
      </c>
      <c r="BJ221" s="60" t="s">
        <v>3635</v>
      </c>
      <c r="BK221" s="61" t="s">
        <v>593</v>
      </c>
      <c r="BL221" s="62"/>
      <c r="BM221" s="55" t="str">
        <f>+IFERROR(VLOOKUP($M221,ACTIVIDADES!$B$9:$T$494,31,0),"")</f>
        <v/>
      </c>
      <c r="BN221" s="55" t="str">
        <f>+IFERROR(VLOOKUP($M221,ACTIVIDADES!$B$9:$T$494,32,0),"")</f>
        <v/>
      </c>
      <c r="BO221" s="55" t="str">
        <f>+IFERROR(VLOOKUP($M221,ACTIVIDADES!$B$9:$T$494,33,0),"")</f>
        <v/>
      </c>
      <c r="BP221" s="55" t="str">
        <f>+IFERROR(VLOOKUP($M221,ACTIVIDADES!$B$9:$T$494,34,0),"")</f>
        <v/>
      </c>
      <c r="BQ221" s="55" t="str">
        <f>+IFERROR(VLOOKUP($M221,ACTIVIDADES!$B$9:$T$494,35,0),"")</f>
        <v/>
      </c>
      <c r="BR221" s="55" t="str">
        <f>+IFERROR(VLOOKUP($M221,ACTIVIDADES!$B$9:$T$494,36,0),"")</f>
        <v/>
      </c>
      <c r="BS221" s="55" t="str">
        <f>+IFERROR(VLOOKUP($M221,ACTIVIDADES!$B$9:$T$494,37,0),"")</f>
        <v/>
      </c>
      <c r="BT221" s="58"/>
      <c r="BU221" s="58"/>
      <c r="BV221" s="59"/>
      <c r="BW221" s="59" t="s">
        <v>580</v>
      </c>
      <c r="BX221" s="60" t="s">
        <v>3635</v>
      </c>
      <c r="BY221" s="61" t="s">
        <v>593</v>
      </c>
      <c r="BZ221" s="62"/>
    </row>
    <row r="222" spans="1:95" customFormat="1" ht="93" customHeight="1" x14ac:dyDescent="0.35">
      <c r="A222" s="40">
        <f t="shared" si="11"/>
        <v>214</v>
      </c>
      <c r="B222" s="40" t="s">
        <v>521</v>
      </c>
      <c r="C222" s="40">
        <v>2023</v>
      </c>
      <c r="D222" s="40" t="s">
        <v>3734</v>
      </c>
      <c r="E222" s="323"/>
      <c r="F222" s="40" t="s">
        <v>1014</v>
      </c>
      <c r="G222" s="40" t="s">
        <v>10</v>
      </c>
      <c r="H222" s="42" t="s">
        <v>4767</v>
      </c>
      <c r="I222" s="42"/>
      <c r="J222" s="40" t="s">
        <v>5083</v>
      </c>
      <c r="K222" s="40" t="s">
        <v>5349</v>
      </c>
      <c r="L222" s="44" t="s">
        <v>1153</v>
      </c>
      <c r="M222" s="45" t="s">
        <v>2302</v>
      </c>
      <c r="N222" s="45" t="s">
        <v>5506</v>
      </c>
      <c r="O222" s="45" t="s">
        <v>2304</v>
      </c>
      <c r="P222" s="45">
        <v>1</v>
      </c>
      <c r="Q222" s="47">
        <v>46113</v>
      </c>
      <c r="R222" s="47">
        <v>46203</v>
      </c>
      <c r="S222" s="48">
        <f t="shared" si="13"/>
        <v>13.350000000000001</v>
      </c>
      <c r="T222" s="45" t="s">
        <v>592</v>
      </c>
      <c r="U222" s="45"/>
      <c r="V222" s="49">
        <f>+IFERROR(VLOOKUP($M222,ACTIVIDADES!$B$9:$Q$494,10,0),"")</f>
        <v>1</v>
      </c>
      <c r="W222" s="61" t="str">
        <f>+IFERROR(VLOOKUP($M222,ACTIVIDADES!$B$9:$Q$494,11,0)," ")</f>
        <v>Como evidencia dejamos donde se socializo el procedimiento de los cruces de información  entre las areas y el proceso de Gestión Financiera para las cuentas del pasivo.</v>
      </c>
      <c r="X222" s="51" t="str">
        <f>+IFERROR(VLOOKUP($M222,ACTIVIDADES!$B$9:$Q$494,12,0),"")</f>
        <v>https://dnbcgovco-my.sharepoint.com/:f:/g/personal/planeacion_dnbc_gov_co/IgAKPZEalRp3T7O44VwZjBLlARF86VpmllJA36VR9-2qDG8?e=W6XaGX</v>
      </c>
      <c r="Y222" s="52">
        <f>+IFERROR(VLOOKUP($M222,ACTIVIDADES!$B$9:$Q$494,13,0),"")</f>
        <v>46153</v>
      </c>
      <c r="Z222" s="49" t="str">
        <f>+IFERROR(VLOOKUP($M222,ACTIVIDADES!$B$9:$Q$494,14,0),"")</f>
        <v>Se incluye grabación de socialización de políticas contables</v>
      </c>
      <c r="AA222" s="49">
        <f>+IFERROR(VLOOKUP($M222,ACTIVIDADES!$B$9:$Q$494,15,0),"")</f>
        <v>1</v>
      </c>
      <c r="AB222" s="54" t="str">
        <f>+IFERROR(VLOOKUP($M222,ACTIVIDADES!$B$9:$Q$494,16,0),"")</f>
        <v>CUMPLIDO</v>
      </c>
      <c r="AC222" s="144">
        <v>46171</v>
      </c>
      <c r="AD222" s="30">
        <v>1</v>
      </c>
      <c r="AE222" s="30" t="s">
        <v>5792</v>
      </c>
      <c r="AF222" s="29" t="s">
        <v>579</v>
      </c>
      <c r="AG222" s="29" t="s">
        <v>3737</v>
      </c>
      <c r="AH222" s="29" t="s">
        <v>593</v>
      </c>
      <c r="AI222" s="29" t="s">
        <v>3752</v>
      </c>
      <c r="AJ222" s="55">
        <f>+IFERROR(VLOOKUP($M222,ACTIVIDADES!$B$9:$T$494,17,0),"")</f>
        <v>1</v>
      </c>
      <c r="AK222" s="80" t="str">
        <f>+IFERROR(VLOOKUP($M222,ACTIVIDADES!$B$9:$T$494,18,0),"")</f>
        <v>Como evidencia dejamos donde se socializo el procedimiento de los cruces de información  entre las areas y el proceso de Gestión Financiera para las cuentas del pasivo.</v>
      </c>
      <c r="AL222" s="80" t="str">
        <f>+IFERROR(VLOOKUP($M222,ACTIVIDADES!$B$9:$T$494,19,0),"")</f>
        <v>https://dnbcgovco-my.sharepoint.com/:f:/g/personal/planeacion_dnbc_gov_co/IgDlTTkE6gPMRZjTETbxch7dATaSM_TE5-agvqb3k7QgaDY?e=0V1Jx7</v>
      </c>
      <c r="AM222" s="55" t="str">
        <f>+IFERROR(VLOOKUP($M222,ACTIVIDADES!$B$9:$X$495,20,0),0)</f>
        <v>11/07/206</v>
      </c>
      <c r="AN222" s="55" t="str">
        <f>+IFERROR(VLOOKUP($M222,ACTIVIDADES!$B$9:$X$495,21,0),0)</f>
        <v>Actividad reportada con cumplimiento en el primer trimestre 2026</v>
      </c>
      <c r="AO222" s="55">
        <f>+IFERROR(VLOOKUP($M222,ACTIVIDADES!$B$9:$X$495,22,0),0)</f>
        <v>1</v>
      </c>
      <c r="AP222" s="150" t="str">
        <f>+IFERROR(VLOOKUP($M222,ACTIVIDADES!$B$9:$X$495,23,0),0)</f>
        <v>CUMPLIDO</v>
      </c>
      <c r="AQ222" s="129">
        <v>46245</v>
      </c>
      <c r="AR222" s="172">
        <v>1</v>
      </c>
      <c r="AS222" s="131" t="s">
        <v>3926</v>
      </c>
      <c r="AT222" s="29" t="s">
        <v>579</v>
      </c>
      <c r="AU222" s="57" t="s">
        <v>3639</v>
      </c>
      <c r="AV222" s="193" t="s">
        <v>3639</v>
      </c>
      <c r="AW222" s="193" t="s">
        <v>3639</v>
      </c>
      <c r="AX222" s="193" t="s">
        <v>3739</v>
      </c>
      <c r="AY222" s="176" t="str">
        <f t="shared" si="14"/>
        <v>CUMPLIDAS</v>
      </c>
      <c r="AZ222" s="55" t="str">
        <f>+IFERROR(VLOOKUP($M222,ACTIVIDADES!$B$9:$T$494,25,0),"")</f>
        <v/>
      </c>
      <c r="BA222" s="55" t="str">
        <f>+IFERROR(VLOOKUP($M222,ACTIVIDADES!$B$9:$T$494,26,0),"")</f>
        <v/>
      </c>
      <c r="BB222" s="55" t="str">
        <f>+IFERROR(VLOOKUP($M222,ACTIVIDADES!$B$9:$T$494,27,0),"")</f>
        <v/>
      </c>
      <c r="BC222" s="55" t="str">
        <f>+IFERROR(VLOOKUP($M222,ACTIVIDADES!$B$9:$T$494,28,0),"")</f>
        <v/>
      </c>
      <c r="BD222" s="55" t="str">
        <f>+IFERROR(VLOOKUP($M222,ACTIVIDADES!$B$9:$T$494,29,0),"")</f>
        <v/>
      </c>
      <c r="BE222" s="55" t="str">
        <f>+IFERROR(VLOOKUP($M222,ACTIVIDADES!$B$9:$T$494,30,0),"")</f>
        <v/>
      </c>
      <c r="BF222" s="58"/>
      <c r="BG222" s="58"/>
      <c r="BH222" s="59"/>
      <c r="BI222" s="59" t="s">
        <v>580</v>
      </c>
      <c r="BJ222" s="60" t="s">
        <v>3635</v>
      </c>
      <c r="BK222" s="61" t="s">
        <v>593</v>
      </c>
      <c r="BL222" s="62"/>
      <c r="BM222" s="55" t="str">
        <f>+IFERROR(VLOOKUP($M222,ACTIVIDADES!$B$9:$T$494,31,0),"")</f>
        <v/>
      </c>
      <c r="BN222" s="55" t="str">
        <f>+IFERROR(VLOOKUP($M222,ACTIVIDADES!$B$9:$T$494,32,0),"")</f>
        <v/>
      </c>
      <c r="BO222" s="55" t="str">
        <f>+IFERROR(VLOOKUP($M222,ACTIVIDADES!$B$9:$T$494,33,0),"")</f>
        <v/>
      </c>
      <c r="BP222" s="55" t="str">
        <f>+IFERROR(VLOOKUP($M222,ACTIVIDADES!$B$9:$T$494,34,0),"")</f>
        <v/>
      </c>
      <c r="BQ222" s="55" t="str">
        <f>+IFERROR(VLOOKUP($M222,ACTIVIDADES!$B$9:$T$494,35,0),"")</f>
        <v/>
      </c>
      <c r="BR222" s="55" t="str">
        <f>+IFERROR(VLOOKUP($M222,ACTIVIDADES!$B$9:$T$494,36,0),"")</f>
        <v/>
      </c>
      <c r="BS222" s="55" t="str">
        <f>+IFERROR(VLOOKUP($M222,ACTIVIDADES!$B$9:$T$494,37,0),"")</f>
        <v/>
      </c>
      <c r="BT222" s="58"/>
      <c r="BU222" s="58"/>
      <c r="BV222" s="59"/>
      <c r="BW222" s="59" t="s">
        <v>580</v>
      </c>
      <c r="BX222" s="60" t="s">
        <v>3635</v>
      </c>
      <c r="BY222" s="61" t="s">
        <v>593</v>
      </c>
      <c r="BZ222" s="62"/>
      <c r="CA222" s="9"/>
      <c r="CB222" s="9"/>
      <c r="CC222" s="9"/>
      <c r="CD222" s="9"/>
      <c r="CE222" s="9"/>
      <c r="CF222" s="9"/>
      <c r="CG222" s="9"/>
      <c r="CH222" s="9"/>
      <c r="CI222" s="9"/>
      <c r="CJ222" s="9"/>
      <c r="CK222" s="9"/>
      <c r="CL222" s="9"/>
      <c r="CM222" s="9"/>
      <c r="CN222" s="9"/>
      <c r="CO222" s="9"/>
      <c r="CP222" s="9"/>
      <c r="CQ222" s="9"/>
    </row>
    <row r="223" spans="1:95" customFormat="1" ht="93" customHeight="1" x14ac:dyDescent="0.35">
      <c r="A223" s="40">
        <f t="shared" si="11"/>
        <v>215</v>
      </c>
      <c r="B223" s="40" t="s">
        <v>521</v>
      </c>
      <c r="C223" s="40">
        <v>2023</v>
      </c>
      <c r="D223" s="40" t="s">
        <v>3734</v>
      </c>
      <c r="E223" s="323"/>
      <c r="F223" s="40" t="s">
        <v>1014</v>
      </c>
      <c r="G223" s="40" t="s">
        <v>10</v>
      </c>
      <c r="H223" s="41" t="s">
        <v>4767</v>
      </c>
      <c r="I223" s="42"/>
      <c r="J223" s="43" t="s">
        <v>5083</v>
      </c>
      <c r="K223" s="43" t="s">
        <v>5349</v>
      </c>
      <c r="L223" s="44" t="s">
        <v>1153</v>
      </c>
      <c r="M223" s="45" t="s">
        <v>2563</v>
      </c>
      <c r="N223" s="46" t="s">
        <v>2564</v>
      </c>
      <c r="O223" s="45" t="s">
        <v>2565</v>
      </c>
      <c r="P223" s="45">
        <v>1</v>
      </c>
      <c r="Q223" s="47">
        <v>46082</v>
      </c>
      <c r="R223" s="47">
        <v>46387</v>
      </c>
      <c r="S223" s="48">
        <f t="shared" si="13"/>
        <v>45</v>
      </c>
      <c r="T223" s="45" t="s">
        <v>666</v>
      </c>
      <c r="U223" s="45" t="s">
        <v>2566</v>
      </c>
      <c r="V223" s="49">
        <f>+IFERROR(VLOOKUP($M223,ACTIVIDADES!$B$9:$Q$494,10,0),"")</f>
        <v>1</v>
      </c>
      <c r="W223" s="50" t="str">
        <f>+IFERROR(VLOOKUP($M223,ACTIVIDADES!$B$9:$Q$494,11,0)," ")</f>
        <v>Se esta manejando una prueba piloto SIIF NACIÓN</v>
      </c>
      <c r="X223" s="51" t="str">
        <f>+IFERROR(VLOOKUP($M223,ACTIVIDADES!$B$9:$Q$494,12,0),"")</f>
        <v>https://dnbcgovco-my.sharepoint.com/:f:/g/personal/planeacion_dnbc_gov_co/IgCKsvM4H_KTR6xnllTYAW4KAYnPCAelO_DLpgStTfwUj-M?e=KcFs8q</v>
      </c>
      <c r="Y223" s="52">
        <f>+IFERROR(VLOOKUP($M223,ACTIVIDADES!$B$9:$Q$494,13,0),"")</f>
        <v>46153</v>
      </c>
      <c r="Z223" s="53" t="str">
        <f>+IFERROR(VLOOKUP($M223,ACTIVIDADES!$B$9:$Q$494,14,0),"")</f>
        <v>Se evidencia respuesta de MinHacienda para uso piloto de sistema Siif Nación - Modulo Recursos Fisicos</v>
      </c>
      <c r="AA223" s="49">
        <f>+IFERROR(VLOOKUP($M223,ACTIVIDADES!$B$9:$Q$494,15,0),"")</f>
        <v>0.1</v>
      </c>
      <c r="AB223" s="54" t="str">
        <f>+IFERROR(VLOOKUP($M223,ACTIVIDADES!$B$9:$Q$494,16,0),"")</f>
        <v>EJECUCIÓN</v>
      </c>
      <c r="AC223" s="144">
        <v>46171</v>
      </c>
      <c r="AD223" s="29">
        <v>0.1</v>
      </c>
      <c r="AE223" s="29" t="s">
        <v>3927</v>
      </c>
      <c r="AF223" s="29" t="s">
        <v>4</v>
      </c>
      <c r="AG223" s="29" t="s">
        <v>3737</v>
      </c>
      <c r="AH223" s="29" t="s">
        <v>3737</v>
      </c>
      <c r="AI223" s="29" t="s">
        <v>3737</v>
      </c>
      <c r="AJ223" s="55">
        <f>+IFERROR(VLOOKUP($M223,ACTIVIDADES!$B$9:$T$494,17,0),"")</f>
        <v>1</v>
      </c>
      <c r="AK223" s="80" t="str">
        <f>+IFERROR(VLOOKUP($M223,ACTIVIDADES!$B$9:$T$494,18,0),"")</f>
        <v xml:space="preserve">Se muestra proceso que se esta llevando para el manejo de la prueba piloto SIIF NACIÓN </v>
      </c>
      <c r="AL223" s="80" t="str">
        <f>+IFERROR(VLOOKUP($M223,ACTIVIDADES!$B$9:$T$494,19,0),"")</f>
        <v>https://dnbcgovco-my.sharepoint.com/:f:/g/personal/planeacion_dnbc_gov_co/IgD3RyDi0X_yRo0wLAd4u0hIAegznAHHnleG17rsX0XqwHY?e=c4mIfd</v>
      </c>
      <c r="AM223" s="55" t="str">
        <f>+IFERROR(VLOOKUP($M223,ACTIVIDADES!$B$9:$X$495,20,0),0)</f>
        <v>11/07/206</v>
      </c>
      <c r="AN223" s="55" t="str">
        <f>+IFERROR(VLOOKUP($M223,ACTIVIDADES!$B$9:$X$495,21,0),0)</f>
        <v>Se remite información sobre las gestiones adelantadas para la implementación del modulo siif nacion</v>
      </c>
      <c r="AO223" s="55">
        <f>+IFERROR(VLOOKUP($M223,ACTIVIDADES!$B$9:$X$495,22,0),0)</f>
        <v>0.3</v>
      </c>
      <c r="AP223" s="145" t="str">
        <f>+IFERROR(VLOOKUP($M223,ACTIVIDADES!$B$9:$X$495,23,0),0)</f>
        <v>EN EJECUCIÓN</v>
      </c>
      <c r="AQ223" s="129">
        <v>46245</v>
      </c>
      <c r="AR223" s="172">
        <v>0.3</v>
      </c>
      <c r="AS223" s="339" t="s">
        <v>3738</v>
      </c>
      <c r="AT223" s="29" t="s">
        <v>4</v>
      </c>
      <c r="AU223" s="57" t="s">
        <v>3639</v>
      </c>
      <c r="AV223" s="193" t="s">
        <v>3639</v>
      </c>
      <c r="AW223" s="193" t="s">
        <v>3639</v>
      </c>
      <c r="AX223" s="57" t="s">
        <v>3739</v>
      </c>
      <c r="AY223" s="176" t="str">
        <f t="shared" si="14"/>
        <v>EN EJECUCIÓN</v>
      </c>
      <c r="AZ223" s="55" t="str">
        <f>+IFERROR(VLOOKUP($M223,ACTIVIDADES!$B$9:$T$494,25,0),"")</f>
        <v/>
      </c>
      <c r="BA223" s="55" t="str">
        <f>+IFERROR(VLOOKUP($M223,ACTIVIDADES!$B$9:$T$494,26,0),"")</f>
        <v/>
      </c>
      <c r="BB223" s="55" t="str">
        <f>+IFERROR(VLOOKUP($M223,ACTIVIDADES!$B$9:$T$494,27,0),"")</f>
        <v/>
      </c>
      <c r="BC223" s="55" t="str">
        <f>+IFERROR(VLOOKUP($M223,ACTIVIDADES!$B$9:$T$494,28,0),"")</f>
        <v/>
      </c>
      <c r="BD223" s="55" t="str">
        <f>+IFERROR(VLOOKUP($M223,ACTIVIDADES!$B$9:$T$494,29,0),"")</f>
        <v/>
      </c>
      <c r="BE223" s="55" t="str">
        <f>+IFERROR(VLOOKUP($M223,ACTIVIDADES!$B$9:$T$494,30,0),"")</f>
        <v/>
      </c>
      <c r="BF223" s="58"/>
      <c r="BG223" s="58"/>
      <c r="BH223" s="59"/>
      <c r="BI223" s="59" t="s">
        <v>580</v>
      </c>
      <c r="BJ223" s="60" t="s">
        <v>3635</v>
      </c>
      <c r="BK223" s="61" t="s">
        <v>593</v>
      </c>
      <c r="BL223" s="62"/>
      <c r="BM223" s="55" t="str">
        <f>+IFERROR(VLOOKUP($M223,ACTIVIDADES!$B$9:$T$494,31,0),"")</f>
        <v/>
      </c>
      <c r="BN223" s="55" t="str">
        <f>+IFERROR(VLOOKUP($M223,ACTIVIDADES!$B$9:$T$494,32,0),"")</f>
        <v/>
      </c>
      <c r="BO223" s="55" t="str">
        <f>+IFERROR(VLOOKUP($M223,ACTIVIDADES!$B$9:$T$494,33,0),"")</f>
        <v/>
      </c>
      <c r="BP223" s="55" t="str">
        <f>+IFERROR(VLOOKUP($M223,ACTIVIDADES!$B$9:$T$494,34,0),"")</f>
        <v/>
      </c>
      <c r="BQ223" s="55" t="str">
        <f>+IFERROR(VLOOKUP($M223,ACTIVIDADES!$B$9:$T$494,35,0),"")</f>
        <v/>
      </c>
      <c r="BR223" s="55" t="str">
        <f>+IFERROR(VLOOKUP($M223,ACTIVIDADES!$B$9:$T$494,36,0),"")</f>
        <v/>
      </c>
      <c r="BS223" s="55" t="str">
        <f>+IFERROR(VLOOKUP($M223,ACTIVIDADES!$B$9:$T$494,37,0),"")</f>
        <v/>
      </c>
      <c r="BT223" s="58"/>
      <c r="BU223" s="58"/>
      <c r="BV223" s="59"/>
      <c r="BW223" s="59" t="s">
        <v>580</v>
      </c>
      <c r="BX223" s="60" t="s">
        <v>3635</v>
      </c>
      <c r="BY223" s="61" t="s">
        <v>593</v>
      </c>
      <c r="BZ223" s="62"/>
      <c r="CA223" s="7"/>
      <c r="CB223" s="7"/>
      <c r="CC223" s="7"/>
      <c r="CD223" s="7"/>
      <c r="CE223" s="7"/>
      <c r="CF223" s="7"/>
      <c r="CG223" s="7"/>
      <c r="CH223" s="7"/>
      <c r="CI223" s="7"/>
      <c r="CJ223" s="7"/>
      <c r="CK223" s="7"/>
      <c r="CL223" s="7"/>
      <c r="CM223" s="7"/>
      <c r="CN223" s="7"/>
      <c r="CO223" s="7"/>
      <c r="CP223" s="7"/>
      <c r="CQ223" s="7"/>
    </row>
    <row r="224" spans="1:95" customFormat="1" ht="93" customHeight="1" x14ac:dyDescent="0.35">
      <c r="A224" s="40">
        <f t="shared" si="11"/>
        <v>216</v>
      </c>
      <c r="B224" s="40" t="s">
        <v>521</v>
      </c>
      <c r="C224" s="40">
        <v>2023</v>
      </c>
      <c r="D224" s="40" t="s">
        <v>3734</v>
      </c>
      <c r="E224" s="323"/>
      <c r="F224" s="40" t="s">
        <v>1014</v>
      </c>
      <c r="G224" s="40" t="s">
        <v>10</v>
      </c>
      <c r="H224" s="42" t="s">
        <v>4767</v>
      </c>
      <c r="I224" s="42"/>
      <c r="J224" s="40" t="s">
        <v>5083</v>
      </c>
      <c r="K224" s="40" t="s">
        <v>5349</v>
      </c>
      <c r="L224" s="44" t="s">
        <v>1153</v>
      </c>
      <c r="M224" s="45" t="s">
        <v>2609</v>
      </c>
      <c r="N224" s="45" t="s">
        <v>2610</v>
      </c>
      <c r="O224" s="45" t="s">
        <v>2611</v>
      </c>
      <c r="P224" s="45">
        <v>1</v>
      </c>
      <c r="Q224" s="47">
        <v>46143</v>
      </c>
      <c r="R224" s="47">
        <v>46295</v>
      </c>
      <c r="S224" s="48">
        <f t="shared" si="13"/>
        <v>22.349999999999998</v>
      </c>
      <c r="T224" s="45" t="s">
        <v>589</v>
      </c>
      <c r="U224" s="45"/>
      <c r="V224" s="49">
        <f>+IFERROR(VLOOKUP($M224,ACTIVIDADES!$B$9:$Q$494,10,0),"")</f>
        <v>0</v>
      </c>
      <c r="W224" s="61" t="str">
        <f>+IFERROR(VLOOKUP($M224,ACTIVIDADES!$B$9:$Q$494,11,0)," ")</f>
        <v>Proceso de actualización</v>
      </c>
      <c r="X224" s="51" t="str">
        <f>+IFERROR(VLOOKUP($M224,ACTIVIDADES!$B$9:$Q$494,12,0),"")</f>
        <v>https://dnbcgovco-my.sharepoint.com/:f:/g/personal/planeacion_dnbc_gov_co/IgDm4DHyXDA5Q5WGTU7tDkFLAc2M2mTSoezfwLKe_RnYYZ0?e=uJfhoo</v>
      </c>
      <c r="Y224" s="52">
        <f>+IFERROR(VLOOKUP($M224,ACTIVIDADES!$B$9:$Q$494,13,0),"")</f>
        <v>46153</v>
      </c>
      <c r="Z224" s="49" t="str">
        <f>+IFERROR(VLOOKUP($M224,ACTIVIDADES!$B$9:$Q$494,14,0),"")</f>
        <v>No se evidencia avance para el periodo</v>
      </c>
      <c r="AA224" s="49">
        <f>+IFERROR(VLOOKUP($M224,ACTIVIDADES!$B$9:$Q$494,15,0),"")</f>
        <v>0</v>
      </c>
      <c r="AB224" s="54" t="str">
        <f>+IFERROR(VLOOKUP($M224,ACTIVIDADES!$B$9:$Q$494,16,0),"")</f>
        <v>EJECUCIÓN</v>
      </c>
      <c r="AC224" s="144">
        <v>46171</v>
      </c>
      <c r="AD224" s="29">
        <v>0</v>
      </c>
      <c r="AE224" s="29" t="s">
        <v>3741</v>
      </c>
      <c r="AF224" s="28" t="s">
        <v>580</v>
      </c>
      <c r="AG224" s="29" t="s">
        <v>3737</v>
      </c>
      <c r="AH224" s="29" t="s">
        <v>3737</v>
      </c>
      <c r="AI224" s="29" t="s">
        <v>3737</v>
      </c>
      <c r="AJ224" s="55">
        <f>+IFERROR(VLOOKUP($M224,ACTIVIDADES!$B$9:$T$494,17,0),"")</f>
        <v>1</v>
      </c>
      <c r="AK224" s="80" t="str">
        <f>+IFERROR(VLOOKUP($M224,ACTIVIDADES!$B$9:$T$494,18,0),"")</f>
        <v>Ya se realizó la actualización del procedimiento de Gestión de Bienes</v>
      </c>
      <c r="AL224" s="80" t="str">
        <f>+IFERROR(VLOOKUP($M224,ACTIVIDADES!$B$9:$T$494,19,0),"")</f>
        <v>https://dnbcgovco-my.sharepoint.com/:f:/g/personal/planeacion_dnbc_gov_co/IgCaL3Okdj61R7b6VgL2_FeRAawkcJXFNhAjxCv_oVRi-uk?e=fTA1fT</v>
      </c>
      <c r="AM224" s="55">
        <f>+IFERROR(VLOOKUP($M224,ACTIVIDADES!$B$9:$X$495,20,0),0)</f>
        <v>46214</v>
      </c>
      <c r="AN224" s="55" t="str">
        <f>+IFERROR(VLOOKUP($M224,ACTIVIDADES!$B$9:$X$495,21,0),0)</f>
        <v>Se presenta procedimiento actualizado al 30 de junio de 2026 con su respectiva socializaicón vía correo electrónico</v>
      </c>
      <c r="AO224" s="55">
        <f>+IFERROR(VLOOKUP($M224,ACTIVIDADES!$B$9:$X$495,22,0),0)</f>
        <v>1</v>
      </c>
      <c r="AP224" s="150" t="str">
        <f>+IFERROR(VLOOKUP($M224,ACTIVIDADES!$B$9:$X$495,23,0),0)</f>
        <v>CUMPLIDO</v>
      </c>
      <c r="AQ224" s="129">
        <v>46245</v>
      </c>
      <c r="AR224" s="172">
        <v>1</v>
      </c>
      <c r="AS224" s="72" t="s">
        <v>5824</v>
      </c>
      <c r="AT224" s="29" t="s">
        <v>579</v>
      </c>
      <c r="AU224" s="57" t="s">
        <v>3639</v>
      </c>
      <c r="AV224" s="193" t="s">
        <v>3639</v>
      </c>
      <c r="AW224" s="193" t="s">
        <v>3639</v>
      </c>
      <c r="AX224" s="193" t="s">
        <v>3739</v>
      </c>
      <c r="AY224" s="176" t="str">
        <f t="shared" si="14"/>
        <v>CUMPLIDAS</v>
      </c>
      <c r="AZ224" s="55" t="str">
        <f>+IFERROR(VLOOKUP($M224,ACTIVIDADES!$B$9:$T$494,25,0),"")</f>
        <v/>
      </c>
      <c r="BA224" s="55" t="str">
        <f>+IFERROR(VLOOKUP($M224,ACTIVIDADES!$B$9:$T$494,26,0),"")</f>
        <v/>
      </c>
      <c r="BB224" s="55" t="str">
        <f>+IFERROR(VLOOKUP($M224,ACTIVIDADES!$B$9:$T$494,27,0),"")</f>
        <v/>
      </c>
      <c r="BC224" s="55" t="str">
        <f>+IFERROR(VLOOKUP($M224,ACTIVIDADES!$B$9:$T$494,28,0),"")</f>
        <v/>
      </c>
      <c r="BD224" s="55" t="str">
        <f>+IFERROR(VLOOKUP($M224,ACTIVIDADES!$B$9:$T$494,29,0),"")</f>
        <v/>
      </c>
      <c r="BE224" s="55" t="str">
        <f>+IFERROR(VLOOKUP($M224,ACTIVIDADES!$B$9:$T$494,30,0),"")</f>
        <v/>
      </c>
      <c r="BF224" s="58"/>
      <c r="BG224" s="58"/>
      <c r="BH224" s="59"/>
      <c r="BI224" s="59" t="s">
        <v>580</v>
      </c>
      <c r="BJ224" s="60" t="s">
        <v>3635</v>
      </c>
      <c r="BK224" s="61" t="s">
        <v>593</v>
      </c>
      <c r="BL224" s="62"/>
      <c r="BM224" s="55" t="str">
        <f>+IFERROR(VLOOKUP($M224,ACTIVIDADES!$B$9:$T$494,31,0),"")</f>
        <v/>
      </c>
      <c r="BN224" s="55" t="str">
        <f>+IFERROR(VLOOKUP($M224,ACTIVIDADES!$B$9:$T$494,32,0),"")</f>
        <v/>
      </c>
      <c r="BO224" s="55" t="str">
        <f>+IFERROR(VLOOKUP($M224,ACTIVIDADES!$B$9:$T$494,33,0),"")</f>
        <v/>
      </c>
      <c r="BP224" s="55" t="str">
        <f>+IFERROR(VLOOKUP($M224,ACTIVIDADES!$B$9:$T$494,34,0),"")</f>
        <v/>
      </c>
      <c r="BQ224" s="55" t="str">
        <f>+IFERROR(VLOOKUP($M224,ACTIVIDADES!$B$9:$T$494,35,0),"")</f>
        <v/>
      </c>
      <c r="BR224" s="55" t="str">
        <f>+IFERROR(VLOOKUP($M224,ACTIVIDADES!$B$9:$T$494,36,0),"")</f>
        <v/>
      </c>
      <c r="BS224" s="55" t="str">
        <f>+IFERROR(VLOOKUP($M224,ACTIVIDADES!$B$9:$T$494,37,0),"")</f>
        <v/>
      </c>
      <c r="BT224" s="58"/>
      <c r="BU224" s="58"/>
      <c r="BV224" s="59"/>
      <c r="BW224" s="59" t="s">
        <v>580</v>
      </c>
      <c r="BX224" s="60" t="s">
        <v>3635</v>
      </c>
      <c r="BY224" s="61" t="s">
        <v>593</v>
      </c>
      <c r="BZ224" s="62"/>
      <c r="CA224" s="9"/>
      <c r="CB224" s="9"/>
      <c r="CC224" s="9"/>
      <c r="CD224" s="9"/>
      <c r="CE224" s="9"/>
      <c r="CF224" s="9"/>
      <c r="CG224" s="9"/>
      <c r="CH224" s="9"/>
      <c r="CI224" s="9"/>
      <c r="CJ224" s="9"/>
      <c r="CK224" s="9"/>
      <c r="CL224" s="9"/>
      <c r="CM224" s="9"/>
      <c r="CN224" s="9"/>
      <c r="CO224" s="9"/>
      <c r="CP224" s="9"/>
      <c r="CQ224" s="9"/>
    </row>
    <row r="225" spans="1:95" s="8" customFormat="1" ht="93" customHeight="1" x14ac:dyDescent="0.35">
      <c r="A225" s="40">
        <f t="shared" si="11"/>
        <v>217</v>
      </c>
      <c r="B225" s="40" t="s">
        <v>521</v>
      </c>
      <c r="C225" s="40">
        <v>2023</v>
      </c>
      <c r="D225" s="40" t="s">
        <v>3734</v>
      </c>
      <c r="E225" s="323"/>
      <c r="F225" s="40" t="s">
        <v>1014</v>
      </c>
      <c r="G225" s="40" t="s">
        <v>10</v>
      </c>
      <c r="H225" s="41" t="s">
        <v>4767</v>
      </c>
      <c r="I225" s="42"/>
      <c r="J225" s="43" t="s">
        <v>5083</v>
      </c>
      <c r="K225" s="43" t="s">
        <v>5349</v>
      </c>
      <c r="L225" s="44" t="s">
        <v>1153</v>
      </c>
      <c r="M225" s="45" t="s">
        <v>2615</v>
      </c>
      <c r="N225" s="46" t="s">
        <v>2616</v>
      </c>
      <c r="O225" s="45" t="s">
        <v>2617</v>
      </c>
      <c r="P225" s="45">
        <v>2</v>
      </c>
      <c r="Q225" s="47">
        <v>46023</v>
      </c>
      <c r="R225" s="47">
        <v>46387</v>
      </c>
      <c r="S225" s="48">
        <f t="shared" si="13"/>
        <v>54</v>
      </c>
      <c r="T225" s="45" t="s">
        <v>589</v>
      </c>
      <c r="U225" s="45"/>
      <c r="V225" s="49">
        <f>+IFERROR(VLOOKUP($M225,ACTIVIDADES!$B$9:$Q$494,10,0),"")</f>
        <v>0</v>
      </c>
      <c r="W225" s="50" t="str">
        <f>+IFERROR(VLOOKUP($M225,ACTIVIDADES!$B$9:$Q$494,11,0)," ")</f>
        <v>Proceso de actualización</v>
      </c>
      <c r="X225" s="51" t="str">
        <f>+IFERROR(VLOOKUP($M225,ACTIVIDADES!$B$9:$Q$494,12,0),"")</f>
        <v>https://dnbcgovco-my.sharepoint.com/:f:/g/personal/planeacion_dnbc_gov_co/IgBveH1t7EmIR6GZSOaIIHmUAUc6KaLSFKfQX2lbG2hDEA0?e=ooFcYM</v>
      </c>
      <c r="Y225" s="52">
        <f>+IFERROR(VLOOKUP($M225,ACTIVIDADES!$B$9:$Q$494,13,0),"")</f>
        <v>46153</v>
      </c>
      <c r="Z225" s="53" t="str">
        <f>+IFERROR(VLOOKUP($M225,ACTIVIDADES!$B$9:$Q$494,14,0),"")</f>
        <v>No se evidencia avance para el periodo</v>
      </c>
      <c r="AA225" s="49">
        <f>+IFERROR(VLOOKUP($M225,ACTIVIDADES!$B$9:$Q$494,15,0),"")</f>
        <v>0</v>
      </c>
      <c r="AB225" s="54" t="str">
        <f>+IFERROR(VLOOKUP($M225,ACTIVIDADES!$B$9:$Q$494,16,0),"")</f>
        <v>EJECUCIÓN</v>
      </c>
      <c r="AC225" s="144">
        <v>46171</v>
      </c>
      <c r="AD225" s="29">
        <v>0</v>
      </c>
      <c r="AE225" s="29" t="s">
        <v>3741</v>
      </c>
      <c r="AF225" s="28" t="s">
        <v>580</v>
      </c>
      <c r="AG225" s="29" t="s">
        <v>3737</v>
      </c>
      <c r="AH225" s="29" t="s">
        <v>3737</v>
      </c>
      <c r="AI225" s="29" t="s">
        <v>3737</v>
      </c>
      <c r="AJ225" s="55">
        <f>+IFERROR(VLOOKUP($M225,ACTIVIDADES!$B$9:$T$494,17,0),"")</f>
        <v>1</v>
      </c>
      <c r="AK225" s="80" t="str">
        <f>+IFERROR(VLOOKUP($M225,ACTIVIDADES!$B$9:$T$494,18,0),"")</f>
        <v xml:space="preserve">Se realizó inventario de la bodega mensuales y se hizo un inventario de papelería </v>
      </c>
      <c r="AL225" s="80" t="str">
        <f>+IFERROR(VLOOKUP($M225,ACTIVIDADES!$B$9:$T$494,19,0),"")</f>
        <v>https://dnbcgovco-my.sharepoint.com/:f:/g/personal/planeacion_dnbc_gov_co/IgBuQlP5pbrUSrwtj3_PYOn-AaRmaWMPC6GjWsfOmsZTdto?e=dCSkxl</v>
      </c>
      <c r="AM225" s="55">
        <f>+IFERROR(VLOOKUP($M225,ACTIVIDADES!$B$9:$X$495,20,0),0)</f>
        <v>46214</v>
      </c>
      <c r="AN225" s="55" t="str">
        <f>+IFERROR(VLOOKUP($M225,ACTIVIDADES!$B$9:$X$495,21,0),0)</f>
        <v>Se presenta formatos diligenciados de conteo de bienes para actualización de inventarios. Se sugiere generar evidencias sobre su socialización con el lider del proceso</v>
      </c>
      <c r="AO225" s="55">
        <f>+IFERROR(VLOOKUP($M225,ACTIVIDADES!$B$9:$X$495,22,0),0)</f>
        <v>0.5</v>
      </c>
      <c r="AP225" s="145" t="str">
        <f>+IFERROR(VLOOKUP($M225,ACTIVIDADES!$B$9:$X$495,23,0),0)</f>
        <v>EN EJECUCIÓN</v>
      </c>
      <c r="AQ225" s="129">
        <v>46245</v>
      </c>
      <c r="AR225" s="172">
        <v>0.5</v>
      </c>
      <c r="AS225" s="72" t="s">
        <v>3929</v>
      </c>
      <c r="AT225" s="29" t="s">
        <v>4</v>
      </c>
      <c r="AU225" s="57" t="s">
        <v>3639</v>
      </c>
      <c r="AV225" s="193" t="s">
        <v>3639</v>
      </c>
      <c r="AW225" s="193" t="s">
        <v>3639</v>
      </c>
      <c r="AX225" s="57" t="s">
        <v>3739</v>
      </c>
      <c r="AY225" s="176" t="str">
        <f t="shared" si="14"/>
        <v>EN EJECUCIÓN</v>
      </c>
      <c r="AZ225" s="55" t="str">
        <f>+IFERROR(VLOOKUP($M225,ACTIVIDADES!$B$9:$T$494,25,0),"")</f>
        <v/>
      </c>
      <c r="BA225" s="55" t="str">
        <f>+IFERROR(VLOOKUP($M225,ACTIVIDADES!$B$9:$T$494,26,0),"")</f>
        <v/>
      </c>
      <c r="BB225" s="55" t="str">
        <f>+IFERROR(VLOOKUP($M225,ACTIVIDADES!$B$9:$T$494,27,0),"")</f>
        <v/>
      </c>
      <c r="BC225" s="55" t="str">
        <f>+IFERROR(VLOOKUP($M225,ACTIVIDADES!$B$9:$T$494,28,0),"")</f>
        <v/>
      </c>
      <c r="BD225" s="55" t="str">
        <f>+IFERROR(VLOOKUP($M225,ACTIVIDADES!$B$9:$T$494,29,0),"")</f>
        <v/>
      </c>
      <c r="BE225" s="55" t="str">
        <f>+IFERROR(VLOOKUP($M225,ACTIVIDADES!$B$9:$T$494,30,0),"")</f>
        <v/>
      </c>
      <c r="BF225" s="58"/>
      <c r="BG225" s="58"/>
      <c r="BH225" s="59"/>
      <c r="BI225" s="59" t="s">
        <v>580</v>
      </c>
      <c r="BJ225" s="60" t="s">
        <v>3635</v>
      </c>
      <c r="BK225" s="61" t="s">
        <v>593</v>
      </c>
      <c r="BL225" s="62"/>
      <c r="BM225" s="55" t="str">
        <f>+IFERROR(VLOOKUP($M225,ACTIVIDADES!$B$9:$T$494,31,0),"")</f>
        <v/>
      </c>
      <c r="BN225" s="55" t="str">
        <f>+IFERROR(VLOOKUP($M225,ACTIVIDADES!$B$9:$T$494,32,0),"")</f>
        <v/>
      </c>
      <c r="BO225" s="55" t="str">
        <f>+IFERROR(VLOOKUP($M225,ACTIVIDADES!$B$9:$T$494,33,0),"")</f>
        <v/>
      </c>
      <c r="BP225" s="55" t="str">
        <f>+IFERROR(VLOOKUP($M225,ACTIVIDADES!$B$9:$T$494,34,0),"")</f>
        <v/>
      </c>
      <c r="BQ225" s="55" t="str">
        <f>+IFERROR(VLOOKUP($M225,ACTIVIDADES!$B$9:$T$494,35,0),"")</f>
        <v/>
      </c>
      <c r="BR225" s="55" t="str">
        <f>+IFERROR(VLOOKUP($M225,ACTIVIDADES!$B$9:$T$494,36,0),"")</f>
        <v/>
      </c>
      <c r="BS225" s="55" t="str">
        <f>+IFERROR(VLOOKUP($M225,ACTIVIDADES!$B$9:$T$494,37,0),"")</f>
        <v/>
      </c>
      <c r="BT225" s="58"/>
      <c r="BU225" s="58"/>
      <c r="BV225" s="59"/>
      <c r="BW225" s="59" t="s">
        <v>580</v>
      </c>
      <c r="BX225" s="60" t="s">
        <v>3635</v>
      </c>
      <c r="BY225" s="61" t="s">
        <v>593</v>
      </c>
      <c r="BZ225" s="62"/>
      <c r="CA225" s="7"/>
      <c r="CB225" s="7"/>
      <c r="CC225" s="7"/>
      <c r="CD225" s="7"/>
      <c r="CE225" s="7"/>
      <c r="CF225" s="7"/>
      <c r="CG225" s="7"/>
      <c r="CH225" s="7"/>
      <c r="CI225" s="7"/>
      <c r="CJ225" s="7"/>
      <c r="CK225" s="7"/>
      <c r="CL225" s="7"/>
      <c r="CM225" s="7"/>
      <c r="CN225" s="7"/>
      <c r="CO225" s="7"/>
      <c r="CP225" s="7"/>
      <c r="CQ225" s="7"/>
    </row>
    <row r="226" spans="1:95" customFormat="1" ht="93" customHeight="1" x14ac:dyDescent="0.35">
      <c r="A226" s="40">
        <f t="shared" si="11"/>
        <v>218</v>
      </c>
      <c r="B226" s="40" t="s">
        <v>521</v>
      </c>
      <c r="C226" s="40">
        <v>2023</v>
      </c>
      <c r="D226" s="40" t="s">
        <v>3750</v>
      </c>
      <c r="E226" s="323"/>
      <c r="F226" s="40" t="s">
        <v>1014</v>
      </c>
      <c r="G226" s="40" t="s">
        <v>10</v>
      </c>
      <c r="H226" s="42" t="s">
        <v>4767</v>
      </c>
      <c r="I226" s="42" t="s">
        <v>3640</v>
      </c>
      <c r="J226" s="40" t="s">
        <v>3936</v>
      </c>
      <c r="K226" s="40" t="s">
        <v>3937</v>
      </c>
      <c r="L226" s="44" t="s">
        <v>1153</v>
      </c>
      <c r="M226" s="63" t="s">
        <v>2129</v>
      </c>
      <c r="N226" s="63" t="s">
        <v>2118</v>
      </c>
      <c r="O226" s="63" t="s">
        <v>2119</v>
      </c>
      <c r="P226" s="63">
        <v>1</v>
      </c>
      <c r="Q226" s="65">
        <v>45404</v>
      </c>
      <c r="R226" s="65">
        <v>45535</v>
      </c>
      <c r="S226" s="66">
        <f t="shared" ref="S226:S257" si="15">DAYS360(Q226,R226)/360*54</f>
        <v>19.350000000000001</v>
      </c>
      <c r="T226" s="63" t="s">
        <v>611</v>
      </c>
      <c r="U226" s="63"/>
      <c r="V226" s="49">
        <f>+IFERROR(VLOOKUP($M226,ACTIVIDADES!$B$9:$Q$494,10,0),"")</f>
        <v>1</v>
      </c>
      <c r="W226" s="61" t="str">
        <f>+IFERROR(VLOOKUP($M226,ACTIVIDADES!$B$9:$Q$494,11,0)," ")</f>
        <v>Sobre la IP 024 de 2024, se adoptó decisión de archivo de conformidad con lo establecido en la decisión adoptada el 25 de abril de 2025. Se desplegó la acción disciplinaria requerida. Se anexa evidencia de la apertura y del archivo.</v>
      </c>
      <c r="X226" s="51" t="str">
        <f>+IFERROR(VLOOKUP($M226,ACTIVIDADES!$B$9:$Q$494,12,0),"")</f>
        <v>https://dnbcgovco-my.sharepoint.com/:f:/g/personal/planeacion_dnbc_gov_co/IgAnABVexVJgQrYQLEvMO3CfASCZ59xv04Q7To9gOtWgRWE?e=bcd2I5</v>
      </c>
      <c r="Y226" s="52">
        <f>+IFERROR(VLOOKUP($M226,ACTIVIDADES!$B$9:$Q$494,13,0),"")</f>
        <v>46153</v>
      </c>
      <c r="Z226" s="49" t="str">
        <f>+IFERROR(VLOOKUP($M226,ACTIVIDADES!$B$9:$Q$494,14,0),"")</f>
        <v>Se evidencia en el respectivo hallazgo, que se realizó la apertura de la acción disciplinaria IP 024-2024, relacionado con el   incumplimiento por parte del Almacenista General con respecto al cumplimiento de sus funciones. Por lo tanto cumple con el indicador relacionado a este hallazgo.</v>
      </c>
      <c r="AA226" s="49">
        <f>+IFERROR(VLOOKUP($M226,ACTIVIDADES!$B$9:$Q$494,15,0),"")</f>
        <v>1</v>
      </c>
      <c r="AB226" s="54" t="str">
        <f>+IFERROR(VLOOKUP($M226,ACTIVIDADES!$B$9:$Q$494,16,0),"")</f>
        <v>CUMPLIDO</v>
      </c>
      <c r="AC226" s="144">
        <v>46157</v>
      </c>
      <c r="AD226" s="28">
        <v>1</v>
      </c>
      <c r="AE226" s="28" t="s">
        <v>3931</v>
      </c>
      <c r="AF226" s="29" t="s">
        <v>578</v>
      </c>
      <c r="AG226" s="29" t="s">
        <v>3737</v>
      </c>
      <c r="AH226" s="29" t="s">
        <v>593</v>
      </c>
      <c r="AI226" s="29" t="s">
        <v>3752</v>
      </c>
      <c r="AJ226" s="55">
        <f>+IFERROR(VLOOKUP($M226,ACTIVIDADES!$B$9:$T$494,17,0),"")</f>
        <v>0</v>
      </c>
      <c r="AK226" s="80" t="str">
        <f>+IFERROR(VLOOKUP($M226,ACTIVIDADES!$B$9:$T$494,18,0),"")</f>
        <v>Si reporte segundo trimestre</v>
      </c>
      <c r="AL226" s="80" t="str">
        <f>+IFERROR(VLOOKUP($M226,ACTIVIDADES!$B$9:$T$494,19,0),"")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226" s="55">
        <f>+IFERROR(VLOOKUP($M226,ACTIVIDADES!$B$9:$X$495,20,0),0)</f>
        <v>46213</v>
      </c>
      <c r="AN226" s="55" t="str">
        <f>+IFERROR(VLOOKUP($M226,ACTIVIDADES!$B$9:$X$495,21,0),0)</f>
        <v>No se recibe reporte segundo trimestre. No obstante, actividad reportada como cumplida en primer trimestre</v>
      </c>
      <c r="AO226" s="55">
        <f>+IFERROR(VLOOKUP($M226,ACTIVIDADES!$B$9:$X$495,22,0),0)</f>
        <v>1</v>
      </c>
      <c r="AP226" s="150" t="str">
        <f>+IFERROR(VLOOKUP($M226,ACTIVIDADES!$B$9:$X$495,23,0),0)</f>
        <v>CUMPLIDO</v>
      </c>
      <c r="AQ226" s="88">
        <v>46230</v>
      </c>
      <c r="AR226" s="55">
        <v>1</v>
      </c>
      <c r="AS226" s="72" t="s">
        <v>3810</v>
      </c>
      <c r="AT226" s="29" t="s">
        <v>579</v>
      </c>
      <c r="AU226" s="57" t="s">
        <v>3639</v>
      </c>
      <c r="AV226" s="193" t="s">
        <v>3639</v>
      </c>
      <c r="AW226" s="193" t="s">
        <v>3639</v>
      </c>
      <c r="AX226" s="193" t="s">
        <v>3739</v>
      </c>
      <c r="AY226" s="176" t="str">
        <f t="shared" si="14"/>
        <v>CUMPLIDAS</v>
      </c>
      <c r="AZ226" s="55" t="str">
        <f>+IFERROR(VLOOKUP($M226,ACTIVIDADES!$B$9:$T$494,25,0),"")</f>
        <v/>
      </c>
      <c r="BA226" s="55" t="str">
        <f>+IFERROR(VLOOKUP($M226,ACTIVIDADES!$B$9:$T$494,26,0),"")</f>
        <v/>
      </c>
      <c r="BB226" s="55" t="str">
        <f>+IFERROR(VLOOKUP($M226,ACTIVIDADES!$B$9:$T$494,27,0),"")</f>
        <v/>
      </c>
      <c r="BC226" s="55" t="str">
        <f>+IFERROR(VLOOKUP($M226,ACTIVIDADES!$B$9:$T$494,28,0),"")</f>
        <v/>
      </c>
      <c r="BD226" s="55" t="str">
        <f>+IFERROR(VLOOKUP($M226,ACTIVIDADES!$B$9:$T$494,29,0),"")</f>
        <v/>
      </c>
      <c r="BE226" s="55" t="str">
        <f>+IFERROR(VLOOKUP($M226,ACTIVIDADES!$B$9:$T$494,30,0),"")</f>
        <v/>
      </c>
      <c r="BF226" s="58"/>
      <c r="BG226" s="58"/>
      <c r="BH226" s="59"/>
      <c r="BI226" s="59" t="s">
        <v>580</v>
      </c>
      <c r="BJ226" s="60" t="s">
        <v>3635</v>
      </c>
      <c r="BK226" s="61" t="s">
        <v>593</v>
      </c>
      <c r="BL226" s="62"/>
      <c r="BM226" s="55" t="str">
        <f>+IFERROR(VLOOKUP($M226,ACTIVIDADES!$B$9:$T$494,31,0),"")</f>
        <v/>
      </c>
      <c r="BN226" s="55" t="str">
        <f>+IFERROR(VLOOKUP($M226,ACTIVIDADES!$B$9:$T$494,32,0),"")</f>
        <v/>
      </c>
      <c r="BO226" s="55" t="str">
        <f>+IFERROR(VLOOKUP($M226,ACTIVIDADES!$B$9:$T$494,33,0),"")</f>
        <v/>
      </c>
      <c r="BP226" s="55" t="str">
        <f>+IFERROR(VLOOKUP($M226,ACTIVIDADES!$B$9:$T$494,34,0),"")</f>
        <v/>
      </c>
      <c r="BQ226" s="55" t="str">
        <f>+IFERROR(VLOOKUP($M226,ACTIVIDADES!$B$9:$T$494,35,0),"")</f>
        <v/>
      </c>
      <c r="BR226" s="55" t="str">
        <f>+IFERROR(VLOOKUP($M226,ACTIVIDADES!$B$9:$T$494,36,0),"")</f>
        <v/>
      </c>
      <c r="BS226" s="55" t="str">
        <f>+IFERROR(VLOOKUP($M226,ACTIVIDADES!$B$9:$T$494,37,0),"")</f>
        <v/>
      </c>
      <c r="BT226" s="58"/>
      <c r="BU226" s="58"/>
      <c r="BV226" s="59"/>
      <c r="BW226" s="59" t="s">
        <v>580</v>
      </c>
      <c r="BX226" s="60" t="s">
        <v>3635</v>
      </c>
      <c r="BY226" s="61" t="s">
        <v>593</v>
      </c>
      <c r="BZ226" s="62"/>
      <c r="CA226" s="9"/>
      <c r="CB226" s="9"/>
      <c r="CC226" s="9"/>
      <c r="CD226" s="9"/>
      <c r="CE226" s="9"/>
      <c r="CF226" s="9"/>
      <c r="CG226" s="9"/>
      <c r="CH226" s="9"/>
      <c r="CI226" s="9"/>
      <c r="CJ226" s="9"/>
      <c r="CK226" s="9"/>
      <c r="CL226" s="9"/>
      <c r="CM226" s="9"/>
      <c r="CN226" s="9"/>
      <c r="CO226" s="9"/>
      <c r="CP226" s="9"/>
      <c r="CQ226" s="9"/>
    </row>
    <row r="227" spans="1:95" s="8" customFormat="1" ht="93" customHeight="1" x14ac:dyDescent="0.35">
      <c r="A227" s="40">
        <f t="shared" si="11"/>
        <v>219</v>
      </c>
      <c r="B227" s="40" t="s">
        <v>521</v>
      </c>
      <c r="C227" s="40">
        <v>2023</v>
      </c>
      <c r="D227" s="40" t="s">
        <v>3734</v>
      </c>
      <c r="E227" s="323"/>
      <c r="F227" s="40" t="s">
        <v>951</v>
      </c>
      <c r="G227" s="40" t="s">
        <v>10</v>
      </c>
      <c r="H227" s="42" t="s">
        <v>4768</v>
      </c>
      <c r="I227" s="42"/>
      <c r="J227" s="40" t="s">
        <v>3938</v>
      </c>
      <c r="K227" s="40" t="s">
        <v>3939</v>
      </c>
      <c r="L227" s="44" t="s">
        <v>1153</v>
      </c>
      <c r="M227" s="45" t="s">
        <v>2609</v>
      </c>
      <c r="N227" s="45" t="s">
        <v>2610</v>
      </c>
      <c r="O227" s="45" t="s">
        <v>2611</v>
      </c>
      <c r="P227" s="45">
        <v>1</v>
      </c>
      <c r="Q227" s="47">
        <v>46143</v>
      </c>
      <c r="R227" s="47">
        <v>46295</v>
      </c>
      <c r="S227" s="48">
        <f t="shared" si="15"/>
        <v>22.349999999999998</v>
      </c>
      <c r="T227" s="45" t="s">
        <v>589</v>
      </c>
      <c r="U227" s="45"/>
      <c r="V227" s="49">
        <f>+IFERROR(VLOOKUP($M227,ACTIVIDADES!$B$9:$Q$494,10,0),"")</f>
        <v>0</v>
      </c>
      <c r="W227" s="61" t="str">
        <f>+IFERROR(VLOOKUP($M227,ACTIVIDADES!$B$9:$Q$494,11,0)," ")</f>
        <v>Proceso de actualización</v>
      </c>
      <c r="X227" s="51" t="str">
        <f>+IFERROR(VLOOKUP($M227,ACTIVIDADES!$B$9:$Q$494,12,0),"")</f>
        <v>https://dnbcgovco-my.sharepoint.com/:f:/g/personal/planeacion_dnbc_gov_co/IgDm4DHyXDA5Q5WGTU7tDkFLAc2M2mTSoezfwLKe_RnYYZ0?e=uJfhoo</v>
      </c>
      <c r="Y227" s="52">
        <f>+IFERROR(VLOOKUP($M227,ACTIVIDADES!$B$9:$Q$494,13,0),"")</f>
        <v>46153</v>
      </c>
      <c r="Z227" s="49" t="str">
        <f>+IFERROR(VLOOKUP($M227,ACTIVIDADES!$B$9:$Q$494,14,0),"")</f>
        <v>No se evidencia avance para el periodo</v>
      </c>
      <c r="AA227" s="49">
        <f>+IFERROR(VLOOKUP($M227,ACTIVIDADES!$B$9:$Q$494,15,0),"")</f>
        <v>0</v>
      </c>
      <c r="AB227" s="54" t="str">
        <f>+IFERROR(VLOOKUP($M227,ACTIVIDADES!$B$9:$Q$494,16,0),"")</f>
        <v>EJECUCIÓN</v>
      </c>
      <c r="AC227" s="144">
        <v>46171</v>
      </c>
      <c r="AD227" s="29">
        <v>0</v>
      </c>
      <c r="AE227" s="29" t="s">
        <v>3741</v>
      </c>
      <c r="AF227" s="28" t="s">
        <v>580</v>
      </c>
      <c r="AG227" s="29" t="s">
        <v>3737</v>
      </c>
      <c r="AH227" s="29" t="s">
        <v>3737</v>
      </c>
      <c r="AI227" s="29" t="s">
        <v>3737</v>
      </c>
      <c r="AJ227" s="55">
        <f>+IFERROR(VLOOKUP($M227,ACTIVIDADES!$B$9:$T$494,17,0),"")</f>
        <v>1</v>
      </c>
      <c r="AK227" s="80" t="str">
        <f>+IFERROR(VLOOKUP($M227,ACTIVIDADES!$B$9:$T$494,18,0),"")</f>
        <v>Ya se realizó la actualización del procedimiento de Gestión de Bienes</v>
      </c>
      <c r="AL227" s="80" t="str">
        <f>+IFERROR(VLOOKUP($M227,ACTIVIDADES!$B$9:$T$494,19,0),"")</f>
        <v>https://dnbcgovco-my.sharepoint.com/:f:/g/personal/planeacion_dnbc_gov_co/IgCaL3Okdj61R7b6VgL2_FeRAawkcJXFNhAjxCv_oVRi-uk?e=fTA1fT</v>
      </c>
      <c r="AM227" s="55">
        <f>+IFERROR(VLOOKUP($M227,ACTIVIDADES!$B$9:$X$495,20,0),0)</f>
        <v>46214</v>
      </c>
      <c r="AN227" s="55" t="str">
        <f>+IFERROR(VLOOKUP($M227,ACTIVIDADES!$B$9:$X$495,21,0),0)</f>
        <v>Se presenta procedimiento actualizado al 30 de junio de 2026 con su respectiva socializaicón vía correo electrónico</v>
      </c>
      <c r="AO227" s="55">
        <f>+IFERROR(VLOOKUP($M227,ACTIVIDADES!$B$9:$X$495,22,0),0)</f>
        <v>1</v>
      </c>
      <c r="AP227" s="150" t="str">
        <f>+IFERROR(VLOOKUP($M227,ACTIVIDADES!$B$9:$X$495,23,0),0)</f>
        <v>CUMPLIDO</v>
      </c>
      <c r="AQ227" s="129">
        <v>46245</v>
      </c>
      <c r="AR227" s="172">
        <v>1</v>
      </c>
      <c r="AS227" s="72" t="s">
        <v>5824</v>
      </c>
      <c r="AT227" s="29" t="s">
        <v>579</v>
      </c>
      <c r="AU227" s="57" t="s">
        <v>3639</v>
      </c>
      <c r="AV227" s="193" t="s">
        <v>3639</v>
      </c>
      <c r="AW227" s="193" t="s">
        <v>3639</v>
      </c>
      <c r="AX227" s="193" t="s">
        <v>3739</v>
      </c>
      <c r="AY227" s="176" t="str">
        <f t="shared" si="14"/>
        <v>CUMPLIDAS</v>
      </c>
      <c r="AZ227" s="55" t="str">
        <f>+IFERROR(VLOOKUP($M227,ACTIVIDADES!$B$9:$T$494,25,0),"")</f>
        <v/>
      </c>
      <c r="BA227" s="55" t="str">
        <f>+IFERROR(VLOOKUP($M227,ACTIVIDADES!$B$9:$T$494,26,0),"")</f>
        <v/>
      </c>
      <c r="BB227" s="55" t="str">
        <f>+IFERROR(VLOOKUP($M227,ACTIVIDADES!$B$9:$T$494,27,0),"")</f>
        <v/>
      </c>
      <c r="BC227" s="55" t="str">
        <f>+IFERROR(VLOOKUP($M227,ACTIVIDADES!$B$9:$T$494,28,0),"")</f>
        <v/>
      </c>
      <c r="BD227" s="55" t="str">
        <f>+IFERROR(VLOOKUP($M227,ACTIVIDADES!$B$9:$T$494,29,0),"")</f>
        <v/>
      </c>
      <c r="BE227" s="55" t="str">
        <f>+IFERROR(VLOOKUP($M227,ACTIVIDADES!$B$9:$T$494,30,0),"")</f>
        <v/>
      </c>
      <c r="BF227" s="58"/>
      <c r="BG227" s="58"/>
      <c r="BH227" s="59"/>
      <c r="BI227" s="59" t="s">
        <v>580</v>
      </c>
      <c r="BJ227" s="60" t="s">
        <v>3635</v>
      </c>
      <c r="BK227" s="61" t="s">
        <v>593</v>
      </c>
      <c r="BL227" s="62"/>
      <c r="BM227" s="55" t="str">
        <f>+IFERROR(VLOOKUP($M227,ACTIVIDADES!$B$9:$T$494,31,0),"")</f>
        <v/>
      </c>
      <c r="BN227" s="55" t="str">
        <f>+IFERROR(VLOOKUP($M227,ACTIVIDADES!$B$9:$T$494,32,0),"")</f>
        <v/>
      </c>
      <c r="BO227" s="55" t="str">
        <f>+IFERROR(VLOOKUP($M227,ACTIVIDADES!$B$9:$T$494,33,0),"")</f>
        <v/>
      </c>
      <c r="BP227" s="55" t="str">
        <f>+IFERROR(VLOOKUP($M227,ACTIVIDADES!$B$9:$T$494,34,0),"")</f>
        <v/>
      </c>
      <c r="BQ227" s="55" t="str">
        <f>+IFERROR(VLOOKUP($M227,ACTIVIDADES!$B$9:$T$494,35,0),"")</f>
        <v/>
      </c>
      <c r="BR227" s="55" t="str">
        <f>+IFERROR(VLOOKUP($M227,ACTIVIDADES!$B$9:$T$494,36,0),"")</f>
        <v/>
      </c>
      <c r="BS227" s="55" t="str">
        <f>+IFERROR(VLOOKUP($M227,ACTIVIDADES!$B$9:$T$494,37,0),"")</f>
        <v/>
      </c>
      <c r="BT227" s="58"/>
      <c r="BU227" s="58"/>
      <c r="BV227" s="59"/>
      <c r="BW227" s="59" t="s">
        <v>580</v>
      </c>
      <c r="BX227" s="60" t="s">
        <v>3635</v>
      </c>
      <c r="BY227" s="61" t="s">
        <v>593</v>
      </c>
      <c r="BZ227" s="62"/>
      <c r="CA227" s="9"/>
      <c r="CB227" s="9"/>
      <c r="CC227" s="9"/>
      <c r="CD227" s="9"/>
      <c r="CE227" s="9"/>
      <c r="CF227" s="9"/>
      <c r="CG227" s="9"/>
      <c r="CH227" s="9"/>
      <c r="CI227" s="9"/>
      <c r="CJ227" s="9"/>
      <c r="CK227" s="9"/>
      <c r="CL227" s="9"/>
      <c r="CM227" s="9"/>
      <c r="CN227" s="9"/>
      <c r="CO227" s="9"/>
      <c r="CP227" s="9"/>
      <c r="CQ227" s="9"/>
    </row>
    <row r="228" spans="1:95" customFormat="1" ht="93" customHeight="1" x14ac:dyDescent="0.35">
      <c r="A228" s="40">
        <f t="shared" si="11"/>
        <v>220</v>
      </c>
      <c r="B228" s="40" t="s">
        <v>521</v>
      </c>
      <c r="C228" s="40">
        <v>2023</v>
      </c>
      <c r="D228" s="40" t="s">
        <v>3734</v>
      </c>
      <c r="E228" s="323"/>
      <c r="F228" s="40" t="s">
        <v>951</v>
      </c>
      <c r="G228" s="40" t="s">
        <v>10</v>
      </c>
      <c r="H228" s="41" t="s">
        <v>4768</v>
      </c>
      <c r="I228" s="42"/>
      <c r="J228" s="43" t="s">
        <v>5088</v>
      </c>
      <c r="K228" s="43" t="s">
        <v>3939</v>
      </c>
      <c r="L228" s="44" t="s">
        <v>1153</v>
      </c>
      <c r="M228" s="45" t="s">
        <v>2615</v>
      </c>
      <c r="N228" s="46" t="s">
        <v>2616</v>
      </c>
      <c r="O228" s="45" t="s">
        <v>2617</v>
      </c>
      <c r="P228" s="45">
        <v>2</v>
      </c>
      <c r="Q228" s="47">
        <v>46023</v>
      </c>
      <c r="R228" s="47">
        <v>46387</v>
      </c>
      <c r="S228" s="48">
        <f t="shared" si="15"/>
        <v>54</v>
      </c>
      <c r="T228" s="45" t="s">
        <v>589</v>
      </c>
      <c r="U228" s="45"/>
      <c r="V228" s="49">
        <f>+IFERROR(VLOOKUP($M228,ACTIVIDADES!$B$9:$Q$494,10,0),"")</f>
        <v>0</v>
      </c>
      <c r="W228" s="50" t="str">
        <f>+IFERROR(VLOOKUP($M228,ACTIVIDADES!$B$9:$Q$494,11,0)," ")</f>
        <v>Proceso de actualización</v>
      </c>
      <c r="X228" s="51" t="str">
        <f>+IFERROR(VLOOKUP($M228,ACTIVIDADES!$B$9:$Q$494,12,0),"")</f>
        <v>https://dnbcgovco-my.sharepoint.com/:f:/g/personal/planeacion_dnbc_gov_co/IgBveH1t7EmIR6GZSOaIIHmUAUc6KaLSFKfQX2lbG2hDEA0?e=ooFcYM</v>
      </c>
      <c r="Y228" s="52">
        <f>+IFERROR(VLOOKUP($M228,ACTIVIDADES!$B$9:$Q$494,13,0),"")</f>
        <v>46153</v>
      </c>
      <c r="Z228" s="53" t="str">
        <f>+IFERROR(VLOOKUP($M228,ACTIVIDADES!$B$9:$Q$494,14,0),"")</f>
        <v>No se evidencia avance para el periodo</v>
      </c>
      <c r="AA228" s="49">
        <f>+IFERROR(VLOOKUP($M228,ACTIVIDADES!$B$9:$Q$494,15,0),"")</f>
        <v>0</v>
      </c>
      <c r="AB228" s="54" t="str">
        <f>+IFERROR(VLOOKUP($M228,ACTIVIDADES!$B$9:$Q$494,16,0),"")</f>
        <v>EJECUCIÓN</v>
      </c>
      <c r="AC228" s="144">
        <v>46171</v>
      </c>
      <c r="AD228" s="29">
        <v>0</v>
      </c>
      <c r="AE228" s="29" t="s">
        <v>3741</v>
      </c>
      <c r="AF228" s="28" t="s">
        <v>580</v>
      </c>
      <c r="AG228" s="29" t="s">
        <v>3737</v>
      </c>
      <c r="AH228" s="29" t="s">
        <v>3737</v>
      </c>
      <c r="AI228" s="29" t="s">
        <v>3737</v>
      </c>
      <c r="AJ228" s="55">
        <f>+IFERROR(VLOOKUP($M228,ACTIVIDADES!$B$9:$T$494,17,0),"")</f>
        <v>1</v>
      </c>
      <c r="AK228" s="80" t="str">
        <f>+IFERROR(VLOOKUP($M228,ACTIVIDADES!$B$9:$T$494,18,0),"")</f>
        <v xml:space="preserve">Se realizó inventario de la bodega mensuales y se hizo un inventario de papelería </v>
      </c>
      <c r="AL228" s="80" t="str">
        <f>+IFERROR(VLOOKUP($M228,ACTIVIDADES!$B$9:$T$494,19,0),"")</f>
        <v>https://dnbcgovco-my.sharepoint.com/:f:/g/personal/planeacion_dnbc_gov_co/IgBuQlP5pbrUSrwtj3_PYOn-AaRmaWMPC6GjWsfOmsZTdto?e=dCSkxl</v>
      </c>
      <c r="AM228" s="55">
        <f>+IFERROR(VLOOKUP($M228,ACTIVIDADES!$B$9:$X$495,20,0),0)</f>
        <v>46214</v>
      </c>
      <c r="AN228" s="55" t="str">
        <f>+IFERROR(VLOOKUP($M228,ACTIVIDADES!$B$9:$X$495,21,0),0)</f>
        <v>Se presenta formatos diligenciados de conteo de bienes para actualización de inventarios. Se sugiere generar evidencias sobre su socialización con el lider del proceso</v>
      </c>
      <c r="AO228" s="55">
        <f>+IFERROR(VLOOKUP($M228,ACTIVIDADES!$B$9:$X$495,22,0),0)</f>
        <v>0.5</v>
      </c>
      <c r="AP228" s="145" t="str">
        <f>+IFERROR(VLOOKUP($M228,ACTIVIDADES!$B$9:$X$495,23,0),0)</f>
        <v>EN EJECUCIÓN</v>
      </c>
      <c r="AQ228" s="129">
        <v>46245</v>
      </c>
      <c r="AR228" s="172">
        <v>0.5</v>
      </c>
      <c r="AS228" s="72" t="s">
        <v>3929</v>
      </c>
      <c r="AT228" s="29" t="s">
        <v>4</v>
      </c>
      <c r="AU228" s="57" t="s">
        <v>3639</v>
      </c>
      <c r="AV228" s="193" t="s">
        <v>3639</v>
      </c>
      <c r="AW228" s="193" t="s">
        <v>3639</v>
      </c>
      <c r="AX228" s="57" t="s">
        <v>3739</v>
      </c>
      <c r="AY228" s="176" t="str">
        <f t="shared" si="14"/>
        <v>EN EJECUCIÓN</v>
      </c>
      <c r="AZ228" s="55" t="str">
        <f>+IFERROR(VLOOKUP($M228,ACTIVIDADES!$B$9:$T$494,25,0),"")</f>
        <v/>
      </c>
      <c r="BA228" s="55" t="str">
        <f>+IFERROR(VLOOKUP($M228,ACTIVIDADES!$B$9:$T$494,26,0),"")</f>
        <v/>
      </c>
      <c r="BB228" s="55" t="str">
        <f>+IFERROR(VLOOKUP($M228,ACTIVIDADES!$B$9:$T$494,27,0),"")</f>
        <v/>
      </c>
      <c r="BC228" s="55" t="str">
        <f>+IFERROR(VLOOKUP($M228,ACTIVIDADES!$B$9:$T$494,28,0),"")</f>
        <v/>
      </c>
      <c r="BD228" s="55" t="str">
        <f>+IFERROR(VLOOKUP($M228,ACTIVIDADES!$B$9:$T$494,29,0),"")</f>
        <v/>
      </c>
      <c r="BE228" s="55" t="str">
        <f>+IFERROR(VLOOKUP($M228,ACTIVIDADES!$B$9:$T$494,30,0),"")</f>
        <v/>
      </c>
      <c r="BF228" s="58"/>
      <c r="BG228" s="58"/>
      <c r="BH228" s="59"/>
      <c r="BI228" s="59" t="s">
        <v>580</v>
      </c>
      <c r="BJ228" s="60" t="s">
        <v>3635</v>
      </c>
      <c r="BK228" s="61" t="s">
        <v>593</v>
      </c>
      <c r="BL228" s="62"/>
      <c r="BM228" s="55" t="str">
        <f>+IFERROR(VLOOKUP($M228,ACTIVIDADES!$B$9:$T$494,31,0),"")</f>
        <v/>
      </c>
      <c r="BN228" s="55" t="str">
        <f>+IFERROR(VLOOKUP($M228,ACTIVIDADES!$B$9:$T$494,32,0),"")</f>
        <v/>
      </c>
      <c r="BO228" s="55" t="str">
        <f>+IFERROR(VLOOKUP($M228,ACTIVIDADES!$B$9:$T$494,33,0),"")</f>
        <v/>
      </c>
      <c r="BP228" s="55" t="str">
        <f>+IFERROR(VLOOKUP($M228,ACTIVIDADES!$B$9:$T$494,34,0),"")</f>
        <v/>
      </c>
      <c r="BQ228" s="55" t="str">
        <f>+IFERROR(VLOOKUP($M228,ACTIVIDADES!$B$9:$T$494,35,0),"")</f>
        <v/>
      </c>
      <c r="BR228" s="55" t="str">
        <f>+IFERROR(VLOOKUP($M228,ACTIVIDADES!$B$9:$T$494,36,0),"")</f>
        <v/>
      </c>
      <c r="BS228" s="55" t="str">
        <f>+IFERROR(VLOOKUP($M228,ACTIVIDADES!$B$9:$T$494,37,0),"")</f>
        <v/>
      </c>
      <c r="BT228" s="58"/>
      <c r="BU228" s="58"/>
      <c r="BV228" s="59"/>
      <c r="BW228" s="59" t="s">
        <v>580</v>
      </c>
      <c r="BX228" s="60" t="s">
        <v>3635</v>
      </c>
      <c r="BY228" s="61" t="s">
        <v>593</v>
      </c>
      <c r="BZ228" s="62"/>
      <c r="CA228" s="7"/>
      <c r="CB228" s="7"/>
      <c r="CC228" s="7"/>
      <c r="CD228" s="7"/>
      <c r="CE228" s="7"/>
      <c r="CF228" s="7"/>
      <c r="CG228" s="7"/>
      <c r="CH228" s="7"/>
      <c r="CI228" s="7"/>
      <c r="CJ228" s="7"/>
      <c r="CK228" s="7"/>
      <c r="CL228" s="7"/>
      <c r="CM228" s="7"/>
      <c r="CN228" s="7"/>
      <c r="CO228" s="7"/>
      <c r="CP228" s="7"/>
      <c r="CQ228" s="7"/>
    </row>
    <row r="229" spans="1:95" customFormat="1" ht="93" customHeight="1" x14ac:dyDescent="0.35">
      <c r="A229" s="40">
        <f t="shared" ref="A229:A292" si="16">+A228+1</f>
        <v>221</v>
      </c>
      <c r="B229" s="40" t="s">
        <v>521</v>
      </c>
      <c r="C229" s="40">
        <v>2023</v>
      </c>
      <c r="D229" s="40" t="s">
        <v>3734</v>
      </c>
      <c r="E229" s="323"/>
      <c r="F229" s="40" t="s">
        <v>951</v>
      </c>
      <c r="G229" s="40" t="s">
        <v>10</v>
      </c>
      <c r="H229" s="41" t="s">
        <v>4768</v>
      </c>
      <c r="I229" s="42"/>
      <c r="J229" s="43" t="s">
        <v>5088</v>
      </c>
      <c r="K229" s="43" t="s">
        <v>3939</v>
      </c>
      <c r="L229" s="44" t="s">
        <v>1153</v>
      </c>
      <c r="M229" s="45" t="s">
        <v>2563</v>
      </c>
      <c r="N229" s="46" t="s">
        <v>2564</v>
      </c>
      <c r="O229" s="45" t="s">
        <v>2565</v>
      </c>
      <c r="P229" s="45">
        <v>1</v>
      </c>
      <c r="Q229" s="47">
        <v>46082</v>
      </c>
      <c r="R229" s="47">
        <v>46387</v>
      </c>
      <c r="S229" s="48">
        <f t="shared" si="15"/>
        <v>45</v>
      </c>
      <c r="T229" s="45" t="s">
        <v>666</v>
      </c>
      <c r="U229" s="45" t="s">
        <v>2566</v>
      </c>
      <c r="V229" s="49">
        <f>+IFERROR(VLOOKUP($M229,ACTIVIDADES!$B$9:$Q$494,10,0),"")</f>
        <v>1</v>
      </c>
      <c r="W229" s="50" t="str">
        <f>+IFERROR(VLOOKUP($M229,ACTIVIDADES!$B$9:$Q$494,11,0)," ")</f>
        <v>Se esta manejando una prueba piloto SIIF NACIÓN</v>
      </c>
      <c r="X229" s="51" t="str">
        <f>+IFERROR(VLOOKUP($M229,ACTIVIDADES!$B$9:$Q$494,12,0),"")</f>
        <v>https://dnbcgovco-my.sharepoint.com/:f:/g/personal/planeacion_dnbc_gov_co/IgCKsvM4H_KTR6xnllTYAW4KAYnPCAelO_DLpgStTfwUj-M?e=KcFs8q</v>
      </c>
      <c r="Y229" s="52">
        <f>+IFERROR(VLOOKUP($M229,ACTIVIDADES!$B$9:$Q$494,13,0),"")</f>
        <v>46153</v>
      </c>
      <c r="Z229" s="53" t="str">
        <f>+IFERROR(VLOOKUP($M229,ACTIVIDADES!$B$9:$Q$494,14,0),"")</f>
        <v>Se evidencia respuesta de MinHacienda para uso piloto de sistema Siif Nación - Modulo Recursos Fisicos</v>
      </c>
      <c r="AA229" s="49">
        <f>+IFERROR(VLOOKUP($M229,ACTIVIDADES!$B$9:$Q$494,15,0),"")</f>
        <v>0.1</v>
      </c>
      <c r="AB229" s="54" t="str">
        <f>+IFERROR(VLOOKUP($M229,ACTIVIDADES!$B$9:$Q$494,16,0),"")</f>
        <v>EJECUCIÓN</v>
      </c>
      <c r="AC229" s="144">
        <v>46171</v>
      </c>
      <c r="AD229" s="29">
        <v>0.1</v>
      </c>
      <c r="AE229" s="29" t="s">
        <v>3927</v>
      </c>
      <c r="AF229" s="29" t="s">
        <v>4</v>
      </c>
      <c r="AG229" s="29" t="s">
        <v>3737</v>
      </c>
      <c r="AH229" s="29" t="s">
        <v>3737</v>
      </c>
      <c r="AI229" s="29" t="s">
        <v>3737</v>
      </c>
      <c r="AJ229" s="55">
        <f>+IFERROR(VLOOKUP($M229,ACTIVIDADES!$B$9:$T$494,17,0),"")</f>
        <v>1</v>
      </c>
      <c r="AK229" s="80" t="str">
        <f>+IFERROR(VLOOKUP($M229,ACTIVIDADES!$B$9:$T$494,18,0),"")</f>
        <v xml:space="preserve">Se muestra proceso que se esta llevando para el manejo de la prueba piloto SIIF NACIÓN </v>
      </c>
      <c r="AL229" s="80" t="str">
        <f>+IFERROR(VLOOKUP($M229,ACTIVIDADES!$B$9:$T$494,19,0),"")</f>
        <v>https://dnbcgovco-my.sharepoint.com/:f:/g/personal/planeacion_dnbc_gov_co/IgD3RyDi0X_yRo0wLAd4u0hIAegznAHHnleG17rsX0XqwHY?e=c4mIfd</v>
      </c>
      <c r="AM229" s="55" t="str">
        <f>+IFERROR(VLOOKUP($M229,ACTIVIDADES!$B$9:$X$495,20,0),0)</f>
        <v>11/07/206</v>
      </c>
      <c r="AN229" s="55" t="str">
        <f>+IFERROR(VLOOKUP($M229,ACTIVIDADES!$B$9:$X$495,21,0),0)</f>
        <v>Se remite información sobre las gestiones adelantadas para la implementación del modulo siif nacion</v>
      </c>
      <c r="AO229" s="55">
        <f>+IFERROR(VLOOKUP($M229,ACTIVIDADES!$B$9:$X$495,22,0),0)</f>
        <v>0.3</v>
      </c>
      <c r="AP229" s="145" t="str">
        <f>+IFERROR(VLOOKUP($M229,ACTIVIDADES!$B$9:$X$495,23,0),0)</f>
        <v>EN EJECUCIÓN</v>
      </c>
      <c r="AQ229" s="129">
        <v>46245</v>
      </c>
      <c r="AR229" s="172">
        <v>0.3</v>
      </c>
      <c r="AS229" s="339" t="s">
        <v>3738</v>
      </c>
      <c r="AT229" s="29" t="s">
        <v>4</v>
      </c>
      <c r="AU229" s="57" t="s">
        <v>3639</v>
      </c>
      <c r="AV229" s="193" t="s">
        <v>3639</v>
      </c>
      <c r="AW229" s="193" t="s">
        <v>3639</v>
      </c>
      <c r="AX229" s="57" t="s">
        <v>3739</v>
      </c>
      <c r="AY229" s="176" t="str">
        <f t="shared" si="14"/>
        <v>EN EJECUCIÓN</v>
      </c>
      <c r="AZ229" s="55" t="str">
        <f>+IFERROR(VLOOKUP($M229,ACTIVIDADES!$B$9:$T$494,25,0),"")</f>
        <v/>
      </c>
      <c r="BA229" s="55" t="str">
        <f>+IFERROR(VLOOKUP($M229,ACTIVIDADES!$B$9:$T$494,26,0),"")</f>
        <v/>
      </c>
      <c r="BB229" s="55" t="str">
        <f>+IFERROR(VLOOKUP($M229,ACTIVIDADES!$B$9:$T$494,27,0),"")</f>
        <v/>
      </c>
      <c r="BC229" s="55" t="str">
        <f>+IFERROR(VLOOKUP($M229,ACTIVIDADES!$B$9:$T$494,28,0),"")</f>
        <v/>
      </c>
      <c r="BD229" s="55" t="str">
        <f>+IFERROR(VLOOKUP($M229,ACTIVIDADES!$B$9:$T$494,29,0),"")</f>
        <v/>
      </c>
      <c r="BE229" s="55" t="str">
        <f>+IFERROR(VLOOKUP($M229,ACTIVIDADES!$B$9:$T$494,30,0),"")</f>
        <v/>
      </c>
      <c r="BF229" s="58"/>
      <c r="BG229" s="58"/>
      <c r="BH229" s="59"/>
      <c r="BI229" s="59" t="s">
        <v>580</v>
      </c>
      <c r="BJ229" s="60" t="s">
        <v>3635</v>
      </c>
      <c r="BK229" s="61" t="s">
        <v>593</v>
      </c>
      <c r="BL229" s="62"/>
      <c r="BM229" s="55" t="str">
        <f>+IFERROR(VLOOKUP($M229,ACTIVIDADES!$B$9:$T$494,31,0),"")</f>
        <v/>
      </c>
      <c r="BN229" s="55" t="str">
        <f>+IFERROR(VLOOKUP($M229,ACTIVIDADES!$B$9:$T$494,32,0),"")</f>
        <v/>
      </c>
      <c r="BO229" s="55" t="str">
        <f>+IFERROR(VLOOKUP($M229,ACTIVIDADES!$B$9:$T$494,33,0),"")</f>
        <v/>
      </c>
      <c r="BP229" s="55" t="str">
        <f>+IFERROR(VLOOKUP($M229,ACTIVIDADES!$B$9:$T$494,34,0),"")</f>
        <v/>
      </c>
      <c r="BQ229" s="55" t="str">
        <f>+IFERROR(VLOOKUP($M229,ACTIVIDADES!$B$9:$T$494,35,0),"")</f>
        <v/>
      </c>
      <c r="BR229" s="55" t="str">
        <f>+IFERROR(VLOOKUP($M229,ACTIVIDADES!$B$9:$T$494,36,0),"")</f>
        <v/>
      </c>
      <c r="BS229" s="55" t="str">
        <f>+IFERROR(VLOOKUP($M229,ACTIVIDADES!$B$9:$T$494,37,0),"")</f>
        <v/>
      </c>
      <c r="BT229" s="58"/>
      <c r="BU229" s="58"/>
      <c r="BV229" s="59"/>
      <c r="BW229" s="59" t="s">
        <v>580</v>
      </c>
      <c r="BX229" s="60" t="s">
        <v>3635</v>
      </c>
      <c r="BY229" s="61" t="s">
        <v>593</v>
      </c>
      <c r="BZ229" s="62"/>
      <c r="CA229" s="7"/>
      <c r="CB229" s="7"/>
      <c r="CC229" s="7"/>
      <c r="CD229" s="7"/>
      <c r="CE229" s="7"/>
      <c r="CF229" s="7"/>
      <c r="CG229" s="7"/>
      <c r="CH229" s="7"/>
      <c r="CI229" s="7"/>
      <c r="CJ229" s="7"/>
      <c r="CK229" s="7"/>
      <c r="CL229" s="7"/>
      <c r="CM229" s="7"/>
      <c r="CN229" s="7"/>
      <c r="CO229" s="7"/>
      <c r="CP229" s="7"/>
      <c r="CQ229" s="7"/>
    </row>
    <row r="230" spans="1:95" s="8" customFormat="1" ht="93" customHeight="1" x14ac:dyDescent="0.35">
      <c r="A230" s="40">
        <f t="shared" si="16"/>
        <v>222</v>
      </c>
      <c r="B230" s="40" t="s">
        <v>521</v>
      </c>
      <c r="C230" s="40">
        <v>2023</v>
      </c>
      <c r="D230" s="40" t="s">
        <v>3734</v>
      </c>
      <c r="E230" s="323"/>
      <c r="F230" s="40" t="s">
        <v>1012</v>
      </c>
      <c r="G230" s="40" t="s">
        <v>10</v>
      </c>
      <c r="H230" s="41" t="s">
        <v>4769</v>
      </c>
      <c r="I230" s="42" t="s">
        <v>3636</v>
      </c>
      <c r="J230" s="43" t="s">
        <v>5089</v>
      </c>
      <c r="K230" s="43" t="s">
        <v>5351</v>
      </c>
      <c r="L230" s="44" t="s">
        <v>1153</v>
      </c>
      <c r="M230" s="63" t="s">
        <v>2359</v>
      </c>
      <c r="N230" s="64" t="s">
        <v>5509</v>
      </c>
      <c r="O230" s="63" t="s">
        <v>2361</v>
      </c>
      <c r="P230" s="63">
        <v>6</v>
      </c>
      <c r="Q230" s="65">
        <v>45444</v>
      </c>
      <c r="R230" s="65">
        <v>45657</v>
      </c>
      <c r="S230" s="66">
        <f t="shared" si="15"/>
        <v>31.500000000000004</v>
      </c>
      <c r="T230" s="63" t="s">
        <v>592</v>
      </c>
      <c r="U230" s="63"/>
      <c r="V230" s="49">
        <f>+IFERROR(VLOOKUP($M230,ACTIVIDADES!$B$9:$Q$494,10,0),"")</f>
        <v>1</v>
      </c>
      <c r="W230" s="50" t="str">
        <f>+IFERROR(VLOOKUP($M230,ACTIVIDADES!$B$9:$Q$494,11,0)," ")</f>
        <v xml:space="preserve">Se deja como evidencia de imputacion de ingresos del primer trimestre </v>
      </c>
      <c r="X230" s="51" t="str">
        <f>+IFERROR(VLOOKUP($M230,ACTIVIDADES!$B$9:$Q$494,12,0),"")</f>
        <v>https://dnbcgovco-my.sharepoint.com/:f:/g/personal/planeacion_dnbc_gov_co/IgAKPZEalRp3T7O44VwZjBLlARF86VpmllJA36VR9-2qDG8?e=W6XaGX</v>
      </c>
      <c r="Y230" s="52">
        <f>+IFERROR(VLOOKUP($M230,ACTIVIDADES!$B$9:$Q$494,13,0),"")</f>
        <v>46153</v>
      </c>
      <c r="Z230" s="53" t="str">
        <f>+IFERROR(VLOOKUP($M230,ACTIVIDADES!$B$9:$Q$494,14,0),"")</f>
        <v>Se incluye reporte siif nación de imputación de ingresos, no obstante no hay evidencias de informes que muestren su revisión</v>
      </c>
      <c r="AA230" s="49">
        <f>+IFERROR(VLOOKUP($M230,ACTIVIDADES!$B$9:$Q$494,15,0),"")</f>
        <v>0.5</v>
      </c>
      <c r="AB230" s="54" t="str">
        <f>+IFERROR(VLOOKUP($M230,ACTIVIDADES!$B$9:$Q$494,16,0),"")</f>
        <v>EJECUCIÓN</v>
      </c>
      <c r="AC230" s="144">
        <v>46171</v>
      </c>
      <c r="AD230" s="30">
        <v>0.5</v>
      </c>
      <c r="AE230" s="30" t="s">
        <v>3940</v>
      </c>
      <c r="AF230" s="28" t="s">
        <v>581</v>
      </c>
      <c r="AG230" s="29" t="s">
        <v>3737</v>
      </c>
      <c r="AH230" s="29" t="s">
        <v>593</v>
      </c>
      <c r="AI230" s="29" t="s">
        <v>3752</v>
      </c>
      <c r="AJ230" s="55">
        <f>+IFERROR(VLOOKUP($M230,ACTIVIDADES!$B$9:$T$494,17,0),"")</f>
        <v>1</v>
      </c>
      <c r="AK230" s="80" t="str">
        <f>+IFERROR(VLOOKUP($M230,ACTIVIDADES!$B$9:$T$494,18,0),"")</f>
        <v xml:space="preserve">Se deja como evidencia de imputacion de ingresos </v>
      </c>
      <c r="AL230" s="80" t="str">
        <f>+IFERROR(VLOOKUP($M230,ACTIVIDADES!$B$9:$T$494,19,0),"")</f>
        <v>https://dnbcgovco-my.sharepoint.com/:f:/g/personal/planeacion_dnbc_gov_co/IgDlTTkE6gPMRZjTETbxch7dATaSM_TE5-agvqb3k7QgaDY?e=0V1Jx7</v>
      </c>
      <c r="AM230" s="55" t="str">
        <f>+IFERROR(VLOOKUP($M230,ACTIVIDADES!$B$9:$X$495,20,0),0)</f>
        <v>11/07/206</v>
      </c>
      <c r="AN230" s="55" t="str">
        <f>+IFERROR(VLOOKUP($M230,ACTIVIDADES!$B$9:$X$495,21,0),0)</f>
        <v>Se incluye reporte siif nación de imputación de ingresos, no obstante no hay evidencias de informes que muestren su revisión</v>
      </c>
      <c r="AO230" s="55">
        <f>+IFERROR(VLOOKUP($M230,ACTIVIDADES!$B$9:$X$495,22,0),0)</f>
        <v>0.5</v>
      </c>
      <c r="AP230" s="145" t="str">
        <f>+IFERROR(VLOOKUP($M230,ACTIVIDADES!$B$9:$X$495,23,0),0)</f>
        <v>EN EJECUCIÓN</v>
      </c>
      <c r="AQ230" s="129">
        <v>46245</v>
      </c>
      <c r="AR230" s="172">
        <v>0.5</v>
      </c>
      <c r="AS230" s="72" t="s">
        <v>3941</v>
      </c>
      <c r="AT230" s="29" t="s">
        <v>4</v>
      </c>
      <c r="AU230" s="57" t="s">
        <v>3639</v>
      </c>
      <c r="AV230" s="193" t="s">
        <v>3639</v>
      </c>
      <c r="AW230" s="193" t="s">
        <v>3639</v>
      </c>
      <c r="AX230" s="57" t="s">
        <v>3739</v>
      </c>
      <c r="AY230" s="176" t="str">
        <f t="shared" si="14"/>
        <v>EN EJECUCIÓN</v>
      </c>
      <c r="AZ230" s="55" t="str">
        <f>+IFERROR(VLOOKUP($M230,ACTIVIDADES!$B$9:$T$494,25,0),"")</f>
        <v/>
      </c>
      <c r="BA230" s="55" t="str">
        <f>+IFERROR(VLOOKUP($M230,ACTIVIDADES!$B$9:$T$494,26,0),"")</f>
        <v/>
      </c>
      <c r="BB230" s="55" t="str">
        <f>+IFERROR(VLOOKUP($M230,ACTIVIDADES!$B$9:$T$494,27,0),"")</f>
        <v/>
      </c>
      <c r="BC230" s="55" t="str">
        <f>+IFERROR(VLOOKUP($M230,ACTIVIDADES!$B$9:$T$494,28,0),"")</f>
        <v/>
      </c>
      <c r="BD230" s="55" t="str">
        <f>+IFERROR(VLOOKUP($M230,ACTIVIDADES!$B$9:$T$494,29,0),"")</f>
        <v/>
      </c>
      <c r="BE230" s="55" t="str">
        <f>+IFERROR(VLOOKUP($M230,ACTIVIDADES!$B$9:$T$494,30,0),"")</f>
        <v/>
      </c>
      <c r="BF230" s="58"/>
      <c r="BG230" s="58"/>
      <c r="BH230" s="59"/>
      <c r="BI230" s="59" t="s">
        <v>580</v>
      </c>
      <c r="BJ230" s="60" t="s">
        <v>3635</v>
      </c>
      <c r="BK230" s="61" t="s">
        <v>593</v>
      </c>
      <c r="BL230" s="62"/>
      <c r="BM230" s="55" t="str">
        <f>+IFERROR(VLOOKUP($M230,ACTIVIDADES!$B$9:$T$494,31,0),"")</f>
        <v/>
      </c>
      <c r="BN230" s="55" t="str">
        <f>+IFERROR(VLOOKUP($M230,ACTIVIDADES!$B$9:$T$494,32,0),"")</f>
        <v/>
      </c>
      <c r="BO230" s="55" t="str">
        <f>+IFERROR(VLOOKUP($M230,ACTIVIDADES!$B$9:$T$494,33,0),"")</f>
        <v/>
      </c>
      <c r="BP230" s="55" t="str">
        <f>+IFERROR(VLOOKUP($M230,ACTIVIDADES!$B$9:$T$494,34,0),"")</f>
        <v/>
      </c>
      <c r="BQ230" s="55" t="str">
        <f>+IFERROR(VLOOKUP($M230,ACTIVIDADES!$B$9:$T$494,35,0),"")</f>
        <v/>
      </c>
      <c r="BR230" s="55" t="str">
        <f>+IFERROR(VLOOKUP($M230,ACTIVIDADES!$B$9:$T$494,36,0),"")</f>
        <v/>
      </c>
      <c r="BS230" s="55" t="str">
        <f>+IFERROR(VLOOKUP($M230,ACTIVIDADES!$B$9:$T$494,37,0),"")</f>
        <v/>
      </c>
      <c r="BT230" s="58"/>
      <c r="BU230" s="58"/>
      <c r="BV230" s="59"/>
      <c r="BW230" s="59" t="s">
        <v>580</v>
      </c>
      <c r="BX230" s="60" t="s">
        <v>3635</v>
      </c>
      <c r="BY230" s="61" t="s">
        <v>593</v>
      </c>
      <c r="BZ230" s="62"/>
      <c r="CA230" s="7"/>
      <c r="CB230" s="7"/>
      <c r="CC230" s="7"/>
      <c r="CD230" s="7"/>
      <c r="CE230" s="7"/>
      <c r="CF230" s="7"/>
      <c r="CG230" s="7"/>
      <c r="CH230" s="7"/>
      <c r="CI230" s="7"/>
      <c r="CJ230" s="7"/>
      <c r="CK230" s="7"/>
      <c r="CL230" s="7"/>
      <c r="CM230" s="7"/>
      <c r="CN230" s="7"/>
      <c r="CO230" s="7"/>
      <c r="CP230" s="7"/>
      <c r="CQ230" s="7"/>
    </row>
    <row r="231" spans="1:95" ht="93" customHeight="1" x14ac:dyDescent="0.35">
      <c r="A231" s="251">
        <f t="shared" si="16"/>
        <v>223</v>
      </c>
      <c r="B231" s="251" t="s">
        <v>521</v>
      </c>
      <c r="C231" s="251">
        <v>2023</v>
      </c>
      <c r="D231" s="251" t="s">
        <v>3734</v>
      </c>
      <c r="E231" s="214"/>
      <c r="F231" s="251" t="s">
        <v>942</v>
      </c>
      <c r="G231" s="251" t="s">
        <v>10</v>
      </c>
      <c r="H231" s="253" t="s">
        <v>4770</v>
      </c>
      <c r="I231" s="253"/>
      <c r="J231" s="251" t="s">
        <v>5083</v>
      </c>
      <c r="K231" s="251" t="s">
        <v>5349</v>
      </c>
      <c r="L231" s="255" t="s">
        <v>1153</v>
      </c>
      <c r="M231" s="256" t="s">
        <v>2302</v>
      </c>
      <c r="N231" s="256" t="s">
        <v>5506</v>
      </c>
      <c r="O231" s="256" t="s">
        <v>2304</v>
      </c>
      <c r="P231" s="256">
        <v>1</v>
      </c>
      <c r="Q231" s="258">
        <v>46113</v>
      </c>
      <c r="R231" s="258">
        <v>46203</v>
      </c>
      <c r="S231" s="259">
        <f t="shared" si="15"/>
        <v>13.350000000000001</v>
      </c>
      <c r="T231" s="256" t="s">
        <v>592</v>
      </c>
      <c r="U231" s="256"/>
      <c r="V231" s="260">
        <f>+IFERROR(VLOOKUP($M231,ACTIVIDADES!$B$9:$Q$494,10,0),"")</f>
        <v>1</v>
      </c>
      <c r="W231" s="275" t="str">
        <f>+IFERROR(VLOOKUP($M231,ACTIVIDADES!$B$9:$Q$494,11,0)," ")</f>
        <v>Como evidencia dejamos donde se socializo el procedimiento de los cruces de información  entre las areas y el proceso de Gestión Financiera para las cuentas del pasivo.</v>
      </c>
      <c r="X231" s="262" t="str">
        <f>+IFERROR(VLOOKUP($M231,ACTIVIDADES!$B$9:$Q$494,12,0),"")</f>
        <v>https://dnbcgovco-my.sharepoint.com/:f:/g/personal/planeacion_dnbc_gov_co/IgAKPZEalRp3T7O44VwZjBLlARF86VpmllJA36VR9-2qDG8?e=W6XaGX</v>
      </c>
      <c r="Y231" s="263">
        <f>+IFERROR(VLOOKUP($M231,ACTIVIDADES!$B$9:$Q$494,13,0),"")</f>
        <v>46153</v>
      </c>
      <c r="Z231" s="260" t="str">
        <f>+IFERROR(VLOOKUP($M231,ACTIVIDADES!$B$9:$Q$494,14,0),"")</f>
        <v>Se incluye grabación de socialización de políticas contables</v>
      </c>
      <c r="AA231" s="260">
        <f>+IFERROR(VLOOKUP($M231,ACTIVIDADES!$B$9:$Q$494,15,0),"")</f>
        <v>1</v>
      </c>
      <c r="AB231" s="265" t="str">
        <f>+IFERROR(VLOOKUP($M231,ACTIVIDADES!$B$9:$Q$494,16,0),"")</f>
        <v>CUMPLIDO</v>
      </c>
      <c r="AC231" s="266">
        <v>46171</v>
      </c>
      <c r="AD231" s="268">
        <v>1</v>
      </c>
      <c r="AE231" s="268" t="s">
        <v>3926</v>
      </c>
      <c r="AF231" s="267" t="s">
        <v>579</v>
      </c>
      <c r="AG231" s="267" t="s">
        <v>3737</v>
      </c>
      <c r="AH231" s="267" t="s">
        <v>593</v>
      </c>
      <c r="AI231" s="267" t="s">
        <v>3752</v>
      </c>
      <c r="AJ231" s="269">
        <f>+IFERROR(VLOOKUP($M231,ACTIVIDADES!$B$9:$T$494,17,0),"")</f>
        <v>1</v>
      </c>
      <c r="AK231" s="270" t="str">
        <f>+IFERROR(VLOOKUP($M231,ACTIVIDADES!$B$9:$T$494,18,0),"")</f>
        <v>Como evidencia dejamos donde se socializo el procedimiento de los cruces de información  entre las areas y el proceso de Gestión Financiera para las cuentas del pasivo.</v>
      </c>
      <c r="AL231" s="270" t="str">
        <f>+IFERROR(VLOOKUP($M231,ACTIVIDADES!$B$9:$T$494,19,0),"")</f>
        <v>https://dnbcgovco-my.sharepoint.com/:f:/g/personal/planeacion_dnbc_gov_co/IgDlTTkE6gPMRZjTETbxch7dATaSM_TE5-agvqb3k7QgaDY?e=0V1Jx7</v>
      </c>
      <c r="AM231" s="269" t="str">
        <f>+IFERROR(VLOOKUP($M231,ACTIVIDADES!$B$9:$X$495,20,0),0)</f>
        <v>11/07/206</v>
      </c>
      <c r="AN231" s="269" t="str">
        <f>+IFERROR(VLOOKUP($M231,ACTIVIDADES!$B$9:$X$495,21,0),0)</f>
        <v>Actividad reportada con cumplimiento en el primer trimestre 2026</v>
      </c>
      <c r="AO231" s="269">
        <f>+IFERROR(VLOOKUP($M231,ACTIVIDADES!$B$9:$X$495,22,0),0)</f>
        <v>1</v>
      </c>
      <c r="AP231" s="276" t="str">
        <f>+IFERROR(VLOOKUP($M231,ACTIVIDADES!$B$9:$X$495,23,0),0)</f>
        <v>CUMPLIDO</v>
      </c>
      <c r="AQ231" s="202">
        <v>46245</v>
      </c>
      <c r="AR231" s="310">
        <v>1</v>
      </c>
      <c r="AS231" s="318" t="s">
        <v>3926</v>
      </c>
      <c r="AT231" s="267" t="s">
        <v>579</v>
      </c>
      <c r="AU231" s="173" t="s">
        <v>3639</v>
      </c>
      <c r="AV231" s="205" t="s">
        <v>3639</v>
      </c>
      <c r="AW231" s="205" t="s">
        <v>3639</v>
      </c>
      <c r="AX231" s="205" t="s">
        <v>3739</v>
      </c>
      <c r="AY231" s="176" t="str">
        <f t="shared" si="14"/>
        <v>CUMPLIDAS</v>
      </c>
      <c r="AZ231" s="55" t="str">
        <f>+IFERROR(VLOOKUP($M231,ACTIVIDADES!$B$9:$T$494,25,0),"")</f>
        <v/>
      </c>
      <c r="BA231" s="55" t="str">
        <f>+IFERROR(VLOOKUP($M231,ACTIVIDADES!$B$9:$T$494,26,0),"")</f>
        <v/>
      </c>
      <c r="BB231" s="55" t="str">
        <f>+IFERROR(VLOOKUP($M231,ACTIVIDADES!$B$9:$T$494,27,0),"")</f>
        <v/>
      </c>
      <c r="BC231" s="55" t="str">
        <f>+IFERROR(VLOOKUP($M231,ACTIVIDADES!$B$9:$T$494,28,0),"")</f>
        <v/>
      </c>
      <c r="BD231" s="55" t="str">
        <f>+IFERROR(VLOOKUP($M231,ACTIVIDADES!$B$9:$T$494,29,0),"")</f>
        <v/>
      </c>
      <c r="BE231" s="55" t="str">
        <f>+IFERROR(VLOOKUP($M231,ACTIVIDADES!$B$9:$T$494,30,0),"")</f>
        <v/>
      </c>
      <c r="BF231" s="58"/>
      <c r="BG231" s="58"/>
      <c r="BH231" s="59"/>
      <c r="BI231" s="59" t="s">
        <v>580</v>
      </c>
      <c r="BJ231" s="60" t="s">
        <v>3635</v>
      </c>
      <c r="BK231" s="61" t="s">
        <v>593</v>
      </c>
      <c r="BL231" s="62"/>
      <c r="BM231" s="55" t="str">
        <f>+IFERROR(VLOOKUP($M231,ACTIVIDADES!$B$9:$T$494,31,0),"")</f>
        <v/>
      </c>
      <c r="BN231" s="55" t="str">
        <f>+IFERROR(VLOOKUP($M231,ACTIVIDADES!$B$9:$T$494,32,0),"")</f>
        <v/>
      </c>
      <c r="BO231" s="55" t="str">
        <f>+IFERROR(VLOOKUP($M231,ACTIVIDADES!$B$9:$T$494,33,0),"")</f>
        <v/>
      </c>
      <c r="BP231" s="55" t="str">
        <f>+IFERROR(VLOOKUP($M231,ACTIVIDADES!$B$9:$T$494,34,0),"")</f>
        <v/>
      </c>
      <c r="BQ231" s="55" t="str">
        <f>+IFERROR(VLOOKUP($M231,ACTIVIDADES!$B$9:$T$494,35,0),"")</f>
        <v/>
      </c>
      <c r="BR231" s="55" t="str">
        <f>+IFERROR(VLOOKUP($M231,ACTIVIDADES!$B$9:$T$494,36,0),"")</f>
        <v/>
      </c>
      <c r="BS231" s="55" t="str">
        <f>+IFERROR(VLOOKUP($M231,ACTIVIDADES!$B$9:$T$494,37,0),"")</f>
        <v/>
      </c>
      <c r="BT231" s="58"/>
      <c r="BU231" s="58"/>
      <c r="BV231" s="59"/>
      <c r="BW231" s="59" t="s">
        <v>580</v>
      </c>
      <c r="BX231" s="60" t="s">
        <v>3635</v>
      </c>
      <c r="BY231" s="61" t="s">
        <v>593</v>
      </c>
      <c r="BZ231" s="62"/>
    </row>
    <row r="232" spans="1:95" ht="93" customHeight="1" x14ac:dyDescent="0.35">
      <c r="A232" s="40">
        <f t="shared" si="16"/>
        <v>224</v>
      </c>
      <c r="B232" s="40" t="s">
        <v>521</v>
      </c>
      <c r="C232" s="40">
        <v>2023</v>
      </c>
      <c r="D232" s="40" t="s">
        <v>3734</v>
      </c>
      <c r="E232" s="214"/>
      <c r="F232" s="40" t="s">
        <v>942</v>
      </c>
      <c r="G232" s="40" t="s">
        <v>10</v>
      </c>
      <c r="H232" s="41" t="s">
        <v>4770</v>
      </c>
      <c r="I232" s="42"/>
      <c r="J232" s="43" t="s">
        <v>5083</v>
      </c>
      <c r="K232" s="43" t="s">
        <v>5349</v>
      </c>
      <c r="L232" s="44" t="s">
        <v>1153</v>
      </c>
      <c r="M232" s="45" t="s">
        <v>2563</v>
      </c>
      <c r="N232" s="46" t="s">
        <v>2564</v>
      </c>
      <c r="O232" s="45" t="s">
        <v>2565</v>
      </c>
      <c r="P232" s="45">
        <v>1</v>
      </c>
      <c r="Q232" s="47">
        <v>46082</v>
      </c>
      <c r="R232" s="47">
        <v>46387</v>
      </c>
      <c r="S232" s="48">
        <f t="shared" si="15"/>
        <v>45</v>
      </c>
      <c r="T232" s="45" t="s">
        <v>666</v>
      </c>
      <c r="U232" s="45" t="s">
        <v>2566</v>
      </c>
      <c r="V232" s="49">
        <f>+IFERROR(VLOOKUP($M232,ACTIVIDADES!$B$9:$Q$494,10,0),"")</f>
        <v>1</v>
      </c>
      <c r="W232" s="50" t="str">
        <f>+IFERROR(VLOOKUP($M232,ACTIVIDADES!$B$9:$Q$494,11,0)," ")</f>
        <v>Se esta manejando una prueba piloto SIIF NACIÓN</v>
      </c>
      <c r="X232" s="51" t="str">
        <f>+IFERROR(VLOOKUP($M232,ACTIVIDADES!$B$9:$Q$494,12,0),"")</f>
        <v>https://dnbcgovco-my.sharepoint.com/:f:/g/personal/planeacion_dnbc_gov_co/IgCKsvM4H_KTR6xnllTYAW4KAYnPCAelO_DLpgStTfwUj-M?e=KcFs8q</v>
      </c>
      <c r="Y232" s="52">
        <f>+IFERROR(VLOOKUP($M232,ACTIVIDADES!$B$9:$Q$494,13,0),"")</f>
        <v>46153</v>
      </c>
      <c r="Z232" s="53" t="str">
        <f>+IFERROR(VLOOKUP($M232,ACTIVIDADES!$B$9:$Q$494,14,0),"")</f>
        <v>Se evidencia respuesta de MinHacienda para uso piloto de sistema Siif Nación - Modulo Recursos Fisicos</v>
      </c>
      <c r="AA232" s="49">
        <f>+IFERROR(VLOOKUP($M232,ACTIVIDADES!$B$9:$Q$494,15,0),"")</f>
        <v>0.1</v>
      </c>
      <c r="AB232" s="54" t="str">
        <f>+IFERROR(VLOOKUP($M232,ACTIVIDADES!$B$9:$Q$494,16,0),"")</f>
        <v>EJECUCIÓN</v>
      </c>
      <c r="AC232" s="144">
        <v>46171</v>
      </c>
      <c r="AD232" s="29">
        <v>0.1</v>
      </c>
      <c r="AE232" s="29" t="s">
        <v>3927</v>
      </c>
      <c r="AF232" s="29" t="s">
        <v>4</v>
      </c>
      <c r="AG232" s="29" t="s">
        <v>3737</v>
      </c>
      <c r="AH232" s="29" t="s">
        <v>3737</v>
      </c>
      <c r="AI232" s="29" t="s">
        <v>3737</v>
      </c>
      <c r="AJ232" s="55">
        <f>+IFERROR(VLOOKUP($M232,ACTIVIDADES!$B$9:$T$494,17,0),"")</f>
        <v>1</v>
      </c>
      <c r="AK232" s="80" t="str">
        <f>+IFERROR(VLOOKUP($M232,ACTIVIDADES!$B$9:$T$494,18,0),"")</f>
        <v xml:space="preserve">Se muestra proceso que se esta llevando para el manejo de la prueba piloto SIIF NACIÓN </v>
      </c>
      <c r="AL232" s="80" t="str">
        <f>+IFERROR(VLOOKUP($M232,ACTIVIDADES!$B$9:$T$494,19,0),"")</f>
        <v>https://dnbcgovco-my.sharepoint.com/:f:/g/personal/planeacion_dnbc_gov_co/IgD3RyDi0X_yRo0wLAd4u0hIAegznAHHnleG17rsX0XqwHY?e=c4mIfd</v>
      </c>
      <c r="AM232" s="55" t="str">
        <f>+IFERROR(VLOOKUP($M232,ACTIVIDADES!$B$9:$X$495,20,0),0)</f>
        <v>11/07/206</v>
      </c>
      <c r="AN232" s="55" t="str">
        <f>+IFERROR(VLOOKUP($M232,ACTIVIDADES!$B$9:$X$495,21,0),0)</f>
        <v>Se remite información sobre las gestiones adelantadas para la implementación del modulo siif nacion</v>
      </c>
      <c r="AO232" s="55">
        <f>+IFERROR(VLOOKUP($M232,ACTIVIDADES!$B$9:$X$495,22,0),0)</f>
        <v>0.3</v>
      </c>
      <c r="AP232" s="145" t="str">
        <f>+IFERROR(VLOOKUP($M232,ACTIVIDADES!$B$9:$X$495,23,0),0)</f>
        <v>EN EJECUCIÓN</v>
      </c>
      <c r="AQ232" s="129">
        <v>46245</v>
      </c>
      <c r="AR232" s="172">
        <v>0.3</v>
      </c>
      <c r="AS232" s="339" t="s">
        <v>3738</v>
      </c>
      <c r="AT232" s="29" t="s">
        <v>4</v>
      </c>
      <c r="AU232" s="57" t="s">
        <v>3639</v>
      </c>
      <c r="AV232" s="193" t="s">
        <v>3639</v>
      </c>
      <c r="AW232" s="193" t="s">
        <v>3639</v>
      </c>
      <c r="AX232" s="57" t="s">
        <v>3739</v>
      </c>
      <c r="AY232" s="176" t="str">
        <f t="shared" si="14"/>
        <v>EN EJECUCIÓN</v>
      </c>
      <c r="AZ232" s="55" t="str">
        <f>+IFERROR(VLOOKUP($M232,ACTIVIDADES!$B$9:$T$494,25,0),"")</f>
        <v/>
      </c>
      <c r="BA232" s="55" t="str">
        <f>+IFERROR(VLOOKUP($M232,ACTIVIDADES!$B$9:$T$494,26,0),"")</f>
        <v/>
      </c>
      <c r="BB232" s="55" t="str">
        <f>+IFERROR(VLOOKUP($M232,ACTIVIDADES!$B$9:$T$494,27,0),"")</f>
        <v/>
      </c>
      <c r="BC232" s="55" t="str">
        <f>+IFERROR(VLOOKUP($M232,ACTIVIDADES!$B$9:$T$494,28,0),"")</f>
        <v/>
      </c>
      <c r="BD232" s="55" t="str">
        <f>+IFERROR(VLOOKUP($M232,ACTIVIDADES!$B$9:$T$494,29,0),"")</f>
        <v/>
      </c>
      <c r="BE232" s="55" t="str">
        <f>+IFERROR(VLOOKUP($M232,ACTIVIDADES!$B$9:$T$494,30,0),"")</f>
        <v/>
      </c>
      <c r="BF232" s="58"/>
      <c r="BG232" s="58"/>
      <c r="BH232" s="59"/>
      <c r="BI232" s="59" t="s">
        <v>580</v>
      </c>
      <c r="BJ232" s="60" t="s">
        <v>3635</v>
      </c>
      <c r="BK232" s="61" t="s">
        <v>593</v>
      </c>
      <c r="BL232" s="62"/>
      <c r="BM232" s="55" t="str">
        <f>+IFERROR(VLOOKUP($M232,ACTIVIDADES!$B$9:$T$494,31,0),"")</f>
        <v/>
      </c>
      <c r="BN232" s="55" t="str">
        <f>+IFERROR(VLOOKUP($M232,ACTIVIDADES!$B$9:$T$494,32,0),"")</f>
        <v/>
      </c>
      <c r="BO232" s="55" t="str">
        <f>+IFERROR(VLOOKUP($M232,ACTIVIDADES!$B$9:$T$494,33,0),"")</f>
        <v/>
      </c>
      <c r="BP232" s="55" t="str">
        <f>+IFERROR(VLOOKUP($M232,ACTIVIDADES!$B$9:$T$494,34,0),"")</f>
        <v/>
      </c>
      <c r="BQ232" s="55" t="str">
        <f>+IFERROR(VLOOKUP($M232,ACTIVIDADES!$B$9:$T$494,35,0),"")</f>
        <v/>
      </c>
      <c r="BR232" s="55" t="str">
        <f>+IFERROR(VLOOKUP($M232,ACTIVIDADES!$B$9:$T$494,36,0),"")</f>
        <v/>
      </c>
      <c r="BS232" s="55" t="str">
        <f>+IFERROR(VLOOKUP($M232,ACTIVIDADES!$B$9:$T$494,37,0),"")</f>
        <v/>
      </c>
      <c r="BT232" s="58"/>
      <c r="BU232" s="58"/>
      <c r="BV232" s="59"/>
      <c r="BW232" s="59" t="s">
        <v>580</v>
      </c>
      <c r="BX232" s="60" t="s">
        <v>3635</v>
      </c>
      <c r="BY232" s="61" t="s">
        <v>593</v>
      </c>
      <c r="BZ232" s="62"/>
      <c r="CA232" s="7"/>
      <c r="CB232" s="7"/>
      <c r="CC232" s="7"/>
      <c r="CD232" s="7"/>
      <c r="CE232" s="7"/>
      <c r="CF232" s="7"/>
      <c r="CG232" s="7"/>
      <c r="CH232" s="7"/>
      <c r="CI232" s="7"/>
      <c r="CJ232" s="7"/>
      <c r="CK232" s="7"/>
      <c r="CL232" s="7"/>
      <c r="CM232" s="7"/>
      <c r="CN232" s="7"/>
      <c r="CO232" s="7"/>
      <c r="CP232" s="7"/>
      <c r="CQ232" s="7"/>
    </row>
    <row r="233" spans="1:95" ht="93" customHeight="1" x14ac:dyDescent="0.35">
      <c r="A233" s="40">
        <f t="shared" si="16"/>
        <v>225</v>
      </c>
      <c r="B233" s="40" t="s">
        <v>521</v>
      </c>
      <c r="C233" s="40">
        <v>2023</v>
      </c>
      <c r="D233" s="40" t="s">
        <v>3734</v>
      </c>
      <c r="E233" s="214"/>
      <c r="F233" s="40" t="s">
        <v>942</v>
      </c>
      <c r="G233" s="40" t="s">
        <v>10</v>
      </c>
      <c r="H233" s="42" t="s">
        <v>4770</v>
      </c>
      <c r="I233" s="42"/>
      <c r="J233" s="40" t="s">
        <v>5083</v>
      </c>
      <c r="K233" s="40" t="s">
        <v>5349</v>
      </c>
      <c r="L233" s="44" t="s">
        <v>1153</v>
      </c>
      <c r="M233" s="45" t="s">
        <v>2609</v>
      </c>
      <c r="N233" s="45" t="s">
        <v>2610</v>
      </c>
      <c r="O233" s="45" t="s">
        <v>2611</v>
      </c>
      <c r="P233" s="45">
        <v>1</v>
      </c>
      <c r="Q233" s="47">
        <v>46143</v>
      </c>
      <c r="R233" s="47">
        <v>46295</v>
      </c>
      <c r="S233" s="48">
        <f t="shared" si="15"/>
        <v>22.349999999999998</v>
      </c>
      <c r="T233" s="45" t="s">
        <v>589</v>
      </c>
      <c r="U233" s="45"/>
      <c r="V233" s="49">
        <f>+IFERROR(VLOOKUP($M233,ACTIVIDADES!$B$9:$Q$494,10,0),"")</f>
        <v>0</v>
      </c>
      <c r="W233" s="61" t="str">
        <f>+IFERROR(VLOOKUP($M233,ACTIVIDADES!$B$9:$Q$494,11,0)," ")</f>
        <v>Proceso de actualización</v>
      </c>
      <c r="X233" s="51" t="str">
        <f>+IFERROR(VLOOKUP($M233,ACTIVIDADES!$B$9:$Q$494,12,0),"")</f>
        <v>https://dnbcgovco-my.sharepoint.com/:f:/g/personal/planeacion_dnbc_gov_co/IgDm4DHyXDA5Q5WGTU7tDkFLAc2M2mTSoezfwLKe_RnYYZ0?e=uJfhoo</v>
      </c>
      <c r="Y233" s="52">
        <f>+IFERROR(VLOOKUP($M233,ACTIVIDADES!$B$9:$Q$494,13,0),"")</f>
        <v>46153</v>
      </c>
      <c r="Z233" s="49" t="str">
        <f>+IFERROR(VLOOKUP($M233,ACTIVIDADES!$B$9:$Q$494,14,0),"")</f>
        <v>No se evidencia avance para el periodo</v>
      </c>
      <c r="AA233" s="49">
        <f>+IFERROR(VLOOKUP($M233,ACTIVIDADES!$B$9:$Q$494,15,0),"")</f>
        <v>0</v>
      </c>
      <c r="AB233" s="54" t="str">
        <f>+IFERROR(VLOOKUP($M233,ACTIVIDADES!$B$9:$Q$494,16,0),"")</f>
        <v>EJECUCIÓN</v>
      </c>
      <c r="AC233" s="144">
        <v>46171</v>
      </c>
      <c r="AD233" s="29">
        <v>0</v>
      </c>
      <c r="AE233" s="29" t="s">
        <v>3741</v>
      </c>
      <c r="AF233" s="28" t="s">
        <v>580</v>
      </c>
      <c r="AG233" s="29" t="s">
        <v>3737</v>
      </c>
      <c r="AH233" s="29" t="s">
        <v>3737</v>
      </c>
      <c r="AI233" s="29" t="s">
        <v>3737</v>
      </c>
      <c r="AJ233" s="55">
        <f>+IFERROR(VLOOKUP($M233,ACTIVIDADES!$B$9:$T$494,17,0),"")</f>
        <v>1</v>
      </c>
      <c r="AK233" s="80" t="str">
        <f>+IFERROR(VLOOKUP($M233,ACTIVIDADES!$B$9:$T$494,18,0),"")</f>
        <v>Ya se realizó la actualización del procedimiento de Gestión de Bienes</v>
      </c>
      <c r="AL233" s="80" t="str">
        <f>+IFERROR(VLOOKUP($M233,ACTIVIDADES!$B$9:$T$494,19,0),"")</f>
        <v>https://dnbcgovco-my.sharepoint.com/:f:/g/personal/planeacion_dnbc_gov_co/IgCaL3Okdj61R7b6VgL2_FeRAawkcJXFNhAjxCv_oVRi-uk?e=fTA1fT</v>
      </c>
      <c r="AM233" s="55">
        <f>+IFERROR(VLOOKUP($M233,ACTIVIDADES!$B$9:$X$495,20,0),0)</f>
        <v>46214</v>
      </c>
      <c r="AN233" s="55" t="str">
        <f>+IFERROR(VLOOKUP($M233,ACTIVIDADES!$B$9:$X$495,21,0),0)</f>
        <v>Se presenta procedimiento actualizado al 30 de junio de 2026 con su respectiva socializaicón vía correo electrónico</v>
      </c>
      <c r="AO233" s="55">
        <f>+IFERROR(VLOOKUP($M233,ACTIVIDADES!$B$9:$X$495,22,0),0)</f>
        <v>1</v>
      </c>
      <c r="AP233" s="150" t="str">
        <f>+IFERROR(VLOOKUP($M233,ACTIVIDADES!$B$9:$X$495,23,0),0)</f>
        <v>CUMPLIDO</v>
      </c>
      <c r="AQ233" s="129">
        <v>46245</v>
      </c>
      <c r="AR233" s="172">
        <v>1</v>
      </c>
      <c r="AS233" s="72" t="s">
        <v>5824</v>
      </c>
      <c r="AT233" s="29" t="s">
        <v>579</v>
      </c>
      <c r="AU233" s="57" t="s">
        <v>3639</v>
      </c>
      <c r="AV233" s="193" t="s">
        <v>3639</v>
      </c>
      <c r="AW233" s="193" t="s">
        <v>3639</v>
      </c>
      <c r="AX233" s="193" t="s">
        <v>3739</v>
      </c>
      <c r="AY233" s="176" t="str">
        <f t="shared" si="14"/>
        <v>CUMPLIDAS</v>
      </c>
      <c r="AZ233" s="55" t="str">
        <f>+IFERROR(VLOOKUP($M233,ACTIVIDADES!$B$9:$T$494,25,0),"")</f>
        <v/>
      </c>
      <c r="BA233" s="55" t="str">
        <f>+IFERROR(VLOOKUP($M233,ACTIVIDADES!$B$9:$T$494,26,0),"")</f>
        <v/>
      </c>
      <c r="BB233" s="55" t="str">
        <f>+IFERROR(VLOOKUP($M233,ACTIVIDADES!$B$9:$T$494,27,0),"")</f>
        <v/>
      </c>
      <c r="BC233" s="55" t="str">
        <f>+IFERROR(VLOOKUP($M233,ACTIVIDADES!$B$9:$T$494,28,0),"")</f>
        <v/>
      </c>
      <c r="BD233" s="55" t="str">
        <f>+IFERROR(VLOOKUP($M233,ACTIVIDADES!$B$9:$T$494,29,0),"")</f>
        <v/>
      </c>
      <c r="BE233" s="55" t="str">
        <f>+IFERROR(VLOOKUP($M233,ACTIVIDADES!$B$9:$T$494,30,0),"")</f>
        <v/>
      </c>
      <c r="BF233" s="58"/>
      <c r="BG233" s="58"/>
      <c r="BH233" s="59"/>
      <c r="BI233" s="59" t="s">
        <v>580</v>
      </c>
      <c r="BJ233" s="60" t="s">
        <v>3635</v>
      </c>
      <c r="BK233" s="61" t="s">
        <v>593</v>
      </c>
      <c r="BL233" s="62"/>
      <c r="BM233" s="55" t="str">
        <f>+IFERROR(VLOOKUP($M233,ACTIVIDADES!$B$9:$T$494,31,0),"")</f>
        <v/>
      </c>
      <c r="BN233" s="55" t="str">
        <f>+IFERROR(VLOOKUP($M233,ACTIVIDADES!$B$9:$T$494,32,0),"")</f>
        <v/>
      </c>
      <c r="BO233" s="55" t="str">
        <f>+IFERROR(VLOOKUP($M233,ACTIVIDADES!$B$9:$T$494,33,0),"")</f>
        <v/>
      </c>
      <c r="BP233" s="55" t="str">
        <f>+IFERROR(VLOOKUP($M233,ACTIVIDADES!$B$9:$T$494,34,0),"")</f>
        <v/>
      </c>
      <c r="BQ233" s="55" t="str">
        <f>+IFERROR(VLOOKUP($M233,ACTIVIDADES!$B$9:$T$494,35,0),"")</f>
        <v/>
      </c>
      <c r="BR233" s="55" t="str">
        <f>+IFERROR(VLOOKUP($M233,ACTIVIDADES!$B$9:$T$494,36,0),"")</f>
        <v/>
      </c>
      <c r="BS233" s="55" t="str">
        <f>+IFERROR(VLOOKUP($M233,ACTIVIDADES!$B$9:$T$494,37,0),"")</f>
        <v/>
      </c>
      <c r="BT233" s="58"/>
      <c r="BU233" s="58"/>
      <c r="BV233" s="59"/>
      <c r="BW233" s="59" t="s">
        <v>580</v>
      </c>
      <c r="BX233" s="60" t="s">
        <v>3635</v>
      </c>
      <c r="BY233" s="61" t="s">
        <v>593</v>
      </c>
      <c r="BZ233" s="62"/>
    </row>
    <row r="234" spans="1:95" ht="93" customHeight="1" x14ac:dyDescent="0.35">
      <c r="A234" s="40">
        <f t="shared" si="16"/>
        <v>226</v>
      </c>
      <c r="B234" s="40" t="s">
        <v>521</v>
      </c>
      <c r="C234" s="40">
        <v>2023</v>
      </c>
      <c r="D234" s="40" t="s">
        <v>3734</v>
      </c>
      <c r="E234" s="214"/>
      <c r="F234" s="40" t="s">
        <v>942</v>
      </c>
      <c r="G234" s="40" t="s">
        <v>10</v>
      </c>
      <c r="H234" s="41" t="s">
        <v>4770</v>
      </c>
      <c r="I234" s="42"/>
      <c r="J234" s="43" t="s">
        <v>5083</v>
      </c>
      <c r="K234" s="43" t="s">
        <v>5349</v>
      </c>
      <c r="L234" s="44" t="s">
        <v>1153</v>
      </c>
      <c r="M234" s="45" t="s">
        <v>2615</v>
      </c>
      <c r="N234" s="46" t="s">
        <v>2616</v>
      </c>
      <c r="O234" s="45" t="s">
        <v>2617</v>
      </c>
      <c r="P234" s="45">
        <v>2</v>
      </c>
      <c r="Q234" s="47">
        <v>46023</v>
      </c>
      <c r="R234" s="47">
        <v>46387</v>
      </c>
      <c r="S234" s="48">
        <f t="shared" si="15"/>
        <v>54</v>
      </c>
      <c r="T234" s="45" t="s">
        <v>589</v>
      </c>
      <c r="U234" s="45"/>
      <c r="V234" s="49">
        <f>+IFERROR(VLOOKUP($M234,ACTIVIDADES!$B$9:$Q$494,10,0),"")</f>
        <v>0</v>
      </c>
      <c r="W234" s="50" t="str">
        <f>+IFERROR(VLOOKUP($M234,ACTIVIDADES!$B$9:$Q$494,11,0)," ")</f>
        <v>Proceso de actualización</v>
      </c>
      <c r="X234" s="51" t="str">
        <f>+IFERROR(VLOOKUP($M234,ACTIVIDADES!$B$9:$Q$494,12,0),"")</f>
        <v>https://dnbcgovco-my.sharepoint.com/:f:/g/personal/planeacion_dnbc_gov_co/IgBveH1t7EmIR6GZSOaIIHmUAUc6KaLSFKfQX2lbG2hDEA0?e=ooFcYM</v>
      </c>
      <c r="Y234" s="52">
        <f>+IFERROR(VLOOKUP($M234,ACTIVIDADES!$B$9:$Q$494,13,0),"")</f>
        <v>46153</v>
      </c>
      <c r="Z234" s="53" t="str">
        <f>+IFERROR(VLOOKUP($M234,ACTIVIDADES!$B$9:$Q$494,14,0),"")</f>
        <v>No se evidencia avance para el periodo</v>
      </c>
      <c r="AA234" s="49">
        <f>+IFERROR(VLOOKUP($M234,ACTIVIDADES!$B$9:$Q$494,15,0),"")</f>
        <v>0</v>
      </c>
      <c r="AB234" s="54" t="str">
        <f>+IFERROR(VLOOKUP($M234,ACTIVIDADES!$B$9:$Q$494,16,0),"")</f>
        <v>EJECUCIÓN</v>
      </c>
      <c r="AC234" s="144">
        <v>46171</v>
      </c>
      <c r="AD234" s="29">
        <v>0</v>
      </c>
      <c r="AE234" s="29" t="s">
        <v>3741</v>
      </c>
      <c r="AF234" s="28" t="s">
        <v>580</v>
      </c>
      <c r="AG234" s="29" t="s">
        <v>3737</v>
      </c>
      <c r="AH234" s="29" t="s">
        <v>3737</v>
      </c>
      <c r="AI234" s="29" t="s">
        <v>3737</v>
      </c>
      <c r="AJ234" s="55">
        <f>+IFERROR(VLOOKUP($M234,ACTIVIDADES!$B$9:$T$494,17,0),"")</f>
        <v>1</v>
      </c>
      <c r="AK234" s="80" t="str">
        <f>+IFERROR(VLOOKUP($M234,ACTIVIDADES!$B$9:$T$494,18,0),"")</f>
        <v xml:space="preserve">Se realizó inventario de la bodega mensuales y se hizo un inventario de papelería </v>
      </c>
      <c r="AL234" s="80" t="str">
        <f>+IFERROR(VLOOKUP($M234,ACTIVIDADES!$B$9:$T$494,19,0),"")</f>
        <v>https://dnbcgovco-my.sharepoint.com/:f:/g/personal/planeacion_dnbc_gov_co/IgBuQlP5pbrUSrwtj3_PYOn-AaRmaWMPC6GjWsfOmsZTdto?e=dCSkxl</v>
      </c>
      <c r="AM234" s="55">
        <f>+IFERROR(VLOOKUP($M234,ACTIVIDADES!$B$9:$X$495,20,0),0)</f>
        <v>46214</v>
      </c>
      <c r="AN234" s="55" t="str">
        <f>+IFERROR(VLOOKUP($M234,ACTIVIDADES!$B$9:$X$495,21,0),0)</f>
        <v>Se presenta formatos diligenciados de conteo de bienes para actualización de inventarios. Se sugiere generar evidencias sobre su socialización con el lider del proceso</v>
      </c>
      <c r="AO234" s="55">
        <f>+IFERROR(VLOOKUP($M234,ACTIVIDADES!$B$9:$X$495,22,0),0)</f>
        <v>0.5</v>
      </c>
      <c r="AP234" s="145" t="str">
        <f>+IFERROR(VLOOKUP($M234,ACTIVIDADES!$B$9:$X$495,23,0),0)</f>
        <v>EN EJECUCIÓN</v>
      </c>
      <c r="AQ234" s="129">
        <v>46245</v>
      </c>
      <c r="AR234" s="172">
        <v>0.5</v>
      </c>
      <c r="AS234" s="72" t="s">
        <v>3929</v>
      </c>
      <c r="AT234" s="29" t="s">
        <v>4</v>
      </c>
      <c r="AU234" s="57" t="s">
        <v>3639</v>
      </c>
      <c r="AV234" s="193" t="s">
        <v>3639</v>
      </c>
      <c r="AW234" s="193" t="s">
        <v>3639</v>
      </c>
      <c r="AX234" s="57" t="s">
        <v>3739</v>
      </c>
      <c r="AY234" s="176" t="str">
        <f t="shared" si="14"/>
        <v>EN EJECUCIÓN</v>
      </c>
      <c r="AZ234" s="55" t="str">
        <f>+IFERROR(VLOOKUP($M234,ACTIVIDADES!$B$9:$T$494,25,0),"")</f>
        <v/>
      </c>
      <c r="BA234" s="55" t="str">
        <f>+IFERROR(VLOOKUP($M234,ACTIVIDADES!$B$9:$T$494,26,0),"")</f>
        <v/>
      </c>
      <c r="BB234" s="55" t="str">
        <f>+IFERROR(VLOOKUP($M234,ACTIVIDADES!$B$9:$T$494,27,0),"")</f>
        <v/>
      </c>
      <c r="BC234" s="55" t="str">
        <f>+IFERROR(VLOOKUP($M234,ACTIVIDADES!$B$9:$T$494,28,0),"")</f>
        <v/>
      </c>
      <c r="BD234" s="55" t="str">
        <f>+IFERROR(VLOOKUP($M234,ACTIVIDADES!$B$9:$T$494,29,0),"")</f>
        <v/>
      </c>
      <c r="BE234" s="55" t="str">
        <f>+IFERROR(VLOOKUP($M234,ACTIVIDADES!$B$9:$T$494,30,0),"")</f>
        <v/>
      </c>
      <c r="BF234" s="58"/>
      <c r="BG234" s="58"/>
      <c r="BH234" s="59"/>
      <c r="BI234" s="59" t="s">
        <v>580</v>
      </c>
      <c r="BJ234" s="60" t="s">
        <v>3635</v>
      </c>
      <c r="BK234" s="61" t="s">
        <v>593</v>
      </c>
      <c r="BL234" s="62"/>
      <c r="BM234" s="55" t="str">
        <f>+IFERROR(VLOOKUP($M234,ACTIVIDADES!$B$9:$T$494,31,0),"")</f>
        <v/>
      </c>
      <c r="BN234" s="55" t="str">
        <f>+IFERROR(VLOOKUP($M234,ACTIVIDADES!$B$9:$T$494,32,0),"")</f>
        <v/>
      </c>
      <c r="BO234" s="55" t="str">
        <f>+IFERROR(VLOOKUP($M234,ACTIVIDADES!$B$9:$T$494,33,0),"")</f>
        <v/>
      </c>
      <c r="BP234" s="55" t="str">
        <f>+IFERROR(VLOOKUP($M234,ACTIVIDADES!$B$9:$T$494,34,0),"")</f>
        <v/>
      </c>
      <c r="BQ234" s="55" t="str">
        <f>+IFERROR(VLOOKUP($M234,ACTIVIDADES!$B$9:$T$494,35,0),"")</f>
        <v/>
      </c>
      <c r="BR234" s="55" t="str">
        <f>+IFERROR(VLOOKUP($M234,ACTIVIDADES!$B$9:$T$494,36,0),"")</f>
        <v/>
      </c>
      <c r="BS234" s="55" t="str">
        <f>+IFERROR(VLOOKUP($M234,ACTIVIDADES!$B$9:$T$494,37,0),"")</f>
        <v/>
      </c>
      <c r="BT234" s="58"/>
      <c r="BU234" s="58"/>
      <c r="BV234" s="59"/>
      <c r="BW234" s="59" t="s">
        <v>580</v>
      </c>
      <c r="BX234" s="60" t="s">
        <v>3635</v>
      </c>
      <c r="BY234" s="61" t="s">
        <v>593</v>
      </c>
      <c r="BZ234" s="62"/>
      <c r="CA234" s="7"/>
      <c r="CB234" s="7"/>
      <c r="CC234" s="7"/>
      <c r="CD234" s="7"/>
      <c r="CE234" s="7"/>
      <c r="CF234" s="7"/>
      <c r="CG234" s="7"/>
      <c r="CH234" s="7"/>
      <c r="CI234" s="7"/>
      <c r="CJ234" s="7"/>
      <c r="CK234" s="7"/>
      <c r="CL234" s="7"/>
      <c r="CM234" s="7"/>
      <c r="CN234" s="7"/>
      <c r="CO234" s="7"/>
      <c r="CP234" s="7"/>
      <c r="CQ234" s="7"/>
    </row>
    <row r="235" spans="1:95" ht="93" customHeight="1" x14ac:dyDescent="0.35">
      <c r="A235" s="40">
        <f t="shared" si="16"/>
        <v>227</v>
      </c>
      <c r="B235" s="40" t="s">
        <v>521</v>
      </c>
      <c r="C235" s="40">
        <v>2023</v>
      </c>
      <c r="D235" s="40" t="s">
        <v>3734</v>
      </c>
      <c r="E235" s="214"/>
      <c r="F235" s="40" t="s">
        <v>943</v>
      </c>
      <c r="G235" s="40" t="s">
        <v>10</v>
      </c>
      <c r="H235" s="42" t="s">
        <v>4771</v>
      </c>
      <c r="I235" s="42"/>
      <c r="J235" s="40" t="s">
        <v>5083</v>
      </c>
      <c r="K235" s="40" t="s">
        <v>5349</v>
      </c>
      <c r="L235" s="44" t="s">
        <v>1153</v>
      </c>
      <c r="M235" s="45" t="s">
        <v>2302</v>
      </c>
      <c r="N235" s="45" t="s">
        <v>5506</v>
      </c>
      <c r="O235" s="45" t="s">
        <v>2304</v>
      </c>
      <c r="P235" s="45">
        <v>1</v>
      </c>
      <c r="Q235" s="47">
        <v>46113</v>
      </c>
      <c r="R235" s="47">
        <v>46203</v>
      </c>
      <c r="S235" s="48">
        <f t="shared" si="15"/>
        <v>13.350000000000001</v>
      </c>
      <c r="T235" s="45" t="s">
        <v>592</v>
      </c>
      <c r="U235" s="45"/>
      <c r="V235" s="49">
        <f>+IFERROR(VLOOKUP($M235,ACTIVIDADES!$B$9:$Q$494,10,0),"")</f>
        <v>1</v>
      </c>
      <c r="W235" s="61" t="str">
        <f>+IFERROR(VLOOKUP($M235,ACTIVIDADES!$B$9:$Q$494,11,0)," ")</f>
        <v>Como evidencia dejamos donde se socializo el procedimiento de los cruces de información  entre las areas y el proceso de Gestión Financiera para las cuentas del pasivo.</v>
      </c>
      <c r="X235" s="51" t="str">
        <f>+IFERROR(VLOOKUP($M235,ACTIVIDADES!$B$9:$Q$494,12,0),"")</f>
        <v>https://dnbcgovco-my.sharepoint.com/:f:/g/personal/planeacion_dnbc_gov_co/IgAKPZEalRp3T7O44VwZjBLlARF86VpmllJA36VR9-2qDG8?e=W6XaGX</v>
      </c>
      <c r="Y235" s="52">
        <f>+IFERROR(VLOOKUP($M235,ACTIVIDADES!$B$9:$Q$494,13,0),"")</f>
        <v>46153</v>
      </c>
      <c r="Z235" s="49" t="str">
        <f>+IFERROR(VLOOKUP($M235,ACTIVIDADES!$B$9:$Q$494,14,0),"")</f>
        <v>Se incluye grabación de socialización de políticas contables</v>
      </c>
      <c r="AA235" s="49">
        <f>+IFERROR(VLOOKUP($M235,ACTIVIDADES!$B$9:$Q$494,15,0),"")</f>
        <v>1</v>
      </c>
      <c r="AB235" s="54" t="str">
        <f>+IFERROR(VLOOKUP($M235,ACTIVIDADES!$B$9:$Q$494,16,0),"")</f>
        <v>CUMPLIDO</v>
      </c>
      <c r="AC235" s="144">
        <v>46171</v>
      </c>
      <c r="AD235" s="28">
        <v>1</v>
      </c>
      <c r="AE235" s="28" t="s">
        <v>3926</v>
      </c>
      <c r="AF235" s="29" t="s">
        <v>579</v>
      </c>
      <c r="AG235" s="29" t="s">
        <v>3737</v>
      </c>
      <c r="AH235" s="29" t="s">
        <v>593</v>
      </c>
      <c r="AI235" s="29" t="s">
        <v>3752</v>
      </c>
      <c r="AJ235" s="55">
        <f>+IFERROR(VLOOKUP($M235,ACTIVIDADES!$B$9:$T$494,17,0),"")</f>
        <v>1</v>
      </c>
      <c r="AK235" s="80" t="str">
        <f>+IFERROR(VLOOKUP($M235,ACTIVIDADES!$B$9:$T$494,18,0),"")</f>
        <v>Como evidencia dejamos donde se socializo el procedimiento de los cruces de información  entre las areas y el proceso de Gestión Financiera para las cuentas del pasivo.</v>
      </c>
      <c r="AL235" s="80" t="str">
        <f>+IFERROR(VLOOKUP($M235,ACTIVIDADES!$B$9:$T$494,19,0),"")</f>
        <v>https://dnbcgovco-my.sharepoint.com/:f:/g/personal/planeacion_dnbc_gov_co/IgDlTTkE6gPMRZjTETbxch7dATaSM_TE5-agvqb3k7QgaDY?e=0V1Jx7</v>
      </c>
      <c r="AM235" s="55" t="str">
        <f>+IFERROR(VLOOKUP($M235,ACTIVIDADES!$B$9:$X$495,20,0),0)</f>
        <v>11/07/206</v>
      </c>
      <c r="AN235" s="55" t="str">
        <f>+IFERROR(VLOOKUP($M235,ACTIVIDADES!$B$9:$X$495,21,0),0)</f>
        <v>Actividad reportada con cumplimiento en el primer trimestre 2026</v>
      </c>
      <c r="AO235" s="55">
        <f>+IFERROR(VLOOKUP($M235,ACTIVIDADES!$B$9:$X$495,22,0),0)</f>
        <v>1</v>
      </c>
      <c r="AP235" s="150" t="str">
        <f>+IFERROR(VLOOKUP($M235,ACTIVIDADES!$B$9:$X$495,23,0),0)</f>
        <v>CUMPLIDO</v>
      </c>
      <c r="AQ235" s="129">
        <v>46245</v>
      </c>
      <c r="AR235" s="172">
        <v>1</v>
      </c>
      <c r="AS235" s="131" t="s">
        <v>3926</v>
      </c>
      <c r="AT235" s="29" t="s">
        <v>579</v>
      </c>
      <c r="AU235" s="57" t="s">
        <v>3639</v>
      </c>
      <c r="AV235" s="193" t="s">
        <v>3639</v>
      </c>
      <c r="AW235" s="193" t="s">
        <v>3639</v>
      </c>
      <c r="AX235" s="193" t="s">
        <v>3739</v>
      </c>
      <c r="AY235" s="176" t="str">
        <f t="shared" si="14"/>
        <v>CUMPLIDAS</v>
      </c>
      <c r="AZ235" s="55" t="str">
        <f>+IFERROR(VLOOKUP($M235,ACTIVIDADES!$B$9:$T$494,25,0),"")</f>
        <v/>
      </c>
      <c r="BA235" s="55" t="str">
        <f>+IFERROR(VLOOKUP($M235,ACTIVIDADES!$B$9:$T$494,26,0),"")</f>
        <v/>
      </c>
      <c r="BB235" s="55" t="str">
        <f>+IFERROR(VLOOKUP($M235,ACTIVIDADES!$B$9:$T$494,27,0),"")</f>
        <v/>
      </c>
      <c r="BC235" s="55" t="str">
        <f>+IFERROR(VLOOKUP($M235,ACTIVIDADES!$B$9:$T$494,28,0),"")</f>
        <v/>
      </c>
      <c r="BD235" s="55" t="str">
        <f>+IFERROR(VLOOKUP($M235,ACTIVIDADES!$B$9:$T$494,29,0),"")</f>
        <v/>
      </c>
      <c r="BE235" s="55" t="str">
        <f>+IFERROR(VLOOKUP($M235,ACTIVIDADES!$B$9:$T$494,30,0),"")</f>
        <v/>
      </c>
      <c r="BF235" s="58"/>
      <c r="BG235" s="58"/>
      <c r="BH235" s="59"/>
      <c r="BI235" s="59" t="s">
        <v>580</v>
      </c>
      <c r="BJ235" s="60" t="s">
        <v>3635</v>
      </c>
      <c r="BK235" s="61" t="s">
        <v>593</v>
      </c>
      <c r="BL235" s="62"/>
      <c r="BM235" s="55" t="str">
        <f>+IFERROR(VLOOKUP($M235,ACTIVIDADES!$B$9:$T$494,31,0),"")</f>
        <v/>
      </c>
      <c r="BN235" s="55" t="str">
        <f>+IFERROR(VLOOKUP($M235,ACTIVIDADES!$B$9:$T$494,32,0),"")</f>
        <v/>
      </c>
      <c r="BO235" s="55" t="str">
        <f>+IFERROR(VLOOKUP($M235,ACTIVIDADES!$B$9:$T$494,33,0),"")</f>
        <v/>
      </c>
      <c r="BP235" s="55" t="str">
        <f>+IFERROR(VLOOKUP($M235,ACTIVIDADES!$B$9:$T$494,34,0),"")</f>
        <v/>
      </c>
      <c r="BQ235" s="55" t="str">
        <f>+IFERROR(VLOOKUP($M235,ACTIVIDADES!$B$9:$T$494,35,0),"")</f>
        <v/>
      </c>
      <c r="BR235" s="55" t="str">
        <f>+IFERROR(VLOOKUP($M235,ACTIVIDADES!$B$9:$T$494,36,0),"")</f>
        <v/>
      </c>
      <c r="BS235" s="55" t="str">
        <f>+IFERROR(VLOOKUP($M235,ACTIVIDADES!$B$9:$T$494,37,0),"")</f>
        <v/>
      </c>
      <c r="BT235" s="58"/>
      <c r="BU235" s="58"/>
      <c r="BV235" s="59"/>
      <c r="BW235" s="59" t="s">
        <v>580</v>
      </c>
      <c r="BX235" s="60" t="s">
        <v>3635</v>
      </c>
      <c r="BY235" s="61" t="s">
        <v>593</v>
      </c>
      <c r="BZ235" s="62"/>
    </row>
    <row r="236" spans="1:95" ht="93" customHeight="1" x14ac:dyDescent="0.35">
      <c r="A236" s="40">
        <f t="shared" si="16"/>
        <v>228</v>
      </c>
      <c r="B236" s="40" t="s">
        <v>521</v>
      </c>
      <c r="C236" s="40">
        <v>2023</v>
      </c>
      <c r="D236" s="40" t="s">
        <v>3734</v>
      </c>
      <c r="E236" s="214"/>
      <c r="F236" s="40" t="s">
        <v>943</v>
      </c>
      <c r="G236" s="40" t="s">
        <v>10</v>
      </c>
      <c r="H236" s="41" t="s">
        <v>4771</v>
      </c>
      <c r="I236" s="42"/>
      <c r="J236" s="43" t="s">
        <v>5083</v>
      </c>
      <c r="K236" s="43" t="s">
        <v>5349</v>
      </c>
      <c r="L236" s="44" t="s">
        <v>1153</v>
      </c>
      <c r="M236" s="45" t="s">
        <v>2563</v>
      </c>
      <c r="N236" s="46" t="s">
        <v>2564</v>
      </c>
      <c r="O236" s="45" t="s">
        <v>2565</v>
      </c>
      <c r="P236" s="45">
        <v>1</v>
      </c>
      <c r="Q236" s="47">
        <v>46082</v>
      </c>
      <c r="R236" s="47">
        <v>46387</v>
      </c>
      <c r="S236" s="48">
        <f t="shared" si="15"/>
        <v>45</v>
      </c>
      <c r="T236" s="45" t="s">
        <v>666</v>
      </c>
      <c r="U236" s="45" t="s">
        <v>2566</v>
      </c>
      <c r="V236" s="49">
        <f>+IFERROR(VLOOKUP($M236,ACTIVIDADES!$B$9:$Q$494,10,0),"")</f>
        <v>1</v>
      </c>
      <c r="W236" s="50" t="str">
        <f>+IFERROR(VLOOKUP($M236,ACTIVIDADES!$B$9:$Q$494,11,0)," ")</f>
        <v>Se esta manejando una prueba piloto SIIF NACIÓN</v>
      </c>
      <c r="X236" s="51" t="str">
        <f>+IFERROR(VLOOKUP($M236,ACTIVIDADES!$B$9:$Q$494,12,0),"")</f>
        <v>https://dnbcgovco-my.sharepoint.com/:f:/g/personal/planeacion_dnbc_gov_co/IgCKsvM4H_KTR6xnllTYAW4KAYnPCAelO_DLpgStTfwUj-M?e=KcFs8q</v>
      </c>
      <c r="Y236" s="52">
        <f>+IFERROR(VLOOKUP($M236,ACTIVIDADES!$B$9:$Q$494,13,0),"")</f>
        <v>46153</v>
      </c>
      <c r="Z236" s="53" t="str">
        <f>+IFERROR(VLOOKUP($M236,ACTIVIDADES!$B$9:$Q$494,14,0),"")</f>
        <v>Se evidencia respuesta de MinHacienda para uso piloto de sistema Siif Nación - Modulo Recursos Fisicos</v>
      </c>
      <c r="AA236" s="49">
        <f>+IFERROR(VLOOKUP($M236,ACTIVIDADES!$B$9:$Q$494,15,0),"")</f>
        <v>0.1</v>
      </c>
      <c r="AB236" s="54" t="str">
        <f>+IFERROR(VLOOKUP($M236,ACTIVIDADES!$B$9:$Q$494,16,0),"")</f>
        <v>EJECUCIÓN</v>
      </c>
      <c r="AC236" s="144">
        <v>46171</v>
      </c>
      <c r="AD236" s="29">
        <v>0.1</v>
      </c>
      <c r="AE236" s="29" t="s">
        <v>3927</v>
      </c>
      <c r="AF236" s="29" t="s">
        <v>4</v>
      </c>
      <c r="AG236" s="29" t="s">
        <v>3737</v>
      </c>
      <c r="AH236" s="29" t="s">
        <v>3737</v>
      </c>
      <c r="AI236" s="29" t="s">
        <v>3737</v>
      </c>
      <c r="AJ236" s="55">
        <f>+IFERROR(VLOOKUP($M236,ACTIVIDADES!$B$9:$T$494,17,0),"")</f>
        <v>1</v>
      </c>
      <c r="AK236" s="80" t="str">
        <f>+IFERROR(VLOOKUP($M236,ACTIVIDADES!$B$9:$T$494,18,0),"")</f>
        <v xml:space="preserve">Se muestra proceso que se esta llevando para el manejo de la prueba piloto SIIF NACIÓN </v>
      </c>
      <c r="AL236" s="80" t="str">
        <f>+IFERROR(VLOOKUP($M236,ACTIVIDADES!$B$9:$T$494,19,0),"")</f>
        <v>https://dnbcgovco-my.sharepoint.com/:f:/g/personal/planeacion_dnbc_gov_co/IgD3RyDi0X_yRo0wLAd4u0hIAegznAHHnleG17rsX0XqwHY?e=c4mIfd</v>
      </c>
      <c r="AM236" s="55" t="str">
        <f>+IFERROR(VLOOKUP($M236,ACTIVIDADES!$B$9:$X$495,20,0),0)</f>
        <v>11/07/206</v>
      </c>
      <c r="AN236" s="55" t="str">
        <f>+IFERROR(VLOOKUP($M236,ACTIVIDADES!$B$9:$X$495,21,0),0)</f>
        <v>Se remite información sobre las gestiones adelantadas para la implementación del modulo siif nacion</v>
      </c>
      <c r="AO236" s="55">
        <f>+IFERROR(VLOOKUP($M236,ACTIVIDADES!$B$9:$X$495,22,0),0)</f>
        <v>0.3</v>
      </c>
      <c r="AP236" s="145" t="str">
        <f>+IFERROR(VLOOKUP($M236,ACTIVIDADES!$B$9:$X$495,23,0),0)</f>
        <v>EN EJECUCIÓN</v>
      </c>
      <c r="AQ236" s="129">
        <v>46245</v>
      </c>
      <c r="AR236" s="172">
        <v>0.3</v>
      </c>
      <c r="AS236" s="339" t="s">
        <v>3738</v>
      </c>
      <c r="AT236" s="29" t="s">
        <v>4</v>
      </c>
      <c r="AU236" s="57" t="s">
        <v>3639</v>
      </c>
      <c r="AV236" s="193" t="s">
        <v>3639</v>
      </c>
      <c r="AW236" s="193" t="s">
        <v>3639</v>
      </c>
      <c r="AX236" s="57" t="s">
        <v>3739</v>
      </c>
      <c r="AY236" s="176" t="str">
        <f t="shared" si="14"/>
        <v>EN EJECUCIÓN</v>
      </c>
      <c r="AZ236" s="55" t="str">
        <f>+IFERROR(VLOOKUP($M236,ACTIVIDADES!$B$9:$T$494,25,0),"")</f>
        <v/>
      </c>
      <c r="BA236" s="55" t="str">
        <f>+IFERROR(VLOOKUP($M236,ACTIVIDADES!$B$9:$T$494,26,0),"")</f>
        <v/>
      </c>
      <c r="BB236" s="55" t="str">
        <f>+IFERROR(VLOOKUP($M236,ACTIVIDADES!$B$9:$T$494,27,0),"")</f>
        <v/>
      </c>
      <c r="BC236" s="55" t="str">
        <f>+IFERROR(VLOOKUP($M236,ACTIVIDADES!$B$9:$T$494,28,0),"")</f>
        <v/>
      </c>
      <c r="BD236" s="55" t="str">
        <f>+IFERROR(VLOOKUP($M236,ACTIVIDADES!$B$9:$T$494,29,0),"")</f>
        <v/>
      </c>
      <c r="BE236" s="55" t="str">
        <f>+IFERROR(VLOOKUP($M236,ACTIVIDADES!$B$9:$T$494,30,0),"")</f>
        <v/>
      </c>
      <c r="BF236" s="58"/>
      <c r="BG236" s="58"/>
      <c r="BH236" s="59"/>
      <c r="BI236" s="59" t="s">
        <v>580</v>
      </c>
      <c r="BJ236" s="60" t="s">
        <v>3635</v>
      </c>
      <c r="BK236" s="61" t="s">
        <v>593</v>
      </c>
      <c r="BL236" s="62"/>
      <c r="BM236" s="55" t="str">
        <f>+IFERROR(VLOOKUP($M236,ACTIVIDADES!$B$9:$T$494,31,0),"")</f>
        <v/>
      </c>
      <c r="BN236" s="55" t="str">
        <f>+IFERROR(VLOOKUP($M236,ACTIVIDADES!$B$9:$T$494,32,0),"")</f>
        <v/>
      </c>
      <c r="BO236" s="55" t="str">
        <f>+IFERROR(VLOOKUP($M236,ACTIVIDADES!$B$9:$T$494,33,0),"")</f>
        <v/>
      </c>
      <c r="BP236" s="55" t="str">
        <f>+IFERROR(VLOOKUP($M236,ACTIVIDADES!$B$9:$T$494,34,0),"")</f>
        <v/>
      </c>
      <c r="BQ236" s="55" t="str">
        <f>+IFERROR(VLOOKUP($M236,ACTIVIDADES!$B$9:$T$494,35,0),"")</f>
        <v/>
      </c>
      <c r="BR236" s="55" t="str">
        <f>+IFERROR(VLOOKUP($M236,ACTIVIDADES!$B$9:$T$494,36,0),"")</f>
        <v/>
      </c>
      <c r="BS236" s="55" t="str">
        <f>+IFERROR(VLOOKUP($M236,ACTIVIDADES!$B$9:$T$494,37,0),"")</f>
        <v/>
      </c>
      <c r="BT236" s="58"/>
      <c r="BU236" s="58"/>
      <c r="BV236" s="59"/>
      <c r="BW236" s="59" t="s">
        <v>580</v>
      </c>
      <c r="BX236" s="60" t="s">
        <v>3635</v>
      </c>
      <c r="BY236" s="61" t="s">
        <v>593</v>
      </c>
      <c r="BZ236" s="62"/>
      <c r="CA236" s="7"/>
      <c r="CB236" s="7"/>
      <c r="CC236" s="7"/>
      <c r="CD236" s="7"/>
      <c r="CE236" s="7"/>
      <c r="CF236" s="7"/>
      <c r="CG236" s="7"/>
      <c r="CH236" s="7"/>
      <c r="CI236" s="7"/>
      <c r="CJ236" s="7"/>
      <c r="CK236" s="7"/>
      <c r="CL236" s="7"/>
      <c r="CM236" s="7"/>
      <c r="CN236" s="7"/>
      <c r="CO236" s="7"/>
      <c r="CP236" s="7"/>
      <c r="CQ236" s="7"/>
    </row>
    <row r="237" spans="1:95" ht="93" customHeight="1" x14ac:dyDescent="0.35">
      <c r="A237" s="40">
        <f t="shared" si="16"/>
        <v>229</v>
      </c>
      <c r="B237" s="40" t="s">
        <v>521</v>
      </c>
      <c r="C237" s="40">
        <v>2023</v>
      </c>
      <c r="D237" s="40" t="s">
        <v>3734</v>
      </c>
      <c r="E237" s="214"/>
      <c r="F237" s="40" t="s">
        <v>943</v>
      </c>
      <c r="G237" s="40" t="s">
        <v>10</v>
      </c>
      <c r="H237" s="42" t="s">
        <v>4771</v>
      </c>
      <c r="I237" s="42"/>
      <c r="J237" s="40" t="s">
        <v>5083</v>
      </c>
      <c r="K237" s="40" t="s">
        <v>5349</v>
      </c>
      <c r="L237" s="44" t="s">
        <v>1153</v>
      </c>
      <c r="M237" s="45" t="s">
        <v>2609</v>
      </c>
      <c r="N237" s="45" t="s">
        <v>2610</v>
      </c>
      <c r="O237" s="45" t="s">
        <v>2611</v>
      </c>
      <c r="P237" s="45">
        <v>1</v>
      </c>
      <c r="Q237" s="47">
        <v>46143</v>
      </c>
      <c r="R237" s="47">
        <v>46295</v>
      </c>
      <c r="S237" s="48">
        <f t="shared" si="15"/>
        <v>22.349999999999998</v>
      </c>
      <c r="T237" s="45" t="s">
        <v>589</v>
      </c>
      <c r="U237" s="45"/>
      <c r="V237" s="49">
        <f>+IFERROR(VLOOKUP($M237,ACTIVIDADES!$B$9:$Q$494,10,0),"")</f>
        <v>0</v>
      </c>
      <c r="W237" s="61" t="str">
        <f>+IFERROR(VLOOKUP($M237,ACTIVIDADES!$B$9:$Q$494,11,0)," ")</f>
        <v>Proceso de actualización</v>
      </c>
      <c r="X237" s="51" t="str">
        <f>+IFERROR(VLOOKUP($M237,ACTIVIDADES!$B$9:$Q$494,12,0),"")</f>
        <v>https://dnbcgovco-my.sharepoint.com/:f:/g/personal/planeacion_dnbc_gov_co/IgDm4DHyXDA5Q5WGTU7tDkFLAc2M2mTSoezfwLKe_RnYYZ0?e=uJfhoo</v>
      </c>
      <c r="Y237" s="52">
        <f>+IFERROR(VLOOKUP($M237,ACTIVIDADES!$B$9:$Q$494,13,0),"")</f>
        <v>46153</v>
      </c>
      <c r="Z237" s="49" t="str">
        <f>+IFERROR(VLOOKUP($M237,ACTIVIDADES!$B$9:$Q$494,14,0),"")</f>
        <v>No se evidencia avance para el periodo</v>
      </c>
      <c r="AA237" s="49">
        <f>+IFERROR(VLOOKUP($M237,ACTIVIDADES!$B$9:$Q$494,15,0),"")</f>
        <v>0</v>
      </c>
      <c r="AB237" s="54" t="str">
        <f>+IFERROR(VLOOKUP($M237,ACTIVIDADES!$B$9:$Q$494,16,0),"")</f>
        <v>EJECUCIÓN</v>
      </c>
      <c r="AC237" s="144">
        <v>46171</v>
      </c>
      <c r="AD237" s="29">
        <v>0</v>
      </c>
      <c r="AE237" s="29" t="s">
        <v>3741</v>
      </c>
      <c r="AF237" s="28" t="s">
        <v>580</v>
      </c>
      <c r="AG237" s="29" t="s">
        <v>3737</v>
      </c>
      <c r="AH237" s="29" t="s">
        <v>3737</v>
      </c>
      <c r="AI237" s="29" t="s">
        <v>3737</v>
      </c>
      <c r="AJ237" s="55">
        <f>+IFERROR(VLOOKUP($M237,ACTIVIDADES!$B$9:$T$494,17,0),"")</f>
        <v>1</v>
      </c>
      <c r="AK237" s="80" t="str">
        <f>+IFERROR(VLOOKUP($M237,ACTIVIDADES!$B$9:$T$494,18,0),"")</f>
        <v>Ya se realizó la actualización del procedimiento de Gestión de Bienes</v>
      </c>
      <c r="AL237" s="80" t="str">
        <f>+IFERROR(VLOOKUP($M237,ACTIVIDADES!$B$9:$T$494,19,0),"")</f>
        <v>https://dnbcgovco-my.sharepoint.com/:f:/g/personal/planeacion_dnbc_gov_co/IgCaL3Okdj61R7b6VgL2_FeRAawkcJXFNhAjxCv_oVRi-uk?e=fTA1fT</v>
      </c>
      <c r="AM237" s="55">
        <f>+IFERROR(VLOOKUP($M237,ACTIVIDADES!$B$9:$X$495,20,0),0)</f>
        <v>46214</v>
      </c>
      <c r="AN237" s="55" t="str">
        <f>+IFERROR(VLOOKUP($M237,ACTIVIDADES!$B$9:$X$495,21,0),0)</f>
        <v>Se presenta procedimiento actualizado al 30 de junio de 2026 con su respectiva socializaicón vía correo electrónico</v>
      </c>
      <c r="AO237" s="55">
        <f>+IFERROR(VLOOKUP($M237,ACTIVIDADES!$B$9:$X$495,22,0),0)</f>
        <v>1</v>
      </c>
      <c r="AP237" s="150" t="str">
        <f>+IFERROR(VLOOKUP($M237,ACTIVIDADES!$B$9:$X$495,23,0),0)</f>
        <v>CUMPLIDO</v>
      </c>
      <c r="AQ237" s="129">
        <v>46245</v>
      </c>
      <c r="AR237" s="172">
        <v>1</v>
      </c>
      <c r="AS237" s="72" t="s">
        <v>5824</v>
      </c>
      <c r="AT237" s="29" t="s">
        <v>579</v>
      </c>
      <c r="AU237" s="57" t="s">
        <v>3639</v>
      </c>
      <c r="AV237" s="193" t="s">
        <v>3639</v>
      </c>
      <c r="AW237" s="193" t="s">
        <v>3639</v>
      </c>
      <c r="AX237" s="193" t="s">
        <v>3739</v>
      </c>
      <c r="AY237" s="176" t="str">
        <f t="shared" si="14"/>
        <v>CUMPLIDAS</v>
      </c>
      <c r="AZ237" s="55" t="str">
        <f>+IFERROR(VLOOKUP($M237,ACTIVIDADES!$B$9:$T$494,25,0),"")</f>
        <v/>
      </c>
      <c r="BA237" s="55" t="str">
        <f>+IFERROR(VLOOKUP($M237,ACTIVIDADES!$B$9:$T$494,26,0),"")</f>
        <v/>
      </c>
      <c r="BB237" s="55" t="str">
        <f>+IFERROR(VLOOKUP($M237,ACTIVIDADES!$B$9:$T$494,27,0),"")</f>
        <v/>
      </c>
      <c r="BC237" s="55" t="str">
        <f>+IFERROR(VLOOKUP($M237,ACTIVIDADES!$B$9:$T$494,28,0),"")</f>
        <v/>
      </c>
      <c r="BD237" s="55" t="str">
        <f>+IFERROR(VLOOKUP($M237,ACTIVIDADES!$B$9:$T$494,29,0),"")</f>
        <v/>
      </c>
      <c r="BE237" s="55" t="str">
        <f>+IFERROR(VLOOKUP($M237,ACTIVIDADES!$B$9:$T$494,30,0),"")</f>
        <v/>
      </c>
      <c r="BF237" s="58"/>
      <c r="BG237" s="58"/>
      <c r="BH237" s="59"/>
      <c r="BI237" s="59" t="s">
        <v>580</v>
      </c>
      <c r="BJ237" s="60" t="s">
        <v>3635</v>
      </c>
      <c r="BK237" s="61" t="s">
        <v>593</v>
      </c>
      <c r="BL237" s="62"/>
      <c r="BM237" s="55" t="str">
        <f>+IFERROR(VLOOKUP($M237,ACTIVIDADES!$B$9:$T$494,31,0),"")</f>
        <v/>
      </c>
      <c r="BN237" s="55" t="str">
        <f>+IFERROR(VLOOKUP($M237,ACTIVIDADES!$B$9:$T$494,32,0),"")</f>
        <v/>
      </c>
      <c r="BO237" s="55" t="str">
        <f>+IFERROR(VLOOKUP($M237,ACTIVIDADES!$B$9:$T$494,33,0),"")</f>
        <v/>
      </c>
      <c r="BP237" s="55" t="str">
        <f>+IFERROR(VLOOKUP($M237,ACTIVIDADES!$B$9:$T$494,34,0),"")</f>
        <v/>
      </c>
      <c r="BQ237" s="55" t="str">
        <f>+IFERROR(VLOOKUP($M237,ACTIVIDADES!$B$9:$T$494,35,0),"")</f>
        <v/>
      </c>
      <c r="BR237" s="55" t="str">
        <f>+IFERROR(VLOOKUP($M237,ACTIVIDADES!$B$9:$T$494,36,0),"")</f>
        <v/>
      </c>
      <c r="BS237" s="55" t="str">
        <f>+IFERROR(VLOOKUP($M237,ACTIVIDADES!$B$9:$T$494,37,0),"")</f>
        <v/>
      </c>
      <c r="BT237" s="58"/>
      <c r="BU237" s="58"/>
      <c r="BV237" s="59"/>
      <c r="BW237" s="59" t="s">
        <v>580</v>
      </c>
      <c r="BX237" s="60" t="s">
        <v>3635</v>
      </c>
      <c r="BY237" s="61" t="s">
        <v>593</v>
      </c>
      <c r="BZ237" s="62"/>
    </row>
    <row r="238" spans="1:95" ht="93" customHeight="1" x14ac:dyDescent="0.35">
      <c r="A238" s="40">
        <f t="shared" si="16"/>
        <v>230</v>
      </c>
      <c r="B238" s="40" t="s">
        <v>521</v>
      </c>
      <c r="C238" s="40">
        <v>2023</v>
      </c>
      <c r="D238" s="40" t="s">
        <v>3734</v>
      </c>
      <c r="E238" s="214"/>
      <c r="F238" s="40" t="s">
        <v>943</v>
      </c>
      <c r="G238" s="40" t="s">
        <v>10</v>
      </c>
      <c r="H238" s="41" t="s">
        <v>4771</v>
      </c>
      <c r="I238" s="42"/>
      <c r="J238" s="43" t="s">
        <v>5083</v>
      </c>
      <c r="K238" s="43" t="s">
        <v>5349</v>
      </c>
      <c r="L238" s="44" t="s">
        <v>1153</v>
      </c>
      <c r="M238" s="45" t="s">
        <v>2615</v>
      </c>
      <c r="N238" s="46" t="s">
        <v>2616</v>
      </c>
      <c r="O238" s="45" t="s">
        <v>2617</v>
      </c>
      <c r="P238" s="45">
        <v>2</v>
      </c>
      <c r="Q238" s="47">
        <v>46023</v>
      </c>
      <c r="R238" s="47">
        <v>46387</v>
      </c>
      <c r="S238" s="48">
        <f t="shared" si="15"/>
        <v>54</v>
      </c>
      <c r="T238" s="45" t="s">
        <v>589</v>
      </c>
      <c r="U238" s="45"/>
      <c r="V238" s="49">
        <f>+IFERROR(VLOOKUP($M238,ACTIVIDADES!$B$9:$Q$494,10,0),"")</f>
        <v>0</v>
      </c>
      <c r="W238" s="50" t="str">
        <f>+IFERROR(VLOOKUP($M238,ACTIVIDADES!$B$9:$Q$494,11,0)," ")</f>
        <v>Proceso de actualización</v>
      </c>
      <c r="X238" s="51" t="str">
        <f>+IFERROR(VLOOKUP($M238,ACTIVIDADES!$B$9:$Q$494,12,0),"")</f>
        <v>https://dnbcgovco-my.sharepoint.com/:f:/g/personal/planeacion_dnbc_gov_co/IgBveH1t7EmIR6GZSOaIIHmUAUc6KaLSFKfQX2lbG2hDEA0?e=ooFcYM</v>
      </c>
      <c r="Y238" s="52">
        <f>+IFERROR(VLOOKUP($M238,ACTIVIDADES!$B$9:$Q$494,13,0),"")</f>
        <v>46153</v>
      </c>
      <c r="Z238" s="53" t="str">
        <f>+IFERROR(VLOOKUP($M238,ACTIVIDADES!$B$9:$Q$494,14,0),"")</f>
        <v>No se evidencia avance para el periodo</v>
      </c>
      <c r="AA238" s="49">
        <f>+IFERROR(VLOOKUP($M238,ACTIVIDADES!$B$9:$Q$494,15,0),"")</f>
        <v>0</v>
      </c>
      <c r="AB238" s="54" t="str">
        <f>+IFERROR(VLOOKUP($M238,ACTIVIDADES!$B$9:$Q$494,16,0),"")</f>
        <v>EJECUCIÓN</v>
      </c>
      <c r="AC238" s="144">
        <v>46171</v>
      </c>
      <c r="AD238" s="29">
        <v>0</v>
      </c>
      <c r="AE238" s="29" t="s">
        <v>3741</v>
      </c>
      <c r="AF238" s="28" t="s">
        <v>580</v>
      </c>
      <c r="AG238" s="29" t="s">
        <v>3737</v>
      </c>
      <c r="AH238" s="29" t="s">
        <v>3737</v>
      </c>
      <c r="AI238" s="29" t="s">
        <v>3737</v>
      </c>
      <c r="AJ238" s="55">
        <f>+IFERROR(VLOOKUP($M238,ACTIVIDADES!$B$9:$T$494,17,0),"")</f>
        <v>1</v>
      </c>
      <c r="AK238" s="80" t="str">
        <f>+IFERROR(VLOOKUP($M238,ACTIVIDADES!$B$9:$T$494,18,0),"")</f>
        <v xml:space="preserve">Se realizó inventario de la bodega mensuales y se hizo un inventario de papelería </v>
      </c>
      <c r="AL238" s="80" t="str">
        <f>+IFERROR(VLOOKUP($M238,ACTIVIDADES!$B$9:$T$494,19,0),"")</f>
        <v>https://dnbcgovco-my.sharepoint.com/:f:/g/personal/planeacion_dnbc_gov_co/IgBuQlP5pbrUSrwtj3_PYOn-AaRmaWMPC6GjWsfOmsZTdto?e=dCSkxl</v>
      </c>
      <c r="AM238" s="55">
        <f>+IFERROR(VLOOKUP($M238,ACTIVIDADES!$B$9:$X$495,20,0),0)</f>
        <v>46214</v>
      </c>
      <c r="AN238" s="55" t="str">
        <f>+IFERROR(VLOOKUP($M238,ACTIVIDADES!$B$9:$X$495,21,0),0)</f>
        <v>Se presenta formatos diligenciados de conteo de bienes para actualización de inventarios. Se sugiere generar evidencias sobre su socialización con el lider del proceso</v>
      </c>
      <c r="AO238" s="55">
        <f>+IFERROR(VLOOKUP($M238,ACTIVIDADES!$B$9:$X$495,22,0),0)</f>
        <v>0.5</v>
      </c>
      <c r="AP238" s="145" t="str">
        <f>+IFERROR(VLOOKUP($M238,ACTIVIDADES!$B$9:$X$495,23,0),0)</f>
        <v>EN EJECUCIÓN</v>
      </c>
      <c r="AQ238" s="129">
        <v>46245</v>
      </c>
      <c r="AR238" s="172">
        <v>0.5</v>
      </c>
      <c r="AS238" s="72" t="s">
        <v>3929</v>
      </c>
      <c r="AT238" s="29" t="s">
        <v>4</v>
      </c>
      <c r="AU238" s="57" t="s">
        <v>3639</v>
      </c>
      <c r="AV238" s="193" t="s">
        <v>3639</v>
      </c>
      <c r="AW238" s="193" t="s">
        <v>3639</v>
      </c>
      <c r="AX238" s="57" t="s">
        <v>3739</v>
      </c>
      <c r="AY238" s="176" t="str">
        <f t="shared" si="14"/>
        <v>EN EJECUCIÓN</v>
      </c>
      <c r="AZ238" s="55" t="str">
        <f>+IFERROR(VLOOKUP($M238,ACTIVIDADES!$B$9:$T$494,25,0),"")</f>
        <v/>
      </c>
      <c r="BA238" s="55" t="str">
        <f>+IFERROR(VLOOKUP($M238,ACTIVIDADES!$B$9:$T$494,26,0),"")</f>
        <v/>
      </c>
      <c r="BB238" s="55" t="str">
        <f>+IFERROR(VLOOKUP($M238,ACTIVIDADES!$B$9:$T$494,27,0),"")</f>
        <v/>
      </c>
      <c r="BC238" s="55" t="str">
        <f>+IFERROR(VLOOKUP($M238,ACTIVIDADES!$B$9:$T$494,28,0),"")</f>
        <v/>
      </c>
      <c r="BD238" s="55" t="str">
        <f>+IFERROR(VLOOKUP($M238,ACTIVIDADES!$B$9:$T$494,29,0),"")</f>
        <v/>
      </c>
      <c r="BE238" s="55" t="str">
        <f>+IFERROR(VLOOKUP($M238,ACTIVIDADES!$B$9:$T$494,30,0),"")</f>
        <v/>
      </c>
      <c r="BF238" s="58"/>
      <c r="BG238" s="58"/>
      <c r="BH238" s="59"/>
      <c r="BI238" s="59" t="s">
        <v>580</v>
      </c>
      <c r="BJ238" s="60" t="s">
        <v>3635</v>
      </c>
      <c r="BK238" s="61" t="s">
        <v>593</v>
      </c>
      <c r="BL238" s="62"/>
      <c r="BM238" s="55" t="str">
        <f>+IFERROR(VLOOKUP($M238,ACTIVIDADES!$B$9:$T$494,31,0),"")</f>
        <v/>
      </c>
      <c r="BN238" s="55" t="str">
        <f>+IFERROR(VLOOKUP($M238,ACTIVIDADES!$B$9:$T$494,32,0),"")</f>
        <v/>
      </c>
      <c r="BO238" s="55" t="str">
        <f>+IFERROR(VLOOKUP($M238,ACTIVIDADES!$B$9:$T$494,33,0),"")</f>
        <v/>
      </c>
      <c r="BP238" s="55" t="str">
        <f>+IFERROR(VLOOKUP($M238,ACTIVIDADES!$B$9:$T$494,34,0),"")</f>
        <v/>
      </c>
      <c r="BQ238" s="55" t="str">
        <f>+IFERROR(VLOOKUP($M238,ACTIVIDADES!$B$9:$T$494,35,0),"")</f>
        <v/>
      </c>
      <c r="BR238" s="55" t="str">
        <f>+IFERROR(VLOOKUP($M238,ACTIVIDADES!$B$9:$T$494,36,0),"")</f>
        <v/>
      </c>
      <c r="BS238" s="55" t="str">
        <f>+IFERROR(VLOOKUP($M238,ACTIVIDADES!$B$9:$T$494,37,0),"")</f>
        <v/>
      </c>
      <c r="BT238" s="58"/>
      <c r="BU238" s="58"/>
      <c r="BV238" s="59"/>
      <c r="BW238" s="59" t="s">
        <v>580</v>
      </c>
      <c r="BX238" s="60" t="s">
        <v>3635</v>
      </c>
      <c r="BY238" s="61" t="s">
        <v>593</v>
      </c>
      <c r="BZ238" s="62"/>
      <c r="CA238" s="7"/>
      <c r="CB238" s="7"/>
      <c r="CC238" s="7"/>
      <c r="CD238" s="7"/>
      <c r="CE238" s="7"/>
      <c r="CF238" s="7"/>
      <c r="CG238" s="7"/>
      <c r="CH238" s="7"/>
      <c r="CI238" s="7"/>
      <c r="CJ238" s="7"/>
      <c r="CK238" s="7"/>
      <c r="CL238" s="7"/>
      <c r="CM238" s="7"/>
      <c r="CN238" s="7"/>
      <c r="CO238" s="7"/>
      <c r="CP238" s="7"/>
      <c r="CQ238" s="7"/>
    </row>
    <row r="239" spans="1:95" ht="93" customHeight="1" x14ac:dyDescent="0.35">
      <c r="A239" s="40">
        <f t="shared" si="16"/>
        <v>231</v>
      </c>
      <c r="B239" s="40" t="s">
        <v>521</v>
      </c>
      <c r="C239" s="40">
        <v>2023</v>
      </c>
      <c r="D239" s="40" t="s">
        <v>3734</v>
      </c>
      <c r="E239" s="214"/>
      <c r="F239" s="40" t="s">
        <v>940</v>
      </c>
      <c r="G239" s="40" t="s">
        <v>10</v>
      </c>
      <c r="H239" s="42" t="s">
        <v>4772</v>
      </c>
      <c r="I239" s="42"/>
      <c r="J239" s="40" t="s">
        <v>5083</v>
      </c>
      <c r="K239" s="40" t="s">
        <v>5349</v>
      </c>
      <c r="L239" s="44" t="s">
        <v>1153</v>
      </c>
      <c r="M239" s="45" t="s">
        <v>2302</v>
      </c>
      <c r="N239" s="45" t="s">
        <v>5506</v>
      </c>
      <c r="O239" s="45" t="s">
        <v>2304</v>
      </c>
      <c r="P239" s="45">
        <v>1</v>
      </c>
      <c r="Q239" s="47">
        <v>46113</v>
      </c>
      <c r="R239" s="47">
        <v>46203</v>
      </c>
      <c r="S239" s="48">
        <f t="shared" si="15"/>
        <v>13.350000000000001</v>
      </c>
      <c r="T239" s="45" t="s">
        <v>592</v>
      </c>
      <c r="U239" s="45"/>
      <c r="V239" s="49">
        <f>+IFERROR(VLOOKUP($M239,ACTIVIDADES!$B$9:$Q$494,10,0),"")</f>
        <v>1</v>
      </c>
      <c r="W239" s="61" t="str">
        <f>+IFERROR(VLOOKUP($M239,ACTIVIDADES!$B$9:$Q$494,11,0)," ")</f>
        <v>Como evidencia dejamos donde se socializo el procedimiento de los cruces de información  entre las areas y el proceso de Gestión Financiera para las cuentas del pasivo.</v>
      </c>
      <c r="X239" s="51" t="str">
        <f>+IFERROR(VLOOKUP($M239,ACTIVIDADES!$B$9:$Q$494,12,0),"")</f>
        <v>https://dnbcgovco-my.sharepoint.com/:f:/g/personal/planeacion_dnbc_gov_co/IgAKPZEalRp3T7O44VwZjBLlARF86VpmllJA36VR9-2qDG8?e=W6XaGX</v>
      </c>
      <c r="Y239" s="52">
        <f>+IFERROR(VLOOKUP($M239,ACTIVIDADES!$B$9:$Q$494,13,0),"")</f>
        <v>46153</v>
      </c>
      <c r="Z239" s="49" t="str">
        <f>+IFERROR(VLOOKUP($M239,ACTIVIDADES!$B$9:$Q$494,14,0),"")</f>
        <v>Se incluye grabación de socialización de políticas contables</v>
      </c>
      <c r="AA239" s="49">
        <f>+IFERROR(VLOOKUP($M239,ACTIVIDADES!$B$9:$Q$494,15,0),"")</f>
        <v>1</v>
      </c>
      <c r="AB239" s="54" t="str">
        <f>+IFERROR(VLOOKUP($M239,ACTIVIDADES!$B$9:$Q$494,16,0),"")</f>
        <v>CUMPLIDO</v>
      </c>
      <c r="AC239" s="144">
        <v>46171</v>
      </c>
      <c r="AD239" s="28">
        <v>1</v>
      </c>
      <c r="AE239" s="28" t="s">
        <v>3926</v>
      </c>
      <c r="AF239" s="29" t="s">
        <v>579</v>
      </c>
      <c r="AG239" s="29" t="s">
        <v>3737</v>
      </c>
      <c r="AH239" s="29" t="s">
        <v>593</v>
      </c>
      <c r="AI239" s="29" t="s">
        <v>3752</v>
      </c>
      <c r="AJ239" s="55">
        <f>+IFERROR(VLOOKUP($M239,ACTIVIDADES!$B$9:$T$494,17,0),"")</f>
        <v>1</v>
      </c>
      <c r="AK239" s="80" t="str">
        <f>+IFERROR(VLOOKUP($M239,ACTIVIDADES!$B$9:$T$494,18,0),"")</f>
        <v>Como evidencia dejamos donde se socializo el procedimiento de los cruces de información  entre las areas y el proceso de Gestión Financiera para las cuentas del pasivo.</v>
      </c>
      <c r="AL239" s="80" t="str">
        <f>+IFERROR(VLOOKUP($M239,ACTIVIDADES!$B$9:$T$494,19,0),"")</f>
        <v>https://dnbcgovco-my.sharepoint.com/:f:/g/personal/planeacion_dnbc_gov_co/IgDlTTkE6gPMRZjTETbxch7dATaSM_TE5-agvqb3k7QgaDY?e=0V1Jx7</v>
      </c>
      <c r="AM239" s="55" t="str">
        <f>+IFERROR(VLOOKUP($M239,ACTIVIDADES!$B$9:$X$495,20,0),0)</f>
        <v>11/07/206</v>
      </c>
      <c r="AN239" s="55" t="str">
        <f>+IFERROR(VLOOKUP($M239,ACTIVIDADES!$B$9:$X$495,21,0),0)</f>
        <v>Actividad reportada con cumplimiento en el primer trimestre 2026</v>
      </c>
      <c r="AO239" s="55">
        <f>+IFERROR(VLOOKUP($M239,ACTIVIDADES!$B$9:$X$495,22,0),0)</f>
        <v>1</v>
      </c>
      <c r="AP239" s="150" t="str">
        <f>+IFERROR(VLOOKUP($M239,ACTIVIDADES!$B$9:$X$495,23,0),0)</f>
        <v>CUMPLIDO</v>
      </c>
      <c r="AQ239" s="129">
        <v>46245</v>
      </c>
      <c r="AR239" s="172">
        <v>1</v>
      </c>
      <c r="AS239" s="131" t="s">
        <v>3926</v>
      </c>
      <c r="AT239" s="29" t="s">
        <v>579</v>
      </c>
      <c r="AU239" s="57" t="s">
        <v>3639</v>
      </c>
      <c r="AV239" s="193" t="s">
        <v>3639</v>
      </c>
      <c r="AW239" s="193" t="s">
        <v>3639</v>
      </c>
      <c r="AX239" s="193" t="s">
        <v>3739</v>
      </c>
      <c r="AY239" s="176" t="str">
        <f t="shared" si="14"/>
        <v>CUMPLIDAS</v>
      </c>
      <c r="AZ239" s="55" t="str">
        <f>+IFERROR(VLOOKUP($M239,ACTIVIDADES!$B$9:$T$494,25,0),"")</f>
        <v/>
      </c>
      <c r="BA239" s="55" t="str">
        <f>+IFERROR(VLOOKUP($M239,ACTIVIDADES!$B$9:$T$494,26,0),"")</f>
        <v/>
      </c>
      <c r="BB239" s="55" t="str">
        <f>+IFERROR(VLOOKUP($M239,ACTIVIDADES!$B$9:$T$494,27,0),"")</f>
        <v/>
      </c>
      <c r="BC239" s="55" t="str">
        <f>+IFERROR(VLOOKUP($M239,ACTIVIDADES!$B$9:$T$494,28,0),"")</f>
        <v/>
      </c>
      <c r="BD239" s="55" t="str">
        <f>+IFERROR(VLOOKUP($M239,ACTIVIDADES!$B$9:$T$494,29,0),"")</f>
        <v/>
      </c>
      <c r="BE239" s="55" t="str">
        <f>+IFERROR(VLOOKUP($M239,ACTIVIDADES!$B$9:$T$494,30,0),"")</f>
        <v/>
      </c>
      <c r="BF239" s="58"/>
      <c r="BG239" s="58"/>
      <c r="BH239" s="59"/>
      <c r="BI239" s="59" t="s">
        <v>580</v>
      </c>
      <c r="BJ239" s="60" t="s">
        <v>3635</v>
      </c>
      <c r="BK239" s="61" t="s">
        <v>593</v>
      </c>
      <c r="BL239" s="62"/>
      <c r="BM239" s="55" t="str">
        <f>+IFERROR(VLOOKUP($M239,ACTIVIDADES!$B$9:$T$494,31,0),"")</f>
        <v/>
      </c>
      <c r="BN239" s="55" t="str">
        <f>+IFERROR(VLOOKUP($M239,ACTIVIDADES!$B$9:$T$494,32,0),"")</f>
        <v/>
      </c>
      <c r="BO239" s="55" t="str">
        <f>+IFERROR(VLOOKUP($M239,ACTIVIDADES!$B$9:$T$494,33,0),"")</f>
        <v/>
      </c>
      <c r="BP239" s="55" t="str">
        <f>+IFERROR(VLOOKUP($M239,ACTIVIDADES!$B$9:$T$494,34,0),"")</f>
        <v/>
      </c>
      <c r="BQ239" s="55" t="str">
        <f>+IFERROR(VLOOKUP($M239,ACTIVIDADES!$B$9:$T$494,35,0),"")</f>
        <v/>
      </c>
      <c r="BR239" s="55" t="str">
        <f>+IFERROR(VLOOKUP($M239,ACTIVIDADES!$B$9:$T$494,36,0),"")</f>
        <v/>
      </c>
      <c r="BS239" s="55" t="str">
        <f>+IFERROR(VLOOKUP($M239,ACTIVIDADES!$B$9:$T$494,37,0),"")</f>
        <v/>
      </c>
      <c r="BT239" s="58"/>
      <c r="BU239" s="58"/>
      <c r="BV239" s="59"/>
      <c r="BW239" s="59" t="s">
        <v>580</v>
      </c>
      <c r="BX239" s="60" t="s">
        <v>3635</v>
      </c>
      <c r="BY239" s="61" t="s">
        <v>593</v>
      </c>
      <c r="BZ239" s="62"/>
    </row>
    <row r="240" spans="1:95" ht="93" customHeight="1" x14ac:dyDescent="0.35">
      <c r="A240" s="215">
        <f t="shared" si="16"/>
        <v>232</v>
      </c>
      <c r="B240" s="215" t="s">
        <v>521</v>
      </c>
      <c r="C240" s="215">
        <v>2023</v>
      </c>
      <c r="D240" s="215" t="s">
        <v>3734</v>
      </c>
      <c r="E240" s="214"/>
      <c r="F240" s="215" t="s">
        <v>940</v>
      </c>
      <c r="G240" s="215" t="s">
        <v>10</v>
      </c>
      <c r="H240" s="233" t="s">
        <v>4772</v>
      </c>
      <c r="I240" s="216"/>
      <c r="J240" s="234" t="s">
        <v>5083</v>
      </c>
      <c r="K240" s="234" t="s">
        <v>5349</v>
      </c>
      <c r="L240" s="217" t="s">
        <v>1153</v>
      </c>
      <c r="M240" s="218" t="s">
        <v>2563</v>
      </c>
      <c r="N240" s="235" t="s">
        <v>2564</v>
      </c>
      <c r="O240" s="218" t="s">
        <v>2565</v>
      </c>
      <c r="P240" s="218">
        <v>1</v>
      </c>
      <c r="Q240" s="219">
        <v>46082</v>
      </c>
      <c r="R240" s="219">
        <v>46387</v>
      </c>
      <c r="S240" s="220">
        <f t="shared" si="15"/>
        <v>45</v>
      </c>
      <c r="T240" s="218" t="s">
        <v>666</v>
      </c>
      <c r="U240" s="218" t="s">
        <v>2566</v>
      </c>
      <c r="V240" s="221">
        <f>+IFERROR(VLOOKUP($M240,ACTIVIDADES!$B$9:$Q$494,10,0),"")</f>
        <v>1</v>
      </c>
      <c r="W240" s="236" t="str">
        <f>+IFERROR(VLOOKUP($M240,ACTIVIDADES!$B$9:$Q$494,11,0)," ")</f>
        <v>Se esta manejando una prueba piloto SIIF NACIÓN</v>
      </c>
      <c r="X240" s="223" t="str">
        <f>+IFERROR(VLOOKUP($M240,ACTIVIDADES!$B$9:$Q$494,12,0),"")</f>
        <v>https://dnbcgovco-my.sharepoint.com/:f:/g/personal/planeacion_dnbc_gov_co/IgCKsvM4H_KTR6xnllTYAW4KAYnPCAelO_DLpgStTfwUj-M?e=KcFs8q</v>
      </c>
      <c r="Y240" s="224">
        <f>+IFERROR(VLOOKUP($M240,ACTIVIDADES!$B$9:$Q$494,13,0),"")</f>
        <v>46153</v>
      </c>
      <c r="Z240" s="237" t="str">
        <f>+IFERROR(VLOOKUP($M240,ACTIVIDADES!$B$9:$Q$494,14,0),"")</f>
        <v>Se evidencia respuesta de MinHacienda para uso piloto de sistema Siif Nación - Modulo Recursos Fisicos</v>
      </c>
      <c r="AA240" s="221">
        <f>+IFERROR(VLOOKUP($M240,ACTIVIDADES!$B$9:$Q$494,15,0),"")</f>
        <v>0.1</v>
      </c>
      <c r="AB240" s="225" t="str">
        <f>+IFERROR(VLOOKUP($M240,ACTIVIDADES!$B$9:$Q$494,16,0),"")</f>
        <v>EJECUCIÓN</v>
      </c>
      <c r="AC240" s="240">
        <v>46171</v>
      </c>
      <c r="AD240" s="139">
        <v>0.1</v>
      </c>
      <c r="AE240" s="139" t="s">
        <v>3927</v>
      </c>
      <c r="AF240" s="139" t="s">
        <v>4</v>
      </c>
      <c r="AG240" s="139" t="s">
        <v>3737</v>
      </c>
      <c r="AH240" s="139" t="s">
        <v>3737</v>
      </c>
      <c r="AI240" s="139" t="s">
        <v>3737</v>
      </c>
      <c r="AJ240" s="141">
        <f>+IFERROR(VLOOKUP($M240,ACTIVIDADES!$B$9:$T$494,17,0),"")</f>
        <v>1</v>
      </c>
      <c r="AK240" s="229" t="str">
        <f>+IFERROR(VLOOKUP($M240,ACTIVIDADES!$B$9:$T$494,18,0),"")</f>
        <v xml:space="preserve">Se muestra proceso que se esta llevando para el manejo de la prueba piloto SIIF NACIÓN </v>
      </c>
      <c r="AL240" s="229" t="str">
        <f>+IFERROR(VLOOKUP($M240,ACTIVIDADES!$B$9:$T$494,19,0),"")</f>
        <v>https://dnbcgovco-my.sharepoint.com/:f:/g/personal/planeacion_dnbc_gov_co/IgD3RyDi0X_yRo0wLAd4u0hIAegznAHHnleG17rsX0XqwHY?e=c4mIfd</v>
      </c>
      <c r="AM240" s="141" t="str">
        <f>+IFERROR(VLOOKUP($M240,ACTIVIDADES!$B$9:$X$495,20,0),0)</f>
        <v>11/07/206</v>
      </c>
      <c r="AN240" s="141" t="str">
        <f>+IFERROR(VLOOKUP($M240,ACTIVIDADES!$B$9:$X$495,21,0),0)</f>
        <v>Se remite información sobre las gestiones adelantadas para la implementación del modulo siif nacion</v>
      </c>
      <c r="AO240" s="141">
        <f>+IFERROR(VLOOKUP($M240,ACTIVIDADES!$B$9:$X$495,22,0),0)</f>
        <v>0.3</v>
      </c>
      <c r="AP240" s="238" t="str">
        <f>+IFERROR(VLOOKUP($M240,ACTIVIDADES!$B$9:$X$495,23,0),0)</f>
        <v>EN EJECUCIÓN</v>
      </c>
      <c r="AQ240" s="231">
        <v>46245</v>
      </c>
      <c r="AR240" s="248">
        <v>0.3</v>
      </c>
      <c r="AS240" s="350" t="s">
        <v>3738</v>
      </c>
      <c r="AT240" s="139" t="s">
        <v>4</v>
      </c>
      <c r="AU240" s="169" t="s">
        <v>3639</v>
      </c>
      <c r="AV240" s="198" t="s">
        <v>3639</v>
      </c>
      <c r="AW240" s="198" t="s">
        <v>3639</v>
      </c>
      <c r="AX240" s="169" t="s">
        <v>3739</v>
      </c>
      <c r="AY240" s="176" t="str">
        <f t="shared" si="14"/>
        <v>EN EJECUCIÓN</v>
      </c>
      <c r="AZ240" s="55" t="str">
        <f>+IFERROR(VLOOKUP($M240,ACTIVIDADES!$B$9:$T$494,25,0),"")</f>
        <v/>
      </c>
      <c r="BA240" s="55" t="str">
        <f>+IFERROR(VLOOKUP($M240,ACTIVIDADES!$B$9:$T$494,26,0),"")</f>
        <v/>
      </c>
      <c r="BB240" s="55" t="str">
        <f>+IFERROR(VLOOKUP($M240,ACTIVIDADES!$B$9:$T$494,27,0),"")</f>
        <v/>
      </c>
      <c r="BC240" s="55" t="str">
        <f>+IFERROR(VLOOKUP($M240,ACTIVIDADES!$B$9:$T$494,28,0),"")</f>
        <v/>
      </c>
      <c r="BD240" s="55" t="str">
        <f>+IFERROR(VLOOKUP($M240,ACTIVIDADES!$B$9:$T$494,29,0),"")</f>
        <v/>
      </c>
      <c r="BE240" s="55" t="str">
        <f>+IFERROR(VLOOKUP($M240,ACTIVIDADES!$B$9:$T$494,30,0),"")</f>
        <v/>
      </c>
      <c r="BF240" s="58"/>
      <c r="BG240" s="58"/>
      <c r="BH240" s="59"/>
      <c r="BI240" s="59" t="s">
        <v>580</v>
      </c>
      <c r="BJ240" s="60" t="s">
        <v>3635</v>
      </c>
      <c r="BK240" s="61" t="s">
        <v>593</v>
      </c>
      <c r="BL240" s="62"/>
      <c r="BM240" s="55" t="str">
        <f>+IFERROR(VLOOKUP($M240,ACTIVIDADES!$B$9:$T$494,31,0),"")</f>
        <v/>
      </c>
      <c r="BN240" s="55" t="str">
        <f>+IFERROR(VLOOKUP($M240,ACTIVIDADES!$B$9:$T$494,32,0),"")</f>
        <v/>
      </c>
      <c r="BO240" s="55" t="str">
        <f>+IFERROR(VLOOKUP($M240,ACTIVIDADES!$B$9:$T$494,33,0),"")</f>
        <v/>
      </c>
      <c r="BP240" s="55" t="str">
        <f>+IFERROR(VLOOKUP($M240,ACTIVIDADES!$B$9:$T$494,34,0),"")</f>
        <v/>
      </c>
      <c r="BQ240" s="55" t="str">
        <f>+IFERROR(VLOOKUP($M240,ACTIVIDADES!$B$9:$T$494,35,0),"")</f>
        <v/>
      </c>
      <c r="BR240" s="55" t="str">
        <f>+IFERROR(VLOOKUP($M240,ACTIVIDADES!$B$9:$T$494,36,0),"")</f>
        <v/>
      </c>
      <c r="BS240" s="55" t="str">
        <f>+IFERROR(VLOOKUP($M240,ACTIVIDADES!$B$9:$T$494,37,0),"")</f>
        <v/>
      </c>
      <c r="BT240" s="58"/>
      <c r="BU240" s="58"/>
      <c r="BV240" s="59"/>
      <c r="BW240" s="59" t="s">
        <v>580</v>
      </c>
      <c r="BX240" s="60" t="s">
        <v>3635</v>
      </c>
      <c r="BY240" s="61" t="s">
        <v>593</v>
      </c>
      <c r="BZ240" s="62"/>
      <c r="CA240" s="7"/>
      <c r="CB240" s="7"/>
      <c r="CC240" s="7"/>
      <c r="CD240" s="7"/>
      <c r="CE240" s="7"/>
      <c r="CF240" s="7"/>
      <c r="CG240" s="7"/>
      <c r="CH240" s="7"/>
      <c r="CI240" s="7"/>
      <c r="CJ240" s="7"/>
      <c r="CK240" s="7"/>
      <c r="CL240" s="7"/>
      <c r="CM240" s="7"/>
      <c r="CN240" s="7"/>
      <c r="CO240" s="7"/>
      <c r="CP240" s="7"/>
      <c r="CQ240" s="7"/>
    </row>
    <row r="241" spans="1:95" customFormat="1" ht="93" customHeight="1" x14ac:dyDescent="0.35">
      <c r="A241" s="40">
        <f t="shared" si="16"/>
        <v>233</v>
      </c>
      <c r="B241" s="40" t="s">
        <v>521</v>
      </c>
      <c r="C241" s="40">
        <v>2023</v>
      </c>
      <c r="D241" s="40" t="s">
        <v>3734</v>
      </c>
      <c r="E241" s="323"/>
      <c r="F241" s="40" t="s">
        <v>940</v>
      </c>
      <c r="G241" s="40" t="s">
        <v>10</v>
      </c>
      <c r="H241" s="42" t="s">
        <v>4772</v>
      </c>
      <c r="I241" s="42"/>
      <c r="J241" s="40" t="s">
        <v>5083</v>
      </c>
      <c r="K241" s="40" t="s">
        <v>5349</v>
      </c>
      <c r="L241" s="44" t="s">
        <v>1153</v>
      </c>
      <c r="M241" s="45" t="s">
        <v>2609</v>
      </c>
      <c r="N241" s="45" t="s">
        <v>2610</v>
      </c>
      <c r="O241" s="45" t="s">
        <v>2611</v>
      </c>
      <c r="P241" s="45">
        <v>1</v>
      </c>
      <c r="Q241" s="47">
        <v>46143</v>
      </c>
      <c r="R241" s="47">
        <v>46295</v>
      </c>
      <c r="S241" s="48">
        <f t="shared" si="15"/>
        <v>22.349999999999998</v>
      </c>
      <c r="T241" s="45" t="s">
        <v>589</v>
      </c>
      <c r="U241" s="45"/>
      <c r="V241" s="49">
        <f>+IFERROR(VLOOKUP($M241,ACTIVIDADES!$B$9:$Q$494,10,0),"")</f>
        <v>0</v>
      </c>
      <c r="W241" s="61" t="str">
        <f>+IFERROR(VLOOKUP($M241,ACTIVIDADES!$B$9:$Q$494,11,0)," ")</f>
        <v>Proceso de actualización</v>
      </c>
      <c r="X241" s="51" t="str">
        <f>+IFERROR(VLOOKUP($M241,ACTIVIDADES!$B$9:$Q$494,12,0),"")</f>
        <v>https://dnbcgovco-my.sharepoint.com/:f:/g/personal/planeacion_dnbc_gov_co/IgDm4DHyXDA5Q5WGTU7tDkFLAc2M2mTSoezfwLKe_RnYYZ0?e=uJfhoo</v>
      </c>
      <c r="Y241" s="52">
        <f>+IFERROR(VLOOKUP($M241,ACTIVIDADES!$B$9:$Q$494,13,0),"")</f>
        <v>46153</v>
      </c>
      <c r="Z241" s="49" t="str">
        <f>+IFERROR(VLOOKUP($M241,ACTIVIDADES!$B$9:$Q$494,14,0),"")</f>
        <v>No se evidencia avance para el periodo</v>
      </c>
      <c r="AA241" s="49">
        <f>+IFERROR(VLOOKUP($M241,ACTIVIDADES!$B$9:$Q$494,15,0),"")</f>
        <v>0</v>
      </c>
      <c r="AB241" s="54" t="str">
        <f>+IFERROR(VLOOKUP($M241,ACTIVIDADES!$B$9:$Q$494,16,0),"")</f>
        <v>EJECUCIÓN</v>
      </c>
      <c r="AC241" s="144">
        <v>46171</v>
      </c>
      <c r="AD241" s="29">
        <v>0</v>
      </c>
      <c r="AE241" s="29" t="s">
        <v>3741</v>
      </c>
      <c r="AF241" s="28" t="s">
        <v>580</v>
      </c>
      <c r="AG241" s="29" t="s">
        <v>3737</v>
      </c>
      <c r="AH241" s="29" t="s">
        <v>3737</v>
      </c>
      <c r="AI241" s="29" t="s">
        <v>3737</v>
      </c>
      <c r="AJ241" s="55">
        <f>+IFERROR(VLOOKUP($M241,ACTIVIDADES!$B$9:$T$494,17,0),"")</f>
        <v>1</v>
      </c>
      <c r="AK241" s="80" t="str">
        <f>+IFERROR(VLOOKUP($M241,ACTIVIDADES!$B$9:$T$494,18,0),"")</f>
        <v>Ya se realizó la actualización del procedimiento de Gestión de Bienes</v>
      </c>
      <c r="AL241" s="80" t="str">
        <f>+IFERROR(VLOOKUP($M241,ACTIVIDADES!$B$9:$T$494,19,0),"")</f>
        <v>https://dnbcgovco-my.sharepoint.com/:f:/g/personal/planeacion_dnbc_gov_co/IgCaL3Okdj61R7b6VgL2_FeRAawkcJXFNhAjxCv_oVRi-uk?e=fTA1fT</v>
      </c>
      <c r="AM241" s="55">
        <f>+IFERROR(VLOOKUP($M241,ACTIVIDADES!$B$9:$X$495,20,0),0)</f>
        <v>46214</v>
      </c>
      <c r="AN241" s="55" t="str">
        <f>+IFERROR(VLOOKUP($M241,ACTIVIDADES!$B$9:$X$495,21,0),0)</f>
        <v>Se presenta procedimiento actualizado al 30 de junio de 2026 con su respectiva socializaicón vía correo electrónico</v>
      </c>
      <c r="AO241" s="55">
        <f>+IFERROR(VLOOKUP($M241,ACTIVIDADES!$B$9:$X$495,22,0),0)</f>
        <v>1</v>
      </c>
      <c r="AP241" s="150" t="str">
        <f>+IFERROR(VLOOKUP($M241,ACTIVIDADES!$B$9:$X$495,23,0),0)</f>
        <v>CUMPLIDO</v>
      </c>
      <c r="AQ241" s="129">
        <v>46245</v>
      </c>
      <c r="AR241" s="172">
        <v>1</v>
      </c>
      <c r="AS241" s="72" t="s">
        <v>5824</v>
      </c>
      <c r="AT241" s="29" t="s">
        <v>579</v>
      </c>
      <c r="AU241" s="57" t="s">
        <v>3639</v>
      </c>
      <c r="AV241" s="193" t="s">
        <v>3639</v>
      </c>
      <c r="AW241" s="193" t="s">
        <v>3639</v>
      </c>
      <c r="AX241" s="193" t="s">
        <v>3739</v>
      </c>
      <c r="AY241" s="176" t="str">
        <f t="shared" si="14"/>
        <v>CUMPLIDAS</v>
      </c>
      <c r="AZ241" s="55" t="str">
        <f>+IFERROR(VLOOKUP($M241,ACTIVIDADES!$B$9:$T$494,25,0),"")</f>
        <v/>
      </c>
      <c r="BA241" s="55" t="str">
        <f>+IFERROR(VLOOKUP($M241,ACTIVIDADES!$B$9:$T$494,26,0),"")</f>
        <v/>
      </c>
      <c r="BB241" s="55" t="str">
        <f>+IFERROR(VLOOKUP($M241,ACTIVIDADES!$B$9:$T$494,27,0),"")</f>
        <v/>
      </c>
      <c r="BC241" s="55" t="str">
        <f>+IFERROR(VLOOKUP($M241,ACTIVIDADES!$B$9:$T$494,28,0),"")</f>
        <v/>
      </c>
      <c r="BD241" s="55" t="str">
        <f>+IFERROR(VLOOKUP($M241,ACTIVIDADES!$B$9:$T$494,29,0),"")</f>
        <v/>
      </c>
      <c r="BE241" s="55" t="str">
        <f>+IFERROR(VLOOKUP($M241,ACTIVIDADES!$B$9:$T$494,30,0),"")</f>
        <v/>
      </c>
      <c r="BF241" s="58"/>
      <c r="BG241" s="58"/>
      <c r="BH241" s="59"/>
      <c r="BI241" s="59" t="s">
        <v>580</v>
      </c>
      <c r="BJ241" s="60" t="s">
        <v>3635</v>
      </c>
      <c r="BK241" s="61" t="s">
        <v>593</v>
      </c>
      <c r="BL241" s="62"/>
      <c r="BM241" s="55" t="str">
        <f>+IFERROR(VLOOKUP($M241,ACTIVIDADES!$B$9:$T$494,31,0),"")</f>
        <v/>
      </c>
      <c r="BN241" s="55" t="str">
        <f>+IFERROR(VLOOKUP($M241,ACTIVIDADES!$B$9:$T$494,32,0),"")</f>
        <v/>
      </c>
      <c r="BO241" s="55" t="str">
        <f>+IFERROR(VLOOKUP($M241,ACTIVIDADES!$B$9:$T$494,33,0),"")</f>
        <v/>
      </c>
      <c r="BP241" s="55" t="str">
        <f>+IFERROR(VLOOKUP($M241,ACTIVIDADES!$B$9:$T$494,34,0),"")</f>
        <v/>
      </c>
      <c r="BQ241" s="55" t="str">
        <f>+IFERROR(VLOOKUP($M241,ACTIVIDADES!$B$9:$T$494,35,0),"")</f>
        <v/>
      </c>
      <c r="BR241" s="55" t="str">
        <f>+IFERROR(VLOOKUP($M241,ACTIVIDADES!$B$9:$T$494,36,0),"")</f>
        <v/>
      </c>
      <c r="BS241" s="55" t="str">
        <f>+IFERROR(VLOOKUP($M241,ACTIVIDADES!$B$9:$T$494,37,0),"")</f>
        <v/>
      </c>
      <c r="BT241" s="58"/>
      <c r="BU241" s="58"/>
      <c r="BV241" s="59"/>
      <c r="BW241" s="59" t="s">
        <v>580</v>
      </c>
      <c r="BX241" s="60" t="s">
        <v>3635</v>
      </c>
      <c r="BY241" s="61" t="s">
        <v>593</v>
      </c>
      <c r="BZ241" s="62"/>
      <c r="CA241" s="9"/>
      <c r="CB241" s="9"/>
      <c r="CC241" s="9"/>
      <c r="CD241" s="9"/>
      <c r="CE241" s="9"/>
      <c r="CF241" s="9"/>
      <c r="CG241" s="9"/>
      <c r="CH241" s="9"/>
      <c r="CI241" s="9"/>
      <c r="CJ241" s="9"/>
      <c r="CK241" s="9"/>
      <c r="CL241" s="9"/>
      <c r="CM241" s="9"/>
      <c r="CN241" s="9"/>
      <c r="CO241" s="9"/>
      <c r="CP241" s="9"/>
      <c r="CQ241" s="9"/>
    </row>
    <row r="242" spans="1:95" customFormat="1" ht="93" customHeight="1" x14ac:dyDescent="0.35">
      <c r="A242" s="40">
        <f t="shared" si="16"/>
        <v>234</v>
      </c>
      <c r="B242" s="40" t="s">
        <v>521</v>
      </c>
      <c r="C242" s="40">
        <v>2023</v>
      </c>
      <c r="D242" s="40" t="s">
        <v>3734</v>
      </c>
      <c r="E242" s="323"/>
      <c r="F242" s="40" t="s">
        <v>940</v>
      </c>
      <c r="G242" s="40" t="s">
        <v>10</v>
      </c>
      <c r="H242" s="41" t="s">
        <v>4772</v>
      </c>
      <c r="I242" s="42"/>
      <c r="J242" s="43" t="s">
        <v>5083</v>
      </c>
      <c r="K242" s="43" t="s">
        <v>5349</v>
      </c>
      <c r="L242" s="44" t="s">
        <v>1153</v>
      </c>
      <c r="M242" s="45" t="s">
        <v>2615</v>
      </c>
      <c r="N242" s="46" t="s">
        <v>2616</v>
      </c>
      <c r="O242" s="45" t="s">
        <v>2617</v>
      </c>
      <c r="P242" s="45">
        <v>2</v>
      </c>
      <c r="Q242" s="47">
        <v>46023</v>
      </c>
      <c r="R242" s="47">
        <v>46387</v>
      </c>
      <c r="S242" s="48">
        <f t="shared" si="15"/>
        <v>54</v>
      </c>
      <c r="T242" s="45" t="s">
        <v>589</v>
      </c>
      <c r="U242" s="45"/>
      <c r="V242" s="49">
        <f>+IFERROR(VLOOKUP($M242,ACTIVIDADES!$B$9:$Q$494,10,0),"")</f>
        <v>0</v>
      </c>
      <c r="W242" s="50" t="str">
        <f>+IFERROR(VLOOKUP($M242,ACTIVIDADES!$B$9:$Q$494,11,0)," ")</f>
        <v>Proceso de actualización</v>
      </c>
      <c r="X242" s="51" t="str">
        <f>+IFERROR(VLOOKUP($M242,ACTIVIDADES!$B$9:$Q$494,12,0),"")</f>
        <v>https://dnbcgovco-my.sharepoint.com/:f:/g/personal/planeacion_dnbc_gov_co/IgBveH1t7EmIR6GZSOaIIHmUAUc6KaLSFKfQX2lbG2hDEA0?e=ooFcYM</v>
      </c>
      <c r="Y242" s="52">
        <f>+IFERROR(VLOOKUP($M242,ACTIVIDADES!$B$9:$Q$494,13,0),"")</f>
        <v>46153</v>
      </c>
      <c r="Z242" s="53" t="str">
        <f>+IFERROR(VLOOKUP($M242,ACTIVIDADES!$B$9:$Q$494,14,0),"")</f>
        <v>No se evidencia avance para el periodo</v>
      </c>
      <c r="AA242" s="49">
        <f>+IFERROR(VLOOKUP($M242,ACTIVIDADES!$B$9:$Q$494,15,0),"")</f>
        <v>0</v>
      </c>
      <c r="AB242" s="54" t="str">
        <f>+IFERROR(VLOOKUP($M242,ACTIVIDADES!$B$9:$Q$494,16,0),"")</f>
        <v>EJECUCIÓN</v>
      </c>
      <c r="AC242" s="144">
        <v>46171</v>
      </c>
      <c r="AD242" s="29">
        <v>0</v>
      </c>
      <c r="AE242" s="29" t="s">
        <v>3741</v>
      </c>
      <c r="AF242" s="28" t="s">
        <v>580</v>
      </c>
      <c r="AG242" s="29" t="s">
        <v>3737</v>
      </c>
      <c r="AH242" s="29" t="s">
        <v>3737</v>
      </c>
      <c r="AI242" s="29" t="s">
        <v>3737</v>
      </c>
      <c r="AJ242" s="55">
        <f>+IFERROR(VLOOKUP($M242,ACTIVIDADES!$B$9:$T$494,17,0),"")</f>
        <v>1</v>
      </c>
      <c r="AK242" s="80" t="str">
        <f>+IFERROR(VLOOKUP($M242,ACTIVIDADES!$B$9:$T$494,18,0),"")</f>
        <v xml:space="preserve">Se realizó inventario de la bodega mensuales y se hizo un inventario de papelería </v>
      </c>
      <c r="AL242" s="80" t="str">
        <f>+IFERROR(VLOOKUP($M242,ACTIVIDADES!$B$9:$T$494,19,0),"")</f>
        <v>https://dnbcgovco-my.sharepoint.com/:f:/g/personal/planeacion_dnbc_gov_co/IgBuQlP5pbrUSrwtj3_PYOn-AaRmaWMPC6GjWsfOmsZTdto?e=dCSkxl</v>
      </c>
      <c r="AM242" s="55">
        <f>+IFERROR(VLOOKUP($M242,ACTIVIDADES!$B$9:$X$495,20,0),0)</f>
        <v>46214</v>
      </c>
      <c r="AN242" s="55" t="str">
        <f>+IFERROR(VLOOKUP($M242,ACTIVIDADES!$B$9:$X$495,21,0),0)</f>
        <v>Se presenta formatos diligenciados de conteo de bienes para actualización de inventarios. Se sugiere generar evidencias sobre su socialización con el lider del proceso</v>
      </c>
      <c r="AO242" s="55">
        <f>+IFERROR(VLOOKUP($M242,ACTIVIDADES!$B$9:$X$495,22,0),0)</f>
        <v>0.5</v>
      </c>
      <c r="AP242" s="145" t="str">
        <f>+IFERROR(VLOOKUP($M242,ACTIVIDADES!$B$9:$X$495,23,0),0)</f>
        <v>EN EJECUCIÓN</v>
      </c>
      <c r="AQ242" s="129">
        <v>46245</v>
      </c>
      <c r="AR242" s="172">
        <v>0.5</v>
      </c>
      <c r="AS242" s="72" t="s">
        <v>3929</v>
      </c>
      <c r="AT242" s="29" t="s">
        <v>4</v>
      </c>
      <c r="AU242" s="57" t="s">
        <v>3639</v>
      </c>
      <c r="AV242" s="193" t="s">
        <v>3639</v>
      </c>
      <c r="AW242" s="193" t="s">
        <v>3639</v>
      </c>
      <c r="AX242" s="57" t="s">
        <v>3739</v>
      </c>
      <c r="AY242" s="176" t="str">
        <f t="shared" si="14"/>
        <v>EN EJECUCIÓN</v>
      </c>
      <c r="AZ242" s="55" t="str">
        <f>+IFERROR(VLOOKUP($M242,ACTIVIDADES!$B$9:$T$494,25,0),"")</f>
        <v/>
      </c>
      <c r="BA242" s="55" t="str">
        <f>+IFERROR(VLOOKUP($M242,ACTIVIDADES!$B$9:$T$494,26,0),"")</f>
        <v/>
      </c>
      <c r="BB242" s="55" t="str">
        <f>+IFERROR(VLOOKUP($M242,ACTIVIDADES!$B$9:$T$494,27,0),"")</f>
        <v/>
      </c>
      <c r="BC242" s="55" t="str">
        <f>+IFERROR(VLOOKUP($M242,ACTIVIDADES!$B$9:$T$494,28,0),"")</f>
        <v/>
      </c>
      <c r="BD242" s="55" t="str">
        <f>+IFERROR(VLOOKUP($M242,ACTIVIDADES!$B$9:$T$494,29,0),"")</f>
        <v/>
      </c>
      <c r="BE242" s="55" t="str">
        <f>+IFERROR(VLOOKUP($M242,ACTIVIDADES!$B$9:$T$494,30,0),"")</f>
        <v/>
      </c>
      <c r="BF242" s="58"/>
      <c r="BG242" s="58"/>
      <c r="BH242" s="59"/>
      <c r="BI242" s="59" t="s">
        <v>580</v>
      </c>
      <c r="BJ242" s="60" t="s">
        <v>3635</v>
      </c>
      <c r="BK242" s="61" t="s">
        <v>593</v>
      </c>
      <c r="BL242" s="62"/>
      <c r="BM242" s="55" t="str">
        <f>+IFERROR(VLOOKUP($M242,ACTIVIDADES!$B$9:$T$494,31,0),"")</f>
        <v/>
      </c>
      <c r="BN242" s="55" t="str">
        <f>+IFERROR(VLOOKUP($M242,ACTIVIDADES!$B$9:$T$494,32,0),"")</f>
        <v/>
      </c>
      <c r="BO242" s="55" t="str">
        <f>+IFERROR(VLOOKUP($M242,ACTIVIDADES!$B$9:$T$494,33,0),"")</f>
        <v/>
      </c>
      <c r="BP242" s="55" t="str">
        <f>+IFERROR(VLOOKUP($M242,ACTIVIDADES!$B$9:$T$494,34,0),"")</f>
        <v/>
      </c>
      <c r="BQ242" s="55" t="str">
        <f>+IFERROR(VLOOKUP($M242,ACTIVIDADES!$B$9:$T$494,35,0),"")</f>
        <v/>
      </c>
      <c r="BR242" s="55" t="str">
        <f>+IFERROR(VLOOKUP($M242,ACTIVIDADES!$B$9:$T$494,36,0),"")</f>
        <v/>
      </c>
      <c r="BS242" s="55" t="str">
        <f>+IFERROR(VLOOKUP($M242,ACTIVIDADES!$B$9:$T$494,37,0),"")</f>
        <v/>
      </c>
      <c r="BT242" s="58"/>
      <c r="BU242" s="58"/>
      <c r="BV242" s="59"/>
      <c r="BW242" s="59" t="s">
        <v>580</v>
      </c>
      <c r="BX242" s="60" t="s">
        <v>3635</v>
      </c>
      <c r="BY242" s="61" t="s">
        <v>593</v>
      </c>
      <c r="BZ242" s="62"/>
      <c r="CA242" s="7"/>
      <c r="CB242" s="7"/>
      <c r="CC242" s="7"/>
      <c r="CD242" s="7"/>
      <c r="CE242" s="7"/>
      <c r="CF242" s="7"/>
      <c r="CG242" s="7"/>
      <c r="CH242" s="7"/>
      <c r="CI242" s="7"/>
      <c r="CJ242" s="7"/>
      <c r="CK242" s="7"/>
      <c r="CL242" s="7"/>
      <c r="CM242" s="7"/>
      <c r="CN242" s="7"/>
      <c r="CO242" s="7"/>
      <c r="CP242" s="7"/>
      <c r="CQ242" s="7"/>
    </row>
    <row r="243" spans="1:95" customFormat="1" ht="93" customHeight="1" x14ac:dyDescent="0.35">
      <c r="A243" s="40">
        <f t="shared" si="16"/>
        <v>235</v>
      </c>
      <c r="B243" s="40" t="s">
        <v>521</v>
      </c>
      <c r="C243" s="40">
        <v>2023</v>
      </c>
      <c r="D243" s="40" t="s">
        <v>3734</v>
      </c>
      <c r="E243" s="323"/>
      <c r="F243" s="40" t="s">
        <v>941</v>
      </c>
      <c r="G243" s="40" t="s">
        <v>10</v>
      </c>
      <c r="H243" s="42" t="s">
        <v>4773</v>
      </c>
      <c r="I243" s="42"/>
      <c r="J243" s="40" t="s">
        <v>5083</v>
      </c>
      <c r="K243" s="40" t="s">
        <v>5349</v>
      </c>
      <c r="L243" s="44" t="s">
        <v>1153</v>
      </c>
      <c r="M243" s="45" t="s">
        <v>2302</v>
      </c>
      <c r="N243" s="45" t="s">
        <v>5506</v>
      </c>
      <c r="O243" s="45" t="s">
        <v>2304</v>
      </c>
      <c r="P243" s="45">
        <v>1</v>
      </c>
      <c r="Q243" s="47">
        <v>46113</v>
      </c>
      <c r="R243" s="47">
        <v>46203</v>
      </c>
      <c r="S243" s="48">
        <f t="shared" si="15"/>
        <v>13.350000000000001</v>
      </c>
      <c r="T243" s="45" t="s">
        <v>592</v>
      </c>
      <c r="U243" s="45"/>
      <c r="V243" s="49">
        <f>+IFERROR(VLOOKUP($M243,ACTIVIDADES!$B$9:$Q$494,10,0),"")</f>
        <v>1</v>
      </c>
      <c r="W243" s="61" t="str">
        <f>+IFERROR(VLOOKUP($M243,ACTIVIDADES!$B$9:$Q$494,11,0)," ")</f>
        <v>Como evidencia dejamos donde se socializo el procedimiento de los cruces de información  entre las areas y el proceso de Gestión Financiera para las cuentas del pasivo.</v>
      </c>
      <c r="X243" s="51" t="str">
        <f>+IFERROR(VLOOKUP($M243,ACTIVIDADES!$B$9:$Q$494,12,0),"")</f>
        <v>https://dnbcgovco-my.sharepoint.com/:f:/g/personal/planeacion_dnbc_gov_co/IgAKPZEalRp3T7O44VwZjBLlARF86VpmllJA36VR9-2qDG8?e=W6XaGX</v>
      </c>
      <c r="Y243" s="52">
        <f>+IFERROR(VLOOKUP($M243,ACTIVIDADES!$B$9:$Q$494,13,0),"")</f>
        <v>46153</v>
      </c>
      <c r="Z243" s="49" t="str">
        <f>+IFERROR(VLOOKUP($M243,ACTIVIDADES!$B$9:$Q$494,14,0),"")</f>
        <v>Se incluye grabación de socialización de políticas contables</v>
      </c>
      <c r="AA243" s="49">
        <f>+IFERROR(VLOOKUP($M243,ACTIVIDADES!$B$9:$Q$494,15,0),"")</f>
        <v>1</v>
      </c>
      <c r="AB243" s="54" t="str">
        <f>+IFERROR(VLOOKUP($M243,ACTIVIDADES!$B$9:$Q$494,16,0),"")</f>
        <v>CUMPLIDO</v>
      </c>
      <c r="AC243" s="144">
        <v>46171</v>
      </c>
      <c r="AD243" s="28">
        <v>1</v>
      </c>
      <c r="AE243" s="28" t="s">
        <v>3926</v>
      </c>
      <c r="AF243" s="29" t="s">
        <v>579</v>
      </c>
      <c r="AG243" s="29" t="s">
        <v>3737</v>
      </c>
      <c r="AH243" s="29" t="s">
        <v>593</v>
      </c>
      <c r="AI243" s="29" t="s">
        <v>3752</v>
      </c>
      <c r="AJ243" s="55">
        <f>+IFERROR(VLOOKUP($M243,ACTIVIDADES!$B$9:$T$494,17,0),"")</f>
        <v>1</v>
      </c>
      <c r="AK243" s="80" t="str">
        <f>+IFERROR(VLOOKUP($M243,ACTIVIDADES!$B$9:$T$494,18,0),"")</f>
        <v>Como evidencia dejamos donde se socializo el procedimiento de los cruces de información  entre las areas y el proceso de Gestión Financiera para las cuentas del pasivo.</v>
      </c>
      <c r="AL243" s="80" t="str">
        <f>+IFERROR(VLOOKUP($M243,ACTIVIDADES!$B$9:$T$494,19,0),"")</f>
        <v>https://dnbcgovco-my.sharepoint.com/:f:/g/personal/planeacion_dnbc_gov_co/IgDlTTkE6gPMRZjTETbxch7dATaSM_TE5-agvqb3k7QgaDY?e=0V1Jx7</v>
      </c>
      <c r="AM243" s="55" t="str">
        <f>+IFERROR(VLOOKUP($M243,ACTIVIDADES!$B$9:$X$495,20,0),0)</f>
        <v>11/07/206</v>
      </c>
      <c r="AN243" s="55" t="str">
        <f>+IFERROR(VLOOKUP($M243,ACTIVIDADES!$B$9:$X$495,21,0),0)</f>
        <v>Actividad reportada con cumplimiento en el primer trimestre 2026</v>
      </c>
      <c r="AO243" s="55">
        <f>+IFERROR(VLOOKUP($M243,ACTIVIDADES!$B$9:$X$495,22,0),0)</f>
        <v>1</v>
      </c>
      <c r="AP243" s="150" t="str">
        <f>+IFERROR(VLOOKUP($M243,ACTIVIDADES!$B$9:$X$495,23,0),0)</f>
        <v>CUMPLIDO</v>
      </c>
      <c r="AQ243" s="129">
        <v>46245</v>
      </c>
      <c r="AR243" s="172">
        <v>1</v>
      </c>
      <c r="AS243" s="131" t="s">
        <v>3926</v>
      </c>
      <c r="AT243" s="29" t="s">
        <v>579</v>
      </c>
      <c r="AU243" s="57" t="s">
        <v>3639</v>
      </c>
      <c r="AV243" s="193" t="s">
        <v>3639</v>
      </c>
      <c r="AW243" s="193" t="s">
        <v>3639</v>
      </c>
      <c r="AX243" s="193" t="s">
        <v>3739</v>
      </c>
      <c r="AY243" s="176" t="str">
        <f t="shared" si="14"/>
        <v>CUMPLIDAS</v>
      </c>
      <c r="AZ243" s="55" t="str">
        <f>+IFERROR(VLOOKUP($M243,ACTIVIDADES!$B$9:$T$494,25,0),"")</f>
        <v/>
      </c>
      <c r="BA243" s="55" t="str">
        <f>+IFERROR(VLOOKUP($M243,ACTIVIDADES!$B$9:$T$494,26,0),"")</f>
        <v/>
      </c>
      <c r="BB243" s="55" t="str">
        <f>+IFERROR(VLOOKUP($M243,ACTIVIDADES!$B$9:$T$494,27,0),"")</f>
        <v/>
      </c>
      <c r="BC243" s="55" t="str">
        <f>+IFERROR(VLOOKUP($M243,ACTIVIDADES!$B$9:$T$494,28,0),"")</f>
        <v/>
      </c>
      <c r="BD243" s="55" t="str">
        <f>+IFERROR(VLOOKUP($M243,ACTIVIDADES!$B$9:$T$494,29,0),"")</f>
        <v/>
      </c>
      <c r="BE243" s="55" t="str">
        <f>+IFERROR(VLOOKUP($M243,ACTIVIDADES!$B$9:$T$494,30,0),"")</f>
        <v/>
      </c>
      <c r="BF243" s="58"/>
      <c r="BG243" s="58"/>
      <c r="BH243" s="59"/>
      <c r="BI243" s="59" t="s">
        <v>580</v>
      </c>
      <c r="BJ243" s="60" t="s">
        <v>3635</v>
      </c>
      <c r="BK243" s="61" t="s">
        <v>593</v>
      </c>
      <c r="BL243" s="62"/>
      <c r="BM243" s="55" t="str">
        <f>+IFERROR(VLOOKUP($M243,ACTIVIDADES!$B$9:$T$494,31,0),"")</f>
        <v/>
      </c>
      <c r="BN243" s="55" t="str">
        <f>+IFERROR(VLOOKUP($M243,ACTIVIDADES!$B$9:$T$494,32,0),"")</f>
        <v/>
      </c>
      <c r="BO243" s="55" t="str">
        <f>+IFERROR(VLOOKUP($M243,ACTIVIDADES!$B$9:$T$494,33,0),"")</f>
        <v/>
      </c>
      <c r="BP243" s="55" t="str">
        <f>+IFERROR(VLOOKUP($M243,ACTIVIDADES!$B$9:$T$494,34,0),"")</f>
        <v/>
      </c>
      <c r="BQ243" s="55" t="str">
        <f>+IFERROR(VLOOKUP($M243,ACTIVIDADES!$B$9:$T$494,35,0),"")</f>
        <v/>
      </c>
      <c r="BR243" s="55" t="str">
        <f>+IFERROR(VLOOKUP($M243,ACTIVIDADES!$B$9:$T$494,36,0),"")</f>
        <v/>
      </c>
      <c r="BS243" s="55" t="str">
        <f>+IFERROR(VLOOKUP($M243,ACTIVIDADES!$B$9:$T$494,37,0),"")</f>
        <v/>
      </c>
      <c r="BT243" s="58"/>
      <c r="BU243" s="58"/>
      <c r="BV243" s="59"/>
      <c r="BW243" s="59" t="s">
        <v>580</v>
      </c>
      <c r="BX243" s="60" t="s">
        <v>3635</v>
      </c>
      <c r="BY243" s="61" t="s">
        <v>593</v>
      </c>
      <c r="BZ243" s="62"/>
      <c r="CA243" s="9"/>
      <c r="CB243" s="9"/>
      <c r="CC243" s="9"/>
      <c r="CD243" s="9"/>
      <c r="CE243" s="9"/>
      <c r="CF243" s="9"/>
      <c r="CG243" s="9"/>
      <c r="CH243" s="9"/>
      <c r="CI243" s="9"/>
      <c r="CJ243" s="9"/>
      <c r="CK243" s="9"/>
      <c r="CL243" s="9"/>
      <c r="CM243" s="9"/>
      <c r="CN243" s="9"/>
      <c r="CO243" s="9"/>
      <c r="CP243" s="9"/>
      <c r="CQ243" s="9"/>
    </row>
    <row r="244" spans="1:95" customFormat="1" ht="93" customHeight="1" x14ac:dyDescent="0.35">
      <c r="A244" s="40">
        <f t="shared" si="16"/>
        <v>236</v>
      </c>
      <c r="B244" s="40" t="s">
        <v>521</v>
      </c>
      <c r="C244" s="40">
        <v>2023</v>
      </c>
      <c r="D244" s="40" t="s">
        <v>3734</v>
      </c>
      <c r="E244" s="323"/>
      <c r="F244" s="40" t="s">
        <v>941</v>
      </c>
      <c r="G244" s="40" t="s">
        <v>10</v>
      </c>
      <c r="H244" s="41" t="s">
        <v>4773</v>
      </c>
      <c r="I244" s="42"/>
      <c r="J244" s="43" t="s">
        <v>5083</v>
      </c>
      <c r="K244" s="43" t="s">
        <v>5349</v>
      </c>
      <c r="L244" s="44" t="s">
        <v>1153</v>
      </c>
      <c r="M244" s="45" t="s">
        <v>2563</v>
      </c>
      <c r="N244" s="46" t="s">
        <v>2564</v>
      </c>
      <c r="O244" s="45" t="s">
        <v>2565</v>
      </c>
      <c r="P244" s="45">
        <v>1</v>
      </c>
      <c r="Q244" s="47">
        <v>46082</v>
      </c>
      <c r="R244" s="47">
        <v>46387</v>
      </c>
      <c r="S244" s="48">
        <f t="shared" si="15"/>
        <v>45</v>
      </c>
      <c r="T244" s="45" t="s">
        <v>666</v>
      </c>
      <c r="U244" s="45" t="s">
        <v>2566</v>
      </c>
      <c r="V244" s="49">
        <f>+IFERROR(VLOOKUP($M244,ACTIVIDADES!$B$9:$Q$494,10,0),"")</f>
        <v>1</v>
      </c>
      <c r="W244" s="50" t="str">
        <f>+IFERROR(VLOOKUP($M244,ACTIVIDADES!$B$9:$Q$494,11,0)," ")</f>
        <v>Se esta manejando una prueba piloto SIIF NACIÓN</v>
      </c>
      <c r="X244" s="51" t="str">
        <f>+IFERROR(VLOOKUP($M244,ACTIVIDADES!$B$9:$Q$494,12,0),"")</f>
        <v>https://dnbcgovco-my.sharepoint.com/:f:/g/personal/planeacion_dnbc_gov_co/IgCKsvM4H_KTR6xnllTYAW4KAYnPCAelO_DLpgStTfwUj-M?e=KcFs8q</v>
      </c>
      <c r="Y244" s="52">
        <f>+IFERROR(VLOOKUP($M244,ACTIVIDADES!$B$9:$Q$494,13,0),"")</f>
        <v>46153</v>
      </c>
      <c r="Z244" s="53" t="str">
        <f>+IFERROR(VLOOKUP($M244,ACTIVIDADES!$B$9:$Q$494,14,0),"")</f>
        <v>Se evidencia respuesta de MinHacienda para uso piloto de sistema Siif Nación - Modulo Recursos Fisicos</v>
      </c>
      <c r="AA244" s="49">
        <f>+IFERROR(VLOOKUP($M244,ACTIVIDADES!$B$9:$Q$494,15,0),"")</f>
        <v>0.1</v>
      </c>
      <c r="AB244" s="54" t="str">
        <f>+IFERROR(VLOOKUP($M244,ACTIVIDADES!$B$9:$Q$494,16,0),"")</f>
        <v>EJECUCIÓN</v>
      </c>
      <c r="AC244" s="144">
        <v>46171</v>
      </c>
      <c r="AD244" s="29">
        <v>0.1</v>
      </c>
      <c r="AE244" s="29" t="s">
        <v>3927</v>
      </c>
      <c r="AF244" s="29" t="s">
        <v>4</v>
      </c>
      <c r="AG244" s="29" t="s">
        <v>3737</v>
      </c>
      <c r="AH244" s="29" t="s">
        <v>3737</v>
      </c>
      <c r="AI244" s="29" t="s">
        <v>3737</v>
      </c>
      <c r="AJ244" s="55">
        <f>+IFERROR(VLOOKUP($M244,ACTIVIDADES!$B$9:$T$494,17,0),"")</f>
        <v>1</v>
      </c>
      <c r="AK244" s="80" t="str">
        <f>+IFERROR(VLOOKUP($M244,ACTIVIDADES!$B$9:$T$494,18,0),"")</f>
        <v xml:space="preserve">Se muestra proceso que se esta llevando para el manejo de la prueba piloto SIIF NACIÓN </v>
      </c>
      <c r="AL244" s="80" t="str">
        <f>+IFERROR(VLOOKUP($M244,ACTIVIDADES!$B$9:$T$494,19,0),"")</f>
        <v>https://dnbcgovco-my.sharepoint.com/:f:/g/personal/planeacion_dnbc_gov_co/IgD3RyDi0X_yRo0wLAd4u0hIAegznAHHnleG17rsX0XqwHY?e=c4mIfd</v>
      </c>
      <c r="AM244" s="55" t="str">
        <f>+IFERROR(VLOOKUP($M244,ACTIVIDADES!$B$9:$X$495,20,0),0)</f>
        <v>11/07/206</v>
      </c>
      <c r="AN244" s="55" t="str">
        <f>+IFERROR(VLOOKUP($M244,ACTIVIDADES!$B$9:$X$495,21,0),0)</f>
        <v>Se remite información sobre las gestiones adelantadas para la implementación del modulo siif nacion</v>
      </c>
      <c r="AO244" s="55">
        <f>+IFERROR(VLOOKUP($M244,ACTIVIDADES!$B$9:$X$495,22,0),0)</f>
        <v>0.3</v>
      </c>
      <c r="AP244" s="145" t="str">
        <f>+IFERROR(VLOOKUP($M244,ACTIVIDADES!$B$9:$X$495,23,0),0)</f>
        <v>EN EJECUCIÓN</v>
      </c>
      <c r="AQ244" s="129">
        <v>46245</v>
      </c>
      <c r="AR244" s="172">
        <v>0.3</v>
      </c>
      <c r="AS244" s="339" t="s">
        <v>3738</v>
      </c>
      <c r="AT244" s="29" t="s">
        <v>4</v>
      </c>
      <c r="AU244" s="57" t="s">
        <v>3639</v>
      </c>
      <c r="AV244" s="193" t="s">
        <v>3639</v>
      </c>
      <c r="AW244" s="193" t="s">
        <v>3639</v>
      </c>
      <c r="AX244" s="57" t="s">
        <v>3739</v>
      </c>
      <c r="AY244" s="176" t="str">
        <f t="shared" si="14"/>
        <v>EN EJECUCIÓN</v>
      </c>
      <c r="AZ244" s="55" t="str">
        <f>+IFERROR(VLOOKUP($M244,ACTIVIDADES!$B$9:$T$494,25,0),"")</f>
        <v/>
      </c>
      <c r="BA244" s="55" t="str">
        <f>+IFERROR(VLOOKUP($M244,ACTIVIDADES!$B$9:$T$494,26,0),"")</f>
        <v/>
      </c>
      <c r="BB244" s="55" t="str">
        <f>+IFERROR(VLOOKUP($M244,ACTIVIDADES!$B$9:$T$494,27,0),"")</f>
        <v/>
      </c>
      <c r="BC244" s="55" t="str">
        <f>+IFERROR(VLOOKUP($M244,ACTIVIDADES!$B$9:$T$494,28,0),"")</f>
        <v/>
      </c>
      <c r="BD244" s="55" t="str">
        <f>+IFERROR(VLOOKUP($M244,ACTIVIDADES!$B$9:$T$494,29,0),"")</f>
        <v/>
      </c>
      <c r="BE244" s="55" t="str">
        <f>+IFERROR(VLOOKUP($M244,ACTIVIDADES!$B$9:$T$494,30,0),"")</f>
        <v/>
      </c>
      <c r="BF244" s="58"/>
      <c r="BG244" s="58"/>
      <c r="BH244" s="59"/>
      <c r="BI244" s="59" t="s">
        <v>580</v>
      </c>
      <c r="BJ244" s="60" t="s">
        <v>3635</v>
      </c>
      <c r="BK244" s="61" t="s">
        <v>593</v>
      </c>
      <c r="BL244" s="62"/>
      <c r="BM244" s="55" t="str">
        <f>+IFERROR(VLOOKUP($M244,ACTIVIDADES!$B$9:$T$494,31,0),"")</f>
        <v/>
      </c>
      <c r="BN244" s="55" t="str">
        <f>+IFERROR(VLOOKUP($M244,ACTIVIDADES!$B$9:$T$494,32,0),"")</f>
        <v/>
      </c>
      <c r="BO244" s="55" t="str">
        <f>+IFERROR(VLOOKUP($M244,ACTIVIDADES!$B$9:$T$494,33,0),"")</f>
        <v/>
      </c>
      <c r="BP244" s="55" t="str">
        <f>+IFERROR(VLOOKUP($M244,ACTIVIDADES!$B$9:$T$494,34,0),"")</f>
        <v/>
      </c>
      <c r="BQ244" s="55" t="str">
        <f>+IFERROR(VLOOKUP($M244,ACTIVIDADES!$B$9:$T$494,35,0),"")</f>
        <v/>
      </c>
      <c r="BR244" s="55" t="str">
        <f>+IFERROR(VLOOKUP($M244,ACTIVIDADES!$B$9:$T$494,36,0),"")</f>
        <v/>
      </c>
      <c r="BS244" s="55" t="str">
        <f>+IFERROR(VLOOKUP($M244,ACTIVIDADES!$B$9:$T$494,37,0),"")</f>
        <v/>
      </c>
      <c r="BT244" s="58"/>
      <c r="BU244" s="58"/>
      <c r="BV244" s="59"/>
      <c r="BW244" s="59" t="s">
        <v>580</v>
      </c>
      <c r="BX244" s="60" t="s">
        <v>3635</v>
      </c>
      <c r="BY244" s="61" t="s">
        <v>593</v>
      </c>
      <c r="BZ244" s="62"/>
      <c r="CA244" s="7"/>
      <c r="CB244" s="7"/>
      <c r="CC244" s="7"/>
      <c r="CD244" s="7"/>
      <c r="CE244" s="7"/>
      <c r="CF244" s="7"/>
      <c r="CG244" s="7"/>
      <c r="CH244" s="7"/>
      <c r="CI244" s="7"/>
      <c r="CJ244" s="7"/>
      <c r="CK244" s="7"/>
      <c r="CL244" s="7"/>
      <c r="CM244" s="7"/>
      <c r="CN244" s="7"/>
      <c r="CO244" s="7"/>
      <c r="CP244" s="7"/>
      <c r="CQ244" s="7"/>
    </row>
    <row r="245" spans="1:95" s="8" customFormat="1" ht="93" customHeight="1" x14ac:dyDescent="0.35">
      <c r="A245" s="40">
        <f t="shared" si="16"/>
        <v>237</v>
      </c>
      <c r="B245" s="40" t="s">
        <v>521</v>
      </c>
      <c r="C245" s="40">
        <v>2023</v>
      </c>
      <c r="D245" s="40" t="s">
        <v>3734</v>
      </c>
      <c r="E245" s="323"/>
      <c r="F245" s="40" t="s">
        <v>941</v>
      </c>
      <c r="G245" s="40" t="s">
        <v>10</v>
      </c>
      <c r="H245" s="42" t="s">
        <v>4773</v>
      </c>
      <c r="I245" s="42"/>
      <c r="J245" s="40" t="s">
        <v>5083</v>
      </c>
      <c r="K245" s="40" t="s">
        <v>5349</v>
      </c>
      <c r="L245" s="44" t="s">
        <v>1153</v>
      </c>
      <c r="M245" s="45" t="s">
        <v>2609</v>
      </c>
      <c r="N245" s="45" t="s">
        <v>2610</v>
      </c>
      <c r="O245" s="45" t="s">
        <v>2611</v>
      </c>
      <c r="P245" s="45">
        <v>1</v>
      </c>
      <c r="Q245" s="47">
        <v>46143</v>
      </c>
      <c r="R245" s="47">
        <v>46295</v>
      </c>
      <c r="S245" s="48">
        <f t="shared" si="15"/>
        <v>22.349999999999998</v>
      </c>
      <c r="T245" s="45" t="s">
        <v>589</v>
      </c>
      <c r="U245" s="45"/>
      <c r="V245" s="49">
        <f>+IFERROR(VLOOKUP($M245,ACTIVIDADES!$B$9:$Q$494,10,0),"")</f>
        <v>0</v>
      </c>
      <c r="W245" s="61" t="str">
        <f>+IFERROR(VLOOKUP($M245,ACTIVIDADES!$B$9:$Q$494,11,0)," ")</f>
        <v>Proceso de actualización</v>
      </c>
      <c r="X245" s="51" t="str">
        <f>+IFERROR(VLOOKUP($M245,ACTIVIDADES!$B$9:$Q$494,12,0),"")</f>
        <v>https://dnbcgovco-my.sharepoint.com/:f:/g/personal/planeacion_dnbc_gov_co/IgDm4DHyXDA5Q5WGTU7tDkFLAc2M2mTSoezfwLKe_RnYYZ0?e=uJfhoo</v>
      </c>
      <c r="Y245" s="52">
        <f>+IFERROR(VLOOKUP($M245,ACTIVIDADES!$B$9:$Q$494,13,0),"")</f>
        <v>46153</v>
      </c>
      <c r="Z245" s="49" t="str">
        <f>+IFERROR(VLOOKUP($M245,ACTIVIDADES!$B$9:$Q$494,14,0),"")</f>
        <v>No se evidencia avance para el periodo</v>
      </c>
      <c r="AA245" s="49">
        <f>+IFERROR(VLOOKUP($M245,ACTIVIDADES!$B$9:$Q$494,15,0),"")</f>
        <v>0</v>
      </c>
      <c r="AB245" s="54" t="str">
        <f>+IFERROR(VLOOKUP($M245,ACTIVIDADES!$B$9:$Q$494,16,0),"")</f>
        <v>EJECUCIÓN</v>
      </c>
      <c r="AC245" s="144">
        <v>46171</v>
      </c>
      <c r="AD245" s="29">
        <v>0</v>
      </c>
      <c r="AE245" s="29" t="s">
        <v>3741</v>
      </c>
      <c r="AF245" s="28" t="s">
        <v>580</v>
      </c>
      <c r="AG245" s="29" t="s">
        <v>3737</v>
      </c>
      <c r="AH245" s="29" t="s">
        <v>3737</v>
      </c>
      <c r="AI245" s="29" t="s">
        <v>3737</v>
      </c>
      <c r="AJ245" s="55">
        <f>+IFERROR(VLOOKUP($M245,ACTIVIDADES!$B$9:$T$494,17,0),"")</f>
        <v>1</v>
      </c>
      <c r="AK245" s="80" t="str">
        <f>+IFERROR(VLOOKUP($M245,ACTIVIDADES!$B$9:$T$494,18,0),"")</f>
        <v>Ya se realizó la actualización del procedimiento de Gestión de Bienes</v>
      </c>
      <c r="AL245" s="80" t="str">
        <f>+IFERROR(VLOOKUP($M245,ACTIVIDADES!$B$9:$T$494,19,0),"")</f>
        <v>https://dnbcgovco-my.sharepoint.com/:f:/g/personal/planeacion_dnbc_gov_co/IgCaL3Okdj61R7b6VgL2_FeRAawkcJXFNhAjxCv_oVRi-uk?e=fTA1fT</v>
      </c>
      <c r="AM245" s="55">
        <f>+IFERROR(VLOOKUP($M245,ACTIVIDADES!$B$9:$X$495,20,0),0)</f>
        <v>46214</v>
      </c>
      <c r="AN245" s="55" t="str">
        <f>+IFERROR(VLOOKUP($M245,ACTIVIDADES!$B$9:$X$495,21,0),0)</f>
        <v>Se presenta procedimiento actualizado al 30 de junio de 2026 con su respectiva socializaicón vía correo electrónico</v>
      </c>
      <c r="AO245" s="55">
        <f>+IFERROR(VLOOKUP($M245,ACTIVIDADES!$B$9:$X$495,22,0),0)</f>
        <v>1</v>
      </c>
      <c r="AP245" s="150" t="str">
        <f>+IFERROR(VLOOKUP($M245,ACTIVIDADES!$B$9:$X$495,23,0),0)</f>
        <v>CUMPLIDO</v>
      </c>
      <c r="AQ245" s="129">
        <v>46245</v>
      </c>
      <c r="AR245" s="172">
        <v>1</v>
      </c>
      <c r="AS245" s="72" t="s">
        <v>5824</v>
      </c>
      <c r="AT245" s="29" t="s">
        <v>579</v>
      </c>
      <c r="AU245" s="57" t="s">
        <v>3639</v>
      </c>
      <c r="AV245" s="193" t="s">
        <v>3639</v>
      </c>
      <c r="AW245" s="193" t="s">
        <v>3639</v>
      </c>
      <c r="AX245" s="193" t="s">
        <v>3739</v>
      </c>
      <c r="AY245" s="176" t="str">
        <f t="shared" si="14"/>
        <v>CUMPLIDAS</v>
      </c>
      <c r="AZ245" s="55" t="str">
        <f>+IFERROR(VLOOKUP($M245,ACTIVIDADES!$B$9:$T$494,25,0),"")</f>
        <v/>
      </c>
      <c r="BA245" s="55" t="str">
        <f>+IFERROR(VLOOKUP($M245,ACTIVIDADES!$B$9:$T$494,26,0),"")</f>
        <v/>
      </c>
      <c r="BB245" s="55" t="str">
        <f>+IFERROR(VLOOKUP($M245,ACTIVIDADES!$B$9:$T$494,27,0),"")</f>
        <v/>
      </c>
      <c r="BC245" s="55" t="str">
        <f>+IFERROR(VLOOKUP($M245,ACTIVIDADES!$B$9:$T$494,28,0),"")</f>
        <v/>
      </c>
      <c r="BD245" s="55" t="str">
        <f>+IFERROR(VLOOKUP($M245,ACTIVIDADES!$B$9:$T$494,29,0),"")</f>
        <v/>
      </c>
      <c r="BE245" s="55" t="str">
        <f>+IFERROR(VLOOKUP($M245,ACTIVIDADES!$B$9:$T$494,30,0),"")</f>
        <v/>
      </c>
      <c r="BF245" s="58"/>
      <c r="BG245" s="58"/>
      <c r="BH245" s="59"/>
      <c r="BI245" s="59" t="s">
        <v>580</v>
      </c>
      <c r="BJ245" s="60" t="s">
        <v>3635</v>
      </c>
      <c r="BK245" s="61" t="s">
        <v>593</v>
      </c>
      <c r="BL245" s="62"/>
      <c r="BM245" s="55" t="str">
        <f>+IFERROR(VLOOKUP($M245,ACTIVIDADES!$B$9:$T$494,31,0),"")</f>
        <v/>
      </c>
      <c r="BN245" s="55" t="str">
        <f>+IFERROR(VLOOKUP($M245,ACTIVIDADES!$B$9:$T$494,32,0),"")</f>
        <v/>
      </c>
      <c r="BO245" s="55" t="str">
        <f>+IFERROR(VLOOKUP($M245,ACTIVIDADES!$B$9:$T$494,33,0),"")</f>
        <v/>
      </c>
      <c r="BP245" s="55" t="str">
        <f>+IFERROR(VLOOKUP($M245,ACTIVIDADES!$B$9:$T$494,34,0),"")</f>
        <v/>
      </c>
      <c r="BQ245" s="55" t="str">
        <f>+IFERROR(VLOOKUP($M245,ACTIVIDADES!$B$9:$T$494,35,0),"")</f>
        <v/>
      </c>
      <c r="BR245" s="55" t="str">
        <f>+IFERROR(VLOOKUP($M245,ACTIVIDADES!$B$9:$T$494,36,0),"")</f>
        <v/>
      </c>
      <c r="BS245" s="55" t="str">
        <f>+IFERROR(VLOOKUP($M245,ACTIVIDADES!$B$9:$T$494,37,0),"")</f>
        <v/>
      </c>
      <c r="BT245" s="58"/>
      <c r="BU245" s="58"/>
      <c r="BV245" s="59"/>
      <c r="BW245" s="59" t="s">
        <v>580</v>
      </c>
      <c r="BX245" s="60" t="s">
        <v>3635</v>
      </c>
      <c r="BY245" s="61" t="s">
        <v>593</v>
      </c>
      <c r="BZ245" s="62"/>
      <c r="CA245" s="9"/>
      <c r="CB245" s="9"/>
      <c r="CC245" s="9"/>
      <c r="CD245" s="9"/>
      <c r="CE245" s="9"/>
      <c r="CF245" s="9"/>
      <c r="CG245" s="9"/>
      <c r="CH245" s="9"/>
      <c r="CI245" s="9"/>
      <c r="CJ245" s="9"/>
      <c r="CK245" s="9"/>
      <c r="CL245" s="9"/>
      <c r="CM245" s="9"/>
      <c r="CN245" s="9"/>
      <c r="CO245" s="9"/>
      <c r="CP245" s="9"/>
      <c r="CQ245" s="9"/>
    </row>
    <row r="246" spans="1:95" s="8" customFormat="1" ht="93" customHeight="1" x14ac:dyDescent="0.35">
      <c r="A246" s="40">
        <f t="shared" si="16"/>
        <v>238</v>
      </c>
      <c r="B246" s="40" t="s">
        <v>521</v>
      </c>
      <c r="C246" s="40">
        <v>2023</v>
      </c>
      <c r="D246" s="40" t="s">
        <v>3734</v>
      </c>
      <c r="E246" s="323"/>
      <c r="F246" s="40" t="s">
        <v>941</v>
      </c>
      <c r="G246" s="40" t="s">
        <v>10</v>
      </c>
      <c r="H246" s="41" t="s">
        <v>4773</v>
      </c>
      <c r="I246" s="42"/>
      <c r="J246" s="43" t="s">
        <v>5083</v>
      </c>
      <c r="K246" s="43" t="s">
        <v>5349</v>
      </c>
      <c r="L246" s="44" t="s">
        <v>1153</v>
      </c>
      <c r="M246" s="45" t="s">
        <v>2615</v>
      </c>
      <c r="N246" s="46" t="s">
        <v>2616</v>
      </c>
      <c r="O246" s="45" t="s">
        <v>2617</v>
      </c>
      <c r="P246" s="45">
        <v>2</v>
      </c>
      <c r="Q246" s="47">
        <v>46023</v>
      </c>
      <c r="R246" s="47">
        <v>46387</v>
      </c>
      <c r="S246" s="48">
        <f t="shared" si="15"/>
        <v>54</v>
      </c>
      <c r="T246" s="45" t="s">
        <v>589</v>
      </c>
      <c r="U246" s="45"/>
      <c r="V246" s="49">
        <f>+IFERROR(VLOOKUP($M246,ACTIVIDADES!$B$9:$Q$494,10,0),"")</f>
        <v>0</v>
      </c>
      <c r="W246" s="50" t="str">
        <f>+IFERROR(VLOOKUP($M246,ACTIVIDADES!$B$9:$Q$494,11,0)," ")</f>
        <v>Proceso de actualización</v>
      </c>
      <c r="X246" s="51" t="str">
        <f>+IFERROR(VLOOKUP($M246,ACTIVIDADES!$B$9:$Q$494,12,0),"")</f>
        <v>https://dnbcgovco-my.sharepoint.com/:f:/g/personal/planeacion_dnbc_gov_co/IgBveH1t7EmIR6GZSOaIIHmUAUc6KaLSFKfQX2lbG2hDEA0?e=ooFcYM</v>
      </c>
      <c r="Y246" s="52">
        <f>+IFERROR(VLOOKUP($M246,ACTIVIDADES!$B$9:$Q$494,13,0),"")</f>
        <v>46153</v>
      </c>
      <c r="Z246" s="53" t="str">
        <f>+IFERROR(VLOOKUP($M246,ACTIVIDADES!$B$9:$Q$494,14,0),"")</f>
        <v>No se evidencia avance para el periodo</v>
      </c>
      <c r="AA246" s="49">
        <f>+IFERROR(VLOOKUP($M246,ACTIVIDADES!$B$9:$Q$494,15,0),"")</f>
        <v>0</v>
      </c>
      <c r="AB246" s="54" t="str">
        <f>+IFERROR(VLOOKUP($M246,ACTIVIDADES!$B$9:$Q$494,16,0),"")</f>
        <v>EJECUCIÓN</v>
      </c>
      <c r="AC246" s="144">
        <v>46171</v>
      </c>
      <c r="AD246" s="29">
        <v>0</v>
      </c>
      <c r="AE246" s="29" t="s">
        <v>3741</v>
      </c>
      <c r="AF246" s="28" t="s">
        <v>580</v>
      </c>
      <c r="AG246" s="29" t="s">
        <v>3737</v>
      </c>
      <c r="AH246" s="29" t="s">
        <v>3737</v>
      </c>
      <c r="AI246" s="29" t="s">
        <v>3737</v>
      </c>
      <c r="AJ246" s="55">
        <f>+IFERROR(VLOOKUP($M246,ACTIVIDADES!$B$9:$T$494,17,0),"")</f>
        <v>1</v>
      </c>
      <c r="AK246" s="80" t="str">
        <f>+IFERROR(VLOOKUP($M246,ACTIVIDADES!$B$9:$T$494,18,0),"")</f>
        <v xml:space="preserve">Se realizó inventario de la bodega mensuales y se hizo un inventario de papelería </v>
      </c>
      <c r="AL246" s="80" t="str">
        <f>+IFERROR(VLOOKUP($M246,ACTIVIDADES!$B$9:$T$494,19,0),"")</f>
        <v>https://dnbcgovco-my.sharepoint.com/:f:/g/personal/planeacion_dnbc_gov_co/IgBuQlP5pbrUSrwtj3_PYOn-AaRmaWMPC6GjWsfOmsZTdto?e=dCSkxl</v>
      </c>
      <c r="AM246" s="55">
        <f>+IFERROR(VLOOKUP($M246,ACTIVIDADES!$B$9:$X$495,20,0),0)</f>
        <v>46214</v>
      </c>
      <c r="AN246" s="55" t="str">
        <f>+IFERROR(VLOOKUP($M246,ACTIVIDADES!$B$9:$X$495,21,0),0)</f>
        <v>Se presenta formatos diligenciados de conteo de bienes para actualización de inventarios. Se sugiere generar evidencias sobre su socialización con el lider del proceso</v>
      </c>
      <c r="AO246" s="55">
        <f>+IFERROR(VLOOKUP($M246,ACTIVIDADES!$B$9:$X$495,22,0),0)</f>
        <v>0.5</v>
      </c>
      <c r="AP246" s="145" t="str">
        <f>+IFERROR(VLOOKUP($M246,ACTIVIDADES!$B$9:$X$495,23,0),0)</f>
        <v>EN EJECUCIÓN</v>
      </c>
      <c r="AQ246" s="129">
        <v>46245</v>
      </c>
      <c r="AR246" s="172">
        <v>0.5</v>
      </c>
      <c r="AS246" s="72" t="s">
        <v>3929</v>
      </c>
      <c r="AT246" s="29" t="s">
        <v>4</v>
      </c>
      <c r="AU246" s="57" t="s">
        <v>3639</v>
      </c>
      <c r="AV246" s="193" t="s">
        <v>3639</v>
      </c>
      <c r="AW246" s="193" t="s">
        <v>3639</v>
      </c>
      <c r="AX246" s="57" t="s">
        <v>3739</v>
      </c>
      <c r="AY246" s="176" t="str">
        <f t="shared" si="14"/>
        <v>EN EJECUCIÓN</v>
      </c>
      <c r="AZ246" s="55" t="str">
        <f>+IFERROR(VLOOKUP($M246,ACTIVIDADES!$B$9:$T$494,25,0),"")</f>
        <v/>
      </c>
      <c r="BA246" s="55" t="str">
        <f>+IFERROR(VLOOKUP($M246,ACTIVIDADES!$B$9:$T$494,26,0),"")</f>
        <v/>
      </c>
      <c r="BB246" s="55" t="str">
        <f>+IFERROR(VLOOKUP($M246,ACTIVIDADES!$B$9:$T$494,27,0),"")</f>
        <v/>
      </c>
      <c r="BC246" s="55" t="str">
        <f>+IFERROR(VLOOKUP($M246,ACTIVIDADES!$B$9:$T$494,28,0),"")</f>
        <v/>
      </c>
      <c r="BD246" s="55" t="str">
        <f>+IFERROR(VLOOKUP($M246,ACTIVIDADES!$B$9:$T$494,29,0),"")</f>
        <v/>
      </c>
      <c r="BE246" s="55" t="str">
        <f>+IFERROR(VLOOKUP($M246,ACTIVIDADES!$B$9:$T$494,30,0),"")</f>
        <v/>
      </c>
      <c r="BF246" s="58"/>
      <c r="BG246" s="58"/>
      <c r="BH246" s="59"/>
      <c r="BI246" s="59" t="s">
        <v>580</v>
      </c>
      <c r="BJ246" s="60" t="s">
        <v>3635</v>
      </c>
      <c r="BK246" s="61" t="s">
        <v>593</v>
      </c>
      <c r="BL246" s="62"/>
      <c r="BM246" s="55" t="str">
        <f>+IFERROR(VLOOKUP($M246,ACTIVIDADES!$B$9:$T$494,31,0),"")</f>
        <v/>
      </c>
      <c r="BN246" s="55" t="str">
        <f>+IFERROR(VLOOKUP($M246,ACTIVIDADES!$B$9:$T$494,32,0),"")</f>
        <v/>
      </c>
      <c r="BO246" s="55" t="str">
        <f>+IFERROR(VLOOKUP($M246,ACTIVIDADES!$B$9:$T$494,33,0),"")</f>
        <v/>
      </c>
      <c r="BP246" s="55" t="str">
        <f>+IFERROR(VLOOKUP($M246,ACTIVIDADES!$B$9:$T$494,34,0),"")</f>
        <v/>
      </c>
      <c r="BQ246" s="55" t="str">
        <f>+IFERROR(VLOOKUP($M246,ACTIVIDADES!$B$9:$T$494,35,0),"")</f>
        <v/>
      </c>
      <c r="BR246" s="55" t="str">
        <f>+IFERROR(VLOOKUP($M246,ACTIVIDADES!$B$9:$T$494,36,0),"")</f>
        <v/>
      </c>
      <c r="BS246" s="55" t="str">
        <f>+IFERROR(VLOOKUP($M246,ACTIVIDADES!$B$9:$T$494,37,0),"")</f>
        <v/>
      </c>
      <c r="BT246" s="58"/>
      <c r="BU246" s="58"/>
      <c r="BV246" s="59"/>
      <c r="BW246" s="59" t="s">
        <v>580</v>
      </c>
      <c r="BX246" s="60" t="s">
        <v>3635</v>
      </c>
      <c r="BY246" s="61" t="s">
        <v>593</v>
      </c>
      <c r="BZ246" s="62"/>
      <c r="CA246" s="7"/>
      <c r="CB246" s="7"/>
      <c r="CC246" s="7"/>
      <c r="CD246" s="7"/>
      <c r="CE246" s="7"/>
      <c r="CF246" s="7"/>
      <c r="CG246" s="7"/>
      <c r="CH246" s="7"/>
      <c r="CI246" s="7"/>
      <c r="CJ246" s="7"/>
      <c r="CK246" s="7"/>
      <c r="CL246" s="7"/>
      <c r="CM246" s="7"/>
      <c r="CN246" s="7"/>
      <c r="CO246" s="7"/>
      <c r="CP246" s="7"/>
      <c r="CQ246" s="7"/>
    </row>
    <row r="247" spans="1:95" ht="93" customHeight="1" x14ac:dyDescent="0.35">
      <c r="A247" s="251">
        <f t="shared" si="16"/>
        <v>239</v>
      </c>
      <c r="B247" s="251" t="s">
        <v>521</v>
      </c>
      <c r="C247" s="251">
        <v>2023</v>
      </c>
      <c r="D247" s="251" t="s">
        <v>3734</v>
      </c>
      <c r="E247" s="214"/>
      <c r="F247" s="251" t="s">
        <v>949</v>
      </c>
      <c r="G247" s="251" t="s">
        <v>10</v>
      </c>
      <c r="H247" s="253" t="s">
        <v>4774</v>
      </c>
      <c r="I247" s="253"/>
      <c r="J247" s="251" t="s">
        <v>5083</v>
      </c>
      <c r="K247" s="251" t="s">
        <v>5349</v>
      </c>
      <c r="L247" s="255" t="s">
        <v>1153</v>
      </c>
      <c r="M247" s="256" t="s">
        <v>2302</v>
      </c>
      <c r="N247" s="256" t="s">
        <v>5506</v>
      </c>
      <c r="O247" s="256" t="s">
        <v>2304</v>
      </c>
      <c r="P247" s="256">
        <v>1</v>
      </c>
      <c r="Q247" s="258">
        <v>46113</v>
      </c>
      <c r="R247" s="258">
        <v>46203</v>
      </c>
      <c r="S247" s="259">
        <f t="shared" si="15"/>
        <v>13.350000000000001</v>
      </c>
      <c r="T247" s="256" t="s">
        <v>592</v>
      </c>
      <c r="U247" s="256"/>
      <c r="V247" s="260">
        <f>+IFERROR(VLOOKUP($M247,ACTIVIDADES!$B$9:$Q$494,10,0),"")</f>
        <v>1</v>
      </c>
      <c r="W247" s="275" t="str">
        <f>+IFERROR(VLOOKUP($M247,ACTIVIDADES!$B$9:$Q$494,11,0)," ")</f>
        <v>Como evidencia dejamos donde se socializo el procedimiento de los cruces de información  entre las areas y el proceso de Gestión Financiera para las cuentas del pasivo.</v>
      </c>
      <c r="X247" s="262" t="str">
        <f>+IFERROR(VLOOKUP($M247,ACTIVIDADES!$B$9:$Q$494,12,0),"")</f>
        <v>https://dnbcgovco-my.sharepoint.com/:f:/g/personal/planeacion_dnbc_gov_co/IgAKPZEalRp3T7O44VwZjBLlARF86VpmllJA36VR9-2qDG8?e=W6XaGX</v>
      </c>
      <c r="Y247" s="263">
        <f>+IFERROR(VLOOKUP($M247,ACTIVIDADES!$B$9:$Q$494,13,0),"")</f>
        <v>46153</v>
      </c>
      <c r="Z247" s="260" t="str">
        <f>+IFERROR(VLOOKUP($M247,ACTIVIDADES!$B$9:$Q$494,14,0),"")</f>
        <v>Se incluye grabación de socialización de políticas contables</v>
      </c>
      <c r="AA247" s="260">
        <f>+IFERROR(VLOOKUP($M247,ACTIVIDADES!$B$9:$Q$494,15,0),"")</f>
        <v>1</v>
      </c>
      <c r="AB247" s="265" t="str">
        <f>+IFERROR(VLOOKUP($M247,ACTIVIDADES!$B$9:$Q$494,16,0),"")</f>
        <v>CUMPLIDO</v>
      </c>
      <c r="AC247" s="266">
        <v>46171</v>
      </c>
      <c r="AD247" s="268">
        <v>1</v>
      </c>
      <c r="AE247" s="268" t="s">
        <v>3926</v>
      </c>
      <c r="AF247" s="267" t="s">
        <v>579</v>
      </c>
      <c r="AG247" s="267" t="s">
        <v>3737</v>
      </c>
      <c r="AH247" s="267" t="s">
        <v>593</v>
      </c>
      <c r="AI247" s="267" t="s">
        <v>3752</v>
      </c>
      <c r="AJ247" s="269">
        <f>+IFERROR(VLOOKUP($M247,ACTIVIDADES!$B$9:$T$494,17,0),"")</f>
        <v>1</v>
      </c>
      <c r="AK247" s="270" t="str">
        <f>+IFERROR(VLOOKUP($M247,ACTIVIDADES!$B$9:$T$494,18,0),"")</f>
        <v>Como evidencia dejamos donde se socializo el procedimiento de los cruces de información  entre las areas y el proceso de Gestión Financiera para las cuentas del pasivo.</v>
      </c>
      <c r="AL247" s="270" t="str">
        <f>+IFERROR(VLOOKUP($M247,ACTIVIDADES!$B$9:$T$494,19,0),"")</f>
        <v>https://dnbcgovco-my.sharepoint.com/:f:/g/personal/planeacion_dnbc_gov_co/IgDlTTkE6gPMRZjTETbxch7dATaSM_TE5-agvqb3k7QgaDY?e=0V1Jx7</v>
      </c>
      <c r="AM247" s="269" t="str">
        <f>+IFERROR(VLOOKUP($M247,ACTIVIDADES!$B$9:$X$495,20,0),0)</f>
        <v>11/07/206</v>
      </c>
      <c r="AN247" s="269" t="str">
        <f>+IFERROR(VLOOKUP($M247,ACTIVIDADES!$B$9:$X$495,21,0),0)</f>
        <v>Actividad reportada con cumplimiento en el primer trimestre 2026</v>
      </c>
      <c r="AO247" s="269">
        <f>+IFERROR(VLOOKUP($M247,ACTIVIDADES!$B$9:$X$495,22,0),0)</f>
        <v>1</v>
      </c>
      <c r="AP247" s="276" t="str">
        <f>+IFERROR(VLOOKUP($M247,ACTIVIDADES!$B$9:$X$495,23,0),0)</f>
        <v>CUMPLIDO</v>
      </c>
      <c r="AQ247" s="202">
        <v>46245</v>
      </c>
      <c r="AR247" s="310">
        <v>1</v>
      </c>
      <c r="AS247" s="318" t="s">
        <v>3926</v>
      </c>
      <c r="AT247" s="267" t="s">
        <v>579</v>
      </c>
      <c r="AU247" s="173" t="s">
        <v>3639</v>
      </c>
      <c r="AV247" s="205" t="s">
        <v>3639</v>
      </c>
      <c r="AW247" s="205" t="s">
        <v>3639</v>
      </c>
      <c r="AX247" s="205" t="s">
        <v>3739</v>
      </c>
      <c r="AY247" s="176" t="str">
        <f t="shared" si="14"/>
        <v>CUMPLIDAS</v>
      </c>
      <c r="AZ247" s="55" t="str">
        <f>+IFERROR(VLOOKUP($M247,ACTIVIDADES!$B$9:$T$494,25,0),"")</f>
        <v/>
      </c>
      <c r="BA247" s="55" t="str">
        <f>+IFERROR(VLOOKUP($M247,ACTIVIDADES!$B$9:$T$494,26,0),"")</f>
        <v/>
      </c>
      <c r="BB247" s="55" t="str">
        <f>+IFERROR(VLOOKUP($M247,ACTIVIDADES!$B$9:$T$494,27,0),"")</f>
        <v/>
      </c>
      <c r="BC247" s="55" t="str">
        <f>+IFERROR(VLOOKUP($M247,ACTIVIDADES!$B$9:$T$494,28,0),"")</f>
        <v/>
      </c>
      <c r="BD247" s="55" t="str">
        <f>+IFERROR(VLOOKUP($M247,ACTIVIDADES!$B$9:$T$494,29,0),"")</f>
        <v/>
      </c>
      <c r="BE247" s="55" t="str">
        <f>+IFERROR(VLOOKUP($M247,ACTIVIDADES!$B$9:$T$494,30,0),"")</f>
        <v/>
      </c>
      <c r="BF247" s="58"/>
      <c r="BG247" s="58"/>
      <c r="BH247" s="59"/>
      <c r="BI247" s="59" t="s">
        <v>580</v>
      </c>
      <c r="BJ247" s="60" t="s">
        <v>3635</v>
      </c>
      <c r="BK247" s="61" t="s">
        <v>593</v>
      </c>
      <c r="BL247" s="62"/>
      <c r="BM247" s="55" t="str">
        <f>+IFERROR(VLOOKUP($M247,ACTIVIDADES!$B$9:$T$494,31,0),"")</f>
        <v/>
      </c>
      <c r="BN247" s="55" t="str">
        <f>+IFERROR(VLOOKUP($M247,ACTIVIDADES!$B$9:$T$494,32,0),"")</f>
        <v/>
      </c>
      <c r="BO247" s="55" t="str">
        <f>+IFERROR(VLOOKUP($M247,ACTIVIDADES!$B$9:$T$494,33,0),"")</f>
        <v/>
      </c>
      <c r="BP247" s="55" t="str">
        <f>+IFERROR(VLOOKUP($M247,ACTIVIDADES!$B$9:$T$494,34,0),"")</f>
        <v/>
      </c>
      <c r="BQ247" s="55" t="str">
        <f>+IFERROR(VLOOKUP($M247,ACTIVIDADES!$B$9:$T$494,35,0),"")</f>
        <v/>
      </c>
      <c r="BR247" s="55" t="str">
        <f>+IFERROR(VLOOKUP($M247,ACTIVIDADES!$B$9:$T$494,36,0),"")</f>
        <v/>
      </c>
      <c r="BS247" s="55" t="str">
        <f>+IFERROR(VLOOKUP($M247,ACTIVIDADES!$B$9:$T$494,37,0),"")</f>
        <v/>
      </c>
      <c r="BT247" s="58"/>
      <c r="BU247" s="58"/>
      <c r="BV247" s="59"/>
      <c r="BW247" s="59" t="s">
        <v>580</v>
      </c>
      <c r="BX247" s="60" t="s">
        <v>3635</v>
      </c>
      <c r="BY247" s="61" t="s">
        <v>593</v>
      </c>
      <c r="BZ247" s="62"/>
    </row>
    <row r="248" spans="1:95" ht="93" customHeight="1" x14ac:dyDescent="0.35">
      <c r="A248" s="40">
        <f t="shared" si="16"/>
        <v>240</v>
      </c>
      <c r="B248" s="40" t="s">
        <v>521</v>
      </c>
      <c r="C248" s="40">
        <v>2023</v>
      </c>
      <c r="D248" s="40" t="s">
        <v>3734</v>
      </c>
      <c r="E248" s="214"/>
      <c r="F248" s="40" t="s">
        <v>949</v>
      </c>
      <c r="G248" s="40" t="s">
        <v>10</v>
      </c>
      <c r="H248" s="41" t="s">
        <v>4774</v>
      </c>
      <c r="I248" s="42"/>
      <c r="J248" s="43" t="s">
        <v>5083</v>
      </c>
      <c r="K248" s="43" t="s">
        <v>5349</v>
      </c>
      <c r="L248" s="44" t="s">
        <v>1153</v>
      </c>
      <c r="M248" s="45" t="s">
        <v>2563</v>
      </c>
      <c r="N248" s="46" t="s">
        <v>2564</v>
      </c>
      <c r="O248" s="45" t="s">
        <v>2565</v>
      </c>
      <c r="P248" s="45">
        <v>1</v>
      </c>
      <c r="Q248" s="47">
        <v>46082</v>
      </c>
      <c r="R248" s="47">
        <v>46387</v>
      </c>
      <c r="S248" s="48">
        <f t="shared" si="15"/>
        <v>45</v>
      </c>
      <c r="T248" s="45" t="s">
        <v>666</v>
      </c>
      <c r="U248" s="45" t="s">
        <v>2566</v>
      </c>
      <c r="V248" s="49">
        <f>+IFERROR(VLOOKUP($M248,ACTIVIDADES!$B$9:$Q$494,10,0),"")</f>
        <v>1</v>
      </c>
      <c r="W248" s="50" t="str">
        <f>+IFERROR(VLOOKUP($M248,ACTIVIDADES!$B$9:$Q$494,11,0)," ")</f>
        <v>Se esta manejando una prueba piloto SIIF NACIÓN</v>
      </c>
      <c r="X248" s="51" t="str">
        <f>+IFERROR(VLOOKUP($M248,ACTIVIDADES!$B$9:$Q$494,12,0),"")</f>
        <v>https://dnbcgovco-my.sharepoint.com/:f:/g/personal/planeacion_dnbc_gov_co/IgCKsvM4H_KTR6xnllTYAW4KAYnPCAelO_DLpgStTfwUj-M?e=KcFs8q</v>
      </c>
      <c r="Y248" s="52">
        <f>+IFERROR(VLOOKUP($M248,ACTIVIDADES!$B$9:$Q$494,13,0),"")</f>
        <v>46153</v>
      </c>
      <c r="Z248" s="53" t="str">
        <f>+IFERROR(VLOOKUP($M248,ACTIVIDADES!$B$9:$Q$494,14,0),"")</f>
        <v>Se evidencia respuesta de MinHacienda para uso piloto de sistema Siif Nación - Modulo Recursos Fisicos</v>
      </c>
      <c r="AA248" s="49">
        <f>+IFERROR(VLOOKUP($M248,ACTIVIDADES!$B$9:$Q$494,15,0),"")</f>
        <v>0.1</v>
      </c>
      <c r="AB248" s="54" t="str">
        <f>+IFERROR(VLOOKUP($M248,ACTIVIDADES!$B$9:$Q$494,16,0),"")</f>
        <v>EJECUCIÓN</v>
      </c>
      <c r="AC248" s="144">
        <v>46171</v>
      </c>
      <c r="AD248" s="29">
        <v>0.1</v>
      </c>
      <c r="AE248" s="29" t="s">
        <v>3927</v>
      </c>
      <c r="AF248" s="29" t="s">
        <v>4</v>
      </c>
      <c r="AG248" s="29" t="s">
        <v>3737</v>
      </c>
      <c r="AH248" s="29" t="s">
        <v>3737</v>
      </c>
      <c r="AI248" s="29" t="s">
        <v>3737</v>
      </c>
      <c r="AJ248" s="55">
        <f>+IFERROR(VLOOKUP($M248,ACTIVIDADES!$B$9:$T$494,17,0),"")</f>
        <v>1</v>
      </c>
      <c r="AK248" s="80" t="str">
        <f>+IFERROR(VLOOKUP($M248,ACTIVIDADES!$B$9:$T$494,18,0),"")</f>
        <v xml:space="preserve">Se muestra proceso que se esta llevando para el manejo de la prueba piloto SIIF NACIÓN </v>
      </c>
      <c r="AL248" s="80" t="str">
        <f>+IFERROR(VLOOKUP($M248,ACTIVIDADES!$B$9:$T$494,19,0),"")</f>
        <v>https://dnbcgovco-my.sharepoint.com/:f:/g/personal/planeacion_dnbc_gov_co/IgD3RyDi0X_yRo0wLAd4u0hIAegznAHHnleG17rsX0XqwHY?e=c4mIfd</v>
      </c>
      <c r="AM248" s="55" t="str">
        <f>+IFERROR(VLOOKUP($M248,ACTIVIDADES!$B$9:$X$495,20,0),0)</f>
        <v>11/07/206</v>
      </c>
      <c r="AN248" s="55" t="str">
        <f>+IFERROR(VLOOKUP($M248,ACTIVIDADES!$B$9:$X$495,21,0),0)</f>
        <v>Se remite información sobre las gestiones adelantadas para la implementación del modulo siif nacion</v>
      </c>
      <c r="AO248" s="55">
        <f>+IFERROR(VLOOKUP($M248,ACTIVIDADES!$B$9:$X$495,22,0),0)</f>
        <v>0.3</v>
      </c>
      <c r="AP248" s="145" t="str">
        <f>+IFERROR(VLOOKUP($M248,ACTIVIDADES!$B$9:$X$495,23,0),0)</f>
        <v>EN EJECUCIÓN</v>
      </c>
      <c r="AQ248" s="129">
        <v>46245</v>
      </c>
      <c r="AR248" s="172">
        <v>0.3</v>
      </c>
      <c r="AS248" s="339" t="s">
        <v>3738</v>
      </c>
      <c r="AT248" s="29" t="s">
        <v>4</v>
      </c>
      <c r="AU248" s="57" t="s">
        <v>3639</v>
      </c>
      <c r="AV248" s="193" t="s">
        <v>3639</v>
      </c>
      <c r="AW248" s="193" t="s">
        <v>3639</v>
      </c>
      <c r="AX248" s="57" t="s">
        <v>3739</v>
      </c>
      <c r="AY248" s="176" t="str">
        <f t="shared" si="14"/>
        <v>EN EJECUCIÓN</v>
      </c>
      <c r="AZ248" s="55" t="str">
        <f>+IFERROR(VLOOKUP($M248,ACTIVIDADES!$B$9:$T$494,25,0),"")</f>
        <v/>
      </c>
      <c r="BA248" s="55" t="str">
        <f>+IFERROR(VLOOKUP($M248,ACTIVIDADES!$B$9:$T$494,26,0),"")</f>
        <v/>
      </c>
      <c r="BB248" s="55" t="str">
        <f>+IFERROR(VLOOKUP($M248,ACTIVIDADES!$B$9:$T$494,27,0),"")</f>
        <v/>
      </c>
      <c r="BC248" s="55" t="str">
        <f>+IFERROR(VLOOKUP($M248,ACTIVIDADES!$B$9:$T$494,28,0),"")</f>
        <v/>
      </c>
      <c r="BD248" s="55" t="str">
        <f>+IFERROR(VLOOKUP($M248,ACTIVIDADES!$B$9:$T$494,29,0),"")</f>
        <v/>
      </c>
      <c r="BE248" s="55" t="str">
        <f>+IFERROR(VLOOKUP($M248,ACTIVIDADES!$B$9:$T$494,30,0),"")</f>
        <v/>
      </c>
      <c r="BF248" s="58"/>
      <c r="BG248" s="58"/>
      <c r="BH248" s="59"/>
      <c r="BI248" s="59" t="s">
        <v>580</v>
      </c>
      <c r="BJ248" s="60" t="s">
        <v>3635</v>
      </c>
      <c r="BK248" s="61" t="s">
        <v>593</v>
      </c>
      <c r="BL248" s="62"/>
      <c r="BM248" s="55" t="str">
        <f>+IFERROR(VLOOKUP($M248,ACTIVIDADES!$B$9:$T$494,31,0),"")</f>
        <v/>
      </c>
      <c r="BN248" s="55" t="str">
        <f>+IFERROR(VLOOKUP($M248,ACTIVIDADES!$B$9:$T$494,32,0),"")</f>
        <v/>
      </c>
      <c r="BO248" s="55" t="str">
        <f>+IFERROR(VLOOKUP($M248,ACTIVIDADES!$B$9:$T$494,33,0),"")</f>
        <v/>
      </c>
      <c r="BP248" s="55" t="str">
        <f>+IFERROR(VLOOKUP($M248,ACTIVIDADES!$B$9:$T$494,34,0),"")</f>
        <v/>
      </c>
      <c r="BQ248" s="55" t="str">
        <f>+IFERROR(VLOOKUP($M248,ACTIVIDADES!$B$9:$T$494,35,0),"")</f>
        <v/>
      </c>
      <c r="BR248" s="55" t="str">
        <f>+IFERROR(VLOOKUP($M248,ACTIVIDADES!$B$9:$T$494,36,0),"")</f>
        <v/>
      </c>
      <c r="BS248" s="55" t="str">
        <f>+IFERROR(VLOOKUP($M248,ACTIVIDADES!$B$9:$T$494,37,0),"")</f>
        <v/>
      </c>
      <c r="BT248" s="58"/>
      <c r="BU248" s="58"/>
      <c r="BV248" s="59"/>
      <c r="BW248" s="59" t="s">
        <v>580</v>
      </c>
      <c r="BX248" s="60" t="s">
        <v>3635</v>
      </c>
      <c r="BY248" s="61" t="s">
        <v>593</v>
      </c>
      <c r="BZ248" s="62"/>
      <c r="CA248" s="7"/>
      <c r="CB248" s="7"/>
      <c r="CC248" s="7"/>
      <c r="CD248" s="7"/>
      <c r="CE248" s="7"/>
      <c r="CF248" s="7"/>
      <c r="CG248" s="7"/>
      <c r="CH248" s="7"/>
      <c r="CI248" s="7"/>
      <c r="CJ248" s="7"/>
      <c r="CK248" s="7"/>
      <c r="CL248" s="7"/>
      <c r="CM248" s="7"/>
      <c r="CN248" s="7"/>
      <c r="CO248" s="7"/>
      <c r="CP248" s="7"/>
      <c r="CQ248" s="7"/>
    </row>
    <row r="249" spans="1:95" customFormat="1" ht="93" customHeight="1" x14ac:dyDescent="0.35">
      <c r="A249" s="281">
        <f t="shared" si="16"/>
        <v>241</v>
      </c>
      <c r="B249" s="281" t="s">
        <v>521</v>
      </c>
      <c r="C249" s="281">
        <v>2023</v>
      </c>
      <c r="D249" s="281" t="s">
        <v>3734</v>
      </c>
      <c r="E249" s="40"/>
      <c r="F249" s="281" t="s">
        <v>949</v>
      </c>
      <c r="G249" s="281" t="s">
        <v>10</v>
      </c>
      <c r="H249" s="282" t="s">
        <v>4774</v>
      </c>
      <c r="I249" s="283"/>
      <c r="J249" s="284" t="s">
        <v>5083</v>
      </c>
      <c r="K249" s="284" t="s">
        <v>5349</v>
      </c>
      <c r="L249" s="285" t="s">
        <v>1153</v>
      </c>
      <c r="M249" s="286" t="s">
        <v>2609</v>
      </c>
      <c r="N249" s="287" t="s">
        <v>2610</v>
      </c>
      <c r="O249" s="286" t="s">
        <v>2611</v>
      </c>
      <c r="P249" s="286">
        <v>1</v>
      </c>
      <c r="Q249" s="288">
        <v>46143</v>
      </c>
      <c r="R249" s="288">
        <v>46295</v>
      </c>
      <c r="S249" s="289">
        <f t="shared" si="15"/>
        <v>22.349999999999998</v>
      </c>
      <c r="T249" s="286" t="s">
        <v>589</v>
      </c>
      <c r="U249" s="286"/>
      <c r="V249" s="290">
        <f>+IFERROR(VLOOKUP($M249,ACTIVIDADES!$B$9:$Q$494,10,0),"")</f>
        <v>0</v>
      </c>
      <c r="W249" s="291" t="str">
        <f>+IFERROR(VLOOKUP($M249,ACTIVIDADES!$B$9:$Q$494,11,0)," ")</f>
        <v>Proceso de actualización</v>
      </c>
      <c r="X249" s="321" t="str">
        <f>+IFERROR(VLOOKUP($M249,ACTIVIDADES!$B$9:$Q$494,12,0),"")</f>
        <v>https://dnbcgovco-my.sharepoint.com/:f:/g/personal/planeacion_dnbc_gov_co/IgDm4DHyXDA5Q5WGTU7tDkFLAc2M2mTSoezfwLKe_RnYYZ0?e=uJfhoo</v>
      </c>
      <c r="Y249" s="293">
        <f>+IFERROR(VLOOKUP($M249,ACTIVIDADES!$B$9:$Q$494,13,0),"")</f>
        <v>46153</v>
      </c>
      <c r="Z249" s="294" t="str">
        <f>+IFERROR(VLOOKUP($M249,ACTIVIDADES!$B$9:$Q$494,14,0),"")</f>
        <v>No se evidencia avance para el periodo</v>
      </c>
      <c r="AA249" s="290">
        <f>+IFERROR(VLOOKUP($M249,ACTIVIDADES!$B$9:$Q$494,15,0),"")</f>
        <v>0</v>
      </c>
      <c r="AB249" s="295" t="str">
        <f>+IFERROR(VLOOKUP($M249,ACTIVIDADES!$B$9:$Q$494,16,0),"")</f>
        <v>EJECUCIÓN</v>
      </c>
      <c r="AC249" s="296">
        <v>46171</v>
      </c>
      <c r="AD249" s="297">
        <v>0</v>
      </c>
      <c r="AE249" s="297" t="s">
        <v>3741</v>
      </c>
      <c r="AF249" s="298" t="s">
        <v>580</v>
      </c>
      <c r="AG249" s="297" t="s">
        <v>3737</v>
      </c>
      <c r="AH249" s="297" t="s">
        <v>3737</v>
      </c>
      <c r="AI249" s="297" t="s">
        <v>3737</v>
      </c>
      <c r="AJ249" s="299">
        <f>+IFERROR(VLOOKUP($M249,ACTIVIDADES!$B$9:$T$494,17,0),"")</f>
        <v>1</v>
      </c>
      <c r="AK249" s="300" t="str">
        <f>+IFERROR(VLOOKUP($M249,ACTIVIDADES!$B$9:$T$494,18,0),"")</f>
        <v>Ya se realizó la actualización del procedimiento de Gestión de Bienes</v>
      </c>
      <c r="AL249" s="300" t="str">
        <f>+IFERROR(VLOOKUP($M249,ACTIVIDADES!$B$9:$T$494,19,0),"")</f>
        <v>https://dnbcgovco-my.sharepoint.com/:f:/g/personal/planeacion_dnbc_gov_co/IgCaL3Okdj61R7b6VgL2_FeRAawkcJXFNhAjxCv_oVRi-uk?e=fTA1fT</v>
      </c>
      <c r="AM249" s="299">
        <f>+IFERROR(VLOOKUP($M249,ACTIVIDADES!$B$9:$X$495,20,0),0)</f>
        <v>46214</v>
      </c>
      <c r="AN249" s="299" t="str">
        <f>+IFERROR(VLOOKUP($M249,ACTIVIDADES!$B$9:$X$495,21,0),0)</f>
        <v>Se presenta procedimiento actualizado al 30 de junio de 2026 con su respectiva socializaicón vía correo electrónico</v>
      </c>
      <c r="AO249" s="299">
        <f>+IFERROR(VLOOKUP($M249,ACTIVIDADES!$B$9:$X$495,22,0),0)</f>
        <v>1</v>
      </c>
      <c r="AP249" s="304" t="str">
        <f>+IFERROR(VLOOKUP($M249,ACTIVIDADES!$B$9:$X$495,23,0),0)</f>
        <v>CUMPLIDO</v>
      </c>
      <c r="AQ249" s="247">
        <v>46245</v>
      </c>
      <c r="AR249" s="305">
        <v>1</v>
      </c>
      <c r="AS249" s="306" t="s">
        <v>5824</v>
      </c>
      <c r="AT249" s="29" t="s">
        <v>579</v>
      </c>
      <c r="AU249" s="193" t="s">
        <v>3639</v>
      </c>
      <c r="AV249" s="193" t="s">
        <v>3639</v>
      </c>
      <c r="AW249" s="193" t="s">
        <v>3639</v>
      </c>
      <c r="AX249" s="193" t="s">
        <v>3739</v>
      </c>
      <c r="AY249" s="55" t="str">
        <f t="shared" si="14"/>
        <v>CUMPLIDAS</v>
      </c>
      <c r="AZ249" s="55" t="str">
        <f>+IFERROR(VLOOKUP($M249,ACTIVIDADES!$B$9:$T$494,25,0),"")</f>
        <v/>
      </c>
      <c r="BA249" s="55" t="str">
        <f>+IFERROR(VLOOKUP($M249,ACTIVIDADES!$B$9:$T$494,26,0),"")</f>
        <v/>
      </c>
      <c r="BB249" s="55" t="str">
        <f>+IFERROR(VLOOKUP($M249,ACTIVIDADES!$B$9:$T$494,27,0),"")</f>
        <v/>
      </c>
      <c r="BC249" s="55" t="str">
        <f>+IFERROR(VLOOKUP($M249,ACTIVIDADES!$B$9:$T$494,28,0),"")</f>
        <v/>
      </c>
      <c r="BD249" s="55" t="str">
        <f>+IFERROR(VLOOKUP($M249,ACTIVIDADES!$B$9:$T$494,29,0),"")</f>
        <v/>
      </c>
      <c r="BE249" s="55" t="str">
        <f>+IFERROR(VLOOKUP($M249,ACTIVIDADES!$B$9:$T$494,30,0),"")</f>
        <v/>
      </c>
      <c r="BF249" s="58"/>
      <c r="BG249" s="58"/>
      <c r="BH249" s="59"/>
      <c r="BI249" s="59" t="s">
        <v>580</v>
      </c>
      <c r="BJ249" s="60" t="s">
        <v>3635</v>
      </c>
      <c r="BK249" s="61" t="s">
        <v>593</v>
      </c>
      <c r="BL249" s="62"/>
      <c r="BM249" s="55" t="str">
        <f>+IFERROR(VLOOKUP($M249,ACTIVIDADES!$B$9:$T$494,31,0),"")</f>
        <v/>
      </c>
      <c r="BN249" s="55" t="str">
        <f>+IFERROR(VLOOKUP($M249,ACTIVIDADES!$B$9:$T$494,32,0),"")</f>
        <v/>
      </c>
      <c r="BO249" s="55" t="str">
        <f>+IFERROR(VLOOKUP($M249,ACTIVIDADES!$B$9:$T$494,33,0),"")</f>
        <v/>
      </c>
      <c r="BP249" s="55" t="str">
        <f>+IFERROR(VLOOKUP($M249,ACTIVIDADES!$B$9:$T$494,34,0),"")</f>
        <v/>
      </c>
      <c r="BQ249" s="55" t="str">
        <f>+IFERROR(VLOOKUP($M249,ACTIVIDADES!$B$9:$T$494,35,0),"")</f>
        <v/>
      </c>
      <c r="BR249" s="55" t="str">
        <f>+IFERROR(VLOOKUP($M249,ACTIVIDADES!$B$9:$T$494,36,0),"")</f>
        <v/>
      </c>
      <c r="BS249" s="55" t="str">
        <f>+IFERROR(VLOOKUP($M249,ACTIVIDADES!$B$9:$T$494,37,0),"")</f>
        <v/>
      </c>
      <c r="BT249" s="58"/>
      <c r="BU249" s="58"/>
      <c r="BV249" s="59"/>
      <c r="BW249" s="59" t="s">
        <v>580</v>
      </c>
      <c r="BX249" s="60" t="s">
        <v>3635</v>
      </c>
      <c r="BY249" s="61" t="s">
        <v>593</v>
      </c>
      <c r="BZ249" s="62"/>
      <c r="CA249" s="7"/>
      <c r="CB249" s="7"/>
      <c r="CC249" s="7"/>
      <c r="CD249" s="7"/>
      <c r="CE249" s="7"/>
      <c r="CF249" s="7"/>
      <c r="CG249" s="7"/>
      <c r="CH249" s="7"/>
      <c r="CI249" s="7"/>
      <c r="CJ249" s="7"/>
      <c r="CK249" s="7"/>
      <c r="CL249" s="7"/>
      <c r="CM249" s="7"/>
      <c r="CN249" s="7"/>
      <c r="CO249" s="7"/>
      <c r="CP249" s="7"/>
      <c r="CQ249" s="7"/>
    </row>
    <row r="250" spans="1:95" ht="93" customHeight="1" x14ac:dyDescent="0.35">
      <c r="A250" s="215">
        <f t="shared" si="16"/>
        <v>242</v>
      </c>
      <c r="B250" s="215" t="s">
        <v>521</v>
      </c>
      <c r="C250" s="215">
        <v>2023</v>
      </c>
      <c r="D250" s="215" t="s">
        <v>3734</v>
      </c>
      <c r="E250" s="214"/>
      <c r="F250" s="215" t="s">
        <v>949</v>
      </c>
      <c r="G250" s="215" t="s">
        <v>10</v>
      </c>
      <c r="H250" s="233" t="s">
        <v>4774</v>
      </c>
      <c r="I250" s="216"/>
      <c r="J250" s="234" t="s">
        <v>5083</v>
      </c>
      <c r="K250" s="234" t="s">
        <v>5349</v>
      </c>
      <c r="L250" s="217" t="s">
        <v>1153</v>
      </c>
      <c r="M250" s="218" t="s">
        <v>2615</v>
      </c>
      <c r="N250" s="235" t="s">
        <v>2616</v>
      </c>
      <c r="O250" s="218" t="s">
        <v>2617</v>
      </c>
      <c r="P250" s="218">
        <v>2</v>
      </c>
      <c r="Q250" s="219">
        <v>46023</v>
      </c>
      <c r="R250" s="219">
        <v>46387</v>
      </c>
      <c r="S250" s="220">
        <f t="shared" si="15"/>
        <v>54</v>
      </c>
      <c r="T250" s="218" t="s">
        <v>589</v>
      </c>
      <c r="U250" s="218"/>
      <c r="V250" s="221">
        <f>+IFERROR(VLOOKUP($M250,ACTIVIDADES!$B$9:$Q$494,10,0),"")</f>
        <v>0</v>
      </c>
      <c r="W250" s="236" t="str">
        <f>+IFERROR(VLOOKUP($M250,ACTIVIDADES!$B$9:$Q$494,11,0)," ")</f>
        <v>Proceso de actualización</v>
      </c>
      <c r="X250" s="223" t="str">
        <f>+IFERROR(VLOOKUP($M250,ACTIVIDADES!$B$9:$Q$494,12,0),"")</f>
        <v>https://dnbcgovco-my.sharepoint.com/:f:/g/personal/planeacion_dnbc_gov_co/IgBveH1t7EmIR6GZSOaIIHmUAUc6KaLSFKfQX2lbG2hDEA0?e=ooFcYM</v>
      </c>
      <c r="Y250" s="224">
        <f>+IFERROR(VLOOKUP($M250,ACTIVIDADES!$B$9:$Q$494,13,0),"")</f>
        <v>46153</v>
      </c>
      <c r="Z250" s="237" t="str">
        <f>+IFERROR(VLOOKUP($M250,ACTIVIDADES!$B$9:$Q$494,14,0),"")</f>
        <v>No se evidencia avance para el periodo</v>
      </c>
      <c r="AA250" s="221">
        <f>+IFERROR(VLOOKUP($M250,ACTIVIDADES!$B$9:$Q$494,15,0),"")</f>
        <v>0</v>
      </c>
      <c r="AB250" s="225" t="str">
        <f>+IFERROR(VLOOKUP($M250,ACTIVIDADES!$B$9:$Q$494,16,0),"")</f>
        <v>EJECUCIÓN</v>
      </c>
      <c r="AC250" s="240">
        <v>46171</v>
      </c>
      <c r="AD250" s="139">
        <v>0</v>
      </c>
      <c r="AE250" s="139" t="s">
        <v>3741</v>
      </c>
      <c r="AF250" s="228" t="s">
        <v>580</v>
      </c>
      <c r="AG250" s="139" t="s">
        <v>3737</v>
      </c>
      <c r="AH250" s="139" t="s">
        <v>3737</v>
      </c>
      <c r="AI250" s="139" t="s">
        <v>3737</v>
      </c>
      <c r="AJ250" s="141">
        <f>+IFERROR(VLOOKUP($M250,ACTIVIDADES!$B$9:$T$494,17,0),"")</f>
        <v>1</v>
      </c>
      <c r="AK250" s="229" t="str">
        <f>+IFERROR(VLOOKUP($M250,ACTIVIDADES!$B$9:$T$494,18,0),"")</f>
        <v xml:space="preserve">Se realizó inventario de la bodega mensuales y se hizo un inventario de papelería </v>
      </c>
      <c r="AL250" s="229" t="str">
        <f>+IFERROR(VLOOKUP($M250,ACTIVIDADES!$B$9:$T$494,19,0),"")</f>
        <v>https://dnbcgovco-my.sharepoint.com/:f:/g/personal/planeacion_dnbc_gov_co/IgBuQlP5pbrUSrwtj3_PYOn-AaRmaWMPC6GjWsfOmsZTdto?e=dCSkxl</v>
      </c>
      <c r="AM250" s="141">
        <f>+IFERROR(VLOOKUP($M250,ACTIVIDADES!$B$9:$X$495,20,0),0)</f>
        <v>46214</v>
      </c>
      <c r="AN250" s="141" t="str">
        <f>+IFERROR(VLOOKUP($M250,ACTIVIDADES!$B$9:$X$495,21,0),0)</f>
        <v>Se presenta formatos diligenciados de conteo de bienes para actualización de inventarios. Se sugiere generar evidencias sobre su socialización con el lider del proceso</v>
      </c>
      <c r="AO250" s="141">
        <f>+IFERROR(VLOOKUP($M250,ACTIVIDADES!$B$9:$X$495,22,0),0)</f>
        <v>0.5</v>
      </c>
      <c r="AP250" s="238" t="str">
        <f>+IFERROR(VLOOKUP($M250,ACTIVIDADES!$B$9:$X$495,23,0),0)</f>
        <v>EN EJECUCIÓN</v>
      </c>
      <c r="AQ250" s="231">
        <v>46245</v>
      </c>
      <c r="AR250" s="248">
        <v>0.5</v>
      </c>
      <c r="AS250" s="140" t="s">
        <v>3942</v>
      </c>
      <c r="AT250" s="139" t="s">
        <v>4</v>
      </c>
      <c r="AU250" s="169" t="s">
        <v>3639</v>
      </c>
      <c r="AV250" s="198" t="s">
        <v>3639</v>
      </c>
      <c r="AW250" s="198" t="s">
        <v>3639</v>
      </c>
      <c r="AX250" s="169" t="s">
        <v>3739</v>
      </c>
      <c r="AY250" s="176" t="str">
        <f t="shared" si="14"/>
        <v>EN EJECUCIÓN</v>
      </c>
      <c r="AZ250" s="55" t="str">
        <f>+IFERROR(VLOOKUP($M250,ACTIVIDADES!$B$9:$T$494,25,0),"")</f>
        <v/>
      </c>
      <c r="BA250" s="55" t="str">
        <f>+IFERROR(VLOOKUP($M250,ACTIVIDADES!$B$9:$T$494,26,0),"")</f>
        <v/>
      </c>
      <c r="BB250" s="55" t="str">
        <f>+IFERROR(VLOOKUP($M250,ACTIVIDADES!$B$9:$T$494,27,0),"")</f>
        <v/>
      </c>
      <c r="BC250" s="55" t="str">
        <f>+IFERROR(VLOOKUP($M250,ACTIVIDADES!$B$9:$T$494,28,0),"")</f>
        <v/>
      </c>
      <c r="BD250" s="55" t="str">
        <f>+IFERROR(VLOOKUP($M250,ACTIVIDADES!$B$9:$T$494,29,0),"")</f>
        <v/>
      </c>
      <c r="BE250" s="55" t="str">
        <f>+IFERROR(VLOOKUP($M250,ACTIVIDADES!$B$9:$T$494,30,0),"")</f>
        <v/>
      </c>
      <c r="BF250" s="58"/>
      <c r="BG250" s="58"/>
      <c r="BH250" s="59"/>
      <c r="BI250" s="59" t="s">
        <v>580</v>
      </c>
      <c r="BJ250" s="60" t="s">
        <v>3635</v>
      </c>
      <c r="BK250" s="61" t="s">
        <v>593</v>
      </c>
      <c r="BL250" s="62"/>
      <c r="BM250" s="55" t="str">
        <f>+IFERROR(VLOOKUP($M250,ACTIVIDADES!$B$9:$T$494,31,0),"")</f>
        <v/>
      </c>
      <c r="BN250" s="55" t="str">
        <f>+IFERROR(VLOOKUP($M250,ACTIVIDADES!$B$9:$T$494,32,0),"")</f>
        <v/>
      </c>
      <c r="BO250" s="55" t="str">
        <f>+IFERROR(VLOOKUP($M250,ACTIVIDADES!$B$9:$T$494,33,0),"")</f>
        <v/>
      </c>
      <c r="BP250" s="55" t="str">
        <f>+IFERROR(VLOOKUP($M250,ACTIVIDADES!$B$9:$T$494,34,0),"")</f>
        <v/>
      </c>
      <c r="BQ250" s="55" t="str">
        <f>+IFERROR(VLOOKUP($M250,ACTIVIDADES!$B$9:$T$494,35,0),"")</f>
        <v/>
      </c>
      <c r="BR250" s="55" t="str">
        <f>+IFERROR(VLOOKUP($M250,ACTIVIDADES!$B$9:$T$494,36,0),"")</f>
        <v/>
      </c>
      <c r="BS250" s="55" t="str">
        <f>+IFERROR(VLOOKUP($M250,ACTIVIDADES!$B$9:$T$494,37,0),"")</f>
        <v/>
      </c>
      <c r="BT250" s="58"/>
      <c r="BU250" s="58"/>
      <c r="BV250" s="59"/>
      <c r="BW250" s="59" t="s">
        <v>580</v>
      </c>
      <c r="BX250" s="60" t="s">
        <v>3635</v>
      </c>
      <c r="BY250" s="61" t="s">
        <v>593</v>
      </c>
      <c r="BZ250" s="62"/>
      <c r="CA250" s="7"/>
      <c r="CB250" s="7"/>
      <c r="CC250" s="7"/>
      <c r="CD250" s="7"/>
      <c r="CE250" s="7"/>
      <c r="CF250" s="7"/>
      <c r="CG250" s="7"/>
      <c r="CH250" s="7"/>
      <c r="CI250" s="7"/>
      <c r="CJ250" s="7"/>
      <c r="CK250" s="7"/>
      <c r="CL250" s="7"/>
      <c r="CM250" s="7"/>
      <c r="CN250" s="7"/>
      <c r="CO250" s="7"/>
      <c r="CP250" s="7"/>
      <c r="CQ250" s="7"/>
    </row>
    <row r="251" spans="1:95" customFormat="1" ht="93" customHeight="1" x14ac:dyDescent="0.35">
      <c r="A251" s="40">
        <f t="shared" si="16"/>
        <v>243</v>
      </c>
      <c r="B251" s="40" t="s">
        <v>550</v>
      </c>
      <c r="C251" s="40">
        <v>2023</v>
      </c>
      <c r="D251" s="40" t="s">
        <v>3734</v>
      </c>
      <c r="E251" s="323"/>
      <c r="F251" s="40" t="s">
        <v>1042</v>
      </c>
      <c r="G251" s="40" t="s">
        <v>10</v>
      </c>
      <c r="H251" s="41" t="s">
        <v>561</v>
      </c>
      <c r="I251" s="42"/>
      <c r="J251" s="43" t="s">
        <v>5090</v>
      </c>
      <c r="K251" s="43" t="s">
        <v>5352</v>
      </c>
      <c r="L251" s="44" t="s">
        <v>1153</v>
      </c>
      <c r="M251" s="45" t="s">
        <v>1873</v>
      </c>
      <c r="N251" s="46" t="s">
        <v>5510</v>
      </c>
      <c r="O251" s="45" t="s">
        <v>5692</v>
      </c>
      <c r="P251" s="45">
        <v>1</v>
      </c>
      <c r="Q251" s="47">
        <v>46023</v>
      </c>
      <c r="R251" s="47">
        <v>46387</v>
      </c>
      <c r="S251" s="48">
        <f t="shared" si="15"/>
        <v>54</v>
      </c>
      <c r="T251" s="45" t="s">
        <v>624</v>
      </c>
      <c r="U251" s="45"/>
      <c r="V251" s="49">
        <f>+IFERROR(VLOOKUP($M251,ACTIVIDADES!$B$9:$Q$494,10,0),"")</f>
        <v>0</v>
      </c>
      <c r="W251" s="50">
        <f>+IFERROR(VLOOKUP($M251,ACTIVIDADES!$B$9:$Q$494,11,0)," ")</f>
        <v>0</v>
      </c>
      <c r="X251" s="61">
        <f>+IFERROR(VLOOKUP($M251,ACTIVIDADES!$B$9:$Q$494,12,0),"")</f>
        <v>0</v>
      </c>
      <c r="Y251" s="52">
        <f>+IFERROR(VLOOKUP($M251,ACTIVIDADES!$B$9:$Q$494,13,0),"")</f>
        <v>46153</v>
      </c>
      <c r="Z251" s="53" t="str">
        <f>+IFERROR(VLOOKUP($M251,ACTIVIDADES!$B$9:$Q$494,14,0),"")</f>
        <v>No se evidencia seguimiento</v>
      </c>
      <c r="AA251" s="49">
        <f>+IFERROR(VLOOKUP($M251,ACTIVIDADES!$B$9:$Q$494,15,0),"")</f>
        <v>0</v>
      </c>
      <c r="AB251" s="54" t="str">
        <f>+IFERROR(VLOOKUP($M251,ACTIVIDADES!$B$9:$Q$494,16,0),"")</f>
        <v>EJECUCIÓN</v>
      </c>
      <c r="AC251" s="144">
        <v>46157</v>
      </c>
      <c r="AD251" s="29">
        <v>0</v>
      </c>
      <c r="AE251" s="29" t="s">
        <v>3741</v>
      </c>
      <c r="AF251" s="28" t="s">
        <v>580</v>
      </c>
      <c r="AG251" s="29" t="s">
        <v>3737</v>
      </c>
      <c r="AH251" s="29" t="s">
        <v>3737</v>
      </c>
      <c r="AI251" s="29" t="s">
        <v>3737</v>
      </c>
      <c r="AJ251" s="55">
        <f>+IFERROR(VLOOKUP($M251,ACTIVIDADES!$B$9:$T$494,17,0),"")</f>
        <v>1</v>
      </c>
      <c r="AK251" s="80" t="str">
        <f>+IFERROR(VLOOKUP($M251,ACTIVIDADES!$B$9:$T$494,18,0),"")</f>
        <v>se adjunta diagnostico de necesidades</v>
      </c>
      <c r="AL251" s="80" t="str">
        <f>+IFERROR(VLOOKUP($M251,ACTIVIDADES!$B$9:$T$494,19,0),"")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251" s="55">
        <f>+IFERROR(VLOOKUP($M251,ACTIVIDADES!$B$9:$X$495,20,0),0)</f>
        <v>46214</v>
      </c>
      <c r="AN251" s="55" t="str">
        <f>+IFERROR(VLOOKUP($M251,ACTIVIDADES!$B$9:$X$495,21,0),0)</f>
        <v>Se adjuntan documentos en proceso de revisión del proceso de Análisis y Mejora Continua</v>
      </c>
      <c r="AO251" s="55">
        <f>+IFERROR(VLOOKUP($M251,ACTIVIDADES!$B$9:$X$495,22,0),0)</f>
        <v>0.2</v>
      </c>
      <c r="AP251" s="145" t="str">
        <f>+IFERROR(VLOOKUP($M251,ACTIVIDADES!$B$9:$X$495,23,0),0)</f>
        <v>EN EJECUCIÓN</v>
      </c>
      <c r="AQ251" s="88">
        <v>46230</v>
      </c>
      <c r="AR251" s="55">
        <v>0.2</v>
      </c>
      <c r="AS251" s="57" t="s">
        <v>3943</v>
      </c>
      <c r="AT251" s="29" t="s">
        <v>4</v>
      </c>
      <c r="AU251" s="57" t="s">
        <v>3639</v>
      </c>
      <c r="AV251" s="193" t="s">
        <v>3639</v>
      </c>
      <c r="AW251" s="193" t="s">
        <v>3639</v>
      </c>
      <c r="AX251" s="57" t="s">
        <v>3739</v>
      </c>
      <c r="AY251" s="176" t="str">
        <f t="shared" si="14"/>
        <v>EN EJECUCIÓN</v>
      </c>
      <c r="AZ251" s="55" t="str">
        <f>+IFERROR(VLOOKUP($M251,ACTIVIDADES!$B$9:$T$494,25,0),"")</f>
        <v/>
      </c>
      <c r="BA251" s="55" t="str">
        <f>+IFERROR(VLOOKUP($M251,ACTIVIDADES!$B$9:$T$494,26,0),"")</f>
        <v/>
      </c>
      <c r="BB251" s="55" t="str">
        <f>+IFERROR(VLOOKUP($M251,ACTIVIDADES!$B$9:$T$494,27,0),"")</f>
        <v/>
      </c>
      <c r="BC251" s="55" t="str">
        <f>+IFERROR(VLOOKUP($M251,ACTIVIDADES!$B$9:$T$494,28,0),"")</f>
        <v/>
      </c>
      <c r="BD251" s="55" t="str">
        <f>+IFERROR(VLOOKUP($M251,ACTIVIDADES!$B$9:$T$494,29,0),"")</f>
        <v/>
      </c>
      <c r="BE251" s="55" t="str">
        <f>+IFERROR(VLOOKUP($M251,ACTIVIDADES!$B$9:$T$494,30,0),"")</f>
        <v/>
      </c>
      <c r="BF251" s="58"/>
      <c r="BG251" s="58"/>
      <c r="BH251" s="59"/>
      <c r="BI251" s="59" t="s">
        <v>580</v>
      </c>
      <c r="BJ251" s="60" t="s">
        <v>3635</v>
      </c>
      <c r="BK251" s="61" t="s">
        <v>593</v>
      </c>
      <c r="BL251" s="62"/>
      <c r="BM251" s="55" t="str">
        <f>+IFERROR(VLOOKUP($M251,ACTIVIDADES!$B$9:$T$494,31,0),"")</f>
        <v/>
      </c>
      <c r="BN251" s="55" t="str">
        <f>+IFERROR(VLOOKUP($M251,ACTIVIDADES!$B$9:$T$494,32,0),"")</f>
        <v/>
      </c>
      <c r="BO251" s="55" t="str">
        <f>+IFERROR(VLOOKUP($M251,ACTIVIDADES!$B$9:$T$494,33,0),"")</f>
        <v/>
      </c>
      <c r="BP251" s="55" t="str">
        <f>+IFERROR(VLOOKUP($M251,ACTIVIDADES!$B$9:$T$494,34,0),"")</f>
        <v/>
      </c>
      <c r="BQ251" s="55" t="str">
        <f>+IFERROR(VLOOKUP($M251,ACTIVIDADES!$B$9:$T$494,35,0),"")</f>
        <v/>
      </c>
      <c r="BR251" s="55" t="str">
        <f>+IFERROR(VLOOKUP($M251,ACTIVIDADES!$B$9:$T$494,36,0),"")</f>
        <v/>
      </c>
      <c r="BS251" s="55" t="str">
        <f>+IFERROR(VLOOKUP($M251,ACTIVIDADES!$B$9:$T$494,37,0),"")</f>
        <v/>
      </c>
      <c r="BT251" s="58"/>
      <c r="BU251" s="58"/>
      <c r="BV251" s="59"/>
      <c r="BW251" s="59" t="s">
        <v>580</v>
      </c>
      <c r="BX251" s="60" t="s">
        <v>3635</v>
      </c>
      <c r="BY251" s="61" t="s">
        <v>593</v>
      </c>
      <c r="BZ251" s="62"/>
      <c r="CA251" s="7"/>
      <c r="CB251" s="7"/>
      <c r="CC251" s="7"/>
      <c r="CD251" s="7"/>
      <c r="CE251" s="7"/>
      <c r="CF251" s="7"/>
      <c r="CG251" s="7"/>
      <c r="CH251" s="7"/>
      <c r="CI251" s="7"/>
      <c r="CJ251" s="7"/>
      <c r="CK251" s="7"/>
      <c r="CL251" s="7"/>
      <c r="CM251" s="7"/>
      <c r="CN251" s="7"/>
      <c r="CO251" s="7"/>
      <c r="CP251" s="7"/>
      <c r="CQ251" s="7"/>
    </row>
    <row r="252" spans="1:95" customFormat="1" ht="93" customHeight="1" x14ac:dyDescent="0.35">
      <c r="A252" s="40">
        <f t="shared" si="16"/>
        <v>244</v>
      </c>
      <c r="B252" s="40" t="s">
        <v>550</v>
      </c>
      <c r="C252" s="40">
        <v>2023</v>
      </c>
      <c r="D252" s="40" t="s">
        <v>3734</v>
      </c>
      <c r="E252" s="323"/>
      <c r="F252" s="40" t="s">
        <v>1049</v>
      </c>
      <c r="G252" s="40" t="s">
        <v>10</v>
      </c>
      <c r="H252" s="41" t="s">
        <v>4775</v>
      </c>
      <c r="I252" s="42"/>
      <c r="J252" s="43" t="s">
        <v>5091</v>
      </c>
      <c r="K252" s="43" t="s">
        <v>5352</v>
      </c>
      <c r="L252" s="44" t="s">
        <v>1153</v>
      </c>
      <c r="M252" s="45" t="s">
        <v>1884</v>
      </c>
      <c r="N252" s="46" t="s">
        <v>1885</v>
      </c>
      <c r="O252" s="45" t="s">
        <v>1984</v>
      </c>
      <c r="P252" s="45">
        <v>12</v>
      </c>
      <c r="Q252" s="47">
        <v>46023</v>
      </c>
      <c r="R252" s="47">
        <v>46387</v>
      </c>
      <c r="S252" s="48">
        <f t="shared" si="15"/>
        <v>54</v>
      </c>
      <c r="T252" s="45" t="s">
        <v>624</v>
      </c>
      <c r="U252" s="45"/>
      <c r="V252" s="49">
        <f>+IFERROR(VLOOKUP($M252,ACTIVIDADES!$B$9:$Q$494,10,0),"")</f>
        <v>0</v>
      </c>
      <c r="W252" s="50">
        <f>+IFERROR(VLOOKUP($M252,ACTIVIDADES!$B$9:$Q$494,11,0)," ")</f>
        <v>0</v>
      </c>
      <c r="X252" s="61">
        <f>+IFERROR(VLOOKUP($M252,ACTIVIDADES!$B$9:$Q$494,12,0),"")</f>
        <v>0</v>
      </c>
      <c r="Y252" s="52">
        <f>+IFERROR(VLOOKUP($M252,ACTIVIDADES!$B$9:$Q$494,13,0),"")</f>
        <v>46153</v>
      </c>
      <c r="Z252" s="53" t="str">
        <f>+IFERROR(VLOOKUP($M252,ACTIVIDADES!$B$9:$Q$494,14,0),"")</f>
        <v>No se evidencia seguimiento</v>
      </c>
      <c r="AA252" s="49">
        <f>+IFERROR(VLOOKUP($M252,ACTIVIDADES!$B$9:$Q$494,15,0),"")</f>
        <v>0</v>
      </c>
      <c r="AB252" s="54" t="str">
        <f>+IFERROR(VLOOKUP($M252,ACTIVIDADES!$B$9:$Q$494,16,0),"")</f>
        <v>EJECUCIÓN</v>
      </c>
      <c r="AC252" s="144">
        <v>46157</v>
      </c>
      <c r="AD252" s="29">
        <v>0</v>
      </c>
      <c r="AE252" s="29" t="s">
        <v>3741</v>
      </c>
      <c r="AF252" s="28" t="s">
        <v>580</v>
      </c>
      <c r="AG252" s="29" t="s">
        <v>3737</v>
      </c>
      <c r="AH252" s="29" t="s">
        <v>3737</v>
      </c>
      <c r="AI252" s="29" t="s">
        <v>3737</v>
      </c>
      <c r="AJ252" s="55">
        <f>+IFERROR(VLOOKUP($M252,ACTIVIDADES!$B$9:$T$494,17,0),"")</f>
        <v>1</v>
      </c>
      <c r="AK252" s="80" t="str">
        <f>+IFERROR(VLOOKUP($M252,ACTIVIDADES!$B$9:$T$494,18,0),"")</f>
        <v>se adjunta soportes</v>
      </c>
      <c r="AL252" s="80" t="str">
        <f>+IFERROR(VLOOKUP($M252,ACTIVIDADES!$B$9:$T$494,19,0),"")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252" s="55">
        <f>+IFERROR(VLOOKUP($M252,ACTIVIDADES!$B$9:$X$495,20,0),0)</f>
        <v>46214</v>
      </c>
      <c r="AN252" s="55" t="str">
        <f>+IFERROR(VLOOKUP($M252,ACTIVIDADES!$B$9:$X$495,21,0),0)</f>
        <v>Se adjuntan capacitaciones del segundo trimestre</v>
      </c>
      <c r="AO252" s="55">
        <f>+IFERROR(VLOOKUP($M252,ACTIVIDADES!$B$9:$X$495,22,0),0)</f>
        <v>0.33</v>
      </c>
      <c r="AP252" s="145" t="str">
        <f>+IFERROR(VLOOKUP($M252,ACTIVIDADES!$B$9:$X$495,23,0),0)</f>
        <v>EN EJECUCIÓN</v>
      </c>
      <c r="AQ252" s="129">
        <v>46230</v>
      </c>
      <c r="AR252" s="172">
        <v>0.66</v>
      </c>
      <c r="AS252" s="72" t="s">
        <v>3944</v>
      </c>
      <c r="AT252" s="29" t="s">
        <v>4</v>
      </c>
      <c r="AU252" s="57" t="s">
        <v>3639</v>
      </c>
      <c r="AV252" s="193" t="s">
        <v>3639</v>
      </c>
      <c r="AW252" s="193" t="s">
        <v>3639</v>
      </c>
      <c r="AX252" s="57" t="s">
        <v>3739</v>
      </c>
      <c r="AY252" s="176" t="str">
        <f t="shared" si="14"/>
        <v>EN EJECUCIÓN</v>
      </c>
      <c r="AZ252" s="55" t="str">
        <f>+IFERROR(VLOOKUP($M252,ACTIVIDADES!$B$9:$T$494,25,0),"")</f>
        <v/>
      </c>
      <c r="BA252" s="55" t="str">
        <f>+IFERROR(VLOOKUP($M252,ACTIVIDADES!$B$9:$T$494,26,0),"")</f>
        <v/>
      </c>
      <c r="BB252" s="55" t="str">
        <f>+IFERROR(VLOOKUP($M252,ACTIVIDADES!$B$9:$T$494,27,0),"")</f>
        <v/>
      </c>
      <c r="BC252" s="55" t="str">
        <f>+IFERROR(VLOOKUP($M252,ACTIVIDADES!$B$9:$T$494,28,0),"")</f>
        <v/>
      </c>
      <c r="BD252" s="55" t="str">
        <f>+IFERROR(VLOOKUP($M252,ACTIVIDADES!$B$9:$T$494,29,0),"")</f>
        <v/>
      </c>
      <c r="BE252" s="55" t="str">
        <f>+IFERROR(VLOOKUP($M252,ACTIVIDADES!$B$9:$T$494,30,0),"")</f>
        <v/>
      </c>
      <c r="BF252" s="58"/>
      <c r="BG252" s="58"/>
      <c r="BH252" s="59"/>
      <c r="BI252" s="59" t="s">
        <v>580</v>
      </c>
      <c r="BJ252" s="60" t="s">
        <v>3635</v>
      </c>
      <c r="BK252" s="61" t="s">
        <v>593</v>
      </c>
      <c r="BL252" s="62"/>
      <c r="BM252" s="55" t="str">
        <f>+IFERROR(VLOOKUP($M252,ACTIVIDADES!$B$9:$T$494,31,0),"")</f>
        <v/>
      </c>
      <c r="BN252" s="55" t="str">
        <f>+IFERROR(VLOOKUP($M252,ACTIVIDADES!$B$9:$T$494,32,0),"")</f>
        <v/>
      </c>
      <c r="BO252" s="55" t="str">
        <f>+IFERROR(VLOOKUP($M252,ACTIVIDADES!$B$9:$T$494,33,0),"")</f>
        <v/>
      </c>
      <c r="BP252" s="55" t="str">
        <f>+IFERROR(VLOOKUP($M252,ACTIVIDADES!$B$9:$T$494,34,0),"")</f>
        <v/>
      </c>
      <c r="BQ252" s="55" t="str">
        <f>+IFERROR(VLOOKUP($M252,ACTIVIDADES!$B$9:$T$494,35,0),"")</f>
        <v/>
      </c>
      <c r="BR252" s="55" t="str">
        <f>+IFERROR(VLOOKUP($M252,ACTIVIDADES!$B$9:$T$494,36,0),"")</f>
        <v/>
      </c>
      <c r="BS252" s="55" t="str">
        <f>+IFERROR(VLOOKUP($M252,ACTIVIDADES!$B$9:$T$494,37,0),"")</f>
        <v/>
      </c>
      <c r="BT252" s="58"/>
      <c r="BU252" s="58"/>
      <c r="BV252" s="59"/>
      <c r="BW252" s="59" t="s">
        <v>580</v>
      </c>
      <c r="BX252" s="60" t="s">
        <v>3635</v>
      </c>
      <c r="BY252" s="61" t="s">
        <v>593</v>
      </c>
      <c r="BZ252" s="62"/>
      <c r="CA252" s="7"/>
      <c r="CB252" s="7"/>
      <c r="CC252" s="7"/>
      <c r="CD252" s="7"/>
      <c r="CE252" s="7"/>
      <c r="CF252" s="7"/>
      <c r="CG252" s="7"/>
      <c r="CH252" s="7"/>
      <c r="CI252" s="7"/>
      <c r="CJ252" s="7"/>
      <c r="CK252" s="7"/>
      <c r="CL252" s="7"/>
      <c r="CM252" s="7"/>
      <c r="CN252" s="7"/>
      <c r="CO252" s="7"/>
      <c r="CP252" s="7"/>
      <c r="CQ252" s="7"/>
    </row>
    <row r="253" spans="1:95" customFormat="1" ht="93" customHeight="1" x14ac:dyDescent="0.35">
      <c r="A253" s="40">
        <f t="shared" si="16"/>
        <v>245</v>
      </c>
      <c r="B253" s="40" t="s">
        <v>550</v>
      </c>
      <c r="C253" s="40">
        <v>2023</v>
      </c>
      <c r="D253" s="40" t="s">
        <v>3734</v>
      </c>
      <c r="E253" s="323"/>
      <c r="F253" s="40" t="s">
        <v>1020</v>
      </c>
      <c r="G253" s="40" t="s">
        <v>10</v>
      </c>
      <c r="H253" s="41" t="s">
        <v>4776</v>
      </c>
      <c r="I253" s="42"/>
      <c r="J253" s="43" t="s">
        <v>5092</v>
      </c>
      <c r="K253" s="43" t="s">
        <v>5353</v>
      </c>
      <c r="L253" s="44" t="s">
        <v>1153</v>
      </c>
      <c r="M253" s="63" t="s">
        <v>2019</v>
      </c>
      <c r="N253" s="64" t="s">
        <v>5511</v>
      </c>
      <c r="O253" s="63" t="s">
        <v>2021</v>
      </c>
      <c r="P253" s="63">
        <v>1</v>
      </c>
      <c r="Q253" s="65">
        <v>45292</v>
      </c>
      <c r="R253" s="65">
        <v>45535</v>
      </c>
      <c r="S253" s="66">
        <f t="shared" si="15"/>
        <v>36</v>
      </c>
      <c r="T253" s="63" t="s">
        <v>624</v>
      </c>
      <c r="U253" s="63"/>
      <c r="V253" s="49">
        <f>+IFERROR(VLOOKUP($M253,ACTIVIDADES!$B$9:$Q$494,10,0),"")</f>
        <v>0</v>
      </c>
      <c r="W253" s="50">
        <f>+IFERROR(VLOOKUP($M253,ACTIVIDADES!$B$9:$Q$494,11,0)," ")</f>
        <v>0</v>
      </c>
      <c r="X253" s="61">
        <f>+IFERROR(VLOOKUP($M253,ACTIVIDADES!$B$9:$Q$494,12,0),"")</f>
        <v>0</v>
      </c>
      <c r="Y253" s="52">
        <f>+IFERROR(VLOOKUP($M253,ACTIVIDADES!$B$9:$Q$494,13,0),"")</f>
        <v>46153</v>
      </c>
      <c r="Z253" s="53" t="str">
        <f>+IFERROR(VLOOKUP($M253,ACTIVIDADES!$B$9:$Q$494,14,0),"")</f>
        <v>No se evidencia seguimiento</v>
      </c>
      <c r="AA253" s="49">
        <f>+IFERROR(VLOOKUP($M253,ACTIVIDADES!$B$9:$Q$494,15,0),"")</f>
        <v>0</v>
      </c>
      <c r="AB253" s="54" t="str">
        <f>+IFERROR(VLOOKUP($M253,ACTIVIDADES!$B$9:$Q$494,16,0),"")</f>
        <v>VENCIDO</v>
      </c>
      <c r="AC253" s="144">
        <v>46157</v>
      </c>
      <c r="AD253" s="29">
        <v>0</v>
      </c>
      <c r="AE253" s="29" t="s">
        <v>3741</v>
      </c>
      <c r="AF253" s="29" t="s">
        <v>581</v>
      </c>
      <c r="AG253" s="29" t="s">
        <v>3737</v>
      </c>
      <c r="AH253" s="29" t="s">
        <v>3737</v>
      </c>
      <c r="AI253" s="29" t="s">
        <v>3737</v>
      </c>
      <c r="AJ253" s="55">
        <f>+IFERROR(VLOOKUP($M253,ACTIVIDADES!$B$9:$T$494,17,0),"")</f>
        <v>0</v>
      </c>
      <c r="AK253" s="80" t="str">
        <f>+IFERROR(VLOOKUP($M253,ACTIVIDADES!$B$9:$T$494,18,0),"")</f>
        <v>se adjunta procedimiento</v>
      </c>
      <c r="AL253" s="80" t="str">
        <f>+IFERROR(VLOOKUP($M253,ACTIVIDADES!$B$9:$T$494,19,0),"")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253" s="55">
        <f>+IFERROR(VLOOKUP($M253,ACTIVIDADES!$B$9:$X$495,20,0),0)</f>
        <v>46214</v>
      </c>
      <c r="AN253" s="55" t="str">
        <f>+IFERROR(VLOOKUP($M253,ACTIVIDADES!$B$9:$X$495,21,0),0)</f>
        <v>Se adjuntan documentos en proceso de revisión del proceso de Análisis y Mejora Continua</v>
      </c>
      <c r="AO253" s="55">
        <f>+IFERROR(VLOOKUP($M253,ACTIVIDADES!$B$9:$X$495,22,0),0)</f>
        <v>0</v>
      </c>
      <c r="AP253" s="145" t="str">
        <f>+IFERROR(VLOOKUP($M253,ACTIVIDADES!$B$9:$X$495,23,0),0)</f>
        <v>EN EJECUCIÓN</v>
      </c>
      <c r="AQ253" s="88">
        <v>46230</v>
      </c>
      <c r="AR253" s="55">
        <v>0</v>
      </c>
      <c r="AS253" s="29" t="s">
        <v>3945</v>
      </c>
      <c r="AT253" s="29" t="s">
        <v>4</v>
      </c>
      <c r="AU253" s="57" t="s">
        <v>3639</v>
      </c>
      <c r="AV253" s="193" t="s">
        <v>3639</v>
      </c>
      <c r="AW253" s="193" t="s">
        <v>3639</v>
      </c>
      <c r="AX253" s="57" t="s">
        <v>3739</v>
      </c>
      <c r="AY253" s="176" t="str">
        <f t="shared" si="14"/>
        <v>EN EJECUCIÓN</v>
      </c>
      <c r="AZ253" s="55" t="str">
        <f>+IFERROR(VLOOKUP($M253,ACTIVIDADES!$B$9:$T$494,25,0),"")</f>
        <v/>
      </c>
      <c r="BA253" s="55" t="str">
        <f>+IFERROR(VLOOKUP($M253,ACTIVIDADES!$B$9:$T$494,26,0),"")</f>
        <v/>
      </c>
      <c r="BB253" s="55" t="str">
        <f>+IFERROR(VLOOKUP($M253,ACTIVIDADES!$B$9:$T$494,27,0),"")</f>
        <v/>
      </c>
      <c r="BC253" s="55" t="str">
        <f>+IFERROR(VLOOKUP($M253,ACTIVIDADES!$B$9:$T$494,28,0),"")</f>
        <v/>
      </c>
      <c r="BD253" s="55" t="str">
        <f>+IFERROR(VLOOKUP($M253,ACTIVIDADES!$B$9:$T$494,29,0),"")</f>
        <v/>
      </c>
      <c r="BE253" s="55" t="str">
        <f>+IFERROR(VLOOKUP($M253,ACTIVIDADES!$B$9:$T$494,30,0),"")</f>
        <v/>
      </c>
      <c r="BF253" s="58"/>
      <c r="BG253" s="58"/>
      <c r="BH253" s="59"/>
      <c r="BI253" s="59" t="s">
        <v>580</v>
      </c>
      <c r="BJ253" s="60" t="s">
        <v>3635</v>
      </c>
      <c r="BK253" s="61" t="s">
        <v>593</v>
      </c>
      <c r="BL253" s="62"/>
      <c r="BM253" s="55" t="str">
        <f>+IFERROR(VLOOKUP($M253,ACTIVIDADES!$B$9:$T$494,31,0),"")</f>
        <v/>
      </c>
      <c r="BN253" s="55" t="str">
        <f>+IFERROR(VLOOKUP($M253,ACTIVIDADES!$B$9:$T$494,32,0),"")</f>
        <v/>
      </c>
      <c r="BO253" s="55" t="str">
        <f>+IFERROR(VLOOKUP($M253,ACTIVIDADES!$B$9:$T$494,33,0),"")</f>
        <v/>
      </c>
      <c r="BP253" s="55" t="str">
        <f>+IFERROR(VLOOKUP($M253,ACTIVIDADES!$B$9:$T$494,34,0),"")</f>
        <v/>
      </c>
      <c r="BQ253" s="55" t="str">
        <f>+IFERROR(VLOOKUP($M253,ACTIVIDADES!$B$9:$T$494,35,0),"")</f>
        <v/>
      </c>
      <c r="BR253" s="55" t="str">
        <f>+IFERROR(VLOOKUP($M253,ACTIVIDADES!$B$9:$T$494,36,0),"")</f>
        <v/>
      </c>
      <c r="BS253" s="55" t="str">
        <f>+IFERROR(VLOOKUP($M253,ACTIVIDADES!$B$9:$T$494,37,0),"")</f>
        <v/>
      </c>
      <c r="BT253" s="58"/>
      <c r="BU253" s="58"/>
      <c r="BV253" s="59"/>
      <c r="BW253" s="59" t="s">
        <v>580</v>
      </c>
      <c r="BX253" s="60" t="s">
        <v>3635</v>
      </c>
      <c r="BY253" s="61" t="s">
        <v>593</v>
      </c>
      <c r="BZ253" s="62"/>
      <c r="CA253" s="7"/>
      <c r="CB253" s="7"/>
      <c r="CC253" s="7"/>
      <c r="CD253" s="7"/>
      <c r="CE253" s="7"/>
      <c r="CF253" s="7"/>
      <c r="CG253" s="7"/>
      <c r="CH253" s="7"/>
      <c r="CI253" s="7"/>
      <c r="CJ253" s="7"/>
      <c r="CK253" s="7"/>
      <c r="CL253" s="7"/>
      <c r="CM253" s="7"/>
      <c r="CN253" s="7"/>
      <c r="CO253" s="7"/>
      <c r="CP253" s="7"/>
      <c r="CQ253" s="7"/>
    </row>
    <row r="254" spans="1:95" customFormat="1" ht="93" customHeight="1" x14ac:dyDescent="0.35">
      <c r="A254" s="40">
        <f t="shared" si="16"/>
        <v>246</v>
      </c>
      <c r="B254" s="40" t="s">
        <v>550</v>
      </c>
      <c r="C254" s="40">
        <v>2023</v>
      </c>
      <c r="D254" s="40" t="s">
        <v>3734</v>
      </c>
      <c r="E254" s="323"/>
      <c r="F254" s="40" t="s">
        <v>1026</v>
      </c>
      <c r="G254" s="40" t="s">
        <v>10</v>
      </c>
      <c r="H254" s="41" t="s">
        <v>4777</v>
      </c>
      <c r="I254" s="42"/>
      <c r="J254" s="43" t="s">
        <v>5093</v>
      </c>
      <c r="K254" s="43" t="s">
        <v>5354</v>
      </c>
      <c r="L254" s="44" t="s">
        <v>1153</v>
      </c>
      <c r="M254" s="45" t="s">
        <v>1884</v>
      </c>
      <c r="N254" s="46" t="s">
        <v>1885</v>
      </c>
      <c r="O254" s="45" t="s">
        <v>1984</v>
      </c>
      <c r="P254" s="45">
        <v>12</v>
      </c>
      <c r="Q254" s="47">
        <v>46023</v>
      </c>
      <c r="R254" s="47">
        <v>46387</v>
      </c>
      <c r="S254" s="48">
        <f t="shared" si="15"/>
        <v>54</v>
      </c>
      <c r="T254" s="45" t="s">
        <v>624</v>
      </c>
      <c r="U254" s="45"/>
      <c r="V254" s="49">
        <f>+IFERROR(VLOOKUP($M254,ACTIVIDADES!$B$9:$Q$494,10,0),"")</f>
        <v>0</v>
      </c>
      <c r="W254" s="50">
        <f>+IFERROR(VLOOKUP($M254,ACTIVIDADES!$B$9:$Q$494,11,0)," ")</f>
        <v>0</v>
      </c>
      <c r="X254" s="61">
        <f>+IFERROR(VLOOKUP($M254,ACTIVIDADES!$B$9:$Q$494,12,0),"")</f>
        <v>0</v>
      </c>
      <c r="Y254" s="52">
        <f>+IFERROR(VLOOKUP($M254,ACTIVIDADES!$B$9:$Q$494,13,0),"")</f>
        <v>46153</v>
      </c>
      <c r="Z254" s="53" t="str">
        <f>+IFERROR(VLOOKUP($M254,ACTIVIDADES!$B$9:$Q$494,14,0),"")</f>
        <v>No se evidencia seguimiento</v>
      </c>
      <c r="AA254" s="49">
        <f>+IFERROR(VLOOKUP($M254,ACTIVIDADES!$B$9:$Q$494,15,0),"")</f>
        <v>0</v>
      </c>
      <c r="AB254" s="54" t="str">
        <f>+IFERROR(VLOOKUP($M254,ACTIVIDADES!$B$9:$Q$494,16,0),"")</f>
        <v>EJECUCIÓN</v>
      </c>
      <c r="AC254" s="144">
        <v>46157</v>
      </c>
      <c r="AD254" s="29">
        <v>0</v>
      </c>
      <c r="AE254" s="29" t="s">
        <v>3741</v>
      </c>
      <c r="AF254" s="28" t="s">
        <v>580</v>
      </c>
      <c r="AG254" s="29" t="s">
        <v>3737</v>
      </c>
      <c r="AH254" s="29" t="s">
        <v>3737</v>
      </c>
      <c r="AI254" s="29" t="s">
        <v>3737</v>
      </c>
      <c r="AJ254" s="55">
        <f>+IFERROR(VLOOKUP($M254,ACTIVIDADES!$B$9:$T$494,17,0),"")</f>
        <v>1</v>
      </c>
      <c r="AK254" s="80" t="str">
        <f>+IFERROR(VLOOKUP($M254,ACTIVIDADES!$B$9:$T$494,18,0),"")</f>
        <v>se adjunta soportes</v>
      </c>
      <c r="AL254" s="80" t="str">
        <f>+IFERROR(VLOOKUP($M254,ACTIVIDADES!$B$9:$T$494,19,0),"")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254" s="55">
        <f>+IFERROR(VLOOKUP($M254,ACTIVIDADES!$B$9:$X$495,20,0),0)</f>
        <v>46214</v>
      </c>
      <c r="AN254" s="55" t="str">
        <f>+IFERROR(VLOOKUP($M254,ACTIVIDADES!$B$9:$X$495,21,0),0)</f>
        <v>Se adjuntan capacitaciones del segundo trimestre</v>
      </c>
      <c r="AO254" s="55">
        <f>+IFERROR(VLOOKUP($M254,ACTIVIDADES!$B$9:$X$495,22,0),0)</f>
        <v>0.33</v>
      </c>
      <c r="AP254" s="145" t="str">
        <f>+IFERROR(VLOOKUP($M254,ACTIVIDADES!$B$9:$X$495,23,0),0)</f>
        <v>EN EJECUCIÓN</v>
      </c>
      <c r="AQ254" s="129">
        <v>46230</v>
      </c>
      <c r="AR254" s="172">
        <v>0.33</v>
      </c>
      <c r="AS254" s="72" t="s">
        <v>3946</v>
      </c>
      <c r="AT254" s="29" t="s">
        <v>4</v>
      </c>
      <c r="AU254" s="57" t="s">
        <v>3639</v>
      </c>
      <c r="AV254" s="193" t="s">
        <v>3639</v>
      </c>
      <c r="AW254" s="193" t="s">
        <v>3639</v>
      </c>
      <c r="AX254" s="57" t="s">
        <v>3739</v>
      </c>
      <c r="AY254" s="176" t="str">
        <f t="shared" si="14"/>
        <v>EN EJECUCIÓN</v>
      </c>
      <c r="AZ254" s="55" t="str">
        <f>+IFERROR(VLOOKUP($M254,ACTIVIDADES!$B$9:$T$494,25,0),"")</f>
        <v/>
      </c>
      <c r="BA254" s="55" t="str">
        <f>+IFERROR(VLOOKUP($M254,ACTIVIDADES!$B$9:$T$494,26,0),"")</f>
        <v/>
      </c>
      <c r="BB254" s="55" t="str">
        <f>+IFERROR(VLOOKUP($M254,ACTIVIDADES!$B$9:$T$494,27,0),"")</f>
        <v/>
      </c>
      <c r="BC254" s="55" t="str">
        <f>+IFERROR(VLOOKUP($M254,ACTIVIDADES!$B$9:$T$494,28,0),"")</f>
        <v/>
      </c>
      <c r="BD254" s="55" t="str">
        <f>+IFERROR(VLOOKUP($M254,ACTIVIDADES!$B$9:$T$494,29,0),"")</f>
        <v/>
      </c>
      <c r="BE254" s="55" t="str">
        <f>+IFERROR(VLOOKUP($M254,ACTIVIDADES!$B$9:$T$494,30,0),"")</f>
        <v/>
      </c>
      <c r="BF254" s="58"/>
      <c r="BG254" s="58"/>
      <c r="BH254" s="59"/>
      <c r="BI254" s="59" t="s">
        <v>580</v>
      </c>
      <c r="BJ254" s="60" t="s">
        <v>3635</v>
      </c>
      <c r="BK254" s="61" t="s">
        <v>593</v>
      </c>
      <c r="BL254" s="62"/>
      <c r="BM254" s="55" t="str">
        <f>+IFERROR(VLOOKUP($M254,ACTIVIDADES!$B$9:$T$494,31,0),"")</f>
        <v/>
      </c>
      <c r="BN254" s="55" t="str">
        <f>+IFERROR(VLOOKUP($M254,ACTIVIDADES!$B$9:$T$494,32,0),"")</f>
        <v/>
      </c>
      <c r="BO254" s="55" t="str">
        <f>+IFERROR(VLOOKUP($M254,ACTIVIDADES!$B$9:$T$494,33,0),"")</f>
        <v/>
      </c>
      <c r="BP254" s="55" t="str">
        <f>+IFERROR(VLOOKUP($M254,ACTIVIDADES!$B$9:$T$494,34,0),"")</f>
        <v/>
      </c>
      <c r="BQ254" s="55" t="str">
        <f>+IFERROR(VLOOKUP($M254,ACTIVIDADES!$B$9:$T$494,35,0),"")</f>
        <v/>
      </c>
      <c r="BR254" s="55" t="str">
        <f>+IFERROR(VLOOKUP($M254,ACTIVIDADES!$B$9:$T$494,36,0),"")</f>
        <v/>
      </c>
      <c r="BS254" s="55" t="str">
        <f>+IFERROR(VLOOKUP($M254,ACTIVIDADES!$B$9:$T$494,37,0),"")</f>
        <v/>
      </c>
      <c r="BT254" s="58"/>
      <c r="BU254" s="58"/>
      <c r="BV254" s="59"/>
      <c r="BW254" s="59" t="s">
        <v>580</v>
      </c>
      <c r="BX254" s="60" t="s">
        <v>3635</v>
      </c>
      <c r="BY254" s="61" t="s">
        <v>593</v>
      </c>
      <c r="BZ254" s="62"/>
      <c r="CA254" s="7"/>
      <c r="CB254" s="7"/>
      <c r="CC254" s="7"/>
      <c r="CD254" s="7"/>
      <c r="CE254" s="7"/>
      <c r="CF254" s="7"/>
      <c r="CG254" s="7"/>
      <c r="CH254" s="7"/>
      <c r="CI254" s="7"/>
      <c r="CJ254" s="7"/>
      <c r="CK254" s="7"/>
      <c r="CL254" s="7"/>
      <c r="CM254" s="7"/>
      <c r="CN254" s="7"/>
      <c r="CO254" s="7"/>
      <c r="CP254" s="7"/>
      <c r="CQ254" s="7"/>
    </row>
    <row r="255" spans="1:95" customFormat="1" ht="93" customHeight="1" x14ac:dyDescent="0.35">
      <c r="A255" s="40">
        <f t="shared" si="16"/>
        <v>247</v>
      </c>
      <c r="B255" s="40" t="s">
        <v>550</v>
      </c>
      <c r="C255" s="40">
        <v>2023</v>
      </c>
      <c r="D255" s="40" t="s">
        <v>3734</v>
      </c>
      <c r="E255" s="323"/>
      <c r="F255" s="40" t="s">
        <v>1011</v>
      </c>
      <c r="G255" s="40" t="s">
        <v>10</v>
      </c>
      <c r="H255" s="41" t="s">
        <v>4778</v>
      </c>
      <c r="I255" s="42" t="s">
        <v>3646</v>
      </c>
      <c r="J255" s="43" t="s">
        <v>5094</v>
      </c>
      <c r="K255" s="43" t="s">
        <v>5355</v>
      </c>
      <c r="L255" s="44" t="s">
        <v>1153</v>
      </c>
      <c r="M255" s="45" t="s">
        <v>3399</v>
      </c>
      <c r="N255" s="46" t="s">
        <v>3400</v>
      </c>
      <c r="O255" s="45" t="s">
        <v>5693</v>
      </c>
      <c r="P255" s="45">
        <v>1</v>
      </c>
      <c r="Q255" s="47">
        <v>46023</v>
      </c>
      <c r="R255" s="47">
        <v>46387</v>
      </c>
      <c r="S255" s="48">
        <f t="shared" si="15"/>
        <v>54</v>
      </c>
      <c r="T255" s="45" t="s">
        <v>615</v>
      </c>
      <c r="U255" s="45"/>
      <c r="V255" s="49">
        <f>+IFERROR(VLOOKUP($M255,ACTIVIDADES!$B$9:$Q$494,10,0),"")</f>
        <v>0</v>
      </c>
      <c r="W255" s="50">
        <f>+IFERROR(VLOOKUP($M255,ACTIVIDADES!$B$9:$Q$494,11,0)," ")</f>
        <v>0</v>
      </c>
      <c r="X255" s="61">
        <f>+IFERROR(VLOOKUP($M255,ACTIVIDADES!$B$9:$Q$494,12,0),"")</f>
        <v>0</v>
      </c>
      <c r="Y255" s="52">
        <f>+IFERROR(VLOOKUP($M255,ACTIVIDADES!$B$9:$Q$494,13,0),"")</f>
        <v>46153</v>
      </c>
      <c r="Z255" s="53" t="str">
        <f>+IFERROR(VLOOKUP($M255,ACTIVIDADES!$B$9:$Q$494,14,0),"")</f>
        <v>Se recibió información antigua por parte del proceso y no se evidencian soportes en la carpeta compartida por planeación</v>
      </c>
      <c r="AA255" s="49">
        <f>+IFERROR(VLOOKUP($M255,ACTIVIDADES!$B$9:$Q$494,15,0),"")</f>
        <v>0</v>
      </c>
      <c r="AB255" s="54" t="str">
        <f>+IFERROR(VLOOKUP($M255,ACTIVIDADES!$B$9:$Q$494,16,0),"")</f>
        <v>EJECUCIÓN</v>
      </c>
      <c r="AC255" s="144">
        <v>46177</v>
      </c>
      <c r="AD255" s="29">
        <v>0</v>
      </c>
      <c r="AE255" s="29" t="s">
        <v>3766</v>
      </c>
      <c r="AF255" s="28" t="s">
        <v>580</v>
      </c>
      <c r="AG255" s="29" t="s">
        <v>3737</v>
      </c>
      <c r="AH255" s="29" t="s">
        <v>3737</v>
      </c>
      <c r="AI255" s="29" t="s">
        <v>3737</v>
      </c>
      <c r="AJ255" s="55">
        <f>+IFERROR(VLOOKUP($M255,ACTIVIDADES!$B$9:$T$494,17,0),"")</f>
        <v>0.1</v>
      </c>
      <c r="AK255" s="80" t="str">
        <f>+IFERROR(VLOOKUP($M255,ACTIVIDADES!$B$9:$T$494,18,0),"")</f>
        <v>En el marco del acuerdo con Planeación de trabajar sobre las TRD existentes, se contempla dentro de los acercamientos con cada proceso la revisión de los documentos que deben conservarse por 20 años tras el cese de la relación laboral, incluyendo la validación con el proceso de Talento Humano. A corte 30 de junio esta revisión aún no se ha adelantado de forma específica</v>
      </c>
      <c r="AL255" s="80" t="str">
        <f>+IFERROR(VLOOKUP($M255,ACTIVIDADES!$B$9:$T$494,19,0),"")</f>
        <v>https://dnbcgovco-my.sharepoint.com/my?id=%2Fpersonal%2Fplaneacion%5Fdnbc%5Fgov%5Fco%2FDocuments%2FDocumentos%20SIGE%2F6%2E%20Planes%2FPLAN%20DE%20MEJORA%2F2026%2F02%2E%20Seguimiento%20Segundo%20Trimestre%2F17%2E%20Gesti%C3%B3n%20Documental&amp;ga=1</v>
      </c>
      <c r="AM255" s="55">
        <f>+IFERROR(VLOOKUP($M255,ACTIVIDADES!$B$9:$X$495,20,0),0)</f>
        <v>46214</v>
      </c>
      <c r="AN255" s="55" t="str">
        <f>+IFERROR(VLOOKUP($M255,ACTIVIDADES!$B$9:$X$495,21,0),0)</f>
        <v xml:space="preserve">Se presenta borrador de informe sin socialización </v>
      </c>
      <c r="AO255" s="55">
        <f>+IFERROR(VLOOKUP($M255,ACTIVIDADES!$B$9:$X$495,22,0),0)</f>
        <v>0.1</v>
      </c>
      <c r="AP255" s="145" t="str">
        <f>+IFERROR(VLOOKUP($M255,ACTIVIDADES!$B$9:$X$495,23,0),0)</f>
        <v>EN EJECUCIÓN</v>
      </c>
      <c r="AQ255" s="129">
        <v>46230</v>
      </c>
      <c r="AR255" s="172">
        <v>0.2</v>
      </c>
      <c r="AS255" s="72" t="s">
        <v>3947</v>
      </c>
      <c r="AT255" s="29" t="s">
        <v>4</v>
      </c>
      <c r="AU255" s="57" t="s">
        <v>3639</v>
      </c>
      <c r="AV255" s="193" t="s">
        <v>3639</v>
      </c>
      <c r="AW255" s="193" t="s">
        <v>3639</v>
      </c>
      <c r="AX255" s="57" t="s">
        <v>3739</v>
      </c>
      <c r="AY255" s="176" t="str">
        <f t="shared" si="14"/>
        <v>EN EJECUCIÓN</v>
      </c>
      <c r="AZ255" s="55" t="str">
        <f>+IFERROR(VLOOKUP($M255,ACTIVIDADES!$B$9:$T$494,25,0),"")</f>
        <v/>
      </c>
      <c r="BA255" s="55" t="str">
        <f>+IFERROR(VLOOKUP($M255,ACTIVIDADES!$B$9:$T$494,26,0),"")</f>
        <v/>
      </c>
      <c r="BB255" s="55" t="str">
        <f>+IFERROR(VLOOKUP($M255,ACTIVIDADES!$B$9:$T$494,27,0),"")</f>
        <v/>
      </c>
      <c r="BC255" s="55" t="str">
        <f>+IFERROR(VLOOKUP($M255,ACTIVIDADES!$B$9:$T$494,28,0),"")</f>
        <v/>
      </c>
      <c r="BD255" s="55" t="str">
        <f>+IFERROR(VLOOKUP($M255,ACTIVIDADES!$B$9:$T$494,29,0),"")</f>
        <v/>
      </c>
      <c r="BE255" s="55" t="str">
        <f>+IFERROR(VLOOKUP($M255,ACTIVIDADES!$B$9:$T$494,30,0),"")</f>
        <v/>
      </c>
      <c r="BF255" s="58"/>
      <c r="BG255" s="58"/>
      <c r="BH255" s="59"/>
      <c r="BI255" s="59" t="s">
        <v>580</v>
      </c>
      <c r="BJ255" s="60" t="s">
        <v>3635</v>
      </c>
      <c r="BK255" s="61" t="s">
        <v>593</v>
      </c>
      <c r="BL255" s="62"/>
      <c r="BM255" s="55" t="str">
        <f>+IFERROR(VLOOKUP($M255,ACTIVIDADES!$B$9:$T$494,31,0),"")</f>
        <v/>
      </c>
      <c r="BN255" s="55" t="str">
        <f>+IFERROR(VLOOKUP($M255,ACTIVIDADES!$B$9:$T$494,32,0),"")</f>
        <v/>
      </c>
      <c r="BO255" s="55" t="str">
        <f>+IFERROR(VLOOKUP($M255,ACTIVIDADES!$B$9:$T$494,33,0),"")</f>
        <v/>
      </c>
      <c r="BP255" s="55" t="str">
        <f>+IFERROR(VLOOKUP($M255,ACTIVIDADES!$B$9:$T$494,34,0),"")</f>
        <v/>
      </c>
      <c r="BQ255" s="55" t="str">
        <f>+IFERROR(VLOOKUP($M255,ACTIVIDADES!$B$9:$T$494,35,0),"")</f>
        <v/>
      </c>
      <c r="BR255" s="55" t="str">
        <f>+IFERROR(VLOOKUP($M255,ACTIVIDADES!$B$9:$T$494,36,0),"")</f>
        <v/>
      </c>
      <c r="BS255" s="55" t="str">
        <f>+IFERROR(VLOOKUP($M255,ACTIVIDADES!$B$9:$T$494,37,0),"")</f>
        <v/>
      </c>
      <c r="BT255" s="58"/>
      <c r="BU255" s="58"/>
      <c r="BV255" s="59"/>
      <c r="BW255" s="59" t="s">
        <v>580</v>
      </c>
      <c r="BX255" s="60" t="s">
        <v>3635</v>
      </c>
      <c r="BY255" s="61" t="s">
        <v>593</v>
      </c>
      <c r="BZ255" s="62"/>
      <c r="CA255" s="7"/>
      <c r="CB255" s="7"/>
      <c r="CC255" s="7"/>
      <c r="CD255" s="7"/>
      <c r="CE255" s="7"/>
      <c r="CF255" s="7"/>
      <c r="CG255" s="7"/>
      <c r="CH255" s="7"/>
      <c r="CI255" s="7"/>
      <c r="CJ255" s="7"/>
      <c r="CK255" s="7"/>
      <c r="CL255" s="7"/>
      <c r="CM255" s="7"/>
      <c r="CN255" s="7"/>
      <c r="CO255" s="7"/>
      <c r="CP255" s="7"/>
      <c r="CQ255" s="7"/>
    </row>
    <row r="256" spans="1:95" customFormat="1" ht="93" customHeight="1" x14ac:dyDescent="0.35">
      <c r="A256" s="40">
        <f t="shared" si="16"/>
        <v>248</v>
      </c>
      <c r="B256" s="40" t="s">
        <v>550</v>
      </c>
      <c r="C256" s="40">
        <v>2023</v>
      </c>
      <c r="D256" s="40" t="s">
        <v>3734</v>
      </c>
      <c r="E256" s="323"/>
      <c r="F256" s="40" t="s">
        <v>1037</v>
      </c>
      <c r="G256" s="40" t="s">
        <v>10</v>
      </c>
      <c r="H256" s="41" t="s">
        <v>552</v>
      </c>
      <c r="I256" s="42"/>
      <c r="J256" s="43" t="s">
        <v>5095</v>
      </c>
      <c r="K256" s="43" t="s">
        <v>5356</v>
      </c>
      <c r="L256" s="44" t="s">
        <v>1153</v>
      </c>
      <c r="M256" s="45" t="s">
        <v>1893</v>
      </c>
      <c r="N256" s="46" t="s">
        <v>1894</v>
      </c>
      <c r="O256" s="45" t="s">
        <v>1895</v>
      </c>
      <c r="P256" s="45">
        <v>12</v>
      </c>
      <c r="Q256" s="47">
        <v>46023</v>
      </c>
      <c r="R256" s="47">
        <v>46387</v>
      </c>
      <c r="S256" s="48">
        <f t="shared" si="15"/>
        <v>54</v>
      </c>
      <c r="T256" s="45" t="s">
        <v>624</v>
      </c>
      <c r="U256" s="45" t="s">
        <v>1896</v>
      </c>
      <c r="V256" s="49">
        <f>+IFERROR(VLOOKUP($M256,ACTIVIDADES!$B$9:$Q$494,10,0),"")</f>
        <v>0</v>
      </c>
      <c r="W256" s="50">
        <f>+IFERROR(VLOOKUP($M256,ACTIVIDADES!$B$9:$Q$494,11,0)," ")</f>
        <v>0</v>
      </c>
      <c r="X256" s="61">
        <f>+IFERROR(VLOOKUP($M256,ACTIVIDADES!$B$9:$Q$494,12,0),"")</f>
        <v>0</v>
      </c>
      <c r="Y256" s="52">
        <f>+IFERROR(VLOOKUP($M256,ACTIVIDADES!$B$9:$Q$494,13,0),"")</f>
        <v>46153</v>
      </c>
      <c r="Z256" s="53" t="str">
        <f>+IFERROR(VLOOKUP($M256,ACTIVIDADES!$B$9:$Q$494,14,0),"")</f>
        <v>No se evidencia seguimiento</v>
      </c>
      <c r="AA256" s="49">
        <f>+IFERROR(VLOOKUP($M256,ACTIVIDADES!$B$9:$Q$494,15,0),"")</f>
        <v>0</v>
      </c>
      <c r="AB256" s="54" t="str">
        <f>+IFERROR(VLOOKUP($M256,ACTIVIDADES!$B$9:$Q$494,16,0),"")</f>
        <v>EJECUCIÓN</v>
      </c>
      <c r="AC256" s="144">
        <v>46157</v>
      </c>
      <c r="AD256" s="29">
        <v>0</v>
      </c>
      <c r="AE256" s="29" t="s">
        <v>3741</v>
      </c>
      <c r="AF256" s="28" t="s">
        <v>580</v>
      </c>
      <c r="AG256" s="29" t="s">
        <v>3737</v>
      </c>
      <c r="AH256" s="29" t="s">
        <v>3737</v>
      </c>
      <c r="AI256" s="29" t="s">
        <v>3737</v>
      </c>
      <c r="AJ256" s="55">
        <f>+IFERROR(VLOOKUP($M256,ACTIVIDADES!$B$9:$T$494,17,0),"")</f>
        <v>1</v>
      </c>
      <c r="AK256" s="80" t="str">
        <f>+IFERROR(VLOOKUP($M256,ACTIVIDADES!$B$9:$T$494,18,0),"")</f>
        <v>se adjuntan actas</v>
      </c>
      <c r="AL256" s="80" t="str">
        <f>+IFERROR(VLOOKUP($M256,ACTIVIDADES!$B$9:$T$494,19,0),"")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256" s="55">
        <f>+IFERROR(VLOOKUP($M256,ACTIVIDADES!$B$9:$X$495,20,0),0)</f>
        <v>46214</v>
      </c>
      <c r="AN256" s="55" t="str">
        <f>+IFERROR(VLOOKUP($M256,ACTIVIDADES!$B$9:$X$495,21,0),0)</f>
        <v>Se adjuntan las actas correspondientes al 2 trimestre del 2026</v>
      </c>
      <c r="AO256" s="55">
        <f>+IFERROR(VLOOKUP($M256,ACTIVIDADES!$B$9:$X$495,22,0),0)</f>
        <v>0.25</v>
      </c>
      <c r="AP256" s="145" t="str">
        <f>+IFERROR(VLOOKUP($M256,ACTIVIDADES!$B$9:$X$495,23,0),0)</f>
        <v>EN EJECUCIÓN</v>
      </c>
      <c r="AQ256" s="88">
        <v>46230</v>
      </c>
      <c r="AR256" s="55">
        <v>0.25</v>
      </c>
      <c r="AS256" s="55" t="s">
        <v>3948</v>
      </c>
      <c r="AT256" s="29" t="s">
        <v>4</v>
      </c>
      <c r="AU256" s="57" t="s">
        <v>3639</v>
      </c>
      <c r="AV256" s="193" t="s">
        <v>3639</v>
      </c>
      <c r="AW256" s="193" t="s">
        <v>3639</v>
      </c>
      <c r="AX256" s="57" t="s">
        <v>3739</v>
      </c>
      <c r="AY256" s="176" t="str">
        <f t="shared" si="14"/>
        <v>EN EJECUCIÓN</v>
      </c>
      <c r="AZ256" s="55" t="str">
        <f>+IFERROR(VLOOKUP($M256,ACTIVIDADES!$B$9:$T$494,25,0),"")</f>
        <v/>
      </c>
      <c r="BA256" s="55" t="str">
        <f>+IFERROR(VLOOKUP($M256,ACTIVIDADES!$B$9:$T$494,26,0),"")</f>
        <v/>
      </c>
      <c r="BB256" s="55" t="str">
        <f>+IFERROR(VLOOKUP($M256,ACTIVIDADES!$B$9:$T$494,27,0),"")</f>
        <v/>
      </c>
      <c r="BC256" s="55" t="str">
        <f>+IFERROR(VLOOKUP($M256,ACTIVIDADES!$B$9:$T$494,28,0),"")</f>
        <v/>
      </c>
      <c r="BD256" s="55" t="str">
        <f>+IFERROR(VLOOKUP($M256,ACTIVIDADES!$B$9:$T$494,29,0),"")</f>
        <v/>
      </c>
      <c r="BE256" s="55" t="str">
        <f>+IFERROR(VLOOKUP($M256,ACTIVIDADES!$B$9:$T$494,30,0),"")</f>
        <v/>
      </c>
      <c r="BF256" s="58"/>
      <c r="BG256" s="58"/>
      <c r="BH256" s="59"/>
      <c r="BI256" s="59" t="s">
        <v>580</v>
      </c>
      <c r="BJ256" s="60" t="s">
        <v>3635</v>
      </c>
      <c r="BK256" s="61" t="s">
        <v>593</v>
      </c>
      <c r="BL256" s="62"/>
      <c r="BM256" s="55" t="str">
        <f>+IFERROR(VLOOKUP($M256,ACTIVIDADES!$B$9:$T$494,31,0),"")</f>
        <v/>
      </c>
      <c r="BN256" s="55" t="str">
        <f>+IFERROR(VLOOKUP($M256,ACTIVIDADES!$B$9:$T$494,32,0),"")</f>
        <v/>
      </c>
      <c r="BO256" s="55" t="str">
        <f>+IFERROR(VLOOKUP($M256,ACTIVIDADES!$B$9:$T$494,33,0),"")</f>
        <v/>
      </c>
      <c r="BP256" s="55" t="str">
        <f>+IFERROR(VLOOKUP($M256,ACTIVIDADES!$B$9:$T$494,34,0),"")</f>
        <v/>
      </c>
      <c r="BQ256" s="55" t="str">
        <f>+IFERROR(VLOOKUP($M256,ACTIVIDADES!$B$9:$T$494,35,0),"")</f>
        <v/>
      </c>
      <c r="BR256" s="55" t="str">
        <f>+IFERROR(VLOOKUP($M256,ACTIVIDADES!$B$9:$T$494,36,0),"")</f>
        <v/>
      </c>
      <c r="BS256" s="55" t="str">
        <f>+IFERROR(VLOOKUP($M256,ACTIVIDADES!$B$9:$T$494,37,0),"")</f>
        <v/>
      </c>
      <c r="BT256" s="58"/>
      <c r="BU256" s="58"/>
      <c r="BV256" s="59"/>
      <c r="BW256" s="59" t="s">
        <v>580</v>
      </c>
      <c r="BX256" s="60" t="s">
        <v>3635</v>
      </c>
      <c r="BY256" s="61" t="s">
        <v>593</v>
      </c>
      <c r="BZ256" s="62"/>
      <c r="CA256" s="7"/>
      <c r="CB256" s="7"/>
      <c r="CC256" s="7"/>
      <c r="CD256" s="7"/>
      <c r="CE256" s="7"/>
      <c r="CF256" s="7"/>
      <c r="CG256" s="7"/>
      <c r="CH256" s="7"/>
      <c r="CI256" s="7"/>
      <c r="CJ256" s="7"/>
      <c r="CK256" s="7"/>
      <c r="CL256" s="7"/>
      <c r="CM256" s="7"/>
      <c r="CN256" s="7"/>
      <c r="CO256" s="7"/>
      <c r="CP256" s="7"/>
      <c r="CQ256" s="7"/>
    </row>
    <row r="257" spans="1:95" customFormat="1" ht="93" customHeight="1" x14ac:dyDescent="0.35">
      <c r="A257" s="40">
        <f t="shared" si="16"/>
        <v>249</v>
      </c>
      <c r="B257" s="40" t="s">
        <v>550</v>
      </c>
      <c r="C257" s="40">
        <v>2023</v>
      </c>
      <c r="D257" s="40" t="s">
        <v>3734</v>
      </c>
      <c r="E257" s="323"/>
      <c r="F257" s="40" t="s">
        <v>1037</v>
      </c>
      <c r="G257" s="40" t="s">
        <v>10</v>
      </c>
      <c r="H257" s="42" t="s">
        <v>552</v>
      </c>
      <c r="I257" s="42"/>
      <c r="J257" s="43" t="s">
        <v>5096</v>
      </c>
      <c r="K257" s="43" t="s">
        <v>3949</v>
      </c>
      <c r="L257" s="44" t="s">
        <v>1153</v>
      </c>
      <c r="M257" s="45" t="s">
        <v>2942</v>
      </c>
      <c r="N257" s="46" t="s">
        <v>3950</v>
      </c>
      <c r="O257" s="45" t="s">
        <v>2320</v>
      </c>
      <c r="P257" s="45">
        <v>1</v>
      </c>
      <c r="Q257" s="47">
        <v>46113</v>
      </c>
      <c r="R257" s="47">
        <v>46387</v>
      </c>
      <c r="S257" s="48">
        <f t="shared" si="15"/>
        <v>40.5</v>
      </c>
      <c r="T257" s="45" t="s">
        <v>609</v>
      </c>
      <c r="U257" s="45"/>
      <c r="V257" s="49">
        <f>+IFERROR(VLOOKUP($M257,ACTIVIDADES!$B$9:$Q$494,10,0),"")</f>
        <v>0</v>
      </c>
      <c r="W257" s="50" t="str">
        <f>+IFERROR(VLOOKUP($M257,ACTIVIDADES!$B$9:$Q$494,11,0)," ")</f>
        <v>Indicador en proceso de cumplimiento; se están estructurando las actividades y notas correspondientes dentro del procedimiento contractual.</v>
      </c>
      <c r="X257" s="61">
        <f>+IFERROR(VLOOKUP($M257,ACTIVIDADES!$B$9:$Q$494,12,0),"")</f>
        <v>0</v>
      </c>
      <c r="Y257" s="52">
        <f>+IFERROR(VLOOKUP($M257,ACTIVIDADES!$B$9:$Q$494,13,0),"")</f>
        <v>46153</v>
      </c>
      <c r="Z257" s="53" t="str">
        <f>+IFERROR(VLOOKUP($M257,ACTIVIDADES!$B$9:$Q$494,14,0),"")</f>
        <v>Sin avance en la actividad</v>
      </c>
      <c r="AA257" s="49">
        <f>+IFERROR(VLOOKUP($M257,ACTIVIDADES!$B$9:$Q$494,15,0),"")</f>
        <v>0</v>
      </c>
      <c r="AB257" s="54" t="str">
        <f>+IFERROR(VLOOKUP($M257,ACTIVIDADES!$B$9:$Q$494,16,0),"")</f>
        <v>EJECUCIÓN</v>
      </c>
      <c r="AC257" s="144">
        <v>46157</v>
      </c>
      <c r="AD257" s="29">
        <v>0</v>
      </c>
      <c r="AE257" s="29" t="s">
        <v>3741</v>
      </c>
      <c r="AF257" s="28" t="s">
        <v>580</v>
      </c>
      <c r="AG257" s="29" t="s">
        <v>3737</v>
      </c>
      <c r="AH257" s="29" t="s">
        <v>3737</v>
      </c>
      <c r="AI257" s="29" t="s">
        <v>3737</v>
      </c>
      <c r="AJ257" s="55">
        <f>+IFERROR(VLOOKUP($M257,ACTIVIDADES!$B$9:$T$494,17,0),"")</f>
        <v>0</v>
      </c>
      <c r="AK257" s="80" t="str">
        <f>+IFERROR(VLOOKUP($M257,ACTIVIDADES!$B$9:$T$494,18,0),"")</f>
        <v>Indicador en proceso de cumplimiento; se están estructurando las actividades y notas correspondientes dentro del procedimiento contractual.</v>
      </c>
      <c r="AL257" s="80">
        <f>+IFERROR(VLOOKUP($M257,ACTIVIDADES!$B$9:$T$494,19,0),"")</f>
        <v>0</v>
      </c>
      <c r="AM257" s="55" t="str">
        <f>+IFERROR(VLOOKUP($M257,ACTIVIDADES!$B$9:$X$495,20,0),0)</f>
        <v>11/07/206</v>
      </c>
      <c r="AN257" s="55" t="str">
        <f>+IFERROR(VLOOKUP($M257,ACTIVIDADES!$B$9:$X$495,21,0),0)</f>
        <v>No se evidencian soportes de la actividad</v>
      </c>
      <c r="AO257" s="55">
        <f>+IFERROR(VLOOKUP($M257,ACTIVIDADES!$B$9:$X$495,22,0),0)</f>
        <v>0</v>
      </c>
      <c r="AP257" s="145" t="str">
        <f>+IFERROR(VLOOKUP($M257,ACTIVIDADES!$B$9:$X$495,23,0),0)</f>
        <v>EN EJECUCIÓN</v>
      </c>
      <c r="AQ257" s="88">
        <v>46230</v>
      </c>
      <c r="AR257" s="55">
        <v>0</v>
      </c>
      <c r="AS257" s="30" t="s">
        <v>3951</v>
      </c>
      <c r="AT257" s="29" t="s">
        <v>4</v>
      </c>
      <c r="AU257" s="57" t="s">
        <v>3639</v>
      </c>
      <c r="AV257" s="193" t="s">
        <v>3639</v>
      </c>
      <c r="AW257" s="193" t="s">
        <v>3639</v>
      </c>
      <c r="AX257" s="57" t="s">
        <v>3739</v>
      </c>
      <c r="AY257" s="176" t="str">
        <f t="shared" si="14"/>
        <v>EN EJECUCIÓN</v>
      </c>
      <c r="AZ257" s="55" t="str">
        <f>+IFERROR(VLOOKUP($M257,ACTIVIDADES!$B$9:$T$494,25,0),"")</f>
        <v/>
      </c>
      <c r="BA257" s="55" t="str">
        <f>+IFERROR(VLOOKUP($M257,ACTIVIDADES!$B$9:$T$494,26,0),"")</f>
        <v/>
      </c>
      <c r="BB257" s="55" t="str">
        <f>+IFERROR(VLOOKUP($M257,ACTIVIDADES!$B$9:$T$494,27,0),"")</f>
        <v/>
      </c>
      <c r="BC257" s="55" t="str">
        <f>+IFERROR(VLOOKUP($M257,ACTIVIDADES!$B$9:$T$494,28,0),"")</f>
        <v/>
      </c>
      <c r="BD257" s="55" t="str">
        <f>+IFERROR(VLOOKUP($M257,ACTIVIDADES!$B$9:$T$494,29,0),"")</f>
        <v/>
      </c>
      <c r="BE257" s="55" t="str">
        <f>+IFERROR(VLOOKUP($M257,ACTIVIDADES!$B$9:$T$494,30,0),"")</f>
        <v/>
      </c>
      <c r="BF257" s="58"/>
      <c r="BG257" s="58"/>
      <c r="BH257" s="59"/>
      <c r="BI257" s="59" t="s">
        <v>580</v>
      </c>
      <c r="BJ257" s="60" t="s">
        <v>3635</v>
      </c>
      <c r="BK257" s="61" t="s">
        <v>593</v>
      </c>
      <c r="BL257" s="62"/>
      <c r="BM257" s="55" t="str">
        <f>+IFERROR(VLOOKUP($M257,ACTIVIDADES!$B$9:$T$494,31,0),"")</f>
        <v/>
      </c>
      <c r="BN257" s="55" t="str">
        <f>+IFERROR(VLOOKUP($M257,ACTIVIDADES!$B$9:$T$494,32,0),"")</f>
        <v/>
      </c>
      <c r="BO257" s="55" t="str">
        <f>+IFERROR(VLOOKUP($M257,ACTIVIDADES!$B$9:$T$494,33,0),"")</f>
        <v/>
      </c>
      <c r="BP257" s="55" t="str">
        <f>+IFERROR(VLOOKUP($M257,ACTIVIDADES!$B$9:$T$494,34,0),"")</f>
        <v/>
      </c>
      <c r="BQ257" s="55" t="str">
        <f>+IFERROR(VLOOKUP($M257,ACTIVIDADES!$B$9:$T$494,35,0),"")</f>
        <v/>
      </c>
      <c r="BR257" s="55" t="str">
        <f>+IFERROR(VLOOKUP($M257,ACTIVIDADES!$B$9:$T$494,36,0),"")</f>
        <v/>
      </c>
      <c r="BS257" s="55" t="str">
        <f>+IFERROR(VLOOKUP($M257,ACTIVIDADES!$B$9:$T$494,37,0),"")</f>
        <v/>
      </c>
      <c r="BT257" s="58"/>
      <c r="BU257" s="58"/>
      <c r="BV257" s="59"/>
      <c r="BW257" s="59" t="s">
        <v>580</v>
      </c>
      <c r="BX257" s="60" t="s">
        <v>3635</v>
      </c>
      <c r="BY257" s="61" t="s">
        <v>593</v>
      </c>
      <c r="BZ257" s="62"/>
      <c r="CA257" s="7"/>
      <c r="CB257" s="7"/>
      <c r="CC257" s="7"/>
      <c r="CD257" s="7"/>
      <c r="CE257" s="7"/>
      <c r="CF257" s="7"/>
      <c r="CG257" s="7"/>
      <c r="CH257" s="7"/>
      <c r="CI257" s="7"/>
      <c r="CJ257" s="7"/>
      <c r="CK257" s="7"/>
      <c r="CL257" s="7"/>
      <c r="CM257" s="7"/>
      <c r="CN257" s="7"/>
      <c r="CO257" s="7"/>
      <c r="CP257" s="7"/>
      <c r="CQ257" s="7"/>
    </row>
    <row r="258" spans="1:95" customFormat="1" ht="93" customHeight="1" x14ac:dyDescent="0.35">
      <c r="A258" s="40">
        <f t="shared" si="16"/>
        <v>250</v>
      </c>
      <c r="B258" s="40" t="s">
        <v>550</v>
      </c>
      <c r="C258" s="40">
        <v>2023</v>
      </c>
      <c r="D258" s="40" t="s">
        <v>3734</v>
      </c>
      <c r="E258" s="323"/>
      <c r="F258" s="40" t="s">
        <v>1024</v>
      </c>
      <c r="G258" s="40" t="s">
        <v>10</v>
      </c>
      <c r="H258" s="41" t="s">
        <v>4779</v>
      </c>
      <c r="I258" s="42"/>
      <c r="J258" s="43" t="s">
        <v>5097</v>
      </c>
      <c r="K258" s="43" t="s">
        <v>5357</v>
      </c>
      <c r="L258" s="44" t="s">
        <v>1153</v>
      </c>
      <c r="M258" s="45" t="s">
        <v>1873</v>
      </c>
      <c r="N258" s="46" t="s">
        <v>5510</v>
      </c>
      <c r="O258" s="45" t="s">
        <v>5692</v>
      </c>
      <c r="P258" s="45">
        <v>1</v>
      </c>
      <c r="Q258" s="47">
        <v>46023</v>
      </c>
      <c r="R258" s="47">
        <v>46387</v>
      </c>
      <c r="S258" s="48">
        <f t="shared" ref="S258:S277" si="17">DAYS360(Q258,R258)/360*54</f>
        <v>54</v>
      </c>
      <c r="T258" s="45" t="s">
        <v>624</v>
      </c>
      <c r="U258" s="45"/>
      <c r="V258" s="49">
        <f>+IFERROR(VLOOKUP($M258,ACTIVIDADES!$B$9:$Q$494,10,0),"")</f>
        <v>0</v>
      </c>
      <c r="W258" s="50">
        <f>+IFERROR(VLOOKUP($M258,ACTIVIDADES!$B$9:$Q$494,11,0)," ")</f>
        <v>0</v>
      </c>
      <c r="X258" s="61">
        <f>+IFERROR(VLOOKUP($M258,ACTIVIDADES!$B$9:$Q$494,12,0),"")</f>
        <v>0</v>
      </c>
      <c r="Y258" s="52">
        <f>+IFERROR(VLOOKUP($M258,ACTIVIDADES!$B$9:$Q$494,13,0),"")</f>
        <v>46153</v>
      </c>
      <c r="Z258" s="53" t="str">
        <f>+IFERROR(VLOOKUP($M258,ACTIVIDADES!$B$9:$Q$494,14,0),"")</f>
        <v>No se evidencia seguimiento</v>
      </c>
      <c r="AA258" s="49">
        <f>+IFERROR(VLOOKUP($M258,ACTIVIDADES!$B$9:$Q$494,15,0),"")</f>
        <v>0</v>
      </c>
      <c r="AB258" s="54" t="str">
        <f>+IFERROR(VLOOKUP($M258,ACTIVIDADES!$B$9:$Q$494,16,0),"")</f>
        <v>EJECUCIÓN</v>
      </c>
      <c r="AC258" s="144">
        <v>46157</v>
      </c>
      <c r="AD258" s="29">
        <v>0</v>
      </c>
      <c r="AE258" s="29" t="s">
        <v>3741</v>
      </c>
      <c r="AF258" s="28" t="s">
        <v>580</v>
      </c>
      <c r="AG258" s="29" t="s">
        <v>3737</v>
      </c>
      <c r="AH258" s="29" t="s">
        <v>3737</v>
      </c>
      <c r="AI258" s="29" t="s">
        <v>3737</v>
      </c>
      <c r="AJ258" s="55">
        <f>+IFERROR(VLOOKUP($M258,ACTIVIDADES!$B$9:$T$494,17,0),"")</f>
        <v>1</v>
      </c>
      <c r="AK258" s="80" t="str">
        <f>+IFERROR(VLOOKUP($M258,ACTIVIDADES!$B$9:$T$494,18,0),"")</f>
        <v>se adjunta diagnostico de necesidades</v>
      </c>
      <c r="AL258" s="80" t="str">
        <f>+IFERROR(VLOOKUP($M258,ACTIVIDADES!$B$9:$T$494,19,0),"")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258" s="55">
        <f>+IFERROR(VLOOKUP($M258,ACTIVIDADES!$B$9:$X$495,20,0),0)</f>
        <v>46214</v>
      </c>
      <c r="AN258" s="55" t="str">
        <f>+IFERROR(VLOOKUP($M258,ACTIVIDADES!$B$9:$X$495,21,0),0)</f>
        <v>Se adjuntan documentos en proceso de revisión del proceso de Análisis y Mejora Continua</v>
      </c>
      <c r="AO258" s="55">
        <f>+IFERROR(VLOOKUP($M258,ACTIVIDADES!$B$9:$X$495,22,0),0)</f>
        <v>0.2</v>
      </c>
      <c r="AP258" s="145" t="str">
        <f>+IFERROR(VLOOKUP($M258,ACTIVIDADES!$B$9:$X$495,23,0),0)</f>
        <v>EN EJECUCIÓN</v>
      </c>
      <c r="AQ258" s="88">
        <v>46230</v>
      </c>
      <c r="AR258" s="55">
        <v>0.2</v>
      </c>
      <c r="AS258" s="57" t="s">
        <v>3952</v>
      </c>
      <c r="AT258" s="29" t="s">
        <v>4</v>
      </c>
      <c r="AU258" s="57" t="s">
        <v>3639</v>
      </c>
      <c r="AV258" s="193" t="s">
        <v>3639</v>
      </c>
      <c r="AW258" s="193" t="s">
        <v>3639</v>
      </c>
      <c r="AX258" s="57" t="s">
        <v>3739</v>
      </c>
      <c r="AY258" s="176" t="str">
        <f t="shared" si="14"/>
        <v>EN EJECUCIÓN</v>
      </c>
      <c r="AZ258" s="55" t="str">
        <f>+IFERROR(VLOOKUP($M258,ACTIVIDADES!$B$9:$T$494,25,0),"")</f>
        <v/>
      </c>
      <c r="BA258" s="55" t="str">
        <f>+IFERROR(VLOOKUP($M258,ACTIVIDADES!$B$9:$T$494,26,0),"")</f>
        <v/>
      </c>
      <c r="BB258" s="55" t="str">
        <f>+IFERROR(VLOOKUP($M258,ACTIVIDADES!$B$9:$T$494,27,0),"")</f>
        <v/>
      </c>
      <c r="BC258" s="55" t="str">
        <f>+IFERROR(VLOOKUP($M258,ACTIVIDADES!$B$9:$T$494,28,0),"")</f>
        <v/>
      </c>
      <c r="BD258" s="55" t="str">
        <f>+IFERROR(VLOOKUP($M258,ACTIVIDADES!$B$9:$T$494,29,0),"")</f>
        <v/>
      </c>
      <c r="BE258" s="55" t="str">
        <f>+IFERROR(VLOOKUP($M258,ACTIVIDADES!$B$9:$T$494,30,0),"")</f>
        <v/>
      </c>
      <c r="BF258" s="58"/>
      <c r="BG258" s="58"/>
      <c r="BH258" s="59"/>
      <c r="BI258" s="59" t="s">
        <v>580</v>
      </c>
      <c r="BJ258" s="60" t="s">
        <v>3635</v>
      </c>
      <c r="BK258" s="61" t="s">
        <v>593</v>
      </c>
      <c r="BL258" s="62"/>
      <c r="BM258" s="55" t="str">
        <f>+IFERROR(VLOOKUP($M258,ACTIVIDADES!$B$9:$T$494,31,0),"")</f>
        <v/>
      </c>
      <c r="BN258" s="55" t="str">
        <f>+IFERROR(VLOOKUP($M258,ACTIVIDADES!$B$9:$T$494,32,0),"")</f>
        <v/>
      </c>
      <c r="BO258" s="55" t="str">
        <f>+IFERROR(VLOOKUP($M258,ACTIVIDADES!$B$9:$T$494,33,0),"")</f>
        <v/>
      </c>
      <c r="BP258" s="55" t="str">
        <f>+IFERROR(VLOOKUP($M258,ACTIVIDADES!$B$9:$T$494,34,0),"")</f>
        <v/>
      </c>
      <c r="BQ258" s="55" t="str">
        <f>+IFERROR(VLOOKUP($M258,ACTIVIDADES!$B$9:$T$494,35,0),"")</f>
        <v/>
      </c>
      <c r="BR258" s="55" t="str">
        <f>+IFERROR(VLOOKUP($M258,ACTIVIDADES!$B$9:$T$494,36,0),"")</f>
        <v/>
      </c>
      <c r="BS258" s="55" t="str">
        <f>+IFERROR(VLOOKUP($M258,ACTIVIDADES!$B$9:$T$494,37,0),"")</f>
        <v/>
      </c>
      <c r="BT258" s="58"/>
      <c r="BU258" s="58"/>
      <c r="BV258" s="59"/>
      <c r="BW258" s="59" t="s">
        <v>580</v>
      </c>
      <c r="BX258" s="60" t="s">
        <v>3635</v>
      </c>
      <c r="BY258" s="61" t="s">
        <v>593</v>
      </c>
      <c r="BZ258" s="62"/>
      <c r="CA258" s="7"/>
      <c r="CB258" s="7"/>
      <c r="CC258" s="7"/>
      <c r="CD258" s="7"/>
      <c r="CE258" s="7"/>
      <c r="CF258" s="7"/>
      <c r="CG258" s="7"/>
      <c r="CH258" s="7"/>
      <c r="CI258" s="7"/>
      <c r="CJ258" s="7"/>
      <c r="CK258" s="7"/>
      <c r="CL258" s="7"/>
      <c r="CM258" s="7"/>
      <c r="CN258" s="7"/>
      <c r="CO258" s="7"/>
      <c r="CP258" s="7"/>
      <c r="CQ258" s="7"/>
    </row>
    <row r="259" spans="1:95" customFormat="1" ht="93" customHeight="1" x14ac:dyDescent="0.35">
      <c r="A259" s="40">
        <f t="shared" si="16"/>
        <v>251</v>
      </c>
      <c r="B259" s="40" t="s">
        <v>550</v>
      </c>
      <c r="C259" s="40">
        <v>2023</v>
      </c>
      <c r="D259" s="40" t="s">
        <v>3734</v>
      </c>
      <c r="E259" s="323"/>
      <c r="F259" s="40" t="s">
        <v>1038</v>
      </c>
      <c r="G259" s="40" t="s">
        <v>10</v>
      </c>
      <c r="H259" s="42" t="s">
        <v>558</v>
      </c>
      <c r="I259" s="42"/>
      <c r="J259" s="43" t="s">
        <v>5098</v>
      </c>
      <c r="K259" s="43" t="s">
        <v>5358</v>
      </c>
      <c r="L259" s="44" t="s">
        <v>1153</v>
      </c>
      <c r="M259" s="45" t="s">
        <v>2942</v>
      </c>
      <c r="N259" s="46" t="s">
        <v>3950</v>
      </c>
      <c r="O259" s="45" t="s">
        <v>2320</v>
      </c>
      <c r="P259" s="45">
        <v>1</v>
      </c>
      <c r="Q259" s="47">
        <v>46113</v>
      </c>
      <c r="R259" s="47">
        <v>46387</v>
      </c>
      <c r="S259" s="48">
        <f t="shared" si="17"/>
        <v>40.5</v>
      </c>
      <c r="T259" s="45" t="s">
        <v>609</v>
      </c>
      <c r="U259" s="45"/>
      <c r="V259" s="49">
        <f>+IFERROR(VLOOKUP($M259,ACTIVIDADES!$B$9:$Q$494,10,0),"")</f>
        <v>0</v>
      </c>
      <c r="W259" s="50" t="str">
        <f>+IFERROR(VLOOKUP($M259,ACTIVIDADES!$B$9:$Q$494,11,0)," ")</f>
        <v>Indicador en proceso de cumplimiento; se están estructurando las actividades y notas correspondientes dentro del procedimiento contractual.</v>
      </c>
      <c r="X259" s="61">
        <f>+IFERROR(VLOOKUP($M259,ACTIVIDADES!$B$9:$Q$494,12,0),"")</f>
        <v>0</v>
      </c>
      <c r="Y259" s="52">
        <f>+IFERROR(VLOOKUP($M259,ACTIVIDADES!$B$9:$Q$494,13,0),"")</f>
        <v>46153</v>
      </c>
      <c r="Z259" s="53" t="str">
        <f>+IFERROR(VLOOKUP($M259,ACTIVIDADES!$B$9:$Q$494,14,0),"")</f>
        <v>Sin avance en la actividad</v>
      </c>
      <c r="AA259" s="49">
        <f>+IFERROR(VLOOKUP($M259,ACTIVIDADES!$B$9:$Q$494,15,0),"")</f>
        <v>0</v>
      </c>
      <c r="AB259" s="54" t="str">
        <f>+IFERROR(VLOOKUP($M259,ACTIVIDADES!$B$9:$Q$494,16,0),"")</f>
        <v>EJECUCIÓN</v>
      </c>
      <c r="AC259" s="144">
        <v>46157</v>
      </c>
      <c r="AD259" s="29">
        <v>0</v>
      </c>
      <c r="AE259" s="29" t="s">
        <v>3741</v>
      </c>
      <c r="AF259" s="28" t="s">
        <v>580</v>
      </c>
      <c r="AG259" s="29" t="s">
        <v>3737</v>
      </c>
      <c r="AH259" s="29" t="s">
        <v>3737</v>
      </c>
      <c r="AI259" s="29" t="s">
        <v>3737</v>
      </c>
      <c r="AJ259" s="55">
        <f>+IFERROR(VLOOKUP($M259,ACTIVIDADES!$B$9:$T$494,17,0),"")</f>
        <v>0</v>
      </c>
      <c r="AK259" s="80" t="str">
        <f>+IFERROR(VLOOKUP($M259,ACTIVIDADES!$B$9:$T$494,18,0),"")</f>
        <v>Indicador en proceso de cumplimiento; se están estructurando las actividades y notas correspondientes dentro del procedimiento contractual.</v>
      </c>
      <c r="AL259" s="80">
        <f>+IFERROR(VLOOKUP($M259,ACTIVIDADES!$B$9:$T$494,19,0),"")</f>
        <v>0</v>
      </c>
      <c r="AM259" s="55" t="str">
        <f>+IFERROR(VLOOKUP($M259,ACTIVIDADES!$B$9:$X$495,20,0),0)</f>
        <v>11/07/206</v>
      </c>
      <c r="AN259" s="55" t="str">
        <f>+IFERROR(VLOOKUP($M259,ACTIVIDADES!$B$9:$X$495,21,0),0)</f>
        <v>No se evidencian soportes de la actividad</v>
      </c>
      <c r="AO259" s="55">
        <f>+IFERROR(VLOOKUP($M259,ACTIVIDADES!$B$9:$X$495,22,0),0)</f>
        <v>0</v>
      </c>
      <c r="AP259" s="145" t="str">
        <f>+IFERROR(VLOOKUP($M259,ACTIVIDADES!$B$9:$X$495,23,0),0)</f>
        <v>EN EJECUCIÓN</v>
      </c>
      <c r="AQ259" s="88">
        <v>46230</v>
      </c>
      <c r="AR259" s="55">
        <v>0</v>
      </c>
      <c r="AS259" s="57" t="s">
        <v>3953</v>
      </c>
      <c r="AT259" s="29" t="s">
        <v>4</v>
      </c>
      <c r="AU259" s="57" t="s">
        <v>3639</v>
      </c>
      <c r="AV259" s="193" t="s">
        <v>3639</v>
      </c>
      <c r="AW259" s="193" t="s">
        <v>3639</v>
      </c>
      <c r="AX259" s="57" t="s">
        <v>3739</v>
      </c>
      <c r="AY259" s="176" t="str">
        <f t="shared" si="14"/>
        <v>EN EJECUCIÓN</v>
      </c>
      <c r="AZ259" s="55" t="str">
        <f>+IFERROR(VLOOKUP($M259,ACTIVIDADES!$B$9:$T$494,25,0),"")</f>
        <v/>
      </c>
      <c r="BA259" s="55" t="str">
        <f>+IFERROR(VLOOKUP($M259,ACTIVIDADES!$B$9:$T$494,26,0),"")</f>
        <v/>
      </c>
      <c r="BB259" s="55" t="str">
        <f>+IFERROR(VLOOKUP($M259,ACTIVIDADES!$B$9:$T$494,27,0),"")</f>
        <v/>
      </c>
      <c r="BC259" s="55" t="str">
        <f>+IFERROR(VLOOKUP($M259,ACTIVIDADES!$B$9:$T$494,28,0),"")</f>
        <v/>
      </c>
      <c r="BD259" s="55" t="str">
        <f>+IFERROR(VLOOKUP($M259,ACTIVIDADES!$B$9:$T$494,29,0),"")</f>
        <v/>
      </c>
      <c r="BE259" s="55" t="str">
        <f>+IFERROR(VLOOKUP($M259,ACTIVIDADES!$B$9:$T$494,30,0),"")</f>
        <v/>
      </c>
      <c r="BF259" s="58"/>
      <c r="BG259" s="58"/>
      <c r="BH259" s="59"/>
      <c r="BI259" s="59" t="s">
        <v>580</v>
      </c>
      <c r="BJ259" s="60" t="s">
        <v>3635</v>
      </c>
      <c r="BK259" s="61" t="s">
        <v>593</v>
      </c>
      <c r="BL259" s="62"/>
      <c r="BM259" s="55" t="str">
        <f>+IFERROR(VLOOKUP($M259,ACTIVIDADES!$B$9:$T$494,31,0),"")</f>
        <v/>
      </c>
      <c r="BN259" s="55" t="str">
        <f>+IFERROR(VLOOKUP($M259,ACTIVIDADES!$B$9:$T$494,32,0),"")</f>
        <v/>
      </c>
      <c r="BO259" s="55" t="str">
        <f>+IFERROR(VLOOKUP($M259,ACTIVIDADES!$B$9:$T$494,33,0),"")</f>
        <v/>
      </c>
      <c r="BP259" s="55" t="str">
        <f>+IFERROR(VLOOKUP($M259,ACTIVIDADES!$B$9:$T$494,34,0),"")</f>
        <v/>
      </c>
      <c r="BQ259" s="55" t="str">
        <f>+IFERROR(VLOOKUP($M259,ACTIVIDADES!$B$9:$T$494,35,0),"")</f>
        <v/>
      </c>
      <c r="BR259" s="55" t="str">
        <f>+IFERROR(VLOOKUP($M259,ACTIVIDADES!$B$9:$T$494,36,0),"")</f>
        <v/>
      </c>
      <c r="BS259" s="55" t="str">
        <f>+IFERROR(VLOOKUP($M259,ACTIVIDADES!$B$9:$T$494,37,0),"")</f>
        <v/>
      </c>
      <c r="BT259" s="58"/>
      <c r="BU259" s="58"/>
      <c r="BV259" s="59"/>
      <c r="BW259" s="59" t="s">
        <v>580</v>
      </c>
      <c r="BX259" s="60" t="s">
        <v>3635</v>
      </c>
      <c r="BY259" s="61" t="s">
        <v>593</v>
      </c>
      <c r="BZ259" s="62"/>
      <c r="CA259" s="7"/>
      <c r="CB259" s="7"/>
      <c r="CC259" s="7"/>
      <c r="CD259" s="7"/>
      <c r="CE259" s="7"/>
      <c r="CF259" s="7"/>
      <c r="CG259" s="7"/>
      <c r="CH259" s="7"/>
      <c r="CI259" s="7"/>
      <c r="CJ259" s="7"/>
      <c r="CK259" s="7"/>
      <c r="CL259" s="7"/>
      <c r="CM259" s="7"/>
      <c r="CN259" s="7"/>
      <c r="CO259" s="7"/>
      <c r="CP259" s="7"/>
      <c r="CQ259" s="7"/>
    </row>
    <row r="260" spans="1:95" customFormat="1" ht="93" customHeight="1" x14ac:dyDescent="0.35">
      <c r="A260" s="40">
        <f t="shared" si="16"/>
        <v>252</v>
      </c>
      <c r="B260" s="40" t="s">
        <v>550</v>
      </c>
      <c r="C260" s="40">
        <v>2023</v>
      </c>
      <c r="D260" s="40" t="s">
        <v>3734</v>
      </c>
      <c r="E260" s="323"/>
      <c r="F260" s="40" t="s">
        <v>1038</v>
      </c>
      <c r="G260" s="40" t="s">
        <v>10</v>
      </c>
      <c r="H260" s="41" t="s">
        <v>558</v>
      </c>
      <c r="I260" s="42"/>
      <c r="J260" s="43" t="s">
        <v>5099</v>
      </c>
      <c r="K260" s="43" t="s">
        <v>5359</v>
      </c>
      <c r="L260" s="44" t="s">
        <v>1153</v>
      </c>
      <c r="M260" s="45" t="s">
        <v>1899</v>
      </c>
      <c r="N260" s="46" t="s">
        <v>1900</v>
      </c>
      <c r="O260" s="45" t="s">
        <v>5694</v>
      </c>
      <c r="P260" s="45">
        <v>2</v>
      </c>
      <c r="Q260" s="47">
        <v>46082</v>
      </c>
      <c r="R260" s="47">
        <v>46387</v>
      </c>
      <c r="S260" s="48">
        <f t="shared" si="17"/>
        <v>45</v>
      </c>
      <c r="T260" s="45" t="s">
        <v>624</v>
      </c>
      <c r="U260" s="45"/>
      <c r="V260" s="49">
        <f>+IFERROR(VLOOKUP($M260,ACTIVIDADES!$B$9:$Q$494,10,0),"")</f>
        <v>0</v>
      </c>
      <c r="W260" s="50">
        <f>+IFERROR(VLOOKUP($M260,ACTIVIDADES!$B$9:$Q$494,11,0)," ")</f>
        <v>0</v>
      </c>
      <c r="X260" s="61">
        <f>+IFERROR(VLOOKUP($M260,ACTIVIDADES!$B$9:$Q$494,12,0),"")</f>
        <v>0</v>
      </c>
      <c r="Y260" s="52">
        <f>+IFERROR(VLOOKUP($M260,ACTIVIDADES!$B$9:$Q$494,13,0),"")</f>
        <v>46153</v>
      </c>
      <c r="Z260" s="53" t="str">
        <f>+IFERROR(VLOOKUP($M260,ACTIVIDADES!$B$9:$Q$494,14,0),"")</f>
        <v>No se evidencia seguimiento</v>
      </c>
      <c r="AA260" s="49">
        <f>+IFERROR(VLOOKUP($M260,ACTIVIDADES!$B$9:$Q$494,15,0),"")</f>
        <v>0</v>
      </c>
      <c r="AB260" s="54" t="str">
        <f>+IFERROR(VLOOKUP($M260,ACTIVIDADES!$B$9:$Q$494,16,0),"")</f>
        <v>EJECUCIÓN</v>
      </c>
      <c r="AC260" s="144">
        <v>46157</v>
      </c>
      <c r="AD260" s="29">
        <v>0</v>
      </c>
      <c r="AE260" s="29" t="s">
        <v>3741</v>
      </c>
      <c r="AF260" s="28" t="s">
        <v>580</v>
      </c>
      <c r="AG260" s="29" t="s">
        <v>3737</v>
      </c>
      <c r="AH260" s="29" t="s">
        <v>3737</v>
      </c>
      <c r="AI260" s="29" t="s">
        <v>3737</v>
      </c>
      <c r="AJ260" s="55">
        <f>+IFERROR(VLOOKUP($M260,ACTIVIDADES!$B$9:$T$494,17,0),"")</f>
        <v>1</v>
      </c>
      <c r="AK260" s="80" t="str">
        <f>+IFERROR(VLOOKUP($M260,ACTIVIDADES!$B$9:$T$494,18,0),"")</f>
        <v>se adjunta reporte de encuesta</v>
      </c>
      <c r="AL260" s="80" t="str">
        <f>+IFERROR(VLOOKUP($M260,ACTIVIDADES!$B$9:$T$494,19,0),"")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260" s="55">
        <f>+IFERROR(VLOOKUP($M260,ACTIVIDADES!$B$9:$X$495,20,0),0)</f>
        <v>46214</v>
      </c>
      <c r="AN260" s="55" t="str">
        <f>+IFERROR(VLOOKUP($M260,ACTIVIDADES!$B$9:$X$495,21,0),0)</f>
        <v>Se adjunta información sobre la encuesta sociodemografica realizada en el 2026. Información primer semestre</v>
      </c>
      <c r="AO260" s="55">
        <f>+IFERROR(VLOOKUP($M260,ACTIVIDADES!$B$9:$X$495,22,0),0)</f>
        <v>0.5</v>
      </c>
      <c r="AP260" s="145" t="str">
        <f>+IFERROR(VLOOKUP($M260,ACTIVIDADES!$B$9:$X$495,23,0),0)</f>
        <v>EN EJECUCIÓN</v>
      </c>
      <c r="AQ260" s="88">
        <v>46230</v>
      </c>
      <c r="AR260" s="55">
        <v>0.5</v>
      </c>
      <c r="AS260" s="57" t="s">
        <v>3954</v>
      </c>
      <c r="AT260" s="29" t="s">
        <v>4</v>
      </c>
      <c r="AU260" s="57" t="s">
        <v>3639</v>
      </c>
      <c r="AV260" s="193" t="s">
        <v>3639</v>
      </c>
      <c r="AW260" s="193" t="s">
        <v>3639</v>
      </c>
      <c r="AX260" s="57" t="s">
        <v>3739</v>
      </c>
      <c r="AY260" s="176" t="str">
        <f t="shared" si="14"/>
        <v>EN EJECUCIÓN</v>
      </c>
      <c r="AZ260" s="55" t="str">
        <f>+IFERROR(VLOOKUP($M260,ACTIVIDADES!$B$9:$T$494,25,0),"")</f>
        <v/>
      </c>
      <c r="BA260" s="55" t="str">
        <f>+IFERROR(VLOOKUP($M260,ACTIVIDADES!$B$9:$T$494,26,0),"")</f>
        <v/>
      </c>
      <c r="BB260" s="55" t="str">
        <f>+IFERROR(VLOOKUP($M260,ACTIVIDADES!$B$9:$T$494,27,0),"")</f>
        <v/>
      </c>
      <c r="BC260" s="55" t="str">
        <f>+IFERROR(VLOOKUP($M260,ACTIVIDADES!$B$9:$T$494,28,0),"")</f>
        <v/>
      </c>
      <c r="BD260" s="55" t="str">
        <f>+IFERROR(VLOOKUP($M260,ACTIVIDADES!$B$9:$T$494,29,0),"")</f>
        <v/>
      </c>
      <c r="BE260" s="55" t="str">
        <f>+IFERROR(VLOOKUP($M260,ACTIVIDADES!$B$9:$T$494,30,0),"")</f>
        <v/>
      </c>
      <c r="BF260" s="58"/>
      <c r="BG260" s="58"/>
      <c r="BH260" s="59"/>
      <c r="BI260" s="59" t="s">
        <v>580</v>
      </c>
      <c r="BJ260" s="60" t="s">
        <v>3635</v>
      </c>
      <c r="BK260" s="61" t="s">
        <v>593</v>
      </c>
      <c r="BL260" s="62"/>
      <c r="BM260" s="55" t="str">
        <f>+IFERROR(VLOOKUP($M260,ACTIVIDADES!$B$9:$T$494,31,0),"")</f>
        <v/>
      </c>
      <c r="BN260" s="55" t="str">
        <f>+IFERROR(VLOOKUP($M260,ACTIVIDADES!$B$9:$T$494,32,0),"")</f>
        <v/>
      </c>
      <c r="BO260" s="55" t="str">
        <f>+IFERROR(VLOOKUP($M260,ACTIVIDADES!$B$9:$T$494,33,0),"")</f>
        <v/>
      </c>
      <c r="BP260" s="55" t="str">
        <f>+IFERROR(VLOOKUP($M260,ACTIVIDADES!$B$9:$T$494,34,0),"")</f>
        <v/>
      </c>
      <c r="BQ260" s="55" t="str">
        <f>+IFERROR(VLOOKUP($M260,ACTIVIDADES!$B$9:$T$494,35,0),"")</f>
        <v/>
      </c>
      <c r="BR260" s="55" t="str">
        <f>+IFERROR(VLOOKUP($M260,ACTIVIDADES!$B$9:$T$494,36,0),"")</f>
        <v/>
      </c>
      <c r="BS260" s="55" t="str">
        <f>+IFERROR(VLOOKUP($M260,ACTIVIDADES!$B$9:$T$494,37,0),"")</f>
        <v/>
      </c>
      <c r="BT260" s="58"/>
      <c r="BU260" s="58"/>
      <c r="BV260" s="59"/>
      <c r="BW260" s="59" t="s">
        <v>580</v>
      </c>
      <c r="BX260" s="60" t="s">
        <v>3635</v>
      </c>
      <c r="BY260" s="61" t="s">
        <v>593</v>
      </c>
      <c r="BZ260" s="62"/>
      <c r="CA260" s="7"/>
      <c r="CB260" s="7"/>
      <c r="CC260" s="7"/>
      <c r="CD260" s="7"/>
      <c r="CE260" s="7"/>
      <c r="CF260" s="7"/>
      <c r="CG260" s="7"/>
      <c r="CH260" s="7"/>
      <c r="CI260" s="7"/>
      <c r="CJ260" s="7"/>
      <c r="CK260" s="7"/>
      <c r="CL260" s="7"/>
      <c r="CM260" s="7"/>
      <c r="CN260" s="7"/>
      <c r="CO260" s="7"/>
      <c r="CP260" s="7"/>
      <c r="CQ260" s="7"/>
    </row>
    <row r="261" spans="1:95" customFormat="1" ht="93" customHeight="1" x14ac:dyDescent="0.35">
      <c r="A261" s="40">
        <f t="shared" si="16"/>
        <v>253</v>
      </c>
      <c r="B261" s="40" t="s">
        <v>550</v>
      </c>
      <c r="C261" s="40">
        <v>2023</v>
      </c>
      <c r="D261" s="40" t="s">
        <v>3734</v>
      </c>
      <c r="E261" s="323"/>
      <c r="F261" s="40" t="s">
        <v>1038</v>
      </c>
      <c r="G261" s="40" t="s">
        <v>10</v>
      </c>
      <c r="H261" s="41" t="s">
        <v>558</v>
      </c>
      <c r="I261" s="42"/>
      <c r="J261" s="43" t="s">
        <v>5099</v>
      </c>
      <c r="K261" s="43" t="s">
        <v>5359</v>
      </c>
      <c r="L261" s="44" t="s">
        <v>1153</v>
      </c>
      <c r="M261" s="45" t="s">
        <v>1904</v>
      </c>
      <c r="N261" s="46" t="s">
        <v>1905</v>
      </c>
      <c r="O261" s="45" t="s">
        <v>1791</v>
      </c>
      <c r="P261" s="45">
        <v>2</v>
      </c>
      <c r="Q261" s="47">
        <v>46082</v>
      </c>
      <c r="R261" s="47">
        <v>46387</v>
      </c>
      <c r="S261" s="48">
        <f t="shared" si="17"/>
        <v>45</v>
      </c>
      <c r="T261" s="45" t="s">
        <v>624</v>
      </c>
      <c r="U261" s="45"/>
      <c r="V261" s="49">
        <f>+IFERROR(VLOOKUP($M261,ACTIVIDADES!$B$9:$Q$494,10,0),"")</f>
        <v>0</v>
      </c>
      <c r="W261" s="50">
        <f>+IFERROR(VLOOKUP($M261,ACTIVIDADES!$B$9:$Q$494,11,0)," ")</f>
        <v>0</v>
      </c>
      <c r="X261" s="61">
        <f>+IFERROR(VLOOKUP($M261,ACTIVIDADES!$B$9:$Q$494,12,0),"")</f>
        <v>0</v>
      </c>
      <c r="Y261" s="52">
        <f>+IFERROR(VLOOKUP($M261,ACTIVIDADES!$B$9:$Q$494,13,0),"")</f>
        <v>46153</v>
      </c>
      <c r="Z261" s="53" t="str">
        <f>+IFERROR(VLOOKUP($M261,ACTIVIDADES!$B$9:$Q$494,14,0),"")</f>
        <v>No se evidencia seguimiento</v>
      </c>
      <c r="AA261" s="49">
        <f>+IFERROR(VLOOKUP($M261,ACTIVIDADES!$B$9:$Q$494,15,0),"")</f>
        <v>0</v>
      </c>
      <c r="AB261" s="54" t="str">
        <f>+IFERROR(VLOOKUP($M261,ACTIVIDADES!$B$9:$Q$494,16,0),"")</f>
        <v>EJECUCIÓN</v>
      </c>
      <c r="AC261" s="144">
        <v>46157</v>
      </c>
      <c r="AD261" s="29">
        <v>0</v>
      </c>
      <c r="AE261" s="29" t="s">
        <v>3741</v>
      </c>
      <c r="AF261" s="28" t="s">
        <v>580</v>
      </c>
      <c r="AG261" s="29" t="s">
        <v>3737</v>
      </c>
      <c r="AH261" s="29" t="s">
        <v>3737</v>
      </c>
      <c r="AI261" s="29" t="s">
        <v>3737</v>
      </c>
      <c r="AJ261" s="55">
        <f>+IFERROR(VLOOKUP($M261,ACTIVIDADES!$B$9:$T$494,17,0),"")</f>
        <v>1</v>
      </c>
      <c r="AK261" s="80" t="str">
        <f>+IFERROR(VLOOKUP($M261,ACTIVIDADES!$B$9:$T$494,18,0),"")</f>
        <v>se adjunta la base de datos depurada</v>
      </c>
      <c r="AL261" s="80" t="str">
        <f>+IFERROR(VLOOKUP($M261,ACTIVIDADES!$B$9:$T$494,19,0),"")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261" s="55">
        <f>+IFERROR(VLOOKUP($M261,ACTIVIDADES!$B$9:$X$495,20,0),0)</f>
        <v>46214</v>
      </c>
      <c r="AN261" s="55" t="str">
        <f>+IFERROR(VLOOKUP($M261,ACTIVIDADES!$B$9:$X$495,21,0),0)</f>
        <v>Se adjuntan bases de datos de información. No se evidencia elaboración de informe</v>
      </c>
      <c r="AO261" s="55">
        <f>+IFERROR(VLOOKUP($M261,ACTIVIDADES!$B$9:$X$495,22,0),0)</f>
        <v>0.5</v>
      </c>
      <c r="AP261" s="145" t="str">
        <f>+IFERROR(VLOOKUP($M261,ACTIVIDADES!$B$9:$X$495,23,0),0)</f>
        <v>EN EJECUCIÓN</v>
      </c>
      <c r="AQ261" s="129">
        <v>46230</v>
      </c>
      <c r="AR261" s="172">
        <v>0.5</v>
      </c>
      <c r="AS261" s="130" t="s">
        <v>3955</v>
      </c>
      <c r="AT261" s="29" t="s">
        <v>4</v>
      </c>
      <c r="AU261" s="57" t="s">
        <v>3639</v>
      </c>
      <c r="AV261" s="193" t="s">
        <v>3639</v>
      </c>
      <c r="AW261" s="193" t="s">
        <v>3639</v>
      </c>
      <c r="AX261" s="57" t="s">
        <v>3739</v>
      </c>
      <c r="AY261" s="176" t="str">
        <f t="shared" si="14"/>
        <v>EN EJECUCIÓN</v>
      </c>
      <c r="AZ261" s="55" t="str">
        <f>+IFERROR(VLOOKUP($M261,ACTIVIDADES!$B$9:$T$494,25,0),"")</f>
        <v/>
      </c>
      <c r="BA261" s="55" t="str">
        <f>+IFERROR(VLOOKUP($M261,ACTIVIDADES!$B$9:$T$494,26,0),"")</f>
        <v/>
      </c>
      <c r="BB261" s="55" t="str">
        <f>+IFERROR(VLOOKUP($M261,ACTIVIDADES!$B$9:$T$494,27,0),"")</f>
        <v/>
      </c>
      <c r="BC261" s="55" t="str">
        <f>+IFERROR(VLOOKUP($M261,ACTIVIDADES!$B$9:$T$494,28,0),"")</f>
        <v/>
      </c>
      <c r="BD261" s="55" t="str">
        <f>+IFERROR(VLOOKUP($M261,ACTIVIDADES!$B$9:$T$494,29,0),"")</f>
        <v/>
      </c>
      <c r="BE261" s="55" t="str">
        <f>+IFERROR(VLOOKUP($M261,ACTIVIDADES!$B$9:$T$494,30,0),"")</f>
        <v/>
      </c>
      <c r="BF261" s="58"/>
      <c r="BG261" s="58"/>
      <c r="BH261" s="59"/>
      <c r="BI261" s="59" t="s">
        <v>580</v>
      </c>
      <c r="BJ261" s="60" t="s">
        <v>3635</v>
      </c>
      <c r="BK261" s="61" t="s">
        <v>593</v>
      </c>
      <c r="BL261" s="62"/>
      <c r="BM261" s="55" t="str">
        <f>+IFERROR(VLOOKUP($M261,ACTIVIDADES!$B$9:$T$494,31,0),"")</f>
        <v/>
      </c>
      <c r="BN261" s="55" t="str">
        <f>+IFERROR(VLOOKUP($M261,ACTIVIDADES!$B$9:$T$494,32,0),"")</f>
        <v/>
      </c>
      <c r="BO261" s="55" t="str">
        <f>+IFERROR(VLOOKUP($M261,ACTIVIDADES!$B$9:$T$494,33,0),"")</f>
        <v/>
      </c>
      <c r="BP261" s="55" t="str">
        <f>+IFERROR(VLOOKUP($M261,ACTIVIDADES!$B$9:$T$494,34,0),"")</f>
        <v/>
      </c>
      <c r="BQ261" s="55" t="str">
        <f>+IFERROR(VLOOKUP($M261,ACTIVIDADES!$B$9:$T$494,35,0),"")</f>
        <v/>
      </c>
      <c r="BR261" s="55" t="str">
        <f>+IFERROR(VLOOKUP($M261,ACTIVIDADES!$B$9:$T$494,36,0),"")</f>
        <v/>
      </c>
      <c r="BS261" s="55" t="str">
        <f>+IFERROR(VLOOKUP($M261,ACTIVIDADES!$B$9:$T$494,37,0),"")</f>
        <v/>
      </c>
      <c r="BT261" s="58"/>
      <c r="BU261" s="58"/>
      <c r="BV261" s="59"/>
      <c r="BW261" s="59" t="s">
        <v>580</v>
      </c>
      <c r="BX261" s="60" t="s">
        <v>3635</v>
      </c>
      <c r="BY261" s="61" t="s">
        <v>593</v>
      </c>
      <c r="BZ261" s="62"/>
      <c r="CA261" s="7"/>
      <c r="CB261" s="7"/>
      <c r="CC261" s="7"/>
      <c r="CD261" s="7"/>
      <c r="CE261" s="7"/>
      <c r="CF261" s="7"/>
      <c r="CG261" s="7"/>
      <c r="CH261" s="7"/>
      <c r="CI261" s="7"/>
      <c r="CJ261" s="7"/>
      <c r="CK261" s="7"/>
      <c r="CL261" s="7"/>
      <c r="CM261" s="7"/>
      <c r="CN261" s="7"/>
      <c r="CO261" s="7"/>
      <c r="CP261" s="7"/>
      <c r="CQ261" s="7"/>
    </row>
    <row r="262" spans="1:95" customFormat="1" ht="93" customHeight="1" x14ac:dyDescent="0.35">
      <c r="A262" s="40">
        <f t="shared" si="16"/>
        <v>254</v>
      </c>
      <c r="B262" s="40" t="s">
        <v>550</v>
      </c>
      <c r="C262" s="40">
        <v>2023</v>
      </c>
      <c r="D262" s="40" t="s">
        <v>3734</v>
      </c>
      <c r="E262" s="323"/>
      <c r="F262" s="40" t="s">
        <v>1034</v>
      </c>
      <c r="G262" s="40" t="s">
        <v>10</v>
      </c>
      <c r="H262" s="41" t="s">
        <v>4780</v>
      </c>
      <c r="I262" s="42"/>
      <c r="J262" s="43" t="s">
        <v>5100</v>
      </c>
      <c r="K262" s="43" t="s">
        <v>5360</v>
      </c>
      <c r="L262" s="44" t="s">
        <v>1153</v>
      </c>
      <c r="M262" s="45" t="s">
        <v>1908</v>
      </c>
      <c r="N262" s="46" t="s">
        <v>1909</v>
      </c>
      <c r="O262" s="45" t="s">
        <v>1910</v>
      </c>
      <c r="P262" s="45">
        <v>1</v>
      </c>
      <c r="Q262" s="47">
        <v>46082</v>
      </c>
      <c r="R262" s="47">
        <v>46203</v>
      </c>
      <c r="S262" s="48">
        <f t="shared" si="17"/>
        <v>17.849999999999998</v>
      </c>
      <c r="T262" s="45" t="s">
        <v>624</v>
      </c>
      <c r="U262" s="45"/>
      <c r="V262" s="49">
        <f>+IFERROR(VLOOKUP($M262,ACTIVIDADES!$B$9:$Q$494,10,0),"")</f>
        <v>0</v>
      </c>
      <c r="W262" s="50">
        <f>+IFERROR(VLOOKUP($M262,ACTIVIDADES!$B$9:$Q$494,11,0)," ")</f>
        <v>0</v>
      </c>
      <c r="X262" s="61">
        <f>+IFERROR(VLOOKUP($M262,ACTIVIDADES!$B$9:$Q$494,12,0),"")</f>
        <v>0</v>
      </c>
      <c r="Y262" s="52">
        <f>+IFERROR(VLOOKUP($M262,ACTIVIDADES!$B$9:$Q$494,13,0),"")</f>
        <v>46153</v>
      </c>
      <c r="Z262" s="53" t="str">
        <f>+IFERROR(VLOOKUP($M262,ACTIVIDADES!$B$9:$Q$494,14,0),"")</f>
        <v>No se evidencia seguimiento</v>
      </c>
      <c r="AA262" s="49">
        <f>+IFERROR(VLOOKUP($M262,ACTIVIDADES!$B$9:$Q$494,15,0),"")</f>
        <v>0</v>
      </c>
      <c r="AB262" s="54" t="str">
        <f>+IFERROR(VLOOKUP($M262,ACTIVIDADES!$B$9:$Q$494,16,0),"")</f>
        <v>EJECUCIÓN</v>
      </c>
      <c r="AC262" s="144">
        <v>46157</v>
      </c>
      <c r="AD262" s="29">
        <v>0</v>
      </c>
      <c r="AE262" s="29" t="s">
        <v>3741</v>
      </c>
      <c r="AF262" s="28" t="s">
        <v>580</v>
      </c>
      <c r="AG262" s="29" t="s">
        <v>3737</v>
      </c>
      <c r="AH262" s="29" t="s">
        <v>3737</v>
      </c>
      <c r="AI262" s="29" t="s">
        <v>3737</v>
      </c>
      <c r="AJ262" s="55">
        <f>+IFERROR(VLOOKUP($M262,ACTIVIDADES!$B$9:$T$494,17,0),"")</f>
        <v>1</v>
      </c>
      <c r="AK262" s="80" t="str">
        <f>+IFERROR(VLOOKUP($M262,ACTIVIDADES!$B$9:$T$494,18,0),"")</f>
        <v>se adjunta matriz de peligros</v>
      </c>
      <c r="AL262" s="80" t="str">
        <f>+IFERROR(VLOOKUP($M262,ACTIVIDADES!$B$9:$T$494,19,0),"")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262" s="55">
        <f>+IFERROR(VLOOKUP($M262,ACTIVIDADES!$B$9:$X$495,20,0),0)</f>
        <v>46214</v>
      </c>
      <c r="AN262" s="55" t="str">
        <f>+IFERROR(VLOOKUP($M262,ACTIVIDADES!$B$9:$X$495,21,0),0)</f>
        <v>Se adjuntan matrices. No se presentan actualizaciones durante la vigencia</v>
      </c>
      <c r="AO262" s="55">
        <f>+IFERROR(VLOOKUP($M262,ACTIVIDADES!$B$9:$X$495,22,0),0)</f>
        <v>0.5</v>
      </c>
      <c r="AP262" s="145" t="str">
        <f>+IFERROR(VLOOKUP($M262,ACTIVIDADES!$B$9:$X$495,23,0),0)</f>
        <v>EN EJECUCIÓN</v>
      </c>
      <c r="AQ262" s="129">
        <v>46230</v>
      </c>
      <c r="AR262" s="172">
        <v>0.5</v>
      </c>
      <c r="AS262" s="130" t="s">
        <v>3956</v>
      </c>
      <c r="AT262" s="29" t="s">
        <v>4</v>
      </c>
      <c r="AU262" s="57" t="s">
        <v>3639</v>
      </c>
      <c r="AV262" s="193" t="s">
        <v>3639</v>
      </c>
      <c r="AW262" s="193" t="s">
        <v>3639</v>
      </c>
      <c r="AX262" s="57" t="s">
        <v>3739</v>
      </c>
      <c r="AY262" s="176" t="str">
        <f t="shared" si="14"/>
        <v>EN EJECUCIÓN</v>
      </c>
      <c r="AZ262" s="55" t="str">
        <f>+IFERROR(VLOOKUP($M262,ACTIVIDADES!$B$9:$T$494,25,0),"")</f>
        <v/>
      </c>
      <c r="BA262" s="55" t="str">
        <f>+IFERROR(VLOOKUP($M262,ACTIVIDADES!$B$9:$T$494,26,0),"")</f>
        <v/>
      </c>
      <c r="BB262" s="55" t="str">
        <f>+IFERROR(VLOOKUP($M262,ACTIVIDADES!$B$9:$T$494,27,0),"")</f>
        <v/>
      </c>
      <c r="BC262" s="55" t="str">
        <f>+IFERROR(VLOOKUP($M262,ACTIVIDADES!$B$9:$T$494,28,0),"")</f>
        <v/>
      </c>
      <c r="BD262" s="55" t="str">
        <f>+IFERROR(VLOOKUP($M262,ACTIVIDADES!$B$9:$T$494,29,0),"")</f>
        <v/>
      </c>
      <c r="BE262" s="55" t="str">
        <f>+IFERROR(VLOOKUP($M262,ACTIVIDADES!$B$9:$T$494,30,0),"")</f>
        <v/>
      </c>
      <c r="BF262" s="58"/>
      <c r="BG262" s="58"/>
      <c r="BH262" s="59"/>
      <c r="BI262" s="59" t="s">
        <v>580</v>
      </c>
      <c r="BJ262" s="60" t="s">
        <v>3635</v>
      </c>
      <c r="BK262" s="61" t="s">
        <v>593</v>
      </c>
      <c r="BL262" s="62"/>
      <c r="BM262" s="55" t="str">
        <f>+IFERROR(VLOOKUP($M262,ACTIVIDADES!$B$9:$T$494,31,0),"")</f>
        <v/>
      </c>
      <c r="BN262" s="55" t="str">
        <f>+IFERROR(VLOOKUP($M262,ACTIVIDADES!$B$9:$T$494,32,0),"")</f>
        <v/>
      </c>
      <c r="BO262" s="55" t="str">
        <f>+IFERROR(VLOOKUP($M262,ACTIVIDADES!$B$9:$T$494,33,0),"")</f>
        <v/>
      </c>
      <c r="BP262" s="55" t="str">
        <f>+IFERROR(VLOOKUP($M262,ACTIVIDADES!$B$9:$T$494,34,0),"")</f>
        <v/>
      </c>
      <c r="BQ262" s="55" t="str">
        <f>+IFERROR(VLOOKUP($M262,ACTIVIDADES!$B$9:$T$494,35,0),"")</f>
        <v/>
      </c>
      <c r="BR262" s="55" t="str">
        <f>+IFERROR(VLOOKUP($M262,ACTIVIDADES!$B$9:$T$494,36,0),"")</f>
        <v/>
      </c>
      <c r="BS262" s="55" t="str">
        <f>+IFERROR(VLOOKUP($M262,ACTIVIDADES!$B$9:$T$494,37,0),"")</f>
        <v/>
      </c>
      <c r="BT262" s="58"/>
      <c r="BU262" s="58"/>
      <c r="BV262" s="59"/>
      <c r="BW262" s="59" t="s">
        <v>580</v>
      </c>
      <c r="BX262" s="60" t="s">
        <v>3635</v>
      </c>
      <c r="BY262" s="61" t="s">
        <v>593</v>
      </c>
      <c r="BZ262" s="62"/>
      <c r="CA262" s="7"/>
      <c r="CB262" s="7"/>
      <c r="CC262" s="7"/>
      <c r="CD262" s="7"/>
      <c r="CE262" s="7"/>
      <c r="CF262" s="7"/>
      <c r="CG262" s="7"/>
      <c r="CH262" s="7"/>
      <c r="CI262" s="7"/>
      <c r="CJ262" s="7"/>
      <c r="CK262" s="7"/>
      <c r="CL262" s="7"/>
      <c r="CM262" s="7"/>
      <c r="CN262" s="7"/>
      <c r="CO262" s="7"/>
      <c r="CP262" s="7"/>
      <c r="CQ262" s="7"/>
    </row>
    <row r="263" spans="1:95" customFormat="1" ht="93" customHeight="1" x14ac:dyDescent="0.35">
      <c r="A263" s="40">
        <f t="shared" si="16"/>
        <v>255</v>
      </c>
      <c r="B263" s="40" t="s">
        <v>550</v>
      </c>
      <c r="C263" s="40">
        <v>2023</v>
      </c>
      <c r="D263" s="40" t="s">
        <v>3734</v>
      </c>
      <c r="E263" s="323"/>
      <c r="F263" s="40" t="s">
        <v>1048</v>
      </c>
      <c r="G263" s="40" t="s">
        <v>10</v>
      </c>
      <c r="H263" s="41" t="s">
        <v>4781</v>
      </c>
      <c r="I263" s="42"/>
      <c r="J263" s="43" t="s">
        <v>5101</v>
      </c>
      <c r="K263" s="43" t="s">
        <v>5361</v>
      </c>
      <c r="L263" s="44" t="s">
        <v>1153</v>
      </c>
      <c r="M263" s="45" t="s">
        <v>1913</v>
      </c>
      <c r="N263" s="46" t="s">
        <v>5512</v>
      </c>
      <c r="O263" s="45" t="s">
        <v>5695</v>
      </c>
      <c r="P263" s="45">
        <v>1</v>
      </c>
      <c r="Q263" s="47">
        <v>46082</v>
      </c>
      <c r="R263" s="47">
        <v>46203</v>
      </c>
      <c r="S263" s="48">
        <f t="shared" si="17"/>
        <v>17.849999999999998</v>
      </c>
      <c r="T263" s="45" t="s">
        <v>624</v>
      </c>
      <c r="U263" s="45"/>
      <c r="V263" s="49">
        <f>+IFERROR(VLOOKUP($M263,ACTIVIDADES!$B$9:$Q$494,10,0),"")</f>
        <v>0</v>
      </c>
      <c r="W263" s="50">
        <f>+IFERROR(VLOOKUP($M263,ACTIVIDADES!$B$9:$Q$494,11,0)," ")</f>
        <v>0</v>
      </c>
      <c r="X263" s="61">
        <f>+IFERROR(VLOOKUP($M263,ACTIVIDADES!$B$9:$Q$494,12,0),"")</f>
        <v>0</v>
      </c>
      <c r="Y263" s="52">
        <f>+IFERROR(VLOOKUP($M263,ACTIVIDADES!$B$9:$Q$494,13,0),"")</f>
        <v>46153</v>
      </c>
      <c r="Z263" s="53" t="str">
        <f>+IFERROR(VLOOKUP($M263,ACTIVIDADES!$B$9:$Q$494,14,0),"")</f>
        <v>No se evidencia seguimiento</v>
      </c>
      <c r="AA263" s="49">
        <f>+IFERROR(VLOOKUP($M263,ACTIVIDADES!$B$9:$Q$494,15,0),"")</f>
        <v>0</v>
      </c>
      <c r="AB263" s="54" t="str">
        <f>+IFERROR(VLOOKUP($M263,ACTIVIDADES!$B$9:$Q$494,16,0),"")</f>
        <v>EJECUCIÓN</v>
      </c>
      <c r="AC263" s="144">
        <v>46157</v>
      </c>
      <c r="AD263" s="29">
        <v>0</v>
      </c>
      <c r="AE263" s="29" t="s">
        <v>3741</v>
      </c>
      <c r="AF263" s="28" t="s">
        <v>580</v>
      </c>
      <c r="AG263" s="29" t="s">
        <v>3737</v>
      </c>
      <c r="AH263" s="29" t="s">
        <v>3737</v>
      </c>
      <c r="AI263" s="29" t="s">
        <v>3737</v>
      </c>
      <c r="AJ263" s="55">
        <f>+IFERROR(VLOOKUP($M263,ACTIVIDADES!$B$9:$T$494,17,0),"")</f>
        <v>1</v>
      </c>
      <c r="AK263" s="80" t="str">
        <f>+IFERROR(VLOOKUP($M263,ACTIVIDADES!$B$9:$T$494,18,0),"")</f>
        <v>se adjunta informe</v>
      </c>
      <c r="AL263" s="80" t="str">
        <f>+IFERROR(VLOOKUP($M263,ACTIVIDADES!$B$9:$T$494,19,0),"")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263" s="55">
        <f>+IFERROR(VLOOKUP($M263,ACTIVIDADES!$B$9:$X$495,20,0),0)</f>
        <v>46214</v>
      </c>
      <c r="AN263" s="55" t="str">
        <f>+IFERROR(VLOOKUP($M263,ACTIVIDADES!$B$9:$X$495,21,0),0)</f>
        <v>No se evidencia informe en mención</v>
      </c>
      <c r="AO263" s="55">
        <f>+IFERROR(VLOOKUP($M263,ACTIVIDADES!$B$9:$X$495,22,0),0)</f>
        <v>0</v>
      </c>
      <c r="AP263" s="145" t="str">
        <f>+IFERROR(VLOOKUP($M263,ACTIVIDADES!$B$9:$X$495,23,0),0)</f>
        <v>EN EJECUCIÓN</v>
      </c>
      <c r="AQ263" s="129">
        <v>46230</v>
      </c>
      <c r="AR263" s="172">
        <v>0</v>
      </c>
      <c r="AS263" s="72" t="s">
        <v>3957</v>
      </c>
      <c r="AT263" s="29" t="s">
        <v>4</v>
      </c>
      <c r="AU263" s="57" t="s">
        <v>3639</v>
      </c>
      <c r="AV263" s="193" t="s">
        <v>3639</v>
      </c>
      <c r="AW263" s="193" t="s">
        <v>3639</v>
      </c>
      <c r="AX263" s="57" t="s">
        <v>3739</v>
      </c>
      <c r="AY263" s="176" t="str">
        <f t="shared" si="14"/>
        <v>EN EJECUCIÓN</v>
      </c>
      <c r="AZ263" s="55" t="str">
        <f>+IFERROR(VLOOKUP($M263,ACTIVIDADES!$B$9:$T$494,25,0),"")</f>
        <v/>
      </c>
      <c r="BA263" s="55" t="str">
        <f>+IFERROR(VLOOKUP($M263,ACTIVIDADES!$B$9:$T$494,26,0),"")</f>
        <v/>
      </c>
      <c r="BB263" s="55" t="str">
        <f>+IFERROR(VLOOKUP($M263,ACTIVIDADES!$B$9:$T$494,27,0),"")</f>
        <v/>
      </c>
      <c r="BC263" s="55" t="str">
        <f>+IFERROR(VLOOKUP($M263,ACTIVIDADES!$B$9:$T$494,28,0),"")</f>
        <v/>
      </c>
      <c r="BD263" s="55" t="str">
        <f>+IFERROR(VLOOKUP($M263,ACTIVIDADES!$B$9:$T$494,29,0),"")</f>
        <v/>
      </c>
      <c r="BE263" s="55" t="str">
        <f>+IFERROR(VLOOKUP($M263,ACTIVIDADES!$B$9:$T$494,30,0),"")</f>
        <v/>
      </c>
      <c r="BF263" s="58"/>
      <c r="BG263" s="58"/>
      <c r="BH263" s="59"/>
      <c r="BI263" s="59" t="s">
        <v>580</v>
      </c>
      <c r="BJ263" s="60" t="s">
        <v>3635</v>
      </c>
      <c r="BK263" s="61" t="s">
        <v>593</v>
      </c>
      <c r="BL263" s="62"/>
      <c r="BM263" s="55" t="str">
        <f>+IFERROR(VLOOKUP($M263,ACTIVIDADES!$B$9:$T$494,31,0),"")</f>
        <v/>
      </c>
      <c r="BN263" s="55" t="str">
        <f>+IFERROR(VLOOKUP($M263,ACTIVIDADES!$B$9:$T$494,32,0),"")</f>
        <v/>
      </c>
      <c r="BO263" s="55" t="str">
        <f>+IFERROR(VLOOKUP($M263,ACTIVIDADES!$B$9:$T$494,33,0),"")</f>
        <v/>
      </c>
      <c r="BP263" s="55" t="str">
        <f>+IFERROR(VLOOKUP($M263,ACTIVIDADES!$B$9:$T$494,34,0),"")</f>
        <v/>
      </c>
      <c r="BQ263" s="55" t="str">
        <f>+IFERROR(VLOOKUP($M263,ACTIVIDADES!$B$9:$T$494,35,0),"")</f>
        <v/>
      </c>
      <c r="BR263" s="55" t="str">
        <f>+IFERROR(VLOOKUP($M263,ACTIVIDADES!$B$9:$T$494,36,0),"")</f>
        <v/>
      </c>
      <c r="BS263" s="55" t="str">
        <f>+IFERROR(VLOOKUP($M263,ACTIVIDADES!$B$9:$T$494,37,0),"")</f>
        <v/>
      </c>
      <c r="BT263" s="58"/>
      <c r="BU263" s="58"/>
      <c r="BV263" s="59"/>
      <c r="BW263" s="59" t="s">
        <v>580</v>
      </c>
      <c r="BX263" s="60" t="s">
        <v>3635</v>
      </c>
      <c r="BY263" s="61" t="s">
        <v>593</v>
      </c>
      <c r="BZ263" s="62"/>
      <c r="CA263" s="7"/>
      <c r="CB263" s="7"/>
      <c r="CC263" s="7"/>
      <c r="CD263" s="7"/>
      <c r="CE263" s="7"/>
      <c r="CF263" s="7"/>
      <c r="CG263" s="7"/>
      <c r="CH263" s="7"/>
      <c r="CI263" s="7"/>
      <c r="CJ263" s="7"/>
      <c r="CK263" s="7"/>
      <c r="CL263" s="7"/>
      <c r="CM263" s="7"/>
      <c r="CN263" s="7"/>
      <c r="CO263" s="7"/>
      <c r="CP263" s="7"/>
      <c r="CQ263" s="7"/>
    </row>
    <row r="264" spans="1:95" customFormat="1" ht="93" customHeight="1" x14ac:dyDescent="0.35">
      <c r="A264" s="40">
        <f t="shared" si="16"/>
        <v>256</v>
      </c>
      <c r="B264" s="40" t="s">
        <v>550</v>
      </c>
      <c r="C264" s="40">
        <v>2023</v>
      </c>
      <c r="D264" s="40" t="s">
        <v>3734</v>
      </c>
      <c r="E264" s="323"/>
      <c r="F264" s="40" t="s">
        <v>1023</v>
      </c>
      <c r="G264" s="40" t="s">
        <v>10</v>
      </c>
      <c r="H264" s="41" t="s">
        <v>4782</v>
      </c>
      <c r="I264" s="42"/>
      <c r="J264" s="43" t="s">
        <v>5102</v>
      </c>
      <c r="K264" s="43" t="s">
        <v>3958</v>
      </c>
      <c r="L264" s="44" t="s">
        <v>1153</v>
      </c>
      <c r="M264" s="45" t="s">
        <v>1873</v>
      </c>
      <c r="N264" s="46" t="s">
        <v>5510</v>
      </c>
      <c r="O264" s="45" t="s">
        <v>5692</v>
      </c>
      <c r="P264" s="45">
        <v>1</v>
      </c>
      <c r="Q264" s="47">
        <v>46023</v>
      </c>
      <c r="R264" s="47">
        <v>46387</v>
      </c>
      <c r="S264" s="48">
        <f t="shared" si="17"/>
        <v>54</v>
      </c>
      <c r="T264" s="45" t="s">
        <v>624</v>
      </c>
      <c r="U264" s="45"/>
      <c r="V264" s="49">
        <f>+IFERROR(VLOOKUP($M264,ACTIVIDADES!$B$9:$Q$494,10,0),"")</f>
        <v>0</v>
      </c>
      <c r="W264" s="50">
        <f>+IFERROR(VLOOKUP($M264,ACTIVIDADES!$B$9:$Q$494,11,0)," ")</f>
        <v>0</v>
      </c>
      <c r="X264" s="61">
        <f>+IFERROR(VLOOKUP($M264,ACTIVIDADES!$B$9:$Q$494,12,0),"")</f>
        <v>0</v>
      </c>
      <c r="Y264" s="52">
        <f>+IFERROR(VLOOKUP($M264,ACTIVIDADES!$B$9:$Q$494,13,0),"")</f>
        <v>46153</v>
      </c>
      <c r="Z264" s="53" t="str">
        <f>+IFERROR(VLOOKUP($M264,ACTIVIDADES!$B$9:$Q$494,14,0),"")</f>
        <v>No se evidencia seguimiento</v>
      </c>
      <c r="AA264" s="49">
        <f>+IFERROR(VLOOKUP($M264,ACTIVIDADES!$B$9:$Q$494,15,0),"")</f>
        <v>0</v>
      </c>
      <c r="AB264" s="54" t="str">
        <f>+IFERROR(VLOOKUP($M264,ACTIVIDADES!$B$9:$Q$494,16,0),"")</f>
        <v>EJECUCIÓN</v>
      </c>
      <c r="AC264" s="144">
        <v>46157</v>
      </c>
      <c r="AD264" s="29">
        <v>0</v>
      </c>
      <c r="AE264" s="29" t="s">
        <v>3741</v>
      </c>
      <c r="AF264" s="28" t="s">
        <v>580</v>
      </c>
      <c r="AG264" s="29" t="s">
        <v>3737</v>
      </c>
      <c r="AH264" s="29" t="s">
        <v>3737</v>
      </c>
      <c r="AI264" s="29" t="s">
        <v>3737</v>
      </c>
      <c r="AJ264" s="55">
        <f>+IFERROR(VLOOKUP($M264,ACTIVIDADES!$B$9:$T$494,17,0),"")</f>
        <v>1</v>
      </c>
      <c r="AK264" s="80" t="str">
        <f>+IFERROR(VLOOKUP($M264,ACTIVIDADES!$B$9:$T$494,18,0),"")</f>
        <v>se adjunta diagnostico de necesidades</v>
      </c>
      <c r="AL264" s="80" t="str">
        <f>+IFERROR(VLOOKUP($M264,ACTIVIDADES!$B$9:$T$494,19,0),"")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264" s="55">
        <f>+IFERROR(VLOOKUP($M264,ACTIVIDADES!$B$9:$X$495,20,0),0)</f>
        <v>46214</v>
      </c>
      <c r="AN264" s="55" t="str">
        <f>+IFERROR(VLOOKUP($M264,ACTIVIDADES!$B$9:$X$495,21,0),0)</f>
        <v>Se adjuntan documentos en proceso de revisión del proceso de Análisis y Mejora Continua</v>
      </c>
      <c r="AO264" s="55">
        <f>+IFERROR(VLOOKUP($M264,ACTIVIDADES!$B$9:$X$495,22,0),0)</f>
        <v>0.2</v>
      </c>
      <c r="AP264" s="145" t="str">
        <f>+IFERROR(VLOOKUP($M264,ACTIVIDADES!$B$9:$X$495,23,0),0)</f>
        <v>EN EJECUCIÓN</v>
      </c>
      <c r="AQ264" s="88">
        <v>46230</v>
      </c>
      <c r="AR264" s="55">
        <v>0.2</v>
      </c>
      <c r="AS264" s="55" t="s">
        <v>3943</v>
      </c>
      <c r="AT264" s="29" t="s">
        <v>4</v>
      </c>
      <c r="AU264" s="57" t="s">
        <v>3639</v>
      </c>
      <c r="AV264" s="193" t="s">
        <v>3639</v>
      </c>
      <c r="AW264" s="193" t="s">
        <v>3639</v>
      </c>
      <c r="AX264" s="57" t="s">
        <v>3739</v>
      </c>
      <c r="AY264" s="176" t="str">
        <f t="shared" si="14"/>
        <v>EN EJECUCIÓN</v>
      </c>
      <c r="AZ264" s="55" t="str">
        <f>+IFERROR(VLOOKUP($M264,ACTIVIDADES!$B$9:$T$494,25,0),"")</f>
        <v/>
      </c>
      <c r="BA264" s="55" t="str">
        <f>+IFERROR(VLOOKUP($M264,ACTIVIDADES!$B$9:$T$494,26,0),"")</f>
        <v/>
      </c>
      <c r="BB264" s="55" t="str">
        <f>+IFERROR(VLOOKUP($M264,ACTIVIDADES!$B$9:$T$494,27,0),"")</f>
        <v/>
      </c>
      <c r="BC264" s="55" t="str">
        <f>+IFERROR(VLOOKUP($M264,ACTIVIDADES!$B$9:$T$494,28,0),"")</f>
        <v/>
      </c>
      <c r="BD264" s="55" t="str">
        <f>+IFERROR(VLOOKUP($M264,ACTIVIDADES!$B$9:$T$494,29,0),"")</f>
        <v/>
      </c>
      <c r="BE264" s="55" t="str">
        <f>+IFERROR(VLOOKUP($M264,ACTIVIDADES!$B$9:$T$494,30,0),"")</f>
        <v/>
      </c>
      <c r="BF264" s="58"/>
      <c r="BG264" s="58"/>
      <c r="BH264" s="59"/>
      <c r="BI264" s="59" t="s">
        <v>580</v>
      </c>
      <c r="BJ264" s="60" t="s">
        <v>3635</v>
      </c>
      <c r="BK264" s="61" t="s">
        <v>593</v>
      </c>
      <c r="BL264" s="62"/>
      <c r="BM264" s="55" t="str">
        <f>+IFERROR(VLOOKUP($M264,ACTIVIDADES!$B$9:$T$494,31,0),"")</f>
        <v/>
      </c>
      <c r="BN264" s="55" t="str">
        <f>+IFERROR(VLOOKUP($M264,ACTIVIDADES!$B$9:$T$494,32,0),"")</f>
        <v/>
      </c>
      <c r="BO264" s="55" t="str">
        <f>+IFERROR(VLOOKUP($M264,ACTIVIDADES!$B$9:$T$494,33,0),"")</f>
        <v/>
      </c>
      <c r="BP264" s="55" t="str">
        <f>+IFERROR(VLOOKUP($M264,ACTIVIDADES!$B$9:$T$494,34,0),"")</f>
        <v/>
      </c>
      <c r="BQ264" s="55" t="str">
        <f>+IFERROR(VLOOKUP($M264,ACTIVIDADES!$B$9:$T$494,35,0),"")</f>
        <v/>
      </c>
      <c r="BR264" s="55" t="str">
        <f>+IFERROR(VLOOKUP($M264,ACTIVIDADES!$B$9:$T$494,36,0),"")</f>
        <v/>
      </c>
      <c r="BS264" s="55" t="str">
        <f>+IFERROR(VLOOKUP($M264,ACTIVIDADES!$B$9:$T$494,37,0),"")</f>
        <v/>
      </c>
      <c r="BT264" s="58"/>
      <c r="BU264" s="58"/>
      <c r="BV264" s="59"/>
      <c r="BW264" s="59" t="s">
        <v>580</v>
      </c>
      <c r="BX264" s="60" t="s">
        <v>3635</v>
      </c>
      <c r="BY264" s="61" t="s">
        <v>593</v>
      </c>
      <c r="BZ264" s="62"/>
      <c r="CA264" s="7"/>
      <c r="CB264" s="7"/>
      <c r="CC264" s="7"/>
      <c r="CD264" s="7"/>
      <c r="CE264" s="7"/>
      <c r="CF264" s="7"/>
      <c r="CG264" s="7"/>
      <c r="CH264" s="7"/>
      <c r="CI264" s="7"/>
      <c r="CJ264" s="7"/>
      <c r="CK264" s="7"/>
      <c r="CL264" s="7"/>
      <c r="CM264" s="7"/>
      <c r="CN264" s="7"/>
      <c r="CO264" s="7"/>
      <c r="CP264" s="7"/>
      <c r="CQ264" s="7"/>
    </row>
    <row r="265" spans="1:95" customFormat="1" ht="93" customHeight="1" x14ac:dyDescent="0.35">
      <c r="A265" s="40">
        <f t="shared" si="16"/>
        <v>257</v>
      </c>
      <c r="B265" s="40" t="s">
        <v>550</v>
      </c>
      <c r="C265" s="40">
        <v>2023</v>
      </c>
      <c r="D265" s="40" t="s">
        <v>3734</v>
      </c>
      <c r="E265" s="323"/>
      <c r="F265" s="40" t="s">
        <v>1029</v>
      </c>
      <c r="G265" s="40" t="s">
        <v>10</v>
      </c>
      <c r="H265" s="41" t="s">
        <v>4783</v>
      </c>
      <c r="I265" s="42"/>
      <c r="J265" s="43" t="s">
        <v>5103</v>
      </c>
      <c r="K265" s="43" t="s">
        <v>3959</v>
      </c>
      <c r="L265" s="44" t="s">
        <v>1153</v>
      </c>
      <c r="M265" s="45" t="s">
        <v>1922</v>
      </c>
      <c r="N265" s="46" t="s">
        <v>5513</v>
      </c>
      <c r="O265" s="45" t="s">
        <v>1924</v>
      </c>
      <c r="P265" s="45">
        <v>1</v>
      </c>
      <c r="Q265" s="47">
        <v>46082</v>
      </c>
      <c r="R265" s="47">
        <v>46203</v>
      </c>
      <c r="S265" s="48">
        <f t="shared" si="17"/>
        <v>17.849999999999998</v>
      </c>
      <c r="T265" s="45" t="s">
        <v>624</v>
      </c>
      <c r="U265" s="45" t="s">
        <v>1925</v>
      </c>
      <c r="V265" s="49">
        <f>+IFERROR(VLOOKUP($M265,ACTIVIDADES!$B$9:$Q$494,10,0),"")</f>
        <v>0</v>
      </c>
      <c r="W265" s="50">
        <f>+IFERROR(VLOOKUP($M265,ACTIVIDADES!$B$9:$Q$494,11,0)," ")</f>
        <v>0</v>
      </c>
      <c r="X265" s="61">
        <f>+IFERROR(VLOOKUP($M265,ACTIVIDADES!$B$9:$Q$494,12,0),"")</f>
        <v>0</v>
      </c>
      <c r="Y265" s="52">
        <f>+IFERROR(VLOOKUP($M265,ACTIVIDADES!$B$9:$Q$494,13,0),"")</f>
        <v>46153</v>
      </c>
      <c r="Z265" s="53" t="str">
        <f>+IFERROR(VLOOKUP($M265,ACTIVIDADES!$B$9:$Q$494,14,0),"")</f>
        <v>No se evidencia seguimiento</v>
      </c>
      <c r="AA265" s="49">
        <f>+IFERROR(VLOOKUP($M265,ACTIVIDADES!$B$9:$Q$494,15,0),"")</f>
        <v>0</v>
      </c>
      <c r="AB265" s="54" t="str">
        <f>+IFERROR(VLOOKUP($M265,ACTIVIDADES!$B$9:$Q$494,16,0),"")</f>
        <v>EJECUCIÓN</v>
      </c>
      <c r="AC265" s="144">
        <v>46157</v>
      </c>
      <c r="AD265" s="29">
        <v>0</v>
      </c>
      <c r="AE265" s="29" t="s">
        <v>3741</v>
      </c>
      <c r="AF265" s="28" t="s">
        <v>580</v>
      </c>
      <c r="AG265" s="29" t="s">
        <v>3737</v>
      </c>
      <c r="AH265" s="29" t="s">
        <v>3737</v>
      </c>
      <c r="AI265" s="29" t="s">
        <v>3737</v>
      </c>
      <c r="AJ265" s="55">
        <f>+IFERROR(VLOOKUP($M265,ACTIVIDADES!$B$9:$T$494,17,0),"")</f>
        <v>1</v>
      </c>
      <c r="AK265" s="80" t="str">
        <f>+IFERROR(VLOOKUP($M265,ACTIVIDADES!$B$9:$T$494,18,0),"")</f>
        <v>se adjunta procedimiento</v>
      </c>
      <c r="AL265" s="80" t="str">
        <f>+IFERROR(VLOOKUP($M265,ACTIVIDADES!$B$9:$T$494,19,0),"")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265" s="55">
        <f>+IFERROR(VLOOKUP($M265,ACTIVIDADES!$B$9:$X$495,20,0),0)</f>
        <v>46214</v>
      </c>
      <c r="AN265" s="55" t="str">
        <f>+IFERROR(VLOOKUP($M265,ACTIVIDADES!$B$9:$X$495,21,0),0)</f>
        <v>Se adjuntan documentos en proceso de revisión del proceso de Análisis y Mejora Continua</v>
      </c>
      <c r="AO265" s="55">
        <f>+IFERROR(VLOOKUP($M265,ACTIVIDADES!$B$9:$X$495,22,0),0)</f>
        <v>0.2</v>
      </c>
      <c r="AP265" s="145" t="str">
        <f>+IFERROR(VLOOKUP($M265,ACTIVIDADES!$B$9:$X$495,23,0),0)</f>
        <v>EN EJECUCIÓN</v>
      </c>
      <c r="AQ265" s="88">
        <v>46230</v>
      </c>
      <c r="AR265" s="55">
        <v>0.2</v>
      </c>
      <c r="AS265" s="55" t="s">
        <v>3960</v>
      </c>
      <c r="AT265" s="29" t="s">
        <v>4</v>
      </c>
      <c r="AU265" s="57" t="s">
        <v>3639</v>
      </c>
      <c r="AV265" s="193" t="s">
        <v>3639</v>
      </c>
      <c r="AW265" s="193" t="s">
        <v>3639</v>
      </c>
      <c r="AX265" s="57" t="s">
        <v>3739</v>
      </c>
      <c r="AY265" s="176" t="str">
        <f t="shared" si="14"/>
        <v>EN EJECUCIÓN</v>
      </c>
      <c r="AZ265" s="55" t="str">
        <f>+IFERROR(VLOOKUP($M265,ACTIVIDADES!$B$9:$T$494,25,0),"")</f>
        <v/>
      </c>
      <c r="BA265" s="55" t="str">
        <f>+IFERROR(VLOOKUP($M265,ACTIVIDADES!$B$9:$T$494,26,0),"")</f>
        <v/>
      </c>
      <c r="BB265" s="55" t="str">
        <f>+IFERROR(VLOOKUP($M265,ACTIVIDADES!$B$9:$T$494,27,0),"")</f>
        <v/>
      </c>
      <c r="BC265" s="55" t="str">
        <f>+IFERROR(VLOOKUP($M265,ACTIVIDADES!$B$9:$T$494,28,0),"")</f>
        <v/>
      </c>
      <c r="BD265" s="55" t="str">
        <f>+IFERROR(VLOOKUP($M265,ACTIVIDADES!$B$9:$T$494,29,0),"")</f>
        <v/>
      </c>
      <c r="BE265" s="55" t="str">
        <f>+IFERROR(VLOOKUP($M265,ACTIVIDADES!$B$9:$T$494,30,0),"")</f>
        <v/>
      </c>
      <c r="BF265" s="58"/>
      <c r="BG265" s="58"/>
      <c r="BH265" s="59"/>
      <c r="BI265" s="59" t="s">
        <v>580</v>
      </c>
      <c r="BJ265" s="60" t="s">
        <v>3635</v>
      </c>
      <c r="BK265" s="61" t="s">
        <v>593</v>
      </c>
      <c r="BL265" s="62"/>
      <c r="BM265" s="55" t="str">
        <f>+IFERROR(VLOOKUP($M265,ACTIVIDADES!$B$9:$T$494,31,0),"")</f>
        <v/>
      </c>
      <c r="BN265" s="55" t="str">
        <f>+IFERROR(VLOOKUP($M265,ACTIVIDADES!$B$9:$T$494,32,0),"")</f>
        <v/>
      </c>
      <c r="BO265" s="55" t="str">
        <f>+IFERROR(VLOOKUP($M265,ACTIVIDADES!$B$9:$T$494,33,0),"")</f>
        <v/>
      </c>
      <c r="BP265" s="55" t="str">
        <f>+IFERROR(VLOOKUP($M265,ACTIVIDADES!$B$9:$T$494,34,0),"")</f>
        <v/>
      </c>
      <c r="BQ265" s="55" t="str">
        <f>+IFERROR(VLOOKUP($M265,ACTIVIDADES!$B$9:$T$494,35,0),"")</f>
        <v/>
      </c>
      <c r="BR265" s="55" t="str">
        <f>+IFERROR(VLOOKUP($M265,ACTIVIDADES!$B$9:$T$494,36,0),"")</f>
        <v/>
      </c>
      <c r="BS265" s="55" t="str">
        <f>+IFERROR(VLOOKUP($M265,ACTIVIDADES!$B$9:$T$494,37,0),"")</f>
        <v/>
      </c>
      <c r="BT265" s="58"/>
      <c r="BU265" s="58"/>
      <c r="BV265" s="59"/>
      <c r="BW265" s="59" t="s">
        <v>580</v>
      </c>
      <c r="BX265" s="60" t="s">
        <v>3635</v>
      </c>
      <c r="BY265" s="61" t="s">
        <v>593</v>
      </c>
      <c r="BZ265" s="62"/>
      <c r="CA265" s="7"/>
      <c r="CB265" s="7"/>
      <c r="CC265" s="7"/>
      <c r="CD265" s="7"/>
      <c r="CE265" s="7"/>
      <c r="CF265" s="7"/>
      <c r="CG265" s="7"/>
      <c r="CH265" s="7"/>
      <c r="CI265" s="7"/>
      <c r="CJ265" s="7"/>
      <c r="CK265" s="7"/>
      <c r="CL265" s="7"/>
      <c r="CM265" s="7"/>
      <c r="CN265" s="7"/>
      <c r="CO265" s="7"/>
      <c r="CP265" s="7"/>
      <c r="CQ265" s="7"/>
    </row>
    <row r="266" spans="1:95" customFormat="1" ht="93" customHeight="1" x14ac:dyDescent="0.35">
      <c r="A266" s="40">
        <f t="shared" si="16"/>
        <v>258</v>
      </c>
      <c r="B266" s="40" t="s">
        <v>550</v>
      </c>
      <c r="C266" s="40">
        <v>2023</v>
      </c>
      <c r="D266" s="40" t="s">
        <v>3734</v>
      </c>
      <c r="E266" s="323"/>
      <c r="F266" s="40" t="s">
        <v>952</v>
      </c>
      <c r="G266" s="40" t="s">
        <v>10</v>
      </c>
      <c r="H266" s="41" t="s">
        <v>556</v>
      </c>
      <c r="I266" s="42"/>
      <c r="J266" s="43" t="s">
        <v>5104</v>
      </c>
      <c r="K266" s="43" t="s">
        <v>5362</v>
      </c>
      <c r="L266" s="44" t="s">
        <v>1153</v>
      </c>
      <c r="M266" s="45" t="s">
        <v>2579</v>
      </c>
      <c r="N266" s="46" t="s">
        <v>2580</v>
      </c>
      <c r="O266" s="45" t="s">
        <v>2581</v>
      </c>
      <c r="P266" s="45">
        <v>1</v>
      </c>
      <c r="Q266" s="47">
        <v>46143</v>
      </c>
      <c r="R266" s="47">
        <v>46387</v>
      </c>
      <c r="S266" s="48">
        <f t="shared" si="17"/>
        <v>36</v>
      </c>
      <c r="T266" s="45" t="s">
        <v>589</v>
      </c>
      <c r="U266" s="45"/>
      <c r="V266" s="49">
        <f>+IFERROR(VLOOKUP($M266,ACTIVIDADES!$B$9:$Q$494,10,0),"")</f>
        <v>0</v>
      </c>
      <c r="W266" s="50" t="str">
        <f>+IFERROR(VLOOKUP($M266,ACTIVIDADES!$B$9:$Q$494,11,0)," ")</f>
        <v xml:space="preserve">En proceso de elaboración </v>
      </c>
      <c r="X266" s="51" t="str">
        <f>+IFERROR(VLOOKUP($M266,ACTIVIDADES!$B$9:$Q$494,12,0),"")</f>
        <v>https://dnbcgovco-my.sharepoint.com/:f:/g/personal/planeacion_dnbc_gov_co/IgCHix03hdsORJdFzXwbKzzkAYCwKvT-WMSbymO7s_ZNdBo?e=tzOHt9</v>
      </c>
      <c r="Y266" s="52">
        <f>+IFERROR(VLOOKUP($M266,ACTIVIDADES!$B$9:$Q$494,13,0),"")</f>
        <v>46153</v>
      </c>
      <c r="Z266" s="53" t="str">
        <f>+IFERROR(VLOOKUP($M266,ACTIVIDADES!$B$9:$Q$494,14,0),"")</f>
        <v>No se evidencia avance para el periodo</v>
      </c>
      <c r="AA266" s="49">
        <f>+IFERROR(VLOOKUP($M266,ACTIVIDADES!$B$9:$Q$494,15,0),"")</f>
        <v>0</v>
      </c>
      <c r="AB266" s="54" t="str">
        <f>+IFERROR(VLOOKUP($M266,ACTIVIDADES!$B$9:$Q$494,16,0),"")</f>
        <v>EJECUCIÓN</v>
      </c>
      <c r="AC266" s="144">
        <v>46171</v>
      </c>
      <c r="AD266" s="29">
        <v>0</v>
      </c>
      <c r="AE266" s="29" t="s">
        <v>3741</v>
      </c>
      <c r="AF266" s="28" t="s">
        <v>580</v>
      </c>
      <c r="AG266" s="29" t="s">
        <v>3737</v>
      </c>
      <c r="AH266" s="29" t="s">
        <v>3737</v>
      </c>
      <c r="AI266" s="29" t="s">
        <v>3737</v>
      </c>
      <c r="AJ266" s="55">
        <f>+IFERROR(VLOOKUP($M266,ACTIVIDADES!$B$9:$T$494,17,0),"")</f>
        <v>0.5</v>
      </c>
      <c r="AK266" s="80" t="str">
        <f>+IFERROR(VLOOKUP($M266,ACTIVIDADES!$B$9:$T$494,18,0),"")</f>
        <v xml:space="preserve">Se adjunta borrador del plan o programa de mantenimiento preventivo y correctivo de los bienes </v>
      </c>
      <c r="AL266" s="80" t="s">
        <v>3961</v>
      </c>
      <c r="AM266" s="55" t="str">
        <f>+IFERROR(VLOOKUP($M266,ACTIVIDADES!$B$9:$X$495,20,0),0)</f>
        <v>11/07/206</v>
      </c>
      <c r="AN266" s="55" t="str">
        <f>+IFERROR(VLOOKUP($M266,ACTIVIDADES!$B$9:$X$495,21,0),0)</f>
        <v xml:space="preserve">Se adjunta borrador del plan o programa de mantenimiento preventivo y correctivo de los bienes </v>
      </c>
      <c r="AO266" s="55">
        <f>+IFERROR(VLOOKUP($M266,ACTIVIDADES!$B$9:$X$495,22,0),0)</f>
        <v>0.5</v>
      </c>
      <c r="AP266" s="145" t="str">
        <f>+IFERROR(VLOOKUP($M266,ACTIVIDADES!$B$9:$X$495,23,0),0)</f>
        <v>EN EJECUCIÓN</v>
      </c>
      <c r="AQ266" s="88">
        <v>46230</v>
      </c>
      <c r="AR266" s="55">
        <v>0.5</v>
      </c>
      <c r="AS266" s="57" t="s">
        <v>3962</v>
      </c>
      <c r="AT266" s="29" t="s">
        <v>4</v>
      </c>
      <c r="AU266" s="57" t="s">
        <v>3639</v>
      </c>
      <c r="AV266" s="193" t="s">
        <v>3639</v>
      </c>
      <c r="AW266" s="193" t="s">
        <v>3639</v>
      </c>
      <c r="AX266" s="57" t="s">
        <v>3739</v>
      </c>
      <c r="AY266" s="176" t="str">
        <f t="shared" ref="AY266:AY329" si="18">IF(OR(AT266="C. OPORTUNAMENTE",AT266="C. EXTRATEMPORANEAMENTE"),"CUMPLIDAS",IF(AT266="VENCIDA","VENCIDAS",AT266))</f>
        <v>EN EJECUCIÓN</v>
      </c>
      <c r="AZ266" s="55" t="str">
        <f>+IFERROR(VLOOKUP($M266,ACTIVIDADES!$B$9:$T$494,25,0),"")</f>
        <v/>
      </c>
      <c r="BA266" s="55" t="str">
        <f>+IFERROR(VLOOKUP($M266,ACTIVIDADES!$B$9:$T$494,26,0),"")</f>
        <v/>
      </c>
      <c r="BB266" s="55" t="str">
        <f>+IFERROR(VLOOKUP($M266,ACTIVIDADES!$B$9:$T$494,27,0),"")</f>
        <v/>
      </c>
      <c r="BC266" s="55" t="str">
        <f>+IFERROR(VLOOKUP($M266,ACTIVIDADES!$B$9:$T$494,28,0),"")</f>
        <v/>
      </c>
      <c r="BD266" s="55" t="str">
        <f>+IFERROR(VLOOKUP($M266,ACTIVIDADES!$B$9:$T$494,29,0),"")</f>
        <v/>
      </c>
      <c r="BE266" s="55" t="str">
        <f>+IFERROR(VLOOKUP($M266,ACTIVIDADES!$B$9:$T$494,30,0),"")</f>
        <v/>
      </c>
      <c r="BF266" s="58"/>
      <c r="BG266" s="58"/>
      <c r="BH266" s="59"/>
      <c r="BI266" s="59" t="s">
        <v>580</v>
      </c>
      <c r="BJ266" s="60" t="s">
        <v>3635</v>
      </c>
      <c r="BK266" s="61" t="s">
        <v>593</v>
      </c>
      <c r="BL266" s="62"/>
      <c r="BM266" s="55" t="str">
        <f>+IFERROR(VLOOKUP($M266,ACTIVIDADES!$B$9:$T$494,31,0),"")</f>
        <v/>
      </c>
      <c r="BN266" s="55" t="str">
        <f>+IFERROR(VLOOKUP($M266,ACTIVIDADES!$B$9:$T$494,32,0),"")</f>
        <v/>
      </c>
      <c r="BO266" s="55" t="str">
        <f>+IFERROR(VLOOKUP($M266,ACTIVIDADES!$B$9:$T$494,33,0),"")</f>
        <v/>
      </c>
      <c r="BP266" s="55" t="str">
        <f>+IFERROR(VLOOKUP($M266,ACTIVIDADES!$B$9:$T$494,34,0),"")</f>
        <v/>
      </c>
      <c r="BQ266" s="55" t="str">
        <f>+IFERROR(VLOOKUP($M266,ACTIVIDADES!$B$9:$T$494,35,0),"")</f>
        <v/>
      </c>
      <c r="BR266" s="55" t="str">
        <f>+IFERROR(VLOOKUP($M266,ACTIVIDADES!$B$9:$T$494,36,0),"")</f>
        <v/>
      </c>
      <c r="BS266" s="55" t="str">
        <f>+IFERROR(VLOOKUP($M266,ACTIVIDADES!$B$9:$T$494,37,0),"")</f>
        <v/>
      </c>
      <c r="BT266" s="58"/>
      <c r="BU266" s="58"/>
      <c r="BV266" s="59"/>
      <c r="BW266" s="59" t="s">
        <v>580</v>
      </c>
      <c r="BX266" s="60" t="s">
        <v>3635</v>
      </c>
      <c r="BY266" s="61" t="s">
        <v>593</v>
      </c>
      <c r="BZ266" s="62"/>
      <c r="CA266" s="7"/>
      <c r="CB266" s="7"/>
      <c r="CC266" s="7"/>
      <c r="CD266" s="7"/>
      <c r="CE266" s="7"/>
      <c r="CF266" s="7"/>
      <c r="CG266" s="7"/>
      <c r="CH266" s="7"/>
      <c r="CI266" s="7"/>
      <c r="CJ266" s="7"/>
      <c r="CK266" s="7"/>
      <c r="CL266" s="7"/>
      <c r="CM266" s="7"/>
      <c r="CN266" s="7"/>
      <c r="CO266" s="7"/>
      <c r="CP266" s="7"/>
      <c r="CQ266" s="7"/>
    </row>
    <row r="267" spans="1:95" ht="93" customHeight="1" x14ac:dyDescent="0.35">
      <c r="A267" s="281">
        <f t="shared" si="16"/>
        <v>259</v>
      </c>
      <c r="B267" s="281" t="s">
        <v>550</v>
      </c>
      <c r="C267" s="281">
        <v>2023</v>
      </c>
      <c r="D267" s="281" t="s">
        <v>3734</v>
      </c>
      <c r="E267" s="214"/>
      <c r="F267" s="281" t="s">
        <v>1039</v>
      </c>
      <c r="G267" s="281" t="s">
        <v>10</v>
      </c>
      <c r="H267" s="282" t="s">
        <v>559</v>
      </c>
      <c r="I267" s="283"/>
      <c r="J267" s="284" t="s">
        <v>5105</v>
      </c>
      <c r="K267" s="284" t="s">
        <v>5363</v>
      </c>
      <c r="L267" s="285" t="s">
        <v>1153</v>
      </c>
      <c r="M267" s="286" t="s">
        <v>1927</v>
      </c>
      <c r="N267" s="287" t="s">
        <v>5514</v>
      </c>
      <c r="O267" s="286" t="s">
        <v>1929</v>
      </c>
      <c r="P267" s="286">
        <v>1</v>
      </c>
      <c r="Q267" s="288">
        <v>46082</v>
      </c>
      <c r="R267" s="288">
        <v>46203</v>
      </c>
      <c r="S267" s="289">
        <f t="shared" si="17"/>
        <v>17.849999999999998</v>
      </c>
      <c r="T267" s="286" t="s">
        <v>624</v>
      </c>
      <c r="U267" s="286"/>
      <c r="V267" s="290">
        <f>+IFERROR(VLOOKUP($M267,ACTIVIDADES!$B$9:$Q$494,10,0),"")</f>
        <v>0</v>
      </c>
      <c r="W267" s="291">
        <f>+IFERROR(VLOOKUP($M267,ACTIVIDADES!$B$9:$Q$494,11,0)," ")</f>
        <v>0</v>
      </c>
      <c r="X267" s="292">
        <f>+IFERROR(VLOOKUP($M267,ACTIVIDADES!$B$9:$Q$494,12,0),"")</f>
        <v>0</v>
      </c>
      <c r="Y267" s="293">
        <f>+IFERROR(VLOOKUP($M267,ACTIVIDADES!$B$9:$Q$494,13,0),"")</f>
        <v>46153</v>
      </c>
      <c r="Z267" s="294" t="str">
        <f>+IFERROR(VLOOKUP($M267,ACTIVIDADES!$B$9:$Q$494,14,0),"")</f>
        <v>No se evidencia seguimiento</v>
      </c>
      <c r="AA267" s="290">
        <f>+IFERROR(VLOOKUP($M267,ACTIVIDADES!$B$9:$Q$494,15,0),"")</f>
        <v>0</v>
      </c>
      <c r="AB267" s="295" t="str">
        <f>+IFERROR(VLOOKUP($M267,ACTIVIDADES!$B$9:$Q$494,16,0),"")</f>
        <v>EJECUCIÓN</v>
      </c>
      <c r="AC267" s="296">
        <v>46157</v>
      </c>
      <c r="AD267" s="297">
        <v>0</v>
      </c>
      <c r="AE267" s="297" t="s">
        <v>3741</v>
      </c>
      <c r="AF267" s="298" t="s">
        <v>580</v>
      </c>
      <c r="AG267" s="297" t="s">
        <v>3737</v>
      </c>
      <c r="AH267" s="297" t="s">
        <v>3737</v>
      </c>
      <c r="AI267" s="297" t="s">
        <v>3737</v>
      </c>
      <c r="AJ267" s="299">
        <f>+IFERROR(VLOOKUP($M267,ACTIVIDADES!$B$9:$T$494,17,0),"")</f>
        <v>0.8</v>
      </c>
      <c r="AK267" s="300" t="str">
        <f>+IFERROR(VLOOKUP($M267,ACTIVIDADES!$B$9:$T$494,18,0),"")</f>
        <v>se adjunta borrador</v>
      </c>
      <c r="AL267" s="300" t="str">
        <f>+IFERROR(VLOOKUP($M267,ACTIVIDADES!$B$9:$T$494,19,0),"")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267" s="299">
        <f>+IFERROR(VLOOKUP($M267,ACTIVIDADES!$B$9:$X$495,20,0),0)</f>
        <v>46214</v>
      </c>
      <c r="AN267" s="299" t="str">
        <f>+IFERROR(VLOOKUP($M267,ACTIVIDADES!$B$9:$X$495,21,0),0)</f>
        <v>Remiten documento sin actualización ni evidencias de gestión para el respectivo tramite</v>
      </c>
      <c r="AO267" s="299">
        <f>+IFERROR(VLOOKUP($M267,ACTIVIDADES!$B$9:$X$495,22,0),0)</f>
        <v>0</v>
      </c>
      <c r="AP267" s="301" t="str">
        <f>+IFERROR(VLOOKUP($M267,ACTIVIDADES!$B$9:$X$495,23,0),0)</f>
        <v>EN EJECUCIÓN</v>
      </c>
      <c r="AQ267" s="302">
        <v>46230</v>
      </c>
      <c r="AR267" s="299">
        <v>0</v>
      </c>
      <c r="AS267" s="303" t="s">
        <v>3963</v>
      </c>
      <c r="AT267" s="297" t="s">
        <v>4</v>
      </c>
      <c r="AU267" s="303" t="s">
        <v>3639</v>
      </c>
      <c r="AV267" s="249" t="s">
        <v>3639</v>
      </c>
      <c r="AW267" s="249" t="s">
        <v>3639</v>
      </c>
      <c r="AX267" s="303" t="s">
        <v>3739</v>
      </c>
      <c r="AY267" s="176" t="str">
        <f t="shared" si="18"/>
        <v>EN EJECUCIÓN</v>
      </c>
      <c r="AZ267" s="55" t="str">
        <f>+IFERROR(VLOOKUP($M267,ACTIVIDADES!$B$9:$T$494,25,0),"")</f>
        <v/>
      </c>
      <c r="BA267" s="55" t="str">
        <f>+IFERROR(VLOOKUP($M267,ACTIVIDADES!$B$9:$T$494,26,0),"")</f>
        <v/>
      </c>
      <c r="BB267" s="55" t="str">
        <f>+IFERROR(VLOOKUP($M267,ACTIVIDADES!$B$9:$T$494,27,0),"")</f>
        <v/>
      </c>
      <c r="BC267" s="55" t="str">
        <f>+IFERROR(VLOOKUP($M267,ACTIVIDADES!$B$9:$T$494,28,0),"")</f>
        <v/>
      </c>
      <c r="BD267" s="55" t="str">
        <f>+IFERROR(VLOOKUP($M267,ACTIVIDADES!$B$9:$T$494,29,0),"")</f>
        <v/>
      </c>
      <c r="BE267" s="55" t="str">
        <f>+IFERROR(VLOOKUP($M267,ACTIVIDADES!$B$9:$T$494,30,0),"")</f>
        <v/>
      </c>
      <c r="BF267" s="58"/>
      <c r="BG267" s="58"/>
      <c r="BH267" s="59"/>
      <c r="BI267" s="59" t="s">
        <v>580</v>
      </c>
      <c r="BJ267" s="60" t="s">
        <v>3635</v>
      </c>
      <c r="BK267" s="61" t="s">
        <v>593</v>
      </c>
      <c r="BL267" s="62"/>
      <c r="BM267" s="55" t="str">
        <f>+IFERROR(VLOOKUP($M267,ACTIVIDADES!$B$9:$T$494,31,0),"")</f>
        <v/>
      </c>
      <c r="BN267" s="55" t="str">
        <f>+IFERROR(VLOOKUP($M267,ACTIVIDADES!$B$9:$T$494,32,0),"")</f>
        <v/>
      </c>
      <c r="BO267" s="55" t="str">
        <f>+IFERROR(VLOOKUP($M267,ACTIVIDADES!$B$9:$T$494,33,0),"")</f>
        <v/>
      </c>
      <c r="BP267" s="55" t="str">
        <f>+IFERROR(VLOOKUP($M267,ACTIVIDADES!$B$9:$T$494,34,0),"")</f>
        <v/>
      </c>
      <c r="BQ267" s="55" t="str">
        <f>+IFERROR(VLOOKUP($M267,ACTIVIDADES!$B$9:$T$494,35,0),"")</f>
        <v/>
      </c>
      <c r="BR267" s="55" t="str">
        <f>+IFERROR(VLOOKUP($M267,ACTIVIDADES!$B$9:$T$494,36,0),"")</f>
        <v/>
      </c>
      <c r="BS267" s="55" t="str">
        <f>+IFERROR(VLOOKUP($M267,ACTIVIDADES!$B$9:$T$494,37,0),"")</f>
        <v/>
      </c>
      <c r="BT267" s="58"/>
      <c r="BU267" s="58"/>
      <c r="BV267" s="59"/>
      <c r="BW267" s="59" t="s">
        <v>580</v>
      </c>
      <c r="BX267" s="60" t="s">
        <v>3635</v>
      </c>
      <c r="BY267" s="61" t="s">
        <v>593</v>
      </c>
      <c r="BZ267" s="62"/>
      <c r="CA267" s="7"/>
      <c r="CB267" s="7"/>
      <c r="CC267" s="7"/>
      <c r="CD267" s="7"/>
      <c r="CE267" s="7"/>
      <c r="CF267" s="7"/>
      <c r="CG267" s="7"/>
      <c r="CH267" s="7"/>
      <c r="CI267" s="7"/>
      <c r="CJ267" s="7"/>
      <c r="CK267" s="7"/>
      <c r="CL267" s="7"/>
      <c r="CM267" s="7"/>
      <c r="CN267" s="7"/>
      <c r="CO267" s="7"/>
      <c r="CP267" s="7"/>
      <c r="CQ267" s="7"/>
    </row>
    <row r="268" spans="1:95" customFormat="1" ht="93" customHeight="1" x14ac:dyDescent="0.35">
      <c r="A268" s="40">
        <f t="shared" si="16"/>
        <v>260</v>
      </c>
      <c r="B268" s="40" t="s">
        <v>550</v>
      </c>
      <c r="C268" s="40">
        <v>2023</v>
      </c>
      <c r="D268" s="40" t="s">
        <v>3734</v>
      </c>
      <c r="E268" s="323"/>
      <c r="F268" s="40" t="s">
        <v>1039</v>
      </c>
      <c r="G268" s="40" t="s">
        <v>10</v>
      </c>
      <c r="H268" s="41" t="s">
        <v>559</v>
      </c>
      <c r="I268" s="42"/>
      <c r="J268" s="43" t="s">
        <v>5106</v>
      </c>
      <c r="K268" s="43" t="s">
        <v>5364</v>
      </c>
      <c r="L268" s="44" t="s">
        <v>1153</v>
      </c>
      <c r="M268" s="45" t="s">
        <v>1873</v>
      </c>
      <c r="N268" s="46" t="s">
        <v>5510</v>
      </c>
      <c r="O268" s="45" t="s">
        <v>5692</v>
      </c>
      <c r="P268" s="45">
        <v>1</v>
      </c>
      <c r="Q268" s="47">
        <v>46023</v>
      </c>
      <c r="R268" s="47">
        <v>46387</v>
      </c>
      <c r="S268" s="48">
        <f t="shared" si="17"/>
        <v>54</v>
      </c>
      <c r="T268" s="45" t="s">
        <v>624</v>
      </c>
      <c r="U268" s="45"/>
      <c r="V268" s="49">
        <f>+IFERROR(VLOOKUP($M268,ACTIVIDADES!$B$9:$Q$494,10,0),"")</f>
        <v>0</v>
      </c>
      <c r="W268" s="50">
        <f>+IFERROR(VLOOKUP($M268,ACTIVIDADES!$B$9:$Q$494,11,0)," ")</f>
        <v>0</v>
      </c>
      <c r="X268" s="61">
        <f>+IFERROR(VLOOKUP($M268,ACTIVIDADES!$B$9:$Q$494,12,0),"")</f>
        <v>0</v>
      </c>
      <c r="Y268" s="52">
        <f>+IFERROR(VLOOKUP($M268,ACTIVIDADES!$B$9:$Q$494,13,0),"")</f>
        <v>46153</v>
      </c>
      <c r="Z268" s="53" t="str">
        <f>+IFERROR(VLOOKUP($M268,ACTIVIDADES!$B$9:$Q$494,14,0),"")</f>
        <v>No se evidencia seguimiento</v>
      </c>
      <c r="AA268" s="49">
        <f>+IFERROR(VLOOKUP($M268,ACTIVIDADES!$B$9:$Q$494,15,0),"")</f>
        <v>0</v>
      </c>
      <c r="AB268" s="54" t="str">
        <f>+IFERROR(VLOOKUP($M268,ACTIVIDADES!$B$9:$Q$494,16,0),"")</f>
        <v>EJECUCIÓN</v>
      </c>
      <c r="AC268" s="144">
        <v>46157</v>
      </c>
      <c r="AD268" s="29">
        <v>0</v>
      </c>
      <c r="AE268" s="29" t="s">
        <v>3741</v>
      </c>
      <c r="AF268" s="28" t="s">
        <v>580</v>
      </c>
      <c r="AG268" s="29" t="s">
        <v>3737</v>
      </c>
      <c r="AH268" s="29" t="s">
        <v>3737</v>
      </c>
      <c r="AI268" s="29" t="s">
        <v>3737</v>
      </c>
      <c r="AJ268" s="55">
        <f>+IFERROR(VLOOKUP($M268,ACTIVIDADES!$B$9:$T$494,17,0),"")</f>
        <v>1</v>
      </c>
      <c r="AK268" s="80" t="str">
        <f>+IFERROR(VLOOKUP($M268,ACTIVIDADES!$B$9:$T$494,18,0),"")</f>
        <v>se adjunta diagnostico de necesidades</v>
      </c>
      <c r="AL268" s="80" t="str">
        <f>+IFERROR(VLOOKUP($M268,ACTIVIDADES!$B$9:$T$494,19,0),"")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268" s="55">
        <f>+IFERROR(VLOOKUP($M268,ACTIVIDADES!$B$9:$X$495,20,0),0)</f>
        <v>46214</v>
      </c>
      <c r="AN268" s="55" t="str">
        <f>+IFERROR(VLOOKUP($M268,ACTIVIDADES!$B$9:$X$495,21,0),0)</f>
        <v>Se adjuntan documentos en proceso de revisión del proceso de Análisis y Mejora Continua</v>
      </c>
      <c r="AO268" s="55">
        <f>+IFERROR(VLOOKUP($M268,ACTIVIDADES!$B$9:$X$495,22,0),0)</f>
        <v>0.2</v>
      </c>
      <c r="AP268" s="145" t="str">
        <f>+IFERROR(VLOOKUP($M268,ACTIVIDADES!$B$9:$X$495,23,0),0)</f>
        <v>EN EJECUCIÓN</v>
      </c>
      <c r="AQ268" s="88">
        <v>46230</v>
      </c>
      <c r="AR268" s="55">
        <v>0.2</v>
      </c>
      <c r="AS268" s="57" t="s">
        <v>3964</v>
      </c>
      <c r="AT268" s="29" t="s">
        <v>4</v>
      </c>
      <c r="AU268" s="57" t="s">
        <v>3639</v>
      </c>
      <c r="AV268" s="193" t="s">
        <v>3639</v>
      </c>
      <c r="AW268" s="193" t="s">
        <v>3639</v>
      </c>
      <c r="AX268" s="57" t="s">
        <v>3739</v>
      </c>
      <c r="AY268" s="176" t="str">
        <f t="shared" si="18"/>
        <v>EN EJECUCIÓN</v>
      </c>
      <c r="AZ268" s="55" t="str">
        <f>+IFERROR(VLOOKUP($M268,ACTIVIDADES!$B$9:$T$494,25,0),"")</f>
        <v/>
      </c>
      <c r="BA268" s="55" t="str">
        <f>+IFERROR(VLOOKUP($M268,ACTIVIDADES!$B$9:$T$494,26,0),"")</f>
        <v/>
      </c>
      <c r="BB268" s="55" t="str">
        <f>+IFERROR(VLOOKUP($M268,ACTIVIDADES!$B$9:$T$494,27,0),"")</f>
        <v/>
      </c>
      <c r="BC268" s="55" t="str">
        <f>+IFERROR(VLOOKUP($M268,ACTIVIDADES!$B$9:$T$494,28,0),"")</f>
        <v/>
      </c>
      <c r="BD268" s="55" t="str">
        <f>+IFERROR(VLOOKUP($M268,ACTIVIDADES!$B$9:$T$494,29,0),"")</f>
        <v/>
      </c>
      <c r="BE268" s="55" t="str">
        <f>+IFERROR(VLOOKUP($M268,ACTIVIDADES!$B$9:$T$494,30,0),"")</f>
        <v/>
      </c>
      <c r="BF268" s="58"/>
      <c r="BG268" s="58"/>
      <c r="BH268" s="59"/>
      <c r="BI268" s="59" t="s">
        <v>580</v>
      </c>
      <c r="BJ268" s="60" t="s">
        <v>3635</v>
      </c>
      <c r="BK268" s="61" t="s">
        <v>593</v>
      </c>
      <c r="BL268" s="62"/>
      <c r="BM268" s="55" t="str">
        <f>+IFERROR(VLOOKUP($M268,ACTIVIDADES!$B$9:$T$494,31,0),"")</f>
        <v/>
      </c>
      <c r="BN268" s="55" t="str">
        <f>+IFERROR(VLOOKUP($M268,ACTIVIDADES!$B$9:$T$494,32,0),"")</f>
        <v/>
      </c>
      <c r="BO268" s="55" t="str">
        <f>+IFERROR(VLOOKUP($M268,ACTIVIDADES!$B$9:$T$494,33,0),"")</f>
        <v/>
      </c>
      <c r="BP268" s="55" t="str">
        <f>+IFERROR(VLOOKUP($M268,ACTIVIDADES!$B$9:$T$494,34,0),"")</f>
        <v/>
      </c>
      <c r="BQ268" s="55" t="str">
        <f>+IFERROR(VLOOKUP($M268,ACTIVIDADES!$B$9:$T$494,35,0),"")</f>
        <v/>
      </c>
      <c r="BR268" s="55" t="str">
        <f>+IFERROR(VLOOKUP($M268,ACTIVIDADES!$B$9:$T$494,36,0),"")</f>
        <v/>
      </c>
      <c r="BS268" s="55" t="str">
        <f>+IFERROR(VLOOKUP($M268,ACTIVIDADES!$B$9:$T$494,37,0),"")</f>
        <v/>
      </c>
      <c r="BT268" s="58"/>
      <c r="BU268" s="58"/>
      <c r="BV268" s="59"/>
      <c r="BW268" s="59" t="s">
        <v>580</v>
      </c>
      <c r="BX268" s="60" t="s">
        <v>3635</v>
      </c>
      <c r="BY268" s="61" t="s">
        <v>593</v>
      </c>
      <c r="BZ268" s="62"/>
      <c r="CA268" s="7"/>
      <c r="CB268" s="7"/>
      <c r="CC268" s="7"/>
      <c r="CD268" s="7"/>
      <c r="CE268" s="7"/>
      <c r="CF268" s="7"/>
      <c r="CG268" s="7"/>
      <c r="CH268" s="7"/>
      <c r="CI268" s="7"/>
      <c r="CJ268" s="7"/>
      <c r="CK268" s="7"/>
      <c r="CL268" s="7"/>
      <c r="CM268" s="7"/>
      <c r="CN268" s="7"/>
      <c r="CO268" s="7"/>
      <c r="CP268" s="7"/>
      <c r="CQ268" s="7"/>
    </row>
    <row r="269" spans="1:95" customFormat="1" ht="93" customHeight="1" x14ac:dyDescent="0.35">
      <c r="A269" s="40">
        <f t="shared" si="16"/>
        <v>261</v>
      </c>
      <c r="B269" s="40" t="s">
        <v>550</v>
      </c>
      <c r="C269" s="40">
        <v>2023</v>
      </c>
      <c r="D269" s="40" t="s">
        <v>3734</v>
      </c>
      <c r="E269" s="323"/>
      <c r="F269" s="40" t="s">
        <v>1025</v>
      </c>
      <c r="G269" s="40" t="s">
        <v>10</v>
      </c>
      <c r="H269" s="41" t="s">
        <v>4784</v>
      </c>
      <c r="I269" s="42"/>
      <c r="J269" s="43" t="s">
        <v>5107</v>
      </c>
      <c r="K269" s="43" t="s">
        <v>5365</v>
      </c>
      <c r="L269" s="44" t="s">
        <v>1153</v>
      </c>
      <c r="M269" s="45" t="s">
        <v>1932</v>
      </c>
      <c r="N269" s="46" t="s">
        <v>1933</v>
      </c>
      <c r="O269" s="45" t="s">
        <v>5696</v>
      </c>
      <c r="P269" s="45">
        <v>1</v>
      </c>
      <c r="Q269" s="47">
        <v>46082</v>
      </c>
      <c r="R269" s="47">
        <v>46203</v>
      </c>
      <c r="S269" s="48">
        <f t="shared" si="17"/>
        <v>17.849999999999998</v>
      </c>
      <c r="T269" s="45" t="s">
        <v>624</v>
      </c>
      <c r="U269" s="45"/>
      <c r="V269" s="49">
        <f>+IFERROR(VLOOKUP($M269,ACTIVIDADES!$B$9:$Q$494,10,0),"")</f>
        <v>0</v>
      </c>
      <c r="W269" s="50">
        <f>+IFERROR(VLOOKUP($M269,ACTIVIDADES!$B$9:$Q$494,11,0)," ")</f>
        <v>0</v>
      </c>
      <c r="X269" s="61">
        <f>+IFERROR(VLOOKUP($M269,ACTIVIDADES!$B$9:$Q$494,12,0),"")</f>
        <v>0</v>
      </c>
      <c r="Y269" s="52">
        <f>+IFERROR(VLOOKUP($M269,ACTIVIDADES!$B$9:$Q$494,13,0),"")</f>
        <v>46153</v>
      </c>
      <c r="Z269" s="53" t="str">
        <f>+IFERROR(VLOOKUP($M269,ACTIVIDADES!$B$9:$Q$494,14,0),"")</f>
        <v>No se evidencia seguimiento</v>
      </c>
      <c r="AA269" s="49">
        <f>+IFERROR(VLOOKUP($M269,ACTIVIDADES!$B$9:$Q$494,15,0),"")</f>
        <v>0</v>
      </c>
      <c r="AB269" s="54" t="str">
        <f>+IFERROR(VLOOKUP($M269,ACTIVIDADES!$B$9:$Q$494,16,0),"")</f>
        <v>EJECUCIÓN</v>
      </c>
      <c r="AC269" s="144">
        <v>46157</v>
      </c>
      <c r="AD269" s="29">
        <v>0</v>
      </c>
      <c r="AE269" s="29" t="s">
        <v>3741</v>
      </c>
      <c r="AF269" s="28" t="s">
        <v>580</v>
      </c>
      <c r="AG269" s="29" t="s">
        <v>3737</v>
      </c>
      <c r="AH269" s="29" t="s">
        <v>3737</v>
      </c>
      <c r="AI269" s="29" t="s">
        <v>3737</v>
      </c>
      <c r="AJ269" s="55">
        <f>+IFERROR(VLOOKUP($M269,ACTIVIDADES!$B$9:$T$494,17,0),"")</f>
        <v>1</v>
      </c>
      <c r="AK269" s="80" t="str">
        <f>+IFERROR(VLOOKUP($M269,ACTIVIDADES!$B$9:$T$494,18,0),"")</f>
        <v>se adjuntan fichas diligenciadas</v>
      </c>
      <c r="AL269" s="80" t="str">
        <f>+IFERROR(VLOOKUP($M269,ACTIVIDADES!$B$9:$T$494,19,0),"")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269" s="55">
        <f>+IFERROR(VLOOKUP($M269,ACTIVIDADES!$B$9:$X$495,20,0),0)</f>
        <v>46214</v>
      </c>
      <c r="AN269" s="55" t="str">
        <f>+IFERROR(VLOOKUP($M269,ACTIVIDADES!$B$9:$X$495,21,0),0)</f>
        <v>Se remite fichas de los indicadores de gestión SIGE vigentes</v>
      </c>
      <c r="AO269" s="55">
        <f>+IFERROR(VLOOKUP($M269,ACTIVIDADES!$B$9:$X$495,22,0),0)</f>
        <v>1</v>
      </c>
      <c r="AP269" s="150" t="str">
        <f>+IFERROR(VLOOKUP($M269,ACTIVIDADES!$B$9:$X$495,23,0),0)</f>
        <v>CUMPLIDO</v>
      </c>
      <c r="AQ269" s="88">
        <v>46230</v>
      </c>
      <c r="AR269" s="55">
        <v>0.6</v>
      </c>
      <c r="AS269" s="57" t="s">
        <v>3965</v>
      </c>
      <c r="AT269" s="29" t="s">
        <v>4</v>
      </c>
      <c r="AU269" s="57" t="s">
        <v>3639</v>
      </c>
      <c r="AV269" s="193" t="s">
        <v>3639</v>
      </c>
      <c r="AW269" s="193" t="s">
        <v>3639</v>
      </c>
      <c r="AX269" s="57" t="s">
        <v>3739</v>
      </c>
      <c r="AY269" s="176" t="str">
        <f t="shared" si="18"/>
        <v>EN EJECUCIÓN</v>
      </c>
      <c r="AZ269" s="55" t="str">
        <f>+IFERROR(VLOOKUP($M269,ACTIVIDADES!$B$9:$T$494,25,0),"")</f>
        <v/>
      </c>
      <c r="BA269" s="55" t="str">
        <f>+IFERROR(VLOOKUP($M269,ACTIVIDADES!$B$9:$T$494,26,0),"")</f>
        <v/>
      </c>
      <c r="BB269" s="55" t="str">
        <f>+IFERROR(VLOOKUP($M269,ACTIVIDADES!$B$9:$T$494,27,0),"")</f>
        <v/>
      </c>
      <c r="BC269" s="55" t="str">
        <f>+IFERROR(VLOOKUP($M269,ACTIVIDADES!$B$9:$T$494,28,0),"")</f>
        <v/>
      </c>
      <c r="BD269" s="55" t="str">
        <f>+IFERROR(VLOOKUP($M269,ACTIVIDADES!$B$9:$T$494,29,0),"")</f>
        <v/>
      </c>
      <c r="BE269" s="55" t="str">
        <f>+IFERROR(VLOOKUP($M269,ACTIVIDADES!$B$9:$T$494,30,0),"")</f>
        <v/>
      </c>
      <c r="BF269" s="58"/>
      <c r="BG269" s="58"/>
      <c r="BH269" s="59"/>
      <c r="BI269" s="59" t="s">
        <v>580</v>
      </c>
      <c r="BJ269" s="60" t="s">
        <v>3635</v>
      </c>
      <c r="BK269" s="61" t="s">
        <v>593</v>
      </c>
      <c r="BL269" s="62"/>
      <c r="BM269" s="55" t="str">
        <f>+IFERROR(VLOOKUP($M269,ACTIVIDADES!$B$9:$T$494,31,0),"")</f>
        <v/>
      </c>
      <c r="BN269" s="55" t="str">
        <f>+IFERROR(VLOOKUP($M269,ACTIVIDADES!$B$9:$T$494,32,0),"")</f>
        <v/>
      </c>
      <c r="BO269" s="55" t="str">
        <f>+IFERROR(VLOOKUP($M269,ACTIVIDADES!$B$9:$T$494,33,0),"")</f>
        <v/>
      </c>
      <c r="BP269" s="55" t="str">
        <f>+IFERROR(VLOOKUP($M269,ACTIVIDADES!$B$9:$T$494,34,0),"")</f>
        <v/>
      </c>
      <c r="BQ269" s="55" t="str">
        <f>+IFERROR(VLOOKUP($M269,ACTIVIDADES!$B$9:$T$494,35,0),"")</f>
        <v/>
      </c>
      <c r="BR269" s="55" t="str">
        <f>+IFERROR(VLOOKUP($M269,ACTIVIDADES!$B$9:$T$494,36,0),"")</f>
        <v/>
      </c>
      <c r="BS269" s="55" t="str">
        <f>+IFERROR(VLOOKUP($M269,ACTIVIDADES!$B$9:$T$494,37,0),"")</f>
        <v/>
      </c>
      <c r="BT269" s="58"/>
      <c r="BU269" s="58"/>
      <c r="BV269" s="59"/>
      <c r="BW269" s="59" t="s">
        <v>580</v>
      </c>
      <c r="BX269" s="60" t="s">
        <v>3635</v>
      </c>
      <c r="BY269" s="61" t="s">
        <v>593</v>
      </c>
      <c r="BZ269" s="62"/>
      <c r="CA269" s="7"/>
      <c r="CB269" s="7"/>
      <c r="CC269" s="7"/>
      <c r="CD269" s="7"/>
      <c r="CE269" s="7"/>
      <c r="CF269" s="7"/>
      <c r="CG269" s="7"/>
      <c r="CH269" s="7"/>
      <c r="CI269" s="7"/>
      <c r="CJ269" s="7"/>
      <c r="CK269" s="7"/>
      <c r="CL269" s="7"/>
      <c r="CM269" s="7"/>
      <c r="CN269" s="7"/>
      <c r="CO269" s="7"/>
      <c r="CP269" s="7"/>
      <c r="CQ269" s="7"/>
    </row>
    <row r="270" spans="1:95" customFormat="1" ht="93" customHeight="1" x14ac:dyDescent="0.35">
      <c r="A270" s="40">
        <f t="shared" si="16"/>
        <v>262</v>
      </c>
      <c r="B270" s="40" t="s">
        <v>550</v>
      </c>
      <c r="C270" s="40">
        <v>2023</v>
      </c>
      <c r="D270" s="40" t="s">
        <v>3734</v>
      </c>
      <c r="E270" s="323"/>
      <c r="F270" s="40" t="s">
        <v>1031</v>
      </c>
      <c r="G270" s="40" t="s">
        <v>10</v>
      </c>
      <c r="H270" s="41" t="s">
        <v>4785</v>
      </c>
      <c r="I270" s="42"/>
      <c r="J270" s="43" t="s">
        <v>5108</v>
      </c>
      <c r="K270" s="43" t="s">
        <v>5366</v>
      </c>
      <c r="L270" s="44" t="s">
        <v>1153</v>
      </c>
      <c r="M270" s="45" t="s">
        <v>1937</v>
      </c>
      <c r="N270" s="46" t="s">
        <v>1938</v>
      </c>
      <c r="O270" s="45" t="s">
        <v>1939</v>
      </c>
      <c r="P270" s="45">
        <v>1</v>
      </c>
      <c r="Q270" s="47">
        <v>46082</v>
      </c>
      <c r="R270" s="47">
        <v>46295</v>
      </c>
      <c r="S270" s="48">
        <f t="shared" si="17"/>
        <v>31.35</v>
      </c>
      <c r="T270" s="45" t="s">
        <v>624</v>
      </c>
      <c r="U270" s="45"/>
      <c r="V270" s="49">
        <f>+IFERROR(VLOOKUP($M270,ACTIVIDADES!$B$9:$Q$494,10,0),"")</f>
        <v>0</v>
      </c>
      <c r="W270" s="50">
        <f>+IFERROR(VLOOKUP($M270,ACTIVIDADES!$B$9:$Q$494,11,0)," ")</f>
        <v>0</v>
      </c>
      <c r="X270" s="61">
        <f>+IFERROR(VLOOKUP($M270,ACTIVIDADES!$B$9:$Q$494,12,0),"")</f>
        <v>0</v>
      </c>
      <c r="Y270" s="52">
        <f>+IFERROR(VLOOKUP($M270,ACTIVIDADES!$B$9:$Q$494,13,0),"")</f>
        <v>46153</v>
      </c>
      <c r="Z270" s="53" t="str">
        <f>+IFERROR(VLOOKUP($M270,ACTIVIDADES!$B$9:$Q$494,14,0),"")</f>
        <v>No se evidencia seguimiento</v>
      </c>
      <c r="AA270" s="49">
        <f>+IFERROR(VLOOKUP($M270,ACTIVIDADES!$B$9:$Q$494,15,0),"")</f>
        <v>0</v>
      </c>
      <c r="AB270" s="54" t="str">
        <f>+IFERROR(VLOOKUP($M270,ACTIVIDADES!$B$9:$Q$494,16,0),"")</f>
        <v>EJECUCIÓN</v>
      </c>
      <c r="AC270" s="144">
        <v>46157</v>
      </c>
      <c r="AD270" s="29">
        <v>0</v>
      </c>
      <c r="AE270" s="29" t="s">
        <v>3741</v>
      </c>
      <c r="AF270" s="28" t="s">
        <v>580</v>
      </c>
      <c r="AG270" s="29" t="s">
        <v>3737</v>
      </c>
      <c r="AH270" s="29" t="s">
        <v>3737</v>
      </c>
      <c r="AI270" s="29" t="s">
        <v>3737</v>
      </c>
      <c r="AJ270" s="55">
        <f>+IFERROR(VLOOKUP($M270,ACTIVIDADES!$B$9:$T$494,17,0),"")</f>
        <v>0.8</v>
      </c>
      <c r="AK270" s="80" t="str">
        <f>+IFERROR(VLOOKUP($M270,ACTIVIDADES!$B$9:$T$494,18,0),"")</f>
        <v>se encuentra en revisión y aprobación</v>
      </c>
      <c r="AL270" s="80" t="str">
        <f>+IFERROR(VLOOKUP($M270,ACTIVIDADES!$B$9:$T$494,19,0),"")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270" s="55">
        <f>+IFERROR(VLOOKUP($M270,ACTIVIDADES!$B$9:$X$495,20,0),0)</f>
        <v>46214</v>
      </c>
      <c r="AN270" s="55" t="str">
        <f>+IFERROR(VLOOKUP($M270,ACTIVIDADES!$B$9:$X$495,21,0),0)</f>
        <v>Se adjuntan documentos en proceso de revisión del proceso de Análisis y Mejora Continua</v>
      </c>
      <c r="AO270" s="55">
        <f>+IFERROR(VLOOKUP($M270,ACTIVIDADES!$B$9:$X$495,22,0),0)</f>
        <v>0.2</v>
      </c>
      <c r="AP270" s="145" t="str">
        <f>+IFERROR(VLOOKUP($M270,ACTIVIDADES!$B$9:$X$495,23,0),0)</f>
        <v>EN EJECUCIÓN</v>
      </c>
      <c r="AQ270" s="88">
        <v>46230</v>
      </c>
      <c r="AR270" s="55">
        <v>0.2</v>
      </c>
      <c r="AS270" s="55" t="s">
        <v>3966</v>
      </c>
      <c r="AT270" s="29" t="s">
        <v>4</v>
      </c>
      <c r="AU270" s="57" t="s">
        <v>3639</v>
      </c>
      <c r="AV270" s="193" t="s">
        <v>3639</v>
      </c>
      <c r="AW270" s="193" t="s">
        <v>3639</v>
      </c>
      <c r="AX270" s="57" t="s">
        <v>3739</v>
      </c>
      <c r="AY270" s="176" t="str">
        <f t="shared" si="18"/>
        <v>EN EJECUCIÓN</v>
      </c>
      <c r="AZ270" s="55" t="str">
        <f>+IFERROR(VLOOKUP($M270,ACTIVIDADES!$B$9:$T$494,25,0),"")</f>
        <v/>
      </c>
      <c r="BA270" s="55" t="str">
        <f>+IFERROR(VLOOKUP($M270,ACTIVIDADES!$B$9:$T$494,26,0),"")</f>
        <v/>
      </c>
      <c r="BB270" s="55" t="str">
        <f>+IFERROR(VLOOKUP($M270,ACTIVIDADES!$B$9:$T$494,27,0),"")</f>
        <v/>
      </c>
      <c r="BC270" s="55" t="str">
        <f>+IFERROR(VLOOKUP($M270,ACTIVIDADES!$B$9:$T$494,28,0),"")</f>
        <v/>
      </c>
      <c r="BD270" s="55" t="str">
        <f>+IFERROR(VLOOKUP($M270,ACTIVIDADES!$B$9:$T$494,29,0),"")</f>
        <v/>
      </c>
      <c r="BE270" s="55" t="str">
        <f>+IFERROR(VLOOKUP($M270,ACTIVIDADES!$B$9:$T$494,30,0),"")</f>
        <v/>
      </c>
      <c r="BF270" s="58"/>
      <c r="BG270" s="58"/>
      <c r="BH270" s="59"/>
      <c r="BI270" s="59" t="s">
        <v>580</v>
      </c>
      <c r="BJ270" s="60" t="s">
        <v>3635</v>
      </c>
      <c r="BK270" s="61" t="s">
        <v>593</v>
      </c>
      <c r="BL270" s="62"/>
      <c r="BM270" s="55" t="str">
        <f>+IFERROR(VLOOKUP($M270,ACTIVIDADES!$B$9:$T$494,31,0),"")</f>
        <v/>
      </c>
      <c r="BN270" s="55" t="str">
        <f>+IFERROR(VLOOKUP($M270,ACTIVIDADES!$B$9:$T$494,32,0),"")</f>
        <v/>
      </c>
      <c r="BO270" s="55" t="str">
        <f>+IFERROR(VLOOKUP($M270,ACTIVIDADES!$B$9:$T$494,33,0),"")</f>
        <v/>
      </c>
      <c r="BP270" s="55" t="str">
        <f>+IFERROR(VLOOKUP($M270,ACTIVIDADES!$B$9:$T$494,34,0),"")</f>
        <v/>
      </c>
      <c r="BQ270" s="55" t="str">
        <f>+IFERROR(VLOOKUP($M270,ACTIVIDADES!$B$9:$T$494,35,0),"")</f>
        <v/>
      </c>
      <c r="BR270" s="55" t="str">
        <f>+IFERROR(VLOOKUP($M270,ACTIVIDADES!$B$9:$T$494,36,0),"")</f>
        <v/>
      </c>
      <c r="BS270" s="55" t="str">
        <f>+IFERROR(VLOOKUP($M270,ACTIVIDADES!$B$9:$T$494,37,0),"")</f>
        <v/>
      </c>
      <c r="BT270" s="58"/>
      <c r="BU270" s="58"/>
      <c r="BV270" s="59"/>
      <c r="BW270" s="59" t="s">
        <v>580</v>
      </c>
      <c r="BX270" s="60" t="s">
        <v>3635</v>
      </c>
      <c r="BY270" s="61" t="s">
        <v>593</v>
      </c>
      <c r="BZ270" s="62"/>
      <c r="CA270" s="7"/>
      <c r="CB270" s="7"/>
      <c r="CC270" s="7"/>
      <c r="CD270" s="7"/>
      <c r="CE270" s="7"/>
      <c r="CF270" s="7"/>
      <c r="CG270" s="7"/>
      <c r="CH270" s="7"/>
      <c r="CI270" s="7"/>
      <c r="CJ270" s="7"/>
      <c r="CK270" s="7"/>
      <c r="CL270" s="7"/>
      <c r="CM270" s="7"/>
      <c r="CN270" s="7"/>
      <c r="CO270" s="7"/>
      <c r="CP270" s="7"/>
      <c r="CQ270" s="7"/>
    </row>
    <row r="271" spans="1:95" customFormat="1" ht="93" customHeight="1" x14ac:dyDescent="0.35">
      <c r="A271" s="40">
        <f t="shared" si="16"/>
        <v>263</v>
      </c>
      <c r="B271" s="40" t="s">
        <v>550</v>
      </c>
      <c r="C271" s="40">
        <v>2023</v>
      </c>
      <c r="D271" s="40" t="s">
        <v>3734</v>
      </c>
      <c r="E271" s="323"/>
      <c r="F271" s="40" t="s">
        <v>1031</v>
      </c>
      <c r="G271" s="40" t="s">
        <v>10</v>
      </c>
      <c r="H271" s="41" t="s">
        <v>4785</v>
      </c>
      <c r="I271" s="42"/>
      <c r="J271" s="43" t="s">
        <v>5108</v>
      </c>
      <c r="K271" s="43" t="s">
        <v>5366</v>
      </c>
      <c r="L271" s="44" t="s">
        <v>1153</v>
      </c>
      <c r="M271" s="45" t="s">
        <v>1940</v>
      </c>
      <c r="N271" s="46" t="s">
        <v>5515</v>
      </c>
      <c r="O271" s="45" t="s">
        <v>1942</v>
      </c>
      <c r="P271" s="45">
        <v>1</v>
      </c>
      <c r="Q271" s="47">
        <v>46082</v>
      </c>
      <c r="R271" s="47">
        <v>46295</v>
      </c>
      <c r="S271" s="48">
        <f t="shared" si="17"/>
        <v>31.35</v>
      </c>
      <c r="T271" s="45" t="s">
        <v>624</v>
      </c>
      <c r="U271" s="45"/>
      <c r="V271" s="49">
        <f>+IFERROR(VLOOKUP($M271,ACTIVIDADES!$B$9:$Q$494,10,0),"")</f>
        <v>0</v>
      </c>
      <c r="W271" s="50">
        <f>+IFERROR(VLOOKUP($M271,ACTIVIDADES!$B$9:$Q$494,11,0)," ")</f>
        <v>0</v>
      </c>
      <c r="X271" s="61">
        <f>+IFERROR(VLOOKUP($M271,ACTIVIDADES!$B$9:$Q$494,12,0),"")</f>
        <v>0</v>
      </c>
      <c r="Y271" s="52">
        <f>+IFERROR(VLOOKUP($M271,ACTIVIDADES!$B$9:$Q$494,13,0),"")</f>
        <v>46153</v>
      </c>
      <c r="Z271" s="53" t="str">
        <f>+IFERROR(VLOOKUP($M271,ACTIVIDADES!$B$9:$Q$494,14,0),"")</f>
        <v>No se evidencia seguimiento</v>
      </c>
      <c r="AA271" s="49">
        <f>+IFERROR(VLOOKUP($M271,ACTIVIDADES!$B$9:$Q$494,15,0),"")</f>
        <v>0</v>
      </c>
      <c r="AB271" s="54" t="str">
        <f>+IFERROR(VLOOKUP($M271,ACTIVIDADES!$B$9:$Q$494,16,0),"")</f>
        <v>EJECUCIÓN</v>
      </c>
      <c r="AC271" s="144">
        <v>46157</v>
      </c>
      <c r="AD271" s="29">
        <v>0</v>
      </c>
      <c r="AE271" s="29" t="s">
        <v>3741</v>
      </c>
      <c r="AF271" s="28" t="s">
        <v>580</v>
      </c>
      <c r="AG271" s="29" t="s">
        <v>3737</v>
      </c>
      <c r="AH271" s="29" t="s">
        <v>3737</v>
      </c>
      <c r="AI271" s="29" t="s">
        <v>3737</v>
      </c>
      <c r="AJ271" s="55">
        <f>+IFERROR(VLOOKUP($M271,ACTIVIDADES!$B$9:$T$494,17,0),"")</f>
        <v>1</v>
      </c>
      <c r="AK271" s="80" t="str">
        <f>+IFERROR(VLOOKUP($M271,ACTIVIDADES!$B$9:$T$494,18,0),"")</f>
        <v>se adjunta formatos</v>
      </c>
      <c r="AL271" s="80" t="str">
        <f>+IFERROR(VLOOKUP($M271,ACTIVIDADES!$B$9:$T$494,19,0),"")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271" s="55">
        <f>+IFERROR(VLOOKUP($M271,ACTIVIDADES!$B$9:$X$495,20,0),0)</f>
        <v>46214</v>
      </c>
      <c r="AN271" s="55" t="str">
        <f>+IFERROR(VLOOKUP($M271,ACTIVIDADES!$B$9:$X$495,21,0),0)</f>
        <v>Se adjuntan documentos del proceso sin la respectiva firma</v>
      </c>
      <c r="AO271" s="55">
        <f>+IFERROR(VLOOKUP($M271,ACTIVIDADES!$B$9:$X$495,22,0),0)</f>
        <v>0.2</v>
      </c>
      <c r="AP271" s="145" t="str">
        <f>+IFERROR(VLOOKUP($M271,ACTIVIDADES!$B$9:$X$495,23,0),0)</f>
        <v>EN EJECUCIÓN</v>
      </c>
      <c r="AQ271" s="88">
        <v>46230</v>
      </c>
      <c r="AR271" s="55">
        <v>0.2</v>
      </c>
      <c r="AS271" s="55" t="s">
        <v>3967</v>
      </c>
      <c r="AT271" s="29" t="s">
        <v>4</v>
      </c>
      <c r="AU271" s="57" t="s">
        <v>3639</v>
      </c>
      <c r="AV271" s="193" t="s">
        <v>3639</v>
      </c>
      <c r="AW271" s="193" t="s">
        <v>3639</v>
      </c>
      <c r="AX271" s="57" t="s">
        <v>3739</v>
      </c>
      <c r="AY271" s="176" t="str">
        <f t="shared" si="18"/>
        <v>EN EJECUCIÓN</v>
      </c>
      <c r="AZ271" s="55" t="str">
        <f>+IFERROR(VLOOKUP($M271,ACTIVIDADES!$B$9:$T$494,25,0),"")</f>
        <v/>
      </c>
      <c r="BA271" s="55" t="str">
        <f>+IFERROR(VLOOKUP($M271,ACTIVIDADES!$B$9:$T$494,26,0),"")</f>
        <v/>
      </c>
      <c r="BB271" s="55" t="str">
        <f>+IFERROR(VLOOKUP($M271,ACTIVIDADES!$B$9:$T$494,27,0),"")</f>
        <v/>
      </c>
      <c r="BC271" s="55" t="str">
        <f>+IFERROR(VLOOKUP($M271,ACTIVIDADES!$B$9:$T$494,28,0),"")</f>
        <v/>
      </c>
      <c r="BD271" s="55" t="str">
        <f>+IFERROR(VLOOKUP($M271,ACTIVIDADES!$B$9:$T$494,29,0),"")</f>
        <v/>
      </c>
      <c r="BE271" s="55" t="str">
        <f>+IFERROR(VLOOKUP($M271,ACTIVIDADES!$B$9:$T$494,30,0),"")</f>
        <v/>
      </c>
      <c r="BF271" s="58"/>
      <c r="BG271" s="58"/>
      <c r="BH271" s="59"/>
      <c r="BI271" s="59" t="s">
        <v>580</v>
      </c>
      <c r="BJ271" s="60" t="s">
        <v>3635</v>
      </c>
      <c r="BK271" s="61" t="s">
        <v>593</v>
      </c>
      <c r="BL271" s="62"/>
      <c r="BM271" s="55" t="str">
        <f>+IFERROR(VLOOKUP($M271,ACTIVIDADES!$B$9:$T$494,31,0),"")</f>
        <v/>
      </c>
      <c r="BN271" s="55" t="str">
        <f>+IFERROR(VLOOKUP($M271,ACTIVIDADES!$B$9:$T$494,32,0),"")</f>
        <v/>
      </c>
      <c r="BO271" s="55" t="str">
        <f>+IFERROR(VLOOKUP($M271,ACTIVIDADES!$B$9:$T$494,33,0),"")</f>
        <v/>
      </c>
      <c r="BP271" s="55" t="str">
        <f>+IFERROR(VLOOKUP($M271,ACTIVIDADES!$B$9:$T$494,34,0),"")</f>
        <v/>
      </c>
      <c r="BQ271" s="55" t="str">
        <f>+IFERROR(VLOOKUP($M271,ACTIVIDADES!$B$9:$T$494,35,0),"")</f>
        <v/>
      </c>
      <c r="BR271" s="55" t="str">
        <f>+IFERROR(VLOOKUP($M271,ACTIVIDADES!$B$9:$T$494,36,0),"")</f>
        <v/>
      </c>
      <c r="BS271" s="55" t="str">
        <f>+IFERROR(VLOOKUP($M271,ACTIVIDADES!$B$9:$T$494,37,0),"")</f>
        <v/>
      </c>
      <c r="BT271" s="58"/>
      <c r="BU271" s="58"/>
      <c r="BV271" s="59"/>
      <c r="BW271" s="59" t="s">
        <v>580</v>
      </c>
      <c r="BX271" s="60" t="s">
        <v>3635</v>
      </c>
      <c r="BY271" s="61" t="s">
        <v>593</v>
      </c>
      <c r="BZ271" s="62"/>
      <c r="CA271" s="7"/>
      <c r="CB271" s="7"/>
      <c r="CC271" s="7"/>
      <c r="CD271" s="7"/>
      <c r="CE271" s="7"/>
      <c r="CF271" s="7"/>
      <c r="CG271" s="7"/>
      <c r="CH271" s="7"/>
      <c r="CI271" s="7"/>
      <c r="CJ271" s="7"/>
      <c r="CK271" s="7"/>
      <c r="CL271" s="7"/>
      <c r="CM271" s="7"/>
      <c r="CN271" s="7"/>
      <c r="CO271" s="7"/>
      <c r="CP271" s="7"/>
      <c r="CQ271" s="7"/>
    </row>
    <row r="272" spans="1:95" customFormat="1" ht="93" customHeight="1" x14ac:dyDescent="0.35">
      <c r="A272" s="40">
        <f t="shared" si="16"/>
        <v>264</v>
      </c>
      <c r="B272" s="40" t="s">
        <v>550</v>
      </c>
      <c r="C272" s="40">
        <v>2023</v>
      </c>
      <c r="D272" s="40" t="s">
        <v>3734</v>
      </c>
      <c r="E272" s="323"/>
      <c r="F272" s="40" t="s">
        <v>1027</v>
      </c>
      <c r="G272" s="40" t="s">
        <v>10</v>
      </c>
      <c r="H272" s="42" t="s">
        <v>551</v>
      </c>
      <c r="I272" s="42"/>
      <c r="J272" s="40" t="s">
        <v>5109</v>
      </c>
      <c r="K272" s="40" t="s">
        <v>5367</v>
      </c>
      <c r="L272" s="44" t="s">
        <v>1153</v>
      </c>
      <c r="M272" s="45" t="s">
        <v>1950</v>
      </c>
      <c r="N272" s="45" t="s">
        <v>5516</v>
      </c>
      <c r="O272" s="45" t="s">
        <v>1952</v>
      </c>
      <c r="P272" s="45">
        <v>1</v>
      </c>
      <c r="Q272" s="47">
        <v>46082</v>
      </c>
      <c r="R272" s="47">
        <v>46142</v>
      </c>
      <c r="S272" s="48">
        <f t="shared" si="17"/>
        <v>8.85</v>
      </c>
      <c r="T272" s="45" t="s">
        <v>624</v>
      </c>
      <c r="U272" s="45"/>
      <c r="V272" s="49">
        <f>+IFERROR(VLOOKUP($M272,ACTIVIDADES!$B$9:$Q$494,10,0),"")</f>
        <v>0</v>
      </c>
      <c r="W272" s="61">
        <f>+IFERROR(VLOOKUP($M272,ACTIVIDADES!$B$9:$Q$494,11,0)," ")</f>
        <v>0</v>
      </c>
      <c r="X272" s="61">
        <f>+IFERROR(VLOOKUP($M272,ACTIVIDADES!$B$9:$Q$494,12,0),"")</f>
        <v>0</v>
      </c>
      <c r="Y272" s="52">
        <f>+IFERROR(VLOOKUP($M272,ACTIVIDADES!$B$9:$Q$494,13,0),"")</f>
        <v>46153</v>
      </c>
      <c r="Z272" s="49" t="str">
        <f>+IFERROR(VLOOKUP($M272,ACTIVIDADES!$B$9:$Q$494,14,0),"")</f>
        <v>No se evidencia seguimiento</v>
      </c>
      <c r="AA272" s="49">
        <f>+IFERROR(VLOOKUP($M272,ACTIVIDADES!$B$9:$Q$494,15,0),"")</f>
        <v>0</v>
      </c>
      <c r="AB272" s="54" t="str">
        <f>+IFERROR(VLOOKUP($M272,ACTIVIDADES!$B$9:$Q$494,16,0),"")</f>
        <v>EJECUCIÓN</v>
      </c>
      <c r="AC272" s="144">
        <v>46157</v>
      </c>
      <c r="AD272" s="29">
        <v>0</v>
      </c>
      <c r="AE272" s="29" t="s">
        <v>3741</v>
      </c>
      <c r="AF272" s="28" t="s">
        <v>580</v>
      </c>
      <c r="AG272" s="29" t="s">
        <v>3737</v>
      </c>
      <c r="AH272" s="29" t="s">
        <v>3737</v>
      </c>
      <c r="AI272" s="29" t="s">
        <v>3737</v>
      </c>
      <c r="AJ272" s="55">
        <f>+IFERROR(VLOOKUP($M272,ACTIVIDADES!$B$9:$T$494,17,0),"")</f>
        <v>1</v>
      </c>
      <c r="AK272" s="80" t="str">
        <f>+IFERROR(VLOOKUP($M272,ACTIVIDADES!$B$9:$T$494,18,0),"")</f>
        <v>se adjuntan evidencias</v>
      </c>
      <c r="AL272" s="80" t="str">
        <f>+IFERROR(VLOOKUP($M272,ACTIVIDADES!$B$9:$T$494,19,0),"")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272" s="55">
        <f>+IFERROR(VLOOKUP($M272,ACTIVIDADES!$B$9:$X$495,20,0),0)</f>
        <v>46214</v>
      </c>
      <c r="AN272" s="55" t="str">
        <f>+IFERROR(VLOOKUP($M272,ACTIVIDADES!$B$9:$X$495,21,0),0)</f>
        <v>Se adjuntan evidencias de asignacion de espacio para el resguardo de información</v>
      </c>
      <c r="AO272" s="55">
        <f>+IFERROR(VLOOKUP($M272,ACTIVIDADES!$B$9:$X$495,22,0),0)</f>
        <v>1</v>
      </c>
      <c r="AP272" s="150" t="str">
        <f>+IFERROR(VLOOKUP($M272,ACTIVIDADES!$B$9:$X$495,23,0),0)</f>
        <v>CUMPLIDO</v>
      </c>
      <c r="AQ272" s="88">
        <v>46230</v>
      </c>
      <c r="AR272" s="55">
        <v>1</v>
      </c>
      <c r="AS272" s="30" t="s">
        <v>3951</v>
      </c>
      <c r="AT272" s="29" t="s">
        <v>579</v>
      </c>
      <c r="AU272" s="57" t="s">
        <v>3639</v>
      </c>
      <c r="AV272" s="193" t="s">
        <v>3639</v>
      </c>
      <c r="AW272" s="193" t="s">
        <v>3639</v>
      </c>
      <c r="AX272" s="193" t="s">
        <v>3739</v>
      </c>
      <c r="AY272" s="176" t="str">
        <f t="shared" si="18"/>
        <v>CUMPLIDAS</v>
      </c>
      <c r="AZ272" s="55" t="str">
        <f>+IFERROR(VLOOKUP($M272,ACTIVIDADES!$B$9:$T$494,25,0),"")</f>
        <v/>
      </c>
      <c r="BA272" s="55" t="str">
        <f>+IFERROR(VLOOKUP($M272,ACTIVIDADES!$B$9:$T$494,26,0),"")</f>
        <v/>
      </c>
      <c r="BB272" s="55" t="str">
        <f>+IFERROR(VLOOKUP($M272,ACTIVIDADES!$B$9:$T$494,27,0),"")</f>
        <v/>
      </c>
      <c r="BC272" s="55" t="str">
        <f>+IFERROR(VLOOKUP($M272,ACTIVIDADES!$B$9:$T$494,28,0),"")</f>
        <v/>
      </c>
      <c r="BD272" s="55" t="str">
        <f>+IFERROR(VLOOKUP($M272,ACTIVIDADES!$B$9:$T$494,29,0),"")</f>
        <v/>
      </c>
      <c r="BE272" s="55" t="str">
        <f>+IFERROR(VLOOKUP($M272,ACTIVIDADES!$B$9:$T$494,30,0),"")</f>
        <v/>
      </c>
      <c r="BF272" s="58"/>
      <c r="BG272" s="58"/>
      <c r="BH272" s="59"/>
      <c r="BI272" s="59" t="s">
        <v>580</v>
      </c>
      <c r="BJ272" s="60" t="s">
        <v>3635</v>
      </c>
      <c r="BK272" s="61" t="s">
        <v>593</v>
      </c>
      <c r="BL272" s="62"/>
      <c r="BM272" s="55" t="str">
        <f>+IFERROR(VLOOKUP($M272,ACTIVIDADES!$B$9:$T$494,31,0),"")</f>
        <v/>
      </c>
      <c r="BN272" s="55" t="str">
        <f>+IFERROR(VLOOKUP($M272,ACTIVIDADES!$B$9:$T$494,32,0),"")</f>
        <v/>
      </c>
      <c r="BO272" s="55" t="str">
        <f>+IFERROR(VLOOKUP($M272,ACTIVIDADES!$B$9:$T$494,33,0),"")</f>
        <v/>
      </c>
      <c r="BP272" s="55" t="str">
        <f>+IFERROR(VLOOKUP($M272,ACTIVIDADES!$B$9:$T$494,34,0),"")</f>
        <v/>
      </c>
      <c r="BQ272" s="55" t="str">
        <f>+IFERROR(VLOOKUP($M272,ACTIVIDADES!$B$9:$T$494,35,0),"")</f>
        <v/>
      </c>
      <c r="BR272" s="55" t="str">
        <f>+IFERROR(VLOOKUP($M272,ACTIVIDADES!$B$9:$T$494,36,0),"")</f>
        <v/>
      </c>
      <c r="BS272" s="55" t="str">
        <f>+IFERROR(VLOOKUP($M272,ACTIVIDADES!$B$9:$T$494,37,0),"")</f>
        <v/>
      </c>
      <c r="BT272" s="58"/>
      <c r="BU272" s="58"/>
      <c r="BV272" s="59"/>
      <c r="BW272" s="59" t="s">
        <v>580</v>
      </c>
      <c r="BX272" s="60" t="s">
        <v>3635</v>
      </c>
      <c r="BY272" s="61" t="s">
        <v>593</v>
      </c>
      <c r="BZ272" s="62"/>
      <c r="CA272" s="9"/>
      <c r="CB272" s="9"/>
      <c r="CC272" s="9"/>
      <c r="CD272" s="9"/>
      <c r="CE272" s="9"/>
      <c r="CF272" s="9"/>
      <c r="CG272" s="9"/>
      <c r="CH272" s="9"/>
      <c r="CI272" s="9"/>
      <c r="CJ272" s="9"/>
      <c r="CK272" s="9"/>
      <c r="CL272" s="9"/>
      <c r="CM272" s="9"/>
      <c r="CN272" s="9"/>
      <c r="CO272" s="9"/>
      <c r="CP272" s="9"/>
      <c r="CQ272" s="9"/>
    </row>
    <row r="273" spans="1:95" s="8" customFormat="1" ht="93" customHeight="1" x14ac:dyDescent="0.35">
      <c r="A273" s="40">
        <f t="shared" si="16"/>
        <v>265</v>
      </c>
      <c r="B273" s="40" t="s">
        <v>550</v>
      </c>
      <c r="C273" s="40">
        <v>2023</v>
      </c>
      <c r="D273" s="40" t="s">
        <v>3750</v>
      </c>
      <c r="E273" s="323"/>
      <c r="F273" s="40" t="s">
        <v>1027</v>
      </c>
      <c r="G273" s="40" t="s">
        <v>10</v>
      </c>
      <c r="H273" s="41" t="s">
        <v>551</v>
      </c>
      <c r="I273" s="42" t="s">
        <v>3640</v>
      </c>
      <c r="J273" s="43" t="s">
        <v>5109</v>
      </c>
      <c r="K273" s="43" t="s">
        <v>5367</v>
      </c>
      <c r="L273" s="44" t="s">
        <v>1153</v>
      </c>
      <c r="M273" s="63" t="s">
        <v>2132</v>
      </c>
      <c r="N273" s="64" t="s">
        <v>2133</v>
      </c>
      <c r="O273" s="63" t="s">
        <v>5697</v>
      </c>
      <c r="P273" s="63">
        <v>1</v>
      </c>
      <c r="Q273" s="65">
        <v>45292</v>
      </c>
      <c r="R273" s="65">
        <v>45596</v>
      </c>
      <c r="S273" s="66">
        <f t="shared" si="17"/>
        <v>45</v>
      </c>
      <c r="T273" s="63" t="s">
        <v>611</v>
      </c>
      <c r="U273" s="63"/>
      <c r="V273" s="49">
        <f>+IFERROR(VLOOKUP($M273,ACTIVIDADES!$B$9:$Q$494,10,0),"")</f>
        <v>1</v>
      </c>
      <c r="W273" s="50" t="str">
        <f>+IFERROR(VLOOKUP($M273,ACTIVIDADES!$B$9:$Q$494,11,0)," ")</f>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v>
      </c>
      <c r="X273" s="51" t="str">
        <f>+IFERROR(VLOOKUP($M273,ACTIVIDADES!$B$9:$Q$494,12,0),"")</f>
        <v>https://dnbcgovco-my.sharepoint.com/:f:/g/personal/planeacion_dnbc_gov_co/IgA-NiisLHR2QKlPBHO-9QCRAW06VKM6HHdsIOTeUhIMlyA?e=kWtbwl</v>
      </c>
      <c r="Y273" s="52">
        <f>+IFERROR(VLOOKUP($M273,ACTIVIDADES!$B$9:$Q$494,13,0),"")</f>
        <v>46153</v>
      </c>
      <c r="Z273" s="53" t="str">
        <f>+IFERROR(VLOOKUP($M273,ACTIVIDADES!$B$9:$Q$494,14,0),"")</f>
        <v>Se presenta un auto inhibitorio N 003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v>
      </c>
      <c r="AA273" s="49">
        <f>+IFERROR(VLOOKUP($M273,ACTIVIDADES!$B$9:$Q$494,15,0),"")</f>
        <v>1</v>
      </c>
      <c r="AB273" s="54" t="str">
        <f>+IFERROR(VLOOKUP($M273,ACTIVIDADES!$B$9:$Q$494,16,0),"")</f>
        <v>CUMPLIDO</v>
      </c>
      <c r="AC273" s="144">
        <v>46157</v>
      </c>
      <c r="AD273" s="28">
        <v>0.8</v>
      </c>
      <c r="AE273" s="76" t="s">
        <v>3968</v>
      </c>
      <c r="AF273" s="29" t="s">
        <v>4</v>
      </c>
      <c r="AG273" s="29" t="s">
        <v>3737</v>
      </c>
      <c r="AH273" s="29" t="s">
        <v>593</v>
      </c>
      <c r="AI273" s="29" t="s">
        <v>3752</v>
      </c>
      <c r="AJ273" s="55">
        <f>+IFERROR(VLOOKUP($M273,ACTIVIDADES!$B$9:$T$494,17,0),"")</f>
        <v>0</v>
      </c>
      <c r="AK273" s="80" t="str">
        <f>+IFERROR(VLOOKUP($M273,ACTIVIDADES!$B$9:$T$494,18,0),"")</f>
        <v>Si reporte segundo trimestre</v>
      </c>
      <c r="AL273" s="80" t="str">
        <f>+IFERROR(VLOOKUP($M273,ACTIVIDADES!$B$9:$T$494,19,0),"")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273" s="55">
        <f>+IFERROR(VLOOKUP($M273,ACTIVIDADES!$B$9:$X$495,20,0),0)</f>
        <v>46213</v>
      </c>
      <c r="AN273" s="55" t="str">
        <f>+IFERROR(VLOOKUP($M273,ACTIVIDADES!$B$9:$X$495,21,0),0)</f>
        <v>No se recibe reporte segundo trimestre. No obstante, actividad reportada como cumplida en primer trimestre</v>
      </c>
      <c r="AO273" s="55">
        <f>+IFERROR(VLOOKUP($M273,ACTIVIDADES!$B$9:$X$495,22,0),0)</f>
        <v>1</v>
      </c>
      <c r="AP273" s="150" t="str">
        <f>+IFERROR(VLOOKUP($M273,ACTIVIDADES!$B$9:$X$495,23,0),0)</f>
        <v>CUMPLIDO</v>
      </c>
      <c r="AQ273" s="88">
        <v>46230</v>
      </c>
      <c r="AR273" s="356">
        <v>0.8</v>
      </c>
      <c r="AS273" s="357" t="s">
        <v>3965</v>
      </c>
      <c r="AT273" s="29" t="s">
        <v>4</v>
      </c>
      <c r="AU273" s="57" t="s">
        <v>3639</v>
      </c>
      <c r="AV273" s="193" t="s">
        <v>3639</v>
      </c>
      <c r="AW273" s="193" t="s">
        <v>3639</v>
      </c>
      <c r="AX273" s="57" t="s">
        <v>3739</v>
      </c>
      <c r="AY273" s="176" t="str">
        <f t="shared" si="18"/>
        <v>EN EJECUCIÓN</v>
      </c>
      <c r="AZ273" s="55" t="str">
        <f>+IFERROR(VLOOKUP($M273,ACTIVIDADES!$B$9:$T$494,25,0),"")</f>
        <v/>
      </c>
      <c r="BA273" s="55" t="str">
        <f>+IFERROR(VLOOKUP($M273,ACTIVIDADES!$B$9:$T$494,26,0),"")</f>
        <v/>
      </c>
      <c r="BB273" s="55" t="str">
        <f>+IFERROR(VLOOKUP($M273,ACTIVIDADES!$B$9:$T$494,27,0),"")</f>
        <v/>
      </c>
      <c r="BC273" s="55" t="str">
        <f>+IFERROR(VLOOKUP($M273,ACTIVIDADES!$B$9:$T$494,28,0),"")</f>
        <v/>
      </c>
      <c r="BD273" s="55" t="str">
        <f>+IFERROR(VLOOKUP($M273,ACTIVIDADES!$B$9:$T$494,29,0),"")</f>
        <v/>
      </c>
      <c r="BE273" s="55" t="str">
        <f>+IFERROR(VLOOKUP($M273,ACTIVIDADES!$B$9:$T$494,30,0),"")</f>
        <v/>
      </c>
      <c r="BF273" s="58"/>
      <c r="BG273" s="58"/>
      <c r="BH273" s="59"/>
      <c r="BI273" s="59" t="s">
        <v>580</v>
      </c>
      <c r="BJ273" s="60" t="s">
        <v>3635</v>
      </c>
      <c r="BK273" s="61" t="s">
        <v>593</v>
      </c>
      <c r="BL273" s="62"/>
      <c r="BM273" s="55" t="str">
        <f>+IFERROR(VLOOKUP($M273,ACTIVIDADES!$B$9:$T$494,31,0),"")</f>
        <v/>
      </c>
      <c r="BN273" s="55" t="str">
        <f>+IFERROR(VLOOKUP($M273,ACTIVIDADES!$B$9:$T$494,32,0),"")</f>
        <v/>
      </c>
      <c r="BO273" s="55" t="str">
        <f>+IFERROR(VLOOKUP($M273,ACTIVIDADES!$B$9:$T$494,33,0),"")</f>
        <v/>
      </c>
      <c r="BP273" s="55" t="str">
        <f>+IFERROR(VLOOKUP($M273,ACTIVIDADES!$B$9:$T$494,34,0),"")</f>
        <v/>
      </c>
      <c r="BQ273" s="55" t="str">
        <f>+IFERROR(VLOOKUP($M273,ACTIVIDADES!$B$9:$T$494,35,0),"")</f>
        <v/>
      </c>
      <c r="BR273" s="55" t="str">
        <f>+IFERROR(VLOOKUP($M273,ACTIVIDADES!$B$9:$T$494,36,0),"")</f>
        <v/>
      </c>
      <c r="BS273" s="55" t="str">
        <f>+IFERROR(VLOOKUP($M273,ACTIVIDADES!$B$9:$T$494,37,0),"")</f>
        <v/>
      </c>
      <c r="BT273" s="58"/>
      <c r="BU273" s="58"/>
      <c r="BV273" s="59"/>
      <c r="BW273" s="59" t="s">
        <v>580</v>
      </c>
      <c r="BX273" s="60" t="s">
        <v>3635</v>
      </c>
      <c r="BY273" s="61" t="s">
        <v>593</v>
      </c>
      <c r="BZ273" s="62"/>
      <c r="CA273" s="7"/>
      <c r="CB273" s="7"/>
      <c r="CC273" s="7"/>
      <c r="CD273" s="7"/>
      <c r="CE273" s="7"/>
      <c r="CF273" s="7"/>
      <c r="CG273" s="7"/>
      <c r="CH273" s="7"/>
      <c r="CI273" s="7"/>
      <c r="CJ273" s="7"/>
      <c r="CK273" s="7"/>
      <c r="CL273" s="7"/>
      <c r="CM273" s="7"/>
      <c r="CN273" s="7"/>
      <c r="CO273" s="7"/>
      <c r="CP273" s="7"/>
      <c r="CQ273" s="7"/>
    </row>
    <row r="274" spans="1:95" customFormat="1" ht="93" customHeight="1" x14ac:dyDescent="0.35">
      <c r="A274" s="40">
        <f t="shared" si="16"/>
        <v>266</v>
      </c>
      <c r="B274" s="40" t="s">
        <v>550</v>
      </c>
      <c r="C274" s="40">
        <v>2023</v>
      </c>
      <c r="D274" s="40" t="s">
        <v>3734</v>
      </c>
      <c r="E274" s="323"/>
      <c r="F274" s="40" t="s">
        <v>1041</v>
      </c>
      <c r="G274" s="40" t="s">
        <v>10</v>
      </c>
      <c r="H274" s="42" t="s">
        <v>4786</v>
      </c>
      <c r="I274" s="42"/>
      <c r="J274" s="40" t="s">
        <v>5110</v>
      </c>
      <c r="K274" s="40" t="s">
        <v>3969</v>
      </c>
      <c r="L274" s="44" t="s">
        <v>1153</v>
      </c>
      <c r="M274" s="45" t="s">
        <v>1962</v>
      </c>
      <c r="N274" s="45" t="s">
        <v>5517</v>
      </c>
      <c r="O274" s="45" t="s">
        <v>1984</v>
      </c>
      <c r="P274" s="45">
        <v>1</v>
      </c>
      <c r="Q274" s="47">
        <v>46023</v>
      </c>
      <c r="R274" s="47">
        <v>46142</v>
      </c>
      <c r="S274" s="48">
        <f t="shared" si="17"/>
        <v>17.849999999999998</v>
      </c>
      <c r="T274" s="45" t="s">
        <v>624</v>
      </c>
      <c r="U274" s="45"/>
      <c r="V274" s="49">
        <f>+IFERROR(VLOOKUP($M274,ACTIVIDADES!$B$9:$Q$494,10,0),"")</f>
        <v>0</v>
      </c>
      <c r="W274" s="61">
        <f>+IFERROR(VLOOKUP($M274,ACTIVIDADES!$B$9:$Q$494,11,0)," ")</f>
        <v>0</v>
      </c>
      <c r="X274" s="61">
        <f>+IFERROR(VLOOKUP($M274,ACTIVIDADES!$B$9:$Q$494,12,0),"")</f>
        <v>0</v>
      </c>
      <c r="Y274" s="52">
        <f>+IFERROR(VLOOKUP($M274,ACTIVIDADES!$B$9:$Q$494,13,0),"")</f>
        <v>46153</v>
      </c>
      <c r="Z274" s="49" t="str">
        <f>+IFERROR(VLOOKUP($M274,ACTIVIDADES!$B$9:$Q$494,14,0),"")</f>
        <v>No se evidencia seguimiento</v>
      </c>
      <c r="AA274" s="49">
        <f>+IFERROR(VLOOKUP($M274,ACTIVIDADES!$B$9:$Q$494,15,0),"")</f>
        <v>0</v>
      </c>
      <c r="AB274" s="54" t="str">
        <f>+IFERROR(VLOOKUP($M274,ACTIVIDADES!$B$9:$Q$494,16,0),"")</f>
        <v>EJECUCIÓN</v>
      </c>
      <c r="AC274" s="144">
        <v>46157</v>
      </c>
      <c r="AD274" s="29">
        <v>0</v>
      </c>
      <c r="AE274" s="29" t="s">
        <v>3741</v>
      </c>
      <c r="AF274" s="28" t="s">
        <v>580</v>
      </c>
      <c r="AG274" s="29" t="s">
        <v>3737</v>
      </c>
      <c r="AH274" s="29" t="s">
        <v>3737</v>
      </c>
      <c r="AI274" s="29" t="s">
        <v>3737</v>
      </c>
      <c r="AJ274" s="55">
        <f>+IFERROR(VLOOKUP($M274,ACTIVIDADES!$B$9:$T$494,17,0),"")</f>
        <v>1</v>
      </c>
      <c r="AK274" s="80" t="str">
        <f>+IFERROR(VLOOKUP($M274,ACTIVIDADES!$B$9:$T$494,18,0),"")</f>
        <v>se adjunta evidencia de capacitaciones realizadas</v>
      </c>
      <c r="AL274" s="80" t="str">
        <f>+IFERROR(VLOOKUP($M274,ACTIVIDADES!$B$9:$T$494,19,0),"")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274" s="55">
        <f>+IFERROR(VLOOKUP($M274,ACTIVIDADES!$B$9:$X$495,20,0),0)</f>
        <v>46214</v>
      </c>
      <c r="AN274" s="55" t="str">
        <f>+IFERROR(VLOOKUP($M274,ACTIVIDADES!$B$9:$X$495,21,0),0)</f>
        <v>Se remite informe donde se evidencia la capacitación realizada</v>
      </c>
      <c r="AO274" s="55">
        <f>+IFERROR(VLOOKUP($M274,ACTIVIDADES!$B$9:$X$495,22,0),0)</f>
        <v>1</v>
      </c>
      <c r="AP274" s="150" t="str">
        <f>+IFERROR(VLOOKUP($M274,ACTIVIDADES!$B$9:$X$495,23,0),0)</f>
        <v>CUMPLIDO</v>
      </c>
      <c r="AQ274" s="88">
        <v>46230</v>
      </c>
      <c r="AR274" s="55">
        <v>1</v>
      </c>
      <c r="AS274" s="61" t="s">
        <v>3970</v>
      </c>
      <c r="AT274" s="29" t="s">
        <v>579</v>
      </c>
      <c r="AU274" s="57" t="s">
        <v>3639</v>
      </c>
      <c r="AV274" s="193" t="s">
        <v>3639</v>
      </c>
      <c r="AW274" s="193" t="s">
        <v>3639</v>
      </c>
      <c r="AX274" s="193" t="s">
        <v>3739</v>
      </c>
      <c r="AY274" s="176" t="str">
        <f t="shared" si="18"/>
        <v>CUMPLIDAS</v>
      </c>
      <c r="AZ274" s="55" t="str">
        <f>+IFERROR(VLOOKUP($M274,ACTIVIDADES!$B$9:$T$494,25,0),"")</f>
        <v/>
      </c>
      <c r="BA274" s="55" t="str">
        <f>+IFERROR(VLOOKUP($M274,ACTIVIDADES!$B$9:$T$494,26,0),"")</f>
        <v/>
      </c>
      <c r="BB274" s="55" t="str">
        <f>+IFERROR(VLOOKUP($M274,ACTIVIDADES!$B$9:$T$494,27,0),"")</f>
        <v/>
      </c>
      <c r="BC274" s="55" t="str">
        <f>+IFERROR(VLOOKUP($M274,ACTIVIDADES!$B$9:$T$494,28,0),"")</f>
        <v/>
      </c>
      <c r="BD274" s="55" t="str">
        <f>+IFERROR(VLOOKUP($M274,ACTIVIDADES!$B$9:$T$494,29,0),"")</f>
        <v/>
      </c>
      <c r="BE274" s="55" t="str">
        <f>+IFERROR(VLOOKUP($M274,ACTIVIDADES!$B$9:$T$494,30,0),"")</f>
        <v/>
      </c>
      <c r="BF274" s="58"/>
      <c r="BG274" s="58"/>
      <c r="BH274" s="59"/>
      <c r="BI274" s="59" t="s">
        <v>580</v>
      </c>
      <c r="BJ274" s="60" t="s">
        <v>3635</v>
      </c>
      <c r="BK274" s="61" t="s">
        <v>593</v>
      </c>
      <c r="BL274" s="62"/>
      <c r="BM274" s="55" t="str">
        <f>+IFERROR(VLOOKUP($M274,ACTIVIDADES!$B$9:$T$494,31,0),"")</f>
        <v/>
      </c>
      <c r="BN274" s="55" t="str">
        <f>+IFERROR(VLOOKUP($M274,ACTIVIDADES!$B$9:$T$494,32,0),"")</f>
        <v/>
      </c>
      <c r="BO274" s="55" t="str">
        <f>+IFERROR(VLOOKUP($M274,ACTIVIDADES!$B$9:$T$494,33,0),"")</f>
        <v/>
      </c>
      <c r="BP274" s="55" t="str">
        <f>+IFERROR(VLOOKUP($M274,ACTIVIDADES!$B$9:$T$494,34,0),"")</f>
        <v/>
      </c>
      <c r="BQ274" s="55" t="str">
        <f>+IFERROR(VLOOKUP($M274,ACTIVIDADES!$B$9:$T$494,35,0),"")</f>
        <v/>
      </c>
      <c r="BR274" s="55" t="str">
        <f>+IFERROR(VLOOKUP($M274,ACTIVIDADES!$B$9:$T$494,36,0),"")</f>
        <v/>
      </c>
      <c r="BS274" s="55" t="str">
        <f>+IFERROR(VLOOKUP($M274,ACTIVIDADES!$B$9:$T$494,37,0),"")</f>
        <v/>
      </c>
      <c r="BT274" s="58"/>
      <c r="BU274" s="58"/>
      <c r="BV274" s="59"/>
      <c r="BW274" s="59" t="s">
        <v>580</v>
      </c>
      <c r="BX274" s="60" t="s">
        <v>3635</v>
      </c>
      <c r="BY274" s="61" t="s">
        <v>593</v>
      </c>
      <c r="BZ274" s="62"/>
      <c r="CA274" s="9"/>
      <c r="CB274" s="9"/>
      <c r="CC274" s="9"/>
      <c r="CD274" s="9"/>
      <c r="CE274" s="9"/>
      <c r="CF274" s="9"/>
      <c r="CG274" s="9"/>
      <c r="CH274" s="9"/>
      <c r="CI274" s="9"/>
      <c r="CJ274" s="9"/>
      <c r="CK274" s="9"/>
      <c r="CL274" s="9"/>
      <c r="CM274" s="9"/>
      <c r="CN274" s="9"/>
      <c r="CO274" s="9"/>
      <c r="CP274" s="9"/>
      <c r="CQ274" s="9"/>
    </row>
    <row r="275" spans="1:95" customFormat="1" ht="93" customHeight="1" x14ac:dyDescent="0.35">
      <c r="A275" s="40">
        <f t="shared" si="16"/>
        <v>267</v>
      </c>
      <c r="B275" s="40" t="s">
        <v>550</v>
      </c>
      <c r="C275" s="40">
        <v>2023</v>
      </c>
      <c r="D275" s="40" t="s">
        <v>3734</v>
      </c>
      <c r="E275" s="323"/>
      <c r="F275" s="40" t="s">
        <v>1041</v>
      </c>
      <c r="G275" s="40" t="s">
        <v>10</v>
      </c>
      <c r="H275" s="41" t="s">
        <v>4786</v>
      </c>
      <c r="I275" s="42"/>
      <c r="J275" s="43" t="s">
        <v>5111</v>
      </c>
      <c r="K275" s="43" t="s">
        <v>3969</v>
      </c>
      <c r="L275" s="44" t="s">
        <v>1153</v>
      </c>
      <c r="M275" s="45" t="s">
        <v>1966</v>
      </c>
      <c r="N275" s="46" t="s">
        <v>1967</v>
      </c>
      <c r="O275" s="45" t="s">
        <v>1968</v>
      </c>
      <c r="P275" s="45">
        <v>1</v>
      </c>
      <c r="Q275" s="47">
        <v>46023</v>
      </c>
      <c r="R275" s="47">
        <v>46387</v>
      </c>
      <c r="S275" s="48">
        <f t="shared" si="17"/>
        <v>54</v>
      </c>
      <c r="T275" s="45" t="s">
        <v>624</v>
      </c>
      <c r="U275" s="45"/>
      <c r="V275" s="49">
        <f>+IFERROR(VLOOKUP($M275,ACTIVIDADES!$B$9:$Q$494,10,0),"")</f>
        <v>0</v>
      </c>
      <c r="W275" s="50">
        <f>+IFERROR(VLOOKUP($M275,ACTIVIDADES!$B$9:$Q$494,11,0)," ")</f>
        <v>0</v>
      </c>
      <c r="X275" s="61">
        <f>+IFERROR(VLOOKUP($M275,ACTIVIDADES!$B$9:$Q$494,12,0),"")</f>
        <v>0</v>
      </c>
      <c r="Y275" s="52">
        <f>+IFERROR(VLOOKUP($M275,ACTIVIDADES!$B$9:$Q$494,13,0),"")</f>
        <v>46153</v>
      </c>
      <c r="Z275" s="53" t="str">
        <f>+IFERROR(VLOOKUP($M275,ACTIVIDADES!$B$9:$Q$494,14,0),"")</f>
        <v>No se evidencia seguimiento</v>
      </c>
      <c r="AA275" s="49">
        <f>+IFERROR(VLOOKUP($M275,ACTIVIDADES!$B$9:$Q$494,15,0),"")</f>
        <v>0</v>
      </c>
      <c r="AB275" s="54" t="str">
        <f>+IFERROR(VLOOKUP($M275,ACTIVIDADES!$B$9:$Q$494,16,0),"")</f>
        <v>EJECUCIÓN</v>
      </c>
      <c r="AC275" s="144">
        <v>46157</v>
      </c>
      <c r="AD275" s="29">
        <v>0</v>
      </c>
      <c r="AE275" s="29" t="s">
        <v>3741</v>
      </c>
      <c r="AF275" s="28" t="s">
        <v>580</v>
      </c>
      <c r="AG275" s="29" t="s">
        <v>3737</v>
      </c>
      <c r="AH275" s="29" t="s">
        <v>3737</v>
      </c>
      <c r="AI275" s="29" t="s">
        <v>3737</v>
      </c>
      <c r="AJ275" s="55">
        <f>+IFERROR(VLOOKUP($M275,ACTIVIDADES!$B$9:$T$494,17,0),"")</f>
        <v>0.8</v>
      </c>
      <c r="AK275" s="80" t="str">
        <f>+IFERROR(VLOOKUP($M275,ACTIVIDADES!$B$9:$T$494,18,0),"")</f>
        <v>se encuentra en revisión y aprobación</v>
      </c>
      <c r="AL275" s="80">
        <f>+IFERROR(VLOOKUP($M275,ACTIVIDADES!$B$9:$T$494,19,0),"")</f>
        <v>0</v>
      </c>
      <c r="AM275" s="55">
        <f>+IFERROR(VLOOKUP($M275,ACTIVIDADES!$B$9:$X$495,20,0),0)</f>
        <v>46214</v>
      </c>
      <c r="AN275" s="55" t="str">
        <f>+IFERROR(VLOOKUP($M275,ACTIVIDADES!$B$9:$X$495,21,0),0)</f>
        <v>No se evidencia seguimiento</v>
      </c>
      <c r="AO275" s="55">
        <f>+IFERROR(VLOOKUP($M275,ACTIVIDADES!$B$9:$X$495,22,0),0)</f>
        <v>0</v>
      </c>
      <c r="AP275" s="145" t="str">
        <f>+IFERROR(VLOOKUP($M275,ACTIVIDADES!$B$9:$X$495,23,0),0)</f>
        <v>EN EJECUCIÓN</v>
      </c>
      <c r="AQ275" s="88">
        <v>46230</v>
      </c>
      <c r="AR275" s="356">
        <v>0</v>
      </c>
      <c r="AS275" s="357" t="s">
        <v>3971</v>
      </c>
      <c r="AT275" s="29" t="s">
        <v>580</v>
      </c>
      <c r="AU275" s="57" t="s">
        <v>3639</v>
      </c>
      <c r="AV275" s="193" t="s">
        <v>3639</v>
      </c>
      <c r="AW275" s="193" t="s">
        <v>3639</v>
      </c>
      <c r="AX275" s="57" t="s">
        <v>3739</v>
      </c>
      <c r="AY275" s="176" t="str">
        <f t="shared" si="18"/>
        <v>SIN INICIAR</v>
      </c>
      <c r="AZ275" s="55" t="str">
        <f>+IFERROR(VLOOKUP($M275,ACTIVIDADES!$B$9:$T$494,25,0),"")</f>
        <v/>
      </c>
      <c r="BA275" s="55" t="str">
        <f>+IFERROR(VLOOKUP($M275,ACTIVIDADES!$B$9:$T$494,26,0),"")</f>
        <v/>
      </c>
      <c r="BB275" s="55" t="str">
        <f>+IFERROR(VLOOKUP($M275,ACTIVIDADES!$B$9:$T$494,27,0),"")</f>
        <v/>
      </c>
      <c r="BC275" s="55" t="str">
        <f>+IFERROR(VLOOKUP($M275,ACTIVIDADES!$B$9:$T$494,28,0),"")</f>
        <v/>
      </c>
      <c r="BD275" s="55" t="str">
        <f>+IFERROR(VLOOKUP($M275,ACTIVIDADES!$B$9:$T$494,29,0),"")</f>
        <v/>
      </c>
      <c r="BE275" s="55" t="str">
        <f>+IFERROR(VLOOKUP($M275,ACTIVIDADES!$B$9:$T$494,30,0),"")</f>
        <v/>
      </c>
      <c r="BF275" s="58"/>
      <c r="BG275" s="58"/>
      <c r="BH275" s="59"/>
      <c r="BI275" s="59" t="s">
        <v>580</v>
      </c>
      <c r="BJ275" s="60" t="s">
        <v>3635</v>
      </c>
      <c r="BK275" s="61" t="s">
        <v>593</v>
      </c>
      <c r="BL275" s="62"/>
      <c r="BM275" s="55" t="str">
        <f>+IFERROR(VLOOKUP($M275,ACTIVIDADES!$B$9:$T$494,31,0),"")</f>
        <v/>
      </c>
      <c r="BN275" s="55" t="str">
        <f>+IFERROR(VLOOKUP($M275,ACTIVIDADES!$B$9:$T$494,32,0),"")</f>
        <v/>
      </c>
      <c r="BO275" s="55" t="str">
        <f>+IFERROR(VLOOKUP($M275,ACTIVIDADES!$B$9:$T$494,33,0),"")</f>
        <v/>
      </c>
      <c r="BP275" s="55" t="str">
        <f>+IFERROR(VLOOKUP($M275,ACTIVIDADES!$B$9:$T$494,34,0),"")</f>
        <v/>
      </c>
      <c r="BQ275" s="55" t="str">
        <f>+IFERROR(VLOOKUP($M275,ACTIVIDADES!$B$9:$T$494,35,0),"")</f>
        <v/>
      </c>
      <c r="BR275" s="55" t="str">
        <f>+IFERROR(VLOOKUP($M275,ACTIVIDADES!$B$9:$T$494,36,0),"")</f>
        <v/>
      </c>
      <c r="BS275" s="55" t="str">
        <f>+IFERROR(VLOOKUP($M275,ACTIVIDADES!$B$9:$T$494,37,0),"")</f>
        <v/>
      </c>
      <c r="BT275" s="58"/>
      <c r="BU275" s="58"/>
      <c r="BV275" s="59"/>
      <c r="BW275" s="59" t="s">
        <v>580</v>
      </c>
      <c r="BX275" s="60" t="s">
        <v>3635</v>
      </c>
      <c r="BY275" s="61" t="s">
        <v>593</v>
      </c>
      <c r="BZ275" s="62"/>
      <c r="CA275" s="7"/>
      <c r="CB275" s="7"/>
      <c r="CC275" s="7"/>
      <c r="CD275" s="7"/>
      <c r="CE275" s="7"/>
      <c r="CF275" s="7"/>
      <c r="CG275" s="7"/>
      <c r="CH275" s="7"/>
      <c r="CI275" s="7"/>
      <c r="CJ275" s="7"/>
      <c r="CK275" s="7"/>
      <c r="CL275" s="7"/>
      <c r="CM275" s="7"/>
      <c r="CN275" s="7"/>
      <c r="CO275" s="7"/>
      <c r="CP275" s="7"/>
      <c r="CQ275" s="7"/>
    </row>
    <row r="276" spans="1:95" customFormat="1" ht="93" customHeight="1" x14ac:dyDescent="0.35">
      <c r="A276" s="40">
        <f t="shared" si="16"/>
        <v>268</v>
      </c>
      <c r="B276" s="40" t="s">
        <v>550</v>
      </c>
      <c r="C276" s="40">
        <v>2023</v>
      </c>
      <c r="D276" s="40" t="s">
        <v>3734</v>
      </c>
      <c r="E276" s="323"/>
      <c r="F276" s="40" t="s">
        <v>692</v>
      </c>
      <c r="G276" s="40" t="s">
        <v>10</v>
      </c>
      <c r="H276" s="42" t="s">
        <v>4787</v>
      </c>
      <c r="I276" s="42"/>
      <c r="J276" s="40" t="s">
        <v>5112</v>
      </c>
      <c r="K276" s="40" t="s">
        <v>5368</v>
      </c>
      <c r="L276" s="44" t="s">
        <v>1153</v>
      </c>
      <c r="M276" s="45" t="s">
        <v>1819</v>
      </c>
      <c r="N276" s="45" t="s">
        <v>5497</v>
      </c>
      <c r="O276" s="45" t="s">
        <v>1750</v>
      </c>
      <c r="P276" s="45">
        <v>1</v>
      </c>
      <c r="Q276" s="47">
        <v>46113</v>
      </c>
      <c r="R276" s="47">
        <v>46203</v>
      </c>
      <c r="S276" s="48">
        <f t="shared" si="17"/>
        <v>13.350000000000001</v>
      </c>
      <c r="T276" s="45" t="s">
        <v>624</v>
      </c>
      <c r="U276" s="45" t="s">
        <v>1821</v>
      </c>
      <c r="V276" s="49">
        <f>+IFERROR(VLOOKUP($M276,ACTIVIDADES!$B$9:$Q$494,10,0),"")</f>
        <v>0</v>
      </c>
      <c r="W276" s="61">
        <f>+IFERROR(VLOOKUP($M276,ACTIVIDADES!$B$9:$Q$494,11,0)," ")</f>
        <v>0</v>
      </c>
      <c r="X276" s="61">
        <f>+IFERROR(VLOOKUP($M276,ACTIVIDADES!$B$9:$Q$494,12,0),"")</f>
        <v>0</v>
      </c>
      <c r="Y276" s="52">
        <f>+IFERROR(VLOOKUP($M276,ACTIVIDADES!$B$9:$Q$494,13,0),"")</f>
        <v>46153</v>
      </c>
      <c r="Z276" s="49" t="str">
        <f>+IFERROR(VLOOKUP($M276,ACTIVIDADES!$B$9:$Q$494,14,0),"")</f>
        <v>No se evidencia seguimiento</v>
      </c>
      <c r="AA276" s="49">
        <f>+IFERROR(VLOOKUP($M276,ACTIVIDADES!$B$9:$Q$494,15,0),"")</f>
        <v>0</v>
      </c>
      <c r="AB276" s="54" t="str">
        <f>+IFERROR(VLOOKUP($M276,ACTIVIDADES!$B$9:$Q$494,16,0),"")</f>
        <v>EJECUCIÓN</v>
      </c>
      <c r="AC276" s="144">
        <v>46157</v>
      </c>
      <c r="AD276" s="29">
        <v>0</v>
      </c>
      <c r="AE276" s="29" t="s">
        <v>3741</v>
      </c>
      <c r="AF276" s="28" t="s">
        <v>580</v>
      </c>
      <c r="AG276" s="29" t="s">
        <v>3737</v>
      </c>
      <c r="AH276" s="29" t="s">
        <v>3737</v>
      </c>
      <c r="AI276" s="29" t="s">
        <v>3737</v>
      </c>
      <c r="AJ276" s="55">
        <f>+IFERROR(VLOOKUP($M276,ACTIVIDADES!$B$9:$T$494,17,0),"")</f>
        <v>1</v>
      </c>
      <c r="AK276" s="80" t="str">
        <f>+IFERROR(VLOOKUP($M276,ACTIVIDADES!$B$9:$T$494,18,0),"")</f>
        <v>se adjunta documentos transversales</v>
      </c>
      <c r="AL276" s="80" t="str">
        <f>+IFERROR(VLOOKUP($M276,ACTIVIDADES!$B$9:$T$494,19,0),"")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276" s="55">
        <f>+IFERROR(VLOOKUP($M276,ACTIVIDADES!$B$9:$X$495,20,0),0)</f>
        <v>46214</v>
      </c>
      <c r="AN276" s="55" t="str">
        <f>+IFERROR(VLOOKUP($M276,ACTIVIDADES!$B$9:$X$495,21,0),0)</f>
        <v>Se adjunta procedimiento PC-TH-19 aprobado e incluido en el SIGE</v>
      </c>
      <c r="AO276" s="55">
        <f>+IFERROR(VLOOKUP($M276,ACTIVIDADES!$B$9:$X$495,22,0),0)</f>
        <v>1</v>
      </c>
      <c r="AP276" s="150" t="str">
        <f>+IFERROR(VLOOKUP($M276,ACTIVIDADES!$B$9:$X$495,23,0),0)</f>
        <v>CUMPLIDO</v>
      </c>
      <c r="AQ276" s="88">
        <v>46230</v>
      </c>
      <c r="AR276" s="55">
        <v>1</v>
      </c>
      <c r="AS276" s="30" t="s">
        <v>3951</v>
      </c>
      <c r="AT276" s="29" t="s">
        <v>579</v>
      </c>
      <c r="AU276" s="57" t="s">
        <v>1472</v>
      </c>
      <c r="AV276" s="193" t="s">
        <v>3635</v>
      </c>
      <c r="AW276" s="193" t="s">
        <v>590</v>
      </c>
      <c r="AX276" s="193" t="s">
        <v>5920</v>
      </c>
      <c r="AY276" s="176" t="str">
        <f t="shared" si="18"/>
        <v>CUMPLIDAS</v>
      </c>
      <c r="AZ276" s="55" t="str">
        <f>+IFERROR(VLOOKUP($M276,ACTIVIDADES!$B$9:$T$494,25,0),"")</f>
        <v/>
      </c>
      <c r="BA276" s="55" t="str">
        <f>+IFERROR(VLOOKUP($M276,ACTIVIDADES!$B$9:$T$494,26,0),"")</f>
        <v/>
      </c>
      <c r="BB276" s="55" t="str">
        <f>+IFERROR(VLOOKUP($M276,ACTIVIDADES!$B$9:$T$494,27,0),"")</f>
        <v/>
      </c>
      <c r="BC276" s="55" t="str">
        <f>+IFERROR(VLOOKUP($M276,ACTIVIDADES!$B$9:$T$494,28,0),"")</f>
        <v/>
      </c>
      <c r="BD276" s="55" t="str">
        <f>+IFERROR(VLOOKUP($M276,ACTIVIDADES!$B$9:$T$494,29,0),"")</f>
        <v/>
      </c>
      <c r="BE276" s="55" t="str">
        <f>+IFERROR(VLOOKUP($M276,ACTIVIDADES!$B$9:$T$494,30,0),"")</f>
        <v/>
      </c>
      <c r="BF276" s="58"/>
      <c r="BG276" s="58"/>
      <c r="BH276" s="59"/>
      <c r="BI276" s="59" t="s">
        <v>580</v>
      </c>
      <c r="BJ276" s="60" t="s">
        <v>3635</v>
      </c>
      <c r="BK276" s="61" t="s">
        <v>593</v>
      </c>
      <c r="BL276" s="62"/>
      <c r="BM276" s="55" t="str">
        <f>+IFERROR(VLOOKUP($M276,ACTIVIDADES!$B$9:$T$494,31,0),"")</f>
        <v/>
      </c>
      <c r="BN276" s="55" t="str">
        <f>+IFERROR(VLOOKUP($M276,ACTIVIDADES!$B$9:$T$494,32,0),"")</f>
        <v/>
      </c>
      <c r="BO276" s="55" t="str">
        <f>+IFERROR(VLOOKUP($M276,ACTIVIDADES!$B$9:$T$494,33,0),"")</f>
        <v/>
      </c>
      <c r="BP276" s="55" t="str">
        <f>+IFERROR(VLOOKUP($M276,ACTIVIDADES!$B$9:$T$494,34,0),"")</f>
        <v/>
      </c>
      <c r="BQ276" s="55" t="str">
        <f>+IFERROR(VLOOKUP($M276,ACTIVIDADES!$B$9:$T$494,35,0),"")</f>
        <v/>
      </c>
      <c r="BR276" s="55" t="str">
        <f>+IFERROR(VLOOKUP($M276,ACTIVIDADES!$B$9:$T$494,36,0),"")</f>
        <v/>
      </c>
      <c r="BS276" s="55" t="str">
        <f>+IFERROR(VLOOKUP($M276,ACTIVIDADES!$B$9:$T$494,37,0),"")</f>
        <v/>
      </c>
      <c r="BT276" s="58"/>
      <c r="BU276" s="58"/>
      <c r="BV276" s="59"/>
      <c r="BW276" s="59" t="s">
        <v>580</v>
      </c>
      <c r="BX276" s="60" t="s">
        <v>3635</v>
      </c>
      <c r="BY276" s="61" t="s">
        <v>593</v>
      </c>
      <c r="BZ276" s="62"/>
      <c r="CA276" s="9"/>
      <c r="CB276" s="9"/>
      <c r="CC276" s="9"/>
      <c r="CD276" s="9"/>
      <c r="CE276" s="9"/>
      <c r="CF276" s="9"/>
      <c r="CG276" s="9"/>
      <c r="CH276" s="9"/>
      <c r="CI276" s="9"/>
      <c r="CJ276" s="9"/>
      <c r="CK276" s="9"/>
      <c r="CL276" s="9"/>
      <c r="CM276" s="9"/>
      <c r="CN276" s="9"/>
      <c r="CO276" s="9"/>
      <c r="CP276" s="9"/>
      <c r="CQ276" s="9"/>
    </row>
    <row r="277" spans="1:95" customFormat="1" ht="93" customHeight="1" x14ac:dyDescent="0.35">
      <c r="A277" s="40">
        <f t="shared" si="16"/>
        <v>269</v>
      </c>
      <c r="B277" s="40" t="s">
        <v>550</v>
      </c>
      <c r="C277" s="40">
        <v>2023</v>
      </c>
      <c r="D277" s="40" t="s">
        <v>3734</v>
      </c>
      <c r="E277" s="323"/>
      <c r="F277" s="40" t="s">
        <v>1030</v>
      </c>
      <c r="G277" s="40" t="s">
        <v>10</v>
      </c>
      <c r="H277" s="41" t="s">
        <v>4788</v>
      </c>
      <c r="I277" s="42"/>
      <c r="J277" s="43" t="s">
        <v>5113</v>
      </c>
      <c r="K277" s="43" t="s">
        <v>3972</v>
      </c>
      <c r="L277" s="44" t="s">
        <v>1153</v>
      </c>
      <c r="M277" s="45" t="s">
        <v>1969</v>
      </c>
      <c r="N277" s="46" t="s">
        <v>5518</v>
      </c>
      <c r="O277" s="45" t="s">
        <v>1971</v>
      </c>
      <c r="P277" s="45">
        <v>1</v>
      </c>
      <c r="Q277" s="47">
        <v>46082</v>
      </c>
      <c r="R277" s="47">
        <v>46142</v>
      </c>
      <c r="S277" s="48">
        <f t="shared" si="17"/>
        <v>8.85</v>
      </c>
      <c r="T277" s="45" t="s">
        <v>624</v>
      </c>
      <c r="U277" s="45"/>
      <c r="V277" s="49">
        <f>+IFERROR(VLOOKUP($M277,ACTIVIDADES!$B$9:$Q$494,10,0),"")</f>
        <v>0</v>
      </c>
      <c r="W277" s="50">
        <f>+IFERROR(VLOOKUP($M277,ACTIVIDADES!$B$9:$Q$494,11,0)," ")</f>
        <v>0</v>
      </c>
      <c r="X277" s="61">
        <f>+IFERROR(VLOOKUP($M277,ACTIVIDADES!$B$9:$Q$494,12,0),"")</f>
        <v>0</v>
      </c>
      <c r="Y277" s="52">
        <f>+IFERROR(VLOOKUP($M277,ACTIVIDADES!$B$9:$Q$494,13,0),"")</f>
        <v>46153</v>
      </c>
      <c r="Z277" s="53" t="str">
        <f>+IFERROR(VLOOKUP($M277,ACTIVIDADES!$B$9:$Q$494,14,0),"")</f>
        <v>No se evidencia seguimiento</v>
      </c>
      <c r="AA277" s="49">
        <f>+IFERROR(VLOOKUP($M277,ACTIVIDADES!$B$9:$Q$494,15,0),"")</f>
        <v>0</v>
      </c>
      <c r="AB277" s="54" t="str">
        <f>+IFERROR(VLOOKUP($M277,ACTIVIDADES!$B$9:$Q$494,16,0),"")</f>
        <v>EJECUCIÓN</v>
      </c>
      <c r="AC277" s="144">
        <v>46157</v>
      </c>
      <c r="AD277" s="29">
        <v>0</v>
      </c>
      <c r="AE277" s="29" t="s">
        <v>3741</v>
      </c>
      <c r="AF277" s="28" t="s">
        <v>580</v>
      </c>
      <c r="AG277" s="29" t="s">
        <v>3737</v>
      </c>
      <c r="AH277" s="29" t="s">
        <v>3737</v>
      </c>
      <c r="AI277" s="29" t="s">
        <v>3737</v>
      </c>
      <c r="AJ277" s="55">
        <f>+IFERROR(VLOOKUP($M277,ACTIVIDADES!$B$9:$T$494,17,0),"")</f>
        <v>100</v>
      </c>
      <c r="AK277" s="80" t="str">
        <f>+IFERROR(VLOOKUP($M277,ACTIVIDADES!$B$9:$T$494,18,0),"")</f>
        <v>se adjunta informe de entrega de evidencias</v>
      </c>
      <c r="AL277" s="80" t="str">
        <f>+IFERROR(VLOOKUP($M277,ACTIVIDADES!$B$9:$T$494,19,0),"")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277" s="55">
        <f>+IFERROR(VLOOKUP($M277,ACTIVIDADES!$B$9:$X$495,20,0),0)</f>
        <v>46214</v>
      </c>
      <c r="AN277" s="55" t="str">
        <f>+IFERROR(VLOOKUP($M277,ACTIVIDADES!$B$9:$X$495,21,0),0)</f>
        <v>Se incluye acta de entrega de información para repositorio del proceso</v>
      </c>
      <c r="AO277" s="55">
        <f>+IFERROR(VLOOKUP($M277,ACTIVIDADES!$B$9:$X$495,22,0),0)</f>
        <v>1</v>
      </c>
      <c r="AP277" s="150" t="str">
        <f>+IFERROR(VLOOKUP($M277,ACTIVIDADES!$B$9:$X$495,23,0),0)</f>
        <v>CUMPLIDO</v>
      </c>
      <c r="AQ277" s="88">
        <v>46230</v>
      </c>
      <c r="AR277" s="55">
        <v>0.6</v>
      </c>
      <c r="AS277" s="57" t="s">
        <v>3965</v>
      </c>
      <c r="AT277" s="29" t="s">
        <v>4</v>
      </c>
      <c r="AU277" s="57" t="s">
        <v>3639</v>
      </c>
      <c r="AV277" s="193" t="s">
        <v>3639</v>
      </c>
      <c r="AW277" s="193" t="s">
        <v>3639</v>
      </c>
      <c r="AX277" s="57" t="s">
        <v>3739</v>
      </c>
      <c r="AY277" s="176" t="str">
        <f t="shared" si="18"/>
        <v>EN EJECUCIÓN</v>
      </c>
      <c r="AZ277" s="55" t="str">
        <f>+IFERROR(VLOOKUP($M277,ACTIVIDADES!$B$9:$T$494,25,0),"")</f>
        <v/>
      </c>
      <c r="BA277" s="55" t="str">
        <f>+IFERROR(VLOOKUP($M277,ACTIVIDADES!$B$9:$T$494,26,0),"")</f>
        <v/>
      </c>
      <c r="BB277" s="55" t="str">
        <f>+IFERROR(VLOOKUP($M277,ACTIVIDADES!$B$9:$T$494,27,0),"")</f>
        <v/>
      </c>
      <c r="BC277" s="55" t="str">
        <f>+IFERROR(VLOOKUP($M277,ACTIVIDADES!$B$9:$T$494,28,0),"")</f>
        <v/>
      </c>
      <c r="BD277" s="55" t="str">
        <f>+IFERROR(VLOOKUP($M277,ACTIVIDADES!$B$9:$T$494,29,0),"")</f>
        <v/>
      </c>
      <c r="BE277" s="55" t="str">
        <f>+IFERROR(VLOOKUP($M277,ACTIVIDADES!$B$9:$T$494,30,0),"")</f>
        <v/>
      </c>
      <c r="BF277" s="58"/>
      <c r="BG277" s="58"/>
      <c r="BH277" s="59"/>
      <c r="BI277" s="59" t="s">
        <v>580</v>
      </c>
      <c r="BJ277" s="60" t="s">
        <v>3635</v>
      </c>
      <c r="BK277" s="61" t="s">
        <v>593</v>
      </c>
      <c r="BL277" s="62"/>
      <c r="BM277" s="55" t="str">
        <f>+IFERROR(VLOOKUP($M277,ACTIVIDADES!$B$9:$T$494,31,0),"")</f>
        <v/>
      </c>
      <c r="BN277" s="55" t="str">
        <f>+IFERROR(VLOOKUP($M277,ACTIVIDADES!$B$9:$T$494,32,0),"")</f>
        <v/>
      </c>
      <c r="BO277" s="55" t="str">
        <f>+IFERROR(VLOOKUP($M277,ACTIVIDADES!$B$9:$T$494,33,0),"")</f>
        <v/>
      </c>
      <c r="BP277" s="55" t="str">
        <f>+IFERROR(VLOOKUP($M277,ACTIVIDADES!$B$9:$T$494,34,0),"")</f>
        <v/>
      </c>
      <c r="BQ277" s="55" t="str">
        <f>+IFERROR(VLOOKUP($M277,ACTIVIDADES!$B$9:$T$494,35,0),"")</f>
        <v/>
      </c>
      <c r="BR277" s="55" t="str">
        <f>+IFERROR(VLOOKUP($M277,ACTIVIDADES!$B$9:$T$494,36,0),"")</f>
        <v/>
      </c>
      <c r="BS277" s="55" t="str">
        <f>+IFERROR(VLOOKUP($M277,ACTIVIDADES!$B$9:$T$494,37,0),"")</f>
        <v/>
      </c>
      <c r="BT277" s="58"/>
      <c r="BU277" s="58"/>
      <c r="BV277" s="59"/>
      <c r="BW277" s="59" t="s">
        <v>580</v>
      </c>
      <c r="BX277" s="60" t="s">
        <v>3635</v>
      </c>
      <c r="BY277" s="61" t="s">
        <v>593</v>
      </c>
      <c r="BZ277" s="62"/>
      <c r="CA277" s="7"/>
      <c r="CB277" s="7"/>
      <c r="CC277" s="7"/>
      <c r="CD277" s="7"/>
      <c r="CE277" s="7"/>
      <c r="CF277" s="7"/>
      <c r="CG277" s="7"/>
      <c r="CH277" s="7"/>
      <c r="CI277" s="7"/>
      <c r="CJ277" s="7"/>
      <c r="CK277" s="7"/>
      <c r="CL277" s="7"/>
      <c r="CM277" s="7"/>
      <c r="CN277" s="7"/>
      <c r="CO277" s="7"/>
      <c r="CP277" s="7"/>
      <c r="CQ277" s="7"/>
    </row>
    <row r="278" spans="1:95" customFormat="1" ht="93" customHeight="1" x14ac:dyDescent="0.35">
      <c r="A278" s="40">
        <f t="shared" si="16"/>
        <v>270</v>
      </c>
      <c r="B278" s="40" t="s">
        <v>521</v>
      </c>
      <c r="C278" s="40">
        <v>2023</v>
      </c>
      <c r="D278" s="40" t="s">
        <v>3734</v>
      </c>
      <c r="E278" s="323"/>
      <c r="F278" s="40" t="s">
        <v>955</v>
      </c>
      <c r="G278" s="40" t="s">
        <v>212</v>
      </c>
      <c r="H278" s="41" t="s">
        <v>4789</v>
      </c>
      <c r="I278" s="42" t="s">
        <v>3643</v>
      </c>
      <c r="J278" s="43" t="s">
        <v>5114</v>
      </c>
      <c r="K278" s="43" t="s">
        <v>5369</v>
      </c>
      <c r="L278" s="44" t="s">
        <v>1153</v>
      </c>
      <c r="M278" s="63" t="s">
        <v>1441</v>
      </c>
      <c r="N278" s="64" t="s">
        <v>1442</v>
      </c>
      <c r="O278" s="63" t="s">
        <v>1236</v>
      </c>
      <c r="P278" s="63">
        <v>12</v>
      </c>
      <c r="Q278" s="65">
        <v>46023</v>
      </c>
      <c r="R278" s="65">
        <v>46387</v>
      </c>
      <c r="S278" s="66">
        <v>54</v>
      </c>
      <c r="T278" s="45" t="s">
        <v>1443</v>
      </c>
      <c r="U278" s="63" t="s">
        <v>563</v>
      </c>
      <c r="V278" s="49">
        <f>+IFERROR(VLOOKUP($M278,ACTIVIDADES!$B$9:$Q$494,10,0),"")</f>
        <v>0</v>
      </c>
      <c r="W278" s="50">
        <f>+IFERROR(VLOOKUP($M278,ACTIVIDADES!$B$9:$Q$494,11,0)," ")</f>
        <v>0</v>
      </c>
      <c r="X278" s="61">
        <f>+IFERROR(VLOOKUP($M278,ACTIVIDADES!$B$9:$Q$494,12,0),"")</f>
        <v>0</v>
      </c>
      <c r="Y278" s="52">
        <f>+IFERROR(VLOOKUP($M278,ACTIVIDADES!$B$9:$Q$494,13,0),"")</f>
        <v>46153</v>
      </c>
      <c r="Z278" s="53" t="str">
        <f>+IFERROR(VLOOKUP($M278,ACTIVIDADES!$B$9:$Q$494,14,0),"")</f>
        <v>No se registra seguimiento</v>
      </c>
      <c r="AA278" s="49">
        <f>+IFERROR(VLOOKUP($M278,ACTIVIDADES!$B$9:$Q$494,15,0),"")</f>
        <v>0</v>
      </c>
      <c r="AB278" s="54" t="str">
        <f>+IFERROR(VLOOKUP($M278,ACTIVIDADES!$B$9:$Q$494,16,0),"")</f>
        <v>EJECUCIÓN</v>
      </c>
      <c r="AC278" s="144">
        <v>46157</v>
      </c>
      <c r="AD278" s="29">
        <v>0</v>
      </c>
      <c r="AE278" s="29" t="s">
        <v>3741</v>
      </c>
      <c r="AF278" s="28" t="s">
        <v>580</v>
      </c>
      <c r="AG278" s="29" t="s">
        <v>3737</v>
      </c>
      <c r="AH278" s="29" t="s">
        <v>3737</v>
      </c>
      <c r="AI278" s="29" t="s">
        <v>3737</v>
      </c>
      <c r="AJ278" s="55">
        <f>+IFERROR(VLOOKUP($M278,ACTIVIDADES!$B$9:$T$494,17,0),"")</f>
        <v>0.16666666666666666</v>
      </c>
      <c r="AK278" s="80" t="str">
        <f>+IFERROR(VLOOKUP($M278,ACTIVIDADES!$B$9:$T$494,18,0),"")</f>
        <v>Se presentaron en los comités de mayo y junio alertas de pqrsd</v>
      </c>
      <c r="AL278" s="80" t="str">
        <f>+IFERROR(VLOOKUP($M278,ACTIVIDADES!$B$9:$T$494,19,0),"")</f>
        <v>https://dnbcgovco-my.sharepoint.com/personal/planeacion_dnbc_gov_co/_layouts/15/onedrive.aspx?id=%2Fpersonal%2Fplaneacion%5Fdnbc%5Fgov%5Fco%2FDocuments%2FDocumentos%20SIGE%2F6%2E%20Planes%2FPLAN%20DE%20MEJORA%2F2026%2F02%2E%20Seguimiento%20Segundo%20Trimestre%2F05%2E%20Gesti%C3%B3n%20de%20Atenci%C3%B3n%20al%20Usuario%2FEVIDENCIAS%20SEGUNDO%20TRIMESTRE%202026%20PLAN%20MEJORA&amp;viewid=efb70791%2Db8ab%2D49e7%2Db552%2Dd3d4cbe976b9&amp;ga=1</v>
      </c>
      <c r="AM278" s="55">
        <f>+IFERROR(VLOOKUP($M278,ACTIVIDADES!$B$9:$X$495,20,0),0)</f>
        <v>46214</v>
      </c>
      <c r="AN278" s="55" t="str">
        <f>+IFERROR(VLOOKUP($M278,ACTIVIDADES!$B$9:$X$495,21,0),0)</f>
        <v>Se presentaron en los comités de mayo y junio alertas de pqrsd</v>
      </c>
      <c r="AO278" s="55">
        <f>+IFERROR(VLOOKUP($M278,ACTIVIDADES!$B$9:$X$495,22,0),0)</f>
        <v>0.16666666666666666</v>
      </c>
      <c r="AP278" s="145" t="str">
        <f>+IFERROR(VLOOKUP($M278,ACTIVIDADES!$B$9:$X$495,23,0),0)</f>
        <v>EN EJECUCIÓN</v>
      </c>
      <c r="AQ278" s="129">
        <v>46245</v>
      </c>
      <c r="AR278" s="172">
        <v>0.17</v>
      </c>
      <c r="AS278" s="72" t="s">
        <v>3973</v>
      </c>
      <c r="AT278" s="29" t="s">
        <v>4</v>
      </c>
      <c r="AU278" s="57" t="s">
        <v>3639</v>
      </c>
      <c r="AV278" s="193" t="s">
        <v>3639</v>
      </c>
      <c r="AW278" s="193" t="s">
        <v>3639</v>
      </c>
      <c r="AX278" s="57" t="s">
        <v>3739</v>
      </c>
      <c r="AY278" s="176" t="str">
        <f t="shared" si="18"/>
        <v>EN EJECUCIÓN</v>
      </c>
      <c r="AZ278" s="55" t="str">
        <f>+IFERROR(VLOOKUP($M278,ACTIVIDADES!$B$9:$T$494,25,0),"")</f>
        <v/>
      </c>
      <c r="BA278" s="55" t="str">
        <f>+IFERROR(VLOOKUP($M278,ACTIVIDADES!$B$9:$T$494,26,0),"")</f>
        <v/>
      </c>
      <c r="BB278" s="55" t="str">
        <f>+IFERROR(VLOOKUP($M278,ACTIVIDADES!$B$9:$T$494,27,0),"")</f>
        <v/>
      </c>
      <c r="BC278" s="55" t="str">
        <f>+IFERROR(VLOOKUP($M278,ACTIVIDADES!$B$9:$T$494,28,0),"")</f>
        <v/>
      </c>
      <c r="BD278" s="55" t="str">
        <f>+IFERROR(VLOOKUP($M278,ACTIVIDADES!$B$9:$T$494,29,0),"")</f>
        <v/>
      </c>
      <c r="BE278" s="55" t="str">
        <f>+IFERROR(VLOOKUP($M278,ACTIVIDADES!$B$9:$T$494,30,0),"")</f>
        <v/>
      </c>
      <c r="BF278" s="58"/>
      <c r="BG278" s="58"/>
      <c r="BH278" s="59"/>
      <c r="BI278" s="59" t="s">
        <v>580</v>
      </c>
      <c r="BJ278" s="60" t="s">
        <v>3635</v>
      </c>
      <c r="BK278" s="61" t="s">
        <v>593</v>
      </c>
      <c r="BL278" s="62"/>
      <c r="BM278" s="55" t="str">
        <f>+IFERROR(VLOOKUP($M278,ACTIVIDADES!$B$9:$T$494,31,0),"")</f>
        <v/>
      </c>
      <c r="BN278" s="55" t="str">
        <f>+IFERROR(VLOOKUP($M278,ACTIVIDADES!$B$9:$T$494,32,0),"")</f>
        <v/>
      </c>
      <c r="BO278" s="55" t="str">
        <f>+IFERROR(VLOOKUP($M278,ACTIVIDADES!$B$9:$T$494,33,0),"")</f>
        <v/>
      </c>
      <c r="BP278" s="55" t="str">
        <f>+IFERROR(VLOOKUP($M278,ACTIVIDADES!$B$9:$T$494,34,0),"")</f>
        <v/>
      </c>
      <c r="BQ278" s="55" t="str">
        <f>+IFERROR(VLOOKUP($M278,ACTIVIDADES!$B$9:$T$494,35,0),"")</f>
        <v/>
      </c>
      <c r="BR278" s="55" t="str">
        <f>+IFERROR(VLOOKUP($M278,ACTIVIDADES!$B$9:$T$494,36,0),"")</f>
        <v/>
      </c>
      <c r="BS278" s="55" t="str">
        <f>+IFERROR(VLOOKUP($M278,ACTIVIDADES!$B$9:$T$494,37,0),"")</f>
        <v/>
      </c>
      <c r="BT278" s="58"/>
      <c r="BU278" s="58"/>
      <c r="BV278" s="59"/>
      <c r="BW278" s="59" t="s">
        <v>580</v>
      </c>
      <c r="BX278" s="60" t="s">
        <v>3635</v>
      </c>
      <c r="BY278" s="61" t="s">
        <v>593</v>
      </c>
      <c r="BZ278" s="62"/>
      <c r="CA278" s="7"/>
      <c r="CB278" s="7"/>
      <c r="CC278" s="7"/>
      <c r="CD278" s="7"/>
      <c r="CE278" s="7"/>
      <c r="CF278" s="7"/>
      <c r="CG278" s="7"/>
      <c r="CH278" s="7"/>
      <c r="CI278" s="7"/>
      <c r="CJ278" s="7"/>
      <c r="CK278" s="7"/>
      <c r="CL278" s="7"/>
      <c r="CM278" s="7"/>
      <c r="CN278" s="7"/>
      <c r="CO278" s="7"/>
      <c r="CP278" s="7"/>
      <c r="CQ278" s="7"/>
    </row>
    <row r="279" spans="1:95" customFormat="1" ht="93" customHeight="1" x14ac:dyDescent="0.35">
      <c r="A279" s="40">
        <f t="shared" si="16"/>
        <v>271</v>
      </c>
      <c r="B279" s="40" t="s">
        <v>521</v>
      </c>
      <c r="C279" s="40">
        <v>2023</v>
      </c>
      <c r="D279" s="40" t="s">
        <v>3734</v>
      </c>
      <c r="E279" s="323"/>
      <c r="F279" s="40" t="s">
        <v>955</v>
      </c>
      <c r="G279" s="40" t="s">
        <v>212</v>
      </c>
      <c r="H279" s="41" t="s">
        <v>4790</v>
      </c>
      <c r="I279" s="42" t="s">
        <v>3643</v>
      </c>
      <c r="J279" s="43" t="s">
        <v>5114</v>
      </c>
      <c r="K279" s="43" t="s">
        <v>5369</v>
      </c>
      <c r="L279" s="44" t="s">
        <v>1153</v>
      </c>
      <c r="M279" s="45" t="s">
        <v>1474</v>
      </c>
      <c r="N279" s="46" t="s">
        <v>5519</v>
      </c>
      <c r="O279" s="45" t="s">
        <v>1476</v>
      </c>
      <c r="P279" s="45">
        <v>1</v>
      </c>
      <c r="Q279" s="47">
        <v>45474</v>
      </c>
      <c r="R279" s="47">
        <v>45657</v>
      </c>
      <c r="S279" s="48">
        <f t="shared" ref="S279:S310" si="19">DAYS360(Q279,R279)/360*54</f>
        <v>27</v>
      </c>
      <c r="T279" s="45" t="s">
        <v>601</v>
      </c>
      <c r="U279" s="45"/>
      <c r="V279" s="49" t="str">
        <f>+IFERROR(VLOOKUP($M279,ACTIVIDADES!$B$9:$Q$494,10,0),"")</f>
        <v>SI</v>
      </c>
      <c r="W279" s="50" t="str">
        <f>+IFERROR(VLOOKUP($M279,ACTIVIDADES!$B$9:$Q$494,11,0)," ")</f>
        <v>Ya se incluyó en el procedimiento de peticiones, quejas, reclamos, sugerencias y denuncias</v>
      </c>
      <c r="X279" s="51" t="str">
        <f>+IFERROR(VLOOKUP($M279,ACTIVIDADES!$B$9:$Q$494,12,0),"")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279" s="52">
        <f>+IFERROR(VLOOKUP($M279,ACTIVIDADES!$B$9:$Q$494,13,0),"")</f>
        <v>46153</v>
      </c>
      <c r="Z279" s="53" t="str">
        <f>+IFERROR(VLOOKUP($M279,ACTIVIDADES!$B$9:$Q$494,14,0),"")</f>
        <v>Se incluye procedimiento actualizado en el 2025 con inclusión de políticas</v>
      </c>
      <c r="AA279" s="49">
        <f>+IFERROR(VLOOKUP($M279,ACTIVIDADES!$B$9:$Q$494,15,0),"")</f>
        <v>1</v>
      </c>
      <c r="AB279" s="54" t="str">
        <f>+IFERROR(VLOOKUP($M279,ACTIVIDADES!$B$9:$Q$494,16,0),"")</f>
        <v>CUMPLIDO</v>
      </c>
      <c r="AC279" s="144">
        <v>46157</v>
      </c>
      <c r="AD279" s="28">
        <v>1</v>
      </c>
      <c r="AE279" s="71" t="s">
        <v>3974</v>
      </c>
      <c r="AF279" s="29" t="s">
        <v>578</v>
      </c>
      <c r="AG279" s="29" t="s">
        <v>3737</v>
      </c>
      <c r="AH279" s="29" t="s">
        <v>593</v>
      </c>
      <c r="AI279" s="29" t="s">
        <v>3752</v>
      </c>
      <c r="AJ279" s="55">
        <f>+IFERROR(VLOOKUP($M279,ACTIVIDADES!$B$9:$T$494,17,0),"")</f>
        <v>1</v>
      </c>
      <c r="AK279" s="80" t="str">
        <f>+IFERROR(VLOOKUP($M279,ACTIVIDADES!$B$9:$T$494,18,0),"")</f>
        <v>Ya se incluyó en el procedimiento de peticiones, quejas, reclamos, sugerencias y denuncias</v>
      </c>
      <c r="AL279" s="80">
        <f>+IFERROR(VLOOKUP($M279,ACTIVIDADES!$B$9:$T$494,19,0),"")</f>
        <v>0</v>
      </c>
      <c r="AM279" s="55">
        <f>+IFERROR(VLOOKUP($M279,ACTIVIDADES!$B$9:$X$495,20,0),0)</f>
        <v>46214</v>
      </c>
      <c r="AN279" s="55" t="str">
        <f>+IFERROR(VLOOKUP($M279,ACTIVIDADES!$B$9:$X$495,21,0),0)</f>
        <v>Accion con cumplimiento reportado en el primer trimestre 2026</v>
      </c>
      <c r="AO279" s="55">
        <f>+IFERROR(VLOOKUP($M279,ACTIVIDADES!$B$9:$X$495,22,0),0)</f>
        <v>1</v>
      </c>
      <c r="AP279" s="150" t="str">
        <f>+IFERROR(VLOOKUP($M279,ACTIVIDADES!$B$9:$X$495,23,0),0)</f>
        <v>CUMPLIDO</v>
      </c>
      <c r="AQ279" s="129">
        <v>46245</v>
      </c>
      <c r="AR279" s="356">
        <v>1</v>
      </c>
      <c r="AS279" s="357" t="s">
        <v>3975</v>
      </c>
      <c r="AT279" s="29" t="s">
        <v>578</v>
      </c>
      <c r="AU279" s="57" t="s">
        <v>3639</v>
      </c>
      <c r="AV279" s="193" t="s">
        <v>3639</v>
      </c>
      <c r="AW279" s="193" t="s">
        <v>3639</v>
      </c>
      <c r="AX279" s="193" t="s">
        <v>3739</v>
      </c>
      <c r="AY279" s="176" t="str">
        <f t="shared" si="18"/>
        <v>CUMPLIDAS</v>
      </c>
      <c r="AZ279" s="55" t="str">
        <f>+IFERROR(VLOOKUP($M279,ACTIVIDADES!$B$9:$T$494,25,0),"")</f>
        <v/>
      </c>
      <c r="BA279" s="55" t="str">
        <f>+IFERROR(VLOOKUP($M279,ACTIVIDADES!$B$9:$T$494,26,0),"")</f>
        <v/>
      </c>
      <c r="BB279" s="55" t="str">
        <f>+IFERROR(VLOOKUP($M279,ACTIVIDADES!$B$9:$T$494,27,0),"")</f>
        <v/>
      </c>
      <c r="BC279" s="55" t="str">
        <f>+IFERROR(VLOOKUP($M279,ACTIVIDADES!$B$9:$T$494,28,0),"")</f>
        <v/>
      </c>
      <c r="BD279" s="55" t="str">
        <f>+IFERROR(VLOOKUP($M279,ACTIVIDADES!$B$9:$T$494,29,0),"")</f>
        <v/>
      </c>
      <c r="BE279" s="55" t="str">
        <f>+IFERROR(VLOOKUP($M279,ACTIVIDADES!$B$9:$T$494,30,0),"")</f>
        <v/>
      </c>
      <c r="BF279" s="58"/>
      <c r="BG279" s="58"/>
      <c r="BH279" s="59"/>
      <c r="BI279" s="59" t="s">
        <v>580</v>
      </c>
      <c r="BJ279" s="60" t="s">
        <v>3635</v>
      </c>
      <c r="BK279" s="61" t="s">
        <v>593</v>
      </c>
      <c r="BL279" s="62"/>
      <c r="BM279" s="55" t="str">
        <f>+IFERROR(VLOOKUP($M279,ACTIVIDADES!$B$9:$T$494,31,0),"")</f>
        <v/>
      </c>
      <c r="BN279" s="55" t="str">
        <f>+IFERROR(VLOOKUP($M279,ACTIVIDADES!$B$9:$T$494,32,0),"")</f>
        <v/>
      </c>
      <c r="BO279" s="55" t="str">
        <f>+IFERROR(VLOOKUP($M279,ACTIVIDADES!$B$9:$T$494,33,0),"")</f>
        <v/>
      </c>
      <c r="BP279" s="55" t="str">
        <f>+IFERROR(VLOOKUP($M279,ACTIVIDADES!$B$9:$T$494,34,0),"")</f>
        <v/>
      </c>
      <c r="BQ279" s="55" t="str">
        <f>+IFERROR(VLOOKUP($M279,ACTIVIDADES!$B$9:$T$494,35,0),"")</f>
        <v/>
      </c>
      <c r="BR279" s="55" t="str">
        <f>+IFERROR(VLOOKUP($M279,ACTIVIDADES!$B$9:$T$494,36,0),"")</f>
        <v/>
      </c>
      <c r="BS279" s="55" t="str">
        <f>+IFERROR(VLOOKUP($M279,ACTIVIDADES!$B$9:$T$494,37,0),"")</f>
        <v/>
      </c>
      <c r="BT279" s="58"/>
      <c r="BU279" s="58"/>
      <c r="BV279" s="59"/>
      <c r="BW279" s="59" t="s">
        <v>580</v>
      </c>
      <c r="BX279" s="60" t="s">
        <v>3635</v>
      </c>
      <c r="BY279" s="61" t="s">
        <v>593</v>
      </c>
      <c r="BZ279" s="62"/>
      <c r="CA279" s="7"/>
      <c r="CB279" s="7"/>
      <c r="CC279" s="7"/>
      <c r="CD279" s="7"/>
      <c r="CE279" s="7"/>
      <c r="CF279" s="7"/>
      <c r="CG279" s="7"/>
      <c r="CH279" s="7"/>
      <c r="CI279" s="7"/>
      <c r="CJ279" s="7"/>
      <c r="CK279" s="7"/>
      <c r="CL279" s="7"/>
      <c r="CM279" s="7"/>
      <c r="CN279" s="7"/>
      <c r="CO279" s="7"/>
      <c r="CP279" s="7"/>
      <c r="CQ279" s="7"/>
    </row>
    <row r="280" spans="1:95" ht="93" customHeight="1" x14ac:dyDescent="0.35">
      <c r="A280" s="40">
        <f t="shared" si="16"/>
        <v>272</v>
      </c>
      <c r="B280" s="40" t="s">
        <v>521</v>
      </c>
      <c r="C280" s="40">
        <v>2023</v>
      </c>
      <c r="D280" s="40" t="s">
        <v>3734</v>
      </c>
      <c r="E280" s="323"/>
      <c r="F280" s="206" t="s">
        <v>966</v>
      </c>
      <c r="G280" s="40" t="s">
        <v>212</v>
      </c>
      <c r="H280" s="42" t="s">
        <v>3976</v>
      </c>
      <c r="I280" s="42" t="s">
        <v>3643</v>
      </c>
      <c r="J280" s="40" t="s">
        <v>5115</v>
      </c>
      <c r="K280" s="40" t="s">
        <v>3977</v>
      </c>
      <c r="L280" s="44" t="s">
        <v>1153</v>
      </c>
      <c r="M280" s="63" t="s">
        <v>1415</v>
      </c>
      <c r="N280" s="63" t="s">
        <v>1416</v>
      </c>
      <c r="O280" s="63" t="s">
        <v>5691</v>
      </c>
      <c r="P280" s="63">
        <v>1</v>
      </c>
      <c r="Q280" s="65">
        <v>45432</v>
      </c>
      <c r="R280" s="65">
        <v>45657</v>
      </c>
      <c r="S280" s="66">
        <f t="shared" si="19"/>
        <v>33.150000000000006</v>
      </c>
      <c r="T280" s="63" t="s">
        <v>3978</v>
      </c>
      <c r="U280" s="63"/>
      <c r="V280" s="49">
        <f>+IFERROR(VLOOKUP($M280,ACTIVIDADES!$B$9:$Q$494,10,0),"")</f>
        <v>1</v>
      </c>
      <c r="W280" s="61" t="str">
        <f>+IFERROR(VLOOKUP($M280,ACTIVIDADES!$B$9:$Q$494,11,0)," ")</f>
        <v>Se realizó el documento y se socializa de forma mensual</v>
      </c>
      <c r="X280" s="51" t="str">
        <f>+IFERROR(VLOOKUP($M280,ACTIVIDADES!$B$9:$Q$494,12,0),"")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280" s="52">
        <f>+IFERROR(VLOOKUP($M280,ACTIVIDADES!$B$9:$Q$494,13,0),"")</f>
        <v>46153</v>
      </c>
      <c r="Z280" s="49" t="str">
        <f>+IFERROR(VLOOKUP($M280,ACTIVIDADES!$B$9:$Q$494,14,0),"")</f>
        <v>Se evidencia documento y su socialización</v>
      </c>
      <c r="AA280" s="49">
        <f>+IFERROR(VLOOKUP($M280,ACTIVIDADES!$B$9:$Q$494,15,0),"")</f>
        <v>1</v>
      </c>
      <c r="AB280" s="54" t="str">
        <f>+IFERROR(VLOOKUP($M280,ACTIVIDADES!$B$9:$Q$494,16,0),"")</f>
        <v>CUMPLIDO</v>
      </c>
      <c r="AC280" s="144">
        <v>46157</v>
      </c>
      <c r="AD280" s="28">
        <v>1</v>
      </c>
      <c r="AE280" s="28" t="s">
        <v>3908</v>
      </c>
      <c r="AF280" s="29" t="s">
        <v>578</v>
      </c>
      <c r="AG280" s="29" t="s">
        <v>3737</v>
      </c>
      <c r="AH280" s="29" t="s">
        <v>593</v>
      </c>
      <c r="AI280" s="29" t="s">
        <v>3752</v>
      </c>
      <c r="AJ280" s="55">
        <f>+IFERROR(VLOOKUP($M280,ACTIVIDADES!$B$9:$T$494,17,0),"")</f>
        <v>1</v>
      </c>
      <c r="AK280" s="80" t="str">
        <f>+IFERROR(VLOOKUP($M280,ACTIVIDADES!$B$9:$T$494,18,0),"")</f>
        <v>Se realizó el documento y se socializa de forma mensual</v>
      </c>
      <c r="AL280" s="80">
        <f>+IFERROR(VLOOKUP($M280,ACTIVIDADES!$B$9:$T$494,19,0),"")</f>
        <v>0</v>
      </c>
      <c r="AM280" s="55">
        <f>+IFERROR(VLOOKUP($M280,ACTIVIDADES!$B$9:$X$495,20,0),0)</f>
        <v>46214</v>
      </c>
      <c r="AN280" s="55" t="str">
        <f>+IFERROR(VLOOKUP($M280,ACTIVIDADES!$B$9:$X$495,21,0),0)</f>
        <v>Accion con cumplimiento reportado</v>
      </c>
      <c r="AO280" s="55">
        <f>+IFERROR(VLOOKUP($M280,ACTIVIDADES!$B$9:$X$495,22,0),0)</f>
        <v>1</v>
      </c>
      <c r="AP280" s="150" t="str">
        <f>+IFERROR(VLOOKUP($M280,ACTIVIDADES!$B$9:$X$495,23,0),0)</f>
        <v>CUMPLIDO</v>
      </c>
      <c r="AQ280" s="129">
        <v>46245</v>
      </c>
      <c r="AR280" s="55">
        <v>1</v>
      </c>
      <c r="AS280" s="72" t="s">
        <v>3909</v>
      </c>
      <c r="AT280" s="29" t="s">
        <v>579</v>
      </c>
      <c r="AU280" s="57" t="s">
        <v>3639</v>
      </c>
      <c r="AV280" s="193" t="s">
        <v>3639</v>
      </c>
      <c r="AW280" s="193" t="s">
        <v>3639</v>
      </c>
      <c r="AX280" s="193" t="s">
        <v>3739</v>
      </c>
      <c r="AY280" s="176" t="str">
        <f t="shared" si="18"/>
        <v>CUMPLIDAS</v>
      </c>
      <c r="AZ280" s="55" t="str">
        <f>+IFERROR(VLOOKUP($M280,ACTIVIDADES!$B$9:$T$494,25,0),"")</f>
        <v/>
      </c>
      <c r="BA280" s="55" t="str">
        <f>+IFERROR(VLOOKUP($M280,ACTIVIDADES!$B$9:$T$494,26,0),"")</f>
        <v/>
      </c>
      <c r="BB280" s="55" t="str">
        <f>+IFERROR(VLOOKUP($M280,ACTIVIDADES!$B$9:$T$494,27,0),"")</f>
        <v/>
      </c>
      <c r="BC280" s="55" t="str">
        <f>+IFERROR(VLOOKUP($M280,ACTIVIDADES!$B$9:$T$494,28,0),"")</f>
        <v/>
      </c>
      <c r="BD280" s="55" t="str">
        <f>+IFERROR(VLOOKUP($M280,ACTIVIDADES!$B$9:$T$494,29,0),"")</f>
        <v/>
      </c>
      <c r="BE280" s="55" t="str">
        <f>+IFERROR(VLOOKUP($M280,ACTIVIDADES!$B$9:$T$494,30,0),"")</f>
        <v/>
      </c>
      <c r="BF280" s="58"/>
      <c r="BG280" s="58"/>
      <c r="BH280" s="59"/>
      <c r="BI280" s="59" t="s">
        <v>580</v>
      </c>
      <c r="BJ280" s="60" t="s">
        <v>3635</v>
      </c>
      <c r="BK280" s="61" t="s">
        <v>593</v>
      </c>
      <c r="BL280" s="62"/>
      <c r="BM280" s="55" t="str">
        <f>+IFERROR(VLOOKUP($M280,ACTIVIDADES!$B$9:$T$494,31,0),"")</f>
        <v/>
      </c>
      <c r="BN280" s="55" t="str">
        <f>+IFERROR(VLOOKUP($M280,ACTIVIDADES!$B$9:$T$494,32,0),"")</f>
        <v/>
      </c>
      <c r="BO280" s="55" t="str">
        <f>+IFERROR(VLOOKUP($M280,ACTIVIDADES!$B$9:$T$494,33,0),"")</f>
        <v/>
      </c>
      <c r="BP280" s="55" t="str">
        <f>+IFERROR(VLOOKUP($M280,ACTIVIDADES!$B$9:$T$494,34,0),"")</f>
        <v/>
      </c>
      <c r="BQ280" s="55" t="str">
        <f>+IFERROR(VLOOKUP($M280,ACTIVIDADES!$B$9:$T$494,35,0),"")</f>
        <v/>
      </c>
      <c r="BR280" s="55" t="str">
        <f>+IFERROR(VLOOKUP($M280,ACTIVIDADES!$B$9:$T$494,36,0),"")</f>
        <v/>
      </c>
      <c r="BS280" s="55" t="str">
        <f>+IFERROR(VLOOKUP($M280,ACTIVIDADES!$B$9:$T$494,37,0),"")</f>
        <v/>
      </c>
      <c r="BT280" s="58"/>
      <c r="BU280" s="58"/>
      <c r="BV280" s="59"/>
      <c r="BW280" s="59" t="s">
        <v>580</v>
      </c>
      <c r="BX280" s="60" t="s">
        <v>3635</v>
      </c>
      <c r="BY280" s="61" t="s">
        <v>593</v>
      </c>
      <c r="BZ280" s="62"/>
    </row>
    <row r="281" spans="1:95" customFormat="1" ht="93" customHeight="1" x14ac:dyDescent="0.35">
      <c r="A281" s="40">
        <f t="shared" si="16"/>
        <v>273</v>
      </c>
      <c r="B281" s="40" t="s">
        <v>521</v>
      </c>
      <c r="C281" s="40">
        <v>2023</v>
      </c>
      <c r="D281" s="40" t="s">
        <v>3734</v>
      </c>
      <c r="E281" s="323"/>
      <c r="F281" s="206" t="s">
        <v>966</v>
      </c>
      <c r="G281" s="40" t="s">
        <v>212</v>
      </c>
      <c r="H281" s="41" t="s">
        <v>3976</v>
      </c>
      <c r="I281" s="42" t="s">
        <v>3643</v>
      </c>
      <c r="J281" s="43" t="s">
        <v>5115</v>
      </c>
      <c r="K281" s="43" t="s">
        <v>3979</v>
      </c>
      <c r="L281" s="44" t="s">
        <v>1153</v>
      </c>
      <c r="M281" s="45" t="s">
        <v>1345</v>
      </c>
      <c r="N281" s="46" t="s">
        <v>1346</v>
      </c>
      <c r="O281" s="45" t="s">
        <v>1347</v>
      </c>
      <c r="P281" s="45">
        <v>12</v>
      </c>
      <c r="Q281" s="47">
        <v>46023</v>
      </c>
      <c r="R281" s="47">
        <v>46357</v>
      </c>
      <c r="S281" s="48">
        <f t="shared" si="19"/>
        <v>49.5</v>
      </c>
      <c r="T281" s="45" t="s">
        <v>601</v>
      </c>
      <c r="U281" s="45"/>
      <c r="V281" s="49">
        <f>+IFERROR(VLOOKUP($M281,ACTIVIDADES!$B$9:$Q$494,10,0),"")</f>
        <v>0</v>
      </c>
      <c r="W281" s="50" t="str">
        <f>+IFERROR(VLOOKUP($M281,ACTIVIDADES!$B$9:$Q$494,11,0)," ")</f>
        <v>Se informaron alertas mensuales a través de correo electrónico a los líderes de procesos</v>
      </c>
      <c r="X281" s="51" t="str">
        <f>+IFERROR(VLOOKUP($M281,ACTIVIDADES!$B$9:$Q$494,12,0),"")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281" s="52">
        <f>+IFERROR(VLOOKUP($M281,ACTIVIDADES!$B$9:$Q$494,13,0),"")</f>
        <v>46153</v>
      </c>
      <c r="Z281" s="53" t="str">
        <f>+IFERROR(VLOOKUP($M281,ACTIVIDADES!$B$9:$Q$494,14,0),"")</f>
        <v>Se evidencian reportes del primer trimestre del año</v>
      </c>
      <c r="AA281" s="49">
        <f>+IFERROR(VLOOKUP($M281,ACTIVIDADES!$B$9:$Q$494,15,0),"")</f>
        <v>0.25</v>
      </c>
      <c r="AB281" s="54" t="str">
        <f>+IFERROR(VLOOKUP($M281,ACTIVIDADES!$B$9:$Q$494,16,0),"")</f>
        <v>EJECUCIÓN</v>
      </c>
      <c r="AC281" s="144">
        <v>46157</v>
      </c>
      <c r="AD281" s="28">
        <v>0.25</v>
      </c>
      <c r="AE281" s="151" t="s">
        <v>3980</v>
      </c>
      <c r="AF281" s="29" t="s">
        <v>4</v>
      </c>
      <c r="AG281" s="29" t="s">
        <v>3737</v>
      </c>
      <c r="AH281" s="29" t="s">
        <v>3737</v>
      </c>
      <c r="AI281" s="29" t="s">
        <v>3737</v>
      </c>
      <c r="AJ281" s="55">
        <f>+IFERROR(VLOOKUP($M281,ACTIVIDADES!$B$9:$T$494,17,0),"")</f>
        <v>0.25</v>
      </c>
      <c r="AK281" s="80" t="str">
        <f>+IFERROR(VLOOKUP($M281,ACTIVIDADES!$B$9:$T$494,18,0),"")</f>
        <v>Se informaron alertas mensuales a través de correo electrónico a los líderes de procesos</v>
      </c>
      <c r="AL281" s="80" t="str">
        <f>+IFERROR(VLOOKUP($M281,ACTIVIDADES!$B$9:$T$494,19,0),"")</f>
        <v>EVIDENCIAS SEGUNDO TRIMESTRE 2026 PLAN MEJORA</v>
      </c>
      <c r="AM281" s="55">
        <f>+IFERROR(VLOOKUP($M281,ACTIVIDADES!$B$9:$X$495,20,0),0)</f>
        <v>46214</v>
      </c>
      <c r="AN281" s="55" t="str">
        <f>+IFERROR(VLOOKUP($M281,ACTIVIDADES!$B$9:$X$495,21,0),0)</f>
        <v>Se adjuntan las evidencias de alertas del segundo trimestre.</v>
      </c>
      <c r="AO281" s="55">
        <f>+IFERROR(VLOOKUP($M281,ACTIVIDADES!$B$9:$X$495,22,0),0)</f>
        <v>0.5</v>
      </c>
      <c r="AP281" s="145" t="str">
        <f>+IFERROR(VLOOKUP($M281,ACTIVIDADES!$B$9:$X$495,23,0),0)</f>
        <v>EN EJECUCIÓN</v>
      </c>
      <c r="AQ281" s="129">
        <v>46245</v>
      </c>
      <c r="AR281" s="172">
        <v>0.5</v>
      </c>
      <c r="AS281" s="57" t="s">
        <v>3835</v>
      </c>
      <c r="AT281" s="29" t="s">
        <v>4</v>
      </c>
      <c r="AU281" s="57" t="s">
        <v>3639</v>
      </c>
      <c r="AV281" s="193" t="s">
        <v>3639</v>
      </c>
      <c r="AW281" s="193" t="s">
        <v>3639</v>
      </c>
      <c r="AX281" s="57" t="s">
        <v>3739</v>
      </c>
      <c r="AY281" s="176" t="str">
        <f t="shared" si="18"/>
        <v>EN EJECUCIÓN</v>
      </c>
      <c r="AZ281" s="55" t="str">
        <f>+IFERROR(VLOOKUP($M281,ACTIVIDADES!$B$9:$T$494,25,0),"")</f>
        <v/>
      </c>
      <c r="BA281" s="55" t="str">
        <f>+IFERROR(VLOOKUP($M281,ACTIVIDADES!$B$9:$T$494,26,0),"")</f>
        <v/>
      </c>
      <c r="BB281" s="55" t="str">
        <f>+IFERROR(VLOOKUP($M281,ACTIVIDADES!$B$9:$T$494,27,0),"")</f>
        <v/>
      </c>
      <c r="BC281" s="55" t="str">
        <f>+IFERROR(VLOOKUP($M281,ACTIVIDADES!$B$9:$T$494,28,0),"")</f>
        <v/>
      </c>
      <c r="BD281" s="55" t="str">
        <f>+IFERROR(VLOOKUP($M281,ACTIVIDADES!$B$9:$T$494,29,0),"")</f>
        <v/>
      </c>
      <c r="BE281" s="55" t="str">
        <f>+IFERROR(VLOOKUP($M281,ACTIVIDADES!$B$9:$T$494,30,0),"")</f>
        <v/>
      </c>
      <c r="BF281" s="58"/>
      <c r="BG281" s="58"/>
      <c r="BH281" s="59"/>
      <c r="BI281" s="59" t="s">
        <v>580</v>
      </c>
      <c r="BJ281" s="60" t="s">
        <v>3635</v>
      </c>
      <c r="BK281" s="61" t="s">
        <v>593</v>
      </c>
      <c r="BL281" s="62"/>
      <c r="BM281" s="55" t="str">
        <f>+IFERROR(VLOOKUP($M281,ACTIVIDADES!$B$9:$T$494,31,0),"")</f>
        <v/>
      </c>
      <c r="BN281" s="55" t="str">
        <f>+IFERROR(VLOOKUP($M281,ACTIVIDADES!$B$9:$T$494,32,0),"")</f>
        <v/>
      </c>
      <c r="BO281" s="55" t="str">
        <f>+IFERROR(VLOOKUP($M281,ACTIVIDADES!$B$9:$T$494,33,0),"")</f>
        <v/>
      </c>
      <c r="BP281" s="55" t="str">
        <f>+IFERROR(VLOOKUP($M281,ACTIVIDADES!$B$9:$T$494,34,0),"")</f>
        <v/>
      </c>
      <c r="BQ281" s="55" t="str">
        <f>+IFERROR(VLOOKUP($M281,ACTIVIDADES!$B$9:$T$494,35,0),"")</f>
        <v/>
      </c>
      <c r="BR281" s="55" t="str">
        <f>+IFERROR(VLOOKUP($M281,ACTIVIDADES!$B$9:$T$494,36,0),"")</f>
        <v/>
      </c>
      <c r="BS281" s="55" t="str">
        <f>+IFERROR(VLOOKUP($M281,ACTIVIDADES!$B$9:$T$494,37,0),"")</f>
        <v/>
      </c>
      <c r="BT281" s="58"/>
      <c r="BU281" s="58"/>
      <c r="BV281" s="59"/>
      <c r="BW281" s="59" t="s">
        <v>580</v>
      </c>
      <c r="BX281" s="60" t="s">
        <v>3635</v>
      </c>
      <c r="BY281" s="61" t="s">
        <v>593</v>
      </c>
      <c r="BZ281" s="62"/>
      <c r="CA281" s="7"/>
      <c r="CB281" s="7"/>
      <c r="CC281" s="7"/>
      <c r="CD281" s="7"/>
      <c r="CE281" s="7"/>
      <c r="CF281" s="7"/>
      <c r="CG281" s="7"/>
      <c r="CH281" s="7"/>
      <c r="CI281" s="7"/>
      <c r="CJ281" s="7"/>
      <c r="CK281" s="7"/>
      <c r="CL281" s="7"/>
      <c r="CM281" s="7"/>
      <c r="CN281" s="7"/>
      <c r="CO281" s="7"/>
      <c r="CP281" s="7"/>
      <c r="CQ281" s="7"/>
    </row>
    <row r="282" spans="1:95" customFormat="1" ht="93" customHeight="1" x14ac:dyDescent="0.35">
      <c r="A282" s="40">
        <f t="shared" si="16"/>
        <v>274</v>
      </c>
      <c r="B282" s="40" t="s">
        <v>521</v>
      </c>
      <c r="C282" s="40">
        <v>2023</v>
      </c>
      <c r="D282" s="40" t="s">
        <v>3734</v>
      </c>
      <c r="E282" s="323"/>
      <c r="F282" s="40" t="s">
        <v>959</v>
      </c>
      <c r="G282" s="40" t="s">
        <v>212</v>
      </c>
      <c r="H282" s="42" t="s">
        <v>3981</v>
      </c>
      <c r="I282" s="42" t="s">
        <v>3643</v>
      </c>
      <c r="J282" s="40" t="s">
        <v>3982</v>
      </c>
      <c r="K282" s="40" t="s">
        <v>5370</v>
      </c>
      <c r="L282" s="44" t="s">
        <v>1153</v>
      </c>
      <c r="M282" s="63" t="s">
        <v>1415</v>
      </c>
      <c r="N282" s="63" t="s">
        <v>1416</v>
      </c>
      <c r="O282" s="63" t="s">
        <v>5691</v>
      </c>
      <c r="P282" s="63">
        <v>1</v>
      </c>
      <c r="Q282" s="65">
        <v>45432</v>
      </c>
      <c r="R282" s="65">
        <v>45657</v>
      </c>
      <c r="S282" s="66">
        <f t="shared" si="19"/>
        <v>33.150000000000006</v>
      </c>
      <c r="T282" s="63" t="s">
        <v>601</v>
      </c>
      <c r="U282" s="63"/>
      <c r="V282" s="49">
        <f>+IFERROR(VLOOKUP($M282,ACTIVIDADES!$B$9:$Q$494,10,0),"")</f>
        <v>1</v>
      </c>
      <c r="W282" s="61" t="str">
        <f>+IFERROR(VLOOKUP($M282,ACTIVIDADES!$B$9:$Q$494,11,0)," ")</f>
        <v>Se realizó el documento y se socializa de forma mensual</v>
      </c>
      <c r="X282" s="51" t="str">
        <f>+IFERROR(VLOOKUP($M282,ACTIVIDADES!$B$9:$Q$494,12,0),"")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282" s="52">
        <f>+IFERROR(VLOOKUP($M282,ACTIVIDADES!$B$9:$Q$494,13,0),"")</f>
        <v>46153</v>
      </c>
      <c r="Z282" s="49" t="str">
        <f>+IFERROR(VLOOKUP($M282,ACTIVIDADES!$B$9:$Q$494,14,0),"")</f>
        <v>Se evidencia documento y su socialización</v>
      </c>
      <c r="AA282" s="49">
        <f>+IFERROR(VLOOKUP($M282,ACTIVIDADES!$B$9:$Q$494,15,0),"")</f>
        <v>1</v>
      </c>
      <c r="AB282" s="54" t="str">
        <f>+IFERROR(VLOOKUP($M282,ACTIVIDADES!$B$9:$Q$494,16,0),"")</f>
        <v>CUMPLIDO</v>
      </c>
      <c r="AC282" s="144">
        <v>46157</v>
      </c>
      <c r="AD282" s="28">
        <v>1</v>
      </c>
      <c r="AE282" s="28" t="s">
        <v>3908</v>
      </c>
      <c r="AF282" s="29" t="s">
        <v>578</v>
      </c>
      <c r="AG282" s="29" t="s">
        <v>3737</v>
      </c>
      <c r="AH282" s="29" t="s">
        <v>593</v>
      </c>
      <c r="AI282" s="29" t="s">
        <v>3752</v>
      </c>
      <c r="AJ282" s="55">
        <f>+IFERROR(VLOOKUP($M282,ACTIVIDADES!$B$9:$T$494,17,0),"")</f>
        <v>1</v>
      </c>
      <c r="AK282" s="80" t="str">
        <f>+IFERROR(VLOOKUP($M282,ACTIVIDADES!$B$9:$T$494,18,0),"")</f>
        <v>Se realizó el documento y se socializa de forma mensual</v>
      </c>
      <c r="AL282" s="80">
        <f>+IFERROR(VLOOKUP($M282,ACTIVIDADES!$B$9:$T$494,19,0),"")</f>
        <v>0</v>
      </c>
      <c r="AM282" s="55">
        <f>+IFERROR(VLOOKUP($M282,ACTIVIDADES!$B$9:$X$495,20,0),0)</f>
        <v>46214</v>
      </c>
      <c r="AN282" s="55" t="str">
        <f>+IFERROR(VLOOKUP($M282,ACTIVIDADES!$B$9:$X$495,21,0),0)</f>
        <v>Accion con cumplimiento reportado</v>
      </c>
      <c r="AO282" s="55">
        <f>+IFERROR(VLOOKUP($M282,ACTIVIDADES!$B$9:$X$495,22,0),0)</f>
        <v>1</v>
      </c>
      <c r="AP282" s="150" t="str">
        <f>+IFERROR(VLOOKUP($M282,ACTIVIDADES!$B$9:$X$495,23,0),0)</f>
        <v>CUMPLIDO</v>
      </c>
      <c r="AQ282" s="129">
        <v>46245</v>
      </c>
      <c r="AR282" s="55">
        <v>1</v>
      </c>
      <c r="AS282" s="72" t="s">
        <v>3909</v>
      </c>
      <c r="AT282" s="29" t="s">
        <v>579</v>
      </c>
      <c r="AU282" s="57" t="s">
        <v>3639</v>
      </c>
      <c r="AV282" s="193" t="s">
        <v>3639</v>
      </c>
      <c r="AW282" s="193" t="s">
        <v>3639</v>
      </c>
      <c r="AX282" s="193" t="s">
        <v>3739</v>
      </c>
      <c r="AY282" s="176" t="str">
        <f t="shared" si="18"/>
        <v>CUMPLIDAS</v>
      </c>
      <c r="AZ282" s="55" t="str">
        <f>+IFERROR(VLOOKUP($M282,ACTIVIDADES!$B$9:$T$494,25,0),"")</f>
        <v/>
      </c>
      <c r="BA282" s="55" t="str">
        <f>+IFERROR(VLOOKUP($M282,ACTIVIDADES!$B$9:$T$494,26,0),"")</f>
        <v/>
      </c>
      <c r="BB282" s="55" t="str">
        <f>+IFERROR(VLOOKUP($M282,ACTIVIDADES!$B$9:$T$494,27,0),"")</f>
        <v/>
      </c>
      <c r="BC282" s="55" t="str">
        <f>+IFERROR(VLOOKUP($M282,ACTIVIDADES!$B$9:$T$494,28,0),"")</f>
        <v/>
      </c>
      <c r="BD282" s="55" t="str">
        <f>+IFERROR(VLOOKUP($M282,ACTIVIDADES!$B$9:$T$494,29,0),"")</f>
        <v/>
      </c>
      <c r="BE282" s="55" t="str">
        <f>+IFERROR(VLOOKUP($M282,ACTIVIDADES!$B$9:$T$494,30,0),"")</f>
        <v/>
      </c>
      <c r="BF282" s="58"/>
      <c r="BG282" s="58"/>
      <c r="BH282" s="59"/>
      <c r="BI282" s="59" t="s">
        <v>580</v>
      </c>
      <c r="BJ282" s="60" t="s">
        <v>3635</v>
      </c>
      <c r="BK282" s="61" t="s">
        <v>593</v>
      </c>
      <c r="BL282" s="62"/>
      <c r="BM282" s="55" t="str">
        <f>+IFERROR(VLOOKUP($M282,ACTIVIDADES!$B$9:$T$494,31,0),"")</f>
        <v/>
      </c>
      <c r="BN282" s="55" t="str">
        <f>+IFERROR(VLOOKUP($M282,ACTIVIDADES!$B$9:$T$494,32,0),"")</f>
        <v/>
      </c>
      <c r="BO282" s="55" t="str">
        <f>+IFERROR(VLOOKUP($M282,ACTIVIDADES!$B$9:$T$494,33,0),"")</f>
        <v/>
      </c>
      <c r="BP282" s="55" t="str">
        <f>+IFERROR(VLOOKUP($M282,ACTIVIDADES!$B$9:$T$494,34,0),"")</f>
        <v/>
      </c>
      <c r="BQ282" s="55" t="str">
        <f>+IFERROR(VLOOKUP($M282,ACTIVIDADES!$B$9:$T$494,35,0),"")</f>
        <v/>
      </c>
      <c r="BR282" s="55" t="str">
        <f>+IFERROR(VLOOKUP($M282,ACTIVIDADES!$B$9:$T$494,36,0),"")</f>
        <v/>
      </c>
      <c r="BS282" s="55" t="str">
        <f>+IFERROR(VLOOKUP($M282,ACTIVIDADES!$B$9:$T$494,37,0),"")</f>
        <v/>
      </c>
      <c r="BT282" s="58"/>
      <c r="BU282" s="58"/>
      <c r="BV282" s="59"/>
      <c r="BW282" s="59" t="s">
        <v>580</v>
      </c>
      <c r="BX282" s="60" t="s">
        <v>3635</v>
      </c>
      <c r="BY282" s="61" t="s">
        <v>593</v>
      </c>
      <c r="BZ282" s="62"/>
      <c r="CA282" s="9"/>
      <c r="CB282" s="9"/>
      <c r="CC282" s="9"/>
      <c r="CD282" s="9"/>
      <c r="CE282" s="9"/>
      <c r="CF282" s="9"/>
      <c r="CG282" s="9"/>
      <c r="CH282" s="9"/>
      <c r="CI282" s="9"/>
      <c r="CJ282" s="9"/>
      <c r="CK282" s="9"/>
      <c r="CL282" s="9"/>
      <c r="CM282" s="9"/>
      <c r="CN282" s="9"/>
      <c r="CO282" s="9"/>
      <c r="CP282" s="9"/>
      <c r="CQ282" s="9"/>
    </row>
    <row r="283" spans="1:95" customFormat="1" ht="93" customHeight="1" x14ac:dyDescent="0.35">
      <c r="A283" s="40">
        <f t="shared" si="16"/>
        <v>275</v>
      </c>
      <c r="B283" s="40" t="s">
        <v>521</v>
      </c>
      <c r="C283" s="40">
        <v>2023</v>
      </c>
      <c r="D283" s="40" t="s">
        <v>3734</v>
      </c>
      <c r="E283" s="323"/>
      <c r="F283" s="40" t="s">
        <v>959</v>
      </c>
      <c r="G283" s="40" t="s">
        <v>212</v>
      </c>
      <c r="H283" s="41" t="s">
        <v>3981</v>
      </c>
      <c r="I283" s="42" t="s">
        <v>3643</v>
      </c>
      <c r="J283" s="43" t="s">
        <v>3982</v>
      </c>
      <c r="K283" s="43" t="s">
        <v>5371</v>
      </c>
      <c r="L283" s="44" t="s">
        <v>1153</v>
      </c>
      <c r="M283" s="45" t="s">
        <v>1345</v>
      </c>
      <c r="N283" s="46" t="s">
        <v>1346</v>
      </c>
      <c r="O283" s="45" t="s">
        <v>1347</v>
      </c>
      <c r="P283" s="45">
        <v>12</v>
      </c>
      <c r="Q283" s="47">
        <v>46023</v>
      </c>
      <c r="R283" s="47">
        <v>46357</v>
      </c>
      <c r="S283" s="48">
        <f t="shared" si="19"/>
        <v>49.5</v>
      </c>
      <c r="T283" s="45" t="s">
        <v>601</v>
      </c>
      <c r="U283" s="45"/>
      <c r="V283" s="49">
        <f>+IFERROR(VLOOKUP($M283,ACTIVIDADES!$B$9:$Q$494,10,0),"")</f>
        <v>0</v>
      </c>
      <c r="W283" s="50" t="str">
        <f>+IFERROR(VLOOKUP($M283,ACTIVIDADES!$B$9:$Q$494,11,0)," ")</f>
        <v>Se informaron alertas mensuales a través de correo electrónico a los líderes de procesos</v>
      </c>
      <c r="X283" s="51" t="str">
        <f>+IFERROR(VLOOKUP($M283,ACTIVIDADES!$B$9:$Q$494,12,0),"")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283" s="52">
        <f>+IFERROR(VLOOKUP($M283,ACTIVIDADES!$B$9:$Q$494,13,0),"")</f>
        <v>46153</v>
      </c>
      <c r="Z283" s="53" t="str">
        <f>+IFERROR(VLOOKUP($M283,ACTIVIDADES!$B$9:$Q$494,14,0),"")</f>
        <v>Se evidencian reportes del primer trimestre del año</v>
      </c>
      <c r="AA283" s="49">
        <f>+IFERROR(VLOOKUP($M283,ACTIVIDADES!$B$9:$Q$494,15,0),"")</f>
        <v>0.25</v>
      </c>
      <c r="AB283" s="54" t="str">
        <f>+IFERROR(VLOOKUP($M283,ACTIVIDADES!$B$9:$Q$494,16,0),"")</f>
        <v>EJECUCIÓN</v>
      </c>
      <c r="AC283" s="144">
        <v>46157</v>
      </c>
      <c r="AD283" s="30">
        <v>0.3</v>
      </c>
      <c r="AE283" s="30" t="s">
        <v>5786</v>
      </c>
      <c r="AF283" s="29" t="s">
        <v>4</v>
      </c>
      <c r="AG283" s="29" t="s">
        <v>3737</v>
      </c>
      <c r="AH283" s="29" t="s">
        <v>3737</v>
      </c>
      <c r="AI283" s="29" t="s">
        <v>3737</v>
      </c>
      <c r="AJ283" s="55">
        <f>+IFERROR(VLOOKUP($M283,ACTIVIDADES!$B$9:$T$494,17,0),"")</f>
        <v>0.25</v>
      </c>
      <c r="AK283" s="80" t="str">
        <f>+IFERROR(VLOOKUP($M283,ACTIVIDADES!$B$9:$T$494,18,0),"")</f>
        <v>Se informaron alertas mensuales a través de correo electrónico a los líderes de procesos</v>
      </c>
      <c r="AL283" s="80" t="str">
        <f>+IFERROR(VLOOKUP($M283,ACTIVIDADES!$B$9:$T$494,19,0),"")</f>
        <v>EVIDENCIAS SEGUNDO TRIMESTRE 2026 PLAN MEJORA</v>
      </c>
      <c r="AM283" s="55">
        <f>+IFERROR(VLOOKUP($M283,ACTIVIDADES!$B$9:$X$495,20,0),0)</f>
        <v>46214</v>
      </c>
      <c r="AN283" s="55" t="str">
        <f>+IFERROR(VLOOKUP($M283,ACTIVIDADES!$B$9:$X$495,21,0),0)</f>
        <v>Se adjuntan las evidencias de alertas del segundo trimestre.</v>
      </c>
      <c r="AO283" s="55">
        <f>+IFERROR(VLOOKUP($M283,ACTIVIDADES!$B$9:$X$495,22,0),0)</f>
        <v>0.5</v>
      </c>
      <c r="AP283" s="145" t="str">
        <f>+IFERROR(VLOOKUP($M283,ACTIVIDADES!$B$9:$X$495,23,0),0)</f>
        <v>EN EJECUCIÓN</v>
      </c>
      <c r="AQ283" s="129">
        <v>46245</v>
      </c>
      <c r="AR283" s="172">
        <v>0.5</v>
      </c>
      <c r="AS283" s="57" t="s">
        <v>3835</v>
      </c>
      <c r="AT283" s="29" t="s">
        <v>4</v>
      </c>
      <c r="AU283" s="57" t="s">
        <v>3639</v>
      </c>
      <c r="AV283" s="193" t="s">
        <v>3639</v>
      </c>
      <c r="AW283" s="193" t="s">
        <v>3639</v>
      </c>
      <c r="AX283" s="57" t="s">
        <v>3739</v>
      </c>
      <c r="AY283" s="176" t="str">
        <f t="shared" si="18"/>
        <v>EN EJECUCIÓN</v>
      </c>
      <c r="AZ283" s="55" t="str">
        <f>+IFERROR(VLOOKUP($M283,ACTIVIDADES!$B$9:$T$494,25,0),"")</f>
        <v/>
      </c>
      <c r="BA283" s="55" t="str">
        <f>+IFERROR(VLOOKUP($M283,ACTIVIDADES!$B$9:$T$494,26,0),"")</f>
        <v/>
      </c>
      <c r="BB283" s="55" t="str">
        <f>+IFERROR(VLOOKUP($M283,ACTIVIDADES!$B$9:$T$494,27,0),"")</f>
        <v/>
      </c>
      <c r="BC283" s="55" t="str">
        <f>+IFERROR(VLOOKUP($M283,ACTIVIDADES!$B$9:$T$494,28,0),"")</f>
        <v/>
      </c>
      <c r="BD283" s="55" t="str">
        <f>+IFERROR(VLOOKUP($M283,ACTIVIDADES!$B$9:$T$494,29,0),"")</f>
        <v/>
      </c>
      <c r="BE283" s="55" t="str">
        <f>+IFERROR(VLOOKUP($M283,ACTIVIDADES!$B$9:$T$494,30,0),"")</f>
        <v/>
      </c>
      <c r="BF283" s="58"/>
      <c r="BG283" s="58"/>
      <c r="BH283" s="59"/>
      <c r="BI283" s="59" t="s">
        <v>580</v>
      </c>
      <c r="BJ283" s="60" t="s">
        <v>3635</v>
      </c>
      <c r="BK283" s="61" t="s">
        <v>593</v>
      </c>
      <c r="BL283" s="62"/>
      <c r="BM283" s="55" t="str">
        <f>+IFERROR(VLOOKUP($M283,ACTIVIDADES!$B$9:$T$494,31,0),"")</f>
        <v/>
      </c>
      <c r="BN283" s="55" t="str">
        <f>+IFERROR(VLOOKUP($M283,ACTIVIDADES!$B$9:$T$494,32,0),"")</f>
        <v/>
      </c>
      <c r="BO283" s="55" t="str">
        <f>+IFERROR(VLOOKUP($M283,ACTIVIDADES!$B$9:$T$494,33,0),"")</f>
        <v/>
      </c>
      <c r="BP283" s="55" t="str">
        <f>+IFERROR(VLOOKUP($M283,ACTIVIDADES!$B$9:$T$494,34,0),"")</f>
        <v/>
      </c>
      <c r="BQ283" s="55" t="str">
        <f>+IFERROR(VLOOKUP($M283,ACTIVIDADES!$B$9:$T$494,35,0),"")</f>
        <v/>
      </c>
      <c r="BR283" s="55" t="str">
        <f>+IFERROR(VLOOKUP($M283,ACTIVIDADES!$B$9:$T$494,36,0),"")</f>
        <v/>
      </c>
      <c r="BS283" s="55" t="str">
        <f>+IFERROR(VLOOKUP($M283,ACTIVIDADES!$B$9:$T$494,37,0),"")</f>
        <v/>
      </c>
      <c r="BT283" s="58"/>
      <c r="BU283" s="58"/>
      <c r="BV283" s="59"/>
      <c r="BW283" s="59" t="s">
        <v>580</v>
      </c>
      <c r="BX283" s="60" t="s">
        <v>3635</v>
      </c>
      <c r="BY283" s="61" t="s">
        <v>593</v>
      </c>
      <c r="BZ283" s="62"/>
      <c r="CA283" s="7"/>
      <c r="CB283" s="7"/>
      <c r="CC283" s="7"/>
      <c r="CD283" s="7"/>
      <c r="CE283" s="7"/>
      <c r="CF283" s="7"/>
      <c r="CG283" s="7"/>
      <c r="CH283" s="7"/>
      <c r="CI283" s="7"/>
      <c r="CJ283" s="7"/>
      <c r="CK283" s="7"/>
      <c r="CL283" s="7"/>
      <c r="CM283" s="7"/>
      <c r="CN283" s="7"/>
      <c r="CO283" s="7"/>
      <c r="CP283" s="7"/>
      <c r="CQ283" s="7"/>
    </row>
    <row r="284" spans="1:95" customFormat="1" ht="93" customHeight="1" x14ac:dyDescent="0.35">
      <c r="A284" s="40">
        <f t="shared" si="16"/>
        <v>276</v>
      </c>
      <c r="B284" s="40" t="s">
        <v>521</v>
      </c>
      <c r="C284" s="40">
        <v>2022</v>
      </c>
      <c r="D284" s="40" t="s">
        <v>3734</v>
      </c>
      <c r="E284" s="323"/>
      <c r="F284" s="40" t="s">
        <v>865</v>
      </c>
      <c r="G284" s="40" t="s">
        <v>4642</v>
      </c>
      <c r="H284" s="41" t="s">
        <v>4704</v>
      </c>
      <c r="I284" s="42"/>
      <c r="J284" s="43" t="s">
        <v>5019</v>
      </c>
      <c r="K284" s="43" t="s">
        <v>5020</v>
      </c>
      <c r="L284" s="44" t="s">
        <v>1153</v>
      </c>
      <c r="M284" s="45" t="s">
        <v>2678</v>
      </c>
      <c r="N284" s="46" t="s">
        <v>5482</v>
      </c>
      <c r="O284" s="45" t="s">
        <v>1264</v>
      </c>
      <c r="P284" s="45">
        <v>4</v>
      </c>
      <c r="Q284" s="47">
        <v>46054</v>
      </c>
      <c r="R284" s="47">
        <v>46387</v>
      </c>
      <c r="S284" s="48">
        <f t="shared" si="19"/>
        <v>49.5</v>
      </c>
      <c r="T284" s="45" t="s">
        <v>589</v>
      </c>
      <c r="U284" s="45"/>
      <c r="V284" s="49">
        <f>+IFERROR(VLOOKUP($M284,ACTIVIDADES!$B$9:$Q$494,10,0),"")</f>
        <v>1</v>
      </c>
      <c r="W284" s="50" t="str">
        <f>+IFERROR(VLOOKUP($M284,ACTIVIDADES!$B$9:$Q$494,11,0)," ")</f>
        <v xml:space="preserve">Se realizó la capacitación al conductor de los formatos </v>
      </c>
      <c r="X284" s="51" t="str">
        <f>+IFERROR(VLOOKUP($M284,ACTIVIDADES!$B$9:$Q$494,12,0),"")</f>
        <v>https://dnbcgovco-my.sharepoint.com/:f:/g/personal/planeacion_dnbc_gov_co/IgDhYmMZWLOWRZ-8Bgt_Qa1fAVrnM32Mxr9QT5T3GErSv4I?e=yXGCWf</v>
      </c>
      <c r="Y284" s="52">
        <f>+IFERROR(VLOOKUP($M284,ACTIVIDADES!$B$9:$Q$494,13,0),"")</f>
        <v>46153</v>
      </c>
      <c r="Z284" s="53" t="str">
        <f>+IFERROR(VLOOKUP($M284,ACTIVIDADES!$B$9:$Q$494,14,0),"")</f>
        <v>Se adjunta acta de reunión del mes de abril donde se capacita al conductor</v>
      </c>
      <c r="AA284" s="49">
        <f>+IFERROR(VLOOKUP($M284,ACTIVIDADES!$B$9:$Q$494,15,0),"")</f>
        <v>1</v>
      </c>
      <c r="AB284" s="54" t="str">
        <f>+IFERROR(VLOOKUP($M284,ACTIVIDADES!$B$9:$Q$494,16,0),"")</f>
        <v>CUMPLIDO</v>
      </c>
      <c r="AC284" s="144">
        <v>46171</v>
      </c>
      <c r="AD284" s="30">
        <v>0.25</v>
      </c>
      <c r="AE284" s="29" t="s">
        <v>3827</v>
      </c>
      <c r="AF284" s="29" t="s">
        <v>4</v>
      </c>
      <c r="AG284" s="29" t="s">
        <v>3737</v>
      </c>
      <c r="AH284" s="29" t="s">
        <v>593</v>
      </c>
      <c r="AI284" s="29" t="s">
        <v>3752</v>
      </c>
      <c r="AJ284" s="55">
        <f>+IFERROR(VLOOKUP($M284,ACTIVIDADES!$B$9:$T$494,17,0),"")</f>
        <v>1</v>
      </c>
      <c r="AK284" s="80" t="str">
        <f>+IFERROR(VLOOKUP($M284,ACTIVIDADES!$B$9:$T$494,18,0),"")</f>
        <v xml:space="preserve">Se realaizó lacapacitación al conductorde todos los formatos </v>
      </c>
      <c r="AL284" s="80" t="str">
        <f>+IFERROR(VLOOKUP($M284,ACTIVIDADES!$B$9:$T$494,19,0),"")</f>
        <v>https://dnbcgovco-my.sharepoint.com/:f:/g/personal/planeacion_dnbc_gov_co/IgDjFeFpC4uhS5oeK97Jh9HtAeSD9mhp9iccyVIjcrqJ2SU?e=38n0fw</v>
      </c>
      <c r="AM284" s="55">
        <f>+IFERROR(VLOOKUP($M284,ACTIVIDADES!$B$9:$X$495,20,0),0)</f>
        <v>46214</v>
      </c>
      <c r="AN284" s="55" t="str">
        <f>+IFERROR(VLOOKUP($M284,ACTIVIDADES!$B$9:$X$495,21,0),0)</f>
        <v>Se incluye acta del mes de abirl donde se socializa información con el conductor</v>
      </c>
      <c r="AO284" s="55">
        <f>+IFERROR(VLOOKUP($M284,ACTIVIDADES!$B$9:$X$495,22,0),0)</f>
        <v>0.5</v>
      </c>
      <c r="AP284" s="150" t="str">
        <f>+IFERROR(VLOOKUP($M284,ACTIVIDADES!$B$9:$X$495,23,0),0)</f>
        <v>CUMPLIDO</v>
      </c>
      <c r="AQ284" s="129">
        <v>46245</v>
      </c>
      <c r="AR284" s="172">
        <v>0.5</v>
      </c>
      <c r="AS284" s="72" t="s">
        <v>5818</v>
      </c>
      <c r="AT284" s="29" t="s">
        <v>4</v>
      </c>
      <c r="AU284" s="57" t="s">
        <v>3639</v>
      </c>
      <c r="AV284" s="193" t="s">
        <v>3639</v>
      </c>
      <c r="AW284" s="193" t="s">
        <v>3639</v>
      </c>
      <c r="AX284" s="57" t="s">
        <v>3739</v>
      </c>
      <c r="AY284" s="176" t="str">
        <f t="shared" si="18"/>
        <v>EN EJECUCIÓN</v>
      </c>
      <c r="AZ284" s="55" t="str">
        <f>+IFERROR(VLOOKUP($M284,ACTIVIDADES!$B$9:$T$494,25,0),"")</f>
        <v/>
      </c>
      <c r="BA284" s="55" t="str">
        <f>+IFERROR(VLOOKUP($M284,ACTIVIDADES!$B$9:$T$494,26,0),"")</f>
        <v/>
      </c>
      <c r="BB284" s="55" t="str">
        <f>+IFERROR(VLOOKUP($M284,ACTIVIDADES!$B$9:$T$494,27,0),"")</f>
        <v/>
      </c>
      <c r="BC284" s="55" t="str">
        <f>+IFERROR(VLOOKUP($M284,ACTIVIDADES!$B$9:$T$494,28,0),"")</f>
        <v/>
      </c>
      <c r="BD284" s="55" t="str">
        <f>+IFERROR(VLOOKUP($M284,ACTIVIDADES!$B$9:$T$494,29,0),"")</f>
        <v/>
      </c>
      <c r="BE284" s="55" t="str">
        <f>+IFERROR(VLOOKUP($M284,ACTIVIDADES!$B$9:$T$494,30,0),"")</f>
        <v/>
      </c>
      <c r="BF284" s="58"/>
      <c r="BG284" s="58"/>
      <c r="BH284" s="59"/>
      <c r="BI284" s="59" t="s">
        <v>580</v>
      </c>
      <c r="BJ284" s="60" t="s">
        <v>3635</v>
      </c>
      <c r="BK284" s="61" t="s">
        <v>593</v>
      </c>
      <c r="BL284" s="62"/>
      <c r="BM284" s="55" t="str">
        <f>+IFERROR(VLOOKUP($M284,ACTIVIDADES!$B$9:$T$494,31,0),"")</f>
        <v/>
      </c>
      <c r="BN284" s="55" t="str">
        <f>+IFERROR(VLOOKUP($M284,ACTIVIDADES!$B$9:$T$494,32,0),"")</f>
        <v/>
      </c>
      <c r="BO284" s="55" t="str">
        <f>+IFERROR(VLOOKUP($M284,ACTIVIDADES!$B$9:$T$494,33,0),"")</f>
        <v/>
      </c>
      <c r="BP284" s="55" t="str">
        <f>+IFERROR(VLOOKUP($M284,ACTIVIDADES!$B$9:$T$494,34,0),"")</f>
        <v/>
      </c>
      <c r="BQ284" s="55" t="str">
        <f>+IFERROR(VLOOKUP($M284,ACTIVIDADES!$B$9:$T$494,35,0),"")</f>
        <v/>
      </c>
      <c r="BR284" s="55" t="str">
        <f>+IFERROR(VLOOKUP($M284,ACTIVIDADES!$B$9:$T$494,36,0),"")</f>
        <v/>
      </c>
      <c r="BS284" s="55" t="str">
        <f>+IFERROR(VLOOKUP($M284,ACTIVIDADES!$B$9:$T$494,37,0),"")</f>
        <v/>
      </c>
      <c r="BT284" s="58"/>
      <c r="BU284" s="58"/>
      <c r="BV284" s="59"/>
      <c r="BW284" s="59" t="s">
        <v>580</v>
      </c>
      <c r="BX284" s="60" t="s">
        <v>3635</v>
      </c>
      <c r="BY284" s="61" t="s">
        <v>593</v>
      </c>
      <c r="BZ284" s="62"/>
      <c r="CA284" s="7"/>
      <c r="CB284" s="7"/>
      <c r="CC284" s="7"/>
      <c r="CD284" s="7"/>
      <c r="CE284" s="7"/>
      <c r="CF284" s="7"/>
      <c r="CG284" s="7"/>
      <c r="CH284" s="7"/>
      <c r="CI284" s="7"/>
      <c r="CJ284" s="7"/>
      <c r="CK284" s="7"/>
      <c r="CL284" s="7"/>
      <c r="CM284" s="7"/>
      <c r="CN284" s="7"/>
      <c r="CO284" s="7"/>
      <c r="CP284" s="7"/>
      <c r="CQ284" s="7"/>
    </row>
    <row r="285" spans="1:95" customFormat="1" ht="93" customHeight="1" x14ac:dyDescent="0.35">
      <c r="A285" s="40">
        <f t="shared" si="16"/>
        <v>277</v>
      </c>
      <c r="B285" s="40" t="s">
        <v>521</v>
      </c>
      <c r="C285" s="40">
        <v>2022</v>
      </c>
      <c r="D285" s="40" t="s">
        <v>3734</v>
      </c>
      <c r="E285" s="323"/>
      <c r="F285" s="40" t="s">
        <v>865</v>
      </c>
      <c r="G285" s="40" t="s">
        <v>4642</v>
      </c>
      <c r="H285" s="42" t="s">
        <v>4704</v>
      </c>
      <c r="I285" s="42"/>
      <c r="J285" s="40" t="s">
        <v>5019</v>
      </c>
      <c r="K285" s="40" t="s">
        <v>5020</v>
      </c>
      <c r="L285" s="44" t="s">
        <v>1153</v>
      </c>
      <c r="M285" s="63" t="s">
        <v>2695</v>
      </c>
      <c r="N285" s="63" t="s">
        <v>5489</v>
      </c>
      <c r="O285" s="63" t="s">
        <v>5684</v>
      </c>
      <c r="P285" s="63">
        <v>1</v>
      </c>
      <c r="Q285" s="65">
        <v>44742</v>
      </c>
      <c r="R285" s="65">
        <v>44804</v>
      </c>
      <c r="S285" s="66">
        <f t="shared" si="19"/>
        <v>9</v>
      </c>
      <c r="T285" s="63" t="s">
        <v>589</v>
      </c>
      <c r="U285" s="63"/>
      <c r="V285" s="49">
        <f>+IFERROR(VLOOKUP($M285,ACTIVIDADES!$B$9:$Q$494,10,0),"")</f>
        <v>1</v>
      </c>
      <c r="W285" s="61" t="str">
        <f>+IFERROR(VLOOKUP($M285,ACTIVIDADES!$B$9:$Q$494,11,0)," ")</f>
        <v>Ya se estableción en la Hoja de Vida de los vehículos esas directrices el cual se va a llevar de manera mensual</v>
      </c>
      <c r="X285" s="51" t="str">
        <f>+IFERROR(VLOOKUP($M285,ACTIVIDADES!$B$9:$Q$494,12,0),"")</f>
        <v>https://dnbcgovco-my.sharepoint.com/:f:/g/personal/planeacion_dnbc_gov_co/IgA4keLn3Q1uQZabUQqI5Z8-Aa_VhwX5558-kls4D9_fjr0?e=jq1sgq</v>
      </c>
      <c r="Y285" s="52">
        <f>+IFERROR(VLOOKUP($M285,ACTIVIDADES!$B$9:$Q$494,13,0),"")</f>
        <v>46153</v>
      </c>
      <c r="Z285" s="49" t="str">
        <f>+IFERROR(VLOOKUP($M285,ACTIVIDADES!$B$9:$Q$494,14,0),"")</f>
        <v>El formato de hoja de vida se encuentra actualizado desde 2023</v>
      </c>
      <c r="AA285" s="49">
        <f>+IFERROR(VLOOKUP($M285,ACTIVIDADES!$B$9:$Q$494,15,0),"")</f>
        <v>1</v>
      </c>
      <c r="AB285" s="54" t="str">
        <f>+IFERROR(VLOOKUP($M285,ACTIVIDADES!$B$9:$Q$494,16,0),"")</f>
        <v>CUMPLIDO</v>
      </c>
      <c r="AC285" s="144">
        <v>46171</v>
      </c>
      <c r="AD285" s="30">
        <v>1</v>
      </c>
      <c r="AE285" s="30" t="s">
        <v>3849</v>
      </c>
      <c r="AF285" s="29" t="s">
        <v>578</v>
      </c>
      <c r="AG285" s="29" t="s">
        <v>3737</v>
      </c>
      <c r="AH285" s="29" t="s">
        <v>593</v>
      </c>
      <c r="AI285" s="29" t="s">
        <v>3752</v>
      </c>
      <c r="AJ285" s="55">
        <f>+IFERROR(VLOOKUP($M285,ACTIVIDADES!$B$9:$T$494,17,0),"")</f>
        <v>1</v>
      </c>
      <c r="AK285" s="80" t="str">
        <f>+IFERROR(VLOOKUP($M285,ACTIVIDADES!$B$9:$T$494,18,0),"")</f>
        <v xml:space="preserve">El documento hoja de vida del vehículo esta actualizado desde el 2023 con esas directrices </v>
      </c>
      <c r="AL285" s="80" t="str">
        <f>+IFERROR(VLOOKUP($M285,ACTIVIDADES!$B$9:$T$494,19,0),"")</f>
        <v>https://dnbcgovco-my.sharepoint.com/:f:/g/personal/planeacion_dnbc_gov_co/IgB9vF7HZpObTZ3BIXMcvSAXAVbuGvNNGAz_6lBWAG0Ah0A?e=0FBJ6b</v>
      </c>
      <c r="AM285" s="55">
        <f>+IFERROR(VLOOKUP($M285,ACTIVIDADES!$B$9:$X$495,20,0),0)</f>
        <v>46214</v>
      </c>
      <c r="AN285" s="55" t="str">
        <f>+IFERROR(VLOOKUP($M285,ACTIVIDADES!$B$9:$X$495,21,0),0)</f>
        <v>Actividad con cumplimiento reportado en el primer trimestre 2026</v>
      </c>
      <c r="AO285" s="55">
        <f>+IFERROR(VLOOKUP($M285,ACTIVIDADES!$B$9:$X$495,22,0),0)</f>
        <v>1</v>
      </c>
      <c r="AP285" s="150" t="str">
        <f>+IFERROR(VLOOKUP($M285,ACTIVIDADES!$B$9:$X$495,23,0),0)</f>
        <v>CUMPLIDO</v>
      </c>
      <c r="AQ285" s="129">
        <v>46245</v>
      </c>
      <c r="AR285" s="172">
        <v>1</v>
      </c>
      <c r="AS285" s="72" t="s">
        <v>3850</v>
      </c>
      <c r="AT285" s="29" t="s">
        <v>579</v>
      </c>
      <c r="AU285" s="57" t="s">
        <v>3639</v>
      </c>
      <c r="AV285" s="193" t="s">
        <v>3639</v>
      </c>
      <c r="AW285" s="193" t="s">
        <v>3639</v>
      </c>
      <c r="AX285" s="193" t="s">
        <v>3739</v>
      </c>
      <c r="AY285" s="176" t="str">
        <f t="shared" si="18"/>
        <v>CUMPLIDAS</v>
      </c>
      <c r="AZ285" s="55" t="str">
        <f>+IFERROR(VLOOKUP($M285,ACTIVIDADES!$B$9:$T$494,25,0),"")</f>
        <v/>
      </c>
      <c r="BA285" s="55" t="str">
        <f>+IFERROR(VLOOKUP($M285,ACTIVIDADES!$B$9:$T$494,26,0),"")</f>
        <v/>
      </c>
      <c r="BB285" s="55" t="str">
        <f>+IFERROR(VLOOKUP($M285,ACTIVIDADES!$B$9:$T$494,27,0),"")</f>
        <v/>
      </c>
      <c r="BC285" s="55" t="str">
        <f>+IFERROR(VLOOKUP($M285,ACTIVIDADES!$B$9:$T$494,28,0),"")</f>
        <v/>
      </c>
      <c r="BD285" s="55" t="str">
        <f>+IFERROR(VLOOKUP($M285,ACTIVIDADES!$B$9:$T$494,29,0),"")</f>
        <v/>
      </c>
      <c r="BE285" s="55" t="str">
        <f>+IFERROR(VLOOKUP($M285,ACTIVIDADES!$B$9:$T$494,30,0),"")</f>
        <v/>
      </c>
      <c r="BF285" s="58"/>
      <c r="BG285" s="58"/>
      <c r="BH285" s="59"/>
      <c r="BI285" s="59" t="s">
        <v>580</v>
      </c>
      <c r="BJ285" s="60" t="s">
        <v>3635</v>
      </c>
      <c r="BK285" s="61" t="s">
        <v>593</v>
      </c>
      <c r="BL285" s="62"/>
      <c r="BM285" s="55" t="str">
        <f>+IFERROR(VLOOKUP($M285,ACTIVIDADES!$B$9:$T$494,31,0),"")</f>
        <v/>
      </c>
      <c r="BN285" s="55" t="str">
        <f>+IFERROR(VLOOKUP($M285,ACTIVIDADES!$B$9:$T$494,32,0),"")</f>
        <v/>
      </c>
      <c r="BO285" s="55" t="str">
        <f>+IFERROR(VLOOKUP($M285,ACTIVIDADES!$B$9:$T$494,33,0),"")</f>
        <v/>
      </c>
      <c r="BP285" s="55" t="str">
        <f>+IFERROR(VLOOKUP($M285,ACTIVIDADES!$B$9:$T$494,34,0),"")</f>
        <v/>
      </c>
      <c r="BQ285" s="55" t="str">
        <f>+IFERROR(VLOOKUP($M285,ACTIVIDADES!$B$9:$T$494,35,0),"")</f>
        <v/>
      </c>
      <c r="BR285" s="55" t="str">
        <f>+IFERROR(VLOOKUP($M285,ACTIVIDADES!$B$9:$T$494,36,0),"")</f>
        <v/>
      </c>
      <c r="BS285" s="55" t="str">
        <f>+IFERROR(VLOOKUP($M285,ACTIVIDADES!$B$9:$T$494,37,0),"")</f>
        <v/>
      </c>
      <c r="BT285" s="58"/>
      <c r="BU285" s="58"/>
      <c r="BV285" s="59"/>
      <c r="BW285" s="59" t="s">
        <v>580</v>
      </c>
      <c r="BX285" s="60" t="s">
        <v>3635</v>
      </c>
      <c r="BY285" s="61" t="s">
        <v>593</v>
      </c>
      <c r="BZ285" s="62"/>
      <c r="CA285" s="9"/>
      <c r="CB285" s="9"/>
      <c r="CC285" s="9"/>
      <c r="CD285" s="9"/>
      <c r="CE285" s="9"/>
      <c r="CF285" s="9"/>
      <c r="CG285" s="9"/>
      <c r="CH285" s="9"/>
      <c r="CI285" s="9"/>
      <c r="CJ285" s="9"/>
      <c r="CK285" s="9"/>
      <c r="CL285" s="9"/>
      <c r="CM285" s="9"/>
      <c r="CN285" s="9"/>
      <c r="CO285" s="9"/>
      <c r="CP285" s="9"/>
      <c r="CQ285" s="9"/>
    </row>
    <row r="286" spans="1:95" customFormat="1" ht="93" customHeight="1" x14ac:dyDescent="0.35">
      <c r="A286" s="40">
        <f t="shared" si="16"/>
        <v>278</v>
      </c>
      <c r="B286" s="40" t="s">
        <v>521</v>
      </c>
      <c r="C286" s="40">
        <v>2022</v>
      </c>
      <c r="D286" s="40" t="s">
        <v>3734</v>
      </c>
      <c r="E286" s="323"/>
      <c r="F286" s="40" t="s">
        <v>865</v>
      </c>
      <c r="G286" s="40" t="s">
        <v>4642</v>
      </c>
      <c r="H286" s="41" t="s">
        <v>4704</v>
      </c>
      <c r="I286" s="42"/>
      <c r="J286" s="43" t="s">
        <v>5019</v>
      </c>
      <c r="K286" s="43" t="s">
        <v>5020</v>
      </c>
      <c r="L286" s="44" t="s">
        <v>1153</v>
      </c>
      <c r="M286" s="45" t="s">
        <v>2686</v>
      </c>
      <c r="N286" s="46" t="s">
        <v>2687</v>
      </c>
      <c r="O286" s="45" t="s">
        <v>2688</v>
      </c>
      <c r="P286" s="45">
        <v>9</v>
      </c>
      <c r="Q286" s="47">
        <v>46113</v>
      </c>
      <c r="R286" s="47">
        <v>46387</v>
      </c>
      <c r="S286" s="48">
        <f t="shared" si="19"/>
        <v>40.5</v>
      </c>
      <c r="T286" s="45" t="s">
        <v>589</v>
      </c>
      <c r="U286" s="45"/>
      <c r="V286" s="49">
        <f>+IFERROR(VLOOKUP($M286,ACTIVIDADES!$B$9:$Q$494,10,0),"")</f>
        <v>1</v>
      </c>
      <c r="W286" s="50" t="str">
        <f>+IFERROR(VLOOKUP($M286,ACTIVIDADES!$B$9:$Q$494,11,0)," ")</f>
        <v xml:space="preserve">En el formato BD_ Vehículos se lleva un seguimiento mensual De SOAT, Impuestos, Revisión Tecnomecánica, Multas </v>
      </c>
      <c r="X286" s="51" t="str">
        <f>+IFERROR(VLOOKUP($M286,ACTIVIDADES!$B$9:$Q$494,12,0),"")</f>
        <v>https://dnbcgovco-my.sharepoint.com/:f:/g/personal/planeacion_dnbc_gov_co/IgAP202B7djhSJQsRgfTcy9DAbTIvVxEEdBhOKzOHK0a6gc?e=ubNaP4</v>
      </c>
      <c r="Y286" s="52">
        <f>+IFERROR(VLOOKUP($M286,ACTIVIDADES!$B$9:$Q$494,13,0),"")</f>
        <v>46153</v>
      </c>
      <c r="Z286" s="53" t="str">
        <f>+IFERROR(VLOOKUP($M286,ACTIVIDADES!$B$9:$Q$494,14,0),"")</f>
        <v>Se evidencian seguimientos de los meses de enero a abril de 2026</v>
      </c>
      <c r="AA286" s="49">
        <f>+IFERROR(VLOOKUP($M286,ACTIVIDADES!$B$9:$Q$494,15,0),"")</f>
        <v>0.44444444444444442</v>
      </c>
      <c r="AB286" s="54" t="str">
        <f>+IFERROR(VLOOKUP($M286,ACTIVIDADES!$B$9:$Q$494,16,0),"")</f>
        <v>EJECUCIÓN</v>
      </c>
      <c r="AC286" s="144">
        <v>46171</v>
      </c>
      <c r="AD286" s="29">
        <v>0.33</v>
      </c>
      <c r="AE286" s="30" t="s">
        <v>5785</v>
      </c>
      <c r="AF286" s="29" t="s">
        <v>4</v>
      </c>
      <c r="AG286" s="29" t="s">
        <v>3737</v>
      </c>
      <c r="AH286" s="29" t="s">
        <v>3737</v>
      </c>
      <c r="AI286" s="29" t="s">
        <v>3737</v>
      </c>
      <c r="AJ286" s="55">
        <f>+IFERROR(VLOOKUP($M286,ACTIVIDADES!$B$9:$T$494,17,0),"")</f>
        <v>1</v>
      </c>
      <c r="AK286" s="80" t="str">
        <f>+IFERROR(VLOOKUP($M286,ACTIVIDADES!$B$9:$T$494,18,0),"")</f>
        <v xml:space="preserve">SE manda un correo mensual con el seguimiento de los vehículos relacionand el formato BD_Vehículosdonde se observa el SOAT, Impuestos, Revisión tecnomecánica y multas, y ademas un informe de los vehículos propios de la DNBC </v>
      </c>
      <c r="AL286" s="80" t="str">
        <f>+IFERROR(VLOOKUP($M286,ACTIVIDADES!$B$9:$T$494,19,0),"")</f>
        <v>https://dnbcgovco-my.sharepoint.com/:f:/g/personal/planeacion_dnbc_gov_co/IgDjvmrPDpD5RZimW-r6S0xWAV-qstmVjvb8b-vmdSL9-ro?e=4BUetk</v>
      </c>
      <c r="AM286" s="55">
        <f>+IFERROR(VLOOKUP($M286,ACTIVIDADES!$B$9:$X$495,20,0),0)</f>
        <v>46214</v>
      </c>
      <c r="AN286" s="55" t="str">
        <f>+IFERROR(VLOOKUP($M286,ACTIVIDADES!$B$9:$X$495,21,0),0)</f>
        <v>Se incluyen correos de seguimiento del primer semestre de la vigencia 2026</v>
      </c>
      <c r="AO286" s="55">
        <f>+IFERROR(VLOOKUP($M286,ACTIVIDADES!$B$9:$X$495,22,0),0)</f>
        <v>0.66666666666666663</v>
      </c>
      <c r="AP286" s="145" t="str">
        <f>+IFERROR(VLOOKUP($M286,ACTIVIDADES!$B$9:$X$495,23,0),0)</f>
        <v>EN EJECUCIÓN</v>
      </c>
      <c r="AQ286" s="129">
        <v>46245</v>
      </c>
      <c r="AR286" s="172">
        <v>0.42</v>
      </c>
      <c r="AS286" s="72" t="s">
        <v>3844</v>
      </c>
      <c r="AT286" s="29" t="s">
        <v>4</v>
      </c>
      <c r="AU286" s="57" t="s">
        <v>3639</v>
      </c>
      <c r="AV286" s="193" t="s">
        <v>3639</v>
      </c>
      <c r="AW286" s="193" t="s">
        <v>3639</v>
      </c>
      <c r="AX286" s="57" t="s">
        <v>3739</v>
      </c>
      <c r="AY286" s="176" t="str">
        <f t="shared" si="18"/>
        <v>EN EJECUCIÓN</v>
      </c>
      <c r="AZ286" s="55" t="str">
        <f>+IFERROR(VLOOKUP($M286,ACTIVIDADES!$B$9:$T$494,25,0),"")</f>
        <v/>
      </c>
      <c r="BA286" s="55" t="str">
        <f>+IFERROR(VLOOKUP($M286,ACTIVIDADES!$B$9:$T$494,26,0),"")</f>
        <v/>
      </c>
      <c r="BB286" s="55" t="str">
        <f>+IFERROR(VLOOKUP($M286,ACTIVIDADES!$B$9:$T$494,27,0),"")</f>
        <v/>
      </c>
      <c r="BC286" s="55" t="str">
        <f>+IFERROR(VLOOKUP($M286,ACTIVIDADES!$B$9:$T$494,28,0),"")</f>
        <v/>
      </c>
      <c r="BD286" s="55" t="str">
        <f>+IFERROR(VLOOKUP($M286,ACTIVIDADES!$B$9:$T$494,29,0),"")</f>
        <v/>
      </c>
      <c r="BE286" s="55" t="str">
        <f>+IFERROR(VLOOKUP($M286,ACTIVIDADES!$B$9:$T$494,30,0),"")</f>
        <v/>
      </c>
      <c r="BF286" s="58"/>
      <c r="BG286" s="58"/>
      <c r="BH286" s="59"/>
      <c r="BI286" s="59" t="s">
        <v>580</v>
      </c>
      <c r="BJ286" s="60" t="s">
        <v>3635</v>
      </c>
      <c r="BK286" s="61" t="s">
        <v>593</v>
      </c>
      <c r="BL286" s="62"/>
      <c r="BM286" s="55" t="str">
        <f>+IFERROR(VLOOKUP($M286,ACTIVIDADES!$B$9:$T$494,31,0),"")</f>
        <v/>
      </c>
      <c r="BN286" s="55" t="str">
        <f>+IFERROR(VLOOKUP($M286,ACTIVIDADES!$B$9:$T$494,32,0),"")</f>
        <v/>
      </c>
      <c r="BO286" s="55" t="str">
        <f>+IFERROR(VLOOKUP($M286,ACTIVIDADES!$B$9:$T$494,33,0),"")</f>
        <v/>
      </c>
      <c r="BP286" s="55" t="str">
        <f>+IFERROR(VLOOKUP($M286,ACTIVIDADES!$B$9:$T$494,34,0),"")</f>
        <v/>
      </c>
      <c r="BQ286" s="55" t="str">
        <f>+IFERROR(VLOOKUP($M286,ACTIVIDADES!$B$9:$T$494,35,0),"")</f>
        <v/>
      </c>
      <c r="BR286" s="55" t="str">
        <f>+IFERROR(VLOOKUP($M286,ACTIVIDADES!$B$9:$T$494,36,0),"")</f>
        <v/>
      </c>
      <c r="BS286" s="55" t="str">
        <f>+IFERROR(VLOOKUP($M286,ACTIVIDADES!$B$9:$T$494,37,0),"")</f>
        <v/>
      </c>
      <c r="BT286" s="58"/>
      <c r="BU286" s="58"/>
      <c r="BV286" s="59"/>
      <c r="BW286" s="59" t="s">
        <v>580</v>
      </c>
      <c r="BX286" s="60" t="s">
        <v>3635</v>
      </c>
      <c r="BY286" s="61" t="s">
        <v>593</v>
      </c>
      <c r="BZ286" s="62"/>
      <c r="CA286" s="7"/>
      <c r="CB286" s="7"/>
      <c r="CC286" s="7"/>
      <c r="CD286" s="7"/>
      <c r="CE286" s="7"/>
      <c r="CF286" s="7"/>
      <c r="CG286" s="7"/>
      <c r="CH286" s="7"/>
      <c r="CI286" s="7"/>
      <c r="CJ286" s="7"/>
      <c r="CK286" s="7"/>
      <c r="CL286" s="7"/>
      <c r="CM286" s="7"/>
      <c r="CN286" s="7"/>
      <c r="CO286" s="7"/>
      <c r="CP286" s="7"/>
      <c r="CQ286" s="7"/>
    </row>
    <row r="287" spans="1:95" ht="93" customHeight="1" x14ac:dyDescent="0.35">
      <c r="A287" s="281">
        <f t="shared" si="16"/>
        <v>279</v>
      </c>
      <c r="B287" s="281" t="s">
        <v>521</v>
      </c>
      <c r="C287" s="281">
        <v>2022</v>
      </c>
      <c r="D287" s="281" t="s">
        <v>3734</v>
      </c>
      <c r="E287" s="214"/>
      <c r="F287" s="281" t="s">
        <v>902</v>
      </c>
      <c r="G287" s="281" t="s">
        <v>4642</v>
      </c>
      <c r="H287" s="282" t="s">
        <v>4705</v>
      </c>
      <c r="I287" s="283"/>
      <c r="J287" s="284" t="s">
        <v>5035</v>
      </c>
      <c r="K287" s="284" t="s">
        <v>3851</v>
      </c>
      <c r="L287" s="285" t="s">
        <v>1153</v>
      </c>
      <c r="M287" s="312" t="s">
        <v>1525</v>
      </c>
      <c r="N287" s="313" t="s">
        <v>5490</v>
      </c>
      <c r="O287" s="312" t="s">
        <v>5685</v>
      </c>
      <c r="P287" s="312">
        <v>1</v>
      </c>
      <c r="Q287" s="314">
        <v>44927</v>
      </c>
      <c r="R287" s="314">
        <v>45291</v>
      </c>
      <c r="S287" s="315">
        <f t="shared" si="19"/>
        <v>54</v>
      </c>
      <c r="T287" s="312" t="s">
        <v>1518</v>
      </c>
      <c r="U287" s="312" t="s">
        <v>1519</v>
      </c>
      <c r="V287" s="290">
        <f>+IFERROR(VLOOKUP($M287,ACTIVIDADES!$B$9:$Q$494,10,0),"")</f>
        <v>0.5</v>
      </c>
      <c r="W287" s="291" t="str">
        <f>+IFERROR(VLOOKUP($M287,ACTIVIDADES!$B$9:$Q$494,11,0)," ")</f>
        <v>En cumplimiento de las actividades de seguimiento y control de bienes en comodato, se informa que el día 18 de marzo se realizó el envío del correo electrónico correspondiente a la reiteración de informe de comodatos, dirigida a los Cuerpos de Bomberos con bienes asignados.</v>
      </c>
      <c r="X287" s="321" t="str">
        <f>+IFERROR(VLOOKUP($M287,ACTIVIDADES!$B$9:$Q$494,12,0),"")</f>
        <v>https://dnbcgovco-my.sharepoint.com/:f:/g/personal/planeacion_dnbc_gov_co/IgDXNHpy7oLsTo_k1pBYTEA_AXkQuekeDuYRfMOd3hOKrho?e=FZVMrN</v>
      </c>
      <c r="Y287" s="293">
        <f>+IFERROR(VLOOKUP($M287,ACTIVIDADES!$B$9:$Q$494,13,0),"")</f>
        <v>46153</v>
      </c>
      <c r="Z287" s="294" t="str">
        <f>+IFERROR(VLOOKUP($M287,ACTIVIDADES!$B$9:$Q$494,14,0),"")</f>
        <v xml:space="preserve">Se genera evidencia del primer trimestre sobre información de comodatos. </v>
      </c>
      <c r="AA287" s="290">
        <f>+IFERROR(VLOOKUP($M287,ACTIVIDADES!$B$9:$Q$494,15,0),"")</f>
        <v>0.5</v>
      </c>
      <c r="AB287" s="295" t="str">
        <f>+IFERROR(VLOOKUP($M287,ACTIVIDADES!$B$9:$Q$494,16,0),"")</f>
        <v>EJECUCIÓN</v>
      </c>
      <c r="AC287" s="296">
        <v>46157</v>
      </c>
      <c r="AD287" s="298">
        <v>0.5</v>
      </c>
      <c r="AE287" s="402" t="s">
        <v>3852</v>
      </c>
      <c r="AF287" s="297" t="s">
        <v>4</v>
      </c>
      <c r="AG287" s="297" t="s">
        <v>3737</v>
      </c>
      <c r="AH287" s="297" t="s">
        <v>3737</v>
      </c>
      <c r="AI287" s="297" t="s">
        <v>3737</v>
      </c>
      <c r="AJ287" s="299">
        <f>+IFERROR(VLOOKUP($M287,ACTIVIDADES!$B$9:$T$494,17,0),"")</f>
        <v>0.5</v>
      </c>
      <c r="AK287" s="300" t="str">
        <f>+IFERROR(VLOOKUP($M287,ACTIVIDADES!$B$9:$T$494,18,0),"")</f>
        <v xml:space="preserve">En cumplimiento de las actividades de seguimiento y control de bienes en comodato, se informa que el día 24 de juniose realizó el envío del correo electrónico correspondiente a la reiteración de informe de comodatos, dirigida a los Cuerpos de Bomberos con bienes asignados. </v>
      </c>
      <c r="AL287" s="300" t="str">
        <f>+IFERROR(VLOOKUP($M287,ACTIVIDADES!$B$9:$T$494,19,0),"")</f>
        <v>https://dnbcgovco-my.sharepoint.com/:f:/g/personal/planeacion_dnbc_gov_co/IgBiMLl8qwy9S6Ae4JsWuFKfAfE9oFK1P9znX1nLZo-E7YM?e=e4YCRF</v>
      </c>
      <c r="AM287" s="299">
        <f>+IFERROR(VLOOKUP($M287,ACTIVIDADES!$B$9:$X$495,20,0),0)</f>
        <v>46213</v>
      </c>
      <c r="AN287" s="299" t="str">
        <f>+IFERROR(VLOOKUP($M287,ACTIVIDADES!$B$9:$X$495,21,0),0)</f>
        <v>Se adjuntan solicitudes de información a los cuerpos de bomberos y reporte smeestral</v>
      </c>
      <c r="AO287" s="299">
        <f>+IFERROR(VLOOKUP($M287,ACTIVIDADES!$B$9:$X$495,22,0),0)</f>
        <v>0.5</v>
      </c>
      <c r="AP287" s="301" t="str">
        <f>+IFERROR(VLOOKUP($M287,ACTIVIDADES!$B$9:$X$495,23,0),0)</f>
        <v>EN EJECUCIÓN</v>
      </c>
      <c r="AQ287" s="302">
        <v>46230</v>
      </c>
      <c r="AR287" s="299">
        <v>0.5</v>
      </c>
      <c r="AS287" s="303" t="s">
        <v>3853</v>
      </c>
      <c r="AT287" s="297" t="s">
        <v>4</v>
      </c>
      <c r="AU287" s="303" t="s">
        <v>3639</v>
      </c>
      <c r="AV287" s="249" t="s">
        <v>3639</v>
      </c>
      <c r="AW287" s="249" t="s">
        <v>3639</v>
      </c>
      <c r="AX287" s="303" t="s">
        <v>3739</v>
      </c>
      <c r="AY287" s="176" t="str">
        <f t="shared" si="18"/>
        <v>EN EJECUCIÓN</v>
      </c>
      <c r="AZ287" s="55" t="str">
        <f>+IFERROR(VLOOKUP($M287,ACTIVIDADES!$B$9:$T$494,25,0),"")</f>
        <v/>
      </c>
      <c r="BA287" s="55" t="str">
        <f>+IFERROR(VLOOKUP($M287,ACTIVIDADES!$B$9:$T$494,26,0),"")</f>
        <v/>
      </c>
      <c r="BB287" s="55" t="str">
        <f>+IFERROR(VLOOKUP($M287,ACTIVIDADES!$B$9:$T$494,27,0),"")</f>
        <v/>
      </c>
      <c r="BC287" s="55" t="str">
        <f>+IFERROR(VLOOKUP($M287,ACTIVIDADES!$B$9:$T$494,28,0),"")</f>
        <v/>
      </c>
      <c r="BD287" s="55" t="str">
        <f>+IFERROR(VLOOKUP($M287,ACTIVIDADES!$B$9:$T$494,29,0),"")</f>
        <v/>
      </c>
      <c r="BE287" s="55" t="str">
        <f>+IFERROR(VLOOKUP($M287,ACTIVIDADES!$B$9:$T$494,30,0),"")</f>
        <v/>
      </c>
      <c r="BF287" s="58"/>
      <c r="BG287" s="58"/>
      <c r="BH287" s="59"/>
      <c r="BI287" s="59" t="s">
        <v>580</v>
      </c>
      <c r="BJ287" s="60" t="s">
        <v>3635</v>
      </c>
      <c r="BK287" s="61" t="s">
        <v>593</v>
      </c>
      <c r="BL287" s="62"/>
      <c r="BM287" s="55" t="str">
        <f>+IFERROR(VLOOKUP($M287,ACTIVIDADES!$B$9:$T$494,31,0),"")</f>
        <v/>
      </c>
      <c r="BN287" s="55" t="str">
        <f>+IFERROR(VLOOKUP($M287,ACTIVIDADES!$B$9:$T$494,32,0),"")</f>
        <v/>
      </c>
      <c r="BO287" s="55" t="str">
        <f>+IFERROR(VLOOKUP($M287,ACTIVIDADES!$B$9:$T$494,33,0),"")</f>
        <v/>
      </c>
      <c r="BP287" s="55" t="str">
        <f>+IFERROR(VLOOKUP($M287,ACTIVIDADES!$B$9:$T$494,34,0),"")</f>
        <v/>
      </c>
      <c r="BQ287" s="55" t="str">
        <f>+IFERROR(VLOOKUP($M287,ACTIVIDADES!$B$9:$T$494,35,0),"")</f>
        <v/>
      </c>
      <c r="BR287" s="55" t="str">
        <f>+IFERROR(VLOOKUP($M287,ACTIVIDADES!$B$9:$T$494,36,0),"")</f>
        <v/>
      </c>
      <c r="BS287" s="55" t="str">
        <f>+IFERROR(VLOOKUP($M287,ACTIVIDADES!$B$9:$T$494,37,0),"")</f>
        <v/>
      </c>
      <c r="BT287" s="58"/>
      <c r="BU287" s="58"/>
      <c r="BV287" s="59"/>
      <c r="BW287" s="59" t="s">
        <v>580</v>
      </c>
      <c r="BX287" s="60" t="s">
        <v>3635</v>
      </c>
      <c r="BY287" s="61" t="s">
        <v>593</v>
      </c>
      <c r="BZ287" s="62"/>
      <c r="CA287" s="7"/>
      <c r="CB287" s="7"/>
      <c r="CC287" s="7"/>
      <c r="CD287" s="7"/>
      <c r="CE287" s="7"/>
      <c r="CF287" s="7"/>
      <c r="CG287" s="7"/>
      <c r="CH287" s="7"/>
      <c r="CI287" s="7"/>
      <c r="CJ287" s="7"/>
      <c r="CK287" s="7"/>
      <c r="CL287" s="7"/>
      <c r="CM287" s="7"/>
      <c r="CN287" s="7"/>
      <c r="CO287" s="7"/>
      <c r="CP287" s="7"/>
      <c r="CQ287" s="7"/>
    </row>
    <row r="288" spans="1:95" s="8" customFormat="1" ht="93" customHeight="1" x14ac:dyDescent="0.35">
      <c r="A288" s="40">
        <f t="shared" si="16"/>
        <v>280</v>
      </c>
      <c r="B288" s="40" t="s">
        <v>521</v>
      </c>
      <c r="C288" s="40">
        <v>2022</v>
      </c>
      <c r="D288" s="40" t="s">
        <v>3734</v>
      </c>
      <c r="E288" s="323"/>
      <c r="F288" s="40" t="s">
        <v>902</v>
      </c>
      <c r="G288" s="40" t="s">
        <v>4642</v>
      </c>
      <c r="H288" s="41" t="s">
        <v>4705</v>
      </c>
      <c r="I288" s="42"/>
      <c r="J288" s="43" t="s">
        <v>5035</v>
      </c>
      <c r="K288" s="43" t="s">
        <v>3851</v>
      </c>
      <c r="L288" s="44" t="s">
        <v>1153</v>
      </c>
      <c r="M288" s="63" t="s">
        <v>1534</v>
      </c>
      <c r="N288" s="64" t="s">
        <v>5491</v>
      </c>
      <c r="O288" s="63" t="s">
        <v>5685</v>
      </c>
      <c r="P288" s="63">
        <v>1</v>
      </c>
      <c r="Q288" s="65">
        <v>44927</v>
      </c>
      <c r="R288" s="65">
        <v>45291</v>
      </c>
      <c r="S288" s="66">
        <f t="shared" si="19"/>
        <v>54</v>
      </c>
      <c r="T288" s="63" t="s">
        <v>1518</v>
      </c>
      <c r="U288" s="63" t="s">
        <v>1519</v>
      </c>
      <c r="V288" s="49">
        <f>+IFERROR(VLOOKUP($M288,ACTIVIDADES!$B$9:$Q$494,10,0),"")</f>
        <v>0.5</v>
      </c>
      <c r="W288" s="50" t="str">
        <f>+IFERROR(VLOOKUP($M288,ACTIVIDADES!$B$9:$Q$494,11,0)," ")</f>
        <v>En cumplimiento de las actividades de seguimiento y control de bienes en comodato, se informa que el día 12 de febrero se realizó el envío del correo electrónico correspondiente a la solicitud inicial de informe de comodatos, dirigida a los Cuerpos de Bomberos con bienes asignados.</v>
      </c>
      <c r="X288" s="51" t="str">
        <f>+IFERROR(VLOOKUP($M288,ACTIVIDADES!$B$9:$Q$494,12,0),"")</f>
        <v>https://dnbcgovco-my.sharepoint.com/:f:/g/personal/planeacion_dnbc_gov_co/IgDXNHpy7oLsTo_k1pBYTEA_AXkQuekeDuYRfMOd3hOKrho?e=FZVMrN</v>
      </c>
      <c r="Y288" s="52">
        <f>+IFERROR(VLOOKUP($M288,ACTIVIDADES!$B$9:$Q$494,13,0),"")</f>
        <v>46153</v>
      </c>
      <c r="Z288" s="53" t="str">
        <f>+IFERROR(VLOOKUP($M288,ACTIVIDADES!$B$9:$Q$494,14,0),"")</f>
        <v xml:space="preserve">Se genera evidencia del primer trimestre sobre información de comodatos. </v>
      </c>
      <c r="AA288" s="49">
        <f>+IFERROR(VLOOKUP($M288,ACTIVIDADES!$B$9:$Q$494,15,0),"")</f>
        <v>0.5</v>
      </c>
      <c r="AB288" s="54" t="str">
        <f>+IFERROR(VLOOKUP($M288,ACTIVIDADES!$B$9:$Q$494,16,0),"")</f>
        <v>EJECUCIÓN</v>
      </c>
      <c r="AC288" s="144">
        <v>46157</v>
      </c>
      <c r="AD288" s="28">
        <v>0.5</v>
      </c>
      <c r="AE288" s="28" t="s">
        <v>3854</v>
      </c>
      <c r="AF288" s="29" t="s">
        <v>4</v>
      </c>
      <c r="AG288" s="29" t="s">
        <v>3737</v>
      </c>
      <c r="AH288" s="29" t="s">
        <v>3737</v>
      </c>
      <c r="AI288" s="29" t="s">
        <v>3737</v>
      </c>
      <c r="AJ288" s="55">
        <f>+IFERROR(VLOOKUP($M288,ACTIVIDADES!$B$9:$T$494,17,0),"")</f>
        <v>0.5</v>
      </c>
      <c r="AK288" s="80" t="str">
        <f>+IFERROR(VLOOKUP($M288,ACTIVIDADES!$B$9:$T$494,18,0),"")</f>
        <v>En cumplimiento de las actividades de seguimiento y control de bienes en comodato, se informa que el día 17 de junio se realizó el envío del correo electrónico correspondiente a la solicitud inicial de informe de comodatos, dirigida a los Cuerpos de Bomberos con bienes asignados.</v>
      </c>
      <c r="AL288" s="80" t="str">
        <f>+IFERROR(VLOOKUP($M288,ACTIVIDADES!$B$9:$T$494,19,0),"")</f>
        <v>https://dnbcgovco-my.sharepoint.com/:f:/g/personal/planeacion_dnbc_gov_co/IgC5Waav-ToFT6TDAVF8aUhxAT0Ues-RXl2n7p3t5_oXIRQ?e=3MRsUi</v>
      </c>
      <c r="AM288" s="55">
        <f>+IFERROR(VLOOKUP($M288,ACTIVIDADES!$B$9:$X$495,20,0),0)</f>
        <v>46213</v>
      </c>
      <c r="AN288" s="55" t="str">
        <f>+IFERROR(VLOOKUP($M288,ACTIVIDADES!$B$9:$X$495,21,0),0)</f>
        <v>Se adjuntan solicitudes de información a los cuerpos de bomberos y reporte smeestral</v>
      </c>
      <c r="AO288" s="55">
        <f>+IFERROR(VLOOKUP($M288,ACTIVIDADES!$B$9:$X$495,22,0),0)</f>
        <v>0.5</v>
      </c>
      <c r="AP288" s="145" t="str">
        <f>+IFERROR(VLOOKUP($M288,ACTIVIDADES!$B$9:$X$495,23,0),0)</f>
        <v>EN EJECUCIÓN</v>
      </c>
      <c r="AQ288" s="88">
        <v>46230</v>
      </c>
      <c r="AR288" s="55">
        <v>0.5</v>
      </c>
      <c r="AS288" s="57" t="s">
        <v>3855</v>
      </c>
      <c r="AT288" s="29" t="s">
        <v>4</v>
      </c>
      <c r="AU288" s="57" t="s">
        <v>3639</v>
      </c>
      <c r="AV288" s="193" t="s">
        <v>3639</v>
      </c>
      <c r="AW288" s="193" t="s">
        <v>3639</v>
      </c>
      <c r="AX288" s="57" t="s">
        <v>3739</v>
      </c>
      <c r="AY288" s="176" t="str">
        <f t="shared" si="18"/>
        <v>EN EJECUCIÓN</v>
      </c>
      <c r="AZ288" s="55" t="str">
        <f>+IFERROR(VLOOKUP($M288,ACTIVIDADES!$B$9:$T$494,25,0),"")</f>
        <v/>
      </c>
      <c r="BA288" s="55" t="str">
        <f>+IFERROR(VLOOKUP($M288,ACTIVIDADES!$B$9:$T$494,26,0),"")</f>
        <v/>
      </c>
      <c r="BB288" s="55" t="str">
        <f>+IFERROR(VLOOKUP($M288,ACTIVIDADES!$B$9:$T$494,27,0),"")</f>
        <v/>
      </c>
      <c r="BC288" s="55" t="str">
        <f>+IFERROR(VLOOKUP($M288,ACTIVIDADES!$B$9:$T$494,28,0),"")</f>
        <v/>
      </c>
      <c r="BD288" s="55" t="str">
        <f>+IFERROR(VLOOKUP($M288,ACTIVIDADES!$B$9:$T$494,29,0),"")</f>
        <v/>
      </c>
      <c r="BE288" s="55" t="str">
        <f>+IFERROR(VLOOKUP($M288,ACTIVIDADES!$B$9:$T$494,30,0),"")</f>
        <v/>
      </c>
      <c r="BF288" s="58"/>
      <c r="BG288" s="58"/>
      <c r="BH288" s="59"/>
      <c r="BI288" s="59" t="s">
        <v>580</v>
      </c>
      <c r="BJ288" s="60" t="s">
        <v>3635</v>
      </c>
      <c r="BK288" s="61" t="s">
        <v>593</v>
      </c>
      <c r="BL288" s="62"/>
      <c r="BM288" s="55" t="str">
        <f>+IFERROR(VLOOKUP($M288,ACTIVIDADES!$B$9:$T$494,31,0),"")</f>
        <v/>
      </c>
      <c r="BN288" s="55" t="str">
        <f>+IFERROR(VLOOKUP($M288,ACTIVIDADES!$B$9:$T$494,32,0),"")</f>
        <v/>
      </c>
      <c r="BO288" s="55" t="str">
        <f>+IFERROR(VLOOKUP($M288,ACTIVIDADES!$B$9:$T$494,33,0),"")</f>
        <v/>
      </c>
      <c r="BP288" s="55" t="str">
        <f>+IFERROR(VLOOKUP($M288,ACTIVIDADES!$B$9:$T$494,34,0),"")</f>
        <v/>
      </c>
      <c r="BQ288" s="55" t="str">
        <f>+IFERROR(VLOOKUP($M288,ACTIVIDADES!$B$9:$T$494,35,0),"")</f>
        <v/>
      </c>
      <c r="BR288" s="55" t="str">
        <f>+IFERROR(VLOOKUP($M288,ACTIVIDADES!$B$9:$T$494,36,0),"")</f>
        <v/>
      </c>
      <c r="BS288" s="55" t="str">
        <f>+IFERROR(VLOOKUP($M288,ACTIVIDADES!$B$9:$T$494,37,0),"")</f>
        <v/>
      </c>
      <c r="BT288" s="58"/>
      <c r="BU288" s="58"/>
      <c r="BV288" s="59"/>
      <c r="BW288" s="59" t="s">
        <v>580</v>
      </c>
      <c r="BX288" s="60" t="s">
        <v>3635</v>
      </c>
      <c r="BY288" s="61" t="s">
        <v>593</v>
      </c>
      <c r="BZ288" s="62"/>
      <c r="CA288" s="7"/>
      <c r="CB288" s="7"/>
      <c r="CC288" s="7"/>
      <c r="CD288" s="7"/>
      <c r="CE288" s="7"/>
      <c r="CF288" s="7"/>
      <c r="CG288" s="7"/>
      <c r="CH288" s="7"/>
      <c r="CI288" s="7"/>
      <c r="CJ288" s="7"/>
      <c r="CK288" s="7"/>
      <c r="CL288" s="7"/>
      <c r="CM288" s="7"/>
      <c r="CN288" s="7"/>
      <c r="CO288" s="7"/>
      <c r="CP288" s="7"/>
      <c r="CQ288" s="7"/>
    </row>
    <row r="289" spans="1:95" customFormat="1" ht="93" customHeight="1" x14ac:dyDescent="0.35">
      <c r="A289" s="40">
        <f t="shared" si="16"/>
        <v>281</v>
      </c>
      <c r="B289" s="40" t="s">
        <v>521</v>
      </c>
      <c r="C289" s="40">
        <v>2022</v>
      </c>
      <c r="D289" s="40" t="s">
        <v>3734</v>
      </c>
      <c r="E289" s="323"/>
      <c r="F289" s="40" t="s">
        <v>902</v>
      </c>
      <c r="G289" s="40" t="s">
        <v>4642</v>
      </c>
      <c r="H289" s="41" t="s">
        <v>4705</v>
      </c>
      <c r="I289" s="42"/>
      <c r="J289" s="43" t="s">
        <v>5035</v>
      </c>
      <c r="K289" s="43" t="s">
        <v>3851</v>
      </c>
      <c r="L289" s="44" t="s">
        <v>1153</v>
      </c>
      <c r="M289" s="63" t="s">
        <v>1539</v>
      </c>
      <c r="N289" s="64" t="s">
        <v>5492</v>
      </c>
      <c r="O289" s="63" t="s">
        <v>1541</v>
      </c>
      <c r="P289" s="63">
        <v>4</v>
      </c>
      <c r="Q289" s="65">
        <v>44927</v>
      </c>
      <c r="R289" s="65">
        <v>45291</v>
      </c>
      <c r="S289" s="66">
        <f t="shared" si="19"/>
        <v>54</v>
      </c>
      <c r="T289" s="63" t="s">
        <v>1518</v>
      </c>
      <c r="U289" s="63" t="s">
        <v>1519</v>
      </c>
      <c r="V289" s="49">
        <f>+IFERROR(VLOOKUP($M289,ACTIVIDADES!$B$9:$Q$494,10,0),"")</f>
        <v>0.5</v>
      </c>
      <c r="W289" s="50" t="str">
        <f>+IFERROR(VLOOKUP($M289,ACTIVIDADES!$B$9:$Q$494,11,0)," ")</f>
        <v>Se realiza el reporte y envío de tres (3) bases de datos, precisando que la información contenida en ellas es de actualización y consolidación progresiva y permanente, por lo que la base correspondiente al último mes de cada trimestre integra y consolida la totalidad de la información del trimestre respectivo, dichas bases se remiten mediante correo electrónico a la Subdirección Estratégica para su conocimiento y fines pertinentes.</v>
      </c>
      <c r="X289" s="51" t="str">
        <f>+IFERROR(VLOOKUP($M289,ACTIVIDADES!$B$9:$Q$494,12,0),"")</f>
        <v>https://dnbcgovco-my.sharepoint.com/:f:/g/personal/planeacion_dnbc_gov_co/IgDXNHpy7oLsTo_k1pBYTEA_AXkQuekeDuYRfMOd3hOKrho?e=FZVMrN</v>
      </c>
      <c r="Y289" s="52">
        <f>+IFERROR(VLOOKUP($M289,ACTIVIDADES!$B$9:$Q$494,13,0),"")</f>
        <v>46153</v>
      </c>
      <c r="Z289" s="53" t="str">
        <f>+IFERROR(VLOOKUP($M289,ACTIVIDADES!$B$9:$Q$494,14,0),"")</f>
        <v>Se evidencia matriz diligenciada. Se sugiere dejar evidencia de socialización con lider de proceso</v>
      </c>
      <c r="AA289" s="49">
        <f>+IFERROR(VLOOKUP($M289,ACTIVIDADES!$B$9:$Q$494,15,0),"")</f>
        <v>0.25</v>
      </c>
      <c r="AB289" s="54" t="str">
        <f>+IFERROR(VLOOKUP($M289,ACTIVIDADES!$B$9:$Q$494,16,0),"")</f>
        <v>EJECUCIÓN</v>
      </c>
      <c r="AC289" s="144">
        <v>46157</v>
      </c>
      <c r="AD289" s="28">
        <v>0.25</v>
      </c>
      <c r="AE289" s="28" t="s">
        <v>3856</v>
      </c>
      <c r="AF289" s="29" t="s">
        <v>4</v>
      </c>
      <c r="AG289" s="29" t="s">
        <v>3737</v>
      </c>
      <c r="AH289" s="29" t="s">
        <v>3737</v>
      </c>
      <c r="AI289" s="29" t="s">
        <v>3737</v>
      </c>
      <c r="AJ289" s="55">
        <f>+IFERROR(VLOOKUP($M289,ACTIVIDADES!$B$9:$T$494,17,0),"")</f>
        <v>1</v>
      </c>
      <c r="AK289" s="80" t="str">
        <f>+IFERROR(VLOOKUP($M289,ACTIVIDADES!$B$9:$T$494,18,0),"")</f>
        <v>Se realiza el reporte y envío de tres (3) bases de datos, precisando que la información contenida en ellas es de actualización y consolidación progresiva y permanente, por lo que la base correspondiente al último mes de cada trimestre integra y consolida la totalidad de la información del trimestre respectivo, dichas bases se remiten mediante correo electrónico a la Subdirección Estratégica para su conocimiento y fines pertinentes.</v>
      </c>
      <c r="AL289" s="80" t="str">
        <f>+IFERROR(VLOOKUP($M289,ACTIVIDADES!$B$9:$T$494,19,0),"")</f>
        <v>https://dnbcgovco-my.sharepoint.com/my?id=%2Fpersonal%2Fplaneacion%5Fdnbc%5Fgov%5Fco%2FDocuments%2FDocumentos%20SIGE%2F6%2E%20Planes%2FPLAN%20DE%20MEJORA%2F2026%2F02%2E%20Seguimiento%20Segundo%20Trimestre%2F08%2E%20Fortalecimiento%20Bomberil&amp;viewid=efb70791%2Db8ab%2D49e7%2Db552%2Dd3d4cbe976b9&amp;ga=1</v>
      </c>
      <c r="AM289" s="55">
        <f>+IFERROR(VLOOKUP($M289,ACTIVIDADES!$B$9:$X$495,20,0),0)</f>
        <v>46213</v>
      </c>
      <c r="AN289" s="55" t="str">
        <f>+IFERROR(VLOOKUP($M289,ACTIVIDADES!$B$9:$X$495,21,0),0)</f>
        <v>Se evidencia monitoreo de información del primer semestre 2026</v>
      </c>
      <c r="AO289" s="55">
        <f>+IFERROR(VLOOKUP($M289,ACTIVIDADES!$B$9:$X$495,22,0),0)</f>
        <v>0.5</v>
      </c>
      <c r="AP289" s="145" t="str">
        <f>+IFERROR(VLOOKUP($M289,ACTIVIDADES!$B$9:$X$495,23,0),0)</f>
        <v>EN EJECUCIÓN</v>
      </c>
      <c r="AQ289" s="88">
        <v>46230</v>
      </c>
      <c r="AR289" s="55">
        <v>0.5</v>
      </c>
      <c r="AS289" s="57" t="s">
        <v>3857</v>
      </c>
      <c r="AT289" s="29" t="s">
        <v>4</v>
      </c>
      <c r="AU289" s="57" t="s">
        <v>3639</v>
      </c>
      <c r="AV289" s="193" t="s">
        <v>3639</v>
      </c>
      <c r="AW289" s="193" t="s">
        <v>3639</v>
      </c>
      <c r="AX289" s="57" t="s">
        <v>3739</v>
      </c>
      <c r="AY289" s="176" t="str">
        <f t="shared" si="18"/>
        <v>EN EJECUCIÓN</v>
      </c>
      <c r="AZ289" s="55" t="str">
        <f>+IFERROR(VLOOKUP($M289,ACTIVIDADES!$B$9:$T$494,25,0),"")</f>
        <v/>
      </c>
      <c r="BA289" s="55" t="str">
        <f>+IFERROR(VLOOKUP($M289,ACTIVIDADES!$B$9:$T$494,26,0),"")</f>
        <v/>
      </c>
      <c r="BB289" s="55" t="str">
        <f>+IFERROR(VLOOKUP($M289,ACTIVIDADES!$B$9:$T$494,27,0),"")</f>
        <v/>
      </c>
      <c r="BC289" s="55" t="str">
        <f>+IFERROR(VLOOKUP($M289,ACTIVIDADES!$B$9:$T$494,28,0),"")</f>
        <v/>
      </c>
      <c r="BD289" s="55" t="str">
        <f>+IFERROR(VLOOKUP($M289,ACTIVIDADES!$B$9:$T$494,29,0),"")</f>
        <v/>
      </c>
      <c r="BE289" s="55" t="str">
        <f>+IFERROR(VLOOKUP($M289,ACTIVIDADES!$B$9:$T$494,30,0),"")</f>
        <v/>
      </c>
      <c r="BF289" s="58"/>
      <c r="BG289" s="58"/>
      <c r="BH289" s="59"/>
      <c r="BI289" s="59" t="s">
        <v>580</v>
      </c>
      <c r="BJ289" s="60" t="s">
        <v>3635</v>
      </c>
      <c r="BK289" s="61" t="s">
        <v>593</v>
      </c>
      <c r="BL289" s="62"/>
      <c r="BM289" s="55" t="str">
        <f>+IFERROR(VLOOKUP($M289,ACTIVIDADES!$B$9:$T$494,31,0),"")</f>
        <v/>
      </c>
      <c r="BN289" s="55" t="str">
        <f>+IFERROR(VLOOKUP($M289,ACTIVIDADES!$B$9:$T$494,32,0),"")</f>
        <v/>
      </c>
      <c r="BO289" s="55" t="str">
        <f>+IFERROR(VLOOKUP($M289,ACTIVIDADES!$B$9:$T$494,33,0),"")</f>
        <v/>
      </c>
      <c r="BP289" s="55" t="str">
        <f>+IFERROR(VLOOKUP($M289,ACTIVIDADES!$B$9:$T$494,34,0),"")</f>
        <v/>
      </c>
      <c r="BQ289" s="55" t="str">
        <f>+IFERROR(VLOOKUP($M289,ACTIVIDADES!$B$9:$T$494,35,0),"")</f>
        <v/>
      </c>
      <c r="BR289" s="55" t="str">
        <f>+IFERROR(VLOOKUP($M289,ACTIVIDADES!$B$9:$T$494,36,0),"")</f>
        <v/>
      </c>
      <c r="BS289" s="55" t="str">
        <f>+IFERROR(VLOOKUP($M289,ACTIVIDADES!$B$9:$T$494,37,0),"")</f>
        <v/>
      </c>
      <c r="BT289" s="58"/>
      <c r="BU289" s="58"/>
      <c r="BV289" s="59"/>
      <c r="BW289" s="59" t="s">
        <v>580</v>
      </c>
      <c r="BX289" s="60" t="s">
        <v>3635</v>
      </c>
      <c r="BY289" s="61" t="s">
        <v>593</v>
      </c>
      <c r="BZ289" s="62"/>
      <c r="CA289" s="7"/>
      <c r="CB289" s="7"/>
      <c r="CC289" s="7"/>
      <c r="CD289" s="7"/>
      <c r="CE289" s="7"/>
      <c r="CF289" s="7"/>
      <c r="CG289" s="7"/>
      <c r="CH289" s="7"/>
      <c r="CI289" s="7"/>
      <c r="CJ289" s="7"/>
      <c r="CK289" s="7"/>
      <c r="CL289" s="7"/>
      <c r="CM289" s="7"/>
      <c r="CN289" s="7"/>
      <c r="CO289" s="7"/>
      <c r="CP289" s="7"/>
      <c r="CQ289" s="7"/>
    </row>
    <row r="290" spans="1:95" customFormat="1" ht="93" customHeight="1" x14ac:dyDescent="0.35">
      <c r="A290" s="40">
        <f t="shared" si="16"/>
        <v>282</v>
      </c>
      <c r="B290" s="40" t="s">
        <v>521</v>
      </c>
      <c r="C290" s="40">
        <v>2022</v>
      </c>
      <c r="D290" s="40" t="s">
        <v>3734</v>
      </c>
      <c r="E290" s="323"/>
      <c r="F290" s="40" t="s">
        <v>876</v>
      </c>
      <c r="G290" s="121" t="s">
        <v>4642</v>
      </c>
      <c r="H290" s="41" t="s">
        <v>4706</v>
      </c>
      <c r="I290" s="42"/>
      <c r="J290" s="43" t="s">
        <v>5036</v>
      </c>
      <c r="K290" s="43" t="s">
        <v>5323</v>
      </c>
      <c r="L290" s="44" t="s">
        <v>1153</v>
      </c>
      <c r="M290" s="45" t="s">
        <v>2579</v>
      </c>
      <c r="N290" s="46" t="s">
        <v>2580</v>
      </c>
      <c r="O290" s="45" t="s">
        <v>2581</v>
      </c>
      <c r="P290" s="45">
        <v>1</v>
      </c>
      <c r="Q290" s="47">
        <v>46143</v>
      </c>
      <c r="R290" s="47">
        <v>46387</v>
      </c>
      <c r="S290" s="48">
        <f t="shared" si="19"/>
        <v>36</v>
      </c>
      <c r="T290" s="45" t="s">
        <v>589</v>
      </c>
      <c r="U290" s="45"/>
      <c r="V290" s="49">
        <f>+IFERROR(VLOOKUP($M290,ACTIVIDADES!$B$9:$Q$494,10,0),"")</f>
        <v>0</v>
      </c>
      <c r="W290" s="50" t="str">
        <f>+IFERROR(VLOOKUP($M290,ACTIVIDADES!$B$9:$Q$494,11,0)," ")</f>
        <v xml:space="preserve">En proceso de elaboración </v>
      </c>
      <c r="X290" s="51" t="str">
        <f>+IFERROR(VLOOKUP($M290,ACTIVIDADES!$B$9:$Q$494,12,0),"")</f>
        <v>https://dnbcgovco-my.sharepoint.com/:f:/g/personal/planeacion_dnbc_gov_co/IgCHix03hdsORJdFzXwbKzzkAYCwKvT-WMSbymO7s_ZNdBo?e=tzOHt9</v>
      </c>
      <c r="Y290" s="52">
        <f>+IFERROR(VLOOKUP($M290,ACTIVIDADES!$B$9:$Q$494,13,0),"")</f>
        <v>46153</v>
      </c>
      <c r="Z290" s="53" t="str">
        <f>+IFERROR(VLOOKUP($M290,ACTIVIDADES!$B$9:$Q$494,14,0),"")</f>
        <v>No se evidencia avance para el periodo</v>
      </c>
      <c r="AA290" s="49">
        <f>+IFERROR(VLOOKUP($M290,ACTIVIDADES!$B$9:$Q$494,15,0),"")</f>
        <v>0</v>
      </c>
      <c r="AB290" s="54" t="str">
        <f>+IFERROR(VLOOKUP($M290,ACTIVIDADES!$B$9:$Q$494,16,0),"")</f>
        <v>EJECUCIÓN</v>
      </c>
      <c r="AC290" s="144">
        <v>46171</v>
      </c>
      <c r="AD290" s="29">
        <v>0</v>
      </c>
      <c r="AE290" s="29" t="s">
        <v>3741</v>
      </c>
      <c r="AF290" s="28" t="s">
        <v>580</v>
      </c>
      <c r="AG290" s="29" t="s">
        <v>3737</v>
      </c>
      <c r="AH290" s="29" t="s">
        <v>3737</v>
      </c>
      <c r="AI290" s="29" t="s">
        <v>3737</v>
      </c>
      <c r="AJ290" s="55">
        <f>+IFERROR(VLOOKUP($M290,ACTIVIDADES!$B$9:$T$494,17,0),"")</f>
        <v>0.5</v>
      </c>
      <c r="AK290" s="80" t="str">
        <f>+IFERROR(VLOOKUP($M290,ACTIVIDADES!$B$9:$T$494,18,0),"")</f>
        <v xml:space="preserve">Se adjunta borrador del plan o programa de mantenimiento preventivo y correctivo de los bienes </v>
      </c>
      <c r="AL290" s="80" t="str">
        <f>+IFERROR(VLOOKUP($M290,ACTIVIDADES!$B$9:$T$494,19,0),"")</f>
        <v>https://dnbcgovco-my.sharepoint.com/:f:/g/personal/planeacion_dnbc_gov_co/IgBCn-SBUhs2TYy3J6ibP7TcAS8cpJaTrj7_3VddG-txVi8?e=LN6Qdd</v>
      </c>
      <c r="AM290" s="55" t="str">
        <f>+IFERROR(VLOOKUP($M290,ACTIVIDADES!$B$9:$X$495,20,0),0)</f>
        <v>11/07/206</v>
      </c>
      <c r="AN290" s="55" t="str">
        <f>+IFERROR(VLOOKUP($M290,ACTIVIDADES!$B$9:$X$495,21,0),0)</f>
        <v xml:space="preserve">Se adjunta borrador del plan o programa de mantenimiento preventivo y correctivo de los bienes </v>
      </c>
      <c r="AO290" s="55">
        <f>+IFERROR(VLOOKUP($M290,ACTIVIDADES!$B$9:$X$495,22,0),0)</f>
        <v>0.5</v>
      </c>
      <c r="AP290" s="145" t="str">
        <f>+IFERROR(VLOOKUP($M290,ACTIVIDADES!$B$9:$X$495,23,0),0)</f>
        <v>EN EJECUCIÓN</v>
      </c>
      <c r="AQ290" s="129">
        <v>46245</v>
      </c>
      <c r="AR290" s="172">
        <v>0.5</v>
      </c>
      <c r="AS290" s="72" t="s">
        <v>3743</v>
      </c>
      <c r="AT290" s="29" t="s">
        <v>4</v>
      </c>
      <c r="AU290" s="57" t="s">
        <v>3639</v>
      </c>
      <c r="AV290" s="193" t="s">
        <v>3639</v>
      </c>
      <c r="AW290" s="193" t="s">
        <v>3639</v>
      </c>
      <c r="AX290" s="57" t="s">
        <v>3739</v>
      </c>
      <c r="AY290" s="176" t="str">
        <f t="shared" si="18"/>
        <v>EN EJECUCIÓN</v>
      </c>
      <c r="AZ290" s="55" t="str">
        <f>+IFERROR(VLOOKUP($M290,ACTIVIDADES!$B$9:$T$494,25,0),"")</f>
        <v/>
      </c>
      <c r="BA290" s="55" t="str">
        <f>+IFERROR(VLOOKUP($M290,ACTIVIDADES!$B$9:$T$494,26,0),"")</f>
        <v/>
      </c>
      <c r="BB290" s="55" t="str">
        <f>+IFERROR(VLOOKUP($M290,ACTIVIDADES!$B$9:$T$494,27,0),"")</f>
        <v/>
      </c>
      <c r="BC290" s="55" t="str">
        <f>+IFERROR(VLOOKUP($M290,ACTIVIDADES!$B$9:$T$494,28,0),"")</f>
        <v/>
      </c>
      <c r="BD290" s="55" t="str">
        <f>+IFERROR(VLOOKUP($M290,ACTIVIDADES!$B$9:$T$494,29,0),"")</f>
        <v/>
      </c>
      <c r="BE290" s="55" t="str">
        <f>+IFERROR(VLOOKUP($M290,ACTIVIDADES!$B$9:$T$494,30,0),"")</f>
        <v/>
      </c>
      <c r="BF290" s="58"/>
      <c r="BG290" s="58"/>
      <c r="BH290" s="59"/>
      <c r="BI290" s="59" t="s">
        <v>580</v>
      </c>
      <c r="BJ290" s="60" t="s">
        <v>3635</v>
      </c>
      <c r="BK290" s="61" t="s">
        <v>593</v>
      </c>
      <c r="BL290" s="62"/>
      <c r="BM290" s="55" t="str">
        <f>+IFERROR(VLOOKUP($M290,ACTIVIDADES!$B$9:$T$494,31,0),"")</f>
        <v/>
      </c>
      <c r="BN290" s="55" t="str">
        <f>+IFERROR(VLOOKUP($M290,ACTIVIDADES!$B$9:$T$494,32,0),"")</f>
        <v/>
      </c>
      <c r="BO290" s="55" t="str">
        <f>+IFERROR(VLOOKUP($M290,ACTIVIDADES!$B$9:$T$494,33,0),"")</f>
        <v/>
      </c>
      <c r="BP290" s="55" t="str">
        <f>+IFERROR(VLOOKUP($M290,ACTIVIDADES!$B$9:$T$494,34,0),"")</f>
        <v/>
      </c>
      <c r="BQ290" s="55" t="str">
        <f>+IFERROR(VLOOKUP($M290,ACTIVIDADES!$B$9:$T$494,35,0),"")</f>
        <v/>
      </c>
      <c r="BR290" s="55" t="str">
        <f>+IFERROR(VLOOKUP($M290,ACTIVIDADES!$B$9:$T$494,36,0),"")</f>
        <v/>
      </c>
      <c r="BS290" s="55" t="str">
        <f>+IFERROR(VLOOKUP($M290,ACTIVIDADES!$B$9:$T$494,37,0),"")</f>
        <v/>
      </c>
      <c r="BT290" s="58"/>
      <c r="BU290" s="58"/>
      <c r="BV290" s="59"/>
      <c r="BW290" s="59" t="s">
        <v>580</v>
      </c>
      <c r="BX290" s="60" t="s">
        <v>3635</v>
      </c>
      <c r="BY290" s="61" t="s">
        <v>593</v>
      </c>
      <c r="BZ290" s="62"/>
      <c r="CA290" s="7"/>
      <c r="CB290" s="7"/>
      <c r="CC290" s="7"/>
      <c r="CD290" s="7"/>
      <c r="CE290" s="7"/>
      <c r="CF290" s="7"/>
      <c r="CG290" s="7"/>
      <c r="CH290" s="7"/>
      <c r="CI290" s="7"/>
      <c r="CJ290" s="7"/>
      <c r="CK290" s="7"/>
      <c r="CL290" s="7"/>
      <c r="CM290" s="7"/>
      <c r="CN290" s="7"/>
      <c r="CO290" s="7"/>
      <c r="CP290" s="7"/>
      <c r="CQ290" s="7"/>
    </row>
    <row r="291" spans="1:95" customFormat="1" ht="93" customHeight="1" x14ac:dyDescent="0.35">
      <c r="A291" s="40">
        <f t="shared" si="16"/>
        <v>283</v>
      </c>
      <c r="B291" s="40" t="s">
        <v>521</v>
      </c>
      <c r="C291" s="40">
        <v>2022</v>
      </c>
      <c r="D291" s="40" t="s">
        <v>3734</v>
      </c>
      <c r="E291" s="323"/>
      <c r="F291" s="40" t="s">
        <v>875</v>
      </c>
      <c r="G291" s="40" t="s">
        <v>4642</v>
      </c>
      <c r="H291" s="41" t="s">
        <v>4707</v>
      </c>
      <c r="I291" s="42"/>
      <c r="J291" s="43" t="s">
        <v>5037</v>
      </c>
      <c r="K291" s="43" t="s">
        <v>5037</v>
      </c>
      <c r="L291" s="44" t="s">
        <v>1153</v>
      </c>
      <c r="M291" s="45" t="s">
        <v>2703</v>
      </c>
      <c r="N291" s="46" t="s">
        <v>5493</v>
      </c>
      <c r="O291" s="45" t="s">
        <v>2705</v>
      </c>
      <c r="P291" s="45">
        <v>4</v>
      </c>
      <c r="Q291" s="47">
        <v>46023</v>
      </c>
      <c r="R291" s="47">
        <v>46387</v>
      </c>
      <c r="S291" s="48">
        <f t="shared" si="19"/>
        <v>54</v>
      </c>
      <c r="T291" s="45" t="s">
        <v>589</v>
      </c>
      <c r="U291" s="45"/>
      <c r="V291" s="49">
        <f>+IFERROR(VLOOKUP($M291,ACTIVIDADES!$B$9:$Q$494,10,0),"")</f>
        <v>1</v>
      </c>
      <c r="W291" s="50" t="str">
        <f>+IFERROR(VLOOKUP($M291,ACTIVIDADES!$B$9:$Q$494,11,0)," ")</f>
        <v>Se realizó sensibilización sobre temas como se abordaron los principales lineamientos de la gestión ambiental en la DNBC, incluyendo su definición, los programas orientados al uso eficiente del agua y la energía, la gestión integral de residuos, el consumo sostenible, la reducción del uso de papel y de plásticos de un solo uso, así como los roles y responsabilidades de los servidores, contratistas y demás colaboradores en la implementación de buenas prácticas ambientales al interior de la Entidad.</v>
      </c>
      <c r="X291" s="51" t="str">
        <f>+IFERROR(VLOOKUP($M291,ACTIVIDADES!$B$9:$Q$494,12,0),"")</f>
        <v>https://dnbcgovco-my.sharepoint.com/:f:/g/personal/planeacion_dnbc_gov_co/IgADxUyEd-ggR7h2RUd0PD9jAQXSII1UWONy9ygU91z1rqg?e=aIkrt5</v>
      </c>
      <c r="Y291" s="52">
        <f>+IFERROR(VLOOKUP($M291,ACTIVIDADES!$B$9:$Q$494,13,0),"")</f>
        <v>46153</v>
      </c>
      <c r="Z291" s="53" t="str">
        <f>+IFERROR(VLOOKUP($M291,ACTIVIDADES!$B$9:$Q$494,14,0),"")</f>
        <v>Se evidencia actividades de sensibilización. Se debe garantizar la participación de la alta dirección</v>
      </c>
      <c r="AA291" s="49">
        <f>+IFERROR(VLOOKUP($M291,ACTIVIDADES!$B$9:$Q$494,15,0),"")</f>
        <v>0.25</v>
      </c>
      <c r="AB291" s="54" t="str">
        <f>+IFERROR(VLOOKUP($M291,ACTIVIDADES!$B$9:$Q$494,16,0),"")</f>
        <v>EJECUCIÓN</v>
      </c>
      <c r="AC291" s="144">
        <v>46171</v>
      </c>
      <c r="AD291" s="30">
        <v>0.25</v>
      </c>
      <c r="AE291" s="29" t="s">
        <v>3858</v>
      </c>
      <c r="AF291" s="29" t="s">
        <v>4</v>
      </c>
      <c r="AG291" s="29" t="s">
        <v>3737</v>
      </c>
      <c r="AH291" s="29" t="s">
        <v>3737</v>
      </c>
      <c r="AI291" s="29" t="s">
        <v>3737</v>
      </c>
      <c r="AJ291" s="55">
        <f>+IFERROR(VLOOKUP($M291,ACTIVIDADES!$B$9:$T$494,17,0),"")</f>
        <v>1</v>
      </c>
      <c r="AK291" s="80" t="str">
        <f>+IFERROR(VLOOKUP($M291,ACTIVIDADES!$B$9:$T$494,18,0),"")</f>
        <v>Durante el segundo trimestre de 2026 se desarrollaron acciones para fortalecer la eficiencia administrativa, reducir el consumo de papel y promover el uso responsable de los recursos institucionales, mediante campañas de comunicación interna dirigidas a funcionarios y contratistas en el marco del Día del Árbol, el Día Mundial del Reciclaje y el Día Mundial del Medio Ambiente.</v>
      </c>
      <c r="AL291" s="80" t="str">
        <f>+IFERROR(VLOOKUP($M291,ACTIVIDADES!$B$9:$T$494,19,0),"")</f>
        <v>https://dnbcgovco-my.sharepoint.com/:f:/g/personal/planeacion_dnbc_gov_co/IgDvCb00eaLtSq5BPv11CSQvAck3vytZtrhD6uH5uUnHFXg?e=fC8UNf</v>
      </c>
      <c r="AM291" s="55">
        <f>+IFERROR(VLOOKUP($M291,ACTIVIDADES!$B$9:$X$495,20,0),0)</f>
        <v>46214</v>
      </c>
      <c r="AN291" s="55" t="str">
        <f>+IFERROR(VLOOKUP($M291,ACTIVIDADES!$B$9:$X$495,21,0),0)</f>
        <v>Se evidencia actividades de sensibilización. Se debe garantizar la participación de la alta dirección</v>
      </c>
      <c r="AO291" s="55">
        <f>+IFERROR(VLOOKUP($M291,ACTIVIDADES!$B$9:$X$495,22,0),0)</f>
        <v>0.5</v>
      </c>
      <c r="AP291" s="145" t="str">
        <f>+IFERROR(VLOOKUP($M291,ACTIVIDADES!$B$9:$X$495,23,0),0)</f>
        <v>EN EJECUCIÓN</v>
      </c>
      <c r="AQ291" s="129">
        <v>46245</v>
      </c>
      <c r="AR291" s="172">
        <v>0.5</v>
      </c>
      <c r="AS291" s="72" t="s">
        <v>5820</v>
      </c>
      <c r="AT291" s="29" t="s">
        <v>4</v>
      </c>
      <c r="AU291" s="57" t="s">
        <v>3639</v>
      </c>
      <c r="AV291" s="193" t="s">
        <v>3639</v>
      </c>
      <c r="AW291" s="193" t="s">
        <v>3639</v>
      </c>
      <c r="AX291" s="57" t="s">
        <v>3739</v>
      </c>
      <c r="AY291" s="176" t="str">
        <f t="shared" si="18"/>
        <v>EN EJECUCIÓN</v>
      </c>
      <c r="AZ291" s="55" t="str">
        <f>+IFERROR(VLOOKUP($M291,ACTIVIDADES!$B$9:$T$494,25,0),"")</f>
        <v/>
      </c>
      <c r="BA291" s="55" t="str">
        <f>+IFERROR(VLOOKUP($M291,ACTIVIDADES!$B$9:$T$494,26,0),"")</f>
        <v/>
      </c>
      <c r="BB291" s="55" t="str">
        <f>+IFERROR(VLOOKUP($M291,ACTIVIDADES!$B$9:$T$494,27,0),"")</f>
        <v/>
      </c>
      <c r="BC291" s="55" t="str">
        <f>+IFERROR(VLOOKUP($M291,ACTIVIDADES!$B$9:$T$494,28,0),"")</f>
        <v/>
      </c>
      <c r="BD291" s="55" t="str">
        <f>+IFERROR(VLOOKUP($M291,ACTIVIDADES!$B$9:$T$494,29,0),"")</f>
        <v/>
      </c>
      <c r="BE291" s="55" t="str">
        <f>+IFERROR(VLOOKUP($M291,ACTIVIDADES!$B$9:$T$494,30,0),"")</f>
        <v/>
      </c>
      <c r="BF291" s="58"/>
      <c r="BG291" s="58"/>
      <c r="BH291" s="59"/>
      <c r="BI291" s="59" t="s">
        <v>580</v>
      </c>
      <c r="BJ291" s="60" t="s">
        <v>3635</v>
      </c>
      <c r="BK291" s="61" t="s">
        <v>593</v>
      </c>
      <c r="BL291" s="62"/>
      <c r="BM291" s="55" t="str">
        <f>+IFERROR(VLOOKUP($M291,ACTIVIDADES!$B$9:$T$494,31,0),"")</f>
        <v/>
      </c>
      <c r="BN291" s="55" t="str">
        <f>+IFERROR(VLOOKUP($M291,ACTIVIDADES!$B$9:$T$494,32,0),"")</f>
        <v/>
      </c>
      <c r="BO291" s="55" t="str">
        <f>+IFERROR(VLOOKUP($M291,ACTIVIDADES!$B$9:$T$494,33,0),"")</f>
        <v/>
      </c>
      <c r="BP291" s="55" t="str">
        <f>+IFERROR(VLOOKUP($M291,ACTIVIDADES!$B$9:$T$494,34,0),"")</f>
        <v/>
      </c>
      <c r="BQ291" s="55" t="str">
        <f>+IFERROR(VLOOKUP($M291,ACTIVIDADES!$B$9:$T$494,35,0),"")</f>
        <v/>
      </c>
      <c r="BR291" s="55" t="str">
        <f>+IFERROR(VLOOKUP($M291,ACTIVIDADES!$B$9:$T$494,36,0),"")</f>
        <v/>
      </c>
      <c r="BS291" s="55" t="str">
        <f>+IFERROR(VLOOKUP($M291,ACTIVIDADES!$B$9:$T$494,37,0),"")</f>
        <v/>
      </c>
      <c r="BT291" s="58"/>
      <c r="BU291" s="58"/>
      <c r="BV291" s="59"/>
      <c r="BW291" s="59" t="s">
        <v>580</v>
      </c>
      <c r="BX291" s="60" t="s">
        <v>3635</v>
      </c>
      <c r="BY291" s="61" t="s">
        <v>593</v>
      </c>
      <c r="BZ291" s="62"/>
      <c r="CA291" s="7"/>
      <c r="CB291" s="7"/>
      <c r="CC291" s="7"/>
      <c r="CD291" s="7"/>
      <c r="CE291" s="7"/>
      <c r="CF291" s="7"/>
      <c r="CG291" s="7"/>
      <c r="CH291" s="7"/>
      <c r="CI291" s="7"/>
      <c r="CJ291" s="7"/>
      <c r="CK291" s="7"/>
      <c r="CL291" s="7"/>
      <c r="CM291" s="7"/>
      <c r="CN291" s="7"/>
      <c r="CO291" s="7"/>
      <c r="CP291" s="7"/>
      <c r="CQ291" s="7"/>
    </row>
    <row r="292" spans="1:95" ht="93" customHeight="1" x14ac:dyDescent="0.35">
      <c r="A292" s="281">
        <f t="shared" si="16"/>
        <v>284</v>
      </c>
      <c r="B292" s="281" t="s">
        <v>521</v>
      </c>
      <c r="C292" s="281">
        <v>2022</v>
      </c>
      <c r="D292" s="281" t="s">
        <v>3734</v>
      </c>
      <c r="E292" s="323"/>
      <c r="F292" s="281" t="s">
        <v>875</v>
      </c>
      <c r="G292" s="281" t="s">
        <v>4642</v>
      </c>
      <c r="H292" s="282" t="s">
        <v>4707</v>
      </c>
      <c r="I292" s="283"/>
      <c r="J292" s="284" t="s">
        <v>5037</v>
      </c>
      <c r="K292" s="284" t="s">
        <v>5037</v>
      </c>
      <c r="L292" s="285" t="s">
        <v>1153</v>
      </c>
      <c r="M292" s="286" t="s">
        <v>2711</v>
      </c>
      <c r="N292" s="287" t="s">
        <v>5494</v>
      </c>
      <c r="O292" s="286" t="s">
        <v>2713</v>
      </c>
      <c r="P292" s="286">
        <v>6</v>
      </c>
      <c r="Q292" s="288">
        <v>46113</v>
      </c>
      <c r="R292" s="288">
        <v>46387</v>
      </c>
      <c r="S292" s="289">
        <f t="shared" si="19"/>
        <v>40.5</v>
      </c>
      <c r="T292" s="286" t="s">
        <v>589</v>
      </c>
      <c r="U292" s="286"/>
      <c r="V292" s="290">
        <f>+IFERROR(VLOOKUP($M292,ACTIVIDADES!$B$9:$Q$494,10,0),"")</f>
        <v>0</v>
      </c>
      <c r="W292" s="291" t="str">
        <f>+IFERROR(VLOOKUP($M292,ACTIVIDADES!$B$9:$Q$494,11,0)," ")</f>
        <v>En proceso de actualización</v>
      </c>
      <c r="X292" s="321" t="str">
        <f>+IFERROR(VLOOKUP($M292,ACTIVIDADES!$B$9:$Q$494,12,0),"")</f>
        <v>https://dnbcgovco-my.sharepoint.com/:f:/g/personal/planeacion_dnbc_gov_co/IgCl0qBqoOCDTIYmTmGALPurAbwDPB4ig6njfBp9xSbqn_8?e=rSCAmS</v>
      </c>
      <c r="Y292" s="293">
        <f>+IFERROR(VLOOKUP($M292,ACTIVIDADES!$B$9:$Q$494,13,0),"")</f>
        <v>46153</v>
      </c>
      <c r="Z292" s="294" t="str">
        <f>+IFERROR(VLOOKUP($M292,ACTIVIDADES!$B$9:$Q$494,14,0),"")</f>
        <v>No se evidencia avance para el periodo</v>
      </c>
      <c r="AA292" s="290">
        <f>+IFERROR(VLOOKUP($M292,ACTIVIDADES!$B$9:$Q$494,15,0),"")</f>
        <v>0</v>
      </c>
      <c r="AB292" s="295" t="str">
        <f>+IFERROR(VLOOKUP($M292,ACTIVIDADES!$B$9:$Q$494,16,0),"")</f>
        <v>EJECUCIÓN</v>
      </c>
      <c r="AC292" s="296">
        <v>46171</v>
      </c>
      <c r="AD292" s="297">
        <v>0</v>
      </c>
      <c r="AE292" s="297" t="s">
        <v>3741</v>
      </c>
      <c r="AF292" s="298" t="s">
        <v>580</v>
      </c>
      <c r="AG292" s="297" t="s">
        <v>3737</v>
      </c>
      <c r="AH292" s="297" t="s">
        <v>3737</v>
      </c>
      <c r="AI292" s="297" t="s">
        <v>3737</v>
      </c>
      <c r="AJ292" s="299">
        <f>+IFERROR(VLOOKUP($M292,ACTIVIDADES!$B$9:$T$494,17,0),"")</f>
        <v>1</v>
      </c>
      <c r="AK292" s="300" t="str">
        <f>+IFERROR(VLOOKUP($M292,ACTIVIDADES!$B$9:$T$494,18,0),"")</f>
        <v xml:space="preserve">Ya se actualizo el Plan de eficiencia administrativa y cero papel y se hace informe trimestral mostrando el seguimiento </v>
      </c>
      <c r="AL292" s="300" t="str">
        <f>+IFERROR(VLOOKUP($M292,ACTIVIDADES!$B$9:$T$494,19,0),"")</f>
        <v>https://dnbcgovco-my.sharepoint.com/:f:/g/personal/planeacion_dnbc_gov_co/IgC5NxjsJQ94R5j51lPHOSS2Ab0wrB3oBWi-PNIfIsINPxA?e=XSZTsw</v>
      </c>
      <c r="AM292" s="299">
        <f>+IFERROR(VLOOKUP($M292,ACTIVIDADES!$B$9:$X$495,20,0),0)</f>
        <v>46214</v>
      </c>
      <c r="AN292" s="299" t="str">
        <f>+IFERROR(VLOOKUP($M292,ACTIVIDADES!$B$9:$X$495,21,0),0)</f>
        <v>Se evidencia actualización del programa y un infome de monitoreo. Se sugiere incluir evidencias de socialización con el lider del proceso de este informe</v>
      </c>
      <c r="AO292" s="299">
        <f>+IFERROR(VLOOKUP($M292,ACTIVIDADES!$B$9:$X$495,22,0),0)</f>
        <v>0.25</v>
      </c>
      <c r="AP292" s="301" t="str">
        <f>+IFERROR(VLOOKUP($M292,ACTIVIDADES!$B$9:$X$495,23,0),0)</f>
        <v>EN EJECUCIÓN</v>
      </c>
      <c r="AQ292" s="247">
        <v>46245</v>
      </c>
      <c r="AR292" s="334">
        <v>0.33</v>
      </c>
      <c r="AS292" s="306" t="s">
        <v>5821</v>
      </c>
      <c r="AT292" s="297" t="s">
        <v>4</v>
      </c>
      <c r="AU292" s="303" t="s">
        <v>3639</v>
      </c>
      <c r="AV292" s="249" t="s">
        <v>3639</v>
      </c>
      <c r="AW292" s="249" t="s">
        <v>3639</v>
      </c>
      <c r="AX292" s="303" t="s">
        <v>3739</v>
      </c>
      <c r="AY292" s="176" t="str">
        <f t="shared" si="18"/>
        <v>EN EJECUCIÓN</v>
      </c>
      <c r="AZ292" s="55" t="str">
        <f>+IFERROR(VLOOKUP($M292,ACTIVIDADES!$B$9:$T$494,25,0),"")</f>
        <v/>
      </c>
      <c r="BA292" s="55" t="str">
        <f>+IFERROR(VLOOKUP($M292,ACTIVIDADES!$B$9:$T$494,26,0),"")</f>
        <v/>
      </c>
      <c r="BB292" s="55" t="str">
        <f>+IFERROR(VLOOKUP($M292,ACTIVIDADES!$B$9:$T$494,27,0),"")</f>
        <v/>
      </c>
      <c r="BC292" s="55" t="str">
        <f>+IFERROR(VLOOKUP($M292,ACTIVIDADES!$B$9:$T$494,28,0),"")</f>
        <v/>
      </c>
      <c r="BD292" s="55" t="str">
        <f>+IFERROR(VLOOKUP($M292,ACTIVIDADES!$B$9:$T$494,29,0),"")</f>
        <v/>
      </c>
      <c r="BE292" s="55" t="str">
        <f>+IFERROR(VLOOKUP($M292,ACTIVIDADES!$B$9:$T$494,30,0),"")</f>
        <v/>
      </c>
      <c r="BF292" s="58"/>
      <c r="BG292" s="58"/>
      <c r="BH292" s="59"/>
      <c r="BI292" s="59" t="s">
        <v>580</v>
      </c>
      <c r="BJ292" s="60" t="s">
        <v>3635</v>
      </c>
      <c r="BK292" s="61" t="s">
        <v>593</v>
      </c>
      <c r="BL292" s="62"/>
      <c r="BM292" s="55" t="str">
        <f>+IFERROR(VLOOKUP($M292,ACTIVIDADES!$B$9:$T$494,31,0),"")</f>
        <v/>
      </c>
      <c r="BN292" s="55" t="str">
        <f>+IFERROR(VLOOKUP($M292,ACTIVIDADES!$B$9:$T$494,32,0),"")</f>
        <v/>
      </c>
      <c r="BO292" s="55" t="str">
        <f>+IFERROR(VLOOKUP($M292,ACTIVIDADES!$B$9:$T$494,33,0),"")</f>
        <v/>
      </c>
      <c r="BP292" s="55" t="str">
        <f>+IFERROR(VLOOKUP($M292,ACTIVIDADES!$B$9:$T$494,34,0),"")</f>
        <v/>
      </c>
      <c r="BQ292" s="55" t="str">
        <f>+IFERROR(VLOOKUP($M292,ACTIVIDADES!$B$9:$T$494,35,0),"")</f>
        <v/>
      </c>
      <c r="BR292" s="55" t="str">
        <f>+IFERROR(VLOOKUP($M292,ACTIVIDADES!$B$9:$T$494,36,0),"")</f>
        <v/>
      </c>
      <c r="BS292" s="55" t="str">
        <f>+IFERROR(VLOOKUP($M292,ACTIVIDADES!$B$9:$T$494,37,0),"")</f>
        <v/>
      </c>
      <c r="BT292" s="58"/>
      <c r="BU292" s="58"/>
      <c r="BV292" s="59"/>
      <c r="BW292" s="59" t="s">
        <v>580</v>
      </c>
      <c r="BX292" s="60" t="s">
        <v>3635</v>
      </c>
      <c r="BY292" s="61" t="s">
        <v>593</v>
      </c>
      <c r="BZ292" s="62"/>
      <c r="CA292" s="7"/>
      <c r="CB292" s="7"/>
      <c r="CC292" s="7"/>
      <c r="CD292" s="7"/>
      <c r="CE292" s="7"/>
      <c r="CF292" s="7"/>
      <c r="CG292" s="7"/>
      <c r="CH292" s="7"/>
      <c r="CI292" s="7"/>
      <c r="CJ292" s="7"/>
      <c r="CK292" s="7"/>
      <c r="CL292" s="7"/>
      <c r="CM292" s="7"/>
      <c r="CN292" s="7"/>
      <c r="CO292" s="7"/>
      <c r="CP292" s="7"/>
      <c r="CQ292" s="7"/>
    </row>
    <row r="293" spans="1:95" customFormat="1" ht="93" customHeight="1" x14ac:dyDescent="0.35">
      <c r="A293" s="40">
        <f t="shared" ref="A293:A356" si="20">+A292+1</f>
        <v>285</v>
      </c>
      <c r="B293" s="40" t="s">
        <v>521</v>
      </c>
      <c r="C293" s="40">
        <v>2023</v>
      </c>
      <c r="D293" s="40" t="s">
        <v>3734</v>
      </c>
      <c r="E293" s="323"/>
      <c r="F293" s="40" t="s">
        <v>1016</v>
      </c>
      <c r="G293" s="40" t="s">
        <v>4649</v>
      </c>
      <c r="H293" s="41" t="s">
        <v>4796</v>
      </c>
      <c r="I293" s="42"/>
      <c r="J293" s="43" t="s">
        <v>5119</v>
      </c>
      <c r="K293" s="43" t="s">
        <v>3991</v>
      </c>
      <c r="L293" s="44" t="s">
        <v>1153</v>
      </c>
      <c r="M293" s="45" t="s">
        <v>1320</v>
      </c>
      <c r="N293" s="46" t="s">
        <v>5484</v>
      </c>
      <c r="O293" s="45" t="s">
        <v>5681</v>
      </c>
      <c r="P293" s="45">
        <v>1</v>
      </c>
      <c r="Q293" s="47">
        <v>46082</v>
      </c>
      <c r="R293" s="47">
        <v>46234</v>
      </c>
      <c r="S293" s="48">
        <f t="shared" si="19"/>
        <v>22.5</v>
      </c>
      <c r="T293" s="45" t="s">
        <v>1291</v>
      </c>
      <c r="U293" s="45"/>
      <c r="V293" s="49">
        <f>+IFERROR(VLOOKUP($M293,ACTIVIDADES!$B$9:$Q$494,10,0),"")</f>
        <v>0</v>
      </c>
      <c r="W293" s="50" t="str">
        <f>+IFERROR(VLOOKUP($M293,ACTIVIDADES!$B$9:$Q$494,11,0)," ")</f>
        <v>Actividad planteada para el segundo trimestre de la vigencia 2026</v>
      </c>
      <c r="X293" s="61">
        <f>+IFERROR(VLOOKUP($M293,ACTIVIDADES!$B$9:$Q$494,12,0),"")</f>
        <v>0</v>
      </c>
      <c r="Y293" s="52">
        <f>+IFERROR(VLOOKUP($M293,ACTIVIDADES!$B$9:$Q$494,13,0),"")</f>
        <v>46153</v>
      </c>
      <c r="Z293" s="53" t="str">
        <f>+IFERROR(VLOOKUP($M293,ACTIVIDADES!$B$9:$Q$494,14,0),"")</f>
        <v>Sin evidencia de inicio de la actividad</v>
      </c>
      <c r="AA293" s="49">
        <f>+IFERROR(VLOOKUP($M293,ACTIVIDADES!$B$9:$Q$494,15,0),"")</f>
        <v>0</v>
      </c>
      <c r="AB293" s="54" t="str">
        <f>+IFERROR(VLOOKUP($M293,ACTIVIDADES!$B$9:$Q$494,16,0),"")</f>
        <v>EJECUCIÓN</v>
      </c>
      <c r="AC293" s="149">
        <v>46177</v>
      </c>
      <c r="AD293" s="28">
        <v>0</v>
      </c>
      <c r="AE293" s="29" t="s">
        <v>3741</v>
      </c>
      <c r="AF293" s="28" t="s">
        <v>580</v>
      </c>
      <c r="AG293" s="29" t="s">
        <v>3737</v>
      </c>
      <c r="AH293" s="29" t="s">
        <v>3737</v>
      </c>
      <c r="AI293" s="29" t="s">
        <v>3737</v>
      </c>
      <c r="AJ293" s="55">
        <f>+IFERROR(VLOOKUP($M293,ACTIVIDADES!$B$9:$T$494,17,0),"")</f>
        <v>0.5</v>
      </c>
      <c r="AK293" s="80" t="str">
        <f>+IFERROR(VLOOKUP($M293,ACTIVIDADES!$B$9:$T$494,18,0),"")</f>
        <v>Se actualizó los documentos de gestión de riesgos y se presentó a Comité Institucional de Control Interno la politica de gestión de riesgos. En julio se espera la oficialización de los documentos</v>
      </c>
      <c r="AL293" s="80" t="str">
        <f>+IFERROR(VLOOKUP($M293,ACTIVIDADES!$B$9:$T$494,19,0),"")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293" s="55">
        <f>+IFERROR(VLOOKUP($M293,ACTIVIDADES!$B$9:$X$495,20,0),0)</f>
        <v>46213</v>
      </c>
      <c r="AN293" s="55" t="str">
        <f>+IFERROR(VLOOKUP($M293,ACTIVIDADES!$B$9:$X$495,21,0),0)</f>
        <v>Se evidencia documentación en proceso de actualización</v>
      </c>
      <c r="AO293" s="55">
        <f>+IFERROR(VLOOKUP($M293,ACTIVIDADES!$B$9:$X$495,22,0),0)</f>
        <v>0.5</v>
      </c>
      <c r="AP293" s="145" t="str">
        <f>+IFERROR(VLOOKUP($M293,ACTIVIDADES!$B$9:$X$495,23,0),0)</f>
        <v>EN EJECUCIÓN</v>
      </c>
      <c r="AQ293" s="129">
        <v>46245</v>
      </c>
      <c r="AR293" s="55">
        <v>0.5</v>
      </c>
      <c r="AS293" s="57" t="s">
        <v>3992</v>
      </c>
      <c r="AT293" s="29" t="s">
        <v>4</v>
      </c>
      <c r="AU293" s="57" t="s">
        <v>3639</v>
      </c>
      <c r="AV293" s="193" t="s">
        <v>3639</v>
      </c>
      <c r="AW293" s="193" t="s">
        <v>3639</v>
      </c>
      <c r="AX293" s="57" t="s">
        <v>3739</v>
      </c>
      <c r="AY293" s="176" t="str">
        <f t="shared" si="18"/>
        <v>EN EJECUCIÓN</v>
      </c>
      <c r="AZ293" s="55" t="str">
        <f>+IFERROR(VLOOKUP($M293,ACTIVIDADES!$B$9:$T$494,25,0),"")</f>
        <v/>
      </c>
      <c r="BA293" s="55" t="str">
        <f>+IFERROR(VLOOKUP($M293,ACTIVIDADES!$B$9:$T$494,26,0),"")</f>
        <v/>
      </c>
      <c r="BB293" s="55" t="str">
        <f>+IFERROR(VLOOKUP($M293,ACTIVIDADES!$B$9:$T$494,27,0),"")</f>
        <v/>
      </c>
      <c r="BC293" s="55" t="str">
        <f>+IFERROR(VLOOKUP($M293,ACTIVIDADES!$B$9:$T$494,28,0),"")</f>
        <v/>
      </c>
      <c r="BD293" s="55" t="str">
        <f>+IFERROR(VLOOKUP($M293,ACTIVIDADES!$B$9:$T$494,29,0),"")</f>
        <v/>
      </c>
      <c r="BE293" s="55" t="str">
        <f>+IFERROR(VLOOKUP($M293,ACTIVIDADES!$B$9:$T$494,30,0),"")</f>
        <v/>
      </c>
      <c r="BF293" s="58"/>
      <c r="BG293" s="58"/>
      <c r="BH293" s="59"/>
      <c r="BI293" s="59" t="s">
        <v>580</v>
      </c>
      <c r="BJ293" s="60" t="s">
        <v>3635</v>
      </c>
      <c r="BK293" s="61" t="s">
        <v>593</v>
      </c>
      <c r="BL293" s="62"/>
      <c r="BM293" s="55" t="str">
        <f>+IFERROR(VLOOKUP($M293,ACTIVIDADES!$B$9:$T$494,31,0),"")</f>
        <v/>
      </c>
      <c r="BN293" s="55" t="str">
        <f>+IFERROR(VLOOKUP($M293,ACTIVIDADES!$B$9:$T$494,32,0),"")</f>
        <v/>
      </c>
      <c r="BO293" s="55" t="str">
        <f>+IFERROR(VLOOKUP($M293,ACTIVIDADES!$B$9:$T$494,33,0),"")</f>
        <v/>
      </c>
      <c r="BP293" s="55" t="str">
        <f>+IFERROR(VLOOKUP($M293,ACTIVIDADES!$B$9:$T$494,34,0),"")</f>
        <v/>
      </c>
      <c r="BQ293" s="55" t="str">
        <f>+IFERROR(VLOOKUP($M293,ACTIVIDADES!$B$9:$T$494,35,0),"")</f>
        <v/>
      </c>
      <c r="BR293" s="55" t="str">
        <f>+IFERROR(VLOOKUP($M293,ACTIVIDADES!$B$9:$T$494,36,0),"")</f>
        <v/>
      </c>
      <c r="BS293" s="55" t="str">
        <f>+IFERROR(VLOOKUP($M293,ACTIVIDADES!$B$9:$T$494,37,0),"")</f>
        <v/>
      </c>
      <c r="BT293" s="58"/>
      <c r="BU293" s="58"/>
      <c r="BV293" s="59"/>
      <c r="BW293" s="59" t="s">
        <v>580</v>
      </c>
      <c r="BX293" s="60" t="s">
        <v>3635</v>
      </c>
      <c r="BY293" s="61" t="s">
        <v>593</v>
      </c>
      <c r="BZ293" s="62"/>
      <c r="CA293" s="7"/>
      <c r="CB293" s="7"/>
      <c r="CC293" s="7"/>
      <c r="CD293" s="7"/>
      <c r="CE293" s="7"/>
      <c r="CF293" s="7"/>
      <c r="CG293" s="7"/>
      <c r="CH293" s="7"/>
      <c r="CI293" s="7"/>
      <c r="CJ293" s="7"/>
      <c r="CK293" s="7"/>
      <c r="CL293" s="7"/>
      <c r="CM293" s="7"/>
      <c r="CN293" s="7"/>
      <c r="CO293" s="7"/>
      <c r="CP293" s="7"/>
      <c r="CQ293" s="7"/>
    </row>
    <row r="294" spans="1:95" customFormat="1" ht="93" customHeight="1" x14ac:dyDescent="0.35">
      <c r="A294" s="40">
        <f t="shared" si="20"/>
        <v>286</v>
      </c>
      <c r="B294" s="40" t="s">
        <v>521</v>
      </c>
      <c r="C294" s="40">
        <v>2023</v>
      </c>
      <c r="D294" s="40" t="s">
        <v>3750</v>
      </c>
      <c r="E294" s="323"/>
      <c r="F294" s="40" t="s">
        <v>1016</v>
      </c>
      <c r="G294" s="40" t="s">
        <v>4649</v>
      </c>
      <c r="H294" s="42" t="s">
        <v>4796</v>
      </c>
      <c r="I294" s="42" t="s">
        <v>3640</v>
      </c>
      <c r="J294" s="40" t="s">
        <v>5119</v>
      </c>
      <c r="K294" s="40" t="s">
        <v>3993</v>
      </c>
      <c r="L294" s="44" t="s">
        <v>1153</v>
      </c>
      <c r="M294" s="63" t="s">
        <v>2151</v>
      </c>
      <c r="N294" s="63" t="s">
        <v>5521</v>
      </c>
      <c r="O294" s="63" t="s">
        <v>2119</v>
      </c>
      <c r="P294" s="63">
        <v>1</v>
      </c>
      <c r="Q294" s="65">
        <v>45292</v>
      </c>
      <c r="R294" s="65">
        <v>45535</v>
      </c>
      <c r="S294" s="66">
        <f t="shared" si="19"/>
        <v>36</v>
      </c>
      <c r="T294" s="63" t="s">
        <v>611</v>
      </c>
      <c r="U294" s="63"/>
      <c r="V294" s="49">
        <f>+IFERROR(VLOOKUP($M294,ACTIVIDADES!$B$9:$Q$494,10,0),"")</f>
        <v>1</v>
      </c>
      <c r="W294" s="61" t="str">
        <f>+IFERROR(VLOOKUP($M294,ACTIVIDADES!$B$9:$Q$494,11,0)," ")</f>
        <v>Sobre la IP 025 de 2024, se adoptó decisión de archivo de conformidad con lo establecido en la decisión adoptada el 11 de julio de 2025. Se desplegó la acción disciplinaria requerida. Se anexa evidencia de la apertura y del archivo.</v>
      </c>
      <c r="X294" s="51" t="str">
        <f>+IFERROR(VLOOKUP($M294,ACTIVIDADES!$B$9:$Q$494,12,0),"")</f>
        <v>https://dnbcgovco-my.sharepoint.com/:f:/g/personal/planeacion_dnbc_gov_co/IgAUMB2dyVevRLjEJ8D2T5hlAYVTq0qnIENWOGpxGXQd1tw?e=qM6znQ</v>
      </c>
      <c r="Y294" s="52">
        <f>+IFERROR(VLOOKUP($M294,ACTIVIDADES!$B$9:$Q$494,13,0),"")</f>
        <v>46153</v>
      </c>
      <c r="Z294" s="49" t="str">
        <f>+IFERROR(VLOOKUP($M294,ACTIVIDADES!$B$9:$Q$494,14,0),"")</f>
        <v>Se evidencia en el respectivo hallazgo, que se realizó la apertura de la acción disciplinaria IP 025-2024, relacionado con el incumplimiento  por lla cancelación de intereses moratorios en el pago inoportuno de la PILA Por lo tanto cumple con el indicador relacionado a este hallazgo.</v>
      </c>
      <c r="AA294" s="49">
        <f>+IFERROR(VLOOKUP($M294,ACTIVIDADES!$B$9:$Q$494,15,0),"")</f>
        <v>1</v>
      </c>
      <c r="AB294" s="54" t="str">
        <f>+IFERROR(VLOOKUP($M294,ACTIVIDADES!$B$9:$Q$494,16,0),"")</f>
        <v>CUMPLIDO</v>
      </c>
      <c r="AC294" s="144">
        <v>46157</v>
      </c>
      <c r="AD294" s="28">
        <v>1</v>
      </c>
      <c r="AE294" s="28" t="s">
        <v>3994</v>
      </c>
      <c r="AF294" s="29" t="s">
        <v>578</v>
      </c>
      <c r="AG294" s="29" t="s">
        <v>3737</v>
      </c>
      <c r="AH294" s="29" t="s">
        <v>593</v>
      </c>
      <c r="AI294" s="29" t="s">
        <v>3752</v>
      </c>
      <c r="AJ294" s="55">
        <f>+IFERROR(VLOOKUP($M294,ACTIVIDADES!$B$9:$T$494,17,0),"")</f>
        <v>0</v>
      </c>
      <c r="AK294" s="80" t="str">
        <f>+IFERROR(VLOOKUP($M294,ACTIVIDADES!$B$9:$T$494,18,0),"")</f>
        <v>Si reporte segundo trimestre</v>
      </c>
      <c r="AL294" s="80" t="str">
        <f>+IFERROR(VLOOKUP($M294,ACTIVIDADES!$B$9:$T$494,19,0),"")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294" s="55">
        <f>+IFERROR(VLOOKUP($M294,ACTIVIDADES!$B$9:$X$495,20,0),0)</f>
        <v>46213</v>
      </c>
      <c r="AN294" s="55" t="str">
        <f>+IFERROR(VLOOKUP($M294,ACTIVIDADES!$B$9:$X$495,21,0),0)</f>
        <v>No se recibe reporte segundo trimestre. No obstante, actividad reportada como cumplida en primer trimestre</v>
      </c>
      <c r="AO294" s="55">
        <f>+IFERROR(VLOOKUP($M294,ACTIVIDADES!$B$9:$X$495,22,0),0)</f>
        <v>1</v>
      </c>
      <c r="AP294" s="150" t="str">
        <f>+IFERROR(VLOOKUP($M294,ACTIVIDADES!$B$9:$X$495,23,0),0)</f>
        <v>CUMPLIDO</v>
      </c>
      <c r="AQ294" s="129">
        <v>46245</v>
      </c>
      <c r="AR294" s="55">
        <v>1</v>
      </c>
      <c r="AS294" s="30" t="s">
        <v>3995</v>
      </c>
      <c r="AT294" s="29" t="s">
        <v>579</v>
      </c>
      <c r="AU294" s="57" t="s">
        <v>3639</v>
      </c>
      <c r="AV294" s="193" t="s">
        <v>3639</v>
      </c>
      <c r="AW294" s="193" t="s">
        <v>3639</v>
      </c>
      <c r="AX294" s="193" t="s">
        <v>3739</v>
      </c>
      <c r="AY294" s="176" t="str">
        <f t="shared" si="18"/>
        <v>CUMPLIDAS</v>
      </c>
      <c r="AZ294" s="55" t="str">
        <f>+IFERROR(VLOOKUP($M294,ACTIVIDADES!$B$9:$T$494,25,0),"")</f>
        <v/>
      </c>
      <c r="BA294" s="55" t="str">
        <f>+IFERROR(VLOOKUP($M294,ACTIVIDADES!$B$9:$T$494,26,0),"")</f>
        <v/>
      </c>
      <c r="BB294" s="55" t="str">
        <f>+IFERROR(VLOOKUP($M294,ACTIVIDADES!$B$9:$T$494,27,0),"")</f>
        <v/>
      </c>
      <c r="BC294" s="55" t="str">
        <f>+IFERROR(VLOOKUP($M294,ACTIVIDADES!$B$9:$T$494,28,0),"")</f>
        <v/>
      </c>
      <c r="BD294" s="55" t="str">
        <f>+IFERROR(VLOOKUP($M294,ACTIVIDADES!$B$9:$T$494,29,0),"")</f>
        <v/>
      </c>
      <c r="BE294" s="55" t="str">
        <f>+IFERROR(VLOOKUP($M294,ACTIVIDADES!$B$9:$T$494,30,0),"")</f>
        <v/>
      </c>
      <c r="BF294" s="58"/>
      <c r="BG294" s="58"/>
      <c r="BH294" s="59"/>
      <c r="BI294" s="59" t="s">
        <v>580</v>
      </c>
      <c r="BJ294" s="60" t="s">
        <v>3635</v>
      </c>
      <c r="BK294" s="61" t="s">
        <v>593</v>
      </c>
      <c r="BL294" s="62"/>
      <c r="BM294" s="55" t="str">
        <f>+IFERROR(VLOOKUP($M294,ACTIVIDADES!$B$9:$T$494,31,0),"")</f>
        <v/>
      </c>
      <c r="BN294" s="55" t="str">
        <f>+IFERROR(VLOOKUP($M294,ACTIVIDADES!$B$9:$T$494,32,0),"")</f>
        <v/>
      </c>
      <c r="BO294" s="55" t="str">
        <f>+IFERROR(VLOOKUP($M294,ACTIVIDADES!$B$9:$T$494,33,0),"")</f>
        <v/>
      </c>
      <c r="BP294" s="55" t="str">
        <f>+IFERROR(VLOOKUP($M294,ACTIVIDADES!$B$9:$T$494,34,0),"")</f>
        <v/>
      </c>
      <c r="BQ294" s="55" t="str">
        <f>+IFERROR(VLOOKUP($M294,ACTIVIDADES!$B$9:$T$494,35,0),"")</f>
        <v/>
      </c>
      <c r="BR294" s="55" t="str">
        <f>+IFERROR(VLOOKUP($M294,ACTIVIDADES!$B$9:$T$494,36,0),"")</f>
        <v/>
      </c>
      <c r="BS294" s="55" t="str">
        <f>+IFERROR(VLOOKUP($M294,ACTIVIDADES!$B$9:$T$494,37,0),"")</f>
        <v/>
      </c>
      <c r="BT294" s="58"/>
      <c r="BU294" s="58"/>
      <c r="BV294" s="59"/>
      <c r="BW294" s="59" t="s">
        <v>580</v>
      </c>
      <c r="BX294" s="60" t="s">
        <v>3635</v>
      </c>
      <c r="BY294" s="61" t="s">
        <v>593</v>
      </c>
      <c r="BZ294" s="62"/>
      <c r="CA294" s="9"/>
      <c r="CB294" s="9"/>
      <c r="CC294" s="9"/>
      <c r="CD294" s="9"/>
      <c r="CE294" s="9"/>
      <c r="CF294" s="9"/>
      <c r="CG294" s="9"/>
      <c r="CH294" s="9"/>
      <c r="CI294" s="9"/>
      <c r="CJ294" s="9"/>
      <c r="CK294" s="9"/>
      <c r="CL294" s="9"/>
      <c r="CM294" s="9"/>
      <c r="CN294" s="9"/>
      <c r="CO294" s="9"/>
      <c r="CP294" s="9"/>
      <c r="CQ294" s="9"/>
    </row>
    <row r="295" spans="1:95" customFormat="1" ht="93" customHeight="1" x14ac:dyDescent="0.35">
      <c r="A295" s="40">
        <f t="shared" si="20"/>
        <v>287</v>
      </c>
      <c r="B295" s="40" t="s">
        <v>521</v>
      </c>
      <c r="C295" s="40">
        <v>2023</v>
      </c>
      <c r="D295" s="40" t="s">
        <v>3734</v>
      </c>
      <c r="E295" s="323"/>
      <c r="F295" s="40" t="s">
        <v>1010</v>
      </c>
      <c r="G295" s="40" t="s">
        <v>4649</v>
      </c>
      <c r="H295" s="42" t="s">
        <v>4797</v>
      </c>
      <c r="I295" s="42"/>
      <c r="J295" s="40" t="s">
        <v>5120</v>
      </c>
      <c r="K295" s="40" t="s">
        <v>3996</v>
      </c>
      <c r="L295" s="44" t="s">
        <v>1153</v>
      </c>
      <c r="M295" s="45" t="s">
        <v>1985</v>
      </c>
      <c r="N295" s="45" t="s">
        <v>5522</v>
      </c>
      <c r="O295" s="45" t="s">
        <v>1987</v>
      </c>
      <c r="P295" s="45">
        <v>1</v>
      </c>
      <c r="Q295" s="47">
        <v>46023</v>
      </c>
      <c r="R295" s="47">
        <v>46142</v>
      </c>
      <c r="S295" s="48">
        <f t="shared" si="19"/>
        <v>17.849999999999998</v>
      </c>
      <c r="T295" s="45" t="s">
        <v>624</v>
      </c>
      <c r="U295" s="45" t="s">
        <v>1988</v>
      </c>
      <c r="V295" s="49">
        <f>+IFERROR(VLOOKUP($M295,ACTIVIDADES!$B$9:$Q$494,10,0),"")</f>
        <v>0</v>
      </c>
      <c r="W295" s="61">
        <f>+IFERROR(VLOOKUP($M295,ACTIVIDADES!$B$9:$Q$494,11,0)," ")</f>
        <v>0</v>
      </c>
      <c r="X295" s="61">
        <f>+IFERROR(VLOOKUP($M295,ACTIVIDADES!$B$9:$Q$494,12,0),"")</f>
        <v>0</v>
      </c>
      <c r="Y295" s="52">
        <f>+IFERROR(VLOOKUP($M295,ACTIVIDADES!$B$9:$Q$494,13,0),"")</f>
        <v>46153</v>
      </c>
      <c r="Z295" s="49" t="str">
        <f>+IFERROR(VLOOKUP($M295,ACTIVIDADES!$B$9:$Q$494,14,0),"")</f>
        <v>No se evidencia seguimiento</v>
      </c>
      <c r="AA295" s="49">
        <f>+IFERROR(VLOOKUP($M295,ACTIVIDADES!$B$9:$Q$494,15,0),"")</f>
        <v>0</v>
      </c>
      <c r="AB295" s="54" t="str">
        <f>+IFERROR(VLOOKUP($M295,ACTIVIDADES!$B$9:$Q$494,16,0),"")</f>
        <v>EJECUCIÓN</v>
      </c>
      <c r="AC295" s="144">
        <v>46157</v>
      </c>
      <c r="AD295" s="29">
        <v>0</v>
      </c>
      <c r="AE295" s="29" t="s">
        <v>3741</v>
      </c>
      <c r="AF295" s="28" t="s">
        <v>580</v>
      </c>
      <c r="AG295" s="29" t="s">
        <v>3737</v>
      </c>
      <c r="AH295" s="29" t="s">
        <v>3737</v>
      </c>
      <c r="AI295" s="29" t="s">
        <v>3737</v>
      </c>
      <c r="AJ295" s="55">
        <f>+IFERROR(VLOOKUP($M295,ACTIVIDADES!$B$9:$T$494,17,0),"")</f>
        <v>1</v>
      </c>
      <c r="AK295" s="80" t="str">
        <f>+IFERROR(VLOOKUP($M295,ACTIVIDADES!$B$9:$T$494,18,0),"")</f>
        <v>se adjunta reporte</v>
      </c>
      <c r="AL295" s="80" t="str">
        <f>+IFERROR(VLOOKUP($M295,ACTIVIDADES!$B$9:$T$494,19,0),"")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295" s="55">
        <f>+IFERROR(VLOOKUP($M295,ACTIVIDADES!$B$9:$X$495,20,0),0)</f>
        <v>46214</v>
      </c>
      <c r="AN295" s="55" t="str">
        <f>+IFERROR(VLOOKUP($M295,ACTIVIDADES!$B$9:$X$495,21,0),0)</f>
        <v>Se adjunta reporte correspondiente al mes de junio</v>
      </c>
      <c r="AO295" s="55">
        <f>+IFERROR(VLOOKUP($M295,ACTIVIDADES!$B$9:$X$495,22,0),0)</f>
        <v>1</v>
      </c>
      <c r="AP295" s="150" t="str">
        <f>+IFERROR(VLOOKUP($M295,ACTIVIDADES!$B$9:$X$495,23,0),0)</f>
        <v>CUMPLIDO</v>
      </c>
      <c r="AQ295" s="129">
        <v>46245</v>
      </c>
      <c r="AR295" s="55">
        <v>1</v>
      </c>
      <c r="AS295" s="30" t="s">
        <v>3951</v>
      </c>
      <c r="AT295" s="29" t="s">
        <v>579</v>
      </c>
      <c r="AU295" s="57" t="s">
        <v>3639</v>
      </c>
      <c r="AV295" s="193" t="s">
        <v>3639</v>
      </c>
      <c r="AW295" s="193" t="s">
        <v>3639</v>
      </c>
      <c r="AX295" s="193" t="s">
        <v>3739</v>
      </c>
      <c r="AY295" s="176" t="str">
        <f t="shared" si="18"/>
        <v>CUMPLIDAS</v>
      </c>
      <c r="AZ295" s="55" t="str">
        <f>+IFERROR(VLOOKUP($M295,ACTIVIDADES!$B$9:$T$494,25,0),"")</f>
        <v/>
      </c>
      <c r="BA295" s="55" t="str">
        <f>+IFERROR(VLOOKUP($M295,ACTIVIDADES!$B$9:$T$494,26,0),"")</f>
        <v/>
      </c>
      <c r="BB295" s="55" t="str">
        <f>+IFERROR(VLOOKUP($M295,ACTIVIDADES!$B$9:$T$494,27,0),"")</f>
        <v/>
      </c>
      <c r="BC295" s="55" t="str">
        <f>+IFERROR(VLOOKUP($M295,ACTIVIDADES!$B$9:$T$494,28,0),"")</f>
        <v/>
      </c>
      <c r="BD295" s="55" t="str">
        <f>+IFERROR(VLOOKUP($M295,ACTIVIDADES!$B$9:$T$494,29,0),"")</f>
        <v/>
      </c>
      <c r="BE295" s="55" t="str">
        <f>+IFERROR(VLOOKUP($M295,ACTIVIDADES!$B$9:$T$494,30,0),"")</f>
        <v/>
      </c>
      <c r="BF295" s="58"/>
      <c r="BG295" s="58"/>
      <c r="BH295" s="59"/>
      <c r="BI295" s="59" t="s">
        <v>580</v>
      </c>
      <c r="BJ295" s="60" t="s">
        <v>3635</v>
      </c>
      <c r="BK295" s="61" t="s">
        <v>593</v>
      </c>
      <c r="BL295" s="62"/>
      <c r="BM295" s="55" t="str">
        <f>+IFERROR(VLOOKUP($M295,ACTIVIDADES!$B$9:$T$494,31,0),"")</f>
        <v/>
      </c>
      <c r="BN295" s="55" t="str">
        <f>+IFERROR(VLOOKUP($M295,ACTIVIDADES!$B$9:$T$494,32,0),"")</f>
        <v/>
      </c>
      <c r="BO295" s="55" t="str">
        <f>+IFERROR(VLOOKUP($M295,ACTIVIDADES!$B$9:$T$494,33,0),"")</f>
        <v/>
      </c>
      <c r="BP295" s="55" t="str">
        <f>+IFERROR(VLOOKUP($M295,ACTIVIDADES!$B$9:$T$494,34,0),"")</f>
        <v/>
      </c>
      <c r="BQ295" s="55" t="str">
        <f>+IFERROR(VLOOKUP($M295,ACTIVIDADES!$B$9:$T$494,35,0),"")</f>
        <v/>
      </c>
      <c r="BR295" s="55" t="str">
        <f>+IFERROR(VLOOKUP($M295,ACTIVIDADES!$B$9:$T$494,36,0),"")</f>
        <v/>
      </c>
      <c r="BS295" s="55" t="str">
        <f>+IFERROR(VLOOKUP($M295,ACTIVIDADES!$B$9:$T$494,37,0),"")</f>
        <v/>
      </c>
      <c r="BT295" s="58"/>
      <c r="BU295" s="58"/>
      <c r="BV295" s="59"/>
      <c r="BW295" s="59" t="s">
        <v>580</v>
      </c>
      <c r="BX295" s="60" t="s">
        <v>3635</v>
      </c>
      <c r="BY295" s="61" t="s">
        <v>593</v>
      </c>
      <c r="BZ295" s="62"/>
      <c r="CA295" s="9"/>
      <c r="CB295" s="9"/>
      <c r="CC295" s="9"/>
      <c r="CD295" s="9"/>
      <c r="CE295" s="9"/>
      <c r="CF295" s="9"/>
      <c r="CG295" s="9"/>
      <c r="CH295" s="9"/>
      <c r="CI295" s="9"/>
      <c r="CJ295" s="9"/>
      <c r="CK295" s="9"/>
      <c r="CL295" s="9"/>
      <c r="CM295" s="9"/>
      <c r="CN295" s="9"/>
      <c r="CO295" s="9"/>
      <c r="CP295" s="9"/>
      <c r="CQ295" s="9"/>
    </row>
    <row r="296" spans="1:95" s="8" customFormat="1" ht="93" customHeight="1" x14ac:dyDescent="0.35">
      <c r="A296" s="40">
        <f t="shared" si="20"/>
        <v>288</v>
      </c>
      <c r="B296" s="40" t="s">
        <v>521</v>
      </c>
      <c r="C296" s="40">
        <v>2023</v>
      </c>
      <c r="D296" s="40" t="s">
        <v>3734</v>
      </c>
      <c r="E296" s="323"/>
      <c r="F296" s="40" t="s">
        <v>1010</v>
      </c>
      <c r="G296" s="40" t="s">
        <v>4649</v>
      </c>
      <c r="H296" s="42" t="s">
        <v>4797</v>
      </c>
      <c r="I296" s="42"/>
      <c r="J296" s="43" t="s">
        <v>5120</v>
      </c>
      <c r="K296" s="43" t="s">
        <v>3996</v>
      </c>
      <c r="L296" s="44" t="s">
        <v>1153</v>
      </c>
      <c r="M296" s="45" t="s">
        <v>3308</v>
      </c>
      <c r="N296" s="46" t="s">
        <v>5523</v>
      </c>
      <c r="O296" s="45" t="s">
        <v>1987</v>
      </c>
      <c r="P296" s="45">
        <v>1</v>
      </c>
      <c r="Q296" s="47">
        <v>46023</v>
      </c>
      <c r="R296" s="47">
        <v>46142</v>
      </c>
      <c r="S296" s="48">
        <f t="shared" si="19"/>
        <v>17.849999999999998</v>
      </c>
      <c r="T296" s="45" t="s">
        <v>609</v>
      </c>
      <c r="U296" s="45" t="s">
        <v>1988</v>
      </c>
      <c r="V296" s="49">
        <f>+IFERROR(VLOOKUP($M296,ACTIVIDADES!$B$9:$Q$494,10,0),"")</f>
        <v>0</v>
      </c>
      <c r="W296" s="50" t="str">
        <f>+IFERROR(VLOOKUP($M296,ACTIVIDADES!$B$9:$Q$494,11,0)," ")</f>
        <v xml:space="preserve">ACTIVIDAD CORRESPONDIENTE A GESTION FINANCIERA, REVISAR YA QUE GESTION CONTRACTUAL NO HA REALIZADO INFORMES DE COSTOS.  </v>
      </c>
      <c r="X296" s="61">
        <f>+IFERROR(VLOOKUP($M296,ACTIVIDADES!$B$9:$Q$494,12,0),"")</f>
        <v>0</v>
      </c>
      <c r="Y296" s="52">
        <f>+IFERROR(VLOOKUP($M296,ACTIVIDADES!$B$9:$Q$494,13,0),"")</f>
        <v>46153</v>
      </c>
      <c r="Z296" s="53" t="str">
        <f>+IFERROR(VLOOKUP($M296,ACTIVIDADES!$B$9:$Q$494,14,0),"")</f>
        <v>Pendiente de respuesta por Contractual</v>
      </c>
      <c r="AA296" s="49">
        <f>+IFERROR(VLOOKUP($M296,ACTIVIDADES!$B$9:$Q$494,15,0),"")</f>
        <v>0</v>
      </c>
      <c r="AB296" s="54" t="str">
        <f>+IFERROR(VLOOKUP($M296,ACTIVIDADES!$B$9:$Q$494,16,0),"")</f>
        <v>EJECUCIÓN</v>
      </c>
      <c r="AC296" s="144">
        <v>46157</v>
      </c>
      <c r="AD296" s="29">
        <v>0</v>
      </c>
      <c r="AE296" s="29" t="s">
        <v>3741</v>
      </c>
      <c r="AF296" s="28" t="s">
        <v>581</v>
      </c>
      <c r="AG296" s="29" t="s">
        <v>3737</v>
      </c>
      <c r="AH296" s="29" t="s">
        <v>3737</v>
      </c>
      <c r="AI296" s="29" t="s">
        <v>3737</v>
      </c>
      <c r="AJ296" s="55">
        <f>+IFERROR(VLOOKUP($M296,ACTIVIDADES!$B$9:$T$494,17,0),"")</f>
        <v>0</v>
      </c>
      <c r="AK296" s="80" t="str">
        <f>+IFERROR(VLOOKUP($M296,ACTIVIDADES!$B$9:$T$494,18,0),"")</f>
        <v xml:space="preserve">ACTIVIDAD CORRESPONDIENTE A GESTION FINANCIERA, REVISAR YA QUE GESTION CONTRACTUAL NO HA REALIZADO INFORMES DE COSTOS.  </v>
      </c>
      <c r="AL296" s="80">
        <f>+IFERROR(VLOOKUP($M296,ACTIVIDADES!$B$9:$T$494,19,0),"")</f>
        <v>0</v>
      </c>
      <c r="AM296" s="55" t="str">
        <f>+IFERROR(VLOOKUP($M296,ACTIVIDADES!$B$9:$X$495,20,0),0)</f>
        <v>11/07/206</v>
      </c>
      <c r="AN296" s="55" t="str">
        <f>+IFERROR(VLOOKUP($M296,ACTIVIDADES!$B$9:$X$495,21,0),0)</f>
        <v>No se evidencian soportes de la actividad</v>
      </c>
      <c r="AO296" s="55">
        <f>+IFERROR(VLOOKUP($M296,ACTIVIDADES!$B$9:$X$495,22,0),0)</f>
        <v>0</v>
      </c>
      <c r="AP296" s="145" t="str">
        <f>+IFERROR(VLOOKUP($M296,ACTIVIDADES!$B$9:$X$495,23,0),0)</f>
        <v>EN EJECUCIÓN</v>
      </c>
      <c r="AQ296" s="129">
        <v>46245</v>
      </c>
      <c r="AR296" s="55">
        <v>0</v>
      </c>
      <c r="AS296" s="57" t="s">
        <v>3971</v>
      </c>
      <c r="AT296" s="29" t="s">
        <v>581</v>
      </c>
      <c r="AU296" s="57" t="s">
        <v>3639</v>
      </c>
      <c r="AV296" s="193" t="s">
        <v>3639</v>
      </c>
      <c r="AW296" s="193" t="s">
        <v>3639</v>
      </c>
      <c r="AX296" s="57" t="s">
        <v>3739</v>
      </c>
      <c r="AY296" s="176" t="str">
        <f t="shared" si="18"/>
        <v>VENCIDAS</v>
      </c>
      <c r="AZ296" s="55" t="str">
        <f>+IFERROR(VLOOKUP($M296,ACTIVIDADES!$B$9:$T$494,25,0),"")</f>
        <v/>
      </c>
      <c r="BA296" s="55" t="str">
        <f>+IFERROR(VLOOKUP($M296,ACTIVIDADES!$B$9:$T$494,26,0),"")</f>
        <v/>
      </c>
      <c r="BB296" s="55" t="str">
        <f>+IFERROR(VLOOKUP($M296,ACTIVIDADES!$B$9:$T$494,27,0),"")</f>
        <v/>
      </c>
      <c r="BC296" s="55" t="str">
        <f>+IFERROR(VLOOKUP($M296,ACTIVIDADES!$B$9:$T$494,28,0),"")</f>
        <v/>
      </c>
      <c r="BD296" s="55" t="str">
        <f>+IFERROR(VLOOKUP($M296,ACTIVIDADES!$B$9:$T$494,29,0),"")</f>
        <v/>
      </c>
      <c r="BE296" s="55" t="str">
        <f>+IFERROR(VLOOKUP($M296,ACTIVIDADES!$B$9:$T$494,30,0),"")</f>
        <v/>
      </c>
      <c r="BF296" s="58"/>
      <c r="BG296" s="58"/>
      <c r="BH296" s="59"/>
      <c r="BI296" s="59" t="s">
        <v>580</v>
      </c>
      <c r="BJ296" s="60" t="s">
        <v>3635</v>
      </c>
      <c r="BK296" s="61" t="s">
        <v>593</v>
      </c>
      <c r="BL296" s="62"/>
      <c r="BM296" s="55" t="str">
        <f>+IFERROR(VLOOKUP($M296,ACTIVIDADES!$B$9:$T$494,31,0),"")</f>
        <v/>
      </c>
      <c r="BN296" s="55" t="str">
        <f>+IFERROR(VLOOKUP($M296,ACTIVIDADES!$B$9:$T$494,32,0),"")</f>
        <v/>
      </c>
      <c r="BO296" s="55" t="str">
        <f>+IFERROR(VLOOKUP($M296,ACTIVIDADES!$B$9:$T$494,33,0),"")</f>
        <v/>
      </c>
      <c r="BP296" s="55" t="str">
        <f>+IFERROR(VLOOKUP($M296,ACTIVIDADES!$B$9:$T$494,34,0),"")</f>
        <v/>
      </c>
      <c r="BQ296" s="55" t="str">
        <f>+IFERROR(VLOOKUP($M296,ACTIVIDADES!$B$9:$T$494,35,0),"")</f>
        <v/>
      </c>
      <c r="BR296" s="55" t="str">
        <f>+IFERROR(VLOOKUP($M296,ACTIVIDADES!$B$9:$T$494,36,0),"")</f>
        <v/>
      </c>
      <c r="BS296" s="55" t="str">
        <f>+IFERROR(VLOOKUP($M296,ACTIVIDADES!$B$9:$T$494,37,0),"")</f>
        <v/>
      </c>
      <c r="BT296" s="58"/>
      <c r="BU296" s="58"/>
      <c r="BV296" s="59"/>
      <c r="BW296" s="59" t="s">
        <v>580</v>
      </c>
      <c r="BX296" s="60" t="s">
        <v>3635</v>
      </c>
      <c r="BY296" s="61" t="s">
        <v>593</v>
      </c>
      <c r="BZ296" s="62"/>
      <c r="CA296" s="7"/>
      <c r="CB296" s="7"/>
      <c r="CC296" s="7"/>
      <c r="CD296" s="7"/>
      <c r="CE296" s="7"/>
      <c r="CF296" s="7"/>
      <c r="CG296" s="7"/>
      <c r="CH296" s="7"/>
      <c r="CI296" s="7"/>
      <c r="CJ296" s="7"/>
      <c r="CK296" s="7"/>
      <c r="CL296" s="7"/>
      <c r="CM296" s="7"/>
      <c r="CN296" s="7"/>
      <c r="CO296" s="7"/>
      <c r="CP296" s="7"/>
      <c r="CQ296" s="7"/>
    </row>
    <row r="297" spans="1:95" customFormat="1" ht="93" customHeight="1" x14ac:dyDescent="0.35">
      <c r="A297" s="40">
        <f t="shared" si="20"/>
        <v>289</v>
      </c>
      <c r="B297" s="40" t="s">
        <v>521</v>
      </c>
      <c r="C297" s="40">
        <v>2023</v>
      </c>
      <c r="D297" s="40" t="s">
        <v>3750</v>
      </c>
      <c r="E297" s="323"/>
      <c r="F297" s="40" t="s">
        <v>1010</v>
      </c>
      <c r="G297" s="40" t="s">
        <v>4649</v>
      </c>
      <c r="H297" s="42" t="s">
        <v>4797</v>
      </c>
      <c r="I297" s="42" t="s">
        <v>3640</v>
      </c>
      <c r="J297" s="40" t="s">
        <v>5120</v>
      </c>
      <c r="K297" s="40" t="s">
        <v>3996</v>
      </c>
      <c r="L297" s="44" t="s">
        <v>1153</v>
      </c>
      <c r="M297" s="63" t="s">
        <v>2160</v>
      </c>
      <c r="N297" s="63" t="s">
        <v>5524</v>
      </c>
      <c r="O297" s="63" t="s">
        <v>2119</v>
      </c>
      <c r="P297" s="63">
        <v>1</v>
      </c>
      <c r="Q297" s="65">
        <v>45292</v>
      </c>
      <c r="R297" s="65">
        <v>45565</v>
      </c>
      <c r="S297" s="66">
        <f t="shared" si="19"/>
        <v>40.35</v>
      </c>
      <c r="T297" s="63" t="s">
        <v>611</v>
      </c>
      <c r="U297" s="63"/>
      <c r="V297" s="49">
        <f>+IFERROR(VLOOKUP($M297,ACTIVIDADES!$B$9:$Q$494,10,0),"")</f>
        <v>1</v>
      </c>
      <c r="W297" s="61" t="str">
        <f>+IFERROR(VLOOKUP($M297,ACTIVIDADES!$B$9:$Q$494,11,0)," ")</f>
        <v>Sobre la IP 025 de 2024, se adoptó decisión de archivo de conformidad con lo establecido en la decisión adoptada el 11 de julio de 2025. Se desplegó la acción disciplinaria requerida. Se anexa evidencia de la apertura y del archivo.</v>
      </c>
      <c r="X297" s="51" t="str">
        <f>+IFERROR(VLOOKUP($M297,ACTIVIDADES!$B$9:$Q$494,12,0),"")</f>
        <v>https://dnbcgovco-my.sharepoint.com/:f:/g/personal/planeacion_dnbc_gov_co/IgAMhY64Lw3gR4D29Bet-aUVAZ4MT780GDRFtCeNf2ysFpE?e=mkvSjs</v>
      </c>
      <c r="Y297" s="52">
        <f>+IFERROR(VLOOKUP($M297,ACTIVIDADES!$B$9:$Q$494,13,0),"")</f>
        <v>46153</v>
      </c>
      <c r="Z297" s="49" t="str">
        <f>+IFERROR(VLOOKUP($M297,ACTIVIDADES!$B$9:$Q$494,14,0),"")</f>
        <v>Se evidencia en el respectivo hallazgo, que se realizó la apertura de la acción disciplinaria IP 024-2024, relacionado con el incumplimiento de las obligaciones de transmisión de la información . Por lo tanto cumple con el indicador relacionado a este hallazgo.</v>
      </c>
      <c r="AA297" s="49">
        <f>+IFERROR(VLOOKUP($M297,ACTIVIDADES!$B$9:$Q$494,15,0),"")</f>
        <v>1</v>
      </c>
      <c r="AB297" s="54" t="str">
        <f>+IFERROR(VLOOKUP($M297,ACTIVIDADES!$B$9:$Q$494,16,0),"")</f>
        <v>CUMPLIDO</v>
      </c>
      <c r="AC297" s="144">
        <v>46157</v>
      </c>
      <c r="AD297" s="28">
        <v>1</v>
      </c>
      <c r="AE297" s="28" t="s">
        <v>3983</v>
      </c>
      <c r="AF297" s="29" t="s">
        <v>578</v>
      </c>
      <c r="AG297" s="29" t="s">
        <v>3737</v>
      </c>
      <c r="AH297" s="29" t="s">
        <v>593</v>
      </c>
      <c r="AI297" s="29" t="s">
        <v>3752</v>
      </c>
      <c r="AJ297" s="55">
        <f>+IFERROR(VLOOKUP($M297,ACTIVIDADES!$B$9:$T$494,17,0),"")</f>
        <v>0</v>
      </c>
      <c r="AK297" s="80" t="str">
        <f>+IFERROR(VLOOKUP($M297,ACTIVIDADES!$B$9:$T$494,18,0),"")</f>
        <v>Si reporte segundo trimestre</v>
      </c>
      <c r="AL297" s="80" t="str">
        <f>+IFERROR(VLOOKUP($M297,ACTIVIDADES!$B$9:$T$494,19,0),"")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297" s="55">
        <f>+IFERROR(VLOOKUP($M297,ACTIVIDADES!$B$9:$X$495,20,0),0)</f>
        <v>46213</v>
      </c>
      <c r="AN297" s="55" t="str">
        <f>+IFERROR(VLOOKUP($M297,ACTIVIDADES!$B$9:$X$495,21,0),0)</f>
        <v>No se recibe reporte segundo trimestre. No obstante, actividad reportada como cumplida en primer trimestre</v>
      </c>
      <c r="AO297" s="55">
        <f>+IFERROR(VLOOKUP($M297,ACTIVIDADES!$B$9:$X$495,22,0),0)</f>
        <v>1</v>
      </c>
      <c r="AP297" s="150" t="str">
        <f>+IFERROR(VLOOKUP($M297,ACTIVIDADES!$B$9:$X$495,23,0),0)</f>
        <v>CUMPLIDO</v>
      </c>
      <c r="AQ297" s="129">
        <v>46245</v>
      </c>
      <c r="AR297" s="55">
        <v>1</v>
      </c>
      <c r="AS297" s="30" t="s">
        <v>3951</v>
      </c>
      <c r="AT297" s="29" t="s">
        <v>579</v>
      </c>
      <c r="AU297" s="57" t="s">
        <v>3639</v>
      </c>
      <c r="AV297" s="193" t="s">
        <v>3639</v>
      </c>
      <c r="AW297" s="193" t="s">
        <v>3639</v>
      </c>
      <c r="AX297" s="193" t="s">
        <v>3739</v>
      </c>
      <c r="AY297" s="176" t="str">
        <f t="shared" si="18"/>
        <v>CUMPLIDAS</v>
      </c>
      <c r="AZ297" s="55" t="str">
        <f>+IFERROR(VLOOKUP($M297,ACTIVIDADES!$B$9:$T$494,25,0),"")</f>
        <v/>
      </c>
      <c r="BA297" s="55" t="str">
        <f>+IFERROR(VLOOKUP($M297,ACTIVIDADES!$B$9:$T$494,26,0),"")</f>
        <v/>
      </c>
      <c r="BB297" s="55" t="str">
        <f>+IFERROR(VLOOKUP($M297,ACTIVIDADES!$B$9:$T$494,27,0),"")</f>
        <v/>
      </c>
      <c r="BC297" s="55" t="str">
        <f>+IFERROR(VLOOKUP($M297,ACTIVIDADES!$B$9:$T$494,28,0),"")</f>
        <v/>
      </c>
      <c r="BD297" s="55" t="str">
        <f>+IFERROR(VLOOKUP($M297,ACTIVIDADES!$B$9:$T$494,29,0),"")</f>
        <v/>
      </c>
      <c r="BE297" s="55" t="str">
        <f>+IFERROR(VLOOKUP($M297,ACTIVIDADES!$B$9:$T$494,30,0),"")</f>
        <v/>
      </c>
      <c r="BF297" s="58"/>
      <c r="BG297" s="58"/>
      <c r="BH297" s="59"/>
      <c r="BI297" s="59" t="s">
        <v>580</v>
      </c>
      <c r="BJ297" s="60" t="s">
        <v>3635</v>
      </c>
      <c r="BK297" s="61" t="s">
        <v>593</v>
      </c>
      <c r="BL297" s="62"/>
      <c r="BM297" s="55" t="str">
        <f>+IFERROR(VLOOKUP($M297,ACTIVIDADES!$B$9:$T$494,31,0),"")</f>
        <v/>
      </c>
      <c r="BN297" s="55" t="str">
        <f>+IFERROR(VLOOKUP($M297,ACTIVIDADES!$B$9:$T$494,32,0),"")</f>
        <v/>
      </c>
      <c r="BO297" s="55" t="str">
        <f>+IFERROR(VLOOKUP($M297,ACTIVIDADES!$B$9:$T$494,33,0),"")</f>
        <v/>
      </c>
      <c r="BP297" s="55" t="str">
        <f>+IFERROR(VLOOKUP($M297,ACTIVIDADES!$B$9:$T$494,34,0),"")</f>
        <v/>
      </c>
      <c r="BQ297" s="55" t="str">
        <f>+IFERROR(VLOOKUP($M297,ACTIVIDADES!$B$9:$T$494,35,0),"")</f>
        <v/>
      </c>
      <c r="BR297" s="55" t="str">
        <f>+IFERROR(VLOOKUP($M297,ACTIVIDADES!$B$9:$T$494,36,0),"")</f>
        <v/>
      </c>
      <c r="BS297" s="55" t="str">
        <f>+IFERROR(VLOOKUP($M297,ACTIVIDADES!$B$9:$T$494,37,0),"")</f>
        <v/>
      </c>
      <c r="BT297" s="58"/>
      <c r="BU297" s="58"/>
      <c r="BV297" s="59"/>
      <c r="BW297" s="59" t="s">
        <v>580</v>
      </c>
      <c r="BX297" s="60" t="s">
        <v>3635</v>
      </c>
      <c r="BY297" s="61" t="s">
        <v>593</v>
      </c>
      <c r="BZ297" s="62"/>
      <c r="CA297" s="9"/>
      <c r="CB297" s="9"/>
      <c r="CC297" s="9"/>
      <c r="CD297" s="9"/>
      <c r="CE297" s="9"/>
      <c r="CF297" s="9"/>
      <c r="CG297" s="9"/>
      <c r="CH297" s="9"/>
      <c r="CI297" s="9"/>
      <c r="CJ297" s="9"/>
      <c r="CK297" s="9"/>
      <c r="CL297" s="9"/>
      <c r="CM297" s="9"/>
      <c r="CN297" s="9"/>
      <c r="CO297" s="9"/>
      <c r="CP297" s="9"/>
      <c r="CQ297" s="9"/>
    </row>
    <row r="298" spans="1:95" customFormat="1" ht="93" customHeight="1" x14ac:dyDescent="0.35">
      <c r="A298" s="40">
        <f t="shared" si="20"/>
        <v>290</v>
      </c>
      <c r="B298" s="40" t="s">
        <v>521</v>
      </c>
      <c r="C298" s="40">
        <v>2023</v>
      </c>
      <c r="D298" s="40" t="s">
        <v>3734</v>
      </c>
      <c r="E298" s="323"/>
      <c r="F298" s="40" t="s">
        <v>684</v>
      </c>
      <c r="G298" s="40" t="s">
        <v>4649</v>
      </c>
      <c r="H298" s="42" t="s">
        <v>311</v>
      </c>
      <c r="I298" s="42"/>
      <c r="J298" s="40" t="s">
        <v>5120</v>
      </c>
      <c r="K298" s="40" t="s">
        <v>3996</v>
      </c>
      <c r="L298" s="44" t="s">
        <v>1153</v>
      </c>
      <c r="M298" s="45" t="s">
        <v>2302</v>
      </c>
      <c r="N298" s="45" t="s">
        <v>5525</v>
      </c>
      <c r="O298" s="45" t="s">
        <v>2304</v>
      </c>
      <c r="P298" s="45">
        <v>1</v>
      </c>
      <c r="Q298" s="47">
        <v>46113</v>
      </c>
      <c r="R298" s="47">
        <v>46203</v>
      </c>
      <c r="S298" s="48">
        <f t="shared" si="19"/>
        <v>13.350000000000001</v>
      </c>
      <c r="T298" s="45" t="s">
        <v>592</v>
      </c>
      <c r="U298" s="45"/>
      <c r="V298" s="49">
        <f>+IFERROR(VLOOKUP($M298,ACTIVIDADES!$B$9:$Q$494,10,0),"")</f>
        <v>1</v>
      </c>
      <c r="W298" s="61" t="str">
        <f>+IFERROR(VLOOKUP($M298,ACTIVIDADES!$B$9:$Q$494,11,0)," ")</f>
        <v>Como evidencia dejamos donde se socializo el procedimiento de los cruces de información  entre las areas y el proceso de Gestión Financiera para las cuentas del pasivo.</v>
      </c>
      <c r="X298" s="51" t="str">
        <f>+IFERROR(VLOOKUP($M298,ACTIVIDADES!$B$9:$Q$494,12,0),"")</f>
        <v>https://dnbcgovco-my.sharepoint.com/:f:/g/personal/planeacion_dnbc_gov_co/IgAKPZEalRp3T7O44VwZjBLlARF86VpmllJA36VR9-2qDG8?e=W6XaGX</v>
      </c>
      <c r="Y298" s="52">
        <f>+IFERROR(VLOOKUP($M298,ACTIVIDADES!$B$9:$Q$494,13,0),"")</f>
        <v>46153</v>
      </c>
      <c r="Z298" s="49" t="str">
        <f>+IFERROR(VLOOKUP($M298,ACTIVIDADES!$B$9:$Q$494,14,0),"")</f>
        <v>Se incluye grabación de socialización de políticas contables</v>
      </c>
      <c r="AA298" s="49">
        <f>+IFERROR(VLOOKUP($M298,ACTIVIDADES!$B$9:$Q$494,15,0),"")</f>
        <v>1</v>
      </c>
      <c r="AB298" s="54" t="str">
        <f>+IFERROR(VLOOKUP($M298,ACTIVIDADES!$B$9:$Q$494,16,0),"")</f>
        <v>CUMPLIDO</v>
      </c>
      <c r="AC298" s="144">
        <v>46171</v>
      </c>
      <c r="AD298" s="28">
        <v>1</v>
      </c>
      <c r="AE298" s="28" t="s">
        <v>3926</v>
      </c>
      <c r="AF298" s="29" t="s">
        <v>579</v>
      </c>
      <c r="AG298" s="29" t="s">
        <v>3737</v>
      </c>
      <c r="AH298" s="29" t="s">
        <v>593</v>
      </c>
      <c r="AI298" s="29" t="s">
        <v>3752</v>
      </c>
      <c r="AJ298" s="55">
        <f>+IFERROR(VLOOKUP($M298,ACTIVIDADES!$B$9:$T$494,17,0),"")</f>
        <v>1</v>
      </c>
      <c r="AK298" s="80" t="str">
        <f>+IFERROR(VLOOKUP($M298,ACTIVIDADES!$B$9:$T$494,18,0),"")</f>
        <v>Como evidencia dejamos donde se socializo el procedimiento de los cruces de información  entre las areas y el proceso de Gestión Financiera para las cuentas del pasivo.</v>
      </c>
      <c r="AL298" s="80" t="str">
        <f>+IFERROR(VLOOKUP($M298,ACTIVIDADES!$B$9:$T$494,19,0),"")</f>
        <v>https://dnbcgovco-my.sharepoint.com/:f:/g/personal/planeacion_dnbc_gov_co/IgDlTTkE6gPMRZjTETbxch7dATaSM_TE5-agvqb3k7QgaDY?e=0V1Jx7</v>
      </c>
      <c r="AM298" s="55" t="str">
        <f>+IFERROR(VLOOKUP($M298,ACTIVIDADES!$B$9:$X$495,20,0),0)</f>
        <v>11/07/206</v>
      </c>
      <c r="AN298" s="55" t="str">
        <f>+IFERROR(VLOOKUP($M298,ACTIVIDADES!$B$9:$X$495,21,0),0)</f>
        <v>Actividad reportada con cumplimiento en el primer trimestre 2026</v>
      </c>
      <c r="AO298" s="55">
        <f>+IFERROR(VLOOKUP($M298,ACTIVIDADES!$B$9:$X$495,22,0),0)</f>
        <v>1</v>
      </c>
      <c r="AP298" s="150" t="str">
        <f>+IFERROR(VLOOKUP($M298,ACTIVIDADES!$B$9:$X$495,23,0),0)</f>
        <v>CUMPLIDO</v>
      </c>
      <c r="AQ298" s="129">
        <v>46245</v>
      </c>
      <c r="AR298" s="172">
        <v>1</v>
      </c>
      <c r="AS298" s="131" t="s">
        <v>3926</v>
      </c>
      <c r="AT298" s="29" t="s">
        <v>579</v>
      </c>
      <c r="AU298" s="57" t="s">
        <v>1472</v>
      </c>
      <c r="AV298" s="193" t="s">
        <v>3635</v>
      </c>
      <c r="AW298" s="193" t="s">
        <v>590</v>
      </c>
      <c r="AX298" s="193" t="s">
        <v>5920</v>
      </c>
      <c r="AY298" s="176" t="str">
        <f t="shared" si="18"/>
        <v>CUMPLIDAS</v>
      </c>
      <c r="AZ298" s="55" t="str">
        <f>+IFERROR(VLOOKUP($M298,ACTIVIDADES!$B$9:$T$494,25,0),"")</f>
        <v/>
      </c>
      <c r="BA298" s="55" t="str">
        <f>+IFERROR(VLOOKUP($M298,ACTIVIDADES!$B$9:$T$494,26,0),"")</f>
        <v/>
      </c>
      <c r="BB298" s="55" t="str">
        <f>+IFERROR(VLOOKUP($M298,ACTIVIDADES!$B$9:$T$494,27,0),"")</f>
        <v/>
      </c>
      <c r="BC298" s="55" t="str">
        <f>+IFERROR(VLOOKUP($M298,ACTIVIDADES!$B$9:$T$494,28,0),"")</f>
        <v/>
      </c>
      <c r="BD298" s="55" t="str">
        <f>+IFERROR(VLOOKUP($M298,ACTIVIDADES!$B$9:$T$494,29,0),"")</f>
        <v/>
      </c>
      <c r="BE298" s="55" t="str">
        <f>+IFERROR(VLOOKUP($M298,ACTIVIDADES!$B$9:$T$494,30,0),"")</f>
        <v/>
      </c>
      <c r="BF298" s="58"/>
      <c r="BG298" s="58"/>
      <c r="BH298" s="59"/>
      <c r="BI298" s="59" t="s">
        <v>580</v>
      </c>
      <c r="BJ298" s="60" t="s">
        <v>3635</v>
      </c>
      <c r="BK298" s="61" t="s">
        <v>593</v>
      </c>
      <c r="BL298" s="62"/>
      <c r="BM298" s="55" t="str">
        <f>+IFERROR(VLOOKUP($M298,ACTIVIDADES!$B$9:$T$494,31,0),"")</f>
        <v/>
      </c>
      <c r="BN298" s="55" t="str">
        <f>+IFERROR(VLOOKUP($M298,ACTIVIDADES!$B$9:$T$494,32,0),"")</f>
        <v/>
      </c>
      <c r="BO298" s="55" t="str">
        <f>+IFERROR(VLOOKUP($M298,ACTIVIDADES!$B$9:$T$494,33,0),"")</f>
        <v/>
      </c>
      <c r="BP298" s="55" t="str">
        <f>+IFERROR(VLOOKUP($M298,ACTIVIDADES!$B$9:$T$494,34,0),"")</f>
        <v/>
      </c>
      <c r="BQ298" s="55" t="str">
        <f>+IFERROR(VLOOKUP($M298,ACTIVIDADES!$B$9:$T$494,35,0),"")</f>
        <v/>
      </c>
      <c r="BR298" s="55" t="str">
        <f>+IFERROR(VLOOKUP($M298,ACTIVIDADES!$B$9:$T$494,36,0),"")</f>
        <v/>
      </c>
      <c r="BS298" s="55" t="str">
        <f>+IFERROR(VLOOKUP($M298,ACTIVIDADES!$B$9:$T$494,37,0),"")</f>
        <v/>
      </c>
      <c r="BT298" s="58"/>
      <c r="BU298" s="58"/>
      <c r="BV298" s="59"/>
      <c r="BW298" s="59" t="s">
        <v>580</v>
      </c>
      <c r="BX298" s="60" t="s">
        <v>3635</v>
      </c>
      <c r="BY298" s="61" t="s">
        <v>593</v>
      </c>
      <c r="BZ298" s="62"/>
      <c r="CA298" s="9"/>
      <c r="CB298" s="9"/>
      <c r="CC298" s="9"/>
      <c r="CD298" s="9"/>
      <c r="CE298" s="9"/>
      <c r="CF298" s="9"/>
      <c r="CG298" s="9"/>
      <c r="CH298" s="9"/>
      <c r="CI298" s="9"/>
      <c r="CJ298" s="9"/>
      <c r="CK298" s="9"/>
      <c r="CL298" s="9"/>
      <c r="CM298" s="9"/>
      <c r="CN298" s="9"/>
      <c r="CO298" s="9"/>
      <c r="CP298" s="9"/>
      <c r="CQ298" s="9"/>
    </row>
    <row r="299" spans="1:95" customFormat="1" ht="93" customHeight="1" x14ac:dyDescent="0.35">
      <c r="A299" s="40">
        <f t="shared" si="20"/>
        <v>291</v>
      </c>
      <c r="B299" s="40" t="s">
        <v>521</v>
      </c>
      <c r="C299" s="40">
        <v>2023</v>
      </c>
      <c r="D299" s="40" t="s">
        <v>3734</v>
      </c>
      <c r="E299" s="323"/>
      <c r="F299" s="40" t="s">
        <v>953</v>
      </c>
      <c r="G299" s="40" t="s">
        <v>4649</v>
      </c>
      <c r="H299" s="41" t="s">
        <v>4791</v>
      </c>
      <c r="I299" s="42"/>
      <c r="J299" s="43" t="s">
        <v>5117</v>
      </c>
      <c r="K299" s="43" t="s">
        <v>5373</v>
      </c>
      <c r="L299" s="44" t="s">
        <v>1153</v>
      </c>
      <c r="M299" s="45" t="s">
        <v>2686</v>
      </c>
      <c r="N299" s="46" t="s">
        <v>2687</v>
      </c>
      <c r="O299" s="45" t="s">
        <v>2688</v>
      </c>
      <c r="P299" s="45">
        <v>9</v>
      </c>
      <c r="Q299" s="47">
        <v>46113</v>
      </c>
      <c r="R299" s="47">
        <v>46387</v>
      </c>
      <c r="S299" s="48">
        <f t="shared" si="19"/>
        <v>40.5</v>
      </c>
      <c r="T299" s="45" t="s">
        <v>589</v>
      </c>
      <c r="U299" s="45"/>
      <c r="V299" s="49">
        <f>+IFERROR(VLOOKUP($M299,ACTIVIDADES!$B$9:$Q$494,10,0),"")</f>
        <v>1</v>
      </c>
      <c r="W299" s="50" t="str">
        <f>+IFERROR(VLOOKUP($M299,ACTIVIDADES!$B$9:$Q$494,11,0)," ")</f>
        <v xml:space="preserve">En el formato BD_ Vehículos se lleva un seguimiento mensual De SOAT, Impuestos, Revisión Tecnomecánica, Multas </v>
      </c>
      <c r="X299" s="51" t="str">
        <f>+IFERROR(VLOOKUP($M299,ACTIVIDADES!$B$9:$Q$494,12,0),"")</f>
        <v>https://dnbcgovco-my.sharepoint.com/:f:/g/personal/planeacion_dnbc_gov_co/IgAP202B7djhSJQsRgfTcy9DAbTIvVxEEdBhOKzOHK0a6gc?e=ubNaP4</v>
      </c>
      <c r="Y299" s="52">
        <f>+IFERROR(VLOOKUP($M299,ACTIVIDADES!$B$9:$Q$494,13,0),"")</f>
        <v>46153</v>
      </c>
      <c r="Z299" s="53" t="str">
        <f>+IFERROR(VLOOKUP($M299,ACTIVIDADES!$B$9:$Q$494,14,0),"")</f>
        <v>Se evidencian seguimientos de los meses de enero a abril de 2026</v>
      </c>
      <c r="AA299" s="49">
        <f>+IFERROR(VLOOKUP($M299,ACTIVIDADES!$B$9:$Q$494,15,0),"")</f>
        <v>0.44444444444444442</v>
      </c>
      <c r="AB299" s="54" t="str">
        <f>+IFERROR(VLOOKUP($M299,ACTIVIDADES!$B$9:$Q$494,16,0),"")</f>
        <v>EJECUCIÓN</v>
      </c>
      <c r="AC299" s="144">
        <v>46171</v>
      </c>
      <c r="AD299" s="29">
        <v>0.33</v>
      </c>
      <c r="AE299" s="30" t="s">
        <v>5785</v>
      </c>
      <c r="AF299" s="29" t="s">
        <v>4</v>
      </c>
      <c r="AG299" s="29" t="s">
        <v>3737</v>
      </c>
      <c r="AH299" s="29" t="s">
        <v>3737</v>
      </c>
      <c r="AI299" s="29" t="s">
        <v>3737</v>
      </c>
      <c r="AJ299" s="55">
        <f>+IFERROR(VLOOKUP($M299,ACTIVIDADES!$B$9:$T$494,17,0),"")</f>
        <v>1</v>
      </c>
      <c r="AK299" s="80" t="str">
        <f>+IFERROR(VLOOKUP($M299,ACTIVIDADES!$B$9:$T$494,18,0),"")</f>
        <v xml:space="preserve">SE manda un correo mensual con el seguimiento de los vehículos relacionand el formato BD_Vehículosdonde se observa el SOAT, Impuestos, Revisión tecnomecánica y multas, y ademas un informe de los vehículos propios de la DNBC </v>
      </c>
      <c r="AL299" s="80" t="str">
        <f>+IFERROR(VLOOKUP($M299,ACTIVIDADES!$B$9:$T$494,19,0),"")</f>
        <v>https://dnbcgovco-my.sharepoint.com/:f:/g/personal/planeacion_dnbc_gov_co/IgDjvmrPDpD5RZimW-r6S0xWAV-qstmVjvb8b-vmdSL9-ro?e=4BUetk</v>
      </c>
      <c r="AM299" s="55">
        <f>+IFERROR(VLOOKUP($M299,ACTIVIDADES!$B$9:$X$495,20,0),0)</f>
        <v>46214</v>
      </c>
      <c r="AN299" s="55" t="str">
        <f>+IFERROR(VLOOKUP($M299,ACTIVIDADES!$B$9:$X$495,21,0),0)</f>
        <v>Se incluyen correos de seguimiento del primer semestre de la vigencia 2026</v>
      </c>
      <c r="AO299" s="55">
        <f>+IFERROR(VLOOKUP($M299,ACTIVIDADES!$B$9:$X$495,22,0),0)</f>
        <v>0.66666666666666663</v>
      </c>
      <c r="AP299" s="145" t="str">
        <f>+IFERROR(VLOOKUP($M299,ACTIVIDADES!$B$9:$X$495,23,0),0)</f>
        <v>EN EJECUCIÓN</v>
      </c>
      <c r="AQ299" s="129">
        <v>46245</v>
      </c>
      <c r="AR299" s="172">
        <v>0.42</v>
      </c>
      <c r="AS299" s="72" t="s">
        <v>3844</v>
      </c>
      <c r="AT299" s="29" t="s">
        <v>4</v>
      </c>
      <c r="AU299" s="57" t="s">
        <v>3639</v>
      </c>
      <c r="AV299" s="193" t="s">
        <v>3639</v>
      </c>
      <c r="AW299" s="193" t="s">
        <v>3639</v>
      </c>
      <c r="AX299" s="57" t="s">
        <v>3739</v>
      </c>
      <c r="AY299" s="176" t="str">
        <f t="shared" si="18"/>
        <v>EN EJECUCIÓN</v>
      </c>
      <c r="AZ299" s="55" t="str">
        <f>+IFERROR(VLOOKUP($M299,ACTIVIDADES!$B$9:$T$494,25,0),"")</f>
        <v/>
      </c>
      <c r="BA299" s="55" t="str">
        <f>+IFERROR(VLOOKUP($M299,ACTIVIDADES!$B$9:$T$494,26,0),"")</f>
        <v/>
      </c>
      <c r="BB299" s="55" t="str">
        <f>+IFERROR(VLOOKUP($M299,ACTIVIDADES!$B$9:$T$494,27,0),"")</f>
        <v/>
      </c>
      <c r="BC299" s="55" t="str">
        <f>+IFERROR(VLOOKUP($M299,ACTIVIDADES!$B$9:$T$494,28,0),"")</f>
        <v/>
      </c>
      <c r="BD299" s="55" t="str">
        <f>+IFERROR(VLOOKUP($M299,ACTIVIDADES!$B$9:$T$494,29,0),"")</f>
        <v/>
      </c>
      <c r="BE299" s="55" t="str">
        <f>+IFERROR(VLOOKUP($M299,ACTIVIDADES!$B$9:$T$494,30,0),"")</f>
        <v/>
      </c>
      <c r="BF299" s="58"/>
      <c r="BG299" s="58"/>
      <c r="BH299" s="59"/>
      <c r="BI299" s="59" t="s">
        <v>580</v>
      </c>
      <c r="BJ299" s="60" t="s">
        <v>3635</v>
      </c>
      <c r="BK299" s="61" t="s">
        <v>593</v>
      </c>
      <c r="BL299" s="62"/>
      <c r="BM299" s="55" t="str">
        <f>+IFERROR(VLOOKUP($M299,ACTIVIDADES!$B$9:$T$494,31,0),"")</f>
        <v/>
      </c>
      <c r="BN299" s="55" t="str">
        <f>+IFERROR(VLOOKUP($M299,ACTIVIDADES!$B$9:$T$494,32,0),"")</f>
        <v/>
      </c>
      <c r="BO299" s="55" t="str">
        <f>+IFERROR(VLOOKUP($M299,ACTIVIDADES!$B$9:$T$494,33,0),"")</f>
        <v/>
      </c>
      <c r="BP299" s="55" t="str">
        <f>+IFERROR(VLOOKUP($M299,ACTIVIDADES!$B$9:$T$494,34,0),"")</f>
        <v/>
      </c>
      <c r="BQ299" s="55" t="str">
        <f>+IFERROR(VLOOKUP($M299,ACTIVIDADES!$B$9:$T$494,35,0),"")</f>
        <v/>
      </c>
      <c r="BR299" s="55" t="str">
        <f>+IFERROR(VLOOKUP($M299,ACTIVIDADES!$B$9:$T$494,36,0),"")</f>
        <v/>
      </c>
      <c r="BS299" s="55" t="str">
        <f>+IFERROR(VLOOKUP($M299,ACTIVIDADES!$B$9:$T$494,37,0),"")</f>
        <v/>
      </c>
      <c r="BT299" s="58"/>
      <c r="BU299" s="58"/>
      <c r="BV299" s="59"/>
      <c r="BW299" s="59" t="s">
        <v>580</v>
      </c>
      <c r="BX299" s="60" t="s">
        <v>3635</v>
      </c>
      <c r="BY299" s="61" t="s">
        <v>593</v>
      </c>
      <c r="BZ299" s="62"/>
      <c r="CA299" s="7"/>
      <c r="CB299" s="7"/>
      <c r="CC299" s="7"/>
      <c r="CD299" s="7"/>
      <c r="CE299" s="7"/>
      <c r="CF299" s="7"/>
      <c r="CG299" s="7"/>
      <c r="CH299" s="7"/>
      <c r="CI299" s="7"/>
      <c r="CJ299" s="7"/>
      <c r="CK299" s="7"/>
      <c r="CL299" s="7"/>
      <c r="CM299" s="7"/>
      <c r="CN299" s="7"/>
      <c r="CO299" s="7"/>
      <c r="CP299" s="7"/>
      <c r="CQ299" s="7"/>
    </row>
    <row r="300" spans="1:95" customFormat="1" ht="93" customHeight="1" x14ac:dyDescent="0.35">
      <c r="A300" s="40">
        <f t="shared" si="20"/>
        <v>292</v>
      </c>
      <c r="B300" s="40" t="s">
        <v>521</v>
      </c>
      <c r="C300" s="40">
        <v>2023</v>
      </c>
      <c r="D300" s="40" t="s">
        <v>3734</v>
      </c>
      <c r="E300" s="323"/>
      <c r="F300" s="40" t="s">
        <v>953</v>
      </c>
      <c r="G300" s="40" t="s">
        <v>4649</v>
      </c>
      <c r="H300" s="41" t="s">
        <v>4791</v>
      </c>
      <c r="I300" s="42"/>
      <c r="J300" s="43" t="s">
        <v>5117</v>
      </c>
      <c r="K300" s="43" t="s">
        <v>5373</v>
      </c>
      <c r="L300" s="44" t="s">
        <v>1153</v>
      </c>
      <c r="M300" s="45" t="s">
        <v>2678</v>
      </c>
      <c r="N300" s="46" t="s">
        <v>5482</v>
      </c>
      <c r="O300" s="45" t="s">
        <v>1264</v>
      </c>
      <c r="P300" s="45">
        <v>4</v>
      </c>
      <c r="Q300" s="47">
        <v>46054</v>
      </c>
      <c r="R300" s="47">
        <v>46387</v>
      </c>
      <c r="S300" s="48">
        <f t="shared" si="19"/>
        <v>49.5</v>
      </c>
      <c r="T300" s="45" t="s">
        <v>589</v>
      </c>
      <c r="U300" s="45"/>
      <c r="V300" s="49">
        <f>+IFERROR(VLOOKUP($M300,ACTIVIDADES!$B$9:$Q$494,10,0),"")</f>
        <v>1</v>
      </c>
      <c r="W300" s="50" t="str">
        <f>+IFERROR(VLOOKUP($M300,ACTIVIDADES!$B$9:$Q$494,11,0)," ")</f>
        <v xml:space="preserve">Se realizó la capacitación al conductor de los formatos </v>
      </c>
      <c r="X300" s="51" t="str">
        <f>+IFERROR(VLOOKUP($M300,ACTIVIDADES!$B$9:$Q$494,12,0),"")</f>
        <v>https://dnbcgovco-my.sharepoint.com/:f:/g/personal/planeacion_dnbc_gov_co/IgDhYmMZWLOWRZ-8Bgt_Qa1fAVrnM32Mxr9QT5T3GErSv4I?e=yXGCWf</v>
      </c>
      <c r="Y300" s="52">
        <f>+IFERROR(VLOOKUP($M300,ACTIVIDADES!$B$9:$Q$494,13,0),"")</f>
        <v>46153</v>
      </c>
      <c r="Z300" s="53" t="str">
        <f>+IFERROR(VLOOKUP($M300,ACTIVIDADES!$B$9:$Q$494,14,0),"")</f>
        <v>Se adjunta acta de reunión del mes de abril donde se capacita al conductor</v>
      </c>
      <c r="AA300" s="49">
        <f>+IFERROR(VLOOKUP($M300,ACTIVIDADES!$B$9:$Q$494,15,0),"")</f>
        <v>1</v>
      </c>
      <c r="AB300" s="54" t="str">
        <f>+IFERROR(VLOOKUP($M300,ACTIVIDADES!$B$9:$Q$494,16,0),"")</f>
        <v>CUMPLIDO</v>
      </c>
      <c r="AC300" s="144">
        <v>46171</v>
      </c>
      <c r="AD300" s="29">
        <v>0.25</v>
      </c>
      <c r="AE300" s="29" t="s">
        <v>3827</v>
      </c>
      <c r="AF300" s="29" t="s">
        <v>4</v>
      </c>
      <c r="AG300" s="29" t="s">
        <v>3737</v>
      </c>
      <c r="AH300" s="29" t="s">
        <v>593</v>
      </c>
      <c r="AI300" s="29" t="s">
        <v>3752</v>
      </c>
      <c r="AJ300" s="55">
        <f>+IFERROR(VLOOKUP($M300,ACTIVIDADES!$B$9:$T$494,17,0),"")</f>
        <v>1</v>
      </c>
      <c r="AK300" s="80" t="str">
        <f>+IFERROR(VLOOKUP($M300,ACTIVIDADES!$B$9:$T$494,18,0),"")</f>
        <v xml:space="preserve">Se realaizó lacapacitación al conductorde todos los formatos </v>
      </c>
      <c r="AL300" s="80" t="str">
        <f>+IFERROR(VLOOKUP($M300,ACTIVIDADES!$B$9:$T$494,19,0),"")</f>
        <v>https://dnbcgovco-my.sharepoint.com/:f:/g/personal/planeacion_dnbc_gov_co/IgDjFeFpC4uhS5oeK97Jh9HtAeSD9mhp9iccyVIjcrqJ2SU?e=38n0fw</v>
      </c>
      <c r="AM300" s="55">
        <f>+IFERROR(VLOOKUP($M300,ACTIVIDADES!$B$9:$X$495,20,0),0)</f>
        <v>46214</v>
      </c>
      <c r="AN300" s="55" t="str">
        <f>+IFERROR(VLOOKUP($M300,ACTIVIDADES!$B$9:$X$495,21,0),0)</f>
        <v>Se incluye acta del mes de abirl donde se socializa información con el conductor</v>
      </c>
      <c r="AO300" s="55">
        <f>+IFERROR(VLOOKUP($M300,ACTIVIDADES!$B$9:$X$495,22,0),0)</f>
        <v>0.5</v>
      </c>
      <c r="AP300" s="150" t="str">
        <f>+IFERROR(VLOOKUP($M300,ACTIVIDADES!$B$9:$X$495,23,0),0)</f>
        <v>CUMPLIDO</v>
      </c>
      <c r="AQ300" s="129">
        <v>46245</v>
      </c>
      <c r="AR300" s="172">
        <v>0.5</v>
      </c>
      <c r="AS300" s="72" t="s">
        <v>5818</v>
      </c>
      <c r="AT300" s="29" t="s">
        <v>4</v>
      </c>
      <c r="AU300" s="57" t="s">
        <v>3639</v>
      </c>
      <c r="AV300" s="193" t="s">
        <v>3639</v>
      </c>
      <c r="AW300" s="193" t="s">
        <v>3639</v>
      </c>
      <c r="AX300" s="57" t="s">
        <v>3739</v>
      </c>
      <c r="AY300" s="176" t="str">
        <f t="shared" si="18"/>
        <v>EN EJECUCIÓN</v>
      </c>
      <c r="AZ300" s="55" t="str">
        <f>+IFERROR(VLOOKUP($M300,ACTIVIDADES!$B$9:$T$494,25,0),"")</f>
        <v/>
      </c>
      <c r="BA300" s="55" t="str">
        <f>+IFERROR(VLOOKUP($M300,ACTIVIDADES!$B$9:$T$494,26,0),"")</f>
        <v/>
      </c>
      <c r="BB300" s="55" t="str">
        <f>+IFERROR(VLOOKUP($M300,ACTIVIDADES!$B$9:$T$494,27,0),"")</f>
        <v/>
      </c>
      <c r="BC300" s="55" t="str">
        <f>+IFERROR(VLOOKUP($M300,ACTIVIDADES!$B$9:$T$494,28,0),"")</f>
        <v/>
      </c>
      <c r="BD300" s="55" t="str">
        <f>+IFERROR(VLOOKUP($M300,ACTIVIDADES!$B$9:$T$494,29,0),"")</f>
        <v/>
      </c>
      <c r="BE300" s="55" t="str">
        <f>+IFERROR(VLOOKUP($M300,ACTIVIDADES!$B$9:$T$494,30,0),"")</f>
        <v/>
      </c>
      <c r="BF300" s="58"/>
      <c r="BG300" s="58"/>
      <c r="BH300" s="59"/>
      <c r="BI300" s="59" t="s">
        <v>580</v>
      </c>
      <c r="BJ300" s="60" t="s">
        <v>3635</v>
      </c>
      <c r="BK300" s="61" t="s">
        <v>593</v>
      </c>
      <c r="BL300" s="62"/>
      <c r="BM300" s="55" t="str">
        <f>+IFERROR(VLOOKUP($M300,ACTIVIDADES!$B$9:$T$494,31,0),"")</f>
        <v/>
      </c>
      <c r="BN300" s="55" t="str">
        <f>+IFERROR(VLOOKUP($M300,ACTIVIDADES!$B$9:$T$494,32,0),"")</f>
        <v/>
      </c>
      <c r="BO300" s="55" t="str">
        <f>+IFERROR(VLOOKUP($M300,ACTIVIDADES!$B$9:$T$494,33,0),"")</f>
        <v/>
      </c>
      <c r="BP300" s="55" t="str">
        <f>+IFERROR(VLOOKUP($M300,ACTIVIDADES!$B$9:$T$494,34,0),"")</f>
        <v/>
      </c>
      <c r="BQ300" s="55" t="str">
        <f>+IFERROR(VLOOKUP($M300,ACTIVIDADES!$B$9:$T$494,35,0),"")</f>
        <v/>
      </c>
      <c r="BR300" s="55" t="str">
        <f>+IFERROR(VLOOKUP($M300,ACTIVIDADES!$B$9:$T$494,36,0),"")</f>
        <v/>
      </c>
      <c r="BS300" s="55" t="str">
        <f>+IFERROR(VLOOKUP($M300,ACTIVIDADES!$B$9:$T$494,37,0),"")</f>
        <v/>
      </c>
      <c r="BT300" s="58"/>
      <c r="BU300" s="58"/>
      <c r="BV300" s="59"/>
      <c r="BW300" s="59" t="s">
        <v>580</v>
      </c>
      <c r="BX300" s="60" t="s">
        <v>3635</v>
      </c>
      <c r="BY300" s="61" t="s">
        <v>593</v>
      </c>
      <c r="BZ300" s="62"/>
      <c r="CA300" s="7"/>
      <c r="CB300" s="7"/>
      <c r="CC300" s="7"/>
      <c r="CD300" s="7"/>
      <c r="CE300" s="7"/>
      <c r="CF300" s="7"/>
      <c r="CG300" s="7"/>
      <c r="CH300" s="7"/>
      <c r="CI300" s="7"/>
      <c r="CJ300" s="7"/>
      <c r="CK300" s="7"/>
      <c r="CL300" s="7"/>
      <c r="CM300" s="7"/>
      <c r="CN300" s="7"/>
      <c r="CO300" s="7"/>
      <c r="CP300" s="7"/>
      <c r="CQ300" s="7"/>
    </row>
    <row r="301" spans="1:95" s="8" customFormat="1" ht="93" customHeight="1" x14ac:dyDescent="0.35">
      <c r="A301" s="40">
        <f t="shared" si="20"/>
        <v>293</v>
      </c>
      <c r="B301" s="40" t="s">
        <v>521</v>
      </c>
      <c r="C301" s="40">
        <v>2023</v>
      </c>
      <c r="D301" s="40" t="s">
        <v>3734</v>
      </c>
      <c r="E301" s="323"/>
      <c r="F301" s="40" t="s">
        <v>947</v>
      </c>
      <c r="G301" s="40" t="s">
        <v>4649</v>
      </c>
      <c r="H301" s="41" t="s">
        <v>4798</v>
      </c>
      <c r="I301" s="42"/>
      <c r="J301" s="43" t="s">
        <v>3997</v>
      </c>
      <c r="K301" s="43" t="s">
        <v>3998</v>
      </c>
      <c r="L301" s="44" t="s">
        <v>1153</v>
      </c>
      <c r="M301" s="45" t="s">
        <v>2579</v>
      </c>
      <c r="N301" s="46" t="s">
        <v>2580</v>
      </c>
      <c r="O301" s="45" t="s">
        <v>2581</v>
      </c>
      <c r="P301" s="45">
        <v>1</v>
      </c>
      <c r="Q301" s="47">
        <v>46143</v>
      </c>
      <c r="R301" s="47">
        <v>46387</v>
      </c>
      <c r="S301" s="48">
        <f t="shared" si="19"/>
        <v>36</v>
      </c>
      <c r="T301" s="45" t="s">
        <v>589</v>
      </c>
      <c r="U301" s="45"/>
      <c r="V301" s="49">
        <f>+IFERROR(VLOOKUP($M301,ACTIVIDADES!$B$9:$Q$494,10,0),"")</f>
        <v>0</v>
      </c>
      <c r="W301" s="50" t="str">
        <f>+IFERROR(VLOOKUP($M301,ACTIVIDADES!$B$9:$Q$494,11,0)," ")</f>
        <v xml:space="preserve">En proceso de elaboración </v>
      </c>
      <c r="X301" s="51" t="str">
        <f>+IFERROR(VLOOKUP($M301,ACTIVIDADES!$B$9:$Q$494,12,0),"")</f>
        <v>https://dnbcgovco-my.sharepoint.com/:f:/g/personal/planeacion_dnbc_gov_co/IgCHix03hdsORJdFzXwbKzzkAYCwKvT-WMSbymO7s_ZNdBo?e=tzOHt9</v>
      </c>
      <c r="Y301" s="52">
        <f>+IFERROR(VLOOKUP($M301,ACTIVIDADES!$B$9:$Q$494,13,0),"")</f>
        <v>46153</v>
      </c>
      <c r="Z301" s="53" t="str">
        <f>+IFERROR(VLOOKUP($M301,ACTIVIDADES!$B$9:$Q$494,14,0),"")</f>
        <v>No se evidencia avance para el periodo</v>
      </c>
      <c r="AA301" s="49">
        <f>+IFERROR(VLOOKUP($M301,ACTIVIDADES!$B$9:$Q$494,15,0),"")</f>
        <v>0</v>
      </c>
      <c r="AB301" s="54" t="str">
        <f>+IFERROR(VLOOKUP($M301,ACTIVIDADES!$B$9:$Q$494,16,0),"")</f>
        <v>EJECUCIÓN</v>
      </c>
      <c r="AC301" s="144">
        <v>46171</v>
      </c>
      <c r="AD301" s="29">
        <v>0</v>
      </c>
      <c r="AE301" s="29" t="s">
        <v>3741</v>
      </c>
      <c r="AF301" s="28" t="s">
        <v>580</v>
      </c>
      <c r="AG301" s="29" t="s">
        <v>3737</v>
      </c>
      <c r="AH301" s="29" t="s">
        <v>3737</v>
      </c>
      <c r="AI301" s="29" t="s">
        <v>3737</v>
      </c>
      <c r="AJ301" s="55">
        <f>+IFERROR(VLOOKUP($M301,ACTIVIDADES!$B$9:$T$494,17,0),"")</f>
        <v>0.5</v>
      </c>
      <c r="AK301" s="80" t="str">
        <f>+IFERROR(VLOOKUP($M301,ACTIVIDADES!$B$9:$T$494,18,0),"")</f>
        <v xml:space="preserve">Se adjunta borrador del plan o programa de mantenimiento preventivo y correctivo de los bienes </v>
      </c>
      <c r="AL301" s="80" t="str">
        <f>+IFERROR(VLOOKUP($M301,ACTIVIDADES!$B$9:$T$494,19,0),"")</f>
        <v>https://dnbcgovco-my.sharepoint.com/:f:/g/personal/planeacion_dnbc_gov_co/IgBCn-SBUhs2TYy3J6ibP7TcAS8cpJaTrj7_3VddG-txVi8?e=LN6Qdd</v>
      </c>
      <c r="AM301" s="55" t="str">
        <f>+IFERROR(VLOOKUP($M301,ACTIVIDADES!$B$9:$X$495,20,0),0)</f>
        <v>11/07/206</v>
      </c>
      <c r="AN301" s="55" t="str">
        <f>+IFERROR(VLOOKUP($M301,ACTIVIDADES!$B$9:$X$495,21,0),0)</f>
        <v xml:space="preserve">Se adjunta borrador del plan o programa de mantenimiento preventivo y correctivo de los bienes </v>
      </c>
      <c r="AO301" s="55">
        <f>+IFERROR(VLOOKUP($M301,ACTIVIDADES!$B$9:$X$495,22,0),0)</f>
        <v>0.5</v>
      </c>
      <c r="AP301" s="145" t="str">
        <f>+IFERROR(VLOOKUP($M301,ACTIVIDADES!$B$9:$X$495,23,0),0)</f>
        <v>EN EJECUCIÓN</v>
      </c>
      <c r="AQ301" s="129">
        <v>46245</v>
      </c>
      <c r="AR301" s="172">
        <v>0.5</v>
      </c>
      <c r="AS301" s="72" t="s">
        <v>3743</v>
      </c>
      <c r="AT301" s="29" t="s">
        <v>4</v>
      </c>
      <c r="AU301" s="57" t="s">
        <v>3639</v>
      </c>
      <c r="AV301" s="193" t="s">
        <v>3639</v>
      </c>
      <c r="AW301" s="193" t="s">
        <v>3639</v>
      </c>
      <c r="AX301" s="57" t="s">
        <v>3739</v>
      </c>
      <c r="AY301" s="176" t="str">
        <f t="shared" si="18"/>
        <v>EN EJECUCIÓN</v>
      </c>
      <c r="AZ301" s="55" t="str">
        <f>+IFERROR(VLOOKUP($M301,ACTIVIDADES!$B$9:$T$494,25,0),"")</f>
        <v/>
      </c>
      <c r="BA301" s="55" t="str">
        <f>+IFERROR(VLOOKUP($M301,ACTIVIDADES!$B$9:$T$494,26,0),"")</f>
        <v/>
      </c>
      <c r="BB301" s="55" t="str">
        <f>+IFERROR(VLOOKUP($M301,ACTIVIDADES!$B$9:$T$494,27,0),"")</f>
        <v/>
      </c>
      <c r="BC301" s="55" t="str">
        <f>+IFERROR(VLOOKUP($M301,ACTIVIDADES!$B$9:$T$494,28,0),"")</f>
        <v/>
      </c>
      <c r="BD301" s="55" t="str">
        <f>+IFERROR(VLOOKUP($M301,ACTIVIDADES!$B$9:$T$494,29,0),"")</f>
        <v/>
      </c>
      <c r="BE301" s="55" t="str">
        <f>+IFERROR(VLOOKUP($M301,ACTIVIDADES!$B$9:$T$494,30,0),"")</f>
        <v/>
      </c>
      <c r="BF301" s="58"/>
      <c r="BG301" s="58"/>
      <c r="BH301" s="59"/>
      <c r="BI301" s="59" t="s">
        <v>580</v>
      </c>
      <c r="BJ301" s="60" t="s">
        <v>3635</v>
      </c>
      <c r="BK301" s="61" t="s">
        <v>593</v>
      </c>
      <c r="BL301" s="62"/>
      <c r="BM301" s="55" t="str">
        <f>+IFERROR(VLOOKUP($M301,ACTIVIDADES!$B$9:$T$494,31,0),"")</f>
        <v/>
      </c>
      <c r="BN301" s="55" t="str">
        <f>+IFERROR(VLOOKUP($M301,ACTIVIDADES!$B$9:$T$494,32,0),"")</f>
        <v/>
      </c>
      <c r="BO301" s="55" t="str">
        <f>+IFERROR(VLOOKUP($M301,ACTIVIDADES!$B$9:$T$494,33,0),"")</f>
        <v/>
      </c>
      <c r="BP301" s="55" t="str">
        <f>+IFERROR(VLOOKUP($M301,ACTIVIDADES!$B$9:$T$494,34,0),"")</f>
        <v/>
      </c>
      <c r="BQ301" s="55" t="str">
        <f>+IFERROR(VLOOKUP($M301,ACTIVIDADES!$B$9:$T$494,35,0),"")</f>
        <v/>
      </c>
      <c r="BR301" s="55" t="str">
        <f>+IFERROR(VLOOKUP($M301,ACTIVIDADES!$B$9:$T$494,36,0),"")</f>
        <v/>
      </c>
      <c r="BS301" s="55" t="str">
        <f>+IFERROR(VLOOKUP($M301,ACTIVIDADES!$B$9:$T$494,37,0),"")</f>
        <v/>
      </c>
      <c r="BT301" s="58"/>
      <c r="BU301" s="58"/>
      <c r="BV301" s="59"/>
      <c r="BW301" s="59" t="s">
        <v>580</v>
      </c>
      <c r="BX301" s="60" t="s">
        <v>3635</v>
      </c>
      <c r="BY301" s="61" t="s">
        <v>593</v>
      </c>
      <c r="BZ301" s="62"/>
      <c r="CA301" s="7"/>
      <c r="CB301" s="7"/>
      <c r="CC301" s="7"/>
      <c r="CD301" s="7"/>
      <c r="CE301" s="7"/>
      <c r="CF301" s="7"/>
      <c r="CG301" s="7"/>
      <c r="CH301" s="7"/>
      <c r="CI301" s="7"/>
      <c r="CJ301" s="7"/>
      <c r="CK301" s="7"/>
      <c r="CL301" s="7"/>
      <c r="CM301" s="7"/>
      <c r="CN301" s="7"/>
      <c r="CO301" s="7"/>
      <c r="CP301" s="7"/>
      <c r="CQ301" s="7"/>
    </row>
    <row r="302" spans="1:95" ht="93" customHeight="1" x14ac:dyDescent="0.35">
      <c r="A302" s="251">
        <f t="shared" si="20"/>
        <v>294</v>
      </c>
      <c r="B302" s="251" t="s">
        <v>521</v>
      </c>
      <c r="C302" s="251">
        <v>2023</v>
      </c>
      <c r="D302" s="251" t="s">
        <v>3734</v>
      </c>
      <c r="E302" s="214"/>
      <c r="F302" s="251" t="s">
        <v>945</v>
      </c>
      <c r="G302" s="251" t="s">
        <v>4649</v>
      </c>
      <c r="H302" s="252" t="s">
        <v>4799</v>
      </c>
      <c r="I302" s="253"/>
      <c r="J302" s="254" t="s">
        <v>5121</v>
      </c>
      <c r="K302" s="254" t="s">
        <v>3985</v>
      </c>
      <c r="L302" s="255" t="s">
        <v>1153</v>
      </c>
      <c r="M302" s="256" t="s">
        <v>2686</v>
      </c>
      <c r="N302" s="257" t="s">
        <v>2687</v>
      </c>
      <c r="O302" s="256" t="s">
        <v>2688</v>
      </c>
      <c r="P302" s="256">
        <v>9</v>
      </c>
      <c r="Q302" s="258">
        <v>46113</v>
      </c>
      <c r="R302" s="258">
        <v>46387</v>
      </c>
      <c r="S302" s="259">
        <f t="shared" si="19"/>
        <v>40.5</v>
      </c>
      <c r="T302" s="256" t="s">
        <v>589</v>
      </c>
      <c r="U302" s="256"/>
      <c r="V302" s="260">
        <f>+IFERROR(VLOOKUP($M302,ACTIVIDADES!$B$9:$Q$494,10,0),"")</f>
        <v>1</v>
      </c>
      <c r="W302" s="261" t="str">
        <f>+IFERROR(VLOOKUP($M302,ACTIVIDADES!$B$9:$Q$494,11,0)," ")</f>
        <v xml:space="preserve">En el formato BD_ Vehículos se lleva un seguimiento mensual De SOAT, Impuestos, Revisión Tecnomecánica, Multas </v>
      </c>
      <c r="X302" s="262" t="str">
        <f>+IFERROR(VLOOKUP($M302,ACTIVIDADES!$B$9:$Q$494,12,0),"")</f>
        <v>https://dnbcgovco-my.sharepoint.com/:f:/g/personal/planeacion_dnbc_gov_co/IgAP202B7djhSJQsRgfTcy9DAbTIvVxEEdBhOKzOHK0a6gc?e=ubNaP4</v>
      </c>
      <c r="Y302" s="263">
        <f>+IFERROR(VLOOKUP($M302,ACTIVIDADES!$B$9:$Q$494,13,0),"")</f>
        <v>46153</v>
      </c>
      <c r="Z302" s="264" t="str">
        <f>+IFERROR(VLOOKUP($M302,ACTIVIDADES!$B$9:$Q$494,14,0),"")</f>
        <v>Se evidencian seguimientos de los meses de enero a abril de 2026</v>
      </c>
      <c r="AA302" s="260">
        <f>+IFERROR(VLOOKUP($M302,ACTIVIDADES!$B$9:$Q$494,15,0),"")</f>
        <v>0.44444444444444442</v>
      </c>
      <c r="AB302" s="265" t="str">
        <f>+IFERROR(VLOOKUP($M302,ACTIVIDADES!$B$9:$Q$494,16,0),"")</f>
        <v>EJECUCIÓN</v>
      </c>
      <c r="AC302" s="266">
        <v>46171</v>
      </c>
      <c r="AD302" s="267">
        <v>0.33</v>
      </c>
      <c r="AE302" s="177" t="s">
        <v>5785</v>
      </c>
      <c r="AF302" s="267" t="s">
        <v>4</v>
      </c>
      <c r="AG302" s="267" t="s">
        <v>3737</v>
      </c>
      <c r="AH302" s="267" t="s">
        <v>3737</v>
      </c>
      <c r="AI302" s="267" t="s">
        <v>3737</v>
      </c>
      <c r="AJ302" s="269">
        <f>+IFERROR(VLOOKUP($M302,ACTIVIDADES!$B$9:$T$494,17,0),"")</f>
        <v>1</v>
      </c>
      <c r="AK302" s="270" t="str">
        <f>+IFERROR(VLOOKUP($M302,ACTIVIDADES!$B$9:$T$494,18,0),"")</f>
        <v xml:space="preserve">SE manda un correo mensual con el seguimiento de los vehículos relacionand el formato BD_Vehículosdonde se observa el SOAT, Impuestos, Revisión tecnomecánica y multas, y ademas un informe de los vehículos propios de la DNBC </v>
      </c>
      <c r="AL302" s="270" t="str">
        <f>+IFERROR(VLOOKUP($M302,ACTIVIDADES!$B$9:$T$494,19,0),"")</f>
        <v>https://dnbcgovco-my.sharepoint.com/:f:/g/personal/planeacion_dnbc_gov_co/IgDjvmrPDpD5RZimW-r6S0xWAV-qstmVjvb8b-vmdSL9-ro?e=4BUetk</v>
      </c>
      <c r="AM302" s="269">
        <f>+IFERROR(VLOOKUP($M302,ACTIVIDADES!$B$9:$X$495,20,0),0)</f>
        <v>46214</v>
      </c>
      <c r="AN302" s="269" t="str">
        <f>+IFERROR(VLOOKUP($M302,ACTIVIDADES!$B$9:$X$495,21,0),0)</f>
        <v>Se incluyen correos de seguimiento del primer semestre de la vigencia 2026</v>
      </c>
      <c r="AO302" s="269">
        <f>+IFERROR(VLOOKUP($M302,ACTIVIDADES!$B$9:$X$495,22,0),0)</f>
        <v>0.66666666666666663</v>
      </c>
      <c r="AP302" s="271" t="str">
        <f>+IFERROR(VLOOKUP($M302,ACTIVIDADES!$B$9:$X$495,23,0),0)</f>
        <v>EN EJECUCIÓN</v>
      </c>
      <c r="AQ302" s="202">
        <v>46245</v>
      </c>
      <c r="AR302" s="310">
        <v>0.42</v>
      </c>
      <c r="AS302" s="178" t="s">
        <v>3844</v>
      </c>
      <c r="AT302" s="267" t="s">
        <v>4</v>
      </c>
      <c r="AU302" s="173" t="s">
        <v>3639</v>
      </c>
      <c r="AV302" s="205" t="s">
        <v>3639</v>
      </c>
      <c r="AW302" s="205" t="s">
        <v>3639</v>
      </c>
      <c r="AX302" s="173" t="s">
        <v>3739</v>
      </c>
      <c r="AY302" s="176" t="str">
        <f t="shared" si="18"/>
        <v>EN EJECUCIÓN</v>
      </c>
      <c r="AZ302" s="55" t="str">
        <f>+IFERROR(VLOOKUP($M302,ACTIVIDADES!$B$9:$T$494,25,0),"")</f>
        <v/>
      </c>
      <c r="BA302" s="55" t="str">
        <f>+IFERROR(VLOOKUP($M302,ACTIVIDADES!$B$9:$T$494,26,0),"")</f>
        <v/>
      </c>
      <c r="BB302" s="55" t="str">
        <f>+IFERROR(VLOOKUP($M302,ACTIVIDADES!$B$9:$T$494,27,0),"")</f>
        <v/>
      </c>
      <c r="BC302" s="55" t="str">
        <f>+IFERROR(VLOOKUP($M302,ACTIVIDADES!$B$9:$T$494,28,0),"")</f>
        <v/>
      </c>
      <c r="BD302" s="55" t="str">
        <f>+IFERROR(VLOOKUP($M302,ACTIVIDADES!$B$9:$T$494,29,0),"")</f>
        <v/>
      </c>
      <c r="BE302" s="55" t="str">
        <f>+IFERROR(VLOOKUP($M302,ACTIVIDADES!$B$9:$T$494,30,0),"")</f>
        <v/>
      </c>
      <c r="BF302" s="58"/>
      <c r="BG302" s="58"/>
      <c r="BH302" s="59"/>
      <c r="BI302" s="59" t="s">
        <v>580</v>
      </c>
      <c r="BJ302" s="60" t="s">
        <v>3635</v>
      </c>
      <c r="BK302" s="61" t="s">
        <v>593</v>
      </c>
      <c r="BL302" s="62"/>
      <c r="BM302" s="55" t="str">
        <f>+IFERROR(VLOOKUP($M302,ACTIVIDADES!$B$9:$T$494,31,0),"")</f>
        <v/>
      </c>
      <c r="BN302" s="55" t="str">
        <f>+IFERROR(VLOOKUP($M302,ACTIVIDADES!$B$9:$T$494,32,0),"")</f>
        <v/>
      </c>
      <c r="BO302" s="55" t="str">
        <f>+IFERROR(VLOOKUP($M302,ACTIVIDADES!$B$9:$T$494,33,0),"")</f>
        <v/>
      </c>
      <c r="BP302" s="55" t="str">
        <f>+IFERROR(VLOOKUP($M302,ACTIVIDADES!$B$9:$T$494,34,0),"")</f>
        <v/>
      </c>
      <c r="BQ302" s="55" t="str">
        <f>+IFERROR(VLOOKUP($M302,ACTIVIDADES!$B$9:$T$494,35,0),"")</f>
        <v/>
      </c>
      <c r="BR302" s="55" t="str">
        <f>+IFERROR(VLOOKUP($M302,ACTIVIDADES!$B$9:$T$494,36,0),"")</f>
        <v/>
      </c>
      <c r="BS302" s="55" t="str">
        <f>+IFERROR(VLOOKUP($M302,ACTIVIDADES!$B$9:$T$494,37,0),"")</f>
        <v/>
      </c>
      <c r="BT302" s="58"/>
      <c r="BU302" s="58"/>
      <c r="BV302" s="59"/>
      <c r="BW302" s="59" t="s">
        <v>580</v>
      </c>
      <c r="BX302" s="60" t="s">
        <v>3635</v>
      </c>
      <c r="BY302" s="61" t="s">
        <v>593</v>
      </c>
      <c r="BZ302" s="62"/>
      <c r="CA302" s="7"/>
      <c r="CB302" s="7"/>
      <c r="CC302" s="7"/>
      <c r="CD302" s="7"/>
      <c r="CE302" s="7"/>
      <c r="CF302" s="7"/>
      <c r="CG302" s="7"/>
      <c r="CH302" s="7"/>
      <c r="CI302" s="7"/>
      <c r="CJ302" s="7"/>
      <c r="CK302" s="7"/>
      <c r="CL302" s="7"/>
      <c r="CM302" s="7"/>
      <c r="CN302" s="7"/>
      <c r="CO302" s="7"/>
      <c r="CP302" s="7"/>
      <c r="CQ302" s="7"/>
    </row>
    <row r="303" spans="1:95" s="8" customFormat="1" ht="93" customHeight="1" x14ac:dyDescent="0.35">
      <c r="A303" s="281">
        <f t="shared" si="20"/>
        <v>295</v>
      </c>
      <c r="B303" s="281" t="s">
        <v>521</v>
      </c>
      <c r="C303" s="281">
        <v>2022</v>
      </c>
      <c r="D303" s="281" t="s">
        <v>3734</v>
      </c>
      <c r="E303" s="40"/>
      <c r="F303" s="281" t="s">
        <v>875</v>
      </c>
      <c r="G303" s="281" t="s">
        <v>4642</v>
      </c>
      <c r="H303" s="282" t="s">
        <v>4707</v>
      </c>
      <c r="I303" s="283"/>
      <c r="J303" s="284" t="s">
        <v>5038</v>
      </c>
      <c r="K303" s="284" t="s">
        <v>5038</v>
      </c>
      <c r="L303" s="285" t="s">
        <v>1153</v>
      </c>
      <c r="M303" s="286" t="s">
        <v>3481</v>
      </c>
      <c r="N303" s="287" t="s">
        <v>5462</v>
      </c>
      <c r="O303" s="286" t="s">
        <v>1264</v>
      </c>
      <c r="P303" s="286">
        <v>2</v>
      </c>
      <c r="Q303" s="288">
        <v>46023</v>
      </c>
      <c r="R303" s="288">
        <v>46203</v>
      </c>
      <c r="S303" s="289">
        <f t="shared" si="19"/>
        <v>26.85</v>
      </c>
      <c r="T303" s="286" t="s">
        <v>587</v>
      </c>
      <c r="U303" s="286"/>
      <c r="V303" s="290">
        <f>+IFERROR(VLOOKUP($M303,ACTIVIDADES!$B$9:$Q$494,10,0),"")</f>
        <v>0.5</v>
      </c>
      <c r="W303" s="291" t="str">
        <f>+IFERROR(VLOOKUP($M303,ACTIVIDADES!$B$9:$Q$494,11,0)," ")</f>
        <v>Se aporta como evidencia campaña de socialización mediante correo institucional sobre uso de herramientas digitales y lineamientos de seguridad y respaldo de información, en cumplimiento de acciones de sensibilización para promover la nube digital y gestión de la información.</v>
      </c>
      <c r="X303" s="321" t="str">
        <f>+IFERROR(VLOOKUP($M303,ACTIVIDADES!$B$9:$Q$494,12,0),"")</f>
        <v>https://dnbcgovco-my.sharepoint.com/:f:/g/personal/planeacion_dnbc_gov_co/IgB2Hc7rjc5cSLW6JDNWnxtoAX0gibH-Pue_6-22TKuiQwE?e=5G5LKI</v>
      </c>
      <c r="Y303" s="293">
        <f>+IFERROR(VLOOKUP($M303,ACTIVIDADES!$B$9:$Q$494,13,0),"")</f>
        <v>46153</v>
      </c>
      <c r="Z303" s="294" t="str">
        <f>+IFERROR(VLOOKUP($M303,ACTIVIDADES!$B$9:$Q$494,14,0),"")</f>
        <v>Se incluyen correos de socializaicón sobre Manual de Seguridad de la Información. No obstante, no se ve fomento del uso de la nube pública</v>
      </c>
      <c r="AA303" s="290">
        <f>+IFERROR(VLOOKUP($M303,ACTIVIDADES!$B$9:$Q$494,15,0),"")</f>
        <v>0.5</v>
      </c>
      <c r="AB303" s="295" t="str">
        <f>+IFERROR(VLOOKUP($M303,ACTIVIDADES!$B$9:$Q$494,16,0),"")</f>
        <v>EJECUCIÓN</v>
      </c>
      <c r="AC303" s="338">
        <v>46181</v>
      </c>
      <c r="AD303" s="297">
        <v>0.5</v>
      </c>
      <c r="AE303" s="297" t="s">
        <v>3859</v>
      </c>
      <c r="AF303" s="297" t="s">
        <v>4</v>
      </c>
      <c r="AG303" s="297" t="s">
        <v>3737</v>
      </c>
      <c r="AH303" s="297" t="s">
        <v>3737</v>
      </c>
      <c r="AI303" s="297" t="s">
        <v>3737</v>
      </c>
      <c r="AJ303" s="299">
        <f>+IFERROR(VLOOKUP($M303,ACTIVIDADES!$B$9:$T$494,17,0),"")</f>
        <v>0.75</v>
      </c>
      <c r="AK303" s="300" t="str">
        <f>+IFERROR(VLOOKUP($M303,ACTIVIDADES!$B$9:$T$494,18,0),"")</f>
        <v>Se aporta como evidencia campaña de socialización mediante correo institucional sobre uso de herramientas digitales y lineamientos de seguridad y respaldo de información, en cumplimiento de acciones de sensibilización para promover la nube digital y gestión de la información.</v>
      </c>
      <c r="AL303" s="300" t="str">
        <f>+IFERROR(VLOOKUP($M303,ACTIVIDADES!$B$9:$T$494,19,0),"")</f>
        <v>https://dnbcgovco-my.sharepoint.com/:f:/g/personal/planeacion_dnbc_gov_co/IgCe4YrD_TEER4o_WxYwrg_SAaNvtMlOBrZne4dLPR5wRN8?e=zAC4jk</v>
      </c>
      <c r="AM303" s="299">
        <f>+IFERROR(VLOOKUP($M303,ACTIVIDADES!$B$9:$X$495,20,0),0)</f>
        <v>46214</v>
      </c>
      <c r="AN303" s="299" t="str">
        <f>+IFERROR(VLOOKUP($M303,ACTIVIDADES!$B$9:$X$495,21,0),0)</f>
        <v>Se incluyen correos de socializaicón sobre Manual de Seguridad de la Información. No obstante, no se ve fomento del uso de la nube pública</v>
      </c>
      <c r="AO303" s="299">
        <f>+IFERROR(VLOOKUP($M303,ACTIVIDADES!$B$9:$X$495,22,0),0)</f>
        <v>0.5</v>
      </c>
      <c r="AP303" s="301" t="str">
        <f>+IFERROR(VLOOKUP($M303,ACTIVIDADES!$B$9:$X$495,23,0),0)</f>
        <v>EN EJECUCIÓN</v>
      </c>
      <c r="AQ303" s="302">
        <v>46248</v>
      </c>
      <c r="AR303" s="403">
        <v>0.5</v>
      </c>
      <c r="AS303" s="407" t="s">
        <v>3762</v>
      </c>
      <c r="AT303" s="297" t="s">
        <v>4</v>
      </c>
      <c r="AU303" s="303" t="s">
        <v>3639</v>
      </c>
      <c r="AV303" s="249" t="s">
        <v>3639</v>
      </c>
      <c r="AW303" s="249" t="s">
        <v>3639</v>
      </c>
      <c r="AX303" s="354" t="s">
        <v>3739</v>
      </c>
      <c r="AY303" s="176" t="str">
        <f t="shared" si="18"/>
        <v>EN EJECUCIÓN</v>
      </c>
      <c r="AZ303" s="55" t="str">
        <f>+IFERROR(VLOOKUP($M303,ACTIVIDADES!$B$9:$T$494,25,0),"")</f>
        <v/>
      </c>
      <c r="BA303" s="55" t="str">
        <f>+IFERROR(VLOOKUP($M303,ACTIVIDADES!$B$9:$T$494,26,0),"")</f>
        <v/>
      </c>
      <c r="BB303" s="55" t="str">
        <f>+IFERROR(VLOOKUP($M303,ACTIVIDADES!$B$9:$T$494,27,0),"")</f>
        <v/>
      </c>
      <c r="BC303" s="55" t="str">
        <f>+IFERROR(VLOOKUP($M303,ACTIVIDADES!$B$9:$T$494,28,0),"")</f>
        <v/>
      </c>
      <c r="BD303" s="55" t="str">
        <f>+IFERROR(VLOOKUP($M303,ACTIVIDADES!$B$9:$T$494,29,0),"")</f>
        <v/>
      </c>
      <c r="BE303" s="55" t="str">
        <f>+IFERROR(VLOOKUP($M303,ACTIVIDADES!$B$9:$T$494,30,0),"")</f>
        <v/>
      </c>
      <c r="BF303" s="58"/>
      <c r="BG303" s="58"/>
      <c r="BH303" s="59"/>
      <c r="BI303" s="59" t="s">
        <v>580</v>
      </c>
      <c r="BJ303" s="60" t="s">
        <v>3635</v>
      </c>
      <c r="BK303" s="61" t="s">
        <v>593</v>
      </c>
      <c r="BL303" s="62"/>
      <c r="BM303" s="55" t="str">
        <f>+IFERROR(VLOOKUP($M303,ACTIVIDADES!$B$9:$T$494,31,0),"")</f>
        <v/>
      </c>
      <c r="BN303" s="55" t="str">
        <f>+IFERROR(VLOOKUP($M303,ACTIVIDADES!$B$9:$T$494,32,0),"")</f>
        <v/>
      </c>
      <c r="BO303" s="55" t="str">
        <f>+IFERROR(VLOOKUP($M303,ACTIVIDADES!$B$9:$T$494,33,0),"")</f>
        <v/>
      </c>
      <c r="BP303" s="55" t="str">
        <f>+IFERROR(VLOOKUP($M303,ACTIVIDADES!$B$9:$T$494,34,0),"")</f>
        <v/>
      </c>
      <c r="BQ303" s="55" t="str">
        <f>+IFERROR(VLOOKUP($M303,ACTIVIDADES!$B$9:$T$494,35,0),"")</f>
        <v/>
      </c>
      <c r="BR303" s="55" t="str">
        <f>+IFERROR(VLOOKUP($M303,ACTIVIDADES!$B$9:$T$494,36,0),"")</f>
        <v/>
      </c>
      <c r="BS303" s="55" t="str">
        <f>+IFERROR(VLOOKUP($M303,ACTIVIDADES!$B$9:$T$494,37,0),"")</f>
        <v/>
      </c>
      <c r="BT303" s="58"/>
      <c r="BU303" s="58"/>
      <c r="BV303" s="59"/>
      <c r="BW303" s="59" t="s">
        <v>580</v>
      </c>
      <c r="BX303" s="60" t="s">
        <v>3635</v>
      </c>
      <c r="BY303" s="61" t="s">
        <v>593</v>
      </c>
      <c r="BZ303" s="62"/>
      <c r="CA303" s="7"/>
      <c r="CB303" s="7"/>
      <c r="CC303" s="7"/>
      <c r="CD303" s="7"/>
      <c r="CE303" s="7"/>
      <c r="CF303" s="7"/>
      <c r="CG303" s="7"/>
      <c r="CH303" s="7"/>
      <c r="CI303" s="7"/>
      <c r="CJ303" s="7"/>
      <c r="CK303" s="7"/>
      <c r="CL303" s="7"/>
      <c r="CM303" s="7"/>
      <c r="CN303" s="7"/>
      <c r="CO303" s="7"/>
      <c r="CP303" s="7"/>
      <c r="CQ303" s="7"/>
    </row>
    <row r="304" spans="1:95" customFormat="1" ht="93" customHeight="1" x14ac:dyDescent="0.35">
      <c r="A304" s="40">
        <f t="shared" si="20"/>
        <v>296</v>
      </c>
      <c r="B304" s="40" t="s">
        <v>521</v>
      </c>
      <c r="C304" s="40">
        <v>2023</v>
      </c>
      <c r="D304" s="40" t="s">
        <v>3734</v>
      </c>
      <c r="E304" s="323"/>
      <c r="F304" s="40" t="s">
        <v>944</v>
      </c>
      <c r="G304" s="40" t="s">
        <v>4649</v>
      </c>
      <c r="H304" s="41" t="s">
        <v>309</v>
      </c>
      <c r="I304" s="42"/>
      <c r="J304" s="43" t="s">
        <v>4001</v>
      </c>
      <c r="K304" s="43" t="s">
        <v>4002</v>
      </c>
      <c r="L304" s="44" t="s">
        <v>1153</v>
      </c>
      <c r="M304" s="45" t="s">
        <v>2711</v>
      </c>
      <c r="N304" s="46" t="s">
        <v>5494</v>
      </c>
      <c r="O304" s="45" t="s">
        <v>2713</v>
      </c>
      <c r="P304" s="45">
        <v>6</v>
      </c>
      <c r="Q304" s="47">
        <v>46113</v>
      </c>
      <c r="R304" s="47">
        <v>46387</v>
      </c>
      <c r="S304" s="48">
        <f t="shared" si="19"/>
        <v>40.5</v>
      </c>
      <c r="T304" s="45" t="s">
        <v>589</v>
      </c>
      <c r="U304" s="45"/>
      <c r="V304" s="49">
        <f>+IFERROR(VLOOKUP($M304,ACTIVIDADES!$B$9:$Q$494,10,0),"")</f>
        <v>0</v>
      </c>
      <c r="W304" s="50" t="str">
        <f>+IFERROR(VLOOKUP($M304,ACTIVIDADES!$B$9:$Q$494,11,0)," ")</f>
        <v>En proceso de actualización</v>
      </c>
      <c r="X304" s="51" t="str">
        <f>+IFERROR(VLOOKUP($M304,ACTIVIDADES!$B$9:$Q$494,12,0),"")</f>
        <v>https://dnbcgovco-my.sharepoint.com/:f:/g/personal/planeacion_dnbc_gov_co/IgCl0qBqoOCDTIYmTmGALPurAbwDPB4ig6njfBp9xSbqn_8?e=rSCAmS</v>
      </c>
      <c r="Y304" s="52">
        <f>+IFERROR(VLOOKUP($M304,ACTIVIDADES!$B$9:$Q$494,13,0),"")</f>
        <v>46153</v>
      </c>
      <c r="Z304" s="53" t="str">
        <f>+IFERROR(VLOOKUP($M304,ACTIVIDADES!$B$9:$Q$494,14,0),"")</f>
        <v>No se evidencia avance para el periodo</v>
      </c>
      <c r="AA304" s="49">
        <f>+IFERROR(VLOOKUP($M304,ACTIVIDADES!$B$9:$Q$494,15,0),"")</f>
        <v>0</v>
      </c>
      <c r="AB304" s="54" t="str">
        <f>+IFERROR(VLOOKUP($M304,ACTIVIDADES!$B$9:$Q$494,16,0),"")</f>
        <v>EJECUCIÓN</v>
      </c>
      <c r="AC304" s="144">
        <v>46171</v>
      </c>
      <c r="AD304" s="29">
        <v>0</v>
      </c>
      <c r="AE304" s="29" t="s">
        <v>3741</v>
      </c>
      <c r="AF304" s="28" t="s">
        <v>580</v>
      </c>
      <c r="AG304" s="29" t="s">
        <v>3737</v>
      </c>
      <c r="AH304" s="29" t="s">
        <v>3737</v>
      </c>
      <c r="AI304" s="29" t="s">
        <v>3737</v>
      </c>
      <c r="AJ304" s="55">
        <f>+IFERROR(VLOOKUP($M304,ACTIVIDADES!$B$9:$T$494,17,0),"")</f>
        <v>1</v>
      </c>
      <c r="AK304" s="80" t="str">
        <f>+IFERROR(VLOOKUP($M304,ACTIVIDADES!$B$9:$T$494,18,0),"")</f>
        <v xml:space="preserve">Ya se actualizo el Plan de eficiencia administrativa y cero papel y se hace informe trimestral mostrando el seguimiento </v>
      </c>
      <c r="AL304" s="80" t="str">
        <f>+IFERROR(VLOOKUP($M304,ACTIVIDADES!$B$9:$T$494,19,0),"")</f>
        <v>https://dnbcgovco-my.sharepoint.com/:f:/g/personal/planeacion_dnbc_gov_co/IgC5NxjsJQ94R5j51lPHOSS2Ab0wrB3oBWi-PNIfIsINPxA?e=XSZTsw</v>
      </c>
      <c r="AM304" s="55">
        <f>+IFERROR(VLOOKUP($M304,ACTIVIDADES!$B$9:$X$495,20,0),0)</f>
        <v>46214</v>
      </c>
      <c r="AN304" s="55" t="str">
        <f>+IFERROR(VLOOKUP($M304,ACTIVIDADES!$B$9:$X$495,21,0),0)</f>
        <v>Se evidencia actualización del programa y un infome de monitoreo. Se sugiere incluir evidencias de socialización con el lider del proceso de este informe</v>
      </c>
      <c r="AO304" s="55">
        <f>+IFERROR(VLOOKUP($M304,ACTIVIDADES!$B$9:$X$495,22,0),0)</f>
        <v>0.25</v>
      </c>
      <c r="AP304" s="145" t="str">
        <f>+IFERROR(VLOOKUP($M304,ACTIVIDADES!$B$9:$X$495,23,0),0)</f>
        <v>EN EJECUCIÓN</v>
      </c>
      <c r="AQ304" s="129">
        <v>46245</v>
      </c>
      <c r="AR304" s="172">
        <v>0.33</v>
      </c>
      <c r="AS304" s="72" t="s">
        <v>5821</v>
      </c>
      <c r="AT304" s="29" t="s">
        <v>4</v>
      </c>
      <c r="AU304" s="57" t="s">
        <v>3639</v>
      </c>
      <c r="AV304" s="193" t="s">
        <v>3639</v>
      </c>
      <c r="AW304" s="193" t="s">
        <v>3639</v>
      </c>
      <c r="AX304" s="57" t="s">
        <v>3739</v>
      </c>
      <c r="AY304" s="176" t="str">
        <f t="shared" si="18"/>
        <v>EN EJECUCIÓN</v>
      </c>
      <c r="AZ304" s="55" t="str">
        <f>+IFERROR(VLOOKUP($M304,ACTIVIDADES!$B$9:$T$494,25,0),"")</f>
        <v/>
      </c>
      <c r="BA304" s="55" t="str">
        <f>+IFERROR(VLOOKUP($M304,ACTIVIDADES!$B$9:$T$494,26,0),"")</f>
        <v/>
      </c>
      <c r="BB304" s="55" t="str">
        <f>+IFERROR(VLOOKUP($M304,ACTIVIDADES!$B$9:$T$494,27,0),"")</f>
        <v/>
      </c>
      <c r="BC304" s="55" t="str">
        <f>+IFERROR(VLOOKUP($M304,ACTIVIDADES!$B$9:$T$494,28,0),"")</f>
        <v/>
      </c>
      <c r="BD304" s="55" t="str">
        <f>+IFERROR(VLOOKUP($M304,ACTIVIDADES!$B$9:$T$494,29,0),"")</f>
        <v/>
      </c>
      <c r="BE304" s="55" t="str">
        <f>+IFERROR(VLOOKUP($M304,ACTIVIDADES!$B$9:$T$494,30,0),"")</f>
        <v/>
      </c>
      <c r="BF304" s="58"/>
      <c r="BG304" s="58"/>
      <c r="BH304" s="59"/>
      <c r="BI304" s="59" t="s">
        <v>580</v>
      </c>
      <c r="BJ304" s="60" t="s">
        <v>3635</v>
      </c>
      <c r="BK304" s="61" t="s">
        <v>593</v>
      </c>
      <c r="BL304" s="62"/>
      <c r="BM304" s="55" t="str">
        <f>+IFERROR(VLOOKUP($M304,ACTIVIDADES!$B$9:$T$494,31,0),"")</f>
        <v/>
      </c>
      <c r="BN304" s="55" t="str">
        <f>+IFERROR(VLOOKUP($M304,ACTIVIDADES!$B$9:$T$494,32,0),"")</f>
        <v/>
      </c>
      <c r="BO304" s="55" t="str">
        <f>+IFERROR(VLOOKUP($M304,ACTIVIDADES!$B$9:$T$494,33,0),"")</f>
        <v/>
      </c>
      <c r="BP304" s="55" t="str">
        <f>+IFERROR(VLOOKUP($M304,ACTIVIDADES!$B$9:$T$494,34,0),"")</f>
        <v/>
      </c>
      <c r="BQ304" s="55" t="str">
        <f>+IFERROR(VLOOKUP($M304,ACTIVIDADES!$B$9:$T$494,35,0),"")</f>
        <v/>
      </c>
      <c r="BR304" s="55" t="str">
        <f>+IFERROR(VLOOKUP($M304,ACTIVIDADES!$B$9:$T$494,36,0),"")</f>
        <v/>
      </c>
      <c r="BS304" s="55" t="str">
        <f>+IFERROR(VLOOKUP($M304,ACTIVIDADES!$B$9:$T$494,37,0),"")</f>
        <v/>
      </c>
      <c r="BT304" s="58"/>
      <c r="BU304" s="58"/>
      <c r="BV304" s="59"/>
      <c r="BW304" s="59" t="s">
        <v>580</v>
      </c>
      <c r="BX304" s="60" t="s">
        <v>3635</v>
      </c>
      <c r="BY304" s="61" t="s">
        <v>593</v>
      </c>
      <c r="BZ304" s="62"/>
      <c r="CA304" s="7"/>
      <c r="CB304" s="7"/>
      <c r="CC304" s="7"/>
      <c r="CD304" s="7"/>
      <c r="CE304" s="7"/>
      <c r="CF304" s="7"/>
      <c r="CG304" s="7"/>
      <c r="CH304" s="7"/>
      <c r="CI304" s="7"/>
      <c r="CJ304" s="7"/>
      <c r="CK304" s="7"/>
      <c r="CL304" s="7"/>
      <c r="CM304" s="7"/>
      <c r="CN304" s="7"/>
      <c r="CO304" s="7"/>
      <c r="CP304" s="7"/>
      <c r="CQ304" s="7"/>
    </row>
    <row r="305" spans="1:95" customFormat="1" ht="93" customHeight="1" x14ac:dyDescent="0.35">
      <c r="A305" s="40">
        <f t="shared" si="20"/>
        <v>297</v>
      </c>
      <c r="B305" s="40" t="s">
        <v>521</v>
      </c>
      <c r="C305" s="78">
        <v>2025</v>
      </c>
      <c r="D305" s="40" t="s">
        <v>3734</v>
      </c>
      <c r="E305" s="323"/>
      <c r="F305" s="40" t="s">
        <v>1066</v>
      </c>
      <c r="G305" s="40" t="s">
        <v>4649</v>
      </c>
      <c r="H305" s="41" t="s">
        <v>309</v>
      </c>
      <c r="I305" s="42"/>
      <c r="J305" s="43" t="s">
        <v>4001</v>
      </c>
      <c r="K305" s="43" t="s">
        <v>4002</v>
      </c>
      <c r="L305" s="44" t="s">
        <v>1153</v>
      </c>
      <c r="M305" s="45" t="s">
        <v>2703</v>
      </c>
      <c r="N305" s="46" t="s">
        <v>5493</v>
      </c>
      <c r="O305" s="45" t="s">
        <v>2705</v>
      </c>
      <c r="P305" s="45">
        <v>4</v>
      </c>
      <c r="Q305" s="47">
        <v>46023</v>
      </c>
      <c r="R305" s="47">
        <v>46387</v>
      </c>
      <c r="S305" s="48">
        <f t="shared" si="19"/>
        <v>54</v>
      </c>
      <c r="T305" s="45" t="s">
        <v>589</v>
      </c>
      <c r="U305" s="45"/>
      <c r="V305" s="49">
        <f>+IFERROR(VLOOKUP($M305,ACTIVIDADES!$B$9:$Q$494,10,0),"")</f>
        <v>1</v>
      </c>
      <c r="W305" s="50" t="str">
        <f>+IFERROR(VLOOKUP($M305,ACTIVIDADES!$B$9:$Q$494,11,0)," ")</f>
        <v>Se realizó sensibilización sobre temas como se abordaron los principales lineamientos de la gestión ambiental en la DNBC, incluyendo su definición, los programas orientados al uso eficiente del agua y la energía, la gestión integral de residuos, el consumo sostenible, la reducción del uso de papel y de plásticos de un solo uso, así como los roles y responsabilidades de los servidores, contratistas y demás colaboradores en la implementación de buenas prácticas ambientales al interior de la Entidad.</v>
      </c>
      <c r="X305" s="51" t="str">
        <f>+IFERROR(VLOOKUP($M305,ACTIVIDADES!$B$9:$Q$494,12,0),"")</f>
        <v>https://dnbcgovco-my.sharepoint.com/:f:/g/personal/planeacion_dnbc_gov_co/IgADxUyEd-ggR7h2RUd0PD9jAQXSII1UWONy9ygU91z1rqg?e=aIkrt5</v>
      </c>
      <c r="Y305" s="52">
        <f>+IFERROR(VLOOKUP($M305,ACTIVIDADES!$B$9:$Q$494,13,0),"")</f>
        <v>46153</v>
      </c>
      <c r="Z305" s="53" t="str">
        <f>+IFERROR(VLOOKUP($M305,ACTIVIDADES!$B$9:$Q$494,14,0),"")</f>
        <v>Se evidencia actividades de sensibilización. Se debe garantizar la participación de la alta dirección</v>
      </c>
      <c r="AA305" s="49">
        <f>+IFERROR(VLOOKUP($M305,ACTIVIDADES!$B$9:$Q$494,15,0),"")</f>
        <v>0.25</v>
      </c>
      <c r="AB305" s="54" t="str">
        <f>+IFERROR(VLOOKUP($M305,ACTIVIDADES!$B$9:$Q$494,16,0),"")</f>
        <v>EJECUCIÓN</v>
      </c>
      <c r="AC305" s="144">
        <v>46171</v>
      </c>
      <c r="AD305" s="29">
        <v>0.25</v>
      </c>
      <c r="AE305" s="29" t="s">
        <v>3858</v>
      </c>
      <c r="AF305" s="29" t="s">
        <v>4</v>
      </c>
      <c r="AG305" s="29" t="s">
        <v>3737</v>
      </c>
      <c r="AH305" s="29" t="s">
        <v>3737</v>
      </c>
      <c r="AI305" s="29" t="s">
        <v>3737</v>
      </c>
      <c r="AJ305" s="55">
        <f>+IFERROR(VLOOKUP($M305,ACTIVIDADES!$B$9:$T$494,17,0),"")</f>
        <v>1</v>
      </c>
      <c r="AK305" s="80" t="str">
        <f>+IFERROR(VLOOKUP($M305,ACTIVIDADES!$B$9:$T$494,18,0),"")</f>
        <v>Durante el segundo trimestre de 2026 se desarrollaron acciones para fortalecer la eficiencia administrativa, reducir el consumo de papel y promover el uso responsable de los recursos institucionales, mediante campañas de comunicación interna dirigidas a funcionarios y contratistas en el marco del Día del Árbol, el Día Mundial del Reciclaje y el Día Mundial del Medio Ambiente.</v>
      </c>
      <c r="AL305" s="80" t="str">
        <f>+IFERROR(VLOOKUP($M305,ACTIVIDADES!$B$9:$T$494,19,0),"")</f>
        <v>https://dnbcgovco-my.sharepoint.com/:f:/g/personal/planeacion_dnbc_gov_co/IgDvCb00eaLtSq5BPv11CSQvAck3vytZtrhD6uH5uUnHFXg?e=fC8UNf</v>
      </c>
      <c r="AM305" s="55">
        <f>+IFERROR(VLOOKUP($M305,ACTIVIDADES!$B$9:$X$495,20,0),0)</f>
        <v>46214</v>
      </c>
      <c r="AN305" s="55" t="str">
        <f>+IFERROR(VLOOKUP($M305,ACTIVIDADES!$B$9:$X$495,21,0),0)</f>
        <v>Se evidencia actividades de sensibilización. Se debe garantizar la participación de la alta dirección</v>
      </c>
      <c r="AO305" s="55">
        <f>+IFERROR(VLOOKUP($M305,ACTIVIDADES!$B$9:$X$495,22,0),0)</f>
        <v>0.5</v>
      </c>
      <c r="AP305" s="145" t="str">
        <f>+IFERROR(VLOOKUP($M305,ACTIVIDADES!$B$9:$X$495,23,0),0)</f>
        <v>EN EJECUCIÓN</v>
      </c>
      <c r="AQ305" s="129">
        <v>46245</v>
      </c>
      <c r="AR305" s="172">
        <v>0.5</v>
      </c>
      <c r="AS305" s="72" t="s">
        <v>5820</v>
      </c>
      <c r="AT305" s="29" t="s">
        <v>4</v>
      </c>
      <c r="AU305" s="57" t="s">
        <v>3639</v>
      </c>
      <c r="AV305" s="193" t="s">
        <v>3639</v>
      </c>
      <c r="AW305" s="193" t="s">
        <v>3639</v>
      </c>
      <c r="AX305" s="57" t="s">
        <v>3739</v>
      </c>
      <c r="AY305" s="176" t="str">
        <f t="shared" si="18"/>
        <v>EN EJECUCIÓN</v>
      </c>
      <c r="AZ305" s="55" t="str">
        <f>+IFERROR(VLOOKUP($M305,ACTIVIDADES!$B$9:$T$494,25,0),"")</f>
        <v/>
      </c>
      <c r="BA305" s="55" t="str">
        <f>+IFERROR(VLOOKUP($M305,ACTIVIDADES!$B$9:$T$494,26,0),"")</f>
        <v/>
      </c>
      <c r="BB305" s="55" t="str">
        <f>+IFERROR(VLOOKUP($M305,ACTIVIDADES!$B$9:$T$494,27,0),"")</f>
        <v/>
      </c>
      <c r="BC305" s="55" t="str">
        <f>+IFERROR(VLOOKUP($M305,ACTIVIDADES!$B$9:$T$494,28,0),"")</f>
        <v/>
      </c>
      <c r="BD305" s="55" t="str">
        <f>+IFERROR(VLOOKUP($M305,ACTIVIDADES!$B$9:$T$494,29,0),"")</f>
        <v/>
      </c>
      <c r="BE305" s="55" t="str">
        <f>+IFERROR(VLOOKUP($M305,ACTIVIDADES!$B$9:$T$494,30,0),"")</f>
        <v/>
      </c>
      <c r="BF305" s="58"/>
      <c r="BG305" s="58"/>
      <c r="BH305" s="59"/>
      <c r="BI305" s="59" t="s">
        <v>580</v>
      </c>
      <c r="BJ305" s="60" t="s">
        <v>3635</v>
      </c>
      <c r="BK305" s="61" t="s">
        <v>593</v>
      </c>
      <c r="BL305" s="62"/>
      <c r="BM305" s="55" t="str">
        <f>+IFERROR(VLOOKUP($M305,ACTIVIDADES!$B$9:$T$494,31,0),"")</f>
        <v/>
      </c>
      <c r="BN305" s="55" t="str">
        <f>+IFERROR(VLOOKUP($M305,ACTIVIDADES!$B$9:$T$494,32,0),"")</f>
        <v/>
      </c>
      <c r="BO305" s="55" t="str">
        <f>+IFERROR(VLOOKUP($M305,ACTIVIDADES!$B$9:$T$494,33,0),"")</f>
        <v/>
      </c>
      <c r="BP305" s="55" t="str">
        <f>+IFERROR(VLOOKUP($M305,ACTIVIDADES!$B$9:$T$494,34,0),"")</f>
        <v/>
      </c>
      <c r="BQ305" s="55" t="str">
        <f>+IFERROR(VLOOKUP($M305,ACTIVIDADES!$B$9:$T$494,35,0),"")</f>
        <v/>
      </c>
      <c r="BR305" s="55" t="str">
        <f>+IFERROR(VLOOKUP($M305,ACTIVIDADES!$B$9:$T$494,36,0),"")</f>
        <v/>
      </c>
      <c r="BS305" s="55" t="str">
        <f>+IFERROR(VLOOKUP($M305,ACTIVIDADES!$B$9:$T$494,37,0),"")</f>
        <v/>
      </c>
      <c r="BT305" s="58"/>
      <c r="BU305" s="58"/>
      <c r="BV305" s="59"/>
      <c r="BW305" s="59" t="s">
        <v>580</v>
      </c>
      <c r="BX305" s="60" t="s">
        <v>3635</v>
      </c>
      <c r="BY305" s="61" t="s">
        <v>593</v>
      </c>
      <c r="BZ305" s="62"/>
      <c r="CA305" s="7"/>
      <c r="CB305" s="7"/>
      <c r="CC305" s="7"/>
      <c r="CD305" s="7"/>
      <c r="CE305" s="7"/>
      <c r="CF305" s="7"/>
      <c r="CG305" s="7"/>
      <c r="CH305" s="7"/>
      <c r="CI305" s="7"/>
      <c r="CJ305" s="7"/>
      <c r="CK305" s="7"/>
      <c r="CL305" s="7"/>
      <c r="CM305" s="7"/>
      <c r="CN305" s="7"/>
      <c r="CO305" s="7"/>
      <c r="CP305" s="7"/>
      <c r="CQ305" s="7"/>
    </row>
    <row r="306" spans="1:95" customFormat="1" ht="93" customHeight="1" x14ac:dyDescent="0.35">
      <c r="A306" s="40">
        <f t="shared" si="20"/>
        <v>298</v>
      </c>
      <c r="B306" s="40" t="s">
        <v>521</v>
      </c>
      <c r="C306" s="40">
        <v>2023</v>
      </c>
      <c r="D306" s="40" t="s">
        <v>3734</v>
      </c>
      <c r="E306" s="323"/>
      <c r="F306" s="40" t="s">
        <v>950</v>
      </c>
      <c r="G306" s="40" t="s">
        <v>4649</v>
      </c>
      <c r="H306" s="41" t="s">
        <v>4800</v>
      </c>
      <c r="I306" s="42"/>
      <c r="J306" s="43" t="s">
        <v>4003</v>
      </c>
      <c r="K306" s="43" t="s">
        <v>3990</v>
      </c>
      <c r="L306" s="44" t="s">
        <v>1153</v>
      </c>
      <c r="M306" s="45" t="s">
        <v>2732</v>
      </c>
      <c r="N306" s="46" t="s">
        <v>2733</v>
      </c>
      <c r="O306" s="45" t="s">
        <v>2713</v>
      </c>
      <c r="P306" s="45">
        <v>6</v>
      </c>
      <c r="Q306" s="47">
        <v>46113</v>
      </c>
      <c r="R306" s="47">
        <v>46387</v>
      </c>
      <c r="S306" s="48">
        <f t="shared" si="19"/>
        <v>40.5</v>
      </c>
      <c r="T306" s="45" t="s">
        <v>589</v>
      </c>
      <c r="U306" s="45"/>
      <c r="V306" s="49">
        <f>+IFERROR(VLOOKUP($M306,ACTIVIDADES!$B$9:$Q$494,10,0),"")</f>
        <v>0</v>
      </c>
      <c r="W306" s="50" t="str">
        <f>+IFERROR(VLOOKUP($M306,ACTIVIDADES!$B$9:$Q$494,11,0)," ")</f>
        <v>En proceso de actualización</v>
      </c>
      <c r="X306" s="51" t="str">
        <f>+IFERROR(VLOOKUP($M306,ACTIVIDADES!$B$9:$Q$494,12,0),"")</f>
        <v>https://dnbcgovco-my.sharepoint.com/:f:/g/personal/planeacion_dnbc_gov_co/IgDlyhDtojfaQqoY3LJ--BxtAdUspvTyiYxQG4sEKIAAQW0?e=N9KFE5</v>
      </c>
      <c r="Y306" s="52">
        <f>+IFERROR(VLOOKUP($M306,ACTIVIDADES!$B$9:$Q$494,13,0),"")</f>
        <v>46153</v>
      </c>
      <c r="Z306" s="53" t="str">
        <f>+IFERROR(VLOOKUP($M306,ACTIVIDADES!$B$9:$Q$494,14,0),"")</f>
        <v>No se evidencia avance para el periodo</v>
      </c>
      <c r="AA306" s="49">
        <f>+IFERROR(VLOOKUP($M306,ACTIVIDADES!$B$9:$Q$494,15,0),"")</f>
        <v>0</v>
      </c>
      <c r="AB306" s="54" t="str">
        <f>+IFERROR(VLOOKUP($M306,ACTIVIDADES!$B$9:$Q$494,16,0),"")</f>
        <v>EJECUCIÓN</v>
      </c>
      <c r="AC306" s="144">
        <v>46171</v>
      </c>
      <c r="AD306" s="29">
        <v>0</v>
      </c>
      <c r="AE306" s="29" t="s">
        <v>3741</v>
      </c>
      <c r="AF306" s="28" t="s">
        <v>580</v>
      </c>
      <c r="AG306" s="29" t="s">
        <v>3737</v>
      </c>
      <c r="AH306" s="29" t="s">
        <v>3737</v>
      </c>
      <c r="AI306" s="29" t="s">
        <v>3737</v>
      </c>
      <c r="AJ306" s="55">
        <f>+IFERROR(VLOOKUP($M306,ACTIVIDADES!$B$9:$T$494,17,0),"")</f>
        <v>1</v>
      </c>
      <c r="AK306" s="80" t="str">
        <f>+IFERROR(VLOOKUP($M306,ACTIVIDADES!$B$9:$T$494,18,0),"")</f>
        <v xml:space="preserve">Ya se actualizo el PIGA y se hace informe trimestral mostrando el seguimiento </v>
      </c>
      <c r="AL306" s="80" t="str">
        <f>+IFERROR(VLOOKUP($M306,ACTIVIDADES!$B$9:$T$494,19,0),"")</f>
        <v>https://dnbcgovco-my.sharepoint.com/:f:/g/personal/planeacion_dnbc_gov_co/IgAP8LvYTa5rQIFS_RzLXYBdATaUiQL0YF-YPJNLIKyyQRY?e=iogfbj</v>
      </c>
      <c r="AM306" s="55">
        <f>+IFERROR(VLOOKUP($M306,ACTIVIDADES!$B$9:$X$495,20,0),0)</f>
        <v>46214</v>
      </c>
      <c r="AN306" s="55" t="str">
        <f>+IFERROR(VLOOKUP($M306,ACTIVIDADES!$B$9:$X$495,21,0),0)</f>
        <v>Se evidencia actualización del programa y un infome de monitoreo. Se sugiere incluir evidencias de socialización con el lider del proceso de este informe</v>
      </c>
      <c r="AO306" s="55">
        <f>+IFERROR(VLOOKUP($M306,ACTIVIDADES!$B$9:$X$495,22,0),0)</f>
        <v>0.25</v>
      </c>
      <c r="AP306" s="145" t="str">
        <f>+IFERROR(VLOOKUP($M306,ACTIVIDADES!$B$9:$X$495,23,0),0)</f>
        <v>EN EJECUCIÓN</v>
      </c>
      <c r="AQ306" s="129">
        <v>46245</v>
      </c>
      <c r="AR306" s="172">
        <v>0.3</v>
      </c>
      <c r="AS306" s="72" t="s">
        <v>5823</v>
      </c>
      <c r="AT306" s="29" t="s">
        <v>4</v>
      </c>
      <c r="AU306" s="57" t="s">
        <v>3639</v>
      </c>
      <c r="AV306" s="193" t="s">
        <v>3639</v>
      </c>
      <c r="AW306" s="193" t="s">
        <v>3639</v>
      </c>
      <c r="AX306" s="57" t="s">
        <v>3739</v>
      </c>
      <c r="AY306" s="176" t="str">
        <f t="shared" si="18"/>
        <v>EN EJECUCIÓN</v>
      </c>
      <c r="AZ306" s="55" t="str">
        <f>+IFERROR(VLOOKUP($M306,ACTIVIDADES!$B$9:$T$494,25,0),"")</f>
        <v/>
      </c>
      <c r="BA306" s="55" t="str">
        <f>+IFERROR(VLOOKUP($M306,ACTIVIDADES!$B$9:$T$494,26,0),"")</f>
        <v/>
      </c>
      <c r="BB306" s="55" t="str">
        <f>+IFERROR(VLOOKUP($M306,ACTIVIDADES!$B$9:$T$494,27,0),"")</f>
        <v/>
      </c>
      <c r="BC306" s="55" t="str">
        <f>+IFERROR(VLOOKUP($M306,ACTIVIDADES!$B$9:$T$494,28,0),"")</f>
        <v/>
      </c>
      <c r="BD306" s="55" t="str">
        <f>+IFERROR(VLOOKUP($M306,ACTIVIDADES!$B$9:$T$494,29,0),"")</f>
        <v/>
      </c>
      <c r="BE306" s="55" t="str">
        <f>+IFERROR(VLOOKUP($M306,ACTIVIDADES!$B$9:$T$494,30,0),"")</f>
        <v/>
      </c>
      <c r="BF306" s="58"/>
      <c r="BG306" s="58"/>
      <c r="BH306" s="59"/>
      <c r="BI306" s="59" t="s">
        <v>580</v>
      </c>
      <c r="BJ306" s="60" t="s">
        <v>3635</v>
      </c>
      <c r="BK306" s="61" t="s">
        <v>593</v>
      </c>
      <c r="BL306" s="62"/>
      <c r="BM306" s="55" t="str">
        <f>+IFERROR(VLOOKUP($M306,ACTIVIDADES!$B$9:$T$494,31,0),"")</f>
        <v/>
      </c>
      <c r="BN306" s="55" t="str">
        <f>+IFERROR(VLOOKUP($M306,ACTIVIDADES!$B$9:$T$494,32,0),"")</f>
        <v/>
      </c>
      <c r="BO306" s="55" t="str">
        <f>+IFERROR(VLOOKUP($M306,ACTIVIDADES!$B$9:$T$494,33,0),"")</f>
        <v/>
      </c>
      <c r="BP306" s="55" t="str">
        <f>+IFERROR(VLOOKUP($M306,ACTIVIDADES!$B$9:$T$494,34,0),"")</f>
        <v/>
      </c>
      <c r="BQ306" s="55" t="str">
        <f>+IFERROR(VLOOKUP($M306,ACTIVIDADES!$B$9:$T$494,35,0),"")</f>
        <v/>
      </c>
      <c r="BR306" s="55" t="str">
        <f>+IFERROR(VLOOKUP($M306,ACTIVIDADES!$B$9:$T$494,36,0),"")</f>
        <v/>
      </c>
      <c r="BS306" s="55" t="str">
        <f>+IFERROR(VLOOKUP($M306,ACTIVIDADES!$B$9:$T$494,37,0),"")</f>
        <v/>
      </c>
      <c r="BT306" s="58"/>
      <c r="BU306" s="58"/>
      <c r="BV306" s="59"/>
      <c r="BW306" s="59" t="s">
        <v>580</v>
      </c>
      <c r="BX306" s="60" t="s">
        <v>3635</v>
      </c>
      <c r="BY306" s="61" t="s">
        <v>593</v>
      </c>
      <c r="BZ306" s="62"/>
      <c r="CA306" s="7"/>
      <c r="CB306" s="7"/>
      <c r="CC306" s="7"/>
      <c r="CD306" s="7"/>
      <c r="CE306" s="7"/>
      <c r="CF306" s="7"/>
      <c r="CG306" s="7"/>
      <c r="CH306" s="7"/>
      <c r="CI306" s="7"/>
      <c r="CJ306" s="7"/>
      <c r="CK306" s="7"/>
      <c r="CL306" s="7"/>
      <c r="CM306" s="7"/>
      <c r="CN306" s="7"/>
      <c r="CO306" s="7"/>
      <c r="CP306" s="7"/>
      <c r="CQ306" s="7"/>
    </row>
    <row r="307" spans="1:95" customFormat="1" ht="93" customHeight="1" x14ac:dyDescent="0.35">
      <c r="A307" s="40">
        <f t="shared" si="20"/>
        <v>299</v>
      </c>
      <c r="B307" s="40" t="s">
        <v>521</v>
      </c>
      <c r="C307" s="40">
        <v>2023</v>
      </c>
      <c r="D307" s="40" t="s">
        <v>3734</v>
      </c>
      <c r="E307" s="323"/>
      <c r="F307" s="40" t="s">
        <v>950</v>
      </c>
      <c r="G307" s="40" t="s">
        <v>4649</v>
      </c>
      <c r="H307" s="41" t="s">
        <v>4800</v>
      </c>
      <c r="I307" s="42"/>
      <c r="J307" s="43" t="s">
        <v>4003</v>
      </c>
      <c r="K307" s="43" t="s">
        <v>3990</v>
      </c>
      <c r="L307" s="44" t="s">
        <v>1153</v>
      </c>
      <c r="M307" s="45" t="s">
        <v>2727</v>
      </c>
      <c r="N307" s="46" t="s">
        <v>5501</v>
      </c>
      <c r="O307" s="45" t="s">
        <v>2705</v>
      </c>
      <c r="P307" s="45">
        <v>4</v>
      </c>
      <c r="Q307" s="47">
        <v>46023</v>
      </c>
      <c r="R307" s="47">
        <v>46387</v>
      </c>
      <c r="S307" s="48">
        <f t="shared" si="19"/>
        <v>54</v>
      </c>
      <c r="T307" s="45" t="s">
        <v>589</v>
      </c>
      <c r="U307" s="45"/>
      <c r="V307" s="49">
        <f>+IFERROR(VLOOKUP($M307,ACTIVIDADES!$B$9:$Q$494,10,0),"")</f>
        <v>1</v>
      </c>
      <c r="W307" s="50" t="str">
        <f>+IFERROR(VLOOKUP($M307,ACTIVIDADES!$B$9:$Q$494,11,0)," ")</f>
        <v>Se realizó sensibilización sobre temas como se abordaron los principales lineamientos de la gestión ambiental en la DNBC, incluyendo su definición, los programas orientados al uso eficiente del agua y la energía, la gestión integral de residuos, el consumo sostenible, la reducción del uso de papel y de plásticos de un solo uso, así como los roles y responsabilidades de los servidores, contratistas y demás colaboradores en la implementación de buenas prácticas ambientales al interior de la Entidad.</v>
      </c>
      <c r="X307" s="51" t="str">
        <f>+IFERROR(VLOOKUP($M307,ACTIVIDADES!$B$9:$Q$494,12,0),"")</f>
        <v>https://dnbcgovco-my.sharepoint.com/:f:/g/personal/planeacion_dnbc_gov_co/IgA3Di-SMWz0SbaY-rh_a1PyASxXlY0moZXbwk_zfoxEqQo?e=1ObHV0</v>
      </c>
      <c r="Y307" s="52">
        <f>+IFERROR(VLOOKUP($M307,ACTIVIDADES!$B$9:$Q$494,13,0),"")</f>
        <v>46153</v>
      </c>
      <c r="Z307" s="53" t="str">
        <f>+IFERROR(VLOOKUP($M307,ACTIVIDADES!$B$9:$Q$494,14,0),"")</f>
        <v>Se evidencia actividades de sensibilización. Se debe garantizar la participación de la alta dirección</v>
      </c>
      <c r="AA307" s="49">
        <f>+IFERROR(VLOOKUP($M307,ACTIVIDADES!$B$9:$Q$494,15,0),"")</f>
        <v>0.25</v>
      </c>
      <c r="AB307" s="54" t="str">
        <f>+IFERROR(VLOOKUP($M307,ACTIVIDADES!$B$9:$Q$494,16,0),"")</f>
        <v>EJECUCIÓN</v>
      </c>
      <c r="AC307" s="144">
        <v>46171</v>
      </c>
      <c r="AD307" s="29">
        <v>0.25</v>
      </c>
      <c r="AE307" s="30" t="s">
        <v>4004</v>
      </c>
      <c r="AF307" s="29" t="s">
        <v>4</v>
      </c>
      <c r="AG307" s="29" t="s">
        <v>3737</v>
      </c>
      <c r="AH307" s="29" t="s">
        <v>3737</v>
      </c>
      <c r="AI307" s="29" t="s">
        <v>3737</v>
      </c>
      <c r="AJ307" s="55">
        <f>+IFERROR(VLOOKUP($M307,ACTIVIDADES!$B$9:$T$494,17,0),"")</f>
        <v>1</v>
      </c>
      <c r="AK307" s="80" t="str">
        <f>+IFERROR(VLOOKUP($M307,ACTIVIDADES!$B$9:$T$494,18,0),"")</f>
        <v>Durante el segundo trimestre de 2026, en el marco del Plan Institucional de Gestión Ambiental (PIGA), se desarrollaron actividades de sensibilización, comunicación interna y gestión ambiental orientadas a fortalecer la cultura ambiental institucional. Estas incluyeron campañas sobre el uso eficiente de la energía, la adecuada separación de residuos, el reciclaje y la promoción de prácticas sostenibles, en el marco del Día Mundial del Reciclaje y el Día Mundial del Medio Ambiente.</v>
      </c>
      <c r="AL307" s="80" t="str">
        <f>+IFERROR(VLOOKUP($M307,ACTIVIDADES!$B$9:$T$494,19,0),"")</f>
        <v>https://dnbcgovco-my.sharepoint.com/:f:/g/personal/planeacion_dnbc_gov_co/IgCCZ-UBQDRMRIG00m-cfR9xAcVb9dgtAolQYbu4w_bN298?e=4O8ZDs</v>
      </c>
      <c r="AM307" s="55">
        <f>+IFERROR(VLOOKUP($M307,ACTIVIDADES!$B$9:$X$495,20,0),0)</f>
        <v>46214</v>
      </c>
      <c r="AN307" s="55" t="str">
        <f>+IFERROR(VLOOKUP($M307,ACTIVIDADES!$B$9:$X$495,21,0),0)</f>
        <v>Se evidencia actividades de sensibilización. Se debe garantizar la participación de la alta dirección</v>
      </c>
      <c r="AO307" s="55">
        <f>+IFERROR(VLOOKUP($M307,ACTIVIDADES!$B$9:$X$495,22,0),0)</f>
        <v>0.5</v>
      </c>
      <c r="AP307" s="145" t="str">
        <f>+IFERROR(VLOOKUP($M307,ACTIVIDADES!$B$9:$X$495,23,0),0)</f>
        <v>EN EJECUCIÓN</v>
      </c>
      <c r="AQ307" s="129">
        <v>46245</v>
      </c>
      <c r="AR307" s="172">
        <v>0.5</v>
      </c>
      <c r="AS307" s="72" t="s">
        <v>3889</v>
      </c>
      <c r="AT307" s="29" t="s">
        <v>4</v>
      </c>
      <c r="AU307" s="57" t="s">
        <v>3639</v>
      </c>
      <c r="AV307" s="193" t="s">
        <v>3639</v>
      </c>
      <c r="AW307" s="193" t="s">
        <v>3639</v>
      </c>
      <c r="AX307" s="57" t="s">
        <v>3739</v>
      </c>
      <c r="AY307" s="176" t="str">
        <f t="shared" si="18"/>
        <v>EN EJECUCIÓN</v>
      </c>
      <c r="AZ307" s="55" t="str">
        <f>+IFERROR(VLOOKUP($M307,ACTIVIDADES!$B$9:$T$494,25,0),"")</f>
        <v/>
      </c>
      <c r="BA307" s="55" t="str">
        <f>+IFERROR(VLOOKUP($M307,ACTIVIDADES!$B$9:$T$494,26,0),"")</f>
        <v/>
      </c>
      <c r="BB307" s="55" t="str">
        <f>+IFERROR(VLOOKUP($M307,ACTIVIDADES!$B$9:$T$494,27,0),"")</f>
        <v/>
      </c>
      <c r="BC307" s="55" t="str">
        <f>+IFERROR(VLOOKUP($M307,ACTIVIDADES!$B$9:$T$494,28,0),"")</f>
        <v/>
      </c>
      <c r="BD307" s="55" t="str">
        <f>+IFERROR(VLOOKUP($M307,ACTIVIDADES!$B$9:$T$494,29,0),"")</f>
        <v/>
      </c>
      <c r="BE307" s="55" t="str">
        <f>+IFERROR(VLOOKUP($M307,ACTIVIDADES!$B$9:$T$494,30,0),"")</f>
        <v/>
      </c>
      <c r="BF307" s="58"/>
      <c r="BG307" s="58"/>
      <c r="BH307" s="59"/>
      <c r="BI307" s="59" t="s">
        <v>580</v>
      </c>
      <c r="BJ307" s="60" t="s">
        <v>3635</v>
      </c>
      <c r="BK307" s="61" t="s">
        <v>593</v>
      </c>
      <c r="BL307" s="62"/>
      <c r="BM307" s="55" t="str">
        <f>+IFERROR(VLOOKUP($M307,ACTIVIDADES!$B$9:$T$494,31,0),"")</f>
        <v/>
      </c>
      <c r="BN307" s="55" t="str">
        <f>+IFERROR(VLOOKUP($M307,ACTIVIDADES!$B$9:$T$494,32,0),"")</f>
        <v/>
      </c>
      <c r="BO307" s="55" t="str">
        <f>+IFERROR(VLOOKUP($M307,ACTIVIDADES!$B$9:$T$494,33,0),"")</f>
        <v/>
      </c>
      <c r="BP307" s="55" t="str">
        <f>+IFERROR(VLOOKUP($M307,ACTIVIDADES!$B$9:$T$494,34,0),"")</f>
        <v/>
      </c>
      <c r="BQ307" s="55" t="str">
        <f>+IFERROR(VLOOKUP($M307,ACTIVIDADES!$B$9:$T$494,35,0),"")</f>
        <v/>
      </c>
      <c r="BR307" s="55" t="str">
        <f>+IFERROR(VLOOKUP($M307,ACTIVIDADES!$B$9:$T$494,36,0),"")</f>
        <v/>
      </c>
      <c r="BS307" s="55" t="str">
        <f>+IFERROR(VLOOKUP($M307,ACTIVIDADES!$B$9:$T$494,37,0),"")</f>
        <v/>
      </c>
      <c r="BT307" s="58"/>
      <c r="BU307" s="58"/>
      <c r="BV307" s="59"/>
      <c r="BW307" s="59" t="s">
        <v>580</v>
      </c>
      <c r="BX307" s="60" t="s">
        <v>3635</v>
      </c>
      <c r="BY307" s="61" t="s">
        <v>593</v>
      </c>
      <c r="BZ307" s="62"/>
      <c r="CA307" s="7"/>
      <c r="CB307" s="7"/>
      <c r="CC307" s="7"/>
      <c r="CD307" s="7"/>
      <c r="CE307" s="7"/>
      <c r="CF307" s="7"/>
      <c r="CG307" s="7"/>
      <c r="CH307" s="7"/>
      <c r="CI307" s="7"/>
      <c r="CJ307" s="7"/>
      <c r="CK307" s="7"/>
      <c r="CL307" s="7"/>
      <c r="CM307" s="7"/>
      <c r="CN307" s="7"/>
      <c r="CO307" s="7"/>
      <c r="CP307" s="7"/>
      <c r="CQ307" s="7"/>
    </row>
    <row r="308" spans="1:95" customFormat="1" ht="93" customHeight="1" x14ac:dyDescent="0.35">
      <c r="A308" s="40">
        <f t="shared" si="20"/>
        <v>300</v>
      </c>
      <c r="B308" s="40" t="s">
        <v>521</v>
      </c>
      <c r="C308" s="40">
        <v>2024</v>
      </c>
      <c r="D308" s="40" t="s">
        <v>3750</v>
      </c>
      <c r="E308" s="323"/>
      <c r="F308" s="40" t="s">
        <v>1054</v>
      </c>
      <c r="G308" s="40" t="s">
        <v>492</v>
      </c>
      <c r="H308" s="41" t="s">
        <v>4801</v>
      </c>
      <c r="I308" s="42" t="s">
        <v>3640</v>
      </c>
      <c r="J308" s="43" t="s">
        <v>5122</v>
      </c>
      <c r="K308" s="43" t="s">
        <v>4005</v>
      </c>
      <c r="L308" s="44" t="s">
        <v>1153</v>
      </c>
      <c r="M308" s="63" t="s">
        <v>2164</v>
      </c>
      <c r="N308" s="64" t="s">
        <v>2165</v>
      </c>
      <c r="O308" s="63" t="s">
        <v>2166</v>
      </c>
      <c r="P308" s="63">
        <v>1</v>
      </c>
      <c r="Q308" s="65">
        <v>45484</v>
      </c>
      <c r="R308" s="65">
        <v>45657</v>
      </c>
      <c r="S308" s="66">
        <f t="shared" si="19"/>
        <v>25.5</v>
      </c>
      <c r="T308" s="63" t="s">
        <v>611</v>
      </c>
      <c r="U308" s="63"/>
      <c r="V308" s="49">
        <f>+IFERROR(VLOOKUP($M308,ACTIVIDADES!$B$9:$Q$494,10,0),"")</f>
        <v>1</v>
      </c>
      <c r="W308" s="50" t="str">
        <f>+IFERROR(VLOOKUP($M308,ACTIVIDADES!$B$9:$Q$494,11,0)," ")</f>
        <v>Resolución 199 de 2024, por la cual se actualiza y modifica el reglamento del Comité de Conciliación de la DNBC, se adjunta igualmente la Resolución 363 de 2025, por la cual se actualiza y armoniza la Resolución 199 de 2024. Se anexa evidencia</v>
      </c>
      <c r="X308" s="51" t="str">
        <f>+IFERROR(VLOOKUP($M308,ACTIVIDADES!$B$9:$Q$494,12,0),"")</f>
        <v>https://dnbcgovco-my.sharepoint.com/:f:/g/personal/planeacion_dnbc_gov_co/IgBWzJbqJMrkT6hgIUuTVEvtAQg3_swH7xr_L3Wo3loVN80?e=IRIajS</v>
      </c>
      <c r="Y308" s="52">
        <f>+IFERROR(VLOOKUP($M308,ACTIVIDADES!$B$9:$Q$494,13,0),"")</f>
        <v>46153</v>
      </c>
      <c r="Z308" s="53" t="str">
        <f>+IFERROR(VLOOKUP($M308,ACTIVIDADES!$B$9:$Q$494,14,0),"")</f>
        <v>Se evidencia que se presentó la resolución 199 actualizada con las respectivas firmas</v>
      </c>
      <c r="AA308" s="49">
        <f>+IFERROR(VLOOKUP($M308,ACTIVIDADES!$B$9:$Q$494,15,0),"")</f>
        <v>1</v>
      </c>
      <c r="AB308" s="54" t="str">
        <f>+IFERROR(VLOOKUP($M308,ACTIVIDADES!$B$9:$Q$494,16,0),"")</f>
        <v>CUMPLIDO</v>
      </c>
      <c r="AC308" s="144">
        <v>46157</v>
      </c>
      <c r="AD308" s="28">
        <v>1</v>
      </c>
      <c r="AE308" s="28" t="s">
        <v>4006</v>
      </c>
      <c r="AF308" s="29" t="s">
        <v>578</v>
      </c>
      <c r="AG308" s="29" t="s">
        <v>3737</v>
      </c>
      <c r="AH308" s="29" t="s">
        <v>593</v>
      </c>
      <c r="AI308" s="29" t="s">
        <v>3752</v>
      </c>
      <c r="AJ308" s="55">
        <f>+IFERROR(VLOOKUP($M308,ACTIVIDADES!$B$9:$T$494,17,0),"")</f>
        <v>0</v>
      </c>
      <c r="AK308" s="80" t="str">
        <f>+IFERROR(VLOOKUP($M308,ACTIVIDADES!$B$9:$T$494,18,0),"")</f>
        <v>Si reporte segundo trimestre</v>
      </c>
      <c r="AL308" s="80" t="str">
        <f>+IFERROR(VLOOKUP($M308,ACTIVIDADES!$B$9:$T$494,19,0),"")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308" s="55">
        <f>+IFERROR(VLOOKUP($M308,ACTIVIDADES!$B$9:$X$495,20,0),0)</f>
        <v>46213</v>
      </c>
      <c r="AN308" s="55" t="str">
        <f>+IFERROR(VLOOKUP($M308,ACTIVIDADES!$B$9:$X$495,21,0),0)</f>
        <v>No se recibe reporte segundo trimestre. No obstante, actividad reportada como cumplida en primer trimestre</v>
      </c>
      <c r="AO308" s="55">
        <f>+IFERROR(VLOOKUP($M308,ACTIVIDADES!$B$9:$X$495,22,0),0)</f>
        <v>1</v>
      </c>
      <c r="AP308" s="150" t="str">
        <f>+IFERROR(VLOOKUP($M308,ACTIVIDADES!$B$9:$X$495,23,0),0)</f>
        <v>CUMPLIDO</v>
      </c>
      <c r="AQ308" s="129">
        <v>46245</v>
      </c>
      <c r="AR308" s="55">
        <v>1</v>
      </c>
      <c r="AS308" s="57" t="s">
        <v>4007</v>
      </c>
      <c r="AT308" s="29" t="s">
        <v>579</v>
      </c>
      <c r="AU308" s="57" t="s">
        <v>1472</v>
      </c>
      <c r="AV308" s="57" t="s">
        <v>3635</v>
      </c>
      <c r="AW308" s="57" t="s">
        <v>590</v>
      </c>
      <c r="AX308" s="193" t="s">
        <v>5920</v>
      </c>
      <c r="AY308" s="176" t="str">
        <f t="shared" si="18"/>
        <v>CUMPLIDAS</v>
      </c>
      <c r="AZ308" s="55" t="str">
        <f>+IFERROR(VLOOKUP($M308,ACTIVIDADES!$B$9:$T$494,25,0),"")</f>
        <v/>
      </c>
      <c r="BA308" s="55" t="str">
        <f>+IFERROR(VLOOKUP($M308,ACTIVIDADES!$B$9:$T$494,26,0),"")</f>
        <v/>
      </c>
      <c r="BB308" s="55" t="str">
        <f>+IFERROR(VLOOKUP($M308,ACTIVIDADES!$B$9:$T$494,27,0),"")</f>
        <v/>
      </c>
      <c r="BC308" s="55" t="str">
        <f>+IFERROR(VLOOKUP($M308,ACTIVIDADES!$B$9:$T$494,28,0),"")</f>
        <v/>
      </c>
      <c r="BD308" s="55" t="str">
        <f>+IFERROR(VLOOKUP($M308,ACTIVIDADES!$B$9:$T$494,29,0),"")</f>
        <v/>
      </c>
      <c r="BE308" s="55" t="str">
        <f>+IFERROR(VLOOKUP($M308,ACTIVIDADES!$B$9:$T$494,30,0),"")</f>
        <v/>
      </c>
      <c r="BF308" s="58"/>
      <c r="BG308" s="58"/>
      <c r="BH308" s="59"/>
      <c r="BI308" s="59" t="s">
        <v>580</v>
      </c>
      <c r="BJ308" s="60" t="s">
        <v>3635</v>
      </c>
      <c r="BK308" s="61" t="s">
        <v>593</v>
      </c>
      <c r="BL308" s="62"/>
      <c r="BM308" s="55" t="str">
        <f>+IFERROR(VLOOKUP($M308,ACTIVIDADES!$B$9:$T$494,31,0),"")</f>
        <v/>
      </c>
      <c r="BN308" s="55" t="str">
        <f>+IFERROR(VLOOKUP($M308,ACTIVIDADES!$B$9:$T$494,32,0),"")</f>
        <v/>
      </c>
      <c r="BO308" s="55" t="str">
        <f>+IFERROR(VLOOKUP($M308,ACTIVIDADES!$B$9:$T$494,33,0),"")</f>
        <v/>
      </c>
      <c r="BP308" s="55" t="str">
        <f>+IFERROR(VLOOKUP($M308,ACTIVIDADES!$B$9:$T$494,34,0),"")</f>
        <v/>
      </c>
      <c r="BQ308" s="55" t="str">
        <f>+IFERROR(VLOOKUP($M308,ACTIVIDADES!$B$9:$T$494,35,0),"")</f>
        <v/>
      </c>
      <c r="BR308" s="55" t="str">
        <f>+IFERROR(VLOOKUP($M308,ACTIVIDADES!$B$9:$T$494,36,0),"")</f>
        <v/>
      </c>
      <c r="BS308" s="55" t="str">
        <f>+IFERROR(VLOOKUP($M308,ACTIVIDADES!$B$9:$T$494,37,0),"")</f>
        <v/>
      </c>
      <c r="BT308" s="58"/>
      <c r="BU308" s="58"/>
      <c r="BV308" s="59"/>
      <c r="BW308" s="59" t="s">
        <v>580</v>
      </c>
      <c r="BX308" s="60" t="s">
        <v>3635</v>
      </c>
      <c r="BY308" s="61" t="s">
        <v>593</v>
      </c>
      <c r="BZ308" s="62"/>
      <c r="CA308" s="7"/>
      <c r="CB308" s="7"/>
      <c r="CC308" s="7"/>
      <c r="CD308" s="7"/>
      <c r="CE308" s="7"/>
      <c r="CF308" s="7"/>
      <c r="CG308" s="7"/>
      <c r="CH308" s="7"/>
      <c r="CI308" s="7"/>
      <c r="CJ308" s="7"/>
      <c r="CK308" s="7"/>
      <c r="CL308" s="7"/>
      <c r="CM308" s="7"/>
      <c r="CN308" s="7"/>
      <c r="CO308" s="7"/>
      <c r="CP308" s="7"/>
      <c r="CQ308" s="7"/>
    </row>
    <row r="309" spans="1:95" customFormat="1" ht="93" customHeight="1" x14ac:dyDescent="0.35">
      <c r="A309" s="40">
        <f t="shared" si="20"/>
        <v>301</v>
      </c>
      <c r="B309" s="40" t="s">
        <v>521</v>
      </c>
      <c r="C309" s="40">
        <v>2024</v>
      </c>
      <c r="D309" s="40" t="s">
        <v>3750</v>
      </c>
      <c r="E309" s="323"/>
      <c r="F309" s="40" t="s">
        <v>1052</v>
      </c>
      <c r="G309" s="40" t="s">
        <v>479</v>
      </c>
      <c r="H309" s="41" t="s">
        <v>483</v>
      </c>
      <c r="I309" s="42" t="s">
        <v>3649</v>
      </c>
      <c r="J309" s="43" t="s">
        <v>4008</v>
      </c>
      <c r="K309" s="43" t="s">
        <v>5374</v>
      </c>
      <c r="L309" s="44" t="s">
        <v>1153</v>
      </c>
      <c r="M309" s="63" t="s">
        <v>3337</v>
      </c>
      <c r="N309" s="64" t="s">
        <v>5526</v>
      </c>
      <c r="O309" s="63" t="s">
        <v>3339</v>
      </c>
      <c r="P309" s="63">
        <v>1</v>
      </c>
      <c r="Q309" s="65">
        <v>45778</v>
      </c>
      <c r="R309" s="65">
        <v>45809</v>
      </c>
      <c r="S309" s="66">
        <f t="shared" si="19"/>
        <v>4.5</v>
      </c>
      <c r="T309" s="63" t="s">
        <v>702</v>
      </c>
      <c r="U309" s="63"/>
      <c r="V309" s="49">
        <f>+IFERROR(VLOOKUP($M309,ACTIVIDADES!$B$9:$Q$494,10,0),"")</f>
        <v>0</v>
      </c>
      <c r="W309" s="50">
        <f>+IFERROR(VLOOKUP($M309,ACTIVIDADES!$B$9:$Q$494,11,0)," ")</f>
        <v>0</v>
      </c>
      <c r="X309" s="61">
        <f>+IFERROR(VLOOKUP($M309,ACTIVIDADES!$B$9:$Q$494,12,0),"")</f>
        <v>0</v>
      </c>
      <c r="Y309" s="52">
        <f>+IFERROR(VLOOKUP($M309,ACTIVIDADES!$B$9:$Q$494,13,0),"")</f>
        <v>46153</v>
      </c>
      <c r="Z309" s="53" t="str">
        <f>+IFERROR(VLOOKUP($M309,ACTIVIDADES!$B$9:$Q$494,14,0),"")</f>
        <v>No se realizó seguimiento</v>
      </c>
      <c r="AA309" s="49">
        <f>+IFERROR(VLOOKUP($M309,ACTIVIDADES!$B$9:$Q$494,15,0),"")</f>
        <v>0</v>
      </c>
      <c r="AB309" s="54" t="str">
        <f>+IFERROR(VLOOKUP($M309,ACTIVIDADES!$B$9:$Q$494,16,0),"")</f>
        <v>VENCIDO</v>
      </c>
      <c r="AC309" s="144">
        <v>46157</v>
      </c>
      <c r="AD309" s="29">
        <v>0</v>
      </c>
      <c r="AE309" s="29" t="s">
        <v>3741</v>
      </c>
      <c r="AF309" s="29" t="s">
        <v>581</v>
      </c>
      <c r="AG309" s="29" t="s">
        <v>3737</v>
      </c>
      <c r="AH309" s="29" t="s">
        <v>3737</v>
      </c>
      <c r="AI309" s="29" t="s">
        <v>3737</v>
      </c>
      <c r="AJ309" s="55">
        <f>+IFERROR(VLOOKUP($M309,ACTIVIDADES!$B$9:$T$494,17,0),"")</f>
        <v>1</v>
      </c>
      <c r="AK309" s="80" t="str">
        <f>+IFERROR(VLOOKUP($M309,ACTIVIDADES!$B$9:$T$494,18,0),"")</f>
        <v>se adjunta soporte de correo electronico de gestion juridica en donde se solicita la depuracion de los usuarios desvinculados</v>
      </c>
      <c r="AL309" s="80" t="str">
        <f>+IFERROR(VLOOKUP($M309,ACTIVIDADES!$B$9:$T$494,19,0),"")</f>
        <v>https://dnbcgovco-my.sharepoint.com/my?id=%2Fpersonal%2Fyerlis%5Fpeinado%5Fdnbc%5Fgov%5Fco%2FDocuments%2FDRIVE%20EVIDENCIAS%20ACCIONES%20DE%20MEJORA&amp;viewid=2bd0da41%2Dc24a%2D4219%2D9b50%2D3f7b97ed8c4c</v>
      </c>
      <c r="AM309" s="55">
        <f>+IFERROR(VLOOKUP($M309,ACTIVIDADES!$B$9:$X$495,20,0),0)</f>
        <v>46218</v>
      </c>
      <c r="AN309" s="55" t="str">
        <f>+IFERROR(VLOOKUP($M309,ACTIVIDADES!$B$9:$X$495,21,0),0)</f>
        <v>Se evidencia gestión de depuración de usuarios</v>
      </c>
      <c r="AO309" s="55">
        <f>+IFERROR(VLOOKUP($M309,ACTIVIDADES!$B$9:$X$495,22,0),0)</f>
        <v>1</v>
      </c>
      <c r="AP309" s="150" t="str">
        <f>+IFERROR(VLOOKUP($M309,ACTIVIDADES!$B$9:$X$495,23,0),0)</f>
        <v>CUMPLIDO</v>
      </c>
      <c r="AQ309" s="129">
        <v>46245</v>
      </c>
      <c r="AR309" s="55">
        <v>0.5</v>
      </c>
      <c r="AS309" s="57" t="s">
        <v>4009</v>
      </c>
      <c r="AT309" s="29" t="s">
        <v>4</v>
      </c>
      <c r="AU309" s="57" t="s">
        <v>3639</v>
      </c>
      <c r="AV309" s="193" t="s">
        <v>3639</v>
      </c>
      <c r="AW309" s="193" t="s">
        <v>3639</v>
      </c>
      <c r="AX309" s="57" t="s">
        <v>3739</v>
      </c>
      <c r="AY309" s="176" t="str">
        <f t="shared" si="18"/>
        <v>EN EJECUCIÓN</v>
      </c>
      <c r="AZ309" s="55" t="str">
        <f>+IFERROR(VLOOKUP($M309,ACTIVIDADES!$B$9:$T$494,25,0),"")</f>
        <v/>
      </c>
      <c r="BA309" s="55" t="str">
        <f>+IFERROR(VLOOKUP($M309,ACTIVIDADES!$B$9:$T$494,26,0),"")</f>
        <v/>
      </c>
      <c r="BB309" s="55" t="str">
        <f>+IFERROR(VLOOKUP($M309,ACTIVIDADES!$B$9:$T$494,27,0),"")</f>
        <v/>
      </c>
      <c r="BC309" s="55" t="str">
        <f>+IFERROR(VLOOKUP($M309,ACTIVIDADES!$B$9:$T$494,28,0),"")</f>
        <v/>
      </c>
      <c r="BD309" s="55" t="str">
        <f>+IFERROR(VLOOKUP($M309,ACTIVIDADES!$B$9:$T$494,29,0),"")</f>
        <v/>
      </c>
      <c r="BE309" s="55" t="str">
        <f>+IFERROR(VLOOKUP($M309,ACTIVIDADES!$B$9:$T$494,30,0),"")</f>
        <v/>
      </c>
      <c r="BF309" s="58"/>
      <c r="BG309" s="58"/>
      <c r="BH309" s="59"/>
      <c r="BI309" s="59" t="s">
        <v>580</v>
      </c>
      <c r="BJ309" s="60" t="s">
        <v>3635</v>
      </c>
      <c r="BK309" s="61" t="s">
        <v>593</v>
      </c>
      <c r="BL309" s="62"/>
      <c r="BM309" s="55" t="str">
        <f>+IFERROR(VLOOKUP($M309,ACTIVIDADES!$B$9:$T$494,31,0),"")</f>
        <v/>
      </c>
      <c r="BN309" s="55" t="str">
        <f>+IFERROR(VLOOKUP($M309,ACTIVIDADES!$B$9:$T$494,32,0),"")</f>
        <v/>
      </c>
      <c r="BO309" s="55" t="str">
        <f>+IFERROR(VLOOKUP($M309,ACTIVIDADES!$B$9:$T$494,33,0),"")</f>
        <v/>
      </c>
      <c r="BP309" s="55" t="str">
        <f>+IFERROR(VLOOKUP($M309,ACTIVIDADES!$B$9:$T$494,34,0),"")</f>
        <v/>
      </c>
      <c r="BQ309" s="55" t="str">
        <f>+IFERROR(VLOOKUP($M309,ACTIVIDADES!$B$9:$T$494,35,0),"")</f>
        <v/>
      </c>
      <c r="BR309" s="55" t="str">
        <f>+IFERROR(VLOOKUP($M309,ACTIVIDADES!$B$9:$T$494,36,0),"")</f>
        <v/>
      </c>
      <c r="BS309" s="55" t="str">
        <f>+IFERROR(VLOOKUP($M309,ACTIVIDADES!$B$9:$T$494,37,0),"")</f>
        <v/>
      </c>
      <c r="BT309" s="58"/>
      <c r="BU309" s="58"/>
      <c r="BV309" s="59"/>
      <c r="BW309" s="59" t="s">
        <v>580</v>
      </c>
      <c r="BX309" s="60" t="s">
        <v>3635</v>
      </c>
      <c r="BY309" s="61" t="s">
        <v>593</v>
      </c>
      <c r="BZ309" s="62"/>
      <c r="CA309" s="7"/>
      <c r="CB309" s="7"/>
      <c r="CC309" s="7"/>
      <c r="CD309" s="7"/>
      <c r="CE309" s="7"/>
      <c r="CF309" s="7"/>
      <c r="CG309" s="7"/>
      <c r="CH309" s="7"/>
      <c r="CI309" s="7"/>
      <c r="CJ309" s="7"/>
      <c r="CK309" s="7"/>
      <c r="CL309" s="7"/>
      <c r="CM309" s="7"/>
      <c r="CN309" s="7"/>
      <c r="CO309" s="7"/>
      <c r="CP309" s="7"/>
      <c r="CQ309" s="7"/>
    </row>
    <row r="310" spans="1:95" customFormat="1" ht="93" customHeight="1" x14ac:dyDescent="0.35">
      <c r="A310" s="40">
        <f t="shared" si="20"/>
        <v>302</v>
      </c>
      <c r="B310" s="40" t="s">
        <v>521</v>
      </c>
      <c r="C310" s="40">
        <v>2024</v>
      </c>
      <c r="D310" s="40" t="s">
        <v>3750</v>
      </c>
      <c r="E310" s="323"/>
      <c r="F310" s="40" t="s">
        <v>706</v>
      </c>
      <c r="G310" s="40" t="s">
        <v>479</v>
      </c>
      <c r="H310" s="41" t="s">
        <v>491</v>
      </c>
      <c r="I310" s="42" t="s">
        <v>3649</v>
      </c>
      <c r="J310" s="43" t="s">
        <v>4010</v>
      </c>
      <c r="K310" s="43" t="s">
        <v>4011</v>
      </c>
      <c r="L310" s="44" t="s">
        <v>1153</v>
      </c>
      <c r="M310" s="45" t="s">
        <v>3342</v>
      </c>
      <c r="N310" s="46" t="s">
        <v>3343</v>
      </c>
      <c r="O310" s="45" t="s">
        <v>3344</v>
      </c>
      <c r="P310" s="45">
        <v>3</v>
      </c>
      <c r="Q310" s="47">
        <v>46113</v>
      </c>
      <c r="R310" s="47">
        <v>46203</v>
      </c>
      <c r="S310" s="48">
        <f t="shared" si="19"/>
        <v>13.350000000000001</v>
      </c>
      <c r="T310" s="45" t="s">
        <v>702</v>
      </c>
      <c r="U310" s="45"/>
      <c r="V310" s="49">
        <f>+IFERROR(VLOOKUP($M310,ACTIVIDADES!$B$9:$Q$494,10,0),"")</f>
        <v>0</v>
      </c>
      <c r="W310" s="50">
        <f>+IFERROR(VLOOKUP($M310,ACTIVIDADES!$B$9:$Q$494,11,0)," ")</f>
        <v>0</v>
      </c>
      <c r="X310" s="61">
        <f>+IFERROR(VLOOKUP($M310,ACTIVIDADES!$B$9:$Q$494,12,0),"")</f>
        <v>0</v>
      </c>
      <c r="Y310" s="52">
        <f>+IFERROR(VLOOKUP($M310,ACTIVIDADES!$B$9:$Q$494,13,0),"")</f>
        <v>46153</v>
      </c>
      <c r="Z310" s="53" t="str">
        <f>+IFERROR(VLOOKUP($M310,ACTIVIDADES!$B$9:$Q$494,14,0),"")</f>
        <v>No se realizó seguimiento</v>
      </c>
      <c r="AA310" s="49">
        <f>+IFERROR(VLOOKUP($M310,ACTIVIDADES!$B$9:$Q$494,15,0),"")</f>
        <v>0</v>
      </c>
      <c r="AB310" s="54" t="str">
        <f>+IFERROR(VLOOKUP($M310,ACTIVIDADES!$B$9:$Q$494,16,0),"")</f>
        <v>EJECUCIÓN</v>
      </c>
      <c r="AC310" s="144">
        <v>46157</v>
      </c>
      <c r="AD310" s="29">
        <v>0</v>
      </c>
      <c r="AE310" s="29" t="s">
        <v>3741</v>
      </c>
      <c r="AF310" s="28" t="s">
        <v>580</v>
      </c>
      <c r="AG310" s="29" t="s">
        <v>3737</v>
      </c>
      <c r="AH310" s="29" t="s">
        <v>3737</v>
      </c>
      <c r="AI310" s="29" t="s">
        <v>3737</v>
      </c>
      <c r="AJ310" s="55">
        <f>+IFERROR(VLOOKUP($M310,ACTIVIDADES!$B$9:$T$494,17,0),"")</f>
        <v>1</v>
      </c>
      <c r="AK310" s="80" t="str">
        <f>+IFERROR(VLOOKUP($M310,ACTIVIDADES!$B$9:$T$494,18,0),"")</f>
        <v xml:space="preserve">se adjunta informe y reporte de los procesos radicados en la plataforma EKOGUI </v>
      </c>
      <c r="AL310" s="80" t="str">
        <f>+IFERROR(VLOOKUP($M310,ACTIVIDADES!$B$9:$T$494,19,0),"")</f>
        <v>https://dnbcgovco-my.sharepoint.com/my?id=%2Fpersonal%2Fyerlis%5Fpeinado%5Fdnbc%5Fgov%5Fco%2FDocuments%2FDRIVE%20EVIDENCIAS%20ACCIONES%20DE%20MEJORA&amp;viewid=2bd0da41%2Dc24a%2D4219%2D9b50%2D3f7b97ed8c4c</v>
      </c>
      <c r="AM310" s="55">
        <f>+IFERROR(VLOOKUP($M310,ACTIVIDADES!$B$9:$X$495,20,0),0)</f>
        <v>46218</v>
      </c>
      <c r="AN310" s="55" t="str">
        <f>+IFERROR(VLOOKUP($M310,ACTIVIDADES!$B$9:$X$495,21,0),0)</f>
        <v>Se identifica informe de gestión</v>
      </c>
      <c r="AO310" s="55">
        <f>+IFERROR(VLOOKUP($M310,ACTIVIDADES!$B$9:$X$495,22,0),0)</f>
        <v>0.33</v>
      </c>
      <c r="AP310" s="145" t="str">
        <f>+IFERROR(VLOOKUP($M310,ACTIVIDADES!$B$9:$X$495,23,0),0)</f>
        <v>EN EJECUCIÓN</v>
      </c>
      <c r="AQ310" s="129">
        <v>46245</v>
      </c>
      <c r="AR310" s="55">
        <v>0.33</v>
      </c>
      <c r="AS310" s="57" t="s">
        <v>4012</v>
      </c>
      <c r="AT310" s="29" t="s">
        <v>4</v>
      </c>
      <c r="AU310" s="57" t="s">
        <v>3639</v>
      </c>
      <c r="AV310" s="193" t="s">
        <v>3639</v>
      </c>
      <c r="AW310" s="193" t="s">
        <v>3639</v>
      </c>
      <c r="AX310" s="57" t="s">
        <v>3739</v>
      </c>
      <c r="AY310" s="176" t="str">
        <f t="shared" si="18"/>
        <v>EN EJECUCIÓN</v>
      </c>
      <c r="AZ310" s="55" t="str">
        <f>+IFERROR(VLOOKUP($M310,ACTIVIDADES!$B$9:$T$494,25,0),"")</f>
        <v/>
      </c>
      <c r="BA310" s="55" t="str">
        <f>+IFERROR(VLOOKUP($M310,ACTIVIDADES!$B$9:$T$494,26,0),"")</f>
        <v/>
      </c>
      <c r="BB310" s="55" t="str">
        <f>+IFERROR(VLOOKUP($M310,ACTIVIDADES!$B$9:$T$494,27,0),"")</f>
        <v/>
      </c>
      <c r="BC310" s="55" t="str">
        <f>+IFERROR(VLOOKUP($M310,ACTIVIDADES!$B$9:$T$494,28,0),"")</f>
        <v/>
      </c>
      <c r="BD310" s="55" t="str">
        <f>+IFERROR(VLOOKUP($M310,ACTIVIDADES!$B$9:$T$494,29,0),"")</f>
        <v/>
      </c>
      <c r="BE310" s="55" t="str">
        <f>+IFERROR(VLOOKUP($M310,ACTIVIDADES!$B$9:$T$494,30,0),"")</f>
        <v/>
      </c>
      <c r="BF310" s="58"/>
      <c r="BG310" s="58"/>
      <c r="BH310" s="59"/>
      <c r="BI310" s="59" t="s">
        <v>580</v>
      </c>
      <c r="BJ310" s="60" t="s">
        <v>3635</v>
      </c>
      <c r="BK310" s="61" t="s">
        <v>593</v>
      </c>
      <c r="BL310" s="62"/>
      <c r="BM310" s="55" t="str">
        <f>+IFERROR(VLOOKUP($M310,ACTIVIDADES!$B$9:$T$494,31,0),"")</f>
        <v/>
      </c>
      <c r="BN310" s="55" t="str">
        <f>+IFERROR(VLOOKUP($M310,ACTIVIDADES!$B$9:$T$494,32,0),"")</f>
        <v/>
      </c>
      <c r="BO310" s="55" t="str">
        <f>+IFERROR(VLOOKUP($M310,ACTIVIDADES!$B$9:$T$494,33,0),"")</f>
        <v/>
      </c>
      <c r="BP310" s="55" t="str">
        <f>+IFERROR(VLOOKUP($M310,ACTIVIDADES!$B$9:$T$494,34,0),"")</f>
        <v/>
      </c>
      <c r="BQ310" s="55" t="str">
        <f>+IFERROR(VLOOKUP($M310,ACTIVIDADES!$B$9:$T$494,35,0),"")</f>
        <v/>
      </c>
      <c r="BR310" s="55" t="str">
        <f>+IFERROR(VLOOKUP($M310,ACTIVIDADES!$B$9:$T$494,36,0),"")</f>
        <v/>
      </c>
      <c r="BS310" s="55" t="str">
        <f>+IFERROR(VLOOKUP($M310,ACTIVIDADES!$B$9:$T$494,37,0),"")</f>
        <v/>
      </c>
      <c r="BT310" s="58"/>
      <c r="BU310" s="58"/>
      <c r="BV310" s="59"/>
      <c r="BW310" s="59" t="s">
        <v>580</v>
      </c>
      <c r="BX310" s="60" t="s">
        <v>3635</v>
      </c>
      <c r="BY310" s="61" t="s">
        <v>593</v>
      </c>
      <c r="BZ310" s="62"/>
      <c r="CA310" s="7"/>
      <c r="CB310" s="7"/>
      <c r="CC310" s="7"/>
      <c r="CD310" s="7"/>
      <c r="CE310" s="7"/>
      <c r="CF310" s="7"/>
      <c r="CG310" s="7"/>
      <c r="CH310" s="7"/>
      <c r="CI310" s="7"/>
      <c r="CJ310" s="7"/>
      <c r="CK310" s="7"/>
      <c r="CL310" s="7"/>
      <c r="CM310" s="7"/>
      <c r="CN310" s="7"/>
      <c r="CO310" s="7"/>
      <c r="CP310" s="7"/>
      <c r="CQ310" s="7"/>
    </row>
    <row r="311" spans="1:95" customFormat="1" ht="93" customHeight="1" x14ac:dyDescent="0.35">
      <c r="A311" s="40">
        <f t="shared" si="20"/>
        <v>303</v>
      </c>
      <c r="B311" s="40" t="s">
        <v>521</v>
      </c>
      <c r="C311" s="40">
        <v>2024</v>
      </c>
      <c r="D311" s="40" t="s">
        <v>3750</v>
      </c>
      <c r="E311" s="323"/>
      <c r="F311" s="40" t="s">
        <v>705</v>
      </c>
      <c r="G311" s="40" t="s">
        <v>479</v>
      </c>
      <c r="H311" s="41" t="s">
        <v>489</v>
      </c>
      <c r="I311" s="42" t="s">
        <v>3649</v>
      </c>
      <c r="J311" s="43" t="s">
        <v>4013</v>
      </c>
      <c r="K311" s="43" t="s">
        <v>4014</v>
      </c>
      <c r="L311" s="44" t="s">
        <v>1153</v>
      </c>
      <c r="M311" s="45" t="s">
        <v>3342</v>
      </c>
      <c r="N311" s="46" t="s">
        <v>3343</v>
      </c>
      <c r="O311" s="45" t="s">
        <v>3344</v>
      </c>
      <c r="P311" s="45">
        <v>3</v>
      </c>
      <c r="Q311" s="47">
        <v>46113</v>
      </c>
      <c r="R311" s="47">
        <v>46203</v>
      </c>
      <c r="S311" s="48">
        <f t="shared" ref="S311:S333" si="21">DAYS360(Q311,R311)/360*54</f>
        <v>13.350000000000001</v>
      </c>
      <c r="T311" s="45" t="s">
        <v>702</v>
      </c>
      <c r="U311" s="45"/>
      <c r="V311" s="49">
        <f>+IFERROR(VLOOKUP($M311,ACTIVIDADES!$B$9:$Q$494,10,0),"")</f>
        <v>0</v>
      </c>
      <c r="W311" s="50">
        <f>+IFERROR(VLOOKUP($M311,ACTIVIDADES!$B$9:$Q$494,11,0)," ")</f>
        <v>0</v>
      </c>
      <c r="X311" s="61">
        <f>+IFERROR(VLOOKUP($M311,ACTIVIDADES!$B$9:$Q$494,12,0),"")</f>
        <v>0</v>
      </c>
      <c r="Y311" s="52">
        <f>+IFERROR(VLOOKUP($M311,ACTIVIDADES!$B$9:$Q$494,13,0),"")</f>
        <v>46153</v>
      </c>
      <c r="Z311" s="53" t="str">
        <f>+IFERROR(VLOOKUP($M311,ACTIVIDADES!$B$9:$Q$494,14,0),"")</f>
        <v>No se realizó seguimiento</v>
      </c>
      <c r="AA311" s="49">
        <f>+IFERROR(VLOOKUP($M311,ACTIVIDADES!$B$9:$Q$494,15,0),"")</f>
        <v>0</v>
      </c>
      <c r="AB311" s="54" t="str">
        <f>+IFERROR(VLOOKUP($M311,ACTIVIDADES!$B$9:$Q$494,16,0),"")</f>
        <v>EJECUCIÓN</v>
      </c>
      <c r="AC311" s="144">
        <v>46157</v>
      </c>
      <c r="AD311" s="29">
        <v>0</v>
      </c>
      <c r="AE311" s="29" t="s">
        <v>3741</v>
      </c>
      <c r="AF311" s="28" t="s">
        <v>580</v>
      </c>
      <c r="AG311" s="29" t="s">
        <v>3737</v>
      </c>
      <c r="AH311" s="29" t="s">
        <v>3737</v>
      </c>
      <c r="AI311" s="29" t="s">
        <v>3737</v>
      </c>
      <c r="AJ311" s="55">
        <f>+IFERROR(VLOOKUP($M311,ACTIVIDADES!$B$9:$T$494,17,0),"")</f>
        <v>1</v>
      </c>
      <c r="AK311" s="80" t="str">
        <f>+IFERROR(VLOOKUP($M311,ACTIVIDADES!$B$9:$T$494,18,0),"")</f>
        <v xml:space="preserve">se adjunta informe y reporte de los procesos radicados en la plataforma EKOGUI </v>
      </c>
      <c r="AL311" s="80" t="str">
        <f>+IFERROR(VLOOKUP($M311,ACTIVIDADES!$B$9:$T$494,19,0),"")</f>
        <v>https://dnbcgovco-my.sharepoint.com/my?id=%2Fpersonal%2Fyerlis%5Fpeinado%5Fdnbc%5Fgov%5Fco%2FDocuments%2FDRIVE%20EVIDENCIAS%20ACCIONES%20DE%20MEJORA&amp;viewid=2bd0da41%2Dc24a%2D4219%2D9b50%2D3f7b97ed8c4c</v>
      </c>
      <c r="AM311" s="55">
        <f>+IFERROR(VLOOKUP($M311,ACTIVIDADES!$B$9:$X$495,20,0),0)</f>
        <v>46218</v>
      </c>
      <c r="AN311" s="55" t="str">
        <f>+IFERROR(VLOOKUP($M311,ACTIVIDADES!$B$9:$X$495,21,0),0)</f>
        <v>Se identifica informe de gestión</v>
      </c>
      <c r="AO311" s="55">
        <f>+IFERROR(VLOOKUP($M311,ACTIVIDADES!$B$9:$X$495,22,0),0)</f>
        <v>0.33</v>
      </c>
      <c r="AP311" s="145" t="str">
        <f>+IFERROR(VLOOKUP($M311,ACTIVIDADES!$B$9:$X$495,23,0),0)</f>
        <v>EN EJECUCIÓN</v>
      </c>
      <c r="AQ311" s="129">
        <v>46245</v>
      </c>
      <c r="AR311" s="55">
        <v>0.33</v>
      </c>
      <c r="AS311" s="193" t="s">
        <v>4012</v>
      </c>
      <c r="AT311" s="29" t="s">
        <v>4</v>
      </c>
      <c r="AU311" s="57" t="s">
        <v>3639</v>
      </c>
      <c r="AV311" s="193" t="s">
        <v>3639</v>
      </c>
      <c r="AW311" s="193" t="s">
        <v>3639</v>
      </c>
      <c r="AX311" s="57" t="s">
        <v>3739</v>
      </c>
      <c r="AY311" s="176" t="str">
        <f t="shared" si="18"/>
        <v>EN EJECUCIÓN</v>
      </c>
      <c r="AZ311" s="55" t="str">
        <f>+IFERROR(VLOOKUP($M311,ACTIVIDADES!$B$9:$T$494,25,0),"")</f>
        <v/>
      </c>
      <c r="BA311" s="55" t="str">
        <f>+IFERROR(VLOOKUP($M311,ACTIVIDADES!$B$9:$T$494,26,0),"")</f>
        <v/>
      </c>
      <c r="BB311" s="55" t="str">
        <f>+IFERROR(VLOOKUP($M311,ACTIVIDADES!$B$9:$T$494,27,0),"")</f>
        <v/>
      </c>
      <c r="BC311" s="55" t="str">
        <f>+IFERROR(VLOOKUP($M311,ACTIVIDADES!$B$9:$T$494,28,0),"")</f>
        <v/>
      </c>
      <c r="BD311" s="55" t="str">
        <f>+IFERROR(VLOOKUP($M311,ACTIVIDADES!$B$9:$T$494,29,0),"")</f>
        <v/>
      </c>
      <c r="BE311" s="55" t="str">
        <f>+IFERROR(VLOOKUP($M311,ACTIVIDADES!$B$9:$T$494,30,0),"")</f>
        <v/>
      </c>
      <c r="BF311" s="58"/>
      <c r="BG311" s="58"/>
      <c r="BH311" s="59"/>
      <c r="BI311" s="59" t="s">
        <v>580</v>
      </c>
      <c r="BJ311" s="60" t="s">
        <v>3635</v>
      </c>
      <c r="BK311" s="61" t="s">
        <v>593</v>
      </c>
      <c r="BL311" s="62"/>
      <c r="BM311" s="55" t="str">
        <f>+IFERROR(VLOOKUP($M311,ACTIVIDADES!$B$9:$T$494,31,0),"")</f>
        <v/>
      </c>
      <c r="BN311" s="55" t="str">
        <f>+IFERROR(VLOOKUP($M311,ACTIVIDADES!$B$9:$T$494,32,0),"")</f>
        <v/>
      </c>
      <c r="BO311" s="55" t="str">
        <f>+IFERROR(VLOOKUP($M311,ACTIVIDADES!$B$9:$T$494,33,0),"")</f>
        <v/>
      </c>
      <c r="BP311" s="55" t="str">
        <f>+IFERROR(VLOOKUP($M311,ACTIVIDADES!$B$9:$T$494,34,0),"")</f>
        <v/>
      </c>
      <c r="BQ311" s="55" t="str">
        <f>+IFERROR(VLOOKUP($M311,ACTIVIDADES!$B$9:$T$494,35,0),"")</f>
        <v/>
      </c>
      <c r="BR311" s="55" t="str">
        <f>+IFERROR(VLOOKUP($M311,ACTIVIDADES!$B$9:$T$494,36,0),"")</f>
        <v/>
      </c>
      <c r="BS311" s="55" t="str">
        <f>+IFERROR(VLOOKUP($M311,ACTIVIDADES!$B$9:$T$494,37,0),"")</f>
        <v/>
      </c>
      <c r="BT311" s="58"/>
      <c r="BU311" s="58"/>
      <c r="BV311" s="59"/>
      <c r="BW311" s="59" t="s">
        <v>580</v>
      </c>
      <c r="BX311" s="60" t="s">
        <v>3635</v>
      </c>
      <c r="BY311" s="61" t="s">
        <v>593</v>
      </c>
      <c r="BZ311" s="62"/>
      <c r="CA311" s="7"/>
      <c r="CB311" s="7"/>
      <c r="CC311" s="7"/>
      <c r="CD311" s="7"/>
      <c r="CE311" s="7"/>
      <c r="CF311" s="7"/>
      <c r="CG311" s="7"/>
      <c r="CH311" s="7"/>
      <c r="CI311" s="7"/>
      <c r="CJ311" s="7"/>
      <c r="CK311" s="7"/>
      <c r="CL311" s="7"/>
      <c r="CM311" s="7"/>
      <c r="CN311" s="7"/>
      <c r="CO311" s="7"/>
      <c r="CP311" s="7"/>
      <c r="CQ311" s="7"/>
    </row>
    <row r="312" spans="1:95" s="143" customFormat="1" ht="93" customHeight="1" x14ac:dyDescent="0.35">
      <c r="A312" s="40">
        <f t="shared" si="20"/>
        <v>304</v>
      </c>
      <c r="B312" s="40" t="s">
        <v>521</v>
      </c>
      <c r="C312" s="40">
        <v>2024</v>
      </c>
      <c r="D312" s="40" t="s">
        <v>3750</v>
      </c>
      <c r="E312" s="323"/>
      <c r="F312" s="40" t="s">
        <v>703</v>
      </c>
      <c r="G312" s="40" t="s">
        <v>479</v>
      </c>
      <c r="H312" s="42" t="s">
        <v>482</v>
      </c>
      <c r="I312" s="42" t="s">
        <v>3649</v>
      </c>
      <c r="J312" s="40" t="s">
        <v>4015</v>
      </c>
      <c r="K312" s="40" t="s">
        <v>4016</v>
      </c>
      <c r="L312" s="44" t="s">
        <v>1153</v>
      </c>
      <c r="M312" s="45" t="s">
        <v>3342</v>
      </c>
      <c r="N312" s="45" t="s">
        <v>3343</v>
      </c>
      <c r="O312" s="45" t="s">
        <v>3344</v>
      </c>
      <c r="P312" s="45">
        <v>3</v>
      </c>
      <c r="Q312" s="47">
        <v>46113</v>
      </c>
      <c r="R312" s="47">
        <v>46203</v>
      </c>
      <c r="S312" s="48">
        <f t="shared" si="21"/>
        <v>13.350000000000001</v>
      </c>
      <c r="T312" s="45" t="s">
        <v>702</v>
      </c>
      <c r="U312" s="45"/>
      <c r="V312" s="49">
        <f>+IFERROR(VLOOKUP($M312,ACTIVIDADES!$B$9:$Q$494,10,0),"")</f>
        <v>0</v>
      </c>
      <c r="W312" s="61">
        <f>+IFERROR(VLOOKUP($M312,ACTIVIDADES!$B$9:$Q$494,11,0)," ")</f>
        <v>0</v>
      </c>
      <c r="X312" s="61">
        <f>+IFERROR(VLOOKUP($M312,ACTIVIDADES!$B$9:$Q$494,12,0),"")</f>
        <v>0</v>
      </c>
      <c r="Y312" s="52">
        <f>+IFERROR(VLOOKUP($M312,ACTIVIDADES!$B$9:$Q$494,13,0),"")</f>
        <v>46153</v>
      </c>
      <c r="Z312" s="49" t="str">
        <f>+IFERROR(VLOOKUP($M312,ACTIVIDADES!$B$9:$Q$494,14,0),"")</f>
        <v>No se realizó seguimiento</v>
      </c>
      <c r="AA312" s="49">
        <f>+IFERROR(VLOOKUP($M312,ACTIVIDADES!$B$9:$Q$494,15,0),"")</f>
        <v>0</v>
      </c>
      <c r="AB312" s="54" t="str">
        <f>+IFERROR(VLOOKUP($M312,ACTIVIDADES!$B$9:$Q$494,16,0),"")</f>
        <v>EJECUCIÓN</v>
      </c>
      <c r="AC312" s="144">
        <v>46157</v>
      </c>
      <c r="AD312" s="29">
        <v>0</v>
      </c>
      <c r="AE312" s="29" t="s">
        <v>3741</v>
      </c>
      <c r="AF312" s="28" t="s">
        <v>580</v>
      </c>
      <c r="AG312" s="29" t="s">
        <v>3737</v>
      </c>
      <c r="AH312" s="29" t="s">
        <v>3737</v>
      </c>
      <c r="AI312" s="29" t="s">
        <v>3737</v>
      </c>
      <c r="AJ312" s="55">
        <f>+IFERROR(VLOOKUP($M312,ACTIVIDADES!$B$9:$T$494,17,0),"")</f>
        <v>1</v>
      </c>
      <c r="AK312" s="80" t="str">
        <f>+IFERROR(VLOOKUP($M312,ACTIVIDADES!$B$9:$T$494,18,0),"")</f>
        <v xml:space="preserve">se adjunta informe y reporte de los procesos radicados en la plataforma EKOGUI </v>
      </c>
      <c r="AL312" s="80" t="str">
        <f>+IFERROR(VLOOKUP($M312,ACTIVIDADES!$B$9:$T$494,19,0),"")</f>
        <v>https://dnbcgovco-my.sharepoint.com/my?id=%2Fpersonal%2Fyerlis%5Fpeinado%5Fdnbc%5Fgov%5Fco%2FDocuments%2FDRIVE%20EVIDENCIAS%20ACCIONES%20DE%20MEJORA&amp;viewid=2bd0da41%2Dc24a%2D4219%2D9b50%2D3f7b97ed8c4c</v>
      </c>
      <c r="AM312" s="55">
        <f>+IFERROR(VLOOKUP($M312,ACTIVIDADES!$B$9:$X$495,20,0),0)</f>
        <v>46218</v>
      </c>
      <c r="AN312" s="55" t="str">
        <f>+IFERROR(VLOOKUP($M312,ACTIVIDADES!$B$9:$X$495,21,0),0)</f>
        <v>Se identifica informe de gestión</v>
      </c>
      <c r="AO312" s="55">
        <f>+IFERROR(VLOOKUP($M312,ACTIVIDADES!$B$9:$X$495,22,0),0)</f>
        <v>0.33</v>
      </c>
      <c r="AP312" s="145" t="str">
        <f>+IFERROR(VLOOKUP($M312,ACTIVIDADES!$B$9:$X$495,23,0),0)</f>
        <v>EN EJECUCIÓN</v>
      </c>
      <c r="AQ312" s="129">
        <v>46245</v>
      </c>
      <c r="AR312" s="172">
        <v>0.3</v>
      </c>
      <c r="AS312" s="72" t="s">
        <v>4017</v>
      </c>
      <c r="AT312" s="29" t="s">
        <v>4</v>
      </c>
      <c r="AU312" s="57" t="s">
        <v>3639</v>
      </c>
      <c r="AV312" s="57" t="s">
        <v>3639</v>
      </c>
      <c r="AW312" s="57" t="s">
        <v>3639</v>
      </c>
      <c r="AX312" s="57" t="s">
        <v>4018</v>
      </c>
      <c r="AY312" s="176" t="str">
        <f t="shared" si="18"/>
        <v>EN EJECUCIÓN</v>
      </c>
      <c r="AZ312" s="55" t="str">
        <f>+IFERROR(VLOOKUP($M312,ACTIVIDADES!$B$9:$T$494,25,0),"")</f>
        <v/>
      </c>
      <c r="BA312" s="55" t="str">
        <f>+IFERROR(VLOOKUP($M312,ACTIVIDADES!$B$9:$T$494,26,0),"")</f>
        <v/>
      </c>
      <c r="BB312" s="55" t="str">
        <f>+IFERROR(VLOOKUP($M312,ACTIVIDADES!$B$9:$T$494,27,0),"")</f>
        <v/>
      </c>
      <c r="BC312" s="55" t="str">
        <f>+IFERROR(VLOOKUP($M312,ACTIVIDADES!$B$9:$T$494,28,0),"")</f>
        <v/>
      </c>
      <c r="BD312" s="55" t="str">
        <f>+IFERROR(VLOOKUP($M312,ACTIVIDADES!$B$9:$T$494,29,0),"")</f>
        <v/>
      </c>
      <c r="BE312" s="55" t="str">
        <f>+IFERROR(VLOOKUP($M312,ACTIVIDADES!$B$9:$T$494,30,0),"")</f>
        <v/>
      </c>
      <c r="BF312" s="58"/>
      <c r="BG312" s="58"/>
      <c r="BH312" s="59"/>
      <c r="BI312" s="59" t="s">
        <v>580</v>
      </c>
      <c r="BJ312" s="60" t="s">
        <v>3635</v>
      </c>
      <c r="BK312" s="61" t="s">
        <v>593</v>
      </c>
      <c r="BL312" s="62"/>
      <c r="BM312" s="55" t="str">
        <f>+IFERROR(VLOOKUP($M312,ACTIVIDADES!$B$9:$T$494,31,0),"")</f>
        <v/>
      </c>
      <c r="BN312" s="55" t="str">
        <f>+IFERROR(VLOOKUP($M312,ACTIVIDADES!$B$9:$T$494,32,0),"")</f>
        <v/>
      </c>
      <c r="BO312" s="55" t="str">
        <f>+IFERROR(VLOOKUP($M312,ACTIVIDADES!$B$9:$T$494,33,0),"")</f>
        <v/>
      </c>
      <c r="BP312" s="55" t="str">
        <f>+IFERROR(VLOOKUP($M312,ACTIVIDADES!$B$9:$T$494,34,0),"")</f>
        <v/>
      </c>
      <c r="BQ312" s="55" t="str">
        <f>+IFERROR(VLOOKUP($M312,ACTIVIDADES!$B$9:$T$494,35,0),"")</f>
        <v/>
      </c>
      <c r="BR312" s="55" t="str">
        <f>+IFERROR(VLOOKUP($M312,ACTIVIDADES!$B$9:$T$494,36,0),"")</f>
        <v/>
      </c>
      <c r="BS312" s="55" t="str">
        <f>+IFERROR(VLOOKUP($M312,ACTIVIDADES!$B$9:$T$494,37,0),"")</f>
        <v/>
      </c>
      <c r="BT312" s="58"/>
      <c r="BU312" s="58"/>
      <c r="BV312" s="59"/>
      <c r="BW312" s="59" t="s">
        <v>580</v>
      </c>
      <c r="BX312" s="60" t="s">
        <v>3635</v>
      </c>
      <c r="BY312" s="61" t="s">
        <v>593</v>
      </c>
      <c r="BZ312" s="62"/>
      <c r="CA312" s="9"/>
      <c r="CB312" s="9"/>
      <c r="CC312" s="9"/>
      <c r="CD312" s="9"/>
      <c r="CE312" s="9"/>
      <c r="CF312" s="9"/>
      <c r="CG312" s="9"/>
      <c r="CH312" s="9"/>
      <c r="CI312" s="9"/>
      <c r="CJ312" s="9"/>
      <c r="CK312" s="9"/>
      <c r="CL312" s="9"/>
      <c r="CM312" s="9"/>
      <c r="CN312" s="9"/>
      <c r="CO312" s="9"/>
      <c r="CP312" s="9"/>
      <c r="CQ312" s="9"/>
    </row>
    <row r="313" spans="1:95" customFormat="1" ht="93" customHeight="1" x14ac:dyDescent="0.35">
      <c r="A313" s="40">
        <f t="shared" si="20"/>
        <v>305</v>
      </c>
      <c r="B313" s="40" t="s">
        <v>521</v>
      </c>
      <c r="C313" s="40">
        <v>2025</v>
      </c>
      <c r="D313" s="40" t="s">
        <v>3734</v>
      </c>
      <c r="E313" s="323"/>
      <c r="F313" s="40" t="s">
        <v>743</v>
      </c>
      <c r="G313" s="40" t="s">
        <v>158</v>
      </c>
      <c r="H313" s="42" t="s">
        <v>163</v>
      </c>
      <c r="I313" s="42"/>
      <c r="J313" s="40" t="s">
        <v>5123</v>
      </c>
      <c r="K313" s="40" t="s">
        <v>4019</v>
      </c>
      <c r="L313" s="44" t="s">
        <v>1153</v>
      </c>
      <c r="M313" s="45" t="s">
        <v>1332</v>
      </c>
      <c r="N313" s="45" t="s">
        <v>1333</v>
      </c>
      <c r="O313" s="45" t="s">
        <v>5673</v>
      </c>
      <c r="P313" s="45">
        <v>4</v>
      </c>
      <c r="Q313" s="47">
        <v>46023</v>
      </c>
      <c r="R313" s="47">
        <v>46387</v>
      </c>
      <c r="S313" s="48">
        <f t="shared" si="21"/>
        <v>54</v>
      </c>
      <c r="T313" s="45" t="s">
        <v>1291</v>
      </c>
      <c r="U313" s="45"/>
      <c r="V313" s="49">
        <f>+IFERROR(VLOOKUP($M313,ACTIVIDADES!$B$9:$Q$494,10,0),"")</f>
        <v>0.25</v>
      </c>
      <c r="W313" s="61" t="str">
        <f>+IFERROR(VLOOKUP($M313,ACTIVIDADES!$B$9:$Q$494,11,0)," ")</f>
        <v>Se realiza durante el mes de abril el primer monitoreo de planes de mejora, así como la aprobación de su reformulación en Comité de Control Interno</v>
      </c>
      <c r="X313" s="51" t="str">
        <f>+IFERROR(VLOOKUP($M313,ACTIVIDADES!$B$9:$Q$494,12,0),"")</f>
        <v>https://dnbcgovco-my.sharepoint.com/:f:/g/personal/planeacion_dnbc_gov_co/IgDKtjIGM6TQRZiRK4q944amAfUlNwm8Q9aLRceFhhl58t8?e=gvQ8Yn</v>
      </c>
      <c r="Y313" s="52">
        <f>+IFERROR(VLOOKUP($M313,ACTIVIDADES!$B$9:$Q$494,13,0),"")</f>
        <v>46153</v>
      </c>
      <c r="Z313" s="49" t="str">
        <f>+IFERROR(VLOOKUP($M313,ACTIVIDADES!$B$9:$Q$494,14,0),"")</f>
        <v>Se realiza durante el mes de abril el primer monitoreo de planes de mejora, así como la aprobación de su reformulación en Comité de Control Interno</v>
      </c>
      <c r="AA313" s="49">
        <f>+IFERROR(VLOOKUP($M313,ACTIVIDADES!$B$9:$Q$494,15,0),"")</f>
        <v>0.25</v>
      </c>
      <c r="AB313" s="54" t="str">
        <f>+IFERROR(VLOOKUP($M313,ACTIVIDADES!$B$9:$Q$494,16,0),"")</f>
        <v>EJECUCIÓN</v>
      </c>
      <c r="AC313" s="149">
        <v>46177</v>
      </c>
      <c r="AD313" s="29">
        <v>0.25</v>
      </c>
      <c r="AE313" s="29" t="s">
        <v>3840</v>
      </c>
      <c r="AF313" s="29" t="s">
        <v>4</v>
      </c>
      <c r="AG313" s="29" t="s">
        <v>3737</v>
      </c>
      <c r="AH313" s="29" t="s">
        <v>3737</v>
      </c>
      <c r="AI313" s="29" t="s">
        <v>3737</v>
      </c>
      <c r="AJ313" s="55">
        <f>+IFERROR(VLOOKUP($M313,ACTIVIDADES!$B$9:$T$494,17,0),"")</f>
        <v>0.25</v>
      </c>
      <c r="AK313" s="80" t="str">
        <f>+IFERROR(VLOOKUP($M313,ACTIVIDADES!$B$9:$T$494,18,0),"")</f>
        <v>Se realiza monitoreo al primer trimestre. Primer informe se realiza con el seguimiento al segundo trimestre</v>
      </c>
      <c r="AL313" s="80" t="s">
        <v>4020</v>
      </c>
      <c r="AM313" s="55">
        <f>+IFERROR(VLOOKUP($M313,ACTIVIDADES!$B$9:$X$495,20,0),0)</f>
        <v>46213</v>
      </c>
      <c r="AN313" s="55" t="str">
        <f>+IFERROR(VLOOKUP($M313,ACTIVIDADES!$B$9:$X$495,21,0),0)</f>
        <v>Se reporta seguimiento primer trimestre. Pendiente elaboración de informes</v>
      </c>
      <c r="AO313" s="55">
        <f>+IFERROR(VLOOKUP($M313,ACTIVIDADES!$B$9:$X$495,22,0),0)</f>
        <v>0.25</v>
      </c>
      <c r="AP313" s="145" t="str">
        <f>+IFERROR(VLOOKUP($M313,ACTIVIDADES!$B$9:$X$495,23,0),0)</f>
        <v>EN EJECUCIÓN</v>
      </c>
      <c r="AQ313" s="129">
        <v>46245</v>
      </c>
      <c r="AR313" s="380">
        <v>0.25</v>
      </c>
      <c r="AS313" s="193" t="s">
        <v>4021</v>
      </c>
      <c r="AT313" s="29" t="s">
        <v>4</v>
      </c>
      <c r="AU313" s="193" t="s">
        <v>3639</v>
      </c>
      <c r="AV313" s="193" t="s">
        <v>3639</v>
      </c>
      <c r="AW313" s="193" t="s">
        <v>3639</v>
      </c>
      <c r="AX313" s="57" t="s">
        <v>3739</v>
      </c>
      <c r="AY313" s="176" t="str">
        <f t="shared" si="18"/>
        <v>EN EJECUCIÓN</v>
      </c>
      <c r="AZ313" s="55" t="str">
        <f>+IFERROR(VLOOKUP($M313,ACTIVIDADES!$B$9:$T$494,25,0),"")</f>
        <v/>
      </c>
      <c r="BA313" s="55" t="str">
        <f>+IFERROR(VLOOKUP($M313,ACTIVIDADES!$B$9:$T$494,26,0),"")</f>
        <v/>
      </c>
      <c r="BB313" s="55" t="str">
        <f>+IFERROR(VLOOKUP($M313,ACTIVIDADES!$B$9:$T$494,27,0),"")</f>
        <v/>
      </c>
      <c r="BC313" s="55" t="str">
        <f>+IFERROR(VLOOKUP($M313,ACTIVIDADES!$B$9:$T$494,28,0),"")</f>
        <v/>
      </c>
      <c r="BD313" s="55" t="str">
        <f>+IFERROR(VLOOKUP($M313,ACTIVIDADES!$B$9:$T$494,29,0),"")</f>
        <v/>
      </c>
      <c r="BE313" s="55" t="str">
        <f>+IFERROR(VLOOKUP($M313,ACTIVIDADES!$B$9:$T$494,30,0),"")</f>
        <v/>
      </c>
      <c r="BF313" s="58"/>
      <c r="BG313" s="58"/>
      <c r="BH313" s="59"/>
      <c r="BI313" s="59" t="s">
        <v>580</v>
      </c>
      <c r="BJ313" s="60" t="s">
        <v>3635</v>
      </c>
      <c r="BK313" s="61" t="s">
        <v>593</v>
      </c>
      <c r="BL313" s="62"/>
      <c r="BM313" s="55" t="str">
        <f>+IFERROR(VLOOKUP($M313,ACTIVIDADES!$B$9:$T$494,31,0),"")</f>
        <v/>
      </c>
      <c r="BN313" s="55" t="str">
        <f>+IFERROR(VLOOKUP($M313,ACTIVIDADES!$B$9:$T$494,32,0),"")</f>
        <v/>
      </c>
      <c r="BO313" s="55" t="str">
        <f>+IFERROR(VLOOKUP($M313,ACTIVIDADES!$B$9:$T$494,33,0),"")</f>
        <v/>
      </c>
      <c r="BP313" s="55" t="str">
        <f>+IFERROR(VLOOKUP($M313,ACTIVIDADES!$B$9:$T$494,34,0),"")</f>
        <v/>
      </c>
      <c r="BQ313" s="55" t="str">
        <f>+IFERROR(VLOOKUP($M313,ACTIVIDADES!$B$9:$T$494,35,0),"")</f>
        <v/>
      </c>
      <c r="BR313" s="55" t="str">
        <f>+IFERROR(VLOOKUP($M313,ACTIVIDADES!$B$9:$T$494,36,0),"")</f>
        <v/>
      </c>
      <c r="BS313" s="55" t="str">
        <f>+IFERROR(VLOOKUP($M313,ACTIVIDADES!$B$9:$T$494,37,0),"")</f>
        <v/>
      </c>
      <c r="BT313" s="58"/>
      <c r="BU313" s="58"/>
      <c r="BV313" s="59"/>
      <c r="BW313" s="59" t="s">
        <v>580</v>
      </c>
      <c r="BX313" s="60" t="s">
        <v>3635</v>
      </c>
      <c r="BY313" s="61" t="s">
        <v>593</v>
      </c>
      <c r="BZ313" s="62"/>
      <c r="CA313" s="9"/>
      <c r="CB313" s="9"/>
      <c r="CC313" s="9"/>
      <c r="CD313" s="9"/>
      <c r="CE313" s="9"/>
      <c r="CF313" s="9"/>
      <c r="CG313" s="9"/>
      <c r="CH313" s="9"/>
      <c r="CI313" s="9"/>
      <c r="CJ313" s="9"/>
      <c r="CK313" s="9"/>
      <c r="CL313" s="9"/>
      <c r="CM313" s="9"/>
      <c r="CN313" s="9"/>
      <c r="CO313" s="9"/>
      <c r="CP313" s="9"/>
      <c r="CQ313" s="9"/>
    </row>
    <row r="314" spans="1:95" customFormat="1" ht="93" customHeight="1" x14ac:dyDescent="0.35">
      <c r="A314" s="40">
        <f t="shared" si="20"/>
        <v>306</v>
      </c>
      <c r="B314" s="40" t="s">
        <v>521</v>
      </c>
      <c r="C314" s="40">
        <v>2025</v>
      </c>
      <c r="D314" s="40" t="s">
        <v>3734</v>
      </c>
      <c r="E314" s="323"/>
      <c r="F314" s="40" t="s">
        <v>743</v>
      </c>
      <c r="G314" s="40" t="s">
        <v>158</v>
      </c>
      <c r="H314" s="42" t="s">
        <v>163</v>
      </c>
      <c r="I314" s="42"/>
      <c r="J314" s="40" t="s">
        <v>5124</v>
      </c>
      <c r="K314" s="40" t="s">
        <v>4022</v>
      </c>
      <c r="L314" s="44" t="s">
        <v>1153</v>
      </c>
      <c r="M314" s="45" t="s">
        <v>1332</v>
      </c>
      <c r="N314" s="45" t="s">
        <v>1333</v>
      </c>
      <c r="O314" s="45" t="s">
        <v>5673</v>
      </c>
      <c r="P314" s="45">
        <v>4</v>
      </c>
      <c r="Q314" s="47">
        <v>46023</v>
      </c>
      <c r="R314" s="47">
        <v>46387</v>
      </c>
      <c r="S314" s="48">
        <f t="shared" si="21"/>
        <v>54</v>
      </c>
      <c r="T314" s="45" t="s">
        <v>1291</v>
      </c>
      <c r="U314" s="45"/>
      <c r="V314" s="49">
        <f>+IFERROR(VLOOKUP($M314,ACTIVIDADES!$B$9:$Q$494,10,0),"")</f>
        <v>0.25</v>
      </c>
      <c r="W314" s="61" t="str">
        <f>+IFERROR(VLOOKUP($M314,ACTIVIDADES!$B$9:$Q$494,11,0)," ")</f>
        <v>Se realiza durante el mes de abril el primer monitoreo de planes de mejora, así como la aprobación de su reformulación en Comité de Control Interno</v>
      </c>
      <c r="X314" s="51" t="str">
        <f>+IFERROR(VLOOKUP($M314,ACTIVIDADES!$B$9:$Q$494,12,0),"")</f>
        <v>https://dnbcgovco-my.sharepoint.com/:f:/g/personal/planeacion_dnbc_gov_co/IgDKtjIGM6TQRZiRK4q944amAfUlNwm8Q9aLRceFhhl58t8?e=gvQ8Yn</v>
      </c>
      <c r="Y314" s="52">
        <f>+IFERROR(VLOOKUP($M314,ACTIVIDADES!$B$9:$Q$494,13,0),"")</f>
        <v>46153</v>
      </c>
      <c r="Z314" s="49" t="str">
        <f>+IFERROR(VLOOKUP($M314,ACTIVIDADES!$B$9:$Q$494,14,0),"")</f>
        <v>Se realiza durante el mes de abril el primer monitoreo de planes de mejora, así como la aprobación de su reformulación en Comité de Control Interno</v>
      </c>
      <c r="AA314" s="49">
        <f>+IFERROR(VLOOKUP($M314,ACTIVIDADES!$B$9:$Q$494,15,0),"")</f>
        <v>0.25</v>
      </c>
      <c r="AB314" s="54" t="str">
        <f>+IFERROR(VLOOKUP($M314,ACTIVIDADES!$B$9:$Q$494,16,0),"")</f>
        <v>EJECUCIÓN</v>
      </c>
      <c r="AC314" s="149">
        <v>46177</v>
      </c>
      <c r="AD314" s="29">
        <v>0.25</v>
      </c>
      <c r="AE314" s="29" t="s">
        <v>3840</v>
      </c>
      <c r="AF314" s="29" t="s">
        <v>4</v>
      </c>
      <c r="AG314" s="29" t="s">
        <v>3737</v>
      </c>
      <c r="AH314" s="29" t="s">
        <v>3737</v>
      </c>
      <c r="AI314" s="29" t="s">
        <v>3737</v>
      </c>
      <c r="AJ314" s="55">
        <f>+IFERROR(VLOOKUP($M314,ACTIVIDADES!$B$9:$T$494,17,0),"")</f>
        <v>0.25</v>
      </c>
      <c r="AK314" s="80" t="str">
        <f>+IFERROR(VLOOKUP($M314,ACTIVIDADES!$B$9:$T$494,18,0),"")</f>
        <v>Se realiza monitoreo al primer trimestre. Primer informe se realiza con el seguimiento al segundo trimestre</v>
      </c>
      <c r="AL314" s="80" t="str">
        <f>+IFERROR(VLOOKUP($M314,ACTIVIDADES!$B$9:$T$494,19,0),"")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314" s="55">
        <f>+IFERROR(VLOOKUP($M314,ACTIVIDADES!$B$9:$X$495,20,0),0)</f>
        <v>46213</v>
      </c>
      <c r="AN314" s="55" t="str">
        <f>+IFERROR(VLOOKUP($M314,ACTIVIDADES!$B$9:$X$495,21,0),0)</f>
        <v>Se reporta seguimiento primer trimestre. Pendiente elaboración de informes</v>
      </c>
      <c r="AO314" s="55">
        <f>+IFERROR(VLOOKUP($M314,ACTIVIDADES!$B$9:$X$495,22,0),0)</f>
        <v>0.25</v>
      </c>
      <c r="AP314" s="145" t="str">
        <f>+IFERROR(VLOOKUP($M314,ACTIVIDADES!$B$9:$X$495,23,0),0)</f>
        <v>EN EJECUCIÓN</v>
      </c>
      <c r="AQ314" s="129">
        <v>46245</v>
      </c>
      <c r="AR314" s="380">
        <v>0.25</v>
      </c>
      <c r="AS314" s="193" t="s">
        <v>4021</v>
      </c>
      <c r="AT314" s="29" t="s">
        <v>4</v>
      </c>
      <c r="AU314" s="193" t="s">
        <v>3639</v>
      </c>
      <c r="AV314" s="193" t="s">
        <v>3639</v>
      </c>
      <c r="AW314" s="193" t="s">
        <v>3639</v>
      </c>
      <c r="AX314" s="57" t="s">
        <v>3739</v>
      </c>
      <c r="AY314" s="176" t="str">
        <f t="shared" si="18"/>
        <v>EN EJECUCIÓN</v>
      </c>
      <c r="AZ314" s="55" t="str">
        <f>+IFERROR(VLOOKUP($M314,ACTIVIDADES!$B$9:$T$494,25,0),"")</f>
        <v/>
      </c>
      <c r="BA314" s="55" t="str">
        <f>+IFERROR(VLOOKUP($M314,ACTIVIDADES!$B$9:$T$494,26,0),"")</f>
        <v/>
      </c>
      <c r="BB314" s="55" t="str">
        <f>+IFERROR(VLOOKUP($M314,ACTIVIDADES!$B$9:$T$494,27,0),"")</f>
        <v/>
      </c>
      <c r="BC314" s="55" t="str">
        <f>+IFERROR(VLOOKUP($M314,ACTIVIDADES!$B$9:$T$494,28,0),"")</f>
        <v/>
      </c>
      <c r="BD314" s="55" t="str">
        <f>+IFERROR(VLOOKUP($M314,ACTIVIDADES!$B$9:$T$494,29,0),"")</f>
        <v/>
      </c>
      <c r="BE314" s="55" t="str">
        <f>+IFERROR(VLOOKUP($M314,ACTIVIDADES!$B$9:$T$494,30,0),"")</f>
        <v/>
      </c>
      <c r="BF314" s="58"/>
      <c r="BG314" s="58"/>
      <c r="BH314" s="59"/>
      <c r="BI314" s="59" t="s">
        <v>580</v>
      </c>
      <c r="BJ314" s="60" t="s">
        <v>3635</v>
      </c>
      <c r="BK314" s="61" t="s">
        <v>593</v>
      </c>
      <c r="BL314" s="62"/>
      <c r="BM314" s="55" t="str">
        <f>+IFERROR(VLOOKUP($M314,ACTIVIDADES!$B$9:$T$494,31,0),"")</f>
        <v/>
      </c>
      <c r="BN314" s="55" t="str">
        <f>+IFERROR(VLOOKUP($M314,ACTIVIDADES!$B$9:$T$494,32,0),"")</f>
        <v/>
      </c>
      <c r="BO314" s="55" t="str">
        <f>+IFERROR(VLOOKUP($M314,ACTIVIDADES!$B$9:$T$494,33,0),"")</f>
        <v/>
      </c>
      <c r="BP314" s="55" t="str">
        <f>+IFERROR(VLOOKUP($M314,ACTIVIDADES!$B$9:$T$494,34,0),"")</f>
        <v/>
      </c>
      <c r="BQ314" s="55" t="str">
        <f>+IFERROR(VLOOKUP($M314,ACTIVIDADES!$B$9:$T$494,35,0),"")</f>
        <v/>
      </c>
      <c r="BR314" s="55" t="str">
        <f>+IFERROR(VLOOKUP($M314,ACTIVIDADES!$B$9:$T$494,36,0),"")</f>
        <v/>
      </c>
      <c r="BS314" s="55" t="str">
        <f>+IFERROR(VLOOKUP($M314,ACTIVIDADES!$B$9:$T$494,37,0),"")</f>
        <v/>
      </c>
      <c r="BT314" s="58"/>
      <c r="BU314" s="58"/>
      <c r="BV314" s="59"/>
      <c r="BW314" s="59" t="s">
        <v>580</v>
      </c>
      <c r="BX314" s="60" t="s">
        <v>3635</v>
      </c>
      <c r="BY314" s="61" t="s">
        <v>593</v>
      </c>
      <c r="BZ314" s="62"/>
      <c r="CA314" s="9"/>
      <c r="CB314" s="9"/>
      <c r="CC314" s="9"/>
      <c r="CD314" s="9"/>
      <c r="CE314" s="9"/>
      <c r="CF314" s="9"/>
      <c r="CG314" s="9"/>
      <c r="CH314" s="9"/>
      <c r="CI314" s="9"/>
      <c r="CJ314" s="9"/>
      <c r="CK314" s="9"/>
      <c r="CL314" s="9"/>
      <c r="CM314" s="9"/>
      <c r="CN314" s="9"/>
      <c r="CO314" s="9"/>
      <c r="CP314" s="9"/>
      <c r="CQ314" s="9"/>
    </row>
    <row r="315" spans="1:95" ht="93" customHeight="1" x14ac:dyDescent="0.35">
      <c r="A315" s="281">
        <f t="shared" si="20"/>
        <v>307</v>
      </c>
      <c r="B315" s="281" t="s">
        <v>521</v>
      </c>
      <c r="C315" s="281">
        <v>2025</v>
      </c>
      <c r="D315" s="281" t="s">
        <v>3734</v>
      </c>
      <c r="E315" s="214"/>
      <c r="F315" s="281" t="s">
        <v>743</v>
      </c>
      <c r="G315" s="281" t="s">
        <v>158</v>
      </c>
      <c r="H315" s="283" t="s">
        <v>163</v>
      </c>
      <c r="I315" s="283"/>
      <c r="J315" s="281" t="s">
        <v>5125</v>
      </c>
      <c r="K315" s="281" t="s">
        <v>4023</v>
      </c>
      <c r="L315" s="285" t="s">
        <v>1153</v>
      </c>
      <c r="M315" s="286" t="s">
        <v>1332</v>
      </c>
      <c r="N315" s="286" t="s">
        <v>1333</v>
      </c>
      <c r="O315" s="286" t="s">
        <v>5673</v>
      </c>
      <c r="P315" s="286">
        <v>4</v>
      </c>
      <c r="Q315" s="288">
        <v>46023</v>
      </c>
      <c r="R315" s="288">
        <v>46387</v>
      </c>
      <c r="S315" s="289">
        <f t="shared" si="21"/>
        <v>54</v>
      </c>
      <c r="T315" s="286" t="s">
        <v>1291</v>
      </c>
      <c r="U315" s="286"/>
      <c r="V315" s="290">
        <f>+IFERROR(VLOOKUP($M315,ACTIVIDADES!$B$9:$Q$494,10,0),"")</f>
        <v>0.25</v>
      </c>
      <c r="W315" s="292" t="str">
        <f>+IFERROR(VLOOKUP($M315,ACTIVIDADES!$B$9:$Q$494,11,0)," ")</f>
        <v>Se realiza durante el mes de abril el primer monitoreo de planes de mejora, así como la aprobación de su reformulación en Comité de Control Interno</v>
      </c>
      <c r="X315" s="321" t="str">
        <f>+IFERROR(VLOOKUP($M315,ACTIVIDADES!$B$9:$Q$494,12,0),"")</f>
        <v>https://dnbcgovco-my.sharepoint.com/:f:/g/personal/planeacion_dnbc_gov_co/IgDKtjIGM6TQRZiRK4q944amAfUlNwm8Q9aLRceFhhl58t8?e=gvQ8Yn</v>
      </c>
      <c r="Y315" s="293">
        <f>+IFERROR(VLOOKUP($M315,ACTIVIDADES!$B$9:$Q$494,13,0),"")</f>
        <v>46153</v>
      </c>
      <c r="Z315" s="290" t="str">
        <f>+IFERROR(VLOOKUP($M315,ACTIVIDADES!$B$9:$Q$494,14,0),"")</f>
        <v>Se realiza durante el mes de abril el primer monitoreo de planes de mejora, así como la aprobación de su reformulación en Comité de Control Interno</v>
      </c>
      <c r="AA315" s="290">
        <f>+IFERROR(VLOOKUP($M315,ACTIVIDADES!$B$9:$Q$494,15,0),"")</f>
        <v>0.25</v>
      </c>
      <c r="AB315" s="295" t="str">
        <f>+IFERROR(VLOOKUP($M315,ACTIVIDADES!$B$9:$Q$494,16,0),"")</f>
        <v>EJECUCIÓN</v>
      </c>
      <c r="AC315" s="338">
        <v>46177</v>
      </c>
      <c r="AD315" s="297">
        <v>0.25</v>
      </c>
      <c r="AE315" s="297" t="s">
        <v>3840</v>
      </c>
      <c r="AF315" s="297" t="s">
        <v>4</v>
      </c>
      <c r="AG315" s="297" t="s">
        <v>3737</v>
      </c>
      <c r="AH315" s="297" t="s">
        <v>3737</v>
      </c>
      <c r="AI315" s="297" t="s">
        <v>3737</v>
      </c>
      <c r="AJ315" s="299">
        <f>+IFERROR(VLOOKUP($M315,ACTIVIDADES!$B$9:$T$494,17,0),"")</f>
        <v>0.25</v>
      </c>
      <c r="AK315" s="300" t="str">
        <f>+IFERROR(VLOOKUP($M315,ACTIVIDADES!$B$9:$T$494,18,0),"")</f>
        <v>Se realiza monitoreo al primer trimestre. Primer informe se realiza con el seguimiento al segundo trimestre</v>
      </c>
      <c r="AL315" s="300" t="str">
        <f>+IFERROR(VLOOKUP($M315,ACTIVIDADES!$B$9:$T$494,19,0),"")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315" s="299">
        <f>+IFERROR(VLOOKUP($M315,ACTIVIDADES!$B$9:$X$495,20,0),0)</f>
        <v>46213</v>
      </c>
      <c r="AN315" s="299" t="str">
        <f>+IFERROR(VLOOKUP($M315,ACTIVIDADES!$B$9:$X$495,21,0),0)</f>
        <v>Se reporta seguimiento primer trimestre. Pendiente elaboración de informes</v>
      </c>
      <c r="AO315" s="299">
        <f>+IFERROR(VLOOKUP($M315,ACTIVIDADES!$B$9:$X$495,22,0),0)</f>
        <v>0.25</v>
      </c>
      <c r="AP315" s="301" t="str">
        <f>+IFERROR(VLOOKUP($M315,ACTIVIDADES!$B$9:$X$495,23,0),0)</f>
        <v>EN EJECUCIÓN</v>
      </c>
      <c r="AQ315" s="247">
        <v>46245</v>
      </c>
      <c r="AR315" s="381">
        <v>0.5</v>
      </c>
      <c r="AS315" s="249" t="s">
        <v>4605</v>
      </c>
      <c r="AT315" s="297" t="s">
        <v>4</v>
      </c>
      <c r="AU315" s="249" t="s">
        <v>3639</v>
      </c>
      <c r="AV315" s="249" t="s">
        <v>3639</v>
      </c>
      <c r="AW315" s="249" t="s">
        <v>3639</v>
      </c>
      <c r="AX315" s="303" t="s">
        <v>3739</v>
      </c>
      <c r="AY315" s="176" t="str">
        <f t="shared" si="18"/>
        <v>EN EJECUCIÓN</v>
      </c>
      <c r="AZ315" s="55" t="str">
        <f>+IFERROR(VLOOKUP($M315,ACTIVIDADES!$B$9:$T$494,25,0),"")</f>
        <v/>
      </c>
      <c r="BA315" s="55" t="str">
        <f>+IFERROR(VLOOKUP($M315,ACTIVIDADES!$B$9:$T$494,26,0),"")</f>
        <v/>
      </c>
      <c r="BB315" s="55" t="str">
        <f>+IFERROR(VLOOKUP($M315,ACTIVIDADES!$B$9:$T$494,27,0),"")</f>
        <v/>
      </c>
      <c r="BC315" s="55" t="str">
        <f>+IFERROR(VLOOKUP($M315,ACTIVIDADES!$B$9:$T$494,28,0),"")</f>
        <v/>
      </c>
      <c r="BD315" s="55" t="str">
        <f>+IFERROR(VLOOKUP($M315,ACTIVIDADES!$B$9:$T$494,29,0),"")</f>
        <v/>
      </c>
      <c r="BE315" s="55" t="str">
        <f>+IFERROR(VLOOKUP($M315,ACTIVIDADES!$B$9:$T$494,30,0),"")</f>
        <v/>
      </c>
      <c r="BF315" s="58"/>
      <c r="BG315" s="58"/>
      <c r="BH315" s="59"/>
      <c r="BI315" s="59" t="s">
        <v>580</v>
      </c>
      <c r="BJ315" s="60" t="s">
        <v>3635</v>
      </c>
      <c r="BK315" s="61" t="s">
        <v>593</v>
      </c>
      <c r="BL315" s="62"/>
      <c r="BM315" s="55" t="str">
        <f>+IFERROR(VLOOKUP($M315,ACTIVIDADES!$B$9:$T$494,31,0),"")</f>
        <v/>
      </c>
      <c r="BN315" s="55" t="str">
        <f>+IFERROR(VLOOKUP($M315,ACTIVIDADES!$B$9:$T$494,32,0),"")</f>
        <v/>
      </c>
      <c r="BO315" s="55" t="str">
        <f>+IFERROR(VLOOKUP($M315,ACTIVIDADES!$B$9:$T$494,33,0),"")</f>
        <v/>
      </c>
      <c r="BP315" s="55" t="str">
        <f>+IFERROR(VLOOKUP($M315,ACTIVIDADES!$B$9:$T$494,34,0),"")</f>
        <v/>
      </c>
      <c r="BQ315" s="55" t="str">
        <f>+IFERROR(VLOOKUP($M315,ACTIVIDADES!$B$9:$T$494,35,0),"")</f>
        <v/>
      </c>
      <c r="BR315" s="55" t="str">
        <f>+IFERROR(VLOOKUP($M315,ACTIVIDADES!$B$9:$T$494,36,0),"")</f>
        <v/>
      </c>
      <c r="BS315" s="55" t="str">
        <f>+IFERROR(VLOOKUP($M315,ACTIVIDADES!$B$9:$T$494,37,0),"")</f>
        <v/>
      </c>
      <c r="BT315" s="58"/>
      <c r="BU315" s="58"/>
      <c r="BV315" s="59"/>
      <c r="BW315" s="59" t="s">
        <v>580</v>
      </c>
      <c r="BX315" s="60" t="s">
        <v>3635</v>
      </c>
      <c r="BY315" s="61" t="s">
        <v>593</v>
      </c>
      <c r="BZ315" s="62"/>
    </row>
    <row r="316" spans="1:95" customFormat="1" ht="93" customHeight="1" x14ac:dyDescent="0.35">
      <c r="A316" s="40">
        <f t="shared" si="20"/>
        <v>308</v>
      </c>
      <c r="B316" s="40" t="s">
        <v>521</v>
      </c>
      <c r="C316" s="40">
        <v>2025</v>
      </c>
      <c r="D316" s="40" t="s">
        <v>3734</v>
      </c>
      <c r="E316" s="323"/>
      <c r="F316" s="40" t="s">
        <v>1065</v>
      </c>
      <c r="G316" s="40" t="s">
        <v>158</v>
      </c>
      <c r="H316" s="42" t="s">
        <v>4802</v>
      </c>
      <c r="I316" s="42"/>
      <c r="J316" s="40" t="s">
        <v>5126</v>
      </c>
      <c r="K316" s="40" t="s">
        <v>4024</v>
      </c>
      <c r="L316" s="44" t="s">
        <v>1153</v>
      </c>
      <c r="M316" s="45" t="s">
        <v>2609</v>
      </c>
      <c r="N316" s="45" t="s">
        <v>2610</v>
      </c>
      <c r="O316" s="45" t="s">
        <v>2611</v>
      </c>
      <c r="P316" s="45">
        <v>1</v>
      </c>
      <c r="Q316" s="47">
        <v>46143</v>
      </c>
      <c r="R316" s="47">
        <v>46295</v>
      </c>
      <c r="S316" s="48">
        <f t="shared" si="21"/>
        <v>22.349999999999998</v>
      </c>
      <c r="T316" s="45" t="s">
        <v>589</v>
      </c>
      <c r="U316" s="45"/>
      <c r="V316" s="49">
        <f>+IFERROR(VLOOKUP($M316,ACTIVIDADES!$B$9:$Q$494,10,0),"")</f>
        <v>0</v>
      </c>
      <c r="W316" s="61" t="str">
        <f>+IFERROR(VLOOKUP($M316,ACTIVIDADES!$B$9:$Q$494,11,0)," ")</f>
        <v>Proceso de actualización</v>
      </c>
      <c r="X316" s="51" t="str">
        <f>+IFERROR(VLOOKUP($M316,ACTIVIDADES!$B$9:$Q$494,12,0),"")</f>
        <v>https://dnbcgovco-my.sharepoint.com/:f:/g/personal/planeacion_dnbc_gov_co/IgDm4DHyXDA5Q5WGTU7tDkFLAc2M2mTSoezfwLKe_RnYYZ0?e=uJfhoo</v>
      </c>
      <c r="Y316" s="52">
        <f>+IFERROR(VLOOKUP($M316,ACTIVIDADES!$B$9:$Q$494,13,0),"")</f>
        <v>46153</v>
      </c>
      <c r="Z316" s="49" t="str">
        <f>+IFERROR(VLOOKUP($M316,ACTIVIDADES!$B$9:$Q$494,14,0),"")</f>
        <v>No se evidencia avance para el periodo</v>
      </c>
      <c r="AA316" s="49">
        <f>+IFERROR(VLOOKUP($M316,ACTIVIDADES!$B$9:$Q$494,15,0),"")</f>
        <v>0</v>
      </c>
      <c r="AB316" s="54" t="str">
        <f>+IFERROR(VLOOKUP($M316,ACTIVIDADES!$B$9:$Q$494,16,0),"")</f>
        <v>EJECUCIÓN</v>
      </c>
      <c r="AC316" s="144">
        <v>46171</v>
      </c>
      <c r="AD316" s="29">
        <v>0</v>
      </c>
      <c r="AE316" s="29" t="s">
        <v>3741</v>
      </c>
      <c r="AF316" s="28" t="s">
        <v>580</v>
      </c>
      <c r="AG316" s="29" t="s">
        <v>3737</v>
      </c>
      <c r="AH316" s="29" t="s">
        <v>3737</v>
      </c>
      <c r="AI316" s="29" t="s">
        <v>3737</v>
      </c>
      <c r="AJ316" s="55">
        <f>+IFERROR(VLOOKUP($M316,ACTIVIDADES!$B$9:$T$494,17,0),"")</f>
        <v>1</v>
      </c>
      <c r="AK316" s="80" t="str">
        <f>+IFERROR(VLOOKUP($M316,ACTIVIDADES!$B$9:$T$494,18,0),"")</f>
        <v>Ya se realizó la actualización del procedimiento de Gestión de Bienes</v>
      </c>
      <c r="AL316" s="80" t="str">
        <f>+IFERROR(VLOOKUP($M316,ACTIVIDADES!$B$9:$T$494,19,0),"")</f>
        <v>https://dnbcgovco-my.sharepoint.com/:f:/g/personal/planeacion_dnbc_gov_co/IgCaL3Okdj61R7b6VgL2_FeRAawkcJXFNhAjxCv_oVRi-uk?e=fTA1fT</v>
      </c>
      <c r="AM316" s="55">
        <f>+IFERROR(VLOOKUP($M316,ACTIVIDADES!$B$9:$X$495,20,0),0)</f>
        <v>46214</v>
      </c>
      <c r="AN316" s="55" t="str">
        <f>+IFERROR(VLOOKUP($M316,ACTIVIDADES!$B$9:$X$495,21,0),0)</f>
        <v>Se presenta procedimiento actualizado al 30 de junio de 2026 con su respectiva socializaicón vía correo electrónico</v>
      </c>
      <c r="AO316" s="55">
        <f>+IFERROR(VLOOKUP($M316,ACTIVIDADES!$B$9:$X$495,22,0),0)</f>
        <v>1</v>
      </c>
      <c r="AP316" s="150" t="str">
        <f>+IFERROR(VLOOKUP($M316,ACTIVIDADES!$B$9:$X$495,23,0),0)</f>
        <v>CUMPLIDO</v>
      </c>
      <c r="AQ316" s="129">
        <v>46245</v>
      </c>
      <c r="AR316" s="172">
        <v>1</v>
      </c>
      <c r="AS316" s="72" t="s">
        <v>5824</v>
      </c>
      <c r="AT316" s="29" t="s">
        <v>579</v>
      </c>
      <c r="AU316" s="57" t="s">
        <v>3639</v>
      </c>
      <c r="AV316" s="193" t="s">
        <v>3639</v>
      </c>
      <c r="AW316" s="193" t="s">
        <v>3639</v>
      </c>
      <c r="AX316" s="193" t="s">
        <v>3739</v>
      </c>
      <c r="AY316" s="176" t="str">
        <f t="shared" si="18"/>
        <v>CUMPLIDAS</v>
      </c>
      <c r="AZ316" s="55" t="str">
        <f>+IFERROR(VLOOKUP($M316,ACTIVIDADES!$B$9:$T$494,25,0),"")</f>
        <v/>
      </c>
      <c r="BA316" s="55" t="str">
        <f>+IFERROR(VLOOKUP($M316,ACTIVIDADES!$B$9:$T$494,26,0),"")</f>
        <v/>
      </c>
      <c r="BB316" s="55" t="str">
        <f>+IFERROR(VLOOKUP($M316,ACTIVIDADES!$B$9:$T$494,27,0),"")</f>
        <v/>
      </c>
      <c r="BC316" s="55" t="str">
        <f>+IFERROR(VLOOKUP($M316,ACTIVIDADES!$B$9:$T$494,28,0),"")</f>
        <v/>
      </c>
      <c r="BD316" s="55" t="str">
        <f>+IFERROR(VLOOKUP($M316,ACTIVIDADES!$B$9:$T$494,29,0),"")</f>
        <v/>
      </c>
      <c r="BE316" s="55" t="str">
        <f>+IFERROR(VLOOKUP($M316,ACTIVIDADES!$B$9:$T$494,30,0),"")</f>
        <v/>
      </c>
      <c r="BF316" s="58"/>
      <c r="BG316" s="58"/>
      <c r="BH316" s="59"/>
      <c r="BI316" s="59" t="s">
        <v>580</v>
      </c>
      <c r="BJ316" s="60" t="s">
        <v>3635</v>
      </c>
      <c r="BK316" s="61" t="s">
        <v>593</v>
      </c>
      <c r="BL316" s="62"/>
      <c r="BM316" s="55" t="str">
        <f>+IFERROR(VLOOKUP($M316,ACTIVIDADES!$B$9:$T$494,31,0),"")</f>
        <v/>
      </c>
      <c r="BN316" s="55" t="str">
        <f>+IFERROR(VLOOKUP($M316,ACTIVIDADES!$B$9:$T$494,32,0),"")</f>
        <v/>
      </c>
      <c r="BO316" s="55" t="str">
        <f>+IFERROR(VLOOKUP($M316,ACTIVIDADES!$B$9:$T$494,33,0),"")</f>
        <v/>
      </c>
      <c r="BP316" s="55" t="str">
        <f>+IFERROR(VLOOKUP($M316,ACTIVIDADES!$B$9:$T$494,34,0),"")</f>
        <v/>
      </c>
      <c r="BQ316" s="55" t="str">
        <f>+IFERROR(VLOOKUP($M316,ACTIVIDADES!$B$9:$T$494,35,0),"")</f>
        <v/>
      </c>
      <c r="BR316" s="55" t="str">
        <f>+IFERROR(VLOOKUP($M316,ACTIVIDADES!$B$9:$T$494,36,0),"")</f>
        <v/>
      </c>
      <c r="BS316" s="55" t="str">
        <f>+IFERROR(VLOOKUP($M316,ACTIVIDADES!$B$9:$T$494,37,0),"")</f>
        <v/>
      </c>
      <c r="BT316" s="58"/>
      <c r="BU316" s="58"/>
      <c r="BV316" s="59"/>
      <c r="BW316" s="59" t="s">
        <v>580</v>
      </c>
      <c r="BX316" s="60" t="s">
        <v>3635</v>
      </c>
      <c r="BY316" s="61" t="s">
        <v>593</v>
      </c>
      <c r="BZ316" s="62"/>
      <c r="CA316" s="9"/>
      <c r="CB316" s="9"/>
      <c r="CC316" s="9"/>
      <c r="CD316" s="9"/>
      <c r="CE316" s="9"/>
      <c r="CF316" s="9"/>
      <c r="CG316" s="9"/>
      <c r="CH316" s="9"/>
      <c r="CI316" s="9"/>
      <c r="CJ316" s="9"/>
      <c r="CK316" s="9"/>
      <c r="CL316" s="9"/>
      <c r="CM316" s="9"/>
      <c r="CN316" s="9"/>
      <c r="CO316" s="9"/>
      <c r="CP316" s="9"/>
      <c r="CQ316" s="9"/>
    </row>
    <row r="317" spans="1:95" customFormat="1" ht="93" customHeight="1" x14ac:dyDescent="0.35">
      <c r="A317" s="40">
        <f t="shared" si="20"/>
        <v>309</v>
      </c>
      <c r="B317" s="40" t="s">
        <v>521</v>
      </c>
      <c r="C317" s="40">
        <v>2025</v>
      </c>
      <c r="D317" s="40" t="s">
        <v>3734</v>
      </c>
      <c r="E317" s="323"/>
      <c r="F317" s="40" t="s">
        <v>1065</v>
      </c>
      <c r="G317" s="40" t="s">
        <v>158</v>
      </c>
      <c r="H317" s="42" t="s">
        <v>4802</v>
      </c>
      <c r="I317" s="42"/>
      <c r="J317" s="40" t="s">
        <v>5126</v>
      </c>
      <c r="K317" s="40" t="s">
        <v>4024</v>
      </c>
      <c r="L317" s="44" t="s">
        <v>1153</v>
      </c>
      <c r="M317" s="45" t="s">
        <v>2615</v>
      </c>
      <c r="N317" s="45" t="s">
        <v>2616</v>
      </c>
      <c r="O317" s="45" t="s">
        <v>2617</v>
      </c>
      <c r="P317" s="45">
        <v>2</v>
      </c>
      <c r="Q317" s="47">
        <v>46023</v>
      </c>
      <c r="R317" s="47">
        <v>46387</v>
      </c>
      <c r="S317" s="48">
        <f t="shared" si="21"/>
        <v>54</v>
      </c>
      <c r="T317" s="45" t="s">
        <v>589</v>
      </c>
      <c r="U317" s="45"/>
      <c r="V317" s="49">
        <f>+IFERROR(VLOOKUP($M317,ACTIVIDADES!$B$9:$Q$494,10,0),"")</f>
        <v>0</v>
      </c>
      <c r="W317" s="61" t="str">
        <f>+IFERROR(VLOOKUP($M317,ACTIVIDADES!$B$9:$Q$494,11,0)," ")</f>
        <v>Proceso de actualización</v>
      </c>
      <c r="X317" s="51" t="str">
        <f>+IFERROR(VLOOKUP($M317,ACTIVIDADES!$B$9:$Q$494,12,0),"")</f>
        <v>https://dnbcgovco-my.sharepoint.com/:f:/g/personal/planeacion_dnbc_gov_co/IgBveH1t7EmIR6GZSOaIIHmUAUc6KaLSFKfQX2lbG2hDEA0?e=ooFcYM</v>
      </c>
      <c r="Y317" s="52">
        <f>+IFERROR(VLOOKUP($M317,ACTIVIDADES!$B$9:$Q$494,13,0),"")</f>
        <v>46153</v>
      </c>
      <c r="Z317" s="49" t="str">
        <f>+IFERROR(VLOOKUP($M317,ACTIVIDADES!$B$9:$Q$494,14,0),"")</f>
        <v>No se evidencia avance para el periodo</v>
      </c>
      <c r="AA317" s="49">
        <f>+IFERROR(VLOOKUP($M317,ACTIVIDADES!$B$9:$Q$494,15,0),"")</f>
        <v>0</v>
      </c>
      <c r="AB317" s="54" t="str">
        <f>+IFERROR(VLOOKUP($M317,ACTIVIDADES!$B$9:$Q$494,16,0),"")</f>
        <v>EJECUCIÓN</v>
      </c>
      <c r="AC317" s="144">
        <v>46171</v>
      </c>
      <c r="AD317" s="29">
        <v>0</v>
      </c>
      <c r="AE317" s="29" t="s">
        <v>3741</v>
      </c>
      <c r="AF317" s="28" t="s">
        <v>580</v>
      </c>
      <c r="AG317" s="29" t="s">
        <v>3737</v>
      </c>
      <c r="AH317" s="29" t="s">
        <v>3737</v>
      </c>
      <c r="AI317" s="29" t="s">
        <v>3737</v>
      </c>
      <c r="AJ317" s="55">
        <f>+IFERROR(VLOOKUP($M317,ACTIVIDADES!$B$9:$T$494,17,0),"")</f>
        <v>1</v>
      </c>
      <c r="AK317" s="80" t="str">
        <f>+IFERROR(VLOOKUP($M317,ACTIVIDADES!$B$9:$T$494,18,0),"")</f>
        <v xml:space="preserve">Se realizó inventario de la bodega mensuales y se hizo un inventario de papelería </v>
      </c>
      <c r="AL317" s="80" t="str">
        <f>+IFERROR(VLOOKUP($M317,ACTIVIDADES!$B$9:$T$494,19,0),"")</f>
        <v>https://dnbcgovco-my.sharepoint.com/:f:/g/personal/planeacion_dnbc_gov_co/IgBuQlP5pbrUSrwtj3_PYOn-AaRmaWMPC6GjWsfOmsZTdto?e=dCSkxl</v>
      </c>
      <c r="AM317" s="55">
        <f>+IFERROR(VLOOKUP($M317,ACTIVIDADES!$B$9:$X$495,20,0),0)</f>
        <v>46214</v>
      </c>
      <c r="AN317" s="55" t="str">
        <f>+IFERROR(VLOOKUP($M317,ACTIVIDADES!$B$9:$X$495,21,0),0)</f>
        <v>Se presenta formatos diligenciados de conteo de bienes para actualización de inventarios. Se sugiere generar evidencias sobre su socialización con el lider del proceso</v>
      </c>
      <c r="AO317" s="55">
        <f>+IFERROR(VLOOKUP($M317,ACTIVIDADES!$B$9:$X$495,22,0),0)</f>
        <v>0.5</v>
      </c>
      <c r="AP317" s="145" t="str">
        <f>+IFERROR(VLOOKUP($M317,ACTIVIDADES!$B$9:$X$495,23,0),0)</f>
        <v>EN EJECUCIÓN</v>
      </c>
      <c r="AQ317" s="129">
        <v>46245</v>
      </c>
      <c r="AR317" s="172">
        <v>0.5</v>
      </c>
      <c r="AS317" s="72" t="s">
        <v>3929</v>
      </c>
      <c r="AT317" s="29" t="s">
        <v>4</v>
      </c>
      <c r="AU317" s="57" t="s">
        <v>3639</v>
      </c>
      <c r="AV317" s="193" t="s">
        <v>3639</v>
      </c>
      <c r="AW317" s="193" t="s">
        <v>3639</v>
      </c>
      <c r="AX317" s="57" t="s">
        <v>3739</v>
      </c>
      <c r="AY317" s="176" t="str">
        <f t="shared" si="18"/>
        <v>EN EJECUCIÓN</v>
      </c>
      <c r="AZ317" s="55" t="str">
        <f>+IFERROR(VLOOKUP($M317,ACTIVIDADES!$B$9:$T$494,25,0),"")</f>
        <v/>
      </c>
      <c r="BA317" s="55" t="str">
        <f>+IFERROR(VLOOKUP($M317,ACTIVIDADES!$B$9:$T$494,26,0),"")</f>
        <v/>
      </c>
      <c r="BB317" s="55" t="str">
        <f>+IFERROR(VLOOKUP($M317,ACTIVIDADES!$B$9:$T$494,27,0),"")</f>
        <v/>
      </c>
      <c r="BC317" s="55" t="str">
        <f>+IFERROR(VLOOKUP($M317,ACTIVIDADES!$B$9:$T$494,28,0),"")</f>
        <v/>
      </c>
      <c r="BD317" s="55" t="str">
        <f>+IFERROR(VLOOKUP($M317,ACTIVIDADES!$B$9:$T$494,29,0),"")</f>
        <v/>
      </c>
      <c r="BE317" s="55" t="str">
        <f>+IFERROR(VLOOKUP($M317,ACTIVIDADES!$B$9:$T$494,30,0),"")</f>
        <v/>
      </c>
      <c r="BF317" s="58"/>
      <c r="BG317" s="58"/>
      <c r="BH317" s="59"/>
      <c r="BI317" s="59" t="s">
        <v>580</v>
      </c>
      <c r="BJ317" s="60" t="s">
        <v>3635</v>
      </c>
      <c r="BK317" s="61" t="s">
        <v>593</v>
      </c>
      <c r="BL317" s="62"/>
      <c r="BM317" s="55" t="str">
        <f>+IFERROR(VLOOKUP($M317,ACTIVIDADES!$B$9:$T$494,31,0),"")</f>
        <v/>
      </c>
      <c r="BN317" s="55" t="str">
        <f>+IFERROR(VLOOKUP($M317,ACTIVIDADES!$B$9:$T$494,32,0),"")</f>
        <v/>
      </c>
      <c r="BO317" s="55" t="str">
        <f>+IFERROR(VLOOKUP($M317,ACTIVIDADES!$B$9:$T$494,33,0),"")</f>
        <v/>
      </c>
      <c r="BP317" s="55" t="str">
        <f>+IFERROR(VLOOKUP($M317,ACTIVIDADES!$B$9:$T$494,34,0),"")</f>
        <v/>
      </c>
      <c r="BQ317" s="55" t="str">
        <f>+IFERROR(VLOOKUP($M317,ACTIVIDADES!$B$9:$T$494,35,0),"")</f>
        <v/>
      </c>
      <c r="BR317" s="55" t="str">
        <f>+IFERROR(VLOOKUP($M317,ACTIVIDADES!$B$9:$T$494,36,0),"")</f>
        <v/>
      </c>
      <c r="BS317" s="55" t="str">
        <f>+IFERROR(VLOOKUP($M317,ACTIVIDADES!$B$9:$T$494,37,0),"")</f>
        <v/>
      </c>
      <c r="BT317" s="58"/>
      <c r="BU317" s="58"/>
      <c r="BV317" s="59"/>
      <c r="BW317" s="59" t="s">
        <v>580</v>
      </c>
      <c r="BX317" s="60" t="s">
        <v>3635</v>
      </c>
      <c r="BY317" s="61" t="s">
        <v>593</v>
      </c>
      <c r="BZ317" s="62"/>
      <c r="CA317" s="9"/>
      <c r="CB317" s="9"/>
      <c r="CC317" s="9"/>
      <c r="CD317" s="9"/>
      <c r="CE317" s="9"/>
      <c r="CF317" s="9"/>
      <c r="CG317" s="9"/>
      <c r="CH317" s="9"/>
      <c r="CI317" s="9"/>
      <c r="CJ317" s="9"/>
      <c r="CK317" s="9"/>
      <c r="CL317" s="9"/>
      <c r="CM317" s="9"/>
      <c r="CN317" s="9"/>
      <c r="CO317" s="9"/>
      <c r="CP317" s="9"/>
      <c r="CQ317" s="9"/>
    </row>
    <row r="318" spans="1:95" ht="93" customHeight="1" x14ac:dyDescent="0.35">
      <c r="A318" s="281">
        <f t="shared" si="20"/>
        <v>310</v>
      </c>
      <c r="B318" s="281" t="s">
        <v>521</v>
      </c>
      <c r="C318" s="281">
        <v>2025</v>
      </c>
      <c r="D318" s="281" t="s">
        <v>3734</v>
      </c>
      <c r="E318" s="323"/>
      <c r="F318" s="281" t="s">
        <v>1065</v>
      </c>
      <c r="G318" s="281" t="s">
        <v>158</v>
      </c>
      <c r="H318" s="282" t="s">
        <v>4802</v>
      </c>
      <c r="I318" s="283"/>
      <c r="J318" s="284" t="s">
        <v>5126</v>
      </c>
      <c r="K318" s="284" t="s">
        <v>4024</v>
      </c>
      <c r="L318" s="285" t="s">
        <v>1153</v>
      </c>
      <c r="M318" s="286" t="s">
        <v>2563</v>
      </c>
      <c r="N318" s="287" t="s">
        <v>2564</v>
      </c>
      <c r="O318" s="286" t="s">
        <v>2565</v>
      </c>
      <c r="P318" s="286">
        <v>1</v>
      </c>
      <c r="Q318" s="288">
        <v>46082</v>
      </c>
      <c r="R318" s="288">
        <v>46387</v>
      </c>
      <c r="S318" s="289">
        <f t="shared" si="21"/>
        <v>45</v>
      </c>
      <c r="T318" s="286" t="s">
        <v>666</v>
      </c>
      <c r="U318" s="286" t="s">
        <v>2566</v>
      </c>
      <c r="V318" s="290">
        <f>+IFERROR(VLOOKUP($M318,ACTIVIDADES!$B$9:$Q$494,10,0),"")</f>
        <v>1</v>
      </c>
      <c r="W318" s="291" t="str">
        <f>+IFERROR(VLOOKUP($M318,ACTIVIDADES!$B$9:$Q$494,11,0)," ")</f>
        <v>Se esta manejando una prueba piloto SIIF NACIÓN</v>
      </c>
      <c r="X318" s="321" t="str">
        <f>+IFERROR(VLOOKUP($M318,ACTIVIDADES!$B$9:$Q$494,12,0),"")</f>
        <v>https://dnbcgovco-my.sharepoint.com/:f:/g/personal/planeacion_dnbc_gov_co/IgCKsvM4H_KTR6xnllTYAW4KAYnPCAelO_DLpgStTfwUj-M?e=KcFs8q</v>
      </c>
      <c r="Y318" s="293">
        <f>+IFERROR(VLOOKUP($M318,ACTIVIDADES!$B$9:$Q$494,13,0),"")</f>
        <v>46153</v>
      </c>
      <c r="Z318" s="294" t="str">
        <f>+IFERROR(VLOOKUP($M318,ACTIVIDADES!$B$9:$Q$494,14,0),"")</f>
        <v>Se evidencia respuesta de MinHacienda para uso piloto de sistema Siif Nación - Modulo Recursos Fisicos</v>
      </c>
      <c r="AA318" s="290">
        <f>+IFERROR(VLOOKUP($M318,ACTIVIDADES!$B$9:$Q$494,15,0),"")</f>
        <v>0.1</v>
      </c>
      <c r="AB318" s="295" t="str">
        <f>+IFERROR(VLOOKUP($M318,ACTIVIDADES!$B$9:$Q$494,16,0),"")</f>
        <v>EJECUCIÓN</v>
      </c>
      <c r="AC318" s="296">
        <v>46171</v>
      </c>
      <c r="AD318" s="297">
        <v>0.1</v>
      </c>
      <c r="AE318" s="297" t="s">
        <v>3927</v>
      </c>
      <c r="AF318" s="297" t="s">
        <v>4</v>
      </c>
      <c r="AG318" s="297" t="s">
        <v>3737</v>
      </c>
      <c r="AH318" s="297" t="s">
        <v>3737</v>
      </c>
      <c r="AI318" s="297" t="s">
        <v>3737</v>
      </c>
      <c r="AJ318" s="299">
        <f>+IFERROR(VLOOKUP($M318,ACTIVIDADES!$B$9:$T$494,17,0),"")</f>
        <v>1</v>
      </c>
      <c r="AK318" s="300" t="str">
        <f>+IFERROR(VLOOKUP($M318,ACTIVIDADES!$B$9:$T$494,18,0),"")</f>
        <v xml:space="preserve">Se muestra proceso que se esta llevando para el manejo de la prueba piloto SIIF NACIÓN </v>
      </c>
      <c r="AL318" s="300" t="str">
        <f>+IFERROR(VLOOKUP($M318,ACTIVIDADES!$B$9:$T$494,19,0),"")</f>
        <v>https://dnbcgovco-my.sharepoint.com/:f:/g/personal/planeacion_dnbc_gov_co/IgD3RyDi0X_yRo0wLAd4u0hIAegznAHHnleG17rsX0XqwHY?e=c4mIfd</v>
      </c>
      <c r="AM318" s="299" t="str">
        <f>+IFERROR(VLOOKUP($M318,ACTIVIDADES!$B$9:$X$495,20,0),0)</f>
        <v>11/07/206</v>
      </c>
      <c r="AN318" s="299" t="str">
        <f>+IFERROR(VLOOKUP($M318,ACTIVIDADES!$B$9:$X$495,21,0),0)</f>
        <v>Se remite información sobre las gestiones adelantadas para la implementación del modulo siif nacion</v>
      </c>
      <c r="AO318" s="299">
        <f>+IFERROR(VLOOKUP($M318,ACTIVIDADES!$B$9:$X$495,22,0),0)</f>
        <v>0.3</v>
      </c>
      <c r="AP318" s="301" t="str">
        <f>+IFERROR(VLOOKUP($M318,ACTIVIDADES!$B$9:$X$495,23,0),0)</f>
        <v>EN EJECUCIÓN</v>
      </c>
      <c r="AQ318" s="247">
        <v>46245</v>
      </c>
      <c r="AR318" s="334">
        <v>0.3</v>
      </c>
      <c r="AS318" s="352" t="s">
        <v>3738</v>
      </c>
      <c r="AT318" s="297" t="s">
        <v>4</v>
      </c>
      <c r="AU318" s="303" t="s">
        <v>3639</v>
      </c>
      <c r="AV318" s="249" t="s">
        <v>3639</v>
      </c>
      <c r="AW318" s="249" t="s">
        <v>3639</v>
      </c>
      <c r="AX318" s="303" t="s">
        <v>3739</v>
      </c>
      <c r="AY318" s="176" t="str">
        <f t="shared" si="18"/>
        <v>EN EJECUCIÓN</v>
      </c>
      <c r="AZ318" s="55" t="str">
        <f>+IFERROR(VLOOKUP($M318,ACTIVIDADES!$B$9:$T$494,25,0),"")</f>
        <v/>
      </c>
      <c r="BA318" s="55" t="str">
        <f>+IFERROR(VLOOKUP($M318,ACTIVIDADES!$B$9:$T$494,26,0),"")</f>
        <v/>
      </c>
      <c r="BB318" s="55" t="str">
        <f>+IFERROR(VLOOKUP($M318,ACTIVIDADES!$B$9:$T$494,27,0),"")</f>
        <v/>
      </c>
      <c r="BC318" s="55" t="str">
        <f>+IFERROR(VLOOKUP($M318,ACTIVIDADES!$B$9:$T$494,28,0),"")</f>
        <v/>
      </c>
      <c r="BD318" s="55" t="str">
        <f>+IFERROR(VLOOKUP($M318,ACTIVIDADES!$B$9:$T$494,29,0),"")</f>
        <v/>
      </c>
      <c r="BE318" s="55" t="str">
        <f>+IFERROR(VLOOKUP($M318,ACTIVIDADES!$B$9:$T$494,30,0),"")</f>
        <v/>
      </c>
      <c r="BF318" s="58"/>
      <c r="BG318" s="58"/>
      <c r="BH318" s="59"/>
      <c r="BI318" s="59" t="s">
        <v>580</v>
      </c>
      <c r="BJ318" s="60" t="s">
        <v>3635</v>
      </c>
      <c r="BK318" s="61" t="s">
        <v>593</v>
      </c>
      <c r="BL318" s="62"/>
      <c r="BM318" s="55" t="str">
        <f>+IFERROR(VLOOKUP($M318,ACTIVIDADES!$B$9:$T$494,31,0),"")</f>
        <v/>
      </c>
      <c r="BN318" s="55" t="str">
        <f>+IFERROR(VLOOKUP($M318,ACTIVIDADES!$B$9:$T$494,32,0),"")</f>
        <v/>
      </c>
      <c r="BO318" s="55" t="str">
        <f>+IFERROR(VLOOKUP($M318,ACTIVIDADES!$B$9:$T$494,33,0),"")</f>
        <v/>
      </c>
      <c r="BP318" s="55" t="str">
        <f>+IFERROR(VLOOKUP($M318,ACTIVIDADES!$B$9:$T$494,34,0),"")</f>
        <v/>
      </c>
      <c r="BQ318" s="55" t="str">
        <f>+IFERROR(VLOOKUP($M318,ACTIVIDADES!$B$9:$T$494,35,0),"")</f>
        <v/>
      </c>
      <c r="BR318" s="55" t="str">
        <f>+IFERROR(VLOOKUP($M318,ACTIVIDADES!$B$9:$T$494,36,0),"")</f>
        <v/>
      </c>
      <c r="BS318" s="55" t="str">
        <f>+IFERROR(VLOOKUP($M318,ACTIVIDADES!$B$9:$T$494,37,0),"")</f>
        <v/>
      </c>
      <c r="BT318" s="58"/>
      <c r="BU318" s="58"/>
      <c r="BV318" s="59"/>
      <c r="BW318" s="59" t="s">
        <v>580</v>
      </c>
      <c r="BX318" s="60" t="s">
        <v>3635</v>
      </c>
      <c r="BY318" s="61" t="s">
        <v>593</v>
      </c>
      <c r="BZ318" s="62"/>
      <c r="CA318" s="7"/>
      <c r="CB318" s="7"/>
      <c r="CC318" s="7"/>
      <c r="CD318" s="7"/>
      <c r="CE318" s="7"/>
      <c r="CF318" s="7"/>
      <c r="CG318" s="7"/>
      <c r="CH318" s="7"/>
      <c r="CI318" s="7"/>
      <c r="CJ318" s="7"/>
      <c r="CK318" s="7"/>
      <c r="CL318" s="7"/>
      <c r="CM318" s="7"/>
      <c r="CN318" s="7"/>
      <c r="CO318" s="7"/>
      <c r="CP318" s="7"/>
      <c r="CQ318" s="7"/>
    </row>
    <row r="319" spans="1:95" customFormat="1" ht="93" customHeight="1" x14ac:dyDescent="0.35">
      <c r="A319" s="40">
        <f t="shared" si="20"/>
        <v>311</v>
      </c>
      <c r="B319" s="40" t="s">
        <v>521</v>
      </c>
      <c r="C319" s="40">
        <v>2025</v>
      </c>
      <c r="D319" s="40" t="s">
        <v>3734</v>
      </c>
      <c r="E319" s="323"/>
      <c r="F319" s="40" t="s">
        <v>731</v>
      </c>
      <c r="G319" s="40" t="s">
        <v>158</v>
      </c>
      <c r="H319" s="42" t="s">
        <v>4803</v>
      </c>
      <c r="I319" s="42"/>
      <c r="J319" s="40" t="s">
        <v>5126</v>
      </c>
      <c r="K319" s="40" t="s">
        <v>4024</v>
      </c>
      <c r="L319" s="44" t="s">
        <v>1153</v>
      </c>
      <c r="M319" s="45" t="s">
        <v>2601</v>
      </c>
      <c r="N319" s="45" t="s">
        <v>5527</v>
      </c>
      <c r="O319" s="45" t="s">
        <v>5699</v>
      </c>
      <c r="P319" s="45">
        <v>1</v>
      </c>
      <c r="Q319" s="47">
        <v>46204</v>
      </c>
      <c r="R319" s="47">
        <v>46295</v>
      </c>
      <c r="S319" s="48">
        <f t="shared" si="21"/>
        <v>13.350000000000001</v>
      </c>
      <c r="T319" s="45" t="s">
        <v>589</v>
      </c>
      <c r="U319" s="45"/>
      <c r="V319" s="49">
        <f>+IFERROR(VLOOKUP($M319,ACTIVIDADES!$B$9:$Q$494,10,0),"")</f>
        <v>0</v>
      </c>
      <c r="W319" s="61" t="str">
        <f>+IFERROR(VLOOKUP($M319,ACTIVIDADES!$B$9:$Q$494,11,0)," ")</f>
        <v>Proceso de actualización</v>
      </c>
      <c r="X319" s="51" t="str">
        <f>+IFERROR(VLOOKUP($M319,ACTIVIDADES!$B$9:$Q$494,12,0),"")</f>
        <v>https://dnbcgovco-my.sharepoint.com/:f:/g/personal/planeacion_dnbc_gov_co/IgC2wtt6D-zSTY6U6sAF5yefASkR-EDUcnQOxPntpKqfjgU?e=GPU5XT</v>
      </c>
      <c r="Y319" s="52">
        <f>+IFERROR(VLOOKUP($M319,ACTIVIDADES!$B$9:$Q$494,13,0),"")</f>
        <v>46153</v>
      </c>
      <c r="Z319" s="49" t="str">
        <f>+IFERROR(VLOOKUP($M319,ACTIVIDADES!$B$9:$Q$494,14,0),"")</f>
        <v>No se evidencia avance para el periodo</v>
      </c>
      <c r="AA319" s="49">
        <f>+IFERROR(VLOOKUP($M319,ACTIVIDADES!$B$9:$Q$494,15,0),"")</f>
        <v>0</v>
      </c>
      <c r="AB319" s="54" t="str">
        <f>+IFERROR(VLOOKUP($M319,ACTIVIDADES!$B$9:$Q$494,16,0),"")</f>
        <v>EJECUCIÓN</v>
      </c>
      <c r="AC319" s="144">
        <v>46171</v>
      </c>
      <c r="AD319" s="29">
        <v>0</v>
      </c>
      <c r="AE319" s="29" t="s">
        <v>3741</v>
      </c>
      <c r="AF319" s="28" t="s">
        <v>580</v>
      </c>
      <c r="AG319" s="29" t="s">
        <v>3737</v>
      </c>
      <c r="AH319" s="29" t="s">
        <v>3737</v>
      </c>
      <c r="AI319" s="29" t="s">
        <v>3737</v>
      </c>
      <c r="AJ319" s="55">
        <f>+IFERROR(VLOOKUP($M319,ACTIVIDADES!$B$9:$T$494,17,0),"")</f>
        <v>1</v>
      </c>
      <c r="AK319" s="80" t="str">
        <f>+IFERROR(VLOOKUP($M319,ACTIVIDADES!$B$9:$T$494,18,0),"")</f>
        <v xml:space="preserve">Se realizó la socialización del Procedimiento Gestión de Bienes </v>
      </c>
      <c r="AL319" s="80" t="str">
        <f>+IFERROR(VLOOKUP($M319,ACTIVIDADES!$B$9:$T$494,19,0),"")</f>
        <v>https://dnbcgovco-my.sharepoint.com/:f:/g/personal/planeacion_dnbc_gov_co/IgDd3XmfT25eTbxvyUt1BT7QAdImdSv6VpfjxTw8Chm1hoI?e=G7TQBK</v>
      </c>
      <c r="AM319" s="55">
        <f>+IFERROR(VLOOKUP($M319,ACTIVIDADES!$B$9:$X$495,20,0),0)</f>
        <v>46214</v>
      </c>
      <c r="AN319" s="55" t="str">
        <f>+IFERROR(VLOOKUP($M319,ACTIVIDADES!$B$9:$X$495,21,0),0)</f>
        <v>Se presenta procedimiento actualizado al 30 de junio de 2026 con su respectiva socializaicón vía correo electrónico</v>
      </c>
      <c r="AO319" s="55">
        <f>+IFERROR(VLOOKUP($M319,ACTIVIDADES!$B$9:$X$495,22,0),0)</f>
        <v>1</v>
      </c>
      <c r="AP319" s="150" t="str">
        <f>+IFERROR(VLOOKUP($M319,ACTIVIDADES!$B$9:$X$495,23,0),0)</f>
        <v>CUMPLIDO</v>
      </c>
      <c r="AQ319" s="129">
        <v>46245</v>
      </c>
      <c r="AR319" s="172">
        <v>1</v>
      </c>
      <c r="AS319" s="72" t="s">
        <v>5824</v>
      </c>
      <c r="AT319" s="29" t="s">
        <v>579</v>
      </c>
      <c r="AU319" s="57" t="s">
        <v>1472</v>
      </c>
      <c r="AV319" s="193" t="s">
        <v>3635</v>
      </c>
      <c r="AW319" s="193" t="s">
        <v>590</v>
      </c>
      <c r="AX319" s="193" t="s">
        <v>5920</v>
      </c>
      <c r="AY319" s="176" t="str">
        <f t="shared" si="18"/>
        <v>CUMPLIDAS</v>
      </c>
      <c r="AZ319" s="55" t="str">
        <f>+IFERROR(VLOOKUP($M319,ACTIVIDADES!$B$9:$T$494,25,0),"")</f>
        <v/>
      </c>
      <c r="BA319" s="55" t="str">
        <f>+IFERROR(VLOOKUP($M319,ACTIVIDADES!$B$9:$T$494,26,0),"")</f>
        <v/>
      </c>
      <c r="BB319" s="55" t="str">
        <f>+IFERROR(VLOOKUP($M319,ACTIVIDADES!$B$9:$T$494,27,0),"")</f>
        <v/>
      </c>
      <c r="BC319" s="55" t="str">
        <f>+IFERROR(VLOOKUP($M319,ACTIVIDADES!$B$9:$T$494,28,0),"")</f>
        <v/>
      </c>
      <c r="BD319" s="55" t="str">
        <f>+IFERROR(VLOOKUP($M319,ACTIVIDADES!$B$9:$T$494,29,0),"")</f>
        <v/>
      </c>
      <c r="BE319" s="55" t="str">
        <f>+IFERROR(VLOOKUP($M319,ACTIVIDADES!$B$9:$T$494,30,0),"")</f>
        <v/>
      </c>
      <c r="BF319" s="58"/>
      <c r="BG319" s="58"/>
      <c r="BH319" s="59"/>
      <c r="BI319" s="59" t="s">
        <v>580</v>
      </c>
      <c r="BJ319" s="60" t="s">
        <v>3635</v>
      </c>
      <c r="BK319" s="61" t="s">
        <v>593</v>
      </c>
      <c r="BL319" s="62"/>
      <c r="BM319" s="55" t="str">
        <f>+IFERROR(VLOOKUP($M319,ACTIVIDADES!$B$9:$T$494,31,0),"")</f>
        <v/>
      </c>
      <c r="BN319" s="55" t="str">
        <f>+IFERROR(VLOOKUP($M319,ACTIVIDADES!$B$9:$T$494,32,0),"")</f>
        <v/>
      </c>
      <c r="BO319" s="55" t="str">
        <f>+IFERROR(VLOOKUP($M319,ACTIVIDADES!$B$9:$T$494,33,0),"")</f>
        <v/>
      </c>
      <c r="BP319" s="55" t="str">
        <f>+IFERROR(VLOOKUP($M319,ACTIVIDADES!$B$9:$T$494,34,0),"")</f>
        <v/>
      </c>
      <c r="BQ319" s="55" t="str">
        <f>+IFERROR(VLOOKUP($M319,ACTIVIDADES!$B$9:$T$494,35,0),"")</f>
        <v/>
      </c>
      <c r="BR319" s="55" t="str">
        <f>+IFERROR(VLOOKUP($M319,ACTIVIDADES!$B$9:$T$494,36,0),"")</f>
        <v/>
      </c>
      <c r="BS319" s="55" t="str">
        <f>+IFERROR(VLOOKUP($M319,ACTIVIDADES!$B$9:$T$494,37,0),"")</f>
        <v/>
      </c>
      <c r="BT319" s="58"/>
      <c r="BU319" s="58"/>
      <c r="BV319" s="59"/>
      <c r="BW319" s="59" t="s">
        <v>580</v>
      </c>
      <c r="BX319" s="60" t="s">
        <v>3635</v>
      </c>
      <c r="BY319" s="61" t="s">
        <v>593</v>
      </c>
      <c r="BZ319" s="62"/>
      <c r="CA319" s="9"/>
      <c r="CB319" s="9"/>
      <c r="CC319" s="9"/>
      <c r="CD319" s="9"/>
      <c r="CE319" s="9"/>
      <c r="CF319" s="9"/>
      <c r="CG319" s="9"/>
      <c r="CH319" s="9"/>
      <c r="CI319" s="9"/>
      <c r="CJ319" s="9"/>
      <c r="CK319" s="9"/>
      <c r="CL319" s="9"/>
      <c r="CM319" s="9"/>
      <c r="CN319" s="9"/>
      <c r="CO319" s="9"/>
      <c r="CP319" s="9"/>
      <c r="CQ319" s="9"/>
    </row>
    <row r="320" spans="1:95" customFormat="1" ht="93" customHeight="1" x14ac:dyDescent="0.35">
      <c r="A320" s="40">
        <f t="shared" si="20"/>
        <v>312</v>
      </c>
      <c r="B320" s="40" t="s">
        <v>521</v>
      </c>
      <c r="C320" s="40">
        <v>2025</v>
      </c>
      <c r="D320" s="40" t="s">
        <v>3734</v>
      </c>
      <c r="E320" s="323"/>
      <c r="F320" s="40" t="s">
        <v>742</v>
      </c>
      <c r="G320" s="40" t="s">
        <v>158</v>
      </c>
      <c r="H320" s="42" t="s">
        <v>189</v>
      </c>
      <c r="I320" s="42"/>
      <c r="J320" s="40" t="s">
        <v>5127</v>
      </c>
      <c r="K320" s="40" t="s">
        <v>4025</v>
      </c>
      <c r="L320" s="44" t="s">
        <v>1153</v>
      </c>
      <c r="M320" s="45" t="s">
        <v>2289</v>
      </c>
      <c r="N320" s="45" t="s">
        <v>5467</v>
      </c>
      <c r="O320" s="45" t="s">
        <v>1750</v>
      </c>
      <c r="P320" s="45">
        <v>1</v>
      </c>
      <c r="Q320" s="47">
        <v>46023</v>
      </c>
      <c r="R320" s="47">
        <v>46112</v>
      </c>
      <c r="S320" s="48">
        <f t="shared" si="21"/>
        <v>13.5</v>
      </c>
      <c r="T320" s="45" t="s">
        <v>592</v>
      </c>
      <c r="U320" s="45"/>
      <c r="V320" s="49">
        <f>+IFERROR(VLOOKUP($M320,ACTIVIDADES!$B$9:$Q$494,10,0),"")</f>
        <v>1</v>
      </c>
      <c r="W320" s="61" t="str">
        <f>+IFERROR(VLOOKUP($M320,ACTIVIDADES!$B$9:$Q$494,11,0)," ")</f>
        <v xml:space="preserve">Como evidencia se cuenta con la Formulación del procedimiento Conciliaciones contables donde se cruza la información de incapacidades </v>
      </c>
      <c r="X320" s="51" t="str">
        <f>+IFERROR(VLOOKUP($M320,ACTIVIDADES!$B$9:$Q$494,12,0),"")</f>
        <v>https://dnbcgovco-my.sharepoint.com/:f:/g/personal/planeacion_dnbc_gov_co/IgAKPZEalRp3T7O44VwZjBLlARF86VpmllJA36VR9-2qDG8?e=W6XaGX</v>
      </c>
      <c r="Y320" s="52">
        <f>+IFERROR(VLOOKUP($M320,ACTIVIDADES!$B$9:$Q$494,13,0),"")</f>
        <v>46153</v>
      </c>
      <c r="Z320" s="49" t="str">
        <f>+IFERROR(VLOOKUP($M320,ACTIVIDADES!$B$9:$Q$494,14,0),"")</f>
        <v>Se evidencia procedimiento formulado en la vigencia 2025</v>
      </c>
      <c r="AA320" s="49">
        <f>+IFERROR(VLOOKUP($M320,ACTIVIDADES!$B$9:$Q$494,15,0),"")</f>
        <v>1</v>
      </c>
      <c r="AB320" s="54" t="str">
        <f>+IFERROR(VLOOKUP($M320,ACTIVIDADES!$B$9:$Q$494,16,0),"")</f>
        <v>CUMPLIDO</v>
      </c>
      <c r="AC320" s="144">
        <v>46171</v>
      </c>
      <c r="AD320" s="30">
        <v>1</v>
      </c>
      <c r="AE320" s="28" t="s">
        <v>3776</v>
      </c>
      <c r="AF320" s="29" t="s">
        <v>578</v>
      </c>
      <c r="AG320" s="29" t="s">
        <v>3737</v>
      </c>
      <c r="AH320" s="29" t="s">
        <v>593</v>
      </c>
      <c r="AI320" s="29" t="s">
        <v>3752</v>
      </c>
      <c r="AJ320" s="55">
        <f>+IFERROR(VLOOKUP($M320,ACTIVIDADES!$B$9:$T$494,17,0),"")</f>
        <v>1</v>
      </c>
      <c r="AK320" s="80" t="str">
        <f>+IFERROR(VLOOKUP($M320,ACTIVIDADES!$B$9:$T$494,18,0),"")</f>
        <v xml:space="preserve">Como evidencia se cuenta con la Formulación del procedimiento Conciliaciones contables donde se cruza la información de incapacidades </v>
      </c>
      <c r="AL320" s="80" t="str">
        <f>+IFERROR(VLOOKUP($M320,ACTIVIDADES!$B$9:$T$494,19,0),"")</f>
        <v>https://dnbcgovco-my.sharepoint.com/:f:/g/personal/planeacion_dnbc_gov_co/IgDlTTkE6gPMRZjTETbxch7dATaSM_TE5-agvqb3k7QgaDY?e=0V1Jx7</v>
      </c>
      <c r="AM320" s="55" t="str">
        <f>+IFERROR(VLOOKUP($M320,ACTIVIDADES!$B$9:$X$495,20,0),0)</f>
        <v>11/07/206</v>
      </c>
      <c r="AN320" s="55" t="str">
        <f>+IFERROR(VLOOKUP($M320,ACTIVIDADES!$B$9:$X$495,21,0),0)</f>
        <v>Actividad reportada con cumplimiento en el primer trimestre 2026</v>
      </c>
      <c r="AO320" s="55">
        <f>+IFERROR(VLOOKUP($M320,ACTIVIDADES!$B$9:$X$495,22,0),0)</f>
        <v>1</v>
      </c>
      <c r="AP320" s="150" t="str">
        <f>+IFERROR(VLOOKUP($M320,ACTIVIDADES!$B$9:$X$495,23,0),0)</f>
        <v>CUMPLIDO</v>
      </c>
      <c r="AQ320" s="129">
        <v>46245</v>
      </c>
      <c r="AR320" s="172">
        <v>1</v>
      </c>
      <c r="AS320" s="131" t="s">
        <v>3777</v>
      </c>
      <c r="AT320" s="29" t="s">
        <v>579</v>
      </c>
      <c r="AU320" s="57" t="s">
        <v>1472</v>
      </c>
      <c r="AV320" s="193" t="s">
        <v>3635</v>
      </c>
      <c r="AW320" s="193" t="s">
        <v>590</v>
      </c>
      <c r="AX320" s="193" t="s">
        <v>5920</v>
      </c>
      <c r="AY320" s="176" t="str">
        <f t="shared" si="18"/>
        <v>CUMPLIDAS</v>
      </c>
      <c r="AZ320" s="55" t="str">
        <f>+IFERROR(VLOOKUP($M320,ACTIVIDADES!$B$9:$T$494,25,0),"")</f>
        <v/>
      </c>
      <c r="BA320" s="55" t="str">
        <f>+IFERROR(VLOOKUP($M320,ACTIVIDADES!$B$9:$T$494,26,0),"")</f>
        <v/>
      </c>
      <c r="BB320" s="55" t="str">
        <f>+IFERROR(VLOOKUP($M320,ACTIVIDADES!$B$9:$T$494,27,0),"")</f>
        <v/>
      </c>
      <c r="BC320" s="55" t="str">
        <f>+IFERROR(VLOOKUP($M320,ACTIVIDADES!$B$9:$T$494,28,0),"")</f>
        <v/>
      </c>
      <c r="BD320" s="55" t="str">
        <f>+IFERROR(VLOOKUP($M320,ACTIVIDADES!$B$9:$T$494,29,0),"")</f>
        <v/>
      </c>
      <c r="BE320" s="55" t="str">
        <f>+IFERROR(VLOOKUP($M320,ACTIVIDADES!$B$9:$T$494,30,0),"")</f>
        <v/>
      </c>
      <c r="BF320" s="58"/>
      <c r="BG320" s="58"/>
      <c r="BH320" s="59"/>
      <c r="BI320" s="59" t="s">
        <v>580</v>
      </c>
      <c r="BJ320" s="60" t="s">
        <v>3635</v>
      </c>
      <c r="BK320" s="61" t="s">
        <v>593</v>
      </c>
      <c r="BL320" s="62"/>
      <c r="BM320" s="55" t="str">
        <f>+IFERROR(VLOOKUP($M320,ACTIVIDADES!$B$9:$T$494,31,0),"")</f>
        <v/>
      </c>
      <c r="BN320" s="55" t="str">
        <f>+IFERROR(VLOOKUP($M320,ACTIVIDADES!$B$9:$T$494,32,0),"")</f>
        <v/>
      </c>
      <c r="BO320" s="55" t="str">
        <f>+IFERROR(VLOOKUP($M320,ACTIVIDADES!$B$9:$T$494,33,0),"")</f>
        <v/>
      </c>
      <c r="BP320" s="55" t="str">
        <f>+IFERROR(VLOOKUP($M320,ACTIVIDADES!$B$9:$T$494,34,0),"")</f>
        <v/>
      </c>
      <c r="BQ320" s="55" t="str">
        <f>+IFERROR(VLOOKUP($M320,ACTIVIDADES!$B$9:$T$494,35,0),"")</f>
        <v/>
      </c>
      <c r="BR320" s="55" t="str">
        <f>+IFERROR(VLOOKUP($M320,ACTIVIDADES!$B$9:$T$494,36,0),"")</f>
        <v/>
      </c>
      <c r="BS320" s="55" t="str">
        <f>+IFERROR(VLOOKUP($M320,ACTIVIDADES!$B$9:$T$494,37,0),"")</f>
        <v/>
      </c>
      <c r="BT320" s="58"/>
      <c r="BU320" s="58"/>
      <c r="BV320" s="59"/>
      <c r="BW320" s="59" t="s">
        <v>580</v>
      </c>
      <c r="BX320" s="60" t="s">
        <v>3635</v>
      </c>
      <c r="BY320" s="61" t="s">
        <v>593</v>
      </c>
      <c r="BZ320" s="62"/>
      <c r="CA320" s="9"/>
      <c r="CB320" s="9"/>
      <c r="CC320" s="9"/>
      <c r="CD320" s="9"/>
      <c r="CE320" s="9"/>
      <c r="CF320" s="9"/>
      <c r="CG320" s="9"/>
      <c r="CH320" s="9"/>
      <c r="CI320" s="9"/>
      <c r="CJ320" s="9"/>
      <c r="CK320" s="9"/>
      <c r="CL320" s="9"/>
      <c r="CM320" s="9"/>
      <c r="CN320" s="9"/>
      <c r="CO320" s="9"/>
      <c r="CP320" s="9"/>
      <c r="CQ320" s="9"/>
    </row>
    <row r="321" spans="1:95" ht="93" customHeight="1" x14ac:dyDescent="0.35">
      <c r="A321" s="281">
        <f t="shared" si="20"/>
        <v>313</v>
      </c>
      <c r="B321" s="281" t="s">
        <v>521</v>
      </c>
      <c r="C321" s="281">
        <v>2025</v>
      </c>
      <c r="D321" s="281" t="s">
        <v>3734</v>
      </c>
      <c r="E321" s="214"/>
      <c r="F321" s="281" t="s">
        <v>1064</v>
      </c>
      <c r="G321" s="281" t="s">
        <v>158</v>
      </c>
      <c r="H321" s="283" t="s">
        <v>165</v>
      </c>
      <c r="I321" s="283"/>
      <c r="J321" s="281" t="s">
        <v>4026</v>
      </c>
      <c r="K321" s="281" t="s">
        <v>4027</v>
      </c>
      <c r="L321" s="285" t="s">
        <v>1153</v>
      </c>
      <c r="M321" s="286" t="s">
        <v>2302</v>
      </c>
      <c r="N321" s="286" t="s">
        <v>5506</v>
      </c>
      <c r="O321" s="286" t="s">
        <v>2304</v>
      </c>
      <c r="P321" s="286">
        <v>1</v>
      </c>
      <c r="Q321" s="288">
        <v>46113</v>
      </c>
      <c r="R321" s="288">
        <v>46203</v>
      </c>
      <c r="S321" s="289">
        <f t="shared" si="21"/>
        <v>13.350000000000001</v>
      </c>
      <c r="T321" s="286" t="s">
        <v>592</v>
      </c>
      <c r="U321" s="286"/>
      <c r="V321" s="290">
        <f>+IFERROR(VLOOKUP($M321,ACTIVIDADES!$B$9:$Q$494,10,0),"")</f>
        <v>1</v>
      </c>
      <c r="W321" s="292" t="str">
        <f>+IFERROR(VLOOKUP($M321,ACTIVIDADES!$B$9:$Q$494,11,0)," ")</f>
        <v>Como evidencia dejamos donde se socializo el procedimiento de los cruces de información  entre las areas y el proceso de Gestión Financiera para las cuentas del pasivo.</v>
      </c>
      <c r="X321" s="321" t="str">
        <f>+IFERROR(VLOOKUP($M321,ACTIVIDADES!$B$9:$Q$494,12,0),"")</f>
        <v>https://dnbcgovco-my.sharepoint.com/:f:/g/personal/planeacion_dnbc_gov_co/IgAKPZEalRp3T7O44VwZjBLlARF86VpmllJA36VR9-2qDG8?e=W6XaGX</v>
      </c>
      <c r="Y321" s="293">
        <f>+IFERROR(VLOOKUP($M321,ACTIVIDADES!$B$9:$Q$494,13,0),"")</f>
        <v>46153</v>
      </c>
      <c r="Z321" s="290" t="str">
        <f>+IFERROR(VLOOKUP($M321,ACTIVIDADES!$B$9:$Q$494,14,0),"")</f>
        <v>Se incluye grabación de socialización de políticas contables</v>
      </c>
      <c r="AA321" s="290">
        <f>+IFERROR(VLOOKUP($M321,ACTIVIDADES!$B$9:$Q$494,15,0),"")</f>
        <v>1</v>
      </c>
      <c r="AB321" s="295" t="str">
        <f>+IFERROR(VLOOKUP($M321,ACTIVIDADES!$B$9:$Q$494,16,0),"")</f>
        <v>CUMPLIDO</v>
      </c>
      <c r="AC321" s="296">
        <v>46171</v>
      </c>
      <c r="AD321" s="298">
        <v>1</v>
      </c>
      <c r="AE321" s="298" t="s">
        <v>3926</v>
      </c>
      <c r="AF321" s="297" t="s">
        <v>579</v>
      </c>
      <c r="AG321" s="297" t="s">
        <v>3737</v>
      </c>
      <c r="AH321" s="297" t="s">
        <v>593</v>
      </c>
      <c r="AI321" s="297" t="s">
        <v>3752</v>
      </c>
      <c r="AJ321" s="299">
        <f>+IFERROR(VLOOKUP($M321,ACTIVIDADES!$B$9:$T$494,17,0),"")</f>
        <v>1</v>
      </c>
      <c r="AK321" s="300" t="str">
        <f>+IFERROR(VLOOKUP($M321,ACTIVIDADES!$B$9:$T$494,18,0),"")</f>
        <v>Como evidencia dejamos donde se socializo el procedimiento de los cruces de información  entre las areas y el proceso de Gestión Financiera para las cuentas del pasivo.</v>
      </c>
      <c r="AL321" s="300" t="str">
        <f>+IFERROR(VLOOKUP($M321,ACTIVIDADES!$B$9:$T$494,19,0),"")</f>
        <v>https://dnbcgovco-my.sharepoint.com/:f:/g/personal/planeacion_dnbc_gov_co/IgDlTTkE6gPMRZjTETbxch7dATaSM_TE5-agvqb3k7QgaDY?e=0V1Jx7</v>
      </c>
      <c r="AM321" s="299" t="str">
        <f>+IFERROR(VLOOKUP($M321,ACTIVIDADES!$B$9:$X$495,20,0),0)</f>
        <v>11/07/206</v>
      </c>
      <c r="AN321" s="299" t="str">
        <f>+IFERROR(VLOOKUP($M321,ACTIVIDADES!$B$9:$X$495,21,0),0)</f>
        <v>Actividad reportada con cumplimiento en el primer trimestre 2026</v>
      </c>
      <c r="AO321" s="299">
        <f>+IFERROR(VLOOKUP($M321,ACTIVIDADES!$B$9:$X$495,22,0),0)</f>
        <v>1</v>
      </c>
      <c r="AP321" s="304" t="str">
        <f>+IFERROR(VLOOKUP($M321,ACTIVIDADES!$B$9:$X$495,23,0),0)</f>
        <v>CUMPLIDO</v>
      </c>
      <c r="AQ321" s="247">
        <v>46245</v>
      </c>
      <c r="AR321" s="334">
        <v>1</v>
      </c>
      <c r="AS321" s="335" t="s">
        <v>3926</v>
      </c>
      <c r="AT321" s="297" t="s">
        <v>579</v>
      </c>
      <c r="AU321" s="303" t="s">
        <v>3639</v>
      </c>
      <c r="AV321" s="249" t="s">
        <v>3639</v>
      </c>
      <c r="AW321" s="249" t="s">
        <v>3639</v>
      </c>
      <c r="AX321" s="249" t="s">
        <v>3739</v>
      </c>
      <c r="AY321" s="176" t="str">
        <f t="shared" si="18"/>
        <v>CUMPLIDAS</v>
      </c>
      <c r="AZ321" s="55" t="str">
        <f>+IFERROR(VLOOKUP($M321,ACTIVIDADES!$B$9:$T$494,25,0),"")</f>
        <v/>
      </c>
      <c r="BA321" s="55" t="str">
        <f>+IFERROR(VLOOKUP($M321,ACTIVIDADES!$B$9:$T$494,26,0),"")</f>
        <v/>
      </c>
      <c r="BB321" s="55" t="str">
        <f>+IFERROR(VLOOKUP($M321,ACTIVIDADES!$B$9:$T$494,27,0),"")</f>
        <v/>
      </c>
      <c r="BC321" s="55" t="str">
        <f>+IFERROR(VLOOKUP($M321,ACTIVIDADES!$B$9:$T$494,28,0),"")</f>
        <v/>
      </c>
      <c r="BD321" s="55" t="str">
        <f>+IFERROR(VLOOKUP($M321,ACTIVIDADES!$B$9:$T$494,29,0),"")</f>
        <v/>
      </c>
      <c r="BE321" s="55" t="str">
        <f>+IFERROR(VLOOKUP($M321,ACTIVIDADES!$B$9:$T$494,30,0),"")</f>
        <v/>
      </c>
      <c r="BF321" s="58"/>
      <c r="BG321" s="58"/>
      <c r="BH321" s="59"/>
      <c r="BI321" s="59" t="s">
        <v>580</v>
      </c>
      <c r="BJ321" s="60" t="s">
        <v>3635</v>
      </c>
      <c r="BK321" s="61" t="s">
        <v>593</v>
      </c>
      <c r="BL321" s="62"/>
      <c r="BM321" s="55" t="str">
        <f>+IFERROR(VLOOKUP($M321,ACTIVIDADES!$B$9:$T$494,31,0),"")</f>
        <v/>
      </c>
      <c r="BN321" s="55" t="str">
        <f>+IFERROR(VLOOKUP($M321,ACTIVIDADES!$B$9:$T$494,32,0),"")</f>
        <v/>
      </c>
      <c r="BO321" s="55" t="str">
        <f>+IFERROR(VLOOKUP($M321,ACTIVIDADES!$B$9:$T$494,33,0),"")</f>
        <v/>
      </c>
      <c r="BP321" s="55" t="str">
        <f>+IFERROR(VLOOKUP($M321,ACTIVIDADES!$B$9:$T$494,34,0),"")</f>
        <v/>
      </c>
      <c r="BQ321" s="55" t="str">
        <f>+IFERROR(VLOOKUP($M321,ACTIVIDADES!$B$9:$T$494,35,0),"")</f>
        <v/>
      </c>
      <c r="BR321" s="55" t="str">
        <f>+IFERROR(VLOOKUP($M321,ACTIVIDADES!$B$9:$T$494,36,0),"")</f>
        <v/>
      </c>
      <c r="BS321" s="55" t="str">
        <f>+IFERROR(VLOOKUP($M321,ACTIVIDADES!$B$9:$T$494,37,0),"")</f>
        <v/>
      </c>
      <c r="BT321" s="58"/>
      <c r="BU321" s="58"/>
      <c r="BV321" s="59"/>
      <c r="BW321" s="59" t="s">
        <v>580</v>
      </c>
      <c r="BX321" s="60" t="s">
        <v>3635</v>
      </c>
      <c r="BY321" s="61" t="s">
        <v>593</v>
      </c>
      <c r="BZ321" s="62"/>
    </row>
    <row r="322" spans="1:95" customFormat="1" ht="93" customHeight="1" x14ac:dyDescent="0.35">
      <c r="A322" s="40">
        <f t="shared" si="20"/>
        <v>314</v>
      </c>
      <c r="B322" s="40" t="s">
        <v>521</v>
      </c>
      <c r="C322" s="40">
        <v>2025</v>
      </c>
      <c r="D322" s="40" t="s">
        <v>3734</v>
      </c>
      <c r="E322" s="323"/>
      <c r="F322" s="40" t="s">
        <v>1064</v>
      </c>
      <c r="G322" s="40" t="s">
        <v>158</v>
      </c>
      <c r="H322" s="41" t="s">
        <v>165</v>
      </c>
      <c r="I322" s="42"/>
      <c r="J322" s="43" t="s">
        <v>4026</v>
      </c>
      <c r="K322" s="43" t="s">
        <v>4027</v>
      </c>
      <c r="L322" s="44" t="s">
        <v>1153</v>
      </c>
      <c r="M322" s="45" t="s">
        <v>2563</v>
      </c>
      <c r="N322" s="46" t="s">
        <v>2564</v>
      </c>
      <c r="O322" s="45" t="s">
        <v>2565</v>
      </c>
      <c r="P322" s="45">
        <v>1</v>
      </c>
      <c r="Q322" s="47">
        <v>46082</v>
      </c>
      <c r="R322" s="47">
        <v>46387</v>
      </c>
      <c r="S322" s="48">
        <f t="shared" si="21"/>
        <v>45</v>
      </c>
      <c r="T322" s="45" t="s">
        <v>666</v>
      </c>
      <c r="U322" s="45" t="s">
        <v>2566</v>
      </c>
      <c r="V322" s="49">
        <f>+IFERROR(VLOOKUP($M322,ACTIVIDADES!$B$9:$Q$494,10,0),"")</f>
        <v>1</v>
      </c>
      <c r="W322" s="50" t="str">
        <f>+IFERROR(VLOOKUP($M322,ACTIVIDADES!$B$9:$Q$494,11,0)," ")</f>
        <v>Se esta manejando una prueba piloto SIIF NACIÓN</v>
      </c>
      <c r="X322" s="51" t="str">
        <f>+IFERROR(VLOOKUP($M322,ACTIVIDADES!$B$9:$Q$494,12,0),"")</f>
        <v>https://dnbcgovco-my.sharepoint.com/:f:/g/personal/planeacion_dnbc_gov_co/IgCKsvM4H_KTR6xnllTYAW4KAYnPCAelO_DLpgStTfwUj-M?e=KcFs8q</v>
      </c>
      <c r="Y322" s="52">
        <f>+IFERROR(VLOOKUP($M322,ACTIVIDADES!$B$9:$Q$494,13,0),"")</f>
        <v>46153</v>
      </c>
      <c r="Z322" s="53" t="str">
        <f>+IFERROR(VLOOKUP($M322,ACTIVIDADES!$B$9:$Q$494,14,0),"")</f>
        <v>Se evidencia respuesta de MinHacienda para uso piloto de sistema Siif Nación - Modulo Recursos Fisicos</v>
      </c>
      <c r="AA322" s="49">
        <f>+IFERROR(VLOOKUP($M322,ACTIVIDADES!$B$9:$Q$494,15,0),"")</f>
        <v>0.1</v>
      </c>
      <c r="AB322" s="54" t="str">
        <f>+IFERROR(VLOOKUP($M322,ACTIVIDADES!$B$9:$Q$494,16,0),"")</f>
        <v>EJECUCIÓN</v>
      </c>
      <c r="AC322" s="144">
        <v>46171</v>
      </c>
      <c r="AD322" s="29">
        <v>0.1</v>
      </c>
      <c r="AE322" s="29" t="s">
        <v>3927</v>
      </c>
      <c r="AF322" s="29" t="s">
        <v>4</v>
      </c>
      <c r="AG322" s="29" t="s">
        <v>3737</v>
      </c>
      <c r="AH322" s="29" t="s">
        <v>3737</v>
      </c>
      <c r="AI322" s="29" t="s">
        <v>3737</v>
      </c>
      <c r="AJ322" s="55">
        <f>+IFERROR(VLOOKUP($M322,ACTIVIDADES!$B$9:$T$494,17,0),"")</f>
        <v>1</v>
      </c>
      <c r="AK322" s="80" t="str">
        <f>+IFERROR(VLOOKUP($M322,ACTIVIDADES!$B$9:$T$494,18,0),"")</f>
        <v xml:space="preserve">Se muestra proceso que se esta llevando para el manejo de la prueba piloto SIIF NACIÓN </v>
      </c>
      <c r="AL322" s="80" t="str">
        <f>+IFERROR(VLOOKUP($M322,ACTIVIDADES!$B$9:$T$494,19,0),"")</f>
        <v>https://dnbcgovco-my.sharepoint.com/:f:/g/personal/planeacion_dnbc_gov_co/IgD3RyDi0X_yRo0wLAd4u0hIAegznAHHnleG17rsX0XqwHY?e=c4mIfd</v>
      </c>
      <c r="AM322" s="55" t="str">
        <f>+IFERROR(VLOOKUP($M322,ACTIVIDADES!$B$9:$X$495,20,0),0)</f>
        <v>11/07/206</v>
      </c>
      <c r="AN322" s="55" t="str">
        <f>+IFERROR(VLOOKUP($M322,ACTIVIDADES!$B$9:$X$495,21,0),0)</f>
        <v>Se remite información sobre las gestiones adelantadas para la implementación del modulo siif nacion</v>
      </c>
      <c r="AO322" s="55">
        <f>+IFERROR(VLOOKUP($M322,ACTIVIDADES!$B$9:$X$495,22,0),0)</f>
        <v>0.3</v>
      </c>
      <c r="AP322" s="145" t="str">
        <f>+IFERROR(VLOOKUP($M322,ACTIVIDADES!$B$9:$X$495,23,0),0)</f>
        <v>EN EJECUCIÓN</v>
      </c>
      <c r="AQ322" s="129">
        <v>46245</v>
      </c>
      <c r="AR322" s="172">
        <v>0.3</v>
      </c>
      <c r="AS322" s="339" t="s">
        <v>3738</v>
      </c>
      <c r="AT322" s="29" t="s">
        <v>4</v>
      </c>
      <c r="AU322" s="57" t="s">
        <v>3639</v>
      </c>
      <c r="AV322" s="193" t="s">
        <v>3639</v>
      </c>
      <c r="AW322" s="193" t="s">
        <v>3639</v>
      </c>
      <c r="AX322" s="57" t="s">
        <v>3739</v>
      </c>
      <c r="AY322" s="176" t="str">
        <f t="shared" si="18"/>
        <v>EN EJECUCIÓN</v>
      </c>
      <c r="AZ322" s="55" t="str">
        <f>+IFERROR(VLOOKUP($M322,ACTIVIDADES!$B$9:$T$494,25,0),"")</f>
        <v/>
      </c>
      <c r="BA322" s="55" t="str">
        <f>+IFERROR(VLOOKUP($M322,ACTIVIDADES!$B$9:$T$494,26,0),"")</f>
        <v/>
      </c>
      <c r="BB322" s="55" t="str">
        <f>+IFERROR(VLOOKUP($M322,ACTIVIDADES!$B$9:$T$494,27,0),"")</f>
        <v/>
      </c>
      <c r="BC322" s="55" t="str">
        <f>+IFERROR(VLOOKUP($M322,ACTIVIDADES!$B$9:$T$494,28,0),"")</f>
        <v/>
      </c>
      <c r="BD322" s="55" t="str">
        <f>+IFERROR(VLOOKUP($M322,ACTIVIDADES!$B$9:$T$494,29,0),"")</f>
        <v/>
      </c>
      <c r="BE322" s="55" t="str">
        <f>+IFERROR(VLOOKUP($M322,ACTIVIDADES!$B$9:$T$494,30,0),"")</f>
        <v/>
      </c>
      <c r="BF322" s="58"/>
      <c r="BG322" s="58"/>
      <c r="BH322" s="59"/>
      <c r="BI322" s="59" t="s">
        <v>580</v>
      </c>
      <c r="BJ322" s="60" t="s">
        <v>3635</v>
      </c>
      <c r="BK322" s="61" t="s">
        <v>593</v>
      </c>
      <c r="BL322" s="62"/>
      <c r="BM322" s="55" t="str">
        <f>+IFERROR(VLOOKUP($M322,ACTIVIDADES!$B$9:$T$494,31,0),"")</f>
        <v/>
      </c>
      <c r="BN322" s="55" t="str">
        <f>+IFERROR(VLOOKUP($M322,ACTIVIDADES!$B$9:$T$494,32,0),"")</f>
        <v/>
      </c>
      <c r="BO322" s="55" t="str">
        <f>+IFERROR(VLOOKUP($M322,ACTIVIDADES!$B$9:$T$494,33,0),"")</f>
        <v/>
      </c>
      <c r="BP322" s="55" t="str">
        <f>+IFERROR(VLOOKUP($M322,ACTIVIDADES!$B$9:$T$494,34,0),"")</f>
        <v/>
      </c>
      <c r="BQ322" s="55" t="str">
        <f>+IFERROR(VLOOKUP($M322,ACTIVIDADES!$B$9:$T$494,35,0),"")</f>
        <v/>
      </c>
      <c r="BR322" s="55" t="str">
        <f>+IFERROR(VLOOKUP($M322,ACTIVIDADES!$B$9:$T$494,36,0),"")</f>
        <v/>
      </c>
      <c r="BS322" s="55" t="str">
        <f>+IFERROR(VLOOKUP($M322,ACTIVIDADES!$B$9:$T$494,37,0),"")</f>
        <v/>
      </c>
      <c r="BT322" s="58"/>
      <c r="BU322" s="58"/>
      <c r="BV322" s="59"/>
      <c r="BW322" s="59" t="s">
        <v>580</v>
      </c>
      <c r="BX322" s="60" t="s">
        <v>3635</v>
      </c>
      <c r="BY322" s="61" t="s">
        <v>593</v>
      </c>
      <c r="BZ322" s="62"/>
      <c r="CA322" s="7"/>
      <c r="CB322" s="7"/>
      <c r="CC322" s="7"/>
      <c r="CD322" s="7"/>
      <c r="CE322" s="7"/>
      <c r="CF322" s="7"/>
      <c r="CG322" s="7"/>
      <c r="CH322" s="7"/>
      <c r="CI322" s="7"/>
      <c r="CJ322" s="7"/>
      <c r="CK322" s="7"/>
      <c r="CL322" s="7"/>
      <c r="CM322" s="7"/>
      <c r="CN322" s="7"/>
      <c r="CO322" s="7"/>
      <c r="CP322" s="7"/>
      <c r="CQ322" s="7"/>
    </row>
    <row r="323" spans="1:95" ht="93" customHeight="1" x14ac:dyDescent="0.35">
      <c r="A323" s="40">
        <f t="shared" si="20"/>
        <v>315</v>
      </c>
      <c r="B323" s="40" t="s">
        <v>521</v>
      </c>
      <c r="C323" s="40">
        <v>2025</v>
      </c>
      <c r="D323" s="40" t="s">
        <v>3734</v>
      </c>
      <c r="E323" s="323"/>
      <c r="F323" s="40" t="s">
        <v>1064</v>
      </c>
      <c r="G323" s="40" t="s">
        <v>158</v>
      </c>
      <c r="H323" s="42" t="s">
        <v>165</v>
      </c>
      <c r="I323" s="42"/>
      <c r="J323" s="40" t="s">
        <v>4026</v>
      </c>
      <c r="K323" s="40" t="s">
        <v>4027</v>
      </c>
      <c r="L323" s="44" t="s">
        <v>1153</v>
      </c>
      <c r="M323" s="45" t="s">
        <v>2609</v>
      </c>
      <c r="N323" s="45" t="s">
        <v>2610</v>
      </c>
      <c r="O323" s="45" t="s">
        <v>2611</v>
      </c>
      <c r="P323" s="45">
        <v>1</v>
      </c>
      <c r="Q323" s="47">
        <v>46143</v>
      </c>
      <c r="R323" s="47">
        <v>46295</v>
      </c>
      <c r="S323" s="48">
        <f t="shared" si="21"/>
        <v>22.349999999999998</v>
      </c>
      <c r="T323" s="45" t="s">
        <v>589</v>
      </c>
      <c r="U323" s="45"/>
      <c r="V323" s="49">
        <f>+IFERROR(VLOOKUP($M323,ACTIVIDADES!$B$9:$Q$494,10,0),"")</f>
        <v>0</v>
      </c>
      <c r="W323" s="61" t="str">
        <f>+IFERROR(VLOOKUP($M323,ACTIVIDADES!$B$9:$Q$494,11,0)," ")</f>
        <v>Proceso de actualización</v>
      </c>
      <c r="X323" s="51" t="str">
        <f>+IFERROR(VLOOKUP($M323,ACTIVIDADES!$B$9:$Q$494,12,0),"")</f>
        <v>https://dnbcgovco-my.sharepoint.com/:f:/g/personal/planeacion_dnbc_gov_co/IgDm4DHyXDA5Q5WGTU7tDkFLAc2M2mTSoezfwLKe_RnYYZ0?e=uJfhoo</v>
      </c>
      <c r="Y323" s="52">
        <f>+IFERROR(VLOOKUP($M323,ACTIVIDADES!$B$9:$Q$494,13,0),"")</f>
        <v>46153</v>
      </c>
      <c r="Z323" s="49" t="str">
        <f>+IFERROR(VLOOKUP($M323,ACTIVIDADES!$B$9:$Q$494,14,0),"")</f>
        <v>No se evidencia avance para el periodo</v>
      </c>
      <c r="AA323" s="49">
        <f>+IFERROR(VLOOKUP($M323,ACTIVIDADES!$B$9:$Q$494,15,0),"")</f>
        <v>0</v>
      </c>
      <c r="AB323" s="54" t="str">
        <f>+IFERROR(VLOOKUP($M323,ACTIVIDADES!$B$9:$Q$494,16,0),"")</f>
        <v>EJECUCIÓN</v>
      </c>
      <c r="AC323" s="144">
        <v>46171</v>
      </c>
      <c r="AD323" s="29">
        <v>0</v>
      </c>
      <c r="AE323" s="29" t="s">
        <v>3741</v>
      </c>
      <c r="AF323" s="28" t="s">
        <v>580</v>
      </c>
      <c r="AG323" s="29" t="s">
        <v>3737</v>
      </c>
      <c r="AH323" s="29" t="s">
        <v>3737</v>
      </c>
      <c r="AI323" s="29" t="s">
        <v>3737</v>
      </c>
      <c r="AJ323" s="55">
        <f>+IFERROR(VLOOKUP($M323,ACTIVIDADES!$B$9:$T$494,17,0),"")</f>
        <v>1</v>
      </c>
      <c r="AK323" s="80" t="str">
        <f>+IFERROR(VLOOKUP($M323,ACTIVIDADES!$B$9:$T$494,18,0),"")</f>
        <v>Ya se realizó la actualización del procedimiento de Gestión de Bienes</v>
      </c>
      <c r="AL323" s="80" t="str">
        <f>+IFERROR(VLOOKUP($M323,ACTIVIDADES!$B$9:$T$494,19,0),"")</f>
        <v>https://dnbcgovco-my.sharepoint.com/:f:/g/personal/planeacion_dnbc_gov_co/IgCaL3Okdj61R7b6VgL2_FeRAawkcJXFNhAjxCv_oVRi-uk?e=fTA1fT</v>
      </c>
      <c r="AM323" s="55">
        <f>+IFERROR(VLOOKUP($M323,ACTIVIDADES!$B$9:$X$495,20,0),0)</f>
        <v>46214</v>
      </c>
      <c r="AN323" s="55" t="str">
        <f>+IFERROR(VLOOKUP($M323,ACTIVIDADES!$B$9:$X$495,21,0),0)</f>
        <v>Se presenta procedimiento actualizado al 30 de junio de 2026 con su respectiva socializaicón vía correo electrónico</v>
      </c>
      <c r="AO323" s="55">
        <f>+IFERROR(VLOOKUP($M323,ACTIVIDADES!$B$9:$X$495,22,0),0)</f>
        <v>1</v>
      </c>
      <c r="AP323" s="150" t="str">
        <f>+IFERROR(VLOOKUP($M323,ACTIVIDADES!$B$9:$X$495,23,0),0)</f>
        <v>CUMPLIDO</v>
      </c>
      <c r="AQ323" s="129">
        <v>46245</v>
      </c>
      <c r="AR323" s="172">
        <v>1</v>
      </c>
      <c r="AS323" s="72" t="s">
        <v>5824</v>
      </c>
      <c r="AT323" s="29" t="s">
        <v>579</v>
      </c>
      <c r="AU323" s="57" t="s">
        <v>3639</v>
      </c>
      <c r="AV323" s="193" t="s">
        <v>3639</v>
      </c>
      <c r="AW323" s="193" t="s">
        <v>3639</v>
      </c>
      <c r="AX323" s="193" t="s">
        <v>3739</v>
      </c>
      <c r="AY323" s="176" t="str">
        <f t="shared" si="18"/>
        <v>CUMPLIDAS</v>
      </c>
      <c r="AZ323" s="55" t="str">
        <f>+IFERROR(VLOOKUP($M323,ACTIVIDADES!$B$9:$T$494,25,0),"")</f>
        <v/>
      </c>
      <c r="BA323" s="55" t="str">
        <f>+IFERROR(VLOOKUP($M323,ACTIVIDADES!$B$9:$T$494,26,0),"")</f>
        <v/>
      </c>
      <c r="BB323" s="55" t="str">
        <f>+IFERROR(VLOOKUP($M323,ACTIVIDADES!$B$9:$T$494,27,0),"")</f>
        <v/>
      </c>
      <c r="BC323" s="55" t="str">
        <f>+IFERROR(VLOOKUP($M323,ACTIVIDADES!$B$9:$T$494,28,0),"")</f>
        <v/>
      </c>
      <c r="BD323" s="55" t="str">
        <f>+IFERROR(VLOOKUP($M323,ACTIVIDADES!$B$9:$T$494,29,0),"")</f>
        <v/>
      </c>
      <c r="BE323" s="55" t="str">
        <f>+IFERROR(VLOOKUP($M323,ACTIVIDADES!$B$9:$T$494,30,0),"")</f>
        <v/>
      </c>
      <c r="BF323" s="58"/>
      <c r="BG323" s="58"/>
      <c r="BH323" s="59"/>
      <c r="BI323" s="59" t="s">
        <v>580</v>
      </c>
      <c r="BJ323" s="60" t="s">
        <v>3635</v>
      </c>
      <c r="BK323" s="61" t="s">
        <v>593</v>
      </c>
      <c r="BL323" s="62"/>
      <c r="BM323" s="55" t="str">
        <f>+IFERROR(VLOOKUP($M323,ACTIVIDADES!$B$9:$T$494,31,0),"")</f>
        <v/>
      </c>
      <c r="BN323" s="55" t="str">
        <f>+IFERROR(VLOOKUP($M323,ACTIVIDADES!$B$9:$T$494,32,0),"")</f>
        <v/>
      </c>
      <c r="BO323" s="55" t="str">
        <f>+IFERROR(VLOOKUP($M323,ACTIVIDADES!$B$9:$T$494,33,0),"")</f>
        <v/>
      </c>
      <c r="BP323" s="55" t="str">
        <f>+IFERROR(VLOOKUP($M323,ACTIVIDADES!$B$9:$T$494,34,0),"")</f>
        <v/>
      </c>
      <c r="BQ323" s="55" t="str">
        <f>+IFERROR(VLOOKUP($M323,ACTIVIDADES!$B$9:$T$494,35,0),"")</f>
        <v/>
      </c>
      <c r="BR323" s="55" t="str">
        <f>+IFERROR(VLOOKUP($M323,ACTIVIDADES!$B$9:$T$494,36,0),"")</f>
        <v/>
      </c>
      <c r="BS323" s="55" t="str">
        <f>+IFERROR(VLOOKUP($M323,ACTIVIDADES!$B$9:$T$494,37,0),"")</f>
        <v/>
      </c>
      <c r="BT323" s="58"/>
      <c r="BU323" s="58"/>
      <c r="BV323" s="59"/>
      <c r="BW323" s="59" t="s">
        <v>580</v>
      </c>
      <c r="BX323" s="60" t="s">
        <v>3635</v>
      </c>
      <c r="BY323" s="61" t="s">
        <v>593</v>
      </c>
      <c r="BZ323" s="62"/>
    </row>
    <row r="324" spans="1:95" customFormat="1" ht="93" customHeight="1" x14ac:dyDescent="0.35">
      <c r="A324" s="40">
        <f t="shared" si="20"/>
        <v>316</v>
      </c>
      <c r="B324" s="40" t="s">
        <v>521</v>
      </c>
      <c r="C324" s="40">
        <v>2025</v>
      </c>
      <c r="D324" s="40" t="s">
        <v>3734</v>
      </c>
      <c r="E324" s="323"/>
      <c r="F324" s="40" t="s">
        <v>1064</v>
      </c>
      <c r="G324" s="40" t="s">
        <v>158</v>
      </c>
      <c r="H324" s="42" t="s">
        <v>165</v>
      </c>
      <c r="I324" s="42"/>
      <c r="J324" s="40" t="s">
        <v>4026</v>
      </c>
      <c r="K324" s="40" t="s">
        <v>4027</v>
      </c>
      <c r="L324" s="44" t="s">
        <v>1153</v>
      </c>
      <c r="M324" s="45" t="s">
        <v>2615</v>
      </c>
      <c r="N324" s="45" t="s">
        <v>2616</v>
      </c>
      <c r="O324" s="45" t="s">
        <v>2617</v>
      </c>
      <c r="P324" s="45">
        <v>2</v>
      </c>
      <c r="Q324" s="47">
        <v>46023</v>
      </c>
      <c r="R324" s="47">
        <v>46387</v>
      </c>
      <c r="S324" s="48">
        <f t="shared" si="21"/>
        <v>54</v>
      </c>
      <c r="T324" s="45" t="s">
        <v>589</v>
      </c>
      <c r="U324" s="45"/>
      <c r="V324" s="49">
        <f>+IFERROR(VLOOKUP($M324,ACTIVIDADES!$B$9:$Q$494,10,0),"")</f>
        <v>0</v>
      </c>
      <c r="W324" s="61" t="str">
        <f>+IFERROR(VLOOKUP($M324,ACTIVIDADES!$B$9:$Q$494,11,0)," ")</f>
        <v>Proceso de actualización</v>
      </c>
      <c r="X324" s="51" t="str">
        <f>+IFERROR(VLOOKUP($M324,ACTIVIDADES!$B$9:$Q$494,12,0),"")</f>
        <v>https://dnbcgovco-my.sharepoint.com/:f:/g/personal/planeacion_dnbc_gov_co/IgBveH1t7EmIR6GZSOaIIHmUAUc6KaLSFKfQX2lbG2hDEA0?e=ooFcYM</v>
      </c>
      <c r="Y324" s="52">
        <f>+IFERROR(VLOOKUP($M324,ACTIVIDADES!$B$9:$Q$494,13,0),"")</f>
        <v>46153</v>
      </c>
      <c r="Z324" s="49" t="str">
        <f>+IFERROR(VLOOKUP($M324,ACTIVIDADES!$B$9:$Q$494,14,0),"")</f>
        <v>No se evidencia avance para el periodo</v>
      </c>
      <c r="AA324" s="49">
        <f>+IFERROR(VLOOKUP($M324,ACTIVIDADES!$B$9:$Q$494,15,0),"")</f>
        <v>0</v>
      </c>
      <c r="AB324" s="54" t="str">
        <f>+IFERROR(VLOOKUP($M324,ACTIVIDADES!$B$9:$Q$494,16,0),"")</f>
        <v>EJECUCIÓN</v>
      </c>
      <c r="AC324" s="144">
        <v>46171</v>
      </c>
      <c r="AD324" s="29">
        <v>0</v>
      </c>
      <c r="AE324" s="29" t="s">
        <v>3741</v>
      </c>
      <c r="AF324" s="28" t="s">
        <v>580</v>
      </c>
      <c r="AG324" s="29" t="s">
        <v>3737</v>
      </c>
      <c r="AH324" s="29" t="s">
        <v>3737</v>
      </c>
      <c r="AI324" s="29" t="s">
        <v>3737</v>
      </c>
      <c r="AJ324" s="55">
        <f>+IFERROR(VLOOKUP($M324,ACTIVIDADES!$B$9:$T$494,17,0),"")</f>
        <v>1</v>
      </c>
      <c r="AK324" s="80" t="str">
        <f>+IFERROR(VLOOKUP($M324,ACTIVIDADES!$B$9:$T$494,18,0),"")</f>
        <v xml:space="preserve">Se realizó inventario de la bodega mensuales y se hizo un inventario de papelería </v>
      </c>
      <c r="AL324" s="80" t="str">
        <f>+IFERROR(VLOOKUP($M324,ACTIVIDADES!$B$9:$T$494,19,0),"")</f>
        <v>https://dnbcgovco-my.sharepoint.com/:f:/g/personal/planeacion_dnbc_gov_co/IgBuQlP5pbrUSrwtj3_PYOn-AaRmaWMPC6GjWsfOmsZTdto?e=dCSkxl</v>
      </c>
      <c r="AM324" s="55">
        <f>+IFERROR(VLOOKUP($M324,ACTIVIDADES!$B$9:$X$495,20,0),0)</f>
        <v>46214</v>
      </c>
      <c r="AN324" s="55" t="str">
        <f>+IFERROR(VLOOKUP($M324,ACTIVIDADES!$B$9:$X$495,21,0),0)</f>
        <v>Se presenta formatos diligenciados de conteo de bienes para actualización de inventarios. Se sugiere generar evidencias sobre su socialización con el lider del proceso</v>
      </c>
      <c r="AO324" s="55">
        <f>+IFERROR(VLOOKUP($M324,ACTIVIDADES!$B$9:$X$495,22,0),0)</f>
        <v>0.5</v>
      </c>
      <c r="AP324" s="145" t="str">
        <f>+IFERROR(VLOOKUP($M324,ACTIVIDADES!$B$9:$X$495,23,0),0)</f>
        <v>EN EJECUCIÓN</v>
      </c>
      <c r="AQ324" s="129">
        <v>46245</v>
      </c>
      <c r="AR324" s="172">
        <v>0.5</v>
      </c>
      <c r="AS324" s="72" t="s">
        <v>3929</v>
      </c>
      <c r="AT324" s="29" t="s">
        <v>4</v>
      </c>
      <c r="AU324" s="57" t="s">
        <v>3639</v>
      </c>
      <c r="AV324" s="193" t="s">
        <v>3639</v>
      </c>
      <c r="AW324" s="193" t="s">
        <v>3639</v>
      </c>
      <c r="AX324" s="57" t="s">
        <v>3739</v>
      </c>
      <c r="AY324" s="176" t="str">
        <f t="shared" si="18"/>
        <v>EN EJECUCIÓN</v>
      </c>
      <c r="AZ324" s="55" t="str">
        <f>+IFERROR(VLOOKUP($M324,ACTIVIDADES!$B$9:$T$494,25,0),"")</f>
        <v/>
      </c>
      <c r="BA324" s="55" t="str">
        <f>+IFERROR(VLOOKUP($M324,ACTIVIDADES!$B$9:$T$494,26,0),"")</f>
        <v/>
      </c>
      <c r="BB324" s="55" t="str">
        <f>+IFERROR(VLOOKUP($M324,ACTIVIDADES!$B$9:$T$494,27,0),"")</f>
        <v/>
      </c>
      <c r="BC324" s="55" t="str">
        <f>+IFERROR(VLOOKUP($M324,ACTIVIDADES!$B$9:$T$494,28,0),"")</f>
        <v/>
      </c>
      <c r="BD324" s="55" t="str">
        <f>+IFERROR(VLOOKUP($M324,ACTIVIDADES!$B$9:$T$494,29,0),"")</f>
        <v/>
      </c>
      <c r="BE324" s="55" t="str">
        <f>+IFERROR(VLOOKUP($M324,ACTIVIDADES!$B$9:$T$494,30,0),"")</f>
        <v/>
      </c>
      <c r="BF324" s="58"/>
      <c r="BG324" s="58"/>
      <c r="BH324" s="59"/>
      <c r="BI324" s="59" t="s">
        <v>580</v>
      </c>
      <c r="BJ324" s="60" t="s">
        <v>3635</v>
      </c>
      <c r="BK324" s="61" t="s">
        <v>593</v>
      </c>
      <c r="BL324" s="62"/>
      <c r="BM324" s="55" t="str">
        <f>+IFERROR(VLOOKUP($M324,ACTIVIDADES!$B$9:$T$494,31,0),"")</f>
        <v/>
      </c>
      <c r="BN324" s="55" t="str">
        <f>+IFERROR(VLOOKUP($M324,ACTIVIDADES!$B$9:$T$494,32,0),"")</f>
        <v/>
      </c>
      <c r="BO324" s="55" t="str">
        <f>+IFERROR(VLOOKUP($M324,ACTIVIDADES!$B$9:$T$494,33,0),"")</f>
        <v/>
      </c>
      <c r="BP324" s="55" t="str">
        <f>+IFERROR(VLOOKUP($M324,ACTIVIDADES!$B$9:$T$494,34,0),"")</f>
        <v/>
      </c>
      <c r="BQ324" s="55" t="str">
        <f>+IFERROR(VLOOKUP($M324,ACTIVIDADES!$B$9:$T$494,35,0),"")</f>
        <v/>
      </c>
      <c r="BR324" s="55" t="str">
        <f>+IFERROR(VLOOKUP($M324,ACTIVIDADES!$B$9:$T$494,36,0),"")</f>
        <v/>
      </c>
      <c r="BS324" s="55" t="str">
        <f>+IFERROR(VLOOKUP($M324,ACTIVIDADES!$B$9:$T$494,37,0),"")</f>
        <v/>
      </c>
      <c r="BT324" s="58"/>
      <c r="BU324" s="58"/>
      <c r="BV324" s="59"/>
      <c r="BW324" s="59" t="s">
        <v>580</v>
      </c>
      <c r="BX324" s="60" t="s">
        <v>3635</v>
      </c>
      <c r="BY324" s="61" t="s">
        <v>593</v>
      </c>
      <c r="BZ324" s="62"/>
      <c r="CA324" s="9"/>
      <c r="CB324" s="9"/>
      <c r="CC324" s="9"/>
      <c r="CD324" s="9"/>
      <c r="CE324" s="9"/>
      <c r="CF324" s="9"/>
      <c r="CG324" s="9"/>
      <c r="CH324" s="9"/>
      <c r="CI324" s="9"/>
      <c r="CJ324" s="9"/>
      <c r="CK324" s="9"/>
      <c r="CL324" s="9"/>
      <c r="CM324" s="9"/>
      <c r="CN324" s="9"/>
      <c r="CO324" s="9"/>
      <c r="CP324" s="9"/>
      <c r="CQ324" s="9"/>
    </row>
    <row r="325" spans="1:95" s="8" customFormat="1" ht="93" customHeight="1" x14ac:dyDescent="0.35">
      <c r="A325" s="40">
        <f t="shared" si="20"/>
        <v>317</v>
      </c>
      <c r="B325" s="40" t="s">
        <v>521</v>
      </c>
      <c r="C325" s="40">
        <v>2025</v>
      </c>
      <c r="D325" s="40" t="s">
        <v>3734</v>
      </c>
      <c r="E325" s="323"/>
      <c r="F325" s="40" t="s">
        <v>747</v>
      </c>
      <c r="G325" s="40" t="s">
        <v>158</v>
      </c>
      <c r="H325" s="42" t="s">
        <v>4804</v>
      </c>
      <c r="I325" s="42"/>
      <c r="J325" s="40" t="s">
        <v>5128</v>
      </c>
      <c r="K325" s="40" t="s">
        <v>4028</v>
      </c>
      <c r="L325" s="44" t="s">
        <v>1153</v>
      </c>
      <c r="M325" s="45" t="s">
        <v>1786</v>
      </c>
      <c r="N325" s="45" t="s">
        <v>1787</v>
      </c>
      <c r="O325" s="45" t="s">
        <v>1788</v>
      </c>
      <c r="P325" s="45">
        <v>1</v>
      </c>
      <c r="Q325" s="47">
        <v>46113</v>
      </c>
      <c r="R325" s="47">
        <v>46387</v>
      </c>
      <c r="S325" s="48">
        <f t="shared" si="21"/>
        <v>40.5</v>
      </c>
      <c r="T325" s="45" t="s">
        <v>624</v>
      </c>
      <c r="U325" s="45"/>
      <c r="V325" s="49">
        <f>+IFERROR(VLOOKUP($M325,ACTIVIDADES!$B$9:$Q$494,10,0),"")</f>
        <v>0</v>
      </c>
      <c r="W325" s="61">
        <f>+IFERROR(VLOOKUP($M325,ACTIVIDADES!$B$9:$Q$494,11,0)," ")</f>
        <v>0</v>
      </c>
      <c r="X325" s="61">
        <f>+IFERROR(VLOOKUP($M325,ACTIVIDADES!$B$9:$Q$494,12,0),"")</f>
        <v>0</v>
      </c>
      <c r="Y325" s="52">
        <f>+IFERROR(VLOOKUP($M325,ACTIVIDADES!$B$9:$Q$494,13,0),"")</f>
        <v>46153</v>
      </c>
      <c r="Z325" s="49" t="str">
        <f>+IFERROR(VLOOKUP($M325,ACTIVIDADES!$B$9:$Q$494,14,0),"")</f>
        <v>No se evidencia seguimiento</v>
      </c>
      <c r="AA325" s="49">
        <f>+IFERROR(VLOOKUP($M325,ACTIVIDADES!$B$9:$Q$494,15,0),"")</f>
        <v>0</v>
      </c>
      <c r="AB325" s="54" t="str">
        <f>+IFERROR(VLOOKUP($M325,ACTIVIDADES!$B$9:$Q$494,16,0),"")</f>
        <v>EJECUCIÓN</v>
      </c>
      <c r="AC325" s="144">
        <v>46157</v>
      </c>
      <c r="AD325" s="29">
        <v>0</v>
      </c>
      <c r="AE325" s="29" t="s">
        <v>3741</v>
      </c>
      <c r="AF325" s="28" t="s">
        <v>580</v>
      </c>
      <c r="AG325" s="29" t="s">
        <v>3737</v>
      </c>
      <c r="AH325" s="29" t="s">
        <v>3737</v>
      </c>
      <c r="AI325" s="29" t="s">
        <v>3737</v>
      </c>
      <c r="AJ325" s="55">
        <f>+IFERROR(VLOOKUP($M325,ACTIVIDADES!$B$9:$T$494,17,0),"")</f>
        <v>0</v>
      </c>
      <c r="AK325" s="80">
        <f>+IFERROR(VLOOKUP($M325,ACTIVIDADES!$B$9:$T$494,18,0),"")</f>
        <v>0</v>
      </c>
      <c r="AL325" s="80">
        <f>+IFERROR(VLOOKUP($M325,ACTIVIDADES!$B$9:$T$494,19,0),"")</f>
        <v>0</v>
      </c>
      <c r="AM325" s="55">
        <f>+IFERROR(VLOOKUP($M325,ACTIVIDADES!$B$9:$X$495,20,0),0)</f>
        <v>46214</v>
      </c>
      <c r="AN325" s="55">
        <v>0</v>
      </c>
      <c r="AO325" s="55">
        <f>+IFERROR(VLOOKUP($M325,ACTIVIDADES!$B$9:$X$495,22,0),0)</f>
        <v>0</v>
      </c>
      <c r="AP325" s="145" t="str">
        <f>+IFERROR(VLOOKUP($M325,ACTIVIDADES!$B$9:$X$495,23,0),0)</f>
        <v>EN EJECUCIÓN</v>
      </c>
      <c r="AQ325" s="129">
        <v>46230</v>
      </c>
      <c r="AR325" s="172">
        <v>0</v>
      </c>
      <c r="AS325" s="30" t="s">
        <v>4029</v>
      </c>
      <c r="AT325" s="29" t="s">
        <v>580</v>
      </c>
      <c r="AU325" s="57" t="s">
        <v>3639</v>
      </c>
      <c r="AV325" s="193" t="s">
        <v>3639</v>
      </c>
      <c r="AW325" s="193" t="s">
        <v>3639</v>
      </c>
      <c r="AX325" s="57" t="s">
        <v>3739</v>
      </c>
      <c r="AY325" s="176" t="str">
        <f t="shared" si="18"/>
        <v>SIN INICIAR</v>
      </c>
      <c r="AZ325" s="55" t="str">
        <f>+IFERROR(VLOOKUP($M325,ACTIVIDADES!$B$9:$T$494,25,0),"")</f>
        <v/>
      </c>
      <c r="BA325" s="55" t="str">
        <f>+IFERROR(VLOOKUP($M325,ACTIVIDADES!$B$9:$T$494,26,0),"")</f>
        <v/>
      </c>
      <c r="BB325" s="55" t="str">
        <f>+IFERROR(VLOOKUP($M325,ACTIVIDADES!$B$9:$T$494,27,0),"")</f>
        <v/>
      </c>
      <c r="BC325" s="55" t="str">
        <f>+IFERROR(VLOOKUP($M325,ACTIVIDADES!$B$9:$T$494,28,0),"")</f>
        <v/>
      </c>
      <c r="BD325" s="55" t="str">
        <f>+IFERROR(VLOOKUP($M325,ACTIVIDADES!$B$9:$T$494,29,0),"")</f>
        <v/>
      </c>
      <c r="BE325" s="55" t="str">
        <f>+IFERROR(VLOOKUP($M325,ACTIVIDADES!$B$9:$T$494,30,0),"")</f>
        <v/>
      </c>
      <c r="BF325" s="58"/>
      <c r="BG325" s="58"/>
      <c r="BH325" s="59"/>
      <c r="BI325" s="59" t="s">
        <v>580</v>
      </c>
      <c r="BJ325" s="60" t="s">
        <v>3635</v>
      </c>
      <c r="BK325" s="61" t="s">
        <v>593</v>
      </c>
      <c r="BL325" s="62"/>
      <c r="BM325" s="55" t="str">
        <f>+IFERROR(VLOOKUP($M325,ACTIVIDADES!$B$9:$T$494,31,0),"")</f>
        <v/>
      </c>
      <c r="BN325" s="55" t="str">
        <f>+IFERROR(VLOOKUP($M325,ACTIVIDADES!$B$9:$T$494,32,0),"")</f>
        <v/>
      </c>
      <c r="BO325" s="55" t="str">
        <f>+IFERROR(VLOOKUP($M325,ACTIVIDADES!$B$9:$T$494,33,0),"")</f>
        <v/>
      </c>
      <c r="BP325" s="55" t="str">
        <f>+IFERROR(VLOOKUP($M325,ACTIVIDADES!$B$9:$T$494,34,0),"")</f>
        <v/>
      </c>
      <c r="BQ325" s="55" t="str">
        <f>+IFERROR(VLOOKUP($M325,ACTIVIDADES!$B$9:$T$494,35,0),"")</f>
        <v/>
      </c>
      <c r="BR325" s="55" t="str">
        <f>+IFERROR(VLOOKUP($M325,ACTIVIDADES!$B$9:$T$494,36,0),"")</f>
        <v/>
      </c>
      <c r="BS325" s="55" t="str">
        <f>+IFERROR(VLOOKUP($M325,ACTIVIDADES!$B$9:$T$494,37,0),"")</f>
        <v/>
      </c>
      <c r="BT325" s="58"/>
      <c r="BU325" s="58"/>
      <c r="BV325" s="59"/>
      <c r="BW325" s="59" t="s">
        <v>580</v>
      </c>
      <c r="BX325" s="60" t="s">
        <v>3635</v>
      </c>
      <c r="BY325" s="61" t="s">
        <v>593</v>
      </c>
      <c r="BZ325" s="62"/>
      <c r="CA325" s="9"/>
      <c r="CB325" s="9"/>
      <c r="CC325" s="9"/>
      <c r="CD325" s="9"/>
      <c r="CE325" s="9"/>
      <c r="CF325" s="9"/>
      <c r="CG325" s="9"/>
      <c r="CH325" s="9"/>
      <c r="CI325" s="9"/>
      <c r="CJ325" s="9"/>
      <c r="CK325" s="9"/>
      <c r="CL325" s="9"/>
      <c r="CM325" s="9"/>
      <c r="CN325" s="9"/>
      <c r="CO325" s="9"/>
      <c r="CP325" s="9"/>
      <c r="CQ325" s="9"/>
    </row>
    <row r="326" spans="1:95" customFormat="1" ht="93" customHeight="1" x14ac:dyDescent="0.35">
      <c r="A326" s="40">
        <f t="shared" si="20"/>
        <v>318</v>
      </c>
      <c r="B326" s="40" t="s">
        <v>521</v>
      </c>
      <c r="C326" s="40">
        <v>2024</v>
      </c>
      <c r="D326" s="40" t="s">
        <v>3734</v>
      </c>
      <c r="E326" s="323"/>
      <c r="F326" s="40" t="s">
        <v>707</v>
      </c>
      <c r="G326" s="40" t="s">
        <v>239</v>
      </c>
      <c r="H326" s="42" t="s">
        <v>242</v>
      </c>
      <c r="I326" s="42"/>
      <c r="J326" s="43" t="s">
        <v>5129</v>
      </c>
      <c r="K326" s="43" t="s">
        <v>5375</v>
      </c>
      <c r="L326" s="44" t="s">
        <v>1153</v>
      </c>
      <c r="M326" s="45" t="s">
        <v>2942</v>
      </c>
      <c r="N326" s="46" t="s">
        <v>3950</v>
      </c>
      <c r="O326" s="45" t="s">
        <v>2320</v>
      </c>
      <c r="P326" s="45">
        <v>1</v>
      </c>
      <c r="Q326" s="47">
        <v>46113</v>
      </c>
      <c r="R326" s="47">
        <v>46387</v>
      </c>
      <c r="S326" s="48">
        <f t="shared" si="21"/>
        <v>40.5</v>
      </c>
      <c r="T326" s="45" t="s">
        <v>609</v>
      </c>
      <c r="U326" s="45"/>
      <c r="V326" s="49">
        <f>+IFERROR(VLOOKUP($M326,ACTIVIDADES!$B$9:$Q$494,10,0),"")</f>
        <v>0</v>
      </c>
      <c r="W326" s="50" t="str">
        <f>+IFERROR(VLOOKUP($M326,ACTIVIDADES!$B$9:$Q$494,11,0)," ")</f>
        <v>Indicador en proceso de cumplimiento; se están estructurando las actividades y notas correspondientes dentro del procedimiento contractual.</v>
      </c>
      <c r="X326" s="61">
        <f>+IFERROR(VLOOKUP($M326,ACTIVIDADES!$B$9:$Q$494,12,0),"")</f>
        <v>0</v>
      </c>
      <c r="Y326" s="52">
        <f>+IFERROR(VLOOKUP($M326,ACTIVIDADES!$B$9:$Q$494,13,0),"")</f>
        <v>46153</v>
      </c>
      <c r="Z326" s="53" t="str">
        <f>+IFERROR(VLOOKUP($M326,ACTIVIDADES!$B$9:$Q$494,14,0),"")</f>
        <v>Sin avance en la actividad</v>
      </c>
      <c r="AA326" s="49">
        <f>+IFERROR(VLOOKUP($M326,ACTIVIDADES!$B$9:$Q$494,15,0),"")</f>
        <v>0</v>
      </c>
      <c r="AB326" s="54" t="str">
        <f>+IFERROR(VLOOKUP($M326,ACTIVIDADES!$B$9:$Q$494,16,0),"")</f>
        <v>EJECUCIÓN</v>
      </c>
      <c r="AC326" s="144">
        <v>46157</v>
      </c>
      <c r="AD326" s="29">
        <v>0</v>
      </c>
      <c r="AE326" s="29" t="s">
        <v>3741</v>
      </c>
      <c r="AF326" s="28" t="s">
        <v>580</v>
      </c>
      <c r="AG326" s="29" t="s">
        <v>3737</v>
      </c>
      <c r="AH326" s="29" t="s">
        <v>3737</v>
      </c>
      <c r="AI326" s="29" t="s">
        <v>3737</v>
      </c>
      <c r="AJ326" s="55">
        <f>+IFERROR(VLOOKUP($M326,ACTIVIDADES!$B$9:$T$494,17,0),"")</f>
        <v>0</v>
      </c>
      <c r="AK326" s="80" t="str">
        <f>+IFERROR(VLOOKUP($M326,ACTIVIDADES!$B$9:$T$494,18,0),"")</f>
        <v>Indicador en proceso de cumplimiento; se están estructurando las actividades y notas correspondientes dentro del procedimiento contractual.</v>
      </c>
      <c r="AL326" s="80">
        <f>+IFERROR(VLOOKUP($M326,ACTIVIDADES!$B$9:$T$494,19,0),"")</f>
        <v>0</v>
      </c>
      <c r="AM326" s="55" t="str">
        <f>+IFERROR(VLOOKUP($M326,ACTIVIDADES!$B$9:$X$495,20,0),0)</f>
        <v>11/07/206</v>
      </c>
      <c r="AN326" s="55" t="str">
        <f>+IFERROR(VLOOKUP($M326,ACTIVIDADES!$B$9:$X$495,21,0),0)</f>
        <v>No se evidencian soportes de la actividad</v>
      </c>
      <c r="AO326" s="55">
        <f>+IFERROR(VLOOKUP($M326,ACTIVIDADES!$B$9:$X$495,22,0),0)</f>
        <v>0</v>
      </c>
      <c r="AP326" s="145" t="str">
        <f>+IFERROR(VLOOKUP($M326,ACTIVIDADES!$B$9:$X$495,23,0),0)</f>
        <v>EN EJECUCIÓN</v>
      </c>
      <c r="AQ326" s="88">
        <v>46230</v>
      </c>
      <c r="AR326" s="55">
        <v>0</v>
      </c>
      <c r="AS326" s="30" t="s">
        <v>4029</v>
      </c>
      <c r="AT326" s="29" t="s">
        <v>580</v>
      </c>
      <c r="AU326" s="57" t="s">
        <v>3639</v>
      </c>
      <c r="AV326" s="193" t="s">
        <v>3639</v>
      </c>
      <c r="AW326" s="193" t="s">
        <v>3639</v>
      </c>
      <c r="AX326" s="57" t="s">
        <v>3739</v>
      </c>
      <c r="AY326" s="176" t="str">
        <f t="shared" si="18"/>
        <v>SIN INICIAR</v>
      </c>
      <c r="AZ326" s="55" t="str">
        <f>+IFERROR(VLOOKUP($M326,ACTIVIDADES!$B$9:$T$494,25,0),"")</f>
        <v/>
      </c>
      <c r="BA326" s="55" t="str">
        <f>+IFERROR(VLOOKUP($M326,ACTIVIDADES!$B$9:$T$494,26,0),"")</f>
        <v/>
      </c>
      <c r="BB326" s="55" t="str">
        <f>+IFERROR(VLOOKUP($M326,ACTIVIDADES!$B$9:$T$494,27,0),"")</f>
        <v/>
      </c>
      <c r="BC326" s="55" t="str">
        <f>+IFERROR(VLOOKUP($M326,ACTIVIDADES!$B$9:$T$494,28,0),"")</f>
        <v/>
      </c>
      <c r="BD326" s="55" t="str">
        <f>+IFERROR(VLOOKUP($M326,ACTIVIDADES!$B$9:$T$494,29,0),"")</f>
        <v/>
      </c>
      <c r="BE326" s="55" t="str">
        <f>+IFERROR(VLOOKUP($M326,ACTIVIDADES!$B$9:$T$494,30,0),"")</f>
        <v/>
      </c>
      <c r="BF326" s="58"/>
      <c r="BG326" s="58"/>
      <c r="BH326" s="59"/>
      <c r="BI326" s="59" t="s">
        <v>580</v>
      </c>
      <c r="BJ326" s="60" t="s">
        <v>3635</v>
      </c>
      <c r="BK326" s="61" t="s">
        <v>593</v>
      </c>
      <c r="BL326" s="62"/>
      <c r="BM326" s="55" t="str">
        <f>+IFERROR(VLOOKUP($M326,ACTIVIDADES!$B$9:$T$494,31,0),"")</f>
        <v/>
      </c>
      <c r="BN326" s="55" t="str">
        <f>+IFERROR(VLOOKUP($M326,ACTIVIDADES!$B$9:$T$494,32,0),"")</f>
        <v/>
      </c>
      <c r="BO326" s="55" t="str">
        <f>+IFERROR(VLOOKUP($M326,ACTIVIDADES!$B$9:$T$494,33,0),"")</f>
        <v/>
      </c>
      <c r="BP326" s="55" t="str">
        <f>+IFERROR(VLOOKUP($M326,ACTIVIDADES!$B$9:$T$494,34,0),"")</f>
        <v/>
      </c>
      <c r="BQ326" s="55" t="str">
        <f>+IFERROR(VLOOKUP($M326,ACTIVIDADES!$B$9:$T$494,35,0),"")</f>
        <v/>
      </c>
      <c r="BR326" s="55" t="str">
        <f>+IFERROR(VLOOKUP($M326,ACTIVIDADES!$B$9:$T$494,36,0),"")</f>
        <v/>
      </c>
      <c r="BS326" s="55" t="str">
        <f>+IFERROR(VLOOKUP($M326,ACTIVIDADES!$B$9:$T$494,37,0),"")</f>
        <v/>
      </c>
      <c r="BT326" s="58"/>
      <c r="BU326" s="58"/>
      <c r="BV326" s="59"/>
      <c r="BW326" s="59" t="s">
        <v>580</v>
      </c>
      <c r="BX326" s="60" t="s">
        <v>3635</v>
      </c>
      <c r="BY326" s="61" t="s">
        <v>593</v>
      </c>
      <c r="BZ326" s="62"/>
      <c r="CA326" s="7"/>
      <c r="CB326" s="7"/>
      <c r="CC326" s="7"/>
      <c r="CD326" s="7"/>
      <c r="CE326" s="7"/>
      <c r="CF326" s="7"/>
      <c r="CG326" s="7"/>
      <c r="CH326" s="7"/>
      <c r="CI326" s="7"/>
      <c r="CJ326" s="7"/>
      <c r="CK326" s="7"/>
      <c r="CL326" s="7"/>
      <c r="CM326" s="7"/>
      <c r="CN326" s="7"/>
      <c r="CO326" s="7"/>
      <c r="CP326" s="7"/>
      <c r="CQ326" s="7"/>
    </row>
    <row r="327" spans="1:95" ht="93" customHeight="1" x14ac:dyDescent="0.35">
      <c r="A327" s="281">
        <f t="shared" si="20"/>
        <v>319</v>
      </c>
      <c r="B327" s="281" t="s">
        <v>521</v>
      </c>
      <c r="C327" s="281">
        <v>2024</v>
      </c>
      <c r="D327" s="281" t="s">
        <v>3734</v>
      </c>
      <c r="E327" s="214"/>
      <c r="F327" s="281" t="s">
        <v>710</v>
      </c>
      <c r="G327" s="281" t="s">
        <v>239</v>
      </c>
      <c r="H327" s="283" t="s">
        <v>246</v>
      </c>
      <c r="I327" s="283"/>
      <c r="J327" s="281" t="s">
        <v>5130</v>
      </c>
      <c r="K327" s="281" t="s">
        <v>5376</v>
      </c>
      <c r="L327" s="285" t="s">
        <v>1153</v>
      </c>
      <c r="M327" s="286" t="s">
        <v>2942</v>
      </c>
      <c r="N327" s="286" t="s">
        <v>3950</v>
      </c>
      <c r="O327" s="286" t="s">
        <v>2320</v>
      </c>
      <c r="P327" s="286">
        <v>1</v>
      </c>
      <c r="Q327" s="288">
        <v>46113</v>
      </c>
      <c r="R327" s="288">
        <v>46387</v>
      </c>
      <c r="S327" s="289">
        <f t="shared" si="21"/>
        <v>40.5</v>
      </c>
      <c r="T327" s="286" t="s">
        <v>609</v>
      </c>
      <c r="U327" s="286"/>
      <c r="V327" s="290">
        <f>+IFERROR(VLOOKUP($M327,ACTIVIDADES!$B$9:$Q$494,10,0),"")</f>
        <v>0</v>
      </c>
      <c r="W327" s="292" t="str">
        <f>+IFERROR(VLOOKUP($M327,ACTIVIDADES!$B$9:$Q$494,11,0)," ")</f>
        <v>Indicador en proceso de cumplimiento; se están estructurando las actividades y notas correspondientes dentro del procedimiento contractual.</v>
      </c>
      <c r="X327" s="292">
        <f>+IFERROR(VLOOKUP($M327,ACTIVIDADES!$B$9:$Q$494,12,0),"")</f>
        <v>0</v>
      </c>
      <c r="Y327" s="293">
        <f>+IFERROR(VLOOKUP($M327,ACTIVIDADES!$B$9:$Q$494,13,0),"")</f>
        <v>46153</v>
      </c>
      <c r="Z327" s="290" t="str">
        <f>+IFERROR(VLOOKUP($M327,ACTIVIDADES!$B$9:$Q$494,14,0),"")</f>
        <v>Sin avance en la actividad</v>
      </c>
      <c r="AA327" s="290">
        <f>+IFERROR(VLOOKUP($M327,ACTIVIDADES!$B$9:$Q$494,15,0),"")</f>
        <v>0</v>
      </c>
      <c r="AB327" s="295" t="str">
        <f>+IFERROR(VLOOKUP($M327,ACTIVIDADES!$B$9:$Q$494,16,0),"")</f>
        <v>EJECUCIÓN</v>
      </c>
      <c r="AC327" s="296">
        <v>46157</v>
      </c>
      <c r="AD327" s="297">
        <v>0</v>
      </c>
      <c r="AE327" s="297" t="s">
        <v>3741</v>
      </c>
      <c r="AF327" s="298" t="s">
        <v>580</v>
      </c>
      <c r="AG327" s="297" t="s">
        <v>3737</v>
      </c>
      <c r="AH327" s="297" t="s">
        <v>3737</v>
      </c>
      <c r="AI327" s="297" t="s">
        <v>3737</v>
      </c>
      <c r="AJ327" s="299">
        <f>+IFERROR(VLOOKUP($M327,ACTIVIDADES!$B$9:$T$494,17,0),"")</f>
        <v>0</v>
      </c>
      <c r="AK327" s="300" t="str">
        <f>+IFERROR(VLOOKUP($M327,ACTIVIDADES!$B$9:$T$494,18,0),"")</f>
        <v>Indicador en proceso de cumplimiento; se están estructurando las actividades y notas correspondientes dentro del procedimiento contractual.</v>
      </c>
      <c r="AL327" s="300">
        <f>+IFERROR(VLOOKUP($M327,ACTIVIDADES!$B$9:$T$494,19,0),"")</f>
        <v>0</v>
      </c>
      <c r="AM327" s="299" t="str">
        <f>+IFERROR(VLOOKUP($M327,ACTIVIDADES!$B$9:$X$495,20,0),0)</f>
        <v>11/07/206</v>
      </c>
      <c r="AN327" s="299" t="str">
        <f>+IFERROR(VLOOKUP($M327,ACTIVIDADES!$B$9:$X$495,21,0),0)</f>
        <v>No se evidencian soportes de la actividad</v>
      </c>
      <c r="AO327" s="299">
        <f>+IFERROR(VLOOKUP($M327,ACTIVIDADES!$B$9:$X$495,22,0),0)</f>
        <v>0</v>
      </c>
      <c r="AP327" s="301" t="str">
        <f>+IFERROR(VLOOKUP($M327,ACTIVIDADES!$B$9:$X$495,23,0),0)</f>
        <v>EN EJECUCIÓN</v>
      </c>
      <c r="AQ327" s="302">
        <v>46230</v>
      </c>
      <c r="AR327" s="299">
        <v>0</v>
      </c>
      <c r="AS327" s="303" t="s">
        <v>4029</v>
      </c>
      <c r="AT327" s="29" t="s">
        <v>580</v>
      </c>
      <c r="AU327" s="303" t="s">
        <v>3639</v>
      </c>
      <c r="AV327" s="249" t="s">
        <v>3639</v>
      </c>
      <c r="AW327" s="249" t="s">
        <v>3639</v>
      </c>
      <c r="AX327" s="303" t="s">
        <v>3739</v>
      </c>
      <c r="AY327" s="176" t="str">
        <f t="shared" si="18"/>
        <v>SIN INICIAR</v>
      </c>
      <c r="AZ327" s="55" t="str">
        <f>+IFERROR(VLOOKUP($M327,ACTIVIDADES!$B$9:$T$494,25,0),"")</f>
        <v/>
      </c>
      <c r="BA327" s="55" t="str">
        <f>+IFERROR(VLOOKUP($M327,ACTIVIDADES!$B$9:$T$494,26,0),"")</f>
        <v/>
      </c>
      <c r="BB327" s="55" t="str">
        <f>+IFERROR(VLOOKUP($M327,ACTIVIDADES!$B$9:$T$494,27,0),"")</f>
        <v/>
      </c>
      <c r="BC327" s="55" t="str">
        <f>+IFERROR(VLOOKUP($M327,ACTIVIDADES!$B$9:$T$494,28,0),"")</f>
        <v/>
      </c>
      <c r="BD327" s="55" t="str">
        <f>+IFERROR(VLOOKUP($M327,ACTIVIDADES!$B$9:$T$494,29,0),"")</f>
        <v/>
      </c>
      <c r="BE327" s="55" t="str">
        <f>+IFERROR(VLOOKUP($M327,ACTIVIDADES!$B$9:$T$494,30,0),"")</f>
        <v/>
      </c>
      <c r="BF327" s="58"/>
      <c r="BG327" s="58"/>
      <c r="BH327" s="59"/>
      <c r="BI327" s="59" t="s">
        <v>580</v>
      </c>
      <c r="BJ327" s="60" t="s">
        <v>3635</v>
      </c>
      <c r="BK327" s="61" t="s">
        <v>593</v>
      </c>
      <c r="BL327" s="62"/>
      <c r="BM327" s="55" t="str">
        <f>+IFERROR(VLOOKUP($M327,ACTIVIDADES!$B$9:$T$494,31,0),"")</f>
        <v/>
      </c>
      <c r="BN327" s="55" t="str">
        <f>+IFERROR(VLOOKUP($M327,ACTIVIDADES!$B$9:$T$494,32,0),"")</f>
        <v/>
      </c>
      <c r="BO327" s="55" t="str">
        <f>+IFERROR(VLOOKUP($M327,ACTIVIDADES!$B$9:$T$494,33,0),"")</f>
        <v/>
      </c>
      <c r="BP327" s="55" t="str">
        <f>+IFERROR(VLOOKUP($M327,ACTIVIDADES!$B$9:$T$494,34,0),"")</f>
        <v/>
      </c>
      <c r="BQ327" s="55" t="str">
        <f>+IFERROR(VLOOKUP($M327,ACTIVIDADES!$B$9:$T$494,35,0),"")</f>
        <v/>
      </c>
      <c r="BR327" s="55" t="str">
        <f>+IFERROR(VLOOKUP($M327,ACTIVIDADES!$B$9:$T$494,36,0),"")</f>
        <v/>
      </c>
      <c r="BS327" s="55" t="str">
        <f>+IFERROR(VLOOKUP($M327,ACTIVIDADES!$B$9:$T$494,37,0),"")</f>
        <v/>
      </c>
      <c r="BT327" s="58"/>
      <c r="BU327" s="58"/>
      <c r="BV327" s="59"/>
      <c r="BW327" s="59" t="s">
        <v>580</v>
      </c>
      <c r="BX327" s="60" t="s">
        <v>3635</v>
      </c>
      <c r="BY327" s="61" t="s">
        <v>593</v>
      </c>
      <c r="BZ327" s="62"/>
    </row>
    <row r="328" spans="1:95" customFormat="1" ht="93" customHeight="1" x14ac:dyDescent="0.35">
      <c r="A328" s="40">
        <f t="shared" si="20"/>
        <v>320</v>
      </c>
      <c r="B328" s="40" t="s">
        <v>521</v>
      </c>
      <c r="C328" s="40">
        <v>2024</v>
      </c>
      <c r="D328" s="40" t="s">
        <v>3734</v>
      </c>
      <c r="E328" s="323"/>
      <c r="F328" s="40" t="s">
        <v>709</v>
      </c>
      <c r="G328" s="40" t="s">
        <v>239</v>
      </c>
      <c r="H328" s="42" t="s">
        <v>245</v>
      </c>
      <c r="I328" s="42"/>
      <c r="J328" s="40" t="s">
        <v>5131</v>
      </c>
      <c r="K328" s="40" t="s">
        <v>4030</v>
      </c>
      <c r="L328" s="44" t="s">
        <v>1153</v>
      </c>
      <c r="M328" s="45" t="s">
        <v>2942</v>
      </c>
      <c r="N328" s="45" t="s">
        <v>3950</v>
      </c>
      <c r="O328" s="45" t="s">
        <v>2320</v>
      </c>
      <c r="P328" s="45">
        <v>1</v>
      </c>
      <c r="Q328" s="47">
        <v>46113</v>
      </c>
      <c r="R328" s="47">
        <v>46387</v>
      </c>
      <c r="S328" s="48">
        <f t="shared" si="21"/>
        <v>40.5</v>
      </c>
      <c r="T328" s="45" t="s">
        <v>609</v>
      </c>
      <c r="U328" s="45"/>
      <c r="V328" s="49">
        <f>+IFERROR(VLOOKUP($M328,ACTIVIDADES!$B$9:$Q$494,10,0),"")</f>
        <v>0</v>
      </c>
      <c r="W328" s="61" t="str">
        <f>+IFERROR(VLOOKUP($M328,ACTIVIDADES!$B$9:$Q$494,11,0)," ")</f>
        <v>Indicador en proceso de cumplimiento; se están estructurando las actividades y notas correspondientes dentro del procedimiento contractual.</v>
      </c>
      <c r="X328" s="61">
        <f>+IFERROR(VLOOKUP($M328,ACTIVIDADES!$B$9:$Q$494,12,0),"")</f>
        <v>0</v>
      </c>
      <c r="Y328" s="52">
        <f>+IFERROR(VLOOKUP($M328,ACTIVIDADES!$B$9:$Q$494,13,0),"")</f>
        <v>46153</v>
      </c>
      <c r="Z328" s="49" t="str">
        <f>+IFERROR(VLOOKUP($M328,ACTIVIDADES!$B$9:$Q$494,14,0),"")</f>
        <v>Sin avance en la actividad</v>
      </c>
      <c r="AA328" s="49">
        <f>+IFERROR(VLOOKUP($M328,ACTIVIDADES!$B$9:$Q$494,15,0),"")</f>
        <v>0</v>
      </c>
      <c r="AB328" s="54" t="str">
        <f>+IFERROR(VLOOKUP($M328,ACTIVIDADES!$B$9:$Q$494,16,0),"")</f>
        <v>EJECUCIÓN</v>
      </c>
      <c r="AC328" s="144">
        <v>46157</v>
      </c>
      <c r="AD328" s="29">
        <v>0</v>
      </c>
      <c r="AE328" s="29" t="s">
        <v>3741</v>
      </c>
      <c r="AF328" s="28" t="s">
        <v>580</v>
      </c>
      <c r="AG328" s="29" t="s">
        <v>3737</v>
      </c>
      <c r="AH328" s="29" t="s">
        <v>3737</v>
      </c>
      <c r="AI328" s="29" t="s">
        <v>3737</v>
      </c>
      <c r="AJ328" s="55">
        <f>+IFERROR(VLOOKUP($M328,ACTIVIDADES!$B$9:$T$494,17,0),"")</f>
        <v>0</v>
      </c>
      <c r="AK328" s="80" t="str">
        <f>+IFERROR(VLOOKUP($M328,ACTIVIDADES!$B$9:$T$494,18,0),"")</f>
        <v>Indicador en proceso de cumplimiento; se están estructurando las actividades y notas correspondientes dentro del procedimiento contractual.</v>
      </c>
      <c r="AL328" s="80">
        <f>+IFERROR(VLOOKUP($M328,ACTIVIDADES!$B$9:$T$494,19,0),"")</f>
        <v>0</v>
      </c>
      <c r="AM328" s="55" t="str">
        <f>+IFERROR(VLOOKUP($M328,ACTIVIDADES!$B$9:$X$495,20,0),0)</f>
        <v>11/07/206</v>
      </c>
      <c r="AN328" s="55" t="str">
        <f>+IFERROR(VLOOKUP($M328,ACTIVIDADES!$B$9:$X$495,21,0),0)</f>
        <v>No se evidencian soportes de la actividad</v>
      </c>
      <c r="AO328" s="55">
        <f>+IFERROR(VLOOKUP($M328,ACTIVIDADES!$B$9:$X$495,22,0),0)</f>
        <v>0</v>
      </c>
      <c r="AP328" s="145" t="str">
        <f>+IFERROR(VLOOKUP($M328,ACTIVIDADES!$B$9:$X$495,23,0),0)</f>
        <v>EN EJECUCIÓN</v>
      </c>
      <c r="AQ328" s="88">
        <v>46230</v>
      </c>
      <c r="AR328" s="55">
        <v>0</v>
      </c>
      <c r="AS328" s="57" t="s">
        <v>4029</v>
      </c>
      <c r="AT328" s="29" t="s">
        <v>580</v>
      </c>
      <c r="AU328" s="57" t="s">
        <v>3639</v>
      </c>
      <c r="AV328" s="57" t="s">
        <v>3639</v>
      </c>
      <c r="AW328" s="57" t="s">
        <v>3639</v>
      </c>
      <c r="AX328" s="57" t="s">
        <v>3739</v>
      </c>
      <c r="AY328" s="176" t="str">
        <f t="shared" si="18"/>
        <v>SIN INICIAR</v>
      </c>
      <c r="AZ328" s="55" t="str">
        <f>+IFERROR(VLOOKUP($M328,ACTIVIDADES!$B$9:$T$494,25,0),"")</f>
        <v/>
      </c>
      <c r="BA328" s="55" t="str">
        <f>+IFERROR(VLOOKUP($M328,ACTIVIDADES!$B$9:$T$494,26,0),"")</f>
        <v/>
      </c>
      <c r="BB328" s="55" t="str">
        <f>+IFERROR(VLOOKUP($M328,ACTIVIDADES!$B$9:$T$494,27,0),"")</f>
        <v/>
      </c>
      <c r="BC328" s="55" t="str">
        <f>+IFERROR(VLOOKUP($M328,ACTIVIDADES!$B$9:$T$494,28,0),"")</f>
        <v/>
      </c>
      <c r="BD328" s="55" t="str">
        <f>+IFERROR(VLOOKUP($M328,ACTIVIDADES!$B$9:$T$494,29,0),"")</f>
        <v/>
      </c>
      <c r="BE328" s="55" t="str">
        <f>+IFERROR(VLOOKUP($M328,ACTIVIDADES!$B$9:$T$494,30,0),"")</f>
        <v/>
      </c>
      <c r="BF328" s="58"/>
      <c r="BG328" s="58"/>
      <c r="BH328" s="59"/>
      <c r="BI328" s="59" t="s">
        <v>580</v>
      </c>
      <c r="BJ328" s="60" t="s">
        <v>3635</v>
      </c>
      <c r="BK328" s="61" t="s">
        <v>593</v>
      </c>
      <c r="BL328" s="62"/>
      <c r="BM328" s="55" t="str">
        <f>+IFERROR(VLOOKUP($M328,ACTIVIDADES!$B$9:$T$494,31,0),"")</f>
        <v/>
      </c>
      <c r="BN328" s="55" t="str">
        <f>+IFERROR(VLOOKUP($M328,ACTIVIDADES!$B$9:$T$494,32,0),"")</f>
        <v/>
      </c>
      <c r="BO328" s="55" t="str">
        <f>+IFERROR(VLOOKUP($M328,ACTIVIDADES!$B$9:$T$494,33,0),"")</f>
        <v/>
      </c>
      <c r="BP328" s="55" t="str">
        <f>+IFERROR(VLOOKUP($M328,ACTIVIDADES!$B$9:$T$494,34,0),"")</f>
        <v/>
      </c>
      <c r="BQ328" s="55" t="str">
        <f>+IFERROR(VLOOKUP($M328,ACTIVIDADES!$B$9:$T$494,35,0),"")</f>
        <v/>
      </c>
      <c r="BR328" s="55" t="str">
        <f>+IFERROR(VLOOKUP($M328,ACTIVIDADES!$B$9:$T$494,36,0),"")</f>
        <v/>
      </c>
      <c r="BS328" s="55" t="str">
        <f>+IFERROR(VLOOKUP($M328,ACTIVIDADES!$B$9:$T$494,37,0),"")</f>
        <v/>
      </c>
      <c r="BT328" s="58"/>
      <c r="BU328" s="58"/>
      <c r="BV328" s="59"/>
      <c r="BW328" s="59" t="s">
        <v>580</v>
      </c>
      <c r="BX328" s="60" t="s">
        <v>3635</v>
      </c>
      <c r="BY328" s="61" t="s">
        <v>593</v>
      </c>
      <c r="BZ328" s="62"/>
      <c r="CA328" s="9"/>
      <c r="CB328" s="9"/>
      <c r="CC328" s="9"/>
      <c r="CD328" s="9"/>
      <c r="CE328" s="9"/>
      <c r="CF328" s="9"/>
      <c r="CG328" s="9"/>
      <c r="CH328" s="9"/>
      <c r="CI328" s="9"/>
      <c r="CJ328" s="9"/>
      <c r="CK328" s="9"/>
      <c r="CL328" s="9"/>
      <c r="CM328" s="9"/>
      <c r="CN328" s="9"/>
      <c r="CO328" s="9"/>
      <c r="CP328" s="9"/>
      <c r="CQ328" s="9"/>
    </row>
    <row r="329" spans="1:95" customFormat="1" ht="93" customHeight="1" x14ac:dyDescent="0.35">
      <c r="A329" s="40">
        <f t="shared" si="20"/>
        <v>321</v>
      </c>
      <c r="B329" s="40" t="s">
        <v>521</v>
      </c>
      <c r="C329" s="40">
        <v>2024</v>
      </c>
      <c r="D329" s="40" t="s">
        <v>3734</v>
      </c>
      <c r="E329" s="323"/>
      <c r="F329" s="40" t="s">
        <v>713</v>
      </c>
      <c r="G329" s="40" t="s">
        <v>239</v>
      </c>
      <c r="H329" s="42" t="s">
        <v>240</v>
      </c>
      <c r="I329" s="42"/>
      <c r="J329" s="40" t="s">
        <v>5132</v>
      </c>
      <c r="K329" s="40" t="s">
        <v>5377</v>
      </c>
      <c r="L329" s="44" t="s">
        <v>1153</v>
      </c>
      <c r="M329" s="45" t="s">
        <v>1904</v>
      </c>
      <c r="N329" s="45" t="s">
        <v>1905</v>
      </c>
      <c r="O329" s="45" t="s">
        <v>1791</v>
      </c>
      <c r="P329" s="45">
        <v>2</v>
      </c>
      <c r="Q329" s="47">
        <v>46082</v>
      </c>
      <c r="R329" s="47">
        <v>46387</v>
      </c>
      <c r="S329" s="48">
        <f t="shared" si="21"/>
        <v>45</v>
      </c>
      <c r="T329" s="45" t="s">
        <v>624</v>
      </c>
      <c r="U329" s="45"/>
      <c r="V329" s="49">
        <f>+IFERROR(VLOOKUP($M329,ACTIVIDADES!$B$9:$Q$494,10,0),"")</f>
        <v>0</v>
      </c>
      <c r="W329" s="61">
        <f>+IFERROR(VLOOKUP($M329,ACTIVIDADES!$B$9:$Q$494,11,0)," ")</f>
        <v>0</v>
      </c>
      <c r="X329" s="61">
        <f>+IFERROR(VLOOKUP($M329,ACTIVIDADES!$B$9:$Q$494,12,0),"")</f>
        <v>0</v>
      </c>
      <c r="Y329" s="52">
        <f>+IFERROR(VLOOKUP($M329,ACTIVIDADES!$B$9:$Q$494,13,0),"")</f>
        <v>46153</v>
      </c>
      <c r="Z329" s="49" t="str">
        <f>+IFERROR(VLOOKUP($M329,ACTIVIDADES!$B$9:$Q$494,14,0),"")</f>
        <v>No se evidencia seguimiento</v>
      </c>
      <c r="AA329" s="49">
        <f>+IFERROR(VLOOKUP($M329,ACTIVIDADES!$B$9:$Q$494,15,0),"")</f>
        <v>0</v>
      </c>
      <c r="AB329" s="54" t="str">
        <f>+IFERROR(VLOOKUP($M329,ACTIVIDADES!$B$9:$Q$494,16,0),"")</f>
        <v>EJECUCIÓN</v>
      </c>
      <c r="AC329" s="144">
        <v>46157</v>
      </c>
      <c r="AD329" s="29">
        <v>0</v>
      </c>
      <c r="AE329" s="29" t="s">
        <v>3741</v>
      </c>
      <c r="AF329" s="28" t="s">
        <v>580</v>
      </c>
      <c r="AG329" s="29" t="s">
        <v>3737</v>
      </c>
      <c r="AH329" s="29" t="s">
        <v>3737</v>
      </c>
      <c r="AI329" s="29" t="s">
        <v>3737</v>
      </c>
      <c r="AJ329" s="55">
        <f>+IFERROR(VLOOKUP($M329,ACTIVIDADES!$B$9:$T$494,17,0),"")</f>
        <v>1</v>
      </c>
      <c r="AK329" s="80" t="str">
        <f>+IFERROR(VLOOKUP($M329,ACTIVIDADES!$B$9:$T$494,18,0),"")</f>
        <v>se adjunta la base de datos depurada</v>
      </c>
      <c r="AL329" s="80" t="str">
        <f>+IFERROR(VLOOKUP($M329,ACTIVIDADES!$B$9:$T$494,19,0),"")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329" s="55">
        <f>+IFERROR(VLOOKUP($M329,ACTIVIDADES!$B$9:$X$495,20,0),0)</f>
        <v>46214</v>
      </c>
      <c r="AN329" s="55" t="str">
        <f>+IFERROR(VLOOKUP($M329,ACTIVIDADES!$B$9:$X$495,21,0),0)</f>
        <v>Se adjuntan bases de datos de información. No se evidencia elaboración de informe</v>
      </c>
      <c r="AO329" s="55">
        <f>+IFERROR(VLOOKUP($M329,ACTIVIDADES!$B$9:$X$495,22,0),0)</f>
        <v>0.5</v>
      </c>
      <c r="AP329" s="145" t="str">
        <f>+IFERROR(VLOOKUP($M329,ACTIVIDADES!$B$9:$X$495,23,0),0)</f>
        <v>EN EJECUCIÓN</v>
      </c>
      <c r="AQ329" s="88">
        <v>46230</v>
      </c>
      <c r="AR329" s="55">
        <v>0.5</v>
      </c>
      <c r="AS329" s="57" t="s">
        <v>5826</v>
      </c>
      <c r="AT329" s="211" t="s">
        <v>4</v>
      </c>
      <c r="AU329" s="57" t="s">
        <v>3639</v>
      </c>
      <c r="AV329" s="57" t="s">
        <v>3639</v>
      </c>
      <c r="AW329" s="57" t="s">
        <v>3639</v>
      </c>
      <c r="AX329" s="57" t="s">
        <v>3739</v>
      </c>
      <c r="AY329" s="176" t="str">
        <f t="shared" si="18"/>
        <v>EN EJECUCIÓN</v>
      </c>
      <c r="AZ329" s="55" t="str">
        <f>+IFERROR(VLOOKUP($M329,ACTIVIDADES!$B$9:$T$494,25,0),"")</f>
        <v/>
      </c>
      <c r="BA329" s="55" t="str">
        <f>+IFERROR(VLOOKUP($M329,ACTIVIDADES!$B$9:$T$494,26,0),"")</f>
        <v/>
      </c>
      <c r="BB329" s="55" t="str">
        <f>+IFERROR(VLOOKUP($M329,ACTIVIDADES!$B$9:$T$494,27,0),"")</f>
        <v/>
      </c>
      <c r="BC329" s="55" t="str">
        <f>+IFERROR(VLOOKUP($M329,ACTIVIDADES!$B$9:$T$494,28,0),"")</f>
        <v/>
      </c>
      <c r="BD329" s="55" t="str">
        <f>+IFERROR(VLOOKUP($M329,ACTIVIDADES!$B$9:$T$494,29,0),"")</f>
        <v/>
      </c>
      <c r="BE329" s="55" t="str">
        <f>+IFERROR(VLOOKUP($M329,ACTIVIDADES!$B$9:$T$494,30,0),"")</f>
        <v/>
      </c>
      <c r="BF329" s="58"/>
      <c r="BG329" s="58"/>
      <c r="BH329" s="59"/>
      <c r="BI329" s="59" t="s">
        <v>580</v>
      </c>
      <c r="BJ329" s="60" t="s">
        <v>3635</v>
      </c>
      <c r="BK329" s="61" t="s">
        <v>593</v>
      </c>
      <c r="BL329" s="62"/>
      <c r="BM329" s="55" t="str">
        <f>+IFERROR(VLOOKUP($M329,ACTIVIDADES!$B$9:$T$494,31,0),"")</f>
        <v/>
      </c>
      <c r="BN329" s="55" t="str">
        <f>+IFERROR(VLOOKUP($M329,ACTIVIDADES!$B$9:$T$494,32,0),"")</f>
        <v/>
      </c>
      <c r="BO329" s="55" t="str">
        <f>+IFERROR(VLOOKUP($M329,ACTIVIDADES!$B$9:$T$494,33,0),"")</f>
        <v/>
      </c>
      <c r="BP329" s="55" t="str">
        <f>+IFERROR(VLOOKUP($M329,ACTIVIDADES!$B$9:$T$494,34,0),"")</f>
        <v/>
      </c>
      <c r="BQ329" s="55" t="str">
        <f>+IFERROR(VLOOKUP($M329,ACTIVIDADES!$B$9:$T$494,35,0),"")</f>
        <v/>
      </c>
      <c r="BR329" s="55" t="str">
        <f>+IFERROR(VLOOKUP($M329,ACTIVIDADES!$B$9:$T$494,36,0),"")</f>
        <v/>
      </c>
      <c r="BS329" s="55" t="str">
        <f>+IFERROR(VLOOKUP($M329,ACTIVIDADES!$B$9:$T$494,37,0),"")</f>
        <v/>
      </c>
      <c r="BT329" s="58"/>
      <c r="BU329" s="58"/>
      <c r="BV329" s="59"/>
      <c r="BW329" s="59" t="s">
        <v>580</v>
      </c>
      <c r="BX329" s="60" t="s">
        <v>3635</v>
      </c>
      <c r="BY329" s="61" t="s">
        <v>593</v>
      </c>
      <c r="BZ329" s="62"/>
      <c r="CA329" s="9"/>
      <c r="CB329" s="9"/>
      <c r="CC329" s="9"/>
      <c r="CD329" s="9"/>
      <c r="CE329" s="9"/>
      <c r="CF329" s="9"/>
      <c r="CG329" s="9"/>
      <c r="CH329" s="9"/>
      <c r="CI329" s="9"/>
      <c r="CJ329" s="9"/>
      <c r="CK329" s="9"/>
      <c r="CL329" s="9"/>
      <c r="CM329" s="9"/>
      <c r="CN329" s="9"/>
      <c r="CO329" s="9"/>
      <c r="CP329" s="9"/>
      <c r="CQ329" s="9"/>
    </row>
    <row r="330" spans="1:95" customFormat="1" ht="93" customHeight="1" x14ac:dyDescent="0.35">
      <c r="A330" s="40">
        <f t="shared" si="20"/>
        <v>322</v>
      </c>
      <c r="B330" s="40" t="s">
        <v>521</v>
      </c>
      <c r="C330" s="40">
        <v>2024</v>
      </c>
      <c r="D330" s="40" t="s">
        <v>3734</v>
      </c>
      <c r="E330" s="323"/>
      <c r="F330" s="40" t="s">
        <v>713</v>
      </c>
      <c r="G330" s="40" t="s">
        <v>239</v>
      </c>
      <c r="H330" s="42" t="s">
        <v>240</v>
      </c>
      <c r="I330" s="42"/>
      <c r="J330" s="40" t="s">
        <v>5132</v>
      </c>
      <c r="K330" s="40" t="s">
        <v>5378</v>
      </c>
      <c r="L330" s="44" t="s">
        <v>1153</v>
      </c>
      <c r="M330" s="45" t="s">
        <v>2003</v>
      </c>
      <c r="N330" s="45" t="s">
        <v>2004</v>
      </c>
      <c r="O330" s="45" t="s">
        <v>1791</v>
      </c>
      <c r="P330" s="45">
        <v>2</v>
      </c>
      <c r="Q330" s="47">
        <v>46082</v>
      </c>
      <c r="R330" s="47">
        <v>46387</v>
      </c>
      <c r="S330" s="48">
        <f t="shared" si="21"/>
        <v>45</v>
      </c>
      <c r="T330" s="45" t="s">
        <v>624</v>
      </c>
      <c r="U330" s="45"/>
      <c r="V330" s="49">
        <f>+IFERROR(VLOOKUP($M330,ACTIVIDADES!$B$9:$Q$494,10,0),"")</f>
        <v>0</v>
      </c>
      <c r="W330" s="61">
        <f>+IFERROR(VLOOKUP($M330,ACTIVIDADES!$B$9:$Q$494,11,0)," ")</f>
        <v>0</v>
      </c>
      <c r="X330" s="61">
        <f>+IFERROR(VLOOKUP($M330,ACTIVIDADES!$B$9:$Q$494,12,0),"")</f>
        <v>0</v>
      </c>
      <c r="Y330" s="52">
        <f>+IFERROR(VLOOKUP($M330,ACTIVIDADES!$B$9:$Q$494,13,0),"")</f>
        <v>46153</v>
      </c>
      <c r="Z330" s="49" t="str">
        <f>+IFERROR(VLOOKUP($M330,ACTIVIDADES!$B$9:$Q$494,14,0),"")</f>
        <v>No se evidencia seguimiento</v>
      </c>
      <c r="AA330" s="49">
        <f>+IFERROR(VLOOKUP($M330,ACTIVIDADES!$B$9:$Q$494,15,0),"")</f>
        <v>0</v>
      </c>
      <c r="AB330" s="54" t="str">
        <f>+IFERROR(VLOOKUP($M330,ACTIVIDADES!$B$9:$Q$494,16,0),"")</f>
        <v>EJECUCIÓN</v>
      </c>
      <c r="AC330" s="144">
        <v>46157</v>
      </c>
      <c r="AD330" s="29">
        <v>0</v>
      </c>
      <c r="AE330" s="29" t="s">
        <v>3741</v>
      </c>
      <c r="AF330" s="28" t="s">
        <v>580</v>
      </c>
      <c r="AG330" s="29" t="s">
        <v>3737</v>
      </c>
      <c r="AH330" s="29" t="s">
        <v>3737</v>
      </c>
      <c r="AI330" s="29" t="s">
        <v>3737</v>
      </c>
      <c r="AJ330" s="55">
        <f>+IFERROR(VLOOKUP($M330,ACTIVIDADES!$B$9:$T$494,17,0),"")</f>
        <v>1</v>
      </c>
      <c r="AK330" s="80" t="str">
        <f>+IFERROR(VLOOKUP($M330,ACTIVIDADES!$B$9:$T$494,18,0),"")</f>
        <v>se adjunta informe</v>
      </c>
      <c r="AL330" s="80" t="str">
        <f>+IFERROR(VLOOKUP($M330,ACTIVIDADES!$B$9:$T$494,19,0),"")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330" s="55">
        <f>+IFERROR(VLOOKUP($M330,ACTIVIDADES!$B$9:$X$495,20,0),0)</f>
        <v>46214</v>
      </c>
      <c r="AN330" s="55" t="str">
        <f>+IFERROR(VLOOKUP($M330,ACTIVIDADES!$B$9:$X$495,21,0),0)</f>
        <v>Se incluye base de datos con cruce de información . Se sugiere para el sgundo semestre remitir evidencias sobre socialización con lider del proceso</v>
      </c>
      <c r="AO330" s="55">
        <f>+IFERROR(VLOOKUP($M330,ACTIVIDADES!$B$9:$X$495,22,0),0)</f>
        <v>0.5</v>
      </c>
      <c r="AP330" s="145" t="str">
        <f>+IFERROR(VLOOKUP($M330,ACTIVIDADES!$B$9:$X$495,23,0),0)</f>
        <v>EN EJECUCIÓN</v>
      </c>
      <c r="AQ330" s="88">
        <v>46230</v>
      </c>
      <c r="AR330" s="55">
        <v>0.5</v>
      </c>
      <c r="AS330" s="57" t="s">
        <v>5827</v>
      </c>
      <c r="AT330" s="211" t="s">
        <v>4</v>
      </c>
      <c r="AU330" s="57" t="s">
        <v>3639</v>
      </c>
      <c r="AV330" s="57" t="s">
        <v>3639</v>
      </c>
      <c r="AW330" s="57" t="s">
        <v>3639</v>
      </c>
      <c r="AX330" s="57" t="s">
        <v>3739</v>
      </c>
      <c r="AY330" s="176" t="str">
        <f t="shared" ref="AY330:AY393" si="22">IF(OR(AT330="C. OPORTUNAMENTE",AT330="C. EXTRATEMPORANEAMENTE"),"CUMPLIDAS",IF(AT330="VENCIDA","VENCIDAS",AT330))</f>
        <v>EN EJECUCIÓN</v>
      </c>
      <c r="AZ330" s="55" t="str">
        <f>+IFERROR(VLOOKUP($M330,ACTIVIDADES!$B$9:$T$494,25,0),"")</f>
        <v/>
      </c>
      <c r="BA330" s="55" t="str">
        <f>+IFERROR(VLOOKUP($M330,ACTIVIDADES!$B$9:$T$494,26,0),"")</f>
        <v/>
      </c>
      <c r="BB330" s="55" t="str">
        <f>+IFERROR(VLOOKUP($M330,ACTIVIDADES!$B$9:$T$494,27,0),"")</f>
        <v/>
      </c>
      <c r="BC330" s="55" t="str">
        <f>+IFERROR(VLOOKUP($M330,ACTIVIDADES!$B$9:$T$494,28,0),"")</f>
        <v/>
      </c>
      <c r="BD330" s="55" t="str">
        <f>+IFERROR(VLOOKUP($M330,ACTIVIDADES!$B$9:$T$494,29,0),"")</f>
        <v/>
      </c>
      <c r="BE330" s="55" t="str">
        <f>+IFERROR(VLOOKUP($M330,ACTIVIDADES!$B$9:$T$494,30,0),"")</f>
        <v/>
      </c>
      <c r="BF330" s="58"/>
      <c r="BG330" s="58"/>
      <c r="BH330" s="59"/>
      <c r="BI330" s="59" t="s">
        <v>580</v>
      </c>
      <c r="BJ330" s="60" t="s">
        <v>3635</v>
      </c>
      <c r="BK330" s="61" t="s">
        <v>593</v>
      </c>
      <c r="BL330" s="62"/>
      <c r="BM330" s="55" t="str">
        <f>+IFERROR(VLOOKUP($M330,ACTIVIDADES!$B$9:$T$494,31,0),"")</f>
        <v/>
      </c>
      <c r="BN330" s="55" t="str">
        <f>+IFERROR(VLOOKUP($M330,ACTIVIDADES!$B$9:$T$494,32,0),"")</f>
        <v/>
      </c>
      <c r="BO330" s="55" t="str">
        <f>+IFERROR(VLOOKUP($M330,ACTIVIDADES!$B$9:$T$494,33,0),"")</f>
        <v/>
      </c>
      <c r="BP330" s="55" t="str">
        <f>+IFERROR(VLOOKUP($M330,ACTIVIDADES!$B$9:$T$494,34,0),"")</f>
        <v/>
      </c>
      <c r="BQ330" s="55" t="str">
        <f>+IFERROR(VLOOKUP($M330,ACTIVIDADES!$B$9:$T$494,35,0),"")</f>
        <v/>
      </c>
      <c r="BR330" s="55" t="str">
        <f>+IFERROR(VLOOKUP($M330,ACTIVIDADES!$B$9:$T$494,36,0),"")</f>
        <v/>
      </c>
      <c r="BS330" s="55" t="str">
        <f>+IFERROR(VLOOKUP($M330,ACTIVIDADES!$B$9:$T$494,37,0),"")</f>
        <v/>
      </c>
      <c r="BT330" s="58"/>
      <c r="BU330" s="58"/>
      <c r="BV330" s="59"/>
      <c r="BW330" s="59" t="s">
        <v>580</v>
      </c>
      <c r="BX330" s="60" t="s">
        <v>3635</v>
      </c>
      <c r="BY330" s="61" t="s">
        <v>593</v>
      </c>
      <c r="BZ330" s="62"/>
      <c r="CA330" s="9"/>
      <c r="CB330" s="9"/>
      <c r="CC330" s="9"/>
      <c r="CD330" s="9"/>
      <c r="CE330" s="9"/>
      <c r="CF330" s="9"/>
      <c r="CG330" s="9"/>
      <c r="CH330" s="9"/>
      <c r="CI330" s="9"/>
      <c r="CJ330" s="9"/>
      <c r="CK330" s="9"/>
      <c r="CL330" s="9"/>
      <c r="CM330" s="9"/>
      <c r="CN330" s="9"/>
      <c r="CO330" s="9"/>
      <c r="CP330" s="9"/>
      <c r="CQ330" s="9"/>
    </row>
    <row r="331" spans="1:95" customFormat="1" ht="93" customHeight="1" x14ac:dyDescent="0.35">
      <c r="A331" s="40">
        <f t="shared" si="20"/>
        <v>323</v>
      </c>
      <c r="B331" s="40" t="s">
        <v>521</v>
      </c>
      <c r="C331" s="40">
        <v>2024</v>
      </c>
      <c r="D331" s="40" t="s">
        <v>3734</v>
      </c>
      <c r="E331" s="323"/>
      <c r="F331" s="40" t="s">
        <v>711</v>
      </c>
      <c r="G331" s="40" t="s">
        <v>239</v>
      </c>
      <c r="H331" s="42" t="s">
        <v>4805</v>
      </c>
      <c r="I331" s="42"/>
      <c r="J331" s="40" t="s">
        <v>5133</v>
      </c>
      <c r="K331" s="40" t="s">
        <v>4031</v>
      </c>
      <c r="L331" s="44" t="s">
        <v>1153</v>
      </c>
      <c r="M331" s="45" t="s">
        <v>2942</v>
      </c>
      <c r="N331" s="45" t="s">
        <v>3950</v>
      </c>
      <c r="O331" s="45" t="s">
        <v>2320</v>
      </c>
      <c r="P331" s="45">
        <v>1</v>
      </c>
      <c r="Q331" s="47">
        <v>46113</v>
      </c>
      <c r="R331" s="47">
        <v>46387</v>
      </c>
      <c r="S331" s="48">
        <f t="shared" si="21"/>
        <v>40.5</v>
      </c>
      <c r="T331" s="45" t="s">
        <v>609</v>
      </c>
      <c r="U331" s="45"/>
      <c r="V331" s="49">
        <f>+IFERROR(VLOOKUP($M331,ACTIVIDADES!$B$9:$Q$494,10,0),"")</f>
        <v>0</v>
      </c>
      <c r="W331" s="61" t="str">
        <f>+IFERROR(VLOOKUP($M331,ACTIVIDADES!$B$9:$Q$494,11,0)," ")</f>
        <v>Indicador en proceso de cumplimiento; se están estructurando las actividades y notas correspondientes dentro del procedimiento contractual.</v>
      </c>
      <c r="X331" s="61">
        <f>+IFERROR(VLOOKUP($M331,ACTIVIDADES!$B$9:$Q$494,12,0),"")</f>
        <v>0</v>
      </c>
      <c r="Y331" s="52">
        <f>+IFERROR(VLOOKUP($M331,ACTIVIDADES!$B$9:$Q$494,13,0),"")</f>
        <v>46153</v>
      </c>
      <c r="Z331" s="49" t="str">
        <f>+IFERROR(VLOOKUP($M331,ACTIVIDADES!$B$9:$Q$494,14,0),"")</f>
        <v>Sin avance en la actividad</v>
      </c>
      <c r="AA331" s="49">
        <f>+IFERROR(VLOOKUP($M331,ACTIVIDADES!$B$9:$Q$494,15,0),"")</f>
        <v>0</v>
      </c>
      <c r="AB331" s="54" t="str">
        <f>+IFERROR(VLOOKUP($M331,ACTIVIDADES!$B$9:$Q$494,16,0),"")</f>
        <v>EJECUCIÓN</v>
      </c>
      <c r="AC331" s="144">
        <v>46157</v>
      </c>
      <c r="AD331" s="29">
        <v>0</v>
      </c>
      <c r="AE331" s="29" t="s">
        <v>3741</v>
      </c>
      <c r="AF331" s="28" t="s">
        <v>580</v>
      </c>
      <c r="AG331" s="29" t="s">
        <v>3737</v>
      </c>
      <c r="AH331" s="29" t="s">
        <v>3737</v>
      </c>
      <c r="AI331" s="29" t="s">
        <v>3737</v>
      </c>
      <c r="AJ331" s="55">
        <f>+IFERROR(VLOOKUP($M331,ACTIVIDADES!$B$9:$T$494,17,0),"")</f>
        <v>0</v>
      </c>
      <c r="AK331" s="80" t="str">
        <f>+IFERROR(VLOOKUP($M331,ACTIVIDADES!$B$9:$T$494,18,0),"")</f>
        <v>Indicador en proceso de cumplimiento; se están estructurando las actividades y notas correspondientes dentro del procedimiento contractual.</v>
      </c>
      <c r="AL331" s="80">
        <f>+IFERROR(VLOOKUP($M331,ACTIVIDADES!$B$9:$T$494,19,0),"")</f>
        <v>0</v>
      </c>
      <c r="AM331" s="55" t="str">
        <f>+IFERROR(VLOOKUP($M331,ACTIVIDADES!$B$9:$X$495,20,0),0)</f>
        <v>11/07/206</v>
      </c>
      <c r="AN331" s="55" t="str">
        <f>+IFERROR(VLOOKUP($M331,ACTIVIDADES!$B$9:$X$495,21,0),0)</f>
        <v>No se evidencian soportes de la actividad</v>
      </c>
      <c r="AO331" s="55">
        <f>+IFERROR(VLOOKUP($M331,ACTIVIDADES!$B$9:$X$495,22,0),0)</f>
        <v>0</v>
      </c>
      <c r="AP331" s="145" t="str">
        <f>+IFERROR(VLOOKUP($M331,ACTIVIDADES!$B$9:$X$495,23,0),0)</f>
        <v>EN EJECUCIÓN</v>
      </c>
      <c r="AQ331" s="88">
        <v>46230</v>
      </c>
      <c r="AR331" s="55">
        <v>0</v>
      </c>
      <c r="AS331" s="57" t="s">
        <v>4029</v>
      </c>
      <c r="AT331" s="29" t="s">
        <v>580</v>
      </c>
      <c r="AU331" s="57" t="s">
        <v>3639</v>
      </c>
      <c r="AV331" s="57" t="s">
        <v>3639</v>
      </c>
      <c r="AW331" s="57" t="s">
        <v>3639</v>
      </c>
      <c r="AX331" s="57" t="s">
        <v>3739</v>
      </c>
      <c r="AY331" s="176" t="str">
        <f t="shared" si="22"/>
        <v>SIN INICIAR</v>
      </c>
      <c r="AZ331" s="55" t="str">
        <f>+IFERROR(VLOOKUP($M331,ACTIVIDADES!$B$9:$T$494,25,0),"")</f>
        <v/>
      </c>
      <c r="BA331" s="55" t="str">
        <f>+IFERROR(VLOOKUP($M331,ACTIVIDADES!$B$9:$T$494,26,0),"")</f>
        <v/>
      </c>
      <c r="BB331" s="55" t="str">
        <f>+IFERROR(VLOOKUP($M331,ACTIVIDADES!$B$9:$T$494,27,0),"")</f>
        <v/>
      </c>
      <c r="BC331" s="55" t="str">
        <f>+IFERROR(VLOOKUP($M331,ACTIVIDADES!$B$9:$T$494,28,0),"")</f>
        <v/>
      </c>
      <c r="BD331" s="55" t="str">
        <f>+IFERROR(VLOOKUP($M331,ACTIVIDADES!$B$9:$T$494,29,0),"")</f>
        <v/>
      </c>
      <c r="BE331" s="55" t="str">
        <f>+IFERROR(VLOOKUP($M331,ACTIVIDADES!$B$9:$T$494,30,0),"")</f>
        <v/>
      </c>
      <c r="BF331" s="58"/>
      <c r="BG331" s="58"/>
      <c r="BH331" s="59"/>
      <c r="BI331" s="59" t="s">
        <v>580</v>
      </c>
      <c r="BJ331" s="60" t="s">
        <v>3635</v>
      </c>
      <c r="BK331" s="61" t="s">
        <v>593</v>
      </c>
      <c r="BL331" s="62"/>
      <c r="BM331" s="55" t="str">
        <f>+IFERROR(VLOOKUP($M331,ACTIVIDADES!$B$9:$T$494,31,0),"")</f>
        <v/>
      </c>
      <c r="BN331" s="55" t="str">
        <f>+IFERROR(VLOOKUP($M331,ACTIVIDADES!$B$9:$T$494,32,0),"")</f>
        <v/>
      </c>
      <c r="BO331" s="55" t="str">
        <f>+IFERROR(VLOOKUP($M331,ACTIVIDADES!$B$9:$T$494,33,0),"")</f>
        <v/>
      </c>
      <c r="BP331" s="55" t="str">
        <f>+IFERROR(VLOOKUP($M331,ACTIVIDADES!$B$9:$T$494,34,0),"")</f>
        <v/>
      </c>
      <c r="BQ331" s="55" t="str">
        <f>+IFERROR(VLOOKUP($M331,ACTIVIDADES!$B$9:$T$494,35,0),"")</f>
        <v/>
      </c>
      <c r="BR331" s="55" t="str">
        <f>+IFERROR(VLOOKUP($M331,ACTIVIDADES!$B$9:$T$494,36,0),"")</f>
        <v/>
      </c>
      <c r="BS331" s="55" t="str">
        <f>+IFERROR(VLOOKUP($M331,ACTIVIDADES!$B$9:$T$494,37,0),"")</f>
        <v/>
      </c>
      <c r="BT331" s="58"/>
      <c r="BU331" s="58"/>
      <c r="BV331" s="59"/>
      <c r="BW331" s="59" t="s">
        <v>580</v>
      </c>
      <c r="BX331" s="60" t="s">
        <v>3635</v>
      </c>
      <c r="BY331" s="61" t="s">
        <v>593</v>
      </c>
      <c r="BZ331" s="62"/>
      <c r="CA331" s="9"/>
      <c r="CB331" s="9"/>
      <c r="CC331" s="9"/>
      <c r="CD331" s="9"/>
      <c r="CE331" s="9"/>
      <c r="CF331" s="9"/>
      <c r="CG331" s="9"/>
      <c r="CH331" s="9"/>
      <c r="CI331" s="9"/>
      <c r="CJ331" s="9"/>
      <c r="CK331" s="9"/>
      <c r="CL331" s="9"/>
      <c r="CM331" s="9"/>
      <c r="CN331" s="9"/>
      <c r="CO331" s="9"/>
      <c r="CP331" s="9"/>
      <c r="CQ331" s="9"/>
    </row>
    <row r="332" spans="1:95" customFormat="1" ht="93" customHeight="1" x14ac:dyDescent="0.35">
      <c r="A332" s="40">
        <f t="shared" si="20"/>
        <v>324</v>
      </c>
      <c r="B332" s="40" t="s">
        <v>521</v>
      </c>
      <c r="C332" s="40">
        <v>2025</v>
      </c>
      <c r="D332" s="40" t="s">
        <v>3750</v>
      </c>
      <c r="E332" s="323"/>
      <c r="F332" s="40" t="s">
        <v>734</v>
      </c>
      <c r="G332" s="40" t="s">
        <v>529</v>
      </c>
      <c r="H332" s="42" t="s">
        <v>4032</v>
      </c>
      <c r="I332" s="42" t="s">
        <v>3640</v>
      </c>
      <c r="J332" s="40" t="s">
        <v>5134</v>
      </c>
      <c r="K332" s="40" t="s">
        <v>4033</v>
      </c>
      <c r="L332" s="44" t="s">
        <v>1153</v>
      </c>
      <c r="M332" s="45" t="s">
        <v>2194</v>
      </c>
      <c r="N332" s="45" t="s">
        <v>5503</v>
      </c>
      <c r="O332" s="45" t="s">
        <v>5688</v>
      </c>
      <c r="P332" s="45">
        <v>18</v>
      </c>
      <c r="Q332" s="47">
        <v>46082</v>
      </c>
      <c r="R332" s="47">
        <v>46387</v>
      </c>
      <c r="S332" s="48">
        <f t="shared" si="21"/>
        <v>45</v>
      </c>
      <c r="T332" s="45" t="s">
        <v>611</v>
      </c>
      <c r="U332" s="45"/>
      <c r="V332" s="49">
        <f>+IFERROR(VLOOKUP($M332,ACTIVIDADES!$B$9:$Q$494,10,0),"")</f>
        <v>1</v>
      </c>
      <c r="W332" s="61" t="str">
        <f>+IFERROR(VLOOKUP($M332,ACTIVIDADES!$B$9:$Q$494,11,0)," ")</f>
        <v>Se remiten las respectivas actas correspondientes al mes de marzo actas cinco y seis y la suscrita el mes de abril.</v>
      </c>
      <c r="X332" s="51" t="str">
        <f>+IFERROR(VLOOKUP($M332,ACTIVIDADES!$B$9:$Q$494,12,0),"")</f>
        <v>https://dnbcgovco-my.sharepoint.com/:f:/g/personal/planeacion_dnbc_gov_co/IgBFH8o-Su4USqhQWjcOcrqmATUagG_3FOBB0vUGbenfSf0?e=7cpvWf</v>
      </c>
      <c r="Y332" s="52">
        <f>+IFERROR(VLOOKUP($M332,ACTIVIDADES!$B$9:$Q$494,13,0),"")</f>
        <v>46153</v>
      </c>
      <c r="Z332" s="49" t="str">
        <f>+IFERROR(VLOOKUP($M332,ACTIVIDADES!$B$9:$Q$494,14,0),"")</f>
        <v>Se remite información de 3 actas</v>
      </c>
      <c r="AA332" s="49">
        <f>+IFERROR(VLOOKUP($M332,ACTIVIDADES!$B$9:$Q$494,15,0),"")</f>
        <v>0.16666666666666666</v>
      </c>
      <c r="AB332" s="54" t="str">
        <f>+IFERROR(VLOOKUP($M332,ACTIVIDADES!$B$9:$Q$494,16,0),"")</f>
        <v>EJECUCIÓN</v>
      </c>
      <c r="AC332" s="144">
        <v>46157</v>
      </c>
      <c r="AD332" s="28">
        <v>0.25</v>
      </c>
      <c r="AE332" s="151" t="s">
        <v>4034</v>
      </c>
      <c r="AF332" s="29" t="s">
        <v>4</v>
      </c>
      <c r="AG332" s="29" t="s">
        <v>3737</v>
      </c>
      <c r="AH332" s="29" t="s">
        <v>3737</v>
      </c>
      <c r="AI332" s="29" t="s">
        <v>3737</v>
      </c>
      <c r="AJ332" s="55">
        <f>+IFERROR(VLOOKUP($M332,ACTIVIDADES!$B$9:$T$494,17,0),"")</f>
        <v>0</v>
      </c>
      <c r="AK332" s="80" t="str">
        <f>+IFERROR(VLOOKUP($M332,ACTIVIDADES!$B$9:$T$494,18,0),"")</f>
        <v>Si reporte segundo trimestre</v>
      </c>
      <c r="AL332" s="80" t="str">
        <f>+IFERROR(VLOOKUP($M332,ACTIVIDADES!$B$9:$T$494,19,0),"")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332" s="55">
        <f>+IFERROR(VLOOKUP($M332,ACTIVIDADES!$B$9:$X$495,20,0),0)</f>
        <v>46213</v>
      </c>
      <c r="AN332" s="55" t="str">
        <f>+IFERROR(VLOOKUP($M332,ACTIVIDADES!$B$9:$X$495,21,0),0)</f>
        <v>Sin reporte de información, se incluye seguimiento primer trimestre
Se remite información de 3 actas</v>
      </c>
      <c r="AO332" s="55">
        <f>+IFERROR(VLOOKUP($M332,ACTIVIDADES!$B$9:$X$495,22,0),0)</f>
        <v>0.16666666666666666</v>
      </c>
      <c r="AP332" s="145" t="str">
        <f>+IFERROR(VLOOKUP($M332,ACTIVIDADES!$B$9:$X$495,23,0),0)</f>
        <v>EN EJECUCIÓN</v>
      </c>
      <c r="AQ332" s="129">
        <v>46230</v>
      </c>
      <c r="AR332" s="172">
        <v>0.17</v>
      </c>
      <c r="AS332" s="30" t="s">
        <v>4035</v>
      </c>
      <c r="AT332" s="29" t="s">
        <v>4</v>
      </c>
      <c r="AU332" s="57" t="s">
        <v>3639</v>
      </c>
      <c r="AV332" s="57" t="s">
        <v>3639</v>
      </c>
      <c r="AW332" s="57" t="s">
        <v>3639</v>
      </c>
      <c r="AX332" s="57" t="s">
        <v>3739</v>
      </c>
      <c r="AY332" s="176" t="str">
        <f t="shared" si="22"/>
        <v>EN EJECUCIÓN</v>
      </c>
      <c r="AZ332" s="55" t="str">
        <f>+IFERROR(VLOOKUP($M332,ACTIVIDADES!$B$9:$T$494,25,0),"")</f>
        <v/>
      </c>
      <c r="BA332" s="55" t="str">
        <f>+IFERROR(VLOOKUP($M332,ACTIVIDADES!$B$9:$T$494,26,0),"")</f>
        <v/>
      </c>
      <c r="BB332" s="55" t="str">
        <f>+IFERROR(VLOOKUP($M332,ACTIVIDADES!$B$9:$T$494,27,0),"")</f>
        <v/>
      </c>
      <c r="BC332" s="55" t="str">
        <f>+IFERROR(VLOOKUP($M332,ACTIVIDADES!$B$9:$T$494,28,0),"")</f>
        <v/>
      </c>
      <c r="BD332" s="55" t="str">
        <f>+IFERROR(VLOOKUP($M332,ACTIVIDADES!$B$9:$T$494,29,0),"")</f>
        <v/>
      </c>
      <c r="BE332" s="55" t="str">
        <f>+IFERROR(VLOOKUP($M332,ACTIVIDADES!$B$9:$T$494,30,0),"")</f>
        <v/>
      </c>
      <c r="BF332" s="58"/>
      <c r="BG332" s="58"/>
      <c r="BH332" s="59"/>
      <c r="BI332" s="59" t="s">
        <v>580</v>
      </c>
      <c r="BJ332" s="60" t="s">
        <v>3635</v>
      </c>
      <c r="BK332" s="61" t="s">
        <v>593</v>
      </c>
      <c r="BL332" s="62"/>
      <c r="BM332" s="55" t="str">
        <f>+IFERROR(VLOOKUP($M332,ACTIVIDADES!$B$9:$T$494,31,0),"")</f>
        <v/>
      </c>
      <c r="BN332" s="55" t="str">
        <f>+IFERROR(VLOOKUP($M332,ACTIVIDADES!$B$9:$T$494,32,0),"")</f>
        <v/>
      </c>
      <c r="BO332" s="55" t="str">
        <f>+IFERROR(VLOOKUP($M332,ACTIVIDADES!$B$9:$T$494,33,0),"")</f>
        <v/>
      </c>
      <c r="BP332" s="55" t="str">
        <f>+IFERROR(VLOOKUP($M332,ACTIVIDADES!$B$9:$T$494,34,0),"")</f>
        <v/>
      </c>
      <c r="BQ332" s="55" t="str">
        <f>+IFERROR(VLOOKUP($M332,ACTIVIDADES!$B$9:$T$494,35,0),"")</f>
        <v/>
      </c>
      <c r="BR332" s="55" t="str">
        <f>+IFERROR(VLOOKUP($M332,ACTIVIDADES!$B$9:$T$494,36,0),"")</f>
        <v/>
      </c>
      <c r="BS332" s="55" t="str">
        <f>+IFERROR(VLOOKUP($M332,ACTIVIDADES!$B$9:$T$494,37,0),"")</f>
        <v/>
      </c>
      <c r="BT332" s="58"/>
      <c r="BU332" s="58"/>
      <c r="BV332" s="59"/>
      <c r="BW332" s="59" t="s">
        <v>580</v>
      </c>
      <c r="BX332" s="60" t="s">
        <v>3635</v>
      </c>
      <c r="BY332" s="61" t="s">
        <v>593</v>
      </c>
      <c r="BZ332" s="62"/>
      <c r="CA332" s="9"/>
      <c r="CB332" s="9"/>
      <c r="CC332" s="9"/>
      <c r="CD332" s="9"/>
      <c r="CE332" s="9"/>
      <c r="CF332" s="9"/>
      <c r="CG332" s="9"/>
      <c r="CH332" s="9"/>
      <c r="CI332" s="9"/>
      <c r="CJ332" s="9"/>
      <c r="CK332" s="9"/>
      <c r="CL332" s="9"/>
      <c r="CM332" s="9"/>
      <c r="CN332" s="9"/>
      <c r="CO332" s="9"/>
      <c r="CP332" s="9"/>
      <c r="CQ332" s="9"/>
    </row>
    <row r="333" spans="1:95" customFormat="1" ht="93" customHeight="1" x14ac:dyDescent="0.35">
      <c r="A333" s="40">
        <f t="shared" si="20"/>
        <v>325</v>
      </c>
      <c r="B333" s="40" t="s">
        <v>521</v>
      </c>
      <c r="C333" s="40">
        <v>2022</v>
      </c>
      <c r="D333" s="40" t="s">
        <v>3734</v>
      </c>
      <c r="E333" s="323"/>
      <c r="F333" s="40" t="s">
        <v>875</v>
      </c>
      <c r="G333" s="40" t="s">
        <v>4642</v>
      </c>
      <c r="H333" s="41" t="s">
        <v>4707</v>
      </c>
      <c r="I333" s="42"/>
      <c r="J333" s="43" t="s">
        <v>5038</v>
      </c>
      <c r="K333" s="43" t="s">
        <v>5038</v>
      </c>
      <c r="L333" s="44" t="s">
        <v>1153</v>
      </c>
      <c r="M333" s="45" t="s">
        <v>2719</v>
      </c>
      <c r="N333" s="46" t="s">
        <v>5495</v>
      </c>
      <c r="O333" s="45" t="s">
        <v>2721</v>
      </c>
      <c r="P333" s="45">
        <v>2</v>
      </c>
      <c r="Q333" s="47">
        <v>46203</v>
      </c>
      <c r="R333" s="47">
        <v>46387</v>
      </c>
      <c r="S333" s="48">
        <f t="shared" si="21"/>
        <v>27</v>
      </c>
      <c r="T333" s="45" t="s">
        <v>589</v>
      </c>
      <c r="U333" s="45"/>
      <c r="V333" s="49">
        <f>+IFERROR(VLOOKUP($M333,ACTIVIDADES!$B$9:$Q$494,10,0),"")</f>
        <v>1</v>
      </c>
      <c r="W333" s="50" t="str">
        <f>+IFERROR(VLOOKUP($M333,ACTIVIDADES!$B$9:$Q$494,11,0)," ")</f>
        <v>En el Informe de Gestión Plan de eficiencia administrativa y Cero Papel se menciona el consumo de papel de resmas del primer trimestre</v>
      </c>
      <c r="X333" s="51" t="str">
        <f>+IFERROR(VLOOKUP($M333,ACTIVIDADES!$B$9:$Q$494,12,0),"")</f>
        <v>https://dnbcgovco-my.sharepoint.com/:f:/g/personal/planeacion_dnbc_gov_co/IgCDabrqgzDKSpg1wWFLo2NyAWKI2hNHgjvfc8uUa7ZxLKs?e=iqe4VT</v>
      </c>
      <c r="Y333" s="52">
        <f>+IFERROR(VLOOKUP($M333,ACTIVIDADES!$B$9:$Q$494,13,0),"")</f>
        <v>46153</v>
      </c>
      <c r="Z333" s="53" t="str">
        <f>+IFERROR(VLOOKUP($M333,ACTIVIDADES!$B$9:$Q$494,14,0),"")</f>
        <v>Se evidencia informe donde en el apartado 4 se hace seguimiento al consumo de resmas</v>
      </c>
      <c r="AA333" s="49">
        <f>+IFERROR(VLOOKUP($M333,ACTIVIDADES!$B$9:$Q$494,15,0),"")</f>
        <v>0.5</v>
      </c>
      <c r="AB333" s="54" t="str">
        <f>+IFERROR(VLOOKUP($M333,ACTIVIDADES!$B$9:$Q$494,16,0),"")</f>
        <v>EJECUCIÓN</v>
      </c>
      <c r="AC333" s="144">
        <v>46171</v>
      </c>
      <c r="AD333" s="30">
        <v>0.5</v>
      </c>
      <c r="AE333" s="30" t="s">
        <v>5789</v>
      </c>
      <c r="AF333" s="29" t="s">
        <v>4</v>
      </c>
      <c r="AG333" s="29" t="s">
        <v>3737</v>
      </c>
      <c r="AH333" s="29" t="s">
        <v>3737</v>
      </c>
      <c r="AI333" s="29" t="s">
        <v>3737</v>
      </c>
      <c r="AJ333" s="55">
        <f>+IFERROR(VLOOKUP($M333,ACTIVIDADES!$B$9:$T$494,17,0),"")</f>
        <v>1</v>
      </c>
      <c r="AK333" s="80" t="str">
        <f>+IFERROR(VLOOKUP($M333,ACTIVIDADES!$B$9:$T$494,18,0),"")</f>
        <v xml:space="preserve">En el informe en el apartado 4 se muestra el consumo de papel en el trimestre </v>
      </c>
      <c r="AL333" s="80" t="str">
        <f>+IFERROR(VLOOKUP($M333,ACTIVIDADES!$B$9:$T$494,19,0),"")</f>
        <v>https://dnbcgovco-my.sharepoint.com/:f:/g/personal/planeacion_dnbc_gov_co/IgCZzOn5kSl2Q7FuPEHVsnvAAW_ZQ0nH7U8phpBYWLVFQ6Y?e=dVQPGv</v>
      </c>
      <c r="AM333" s="55">
        <f>+IFERROR(VLOOKUP($M333,ACTIVIDADES!$B$9:$X$495,20,0),0)</f>
        <v>46214</v>
      </c>
      <c r="AN333" s="55" t="str">
        <f>+IFERROR(VLOOKUP($M333,ACTIVIDADES!$B$9:$X$495,21,0),0)</f>
        <v>Se evidencia informe donde en el apartado 4 se hace seguimiento al consumo de resmas</v>
      </c>
      <c r="AO333" s="55">
        <f>+IFERROR(VLOOKUP($M333,ACTIVIDADES!$B$9:$X$495,22,0),0)</f>
        <v>0.5</v>
      </c>
      <c r="AP333" s="145" t="str">
        <f>+IFERROR(VLOOKUP($M333,ACTIVIDADES!$B$9:$X$495,23,0),0)</f>
        <v>EN EJECUCIÓN</v>
      </c>
      <c r="AQ333" s="129">
        <v>46245</v>
      </c>
      <c r="AR333" s="172">
        <v>0.5</v>
      </c>
      <c r="AS333" s="72" t="s">
        <v>5822</v>
      </c>
      <c r="AT333" s="29" t="s">
        <v>4</v>
      </c>
      <c r="AU333" s="57" t="s">
        <v>3639</v>
      </c>
      <c r="AV333" s="193" t="s">
        <v>3639</v>
      </c>
      <c r="AW333" s="193" t="s">
        <v>3639</v>
      </c>
      <c r="AX333" s="57" t="s">
        <v>3739</v>
      </c>
      <c r="AY333" s="176" t="str">
        <f t="shared" si="22"/>
        <v>EN EJECUCIÓN</v>
      </c>
      <c r="AZ333" s="55" t="str">
        <f>+IFERROR(VLOOKUP($M333,ACTIVIDADES!$B$9:$T$494,25,0),"")</f>
        <v/>
      </c>
      <c r="BA333" s="55" t="str">
        <f>+IFERROR(VLOOKUP($M333,ACTIVIDADES!$B$9:$T$494,26,0),"")</f>
        <v/>
      </c>
      <c r="BB333" s="55" t="str">
        <f>+IFERROR(VLOOKUP($M333,ACTIVIDADES!$B$9:$T$494,27,0),"")</f>
        <v/>
      </c>
      <c r="BC333" s="55" t="str">
        <f>+IFERROR(VLOOKUP($M333,ACTIVIDADES!$B$9:$T$494,28,0),"")</f>
        <v/>
      </c>
      <c r="BD333" s="55" t="str">
        <f>+IFERROR(VLOOKUP($M333,ACTIVIDADES!$B$9:$T$494,29,0),"")</f>
        <v/>
      </c>
      <c r="BE333" s="55" t="str">
        <f>+IFERROR(VLOOKUP($M333,ACTIVIDADES!$B$9:$T$494,30,0),"")</f>
        <v/>
      </c>
      <c r="BF333" s="58"/>
      <c r="BG333" s="58"/>
      <c r="BH333" s="59"/>
      <c r="BI333" s="59" t="s">
        <v>580</v>
      </c>
      <c r="BJ333" s="60" t="s">
        <v>3635</v>
      </c>
      <c r="BK333" s="61" t="s">
        <v>593</v>
      </c>
      <c r="BL333" s="62"/>
      <c r="BM333" s="55" t="str">
        <f>+IFERROR(VLOOKUP($M333,ACTIVIDADES!$B$9:$T$494,31,0),"")</f>
        <v/>
      </c>
      <c r="BN333" s="55" t="str">
        <f>+IFERROR(VLOOKUP($M333,ACTIVIDADES!$B$9:$T$494,32,0),"")</f>
        <v/>
      </c>
      <c r="BO333" s="55" t="str">
        <f>+IFERROR(VLOOKUP($M333,ACTIVIDADES!$B$9:$T$494,33,0),"")</f>
        <v/>
      </c>
      <c r="BP333" s="55" t="str">
        <f>+IFERROR(VLOOKUP($M333,ACTIVIDADES!$B$9:$T$494,34,0),"")</f>
        <v/>
      </c>
      <c r="BQ333" s="55" t="str">
        <f>+IFERROR(VLOOKUP($M333,ACTIVIDADES!$B$9:$T$494,35,0),"")</f>
        <v/>
      </c>
      <c r="BR333" s="55" t="str">
        <f>+IFERROR(VLOOKUP($M333,ACTIVIDADES!$B$9:$T$494,36,0),"")</f>
        <v/>
      </c>
      <c r="BS333" s="55" t="str">
        <f>+IFERROR(VLOOKUP($M333,ACTIVIDADES!$B$9:$T$494,37,0),"")</f>
        <v/>
      </c>
      <c r="BT333" s="58"/>
      <c r="BU333" s="58"/>
      <c r="BV333" s="59"/>
      <c r="BW333" s="59" t="s">
        <v>580</v>
      </c>
      <c r="BX333" s="60" t="s">
        <v>3635</v>
      </c>
      <c r="BY333" s="61" t="s">
        <v>593</v>
      </c>
      <c r="BZ333" s="62"/>
      <c r="CA333" s="7"/>
      <c r="CB333" s="7"/>
      <c r="CC333" s="7"/>
      <c r="CD333" s="7"/>
      <c r="CE333" s="7"/>
      <c r="CF333" s="7"/>
      <c r="CG333" s="7"/>
      <c r="CH333" s="7"/>
      <c r="CI333" s="7"/>
      <c r="CJ333" s="7"/>
      <c r="CK333" s="7"/>
      <c r="CL333" s="7"/>
      <c r="CM333" s="7"/>
      <c r="CN333" s="7"/>
      <c r="CO333" s="7"/>
      <c r="CP333" s="7"/>
      <c r="CQ333" s="7"/>
    </row>
    <row r="334" spans="1:95" customFormat="1" ht="93" customHeight="1" x14ac:dyDescent="0.35">
      <c r="A334" s="40">
        <f t="shared" si="20"/>
        <v>326</v>
      </c>
      <c r="B334" s="40" t="s">
        <v>521</v>
      </c>
      <c r="C334" s="40">
        <v>2022</v>
      </c>
      <c r="D334" s="40" t="s">
        <v>3734</v>
      </c>
      <c r="E334" s="323"/>
      <c r="F334" s="40" t="s">
        <v>883</v>
      </c>
      <c r="G334" s="40" t="s">
        <v>4643</v>
      </c>
      <c r="H334" s="41" t="s">
        <v>4708</v>
      </c>
      <c r="I334" s="42" t="s">
        <v>3643</v>
      </c>
      <c r="J334" s="43" t="s">
        <v>5039</v>
      </c>
      <c r="K334" s="43" t="s">
        <v>5039</v>
      </c>
      <c r="L334" s="44" t="s">
        <v>1153</v>
      </c>
      <c r="M334" s="63" t="s">
        <v>1441</v>
      </c>
      <c r="N334" s="64" t="s">
        <v>1442</v>
      </c>
      <c r="O334" s="63" t="s">
        <v>1236</v>
      </c>
      <c r="P334" s="63">
        <v>12</v>
      </c>
      <c r="Q334" s="65">
        <v>46023</v>
      </c>
      <c r="R334" s="65">
        <v>46387</v>
      </c>
      <c r="S334" s="66">
        <v>54</v>
      </c>
      <c r="T334" s="45" t="s">
        <v>1443</v>
      </c>
      <c r="U334" s="63" t="s">
        <v>563</v>
      </c>
      <c r="V334" s="49">
        <f>+IFERROR(VLOOKUP($M334,ACTIVIDADES!$B$9:$Q$494,10,0),"")</f>
        <v>0</v>
      </c>
      <c r="W334" s="50">
        <f>+IFERROR(VLOOKUP($M334,ACTIVIDADES!$B$9:$Q$494,11,0)," ")</f>
        <v>0</v>
      </c>
      <c r="X334" s="61">
        <f>+IFERROR(VLOOKUP($M334,ACTIVIDADES!$B$9:$Q$494,12,0),"")</f>
        <v>0</v>
      </c>
      <c r="Y334" s="52">
        <f>+IFERROR(VLOOKUP($M334,ACTIVIDADES!$B$9:$Q$494,13,0),"")</f>
        <v>46153</v>
      </c>
      <c r="Z334" s="53" t="str">
        <f>+IFERROR(VLOOKUP($M334,ACTIVIDADES!$B$9:$Q$494,14,0),"")</f>
        <v>No se registra seguimiento</v>
      </c>
      <c r="AA334" s="49">
        <f>+IFERROR(VLOOKUP($M334,ACTIVIDADES!$B$9:$Q$494,15,0),"")</f>
        <v>0</v>
      </c>
      <c r="AB334" s="54" t="str">
        <f>+IFERROR(VLOOKUP($M334,ACTIVIDADES!$B$9:$Q$494,16,0),"")</f>
        <v>EJECUCIÓN</v>
      </c>
      <c r="AC334" s="144">
        <v>46157</v>
      </c>
      <c r="AD334" s="29">
        <v>0</v>
      </c>
      <c r="AE334" s="29" t="s">
        <v>3741</v>
      </c>
      <c r="AF334" s="28" t="s">
        <v>580</v>
      </c>
      <c r="AG334" s="29" t="s">
        <v>3737</v>
      </c>
      <c r="AH334" s="29" t="s">
        <v>3737</v>
      </c>
      <c r="AI334" s="29" t="s">
        <v>3737</v>
      </c>
      <c r="AJ334" s="55">
        <f>+IFERROR(VLOOKUP($M334,ACTIVIDADES!$B$9:$T$494,17,0),"")</f>
        <v>0.16666666666666666</v>
      </c>
      <c r="AK334" s="80" t="str">
        <f>+IFERROR(VLOOKUP($M334,ACTIVIDADES!$B$9:$T$494,18,0),"")</f>
        <v>Se presentaron en los comités de mayo y junio alertas de pqrsd</v>
      </c>
      <c r="AL334" s="80" t="str">
        <f>+IFERROR(VLOOKUP($M334,ACTIVIDADES!$B$9:$T$494,19,0),"")</f>
        <v>https://dnbcgovco-my.sharepoint.com/personal/planeacion_dnbc_gov_co/_layouts/15/onedrive.aspx?id=%2Fpersonal%2Fplaneacion%5Fdnbc%5Fgov%5Fco%2FDocuments%2FDocumentos%20SIGE%2F6%2E%20Planes%2FPLAN%20DE%20MEJORA%2F2026%2F02%2E%20Seguimiento%20Segundo%20Trimestre%2F05%2E%20Gesti%C3%B3n%20de%20Atenci%C3%B3n%20al%20Usuario%2FEVIDENCIAS%20SEGUNDO%20TRIMESTRE%202026%20PLAN%20MEJORA&amp;viewid=efb70791%2Db8ab%2D49e7%2Db552%2Dd3d4cbe976b9&amp;ga=1</v>
      </c>
      <c r="AM334" s="55">
        <f>+IFERROR(VLOOKUP($M334,ACTIVIDADES!$B$9:$X$495,20,0),0)</f>
        <v>46214</v>
      </c>
      <c r="AN334" s="55" t="str">
        <f>+IFERROR(VLOOKUP($M334,ACTIVIDADES!$B$9:$X$495,21,0),0)</f>
        <v>Se presentaron en los comités de mayo y junio alertas de pqrsd</v>
      </c>
      <c r="AO334" s="55">
        <f>+IFERROR(VLOOKUP($M334,ACTIVIDADES!$B$9:$X$495,22,0),0)</f>
        <v>0.16666666666666666</v>
      </c>
      <c r="AP334" s="145" t="str">
        <f>+IFERROR(VLOOKUP($M334,ACTIVIDADES!$B$9:$X$495,23,0),0)</f>
        <v>EN EJECUCIÓN</v>
      </c>
      <c r="AQ334" s="88">
        <v>46250</v>
      </c>
      <c r="AR334" s="55">
        <v>0.17</v>
      </c>
      <c r="AS334" s="57" t="s">
        <v>3860</v>
      </c>
      <c r="AT334" s="29" t="s">
        <v>4</v>
      </c>
      <c r="AU334" s="57" t="s">
        <v>3639</v>
      </c>
      <c r="AV334" s="193" t="s">
        <v>3639</v>
      </c>
      <c r="AW334" s="193" t="s">
        <v>3639</v>
      </c>
      <c r="AX334" s="57" t="s">
        <v>3739</v>
      </c>
      <c r="AY334" s="176" t="str">
        <f t="shared" si="22"/>
        <v>EN EJECUCIÓN</v>
      </c>
      <c r="AZ334" s="55" t="str">
        <f>+IFERROR(VLOOKUP($M334,ACTIVIDADES!$B$9:$T$494,25,0),"")</f>
        <v/>
      </c>
      <c r="BA334" s="55" t="str">
        <f>+IFERROR(VLOOKUP($M334,ACTIVIDADES!$B$9:$T$494,26,0),"")</f>
        <v/>
      </c>
      <c r="BB334" s="55" t="str">
        <f>+IFERROR(VLOOKUP($M334,ACTIVIDADES!$B$9:$T$494,27,0),"")</f>
        <v/>
      </c>
      <c r="BC334" s="55" t="str">
        <f>+IFERROR(VLOOKUP($M334,ACTIVIDADES!$B$9:$T$494,28,0),"")</f>
        <v/>
      </c>
      <c r="BD334" s="55" t="str">
        <f>+IFERROR(VLOOKUP($M334,ACTIVIDADES!$B$9:$T$494,29,0),"")</f>
        <v/>
      </c>
      <c r="BE334" s="55" t="str">
        <f>+IFERROR(VLOOKUP($M334,ACTIVIDADES!$B$9:$T$494,30,0),"")</f>
        <v/>
      </c>
      <c r="BF334" s="58"/>
      <c r="BG334" s="58"/>
      <c r="BH334" s="59"/>
      <c r="BI334" s="59" t="s">
        <v>580</v>
      </c>
      <c r="BJ334" s="60" t="s">
        <v>3635</v>
      </c>
      <c r="BK334" s="61" t="s">
        <v>593</v>
      </c>
      <c r="BL334" s="62"/>
      <c r="BM334" s="55" t="str">
        <f>+IFERROR(VLOOKUP($M334,ACTIVIDADES!$B$9:$T$494,31,0),"")</f>
        <v/>
      </c>
      <c r="BN334" s="55" t="str">
        <f>+IFERROR(VLOOKUP($M334,ACTIVIDADES!$B$9:$T$494,32,0),"")</f>
        <v/>
      </c>
      <c r="BO334" s="55" t="str">
        <f>+IFERROR(VLOOKUP($M334,ACTIVIDADES!$B$9:$T$494,33,0),"")</f>
        <v/>
      </c>
      <c r="BP334" s="55" t="str">
        <f>+IFERROR(VLOOKUP($M334,ACTIVIDADES!$B$9:$T$494,34,0),"")</f>
        <v/>
      </c>
      <c r="BQ334" s="55" t="str">
        <f>+IFERROR(VLOOKUP($M334,ACTIVIDADES!$B$9:$T$494,35,0),"")</f>
        <v/>
      </c>
      <c r="BR334" s="55" t="str">
        <f>+IFERROR(VLOOKUP($M334,ACTIVIDADES!$B$9:$T$494,36,0),"")</f>
        <v/>
      </c>
      <c r="BS334" s="55" t="str">
        <f>+IFERROR(VLOOKUP($M334,ACTIVIDADES!$B$9:$T$494,37,0),"")</f>
        <v/>
      </c>
      <c r="BT334" s="58"/>
      <c r="BU334" s="58"/>
      <c r="BV334" s="59"/>
      <c r="BW334" s="59" t="s">
        <v>580</v>
      </c>
      <c r="BX334" s="60" t="s">
        <v>3635</v>
      </c>
      <c r="BY334" s="61" t="s">
        <v>593</v>
      </c>
      <c r="BZ334" s="62"/>
      <c r="CA334" s="7"/>
      <c r="CB334" s="7"/>
      <c r="CC334" s="7"/>
      <c r="CD334" s="7"/>
      <c r="CE334" s="7"/>
      <c r="CF334" s="7"/>
      <c r="CG334" s="7"/>
      <c r="CH334" s="7"/>
      <c r="CI334" s="7"/>
      <c r="CJ334" s="7"/>
      <c r="CK334" s="7"/>
      <c r="CL334" s="7"/>
      <c r="CM334" s="7"/>
      <c r="CN334" s="7"/>
      <c r="CO334" s="7"/>
      <c r="CP334" s="7"/>
      <c r="CQ334" s="7"/>
    </row>
    <row r="335" spans="1:95" customFormat="1" ht="93" customHeight="1" x14ac:dyDescent="0.35">
      <c r="A335" s="40">
        <f t="shared" si="20"/>
        <v>327</v>
      </c>
      <c r="B335" s="40" t="s">
        <v>536</v>
      </c>
      <c r="C335" s="40">
        <v>2018</v>
      </c>
      <c r="D335" s="40" t="s">
        <v>3879</v>
      </c>
      <c r="E335" s="323"/>
      <c r="F335" s="40" t="s">
        <v>763</v>
      </c>
      <c r="G335" s="106" t="s">
        <v>532</v>
      </c>
      <c r="H335" s="41" t="s">
        <v>4806</v>
      </c>
      <c r="I335" s="42" t="s">
        <v>3653</v>
      </c>
      <c r="J335" s="43" t="s">
        <v>5135</v>
      </c>
      <c r="K335" s="43" t="s">
        <v>5135</v>
      </c>
      <c r="L335" s="44" t="s">
        <v>4039</v>
      </c>
      <c r="M335" s="63" t="s">
        <v>1525</v>
      </c>
      <c r="N335" s="64" t="s">
        <v>5490</v>
      </c>
      <c r="O335" s="63" t="s">
        <v>5685</v>
      </c>
      <c r="P335" s="63">
        <v>1</v>
      </c>
      <c r="Q335" s="65">
        <v>44927</v>
      </c>
      <c r="R335" s="65">
        <v>45291</v>
      </c>
      <c r="S335" s="66">
        <f t="shared" ref="S335:S366" si="23">DAYS360(Q335,R335)/360*54</f>
        <v>54</v>
      </c>
      <c r="T335" s="63" t="s">
        <v>1518</v>
      </c>
      <c r="U335" s="63" t="s">
        <v>1164</v>
      </c>
      <c r="V335" s="49">
        <f>+IFERROR(VLOOKUP($M335,ACTIVIDADES!$B$9:$Q$494,10,0),"")</f>
        <v>0.5</v>
      </c>
      <c r="W335" s="50" t="str">
        <f>+IFERROR(VLOOKUP($M335,ACTIVIDADES!$B$9:$Q$494,11,0)," ")</f>
        <v>En cumplimiento de las actividades de seguimiento y control de bienes en comodato, se informa que el día 18 de marzo se realizó el envío del correo electrónico correspondiente a la reiteración de informe de comodatos, dirigida a los Cuerpos de Bomberos con bienes asignados.</v>
      </c>
      <c r="X335" s="51" t="str">
        <f>+IFERROR(VLOOKUP($M335,ACTIVIDADES!$B$9:$Q$494,12,0),"")</f>
        <v>https://dnbcgovco-my.sharepoint.com/:f:/g/personal/planeacion_dnbc_gov_co/IgDXNHpy7oLsTo_k1pBYTEA_AXkQuekeDuYRfMOd3hOKrho?e=FZVMrN</v>
      </c>
      <c r="Y335" s="52">
        <f>+IFERROR(VLOOKUP($M335,ACTIVIDADES!$B$9:$Q$494,13,0),"")</f>
        <v>46153</v>
      </c>
      <c r="Z335" s="53" t="str">
        <f>+IFERROR(VLOOKUP($M335,ACTIVIDADES!$B$9:$Q$494,14,0),"")</f>
        <v xml:space="preserve">Se genera evidencia del primer trimestre sobre información de comodatos. </v>
      </c>
      <c r="AA335" s="49">
        <f>+IFERROR(VLOOKUP($M335,ACTIVIDADES!$B$9:$Q$494,15,0),"")</f>
        <v>0.5</v>
      </c>
      <c r="AB335" s="54" t="str">
        <f>+IFERROR(VLOOKUP($M335,ACTIVIDADES!$B$9:$Q$494,16,0),"")</f>
        <v>EJECUCIÓN</v>
      </c>
      <c r="AC335" s="144">
        <v>46157</v>
      </c>
      <c r="AD335" s="28">
        <v>0.5</v>
      </c>
      <c r="AE335" s="152" t="s">
        <v>3852</v>
      </c>
      <c r="AF335" s="29" t="s">
        <v>4</v>
      </c>
      <c r="AG335" s="29" t="s">
        <v>3737</v>
      </c>
      <c r="AH335" s="29" t="s">
        <v>3737</v>
      </c>
      <c r="AI335" s="29" t="s">
        <v>3737</v>
      </c>
      <c r="AJ335" s="55">
        <f>+IFERROR(VLOOKUP($M335,ACTIVIDADES!$B$9:$T$494,17,0),"")</f>
        <v>0.5</v>
      </c>
      <c r="AK335" s="80" t="str">
        <f>+IFERROR(VLOOKUP($M335,ACTIVIDADES!$B$9:$T$494,18,0),"")</f>
        <v xml:space="preserve">En cumplimiento de las actividades de seguimiento y control de bienes en comodato, se informa que el día 24 de juniose realizó el envío del correo electrónico correspondiente a la reiteración de informe de comodatos, dirigida a los Cuerpos de Bomberos con bienes asignados. </v>
      </c>
      <c r="AL335" s="80" t="str">
        <f>+IFERROR(VLOOKUP($M335,ACTIVIDADES!$B$9:$T$494,19,0),"")</f>
        <v>https://dnbcgovco-my.sharepoint.com/:f:/g/personal/planeacion_dnbc_gov_co/IgBiMLl8qwy9S6Ae4JsWuFKfAfE9oFK1P9znX1nLZo-E7YM?e=e4YCRF</v>
      </c>
      <c r="AM335" s="55">
        <f>+IFERROR(VLOOKUP($M335,ACTIVIDADES!$B$9:$X$495,20,0),0)</f>
        <v>46213</v>
      </c>
      <c r="AN335" s="55" t="str">
        <f>+IFERROR(VLOOKUP($M335,ACTIVIDADES!$B$9:$X$495,21,0),0)</f>
        <v>Se adjuntan solicitudes de información a los cuerpos de bomberos y reporte smeestral</v>
      </c>
      <c r="AO335" s="55">
        <f>+IFERROR(VLOOKUP($M335,ACTIVIDADES!$B$9:$X$495,22,0),0)</f>
        <v>0.5</v>
      </c>
      <c r="AP335" s="145" t="str">
        <f>+IFERROR(VLOOKUP($M335,ACTIVIDADES!$B$9:$X$495,23,0),0)</f>
        <v>EN EJECUCIÓN</v>
      </c>
      <c r="AQ335" s="88">
        <v>46230</v>
      </c>
      <c r="AR335" s="55">
        <v>0.5</v>
      </c>
      <c r="AS335" s="57" t="s">
        <v>3952</v>
      </c>
      <c r="AT335" s="29" t="s">
        <v>4</v>
      </c>
      <c r="AU335" s="57" t="s">
        <v>3639</v>
      </c>
      <c r="AV335" s="193" t="s">
        <v>3639</v>
      </c>
      <c r="AW335" s="193" t="s">
        <v>3639</v>
      </c>
      <c r="AX335" s="57" t="s">
        <v>3739</v>
      </c>
      <c r="AY335" s="176" t="str">
        <f t="shared" si="22"/>
        <v>EN EJECUCIÓN</v>
      </c>
      <c r="AZ335" s="55" t="str">
        <f>+IFERROR(VLOOKUP($M335,ACTIVIDADES!$B$9:$T$494,25,0),"")</f>
        <v/>
      </c>
      <c r="BA335" s="55" t="str">
        <f>+IFERROR(VLOOKUP($M335,ACTIVIDADES!$B$9:$T$494,26,0),"")</f>
        <v/>
      </c>
      <c r="BB335" s="55" t="str">
        <f>+IFERROR(VLOOKUP($M335,ACTIVIDADES!$B$9:$T$494,27,0),"")</f>
        <v/>
      </c>
      <c r="BC335" s="55" t="str">
        <f>+IFERROR(VLOOKUP($M335,ACTIVIDADES!$B$9:$T$494,28,0),"")</f>
        <v/>
      </c>
      <c r="BD335" s="55" t="str">
        <f>+IFERROR(VLOOKUP($M335,ACTIVIDADES!$B$9:$T$494,29,0),"")</f>
        <v/>
      </c>
      <c r="BE335" s="55" t="str">
        <f>+IFERROR(VLOOKUP($M335,ACTIVIDADES!$B$9:$T$494,30,0),"")</f>
        <v/>
      </c>
      <c r="BF335" s="58"/>
      <c r="BG335" s="58"/>
      <c r="BH335" s="59"/>
      <c r="BI335" s="59" t="s">
        <v>580</v>
      </c>
      <c r="BJ335" s="60" t="s">
        <v>3635</v>
      </c>
      <c r="BK335" s="61" t="s">
        <v>593</v>
      </c>
      <c r="BL335" s="62"/>
      <c r="BM335" s="55" t="str">
        <f>+IFERROR(VLOOKUP($M335,ACTIVIDADES!$B$9:$T$494,31,0),"")</f>
        <v/>
      </c>
      <c r="BN335" s="55" t="str">
        <f>+IFERROR(VLOOKUP($M335,ACTIVIDADES!$B$9:$T$494,32,0),"")</f>
        <v/>
      </c>
      <c r="BO335" s="55" t="str">
        <f>+IFERROR(VLOOKUP($M335,ACTIVIDADES!$B$9:$T$494,33,0),"")</f>
        <v/>
      </c>
      <c r="BP335" s="55" t="str">
        <f>+IFERROR(VLOOKUP($M335,ACTIVIDADES!$B$9:$T$494,34,0),"")</f>
        <v/>
      </c>
      <c r="BQ335" s="55" t="str">
        <f>+IFERROR(VLOOKUP($M335,ACTIVIDADES!$B$9:$T$494,35,0),"")</f>
        <v/>
      </c>
      <c r="BR335" s="55" t="str">
        <f>+IFERROR(VLOOKUP($M335,ACTIVIDADES!$B$9:$T$494,36,0),"")</f>
        <v/>
      </c>
      <c r="BS335" s="55" t="str">
        <f>+IFERROR(VLOOKUP($M335,ACTIVIDADES!$B$9:$T$494,37,0),"")</f>
        <v/>
      </c>
      <c r="BT335" s="58"/>
      <c r="BU335" s="58"/>
      <c r="BV335" s="59"/>
      <c r="BW335" s="59" t="s">
        <v>580</v>
      </c>
      <c r="BX335" s="60" t="s">
        <v>3635</v>
      </c>
      <c r="BY335" s="61" t="s">
        <v>593</v>
      </c>
      <c r="BZ335" s="62"/>
      <c r="CA335" s="7"/>
      <c r="CB335" s="7"/>
      <c r="CC335" s="7"/>
      <c r="CD335" s="7"/>
      <c r="CE335" s="7"/>
      <c r="CF335" s="7"/>
      <c r="CG335" s="7"/>
      <c r="CH335" s="7"/>
      <c r="CI335" s="7"/>
      <c r="CJ335" s="7"/>
      <c r="CK335" s="7"/>
      <c r="CL335" s="7"/>
      <c r="CM335" s="7"/>
      <c r="CN335" s="7"/>
      <c r="CO335" s="7"/>
      <c r="CP335" s="7"/>
      <c r="CQ335" s="7"/>
    </row>
    <row r="336" spans="1:95" customFormat="1" ht="93" customHeight="1" x14ac:dyDescent="0.35">
      <c r="A336" s="40">
        <f t="shared" si="20"/>
        <v>328</v>
      </c>
      <c r="B336" s="40" t="s">
        <v>536</v>
      </c>
      <c r="C336" s="40">
        <v>2018</v>
      </c>
      <c r="D336" s="40" t="s">
        <v>3879</v>
      </c>
      <c r="E336" s="323"/>
      <c r="F336" s="40" t="s">
        <v>763</v>
      </c>
      <c r="G336" s="106" t="s">
        <v>532</v>
      </c>
      <c r="H336" s="41" t="s">
        <v>4806</v>
      </c>
      <c r="I336" s="42" t="s">
        <v>3653</v>
      </c>
      <c r="J336" s="43" t="s">
        <v>5135</v>
      </c>
      <c r="K336" s="43" t="s">
        <v>5135</v>
      </c>
      <c r="L336" s="44" t="s">
        <v>4039</v>
      </c>
      <c r="M336" s="63" t="s">
        <v>1534</v>
      </c>
      <c r="N336" s="64" t="s">
        <v>5491</v>
      </c>
      <c r="O336" s="63" t="s">
        <v>5685</v>
      </c>
      <c r="P336" s="63">
        <v>1</v>
      </c>
      <c r="Q336" s="65">
        <v>44927</v>
      </c>
      <c r="R336" s="65">
        <v>45291</v>
      </c>
      <c r="S336" s="66">
        <f t="shared" si="23"/>
        <v>54</v>
      </c>
      <c r="T336" s="63" t="s">
        <v>1518</v>
      </c>
      <c r="U336" s="63" t="s">
        <v>1164</v>
      </c>
      <c r="V336" s="49">
        <f>+IFERROR(VLOOKUP($M336,ACTIVIDADES!$B$9:$Q$494,10,0),"")</f>
        <v>0.5</v>
      </c>
      <c r="W336" s="50" t="str">
        <f>+IFERROR(VLOOKUP($M336,ACTIVIDADES!$B$9:$Q$494,11,0)," ")</f>
        <v>En cumplimiento de las actividades de seguimiento y control de bienes en comodato, se informa que el día 12 de febrero se realizó el envío del correo electrónico correspondiente a la solicitud inicial de informe de comodatos, dirigida a los Cuerpos de Bomberos con bienes asignados.</v>
      </c>
      <c r="X336" s="51" t="str">
        <f>+IFERROR(VLOOKUP($M336,ACTIVIDADES!$B$9:$Q$494,12,0),"")</f>
        <v>https://dnbcgovco-my.sharepoint.com/:f:/g/personal/planeacion_dnbc_gov_co/IgDXNHpy7oLsTo_k1pBYTEA_AXkQuekeDuYRfMOd3hOKrho?e=FZVMrN</v>
      </c>
      <c r="Y336" s="52">
        <f>+IFERROR(VLOOKUP($M336,ACTIVIDADES!$B$9:$Q$494,13,0),"")</f>
        <v>46153</v>
      </c>
      <c r="Z336" s="53" t="str">
        <f>+IFERROR(VLOOKUP($M336,ACTIVIDADES!$B$9:$Q$494,14,0),"")</f>
        <v xml:space="preserve">Se genera evidencia del primer trimestre sobre información de comodatos. </v>
      </c>
      <c r="AA336" s="49">
        <f>+IFERROR(VLOOKUP($M336,ACTIVIDADES!$B$9:$Q$494,15,0),"")</f>
        <v>0.5</v>
      </c>
      <c r="AB336" s="54" t="str">
        <f>+IFERROR(VLOOKUP($M336,ACTIVIDADES!$B$9:$Q$494,16,0),"")</f>
        <v>EJECUCIÓN</v>
      </c>
      <c r="AC336" s="144">
        <v>46157</v>
      </c>
      <c r="AD336" s="28">
        <v>0.5</v>
      </c>
      <c r="AE336" s="28" t="s">
        <v>3854</v>
      </c>
      <c r="AF336" s="29" t="s">
        <v>4</v>
      </c>
      <c r="AG336" s="29" t="s">
        <v>3737</v>
      </c>
      <c r="AH336" s="29" t="s">
        <v>3737</v>
      </c>
      <c r="AI336" s="29" t="s">
        <v>3737</v>
      </c>
      <c r="AJ336" s="55">
        <f>+IFERROR(VLOOKUP($M336,ACTIVIDADES!$B$9:$T$494,17,0),"")</f>
        <v>0.5</v>
      </c>
      <c r="AK336" s="80" t="str">
        <f>+IFERROR(VLOOKUP($M336,ACTIVIDADES!$B$9:$T$494,18,0),"")</f>
        <v>En cumplimiento de las actividades de seguimiento y control de bienes en comodato, se informa que el día 17 de junio se realizó el envío del correo electrónico correspondiente a la solicitud inicial de informe de comodatos, dirigida a los Cuerpos de Bomberos con bienes asignados.</v>
      </c>
      <c r="AL336" s="80" t="str">
        <f>+IFERROR(VLOOKUP($M336,ACTIVIDADES!$B$9:$T$494,19,0),"")</f>
        <v>https://dnbcgovco-my.sharepoint.com/:f:/g/personal/planeacion_dnbc_gov_co/IgC5Waav-ToFT6TDAVF8aUhxAT0Ues-RXl2n7p3t5_oXIRQ?e=3MRsUi</v>
      </c>
      <c r="AM336" s="55">
        <f>+IFERROR(VLOOKUP($M336,ACTIVIDADES!$B$9:$X$495,20,0),0)</f>
        <v>46213</v>
      </c>
      <c r="AN336" s="55" t="str">
        <f>+IFERROR(VLOOKUP($M336,ACTIVIDADES!$B$9:$X$495,21,0),0)</f>
        <v>Se adjuntan solicitudes de información a los cuerpos de bomberos y reporte smeestral</v>
      </c>
      <c r="AO336" s="55">
        <f>+IFERROR(VLOOKUP($M336,ACTIVIDADES!$B$9:$X$495,22,0),0)</f>
        <v>0.5</v>
      </c>
      <c r="AP336" s="145" t="str">
        <f>+IFERROR(VLOOKUP($M336,ACTIVIDADES!$B$9:$X$495,23,0),0)</f>
        <v>EN EJECUCIÓN</v>
      </c>
      <c r="AQ336" s="88">
        <v>46230</v>
      </c>
      <c r="AR336" s="55">
        <v>0.5</v>
      </c>
      <c r="AS336" s="57" t="s">
        <v>3953</v>
      </c>
      <c r="AT336" s="29" t="s">
        <v>4</v>
      </c>
      <c r="AU336" s="57" t="s">
        <v>3639</v>
      </c>
      <c r="AV336" s="193" t="s">
        <v>3639</v>
      </c>
      <c r="AW336" s="193" t="s">
        <v>3639</v>
      </c>
      <c r="AX336" s="57" t="s">
        <v>3739</v>
      </c>
      <c r="AY336" s="176" t="str">
        <f t="shared" si="22"/>
        <v>EN EJECUCIÓN</v>
      </c>
      <c r="AZ336" s="55" t="str">
        <f>+IFERROR(VLOOKUP($M336,ACTIVIDADES!$B$9:$T$494,25,0),"")</f>
        <v/>
      </c>
      <c r="BA336" s="55" t="str">
        <f>+IFERROR(VLOOKUP($M336,ACTIVIDADES!$B$9:$T$494,26,0),"")</f>
        <v/>
      </c>
      <c r="BB336" s="55" t="str">
        <f>+IFERROR(VLOOKUP($M336,ACTIVIDADES!$B$9:$T$494,27,0),"")</f>
        <v/>
      </c>
      <c r="BC336" s="55" t="str">
        <f>+IFERROR(VLOOKUP($M336,ACTIVIDADES!$B$9:$T$494,28,0),"")</f>
        <v/>
      </c>
      <c r="BD336" s="55" t="str">
        <f>+IFERROR(VLOOKUP($M336,ACTIVIDADES!$B$9:$T$494,29,0),"")</f>
        <v/>
      </c>
      <c r="BE336" s="55" t="str">
        <f>+IFERROR(VLOOKUP($M336,ACTIVIDADES!$B$9:$T$494,30,0),"")</f>
        <v/>
      </c>
      <c r="BF336" s="58"/>
      <c r="BG336" s="58"/>
      <c r="BH336" s="59"/>
      <c r="BI336" s="59" t="s">
        <v>580</v>
      </c>
      <c r="BJ336" s="60" t="s">
        <v>3635</v>
      </c>
      <c r="BK336" s="61" t="s">
        <v>593</v>
      </c>
      <c r="BL336" s="62"/>
      <c r="BM336" s="55" t="str">
        <f>+IFERROR(VLOOKUP($M336,ACTIVIDADES!$B$9:$T$494,31,0),"")</f>
        <v/>
      </c>
      <c r="BN336" s="55" t="str">
        <f>+IFERROR(VLOOKUP($M336,ACTIVIDADES!$B$9:$T$494,32,0),"")</f>
        <v/>
      </c>
      <c r="BO336" s="55" t="str">
        <f>+IFERROR(VLOOKUP($M336,ACTIVIDADES!$B$9:$T$494,33,0),"")</f>
        <v/>
      </c>
      <c r="BP336" s="55" t="str">
        <f>+IFERROR(VLOOKUP($M336,ACTIVIDADES!$B$9:$T$494,34,0),"")</f>
        <v/>
      </c>
      <c r="BQ336" s="55" t="str">
        <f>+IFERROR(VLOOKUP($M336,ACTIVIDADES!$B$9:$T$494,35,0),"")</f>
        <v/>
      </c>
      <c r="BR336" s="55" t="str">
        <f>+IFERROR(VLOOKUP($M336,ACTIVIDADES!$B$9:$T$494,36,0),"")</f>
        <v/>
      </c>
      <c r="BS336" s="55" t="str">
        <f>+IFERROR(VLOOKUP($M336,ACTIVIDADES!$B$9:$T$494,37,0),"")</f>
        <v/>
      </c>
      <c r="BT336" s="58"/>
      <c r="BU336" s="58"/>
      <c r="BV336" s="59"/>
      <c r="BW336" s="59" t="s">
        <v>580</v>
      </c>
      <c r="BX336" s="60" t="s">
        <v>3635</v>
      </c>
      <c r="BY336" s="61" t="s">
        <v>593</v>
      </c>
      <c r="BZ336" s="62"/>
      <c r="CA336" s="7"/>
      <c r="CB336" s="7"/>
      <c r="CC336" s="7"/>
      <c r="CD336" s="7"/>
      <c r="CE336" s="7"/>
      <c r="CF336" s="7"/>
      <c r="CG336" s="7"/>
      <c r="CH336" s="7"/>
      <c r="CI336" s="7"/>
      <c r="CJ336" s="7"/>
      <c r="CK336" s="7"/>
      <c r="CL336" s="7"/>
      <c r="CM336" s="7"/>
      <c r="CN336" s="7"/>
      <c r="CO336" s="7"/>
      <c r="CP336" s="7"/>
      <c r="CQ336" s="7"/>
    </row>
    <row r="337" spans="1:95" customFormat="1" ht="93" customHeight="1" x14ac:dyDescent="0.35">
      <c r="A337" s="40">
        <f t="shared" si="20"/>
        <v>329</v>
      </c>
      <c r="B337" s="40" t="s">
        <v>536</v>
      </c>
      <c r="C337" s="40">
        <v>2018</v>
      </c>
      <c r="D337" s="40" t="s">
        <v>3879</v>
      </c>
      <c r="E337" s="323"/>
      <c r="F337" s="40" t="s">
        <v>763</v>
      </c>
      <c r="G337" s="106" t="s">
        <v>532</v>
      </c>
      <c r="H337" s="41" t="s">
        <v>4806</v>
      </c>
      <c r="I337" s="42" t="s">
        <v>3653</v>
      </c>
      <c r="J337" s="43" t="s">
        <v>5135</v>
      </c>
      <c r="K337" s="43" t="s">
        <v>5135</v>
      </c>
      <c r="L337" s="44" t="s">
        <v>4039</v>
      </c>
      <c r="M337" s="63" t="s">
        <v>1539</v>
      </c>
      <c r="N337" s="64" t="s">
        <v>5492</v>
      </c>
      <c r="O337" s="63" t="s">
        <v>1541</v>
      </c>
      <c r="P337" s="63">
        <v>4</v>
      </c>
      <c r="Q337" s="65">
        <v>44927</v>
      </c>
      <c r="R337" s="65">
        <v>45291</v>
      </c>
      <c r="S337" s="66">
        <f t="shared" si="23"/>
        <v>54</v>
      </c>
      <c r="T337" s="63" t="s">
        <v>1518</v>
      </c>
      <c r="U337" s="63" t="s">
        <v>1164</v>
      </c>
      <c r="V337" s="49">
        <f>+IFERROR(VLOOKUP($M337,ACTIVIDADES!$B$9:$Q$494,10,0),"")</f>
        <v>0.5</v>
      </c>
      <c r="W337" s="50" t="str">
        <f>+IFERROR(VLOOKUP($M337,ACTIVIDADES!$B$9:$Q$494,11,0)," ")</f>
        <v>Se realiza el reporte y envío de tres (3) bases de datos, precisando que la información contenida en ellas es de actualización y consolidación progresiva y permanente, por lo que la base correspondiente al último mes de cada trimestre integra y consolida la totalidad de la información del trimestre respectivo, dichas bases se remiten mediante correo electrónico a la Subdirección Estratégica para su conocimiento y fines pertinentes.</v>
      </c>
      <c r="X337" s="51" t="str">
        <f>+IFERROR(VLOOKUP($M337,ACTIVIDADES!$B$9:$Q$494,12,0),"")</f>
        <v>https://dnbcgovco-my.sharepoint.com/:f:/g/personal/planeacion_dnbc_gov_co/IgDXNHpy7oLsTo_k1pBYTEA_AXkQuekeDuYRfMOd3hOKrho?e=FZVMrN</v>
      </c>
      <c r="Y337" s="52">
        <f>+IFERROR(VLOOKUP($M337,ACTIVIDADES!$B$9:$Q$494,13,0),"")</f>
        <v>46153</v>
      </c>
      <c r="Z337" s="53" t="str">
        <f>+IFERROR(VLOOKUP($M337,ACTIVIDADES!$B$9:$Q$494,14,0),"")</f>
        <v>Se evidencia matriz diligenciada. Se sugiere dejar evidencia de socialización con lider de proceso</v>
      </c>
      <c r="AA337" s="49">
        <f>+IFERROR(VLOOKUP($M337,ACTIVIDADES!$B$9:$Q$494,15,0),"")</f>
        <v>0.25</v>
      </c>
      <c r="AB337" s="54" t="str">
        <f>+IFERROR(VLOOKUP($M337,ACTIVIDADES!$B$9:$Q$494,16,0),"")</f>
        <v>EJECUCIÓN</v>
      </c>
      <c r="AC337" s="144">
        <v>46157</v>
      </c>
      <c r="AD337" s="28">
        <v>0.25</v>
      </c>
      <c r="AE337" s="28" t="s">
        <v>3856</v>
      </c>
      <c r="AF337" s="29" t="s">
        <v>4</v>
      </c>
      <c r="AG337" s="29" t="s">
        <v>3737</v>
      </c>
      <c r="AH337" s="29" t="s">
        <v>3737</v>
      </c>
      <c r="AI337" s="29" t="s">
        <v>3737</v>
      </c>
      <c r="AJ337" s="55">
        <f>+IFERROR(VLOOKUP($M337,ACTIVIDADES!$B$9:$T$494,17,0),"")</f>
        <v>1</v>
      </c>
      <c r="AK337" s="80" t="str">
        <f>+IFERROR(VLOOKUP($M337,ACTIVIDADES!$B$9:$T$494,18,0),"")</f>
        <v>Se realiza el reporte y envío de tres (3) bases de datos, precisando que la información contenida en ellas es de actualización y consolidación progresiva y permanente, por lo que la base correspondiente al último mes de cada trimestre integra y consolida la totalidad de la información del trimestre respectivo, dichas bases se remiten mediante correo electrónico a la Subdirección Estratégica para su conocimiento y fines pertinentes.</v>
      </c>
      <c r="AL337" s="80" t="str">
        <f>+IFERROR(VLOOKUP($M337,ACTIVIDADES!$B$9:$T$494,19,0),"")</f>
        <v>https://dnbcgovco-my.sharepoint.com/my?id=%2Fpersonal%2Fplaneacion%5Fdnbc%5Fgov%5Fco%2FDocuments%2FDocumentos%20SIGE%2F6%2E%20Planes%2FPLAN%20DE%20MEJORA%2F2026%2F02%2E%20Seguimiento%20Segundo%20Trimestre%2F08%2E%20Fortalecimiento%20Bomberil&amp;viewid=efb70791%2Db8ab%2D49e7%2Db552%2Dd3d4cbe976b9&amp;ga=1</v>
      </c>
      <c r="AM337" s="55">
        <f>+IFERROR(VLOOKUP($M337,ACTIVIDADES!$B$9:$X$495,20,0),0)</f>
        <v>46213</v>
      </c>
      <c r="AN337" s="55" t="str">
        <f>+IFERROR(VLOOKUP($M337,ACTIVIDADES!$B$9:$X$495,21,0),0)</f>
        <v>Se evidencia monitoreo de información del primer semestre 2026</v>
      </c>
      <c r="AO337" s="55">
        <f>+IFERROR(VLOOKUP($M337,ACTIVIDADES!$B$9:$X$495,22,0),0)</f>
        <v>0.5</v>
      </c>
      <c r="AP337" s="145" t="str">
        <f>+IFERROR(VLOOKUP($M337,ACTIVIDADES!$B$9:$X$495,23,0),0)</f>
        <v>EN EJECUCIÓN</v>
      </c>
      <c r="AQ337" s="88">
        <v>46230</v>
      </c>
      <c r="AR337" s="55">
        <v>0.5</v>
      </c>
      <c r="AS337" s="57" t="s">
        <v>3954</v>
      </c>
      <c r="AT337" s="29" t="s">
        <v>4</v>
      </c>
      <c r="AU337" s="57" t="s">
        <v>3639</v>
      </c>
      <c r="AV337" s="193" t="s">
        <v>3639</v>
      </c>
      <c r="AW337" s="193" t="s">
        <v>3639</v>
      </c>
      <c r="AX337" s="57" t="s">
        <v>3739</v>
      </c>
      <c r="AY337" s="176" t="str">
        <f t="shared" si="22"/>
        <v>EN EJECUCIÓN</v>
      </c>
      <c r="AZ337" s="55" t="str">
        <f>+IFERROR(VLOOKUP($M337,ACTIVIDADES!$B$9:$T$494,25,0),"")</f>
        <v/>
      </c>
      <c r="BA337" s="55" t="str">
        <f>+IFERROR(VLOOKUP($M337,ACTIVIDADES!$B$9:$T$494,26,0),"")</f>
        <v/>
      </c>
      <c r="BB337" s="55" t="str">
        <f>+IFERROR(VLOOKUP($M337,ACTIVIDADES!$B$9:$T$494,27,0),"")</f>
        <v/>
      </c>
      <c r="BC337" s="55" t="str">
        <f>+IFERROR(VLOOKUP($M337,ACTIVIDADES!$B$9:$T$494,28,0),"")</f>
        <v/>
      </c>
      <c r="BD337" s="55" t="str">
        <f>+IFERROR(VLOOKUP($M337,ACTIVIDADES!$B$9:$T$494,29,0),"")</f>
        <v/>
      </c>
      <c r="BE337" s="55" t="str">
        <f>+IFERROR(VLOOKUP($M337,ACTIVIDADES!$B$9:$T$494,30,0),"")</f>
        <v/>
      </c>
      <c r="BF337" s="58"/>
      <c r="BG337" s="58"/>
      <c r="BH337" s="59"/>
      <c r="BI337" s="59" t="s">
        <v>580</v>
      </c>
      <c r="BJ337" s="60" t="s">
        <v>3635</v>
      </c>
      <c r="BK337" s="61" t="s">
        <v>593</v>
      </c>
      <c r="BL337" s="62"/>
      <c r="BM337" s="55" t="str">
        <f>+IFERROR(VLOOKUP($M337,ACTIVIDADES!$B$9:$T$494,31,0),"")</f>
        <v/>
      </c>
      <c r="BN337" s="55" t="str">
        <f>+IFERROR(VLOOKUP($M337,ACTIVIDADES!$B$9:$T$494,32,0),"")</f>
        <v/>
      </c>
      <c r="BO337" s="55" t="str">
        <f>+IFERROR(VLOOKUP($M337,ACTIVIDADES!$B$9:$T$494,33,0),"")</f>
        <v/>
      </c>
      <c r="BP337" s="55" t="str">
        <f>+IFERROR(VLOOKUP($M337,ACTIVIDADES!$B$9:$T$494,34,0),"")</f>
        <v/>
      </c>
      <c r="BQ337" s="55" t="str">
        <f>+IFERROR(VLOOKUP($M337,ACTIVIDADES!$B$9:$T$494,35,0),"")</f>
        <v/>
      </c>
      <c r="BR337" s="55" t="str">
        <f>+IFERROR(VLOOKUP($M337,ACTIVIDADES!$B$9:$T$494,36,0),"")</f>
        <v/>
      </c>
      <c r="BS337" s="55" t="str">
        <f>+IFERROR(VLOOKUP($M337,ACTIVIDADES!$B$9:$T$494,37,0),"")</f>
        <v/>
      </c>
      <c r="BT337" s="58"/>
      <c r="BU337" s="58"/>
      <c r="BV337" s="59"/>
      <c r="BW337" s="59" t="s">
        <v>580</v>
      </c>
      <c r="BX337" s="60" t="s">
        <v>3635</v>
      </c>
      <c r="BY337" s="61" t="s">
        <v>593</v>
      </c>
      <c r="BZ337" s="62"/>
      <c r="CA337" s="7"/>
      <c r="CB337" s="7"/>
      <c r="CC337" s="7"/>
      <c r="CD337" s="7"/>
      <c r="CE337" s="7"/>
      <c r="CF337" s="7"/>
      <c r="CG337" s="7"/>
      <c r="CH337" s="7"/>
      <c r="CI337" s="7"/>
      <c r="CJ337" s="7"/>
      <c r="CK337" s="7"/>
      <c r="CL337" s="7"/>
      <c r="CM337" s="7"/>
      <c r="CN337" s="7"/>
      <c r="CO337" s="7"/>
      <c r="CP337" s="7"/>
      <c r="CQ337" s="7"/>
    </row>
    <row r="338" spans="1:95" customFormat="1" ht="93" customHeight="1" x14ac:dyDescent="0.35">
      <c r="A338" s="40">
        <f t="shared" si="20"/>
        <v>330</v>
      </c>
      <c r="B338" s="40" t="s">
        <v>521</v>
      </c>
      <c r="C338" s="40">
        <v>2022</v>
      </c>
      <c r="D338" s="40" t="s">
        <v>3734</v>
      </c>
      <c r="E338" s="323"/>
      <c r="F338" s="40" t="s">
        <v>883</v>
      </c>
      <c r="G338" s="40" t="s">
        <v>4643</v>
      </c>
      <c r="H338" s="42" t="s">
        <v>4708</v>
      </c>
      <c r="I338" s="42" t="s">
        <v>3643</v>
      </c>
      <c r="J338" s="40" t="s">
        <v>3861</v>
      </c>
      <c r="K338" s="40" t="s">
        <v>3861</v>
      </c>
      <c r="L338" s="44" t="s">
        <v>1153</v>
      </c>
      <c r="M338" s="45" t="s">
        <v>1453</v>
      </c>
      <c r="N338" s="45" t="s">
        <v>5496</v>
      </c>
      <c r="O338" s="45" t="s">
        <v>1455</v>
      </c>
      <c r="P338" s="45">
        <v>1</v>
      </c>
      <c r="Q338" s="47">
        <v>44820</v>
      </c>
      <c r="R338" s="47">
        <v>44926</v>
      </c>
      <c r="S338" s="48">
        <f t="shared" si="23"/>
        <v>15.750000000000002</v>
      </c>
      <c r="T338" s="45" t="s">
        <v>601</v>
      </c>
      <c r="U338" s="45"/>
      <c r="V338" s="49">
        <f>+IFERROR(VLOOKUP($M338,ACTIVIDADES!$B$9:$Q$494,10,0),"")</f>
        <v>0</v>
      </c>
      <c r="W338" s="61" t="str">
        <f>+IFERROR(VLOOKUP($M338,ACTIVIDADES!$B$9:$Q$494,11,0)," ")</f>
        <v xml:space="preserve">Se debe empezar a implementar esta actividad </v>
      </c>
      <c r="X338" s="61">
        <f>+IFERROR(VLOOKUP($M338,ACTIVIDADES!$B$9:$Q$494,12,0),"")</f>
        <v>0</v>
      </c>
      <c r="Y338" s="52">
        <f>+IFERROR(VLOOKUP($M338,ACTIVIDADES!$B$9:$Q$494,13,0),"")</f>
        <v>46153</v>
      </c>
      <c r="Z338" s="49" t="str">
        <f>+IFERROR(VLOOKUP($M338,ACTIVIDADES!$B$9:$Q$494,14,0),"")</f>
        <v>Pendiente de realización</v>
      </c>
      <c r="AA338" s="49">
        <f>+IFERROR(VLOOKUP($M338,ACTIVIDADES!$B$9:$Q$494,15,0),"")</f>
        <v>0</v>
      </c>
      <c r="AB338" s="54" t="str">
        <f>+IFERROR(VLOOKUP($M338,ACTIVIDADES!$B$9:$Q$494,16,0),"")</f>
        <v>EJECUCIÓN</v>
      </c>
      <c r="AC338" s="144">
        <v>46157</v>
      </c>
      <c r="AD338" s="29">
        <v>0</v>
      </c>
      <c r="AE338" s="29" t="s">
        <v>3741</v>
      </c>
      <c r="AF338" s="29" t="s">
        <v>581</v>
      </c>
      <c r="AG338" s="29" t="s">
        <v>3737</v>
      </c>
      <c r="AH338" s="29" t="s">
        <v>3737</v>
      </c>
      <c r="AI338" s="29" t="s">
        <v>3737</v>
      </c>
      <c r="AJ338" s="55">
        <f>+IFERROR(VLOOKUP($M338,ACTIVIDADES!$B$9:$T$494,17,0),"")</f>
        <v>1</v>
      </c>
      <c r="AK338" s="80" t="str">
        <f>+IFERROR(VLOOKUP($M338,ACTIVIDADES!$B$9:$T$494,18,0),"")</f>
        <v>Se envía memorando al Ministerio del Interior</v>
      </c>
      <c r="AL338" s="80" t="str">
        <f>+IFERROR(VLOOKUP($M338,ACTIVIDADES!$B$9:$T$494,19,0),"")</f>
        <v>EVIDENCIAS SEGUNDO TRIMESTRE 2026 PLAN MEJORA</v>
      </c>
      <c r="AM338" s="55">
        <f>+IFERROR(VLOOKUP($M338,ACTIVIDADES!$B$9:$X$495,20,0),0)</f>
        <v>46214</v>
      </c>
      <c r="AN338" s="55" t="str">
        <f>+IFERROR(VLOOKUP($M338,ACTIVIDADES!$B$9:$X$495,21,0),0)</f>
        <v>Se incluye oficio dirigido a MinINterior dando cumplimiento a la actividad planteada</v>
      </c>
      <c r="AO338" s="55">
        <f>+IFERROR(VLOOKUP($M338,ACTIVIDADES!$B$9:$X$495,22,0),0)</f>
        <v>1</v>
      </c>
      <c r="AP338" s="150" t="str">
        <f>+IFERROR(VLOOKUP($M338,ACTIVIDADES!$B$9:$X$495,23,0),0)</f>
        <v>CUMPLIDO</v>
      </c>
      <c r="AQ338" s="88">
        <v>46230</v>
      </c>
      <c r="AR338" s="55">
        <v>1</v>
      </c>
      <c r="AS338" s="72" t="s">
        <v>3842</v>
      </c>
      <c r="AT338" s="29" t="s">
        <v>579</v>
      </c>
      <c r="AU338" s="57" t="s">
        <v>3639</v>
      </c>
      <c r="AV338" s="193" t="s">
        <v>3639</v>
      </c>
      <c r="AW338" s="193" t="s">
        <v>3639</v>
      </c>
      <c r="AX338" s="193" t="s">
        <v>3739</v>
      </c>
      <c r="AY338" s="176" t="str">
        <f t="shared" si="22"/>
        <v>CUMPLIDAS</v>
      </c>
      <c r="AZ338" s="55" t="str">
        <f>+IFERROR(VLOOKUP($M338,ACTIVIDADES!$B$9:$T$494,25,0),"")</f>
        <v/>
      </c>
      <c r="BA338" s="55" t="str">
        <f>+IFERROR(VLOOKUP($M338,ACTIVIDADES!$B$9:$T$494,26,0),"")</f>
        <v/>
      </c>
      <c r="BB338" s="55" t="str">
        <f>+IFERROR(VLOOKUP($M338,ACTIVIDADES!$B$9:$T$494,27,0),"")</f>
        <v/>
      </c>
      <c r="BC338" s="55" t="str">
        <f>+IFERROR(VLOOKUP($M338,ACTIVIDADES!$B$9:$T$494,28,0),"")</f>
        <v/>
      </c>
      <c r="BD338" s="55" t="str">
        <f>+IFERROR(VLOOKUP($M338,ACTIVIDADES!$B$9:$T$494,29,0),"")</f>
        <v/>
      </c>
      <c r="BE338" s="55" t="str">
        <f>+IFERROR(VLOOKUP($M338,ACTIVIDADES!$B$9:$T$494,30,0),"")</f>
        <v/>
      </c>
      <c r="BF338" s="58"/>
      <c r="BG338" s="58"/>
      <c r="BH338" s="59"/>
      <c r="BI338" s="59" t="s">
        <v>580</v>
      </c>
      <c r="BJ338" s="60" t="s">
        <v>3635</v>
      </c>
      <c r="BK338" s="61" t="s">
        <v>593</v>
      </c>
      <c r="BL338" s="62"/>
      <c r="BM338" s="55" t="str">
        <f>+IFERROR(VLOOKUP($M338,ACTIVIDADES!$B$9:$T$494,31,0),"")</f>
        <v/>
      </c>
      <c r="BN338" s="55" t="str">
        <f>+IFERROR(VLOOKUP($M338,ACTIVIDADES!$B$9:$T$494,32,0),"")</f>
        <v/>
      </c>
      <c r="BO338" s="55" t="str">
        <f>+IFERROR(VLOOKUP($M338,ACTIVIDADES!$B$9:$T$494,33,0),"")</f>
        <v/>
      </c>
      <c r="BP338" s="55" t="str">
        <f>+IFERROR(VLOOKUP($M338,ACTIVIDADES!$B$9:$T$494,34,0),"")</f>
        <v/>
      </c>
      <c r="BQ338" s="55" t="str">
        <f>+IFERROR(VLOOKUP($M338,ACTIVIDADES!$B$9:$T$494,35,0),"")</f>
        <v/>
      </c>
      <c r="BR338" s="55" t="str">
        <f>+IFERROR(VLOOKUP($M338,ACTIVIDADES!$B$9:$T$494,36,0),"")</f>
        <v/>
      </c>
      <c r="BS338" s="55" t="str">
        <f>+IFERROR(VLOOKUP($M338,ACTIVIDADES!$B$9:$T$494,37,0),"")</f>
        <v/>
      </c>
      <c r="BT338" s="58"/>
      <c r="BU338" s="58"/>
      <c r="BV338" s="59"/>
      <c r="BW338" s="59" t="s">
        <v>580</v>
      </c>
      <c r="BX338" s="60" t="s">
        <v>3635</v>
      </c>
      <c r="BY338" s="61" t="s">
        <v>593</v>
      </c>
      <c r="BZ338" s="62"/>
      <c r="CA338" s="9"/>
      <c r="CB338" s="9"/>
      <c r="CC338" s="9"/>
      <c r="CD338" s="9"/>
      <c r="CE338" s="9"/>
      <c r="CF338" s="9"/>
      <c r="CG338" s="9"/>
      <c r="CH338" s="9"/>
      <c r="CI338" s="9"/>
      <c r="CJ338" s="9"/>
      <c r="CK338" s="9"/>
      <c r="CL338" s="9"/>
      <c r="CM338" s="9"/>
      <c r="CN338" s="9"/>
      <c r="CO338" s="9"/>
      <c r="CP338" s="9"/>
      <c r="CQ338" s="9"/>
    </row>
    <row r="339" spans="1:95" customFormat="1" ht="93" customHeight="1" x14ac:dyDescent="0.35">
      <c r="A339" s="40">
        <f t="shared" si="20"/>
        <v>331</v>
      </c>
      <c r="B339" s="40" t="s">
        <v>521</v>
      </c>
      <c r="C339" s="40">
        <v>2022</v>
      </c>
      <c r="D339" s="40" t="s">
        <v>3734</v>
      </c>
      <c r="E339" s="323"/>
      <c r="F339" s="40" t="s">
        <v>885</v>
      </c>
      <c r="G339" s="40" t="s">
        <v>4643</v>
      </c>
      <c r="H339" s="41" t="s">
        <v>4709</v>
      </c>
      <c r="I339" s="42" t="s">
        <v>3643</v>
      </c>
      <c r="J339" s="43" t="s">
        <v>5040</v>
      </c>
      <c r="K339" s="43" t="s">
        <v>5040</v>
      </c>
      <c r="L339" s="44" t="s">
        <v>1153</v>
      </c>
      <c r="M339" s="45" t="s">
        <v>1345</v>
      </c>
      <c r="N339" s="46" t="s">
        <v>1346</v>
      </c>
      <c r="O339" s="45" t="s">
        <v>1347</v>
      </c>
      <c r="P339" s="45">
        <v>12</v>
      </c>
      <c r="Q339" s="47">
        <v>46023</v>
      </c>
      <c r="R339" s="47">
        <v>46357</v>
      </c>
      <c r="S339" s="48">
        <f t="shared" si="23"/>
        <v>49.5</v>
      </c>
      <c r="T339" s="45" t="s">
        <v>601</v>
      </c>
      <c r="U339" s="45"/>
      <c r="V339" s="49">
        <f>+IFERROR(VLOOKUP($M339,ACTIVIDADES!$B$9:$Q$494,10,0),"")</f>
        <v>0</v>
      </c>
      <c r="W339" s="50" t="str">
        <f>+IFERROR(VLOOKUP($M339,ACTIVIDADES!$B$9:$Q$494,11,0)," ")</f>
        <v>Se informaron alertas mensuales a través de correo electrónico a los líderes de procesos</v>
      </c>
      <c r="X339" s="51" t="str">
        <f>+IFERROR(VLOOKUP($M339,ACTIVIDADES!$B$9:$Q$494,12,0),"")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339" s="52">
        <f>+IFERROR(VLOOKUP($M339,ACTIVIDADES!$B$9:$Q$494,13,0),"")</f>
        <v>46153</v>
      </c>
      <c r="Z339" s="53" t="str">
        <f>+IFERROR(VLOOKUP($M339,ACTIVIDADES!$B$9:$Q$494,14,0),"")</f>
        <v>Se evidencian reportes del primer trimestre del año</v>
      </c>
      <c r="AA339" s="49">
        <f>+IFERROR(VLOOKUP($M339,ACTIVIDADES!$B$9:$Q$494,15,0),"")</f>
        <v>0.25</v>
      </c>
      <c r="AB339" s="54" t="str">
        <f>+IFERROR(VLOOKUP($M339,ACTIVIDADES!$B$9:$Q$494,16,0),"")</f>
        <v>EJECUCIÓN</v>
      </c>
      <c r="AC339" s="144">
        <v>46157</v>
      </c>
      <c r="AD339" s="29">
        <v>0.25</v>
      </c>
      <c r="AE339" s="30" t="s">
        <v>5786</v>
      </c>
      <c r="AF339" s="29" t="s">
        <v>4</v>
      </c>
      <c r="AG339" s="29" t="s">
        <v>3737</v>
      </c>
      <c r="AH339" s="29" t="s">
        <v>3737</v>
      </c>
      <c r="AI339" s="29" t="s">
        <v>3737</v>
      </c>
      <c r="AJ339" s="55">
        <f>+IFERROR(VLOOKUP($M339,ACTIVIDADES!$B$9:$T$494,17,0),"")</f>
        <v>0.25</v>
      </c>
      <c r="AK339" s="80" t="str">
        <f>+IFERROR(VLOOKUP($M339,ACTIVIDADES!$B$9:$T$494,18,0),"")</f>
        <v>Se informaron alertas mensuales a través de correo electrónico a los líderes de procesos</v>
      </c>
      <c r="AL339" s="80" t="str">
        <f>+IFERROR(VLOOKUP($M339,ACTIVIDADES!$B$9:$T$494,19,0),"")</f>
        <v>EVIDENCIAS SEGUNDO TRIMESTRE 2026 PLAN MEJORA</v>
      </c>
      <c r="AM339" s="55">
        <f>+IFERROR(VLOOKUP($M339,ACTIVIDADES!$B$9:$X$495,20,0),0)</f>
        <v>46214</v>
      </c>
      <c r="AN339" s="55" t="str">
        <f>+IFERROR(VLOOKUP($M339,ACTIVIDADES!$B$9:$X$495,21,0),0)</f>
        <v>Se adjuntan las evidencias de alertas del segundo trimestre.</v>
      </c>
      <c r="AO339" s="55">
        <f>+IFERROR(VLOOKUP($M339,ACTIVIDADES!$B$9:$X$495,22,0),0)</f>
        <v>0.5</v>
      </c>
      <c r="AP339" s="145" t="str">
        <f>+IFERROR(VLOOKUP($M339,ACTIVIDADES!$B$9:$X$495,23,0),0)</f>
        <v>EN EJECUCIÓN</v>
      </c>
      <c r="AQ339" s="88">
        <v>46230</v>
      </c>
      <c r="AR339" s="55">
        <v>0.5</v>
      </c>
      <c r="AS339" s="57" t="s">
        <v>3835</v>
      </c>
      <c r="AT339" s="29" t="s">
        <v>4</v>
      </c>
      <c r="AU339" s="57" t="s">
        <v>3639</v>
      </c>
      <c r="AV339" s="193" t="s">
        <v>3639</v>
      </c>
      <c r="AW339" s="193" t="s">
        <v>3639</v>
      </c>
      <c r="AX339" s="57" t="s">
        <v>3739</v>
      </c>
      <c r="AY339" s="176" t="str">
        <f t="shared" si="22"/>
        <v>EN EJECUCIÓN</v>
      </c>
      <c r="AZ339" s="55" t="str">
        <f>+IFERROR(VLOOKUP($M339,ACTIVIDADES!$B$9:$T$494,25,0),"")</f>
        <v/>
      </c>
      <c r="BA339" s="55" t="str">
        <f>+IFERROR(VLOOKUP($M339,ACTIVIDADES!$B$9:$T$494,26,0),"")</f>
        <v/>
      </c>
      <c r="BB339" s="55" t="str">
        <f>+IFERROR(VLOOKUP($M339,ACTIVIDADES!$B$9:$T$494,27,0),"")</f>
        <v/>
      </c>
      <c r="BC339" s="55" t="str">
        <f>+IFERROR(VLOOKUP($M339,ACTIVIDADES!$B$9:$T$494,28,0),"")</f>
        <v/>
      </c>
      <c r="BD339" s="55" t="str">
        <f>+IFERROR(VLOOKUP($M339,ACTIVIDADES!$B$9:$T$494,29,0),"")</f>
        <v/>
      </c>
      <c r="BE339" s="55" t="str">
        <f>+IFERROR(VLOOKUP($M339,ACTIVIDADES!$B$9:$T$494,30,0),"")</f>
        <v/>
      </c>
      <c r="BF339" s="58"/>
      <c r="BG339" s="58"/>
      <c r="BH339" s="59"/>
      <c r="BI339" s="59" t="s">
        <v>580</v>
      </c>
      <c r="BJ339" s="60" t="s">
        <v>3635</v>
      </c>
      <c r="BK339" s="61" t="s">
        <v>593</v>
      </c>
      <c r="BL339" s="62"/>
      <c r="BM339" s="55" t="str">
        <f>+IFERROR(VLOOKUP($M339,ACTIVIDADES!$B$9:$T$494,31,0),"")</f>
        <v/>
      </c>
      <c r="BN339" s="55" t="str">
        <f>+IFERROR(VLOOKUP($M339,ACTIVIDADES!$B$9:$T$494,32,0),"")</f>
        <v/>
      </c>
      <c r="BO339" s="55" t="str">
        <f>+IFERROR(VLOOKUP($M339,ACTIVIDADES!$B$9:$T$494,33,0),"")</f>
        <v/>
      </c>
      <c r="BP339" s="55" t="str">
        <f>+IFERROR(VLOOKUP($M339,ACTIVIDADES!$B$9:$T$494,34,0),"")</f>
        <v/>
      </c>
      <c r="BQ339" s="55" t="str">
        <f>+IFERROR(VLOOKUP($M339,ACTIVIDADES!$B$9:$T$494,35,0),"")</f>
        <v/>
      </c>
      <c r="BR339" s="55" t="str">
        <f>+IFERROR(VLOOKUP($M339,ACTIVIDADES!$B$9:$T$494,36,0),"")</f>
        <v/>
      </c>
      <c r="BS339" s="55" t="str">
        <f>+IFERROR(VLOOKUP($M339,ACTIVIDADES!$B$9:$T$494,37,0),"")</f>
        <v/>
      </c>
      <c r="BT339" s="58"/>
      <c r="BU339" s="58"/>
      <c r="BV339" s="59"/>
      <c r="BW339" s="59" t="s">
        <v>580</v>
      </c>
      <c r="BX339" s="60" t="s">
        <v>3635</v>
      </c>
      <c r="BY339" s="61" t="s">
        <v>593</v>
      </c>
      <c r="BZ339" s="62"/>
      <c r="CA339" s="7"/>
      <c r="CB339" s="7"/>
      <c r="CC339" s="7"/>
      <c r="CD339" s="7"/>
      <c r="CE339" s="7"/>
      <c r="CF339" s="7"/>
      <c r="CG339" s="7"/>
      <c r="CH339" s="7"/>
      <c r="CI339" s="7"/>
      <c r="CJ339" s="7"/>
      <c r="CK339" s="7"/>
      <c r="CL339" s="7"/>
      <c r="CM339" s="7"/>
      <c r="CN339" s="7"/>
      <c r="CO339" s="7"/>
      <c r="CP339" s="7"/>
      <c r="CQ339" s="7"/>
    </row>
    <row r="340" spans="1:95" customFormat="1" ht="93" customHeight="1" x14ac:dyDescent="0.35">
      <c r="A340" s="40">
        <f t="shared" si="20"/>
        <v>332</v>
      </c>
      <c r="B340" s="40" t="s">
        <v>521</v>
      </c>
      <c r="C340" s="40">
        <v>2022</v>
      </c>
      <c r="D340" s="40" t="s">
        <v>3734</v>
      </c>
      <c r="E340" s="323"/>
      <c r="F340" s="40" t="s">
        <v>886</v>
      </c>
      <c r="G340" s="40" t="s">
        <v>4643</v>
      </c>
      <c r="H340" s="41" t="s">
        <v>4710</v>
      </c>
      <c r="I340" s="42" t="s">
        <v>3643</v>
      </c>
      <c r="J340" s="43" t="s">
        <v>5041</v>
      </c>
      <c r="K340" s="43" t="s">
        <v>3862</v>
      </c>
      <c r="L340" s="44" t="s">
        <v>1153</v>
      </c>
      <c r="M340" s="45" t="s">
        <v>1381</v>
      </c>
      <c r="N340" s="46" t="s">
        <v>5487</v>
      </c>
      <c r="O340" s="45" t="s">
        <v>1383</v>
      </c>
      <c r="P340" s="45">
        <v>12</v>
      </c>
      <c r="Q340" s="47">
        <v>46023</v>
      </c>
      <c r="R340" s="47">
        <v>46387</v>
      </c>
      <c r="S340" s="48">
        <f t="shared" si="23"/>
        <v>54</v>
      </c>
      <c r="T340" s="45" t="s">
        <v>601</v>
      </c>
      <c r="U340" s="45"/>
      <c r="V340" s="49">
        <f>+IFERROR(VLOOKUP($M340,ACTIVIDADES!$B$9:$Q$494,10,0),"")</f>
        <v>0</v>
      </c>
      <c r="W340" s="50" t="str">
        <f>+IFERROR(VLOOKUP($M340,ACTIVIDADES!$B$9:$Q$494,11,0)," ")</f>
        <v>Dentro de los informes mensuales se incluye la información por áreas en cuanto a las solicitudes asignadas</v>
      </c>
      <c r="X340" s="51" t="str">
        <f>+IFERROR(VLOOKUP($M340,ACTIVIDADES!$B$9:$Q$494,12,0),"")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340" s="52">
        <f>+IFERROR(VLOOKUP($M340,ACTIVIDADES!$B$9:$Q$494,13,0),"")</f>
        <v>46153</v>
      </c>
      <c r="Z340" s="53" t="str">
        <f>+IFERROR(VLOOKUP($M340,ACTIVIDADES!$B$9:$Q$494,14,0),"")</f>
        <v>Se incluyen los informes del primer trimestre. Se sugiere su socialización con el lider del proceso vía correo electrónico para generar evidencia o adjuntar informes firmados por el mismo</v>
      </c>
      <c r="AA340" s="49">
        <f>+IFERROR(VLOOKUP($M340,ACTIVIDADES!$B$9:$Q$494,15,0),"")</f>
        <v>0.25</v>
      </c>
      <c r="AB340" s="54" t="str">
        <f>+IFERROR(VLOOKUP($M340,ACTIVIDADES!$B$9:$Q$494,16,0),"")</f>
        <v>EJECUCIÓN</v>
      </c>
      <c r="AC340" s="144">
        <v>46157</v>
      </c>
      <c r="AD340" s="30">
        <v>0.25</v>
      </c>
      <c r="AE340" s="72" t="s">
        <v>5787</v>
      </c>
      <c r="AF340" s="29" t="s">
        <v>4</v>
      </c>
      <c r="AG340" s="29" t="s">
        <v>3737</v>
      </c>
      <c r="AH340" s="29" t="s">
        <v>3737</v>
      </c>
      <c r="AI340" s="29" t="s">
        <v>3737</v>
      </c>
      <c r="AJ340" s="55">
        <f>+IFERROR(VLOOKUP($M340,ACTIVIDADES!$B$9:$T$494,17,0),"")</f>
        <v>0.25</v>
      </c>
      <c r="AK340" s="80" t="str">
        <f>+IFERROR(VLOOKUP($M340,ACTIVIDADES!$B$9:$T$494,18,0),"")</f>
        <v>Dentro de los informes mensuales se incluye la información por áreas en cuanto a las solicitudes asignadas</v>
      </c>
      <c r="AL340" s="80" t="str">
        <f>+IFERROR(VLOOKUP($M340,ACTIVIDADES!$B$9:$T$494,19,0),"")</f>
        <v>EVIDENCIAS SEGUNDO TRIMESTRE 2026 PLAN MEJORA</v>
      </c>
      <c r="AM340" s="55">
        <f>+IFERROR(VLOOKUP($M340,ACTIVIDADES!$B$9:$X$495,20,0),0)</f>
        <v>46214</v>
      </c>
      <c r="AN340" s="55" t="str">
        <f>+IFERROR(VLOOKUP($M340,ACTIVIDADES!$B$9:$X$495,21,0),0)</f>
        <v xml:space="preserve">Se incluyen los informes del segundo trimestre. </v>
      </c>
      <c r="AO340" s="55">
        <f>+IFERROR(VLOOKUP($M340,ACTIVIDADES!$B$9:$X$495,22,0),0)</f>
        <v>0.5</v>
      </c>
      <c r="AP340" s="145" t="str">
        <f>+IFERROR(VLOOKUP($M340,ACTIVIDADES!$B$9:$X$495,23,0),0)</f>
        <v>EN EJECUCIÓN</v>
      </c>
      <c r="AQ340" s="88">
        <v>46230</v>
      </c>
      <c r="AR340" s="55">
        <v>0.5</v>
      </c>
      <c r="AS340" s="57" t="s">
        <v>3845</v>
      </c>
      <c r="AT340" s="29" t="s">
        <v>4</v>
      </c>
      <c r="AU340" s="57" t="s">
        <v>3639</v>
      </c>
      <c r="AV340" s="193" t="s">
        <v>3639</v>
      </c>
      <c r="AW340" s="193" t="s">
        <v>3639</v>
      </c>
      <c r="AX340" s="57" t="s">
        <v>3739</v>
      </c>
      <c r="AY340" s="176" t="str">
        <f t="shared" si="22"/>
        <v>EN EJECUCIÓN</v>
      </c>
      <c r="AZ340" s="55" t="str">
        <f>+IFERROR(VLOOKUP($M340,ACTIVIDADES!$B$9:$T$494,25,0),"")</f>
        <v/>
      </c>
      <c r="BA340" s="55" t="str">
        <f>+IFERROR(VLOOKUP($M340,ACTIVIDADES!$B$9:$T$494,26,0),"")</f>
        <v/>
      </c>
      <c r="BB340" s="55" t="str">
        <f>+IFERROR(VLOOKUP($M340,ACTIVIDADES!$B$9:$T$494,27,0),"")</f>
        <v/>
      </c>
      <c r="BC340" s="55" t="str">
        <f>+IFERROR(VLOOKUP($M340,ACTIVIDADES!$B$9:$T$494,28,0),"")</f>
        <v/>
      </c>
      <c r="BD340" s="55" t="str">
        <f>+IFERROR(VLOOKUP($M340,ACTIVIDADES!$B$9:$T$494,29,0),"")</f>
        <v/>
      </c>
      <c r="BE340" s="55" t="str">
        <f>+IFERROR(VLOOKUP($M340,ACTIVIDADES!$B$9:$T$494,30,0),"")</f>
        <v/>
      </c>
      <c r="BF340" s="58"/>
      <c r="BG340" s="58"/>
      <c r="BH340" s="59"/>
      <c r="BI340" s="59" t="s">
        <v>580</v>
      </c>
      <c r="BJ340" s="60" t="s">
        <v>3635</v>
      </c>
      <c r="BK340" s="61" t="s">
        <v>593</v>
      </c>
      <c r="BL340" s="62"/>
      <c r="BM340" s="55" t="str">
        <f>+IFERROR(VLOOKUP($M340,ACTIVIDADES!$B$9:$T$494,31,0),"")</f>
        <v/>
      </c>
      <c r="BN340" s="55" t="str">
        <f>+IFERROR(VLOOKUP($M340,ACTIVIDADES!$B$9:$T$494,32,0),"")</f>
        <v/>
      </c>
      <c r="BO340" s="55" t="str">
        <f>+IFERROR(VLOOKUP($M340,ACTIVIDADES!$B$9:$T$494,33,0),"")</f>
        <v/>
      </c>
      <c r="BP340" s="55" t="str">
        <f>+IFERROR(VLOOKUP($M340,ACTIVIDADES!$B$9:$T$494,34,0),"")</f>
        <v/>
      </c>
      <c r="BQ340" s="55" t="str">
        <f>+IFERROR(VLOOKUP($M340,ACTIVIDADES!$B$9:$T$494,35,0),"")</f>
        <v/>
      </c>
      <c r="BR340" s="55" t="str">
        <f>+IFERROR(VLOOKUP($M340,ACTIVIDADES!$B$9:$T$494,36,0),"")</f>
        <v/>
      </c>
      <c r="BS340" s="55" t="str">
        <f>+IFERROR(VLOOKUP($M340,ACTIVIDADES!$B$9:$T$494,37,0),"")</f>
        <v/>
      </c>
      <c r="BT340" s="58"/>
      <c r="BU340" s="58"/>
      <c r="BV340" s="59"/>
      <c r="BW340" s="59" t="s">
        <v>580</v>
      </c>
      <c r="BX340" s="60" t="s">
        <v>3635</v>
      </c>
      <c r="BY340" s="61" t="s">
        <v>593</v>
      </c>
      <c r="BZ340" s="62"/>
      <c r="CA340" s="7"/>
      <c r="CB340" s="7"/>
      <c r="CC340" s="7"/>
      <c r="CD340" s="7"/>
      <c r="CE340" s="7"/>
      <c r="CF340" s="7"/>
      <c r="CG340" s="7"/>
      <c r="CH340" s="7"/>
      <c r="CI340" s="7"/>
      <c r="CJ340" s="7"/>
      <c r="CK340" s="7"/>
      <c r="CL340" s="7"/>
      <c r="CM340" s="7"/>
      <c r="CN340" s="7"/>
      <c r="CO340" s="7"/>
      <c r="CP340" s="7"/>
      <c r="CQ340" s="7"/>
    </row>
    <row r="341" spans="1:95" customFormat="1" ht="93" customHeight="1" x14ac:dyDescent="0.35">
      <c r="A341" s="40">
        <f t="shared" si="20"/>
        <v>333</v>
      </c>
      <c r="B341" s="40" t="s">
        <v>521</v>
      </c>
      <c r="C341" s="40">
        <v>2022</v>
      </c>
      <c r="D341" s="40" t="s">
        <v>3734</v>
      </c>
      <c r="E341" s="323"/>
      <c r="F341" s="40" t="s">
        <v>889</v>
      </c>
      <c r="G341" s="40" t="s">
        <v>4643</v>
      </c>
      <c r="H341" s="41" t="s">
        <v>4711</v>
      </c>
      <c r="I341" s="42" t="s">
        <v>3643</v>
      </c>
      <c r="J341" s="43" t="s">
        <v>5028</v>
      </c>
      <c r="K341" s="43" t="s">
        <v>5324</v>
      </c>
      <c r="L341" s="44" t="s">
        <v>1153</v>
      </c>
      <c r="M341" s="45" t="s">
        <v>1375</v>
      </c>
      <c r="N341" s="46" t="s">
        <v>5488</v>
      </c>
      <c r="O341" s="45" t="s">
        <v>5683</v>
      </c>
      <c r="P341" s="45">
        <v>12</v>
      </c>
      <c r="Q341" s="47">
        <v>46023</v>
      </c>
      <c r="R341" s="47">
        <v>46387</v>
      </c>
      <c r="S341" s="48">
        <f t="shared" si="23"/>
        <v>54</v>
      </c>
      <c r="T341" s="45" t="s">
        <v>601</v>
      </c>
      <c r="U341" s="45"/>
      <c r="V341" s="49">
        <f>+IFERROR(VLOOKUP($M341,ACTIVIDADES!$B$9:$Q$494,10,0),"")</f>
        <v>0</v>
      </c>
      <c r="W341" s="50" t="str">
        <f>+IFERROR(VLOOKUP($M341,ACTIVIDADES!$B$9:$Q$494,11,0)," ")</f>
        <v xml:space="preserve">Se realizan estrategias de sensibilización a funcionarios y contratistas para que conozcan la importancia de la respuesta a las PQRSD y sus responsabilidades como servidores públicos. </v>
      </c>
      <c r="X341" s="51" t="str">
        <f>+IFERROR(VLOOKUP($M341,ACTIVIDADES!$B$9:$Q$494,12,0),"")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341" s="52">
        <f>+IFERROR(VLOOKUP($M341,ACTIVIDADES!$B$9:$Q$494,13,0),"")</f>
        <v>46153</v>
      </c>
      <c r="Z341" s="53" t="str">
        <f>+IFERROR(VLOOKUP($M341,ACTIVIDADES!$B$9:$Q$494,14,0),"")</f>
        <v>Se adjuntan correos de socialización de la cartilla de manejo de PQRSD del primer trimestre del año</v>
      </c>
      <c r="AA341" s="49">
        <f>+IFERROR(VLOOKUP($M341,ACTIVIDADES!$B$9:$Q$494,15,0),"")</f>
        <v>0.25</v>
      </c>
      <c r="AB341" s="54" t="str">
        <f>+IFERROR(VLOOKUP($M341,ACTIVIDADES!$B$9:$Q$494,16,0),"")</f>
        <v>EJECUCIÓN</v>
      </c>
      <c r="AC341" s="144">
        <v>46157</v>
      </c>
      <c r="AD341" s="30">
        <v>0.25</v>
      </c>
      <c r="AE341" s="30" t="s">
        <v>5788</v>
      </c>
      <c r="AF341" s="29" t="s">
        <v>4</v>
      </c>
      <c r="AG341" s="29" t="s">
        <v>3737</v>
      </c>
      <c r="AH341" s="29" t="s">
        <v>3737</v>
      </c>
      <c r="AI341" s="29" t="s">
        <v>3737</v>
      </c>
      <c r="AJ341" s="55">
        <f>+IFERROR(VLOOKUP($M341,ACTIVIDADES!$B$9:$T$494,17,0),"")</f>
        <v>0.25</v>
      </c>
      <c r="AK341" s="80" t="str">
        <f>+IFERROR(VLOOKUP($M341,ACTIVIDADES!$B$9:$T$494,18,0),"")</f>
        <v xml:space="preserve">Se realizan estrategias de sensibilización a funcionarios y contratistas para que conozcan la importancia de la respuesta a las PQRSD y sus responsabilidades como servidores públicos. </v>
      </c>
      <c r="AL341" s="80" t="str">
        <f>+IFERROR(VLOOKUP($M341,ACTIVIDADES!$B$9:$T$494,19,0),"")</f>
        <v>EVIDENCIAS SEGUNDO TRIMESTRE 2026 PLAN MEJORA</v>
      </c>
      <c r="AM341" s="55">
        <f>+IFERROR(VLOOKUP($M341,ACTIVIDADES!$B$9:$X$495,20,0),0)</f>
        <v>46214</v>
      </c>
      <c r="AN341" s="55" t="str">
        <f>+IFERROR(VLOOKUP($M341,ACTIVIDADES!$B$9:$X$495,21,0),0)</f>
        <v>Se adjuntan evidencias de socialización de herramientas del proceso del segundo trimestre</v>
      </c>
      <c r="AO341" s="55">
        <f>+IFERROR(VLOOKUP($M341,ACTIVIDADES!$B$9:$X$495,22,0),0)</f>
        <v>0.5</v>
      </c>
      <c r="AP341" s="145" t="str">
        <f>+IFERROR(VLOOKUP($M341,ACTIVIDADES!$B$9:$X$495,23,0),0)</f>
        <v>EN EJECUCIÓN</v>
      </c>
      <c r="AQ341" s="88">
        <v>46230</v>
      </c>
      <c r="AR341" s="55">
        <v>0.5</v>
      </c>
      <c r="AS341" s="57" t="s">
        <v>3846</v>
      </c>
      <c r="AT341" s="29" t="s">
        <v>4</v>
      </c>
      <c r="AU341" s="57" t="s">
        <v>3639</v>
      </c>
      <c r="AV341" s="193" t="s">
        <v>3639</v>
      </c>
      <c r="AW341" s="193" t="s">
        <v>3639</v>
      </c>
      <c r="AX341" s="57" t="s">
        <v>3739</v>
      </c>
      <c r="AY341" s="176" t="str">
        <f t="shared" si="22"/>
        <v>EN EJECUCIÓN</v>
      </c>
      <c r="AZ341" s="55" t="str">
        <f>+IFERROR(VLOOKUP($M341,ACTIVIDADES!$B$9:$T$494,25,0),"")</f>
        <v/>
      </c>
      <c r="BA341" s="55" t="str">
        <f>+IFERROR(VLOOKUP($M341,ACTIVIDADES!$B$9:$T$494,26,0),"")</f>
        <v/>
      </c>
      <c r="BB341" s="55" t="str">
        <f>+IFERROR(VLOOKUP($M341,ACTIVIDADES!$B$9:$T$494,27,0),"")</f>
        <v/>
      </c>
      <c r="BC341" s="55" t="str">
        <f>+IFERROR(VLOOKUP($M341,ACTIVIDADES!$B$9:$T$494,28,0),"")</f>
        <v/>
      </c>
      <c r="BD341" s="55" t="str">
        <f>+IFERROR(VLOOKUP($M341,ACTIVIDADES!$B$9:$T$494,29,0),"")</f>
        <v/>
      </c>
      <c r="BE341" s="55" t="str">
        <f>+IFERROR(VLOOKUP($M341,ACTIVIDADES!$B$9:$T$494,30,0),"")</f>
        <v/>
      </c>
      <c r="BF341" s="58"/>
      <c r="BG341" s="58"/>
      <c r="BH341" s="59"/>
      <c r="BI341" s="59" t="s">
        <v>580</v>
      </c>
      <c r="BJ341" s="60" t="s">
        <v>3635</v>
      </c>
      <c r="BK341" s="61" t="s">
        <v>593</v>
      </c>
      <c r="BL341" s="62"/>
      <c r="BM341" s="55" t="str">
        <f>+IFERROR(VLOOKUP($M341,ACTIVIDADES!$B$9:$T$494,31,0),"")</f>
        <v/>
      </c>
      <c r="BN341" s="55" t="str">
        <f>+IFERROR(VLOOKUP($M341,ACTIVIDADES!$B$9:$T$494,32,0),"")</f>
        <v/>
      </c>
      <c r="BO341" s="55" t="str">
        <f>+IFERROR(VLOOKUP($M341,ACTIVIDADES!$B$9:$T$494,33,0),"")</f>
        <v/>
      </c>
      <c r="BP341" s="55" t="str">
        <f>+IFERROR(VLOOKUP($M341,ACTIVIDADES!$B$9:$T$494,34,0),"")</f>
        <v/>
      </c>
      <c r="BQ341" s="55" t="str">
        <f>+IFERROR(VLOOKUP($M341,ACTIVIDADES!$B$9:$T$494,35,0),"")</f>
        <v/>
      </c>
      <c r="BR341" s="55" t="str">
        <f>+IFERROR(VLOOKUP($M341,ACTIVIDADES!$B$9:$T$494,36,0),"")</f>
        <v/>
      </c>
      <c r="BS341" s="55" t="str">
        <f>+IFERROR(VLOOKUP($M341,ACTIVIDADES!$B$9:$T$494,37,0),"")</f>
        <v/>
      </c>
      <c r="BT341" s="58"/>
      <c r="BU341" s="58"/>
      <c r="BV341" s="59"/>
      <c r="BW341" s="59" t="s">
        <v>580</v>
      </c>
      <c r="BX341" s="60" t="s">
        <v>3635</v>
      </c>
      <c r="BY341" s="61" t="s">
        <v>593</v>
      </c>
      <c r="BZ341" s="62"/>
      <c r="CA341" s="7"/>
      <c r="CB341" s="7"/>
      <c r="CC341" s="7"/>
      <c r="CD341" s="7"/>
      <c r="CE341" s="7"/>
      <c r="CF341" s="7"/>
      <c r="CG341" s="7"/>
      <c r="CH341" s="7"/>
      <c r="CI341" s="7"/>
      <c r="CJ341" s="7"/>
      <c r="CK341" s="7"/>
      <c r="CL341" s="7"/>
      <c r="CM341" s="7"/>
      <c r="CN341" s="7"/>
      <c r="CO341" s="7"/>
      <c r="CP341" s="7"/>
      <c r="CQ341" s="7"/>
    </row>
    <row r="342" spans="1:95" customFormat="1" ht="93" customHeight="1" x14ac:dyDescent="0.35">
      <c r="A342" s="40">
        <f t="shared" si="20"/>
        <v>334</v>
      </c>
      <c r="B342" s="40" t="s">
        <v>521</v>
      </c>
      <c r="C342" s="40">
        <v>2022</v>
      </c>
      <c r="D342" s="40" t="s">
        <v>3734</v>
      </c>
      <c r="E342" s="323"/>
      <c r="F342" s="40" t="s">
        <v>881</v>
      </c>
      <c r="G342" s="40" t="s">
        <v>4643</v>
      </c>
      <c r="H342" s="41" t="s">
        <v>4712</v>
      </c>
      <c r="I342" s="42" t="s">
        <v>3643</v>
      </c>
      <c r="J342" s="43" t="s">
        <v>5042</v>
      </c>
      <c r="K342" s="43" t="s">
        <v>5042</v>
      </c>
      <c r="L342" s="44" t="s">
        <v>1153</v>
      </c>
      <c r="M342" s="45" t="s">
        <v>1345</v>
      </c>
      <c r="N342" s="46" t="s">
        <v>1346</v>
      </c>
      <c r="O342" s="45" t="s">
        <v>1347</v>
      </c>
      <c r="P342" s="45">
        <v>12</v>
      </c>
      <c r="Q342" s="47">
        <v>46023</v>
      </c>
      <c r="R342" s="47">
        <v>46357</v>
      </c>
      <c r="S342" s="48">
        <f t="shared" si="23"/>
        <v>49.5</v>
      </c>
      <c r="T342" s="45" t="s">
        <v>601</v>
      </c>
      <c r="U342" s="45"/>
      <c r="V342" s="49">
        <f>+IFERROR(VLOOKUP($M342,ACTIVIDADES!$B$9:$Q$494,10,0),"")</f>
        <v>0</v>
      </c>
      <c r="W342" s="50" t="str">
        <f>+IFERROR(VLOOKUP($M342,ACTIVIDADES!$B$9:$Q$494,11,0)," ")</f>
        <v>Se informaron alertas mensuales a través de correo electrónico a los líderes de procesos</v>
      </c>
      <c r="X342" s="51" t="str">
        <f>+IFERROR(VLOOKUP($M342,ACTIVIDADES!$B$9:$Q$494,12,0),"")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342" s="52">
        <f>+IFERROR(VLOOKUP($M342,ACTIVIDADES!$B$9:$Q$494,13,0),"")</f>
        <v>46153</v>
      </c>
      <c r="Z342" s="53" t="str">
        <f>+IFERROR(VLOOKUP($M342,ACTIVIDADES!$B$9:$Q$494,14,0),"")</f>
        <v>Se evidencian reportes del primer trimestre del año</v>
      </c>
      <c r="AA342" s="49">
        <f>+IFERROR(VLOOKUP($M342,ACTIVIDADES!$B$9:$Q$494,15,0),"")</f>
        <v>0.25</v>
      </c>
      <c r="AB342" s="54" t="str">
        <f>+IFERROR(VLOOKUP($M342,ACTIVIDADES!$B$9:$Q$494,16,0),"")</f>
        <v>EJECUCIÓN</v>
      </c>
      <c r="AC342" s="144">
        <v>46157</v>
      </c>
      <c r="AD342" s="30">
        <v>0.25</v>
      </c>
      <c r="AE342" s="30" t="s">
        <v>5786</v>
      </c>
      <c r="AF342" s="29" t="s">
        <v>4</v>
      </c>
      <c r="AG342" s="29" t="s">
        <v>3737</v>
      </c>
      <c r="AH342" s="29" t="s">
        <v>3737</v>
      </c>
      <c r="AI342" s="29" t="s">
        <v>3737</v>
      </c>
      <c r="AJ342" s="55">
        <f>+IFERROR(VLOOKUP($M342,ACTIVIDADES!$B$9:$T$494,17,0),"")</f>
        <v>0.25</v>
      </c>
      <c r="AK342" s="80" t="str">
        <f>+IFERROR(VLOOKUP($M342,ACTIVIDADES!$B$9:$T$494,18,0),"")</f>
        <v>Se informaron alertas mensuales a través de correo electrónico a los líderes de procesos</v>
      </c>
      <c r="AL342" s="80" t="str">
        <f>+IFERROR(VLOOKUP($M342,ACTIVIDADES!$B$9:$T$494,19,0),"")</f>
        <v>EVIDENCIAS SEGUNDO TRIMESTRE 2026 PLAN MEJORA</v>
      </c>
      <c r="AM342" s="55">
        <f>+IFERROR(VLOOKUP($M342,ACTIVIDADES!$B$9:$X$495,20,0),0)</f>
        <v>46214</v>
      </c>
      <c r="AN342" s="55" t="str">
        <f>+IFERROR(VLOOKUP($M342,ACTIVIDADES!$B$9:$X$495,21,0),0)</f>
        <v>Se adjuntan las evidencias de alertas del segundo trimestre.</v>
      </c>
      <c r="AO342" s="55">
        <f>+IFERROR(VLOOKUP($M342,ACTIVIDADES!$B$9:$X$495,22,0),0)</f>
        <v>0.5</v>
      </c>
      <c r="AP342" s="145" t="str">
        <f>+IFERROR(VLOOKUP($M342,ACTIVIDADES!$B$9:$X$495,23,0),0)</f>
        <v>EN EJECUCIÓN</v>
      </c>
      <c r="AQ342" s="88">
        <v>46230</v>
      </c>
      <c r="AR342" s="55">
        <v>0.5</v>
      </c>
      <c r="AS342" s="57" t="s">
        <v>3835</v>
      </c>
      <c r="AT342" s="29" t="s">
        <v>4</v>
      </c>
      <c r="AU342" s="57" t="s">
        <v>3639</v>
      </c>
      <c r="AV342" s="193" t="s">
        <v>3639</v>
      </c>
      <c r="AW342" s="193" t="s">
        <v>3639</v>
      </c>
      <c r="AX342" s="57" t="s">
        <v>3739</v>
      </c>
      <c r="AY342" s="176" t="str">
        <f t="shared" si="22"/>
        <v>EN EJECUCIÓN</v>
      </c>
      <c r="AZ342" s="55" t="str">
        <f>+IFERROR(VLOOKUP($M342,ACTIVIDADES!$B$9:$T$494,25,0),"")</f>
        <v/>
      </c>
      <c r="BA342" s="55" t="str">
        <f>+IFERROR(VLOOKUP($M342,ACTIVIDADES!$B$9:$T$494,26,0),"")</f>
        <v/>
      </c>
      <c r="BB342" s="55" t="str">
        <f>+IFERROR(VLOOKUP($M342,ACTIVIDADES!$B$9:$T$494,27,0),"")</f>
        <v/>
      </c>
      <c r="BC342" s="55" t="str">
        <f>+IFERROR(VLOOKUP($M342,ACTIVIDADES!$B$9:$T$494,28,0),"")</f>
        <v/>
      </c>
      <c r="BD342" s="55" t="str">
        <f>+IFERROR(VLOOKUP($M342,ACTIVIDADES!$B$9:$T$494,29,0),"")</f>
        <v/>
      </c>
      <c r="BE342" s="55" t="str">
        <f>+IFERROR(VLOOKUP($M342,ACTIVIDADES!$B$9:$T$494,30,0),"")</f>
        <v/>
      </c>
      <c r="BF342" s="58"/>
      <c r="BG342" s="58"/>
      <c r="BH342" s="59"/>
      <c r="BI342" s="59" t="s">
        <v>580</v>
      </c>
      <c r="BJ342" s="60" t="s">
        <v>3635</v>
      </c>
      <c r="BK342" s="61" t="s">
        <v>593</v>
      </c>
      <c r="BL342" s="62"/>
      <c r="BM342" s="55" t="str">
        <f>+IFERROR(VLOOKUP($M342,ACTIVIDADES!$B$9:$T$494,31,0),"")</f>
        <v/>
      </c>
      <c r="BN342" s="55" t="str">
        <f>+IFERROR(VLOOKUP($M342,ACTIVIDADES!$B$9:$T$494,32,0),"")</f>
        <v/>
      </c>
      <c r="BO342" s="55" t="str">
        <f>+IFERROR(VLOOKUP($M342,ACTIVIDADES!$B$9:$T$494,33,0),"")</f>
        <v/>
      </c>
      <c r="BP342" s="55" t="str">
        <f>+IFERROR(VLOOKUP($M342,ACTIVIDADES!$B$9:$T$494,34,0),"")</f>
        <v/>
      </c>
      <c r="BQ342" s="55" t="str">
        <f>+IFERROR(VLOOKUP($M342,ACTIVIDADES!$B$9:$T$494,35,0),"")</f>
        <v/>
      </c>
      <c r="BR342" s="55" t="str">
        <f>+IFERROR(VLOOKUP($M342,ACTIVIDADES!$B$9:$T$494,36,0),"")</f>
        <v/>
      </c>
      <c r="BS342" s="55" t="str">
        <f>+IFERROR(VLOOKUP($M342,ACTIVIDADES!$B$9:$T$494,37,0),"")</f>
        <v/>
      </c>
      <c r="BT342" s="58"/>
      <c r="BU342" s="58"/>
      <c r="BV342" s="59"/>
      <c r="BW342" s="59" t="s">
        <v>580</v>
      </c>
      <c r="BX342" s="60" t="s">
        <v>3635</v>
      </c>
      <c r="BY342" s="61" t="s">
        <v>593</v>
      </c>
      <c r="BZ342" s="62"/>
      <c r="CA342" s="7"/>
      <c r="CB342" s="7"/>
      <c r="CC342" s="7"/>
      <c r="CD342" s="7"/>
      <c r="CE342" s="7"/>
      <c r="CF342" s="7"/>
      <c r="CG342" s="7"/>
      <c r="CH342" s="7"/>
      <c r="CI342" s="7"/>
      <c r="CJ342" s="7"/>
      <c r="CK342" s="7"/>
      <c r="CL342" s="7"/>
      <c r="CM342" s="7"/>
      <c r="CN342" s="7"/>
      <c r="CO342" s="7"/>
      <c r="CP342" s="7"/>
      <c r="CQ342" s="7"/>
    </row>
    <row r="343" spans="1:95" customFormat="1" ht="93" customHeight="1" x14ac:dyDescent="0.35">
      <c r="A343" s="40">
        <f t="shared" si="20"/>
        <v>335</v>
      </c>
      <c r="B343" s="40" t="s">
        <v>521</v>
      </c>
      <c r="C343" s="40">
        <v>2022</v>
      </c>
      <c r="D343" s="40" t="s">
        <v>3734</v>
      </c>
      <c r="E343" s="323"/>
      <c r="F343" s="40" t="s">
        <v>882</v>
      </c>
      <c r="G343" s="40" t="s">
        <v>4643</v>
      </c>
      <c r="H343" s="41" t="s">
        <v>4713</v>
      </c>
      <c r="I343" s="42" t="s">
        <v>3643</v>
      </c>
      <c r="J343" s="43" t="s">
        <v>5043</v>
      </c>
      <c r="K343" s="43" t="s">
        <v>5043</v>
      </c>
      <c r="L343" s="44" t="s">
        <v>1153</v>
      </c>
      <c r="M343" s="45" t="s">
        <v>1375</v>
      </c>
      <c r="N343" s="46" t="s">
        <v>5488</v>
      </c>
      <c r="O343" s="45" t="s">
        <v>5683</v>
      </c>
      <c r="P343" s="45">
        <v>12</v>
      </c>
      <c r="Q343" s="47">
        <v>46023</v>
      </c>
      <c r="R343" s="47">
        <v>46387</v>
      </c>
      <c r="S343" s="48">
        <f t="shared" si="23"/>
        <v>54</v>
      </c>
      <c r="T343" s="45" t="s">
        <v>601</v>
      </c>
      <c r="U343" s="45"/>
      <c r="V343" s="49">
        <f>+IFERROR(VLOOKUP($M343,ACTIVIDADES!$B$9:$Q$494,10,0),"")</f>
        <v>0</v>
      </c>
      <c r="W343" s="50" t="str">
        <f>+IFERROR(VLOOKUP($M343,ACTIVIDADES!$B$9:$Q$494,11,0)," ")</f>
        <v xml:space="preserve">Se realizan estrategias de sensibilización a funcionarios y contratistas para que conozcan la importancia de la respuesta a las PQRSD y sus responsabilidades como servidores públicos. </v>
      </c>
      <c r="X343" s="51" t="str">
        <f>+IFERROR(VLOOKUP($M343,ACTIVIDADES!$B$9:$Q$494,12,0),"")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343" s="52">
        <f>+IFERROR(VLOOKUP($M343,ACTIVIDADES!$B$9:$Q$494,13,0),"")</f>
        <v>46153</v>
      </c>
      <c r="Z343" s="53" t="str">
        <f>+IFERROR(VLOOKUP($M343,ACTIVIDADES!$B$9:$Q$494,14,0),"")</f>
        <v>Se adjuntan correos de socialización de la cartilla de manejo de PQRSD del primer trimestre del año</v>
      </c>
      <c r="AA343" s="49">
        <f>+IFERROR(VLOOKUP($M343,ACTIVIDADES!$B$9:$Q$494,15,0),"")</f>
        <v>0.25</v>
      </c>
      <c r="AB343" s="54" t="str">
        <f>+IFERROR(VLOOKUP($M343,ACTIVIDADES!$B$9:$Q$494,16,0),"")</f>
        <v>EJECUCIÓN</v>
      </c>
      <c r="AC343" s="144">
        <v>46157</v>
      </c>
      <c r="AD343" s="30">
        <v>0.25</v>
      </c>
      <c r="AE343" s="30" t="s">
        <v>5788</v>
      </c>
      <c r="AF343" s="29" t="s">
        <v>4</v>
      </c>
      <c r="AG343" s="29" t="s">
        <v>3737</v>
      </c>
      <c r="AH343" s="29" t="s">
        <v>3737</v>
      </c>
      <c r="AI343" s="29" t="s">
        <v>3737</v>
      </c>
      <c r="AJ343" s="55">
        <f>+IFERROR(VLOOKUP($M343,ACTIVIDADES!$B$9:$T$494,17,0),"")</f>
        <v>0.25</v>
      </c>
      <c r="AK343" s="80" t="str">
        <f>+IFERROR(VLOOKUP($M343,ACTIVIDADES!$B$9:$T$494,18,0),"")</f>
        <v xml:space="preserve">Se realizan estrategias de sensibilización a funcionarios y contratistas para que conozcan la importancia de la respuesta a las PQRSD y sus responsabilidades como servidores públicos. </v>
      </c>
      <c r="AL343" s="80" t="str">
        <f>+IFERROR(VLOOKUP($M343,ACTIVIDADES!$B$9:$T$494,19,0),"")</f>
        <v>EVIDENCIAS SEGUNDO TRIMESTRE 2026 PLAN MEJORA</v>
      </c>
      <c r="AM343" s="55">
        <f>+IFERROR(VLOOKUP($M343,ACTIVIDADES!$B$9:$X$495,20,0),0)</f>
        <v>46214</v>
      </c>
      <c r="AN343" s="55" t="str">
        <f>+IFERROR(VLOOKUP($M343,ACTIVIDADES!$B$9:$X$495,21,0),0)</f>
        <v>Se adjuntan evidencias de socialización de herramientas del proceso del segundo trimestre</v>
      </c>
      <c r="AO343" s="55">
        <f>+IFERROR(VLOOKUP($M343,ACTIVIDADES!$B$9:$X$495,22,0),0)</f>
        <v>0.5</v>
      </c>
      <c r="AP343" s="145" t="str">
        <f>+IFERROR(VLOOKUP($M343,ACTIVIDADES!$B$9:$X$495,23,0),0)</f>
        <v>EN EJECUCIÓN</v>
      </c>
      <c r="AQ343" s="88">
        <v>46230</v>
      </c>
      <c r="AR343" s="55">
        <v>0.5</v>
      </c>
      <c r="AS343" s="57" t="s">
        <v>3846</v>
      </c>
      <c r="AT343" s="29" t="s">
        <v>4</v>
      </c>
      <c r="AU343" s="57" t="s">
        <v>3639</v>
      </c>
      <c r="AV343" s="193" t="s">
        <v>3639</v>
      </c>
      <c r="AW343" s="193" t="s">
        <v>3639</v>
      </c>
      <c r="AX343" s="57" t="s">
        <v>3739</v>
      </c>
      <c r="AY343" s="176" t="str">
        <f t="shared" si="22"/>
        <v>EN EJECUCIÓN</v>
      </c>
      <c r="AZ343" s="55" t="str">
        <f>+IFERROR(VLOOKUP($M343,ACTIVIDADES!$B$9:$T$494,25,0),"")</f>
        <v/>
      </c>
      <c r="BA343" s="55" t="str">
        <f>+IFERROR(VLOOKUP($M343,ACTIVIDADES!$B$9:$T$494,26,0),"")</f>
        <v/>
      </c>
      <c r="BB343" s="55" t="str">
        <f>+IFERROR(VLOOKUP($M343,ACTIVIDADES!$B$9:$T$494,27,0),"")</f>
        <v/>
      </c>
      <c r="BC343" s="55" t="str">
        <f>+IFERROR(VLOOKUP($M343,ACTIVIDADES!$B$9:$T$494,28,0),"")</f>
        <v/>
      </c>
      <c r="BD343" s="55" t="str">
        <f>+IFERROR(VLOOKUP($M343,ACTIVIDADES!$B$9:$T$494,29,0),"")</f>
        <v/>
      </c>
      <c r="BE343" s="55" t="str">
        <f>+IFERROR(VLOOKUP($M343,ACTIVIDADES!$B$9:$T$494,30,0),"")</f>
        <v/>
      </c>
      <c r="BF343" s="58"/>
      <c r="BG343" s="58"/>
      <c r="BH343" s="59"/>
      <c r="BI343" s="59" t="s">
        <v>580</v>
      </c>
      <c r="BJ343" s="60" t="s">
        <v>3635</v>
      </c>
      <c r="BK343" s="61" t="s">
        <v>593</v>
      </c>
      <c r="BL343" s="62"/>
      <c r="BM343" s="55" t="str">
        <f>+IFERROR(VLOOKUP($M343,ACTIVIDADES!$B$9:$T$494,31,0),"")</f>
        <v/>
      </c>
      <c r="BN343" s="55" t="str">
        <f>+IFERROR(VLOOKUP($M343,ACTIVIDADES!$B$9:$T$494,32,0),"")</f>
        <v/>
      </c>
      <c r="BO343" s="55" t="str">
        <f>+IFERROR(VLOOKUP($M343,ACTIVIDADES!$B$9:$T$494,33,0),"")</f>
        <v/>
      </c>
      <c r="BP343" s="55" t="str">
        <f>+IFERROR(VLOOKUP($M343,ACTIVIDADES!$B$9:$T$494,34,0),"")</f>
        <v/>
      </c>
      <c r="BQ343" s="55" t="str">
        <f>+IFERROR(VLOOKUP($M343,ACTIVIDADES!$B$9:$T$494,35,0),"")</f>
        <v/>
      </c>
      <c r="BR343" s="55" t="str">
        <f>+IFERROR(VLOOKUP($M343,ACTIVIDADES!$B$9:$T$494,36,0),"")</f>
        <v/>
      </c>
      <c r="BS343" s="55" t="str">
        <f>+IFERROR(VLOOKUP($M343,ACTIVIDADES!$B$9:$T$494,37,0),"")</f>
        <v/>
      </c>
      <c r="BT343" s="58"/>
      <c r="BU343" s="58"/>
      <c r="BV343" s="59"/>
      <c r="BW343" s="59" t="s">
        <v>580</v>
      </c>
      <c r="BX343" s="60" t="s">
        <v>3635</v>
      </c>
      <c r="BY343" s="61" t="s">
        <v>593</v>
      </c>
      <c r="BZ343" s="62"/>
      <c r="CA343" s="7"/>
      <c r="CB343" s="7"/>
      <c r="CC343" s="7"/>
      <c r="CD343" s="7"/>
      <c r="CE343" s="7"/>
      <c r="CF343" s="7"/>
      <c r="CG343" s="7"/>
      <c r="CH343" s="7"/>
      <c r="CI343" s="7"/>
      <c r="CJ343" s="7"/>
      <c r="CK343" s="7"/>
      <c r="CL343" s="7"/>
      <c r="CM343" s="7"/>
      <c r="CN343" s="7"/>
      <c r="CO343" s="7"/>
      <c r="CP343" s="7"/>
      <c r="CQ343" s="7"/>
    </row>
    <row r="344" spans="1:95" customFormat="1" ht="93" customHeight="1" x14ac:dyDescent="0.35">
      <c r="A344" s="40">
        <f t="shared" si="20"/>
        <v>336</v>
      </c>
      <c r="B344" s="40" t="s">
        <v>521</v>
      </c>
      <c r="C344" s="40">
        <v>2022</v>
      </c>
      <c r="D344" s="40" t="s">
        <v>3734</v>
      </c>
      <c r="E344" s="323"/>
      <c r="F344" s="40" t="s">
        <v>630</v>
      </c>
      <c r="G344" s="40" t="s">
        <v>4644</v>
      </c>
      <c r="H344" s="42" t="s">
        <v>4714</v>
      </c>
      <c r="I344" s="42" t="s">
        <v>3636</v>
      </c>
      <c r="J344" s="40" t="s">
        <v>3863</v>
      </c>
      <c r="K344" s="40" t="s">
        <v>3863</v>
      </c>
      <c r="L344" s="44" t="s">
        <v>1153</v>
      </c>
      <c r="M344" s="45" t="s">
        <v>2318</v>
      </c>
      <c r="N344" s="45" t="s">
        <v>2319</v>
      </c>
      <c r="O344" s="45" t="s">
        <v>2320</v>
      </c>
      <c r="P344" s="45">
        <v>1</v>
      </c>
      <c r="Q344" s="47">
        <v>46113</v>
      </c>
      <c r="R344" s="47">
        <v>46203</v>
      </c>
      <c r="S344" s="48">
        <f t="shared" si="23"/>
        <v>13.350000000000001</v>
      </c>
      <c r="T344" s="45" t="s">
        <v>592</v>
      </c>
      <c r="U344" s="45"/>
      <c r="V344" s="49">
        <f>+IFERROR(VLOOKUP($M344,ACTIVIDADES!$B$9:$Q$494,10,0),"")</f>
        <v>1</v>
      </c>
      <c r="W344" s="61" t="str">
        <f>+IFERROR(VLOOKUP($M344,ACTIVIDADES!$B$9:$Q$494,11,0)," ")</f>
        <v xml:space="preserve">Se deja en evidencia el procedimiento de gestion de pagos </v>
      </c>
      <c r="X344" s="51" t="str">
        <f>+IFERROR(VLOOKUP($M344,ACTIVIDADES!$B$9:$Q$494,12,0),"")</f>
        <v>https://dnbcgovco-my.sharepoint.com/:f:/g/personal/planeacion_dnbc_gov_co/IgAKPZEalRp3T7O44VwZjBLlARF86VpmllJA36VR9-2qDG8?e=W6XaGX</v>
      </c>
      <c r="Y344" s="52">
        <f>+IFERROR(VLOOKUP($M344,ACTIVIDADES!$B$9:$Q$494,13,0),"")</f>
        <v>46153</v>
      </c>
      <c r="Z344" s="49" t="str">
        <f>+IFERROR(VLOOKUP($M344,ACTIVIDADES!$B$9:$Q$494,14,0),"")</f>
        <v>Se incluye actualización de procedimiento junto a formatos del mismo</v>
      </c>
      <c r="AA344" s="49">
        <f>+IFERROR(VLOOKUP($M344,ACTIVIDADES!$B$9:$Q$494,15,0),"")</f>
        <v>1</v>
      </c>
      <c r="AB344" s="54" t="str">
        <f>+IFERROR(VLOOKUP($M344,ACTIVIDADES!$B$9:$Q$494,16,0),"")</f>
        <v>CUMPLIDO</v>
      </c>
      <c r="AC344" s="144">
        <v>46171</v>
      </c>
      <c r="AD344" s="30">
        <v>1</v>
      </c>
      <c r="AE344" s="28" t="s">
        <v>3864</v>
      </c>
      <c r="AF344" s="29" t="s">
        <v>579</v>
      </c>
      <c r="AG344" s="29" t="s">
        <v>3737</v>
      </c>
      <c r="AH344" s="29" t="s">
        <v>593</v>
      </c>
      <c r="AI344" s="29" t="s">
        <v>3752</v>
      </c>
      <c r="AJ344" s="55">
        <f>+IFERROR(VLOOKUP($M344,ACTIVIDADES!$B$9:$T$494,17,0),"")</f>
        <v>1</v>
      </c>
      <c r="AK344" s="80" t="str">
        <f>+IFERROR(VLOOKUP($M344,ACTIVIDADES!$B$9:$T$494,18,0),"")</f>
        <v xml:space="preserve">Se deja en evidencia el procedimiento de gestion de pagos </v>
      </c>
      <c r="AL344" s="80" t="str">
        <f>+IFERROR(VLOOKUP($M344,ACTIVIDADES!$B$9:$T$494,19,0),"")</f>
        <v>https://dnbcgovco-my.sharepoint.com/:f:/g/personal/planeacion_dnbc_gov_co/IgDlTTkE6gPMRZjTETbxch7dATaSM_TE5-agvqb3k7QgaDY?e=0V1Jx7</v>
      </c>
      <c r="AM344" s="55" t="str">
        <f>+IFERROR(VLOOKUP($M344,ACTIVIDADES!$B$9:$X$495,20,0),0)</f>
        <v>11/07/206</v>
      </c>
      <c r="AN344" s="55" t="str">
        <f>+IFERROR(VLOOKUP($M344,ACTIVIDADES!$B$9:$X$495,21,0),0)</f>
        <v>Actividad reportada con cumplimiento en el primer trimestre 2026</v>
      </c>
      <c r="AO344" s="55">
        <f>+IFERROR(VLOOKUP($M344,ACTIVIDADES!$B$9:$X$495,22,0),0)</f>
        <v>1</v>
      </c>
      <c r="AP344" s="150" t="str">
        <f>+IFERROR(VLOOKUP($M344,ACTIVIDADES!$B$9:$X$495,23,0),0)</f>
        <v>CUMPLIDO</v>
      </c>
      <c r="AQ344" s="129">
        <v>46245</v>
      </c>
      <c r="AR344" s="172">
        <v>1</v>
      </c>
      <c r="AS344" s="131" t="s">
        <v>3864</v>
      </c>
      <c r="AT344" s="29" t="s">
        <v>579</v>
      </c>
      <c r="AU344" s="57" t="s">
        <v>3639</v>
      </c>
      <c r="AV344" s="193" t="s">
        <v>3639</v>
      </c>
      <c r="AW344" s="193" t="s">
        <v>3639</v>
      </c>
      <c r="AX344" s="193" t="s">
        <v>3739</v>
      </c>
      <c r="AY344" s="176" t="str">
        <f t="shared" si="22"/>
        <v>CUMPLIDAS</v>
      </c>
      <c r="AZ344" s="55" t="str">
        <f>+IFERROR(VLOOKUP($M344,ACTIVIDADES!$B$9:$T$494,25,0),"")</f>
        <v/>
      </c>
      <c r="BA344" s="55" t="str">
        <f>+IFERROR(VLOOKUP($M344,ACTIVIDADES!$B$9:$T$494,26,0),"")</f>
        <v/>
      </c>
      <c r="BB344" s="55" t="str">
        <f>+IFERROR(VLOOKUP($M344,ACTIVIDADES!$B$9:$T$494,27,0),"")</f>
        <v/>
      </c>
      <c r="BC344" s="55" t="str">
        <f>+IFERROR(VLOOKUP($M344,ACTIVIDADES!$B$9:$T$494,28,0),"")</f>
        <v/>
      </c>
      <c r="BD344" s="55" t="str">
        <f>+IFERROR(VLOOKUP($M344,ACTIVIDADES!$B$9:$T$494,29,0),"")</f>
        <v/>
      </c>
      <c r="BE344" s="55" t="str">
        <f>+IFERROR(VLOOKUP($M344,ACTIVIDADES!$B$9:$T$494,30,0),"")</f>
        <v/>
      </c>
      <c r="BF344" s="58"/>
      <c r="BG344" s="58"/>
      <c r="BH344" s="59"/>
      <c r="BI344" s="59" t="s">
        <v>580</v>
      </c>
      <c r="BJ344" s="60" t="s">
        <v>3635</v>
      </c>
      <c r="BK344" s="61" t="s">
        <v>593</v>
      </c>
      <c r="BL344" s="62"/>
      <c r="BM344" s="55" t="str">
        <f>+IFERROR(VLOOKUP($M344,ACTIVIDADES!$B$9:$T$494,31,0),"")</f>
        <v/>
      </c>
      <c r="BN344" s="55" t="str">
        <f>+IFERROR(VLOOKUP($M344,ACTIVIDADES!$B$9:$T$494,32,0),"")</f>
        <v/>
      </c>
      <c r="BO344" s="55" t="str">
        <f>+IFERROR(VLOOKUP($M344,ACTIVIDADES!$B$9:$T$494,33,0),"")</f>
        <v/>
      </c>
      <c r="BP344" s="55" t="str">
        <f>+IFERROR(VLOOKUP($M344,ACTIVIDADES!$B$9:$T$494,34,0),"")</f>
        <v/>
      </c>
      <c r="BQ344" s="55" t="str">
        <f>+IFERROR(VLOOKUP($M344,ACTIVIDADES!$B$9:$T$494,35,0),"")</f>
        <v/>
      </c>
      <c r="BR344" s="55" t="str">
        <f>+IFERROR(VLOOKUP($M344,ACTIVIDADES!$B$9:$T$494,36,0),"")</f>
        <v/>
      </c>
      <c r="BS344" s="55" t="str">
        <f>+IFERROR(VLOOKUP($M344,ACTIVIDADES!$B$9:$T$494,37,0),"")</f>
        <v/>
      </c>
      <c r="BT344" s="58"/>
      <c r="BU344" s="58"/>
      <c r="BV344" s="59"/>
      <c r="BW344" s="59" t="s">
        <v>580</v>
      </c>
      <c r="BX344" s="60" t="s">
        <v>3635</v>
      </c>
      <c r="BY344" s="61" t="s">
        <v>593</v>
      </c>
      <c r="BZ344" s="62"/>
      <c r="CA344" s="9"/>
      <c r="CB344" s="9"/>
      <c r="CC344" s="9"/>
      <c r="CD344" s="9"/>
      <c r="CE344" s="9"/>
      <c r="CF344" s="9"/>
      <c r="CG344" s="9"/>
      <c r="CH344" s="9"/>
      <c r="CI344" s="9"/>
      <c r="CJ344" s="9"/>
      <c r="CK344" s="9"/>
      <c r="CL344" s="9"/>
      <c r="CM344" s="9"/>
      <c r="CN344" s="9"/>
      <c r="CO344" s="9"/>
      <c r="CP344" s="9"/>
      <c r="CQ344" s="9"/>
    </row>
    <row r="345" spans="1:95" customFormat="1" ht="93" customHeight="1" x14ac:dyDescent="0.35">
      <c r="A345" s="40">
        <f t="shared" si="20"/>
        <v>337</v>
      </c>
      <c r="B345" s="40" t="s">
        <v>521</v>
      </c>
      <c r="C345" s="40">
        <v>2022</v>
      </c>
      <c r="D345" s="40" t="s">
        <v>3734</v>
      </c>
      <c r="E345" s="323"/>
      <c r="F345" s="40" t="s">
        <v>892</v>
      </c>
      <c r="G345" s="40" t="s">
        <v>4644</v>
      </c>
      <c r="H345" s="42" t="s">
        <v>4715</v>
      </c>
      <c r="I345" s="42"/>
      <c r="J345" s="43" t="s">
        <v>5044</v>
      </c>
      <c r="K345" s="43" t="s">
        <v>5044</v>
      </c>
      <c r="L345" s="44" t="s">
        <v>1153</v>
      </c>
      <c r="M345" s="45" t="s">
        <v>2936</v>
      </c>
      <c r="N345" s="46" t="s">
        <v>2937</v>
      </c>
      <c r="O345" s="45" t="s">
        <v>1264</v>
      </c>
      <c r="P345" s="45">
        <v>4</v>
      </c>
      <c r="Q345" s="47">
        <v>46023</v>
      </c>
      <c r="R345" s="47">
        <v>46387</v>
      </c>
      <c r="S345" s="48">
        <f t="shared" si="23"/>
        <v>54</v>
      </c>
      <c r="T345" s="45" t="s">
        <v>609</v>
      </c>
      <c r="U345" s="45"/>
      <c r="V345" s="49">
        <f>+IFERROR(VLOOKUP($M345,ACTIVIDADES!$B$9:$Q$494,10,0),"")</f>
        <v>0.25</v>
      </c>
      <c r="W345" s="50" t="str">
        <f>+IFERROR(VLOOKUP($M345,ACTIVIDADES!$B$9:$Q$494,11,0)," ")</f>
        <v xml:space="preserve">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
</v>
      </c>
      <c r="X345" s="61" t="str">
        <f>+IFERROR(VLOOKUP($M345,ACTIVIDADES!$B$9:$Q$494,12,0),"")</f>
        <v>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v>
      </c>
      <c r="Y345" s="52">
        <f>+IFERROR(VLOOKUP($M345,ACTIVIDADES!$B$9:$Q$494,13,0),"")</f>
        <v>46153</v>
      </c>
      <c r="Z345" s="53" t="str">
        <f>+IFERROR(VLOOKUP($M345,ACTIVIDADES!$B$9:$Q$494,14,0),"")</f>
        <v>Se incluye información de capacitación realizada durante el primer trimestre de la vigencia</v>
      </c>
      <c r="AA345" s="49">
        <f>+IFERROR(VLOOKUP($M345,ACTIVIDADES!$B$9:$Q$494,15,0),"")</f>
        <v>0.25</v>
      </c>
      <c r="AB345" s="54" t="str">
        <f>+IFERROR(VLOOKUP($M345,ACTIVIDADES!$B$9:$Q$494,16,0),"")</f>
        <v>EJECUCIÓN</v>
      </c>
      <c r="AC345" s="144">
        <v>46157</v>
      </c>
      <c r="AD345" s="29">
        <v>0</v>
      </c>
      <c r="AE345" s="29" t="s">
        <v>3741</v>
      </c>
      <c r="AF345" s="29" t="s">
        <v>580</v>
      </c>
      <c r="AG345" s="29" t="s">
        <v>3737</v>
      </c>
      <c r="AH345" s="29" t="s">
        <v>3737</v>
      </c>
      <c r="AI345" s="29" t="s">
        <v>3737</v>
      </c>
      <c r="AJ345" s="55">
        <f>+IFERROR(VLOOKUP($M345,ACTIVIDADES!$B$9:$T$494,17,0),"")</f>
        <v>0.25</v>
      </c>
      <c r="AK345" s="80" t="str">
        <f>+IFERROR(VLOOKUP($M345,ACTIVIDADES!$B$9:$T$494,18,0),"")</f>
        <v xml:space="preserve">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
</v>
      </c>
      <c r="AL345" s="80" t="str">
        <f>+IFERROR(VLOOKUP($M345,ACTIVIDADES!$B$9:$T$494,19,0),"")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345" s="55" t="str">
        <f>+IFERROR(VLOOKUP($M345,ACTIVIDADES!$B$9:$X$495,20,0),0)</f>
        <v>11/07/206</v>
      </c>
      <c r="AN345" s="55" t="str">
        <f>+IFERROR(VLOOKUP($M345,ACTIVIDADES!$B$9:$X$495,21,0),0)</f>
        <v xml:space="preserve">Se incluye capacitación del segundo trimestre. </v>
      </c>
      <c r="AO345" s="55">
        <f>+IFERROR(VLOOKUP($M345,ACTIVIDADES!$B$9:$X$495,22,0),0)</f>
        <v>0.5</v>
      </c>
      <c r="AP345" s="145" t="str">
        <f>+IFERROR(VLOOKUP($M345,ACTIVIDADES!$B$9:$X$495,23,0),0)</f>
        <v>EN EJECUCIÓN</v>
      </c>
      <c r="AQ345" s="88">
        <v>46230</v>
      </c>
      <c r="AR345" s="55">
        <v>0.5</v>
      </c>
      <c r="AS345" s="57" t="s">
        <v>3865</v>
      </c>
      <c r="AT345" s="29" t="s">
        <v>4</v>
      </c>
      <c r="AU345" s="57" t="s">
        <v>3639</v>
      </c>
      <c r="AV345" s="193" t="s">
        <v>3639</v>
      </c>
      <c r="AW345" s="193" t="s">
        <v>3639</v>
      </c>
      <c r="AX345" s="57" t="s">
        <v>3739</v>
      </c>
      <c r="AY345" s="176" t="str">
        <f t="shared" si="22"/>
        <v>EN EJECUCIÓN</v>
      </c>
      <c r="AZ345" s="55" t="str">
        <f>+IFERROR(VLOOKUP($M345,ACTIVIDADES!$B$9:$T$494,25,0),"")</f>
        <v/>
      </c>
      <c r="BA345" s="55" t="str">
        <f>+IFERROR(VLOOKUP($M345,ACTIVIDADES!$B$9:$T$494,26,0),"")</f>
        <v/>
      </c>
      <c r="BB345" s="55" t="str">
        <f>+IFERROR(VLOOKUP($M345,ACTIVIDADES!$B$9:$T$494,27,0),"")</f>
        <v/>
      </c>
      <c r="BC345" s="55" t="str">
        <f>+IFERROR(VLOOKUP($M345,ACTIVIDADES!$B$9:$T$494,28,0),"")</f>
        <v/>
      </c>
      <c r="BD345" s="55" t="str">
        <f>+IFERROR(VLOOKUP($M345,ACTIVIDADES!$B$9:$T$494,29,0),"")</f>
        <v/>
      </c>
      <c r="BE345" s="55" t="str">
        <f>+IFERROR(VLOOKUP($M345,ACTIVIDADES!$B$9:$T$494,30,0),"")</f>
        <v/>
      </c>
      <c r="BF345" s="58"/>
      <c r="BG345" s="58"/>
      <c r="BH345" s="59"/>
      <c r="BI345" s="59" t="s">
        <v>580</v>
      </c>
      <c r="BJ345" s="60" t="s">
        <v>3635</v>
      </c>
      <c r="BK345" s="61" t="s">
        <v>593</v>
      </c>
      <c r="BL345" s="62"/>
      <c r="BM345" s="55" t="str">
        <f>+IFERROR(VLOOKUP($M345,ACTIVIDADES!$B$9:$T$494,31,0),"")</f>
        <v/>
      </c>
      <c r="BN345" s="55" t="str">
        <f>+IFERROR(VLOOKUP($M345,ACTIVIDADES!$B$9:$T$494,32,0),"")</f>
        <v/>
      </c>
      <c r="BO345" s="55" t="str">
        <f>+IFERROR(VLOOKUP($M345,ACTIVIDADES!$B$9:$T$494,33,0),"")</f>
        <v/>
      </c>
      <c r="BP345" s="55" t="str">
        <f>+IFERROR(VLOOKUP($M345,ACTIVIDADES!$B$9:$T$494,34,0),"")</f>
        <v/>
      </c>
      <c r="BQ345" s="55" t="str">
        <f>+IFERROR(VLOOKUP($M345,ACTIVIDADES!$B$9:$T$494,35,0),"")</f>
        <v/>
      </c>
      <c r="BR345" s="55" t="str">
        <f>+IFERROR(VLOOKUP($M345,ACTIVIDADES!$B$9:$T$494,36,0),"")</f>
        <v/>
      </c>
      <c r="BS345" s="55" t="str">
        <f>+IFERROR(VLOOKUP($M345,ACTIVIDADES!$B$9:$T$494,37,0),"")</f>
        <v/>
      </c>
      <c r="BT345" s="58"/>
      <c r="BU345" s="58"/>
      <c r="BV345" s="59"/>
      <c r="BW345" s="59" t="s">
        <v>580</v>
      </c>
      <c r="BX345" s="60" t="s">
        <v>3635</v>
      </c>
      <c r="BY345" s="61" t="s">
        <v>593</v>
      </c>
      <c r="BZ345" s="62"/>
      <c r="CA345" s="7"/>
      <c r="CB345" s="7"/>
      <c r="CC345" s="7"/>
      <c r="CD345" s="7"/>
      <c r="CE345" s="7"/>
      <c r="CF345" s="7"/>
      <c r="CG345" s="7"/>
      <c r="CH345" s="7"/>
      <c r="CI345" s="7"/>
      <c r="CJ345" s="7"/>
      <c r="CK345" s="7"/>
      <c r="CL345" s="7"/>
      <c r="CM345" s="7"/>
      <c r="CN345" s="7"/>
      <c r="CO345" s="7"/>
      <c r="CP345" s="7"/>
      <c r="CQ345" s="7"/>
    </row>
    <row r="346" spans="1:95" customFormat="1" ht="93" customHeight="1" x14ac:dyDescent="0.35">
      <c r="A346" s="40">
        <f t="shared" si="20"/>
        <v>338</v>
      </c>
      <c r="B346" s="40" t="s">
        <v>521</v>
      </c>
      <c r="C346" s="40">
        <v>2022</v>
      </c>
      <c r="D346" s="40" t="s">
        <v>3734</v>
      </c>
      <c r="E346" s="323"/>
      <c r="F346" s="40" t="s">
        <v>916</v>
      </c>
      <c r="G346" s="40" t="s">
        <v>4644</v>
      </c>
      <c r="H346" s="42" t="s">
        <v>4716</v>
      </c>
      <c r="I346" s="42"/>
      <c r="J346" s="40" t="s">
        <v>5045</v>
      </c>
      <c r="K346" s="40" t="s">
        <v>5325</v>
      </c>
      <c r="L346" s="44" t="s">
        <v>1153</v>
      </c>
      <c r="M346" s="45" t="s">
        <v>1819</v>
      </c>
      <c r="N346" s="45" t="s">
        <v>5497</v>
      </c>
      <c r="O346" s="45" t="s">
        <v>1750</v>
      </c>
      <c r="P346" s="45">
        <v>1</v>
      </c>
      <c r="Q346" s="47">
        <v>46113</v>
      </c>
      <c r="R346" s="47">
        <v>46203</v>
      </c>
      <c r="S346" s="48">
        <f t="shared" si="23"/>
        <v>13.350000000000001</v>
      </c>
      <c r="T346" s="45" t="s">
        <v>624</v>
      </c>
      <c r="U346" s="45" t="s">
        <v>1821</v>
      </c>
      <c r="V346" s="49">
        <f>+IFERROR(VLOOKUP($M346,ACTIVIDADES!$B$9:$Q$494,10,0),"")</f>
        <v>0</v>
      </c>
      <c r="W346" s="61">
        <f>+IFERROR(VLOOKUP($M346,ACTIVIDADES!$B$9:$Q$494,11,0)," ")</f>
        <v>0</v>
      </c>
      <c r="X346" s="61">
        <f>+IFERROR(VLOOKUP($M346,ACTIVIDADES!$B$9:$Q$494,12,0),"")</f>
        <v>0</v>
      </c>
      <c r="Y346" s="52">
        <f>+IFERROR(VLOOKUP($M346,ACTIVIDADES!$B$9:$Q$494,13,0),"")</f>
        <v>46153</v>
      </c>
      <c r="Z346" s="49" t="str">
        <f>+IFERROR(VLOOKUP($M346,ACTIVIDADES!$B$9:$Q$494,14,0),"")</f>
        <v>No se evidencia seguimiento</v>
      </c>
      <c r="AA346" s="49">
        <f>+IFERROR(VLOOKUP($M346,ACTIVIDADES!$B$9:$Q$494,15,0),"")</f>
        <v>0</v>
      </c>
      <c r="AB346" s="54" t="str">
        <f>+IFERROR(VLOOKUP($M346,ACTIVIDADES!$B$9:$Q$494,16,0),"")</f>
        <v>EJECUCIÓN</v>
      </c>
      <c r="AC346" s="144">
        <v>46157</v>
      </c>
      <c r="AD346" s="29">
        <v>0</v>
      </c>
      <c r="AE346" s="29" t="s">
        <v>3741</v>
      </c>
      <c r="AF346" s="29" t="s">
        <v>580</v>
      </c>
      <c r="AG346" s="29" t="s">
        <v>3737</v>
      </c>
      <c r="AH346" s="29" t="s">
        <v>3737</v>
      </c>
      <c r="AI346" s="29" t="s">
        <v>3737</v>
      </c>
      <c r="AJ346" s="55">
        <f>+IFERROR(VLOOKUP($M346,ACTIVIDADES!$B$9:$T$494,17,0),"")</f>
        <v>1</v>
      </c>
      <c r="AK346" s="80" t="str">
        <f>+IFERROR(VLOOKUP($M346,ACTIVIDADES!$B$9:$T$494,18,0),"")</f>
        <v>se adjunta documentos transversales</v>
      </c>
      <c r="AL346" s="80" t="str">
        <f>+IFERROR(VLOOKUP($M346,ACTIVIDADES!$B$9:$T$494,19,0),"")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346" s="55">
        <f>+IFERROR(VLOOKUP($M346,ACTIVIDADES!$B$9:$X$495,20,0),0)</f>
        <v>46214</v>
      </c>
      <c r="AN346" s="55" t="str">
        <f>+IFERROR(VLOOKUP($M346,ACTIVIDADES!$B$9:$X$495,21,0),0)</f>
        <v>Se adjunta procedimiento PC-TH-19 aprobado e incluido en el SIGE</v>
      </c>
      <c r="AO346" s="55">
        <f>+IFERROR(VLOOKUP($M346,ACTIVIDADES!$B$9:$X$495,22,0),0)</f>
        <v>1</v>
      </c>
      <c r="AP346" s="150" t="str">
        <f>+IFERROR(VLOOKUP($M346,ACTIVIDADES!$B$9:$X$495,23,0),0)</f>
        <v>CUMPLIDO</v>
      </c>
      <c r="AQ346" s="88">
        <v>46230</v>
      </c>
      <c r="AR346" s="55">
        <v>1</v>
      </c>
      <c r="AS346" s="72" t="s">
        <v>3866</v>
      </c>
      <c r="AT346" s="29" t="s">
        <v>579</v>
      </c>
      <c r="AU346" s="57" t="s">
        <v>3639</v>
      </c>
      <c r="AV346" s="193" t="s">
        <v>3639</v>
      </c>
      <c r="AW346" s="193" t="s">
        <v>3639</v>
      </c>
      <c r="AX346" s="193" t="s">
        <v>3739</v>
      </c>
      <c r="AY346" s="176" t="str">
        <f t="shared" si="22"/>
        <v>CUMPLIDAS</v>
      </c>
      <c r="AZ346" s="55" t="str">
        <f>+IFERROR(VLOOKUP($M346,ACTIVIDADES!$B$9:$T$494,25,0),"")</f>
        <v/>
      </c>
      <c r="BA346" s="55" t="str">
        <f>+IFERROR(VLOOKUP($M346,ACTIVIDADES!$B$9:$T$494,26,0),"")</f>
        <v/>
      </c>
      <c r="BB346" s="55" t="str">
        <f>+IFERROR(VLOOKUP($M346,ACTIVIDADES!$B$9:$T$494,27,0),"")</f>
        <v/>
      </c>
      <c r="BC346" s="55" t="str">
        <f>+IFERROR(VLOOKUP($M346,ACTIVIDADES!$B$9:$T$494,28,0),"")</f>
        <v/>
      </c>
      <c r="BD346" s="55" t="str">
        <f>+IFERROR(VLOOKUP($M346,ACTIVIDADES!$B$9:$T$494,29,0),"")</f>
        <v/>
      </c>
      <c r="BE346" s="55" t="str">
        <f>+IFERROR(VLOOKUP($M346,ACTIVIDADES!$B$9:$T$494,30,0),"")</f>
        <v/>
      </c>
      <c r="BF346" s="58"/>
      <c r="BG346" s="58"/>
      <c r="BH346" s="59"/>
      <c r="BI346" s="59" t="s">
        <v>580</v>
      </c>
      <c r="BJ346" s="60" t="s">
        <v>3635</v>
      </c>
      <c r="BK346" s="61" t="s">
        <v>593</v>
      </c>
      <c r="BL346" s="62"/>
      <c r="BM346" s="55" t="str">
        <f>+IFERROR(VLOOKUP($M346,ACTIVIDADES!$B$9:$T$494,31,0),"")</f>
        <v/>
      </c>
      <c r="BN346" s="55" t="str">
        <f>+IFERROR(VLOOKUP($M346,ACTIVIDADES!$B$9:$T$494,32,0),"")</f>
        <v/>
      </c>
      <c r="BO346" s="55" t="str">
        <f>+IFERROR(VLOOKUP($M346,ACTIVIDADES!$B$9:$T$494,33,0),"")</f>
        <v/>
      </c>
      <c r="BP346" s="55" t="str">
        <f>+IFERROR(VLOOKUP($M346,ACTIVIDADES!$B$9:$T$494,34,0),"")</f>
        <v/>
      </c>
      <c r="BQ346" s="55" t="str">
        <f>+IFERROR(VLOOKUP($M346,ACTIVIDADES!$B$9:$T$494,35,0),"")</f>
        <v/>
      </c>
      <c r="BR346" s="55" t="str">
        <f>+IFERROR(VLOOKUP($M346,ACTIVIDADES!$B$9:$T$494,36,0),"")</f>
        <v/>
      </c>
      <c r="BS346" s="55" t="str">
        <f>+IFERROR(VLOOKUP($M346,ACTIVIDADES!$B$9:$T$494,37,0),"")</f>
        <v/>
      </c>
      <c r="BT346" s="58"/>
      <c r="BU346" s="58"/>
      <c r="BV346" s="59"/>
      <c r="BW346" s="59" t="s">
        <v>580</v>
      </c>
      <c r="BX346" s="60" t="s">
        <v>3635</v>
      </c>
      <c r="BY346" s="61" t="s">
        <v>593</v>
      </c>
      <c r="BZ346" s="62"/>
      <c r="CA346" s="9"/>
      <c r="CB346" s="9"/>
      <c r="CC346" s="9"/>
      <c r="CD346" s="9"/>
      <c r="CE346" s="9"/>
      <c r="CF346" s="9"/>
      <c r="CG346" s="9"/>
      <c r="CH346" s="9"/>
      <c r="CI346" s="9"/>
      <c r="CJ346" s="9"/>
      <c r="CK346" s="9"/>
      <c r="CL346" s="9"/>
      <c r="CM346" s="9"/>
      <c r="CN346" s="9"/>
      <c r="CO346" s="9"/>
      <c r="CP346" s="9"/>
      <c r="CQ346" s="9"/>
    </row>
    <row r="347" spans="1:95" customFormat="1" ht="93" customHeight="1" x14ac:dyDescent="0.35">
      <c r="A347" s="40">
        <f t="shared" si="20"/>
        <v>339</v>
      </c>
      <c r="B347" s="40" t="s">
        <v>521</v>
      </c>
      <c r="C347" s="40">
        <v>2022</v>
      </c>
      <c r="D347" s="40" t="s">
        <v>3734</v>
      </c>
      <c r="E347" s="323"/>
      <c r="F347" s="40" t="s">
        <v>916</v>
      </c>
      <c r="G347" s="40" t="s">
        <v>4644</v>
      </c>
      <c r="H347" s="41" t="s">
        <v>4716</v>
      </c>
      <c r="I347" s="42"/>
      <c r="J347" s="43" t="s">
        <v>5045</v>
      </c>
      <c r="K347" s="43" t="s">
        <v>5325</v>
      </c>
      <c r="L347" s="44" t="s">
        <v>1153</v>
      </c>
      <c r="M347" s="45" t="s">
        <v>1824</v>
      </c>
      <c r="N347" s="46" t="s">
        <v>1825</v>
      </c>
      <c r="O347" s="45" t="s">
        <v>1826</v>
      </c>
      <c r="P347" s="45">
        <v>1</v>
      </c>
      <c r="Q347" s="47">
        <v>46113</v>
      </c>
      <c r="R347" s="47">
        <v>46387</v>
      </c>
      <c r="S347" s="48">
        <f t="shared" si="23"/>
        <v>40.5</v>
      </c>
      <c r="T347" s="45" t="s">
        <v>624</v>
      </c>
      <c r="U347" s="45" t="s">
        <v>1821</v>
      </c>
      <c r="V347" s="49">
        <f>+IFERROR(VLOOKUP($M347,ACTIVIDADES!$B$9:$Q$494,10,0),"")</f>
        <v>0</v>
      </c>
      <c r="W347" s="50">
        <f>+IFERROR(VLOOKUP($M347,ACTIVIDADES!$B$9:$Q$494,11,0)," ")</f>
        <v>0</v>
      </c>
      <c r="X347" s="61">
        <f>+IFERROR(VLOOKUP($M347,ACTIVIDADES!$B$9:$Q$494,12,0),"")</f>
        <v>0</v>
      </c>
      <c r="Y347" s="52">
        <f>+IFERROR(VLOOKUP($M347,ACTIVIDADES!$B$9:$Q$494,13,0),"")</f>
        <v>46153</v>
      </c>
      <c r="Z347" s="53" t="str">
        <f>+IFERROR(VLOOKUP($M347,ACTIVIDADES!$B$9:$Q$494,14,0),"")</f>
        <v>No se evidencia seguimiento</v>
      </c>
      <c r="AA347" s="49">
        <f>+IFERROR(VLOOKUP($M347,ACTIVIDADES!$B$9:$Q$494,15,0),"")</f>
        <v>0</v>
      </c>
      <c r="AB347" s="54" t="str">
        <f>+IFERROR(VLOOKUP($M347,ACTIVIDADES!$B$9:$Q$494,16,0),"")</f>
        <v>EJECUCIÓN</v>
      </c>
      <c r="AC347" s="144">
        <v>46157</v>
      </c>
      <c r="AD347" s="29">
        <v>0</v>
      </c>
      <c r="AE347" s="29" t="s">
        <v>3741</v>
      </c>
      <c r="AF347" s="29" t="s">
        <v>580</v>
      </c>
      <c r="AG347" s="29" t="s">
        <v>3737</v>
      </c>
      <c r="AH347" s="29" t="s">
        <v>3737</v>
      </c>
      <c r="AI347" s="29" t="s">
        <v>3737</v>
      </c>
      <c r="AJ347" s="55">
        <f>+IFERROR(VLOOKUP($M347,ACTIVIDADES!$B$9:$T$494,17,0),"")</f>
        <v>1</v>
      </c>
      <c r="AK347" s="80" t="str">
        <f>+IFERROR(VLOOKUP($M347,ACTIVIDADES!$B$9:$T$494,18,0),"")</f>
        <v>se adjunta actualización</v>
      </c>
      <c r="AL347" s="80" t="str">
        <f>+IFERROR(VLOOKUP($M347,ACTIVIDADES!$B$9:$T$494,19,0),"")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347" s="55">
        <f>+IFERROR(VLOOKUP($M347,ACTIVIDADES!$B$9:$X$495,20,0),0)</f>
        <v>46214</v>
      </c>
      <c r="AN347" s="55" t="str">
        <f>+IFERROR(VLOOKUP($M347,ACTIVIDADES!$B$9:$X$495,21,0),0)</f>
        <v>Se incluyen documentos borrador de procedimiento para reconocimiento de horas extras</v>
      </c>
      <c r="AO347" s="55">
        <f>+IFERROR(VLOOKUP($M347,ACTIVIDADES!$B$9:$X$495,22,0),0)</f>
        <v>0.5</v>
      </c>
      <c r="AP347" s="145" t="str">
        <f>+IFERROR(VLOOKUP($M347,ACTIVIDADES!$B$9:$X$495,23,0),0)</f>
        <v>EN EJECUCIÓN</v>
      </c>
      <c r="AQ347" s="88">
        <v>46230</v>
      </c>
      <c r="AR347" s="55">
        <v>0.5</v>
      </c>
      <c r="AS347" s="57" t="s">
        <v>3867</v>
      </c>
      <c r="AT347" s="29" t="s">
        <v>4</v>
      </c>
      <c r="AU347" s="57" t="s">
        <v>3639</v>
      </c>
      <c r="AV347" s="193" t="s">
        <v>3639</v>
      </c>
      <c r="AW347" s="193" t="s">
        <v>3639</v>
      </c>
      <c r="AX347" s="57" t="s">
        <v>3739</v>
      </c>
      <c r="AY347" s="176" t="str">
        <f t="shared" si="22"/>
        <v>EN EJECUCIÓN</v>
      </c>
      <c r="AZ347" s="55" t="str">
        <f>+IFERROR(VLOOKUP($M347,ACTIVIDADES!$B$9:$T$494,25,0),"")</f>
        <v/>
      </c>
      <c r="BA347" s="55" t="str">
        <f>+IFERROR(VLOOKUP($M347,ACTIVIDADES!$B$9:$T$494,26,0),"")</f>
        <v/>
      </c>
      <c r="BB347" s="55" t="str">
        <f>+IFERROR(VLOOKUP($M347,ACTIVIDADES!$B$9:$T$494,27,0),"")</f>
        <v/>
      </c>
      <c r="BC347" s="55" t="str">
        <f>+IFERROR(VLOOKUP($M347,ACTIVIDADES!$B$9:$T$494,28,0),"")</f>
        <v/>
      </c>
      <c r="BD347" s="55" t="str">
        <f>+IFERROR(VLOOKUP($M347,ACTIVIDADES!$B$9:$T$494,29,0),"")</f>
        <v/>
      </c>
      <c r="BE347" s="55" t="str">
        <f>+IFERROR(VLOOKUP($M347,ACTIVIDADES!$B$9:$T$494,30,0),"")</f>
        <v/>
      </c>
      <c r="BF347" s="58"/>
      <c r="BG347" s="58"/>
      <c r="BH347" s="59"/>
      <c r="BI347" s="59" t="s">
        <v>580</v>
      </c>
      <c r="BJ347" s="60" t="s">
        <v>3635</v>
      </c>
      <c r="BK347" s="61" t="s">
        <v>593</v>
      </c>
      <c r="BL347" s="62"/>
      <c r="BM347" s="55" t="str">
        <f>+IFERROR(VLOOKUP($M347,ACTIVIDADES!$B$9:$T$494,31,0),"")</f>
        <v/>
      </c>
      <c r="BN347" s="55" t="str">
        <f>+IFERROR(VLOOKUP($M347,ACTIVIDADES!$B$9:$T$494,32,0),"")</f>
        <v/>
      </c>
      <c r="BO347" s="55" t="str">
        <f>+IFERROR(VLOOKUP($M347,ACTIVIDADES!$B$9:$T$494,33,0),"")</f>
        <v/>
      </c>
      <c r="BP347" s="55" t="str">
        <f>+IFERROR(VLOOKUP($M347,ACTIVIDADES!$B$9:$T$494,34,0),"")</f>
        <v/>
      </c>
      <c r="BQ347" s="55" t="str">
        <f>+IFERROR(VLOOKUP($M347,ACTIVIDADES!$B$9:$T$494,35,0),"")</f>
        <v/>
      </c>
      <c r="BR347" s="55" t="str">
        <f>+IFERROR(VLOOKUP($M347,ACTIVIDADES!$B$9:$T$494,36,0),"")</f>
        <v/>
      </c>
      <c r="BS347" s="55" t="str">
        <f>+IFERROR(VLOOKUP($M347,ACTIVIDADES!$B$9:$T$494,37,0),"")</f>
        <v/>
      </c>
      <c r="BT347" s="58"/>
      <c r="BU347" s="58"/>
      <c r="BV347" s="59"/>
      <c r="BW347" s="59" t="s">
        <v>580</v>
      </c>
      <c r="BX347" s="60" t="s">
        <v>3635</v>
      </c>
      <c r="BY347" s="61" t="s">
        <v>593</v>
      </c>
      <c r="BZ347" s="62"/>
      <c r="CA347" s="7"/>
      <c r="CB347" s="7"/>
      <c r="CC347" s="7"/>
      <c r="CD347" s="7"/>
      <c r="CE347" s="7"/>
      <c r="CF347" s="7"/>
      <c r="CG347" s="7"/>
      <c r="CH347" s="7"/>
      <c r="CI347" s="7"/>
      <c r="CJ347" s="7"/>
      <c r="CK347" s="7"/>
      <c r="CL347" s="7"/>
      <c r="CM347" s="7"/>
      <c r="CN347" s="7"/>
      <c r="CO347" s="7"/>
      <c r="CP347" s="7"/>
      <c r="CQ347" s="7"/>
    </row>
    <row r="348" spans="1:95" customFormat="1" ht="93" customHeight="1" x14ac:dyDescent="0.35">
      <c r="A348" s="40">
        <f t="shared" si="20"/>
        <v>340</v>
      </c>
      <c r="B348" s="40" t="s">
        <v>536</v>
      </c>
      <c r="C348" s="40">
        <v>2024</v>
      </c>
      <c r="D348" s="40" t="s">
        <v>3734</v>
      </c>
      <c r="E348" s="323"/>
      <c r="F348" s="40" t="s">
        <v>1058</v>
      </c>
      <c r="G348" s="189" t="s">
        <v>534</v>
      </c>
      <c r="H348" s="42" t="s">
        <v>4809</v>
      </c>
      <c r="I348" s="42"/>
      <c r="J348" s="40" t="s">
        <v>5137</v>
      </c>
      <c r="K348" s="40" t="s">
        <v>5137</v>
      </c>
      <c r="L348" s="44" t="s">
        <v>5439</v>
      </c>
      <c r="M348" s="63" t="s">
        <v>3110</v>
      </c>
      <c r="N348" s="63" t="s">
        <v>3111</v>
      </c>
      <c r="O348" s="63" t="s">
        <v>1773</v>
      </c>
      <c r="P348" s="63">
        <v>1</v>
      </c>
      <c r="Q348" s="65">
        <v>45568</v>
      </c>
      <c r="R348" s="65">
        <v>45595</v>
      </c>
      <c r="S348" s="66">
        <f t="shared" si="23"/>
        <v>4.05</v>
      </c>
      <c r="T348" s="63" t="s">
        <v>609</v>
      </c>
      <c r="U348" s="63" t="s">
        <v>1164</v>
      </c>
      <c r="V348" s="49">
        <f>+IFERROR(VLOOKUP($M348,ACTIVIDADES!$B$9:$Q$494,10,0),"")</f>
        <v>1</v>
      </c>
      <c r="W348" s="61" t="str">
        <f>+IFERROR(VLOOKUP($M348,ACTIVIDADES!$B$9:$Q$494,11,0)," ")</f>
        <v xml:space="preserve">Acción establecida en el Plan de Mejoramiento suscrito el 16 de Octubre de 2024 Publicación extemporanea SECOP ll Denuncias 2024-298024-82111/ Radicado 2024ER0042791 del 05/03/2024 y 2024-298886-82111/ Radicado 2024ER0051970 del 13/03/2024
La acción de mejora finaliza el 30 de octubre de 2024.
Se verificó que, en el periodo anterior, se dio cumplimiento a la publicación completa y oportuna en la plataforma SECOP II de los contratos Nos. 010, 011, 012, 013, 014, 015, 016, 017, 018, 020, 021, 022, 023, 024, 025, 026, 027, 028 y 029 de 2023.
Por lo anterior, la acción de mejora se encuentra cumplida.
</v>
      </c>
      <c r="X348" s="61">
        <f>+IFERROR(VLOOKUP($M348,ACTIVIDADES!$B$9:$Q$494,12,0),"")</f>
        <v>0</v>
      </c>
      <c r="Y348" s="52">
        <f>+IFERROR(VLOOKUP($M348,ACTIVIDADES!$B$9:$Q$494,13,0),"")</f>
        <v>46153</v>
      </c>
      <c r="Z348" s="49" t="str">
        <f>+IFERROR(VLOOKUP($M348,ACTIVIDADES!$B$9:$Q$494,14,0),"")</f>
        <v>Cumplida en seguimiento diciembre 2025</v>
      </c>
      <c r="AA348" s="49">
        <f>+IFERROR(VLOOKUP($M348,ACTIVIDADES!$B$9:$Q$494,15,0),"")</f>
        <v>1</v>
      </c>
      <c r="AB348" s="54" t="str">
        <f>+IFERROR(VLOOKUP($M348,ACTIVIDADES!$B$9:$Q$494,16,0),"")</f>
        <v>CUMPLIDO</v>
      </c>
      <c r="AC348" s="144">
        <v>46157</v>
      </c>
      <c r="AD348" s="29">
        <v>1</v>
      </c>
      <c r="AE348" s="30" t="s">
        <v>3951</v>
      </c>
      <c r="AF348" s="29" t="s">
        <v>578</v>
      </c>
      <c r="AG348" s="29" t="s">
        <v>3737</v>
      </c>
      <c r="AH348" s="29" t="s">
        <v>593</v>
      </c>
      <c r="AI348" s="29" t="s">
        <v>3752</v>
      </c>
      <c r="AJ348" s="55">
        <f>+IFERROR(VLOOKUP($M348,ACTIVIDADES!$B$9:$T$494,17,0),"")</f>
        <v>1</v>
      </c>
      <c r="AK348" s="80" t="str">
        <f>+IFERROR(VLOOKUP($M348,ACTIVIDADES!$B$9:$T$494,18,0),"")</f>
        <v xml:space="preserve">Acción establecida en el Plan de Mejoramiento suscrito el 16 de Octubre de 2024 Publicación extemporanea SECOP ll Denuncias 2024-298024-82111/ Radicado 2024ER0042791 del 05/03/2024 y 2024-298886-82111/ Radicado 2024ER0051970 del 13/03/2024
La acción de mejora finaliza el 30 de octubre de 2024.
Se verificó que, en el periodo anterior, se dio cumplimiento a la publicación completa y oportuna en la plataforma SECOP II de los contratos Nos. 010, 011, 012, 013, 014, 015, 016, 017, 018, 020, 021, 022, 023, 024, 025, 026, 027, 028 y 029 de 2023.
Por lo anterior, la acción de mejora se encuentra cumplida.
</v>
      </c>
      <c r="AL348" s="80">
        <f>+IFERROR(VLOOKUP($M348,ACTIVIDADES!$B$9:$T$494,19,0),"")</f>
        <v>0</v>
      </c>
      <c r="AM348" s="55" t="str">
        <f>+IFERROR(VLOOKUP($M348,ACTIVIDADES!$B$9:$X$495,20,0),0)</f>
        <v>11/07/206</v>
      </c>
      <c r="AN348" s="55" t="str">
        <f>+IFERROR(VLOOKUP($M348,ACTIVIDADES!$B$9:$X$495,21,0),0)</f>
        <v>Cumplida en seguimiento diciembre 2025</v>
      </c>
      <c r="AO348" s="55">
        <f>+IFERROR(VLOOKUP($M348,ACTIVIDADES!$B$9:$X$495,22,0),0)</f>
        <v>1</v>
      </c>
      <c r="AP348" s="150" t="str">
        <f>+IFERROR(VLOOKUP($M348,ACTIVIDADES!$B$9:$X$495,23,0),0)</f>
        <v>CUMPLIDO</v>
      </c>
      <c r="AQ348" s="88">
        <v>46230</v>
      </c>
      <c r="AR348" s="55">
        <v>1</v>
      </c>
      <c r="AS348" s="30" t="s">
        <v>3951</v>
      </c>
      <c r="AT348" s="29" t="s">
        <v>579</v>
      </c>
      <c r="AU348" s="57" t="s">
        <v>3639</v>
      </c>
      <c r="AV348" s="193" t="s">
        <v>3639</v>
      </c>
      <c r="AW348" s="193" t="s">
        <v>3639</v>
      </c>
      <c r="AX348" s="193" t="s">
        <v>3739</v>
      </c>
      <c r="AY348" s="176" t="str">
        <f t="shared" si="22"/>
        <v>CUMPLIDAS</v>
      </c>
      <c r="AZ348" s="55" t="str">
        <f>+IFERROR(VLOOKUP($M348,ACTIVIDADES!$B$9:$T$494,25,0),"")</f>
        <v/>
      </c>
      <c r="BA348" s="55" t="str">
        <f>+IFERROR(VLOOKUP($M348,ACTIVIDADES!$B$9:$T$494,26,0),"")</f>
        <v/>
      </c>
      <c r="BB348" s="55" t="str">
        <f>+IFERROR(VLOOKUP($M348,ACTIVIDADES!$B$9:$T$494,27,0),"")</f>
        <v/>
      </c>
      <c r="BC348" s="55" t="str">
        <f>+IFERROR(VLOOKUP($M348,ACTIVIDADES!$B$9:$T$494,28,0),"")</f>
        <v/>
      </c>
      <c r="BD348" s="55" t="str">
        <f>+IFERROR(VLOOKUP($M348,ACTIVIDADES!$B$9:$T$494,29,0),"")</f>
        <v/>
      </c>
      <c r="BE348" s="55" t="str">
        <f>+IFERROR(VLOOKUP($M348,ACTIVIDADES!$B$9:$T$494,30,0),"")</f>
        <v/>
      </c>
      <c r="BF348" s="58"/>
      <c r="BG348" s="58"/>
      <c r="BH348" s="59"/>
      <c r="BI348" s="59" t="s">
        <v>580</v>
      </c>
      <c r="BJ348" s="60" t="s">
        <v>3635</v>
      </c>
      <c r="BK348" s="61" t="s">
        <v>593</v>
      </c>
      <c r="BL348" s="62"/>
      <c r="BM348" s="55" t="str">
        <f>+IFERROR(VLOOKUP($M348,ACTIVIDADES!$B$9:$T$494,31,0),"")</f>
        <v/>
      </c>
      <c r="BN348" s="55" t="str">
        <f>+IFERROR(VLOOKUP($M348,ACTIVIDADES!$B$9:$T$494,32,0),"")</f>
        <v/>
      </c>
      <c r="BO348" s="55" t="str">
        <f>+IFERROR(VLOOKUP($M348,ACTIVIDADES!$B$9:$T$494,33,0),"")</f>
        <v/>
      </c>
      <c r="BP348" s="55" t="str">
        <f>+IFERROR(VLOOKUP($M348,ACTIVIDADES!$B$9:$T$494,34,0),"")</f>
        <v/>
      </c>
      <c r="BQ348" s="55" t="str">
        <f>+IFERROR(VLOOKUP($M348,ACTIVIDADES!$B$9:$T$494,35,0),"")</f>
        <v/>
      </c>
      <c r="BR348" s="55" t="str">
        <f>+IFERROR(VLOOKUP($M348,ACTIVIDADES!$B$9:$T$494,36,0),"")</f>
        <v/>
      </c>
      <c r="BS348" s="55" t="str">
        <f>+IFERROR(VLOOKUP($M348,ACTIVIDADES!$B$9:$T$494,37,0),"")</f>
        <v/>
      </c>
      <c r="BT348" s="58"/>
      <c r="BU348" s="58"/>
      <c r="BV348" s="59"/>
      <c r="BW348" s="59" t="s">
        <v>580</v>
      </c>
      <c r="BX348" s="60" t="s">
        <v>3635</v>
      </c>
      <c r="BY348" s="61" t="s">
        <v>593</v>
      </c>
      <c r="BZ348" s="62"/>
      <c r="CA348" s="9"/>
      <c r="CB348" s="9"/>
      <c r="CC348" s="9"/>
      <c r="CD348" s="9"/>
      <c r="CE348" s="9"/>
      <c r="CF348" s="9"/>
      <c r="CG348" s="9"/>
      <c r="CH348" s="9"/>
      <c r="CI348" s="9"/>
      <c r="CJ348" s="9"/>
      <c r="CK348" s="9"/>
      <c r="CL348" s="9"/>
      <c r="CM348" s="9"/>
      <c r="CN348" s="9"/>
      <c r="CO348" s="9"/>
      <c r="CP348" s="9"/>
      <c r="CQ348" s="9"/>
    </row>
    <row r="349" spans="1:95" customFormat="1" ht="93" customHeight="1" x14ac:dyDescent="0.35">
      <c r="A349" s="40">
        <f t="shared" si="20"/>
        <v>341</v>
      </c>
      <c r="B349" s="40" t="s">
        <v>536</v>
      </c>
      <c r="C349" s="40">
        <v>2024</v>
      </c>
      <c r="D349" s="40" t="s">
        <v>3750</v>
      </c>
      <c r="E349" s="323"/>
      <c r="F349" s="40" t="s">
        <v>1058</v>
      </c>
      <c r="G349" s="189" t="s">
        <v>534</v>
      </c>
      <c r="H349" s="42" t="s">
        <v>4809</v>
      </c>
      <c r="I349" s="42" t="s">
        <v>3640</v>
      </c>
      <c r="J349" s="40" t="s">
        <v>5137</v>
      </c>
      <c r="K349" s="40" t="s">
        <v>5137</v>
      </c>
      <c r="L349" s="44" t="s">
        <v>2282</v>
      </c>
      <c r="M349" s="63" t="s">
        <v>2267</v>
      </c>
      <c r="N349" s="63" t="s">
        <v>2232</v>
      </c>
      <c r="O349" s="63" t="s">
        <v>2066</v>
      </c>
      <c r="P349" s="63">
        <v>1</v>
      </c>
      <c r="Q349" s="65">
        <v>45575</v>
      </c>
      <c r="R349" s="65">
        <v>45838</v>
      </c>
      <c r="S349" s="66">
        <f t="shared" si="23"/>
        <v>39</v>
      </c>
      <c r="T349" s="63" t="s">
        <v>611</v>
      </c>
      <c r="U349" s="63" t="s">
        <v>1164</v>
      </c>
      <c r="V349" s="49">
        <f>+IFERROR(VLOOKUP($M349,ACTIVIDADES!$B$9:$Q$494,10,0),"")</f>
        <v>1</v>
      </c>
      <c r="W349" s="61" t="str">
        <f>+IFERROR(VLOOKUP($M349,ACTIVIDADES!$B$9:$Q$494,11,0)," ")</f>
        <v>Acción establecida en el Plan de Mejoramiento suscrito el 16 de Octubre de 2024 Publicación extemporanea SECOP ll Denuncias 2024-298024-82111/ Radicado 2024ER0042791 del 05/03/2024 y 2024-298886-82111/ Radicado 2024ER0051970 del 13/03/2024
La acción de mejora finalizó el 30 de junio de 2025.
Se evidenció que, sobre el particular y en aplicación de la Ley 1952 de 2019, se adelanta la Indagación Previa IP-001-2025, iniciada el 16 de enero de 2025.
Por lo tanto,  la acción de mejora se encuentra cumplida.</v>
      </c>
      <c r="X349" s="51" t="str">
        <f>+IFERROR(VLOOKUP($M349,ACTIVIDADES!$B$9:$Q$494,12,0),"")</f>
        <v>https://dnbcgovco-my.sharepoint.com/:f:/g/personal/planeacion_dnbc_gov_co/IgCC4goXFHnOQL92NvdEUDAtAc1vqSkR3NOD448XG_cfOcI?e=tgMuZg</v>
      </c>
      <c r="Y349" s="52">
        <f>+IFERROR(VLOOKUP($M349,ACTIVIDADES!$B$9:$Q$494,13,0),"")</f>
        <v>46153</v>
      </c>
      <c r="Z349" s="49" t="str">
        <f>+IFERROR(VLOOKUP($M349,ACTIVIDADES!$B$9:$Q$494,14,0),"")</f>
        <v>Cumplida en seguimiento diciembre 2025</v>
      </c>
      <c r="AA349" s="49">
        <f>+IFERROR(VLOOKUP($M349,ACTIVIDADES!$B$9:$Q$494,15,0),"")</f>
        <v>1</v>
      </c>
      <c r="AB349" s="54" t="str">
        <f>+IFERROR(VLOOKUP($M349,ACTIVIDADES!$B$9:$Q$494,16,0),"")</f>
        <v>CUMPLIDO</v>
      </c>
      <c r="AC349" s="144">
        <v>46157</v>
      </c>
      <c r="AD349" s="29">
        <v>1</v>
      </c>
      <c r="AE349" s="30" t="s">
        <v>3951</v>
      </c>
      <c r="AF349" s="29" t="s">
        <v>578</v>
      </c>
      <c r="AG349" s="29" t="s">
        <v>3737</v>
      </c>
      <c r="AH349" s="29" t="s">
        <v>593</v>
      </c>
      <c r="AI349" s="29" t="s">
        <v>3752</v>
      </c>
      <c r="AJ349" s="55">
        <f>+IFERROR(VLOOKUP($M349,ACTIVIDADES!$B$9:$T$494,17,0),"")</f>
        <v>0</v>
      </c>
      <c r="AK349" s="80" t="str">
        <f>+IFERROR(VLOOKUP($M349,ACTIVIDADES!$B$9:$T$494,18,0),"")</f>
        <v>Si reporte segundo trimestre</v>
      </c>
      <c r="AL349" s="80" t="str">
        <f>+IFERROR(VLOOKUP($M349,ACTIVIDADES!$B$9:$T$494,19,0),"")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349" s="55">
        <f>+IFERROR(VLOOKUP($M349,ACTIVIDADES!$B$9:$X$495,20,0),0)</f>
        <v>46213</v>
      </c>
      <c r="AN349" s="55" t="str">
        <f>+IFERROR(VLOOKUP($M349,ACTIVIDADES!$B$9:$X$495,21,0),0)</f>
        <v>No se recibe reporte segundo trimestre. No obstante, actividad reportada como cumplida en primer trimestre</v>
      </c>
      <c r="AO349" s="55">
        <f>+IFERROR(VLOOKUP($M349,ACTIVIDADES!$B$9:$X$495,22,0),0)</f>
        <v>1</v>
      </c>
      <c r="AP349" s="150" t="str">
        <f>+IFERROR(VLOOKUP($M349,ACTIVIDADES!$B$9:$X$495,23,0),0)</f>
        <v>CUMPLIDO</v>
      </c>
      <c r="AQ349" s="88">
        <v>46230</v>
      </c>
      <c r="AR349" s="55">
        <v>1</v>
      </c>
      <c r="AS349" s="30" t="s">
        <v>3951</v>
      </c>
      <c r="AT349" s="29" t="s">
        <v>579</v>
      </c>
      <c r="AU349" s="57" t="s">
        <v>3639</v>
      </c>
      <c r="AV349" s="193" t="s">
        <v>3639</v>
      </c>
      <c r="AW349" s="193" t="s">
        <v>3639</v>
      </c>
      <c r="AX349" s="193" t="s">
        <v>3739</v>
      </c>
      <c r="AY349" s="176" t="str">
        <f t="shared" si="22"/>
        <v>CUMPLIDAS</v>
      </c>
      <c r="AZ349" s="55" t="str">
        <f>+IFERROR(VLOOKUP($M349,ACTIVIDADES!$B$9:$T$494,25,0),"")</f>
        <v/>
      </c>
      <c r="BA349" s="55" t="str">
        <f>+IFERROR(VLOOKUP($M349,ACTIVIDADES!$B$9:$T$494,26,0),"")</f>
        <v/>
      </c>
      <c r="BB349" s="55" t="str">
        <f>+IFERROR(VLOOKUP($M349,ACTIVIDADES!$B$9:$T$494,27,0),"")</f>
        <v/>
      </c>
      <c r="BC349" s="55" t="str">
        <f>+IFERROR(VLOOKUP($M349,ACTIVIDADES!$B$9:$T$494,28,0),"")</f>
        <v/>
      </c>
      <c r="BD349" s="55" t="str">
        <f>+IFERROR(VLOOKUP($M349,ACTIVIDADES!$B$9:$T$494,29,0),"")</f>
        <v/>
      </c>
      <c r="BE349" s="55" t="str">
        <f>+IFERROR(VLOOKUP($M349,ACTIVIDADES!$B$9:$T$494,30,0),"")</f>
        <v/>
      </c>
      <c r="BF349" s="58"/>
      <c r="BG349" s="58"/>
      <c r="BH349" s="59"/>
      <c r="BI349" s="59" t="s">
        <v>580</v>
      </c>
      <c r="BJ349" s="60" t="s">
        <v>3635</v>
      </c>
      <c r="BK349" s="61" t="s">
        <v>593</v>
      </c>
      <c r="BL349" s="62"/>
      <c r="BM349" s="55" t="str">
        <f>+IFERROR(VLOOKUP($M349,ACTIVIDADES!$B$9:$T$494,31,0),"")</f>
        <v/>
      </c>
      <c r="BN349" s="55" t="str">
        <f>+IFERROR(VLOOKUP($M349,ACTIVIDADES!$B$9:$T$494,32,0),"")</f>
        <v/>
      </c>
      <c r="BO349" s="55" t="str">
        <f>+IFERROR(VLOOKUP($M349,ACTIVIDADES!$B$9:$T$494,33,0),"")</f>
        <v/>
      </c>
      <c r="BP349" s="55" t="str">
        <f>+IFERROR(VLOOKUP($M349,ACTIVIDADES!$B$9:$T$494,34,0),"")</f>
        <v/>
      </c>
      <c r="BQ349" s="55" t="str">
        <f>+IFERROR(VLOOKUP($M349,ACTIVIDADES!$B$9:$T$494,35,0),"")</f>
        <v/>
      </c>
      <c r="BR349" s="55" t="str">
        <f>+IFERROR(VLOOKUP($M349,ACTIVIDADES!$B$9:$T$494,36,0),"")</f>
        <v/>
      </c>
      <c r="BS349" s="55" t="str">
        <f>+IFERROR(VLOOKUP($M349,ACTIVIDADES!$B$9:$T$494,37,0),"")</f>
        <v/>
      </c>
      <c r="BT349" s="58"/>
      <c r="BU349" s="58"/>
      <c r="BV349" s="59"/>
      <c r="BW349" s="59" t="s">
        <v>580</v>
      </c>
      <c r="BX349" s="60" t="s">
        <v>3635</v>
      </c>
      <c r="BY349" s="61" t="s">
        <v>593</v>
      </c>
      <c r="BZ349" s="62"/>
      <c r="CA349" s="9"/>
      <c r="CB349" s="9"/>
      <c r="CC349" s="9"/>
      <c r="CD349" s="9"/>
      <c r="CE349" s="9"/>
      <c r="CF349" s="9"/>
      <c r="CG349" s="9"/>
      <c r="CH349" s="9"/>
      <c r="CI349" s="9"/>
      <c r="CJ349" s="9"/>
      <c r="CK349" s="9"/>
      <c r="CL349" s="9"/>
      <c r="CM349" s="9"/>
      <c r="CN349" s="9"/>
      <c r="CO349" s="9"/>
      <c r="CP349" s="9"/>
      <c r="CQ349" s="9"/>
    </row>
    <row r="350" spans="1:95" s="209" customFormat="1" ht="93" customHeight="1" x14ac:dyDescent="0.35">
      <c r="A350" s="40">
        <f t="shared" si="20"/>
        <v>342</v>
      </c>
      <c r="B350" s="40" t="s">
        <v>536</v>
      </c>
      <c r="C350" s="40">
        <v>2024</v>
      </c>
      <c r="D350" s="40" t="s">
        <v>3734</v>
      </c>
      <c r="E350" s="214"/>
      <c r="F350" s="40" t="s">
        <v>1059</v>
      </c>
      <c r="G350" s="189" t="s">
        <v>534</v>
      </c>
      <c r="H350" s="42" t="s">
        <v>4810</v>
      </c>
      <c r="I350" s="42"/>
      <c r="J350" s="40" t="s">
        <v>5138</v>
      </c>
      <c r="K350" s="40" t="s">
        <v>5138</v>
      </c>
      <c r="L350" s="44" t="s">
        <v>4057</v>
      </c>
      <c r="M350" s="63" t="s">
        <v>3129</v>
      </c>
      <c r="N350" s="63" t="s">
        <v>5530</v>
      </c>
      <c r="O350" s="63" t="s">
        <v>3131</v>
      </c>
      <c r="P350" s="63">
        <v>1</v>
      </c>
      <c r="Q350" s="65">
        <v>45568</v>
      </c>
      <c r="R350" s="65">
        <v>45656</v>
      </c>
      <c r="S350" s="66">
        <f t="shared" si="23"/>
        <v>13.05</v>
      </c>
      <c r="T350" s="63" t="s">
        <v>609</v>
      </c>
      <c r="U350" s="63" t="s">
        <v>1164</v>
      </c>
      <c r="V350" s="49">
        <f>+IFERROR(VLOOKUP($M350,ACTIVIDADES!$B$9:$Q$494,10,0),"")</f>
        <v>1</v>
      </c>
      <c r="W350" s="61" t="str">
        <f>+IFERROR(VLOOKUP($M350,ACTIVIDADES!$B$9:$Q$494,11,0)," ")</f>
        <v xml:space="preserve">Acción establecida en el Plan de Mejoramiento suscrito el 16 de Octubre de 2024 Publicación extemporanea SECOP ll Denuncias 2024-298024-82111/ Radicado 2024ER0042791 del 05/03/2024 y 2024-298886-82111/ Radicado 2024ER0051970 del 13/03/2024.
La acción de mejora finaliza el 30 de diciembre de 2024.
Se verificó que, desde el periodo anterior, se efectuó la formalización y publicación de los contratos de comodato Nos. 12, 15, 16, 17, 18, 19, 20, 21, 22, 23, 24, 25, 26, 27 y 28 de 2024. Así mismo, para la vigencia 2025 se dispone de una base de datos de los contratos suscritos durante dicha vigencia..
No se cumplió con el plazo establecido en la acción de mejora, quedando VENCIDA.
</v>
      </c>
      <c r="X350" s="61">
        <f>+IFERROR(VLOOKUP($M350,ACTIVIDADES!$B$9:$Q$494,12,0),"")</f>
        <v>0</v>
      </c>
      <c r="Y350" s="52">
        <f>+IFERROR(VLOOKUP($M350,ACTIVIDADES!$B$9:$Q$494,13,0),"")</f>
        <v>46153</v>
      </c>
      <c r="Z350" s="49" t="str">
        <f>+IFERROR(VLOOKUP($M350,ACTIVIDADES!$B$9:$Q$494,14,0),"")</f>
        <v>Cumplida en seguimiento diciembre 2025</v>
      </c>
      <c r="AA350" s="49">
        <f>+IFERROR(VLOOKUP($M350,ACTIVIDADES!$B$9:$Q$494,15,0),"")</f>
        <v>1</v>
      </c>
      <c r="AB350" s="54" t="str">
        <f>+IFERROR(VLOOKUP($M350,ACTIVIDADES!$B$9:$Q$494,16,0),"")</f>
        <v>CUMPLIDO</v>
      </c>
      <c r="AC350" s="144">
        <v>46157</v>
      </c>
      <c r="AD350" s="29">
        <v>1</v>
      </c>
      <c r="AE350" s="30" t="s">
        <v>3951</v>
      </c>
      <c r="AF350" s="29" t="s">
        <v>578</v>
      </c>
      <c r="AG350" s="29" t="s">
        <v>3737</v>
      </c>
      <c r="AH350" s="29" t="s">
        <v>593</v>
      </c>
      <c r="AI350" s="29" t="s">
        <v>3752</v>
      </c>
      <c r="AJ350" s="55">
        <f>+IFERROR(VLOOKUP($M350,ACTIVIDADES!$B$9:$T$494,17,0),"")</f>
        <v>1</v>
      </c>
      <c r="AK350" s="80" t="str">
        <f>+IFERROR(VLOOKUP($M350,ACTIVIDADES!$B$9:$T$494,18,0),"")</f>
        <v xml:space="preserve">Acción establecida en el Plan de Mejoramiento suscrito el 16 de Octubre de 2024 Publicación extemporanea SECOP ll Denuncias 2024-298024-82111/ Radicado 2024ER0042791 del 05/03/2024 y 2024-298886-82111/ Radicado 2024ER0051970 del 13/03/2024.
La acción de mejora finaliza el 30 de diciembre de 2024.
Se verificó que, desde el periodo anterior, se efectuó la formalización y publicación de los contratos de comodato Nos. 12, 15, 16, 17, 18, 19, 20, 21, 22, 23, 24, 25, 26, 27 y 28 de 2024. Así mismo, para la vigencia 2025 se dispone de una base de datos de los contratos suscritos durante dicha vigencia..
No se cumplió con el plazo establecido en la acción de mejora, quedando VENCIDA.
</v>
      </c>
      <c r="AL350" s="80">
        <f>+IFERROR(VLOOKUP($M350,ACTIVIDADES!$B$9:$T$494,19,0),"")</f>
        <v>0</v>
      </c>
      <c r="AM350" s="55" t="str">
        <f>+IFERROR(VLOOKUP($M350,ACTIVIDADES!$B$9:$X$495,20,0),0)</f>
        <v>11/07/206</v>
      </c>
      <c r="AN350" s="55" t="str">
        <f>+IFERROR(VLOOKUP($M350,ACTIVIDADES!$B$9:$X$495,21,0),0)</f>
        <v>Cumplida en seguimiento diciembre 2025</v>
      </c>
      <c r="AO350" s="55">
        <f>+IFERROR(VLOOKUP($M350,ACTIVIDADES!$B$9:$X$495,22,0),0)</f>
        <v>1</v>
      </c>
      <c r="AP350" s="150" t="str">
        <f>+IFERROR(VLOOKUP($M350,ACTIVIDADES!$B$9:$X$495,23,0),0)</f>
        <v>CUMPLIDO</v>
      </c>
      <c r="AQ350" s="88">
        <v>46230</v>
      </c>
      <c r="AR350" s="55">
        <v>1</v>
      </c>
      <c r="AS350" s="30" t="s">
        <v>3951</v>
      </c>
      <c r="AT350" s="29" t="s">
        <v>579</v>
      </c>
      <c r="AU350" s="57" t="s">
        <v>3639</v>
      </c>
      <c r="AV350" s="193" t="s">
        <v>3639</v>
      </c>
      <c r="AW350" s="193" t="s">
        <v>3639</v>
      </c>
      <c r="AX350" s="193" t="s">
        <v>3739</v>
      </c>
      <c r="AY350" s="176" t="str">
        <f t="shared" si="22"/>
        <v>CUMPLIDAS</v>
      </c>
      <c r="AZ350" s="55" t="str">
        <f>+IFERROR(VLOOKUP($M350,ACTIVIDADES!$B$9:$T$494,25,0),"")</f>
        <v/>
      </c>
      <c r="BA350" s="55" t="str">
        <f>+IFERROR(VLOOKUP($M350,ACTIVIDADES!$B$9:$T$494,26,0),"")</f>
        <v/>
      </c>
      <c r="BB350" s="55" t="str">
        <f>+IFERROR(VLOOKUP($M350,ACTIVIDADES!$B$9:$T$494,27,0),"")</f>
        <v/>
      </c>
      <c r="BC350" s="55" t="str">
        <f>+IFERROR(VLOOKUP($M350,ACTIVIDADES!$B$9:$T$494,28,0),"")</f>
        <v/>
      </c>
      <c r="BD350" s="55" t="str">
        <f>+IFERROR(VLOOKUP($M350,ACTIVIDADES!$B$9:$T$494,29,0),"")</f>
        <v/>
      </c>
      <c r="BE350" s="55" t="str">
        <f>+IFERROR(VLOOKUP($M350,ACTIVIDADES!$B$9:$T$494,30,0),"")</f>
        <v/>
      </c>
      <c r="BF350" s="58"/>
      <c r="BG350" s="58"/>
      <c r="BH350" s="59"/>
      <c r="BI350" s="59" t="s">
        <v>580</v>
      </c>
      <c r="BJ350" s="60" t="s">
        <v>3635</v>
      </c>
      <c r="BK350" s="61" t="s">
        <v>593</v>
      </c>
      <c r="BL350" s="62"/>
      <c r="BM350" s="55" t="str">
        <f>+IFERROR(VLOOKUP($M350,ACTIVIDADES!$B$9:$T$494,31,0),"")</f>
        <v/>
      </c>
      <c r="BN350" s="55" t="str">
        <f>+IFERROR(VLOOKUP($M350,ACTIVIDADES!$B$9:$T$494,32,0),"")</f>
        <v/>
      </c>
      <c r="BO350" s="55" t="str">
        <f>+IFERROR(VLOOKUP($M350,ACTIVIDADES!$B$9:$T$494,33,0),"")</f>
        <v/>
      </c>
      <c r="BP350" s="55" t="str">
        <f>+IFERROR(VLOOKUP($M350,ACTIVIDADES!$B$9:$T$494,34,0),"")</f>
        <v/>
      </c>
      <c r="BQ350" s="55" t="str">
        <f>+IFERROR(VLOOKUP($M350,ACTIVIDADES!$B$9:$T$494,35,0),"")</f>
        <v/>
      </c>
      <c r="BR350" s="55" t="str">
        <f>+IFERROR(VLOOKUP($M350,ACTIVIDADES!$B$9:$T$494,36,0),"")</f>
        <v/>
      </c>
      <c r="BS350" s="55" t="str">
        <f>+IFERROR(VLOOKUP($M350,ACTIVIDADES!$B$9:$T$494,37,0),"")</f>
        <v/>
      </c>
      <c r="BT350" s="58"/>
      <c r="BU350" s="58"/>
      <c r="BV350" s="59"/>
      <c r="BW350" s="59" t="s">
        <v>580</v>
      </c>
      <c r="BX350" s="60" t="s">
        <v>3635</v>
      </c>
      <c r="BY350" s="61" t="s">
        <v>593</v>
      </c>
      <c r="BZ350" s="62"/>
      <c r="CA350" s="9"/>
      <c r="CB350" s="9"/>
      <c r="CC350" s="9"/>
      <c r="CD350" s="9"/>
      <c r="CE350" s="9"/>
      <c r="CF350" s="9"/>
      <c r="CG350" s="9"/>
      <c r="CH350" s="9"/>
      <c r="CI350" s="9"/>
      <c r="CJ350" s="9"/>
      <c r="CK350" s="9"/>
      <c r="CL350" s="9"/>
      <c r="CM350" s="9"/>
      <c r="CN350" s="9"/>
      <c r="CO350" s="9"/>
      <c r="CP350" s="9"/>
      <c r="CQ350" s="9"/>
    </row>
    <row r="351" spans="1:95" s="209" customFormat="1" ht="93" customHeight="1" x14ac:dyDescent="0.35">
      <c r="A351" s="40">
        <f t="shared" si="20"/>
        <v>343</v>
      </c>
      <c r="B351" s="40" t="s">
        <v>536</v>
      </c>
      <c r="C351" s="40">
        <v>2024</v>
      </c>
      <c r="D351" s="40" t="s">
        <v>3750</v>
      </c>
      <c r="E351" s="214"/>
      <c r="F351" s="40" t="s">
        <v>1059</v>
      </c>
      <c r="G351" s="189" t="s">
        <v>534</v>
      </c>
      <c r="H351" s="42" t="s">
        <v>4810</v>
      </c>
      <c r="I351" s="42" t="s">
        <v>3640</v>
      </c>
      <c r="J351" s="40" t="s">
        <v>5138</v>
      </c>
      <c r="K351" s="40" t="s">
        <v>5138</v>
      </c>
      <c r="L351" s="44" t="s">
        <v>2282</v>
      </c>
      <c r="M351" s="63" t="s">
        <v>2267</v>
      </c>
      <c r="N351" s="63" t="s">
        <v>2232</v>
      </c>
      <c r="O351" s="63" t="s">
        <v>2066</v>
      </c>
      <c r="P351" s="63">
        <v>1</v>
      </c>
      <c r="Q351" s="65">
        <v>45575</v>
      </c>
      <c r="R351" s="65">
        <v>45838</v>
      </c>
      <c r="S351" s="66">
        <f t="shared" si="23"/>
        <v>39</v>
      </c>
      <c r="T351" s="63" t="s">
        <v>611</v>
      </c>
      <c r="U351" s="63" t="s">
        <v>1164</v>
      </c>
      <c r="V351" s="49">
        <f>+IFERROR(VLOOKUP($M351,ACTIVIDADES!$B$9:$Q$494,10,0),"")</f>
        <v>1</v>
      </c>
      <c r="W351" s="61" t="str">
        <f>+IFERROR(VLOOKUP($M351,ACTIVIDADES!$B$9:$Q$494,11,0)," ")</f>
        <v>Acción establecida en el Plan de Mejoramiento suscrito el 16 de Octubre de 2024 Publicación extemporanea SECOP ll Denuncias 2024-298024-82111/ Radicado 2024ER0042791 del 05/03/2024 y 2024-298886-82111/ Radicado 2024ER0051970 del 13/03/2024
La acción de mejora finalizó el 30 de junio de 2025.
Se evidenció que, sobre el particular y en aplicación de la Ley 1952 de 2019, se adelanta la Indagación Previa IP-001-2025, iniciada el 16 de enero de 2025.
Por lo tanto,  la acción de mejora se encuentra cumplida.</v>
      </c>
      <c r="X351" s="51" t="str">
        <f>+IFERROR(VLOOKUP($M351,ACTIVIDADES!$B$9:$Q$494,12,0),"")</f>
        <v>https://dnbcgovco-my.sharepoint.com/:f:/g/personal/planeacion_dnbc_gov_co/IgCC4goXFHnOQL92NvdEUDAtAc1vqSkR3NOD448XG_cfOcI?e=tgMuZg</v>
      </c>
      <c r="Y351" s="52">
        <f>+IFERROR(VLOOKUP($M351,ACTIVIDADES!$B$9:$Q$494,13,0),"")</f>
        <v>46153</v>
      </c>
      <c r="Z351" s="49" t="str">
        <f>+IFERROR(VLOOKUP($M351,ACTIVIDADES!$B$9:$Q$494,14,0),"")</f>
        <v>Cumplida en seguimiento diciembre 2025</v>
      </c>
      <c r="AA351" s="49">
        <f>+IFERROR(VLOOKUP($M351,ACTIVIDADES!$B$9:$Q$494,15,0),"")</f>
        <v>1</v>
      </c>
      <c r="AB351" s="54" t="str">
        <f>+IFERROR(VLOOKUP($M351,ACTIVIDADES!$B$9:$Q$494,16,0),"")</f>
        <v>CUMPLIDO</v>
      </c>
      <c r="AC351" s="144">
        <v>46157</v>
      </c>
      <c r="AD351" s="29">
        <v>1</v>
      </c>
      <c r="AE351" s="30" t="s">
        <v>3951</v>
      </c>
      <c r="AF351" s="29" t="s">
        <v>578</v>
      </c>
      <c r="AG351" s="29" t="s">
        <v>3737</v>
      </c>
      <c r="AH351" s="29" t="s">
        <v>593</v>
      </c>
      <c r="AI351" s="29" t="s">
        <v>3752</v>
      </c>
      <c r="AJ351" s="55">
        <f>+IFERROR(VLOOKUP($M351,ACTIVIDADES!$B$9:$T$494,17,0),"")</f>
        <v>0</v>
      </c>
      <c r="AK351" s="80" t="str">
        <f>+IFERROR(VLOOKUP($M351,ACTIVIDADES!$B$9:$T$494,18,0),"")</f>
        <v>Si reporte segundo trimestre</v>
      </c>
      <c r="AL351" s="80" t="str">
        <f>+IFERROR(VLOOKUP($M351,ACTIVIDADES!$B$9:$T$494,19,0),"")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351" s="55">
        <f>+IFERROR(VLOOKUP($M351,ACTIVIDADES!$B$9:$X$495,20,0),0)</f>
        <v>46213</v>
      </c>
      <c r="AN351" s="55" t="str">
        <f>+IFERROR(VLOOKUP($M351,ACTIVIDADES!$B$9:$X$495,21,0),0)</f>
        <v>No se recibe reporte segundo trimestre. No obstante, actividad reportada como cumplida en primer trimestre</v>
      </c>
      <c r="AO351" s="55">
        <f>+IFERROR(VLOOKUP($M351,ACTIVIDADES!$B$9:$X$495,22,0),0)</f>
        <v>1</v>
      </c>
      <c r="AP351" s="150" t="str">
        <f>+IFERROR(VLOOKUP($M351,ACTIVIDADES!$B$9:$X$495,23,0),0)</f>
        <v>CUMPLIDO</v>
      </c>
      <c r="AQ351" s="88">
        <v>46230</v>
      </c>
      <c r="AR351" s="55">
        <v>1</v>
      </c>
      <c r="AS351" s="30" t="s">
        <v>3951</v>
      </c>
      <c r="AT351" s="29" t="s">
        <v>579</v>
      </c>
      <c r="AU351" s="57" t="s">
        <v>3639</v>
      </c>
      <c r="AV351" s="193" t="s">
        <v>3639</v>
      </c>
      <c r="AW351" s="193" t="s">
        <v>3639</v>
      </c>
      <c r="AX351" s="193" t="s">
        <v>3739</v>
      </c>
      <c r="AY351" s="176" t="str">
        <f t="shared" si="22"/>
        <v>CUMPLIDAS</v>
      </c>
      <c r="AZ351" s="55" t="str">
        <f>+IFERROR(VLOOKUP($M351,ACTIVIDADES!$B$9:$T$494,25,0),"")</f>
        <v/>
      </c>
      <c r="BA351" s="55" t="str">
        <f>+IFERROR(VLOOKUP($M351,ACTIVIDADES!$B$9:$T$494,26,0),"")</f>
        <v/>
      </c>
      <c r="BB351" s="55" t="str">
        <f>+IFERROR(VLOOKUP($M351,ACTIVIDADES!$B$9:$T$494,27,0),"")</f>
        <v/>
      </c>
      <c r="BC351" s="55" t="str">
        <f>+IFERROR(VLOOKUP($M351,ACTIVIDADES!$B$9:$T$494,28,0),"")</f>
        <v/>
      </c>
      <c r="BD351" s="55" t="str">
        <f>+IFERROR(VLOOKUP($M351,ACTIVIDADES!$B$9:$T$494,29,0),"")</f>
        <v/>
      </c>
      <c r="BE351" s="55" t="str">
        <f>+IFERROR(VLOOKUP($M351,ACTIVIDADES!$B$9:$T$494,30,0),"")</f>
        <v/>
      </c>
      <c r="BF351" s="58"/>
      <c r="BG351" s="58"/>
      <c r="BH351" s="59"/>
      <c r="BI351" s="59" t="s">
        <v>580</v>
      </c>
      <c r="BJ351" s="60" t="s">
        <v>3635</v>
      </c>
      <c r="BK351" s="61" t="s">
        <v>593</v>
      </c>
      <c r="BL351" s="62"/>
      <c r="BM351" s="55" t="str">
        <f>+IFERROR(VLOOKUP($M351,ACTIVIDADES!$B$9:$T$494,31,0),"")</f>
        <v/>
      </c>
      <c r="BN351" s="55" t="str">
        <f>+IFERROR(VLOOKUP($M351,ACTIVIDADES!$B$9:$T$494,32,0),"")</f>
        <v/>
      </c>
      <c r="BO351" s="55" t="str">
        <f>+IFERROR(VLOOKUP($M351,ACTIVIDADES!$B$9:$T$494,33,0),"")</f>
        <v/>
      </c>
      <c r="BP351" s="55" t="str">
        <f>+IFERROR(VLOOKUP($M351,ACTIVIDADES!$B$9:$T$494,34,0),"")</f>
        <v/>
      </c>
      <c r="BQ351" s="55" t="str">
        <f>+IFERROR(VLOOKUP($M351,ACTIVIDADES!$B$9:$T$494,35,0),"")</f>
        <v/>
      </c>
      <c r="BR351" s="55" t="str">
        <f>+IFERROR(VLOOKUP($M351,ACTIVIDADES!$B$9:$T$494,36,0),"")</f>
        <v/>
      </c>
      <c r="BS351" s="55" t="str">
        <f>+IFERROR(VLOOKUP($M351,ACTIVIDADES!$B$9:$T$494,37,0),"")</f>
        <v/>
      </c>
      <c r="BT351" s="58"/>
      <c r="BU351" s="58"/>
      <c r="BV351" s="59"/>
      <c r="BW351" s="59" t="s">
        <v>580</v>
      </c>
      <c r="BX351" s="60" t="s">
        <v>3635</v>
      </c>
      <c r="BY351" s="61" t="s">
        <v>593</v>
      </c>
      <c r="BZ351" s="62"/>
      <c r="CA351" s="9"/>
      <c r="CB351" s="9"/>
      <c r="CC351" s="9"/>
      <c r="CD351" s="9"/>
      <c r="CE351" s="9"/>
      <c r="CF351" s="9"/>
      <c r="CG351" s="9"/>
      <c r="CH351" s="9"/>
      <c r="CI351" s="9"/>
      <c r="CJ351" s="9"/>
      <c r="CK351" s="9"/>
      <c r="CL351" s="9"/>
      <c r="CM351" s="9"/>
      <c r="CN351" s="9"/>
      <c r="CO351" s="9"/>
      <c r="CP351" s="9"/>
      <c r="CQ351" s="9"/>
    </row>
    <row r="352" spans="1:95" customFormat="1" ht="93" customHeight="1" x14ac:dyDescent="0.35">
      <c r="A352" s="40">
        <f t="shared" si="20"/>
        <v>344</v>
      </c>
      <c r="B352" s="40" t="s">
        <v>536</v>
      </c>
      <c r="C352" s="40">
        <v>2024</v>
      </c>
      <c r="D352" s="40" t="s">
        <v>3750</v>
      </c>
      <c r="E352" s="323"/>
      <c r="F352" s="40" t="s">
        <v>715</v>
      </c>
      <c r="G352" s="190" t="s">
        <v>533</v>
      </c>
      <c r="H352" s="42" t="s">
        <v>4811</v>
      </c>
      <c r="I352" s="42" t="s">
        <v>3640</v>
      </c>
      <c r="J352" s="40" t="s">
        <v>4058</v>
      </c>
      <c r="K352" s="40" t="s">
        <v>4058</v>
      </c>
      <c r="L352" s="44" t="s">
        <v>4059</v>
      </c>
      <c r="M352" s="63" t="s">
        <v>2270</v>
      </c>
      <c r="N352" s="63" t="s">
        <v>2271</v>
      </c>
      <c r="O352" s="63" t="s">
        <v>2272</v>
      </c>
      <c r="P352" s="63">
        <v>1</v>
      </c>
      <c r="Q352" s="65">
        <v>45659</v>
      </c>
      <c r="R352" s="65">
        <v>45688</v>
      </c>
      <c r="S352" s="66">
        <f t="shared" si="23"/>
        <v>4.3500000000000005</v>
      </c>
      <c r="T352" s="63" t="s">
        <v>611</v>
      </c>
      <c r="U352" s="63" t="s">
        <v>1164</v>
      </c>
      <c r="V352" s="49">
        <f>+IFERROR(VLOOKUP($M352,ACTIVIDADES!$B$9:$Q$494,10,0),"")</f>
        <v>1</v>
      </c>
      <c r="W352" s="61" t="str">
        <f>+IFERROR(VLOOKUP($M352,ACTIVIDADES!$B$9:$Q$494,11,0)," ")</f>
        <v xml:space="preserve">Accion establecida en el plan de mejoramiento suscrito el 17 de diciembre de 2024, como resultado de la auditoria realizada a la vigencia 2023.
La acción finalizó el 31 de enero de 2025. 
Se remitio el Informe de Auditoria emitido por la CGR. con el fin de  adelantar las acciones adminsitrativas y/o disciplinarias a hubiera lugar
Por lo tanto, se dio cumplimiento a la acción establecida en el Plan de Mejoramiento.
</v>
      </c>
      <c r="X352" s="51" t="str">
        <f>+IFERROR(VLOOKUP($M352,ACTIVIDADES!$B$9:$Q$494,12,0),"")</f>
        <v>https://dnbcgovco-my.sharepoint.com/:f:/g/personal/planeacion_dnbc_gov_co/IgCJ48Q3dMZYTZfu8y6_L1r6AQnL6jqfLroUafYJndjiBYg?e=xH8TmN</v>
      </c>
      <c r="Y352" s="52">
        <f>+IFERROR(VLOOKUP($M352,ACTIVIDADES!$B$9:$Q$494,13,0),"")</f>
        <v>46153</v>
      </c>
      <c r="Z352" s="49" t="str">
        <f>+IFERROR(VLOOKUP($M352,ACTIVIDADES!$B$9:$Q$494,14,0),"")</f>
        <v>Cumplida en seguimiento diciembre 2025</v>
      </c>
      <c r="AA352" s="49">
        <f>+IFERROR(VLOOKUP($M352,ACTIVIDADES!$B$9:$Q$494,15,0),"")</f>
        <v>1</v>
      </c>
      <c r="AB352" s="54" t="str">
        <f>+IFERROR(VLOOKUP($M352,ACTIVIDADES!$B$9:$Q$494,16,0),"")</f>
        <v>CUMPLIDO</v>
      </c>
      <c r="AC352" s="144">
        <v>46171</v>
      </c>
      <c r="AD352" s="29">
        <v>1</v>
      </c>
      <c r="AE352" s="30" t="s">
        <v>3951</v>
      </c>
      <c r="AF352" s="29" t="s">
        <v>578</v>
      </c>
      <c r="AG352" s="29" t="s">
        <v>3737</v>
      </c>
      <c r="AH352" s="29" t="s">
        <v>593</v>
      </c>
      <c r="AI352" s="29" t="s">
        <v>3752</v>
      </c>
      <c r="AJ352" s="55">
        <f>+IFERROR(VLOOKUP($M352,ACTIVIDADES!$B$9:$T$494,17,0),"")</f>
        <v>0</v>
      </c>
      <c r="AK352" s="80" t="str">
        <f>+IFERROR(VLOOKUP($M352,ACTIVIDADES!$B$9:$T$494,18,0),"")</f>
        <v>Si reporte segundo trimestre</v>
      </c>
      <c r="AL352" s="80" t="str">
        <f>+IFERROR(VLOOKUP($M352,ACTIVIDADES!$B$9:$T$494,19,0),"")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352" s="55">
        <f>+IFERROR(VLOOKUP($M352,ACTIVIDADES!$B$9:$X$495,20,0),0)</f>
        <v>46213</v>
      </c>
      <c r="AN352" s="55" t="str">
        <f>+IFERROR(VLOOKUP($M352,ACTIVIDADES!$B$9:$X$495,21,0),0)</f>
        <v>No se recibe reporte segundo trimestre. No obstante, actividad reportada como cumplida en primer trimestre</v>
      </c>
      <c r="AO352" s="55">
        <f>+IFERROR(VLOOKUP($M352,ACTIVIDADES!$B$9:$X$495,22,0),0)</f>
        <v>1</v>
      </c>
      <c r="AP352" s="150" t="str">
        <f>+IFERROR(VLOOKUP($M352,ACTIVIDADES!$B$9:$X$495,23,0),0)</f>
        <v>CUMPLIDO</v>
      </c>
      <c r="AQ352" s="88">
        <v>46230</v>
      </c>
      <c r="AR352" s="55">
        <v>1</v>
      </c>
      <c r="AS352" s="30" t="s">
        <v>3951</v>
      </c>
      <c r="AT352" s="29" t="s">
        <v>579</v>
      </c>
      <c r="AU352" s="193" t="s">
        <v>3639</v>
      </c>
      <c r="AV352" s="193" t="s">
        <v>3639</v>
      </c>
      <c r="AW352" s="193" t="s">
        <v>3639</v>
      </c>
      <c r="AX352" s="193" t="s">
        <v>3739</v>
      </c>
      <c r="AY352" s="176" t="str">
        <f t="shared" si="22"/>
        <v>CUMPLIDAS</v>
      </c>
      <c r="AZ352" s="55" t="str">
        <f>+IFERROR(VLOOKUP($M352,ACTIVIDADES!$B$9:$T$494,25,0),"")</f>
        <v/>
      </c>
      <c r="BA352" s="55" t="str">
        <f>+IFERROR(VLOOKUP($M352,ACTIVIDADES!$B$9:$T$494,26,0),"")</f>
        <v/>
      </c>
      <c r="BB352" s="55" t="str">
        <f>+IFERROR(VLOOKUP($M352,ACTIVIDADES!$B$9:$T$494,27,0),"")</f>
        <v/>
      </c>
      <c r="BC352" s="55" t="str">
        <f>+IFERROR(VLOOKUP($M352,ACTIVIDADES!$B$9:$T$494,28,0),"")</f>
        <v/>
      </c>
      <c r="BD352" s="55" t="str">
        <f>+IFERROR(VLOOKUP($M352,ACTIVIDADES!$B$9:$T$494,29,0),"")</f>
        <v/>
      </c>
      <c r="BE352" s="55" t="str">
        <f>+IFERROR(VLOOKUP($M352,ACTIVIDADES!$B$9:$T$494,30,0),"")</f>
        <v/>
      </c>
      <c r="BF352" s="58"/>
      <c r="BG352" s="58"/>
      <c r="BH352" s="59"/>
      <c r="BI352" s="59" t="s">
        <v>580</v>
      </c>
      <c r="BJ352" s="60" t="s">
        <v>3635</v>
      </c>
      <c r="BK352" s="61" t="s">
        <v>593</v>
      </c>
      <c r="BL352" s="62"/>
      <c r="BM352" s="55" t="str">
        <f>+IFERROR(VLOOKUP($M352,ACTIVIDADES!$B$9:$T$494,31,0),"")</f>
        <v/>
      </c>
      <c r="BN352" s="55" t="str">
        <f>+IFERROR(VLOOKUP($M352,ACTIVIDADES!$B$9:$T$494,32,0),"")</f>
        <v/>
      </c>
      <c r="BO352" s="55" t="str">
        <f>+IFERROR(VLOOKUP($M352,ACTIVIDADES!$B$9:$T$494,33,0),"")</f>
        <v/>
      </c>
      <c r="BP352" s="55" t="str">
        <f>+IFERROR(VLOOKUP($M352,ACTIVIDADES!$B$9:$T$494,34,0),"")</f>
        <v/>
      </c>
      <c r="BQ352" s="55" t="str">
        <f>+IFERROR(VLOOKUP($M352,ACTIVIDADES!$B$9:$T$494,35,0),"")</f>
        <v/>
      </c>
      <c r="BR352" s="55" t="str">
        <f>+IFERROR(VLOOKUP($M352,ACTIVIDADES!$B$9:$T$494,36,0),"")</f>
        <v/>
      </c>
      <c r="BS352" s="55" t="str">
        <f>+IFERROR(VLOOKUP($M352,ACTIVIDADES!$B$9:$T$494,37,0),"")</f>
        <v/>
      </c>
      <c r="BT352" s="58"/>
      <c r="BU352" s="58"/>
      <c r="BV352" s="59"/>
      <c r="BW352" s="59" t="s">
        <v>580</v>
      </c>
      <c r="BX352" s="60" t="s">
        <v>3635</v>
      </c>
      <c r="BY352" s="61" t="s">
        <v>593</v>
      </c>
      <c r="BZ352" s="62"/>
      <c r="CA352" s="9"/>
      <c r="CB352" s="9"/>
      <c r="CC352" s="9"/>
      <c r="CD352" s="9"/>
      <c r="CE352" s="9"/>
      <c r="CF352" s="9"/>
      <c r="CG352" s="9"/>
      <c r="CH352" s="9"/>
      <c r="CI352" s="9"/>
      <c r="CJ352" s="9"/>
      <c r="CK352" s="9"/>
      <c r="CL352" s="9"/>
      <c r="CM352" s="9"/>
      <c r="CN352" s="9"/>
      <c r="CO352" s="9"/>
      <c r="CP352" s="9"/>
      <c r="CQ352" s="9"/>
    </row>
    <row r="353" spans="1:95" customFormat="1" ht="93" customHeight="1" x14ac:dyDescent="0.35">
      <c r="A353" s="40">
        <f t="shared" si="20"/>
        <v>345</v>
      </c>
      <c r="B353" s="40" t="s">
        <v>536</v>
      </c>
      <c r="C353" s="40">
        <v>2024</v>
      </c>
      <c r="D353" s="40" t="s">
        <v>3750</v>
      </c>
      <c r="E353" s="323"/>
      <c r="F353" s="40" t="s">
        <v>1061</v>
      </c>
      <c r="G353" s="190" t="s">
        <v>533</v>
      </c>
      <c r="H353" s="42" t="s">
        <v>4812</v>
      </c>
      <c r="I353" s="42" t="s">
        <v>3640</v>
      </c>
      <c r="J353" s="40" t="s">
        <v>4060</v>
      </c>
      <c r="K353" s="40" t="s">
        <v>4060</v>
      </c>
      <c r="L353" s="44" t="s">
        <v>4059</v>
      </c>
      <c r="M353" s="63" t="s">
        <v>2278</v>
      </c>
      <c r="N353" s="63" t="s">
        <v>2271</v>
      </c>
      <c r="O353" s="63" t="s">
        <v>2272</v>
      </c>
      <c r="P353" s="63">
        <v>1</v>
      </c>
      <c r="Q353" s="65">
        <v>45659</v>
      </c>
      <c r="R353" s="65">
        <v>45688</v>
      </c>
      <c r="S353" s="66">
        <f t="shared" si="23"/>
        <v>4.3500000000000005</v>
      </c>
      <c r="T353" s="63" t="s">
        <v>611</v>
      </c>
      <c r="U353" s="63" t="s">
        <v>1164</v>
      </c>
      <c r="V353" s="49">
        <f>+IFERROR(VLOOKUP($M353,ACTIVIDADES!$B$9:$Q$494,10,0),"")</f>
        <v>1</v>
      </c>
      <c r="W353" s="61" t="str">
        <f>+IFERROR(VLOOKUP($M353,ACTIVIDADES!$B$9:$Q$494,11,0)," ")</f>
        <v xml:space="preserve">Accion establecida en el plan de mejoramiento suscrito el 17 de diciembre de 2024, como resultado de la auditoria realizada a la vigencia 2023.
La acción finalizó el 31 de enero de 2025. 
Se remitio el Informe de Auditoria emitido por la CGR. con el fin de  adelantar las acciones adminsitrativas y/o disciplinarias a hubiera lugar
Por lo tanto, se dio cumplimiento a la acción  establecida en el Plan de Mejoramiento.
</v>
      </c>
      <c r="X353" s="51" t="str">
        <f>+IFERROR(VLOOKUP($M353,ACTIVIDADES!$B$9:$Q$494,12,0),"")</f>
        <v>https://dnbcgovco-my.sharepoint.com/:f:/g/personal/planeacion_dnbc_gov_co/IgANJABTKYsWRKmkHg2ofPVMAZ561kpU5V1VlbIB4beuRpA?e=frTZox</v>
      </c>
      <c r="Y353" s="52">
        <f>+IFERROR(VLOOKUP($M353,ACTIVIDADES!$B$9:$Q$494,13,0),"")</f>
        <v>46153</v>
      </c>
      <c r="Z353" s="49" t="str">
        <f>+IFERROR(VLOOKUP($M353,ACTIVIDADES!$B$9:$Q$494,14,0),"")</f>
        <v>Cumplida en seguimiento diciembre 2025</v>
      </c>
      <c r="AA353" s="49">
        <f>+IFERROR(VLOOKUP($M353,ACTIVIDADES!$B$9:$Q$494,15,0),"")</f>
        <v>1</v>
      </c>
      <c r="AB353" s="54" t="str">
        <f>+IFERROR(VLOOKUP($M353,ACTIVIDADES!$B$9:$Q$494,16,0),"")</f>
        <v>CUMPLIDO</v>
      </c>
      <c r="AC353" s="144">
        <v>46157</v>
      </c>
      <c r="AD353" s="29">
        <v>1</v>
      </c>
      <c r="AE353" s="30" t="s">
        <v>3951</v>
      </c>
      <c r="AF353" s="29" t="s">
        <v>578</v>
      </c>
      <c r="AG353" s="29" t="s">
        <v>3737</v>
      </c>
      <c r="AH353" s="29" t="s">
        <v>593</v>
      </c>
      <c r="AI353" s="29" t="s">
        <v>3752</v>
      </c>
      <c r="AJ353" s="55">
        <f>+IFERROR(VLOOKUP($M353,ACTIVIDADES!$B$9:$T$494,17,0),"")</f>
        <v>0</v>
      </c>
      <c r="AK353" s="80" t="str">
        <f>+IFERROR(VLOOKUP($M353,ACTIVIDADES!$B$9:$T$494,18,0),"")</f>
        <v>Si reporte segundo trimestre</v>
      </c>
      <c r="AL353" s="80" t="str">
        <f>+IFERROR(VLOOKUP($M353,ACTIVIDADES!$B$9:$T$494,19,0),"")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353" s="55">
        <f>+IFERROR(VLOOKUP($M353,ACTIVIDADES!$B$9:$X$495,20,0),0)</f>
        <v>46213</v>
      </c>
      <c r="AN353" s="55" t="str">
        <f>+IFERROR(VLOOKUP($M353,ACTIVIDADES!$B$9:$X$495,21,0),0)</f>
        <v>No se recibe reporte segundo trimestre. No obstante, actividad reportada como cumplida en primer trimestre</v>
      </c>
      <c r="AO353" s="55">
        <f>+IFERROR(VLOOKUP($M353,ACTIVIDADES!$B$9:$X$495,22,0),0)</f>
        <v>1</v>
      </c>
      <c r="AP353" s="150" t="str">
        <f>+IFERROR(VLOOKUP($M353,ACTIVIDADES!$B$9:$X$495,23,0),0)</f>
        <v>CUMPLIDO</v>
      </c>
      <c r="AQ353" s="88">
        <v>46230</v>
      </c>
      <c r="AR353" s="55">
        <v>1</v>
      </c>
      <c r="AS353" s="30" t="s">
        <v>3951</v>
      </c>
      <c r="AT353" s="29" t="s">
        <v>579</v>
      </c>
      <c r="AU353" s="57" t="s">
        <v>3639</v>
      </c>
      <c r="AV353" s="193" t="s">
        <v>3639</v>
      </c>
      <c r="AW353" s="193" t="s">
        <v>3639</v>
      </c>
      <c r="AX353" s="193" t="s">
        <v>3739</v>
      </c>
      <c r="AY353" s="176" t="str">
        <f t="shared" si="22"/>
        <v>CUMPLIDAS</v>
      </c>
      <c r="AZ353" s="55" t="str">
        <f>+IFERROR(VLOOKUP($M353,ACTIVIDADES!$B$9:$T$494,25,0),"")</f>
        <v/>
      </c>
      <c r="BA353" s="55" t="str">
        <f>+IFERROR(VLOOKUP($M353,ACTIVIDADES!$B$9:$T$494,26,0),"")</f>
        <v/>
      </c>
      <c r="BB353" s="55" t="str">
        <f>+IFERROR(VLOOKUP($M353,ACTIVIDADES!$B$9:$T$494,27,0),"")</f>
        <v/>
      </c>
      <c r="BC353" s="55" t="str">
        <f>+IFERROR(VLOOKUP($M353,ACTIVIDADES!$B$9:$T$494,28,0),"")</f>
        <v/>
      </c>
      <c r="BD353" s="55" t="str">
        <f>+IFERROR(VLOOKUP($M353,ACTIVIDADES!$B$9:$T$494,29,0),"")</f>
        <v/>
      </c>
      <c r="BE353" s="55" t="str">
        <f>+IFERROR(VLOOKUP($M353,ACTIVIDADES!$B$9:$T$494,30,0),"")</f>
        <v/>
      </c>
      <c r="BF353" s="58"/>
      <c r="BG353" s="58"/>
      <c r="BH353" s="59"/>
      <c r="BI353" s="59" t="s">
        <v>580</v>
      </c>
      <c r="BJ353" s="60" t="s">
        <v>3635</v>
      </c>
      <c r="BK353" s="61" t="s">
        <v>593</v>
      </c>
      <c r="BL353" s="62"/>
      <c r="BM353" s="55" t="str">
        <f>+IFERROR(VLOOKUP($M353,ACTIVIDADES!$B$9:$T$494,31,0),"")</f>
        <v/>
      </c>
      <c r="BN353" s="55" t="str">
        <f>+IFERROR(VLOOKUP($M353,ACTIVIDADES!$B$9:$T$494,32,0),"")</f>
        <v/>
      </c>
      <c r="BO353" s="55" t="str">
        <f>+IFERROR(VLOOKUP($M353,ACTIVIDADES!$B$9:$T$494,33,0),"")</f>
        <v/>
      </c>
      <c r="BP353" s="55" t="str">
        <f>+IFERROR(VLOOKUP($M353,ACTIVIDADES!$B$9:$T$494,34,0),"")</f>
        <v/>
      </c>
      <c r="BQ353" s="55" t="str">
        <f>+IFERROR(VLOOKUP($M353,ACTIVIDADES!$B$9:$T$494,35,0),"")</f>
        <v/>
      </c>
      <c r="BR353" s="55" t="str">
        <f>+IFERROR(VLOOKUP($M353,ACTIVIDADES!$B$9:$T$494,36,0),"")</f>
        <v/>
      </c>
      <c r="BS353" s="55" t="str">
        <f>+IFERROR(VLOOKUP($M353,ACTIVIDADES!$B$9:$T$494,37,0),"")</f>
        <v/>
      </c>
      <c r="BT353" s="58"/>
      <c r="BU353" s="58"/>
      <c r="BV353" s="59"/>
      <c r="BW353" s="59" t="s">
        <v>580</v>
      </c>
      <c r="BX353" s="60" t="s">
        <v>3635</v>
      </c>
      <c r="BY353" s="61" t="s">
        <v>593</v>
      </c>
      <c r="BZ353" s="62"/>
      <c r="CA353" s="9"/>
      <c r="CB353" s="9"/>
      <c r="CC353" s="9"/>
      <c r="CD353" s="9"/>
      <c r="CE353" s="9"/>
      <c r="CF353" s="9"/>
      <c r="CG353" s="9"/>
      <c r="CH353" s="9"/>
      <c r="CI353" s="9"/>
      <c r="CJ353" s="9"/>
      <c r="CK353" s="9"/>
      <c r="CL353" s="9"/>
      <c r="CM353" s="9"/>
      <c r="CN353" s="9"/>
      <c r="CO353" s="9"/>
      <c r="CP353" s="9"/>
      <c r="CQ353" s="9"/>
    </row>
    <row r="354" spans="1:95" customFormat="1" ht="93" customHeight="1" x14ac:dyDescent="0.35">
      <c r="A354" s="40">
        <f t="shared" si="20"/>
        <v>346</v>
      </c>
      <c r="B354" s="40" t="s">
        <v>536</v>
      </c>
      <c r="C354" s="40">
        <v>2024</v>
      </c>
      <c r="D354" s="40" t="s">
        <v>3750</v>
      </c>
      <c r="E354" s="323"/>
      <c r="F354" s="40" t="s">
        <v>1063</v>
      </c>
      <c r="G354" s="190" t="s">
        <v>533</v>
      </c>
      <c r="H354" s="42" t="s">
        <v>4813</v>
      </c>
      <c r="I354" s="42" t="s">
        <v>3640</v>
      </c>
      <c r="J354" s="40" t="s">
        <v>4061</v>
      </c>
      <c r="K354" s="40" t="s">
        <v>4061</v>
      </c>
      <c r="L354" s="44" t="s">
        <v>4059</v>
      </c>
      <c r="M354" s="63" t="s">
        <v>2275</v>
      </c>
      <c r="N354" s="63" t="s">
        <v>2271</v>
      </c>
      <c r="O354" s="63" t="s">
        <v>2272</v>
      </c>
      <c r="P354" s="63">
        <v>1</v>
      </c>
      <c r="Q354" s="65">
        <v>45659</v>
      </c>
      <c r="R354" s="65">
        <v>45688</v>
      </c>
      <c r="S354" s="66">
        <f t="shared" si="23"/>
        <v>4.3500000000000005</v>
      </c>
      <c r="T354" s="63" t="s">
        <v>611</v>
      </c>
      <c r="U354" s="63" t="s">
        <v>1164</v>
      </c>
      <c r="V354" s="49">
        <f>+IFERROR(VLOOKUP($M354,ACTIVIDADES!$B$9:$Q$494,10,0),"")</f>
        <v>1</v>
      </c>
      <c r="W354" s="61" t="str">
        <f>+IFERROR(VLOOKUP($M354,ACTIVIDADES!$B$9:$Q$494,11,0)," ")</f>
        <v xml:space="preserve">Accion establecida en el plan de mejoramiento suscrito el 17 de diciembre de 2024, como resultado de la auditoria realizada a la vigencia 2023.
La acción finalizó el 31 de enero de 2025. 
Se evidenció que, en cumplimiento de la Ley 1952 de 2019, se aperturó la Indagación Previa IP-007-2025 con fecha 12 de mayo de 2025.
Por lo tanto, se dio cumplimiento a la acción establecida en el Plan de Mejoramiento.
</v>
      </c>
      <c r="X354" s="51" t="str">
        <f>+IFERROR(VLOOKUP($M354,ACTIVIDADES!$B$9:$Q$494,12,0),"")</f>
        <v>https://dnbcgovco-my.sharepoint.com/:f:/g/personal/planeacion_dnbc_gov_co/IgAFvUd88YzsRKgNnx23RITfAQz5192a3834_j-KTkmQ3I8?e=EKWQSq</v>
      </c>
      <c r="Y354" s="52">
        <f>+IFERROR(VLOOKUP($M354,ACTIVIDADES!$B$9:$Q$494,13,0),"")</f>
        <v>46153</v>
      </c>
      <c r="Z354" s="49" t="str">
        <f>+IFERROR(VLOOKUP($M354,ACTIVIDADES!$B$9:$Q$494,14,0),"")</f>
        <v>Cumplida en seguimiento diciembre 2025</v>
      </c>
      <c r="AA354" s="49">
        <f>+IFERROR(VLOOKUP($M354,ACTIVIDADES!$B$9:$Q$494,15,0),"")</f>
        <v>1</v>
      </c>
      <c r="AB354" s="54" t="str">
        <f>+IFERROR(VLOOKUP($M354,ACTIVIDADES!$B$9:$Q$494,16,0),"")</f>
        <v>CUMPLIDO</v>
      </c>
      <c r="AC354" s="144">
        <v>46157</v>
      </c>
      <c r="AD354" s="29">
        <v>1</v>
      </c>
      <c r="AE354" s="30" t="s">
        <v>3951</v>
      </c>
      <c r="AF354" s="29" t="s">
        <v>578</v>
      </c>
      <c r="AG354" s="29" t="s">
        <v>3737</v>
      </c>
      <c r="AH354" s="29" t="s">
        <v>593</v>
      </c>
      <c r="AI354" s="29" t="s">
        <v>3752</v>
      </c>
      <c r="AJ354" s="55">
        <f>+IFERROR(VLOOKUP($M354,ACTIVIDADES!$B$9:$T$494,17,0),"")</f>
        <v>0</v>
      </c>
      <c r="AK354" s="80" t="str">
        <f>+IFERROR(VLOOKUP($M354,ACTIVIDADES!$B$9:$T$494,18,0),"")</f>
        <v>Si reporte segundo trimestre</v>
      </c>
      <c r="AL354" s="80" t="str">
        <f>+IFERROR(VLOOKUP($M354,ACTIVIDADES!$B$9:$T$494,19,0),"")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354" s="55">
        <f>+IFERROR(VLOOKUP($M354,ACTIVIDADES!$B$9:$X$495,20,0),0)</f>
        <v>46213</v>
      </c>
      <c r="AN354" s="55" t="str">
        <f>+IFERROR(VLOOKUP($M354,ACTIVIDADES!$B$9:$X$495,21,0),0)</f>
        <v>No se recibe reporte segundo trimestre. No obstante, actividad reportada como cumplida en primer trimestre</v>
      </c>
      <c r="AO354" s="55">
        <f>+IFERROR(VLOOKUP($M354,ACTIVIDADES!$B$9:$X$495,22,0),0)</f>
        <v>1</v>
      </c>
      <c r="AP354" s="150" t="str">
        <f>+IFERROR(VLOOKUP($M354,ACTIVIDADES!$B$9:$X$495,23,0),0)</f>
        <v>CUMPLIDO</v>
      </c>
      <c r="AQ354" s="88">
        <v>46230</v>
      </c>
      <c r="AR354" s="55">
        <v>1</v>
      </c>
      <c r="AS354" s="30" t="s">
        <v>3951</v>
      </c>
      <c r="AT354" s="29" t="s">
        <v>579</v>
      </c>
      <c r="AU354" s="57" t="s">
        <v>3639</v>
      </c>
      <c r="AV354" s="193" t="s">
        <v>3639</v>
      </c>
      <c r="AW354" s="193" t="s">
        <v>3639</v>
      </c>
      <c r="AX354" s="193" t="s">
        <v>3739</v>
      </c>
      <c r="AY354" s="176" t="str">
        <f t="shared" si="22"/>
        <v>CUMPLIDAS</v>
      </c>
      <c r="AZ354" s="55" t="str">
        <f>+IFERROR(VLOOKUP($M354,ACTIVIDADES!$B$9:$T$494,25,0),"")</f>
        <v/>
      </c>
      <c r="BA354" s="55" t="str">
        <f>+IFERROR(VLOOKUP($M354,ACTIVIDADES!$B$9:$T$494,26,0),"")</f>
        <v/>
      </c>
      <c r="BB354" s="55" t="str">
        <f>+IFERROR(VLOOKUP($M354,ACTIVIDADES!$B$9:$T$494,27,0),"")</f>
        <v/>
      </c>
      <c r="BC354" s="55" t="str">
        <f>+IFERROR(VLOOKUP($M354,ACTIVIDADES!$B$9:$T$494,28,0),"")</f>
        <v/>
      </c>
      <c r="BD354" s="55" t="str">
        <f>+IFERROR(VLOOKUP($M354,ACTIVIDADES!$B$9:$T$494,29,0),"")</f>
        <v/>
      </c>
      <c r="BE354" s="55" t="str">
        <f>+IFERROR(VLOOKUP($M354,ACTIVIDADES!$B$9:$T$494,30,0),"")</f>
        <v/>
      </c>
      <c r="BF354" s="58"/>
      <c r="BG354" s="58"/>
      <c r="BH354" s="59"/>
      <c r="BI354" s="59" t="s">
        <v>580</v>
      </c>
      <c r="BJ354" s="60" t="s">
        <v>3635</v>
      </c>
      <c r="BK354" s="61" t="s">
        <v>593</v>
      </c>
      <c r="BL354" s="62"/>
      <c r="BM354" s="55" t="str">
        <f>+IFERROR(VLOOKUP($M354,ACTIVIDADES!$B$9:$T$494,31,0),"")</f>
        <v/>
      </c>
      <c r="BN354" s="55" t="str">
        <f>+IFERROR(VLOOKUP($M354,ACTIVIDADES!$B$9:$T$494,32,0),"")</f>
        <v/>
      </c>
      <c r="BO354" s="55" t="str">
        <f>+IFERROR(VLOOKUP($M354,ACTIVIDADES!$B$9:$T$494,33,0),"")</f>
        <v/>
      </c>
      <c r="BP354" s="55" t="str">
        <f>+IFERROR(VLOOKUP($M354,ACTIVIDADES!$B$9:$T$494,34,0),"")</f>
        <v/>
      </c>
      <c r="BQ354" s="55" t="str">
        <f>+IFERROR(VLOOKUP($M354,ACTIVIDADES!$B$9:$T$494,35,0),"")</f>
        <v/>
      </c>
      <c r="BR354" s="55" t="str">
        <f>+IFERROR(VLOOKUP($M354,ACTIVIDADES!$B$9:$T$494,36,0),"")</f>
        <v/>
      </c>
      <c r="BS354" s="55" t="str">
        <f>+IFERROR(VLOOKUP($M354,ACTIVIDADES!$B$9:$T$494,37,0),"")</f>
        <v/>
      </c>
      <c r="BT354" s="58"/>
      <c r="BU354" s="58"/>
      <c r="BV354" s="59"/>
      <c r="BW354" s="59" t="s">
        <v>580</v>
      </c>
      <c r="BX354" s="60" t="s">
        <v>3635</v>
      </c>
      <c r="BY354" s="61" t="s">
        <v>593</v>
      </c>
      <c r="BZ354" s="62"/>
      <c r="CA354" s="9"/>
      <c r="CB354" s="9"/>
      <c r="CC354" s="9"/>
      <c r="CD354" s="9"/>
      <c r="CE354" s="9"/>
      <c r="CF354" s="9"/>
      <c r="CG354" s="9"/>
      <c r="CH354" s="9"/>
      <c r="CI354" s="9"/>
      <c r="CJ354" s="9"/>
      <c r="CK354" s="9"/>
      <c r="CL354" s="9"/>
      <c r="CM354" s="9"/>
      <c r="CN354" s="9"/>
      <c r="CO354" s="9"/>
      <c r="CP354" s="9"/>
      <c r="CQ354" s="9"/>
    </row>
    <row r="355" spans="1:95" customFormat="1" ht="93" customHeight="1" x14ac:dyDescent="0.35">
      <c r="A355" s="40">
        <f t="shared" si="20"/>
        <v>347</v>
      </c>
      <c r="B355" s="40" t="s">
        <v>536</v>
      </c>
      <c r="C355" s="40">
        <v>2024</v>
      </c>
      <c r="D355" s="40" t="s">
        <v>3750</v>
      </c>
      <c r="E355" s="323"/>
      <c r="F355" s="40" t="s">
        <v>1060</v>
      </c>
      <c r="G355" s="190" t="s">
        <v>533</v>
      </c>
      <c r="H355" s="42" t="s">
        <v>4814</v>
      </c>
      <c r="I355" s="42" t="s">
        <v>3640</v>
      </c>
      <c r="J355" s="40" t="s">
        <v>4062</v>
      </c>
      <c r="K355" s="40" t="s">
        <v>4062</v>
      </c>
      <c r="L355" s="44" t="s">
        <v>4059</v>
      </c>
      <c r="M355" s="63" t="s">
        <v>2275</v>
      </c>
      <c r="N355" s="63" t="s">
        <v>2271</v>
      </c>
      <c r="O355" s="63" t="s">
        <v>2272</v>
      </c>
      <c r="P355" s="63">
        <v>1</v>
      </c>
      <c r="Q355" s="65">
        <v>45659</v>
      </c>
      <c r="R355" s="65">
        <v>45688</v>
      </c>
      <c r="S355" s="66">
        <f t="shared" si="23"/>
        <v>4.3500000000000005</v>
      </c>
      <c r="T355" s="63" t="s">
        <v>611</v>
      </c>
      <c r="U355" s="63" t="s">
        <v>1164</v>
      </c>
      <c r="V355" s="49">
        <f>+IFERROR(VLOOKUP($M355,ACTIVIDADES!$B$9:$Q$494,10,0),"")</f>
        <v>1</v>
      </c>
      <c r="W355" s="61" t="str">
        <f>+IFERROR(VLOOKUP($M355,ACTIVIDADES!$B$9:$Q$494,11,0)," ")</f>
        <v xml:space="preserve">Accion establecida en el plan de mejoramiento suscrito el 17 de diciembre de 2024, como resultado de la auditoria realizada a la vigencia 2023.
La acción finalizó el 31 de enero de 2025. 
Se evidenció que, en cumplimiento de la Ley 1952 de 2019, se aperturó la Indagación Previa IP-007-2025 con fecha 12 de mayo de 2025.
Por lo tanto, se dio cumplimiento a la acción establecida en el Plan de Mejoramiento.
</v>
      </c>
      <c r="X355" s="51" t="str">
        <f>+IFERROR(VLOOKUP($M355,ACTIVIDADES!$B$9:$Q$494,12,0),"")</f>
        <v>https://dnbcgovco-my.sharepoint.com/:f:/g/personal/planeacion_dnbc_gov_co/IgAFvUd88YzsRKgNnx23RITfAQz5192a3834_j-KTkmQ3I8?e=EKWQSq</v>
      </c>
      <c r="Y355" s="52">
        <f>+IFERROR(VLOOKUP($M355,ACTIVIDADES!$B$9:$Q$494,13,0),"")</f>
        <v>46153</v>
      </c>
      <c r="Z355" s="49" t="str">
        <f>+IFERROR(VLOOKUP($M355,ACTIVIDADES!$B$9:$Q$494,14,0),"")</f>
        <v>Cumplida en seguimiento diciembre 2025</v>
      </c>
      <c r="AA355" s="49">
        <f>+IFERROR(VLOOKUP($M355,ACTIVIDADES!$B$9:$Q$494,15,0),"")</f>
        <v>1</v>
      </c>
      <c r="AB355" s="54" t="str">
        <f>+IFERROR(VLOOKUP($M355,ACTIVIDADES!$B$9:$Q$494,16,0),"")</f>
        <v>CUMPLIDO</v>
      </c>
      <c r="AC355" s="144">
        <v>46157</v>
      </c>
      <c r="AD355" s="29">
        <v>1</v>
      </c>
      <c r="AE355" s="30" t="s">
        <v>3951</v>
      </c>
      <c r="AF355" s="29" t="s">
        <v>578</v>
      </c>
      <c r="AG355" s="29" t="s">
        <v>3737</v>
      </c>
      <c r="AH355" s="29" t="s">
        <v>593</v>
      </c>
      <c r="AI355" s="29" t="s">
        <v>3752</v>
      </c>
      <c r="AJ355" s="55">
        <f>+IFERROR(VLOOKUP($M355,ACTIVIDADES!$B$9:$T$494,17,0),"")</f>
        <v>0</v>
      </c>
      <c r="AK355" s="80" t="str">
        <f>+IFERROR(VLOOKUP($M355,ACTIVIDADES!$B$9:$T$494,18,0),"")</f>
        <v>Si reporte segundo trimestre</v>
      </c>
      <c r="AL355" s="80" t="str">
        <f>+IFERROR(VLOOKUP($M355,ACTIVIDADES!$B$9:$T$494,19,0),"")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355" s="55">
        <f>+IFERROR(VLOOKUP($M355,ACTIVIDADES!$B$9:$X$495,20,0),0)</f>
        <v>46213</v>
      </c>
      <c r="AN355" s="55" t="str">
        <f>+IFERROR(VLOOKUP($M355,ACTIVIDADES!$B$9:$X$495,21,0),0)</f>
        <v>No se recibe reporte segundo trimestre. No obstante, actividad reportada como cumplida en primer trimestre</v>
      </c>
      <c r="AO355" s="55">
        <f>+IFERROR(VLOOKUP($M355,ACTIVIDADES!$B$9:$X$495,22,0),0)</f>
        <v>1</v>
      </c>
      <c r="AP355" s="150" t="str">
        <f>+IFERROR(VLOOKUP($M355,ACTIVIDADES!$B$9:$X$495,23,0),0)</f>
        <v>CUMPLIDO</v>
      </c>
      <c r="AQ355" s="88">
        <v>46230</v>
      </c>
      <c r="AR355" s="55">
        <v>1</v>
      </c>
      <c r="AS355" s="30" t="s">
        <v>3951</v>
      </c>
      <c r="AT355" s="29" t="s">
        <v>579</v>
      </c>
      <c r="AU355" s="193" t="s">
        <v>3639</v>
      </c>
      <c r="AV355" s="193" t="s">
        <v>3639</v>
      </c>
      <c r="AW355" s="193" t="s">
        <v>3639</v>
      </c>
      <c r="AX355" s="193" t="s">
        <v>3739</v>
      </c>
      <c r="AY355" s="176" t="str">
        <f t="shared" si="22"/>
        <v>CUMPLIDAS</v>
      </c>
      <c r="AZ355" s="55" t="str">
        <f>+IFERROR(VLOOKUP($M355,ACTIVIDADES!$B$9:$T$494,25,0),"")</f>
        <v/>
      </c>
      <c r="BA355" s="55" t="str">
        <f>+IFERROR(VLOOKUP($M355,ACTIVIDADES!$B$9:$T$494,26,0),"")</f>
        <v/>
      </c>
      <c r="BB355" s="55" t="str">
        <f>+IFERROR(VLOOKUP($M355,ACTIVIDADES!$B$9:$T$494,27,0),"")</f>
        <v/>
      </c>
      <c r="BC355" s="55" t="str">
        <f>+IFERROR(VLOOKUP($M355,ACTIVIDADES!$B$9:$T$494,28,0),"")</f>
        <v/>
      </c>
      <c r="BD355" s="55" t="str">
        <f>+IFERROR(VLOOKUP($M355,ACTIVIDADES!$B$9:$T$494,29,0),"")</f>
        <v/>
      </c>
      <c r="BE355" s="55" t="str">
        <f>+IFERROR(VLOOKUP($M355,ACTIVIDADES!$B$9:$T$494,30,0),"")</f>
        <v/>
      </c>
      <c r="BF355" s="58"/>
      <c r="BG355" s="58"/>
      <c r="BH355" s="59"/>
      <c r="BI355" s="59" t="s">
        <v>580</v>
      </c>
      <c r="BJ355" s="60" t="s">
        <v>3635</v>
      </c>
      <c r="BK355" s="61" t="s">
        <v>593</v>
      </c>
      <c r="BL355" s="62"/>
      <c r="BM355" s="55" t="str">
        <f>+IFERROR(VLOOKUP($M355,ACTIVIDADES!$B$9:$T$494,31,0),"")</f>
        <v/>
      </c>
      <c r="BN355" s="55" t="str">
        <f>+IFERROR(VLOOKUP($M355,ACTIVIDADES!$B$9:$T$494,32,0),"")</f>
        <v/>
      </c>
      <c r="BO355" s="55" t="str">
        <f>+IFERROR(VLOOKUP($M355,ACTIVIDADES!$B$9:$T$494,33,0),"")</f>
        <v/>
      </c>
      <c r="BP355" s="55" t="str">
        <f>+IFERROR(VLOOKUP($M355,ACTIVIDADES!$B$9:$T$494,34,0),"")</f>
        <v/>
      </c>
      <c r="BQ355" s="55" t="str">
        <f>+IFERROR(VLOOKUP($M355,ACTIVIDADES!$B$9:$T$494,35,0),"")</f>
        <v/>
      </c>
      <c r="BR355" s="55" t="str">
        <f>+IFERROR(VLOOKUP($M355,ACTIVIDADES!$B$9:$T$494,36,0),"")</f>
        <v/>
      </c>
      <c r="BS355" s="55" t="str">
        <f>+IFERROR(VLOOKUP($M355,ACTIVIDADES!$B$9:$T$494,37,0),"")</f>
        <v/>
      </c>
      <c r="BT355" s="58"/>
      <c r="BU355" s="58"/>
      <c r="BV355" s="59"/>
      <c r="BW355" s="59" t="s">
        <v>580</v>
      </c>
      <c r="BX355" s="60" t="s">
        <v>3635</v>
      </c>
      <c r="BY355" s="61" t="s">
        <v>593</v>
      </c>
      <c r="BZ355" s="62"/>
      <c r="CA355" s="9"/>
      <c r="CB355" s="9"/>
      <c r="CC355" s="9"/>
      <c r="CD355" s="9"/>
      <c r="CE355" s="9"/>
      <c r="CF355" s="9"/>
      <c r="CG355" s="9"/>
      <c r="CH355" s="9"/>
      <c r="CI355" s="9"/>
      <c r="CJ355" s="9"/>
      <c r="CK355" s="9"/>
      <c r="CL355" s="9"/>
      <c r="CM355" s="9"/>
      <c r="CN355" s="9"/>
      <c r="CO355" s="9"/>
      <c r="CP355" s="9"/>
      <c r="CQ355" s="9"/>
    </row>
    <row r="356" spans="1:95" customFormat="1" ht="93" customHeight="1" x14ac:dyDescent="0.35">
      <c r="A356" s="40">
        <f t="shared" si="20"/>
        <v>348</v>
      </c>
      <c r="B356" s="40" t="s">
        <v>536</v>
      </c>
      <c r="C356" s="40">
        <v>2024</v>
      </c>
      <c r="D356" s="40" t="s">
        <v>3734</v>
      </c>
      <c r="E356" s="323"/>
      <c r="F356" s="40" t="s">
        <v>716</v>
      </c>
      <c r="G356" s="362" t="s">
        <v>533</v>
      </c>
      <c r="H356" s="41" t="s">
        <v>4815</v>
      </c>
      <c r="I356" s="42"/>
      <c r="J356" s="43" t="s">
        <v>4063</v>
      </c>
      <c r="K356" s="43" t="s">
        <v>4063</v>
      </c>
      <c r="L356" s="44" t="s">
        <v>4064</v>
      </c>
      <c r="M356" s="63" t="s">
        <v>2868</v>
      </c>
      <c r="N356" s="64" t="s">
        <v>2869</v>
      </c>
      <c r="O356" s="63" t="s">
        <v>2854</v>
      </c>
      <c r="P356" s="63">
        <v>12</v>
      </c>
      <c r="Q356" s="65">
        <v>45659</v>
      </c>
      <c r="R356" s="65">
        <v>46022</v>
      </c>
      <c r="S356" s="66">
        <f t="shared" si="23"/>
        <v>53.85</v>
      </c>
      <c r="T356" s="63" t="s">
        <v>589</v>
      </c>
      <c r="U356" s="63" t="s">
        <v>1164</v>
      </c>
      <c r="V356" s="49">
        <f>+IFERROR(VLOOKUP($M356,ACTIVIDADES!$B$9:$Q$494,10,0),"")</f>
        <v>1</v>
      </c>
      <c r="W356" s="50" t="str">
        <f>+IFERROR(VLOOKUP($M356,ACTIVIDADES!$B$9:$Q$494,11,0)," ")</f>
        <v xml:space="preserve">Se realizo el seguimiento del primer trimestre 2026 al plan de austeridad </v>
      </c>
      <c r="X356" s="51" t="str">
        <f>+IFERROR(VLOOKUP($M356,ACTIVIDADES!$B$9:$Q$494,12,0),"")</f>
        <v>https://dnbcgovco-my.sharepoint.com/:f:/g/personal/planeacion_dnbc_gov_co/IgBDaL799PV3SZi0S6ivo4NHARPWm5wh51y_lsQakdqL1Jo?e=Lhpf3R</v>
      </c>
      <c r="Y356" s="52">
        <f>+IFERROR(VLOOKUP($M356,ACTIVIDADES!$B$9:$Q$494,13,0),"")</f>
        <v>46153</v>
      </c>
      <c r="Z356" s="53" t="str">
        <f>+IFERROR(VLOOKUP($M356,ACTIVIDADES!$B$9:$Q$494,14,0),"")</f>
        <v>Se evidencia informe de seguimiento primer trimestre. Se sugiere incluir evidencia de socialización con lider del proceso Sub administrativo vía correo electrónico</v>
      </c>
      <c r="AA356" s="49">
        <f>+IFERROR(VLOOKUP($M356,ACTIVIDADES!$B$9:$Q$494,15,0),"")</f>
        <v>1</v>
      </c>
      <c r="AB356" s="54" t="str">
        <f>+IFERROR(VLOOKUP($M356,ACTIVIDADES!$B$9:$Q$494,16,0),"")</f>
        <v>CUMPLIDO</v>
      </c>
      <c r="AC356" s="144">
        <v>46171</v>
      </c>
      <c r="AD356" s="30">
        <v>0.25</v>
      </c>
      <c r="AE356" s="30" t="s">
        <v>5793</v>
      </c>
      <c r="AF356" s="29" t="s">
        <v>578</v>
      </c>
      <c r="AG356" s="29" t="s">
        <v>3737</v>
      </c>
      <c r="AH356" s="29" t="s">
        <v>593</v>
      </c>
      <c r="AI356" s="29" t="s">
        <v>3752</v>
      </c>
      <c r="AJ356" s="55">
        <f>+IFERROR(VLOOKUP($M356,ACTIVIDADES!$B$9:$T$494,17,0),"")</f>
        <v>1</v>
      </c>
      <c r="AK356" s="80" t="str">
        <f>+IFERROR(VLOOKUP($M356,ACTIVIDADES!$B$9:$T$494,18,0),"")</f>
        <v xml:space="preserve">Se realizo seguimiento del segundo trimestre 2026 al plan de austeridad </v>
      </c>
      <c r="AL356" s="80" t="str">
        <f>+IFERROR(VLOOKUP($M356,ACTIVIDADES!$B$9:$T$494,19,0),"")</f>
        <v>https://dnbcgovco-my.sharepoint.com/:f:/g/personal/planeacion_dnbc_gov_co/IgBEZNKpzvSSRaM9Wk3GwxR1ARXwvV0tHxnibX76UEg8lWE?e=Iy8XvM</v>
      </c>
      <c r="AM356" s="55">
        <f>+IFERROR(VLOOKUP($M356,ACTIVIDADES!$B$9:$X$495,20,0),0)</f>
        <v>46214</v>
      </c>
      <c r="AN356" s="55" t="str">
        <f>+IFERROR(VLOOKUP($M356,ACTIVIDADES!$B$9:$X$495,21,0),0)</f>
        <v>Se evidencia informe de seguimiento del primer y segundo trimestre. Se sugiere incluir evidencia de socialización con lider del proceso Sub administrativo vía correo electrónico</v>
      </c>
      <c r="AO356" s="55">
        <f>+IFERROR(VLOOKUP($M356,ACTIVIDADES!$B$9:$X$495,22,0),0)</f>
        <v>1</v>
      </c>
      <c r="AP356" s="150" t="str">
        <f>+IFERROR(VLOOKUP($M356,ACTIVIDADES!$B$9:$X$495,23,0),0)</f>
        <v>CUMPLIDO</v>
      </c>
      <c r="AQ356" s="129">
        <v>46230</v>
      </c>
      <c r="AR356" s="172">
        <v>0.2</v>
      </c>
      <c r="AS356" s="130" t="s">
        <v>4065</v>
      </c>
      <c r="AT356" s="29" t="s">
        <v>4</v>
      </c>
      <c r="AU356" s="193" t="s">
        <v>3639</v>
      </c>
      <c r="AV356" s="193" t="s">
        <v>3639</v>
      </c>
      <c r="AW356" s="193" t="s">
        <v>3639</v>
      </c>
      <c r="AX356" s="57" t="s">
        <v>3739</v>
      </c>
      <c r="AY356" s="176" t="str">
        <f t="shared" si="22"/>
        <v>EN EJECUCIÓN</v>
      </c>
      <c r="AZ356" s="55" t="str">
        <f>+IFERROR(VLOOKUP($M356,ACTIVIDADES!$B$9:$T$494,25,0),"")</f>
        <v/>
      </c>
      <c r="BA356" s="55" t="str">
        <f>+IFERROR(VLOOKUP($M356,ACTIVIDADES!$B$9:$T$494,26,0),"")</f>
        <v/>
      </c>
      <c r="BB356" s="55" t="str">
        <f>+IFERROR(VLOOKUP($M356,ACTIVIDADES!$B$9:$T$494,27,0),"")</f>
        <v/>
      </c>
      <c r="BC356" s="55" t="str">
        <f>+IFERROR(VLOOKUP($M356,ACTIVIDADES!$B$9:$T$494,28,0),"")</f>
        <v/>
      </c>
      <c r="BD356" s="55" t="str">
        <f>+IFERROR(VLOOKUP($M356,ACTIVIDADES!$B$9:$T$494,29,0),"")</f>
        <v/>
      </c>
      <c r="BE356" s="55" t="str">
        <f>+IFERROR(VLOOKUP($M356,ACTIVIDADES!$B$9:$T$494,30,0),"")</f>
        <v/>
      </c>
      <c r="BF356" s="58"/>
      <c r="BG356" s="58"/>
      <c r="BH356" s="59"/>
      <c r="BI356" s="59" t="s">
        <v>580</v>
      </c>
      <c r="BJ356" s="60" t="s">
        <v>3635</v>
      </c>
      <c r="BK356" s="61" t="s">
        <v>593</v>
      </c>
      <c r="BL356" s="62"/>
      <c r="BM356" s="55" t="str">
        <f>+IFERROR(VLOOKUP($M356,ACTIVIDADES!$B$9:$T$494,31,0),"")</f>
        <v/>
      </c>
      <c r="BN356" s="55" t="str">
        <f>+IFERROR(VLOOKUP($M356,ACTIVIDADES!$B$9:$T$494,32,0),"")</f>
        <v/>
      </c>
      <c r="BO356" s="55" t="str">
        <f>+IFERROR(VLOOKUP($M356,ACTIVIDADES!$B$9:$T$494,33,0),"")</f>
        <v/>
      </c>
      <c r="BP356" s="55" t="str">
        <f>+IFERROR(VLOOKUP($M356,ACTIVIDADES!$B$9:$T$494,34,0),"")</f>
        <v/>
      </c>
      <c r="BQ356" s="55" t="str">
        <f>+IFERROR(VLOOKUP($M356,ACTIVIDADES!$B$9:$T$494,35,0),"")</f>
        <v/>
      </c>
      <c r="BR356" s="55" t="str">
        <f>+IFERROR(VLOOKUP($M356,ACTIVIDADES!$B$9:$T$494,36,0),"")</f>
        <v/>
      </c>
      <c r="BS356" s="55" t="str">
        <f>+IFERROR(VLOOKUP($M356,ACTIVIDADES!$B$9:$T$494,37,0),"")</f>
        <v/>
      </c>
      <c r="BT356" s="58"/>
      <c r="BU356" s="58"/>
      <c r="BV356" s="59"/>
      <c r="BW356" s="59" t="s">
        <v>580</v>
      </c>
      <c r="BX356" s="60" t="s">
        <v>3635</v>
      </c>
      <c r="BY356" s="61" t="s">
        <v>593</v>
      </c>
      <c r="BZ356" s="62"/>
      <c r="CA356" s="7"/>
      <c r="CB356" s="7"/>
      <c r="CC356" s="7"/>
      <c r="CD356" s="7"/>
      <c r="CE356" s="7"/>
      <c r="CF356" s="7"/>
      <c r="CG356" s="7"/>
      <c r="CH356" s="7"/>
      <c r="CI356" s="7"/>
      <c r="CJ356" s="7"/>
      <c r="CK356" s="7"/>
      <c r="CL356" s="7"/>
      <c r="CM356" s="7"/>
      <c r="CN356" s="7"/>
      <c r="CO356" s="7"/>
      <c r="CP356" s="7"/>
      <c r="CQ356" s="7"/>
    </row>
    <row r="357" spans="1:95" customFormat="1" ht="93" customHeight="1" x14ac:dyDescent="0.35">
      <c r="A357" s="40">
        <f t="shared" ref="A357:A420" si="24">+A356+1</f>
        <v>349</v>
      </c>
      <c r="B357" s="40" t="s">
        <v>536</v>
      </c>
      <c r="C357" s="40">
        <v>2024</v>
      </c>
      <c r="D357" s="40" t="s">
        <v>3750</v>
      </c>
      <c r="E357" s="323"/>
      <c r="F357" s="40" t="s">
        <v>717</v>
      </c>
      <c r="G357" s="190" t="s">
        <v>533</v>
      </c>
      <c r="H357" s="42" t="s">
        <v>4816</v>
      </c>
      <c r="I357" s="42" t="s">
        <v>3640</v>
      </c>
      <c r="J357" s="40" t="s">
        <v>4066</v>
      </c>
      <c r="K357" s="40" t="s">
        <v>4066</v>
      </c>
      <c r="L357" s="44" t="s">
        <v>4059</v>
      </c>
      <c r="M357" s="63" t="s">
        <v>2275</v>
      </c>
      <c r="N357" s="63" t="s">
        <v>2271</v>
      </c>
      <c r="O357" s="63" t="s">
        <v>2272</v>
      </c>
      <c r="P357" s="63">
        <v>1</v>
      </c>
      <c r="Q357" s="65">
        <v>45659</v>
      </c>
      <c r="R357" s="65">
        <v>45688</v>
      </c>
      <c r="S357" s="66">
        <f t="shared" si="23"/>
        <v>4.3500000000000005</v>
      </c>
      <c r="T357" s="63" t="s">
        <v>611</v>
      </c>
      <c r="U357" s="63" t="s">
        <v>1164</v>
      </c>
      <c r="V357" s="49">
        <f>+IFERROR(VLOOKUP($M357,ACTIVIDADES!$B$9:$Q$494,10,0),"")</f>
        <v>1</v>
      </c>
      <c r="W357" s="61" t="str">
        <f>+IFERROR(VLOOKUP($M357,ACTIVIDADES!$B$9:$Q$494,11,0)," ")</f>
        <v xml:space="preserve">Accion establecida en el plan de mejoramiento suscrito el 17 de diciembre de 2024, como resultado de la auditoria realizada a la vigencia 2023.
La acción finalizó el 31 de enero de 2025. 
Se evidenció que, en cumplimiento de la Ley 1952 de 2019, se aperturó la Indagación Previa IP-007-2025 con fecha 12 de mayo de 2025.
Por lo tanto, se dio cumplimiento a la acción establecida en el Plan de Mejoramiento.
</v>
      </c>
      <c r="X357" s="51" t="str">
        <f>+IFERROR(VLOOKUP($M357,ACTIVIDADES!$B$9:$Q$494,12,0),"")</f>
        <v>https://dnbcgovco-my.sharepoint.com/:f:/g/personal/planeacion_dnbc_gov_co/IgAFvUd88YzsRKgNnx23RITfAQz5192a3834_j-KTkmQ3I8?e=EKWQSq</v>
      </c>
      <c r="Y357" s="52">
        <f>+IFERROR(VLOOKUP($M357,ACTIVIDADES!$B$9:$Q$494,13,0),"")</f>
        <v>46153</v>
      </c>
      <c r="Z357" s="49" t="str">
        <f>+IFERROR(VLOOKUP($M357,ACTIVIDADES!$B$9:$Q$494,14,0),"")</f>
        <v>Cumplida en seguimiento diciembre 2025</v>
      </c>
      <c r="AA357" s="49">
        <f>+IFERROR(VLOOKUP($M357,ACTIVIDADES!$B$9:$Q$494,15,0),"")</f>
        <v>1</v>
      </c>
      <c r="AB357" s="54" t="str">
        <f>+IFERROR(VLOOKUP($M357,ACTIVIDADES!$B$9:$Q$494,16,0),"")</f>
        <v>CUMPLIDO</v>
      </c>
      <c r="AC357" s="144">
        <v>46181</v>
      </c>
      <c r="AD357" s="29">
        <v>1</v>
      </c>
      <c r="AE357" s="30" t="s">
        <v>3951</v>
      </c>
      <c r="AF357" s="29" t="s">
        <v>578</v>
      </c>
      <c r="AG357" s="29" t="s">
        <v>3737</v>
      </c>
      <c r="AH357" s="29" t="s">
        <v>593</v>
      </c>
      <c r="AI357" s="29" t="s">
        <v>3752</v>
      </c>
      <c r="AJ357" s="55">
        <f>+IFERROR(VLOOKUP($M357,ACTIVIDADES!$B$9:$T$494,17,0),"")</f>
        <v>0</v>
      </c>
      <c r="AK357" s="80" t="str">
        <f>+IFERROR(VLOOKUP($M357,ACTIVIDADES!$B$9:$T$494,18,0),"")</f>
        <v>Si reporte segundo trimestre</v>
      </c>
      <c r="AL357" s="80" t="str">
        <f>+IFERROR(VLOOKUP($M357,ACTIVIDADES!$B$9:$T$494,19,0),"")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357" s="55">
        <f>+IFERROR(VLOOKUP($M357,ACTIVIDADES!$B$9:$X$495,20,0),0)</f>
        <v>46213</v>
      </c>
      <c r="AN357" s="55" t="str">
        <f>+IFERROR(VLOOKUP($M357,ACTIVIDADES!$B$9:$X$495,21,0),0)</f>
        <v>No se recibe reporte segundo trimestre. No obstante, actividad reportada como cumplida en primer trimestre</v>
      </c>
      <c r="AO357" s="55">
        <f>+IFERROR(VLOOKUP($M357,ACTIVIDADES!$B$9:$X$495,22,0),0)</f>
        <v>1</v>
      </c>
      <c r="AP357" s="150" t="str">
        <f>+IFERROR(VLOOKUP($M357,ACTIVIDADES!$B$9:$X$495,23,0),0)</f>
        <v>CUMPLIDO</v>
      </c>
      <c r="AQ357" s="88">
        <v>46230</v>
      </c>
      <c r="AR357" s="55">
        <v>1</v>
      </c>
      <c r="AS357" s="30" t="s">
        <v>3951</v>
      </c>
      <c r="AT357" s="29" t="s">
        <v>579</v>
      </c>
      <c r="AU357" s="193" t="s">
        <v>1472</v>
      </c>
      <c r="AV357" s="193" t="s">
        <v>3635</v>
      </c>
      <c r="AW357" s="193" t="s">
        <v>590</v>
      </c>
      <c r="AX357" s="193" t="s">
        <v>5920</v>
      </c>
      <c r="AY357" s="176" t="str">
        <f t="shared" si="22"/>
        <v>CUMPLIDAS</v>
      </c>
      <c r="AZ357" s="55" t="str">
        <f>+IFERROR(VLOOKUP($M357,ACTIVIDADES!$B$9:$T$494,25,0),"")</f>
        <v/>
      </c>
      <c r="BA357" s="55" t="str">
        <f>+IFERROR(VLOOKUP($M357,ACTIVIDADES!$B$9:$T$494,26,0),"")</f>
        <v/>
      </c>
      <c r="BB357" s="55" t="str">
        <f>+IFERROR(VLOOKUP($M357,ACTIVIDADES!$B$9:$T$494,27,0),"")</f>
        <v/>
      </c>
      <c r="BC357" s="55" t="str">
        <f>+IFERROR(VLOOKUP($M357,ACTIVIDADES!$B$9:$T$494,28,0),"")</f>
        <v/>
      </c>
      <c r="BD357" s="55" t="str">
        <f>+IFERROR(VLOOKUP($M357,ACTIVIDADES!$B$9:$T$494,29,0),"")</f>
        <v/>
      </c>
      <c r="BE357" s="55" t="str">
        <f>+IFERROR(VLOOKUP($M357,ACTIVIDADES!$B$9:$T$494,30,0),"")</f>
        <v/>
      </c>
      <c r="BF357" s="58"/>
      <c r="BG357" s="58"/>
      <c r="BH357" s="59"/>
      <c r="BI357" s="59" t="s">
        <v>580</v>
      </c>
      <c r="BJ357" s="60" t="s">
        <v>3635</v>
      </c>
      <c r="BK357" s="61" t="s">
        <v>593</v>
      </c>
      <c r="BL357" s="62"/>
      <c r="BM357" s="55" t="str">
        <f>+IFERROR(VLOOKUP($M357,ACTIVIDADES!$B$9:$T$494,31,0),"")</f>
        <v/>
      </c>
      <c r="BN357" s="55" t="str">
        <f>+IFERROR(VLOOKUP($M357,ACTIVIDADES!$B$9:$T$494,32,0),"")</f>
        <v/>
      </c>
      <c r="BO357" s="55" t="str">
        <f>+IFERROR(VLOOKUP($M357,ACTIVIDADES!$B$9:$T$494,33,0),"")</f>
        <v/>
      </c>
      <c r="BP357" s="55" t="str">
        <f>+IFERROR(VLOOKUP($M357,ACTIVIDADES!$B$9:$T$494,34,0),"")</f>
        <v/>
      </c>
      <c r="BQ357" s="55" t="str">
        <f>+IFERROR(VLOOKUP($M357,ACTIVIDADES!$B$9:$T$494,35,0),"")</f>
        <v/>
      </c>
      <c r="BR357" s="55" t="str">
        <f>+IFERROR(VLOOKUP($M357,ACTIVIDADES!$B$9:$T$494,36,0),"")</f>
        <v/>
      </c>
      <c r="BS357" s="55" t="str">
        <f>+IFERROR(VLOOKUP($M357,ACTIVIDADES!$B$9:$T$494,37,0),"")</f>
        <v/>
      </c>
      <c r="BT357" s="58"/>
      <c r="BU357" s="58"/>
      <c r="BV357" s="59"/>
      <c r="BW357" s="59" t="s">
        <v>580</v>
      </c>
      <c r="BX357" s="60" t="s">
        <v>3635</v>
      </c>
      <c r="BY357" s="61" t="s">
        <v>593</v>
      </c>
      <c r="BZ357" s="62"/>
      <c r="CA357" s="9"/>
      <c r="CB357" s="9"/>
      <c r="CC357" s="9"/>
      <c r="CD357" s="9"/>
      <c r="CE357" s="9"/>
      <c r="CF357" s="9"/>
      <c r="CG357" s="9"/>
      <c r="CH357" s="9"/>
      <c r="CI357" s="9"/>
      <c r="CJ357" s="9"/>
      <c r="CK357" s="9"/>
      <c r="CL357" s="9"/>
      <c r="CM357" s="9"/>
      <c r="CN357" s="9"/>
      <c r="CO357" s="9"/>
      <c r="CP357" s="9"/>
      <c r="CQ357" s="9"/>
    </row>
    <row r="358" spans="1:95" customFormat="1" ht="93" customHeight="1" x14ac:dyDescent="0.35">
      <c r="A358" s="40">
        <f t="shared" si="24"/>
        <v>350</v>
      </c>
      <c r="B358" s="40" t="s">
        <v>536</v>
      </c>
      <c r="C358" s="40">
        <v>2024</v>
      </c>
      <c r="D358" s="40" t="s">
        <v>3750</v>
      </c>
      <c r="E358" s="323"/>
      <c r="F358" s="40" t="s">
        <v>718</v>
      </c>
      <c r="G358" s="190" t="s">
        <v>533</v>
      </c>
      <c r="H358" s="42" t="s">
        <v>4817</v>
      </c>
      <c r="I358" s="42" t="s">
        <v>3640</v>
      </c>
      <c r="J358" s="40" t="s">
        <v>4067</v>
      </c>
      <c r="K358" s="40" t="s">
        <v>4067</v>
      </c>
      <c r="L358" s="44" t="s">
        <v>4059</v>
      </c>
      <c r="M358" s="63" t="s">
        <v>2275</v>
      </c>
      <c r="N358" s="63" t="s">
        <v>2271</v>
      </c>
      <c r="O358" s="63" t="s">
        <v>2272</v>
      </c>
      <c r="P358" s="63">
        <v>1</v>
      </c>
      <c r="Q358" s="65">
        <v>45659</v>
      </c>
      <c r="R358" s="65">
        <v>45688</v>
      </c>
      <c r="S358" s="66">
        <f t="shared" si="23"/>
        <v>4.3500000000000005</v>
      </c>
      <c r="T358" s="63" t="s">
        <v>611</v>
      </c>
      <c r="U358" s="63" t="s">
        <v>1164</v>
      </c>
      <c r="V358" s="49">
        <f>+IFERROR(VLOOKUP($M358,ACTIVIDADES!$B$9:$Q$494,10,0),"")</f>
        <v>1</v>
      </c>
      <c r="W358" s="61" t="str">
        <f>+IFERROR(VLOOKUP($M358,ACTIVIDADES!$B$9:$Q$494,11,0)," ")</f>
        <v xml:space="preserve">Accion establecida en el plan de mejoramiento suscrito el 17 de diciembre de 2024, como resultado de la auditoria realizada a la vigencia 2023.
La acción finalizó el 31 de enero de 2025. 
Se evidenció que, en cumplimiento de la Ley 1952 de 2019, se aperturó la Indagación Previa IP-007-2025 con fecha 12 de mayo de 2025.
Por lo tanto, se dio cumplimiento a la acción establecida en el Plan de Mejoramiento.
</v>
      </c>
      <c r="X358" s="51" t="str">
        <f>+IFERROR(VLOOKUP($M358,ACTIVIDADES!$B$9:$Q$494,12,0),"")</f>
        <v>https://dnbcgovco-my.sharepoint.com/:f:/g/personal/planeacion_dnbc_gov_co/IgAFvUd88YzsRKgNnx23RITfAQz5192a3834_j-KTkmQ3I8?e=EKWQSq</v>
      </c>
      <c r="Y358" s="52">
        <f>+IFERROR(VLOOKUP($M358,ACTIVIDADES!$B$9:$Q$494,13,0),"")</f>
        <v>46153</v>
      </c>
      <c r="Z358" s="49" t="str">
        <f>+IFERROR(VLOOKUP($M358,ACTIVIDADES!$B$9:$Q$494,14,0),"")</f>
        <v>Cumplida en seguimiento diciembre 2025</v>
      </c>
      <c r="AA358" s="49">
        <f>+IFERROR(VLOOKUP($M358,ACTIVIDADES!$B$9:$Q$494,15,0),"")</f>
        <v>1</v>
      </c>
      <c r="AB358" s="54" t="str">
        <f>+IFERROR(VLOOKUP($M358,ACTIVIDADES!$B$9:$Q$494,16,0),"")</f>
        <v>CUMPLIDO</v>
      </c>
      <c r="AC358" s="144">
        <v>46181</v>
      </c>
      <c r="AD358" s="29">
        <v>1</v>
      </c>
      <c r="AE358" s="30" t="s">
        <v>3951</v>
      </c>
      <c r="AF358" s="29" t="s">
        <v>578</v>
      </c>
      <c r="AG358" s="29" t="s">
        <v>3737</v>
      </c>
      <c r="AH358" s="29" t="s">
        <v>593</v>
      </c>
      <c r="AI358" s="29" t="s">
        <v>3752</v>
      </c>
      <c r="AJ358" s="55">
        <f>+IFERROR(VLOOKUP($M358,ACTIVIDADES!$B$9:$T$494,17,0),"")</f>
        <v>0</v>
      </c>
      <c r="AK358" s="80" t="str">
        <f>+IFERROR(VLOOKUP($M358,ACTIVIDADES!$B$9:$T$494,18,0),"")</f>
        <v>Si reporte segundo trimestre</v>
      </c>
      <c r="AL358" s="80" t="str">
        <f>+IFERROR(VLOOKUP($M358,ACTIVIDADES!$B$9:$T$494,19,0),"")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358" s="55">
        <f>+IFERROR(VLOOKUP($M358,ACTIVIDADES!$B$9:$X$495,20,0),0)</f>
        <v>46213</v>
      </c>
      <c r="AN358" s="55" t="str">
        <f>+IFERROR(VLOOKUP($M358,ACTIVIDADES!$B$9:$X$495,21,0),0)</f>
        <v>No se recibe reporte segundo trimestre. No obstante, actividad reportada como cumplida en primer trimestre</v>
      </c>
      <c r="AO358" s="55">
        <f>+IFERROR(VLOOKUP($M358,ACTIVIDADES!$B$9:$X$495,22,0),0)</f>
        <v>1</v>
      </c>
      <c r="AP358" s="150" t="str">
        <f>+IFERROR(VLOOKUP($M358,ACTIVIDADES!$B$9:$X$495,23,0),0)</f>
        <v>CUMPLIDO</v>
      </c>
      <c r="AQ358" s="88">
        <v>46230</v>
      </c>
      <c r="AR358" s="55">
        <v>1</v>
      </c>
      <c r="AS358" s="30" t="s">
        <v>3951</v>
      </c>
      <c r="AT358" s="29" t="s">
        <v>579</v>
      </c>
      <c r="AU358" s="193" t="s">
        <v>1472</v>
      </c>
      <c r="AV358" s="193" t="s">
        <v>3635</v>
      </c>
      <c r="AW358" s="193" t="s">
        <v>590</v>
      </c>
      <c r="AX358" s="193" t="s">
        <v>5920</v>
      </c>
      <c r="AY358" s="176" t="str">
        <f t="shared" si="22"/>
        <v>CUMPLIDAS</v>
      </c>
      <c r="AZ358" s="55" t="str">
        <f>+IFERROR(VLOOKUP($M358,ACTIVIDADES!$B$9:$T$494,25,0),"")</f>
        <v/>
      </c>
      <c r="BA358" s="55" t="str">
        <f>+IFERROR(VLOOKUP($M358,ACTIVIDADES!$B$9:$T$494,26,0),"")</f>
        <v/>
      </c>
      <c r="BB358" s="55" t="str">
        <f>+IFERROR(VLOOKUP($M358,ACTIVIDADES!$B$9:$T$494,27,0),"")</f>
        <v/>
      </c>
      <c r="BC358" s="55" t="str">
        <f>+IFERROR(VLOOKUP($M358,ACTIVIDADES!$B$9:$T$494,28,0),"")</f>
        <v/>
      </c>
      <c r="BD358" s="55" t="str">
        <f>+IFERROR(VLOOKUP($M358,ACTIVIDADES!$B$9:$T$494,29,0),"")</f>
        <v/>
      </c>
      <c r="BE358" s="55" t="str">
        <f>+IFERROR(VLOOKUP($M358,ACTIVIDADES!$B$9:$T$494,30,0),"")</f>
        <v/>
      </c>
      <c r="BF358" s="58"/>
      <c r="BG358" s="58"/>
      <c r="BH358" s="59"/>
      <c r="BI358" s="59" t="s">
        <v>580</v>
      </c>
      <c r="BJ358" s="60" t="s">
        <v>3635</v>
      </c>
      <c r="BK358" s="61" t="s">
        <v>593</v>
      </c>
      <c r="BL358" s="62"/>
      <c r="BM358" s="55" t="str">
        <f>+IFERROR(VLOOKUP($M358,ACTIVIDADES!$B$9:$T$494,31,0),"")</f>
        <v/>
      </c>
      <c r="BN358" s="55" t="str">
        <f>+IFERROR(VLOOKUP($M358,ACTIVIDADES!$B$9:$T$494,32,0),"")</f>
        <v/>
      </c>
      <c r="BO358" s="55" t="str">
        <f>+IFERROR(VLOOKUP($M358,ACTIVIDADES!$B$9:$T$494,33,0),"")</f>
        <v/>
      </c>
      <c r="BP358" s="55" t="str">
        <f>+IFERROR(VLOOKUP($M358,ACTIVIDADES!$B$9:$T$494,34,0),"")</f>
        <v/>
      </c>
      <c r="BQ358" s="55" t="str">
        <f>+IFERROR(VLOOKUP($M358,ACTIVIDADES!$B$9:$T$494,35,0),"")</f>
        <v/>
      </c>
      <c r="BR358" s="55" t="str">
        <f>+IFERROR(VLOOKUP($M358,ACTIVIDADES!$B$9:$T$494,36,0),"")</f>
        <v/>
      </c>
      <c r="BS358" s="55" t="str">
        <f>+IFERROR(VLOOKUP($M358,ACTIVIDADES!$B$9:$T$494,37,0),"")</f>
        <v/>
      </c>
      <c r="BT358" s="58"/>
      <c r="BU358" s="58"/>
      <c r="BV358" s="59"/>
      <c r="BW358" s="59" t="s">
        <v>580</v>
      </c>
      <c r="BX358" s="60" t="s">
        <v>3635</v>
      </c>
      <c r="BY358" s="61" t="s">
        <v>593</v>
      </c>
      <c r="BZ358" s="62"/>
      <c r="CA358" s="9"/>
      <c r="CB358" s="9"/>
      <c r="CC358" s="9"/>
      <c r="CD358" s="9"/>
      <c r="CE358" s="9"/>
      <c r="CF358" s="9"/>
      <c r="CG358" s="9"/>
      <c r="CH358" s="9"/>
      <c r="CI358" s="9"/>
      <c r="CJ358" s="9"/>
      <c r="CK358" s="9"/>
      <c r="CL358" s="9"/>
      <c r="CM358" s="9"/>
      <c r="CN358" s="9"/>
      <c r="CO358" s="9"/>
      <c r="CP358" s="9"/>
      <c r="CQ358" s="9"/>
    </row>
    <row r="359" spans="1:95" ht="93" customHeight="1" x14ac:dyDescent="0.35">
      <c r="A359" s="40">
        <f t="shared" si="24"/>
        <v>351</v>
      </c>
      <c r="B359" s="40" t="s">
        <v>536</v>
      </c>
      <c r="C359" s="40">
        <v>2024</v>
      </c>
      <c r="D359" s="40" t="s">
        <v>3750</v>
      </c>
      <c r="E359" s="323"/>
      <c r="F359" s="40" t="s">
        <v>719</v>
      </c>
      <c r="G359" s="190" t="s">
        <v>533</v>
      </c>
      <c r="H359" s="42" t="s">
        <v>4818</v>
      </c>
      <c r="I359" s="42" t="s">
        <v>3640</v>
      </c>
      <c r="J359" s="40" t="s">
        <v>4068</v>
      </c>
      <c r="K359" s="40" t="s">
        <v>4068</v>
      </c>
      <c r="L359" s="44" t="s">
        <v>4059</v>
      </c>
      <c r="M359" s="63" t="s">
        <v>2275</v>
      </c>
      <c r="N359" s="63" t="s">
        <v>4069</v>
      </c>
      <c r="O359" s="63" t="s">
        <v>2272</v>
      </c>
      <c r="P359" s="63">
        <v>1</v>
      </c>
      <c r="Q359" s="65">
        <v>45659</v>
      </c>
      <c r="R359" s="65">
        <v>45688</v>
      </c>
      <c r="S359" s="66">
        <f t="shared" si="23"/>
        <v>4.3500000000000005</v>
      </c>
      <c r="T359" s="63" t="s">
        <v>611</v>
      </c>
      <c r="U359" s="63" t="s">
        <v>1164</v>
      </c>
      <c r="V359" s="49">
        <f>+IFERROR(VLOOKUP($M359,ACTIVIDADES!$B$9:$Q$494,10,0),"")</f>
        <v>1</v>
      </c>
      <c r="W359" s="61" t="str">
        <f>+IFERROR(VLOOKUP($M359,ACTIVIDADES!$B$9:$Q$494,11,0)," ")</f>
        <v xml:space="preserve">Accion establecida en el plan de mejoramiento suscrito el 17 de diciembre de 2024, como resultado de la auditoria realizada a la vigencia 2023.
La acción finalizó el 31 de enero de 2025. 
Se evidenció que, en cumplimiento de la Ley 1952 de 2019, se aperturó la Indagación Previa IP-007-2025 con fecha 12 de mayo de 2025.
Por lo tanto, se dio cumplimiento a la acción establecida en el Plan de Mejoramiento.
</v>
      </c>
      <c r="X359" s="51" t="str">
        <f>+IFERROR(VLOOKUP($M359,ACTIVIDADES!$B$9:$Q$494,12,0),"")</f>
        <v>https://dnbcgovco-my.sharepoint.com/:f:/g/personal/planeacion_dnbc_gov_co/IgAFvUd88YzsRKgNnx23RITfAQz5192a3834_j-KTkmQ3I8?e=EKWQSq</v>
      </c>
      <c r="Y359" s="52">
        <f>+IFERROR(VLOOKUP($M359,ACTIVIDADES!$B$9:$Q$494,13,0),"")</f>
        <v>46153</v>
      </c>
      <c r="Z359" s="49" t="str">
        <f>+IFERROR(VLOOKUP($M359,ACTIVIDADES!$B$9:$Q$494,14,0),"")</f>
        <v>Cumplida en seguimiento diciembre 2025</v>
      </c>
      <c r="AA359" s="49">
        <f>+IFERROR(VLOOKUP($M359,ACTIVIDADES!$B$9:$Q$494,15,0),"")</f>
        <v>1</v>
      </c>
      <c r="AB359" s="54" t="str">
        <f>+IFERROR(VLOOKUP($M359,ACTIVIDADES!$B$9:$Q$494,16,0),"")</f>
        <v>CUMPLIDO</v>
      </c>
      <c r="AC359" s="144">
        <v>46181</v>
      </c>
      <c r="AD359" s="29">
        <v>1</v>
      </c>
      <c r="AE359" s="30" t="s">
        <v>3951</v>
      </c>
      <c r="AF359" s="29" t="s">
        <v>578</v>
      </c>
      <c r="AG359" s="29" t="s">
        <v>3737</v>
      </c>
      <c r="AH359" s="29" t="s">
        <v>593</v>
      </c>
      <c r="AI359" s="29" t="s">
        <v>3752</v>
      </c>
      <c r="AJ359" s="55">
        <f>+IFERROR(VLOOKUP($M359,ACTIVIDADES!$B$9:$T$494,17,0),"")</f>
        <v>0</v>
      </c>
      <c r="AK359" s="80" t="str">
        <f>+IFERROR(VLOOKUP($M359,ACTIVIDADES!$B$9:$T$494,18,0),"")</f>
        <v>Si reporte segundo trimestre</v>
      </c>
      <c r="AL359" s="80" t="str">
        <f>+IFERROR(VLOOKUP($M359,ACTIVIDADES!$B$9:$T$494,19,0),"")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359" s="55">
        <f>+IFERROR(VLOOKUP($M359,ACTIVIDADES!$B$9:$X$495,20,0),0)</f>
        <v>46213</v>
      </c>
      <c r="AN359" s="55" t="str">
        <f>+IFERROR(VLOOKUP($M359,ACTIVIDADES!$B$9:$X$495,21,0),0)</f>
        <v>No se recibe reporte segundo trimestre. No obstante, actividad reportada como cumplida en primer trimestre</v>
      </c>
      <c r="AO359" s="55">
        <f>+IFERROR(VLOOKUP($M359,ACTIVIDADES!$B$9:$X$495,22,0),0)</f>
        <v>1</v>
      </c>
      <c r="AP359" s="150" t="str">
        <f>+IFERROR(VLOOKUP($M359,ACTIVIDADES!$B$9:$X$495,23,0),0)</f>
        <v>CUMPLIDO</v>
      </c>
      <c r="AQ359" s="88">
        <v>46230</v>
      </c>
      <c r="AR359" s="55">
        <v>1</v>
      </c>
      <c r="AS359" s="30" t="s">
        <v>3951</v>
      </c>
      <c r="AT359" s="29" t="s">
        <v>579</v>
      </c>
      <c r="AU359" s="193" t="s">
        <v>1472</v>
      </c>
      <c r="AV359" s="193" t="s">
        <v>3635</v>
      </c>
      <c r="AW359" s="193" t="s">
        <v>590</v>
      </c>
      <c r="AX359" s="193" t="s">
        <v>5920</v>
      </c>
      <c r="AY359" s="176" t="str">
        <f t="shared" si="22"/>
        <v>CUMPLIDAS</v>
      </c>
      <c r="AZ359" s="55" t="str">
        <f>+IFERROR(VLOOKUP($M359,ACTIVIDADES!$B$9:$T$494,25,0),"")</f>
        <v/>
      </c>
      <c r="BA359" s="55" t="str">
        <f>+IFERROR(VLOOKUP($M359,ACTIVIDADES!$B$9:$T$494,26,0),"")</f>
        <v/>
      </c>
      <c r="BB359" s="55" t="str">
        <f>+IFERROR(VLOOKUP($M359,ACTIVIDADES!$B$9:$T$494,27,0),"")</f>
        <v/>
      </c>
      <c r="BC359" s="55" t="str">
        <f>+IFERROR(VLOOKUP($M359,ACTIVIDADES!$B$9:$T$494,28,0),"")</f>
        <v/>
      </c>
      <c r="BD359" s="55" t="str">
        <f>+IFERROR(VLOOKUP($M359,ACTIVIDADES!$B$9:$T$494,29,0),"")</f>
        <v/>
      </c>
      <c r="BE359" s="55" t="str">
        <f>+IFERROR(VLOOKUP($M359,ACTIVIDADES!$B$9:$T$494,30,0),"")</f>
        <v/>
      </c>
      <c r="BF359" s="58"/>
      <c r="BG359" s="58"/>
      <c r="BH359" s="59"/>
      <c r="BI359" s="59" t="s">
        <v>580</v>
      </c>
      <c r="BJ359" s="60" t="s">
        <v>3635</v>
      </c>
      <c r="BK359" s="61" t="s">
        <v>593</v>
      </c>
      <c r="BL359" s="62"/>
      <c r="BM359" s="55" t="str">
        <f>+IFERROR(VLOOKUP($M359,ACTIVIDADES!$B$9:$T$494,31,0),"")</f>
        <v/>
      </c>
      <c r="BN359" s="55" t="str">
        <f>+IFERROR(VLOOKUP($M359,ACTIVIDADES!$B$9:$T$494,32,0),"")</f>
        <v/>
      </c>
      <c r="BO359" s="55" t="str">
        <f>+IFERROR(VLOOKUP($M359,ACTIVIDADES!$B$9:$T$494,33,0),"")</f>
        <v/>
      </c>
      <c r="BP359" s="55" t="str">
        <f>+IFERROR(VLOOKUP($M359,ACTIVIDADES!$B$9:$T$494,34,0),"")</f>
        <v/>
      </c>
      <c r="BQ359" s="55" t="str">
        <f>+IFERROR(VLOOKUP($M359,ACTIVIDADES!$B$9:$T$494,35,0),"")</f>
        <v/>
      </c>
      <c r="BR359" s="55" t="str">
        <f>+IFERROR(VLOOKUP($M359,ACTIVIDADES!$B$9:$T$494,36,0),"")</f>
        <v/>
      </c>
      <c r="BS359" s="55" t="str">
        <f>+IFERROR(VLOOKUP($M359,ACTIVIDADES!$B$9:$T$494,37,0),"")</f>
        <v/>
      </c>
      <c r="BT359" s="58"/>
      <c r="BU359" s="58"/>
      <c r="BV359" s="59"/>
      <c r="BW359" s="59" t="s">
        <v>580</v>
      </c>
      <c r="BX359" s="60" t="s">
        <v>3635</v>
      </c>
      <c r="BY359" s="61" t="s">
        <v>593</v>
      </c>
      <c r="BZ359" s="62"/>
    </row>
    <row r="360" spans="1:95" s="8" customFormat="1" ht="93" customHeight="1" x14ac:dyDescent="0.35">
      <c r="A360" s="40">
        <f t="shared" si="24"/>
        <v>352</v>
      </c>
      <c r="B360" s="40" t="s">
        <v>536</v>
      </c>
      <c r="C360" s="40">
        <v>2024</v>
      </c>
      <c r="D360" s="40" t="s">
        <v>3734</v>
      </c>
      <c r="E360" s="323"/>
      <c r="F360" s="40" t="s">
        <v>729</v>
      </c>
      <c r="G360" s="190" t="s">
        <v>533</v>
      </c>
      <c r="H360" s="42" t="s">
        <v>4819</v>
      </c>
      <c r="I360" s="42"/>
      <c r="J360" s="40" t="s">
        <v>5139</v>
      </c>
      <c r="K360" s="40" t="s">
        <v>5139</v>
      </c>
      <c r="L360" s="44" t="s">
        <v>5440</v>
      </c>
      <c r="M360" s="63" t="s">
        <v>2830</v>
      </c>
      <c r="N360" s="63" t="s">
        <v>5531</v>
      </c>
      <c r="O360" s="63" t="s">
        <v>2832</v>
      </c>
      <c r="P360" s="63">
        <v>1</v>
      </c>
      <c r="Q360" s="65">
        <v>45659</v>
      </c>
      <c r="R360" s="65">
        <v>45838</v>
      </c>
      <c r="S360" s="66">
        <f t="shared" si="23"/>
        <v>26.700000000000003</v>
      </c>
      <c r="T360" s="63" t="s">
        <v>589</v>
      </c>
      <c r="U360" s="63" t="s">
        <v>1164</v>
      </c>
      <c r="V360" s="49">
        <f>+IFERROR(VLOOKUP($M360,ACTIVIDADES!$B$9:$Q$494,10,0),"")</f>
        <v>0</v>
      </c>
      <c r="W360" s="61" t="str">
        <f>+IFERROR(VLOOKUP($M360,ACTIVIDADES!$B$9:$Q$494,11,0)," ")</f>
        <v>En proceso de actualización</v>
      </c>
      <c r="X360" s="51" t="str">
        <f>+IFERROR(VLOOKUP($M360,ACTIVIDADES!$B$9:$Q$494,12,0),"")</f>
        <v>https://dnbcgovco-my.sharepoint.com/:f:/g/personal/planeacion_dnbc_gov_co/IgCMMWenExEVSrJDg7g7OVoeAUSpAZPWObv9Sy1QzhSATZo?e=fpCZe0</v>
      </c>
      <c r="Y360" s="52">
        <f>+IFERROR(VLOOKUP($M360,ACTIVIDADES!$B$9:$Q$494,13,0),"")</f>
        <v>46153</v>
      </c>
      <c r="Z360" s="49" t="str">
        <f>+IFERROR(VLOOKUP($M360,ACTIVIDADES!$B$9:$Q$494,14,0),"")</f>
        <v>No se evidencia avance para el periodo</v>
      </c>
      <c r="AA360" s="49">
        <f>+IFERROR(VLOOKUP($M360,ACTIVIDADES!$B$9:$Q$494,15,0),"")</f>
        <v>0</v>
      </c>
      <c r="AB360" s="54" t="str">
        <f>+IFERROR(VLOOKUP($M360,ACTIVIDADES!$B$9:$Q$494,16,0),"")</f>
        <v>VENCIDO</v>
      </c>
      <c r="AC360" s="144">
        <v>46171</v>
      </c>
      <c r="AD360" s="28">
        <v>0</v>
      </c>
      <c r="AE360" s="30" t="s">
        <v>3741</v>
      </c>
      <c r="AF360" s="29" t="s">
        <v>581</v>
      </c>
      <c r="AG360" s="29" t="s">
        <v>3737</v>
      </c>
      <c r="AH360" s="29" t="s">
        <v>593</v>
      </c>
      <c r="AI360" s="29" t="s">
        <v>3752</v>
      </c>
      <c r="AJ360" s="55">
        <f>+IFERROR(VLOOKUP($M360,ACTIVIDADES!$B$9:$T$494,17,0),"")</f>
        <v>1</v>
      </c>
      <c r="AK360" s="80" t="str">
        <f>+IFERROR(VLOOKUP($M360,ACTIVIDADES!$B$9:$T$494,18,0),"")</f>
        <v xml:space="preserve">Se actualizo y socializo el manual y procedimiento de Gestión de bienes </v>
      </c>
      <c r="AL360" s="80" t="str">
        <f>+IFERROR(VLOOKUP($M360,ACTIVIDADES!$B$9:$T$494,19,0),"")</f>
        <v>https://dnbcgovco-my.sharepoint.com/:f:/g/personal/planeacion_dnbc_gov_co/IgDshXjsc8LZQZjqdqa4EMsZAWpmZqV686eTXio40garkCs?e=KEiQRq</v>
      </c>
      <c r="AM360" s="55">
        <f>+IFERROR(VLOOKUP($M360,ACTIVIDADES!$B$9:$X$495,20,0),0)</f>
        <v>46214</v>
      </c>
      <c r="AN360" s="55" t="str">
        <f>+IFERROR(VLOOKUP($M360,ACTIVIDADES!$B$9:$X$495,21,0),0)</f>
        <v>Se presenta procedimiento actualizado al 30 de junio de 2026 con su respectiva socializaicón vía correo electrónico</v>
      </c>
      <c r="AO360" s="55">
        <f>+IFERROR(VLOOKUP($M360,ACTIVIDADES!$B$9:$X$495,22,0),0)</f>
        <v>1</v>
      </c>
      <c r="AP360" s="150" t="str">
        <f>+IFERROR(VLOOKUP($M360,ACTIVIDADES!$B$9:$X$495,23,0),0)</f>
        <v>CUMPLIDO</v>
      </c>
      <c r="AQ360" s="129">
        <v>46230</v>
      </c>
      <c r="AR360" s="172">
        <v>1</v>
      </c>
      <c r="AS360" s="72" t="s">
        <v>4070</v>
      </c>
      <c r="AT360" s="29" t="s">
        <v>578</v>
      </c>
      <c r="AU360" s="193" t="s">
        <v>3639</v>
      </c>
      <c r="AV360" s="193" t="s">
        <v>3639</v>
      </c>
      <c r="AW360" s="193" t="s">
        <v>3639</v>
      </c>
      <c r="AX360" s="154" t="s">
        <v>3739</v>
      </c>
      <c r="AY360" s="176" t="str">
        <f t="shared" si="22"/>
        <v>CUMPLIDAS</v>
      </c>
      <c r="AZ360" s="55" t="str">
        <f>+IFERROR(VLOOKUP($M360,ACTIVIDADES!$B$9:$T$494,25,0),"")</f>
        <v/>
      </c>
      <c r="BA360" s="55" t="str">
        <f>+IFERROR(VLOOKUP($M360,ACTIVIDADES!$B$9:$T$494,26,0),"")</f>
        <v/>
      </c>
      <c r="BB360" s="55" t="str">
        <f>+IFERROR(VLOOKUP($M360,ACTIVIDADES!$B$9:$T$494,27,0),"")</f>
        <v/>
      </c>
      <c r="BC360" s="55" t="str">
        <f>+IFERROR(VLOOKUP($M360,ACTIVIDADES!$B$9:$T$494,28,0),"")</f>
        <v/>
      </c>
      <c r="BD360" s="55" t="str">
        <f>+IFERROR(VLOOKUP($M360,ACTIVIDADES!$B$9:$T$494,29,0),"")</f>
        <v/>
      </c>
      <c r="BE360" s="55" t="str">
        <f>+IFERROR(VLOOKUP($M360,ACTIVIDADES!$B$9:$T$494,30,0),"")</f>
        <v/>
      </c>
      <c r="BF360" s="58"/>
      <c r="BG360" s="58"/>
      <c r="BH360" s="59"/>
      <c r="BI360" s="59" t="s">
        <v>580</v>
      </c>
      <c r="BJ360" s="60" t="s">
        <v>3635</v>
      </c>
      <c r="BK360" s="61" t="s">
        <v>593</v>
      </c>
      <c r="BL360" s="62"/>
      <c r="BM360" s="55" t="str">
        <f>+IFERROR(VLOOKUP($M360,ACTIVIDADES!$B$9:$T$494,31,0),"")</f>
        <v/>
      </c>
      <c r="BN360" s="55" t="str">
        <f>+IFERROR(VLOOKUP($M360,ACTIVIDADES!$B$9:$T$494,32,0),"")</f>
        <v/>
      </c>
      <c r="BO360" s="55" t="str">
        <f>+IFERROR(VLOOKUP($M360,ACTIVIDADES!$B$9:$T$494,33,0),"")</f>
        <v/>
      </c>
      <c r="BP360" s="55" t="str">
        <f>+IFERROR(VLOOKUP($M360,ACTIVIDADES!$B$9:$T$494,34,0),"")</f>
        <v/>
      </c>
      <c r="BQ360" s="55" t="str">
        <f>+IFERROR(VLOOKUP($M360,ACTIVIDADES!$B$9:$T$494,35,0),"")</f>
        <v/>
      </c>
      <c r="BR360" s="55" t="str">
        <f>+IFERROR(VLOOKUP($M360,ACTIVIDADES!$B$9:$T$494,36,0),"")</f>
        <v/>
      </c>
      <c r="BS360" s="55" t="str">
        <f>+IFERROR(VLOOKUP($M360,ACTIVIDADES!$B$9:$T$494,37,0),"")</f>
        <v/>
      </c>
      <c r="BT360" s="58"/>
      <c r="BU360" s="58"/>
      <c r="BV360" s="59"/>
      <c r="BW360" s="59" t="s">
        <v>580</v>
      </c>
      <c r="BX360" s="60" t="s">
        <v>3635</v>
      </c>
      <c r="BY360" s="61" t="s">
        <v>593</v>
      </c>
      <c r="BZ360" s="62"/>
      <c r="CA360" s="9"/>
      <c r="CB360" s="9"/>
      <c r="CC360" s="9"/>
      <c r="CD360" s="9"/>
      <c r="CE360" s="9"/>
      <c r="CF360" s="9"/>
      <c r="CG360" s="9"/>
      <c r="CH360" s="9"/>
      <c r="CI360" s="9"/>
      <c r="CJ360" s="9"/>
      <c r="CK360" s="9"/>
      <c r="CL360" s="9"/>
      <c r="CM360" s="9"/>
      <c r="CN360" s="9"/>
      <c r="CO360" s="9"/>
      <c r="CP360" s="9"/>
      <c r="CQ360" s="9"/>
    </row>
    <row r="361" spans="1:95" ht="93" customHeight="1" x14ac:dyDescent="0.35">
      <c r="A361" s="40">
        <f t="shared" si="24"/>
        <v>353</v>
      </c>
      <c r="B361" s="40" t="s">
        <v>536</v>
      </c>
      <c r="C361" s="40">
        <v>2024</v>
      </c>
      <c r="D361" s="40" t="s">
        <v>3734</v>
      </c>
      <c r="E361" s="323"/>
      <c r="F361" s="40" t="s">
        <v>729</v>
      </c>
      <c r="G361" s="190" t="s">
        <v>533</v>
      </c>
      <c r="H361" s="42" t="s">
        <v>4819</v>
      </c>
      <c r="I361" s="42"/>
      <c r="J361" s="40" t="s">
        <v>5139</v>
      </c>
      <c r="K361" s="40" t="s">
        <v>5139</v>
      </c>
      <c r="L361" s="44" t="s">
        <v>5440</v>
      </c>
      <c r="M361" s="63" t="s">
        <v>2880</v>
      </c>
      <c r="N361" s="63" t="s">
        <v>2846</v>
      </c>
      <c r="O361" s="63" t="s">
        <v>2847</v>
      </c>
      <c r="P361" s="63">
        <v>1</v>
      </c>
      <c r="Q361" s="65">
        <v>45689</v>
      </c>
      <c r="R361" s="65">
        <v>45746</v>
      </c>
      <c r="S361" s="66">
        <f t="shared" si="23"/>
        <v>8.85</v>
      </c>
      <c r="T361" s="63" t="s">
        <v>589</v>
      </c>
      <c r="U361" s="63" t="s">
        <v>1164</v>
      </c>
      <c r="V361" s="49">
        <f>+IFERROR(VLOOKUP($M361,ACTIVIDADES!$B$9:$Q$494,10,0),"")</f>
        <v>1</v>
      </c>
      <c r="W361" s="61" t="str">
        <f>+IFERROR(VLOOKUP($M361,ACTIVIDADES!$B$9:$Q$494,11,0)," ")</f>
        <v xml:space="preserve">Se esta llevando una base de datos donde se lleva el registro y control de la propiedad planta y equipo de la bodega </v>
      </c>
      <c r="X361" s="51" t="str">
        <f>+IFERROR(VLOOKUP($M361,ACTIVIDADES!$B$9:$Q$494,12,0),"")</f>
        <v>https://dnbcgovco-my.sharepoint.com/:f:/g/personal/planeacion_dnbc_gov_co/IgBu8q_FVeXYT7FZ3m07vVcqAUMBHe4DqbrKbt14I2L1Fvg?e=ZcDzqy</v>
      </c>
      <c r="Y361" s="52">
        <f>+IFERROR(VLOOKUP($M361,ACTIVIDADES!$B$9:$Q$494,13,0),"")</f>
        <v>46153</v>
      </c>
      <c r="Z361" s="49" t="str">
        <f>+IFERROR(VLOOKUP($M361,ACTIVIDADES!$B$9:$Q$494,14,0),"")</f>
        <v>Se adjuntan bases actualizadas de los meses de enero a marzo. Se sugiere su socialización (correo electronico) al lider del proceso</v>
      </c>
      <c r="AA361" s="49">
        <f>+IFERROR(VLOOKUP($M361,ACTIVIDADES!$B$9:$Q$494,15,0),"")</f>
        <v>1</v>
      </c>
      <c r="AB361" s="54" t="str">
        <f>+IFERROR(VLOOKUP($M361,ACTIVIDADES!$B$9:$Q$494,16,0),"")</f>
        <v>CUMPLIDO</v>
      </c>
      <c r="AC361" s="144">
        <v>46171</v>
      </c>
      <c r="AD361" s="30">
        <v>1</v>
      </c>
      <c r="AE361" s="30" t="s">
        <v>5794</v>
      </c>
      <c r="AF361" s="29" t="s">
        <v>578</v>
      </c>
      <c r="AG361" s="29" t="s">
        <v>3737</v>
      </c>
      <c r="AH361" s="29" t="s">
        <v>593</v>
      </c>
      <c r="AI361" s="29" t="s">
        <v>3752</v>
      </c>
      <c r="AJ361" s="55">
        <f>+IFERROR(VLOOKUP($M361,ACTIVIDADES!$B$9:$T$494,17,0),"")</f>
        <v>1</v>
      </c>
      <c r="AK361" s="80" t="str">
        <f>+IFERROR(VLOOKUP($M361,ACTIVIDADES!$B$9:$T$494,18,0),"")</f>
        <v>Se esta llevando una base de datos donde se lleva el registro y control de la propiedad planta y equipo de la bodega</v>
      </c>
      <c r="AL361" s="80" t="str">
        <f>+IFERROR(VLOOKUP($M361,ACTIVIDADES!$B$9:$T$494,19,0),"")</f>
        <v>https://dnbcgovco-my.sharepoint.com/:f:/g/personal/planeacion_dnbc_gov_co/IgAMjkxYQy9mT6FhdYVrM_q7AeVhNRYyeO8Nwk-QyXqMnOE?e=1H2kji</v>
      </c>
      <c r="AM361" s="55">
        <f>+IFERROR(VLOOKUP($M361,ACTIVIDADES!$B$9:$X$495,20,0),0)</f>
        <v>46214</v>
      </c>
      <c r="AN361" s="55" t="str">
        <f>+IFERROR(VLOOKUP($M361,ACTIVIDADES!$B$9:$X$495,21,0),0)</f>
        <v>El proceso continua con la actualización mensual a la base de datos donde se lleva el registro y control de la propiedad planta y equipo de la bodega</v>
      </c>
      <c r="AO361" s="55">
        <f>+IFERROR(VLOOKUP($M361,ACTIVIDADES!$B$9:$X$495,22,0),0)</f>
        <v>1</v>
      </c>
      <c r="AP361" s="150" t="str">
        <f>+IFERROR(VLOOKUP($M361,ACTIVIDADES!$B$9:$X$495,23,0),0)</f>
        <v>CUMPLIDO</v>
      </c>
      <c r="AQ361" s="129">
        <v>46230</v>
      </c>
      <c r="AR361" s="172">
        <v>1</v>
      </c>
      <c r="AS361" s="72" t="s">
        <v>4071</v>
      </c>
      <c r="AT361" s="29" t="s">
        <v>578</v>
      </c>
      <c r="AU361" s="193" t="s">
        <v>3639</v>
      </c>
      <c r="AV361" s="193" t="s">
        <v>3639</v>
      </c>
      <c r="AW361" s="193" t="s">
        <v>3639</v>
      </c>
      <c r="AX361" s="154" t="s">
        <v>3739</v>
      </c>
      <c r="AY361" s="176" t="str">
        <f t="shared" si="22"/>
        <v>CUMPLIDAS</v>
      </c>
      <c r="AZ361" s="55" t="str">
        <f>+IFERROR(VLOOKUP($M361,ACTIVIDADES!$B$9:$T$494,25,0),"")</f>
        <v/>
      </c>
      <c r="BA361" s="55" t="str">
        <f>+IFERROR(VLOOKUP($M361,ACTIVIDADES!$B$9:$T$494,26,0),"")</f>
        <v/>
      </c>
      <c r="BB361" s="55" t="str">
        <f>+IFERROR(VLOOKUP($M361,ACTIVIDADES!$B$9:$T$494,27,0),"")</f>
        <v/>
      </c>
      <c r="BC361" s="55" t="str">
        <f>+IFERROR(VLOOKUP($M361,ACTIVIDADES!$B$9:$T$494,28,0),"")</f>
        <v/>
      </c>
      <c r="BD361" s="55" t="str">
        <f>+IFERROR(VLOOKUP($M361,ACTIVIDADES!$B$9:$T$494,29,0),"")</f>
        <v/>
      </c>
      <c r="BE361" s="55" t="str">
        <f>+IFERROR(VLOOKUP($M361,ACTIVIDADES!$B$9:$T$494,30,0),"")</f>
        <v/>
      </c>
      <c r="BF361" s="58"/>
      <c r="BG361" s="58"/>
      <c r="BH361" s="59"/>
      <c r="BI361" s="59" t="s">
        <v>580</v>
      </c>
      <c r="BJ361" s="60" t="s">
        <v>3635</v>
      </c>
      <c r="BK361" s="61" t="s">
        <v>593</v>
      </c>
      <c r="BL361" s="62"/>
      <c r="BM361" s="55" t="str">
        <f>+IFERROR(VLOOKUP($M361,ACTIVIDADES!$B$9:$T$494,31,0),"")</f>
        <v/>
      </c>
      <c r="BN361" s="55" t="str">
        <f>+IFERROR(VLOOKUP($M361,ACTIVIDADES!$B$9:$T$494,32,0),"")</f>
        <v/>
      </c>
      <c r="BO361" s="55" t="str">
        <f>+IFERROR(VLOOKUP($M361,ACTIVIDADES!$B$9:$T$494,33,0),"")</f>
        <v/>
      </c>
      <c r="BP361" s="55" t="str">
        <f>+IFERROR(VLOOKUP($M361,ACTIVIDADES!$B$9:$T$494,34,0),"")</f>
        <v/>
      </c>
      <c r="BQ361" s="55" t="str">
        <f>+IFERROR(VLOOKUP($M361,ACTIVIDADES!$B$9:$T$494,35,0),"")</f>
        <v/>
      </c>
      <c r="BR361" s="55" t="str">
        <f>+IFERROR(VLOOKUP($M361,ACTIVIDADES!$B$9:$T$494,36,0),"")</f>
        <v/>
      </c>
      <c r="BS361" s="55" t="str">
        <f>+IFERROR(VLOOKUP($M361,ACTIVIDADES!$B$9:$T$494,37,0),"")</f>
        <v/>
      </c>
      <c r="BT361" s="58"/>
      <c r="BU361" s="58"/>
      <c r="BV361" s="59"/>
      <c r="BW361" s="59" t="s">
        <v>580</v>
      </c>
      <c r="BX361" s="60" t="s">
        <v>3635</v>
      </c>
      <c r="BY361" s="61" t="s">
        <v>593</v>
      </c>
      <c r="BZ361" s="62"/>
    </row>
    <row r="362" spans="1:95" customFormat="1" ht="109.5" customHeight="1" x14ac:dyDescent="0.35">
      <c r="A362" s="40">
        <f t="shared" si="24"/>
        <v>354</v>
      </c>
      <c r="B362" s="40" t="s">
        <v>536</v>
      </c>
      <c r="C362" s="40">
        <v>2024</v>
      </c>
      <c r="D362" s="40" t="s">
        <v>3734</v>
      </c>
      <c r="E362" s="323"/>
      <c r="F362" s="40" t="s">
        <v>729</v>
      </c>
      <c r="G362" s="362" t="s">
        <v>533</v>
      </c>
      <c r="H362" s="370" t="s">
        <v>4819</v>
      </c>
      <c r="I362" s="42"/>
      <c r="J362" s="43" t="s">
        <v>5139</v>
      </c>
      <c r="K362" s="43" t="s">
        <v>5139</v>
      </c>
      <c r="L362" s="44" t="s">
        <v>5440</v>
      </c>
      <c r="M362" s="63" t="s">
        <v>2876</v>
      </c>
      <c r="N362" s="64" t="s">
        <v>2853</v>
      </c>
      <c r="O362" s="63" t="s">
        <v>2854</v>
      </c>
      <c r="P362" s="63">
        <v>12</v>
      </c>
      <c r="Q362" s="65">
        <v>45659</v>
      </c>
      <c r="R362" s="65">
        <v>46022</v>
      </c>
      <c r="S362" s="66">
        <f t="shared" si="23"/>
        <v>53.85</v>
      </c>
      <c r="T362" s="63" t="s">
        <v>589</v>
      </c>
      <c r="U362" s="63" t="s">
        <v>1164</v>
      </c>
      <c r="V362" s="49">
        <f>+IFERROR(VLOOKUP($M362,ACTIVIDADES!$B$9:$Q$494,10,0),"")</f>
        <v>1</v>
      </c>
      <c r="W362" s="50" t="str">
        <f>+IFERROR(VLOOKUP($M362,ACTIVIDADES!$B$9:$Q$494,11,0)," ")</f>
        <v xml:space="preserve">Se hace una actualización mensual a la base de datos donde se lleva el registro y control de la propiedad planta y equipo de la bodega </v>
      </c>
      <c r="X362" s="51" t="str">
        <f>+IFERROR(VLOOKUP($M362,ACTIVIDADES!$B$9:$Q$494,12,0),"")</f>
        <v>https://dnbcgovco-my.sharepoint.com/:f:/g/personal/planeacion_dnbc_gov_co/IgAogVgVjPbfSoDq4bpiw92KAU3f0vfvJLBLGqqhhjy2OCw?e=Szkhne</v>
      </c>
      <c r="Y362" s="52">
        <f>+IFERROR(VLOOKUP($M362,ACTIVIDADES!$B$9:$Q$494,13,0),"")</f>
        <v>46153</v>
      </c>
      <c r="Z362" s="53" t="str">
        <f>+IFERROR(VLOOKUP($M362,ACTIVIDADES!$B$9:$Q$494,14,0),"")</f>
        <v>Se adjuntan bases actualizadas de los meses de enero a marzo. Se sugiere su socialización (correo electronico) al lider del proceso</v>
      </c>
      <c r="AA362" s="49">
        <f>+IFERROR(VLOOKUP($M362,ACTIVIDADES!$B$9:$Q$494,15,0),"")</f>
        <v>1</v>
      </c>
      <c r="AB362" s="54" t="str">
        <f>+IFERROR(VLOOKUP($M362,ACTIVIDADES!$B$9:$Q$494,16,0),"")</f>
        <v>CUMPLIDO</v>
      </c>
      <c r="AC362" s="144">
        <v>46171</v>
      </c>
      <c r="AD362" s="30">
        <v>1</v>
      </c>
      <c r="AE362" s="30" t="s">
        <v>5794</v>
      </c>
      <c r="AF362" s="29" t="s">
        <v>578</v>
      </c>
      <c r="AG362" s="29" t="s">
        <v>3737</v>
      </c>
      <c r="AH362" s="29" t="s">
        <v>593</v>
      </c>
      <c r="AI362" s="29" t="s">
        <v>3752</v>
      </c>
      <c r="AJ362" s="55">
        <f>+IFERROR(VLOOKUP($M362,ACTIVIDADES!$B$9:$T$494,17,0),"")</f>
        <v>1</v>
      </c>
      <c r="AK362" s="80" t="str">
        <f>+IFERROR(VLOOKUP($M362,ACTIVIDADES!$B$9:$T$494,18,0),"")</f>
        <v>Se hace una actualización mensual a la base de datos donde se lleva el registro y control de la propiedad planta y equipo de la bodega</v>
      </c>
      <c r="AL362" s="80" t="str">
        <f>+IFERROR(VLOOKUP($M362,ACTIVIDADES!$B$9:$T$494,19,0),"")</f>
        <v>https://dnbcgovco-my.sharepoint.com/:f:/g/personal/planeacion_dnbc_gov_co/IgDN77Gg7zpYQYA8LHU10ZBXAdXVGq9OPUpXHLKenzdYDXY?e=MjXehs</v>
      </c>
      <c r="AM362" s="55">
        <f>+IFERROR(VLOOKUP($M362,ACTIVIDADES!$B$9:$X$495,20,0),0)</f>
        <v>46214</v>
      </c>
      <c r="AN362" s="55" t="str">
        <f>+IFERROR(VLOOKUP($M362,ACTIVIDADES!$B$9:$X$495,21,0),0)</f>
        <v>El proceso continua con la actualización mensual a la base de datos donde se lleva el registro y control de la propiedad planta y equipo de la bodega</v>
      </c>
      <c r="AO362" s="55">
        <f>+IFERROR(VLOOKUP($M362,ACTIVIDADES!$B$9:$X$495,22,0),0)</f>
        <v>1</v>
      </c>
      <c r="AP362" s="150" t="str">
        <f>+IFERROR(VLOOKUP($M362,ACTIVIDADES!$B$9:$X$495,23,0),0)</f>
        <v>CUMPLIDO</v>
      </c>
      <c r="AQ362" s="129">
        <v>46230</v>
      </c>
      <c r="AR362" s="172">
        <v>0.6</v>
      </c>
      <c r="AS362" s="72" t="s">
        <v>5828</v>
      </c>
      <c r="AT362" s="29" t="s">
        <v>4</v>
      </c>
      <c r="AU362" s="193" t="s">
        <v>3639</v>
      </c>
      <c r="AV362" s="193" t="s">
        <v>3639</v>
      </c>
      <c r="AW362" s="193" t="s">
        <v>3639</v>
      </c>
      <c r="AX362" s="57" t="s">
        <v>3739</v>
      </c>
      <c r="AY362" s="176" t="str">
        <f t="shared" si="22"/>
        <v>EN EJECUCIÓN</v>
      </c>
      <c r="AZ362" s="55" t="str">
        <f>+IFERROR(VLOOKUP($M362,ACTIVIDADES!$B$9:$T$494,25,0),"")</f>
        <v/>
      </c>
      <c r="BA362" s="55" t="str">
        <f>+IFERROR(VLOOKUP($M362,ACTIVIDADES!$B$9:$T$494,26,0),"")</f>
        <v/>
      </c>
      <c r="BB362" s="55" t="str">
        <f>+IFERROR(VLOOKUP($M362,ACTIVIDADES!$B$9:$T$494,27,0),"")</f>
        <v/>
      </c>
      <c r="BC362" s="55" t="str">
        <f>+IFERROR(VLOOKUP($M362,ACTIVIDADES!$B$9:$T$494,28,0),"")</f>
        <v/>
      </c>
      <c r="BD362" s="55" t="str">
        <f>+IFERROR(VLOOKUP($M362,ACTIVIDADES!$B$9:$T$494,29,0),"")</f>
        <v/>
      </c>
      <c r="BE362" s="55" t="str">
        <f>+IFERROR(VLOOKUP($M362,ACTIVIDADES!$B$9:$T$494,30,0),"")</f>
        <v/>
      </c>
      <c r="BF362" s="58"/>
      <c r="BG362" s="58"/>
      <c r="BH362" s="59"/>
      <c r="BI362" s="59" t="s">
        <v>580</v>
      </c>
      <c r="BJ362" s="60" t="s">
        <v>3635</v>
      </c>
      <c r="BK362" s="61" t="s">
        <v>593</v>
      </c>
      <c r="BL362" s="62"/>
      <c r="BM362" s="55" t="str">
        <f>+IFERROR(VLOOKUP($M362,ACTIVIDADES!$B$9:$T$494,31,0),"")</f>
        <v/>
      </c>
      <c r="BN362" s="55" t="str">
        <f>+IFERROR(VLOOKUP($M362,ACTIVIDADES!$B$9:$T$494,32,0),"")</f>
        <v/>
      </c>
      <c r="BO362" s="55" t="str">
        <f>+IFERROR(VLOOKUP($M362,ACTIVIDADES!$B$9:$T$494,33,0),"")</f>
        <v/>
      </c>
      <c r="BP362" s="55" t="str">
        <f>+IFERROR(VLOOKUP($M362,ACTIVIDADES!$B$9:$T$494,34,0),"")</f>
        <v/>
      </c>
      <c r="BQ362" s="55" t="str">
        <f>+IFERROR(VLOOKUP($M362,ACTIVIDADES!$B$9:$T$494,35,0),"")</f>
        <v/>
      </c>
      <c r="BR362" s="55" t="str">
        <f>+IFERROR(VLOOKUP($M362,ACTIVIDADES!$B$9:$T$494,36,0),"")</f>
        <v/>
      </c>
      <c r="BS362" s="55" t="str">
        <f>+IFERROR(VLOOKUP($M362,ACTIVIDADES!$B$9:$T$494,37,0),"")</f>
        <v/>
      </c>
      <c r="BT362" s="58"/>
      <c r="BU362" s="58"/>
      <c r="BV362" s="59"/>
      <c r="BW362" s="59" t="s">
        <v>580</v>
      </c>
      <c r="BX362" s="60" t="s">
        <v>3635</v>
      </c>
      <c r="BY362" s="61" t="s">
        <v>593</v>
      </c>
      <c r="BZ362" s="62"/>
      <c r="CA362" s="7"/>
      <c r="CB362" s="7"/>
      <c r="CC362" s="7"/>
      <c r="CD362" s="7"/>
      <c r="CE362" s="7"/>
      <c r="CF362" s="7"/>
      <c r="CG362" s="7"/>
      <c r="CH362" s="7"/>
      <c r="CI362" s="7"/>
      <c r="CJ362" s="7"/>
      <c r="CK362" s="7"/>
      <c r="CL362" s="7"/>
      <c r="CM362" s="7"/>
      <c r="CN362" s="7"/>
      <c r="CO362" s="7"/>
      <c r="CP362" s="7"/>
      <c r="CQ362" s="7"/>
    </row>
    <row r="363" spans="1:95" s="143" customFormat="1" ht="120" customHeight="1" x14ac:dyDescent="0.35">
      <c r="A363" s="40">
        <f t="shared" si="24"/>
        <v>355</v>
      </c>
      <c r="B363" s="40" t="s">
        <v>536</v>
      </c>
      <c r="C363" s="40">
        <v>2024</v>
      </c>
      <c r="D363" s="40" t="s">
        <v>3734</v>
      </c>
      <c r="E363" s="323"/>
      <c r="F363" s="40" t="s">
        <v>730</v>
      </c>
      <c r="G363" s="190" t="s">
        <v>533</v>
      </c>
      <c r="H363" s="371" t="s">
        <v>4820</v>
      </c>
      <c r="I363" s="42"/>
      <c r="J363" s="40" t="s">
        <v>4072</v>
      </c>
      <c r="K363" s="40" t="s">
        <v>4072</v>
      </c>
      <c r="L363" s="44" t="s">
        <v>5440</v>
      </c>
      <c r="M363" s="63" t="s">
        <v>2830</v>
      </c>
      <c r="N363" s="63" t="s">
        <v>5531</v>
      </c>
      <c r="O363" s="63" t="s">
        <v>2832</v>
      </c>
      <c r="P363" s="63">
        <v>1</v>
      </c>
      <c r="Q363" s="65">
        <v>45659</v>
      </c>
      <c r="R363" s="65">
        <v>45838</v>
      </c>
      <c r="S363" s="66">
        <f t="shared" si="23"/>
        <v>26.700000000000003</v>
      </c>
      <c r="T363" s="63" t="s">
        <v>589</v>
      </c>
      <c r="U363" s="63" t="s">
        <v>1164</v>
      </c>
      <c r="V363" s="49">
        <f>+IFERROR(VLOOKUP($M363,ACTIVIDADES!$B$9:$Q$494,10,0),"")</f>
        <v>0</v>
      </c>
      <c r="W363" s="61" t="str">
        <f>+IFERROR(VLOOKUP($M363,ACTIVIDADES!$B$9:$Q$494,11,0)," ")</f>
        <v>En proceso de actualización</v>
      </c>
      <c r="X363" s="51" t="str">
        <f>+IFERROR(VLOOKUP($M363,ACTIVIDADES!$B$9:$Q$494,12,0),"")</f>
        <v>https://dnbcgovco-my.sharepoint.com/:f:/g/personal/planeacion_dnbc_gov_co/IgCMMWenExEVSrJDg7g7OVoeAUSpAZPWObv9Sy1QzhSATZo?e=fpCZe0</v>
      </c>
      <c r="Y363" s="52">
        <f>+IFERROR(VLOOKUP($M363,ACTIVIDADES!$B$9:$Q$494,13,0),"")</f>
        <v>46153</v>
      </c>
      <c r="Z363" s="49" t="str">
        <f>+IFERROR(VLOOKUP($M363,ACTIVIDADES!$B$9:$Q$494,14,0),"")</f>
        <v>No se evidencia avance para el periodo</v>
      </c>
      <c r="AA363" s="49">
        <f>+IFERROR(VLOOKUP($M363,ACTIVIDADES!$B$9:$Q$494,15,0),"")</f>
        <v>0</v>
      </c>
      <c r="AB363" s="54" t="str">
        <f>+IFERROR(VLOOKUP($M363,ACTIVIDADES!$B$9:$Q$494,16,0),"")</f>
        <v>VENCIDO</v>
      </c>
      <c r="AC363" s="144">
        <v>46171</v>
      </c>
      <c r="AD363" s="28">
        <v>0</v>
      </c>
      <c r="AE363" s="30" t="s">
        <v>3741</v>
      </c>
      <c r="AF363" s="29" t="s">
        <v>581</v>
      </c>
      <c r="AG363" s="29" t="s">
        <v>3737</v>
      </c>
      <c r="AH363" s="29" t="s">
        <v>593</v>
      </c>
      <c r="AI363" s="29" t="s">
        <v>3752</v>
      </c>
      <c r="AJ363" s="55">
        <f>+IFERROR(VLOOKUP($M363,ACTIVIDADES!$B$9:$T$494,17,0),"")</f>
        <v>1</v>
      </c>
      <c r="AK363" s="80" t="str">
        <f>+IFERROR(VLOOKUP($M363,ACTIVIDADES!$B$9:$T$494,18,0),"")</f>
        <v xml:space="preserve">Se actualizo y socializo el manual y procedimiento de Gestión de bienes </v>
      </c>
      <c r="AL363" s="80" t="str">
        <f>+IFERROR(VLOOKUP($M363,ACTIVIDADES!$B$9:$T$494,19,0),"")</f>
        <v>https://dnbcgovco-my.sharepoint.com/:f:/g/personal/planeacion_dnbc_gov_co/IgDshXjsc8LZQZjqdqa4EMsZAWpmZqV686eTXio40garkCs?e=KEiQRq</v>
      </c>
      <c r="AM363" s="55">
        <f>+IFERROR(VLOOKUP($M363,ACTIVIDADES!$B$9:$X$495,20,0),0)</f>
        <v>46214</v>
      </c>
      <c r="AN363" s="55" t="str">
        <f>+IFERROR(VLOOKUP($M363,ACTIVIDADES!$B$9:$X$495,21,0),0)</f>
        <v>Se presenta procedimiento actualizado al 30 de junio de 2026 con su respectiva socializaicón vía correo electrónico</v>
      </c>
      <c r="AO363" s="55">
        <f>+IFERROR(VLOOKUP($M363,ACTIVIDADES!$B$9:$X$495,22,0),0)</f>
        <v>1</v>
      </c>
      <c r="AP363" s="150" t="str">
        <f>+IFERROR(VLOOKUP($M363,ACTIVIDADES!$B$9:$X$495,23,0),0)</f>
        <v>CUMPLIDO</v>
      </c>
      <c r="AQ363" s="129">
        <v>46230</v>
      </c>
      <c r="AR363" s="172">
        <v>1</v>
      </c>
      <c r="AS363" s="72" t="s">
        <v>4073</v>
      </c>
      <c r="AT363" s="29" t="s">
        <v>578</v>
      </c>
      <c r="AU363" s="193" t="s">
        <v>3639</v>
      </c>
      <c r="AV363" s="193" t="s">
        <v>3639</v>
      </c>
      <c r="AW363" s="193" t="s">
        <v>3639</v>
      </c>
      <c r="AX363" s="154" t="s">
        <v>3739</v>
      </c>
      <c r="AY363" s="176" t="str">
        <f t="shared" si="22"/>
        <v>CUMPLIDAS</v>
      </c>
      <c r="AZ363" s="55" t="str">
        <f>+IFERROR(VLOOKUP($M363,ACTIVIDADES!$B$9:$T$494,25,0),"")</f>
        <v/>
      </c>
      <c r="BA363" s="55" t="str">
        <f>+IFERROR(VLOOKUP($M363,ACTIVIDADES!$B$9:$T$494,26,0),"")</f>
        <v/>
      </c>
      <c r="BB363" s="55" t="str">
        <f>+IFERROR(VLOOKUP($M363,ACTIVIDADES!$B$9:$T$494,27,0),"")</f>
        <v/>
      </c>
      <c r="BC363" s="55" t="str">
        <f>+IFERROR(VLOOKUP($M363,ACTIVIDADES!$B$9:$T$494,28,0),"")</f>
        <v/>
      </c>
      <c r="BD363" s="55" t="str">
        <f>+IFERROR(VLOOKUP($M363,ACTIVIDADES!$B$9:$T$494,29,0),"")</f>
        <v/>
      </c>
      <c r="BE363" s="55" t="str">
        <f>+IFERROR(VLOOKUP($M363,ACTIVIDADES!$B$9:$T$494,30,0),"")</f>
        <v/>
      </c>
      <c r="BF363" s="58"/>
      <c r="BG363" s="58"/>
      <c r="BH363" s="59"/>
      <c r="BI363" s="59" t="s">
        <v>580</v>
      </c>
      <c r="BJ363" s="60" t="s">
        <v>3635</v>
      </c>
      <c r="BK363" s="61" t="s">
        <v>593</v>
      </c>
      <c r="BL363" s="62"/>
      <c r="BM363" s="55" t="str">
        <f>+IFERROR(VLOOKUP($M363,ACTIVIDADES!$B$9:$T$494,31,0),"")</f>
        <v/>
      </c>
      <c r="BN363" s="55" t="str">
        <f>+IFERROR(VLOOKUP($M363,ACTIVIDADES!$B$9:$T$494,32,0),"")</f>
        <v/>
      </c>
      <c r="BO363" s="55" t="str">
        <f>+IFERROR(VLOOKUP($M363,ACTIVIDADES!$B$9:$T$494,33,0),"")</f>
        <v/>
      </c>
      <c r="BP363" s="55" t="str">
        <f>+IFERROR(VLOOKUP($M363,ACTIVIDADES!$B$9:$T$494,34,0),"")</f>
        <v/>
      </c>
      <c r="BQ363" s="55" t="str">
        <f>+IFERROR(VLOOKUP($M363,ACTIVIDADES!$B$9:$T$494,35,0),"")</f>
        <v/>
      </c>
      <c r="BR363" s="55" t="str">
        <f>+IFERROR(VLOOKUP($M363,ACTIVIDADES!$B$9:$T$494,36,0),"")</f>
        <v/>
      </c>
      <c r="BS363" s="55" t="str">
        <f>+IFERROR(VLOOKUP($M363,ACTIVIDADES!$B$9:$T$494,37,0),"")</f>
        <v/>
      </c>
      <c r="BT363" s="58"/>
      <c r="BU363" s="58"/>
      <c r="BV363" s="59"/>
      <c r="BW363" s="59" t="s">
        <v>580</v>
      </c>
      <c r="BX363" s="60" t="s">
        <v>3635</v>
      </c>
      <c r="BY363" s="61" t="s">
        <v>593</v>
      </c>
      <c r="BZ363" s="62"/>
      <c r="CA363" s="9"/>
      <c r="CB363" s="9"/>
      <c r="CC363" s="9"/>
      <c r="CD363" s="9"/>
      <c r="CE363" s="9"/>
      <c r="CF363" s="9"/>
      <c r="CG363" s="9"/>
      <c r="CH363" s="9"/>
      <c r="CI363" s="9"/>
      <c r="CJ363" s="9"/>
      <c r="CK363" s="9"/>
      <c r="CL363" s="9"/>
      <c r="CM363" s="9"/>
      <c r="CN363" s="9"/>
      <c r="CO363" s="9"/>
      <c r="CP363" s="9"/>
      <c r="CQ363" s="9"/>
    </row>
    <row r="364" spans="1:95" s="143" customFormat="1" ht="116.25" customHeight="1" x14ac:dyDescent="0.35">
      <c r="A364" s="40">
        <f t="shared" si="24"/>
        <v>356</v>
      </c>
      <c r="B364" s="40" t="s">
        <v>536</v>
      </c>
      <c r="C364" s="40">
        <v>2024</v>
      </c>
      <c r="D364" s="40" t="s">
        <v>3734</v>
      </c>
      <c r="E364" s="323"/>
      <c r="F364" s="40" t="s">
        <v>730</v>
      </c>
      <c r="G364" s="190" t="s">
        <v>533</v>
      </c>
      <c r="H364" s="370" t="s">
        <v>4820</v>
      </c>
      <c r="I364" s="42"/>
      <c r="J364" s="40" t="s">
        <v>4072</v>
      </c>
      <c r="K364" s="40" t="s">
        <v>4072</v>
      </c>
      <c r="L364" s="44" t="s">
        <v>5440</v>
      </c>
      <c r="M364" s="63" t="s">
        <v>2880</v>
      </c>
      <c r="N364" s="63" t="s">
        <v>2846</v>
      </c>
      <c r="O364" s="63" t="s">
        <v>2847</v>
      </c>
      <c r="P364" s="63">
        <v>1</v>
      </c>
      <c r="Q364" s="65">
        <v>45689</v>
      </c>
      <c r="R364" s="65">
        <v>45746</v>
      </c>
      <c r="S364" s="66">
        <f t="shared" si="23"/>
        <v>8.85</v>
      </c>
      <c r="T364" s="63" t="s">
        <v>589</v>
      </c>
      <c r="U364" s="63" t="s">
        <v>1164</v>
      </c>
      <c r="V364" s="49">
        <f>+IFERROR(VLOOKUP($M364,ACTIVIDADES!$B$9:$Q$494,10,0),"")</f>
        <v>1</v>
      </c>
      <c r="W364" s="61" t="str">
        <f>+IFERROR(VLOOKUP($M364,ACTIVIDADES!$B$9:$Q$494,11,0)," ")</f>
        <v xml:space="preserve">Se esta llevando una base de datos donde se lleva el registro y control de la propiedad planta y equipo de la bodega </v>
      </c>
      <c r="X364" s="51" t="str">
        <f>+IFERROR(VLOOKUP($M364,ACTIVIDADES!$B$9:$Q$494,12,0),"")</f>
        <v>https://dnbcgovco-my.sharepoint.com/:f:/g/personal/planeacion_dnbc_gov_co/IgBu8q_FVeXYT7FZ3m07vVcqAUMBHe4DqbrKbt14I2L1Fvg?e=ZcDzqy</v>
      </c>
      <c r="Y364" s="52">
        <f>+IFERROR(VLOOKUP($M364,ACTIVIDADES!$B$9:$Q$494,13,0),"")</f>
        <v>46153</v>
      </c>
      <c r="Z364" s="49" t="str">
        <f>+IFERROR(VLOOKUP($M364,ACTIVIDADES!$B$9:$Q$494,14,0),"")</f>
        <v>Se adjuntan bases actualizadas de los meses de enero a marzo. Se sugiere su socialización (correo electronico) al lider del proceso</v>
      </c>
      <c r="AA364" s="49">
        <f>+IFERROR(VLOOKUP($M364,ACTIVIDADES!$B$9:$Q$494,15,0),"")</f>
        <v>1</v>
      </c>
      <c r="AB364" s="54" t="str">
        <f>+IFERROR(VLOOKUP($M364,ACTIVIDADES!$B$9:$Q$494,16,0),"")</f>
        <v>CUMPLIDO</v>
      </c>
      <c r="AC364" s="144">
        <v>46171</v>
      </c>
      <c r="AD364" s="30">
        <v>1</v>
      </c>
      <c r="AE364" s="30" t="s">
        <v>5794</v>
      </c>
      <c r="AF364" s="29" t="s">
        <v>578</v>
      </c>
      <c r="AG364" s="29" t="s">
        <v>3737</v>
      </c>
      <c r="AH364" s="29" t="s">
        <v>593</v>
      </c>
      <c r="AI364" s="29" t="s">
        <v>3752</v>
      </c>
      <c r="AJ364" s="55">
        <f>+IFERROR(VLOOKUP($M364,ACTIVIDADES!$B$9:$T$494,17,0),"")</f>
        <v>1</v>
      </c>
      <c r="AK364" s="80" t="str">
        <f>+IFERROR(VLOOKUP($M364,ACTIVIDADES!$B$9:$T$494,18,0),"")</f>
        <v>Se esta llevando una base de datos donde se lleva el registro y control de la propiedad planta y equipo de la bodega</v>
      </c>
      <c r="AL364" s="80" t="str">
        <f>+IFERROR(VLOOKUP($M364,ACTIVIDADES!$B$9:$T$494,19,0),"")</f>
        <v>https://dnbcgovco-my.sharepoint.com/:f:/g/personal/planeacion_dnbc_gov_co/IgAMjkxYQy9mT6FhdYVrM_q7AeVhNRYyeO8Nwk-QyXqMnOE?e=1H2kji</v>
      </c>
      <c r="AM364" s="55">
        <f>+IFERROR(VLOOKUP($M364,ACTIVIDADES!$B$9:$X$495,20,0),0)</f>
        <v>46214</v>
      </c>
      <c r="AN364" s="55" t="str">
        <f>+IFERROR(VLOOKUP($M364,ACTIVIDADES!$B$9:$X$495,21,0),0)</f>
        <v>El proceso continua con la actualización mensual a la base de datos donde se lleva el registro y control de la propiedad planta y equipo de la bodega</v>
      </c>
      <c r="AO364" s="55">
        <f>+IFERROR(VLOOKUP($M364,ACTIVIDADES!$B$9:$X$495,22,0),0)</f>
        <v>1</v>
      </c>
      <c r="AP364" s="150" t="str">
        <f>+IFERROR(VLOOKUP($M364,ACTIVIDADES!$B$9:$X$495,23,0),0)</f>
        <v>CUMPLIDO</v>
      </c>
      <c r="AQ364" s="129">
        <v>46230</v>
      </c>
      <c r="AR364" s="172">
        <v>1</v>
      </c>
      <c r="AS364" s="72" t="s">
        <v>4071</v>
      </c>
      <c r="AT364" s="29" t="s">
        <v>578</v>
      </c>
      <c r="AU364" s="193" t="s">
        <v>3639</v>
      </c>
      <c r="AV364" s="193" t="s">
        <v>3639</v>
      </c>
      <c r="AW364" s="193" t="s">
        <v>3639</v>
      </c>
      <c r="AX364" s="154" t="s">
        <v>3739</v>
      </c>
      <c r="AY364" s="176" t="str">
        <f t="shared" si="22"/>
        <v>CUMPLIDAS</v>
      </c>
      <c r="AZ364" s="55" t="str">
        <f>+IFERROR(VLOOKUP($M364,ACTIVIDADES!$B$9:$T$494,25,0),"")</f>
        <v/>
      </c>
      <c r="BA364" s="55" t="str">
        <f>+IFERROR(VLOOKUP($M364,ACTIVIDADES!$B$9:$T$494,26,0),"")</f>
        <v/>
      </c>
      <c r="BB364" s="55" t="str">
        <f>+IFERROR(VLOOKUP($M364,ACTIVIDADES!$B$9:$T$494,27,0),"")</f>
        <v/>
      </c>
      <c r="BC364" s="55" t="str">
        <f>+IFERROR(VLOOKUP($M364,ACTIVIDADES!$B$9:$T$494,28,0),"")</f>
        <v/>
      </c>
      <c r="BD364" s="55" t="str">
        <f>+IFERROR(VLOOKUP($M364,ACTIVIDADES!$B$9:$T$494,29,0),"")</f>
        <v/>
      </c>
      <c r="BE364" s="55" t="str">
        <f>+IFERROR(VLOOKUP($M364,ACTIVIDADES!$B$9:$T$494,30,0),"")</f>
        <v/>
      </c>
      <c r="BF364" s="58"/>
      <c r="BG364" s="58"/>
      <c r="BH364" s="59"/>
      <c r="BI364" s="59" t="s">
        <v>580</v>
      </c>
      <c r="BJ364" s="60" t="s">
        <v>3635</v>
      </c>
      <c r="BK364" s="61" t="s">
        <v>593</v>
      </c>
      <c r="BL364" s="62"/>
      <c r="BM364" s="55" t="str">
        <f>+IFERROR(VLOOKUP($M364,ACTIVIDADES!$B$9:$T$494,31,0),"")</f>
        <v/>
      </c>
      <c r="BN364" s="55" t="str">
        <f>+IFERROR(VLOOKUP($M364,ACTIVIDADES!$B$9:$T$494,32,0),"")</f>
        <v/>
      </c>
      <c r="BO364" s="55" t="str">
        <f>+IFERROR(VLOOKUP($M364,ACTIVIDADES!$B$9:$T$494,33,0),"")</f>
        <v/>
      </c>
      <c r="BP364" s="55" t="str">
        <f>+IFERROR(VLOOKUP($M364,ACTIVIDADES!$B$9:$T$494,34,0),"")</f>
        <v/>
      </c>
      <c r="BQ364" s="55" t="str">
        <f>+IFERROR(VLOOKUP($M364,ACTIVIDADES!$B$9:$T$494,35,0),"")</f>
        <v/>
      </c>
      <c r="BR364" s="55" t="str">
        <f>+IFERROR(VLOOKUP($M364,ACTIVIDADES!$B$9:$T$494,36,0),"")</f>
        <v/>
      </c>
      <c r="BS364" s="55" t="str">
        <f>+IFERROR(VLOOKUP($M364,ACTIVIDADES!$B$9:$T$494,37,0),"")</f>
        <v/>
      </c>
      <c r="BT364" s="58"/>
      <c r="BU364" s="58"/>
      <c r="BV364" s="59"/>
      <c r="BW364" s="59" t="s">
        <v>580</v>
      </c>
      <c r="BX364" s="60" t="s">
        <v>3635</v>
      </c>
      <c r="BY364" s="61" t="s">
        <v>593</v>
      </c>
      <c r="BZ364" s="62"/>
      <c r="CA364" s="9"/>
      <c r="CB364" s="9"/>
      <c r="CC364" s="9"/>
      <c r="CD364" s="9"/>
      <c r="CE364" s="9"/>
      <c r="CF364" s="9"/>
      <c r="CG364" s="9"/>
      <c r="CH364" s="9"/>
      <c r="CI364" s="9"/>
      <c r="CJ364" s="9"/>
      <c r="CK364" s="9"/>
      <c r="CL364" s="9"/>
      <c r="CM364" s="9"/>
      <c r="CN364" s="9"/>
      <c r="CO364" s="9"/>
      <c r="CP364" s="9"/>
      <c r="CQ364" s="9"/>
    </row>
    <row r="365" spans="1:95" customFormat="1" ht="143.25" customHeight="1" x14ac:dyDescent="0.35">
      <c r="A365" s="40">
        <f t="shared" si="24"/>
        <v>357</v>
      </c>
      <c r="B365" s="40" t="s">
        <v>536</v>
      </c>
      <c r="C365" s="40">
        <v>2024</v>
      </c>
      <c r="D365" s="40" t="s">
        <v>3734</v>
      </c>
      <c r="E365" s="323"/>
      <c r="F365" s="40" t="s">
        <v>730</v>
      </c>
      <c r="G365" s="362" t="s">
        <v>533</v>
      </c>
      <c r="H365" s="41" t="s">
        <v>4820</v>
      </c>
      <c r="I365" s="42"/>
      <c r="J365" s="43" t="s">
        <v>4072</v>
      </c>
      <c r="K365" s="43" t="s">
        <v>4072</v>
      </c>
      <c r="L365" s="44" t="s">
        <v>5440</v>
      </c>
      <c r="M365" s="63" t="s">
        <v>2876</v>
      </c>
      <c r="N365" s="64" t="s">
        <v>2853</v>
      </c>
      <c r="O365" s="63" t="s">
        <v>2854</v>
      </c>
      <c r="P365" s="63">
        <v>12</v>
      </c>
      <c r="Q365" s="65">
        <v>45659</v>
      </c>
      <c r="R365" s="65">
        <v>46022</v>
      </c>
      <c r="S365" s="66">
        <f t="shared" si="23"/>
        <v>53.85</v>
      </c>
      <c r="T365" s="63" t="s">
        <v>589</v>
      </c>
      <c r="U365" s="63" t="s">
        <v>1164</v>
      </c>
      <c r="V365" s="49">
        <f>+IFERROR(VLOOKUP($M365,ACTIVIDADES!$B$9:$Q$494,10,0),"")</f>
        <v>1</v>
      </c>
      <c r="W365" s="50" t="str">
        <f>+IFERROR(VLOOKUP($M365,ACTIVIDADES!$B$9:$Q$494,11,0)," ")</f>
        <v xml:space="preserve">Se hace una actualización mensual a la base de datos donde se lleva el registro y control de la propiedad planta y equipo de la bodega </v>
      </c>
      <c r="X365" s="51" t="str">
        <f>+IFERROR(VLOOKUP($M365,ACTIVIDADES!$B$9:$Q$494,12,0),"")</f>
        <v>https://dnbcgovco-my.sharepoint.com/:f:/g/personal/planeacion_dnbc_gov_co/IgAogVgVjPbfSoDq4bpiw92KAU3f0vfvJLBLGqqhhjy2OCw?e=Szkhne</v>
      </c>
      <c r="Y365" s="52">
        <f>+IFERROR(VLOOKUP($M365,ACTIVIDADES!$B$9:$Q$494,13,0),"")</f>
        <v>46153</v>
      </c>
      <c r="Z365" s="53" t="str">
        <f>+IFERROR(VLOOKUP($M365,ACTIVIDADES!$B$9:$Q$494,14,0),"")</f>
        <v>Se adjuntan bases actualizadas de los meses de enero a marzo. Se sugiere su socialización (correo electronico) al lider del proceso</v>
      </c>
      <c r="AA365" s="49">
        <f>+IFERROR(VLOOKUP($M365,ACTIVIDADES!$B$9:$Q$494,15,0),"")</f>
        <v>1</v>
      </c>
      <c r="AB365" s="54" t="str">
        <f>+IFERROR(VLOOKUP($M365,ACTIVIDADES!$B$9:$Q$494,16,0),"")</f>
        <v>CUMPLIDO</v>
      </c>
      <c r="AC365" s="144">
        <v>46171</v>
      </c>
      <c r="AD365" s="30">
        <v>1</v>
      </c>
      <c r="AE365" s="30" t="s">
        <v>5794</v>
      </c>
      <c r="AF365" s="29" t="s">
        <v>578</v>
      </c>
      <c r="AG365" s="29" t="s">
        <v>3737</v>
      </c>
      <c r="AH365" s="29" t="s">
        <v>593</v>
      </c>
      <c r="AI365" s="29" t="s">
        <v>3752</v>
      </c>
      <c r="AJ365" s="55">
        <f>+IFERROR(VLOOKUP($M365,ACTIVIDADES!$B$9:$T$494,17,0),"")</f>
        <v>1</v>
      </c>
      <c r="AK365" s="80" t="str">
        <f>+IFERROR(VLOOKUP($M365,ACTIVIDADES!$B$9:$T$494,18,0),"")</f>
        <v>Se hace una actualización mensual a la base de datos donde se lleva el registro y control de la propiedad planta y equipo de la bodega</v>
      </c>
      <c r="AL365" s="80" t="str">
        <f>+IFERROR(VLOOKUP($M365,ACTIVIDADES!$B$9:$T$494,19,0),"")</f>
        <v>https://dnbcgovco-my.sharepoint.com/:f:/g/personal/planeacion_dnbc_gov_co/IgDN77Gg7zpYQYA8LHU10ZBXAdXVGq9OPUpXHLKenzdYDXY?e=MjXehs</v>
      </c>
      <c r="AM365" s="55">
        <f>+IFERROR(VLOOKUP($M365,ACTIVIDADES!$B$9:$X$495,20,0),0)</f>
        <v>46214</v>
      </c>
      <c r="AN365" s="55" t="str">
        <f>+IFERROR(VLOOKUP($M365,ACTIVIDADES!$B$9:$X$495,21,0),0)</f>
        <v>El proceso continua con la actualización mensual a la base de datos donde se lleva el registro y control de la propiedad planta y equipo de la bodega</v>
      </c>
      <c r="AO365" s="55">
        <v>1</v>
      </c>
      <c r="AP365" s="150" t="str">
        <f>+IFERROR(VLOOKUP($M365,ACTIVIDADES!$B$9:$X$495,23,0),0)</f>
        <v>CUMPLIDO</v>
      </c>
      <c r="AQ365" s="129">
        <v>46230</v>
      </c>
      <c r="AR365" s="172">
        <v>0.6</v>
      </c>
      <c r="AS365" s="72" t="s">
        <v>5828</v>
      </c>
      <c r="AT365" s="29" t="s">
        <v>4</v>
      </c>
      <c r="AU365" s="193" t="s">
        <v>3639</v>
      </c>
      <c r="AV365" s="193" t="s">
        <v>3639</v>
      </c>
      <c r="AW365" s="193" t="s">
        <v>3639</v>
      </c>
      <c r="AX365" s="57" t="s">
        <v>3739</v>
      </c>
      <c r="AY365" s="176" t="str">
        <f t="shared" si="22"/>
        <v>EN EJECUCIÓN</v>
      </c>
      <c r="AZ365" s="55" t="str">
        <f>+IFERROR(VLOOKUP($M365,ACTIVIDADES!$B$9:$T$494,25,0),"")</f>
        <v/>
      </c>
      <c r="BA365" s="55" t="str">
        <f>+IFERROR(VLOOKUP($M365,ACTIVIDADES!$B$9:$T$494,26,0),"")</f>
        <v/>
      </c>
      <c r="BB365" s="55" t="str">
        <f>+IFERROR(VLOOKUP($M365,ACTIVIDADES!$B$9:$T$494,27,0),"")</f>
        <v/>
      </c>
      <c r="BC365" s="55" t="str">
        <f>+IFERROR(VLOOKUP($M365,ACTIVIDADES!$B$9:$T$494,28,0),"")</f>
        <v/>
      </c>
      <c r="BD365" s="55" t="str">
        <f>+IFERROR(VLOOKUP($M365,ACTIVIDADES!$B$9:$T$494,29,0),"")</f>
        <v/>
      </c>
      <c r="BE365" s="55" t="str">
        <f>+IFERROR(VLOOKUP($M365,ACTIVIDADES!$B$9:$T$494,30,0),"")</f>
        <v/>
      </c>
      <c r="BF365" s="58"/>
      <c r="BG365" s="58"/>
      <c r="BH365" s="59"/>
      <c r="BI365" s="59" t="s">
        <v>580</v>
      </c>
      <c r="BJ365" s="60" t="s">
        <v>3635</v>
      </c>
      <c r="BK365" s="61" t="s">
        <v>593</v>
      </c>
      <c r="BL365" s="62"/>
      <c r="BM365" s="55" t="str">
        <f>+IFERROR(VLOOKUP($M365,ACTIVIDADES!$B$9:$T$494,31,0),"")</f>
        <v/>
      </c>
      <c r="BN365" s="55" t="str">
        <f>+IFERROR(VLOOKUP($M365,ACTIVIDADES!$B$9:$T$494,32,0),"")</f>
        <v/>
      </c>
      <c r="BO365" s="55" t="str">
        <f>+IFERROR(VLOOKUP($M365,ACTIVIDADES!$B$9:$T$494,33,0),"")</f>
        <v/>
      </c>
      <c r="BP365" s="55" t="str">
        <f>+IFERROR(VLOOKUP($M365,ACTIVIDADES!$B$9:$T$494,34,0),"")</f>
        <v/>
      </c>
      <c r="BQ365" s="55" t="str">
        <f>+IFERROR(VLOOKUP($M365,ACTIVIDADES!$B$9:$T$494,35,0),"")</f>
        <v/>
      </c>
      <c r="BR365" s="55" t="str">
        <f>+IFERROR(VLOOKUP($M365,ACTIVIDADES!$B$9:$T$494,36,0),"")</f>
        <v/>
      </c>
      <c r="BS365" s="55" t="str">
        <f>+IFERROR(VLOOKUP($M365,ACTIVIDADES!$B$9:$T$494,37,0),"")</f>
        <v/>
      </c>
      <c r="BT365" s="58"/>
      <c r="BU365" s="58"/>
      <c r="BV365" s="59"/>
      <c r="BW365" s="59" t="s">
        <v>580</v>
      </c>
      <c r="BX365" s="60" t="s">
        <v>3635</v>
      </c>
      <c r="BY365" s="61" t="s">
        <v>593</v>
      </c>
      <c r="BZ365" s="62"/>
      <c r="CA365" s="7"/>
      <c r="CB365" s="7"/>
      <c r="CC365" s="7"/>
      <c r="CD365" s="7"/>
      <c r="CE365" s="7"/>
      <c r="CF365" s="7"/>
      <c r="CG365" s="7"/>
      <c r="CH365" s="7"/>
      <c r="CI365" s="7"/>
      <c r="CJ365" s="7"/>
      <c r="CK365" s="7"/>
      <c r="CL365" s="7"/>
      <c r="CM365" s="7"/>
      <c r="CN365" s="7"/>
      <c r="CO365" s="7"/>
      <c r="CP365" s="7"/>
      <c r="CQ365" s="7"/>
    </row>
    <row r="366" spans="1:95" customFormat="1" ht="93" customHeight="1" x14ac:dyDescent="0.35">
      <c r="A366" s="40">
        <f t="shared" si="24"/>
        <v>358</v>
      </c>
      <c r="B366" s="40" t="s">
        <v>536</v>
      </c>
      <c r="C366" s="40">
        <v>2025</v>
      </c>
      <c r="D366" s="40" t="s">
        <v>3734</v>
      </c>
      <c r="E366" s="323"/>
      <c r="F366" s="40" t="s">
        <v>1073</v>
      </c>
      <c r="G366" s="63" t="s">
        <v>563</v>
      </c>
      <c r="H366" s="42" t="s">
        <v>4821</v>
      </c>
      <c r="I366" s="42"/>
      <c r="J366" s="40" t="s">
        <v>4074</v>
      </c>
      <c r="K366" s="40" t="s">
        <v>4074</v>
      </c>
      <c r="L366" s="44" t="s">
        <v>4075</v>
      </c>
      <c r="M366" s="63" t="s">
        <v>2880</v>
      </c>
      <c r="N366" s="63" t="s">
        <v>4076</v>
      </c>
      <c r="O366" s="63" t="s">
        <v>4077</v>
      </c>
      <c r="P366" s="63">
        <v>3</v>
      </c>
      <c r="Q366" s="65">
        <v>46023</v>
      </c>
      <c r="R366" s="65">
        <v>46112</v>
      </c>
      <c r="S366" s="66">
        <f t="shared" si="23"/>
        <v>13.5</v>
      </c>
      <c r="T366" s="63" t="s">
        <v>589</v>
      </c>
      <c r="U366" s="63" t="s">
        <v>563</v>
      </c>
      <c r="V366" s="49">
        <f>+IFERROR(VLOOKUP($M366,ACTIVIDADES!$B$9:$Q$494,10,0),"")</f>
        <v>1</v>
      </c>
      <c r="W366" s="61" t="str">
        <f>+IFERROR(VLOOKUP($M366,ACTIVIDADES!$B$9:$Q$494,11,0)," ")</f>
        <v xml:space="preserve">Se esta llevando una base de datos donde se lleva el registro y control de la propiedad planta y equipo de la bodega </v>
      </c>
      <c r="X366" s="51" t="str">
        <f>+IFERROR(VLOOKUP($M366,ACTIVIDADES!$B$9:$Q$494,12,0),"")</f>
        <v>https://dnbcgovco-my.sharepoint.com/:f:/g/personal/planeacion_dnbc_gov_co/IgBu8q_FVeXYT7FZ3m07vVcqAUMBHe4DqbrKbt14I2L1Fvg?e=ZcDzqy</v>
      </c>
      <c r="Y366" s="52">
        <f>+IFERROR(VLOOKUP($M366,ACTIVIDADES!$B$9:$Q$494,13,0),"")</f>
        <v>46153</v>
      </c>
      <c r="Z366" s="49" t="str">
        <f>+IFERROR(VLOOKUP($M366,ACTIVIDADES!$B$9:$Q$494,14,0),"")</f>
        <v>Se adjuntan bases actualizadas de los meses de enero a marzo. Se sugiere su socialización (correo electronico) al lider del proceso</v>
      </c>
      <c r="AA366" s="49">
        <f>+IFERROR(VLOOKUP($M366,ACTIVIDADES!$B$9:$Q$494,15,0),"")</f>
        <v>1</v>
      </c>
      <c r="AB366" s="54" t="str">
        <f>+IFERROR(VLOOKUP($M366,ACTIVIDADES!$B$9:$Q$494,16,0),"")</f>
        <v>CUMPLIDO</v>
      </c>
      <c r="AC366" s="144">
        <v>46171</v>
      </c>
      <c r="AD366" s="30">
        <v>1</v>
      </c>
      <c r="AE366" s="30" t="s">
        <v>5794</v>
      </c>
      <c r="AF366" s="29" t="s">
        <v>579</v>
      </c>
      <c r="AG366" s="29" t="s">
        <v>3737</v>
      </c>
      <c r="AH366" s="29" t="s">
        <v>593</v>
      </c>
      <c r="AI366" s="29" t="s">
        <v>3752</v>
      </c>
      <c r="AJ366" s="55">
        <f>+IFERROR(VLOOKUP($M366,ACTIVIDADES!$B$9:$T$494,17,0),"")</f>
        <v>1</v>
      </c>
      <c r="AK366" s="80" t="str">
        <f>+IFERROR(VLOOKUP($M366,ACTIVIDADES!$B$9:$T$494,18,0),"")</f>
        <v>Se esta llevando una base de datos donde se lleva el registro y control de la propiedad planta y equipo de la bodega</v>
      </c>
      <c r="AL366" s="80" t="str">
        <f>+IFERROR(VLOOKUP($M366,ACTIVIDADES!$B$9:$T$494,19,0),"")</f>
        <v>https://dnbcgovco-my.sharepoint.com/:f:/g/personal/planeacion_dnbc_gov_co/IgAMjkxYQy9mT6FhdYVrM_q7AeVhNRYyeO8Nwk-QyXqMnOE?e=1H2kji</v>
      </c>
      <c r="AM366" s="55">
        <f>+IFERROR(VLOOKUP($M366,ACTIVIDADES!$B$9:$X$495,20,0),0)</f>
        <v>46214</v>
      </c>
      <c r="AN366" s="55" t="str">
        <f>+IFERROR(VLOOKUP($M366,ACTIVIDADES!$B$9:$X$495,21,0),0)</f>
        <v>El proceso continua con la actualización mensual a la base de datos donde se lleva el registro y control de la propiedad planta y equipo de la bodega</v>
      </c>
      <c r="AO366" s="55">
        <f>+IFERROR(VLOOKUP($M366,ACTIVIDADES!$B$9:$X$495,22,0),0)</f>
        <v>1</v>
      </c>
      <c r="AP366" s="150" t="str">
        <f>+IFERROR(VLOOKUP($M366,ACTIVIDADES!$B$9:$X$495,23,0),0)</f>
        <v>CUMPLIDO</v>
      </c>
      <c r="AQ366" s="129">
        <v>46230</v>
      </c>
      <c r="AR366" s="172">
        <v>1</v>
      </c>
      <c r="AS366" s="72" t="s">
        <v>4071</v>
      </c>
      <c r="AT366" s="29" t="s">
        <v>579</v>
      </c>
      <c r="AU366" s="57" t="s">
        <v>3639</v>
      </c>
      <c r="AV366" s="193" t="s">
        <v>3639</v>
      </c>
      <c r="AW366" s="193" t="s">
        <v>3639</v>
      </c>
      <c r="AX366" s="193" t="s">
        <v>3739</v>
      </c>
      <c r="AY366" s="176" t="str">
        <f t="shared" si="22"/>
        <v>CUMPLIDAS</v>
      </c>
      <c r="AZ366" s="55" t="str">
        <f>+IFERROR(VLOOKUP($M366,ACTIVIDADES!$B$9:$T$494,25,0),"")</f>
        <v/>
      </c>
      <c r="BA366" s="55" t="str">
        <f>+IFERROR(VLOOKUP($M366,ACTIVIDADES!$B$9:$T$494,26,0),"")</f>
        <v/>
      </c>
      <c r="BB366" s="55" t="str">
        <f>+IFERROR(VLOOKUP($M366,ACTIVIDADES!$B$9:$T$494,27,0),"")</f>
        <v/>
      </c>
      <c r="BC366" s="55" t="str">
        <f>+IFERROR(VLOOKUP($M366,ACTIVIDADES!$B$9:$T$494,28,0),"")</f>
        <v/>
      </c>
      <c r="BD366" s="55" t="str">
        <f>+IFERROR(VLOOKUP($M366,ACTIVIDADES!$B$9:$T$494,29,0),"")</f>
        <v/>
      </c>
      <c r="BE366" s="55" t="str">
        <f>+IFERROR(VLOOKUP($M366,ACTIVIDADES!$B$9:$T$494,30,0),"")</f>
        <v/>
      </c>
      <c r="BF366" s="58"/>
      <c r="BG366" s="58"/>
      <c r="BH366" s="59"/>
      <c r="BI366" s="59" t="s">
        <v>580</v>
      </c>
      <c r="BJ366" s="60" t="s">
        <v>3635</v>
      </c>
      <c r="BK366" s="61" t="s">
        <v>593</v>
      </c>
      <c r="BL366" s="62"/>
      <c r="BM366" s="55" t="str">
        <f>+IFERROR(VLOOKUP($M366,ACTIVIDADES!$B$9:$T$494,31,0),"")</f>
        <v/>
      </c>
      <c r="BN366" s="55" t="str">
        <f>+IFERROR(VLOOKUP($M366,ACTIVIDADES!$B$9:$T$494,32,0),"")</f>
        <v/>
      </c>
      <c r="BO366" s="55" t="str">
        <f>+IFERROR(VLOOKUP($M366,ACTIVIDADES!$B$9:$T$494,33,0),"")</f>
        <v/>
      </c>
      <c r="BP366" s="55" t="str">
        <f>+IFERROR(VLOOKUP($M366,ACTIVIDADES!$B$9:$T$494,34,0),"")</f>
        <v/>
      </c>
      <c r="BQ366" s="55" t="str">
        <f>+IFERROR(VLOOKUP($M366,ACTIVIDADES!$B$9:$T$494,35,0),"")</f>
        <v/>
      </c>
      <c r="BR366" s="55" t="str">
        <f>+IFERROR(VLOOKUP($M366,ACTIVIDADES!$B$9:$T$494,36,0),"")</f>
        <v/>
      </c>
      <c r="BS366" s="55" t="str">
        <f>+IFERROR(VLOOKUP($M366,ACTIVIDADES!$B$9:$T$494,37,0),"")</f>
        <v/>
      </c>
      <c r="BT366" s="58"/>
      <c r="BU366" s="58"/>
      <c r="BV366" s="59"/>
      <c r="BW366" s="59" t="s">
        <v>580</v>
      </c>
      <c r="BX366" s="60" t="s">
        <v>3635</v>
      </c>
      <c r="BY366" s="61" t="s">
        <v>593</v>
      </c>
      <c r="BZ366" s="62"/>
      <c r="CA366" s="9"/>
      <c r="CB366" s="9"/>
      <c r="CC366" s="9"/>
      <c r="CD366" s="9"/>
      <c r="CE366" s="9"/>
      <c r="CF366" s="9"/>
      <c r="CG366" s="9"/>
      <c r="CH366" s="9"/>
      <c r="CI366" s="9"/>
      <c r="CJ366" s="9"/>
      <c r="CK366" s="9"/>
      <c r="CL366" s="9"/>
      <c r="CM366" s="9"/>
      <c r="CN366" s="9"/>
      <c r="CO366" s="9"/>
      <c r="CP366" s="9"/>
      <c r="CQ366" s="9"/>
    </row>
    <row r="367" spans="1:95" customFormat="1" ht="93" customHeight="1" x14ac:dyDescent="0.35">
      <c r="A367" s="40">
        <f t="shared" si="24"/>
        <v>359</v>
      </c>
      <c r="B367" s="40" t="s">
        <v>536</v>
      </c>
      <c r="C367" s="40">
        <v>2025</v>
      </c>
      <c r="D367" s="40" t="s">
        <v>3734</v>
      </c>
      <c r="E367" s="323"/>
      <c r="F367" s="40" t="s">
        <v>1073</v>
      </c>
      <c r="G367" s="63" t="s">
        <v>563</v>
      </c>
      <c r="H367" s="42" t="s">
        <v>4821</v>
      </c>
      <c r="I367" s="42"/>
      <c r="J367" s="40" t="s">
        <v>4074</v>
      </c>
      <c r="K367" s="40" t="s">
        <v>4074</v>
      </c>
      <c r="L367" s="44" t="s">
        <v>4075</v>
      </c>
      <c r="M367" s="63" t="s">
        <v>2883</v>
      </c>
      <c r="N367" s="63" t="s">
        <v>2884</v>
      </c>
      <c r="O367" s="63" t="s">
        <v>2885</v>
      </c>
      <c r="P367" s="63">
        <v>1</v>
      </c>
      <c r="Q367" s="65">
        <v>46023</v>
      </c>
      <c r="R367" s="65">
        <v>46387</v>
      </c>
      <c r="S367" s="66">
        <f t="shared" ref="S367:S398" si="25">DAYS360(Q367,R367)/360*54</f>
        <v>54</v>
      </c>
      <c r="T367" s="63" t="s">
        <v>589</v>
      </c>
      <c r="U367" s="63" t="s">
        <v>563</v>
      </c>
      <c r="V367" s="49">
        <f>+IFERROR(VLOOKUP($M367,ACTIVIDADES!$B$9:$Q$494,10,0),"")</f>
        <v>0</v>
      </c>
      <c r="W367" s="61" t="str">
        <f>+IFERROR(VLOOKUP($M367,ACTIVIDADES!$B$9:$Q$494,11,0)," ")</f>
        <v xml:space="preserve">No se a realizado capacitación en proceso </v>
      </c>
      <c r="X367" s="51" t="str">
        <f>+IFERROR(VLOOKUP($M367,ACTIVIDADES!$B$9:$Q$494,12,0),"")</f>
        <v>https://dnbcgovco-my.sharepoint.com/:f:/g/personal/planeacion_dnbc_gov_co/IgBruOkZN_-9RpNA1avDXt2WAXxcbGQNxBZP5yfkzy_8p9Q?e=88w8Ur</v>
      </c>
      <c r="Y367" s="52">
        <f>+IFERROR(VLOOKUP($M367,ACTIVIDADES!$B$9:$Q$494,13,0),"")</f>
        <v>46153</v>
      </c>
      <c r="Z367" s="49" t="str">
        <f>+IFERROR(VLOOKUP($M367,ACTIVIDADES!$B$9:$Q$494,14,0),"")</f>
        <v>No se evidencia avance para el periodo</v>
      </c>
      <c r="AA367" s="49">
        <f>+IFERROR(VLOOKUP($M367,ACTIVIDADES!$B$9:$Q$494,15,0),"")</f>
        <v>0</v>
      </c>
      <c r="AB367" s="54" t="str">
        <f>+IFERROR(VLOOKUP($M367,ACTIVIDADES!$B$9:$Q$494,16,0),"")</f>
        <v>EJECUCIÓN</v>
      </c>
      <c r="AC367" s="144">
        <v>46171</v>
      </c>
      <c r="AD367" s="29">
        <v>0</v>
      </c>
      <c r="AE367" s="29" t="s">
        <v>3741</v>
      </c>
      <c r="AF367" s="28" t="s">
        <v>580</v>
      </c>
      <c r="AG367" s="29" t="s">
        <v>3737</v>
      </c>
      <c r="AH367" s="29" t="s">
        <v>593</v>
      </c>
      <c r="AI367" s="29" t="s">
        <v>3752</v>
      </c>
      <c r="AJ367" s="55">
        <f>+IFERROR(VLOOKUP($M367,ACTIVIDADES!$B$9:$T$494,17,0),"")</f>
        <v>0</v>
      </c>
      <c r="AK367" s="80" t="str">
        <f>+IFERROR(VLOOKUP($M367,ACTIVIDADES!$B$9:$T$494,18,0),"")</f>
        <v>no se a realizado la capacitación pero se tiene hasta final del año para realizarla</v>
      </c>
      <c r="AL367" s="80" t="str">
        <f>+IFERROR(VLOOKUP($M367,ACTIVIDADES!$B$9:$T$494,19,0),"")</f>
        <v>https://dnbcgovco-my.sharepoint.com/:f:/g/personal/planeacion_dnbc_gov_co/IgAvmz1IqrOXRJdI_MQxRTaWARPwxYbExLylQJrZXWeiLGg?e=JFXWEq</v>
      </c>
      <c r="AM367" s="55">
        <f>+IFERROR(VLOOKUP($M367,ACTIVIDADES!$B$9:$X$495,20,0),0)</f>
        <v>46214</v>
      </c>
      <c r="AN367" s="55" t="str">
        <f>+IFERROR(VLOOKUP($M367,ACTIVIDADES!$B$9:$X$495,21,0),0)</f>
        <v>No se evidencia avance para el periodo</v>
      </c>
      <c r="AO367" s="55">
        <f>+IFERROR(VLOOKUP($M367,ACTIVIDADES!$B$9:$X$495,22,0),0)</f>
        <v>0</v>
      </c>
      <c r="AP367" s="145" t="str">
        <f>+IFERROR(VLOOKUP($M367,ACTIVIDADES!$B$9:$X$495,23,0),0)</f>
        <v>EN EJECUCIÓN</v>
      </c>
      <c r="AQ367" s="129">
        <v>46230</v>
      </c>
      <c r="AR367" s="172">
        <v>1</v>
      </c>
      <c r="AS367" s="72" t="s">
        <v>4071</v>
      </c>
      <c r="AT367" s="29" t="s">
        <v>579</v>
      </c>
      <c r="AU367" s="57" t="s">
        <v>3639</v>
      </c>
      <c r="AV367" s="193" t="s">
        <v>3639</v>
      </c>
      <c r="AW367" s="193" t="s">
        <v>3639</v>
      </c>
      <c r="AX367" s="193" t="s">
        <v>3739</v>
      </c>
      <c r="AY367" s="176" t="str">
        <f t="shared" si="22"/>
        <v>CUMPLIDAS</v>
      </c>
      <c r="AZ367" s="55" t="str">
        <f>+IFERROR(VLOOKUP($M367,ACTIVIDADES!$B$9:$T$494,25,0),"")</f>
        <v/>
      </c>
      <c r="BA367" s="55" t="str">
        <f>+IFERROR(VLOOKUP($M367,ACTIVIDADES!$B$9:$T$494,26,0),"")</f>
        <v/>
      </c>
      <c r="BB367" s="55" t="str">
        <f>+IFERROR(VLOOKUP($M367,ACTIVIDADES!$B$9:$T$494,27,0),"")</f>
        <v/>
      </c>
      <c r="BC367" s="55" t="str">
        <f>+IFERROR(VLOOKUP($M367,ACTIVIDADES!$B$9:$T$494,28,0),"")</f>
        <v/>
      </c>
      <c r="BD367" s="55" t="str">
        <f>+IFERROR(VLOOKUP($M367,ACTIVIDADES!$B$9:$T$494,29,0),"")</f>
        <v/>
      </c>
      <c r="BE367" s="55" t="str">
        <f>+IFERROR(VLOOKUP($M367,ACTIVIDADES!$B$9:$T$494,30,0),"")</f>
        <v/>
      </c>
      <c r="BF367" s="58"/>
      <c r="BG367" s="58"/>
      <c r="BH367" s="59"/>
      <c r="BI367" s="59" t="s">
        <v>580</v>
      </c>
      <c r="BJ367" s="60" t="s">
        <v>3635</v>
      </c>
      <c r="BK367" s="61" t="s">
        <v>593</v>
      </c>
      <c r="BL367" s="62"/>
      <c r="BM367" s="55" t="str">
        <f>+IFERROR(VLOOKUP($M367,ACTIVIDADES!$B$9:$T$494,31,0),"")</f>
        <v/>
      </c>
      <c r="BN367" s="55" t="str">
        <f>+IFERROR(VLOOKUP($M367,ACTIVIDADES!$B$9:$T$494,32,0),"")</f>
        <v/>
      </c>
      <c r="BO367" s="55" t="str">
        <f>+IFERROR(VLOOKUP($M367,ACTIVIDADES!$B$9:$T$494,33,0),"")</f>
        <v/>
      </c>
      <c r="BP367" s="55" t="str">
        <f>+IFERROR(VLOOKUP($M367,ACTIVIDADES!$B$9:$T$494,34,0),"")</f>
        <v/>
      </c>
      <c r="BQ367" s="55" t="str">
        <f>+IFERROR(VLOOKUP($M367,ACTIVIDADES!$B$9:$T$494,35,0),"")</f>
        <v/>
      </c>
      <c r="BR367" s="55" t="str">
        <f>+IFERROR(VLOOKUP($M367,ACTIVIDADES!$B$9:$T$494,36,0),"")</f>
        <v/>
      </c>
      <c r="BS367" s="55" t="str">
        <f>+IFERROR(VLOOKUP($M367,ACTIVIDADES!$B$9:$T$494,37,0),"")</f>
        <v/>
      </c>
      <c r="BT367" s="58"/>
      <c r="BU367" s="58"/>
      <c r="BV367" s="59"/>
      <c r="BW367" s="59" t="s">
        <v>580</v>
      </c>
      <c r="BX367" s="60" t="s">
        <v>3635</v>
      </c>
      <c r="BY367" s="61" t="s">
        <v>593</v>
      </c>
      <c r="BZ367" s="62"/>
      <c r="CA367" s="9"/>
      <c r="CB367" s="9"/>
      <c r="CC367" s="9"/>
      <c r="CD367" s="9"/>
      <c r="CE367" s="9"/>
      <c r="CF367" s="9"/>
      <c r="CG367" s="9"/>
      <c r="CH367" s="9"/>
      <c r="CI367" s="9"/>
      <c r="CJ367" s="9"/>
      <c r="CK367" s="9"/>
      <c r="CL367" s="9"/>
      <c r="CM367" s="9"/>
      <c r="CN367" s="9"/>
      <c r="CO367" s="9"/>
      <c r="CP367" s="9"/>
      <c r="CQ367" s="9"/>
    </row>
    <row r="368" spans="1:95" customFormat="1" ht="93" customHeight="1" x14ac:dyDescent="0.35">
      <c r="A368" s="40">
        <f t="shared" si="24"/>
        <v>360</v>
      </c>
      <c r="B368" s="40" t="s">
        <v>536</v>
      </c>
      <c r="C368" s="40">
        <v>2025</v>
      </c>
      <c r="D368" s="40" t="s">
        <v>3734</v>
      </c>
      <c r="E368" s="323"/>
      <c r="F368" s="40" t="s">
        <v>1082</v>
      </c>
      <c r="G368" s="63" t="s">
        <v>563</v>
      </c>
      <c r="H368" s="42" t="s">
        <v>4822</v>
      </c>
      <c r="I368" s="42"/>
      <c r="J368" s="40" t="s">
        <v>4078</v>
      </c>
      <c r="K368" s="40" t="s">
        <v>4078</v>
      </c>
      <c r="L368" s="44" t="s">
        <v>4079</v>
      </c>
      <c r="M368" s="63" t="s">
        <v>2513</v>
      </c>
      <c r="N368" s="63" t="s">
        <v>2514</v>
      </c>
      <c r="O368" s="63" t="s">
        <v>2515</v>
      </c>
      <c r="P368" s="63">
        <v>1</v>
      </c>
      <c r="Q368" s="65">
        <v>46023</v>
      </c>
      <c r="R368" s="65">
        <v>46234</v>
      </c>
      <c r="S368" s="66">
        <f t="shared" si="25"/>
        <v>31.500000000000004</v>
      </c>
      <c r="T368" s="63" t="s">
        <v>592</v>
      </c>
      <c r="U368" s="63" t="s">
        <v>563</v>
      </c>
      <c r="V368" s="49">
        <f>+IFERROR(VLOOKUP($M368,ACTIVIDADES!$B$9:$Q$494,10,0),"")</f>
        <v>1</v>
      </c>
      <c r="W368" s="61" t="str">
        <f>+IFERROR(VLOOKUP($M368,ACTIVIDADES!$B$9:$Q$494,11,0)," ")</f>
        <v xml:space="preserve">Se deja evidencia manual de politicas contables </v>
      </c>
      <c r="X368" s="51" t="str">
        <f>+IFERROR(VLOOKUP($M368,ACTIVIDADES!$B$9:$Q$494,12,0),"")</f>
        <v>https://dnbcgovco-my.sharepoint.com/:f:/g/personal/planeacion_dnbc_gov_co/IgAKPZEalRp3T7O44VwZjBLlARF86VpmllJA36VR9-2qDG8?e=W6XaGX</v>
      </c>
      <c r="Y368" s="52">
        <f>+IFERROR(VLOOKUP($M368,ACTIVIDADES!$B$9:$Q$494,13,0),"")</f>
        <v>46153</v>
      </c>
      <c r="Z368" s="49" t="str">
        <f>+IFERROR(VLOOKUP($M368,ACTIVIDADES!$B$9:$Q$494,14,0),"")</f>
        <v>Se incluye manual de políticas contables actualizado en la vigencia 2025 donde se incluye apartado "Conciliación entre Gestión Jurídica y Gestión Financiera"</v>
      </c>
      <c r="AA368" s="49">
        <f>+IFERROR(VLOOKUP($M368,ACTIVIDADES!$B$9:$Q$494,15,0),"")</f>
        <v>1</v>
      </c>
      <c r="AB368" s="54" t="str">
        <f>+IFERROR(VLOOKUP($M368,ACTIVIDADES!$B$9:$Q$494,16,0),"")</f>
        <v>CUMPLIDO</v>
      </c>
      <c r="AC368" s="144">
        <v>46171</v>
      </c>
      <c r="AD368" s="30">
        <v>1</v>
      </c>
      <c r="AE368" s="30" t="s">
        <v>3925</v>
      </c>
      <c r="AF368" s="29" t="s">
        <v>578</v>
      </c>
      <c r="AG368" s="29" t="s">
        <v>3737</v>
      </c>
      <c r="AH368" s="29" t="s">
        <v>593</v>
      </c>
      <c r="AI368" s="29" t="s">
        <v>3752</v>
      </c>
      <c r="AJ368" s="55">
        <f>+IFERROR(VLOOKUP($M368,ACTIVIDADES!$B$9:$T$494,17,0),"")</f>
        <v>1</v>
      </c>
      <c r="AK368" s="80" t="str">
        <f>+IFERROR(VLOOKUP($M368,ACTIVIDADES!$B$9:$T$494,18,0),"")</f>
        <v xml:space="preserve">Se deja evidencia manual de politicas contables </v>
      </c>
      <c r="AL368" s="80" t="str">
        <f>+IFERROR(VLOOKUP($M368,ACTIVIDADES!$B$9:$T$494,19,0),"")</f>
        <v>https://dnbcgovco-my.sharepoint.com/:f:/g/personal/planeacion_dnbc_gov_co/IgDlTTkE6gPMRZjTETbxch7dATaSM_TE5-agvqb3k7QgaDY?e=0V1Jx7</v>
      </c>
      <c r="AM368" s="55" t="str">
        <f>+IFERROR(VLOOKUP($M368,ACTIVIDADES!$B$9:$X$495,20,0),0)</f>
        <v>11/07/206</v>
      </c>
      <c r="AN368" s="55" t="str">
        <f>+IFERROR(VLOOKUP($M368,ACTIVIDADES!$B$9:$X$495,21,0),0)</f>
        <v>Actividad reportada con cumplimiento en el primer trimestre 2026</v>
      </c>
      <c r="AO368" s="55">
        <f>+IFERROR(VLOOKUP($M368,ACTIVIDADES!$B$9:$X$495,22,0),0)</f>
        <v>1</v>
      </c>
      <c r="AP368" s="150" t="str">
        <f>+IFERROR(VLOOKUP($M368,ACTIVIDADES!$B$9:$X$495,23,0),0)</f>
        <v>CUMPLIDO</v>
      </c>
      <c r="AQ368" s="129">
        <v>46230</v>
      </c>
      <c r="AR368" s="172">
        <v>1</v>
      </c>
      <c r="AS368" s="72" t="s">
        <v>3925</v>
      </c>
      <c r="AT368" s="29" t="s">
        <v>579</v>
      </c>
      <c r="AU368" s="57" t="s">
        <v>3639</v>
      </c>
      <c r="AV368" s="193" t="s">
        <v>3639</v>
      </c>
      <c r="AW368" s="193" t="s">
        <v>3639</v>
      </c>
      <c r="AX368" s="193" t="s">
        <v>3739</v>
      </c>
      <c r="AY368" s="176" t="str">
        <f t="shared" si="22"/>
        <v>CUMPLIDAS</v>
      </c>
      <c r="AZ368" s="55" t="str">
        <f>+IFERROR(VLOOKUP($M368,ACTIVIDADES!$B$9:$T$494,25,0),"")</f>
        <v/>
      </c>
      <c r="BA368" s="55" t="str">
        <f>+IFERROR(VLOOKUP($M368,ACTIVIDADES!$B$9:$T$494,26,0),"")</f>
        <v/>
      </c>
      <c r="BB368" s="55" t="str">
        <f>+IFERROR(VLOOKUP($M368,ACTIVIDADES!$B$9:$T$494,27,0),"")</f>
        <v/>
      </c>
      <c r="BC368" s="55" t="str">
        <f>+IFERROR(VLOOKUP($M368,ACTIVIDADES!$B$9:$T$494,28,0),"")</f>
        <v/>
      </c>
      <c r="BD368" s="55" t="str">
        <f>+IFERROR(VLOOKUP($M368,ACTIVIDADES!$B$9:$T$494,29,0),"")</f>
        <v/>
      </c>
      <c r="BE368" s="55" t="str">
        <f>+IFERROR(VLOOKUP($M368,ACTIVIDADES!$B$9:$T$494,30,0),"")</f>
        <v/>
      </c>
      <c r="BF368" s="58"/>
      <c r="BG368" s="58"/>
      <c r="BH368" s="59"/>
      <c r="BI368" s="59" t="s">
        <v>580</v>
      </c>
      <c r="BJ368" s="60" t="s">
        <v>3635</v>
      </c>
      <c r="BK368" s="61" t="s">
        <v>593</v>
      </c>
      <c r="BL368" s="62"/>
      <c r="BM368" s="55" t="str">
        <f>+IFERROR(VLOOKUP($M368,ACTIVIDADES!$B$9:$T$494,31,0),"")</f>
        <v/>
      </c>
      <c r="BN368" s="55" t="str">
        <f>+IFERROR(VLOOKUP($M368,ACTIVIDADES!$B$9:$T$494,32,0),"")</f>
        <v/>
      </c>
      <c r="BO368" s="55" t="str">
        <f>+IFERROR(VLOOKUP($M368,ACTIVIDADES!$B$9:$T$494,33,0),"")</f>
        <v/>
      </c>
      <c r="BP368" s="55" t="str">
        <f>+IFERROR(VLOOKUP($M368,ACTIVIDADES!$B$9:$T$494,34,0),"")</f>
        <v/>
      </c>
      <c r="BQ368" s="55" t="str">
        <f>+IFERROR(VLOOKUP($M368,ACTIVIDADES!$B$9:$T$494,35,0),"")</f>
        <v/>
      </c>
      <c r="BR368" s="55" t="str">
        <f>+IFERROR(VLOOKUP($M368,ACTIVIDADES!$B$9:$T$494,36,0),"")</f>
        <v/>
      </c>
      <c r="BS368" s="55" t="str">
        <f>+IFERROR(VLOOKUP($M368,ACTIVIDADES!$B$9:$T$494,37,0),"")</f>
        <v/>
      </c>
      <c r="BT368" s="58"/>
      <c r="BU368" s="58"/>
      <c r="BV368" s="59"/>
      <c r="BW368" s="59" t="s">
        <v>580</v>
      </c>
      <c r="BX368" s="60" t="s">
        <v>3635</v>
      </c>
      <c r="BY368" s="61" t="s">
        <v>593</v>
      </c>
      <c r="BZ368" s="62"/>
      <c r="CA368" s="9"/>
      <c r="CB368" s="9"/>
      <c r="CC368" s="9"/>
      <c r="CD368" s="9"/>
      <c r="CE368" s="9"/>
      <c r="CF368" s="9"/>
      <c r="CG368" s="9"/>
      <c r="CH368" s="9"/>
      <c r="CI368" s="9"/>
      <c r="CJ368" s="9"/>
      <c r="CK368" s="9"/>
      <c r="CL368" s="9"/>
      <c r="CM368" s="9"/>
      <c r="CN368" s="9"/>
      <c r="CO368" s="9"/>
      <c r="CP368" s="9"/>
      <c r="CQ368" s="9"/>
    </row>
    <row r="369" spans="1:95" customFormat="1" ht="93" customHeight="1" x14ac:dyDescent="0.35">
      <c r="A369" s="40">
        <f t="shared" si="24"/>
        <v>361</v>
      </c>
      <c r="B369" s="40" t="s">
        <v>536</v>
      </c>
      <c r="C369" s="40">
        <v>2025</v>
      </c>
      <c r="D369" s="40" t="s">
        <v>3734</v>
      </c>
      <c r="E369" s="323"/>
      <c r="F369" s="40" t="s">
        <v>1082</v>
      </c>
      <c r="G369" s="63" t="s">
        <v>563</v>
      </c>
      <c r="H369" s="41" t="s">
        <v>4822</v>
      </c>
      <c r="I369" s="42"/>
      <c r="J369" s="43" t="s">
        <v>4078</v>
      </c>
      <c r="K369" s="43" t="s">
        <v>4078</v>
      </c>
      <c r="L369" s="44" t="s">
        <v>4079</v>
      </c>
      <c r="M369" s="63" t="s">
        <v>2518</v>
      </c>
      <c r="N369" s="64" t="s">
        <v>2519</v>
      </c>
      <c r="O369" s="63" t="s">
        <v>2520</v>
      </c>
      <c r="P369" s="63">
        <v>4</v>
      </c>
      <c r="Q369" s="65">
        <v>46023</v>
      </c>
      <c r="R369" s="65">
        <v>46387</v>
      </c>
      <c r="S369" s="66">
        <f t="shared" si="25"/>
        <v>54</v>
      </c>
      <c r="T369" s="63" t="s">
        <v>2521</v>
      </c>
      <c r="U369" s="63" t="s">
        <v>563</v>
      </c>
      <c r="V369" s="49">
        <f>+IFERROR(VLOOKUP($M369,ACTIVIDADES!$B$9:$Q$494,10,0),"")</f>
        <v>1</v>
      </c>
      <c r="W369" s="50" t="str">
        <f>+IFERROR(VLOOKUP($M369,ACTIVIDADES!$B$9:$Q$494,11,0)," ")</f>
        <v xml:space="preserve">se Deja de evidencia normograma de gestion financiera </v>
      </c>
      <c r="X369" s="51" t="str">
        <f>+IFERROR(VLOOKUP($M369,ACTIVIDADES!$B$9:$Q$494,12,0),"")</f>
        <v>https://dnbcgovco-my.sharepoint.com/:f:/g/personal/planeacion_dnbc_gov_co/IgAKPZEalRp3T7O44VwZjBLlARF86VpmllJA36VR9-2qDG8?e=W6XaGX</v>
      </c>
      <c r="Y369" s="52">
        <f>+IFERROR(VLOOKUP($M369,ACTIVIDADES!$B$9:$Q$494,13,0),"")</f>
        <v>46153</v>
      </c>
      <c r="Z369" s="53" t="str">
        <f>+IFERROR(VLOOKUP($M369,ACTIVIDADES!$B$9:$Q$494,14,0),"")</f>
        <v>Se adjunta normograma. No obstante no se evidencia su divulgación</v>
      </c>
      <c r="AA369" s="49">
        <f>+IFERROR(VLOOKUP($M369,ACTIVIDADES!$B$9:$Q$494,15,0),"")</f>
        <v>0.5</v>
      </c>
      <c r="AB369" s="54" t="str">
        <f>+IFERROR(VLOOKUP($M369,ACTIVIDADES!$B$9:$Q$494,16,0),"")</f>
        <v>EJECUCIÓN</v>
      </c>
      <c r="AC369" s="157">
        <v>46157</v>
      </c>
      <c r="AD369" s="29">
        <v>0</v>
      </c>
      <c r="AE369" s="29" t="s">
        <v>3741</v>
      </c>
      <c r="AF369" s="28" t="s">
        <v>580</v>
      </c>
      <c r="AG369" s="29" t="s">
        <v>3737</v>
      </c>
      <c r="AH369" s="29" t="s">
        <v>3737</v>
      </c>
      <c r="AI369" s="29" t="s">
        <v>3737</v>
      </c>
      <c r="AJ369" s="55">
        <f>+IFERROR(VLOOKUP($M369,ACTIVIDADES!$B$9:$T$494,17,0),"")</f>
        <v>1</v>
      </c>
      <c r="AK369" s="80" t="str">
        <f>+IFERROR(VLOOKUP($M369,ACTIVIDADES!$B$9:$T$494,18,0),"")</f>
        <v xml:space="preserve">se Deja de evidencia normograma de gestion financiera </v>
      </c>
      <c r="AL369" s="80" t="str">
        <f>+IFERROR(VLOOKUP($M369,ACTIVIDADES!$B$9:$T$494,19,0),"")</f>
        <v>https://dnbcgovco-my.sharepoint.com/:f:/g/personal/planeacion_dnbc_gov_co/IgDlTTkE6gPMRZjTETbxch7dATaSM_TE5-agvqb3k7QgaDY?e=0V1Jx7</v>
      </c>
      <c r="AM369" s="55" t="str">
        <f>+IFERROR(VLOOKUP($M369,ACTIVIDADES!$B$9:$X$495,20,0),0)</f>
        <v>11/07/206</v>
      </c>
      <c r="AN369" s="55" t="str">
        <f>+IFERROR(VLOOKUP($M369,ACTIVIDADES!$B$9:$X$495,21,0),0)</f>
        <v>Se adjunta normograma. No obstante no se evidencia su divulgación</v>
      </c>
      <c r="AO369" s="55">
        <f>+IFERROR(VLOOKUP($M369,ACTIVIDADES!$B$9:$X$495,22,0),0)</f>
        <v>0.5</v>
      </c>
      <c r="AP369" s="145" t="str">
        <f>+IFERROR(VLOOKUP($M369,ACTIVIDADES!$B$9:$X$495,23,0),0)</f>
        <v>EN EJECUCIÓN</v>
      </c>
      <c r="AQ369" s="129">
        <v>46230</v>
      </c>
      <c r="AR369" s="172">
        <v>0.5</v>
      </c>
      <c r="AS369" s="130" t="s">
        <v>4080</v>
      </c>
      <c r="AT369" s="29" t="s">
        <v>4</v>
      </c>
      <c r="AU369" s="57" t="s">
        <v>3639</v>
      </c>
      <c r="AV369" s="193" t="s">
        <v>3639</v>
      </c>
      <c r="AW369" s="193" t="s">
        <v>3639</v>
      </c>
      <c r="AX369" s="57" t="s">
        <v>3739</v>
      </c>
      <c r="AY369" s="176" t="str">
        <f t="shared" si="22"/>
        <v>EN EJECUCIÓN</v>
      </c>
      <c r="AZ369" s="55" t="str">
        <f>+IFERROR(VLOOKUP($M369,ACTIVIDADES!$B$9:$T$494,25,0),"")</f>
        <v/>
      </c>
      <c r="BA369" s="55" t="str">
        <f>+IFERROR(VLOOKUP($M369,ACTIVIDADES!$B$9:$T$494,26,0),"")</f>
        <v/>
      </c>
      <c r="BB369" s="55" t="str">
        <f>+IFERROR(VLOOKUP($M369,ACTIVIDADES!$B$9:$T$494,27,0),"")</f>
        <v/>
      </c>
      <c r="BC369" s="55" t="str">
        <f>+IFERROR(VLOOKUP($M369,ACTIVIDADES!$B$9:$T$494,28,0),"")</f>
        <v/>
      </c>
      <c r="BD369" s="55" t="str">
        <f>+IFERROR(VLOOKUP($M369,ACTIVIDADES!$B$9:$T$494,29,0),"")</f>
        <v/>
      </c>
      <c r="BE369" s="55" t="str">
        <f>+IFERROR(VLOOKUP($M369,ACTIVIDADES!$B$9:$T$494,30,0),"")</f>
        <v/>
      </c>
      <c r="BF369" s="58"/>
      <c r="BG369" s="58"/>
      <c r="BH369" s="59"/>
      <c r="BI369" s="59" t="s">
        <v>580</v>
      </c>
      <c r="BJ369" s="60" t="s">
        <v>3635</v>
      </c>
      <c r="BK369" s="61" t="s">
        <v>593</v>
      </c>
      <c r="BL369" s="62"/>
      <c r="BM369" s="55" t="str">
        <f>+IFERROR(VLOOKUP($M369,ACTIVIDADES!$B$9:$T$494,31,0),"")</f>
        <v/>
      </c>
      <c r="BN369" s="55" t="str">
        <f>+IFERROR(VLOOKUP($M369,ACTIVIDADES!$B$9:$T$494,32,0),"")</f>
        <v/>
      </c>
      <c r="BO369" s="55" t="str">
        <f>+IFERROR(VLOOKUP($M369,ACTIVIDADES!$B$9:$T$494,33,0),"")</f>
        <v/>
      </c>
      <c r="BP369" s="55" t="str">
        <f>+IFERROR(VLOOKUP($M369,ACTIVIDADES!$B$9:$T$494,34,0),"")</f>
        <v/>
      </c>
      <c r="BQ369" s="55" t="str">
        <f>+IFERROR(VLOOKUP($M369,ACTIVIDADES!$B$9:$T$494,35,0),"")</f>
        <v/>
      </c>
      <c r="BR369" s="55" t="str">
        <f>+IFERROR(VLOOKUP($M369,ACTIVIDADES!$B$9:$T$494,36,0),"")</f>
        <v/>
      </c>
      <c r="BS369" s="55" t="str">
        <f>+IFERROR(VLOOKUP($M369,ACTIVIDADES!$B$9:$T$494,37,0),"")</f>
        <v/>
      </c>
      <c r="BT369" s="58"/>
      <c r="BU369" s="58"/>
      <c r="BV369" s="59"/>
      <c r="BW369" s="59" t="s">
        <v>580</v>
      </c>
      <c r="BX369" s="60" t="s">
        <v>3635</v>
      </c>
      <c r="BY369" s="61" t="s">
        <v>593</v>
      </c>
      <c r="BZ369" s="62"/>
      <c r="CA369" s="7"/>
      <c r="CB369" s="7"/>
      <c r="CC369" s="7"/>
      <c r="CD369" s="7"/>
      <c r="CE369" s="7"/>
      <c r="CF369" s="7"/>
      <c r="CG369" s="7"/>
      <c r="CH369" s="7"/>
      <c r="CI369" s="7"/>
      <c r="CJ369" s="7"/>
      <c r="CK369" s="7"/>
      <c r="CL369" s="7"/>
      <c r="CM369" s="7"/>
      <c r="CN369" s="7"/>
      <c r="CO369" s="7"/>
      <c r="CP369" s="7"/>
      <c r="CQ369" s="7"/>
    </row>
    <row r="370" spans="1:95" customFormat="1" ht="93" customHeight="1" x14ac:dyDescent="0.35">
      <c r="A370" s="40">
        <f t="shared" si="24"/>
        <v>362</v>
      </c>
      <c r="B370" s="40" t="s">
        <v>536</v>
      </c>
      <c r="C370" s="40">
        <v>2025</v>
      </c>
      <c r="D370" s="40" t="s">
        <v>3734</v>
      </c>
      <c r="E370" s="323"/>
      <c r="F370" s="40" t="s">
        <v>1093</v>
      </c>
      <c r="G370" s="63" t="s">
        <v>563</v>
      </c>
      <c r="H370" s="42" t="s">
        <v>4823</v>
      </c>
      <c r="I370" s="42"/>
      <c r="J370" s="40" t="s">
        <v>4081</v>
      </c>
      <c r="K370" s="40" t="s">
        <v>4081</v>
      </c>
      <c r="L370" s="44" t="s">
        <v>4079</v>
      </c>
      <c r="M370" s="63" t="s">
        <v>2524</v>
      </c>
      <c r="N370" s="63" t="s">
        <v>2525</v>
      </c>
      <c r="O370" s="63" t="s">
        <v>2526</v>
      </c>
      <c r="P370" s="63">
        <v>1</v>
      </c>
      <c r="Q370" s="65">
        <v>46023</v>
      </c>
      <c r="R370" s="65">
        <v>46203</v>
      </c>
      <c r="S370" s="66">
        <f t="shared" si="25"/>
        <v>26.85</v>
      </c>
      <c r="T370" s="63" t="s">
        <v>592</v>
      </c>
      <c r="U370" s="63" t="s">
        <v>563</v>
      </c>
      <c r="V370" s="49">
        <f>+IFERROR(VLOOKUP($M370,ACTIVIDADES!$B$9:$Q$494,10,0),"")</f>
        <v>1</v>
      </c>
      <c r="W370" s="61" t="str">
        <f>+IFERROR(VLOOKUP($M370,ACTIVIDADES!$B$9:$Q$494,11,0)," ")</f>
        <v>Se deja en evidencia ajuste contable previa autorización de la Contaduría General de la Nación</v>
      </c>
      <c r="X370" s="51" t="str">
        <f>+IFERROR(VLOOKUP($M370,ACTIVIDADES!$B$9:$Q$494,12,0),"")</f>
        <v>https://dnbcgovco-my.sharepoint.com/:f:/g/personal/planeacion_dnbc_gov_co/IgAKPZEalRp3T7O44VwZjBLlARF86VpmllJA36VR9-2qDG8?e=W6XaGX</v>
      </c>
      <c r="Y370" s="52">
        <f>+IFERROR(VLOOKUP($M370,ACTIVIDADES!$B$9:$Q$494,13,0),"")</f>
        <v>46153</v>
      </c>
      <c r="Z370" s="49" t="str">
        <f>+IFERROR(VLOOKUP($M370,ACTIVIDADES!$B$9:$Q$494,14,0),"")</f>
        <v>Se remiten reportes de ajustes contables</v>
      </c>
      <c r="AA370" s="49">
        <f>+IFERROR(VLOOKUP($M370,ACTIVIDADES!$B$9:$Q$494,15,0),"")</f>
        <v>1</v>
      </c>
      <c r="AB370" s="54" t="str">
        <f>+IFERROR(VLOOKUP($M370,ACTIVIDADES!$B$9:$Q$494,16,0),"")</f>
        <v>CUMPLIDO</v>
      </c>
      <c r="AC370" s="144">
        <v>46171</v>
      </c>
      <c r="AD370" s="30">
        <v>1</v>
      </c>
      <c r="AE370" s="30" t="s">
        <v>4082</v>
      </c>
      <c r="AF370" s="29" t="s">
        <v>579</v>
      </c>
      <c r="AG370" s="29" t="s">
        <v>3737</v>
      </c>
      <c r="AH370" s="29" t="s">
        <v>593</v>
      </c>
      <c r="AI370" s="29" t="s">
        <v>3752</v>
      </c>
      <c r="AJ370" s="55">
        <f>+IFERROR(VLOOKUP($M370,ACTIVIDADES!$B$9:$T$494,17,0),"")</f>
        <v>1</v>
      </c>
      <c r="AK370" s="80" t="str">
        <f>+IFERROR(VLOOKUP($M370,ACTIVIDADES!$B$9:$T$494,18,0),"")</f>
        <v>Se deja en evidencia ajuste contable previa autorización de la Contaduría General de la Nación</v>
      </c>
      <c r="AL370" s="80" t="str">
        <f>+IFERROR(VLOOKUP($M370,ACTIVIDADES!$B$9:$T$494,19,0),"")</f>
        <v>https://dnbcgovco-my.sharepoint.com/:f:/g/personal/planeacion_dnbc_gov_co/IgDlTTkE6gPMRZjTETbxch7dATaSM_TE5-agvqb3k7QgaDY?e=0V1Jx7</v>
      </c>
      <c r="AM370" s="55" t="str">
        <f>+IFERROR(VLOOKUP($M370,ACTIVIDADES!$B$9:$X$495,20,0),0)</f>
        <v>11/07/206</v>
      </c>
      <c r="AN370" s="55" t="str">
        <f>+IFERROR(VLOOKUP($M370,ACTIVIDADES!$B$9:$X$495,21,0),0)</f>
        <v>Actividad reportada con cumplimiento en el primer trimestre 2026</v>
      </c>
      <c r="AO370" s="55">
        <f>+IFERROR(VLOOKUP($M370,ACTIVIDADES!$B$9:$X$495,22,0),0)</f>
        <v>1</v>
      </c>
      <c r="AP370" s="150" t="str">
        <f>+IFERROR(VLOOKUP($M370,ACTIVIDADES!$B$9:$X$495,23,0),0)</f>
        <v>CUMPLIDO</v>
      </c>
      <c r="AQ370" s="129">
        <v>46230</v>
      </c>
      <c r="AR370" s="172">
        <v>1</v>
      </c>
      <c r="AS370" s="72" t="s">
        <v>4082</v>
      </c>
      <c r="AT370" s="29" t="s">
        <v>579</v>
      </c>
      <c r="AU370" s="57" t="s">
        <v>1472</v>
      </c>
      <c r="AV370" s="193" t="s">
        <v>3635</v>
      </c>
      <c r="AW370" s="193" t="s">
        <v>590</v>
      </c>
      <c r="AX370" s="372" t="s">
        <v>5853</v>
      </c>
      <c r="AY370" s="176" t="str">
        <f t="shared" si="22"/>
        <v>CUMPLIDAS</v>
      </c>
      <c r="AZ370" s="55" t="str">
        <f>+IFERROR(VLOOKUP($M370,ACTIVIDADES!$B$9:$T$494,25,0),"")</f>
        <v/>
      </c>
      <c r="BA370" s="55" t="str">
        <f>+IFERROR(VLOOKUP($M370,ACTIVIDADES!$B$9:$T$494,26,0),"")</f>
        <v/>
      </c>
      <c r="BB370" s="55" t="str">
        <f>+IFERROR(VLOOKUP($M370,ACTIVIDADES!$B$9:$T$494,27,0),"")</f>
        <v/>
      </c>
      <c r="BC370" s="55" t="str">
        <f>+IFERROR(VLOOKUP($M370,ACTIVIDADES!$B$9:$T$494,28,0),"")</f>
        <v/>
      </c>
      <c r="BD370" s="55" t="str">
        <f>+IFERROR(VLOOKUP($M370,ACTIVIDADES!$B$9:$T$494,29,0),"")</f>
        <v/>
      </c>
      <c r="BE370" s="55" t="str">
        <f>+IFERROR(VLOOKUP($M370,ACTIVIDADES!$B$9:$T$494,30,0),"")</f>
        <v/>
      </c>
      <c r="BF370" s="58"/>
      <c r="BG370" s="58"/>
      <c r="BH370" s="59"/>
      <c r="BI370" s="59" t="s">
        <v>580</v>
      </c>
      <c r="BJ370" s="60" t="s">
        <v>3635</v>
      </c>
      <c r="BK370" s="61" t="s">
        <v>593</v>
      </c>
      <c r="BL370" s="62"/>
      <c r="BM370" s="55" t="str">
        <f>+IFERROR(VLOOKUP($M370,ACTIVIDADES!$B$9:$T$494,31,0),"")</f>
        <v/>
      </c>
      <c r="BN370" s="55" t="str">
        <f>+IFERROR(VLOOKUP($M370,ACTIVIDADES!$B$9:$T$494,32,0),"")</f>
        <v/>
      </c>
      <c r="BO370" s="55" t="str">
        <f>+IFERROR(VLOOKUP($M370,ACTIVIDADES!$B$9:$T$494,33,0),"")</f>
        <v/>
      </c>
      <c r="BP370" s="55" t="str">
        <f>+IFERROR(VLOOKUP($M370,ACTIVIDADES!$B$9:$T$494,34,0),"")</f>
        <v/>
      </c>
      <c r="BQ370" s="55" t="str">
        <f>+IFERROR(VLOOKUP($M370,ACTIVIDADES!$B$9:$T$494,35,0),"")</f>
        <v/>
      </c>
      <c r="BR370" s="55" t="str">
        <f>+IFERROR(VLOOKUP($M370,ACTIVIDADES!$B$9:$T$494,36,0),"")</f>
        <v/>
      </c>
      <c r="BS370" s="55" t="str">
        <f>+IFERROR(VLOOKUP($M370,ACTIVIDADES!$B$9:$T$494,37,0),"")</f>
        <v/>
      </c>
      <c r="BT370" s="58"/>
      <c r="BU370" s="58"/>
      <c r="BV370" s="59"/>
      <c r="BW370" s="59" t="s">
        <v>580</v>
      </c>
      <c r="BX370" s="60" t="s">
        <v>3635</v>
      </c>
      <c r="BY370" s="61" t="s">
        <v>593</v>
      </c>
      <c r="BZ370" s="62"/>
      <c r="CA370" s="9"/>
      <c r="CB370" s="9"/>
      <c r="CC370" s="9"/>
      <c r="CD370" s="9"/>
      <c r="CE370" s="9"/>
      <c r="CF370" s="9"/>
      <c r="CG370" s="9"/>
      <c r="CH370" s="9"/>
      <c r="CI370" s="9"/>
      <c r="CJ370" s="9"/>
      <c r="CK370" s="9"/>
      <c r="CL370" s="9"/>
      <c r="CM370" s="9"/>
      <c r="CN370" s="9"/>
      <c r="CO370" s="9"/>
      <c r="CP370" s="9"/>
      <c r="CQ370" s="9"/>
    </row>
    <row r="371" spans="1:95" customFormat="1" ht="93" customHeight="1" x14ac:dyDescent="0.35">
      <c r="A371" s="40">
        <f t="shared" si="24"/>
        <v>363</v>
      </c>
      <c r="B371" s="40" t="s">
        <v>536</v>
      </c>
      <c r="C371" s="40">
        <v>2025</v>
      </c>
      <c r="D371" s="40" t="s">
        <v>3734</v>
      </c>
      <c r="E371" s="323"/>
      <c r="F371" s="40" t="s">
        <v>1093</v>
      </c>
      <c r="G371" s="63" t="s">
        <v>563</v>
      </c>
      <c r="H371" s="41" t="s">
        <v>4823</v>
      </c>
      <c r="I371" s="42"/>
      <c r="J371" s="43" t="s">
        <v>4081</v>
      </c>
      <c r="K371" s="43" t="s">
        <v>4081</v>
      </c>
      <c r="L371" s="44" t="s">
        <v>4079</v>
      </c>
      <c r="M371" s="63" t="s">
        <v>2518</v>
      </c>
      <c r="N371" s="64" t="s">
        <v>2519</v>
      </c>
      <c r="O371" s="63" t="s">
        <v>2520</v>
      </c>
      <c r="P371" s="63">
        <v>4</v>
      </c>
      <c r="Q371" s="65">
        <v>46023</v>
      </c>
      <c r="R371" s="65">
        <v>46387</v>
      </c>
      <c r="S371" s="66">
        <f t="shared" si="25"/>
        <v>54</v>
      </c>
      <c r="T371" s="63" t="s">
        <v>2521</v>
      </c>
      <c r="U371" s="63" t="s">
        <v>563</v>
      </c>
      <c r="V371" s="49">
        <f>+IFERROR(VLOOKUP($M371,ACTIVIDADES!$B$9:$Q$494,10,0),"")</f>
        <v>1</v>
      </c>
      <c r="W371" s="50" t="str">
        <f>+IFERROR(VLOOKUP($M371,ACTIVIDADES!$B$9:$Q$494,11,0)," ")</f>
        <v xml:space="preserve">se Deja de evidencia normograma de gestion financiera </v>
      </c>
      <c r="X371" s="51" t="str">
        <f>+IFERROR(VLOOKUP($M371,ACTIVIDADES!$B$9:$Q$494,12,0),"")</f>
        <v>https://dnbcgovco-my.sharepoint.com/:f:/g/personal/planeacion_dnbc_gov_co/IgAKPZEalRp3T7O44VwZjBLlARF86VpmllJA36VR9-2qDG8?e=W6XaGX</v>
      </c>
      <c r="Y371" s="52">
        <f>+IFERROR(VLOOKUP($M371,ACTIVIDADES!$B$9:$Q$494,13,0),"")</f>
        <v>46153</v>
      </c>
      <c r="Z371" s="53" t="str">
        <f>+IFERROR(VLOOKUP($M371,ACTIVIDADES!$B$9:$Q$494,14,0),"")</f>
        <v>Se adjunta normograma. No obstante no se evidencia su divulgación</v>
      </c>
      <c r="AA371" s="49">
        <f>+IFERROR(VLOOKUP($M371,ACTIVIDADES!$B$9:$Q$494,15,0),"")</f>
        <v>0.5</v>
      </c>
      <c r="AB371" s="54" t="str">
        <f>+IFERROR(VLOOKUP($M371,ACTIVIDADES!$B$9:$Q$494,16,0),"")</f>
        <v>EJECUCIÓN</v>
      </c>
      <c r="AC371" s="144">
        <v>46157</v>
      </c>
      <c r="AD371" s="29">
        <v>0</v>
      </c>
      <c r="AE371" s="29" t="s">
        <v>3741</v>
      </c>
      <c r="AF371" s="29" t="s">
        <v>580</v>
      </c>
      <c r="AG371" s="29" t="s">
        <v>3737</v>
      </c>
      <c r="AH371" s="29" t="s">
        <v>3737</v>
      </c>
      <c r="AI371" s="29" t="s">
        <v>3737</v>
      </c>
      <c r="AJ371" s="55">
        <f>+IFERROR(VLOOKUP($M371,ACTIVIDADES!$B$9:$T$494,17,0),"")</f>
        <v>1</v>
      </c>
      <c r="AK371" s="80" t="str">
        <f>+IFERROR(VLOOKUP($M371,ACTIVIDADES!$B$9:$T$494,18,0),"")</f>
        <v xml:space="preserve">se Deja de evidencia normograma de gestion financiera </v>
      </c>
      <c r="AL371" s="80" t="str">
        <f>+IFERROR(VLOOKUP($M371,ACTIVIDADES!$B$9:$T$494,19,0),"")</f>
        <v>https://dnbcgovco-my.sharepoint.com/:f:/g/personal/planeacion_dnbc_gov_co/IgDlTTkE6gPMRZjTETbxch7dATaSM_TE5-agvqb3k7QgaDY?e=0V1Jx7</v>
      </c>
      <c r="AM371" s="55" t="str">
        <f>+IFERROR(VLOOKUP($M371,ACTIVIDADES!$B$9:$X$495,20,0),0)</f>
        <v>11/07/206</v>
      </c>
      <c r="AN371" s="55" t="str">
        <f>+IFERROR(VLOOKUP($M371,ACTIVIDADES!$B$9:$X$495,21,0),0)</f>
        <v>Se adjunta normograma. No obstante no se evidencia su divulgación</v>
      </c>
      <c r="AO371" s="55">
        <f>+IFERROR(VLOOKUP($M371,ACTIVIDADES!$B$9:$X$495,22,0),0)</f>
        <v>0.5</v>
      </c>
      <c r="AP371" s="145" t="str">
        <f>+IFERROR(VLOOKUP($M371,ACTIVIDADES!$B$9:$X$495,23,0),0)</f>
        <v>EN EJECUCIÓN</v>
      </c>
      <c r="AQ371" s="129">
        <v>46230</v>
      </c>
      <c r="AR371" s="172">
        <v>0.5</v>
      </c>
      <c r="AS371" s="130" t="s">
        <v>4080</v>
      </c>
      <c r="AT371" s="29" t="s">
        <v>4</v>
      </c>
      <c r="AU371" s="57" t="s">
        <v>3639</v>
      </c>
      <c r="AV371" s="193" t="s">
        <v>3639</v>
      </c>
      <c r="AW371" s="193" t="s">
        <v>3639</v>
      </c>
      <c r="AX371" s="57" t="s">
        <v>3739</v>
      </c>
      <c r="AY371" s="176" t="str">
        <f t="shared" si="22"/>
        <v>EN EJECUCIÓN</v>
      </c>
      <c r="AZ371" s="55" t="str">
        <f>+IFERROR(VLOOKUP($M371,ACTIVIDADES!$B$9:$T$494,25,0),"")</f>
        <v/>
      </c>
      <c r="BA371" s="55" t="str">
        <f>+IFERROR(VLOOKUP($M371,ACTIVIDADES!$B$9:$T$494,26,0),"")</f>
        <v/>
      </c>
      <c r="BB371" s="55" t="str">
        <f>+IFERROR(VLOOKUP($M371,ACTIVIDADES!$B$9:$T$494,27,0),"")</f>
        <v/>
      </c>
      <c r="BC371" s="55" t="str">
        <f>+IFERROR(VLOOKUP($M371,ACTIVIDADES!$B$9:$T$494,28,0),"")</f>
        <v/>
      </c>
      <c r="BD371" s="55" t="str">
        <f>+IFERROR(VLOOKUP($M371,ACTIVIDADES!$B$9:$T$494,29,0),"")</f>
        <v/>
      </c>
      <c r="BE371" s="55" t="str">
        <f>+IFERROR(VLOOKUP($M371,ACTIVIDADES!$B$9:$T$494,30,0),"")</f>
        <v/>
      </c>
      <c r="BF371" s="58"/>
      <c r="BG371" s="58"/>
      <c r="BH371" s="59"/>
      <c r="BI371" s="59" t="s">
        <v>580</v>
      </c>
      <c r="BJ371" s="60" t="s">
        <v>3635</v>
      </c>
      <c r="BK371" s="61" t="s">
        <v>593</v>
      </c>
      <c r="BL371" s="62"/>
      <c r="BM371" s="55" t="str">
        <f>+IFERROR(VLOOKUP($M371,ACTIVIDADES!$B$9:$T$494,31,0),"")</f>
        <v/>
      </c>
      <c r="BN371" s="55" t="str">
        <f>+IFERROR(VLOOKUP($M371,ACTIVIDADES!$B$9:$T$494,32,0),"")</f>
        <v/>
      </c>
      <c r="BO371" s="55" t="str">
        <f>+IFERROR(VLOOKUP($M371,ACTIVIDADES!$B$9:$T$494,33,0),"")</f>
        <v/>
      </c>
      <c r="BP371" s="55" t="str">
        <f>+IFERROR(VLOOKUP($M371,ACTIVIDADES!$B$9:$T$494,34,0),"")</f>
        <v/>
      </c>
      <c r="BQ371" s="55" t="str">
        <f>+IFERROR(VLOOKUP($M371,ACTIVIDADES!$B$9:$T$494,35,0),"")</f>
        <v/>
      </c>
      <c r="BR371" s="55" t="str">
        <f>+IFERROR(VLOOKUP($M371,ACTIVIDADES!$B$9:$T$494,36,0),"")</f>
        <v/>
      </c>
      <c r="BS371" s="55" t="str">
        <f>+IFERROR(VLOOKUP($M371,ACTIVIDADES!$B$9:$T$494,37,0),"")</f>
        <v/>
      </c>
      <c r="BT371" s="58"/>
      <c r="BU371" s="58"/>
      <c r="BV371" s="59"/>
      <c r="BW371" s="59" t="s">
        <v>580</v>
      </c>
      <c r="BX371" s="60" t="s">
        <v>3635</v>
      </c>
      <c r="BY371" s="61" t="s">
        <v>593</v>
      </c>
      <c r="BZ371" s="62"/>
      <c r="CA371" s="7"/>
      <c r="CB371" s="7"/>
      <c r="CC371" s="7"/>
      <c r="CD371" s="7"/>
      <c r="CE371" s="7"/>
      <c r="CF371" s="7"/>
      <c r="CG371" s="7"/>
      <c r="CH371" s="7"/>
      <c r="CI371" s="7"/>
      <c r="CJ371" s="7"/>
      <c r="CK371" s="7"/>
      <c r="CL371" s="7"/>
      <c r="CM371" s="7"/>
      <c r="CN371" s="7"/>
      <c r="CO371" s="7"/>
      <c r="CP371" s="7"/>
      <c r="CQ371" s="7"/>
    </row>
    <row r="372" spans="1:95" customFormat="1" ht="93" customHeight="1" x14ac:dyDescent="0.35">
      <c r="A372" s="40">
        <f t="shared" si="24"/>
        <v>364</v>
      </c>
      <c r="B372" s="40" t="s">
        <v>536</v>
      </c>
      <c r="C372" s="40">
        <v>2025</v>
      </c>
      <c r="D372" s="40" t="s">
        <v>3734</v>
      </c>
      <c r="E372" s="323"/>
      <c r="F372" s="40" t="s">
        <v>1093</v>
      </c>
      <c r="G372" s="63" t="s">
        <v>563</v>
      </c>
      <c r="H372" s="42" t="s">
        <v>4823</v>
      </c>
      <c r="I372" s="42"/>
      <c r="J372" s="40" t="s">
        <v>4081</v>
      </c>
      <c r="K372" s="40" t="s">
        <v>4081</v>
      </c>
      <c r="L372" s="44" t="s">
        <v>4079</v>
      </c>
      <c r="M372" s="63" t="s">
        <v>2529</v>
      </c>
      <c r="N372" s="63" t="s">
        <v>5532</v>
      </c>
      <c r="O372" s="63" t="s">
        <v>5705</v>
      </c>
      <c r="P372" s="63">
        <v>1</v>
      </c>
      <c r="Q372" s="65">
        <v>46023</v>
      </c>
      <c r="R372" s="65">
        <v>46387</v>
      </c>
      <c r="S372" s="66">
        <f t="shared" si="25"/>
        <v>54</v>
      </c>
      <c r="T372" s="63" t="s">
        <v>592</v>
      </c>
      <c r="U372" s="63" t="s">
        <v>563</v>
      </c>
      <c r="V372" s="49">
        <f>+IFERROR(VLOOKUP($M372,ACTIVIDADES!$B$9:$Q$494,10,0),"")</f>
        <v>1</v>
      </c>
      <c r="W372" s="61" t="str">
        <f>+IFERROR(VLOOKUP($M372,ACTIVIDADES!$B$9:$Q$494,11,0)," ")</f>
        <v xml:space="preserve">Se deja en evidencia con pantallazo de capacitacion  generada por la Contaduría General de la Nación </v>
      </c>
      <c r="X372" s="51" t="str">
        <f>+IFERROR(VLOOKUP($M372,ACTIVIDADES!$B$9:$Q$494,12,0),"")</f>
        <v>https://dnbcgovco-my.sharepoint.com/:f:/g/personal/planeacion_dnbc_gov_co/IgAKPZEalRp3T7O44VwZjBLlARF86VpmllJA36VR9-2qDG8?e=W6XaGX</v>
      </c>
      <c r="Y372" s="52">
        <f>+IFERROR(VLOOKUP($M372,ACTIVIDADES!$B$9:$Q$494,13,0),"")</f>
        <v>46153</v>
      </c>
      <c r="Z372" s="49" t="str">
        <f>+IFERROR(VLOOKUP($M372,ACTIVIDADES!$B$9:$Q$494,14,0),"")</f>
        <v>Se deja evidencia de participación</v>
      </c>
      <c r="AA372" s="49">
        <f>+IFERROR(VLOOKUP($M372,ACTIVIDADES!$B$9:$Q$494,15,0),"")</f>
        <v>1</v>
      </c>
      <c r="AB372" s="54" t="str">
        <f>+IFERROR(VLOOKUP($M372,ACTIVIDADES!$B$9:$Q$494,16,0),"")</f>
        <v>CUMPLIDO</v>
      </c>
      <c r="AC372" s="144">
        <v>46171</v>
      </c>
      <c r="AD372" s="30">
        <v>1</v>
      </c>
      <c r="AE372" s="30" t="s">
        <v>4083</v>
      </c>
      <c r="AF372" s="29" t="s">
        <v>4</v>
      </c>
      <c r="AG372" s="29" t="s">
        <v>3737</v>
      </c>
      <c r="AH372" s="29" t="s">
        <v>593</v>
      </c>
      <c r="AI372" s="29" t="s">
        <v>3752</v>
      </c>
      <c r="AJ372" s="55">
        <f>+IFERROR(VLOOKUP($M372,ACTIVIDADES!$B$9:$T$494,17,0),"")</f>
        <v>1</v>
      </c>
      <c r="AK372" s="80" t="str">
        <f>+IFERROR(VLOOKUP($M372,ACTIVIDADES!$B$9:$T$494,18,0),"")</f>
        <v xml:space="preserve">Se deja en evidencia con pantallazo de capacitacion  generada por la Contaduría General de la Nación </v>
      </c>
      <c r="AL372" s="80" t="str">
        <f>+IFERROR(VLOOKUP($M372,ACTIVIDADES!$B$9:$T$494,19,0),"")</f>
        <v>https://dnbcgovco-my.sharepoint.com/:f:/g/personal/planeacion_dnbc_gov_co/IgDlTTkE6gPMRZjTETbxch7dATaSM_TE5-agvqb3k7QgaDY?e=0V1Jx7</v>
      </c>
      <c r="AM372" s="55" t="str">
        <f>+IFERROR(VLOOKUP($M372,ACTIVIDADES!$B$9:$X$495,20,0),0)</f>
        <v>11/07/206</v>
      </c>
      <c r="AN372" s="55" t="str">
        <f>+IFERROR(VLOOKUP($M372,ACTIVIDADES!$B$9:$X$495,21,0),0)</f>
        <v>Actividad reportada con cumplimiento en el primer trimestre 2026</v>
      </c>
      <c r="AO372" s="55">
        <f>+IFERROR(VLOOKUP($M372,ACTIVIDADES!$B$9:$X$495,22,0),0)</f>
        <v>1</v>
      </c>
      <c r="AP372" s="150" t="str">
        <f>+IFERROR(VLOOKUP($M372,ACTIVIDADES!$B$9:$X$495,23,0),0)</f>
        <v>CUMPLIDO</v>
      </c>
      <c r="AQ372" s="129">
        <v>46230</v>
      </c>
      <c r="AR372" s="172">
        <v>1</v>
      </c>
      <c r="AS372" s="72" t="s">
        <v>4083</v>
      </c>
      <c r="AT372" s="29" t="s">
        <v>579</v>
      </c>
      <c r="AU372" s="193" t="s">
        <v>1472</v>
      </c>
      <c r="AV372" s="193" t="s">
        <v>3635</v>
      </c>
      <c r="AW372" s="193" t="s">
        <v>590</v>
      </c>
      <c r="AX372" s="372" t="s">
        <v>5853</v>
      </c>
      <c r="AY372" s="176" t="str">
        <f t="shared" si="22"/>
        <v>CUMPLIDAS</v>
      </c>
      <c r="AZ372" s="55" t="str">
        <f>+IFERROR(VLOOKUP($M372,ACTIVIDADES!$B$9:$T$494,25,0),"")</f>
        <v/>
      </c>
      <c r="BA372" s="55" t="str">
        <f>+IFERROR(VLOOKUP($M372,ACTIVIDADES!$B$9:$T$494,26,0),"")</f>
        <v/>
      </c>
      <c r="BB372" s="55" t="str">
        <f>+IFERROR(VLOOKUP($M372,ACTIVIDADES!$B$9:$T$494,27,0),"")</f>
        <v/>
      </c>
      <c r="BC372" s="55" t="str">
        <f>+IFERROR(VLOOKUP($M372,ACTIVIDADES!$B$9:$T$494,28,0),"")</f>
        <v/>
      </c>
      <c r="BD372" s="55" t="str">
        <f>+IFERROR(VLOOKUP($M372,ACTIVIDADES!$B$9:$T$494,29,0),"")</f>
        <v/>
      </c>
      <c r="BE372" s="55" t="str">
        <f>+IFERROR(VLOOKUP($M372,ACTIVIDADES!$B$9:$T$494,30,0),"")</f>
        <v/>
      </c>
      <c r="BF372" s="58"/>
      <c r="BG372" s="58"/>
      <c r="BH372" s="59"/>
      <c r="BI372" s="59" t="s">
        <v>580</v>
      </c>
      <c r="BJ372" s="60" t="s">
        <v>3635</v>
      </c>
      <c r="BK372" s="61" t="s">
        <v>593</v>
      </c>
      <c r="BL372" s="62"/>
      <c r="BM372" s="55" t="str">
        <f>+IFERROR(VLOOKUP($M372,ACTIVIDADES!$B$9:$T$494,31,0),"")</f>
        <v/>
      </c>
      <c r="BN372" s="55" t="str">
        <f>+IFERROR(VLOOKUP($M372,ACTIVIDADES!$B$9:$T$494,32,0),"")</f>
        <v/>
      </c>
      <c r="BO372" s="55" t="str">
        <f>+IFERROR(VLOOKUP($M372,ACTIVIDADES!$B$9:$T$494,33,0),"")</f>
        <v/>
      </c>
      <c r="BP372" s="55" t="str">
        <f>+IFERROR(VLOOKUP($M372,ACTIVIDADES!$B$9:$T$494,34,0),"")</f>
        <v/>
      </c>
      <c r="BQ372" s="55" t="str">
        <f>+IFERROR(VLOOKUP($M372,ACTIVIDADES!$B$9:$T$494,35,0),"")</f>
        <v/>
      </c>
      <c r="BR372" s="55" t="str">
        <f>+IFERROR(VLOOKUP($M372,ACTIVIDADES!$B$9:$T$494,36,0),"")</f>
        <v/>
      </c>
      <c r="BS372" s="55" t="str">
        <f>+IFERROR(VLOOKUP($M372,ACTIVIDADES!$B$9:$T$494,37,0),"")</f>
        <v/>
      </c>
      <c r="BT372" s="58"/>
      <c r="BU372" s="58"/>
      <c r="BV372" s="59"/>
      <c r="BW372" s="59" t="s">
        <v>580</v>
      </c>
      <c r="BX372" s="60" t="s">
        <v>3635</v>
      </c>
      <c r="BY372" s="61" t="s">
        <v>593</v>
      </c>
      <c r="BZ372" s="62"/>
      <c r="CA372" s="9"/>
      <c r="CB372" s="9"/>
      <c r="CC372" s="9"/>
      <c r="CD372" s="9"/>
      <c r="CE372" s="9"/>
      <c r="CF372" s="9"/>
      <c r="CG372" s="9"/>
      <c r="CH372" s="9"/>
      <c r="CI372" s="9"/>
      <c r="CJ372" s="9"/>
      <c r="CK372" s="9"/>
      <c r="CL372" s="9"/>
      <c r="CM372" s="9"/>
      <c r="CN372" s="9"/>
      <c r="CO372" s="9"/>
      <c r="CP372" s="9"/>
      <c r="CQ372" s="9"/>
    </row>
    <row r="373" spans="1:95" customFormat="1" ht="93" customHeight="1" x14ac:dyDescent="0.35">
      <c r="A373" s="40">
        <f t="shared" si="24"/>
        <v>365</v>
      </c>
      <c r="B373" s="40" t="s">
        <v>536</v>
      </c>
      <c r="C373" s="40">
        <v>2025</v>
      </c>
      <c r="D373" s="40" t="s">
        <v>3734</v>
      </c>
      <c r="E373" s="323"/>
      <c r="F373" s="40" t="s">
        <v>752</v>
      </c>
      <c r="G373" s="63" t="s">
        <v>563</v>
      </c>
      <c r="H373" s="41" t="s">
        <v>567</v>
      </c>
      <c r="I373" s="42"/>
      <c r="J373" s="43" t="s">
        <v>4084</v>
      </c>
      <c r="K373" s="43" t="s">
        <v>4084</v>
      </c>
      <c r="L373" s="44" t="s">
        <v>5441</v>
      </c>
      <c r="M373" s="63" t="s">
        <v>2289</v>
      </c>
      <c r="N373" s="64" t="s">
        <v>4085</v>
      </c>
      <c r="O373" s="63" t="s">
        <v>2512</v>
      </c>
      <c r="P373" s="63">
        <v>12</v>
      </c>
      <c r="Q373" s="65">
        <v>46023</v>
      </c>
      <c r="R373" s="65">
        <v>46387</v>
      </c>
      <c r="S373" s="66">
        <f t="shared" si="25"/>
        <v>54</v>
      </c>
      <c r="T373" s="63" t="s">
        <v>592</v>
      </c>
      <c r="U373" s="63" t="s">
        <v>563</v>
      </c>
      <c r="V373" s="49">
        <f>+IFERROR(VLOOKUP($M373,ACTIVIDADES!$B$9:$Q$494,10,0),"")</f>
        <v>1</v>
      </c>
      <c r="W373" s="50" t="str">
        <f>+IFERROR(VLOOKUP($M373,ACTIVIDADES!$B$9:$Q$494,11,0)," ")</f>
        <v xml:space="preserve">Como evidencia se cuenta con la Formulación del procedimiento Conciliaciones contables donde se cruza la información de incapacidades </v>
      </c>
      <c r="X373" s="51" t="str">
        <f>+IFERROR(VLOOKUP($M373,ACTIVIDADES!$B$9:$Q$494,12,0),"")</f>
        <v>https://dnbcgovco-my.sharepoint.com/:f:/g/personal/planeacion_dnbc_gov_co/IgAKPZEalRp3T7O44VwZjBLlARF86VpmllJA36VR9-2qDG8?e=W6XaGX</v>
      </c>
      <c r="Y373" s="52">
        <f>+IFERROR(VLOOKUP($M373,ACTIVIDADES!$B$9:$Q$494,13,0),"")</f>
        <v>46153</v>
      </c>
      <c r="Z373" s="53" t="str">
        <f>+IFERROR(VLOOKUP($M373,ACTIVIDADES!$B$9:$Q$494,14,0),"")</f>
        <v>Se evidencia procedimiento formulado en la vigencia 2025</v>
      </c>
      <c r="AA373" s="49">
        <f>+IFERROR(VLOOKUP($M373,ACTIVIDADES!$B$9:$Q$494,15,0),"")</f>
        <v>1</v>
      </c>
      <c r="AB373" s="54" t="str">
        <f>+IFERROR(VLOOKUP($M373,ACTIVIDADES!$B$9:$Q$494,16,0),"")</f>
        <v>CUMPLIDO</v>
      </c>
      <c r="AC373" s="144">
        <v>46171</v>
      </c>
      <c r="AD373" s="30">
        <v>1</v>
      </c>
      <c r="AE373" s="28" t="s">
        <v>3776</v>
      </c>
      <c r="AF373" s="29" t="s">
        <v>579</v>
      </c>
      <c r="AG373" s="29" t="s">
        <v>3737</v>
      </c>
      <c r="AH373" s="29" t="s">
        <v>593</v>
      </c>
      <c r="AI373" s="29" t="s">
        <v>3752</v>
      </c>
      <c r="AJ373" s="55">
        <f>+IFERROR(VLOOKUP($M373,ACTIVIDADES!$B$9:$T$494,17,0),"")</f>
        <v>1</v>
      </c>
      <c r="AK373" s="80" t="str">
        <f>+IFERROR(VLOOKUP($M373,ACTIVIDADES!$B$9:$T$494,18,0),"")</f>
        <v xml:space="preserve">Como evidencia se cuenta con la Formulación del procedimiento Conciliaciones contables donde se cruza la información de incapacidades </v>
      </c>
      <c r="AL373" s="80" t="str">
        <f>+IFERROR(VLOOKUP($M373,ACTIVIDADES!$B$9:$T$494,19,0),"")</f>
        <v>https://dnbcgovco-my.sharepoint.com/:f:/g/personal/planeacion_dnbc_gov_co/IgDlTTkE6gPMRZjTETbxch7dATaSM_TE5-agvqb3k7QgaDY?e=0V1Jx7</v>
      </c>
      <c r="AM373" s="55" t="str">
        <f>+IFERROR(VLOOKUP($M373,ACTIVIDADES!$B$9:$X$495,20,0),0)</f>
        <v>11/07/206</v>
      </c>
      <c r="AN373" s="55" t="str">
        <f>+IFERROR(VLOOKUP($M373,ACTIVIDADES!$B$9:$X$495,21,0),0)</f>
        <v>Actividad reportada con cumplimiento en el primer trimestre 2026</v>
      </c>
      <c r="AO373" s="55">
        <f>+IFERROR(VLOOKUP($M373,ACTIVIDADES!$B$9:$X$495,22,0),0)</f>
        <v>1</v>
      </c>
      <c r="AP373" s="150" t="str">
        <f>+IFERROR(VLOOKUP($M373,ACTIVIDADES!$B$9:$X$495,23,0),0)</f>
        <v>CUMPLIDO</v>
      </c>
      <c r="AQ373" s="129">
        <v>46230</v>
      </c>
      <c r="AR373" s="358">
        <v>1</v>
      </c>
      <c r="AS373" s="207" t="s">
        <v>4086</v>
      </c>
      <c r="AT373" s="29" t="s">
        <v>578</v>
      </c>
      <c r="AU373" s="57" t="s">
        <v>3639</v>
      </c>
      <c r="AV373" s="193" t="s">
        <v>3639</v>
      </c>
      <c r="AW373" s="193" t="s">
        <v>3639</v>
      </c>
      <c r="AX373" s="193" t="s">
        <v>3739</v>
      </c>
      <c r="AY373" s="176" t="str">
        <f t="shared" si="22"/>
        <v>CUMPLIDAS</v>
      </c>
      <c r="AZ373" s="55" t="str">
        <f>+IFERROR(VLOOKUP($M373,ACTIVIDADES!$B$9:$T$494,25,0),"")</f>
        <v/>
      </c>
      <c r="BA373" s="55" t="str">
        <f>+IFERROR(VLOOKUP($M373,ACTIVIDADES!$B$9:$T$494,26,0),"")</f>
        <v/>
      </c>
      <c r="BB373" s="55" t="str">
        <f>+IFERROR(VLOOKUP($M373,ACTIVIDADES!$B$9:$T$494,27,0),"")</f>
        <v/>
      </c>
      <c r="BC373" s="55" t="str">
        <f>+IFERROR(VLOOKUP($M373,ACTIVIDADES!$B$9:$T$494,28,0),"")</f>
        <v/>
      </c>
      <c r="BD373" s="55" t="str">
        <f>+IFERROR(VLOOKUP($M373,ACTIVIDADES!$B$9:$T$494,29,0),"")</f>
        <v/>
      </c>
      <c r="BE373" s="55" t="str">
        <f>+IFERROR(VLOOKUP($M373,ACTIVIDADES!$B$9:$T$494,30,0),"")</f>
        <v/>
      </c>
      <c r="BF373" s="58"/>
      <c r="BG373" s="58"/>
      <c r="BH373" s="59"/>
      <c r="BI373" s="59" t="s">
        <v>580</v>
      </c>
      <c r="BJ373" s="60" t="s">
        <v>3635</v>
      </c>
      <c r="BK373" s="61" t="s">
        <v>593</v>
      </c>
      <c r="BL373" s="62"/>
      <c r="BM373" s="55" t="str">
        <f>+IFERROR(VLOOKUP($M373,ACTIVIDADES!$B$9:$T$494,31,0),"")</f>
        <v/>
      </c>
      <c r="BN373" s="55" t="str">
        <f>+IFERROR(VLOOKUP($M373,ACTIVIDADES!$B$9:$T$494,32,0),"")</f>
        <v/>
      </c>
      <c r="BO373" s="55" t="str">
        <f>+IFERROR(VLOOKUP($M373,ACTIVIDADES!$B$9:$T$494,33,0),"")</f>
        <v/>
      </c>
      <c r="BP373" s="55" t="str">
        <f>+IFERROR(VLOOKUP($M373,ACTIVIDADES!$B$9:$T$494,34,0),"")</f>
        <v/>
      </c>
      <c r="BQ373" s="55" t="str">
        <f>+IFERROR(VLOOKUP($M373,ACTIVIDADES!$B$9:$T$494,35,0),"")</f>
        <v/>
      </c>
      <c r="BR373" s="55" t="str">
        <f>+IFERROR(VLOOKUP($M373,ACTIVIDADES!$B$9:$T$494,36,0),"")</f>
        <v/>
      </c>
      <c r="BS373" s="55" t="str">
        <f>+IFERROR(VLOOKUP($M373,ACTIVIDADES!$B$9:$T$494,37,0),"")</f>
        <v/>
      </c>
      <c r="BT373" s="58"/>
      <c r="BU373" s="58"/>
      <c r="BV373" s="59"/>
      <c r="BW373" s="59" t="s">
        <v>580</v>
      </c>
      <c r="BX373" s="60" t="s">
        <v>3635</v>
      </c>
      <c r="BY373" s="61" t="s">
        <v>593</v>
      </c>
      <c r="BZ373" s="62"/>
      <c r="CA373" s="7"/>
      <c r="CB373" s="7"/>
      <c r="CC373" s="7"/>
      <c r="CD373" s="7"/>
      <c r="CE373" s="7"/>
      <c r="CF373" s="7"/>
      <c r="CG373" s="7"/>
      <c r="CH373" s="7"/>
      <c r="CI373" s="7"/>
      <c r="CJ373" s="7"/>
      <c r="CK373" s="7"/>
      <c r="CL373" s="7"/>
      <c r="CM373" s="7"/>
      <c r="CN373" s="7"/>
      <c r="CO373" s="7"/>
      <c r="CP373" s="7"/>
      <c r="CQ373" s="7"/>
    </row>
    <row r="374" spans="1:95" customFormat="1" ht="93" customHeight="1" x14ac:dyDescent="0.35">
      <c r="A374" s="40">
        <f t="shared" si="24"/>
        <v>366</v>
      </c>
      <c r="B374" s="40" t="s">
        <v>536</v>
      </c>
      <c r="C374" s="40">
        <v>2025</v>
      </c>
      <c r="D374" s="40" t="s">
        <v>3879</v>
      </c>
      <c r="E374" s="323"/>
      <c r="F374" s="40" t="s">
        <v>752</v>
      </c>
      <c r="G374" s="63" t="s">
        <v>563</v>
      </c>
      <c r="H374" s="42" t="s">
        <v>567</v>
      </c>
      <c r="I374" s="42" t="s">
        <v>3653</v>
      </c>
      <c r="J374" s="40" t="s">
        <v>4084</v>
      </c>
      <c r="K374" s="40" t="s">
        <v>4084</v>
      </c>
      <c r="L374" s="44" t="s">
        <v>5441</v>
      </c>
      <c r="M374" s="63" t="s">
        <v>1641</v>
      </c>
      <c r="N374" s="63" t="s">
        <v>5533</v>
      </c>
      <c r="O374" s="63" t="s">
        <v>1643</v>
      </c>
      <c r="P374" s="63">
        <v>1</v>
      </c>
      <c r="Q374" s="65">
        <v>46023</v>
      </c>
      <c r="R374" s="65">
        <v>46203</v>
      </c>
      <c r="S374" s="66">
        <f t="shared" si="25"/>
        <v>26.85</v>
      </c>
      <c r="T374" s="63" t="s">
        <v>1644</v>
      </c>
      <c r="U374" s="63" t="s">
        <v>563</v>
      </c>
      <c r="V374" s="49">
        <f>+IFERROR(VLOOKUP($M374,ACTIVIDADES!$B$9:$Q$494,10,0),"")</f>
        <v>0.05</v>
      </c>
      <c r="W374" s="61" t="str">
        <f>+IFERROR(VLOOKUP($M374,ACTIVIDADES!$B$9:$Q$494,11,0)," ")</f>
        <v xml:space="preserve">En espera de mesa de trabajo con procesos implicados </v>
      </c>
      <c r="X374" s="51" t="str">
        <f>+IFERROR(VLOOKUP($M374,ACTIVIDADES!$B$9:$Q$494,12,0),"")</f>
        <v>https://dnbcgovco-my.sharepoint.com/:f:/g/personal/planeacion_dnbc_gov_co/IgDlbJYL-Va8QKNBLgqDQn7GAb3ZWq8G8cJlJ7r72T-YIzQ?e=ohPP4l</v>
      </c>
      <c r="Y374" s="52">
        <f>+IFERROR(VLOOKUP($M374,ACTIVIDADES!$B$9:$Q$494,13,0),"")</f>
        <v>46153</v>
      </c>
      <c r="Z374" s="49" t="str">
        <f>+IFERROR(VLOOKUP($M374,ACTIVIDADES!$B$9:$Q$494,14,0),"")</f>
        <v>No se encuentran evidencias de la actividad</v>
      </c>
      <c r="AA374" s="49">
        <f>+IFERROR(VLOOKUP($M374,ACTIVIDADES!$B$9:$Q$494,15,0),"")</f>
        <v>0</v>
      </c>
      <c r="AB374" s="54" t="str">
        <f>+IFERROR(VLOOKUP($M374,ACTIVIDADES!$B$9:$Q$494,16,0),"")</f>
        <v>EJECUCIÓN</v>
      </c>
      <c r="AC374" s="144">
        <v>46157</v>
      </c>
      <c r="AD374" s="29">
        <v>0</v>
      </c>
      <c r="AE374" s="29" t="s">
        <v>3741</v>
      </c>
      <c r="AF374" s="29" t="s">
        <v>580</v>
      </c>
      <c r="AG374" s="29" t="s">
        <v>3737</v>
      </c>
      <c r="AH374" s="29" t="s">
        <v>3737</v>
      </c>
      <c r="AI374" s="29" t="s">
        <v>3737</v>
      </c>
      <c r="AJ374" s="55">
        <f>+IFERROR(VLOOKUP($M374,ACTIVIDADES!$B$9:$T$494,17,0),"")</f>
        <v>1</v>
      </c>
      <c r="AK374" s="80" t="str">
        <f>+IFERROR(VLOOKUP($M374,ACTIVIDADES!$B$9:$T$494,18,0),"")</f>
        <v xml:space="preserve">Se elaboró procedimeinto de gestión de bienes incluyendo acá la aceptación, registro y control de donaciones </v>
      </c>
      <c r="AL374" s="80" t="str">
        <f>+IFERROR(VLOOKUP($M374,ACTIVIDADES!$B$9:$T$494,19,0),"")</f>
        <v xml:space="preserve">https://dnbcgovco-my.sharepoint.com/:f:/g/personal/planeacion_dnbc_gov_co/IgBrW_9kqtjTRL8pyw_jKJ6oAZ_JKdpByKYcujLYUbAsGf8?e=5X4sCR </v>
      </c>
      <c r="AM374" s="55">
        <f>+IFERROR(VLOOKUP($M374,ACTIVIDADES!$B$9:$X$495,20,0),0)</f>
        <v>46214</v>
      </c>
      <c r="AN374" s="55" t="str">
        <f>+IFERROR(VLOOKUP($M374,ACTIVIDADES!$B$9:$X$495,21,0),0)</f>
        <v>Se incluye en el procedimiento PC-AD-01 el numeral 5.3 sobre donacionesl</v>
      </c>
      <c r="AO374" s="55">
        <f>+IFERROR(VLOOKUP($M374,ACTIVIDADES!$B$9:$X$495,22,0),0)</f>
        <v>1</v>
      </c>
      <c r="AP374" s="150" t="str">
        <f>+IFERROR(VLOOKUP($M374,ACTIVIDADES!$B$9:$X$495,23,0),0)</f>
        <v>CUMPLIDO</v>
      </c>
      <c r="AQ374" s="88">
        <v>46230</v>
      </c>
      <c r="AR374" s="55">
        <v>1</v>
      </c>
      <c r="AS374" s="57" t="s">
        <v>4087</v>
      </c>
      <c r="AT374" s="29" t="s">
        <v>579</v>
      </c>
      <c r="AU374" s="57" t="s">
        <v>3639</v>
      </c>
      <c r="AV374" s="193" t="s">
        <v>3639</v>
      </c>
      <c r="AW374" s="193" t="s">
        <v>3639</v>
      </c>
      <c r="AX374" s="193" t="s">
        <v>3739</v>
      </c>
      <c r="AY374" s="176" t="str">
        <f t="shared" si="22"/>
        <v>CUMPLIDAS</v>
      </c>
      <c r="AZ374" s="55" t="str">
        <f>+IFERROR(VLOOKUP($M374,ACTIVIDADES!$B$9:$T$494,25,0),"")</f>
        <v/>
      </c>
      <c r="BA374" s="55" t="str">
        <f>+IFERROR(VLOOKUP($M374,ACTIVIDADES!$B$9:$T$494,26,0),"")</f>
        <v/>
      </c>
      <c r="BB374" s="55" t="str">
        <f>+IFERROR(VLOOKUP($M374,ACTIVIDADES!$B$9:$T$494,27,0),"")</f>
        <v/>
      </c>
      <c r="BC374" s="55" t="str">
        <f>+IFERROR(VLOOKUP($M374,ACTIVIDADES!$B$9:$T$494,28,0),"")</f>
        <v/>
      </c>
      <c r="BD374" s="55" t="str">
        <f>+IFERROR(VLOOKUP($M374,ACTIVIDADES!$B$9:$T$494,29,0),"")</f>
        <v/>
      </c>
      <c r="BE374" s="55" t="str">
        <f>+IFERROR(VLOOKUP($M374,ACTIVIDADES!$B$9:$T$494,30,0),"")</f>
        <v/>
      </c>
      <c r="BF374" s="58"/>
      <c r="BG374" s="58"/>
      <c r="BH374" s="59"/>
      <c r="BI374" s="59" t="s">
        <v>580</v>
      </c>
      <c r="BJ374" s="60" t="s">
        <v>3635</v>
      </c>
      <c r="BK374" s="61" t="s">
        <v>593</v>
      </c>
      <c r="BL374" s="62"/>
      <c r="BM374" s="55" t="str">
        <f>+IFERROR(VLOOKUP($M374,ACTIVIDADES!$B$9:$T$494,31,0),"")</f>
        <v/>
      </c>
      <c r="BN374" s="55" t="str">
        <f>+IFERROR(VLOOKUP($M374,ACTIVIDADES!$B$9:$T$494,32,0),"")</f>
        <v/>
      </c>
      <c r="BO374" s="55" t="str">
        <f>+IFERROR(VLOOKUP($M374,ACTIVIDADES!$B$9:$T$494,33,0),"")</f>
        <v/>
      </c>
      <c r="BP374" s="55" t="str">
        <f>+IFERROR(VLOOKUP($M374,ACTIVIDADES!$B$9:$T$494,34,0),"")</f>
        <v/>
      </c>
      <c r="BQ374" s="55" t="str">
        <f>+IFERROR(VLOOKUP($M374,ACTIVIDADES!$B$9:$T$494,35,0),"")</f>
        <v/>
      </c>
      <c r="BR374" s="55" t="str">
        <f>+IFERROR(VLOOKUP($M374,ACTIVIDADES!$B$9:$T$494,36,0),"")</f>
        <v/>
      </c>
      <c r="BS374" s="55" t="str">
        <f>+IFERROR(VLOOKUP($M374,ACTIVIDADES!$B$9:$T$494,37,0),"")</f>
        <v/>
      </c>
      <c r="BT374" s="58"/>
      <c r="BU374" s="58"/>
      <c r="BV374" s="59"/>
      <c r="BW374" s="59" t="s">
        <v>580</v>
      </c>
      <c r="BX374" s="60" t="s">
        <v>3635</v>
      </c>
      <c r="BY374" s="61" t="s">
        <v>593</v>
      </c>
      <c r="BZ374" s="62"/>
      <c r="CA374" s="9"/>
      <c r="CB374" s="9"/>
      <c r="CC374" s="9"/>
      <c r="CD374" s="9"/>
      <c r="CE374" s="9"/>
      <c r="CF374" s="9"/>
      <c r="CG374" s="9"/>
      <c r="CH374" s="9"/>
      <c r="CI374" s="9"/>
      <c r="CJ374" s="9"/>
      <c r="CK374" s="9"/>
      <c r="CL374" s="9"/>
      <c r="CM374" s="9"/>
      <c r="CN374" s="9"/>
      <c r="CO374" s="9"/>
      <c r="CP374" s="9"/>
      <c r="CQ374" s="9"/>
    </row>
    <row r="375" spans="1:95" customFormat="1" ht="93" customHeight="1" x14ac:dyDescent="0.35">
      <c r="A375" s="40">
        <f t="shared" si="24"/>
        <v>367</v>
      </c>
      <c r="B375" s="40" t="s">
        <v>536</v>
      </c>
      <c r="C375" s="40">
        <v>2025</v>
      </c>
      <c r="D375" s="40" t="s">
        <v>3734</v>
      </c>
      <c r="E375" s="323"/>
      <c r="F375" s="40" t="s">
        <v>753</v>
      </c>
      <c r="G375" s="63" t="s">
        <v>563</v>
      </c>
      <c r="H375" s="42" t="s">
        <v>4824</v>
      </c>
      <c r="I375" s="42"/>
      <c r="J375" s="40" t="s">
        <v>4088</v>
      </c>
      <c r="K375" s="40" t="s">
        <v>4088</v>
      </c>
      <c r="L375" s="44" t="s">
        <v>4089</v>
      </c>
      <c r="M375" s="63" t="s">
        <v>2537</v>
      </c>
      <c r="N375" s="63" t="s">
        <v>5534</v>
      </c>
      <c r="O375" s="63" t="s">
        <v>5706</v>
      </c>
      <c r="P375" s="63">
        <v>1</v>
      </c>
      <c r="Q375" s="65">
        <v>46023</v>
      </c>
      <c r="R375" s="65">
        <v>46081</v>
      </c>
      <c r="S375" s="66">
        <f t="shared" si="25"/>
        <v>8.5499999999999989</v>
      </c>
      <c r="T375" s="63" t="s">
        <v>592</v>
      </c>
      <c r="U375" s="63" t="s">
        <v>563</v>
      </c>
      <c r="V375" s="49">
        <f>+IFERROR(VLOOKUP($M375,ACTIVIDADES!$B$9:$Q$494,10,0),"")</f>
        <v>1</v>
      </c>
      <c r="W375" s="61" t="str">
        <f>+IFERROR(VLOOKUP($M375,ACTIVIDADES!$B$9:$Q$494,11,0)," ")</f>
        <v xml:space="preserve">Elaborar e implementar lista de chequeo  que contengan lo establecido en la plantilla para la preparación y presentación uniforme de las notas a los estados financieros conforme a las directrices de la Contaduría General de la Nación, para cada vigencia fiscal. </v>
      </c>
      <c r="X375" s="51" t="str">
        <f>+IFERROR(VLOOKUP($M375,ACTIVIDADES!$B$9:$Q$494,12,0),"")</f>
        <v>https://dnbcgovco-my.sharepoint.com/:f:/g/personal/planeacion_dnbc_gov_co/IgAKPZEalRp3T7O44VwZjBLlARF86VpmllJA36VR9-2qDG8?e=W6XaGX</v>
      </c>
      <c r="Y375" s="52">
        <f>+IFERROR(VLOOKUP($M375,ACTIVIDADES!$B$9:$Q$494,13,0),"")</f>
        <v>46153</v>
      </c>
      <c r="Z375" s="49" t="str">
        <f>+IFERROR(VLOOKUP($M375,ACTIVIDADES!$B$9:$Q$494,14,0),"")</f>
        <v>Se incluye lista de chequeo donde participa Coordinador Financiero</v>
      </c>
      <c r="AA375" s="49">
        <f>+IFERROR(VLOOKUP($M375,ACTIVIDADES!$B$9:$Q$494,15,0),"")</f>
        <v>1</v>
      </c>
      <c r="AB375" s="54" t="str">
        <f>+IFERROR(VLOOKUP($M375,ACTIVIDADES!$B$9:$Q$494,16,0),"")</f>
        <v>CUMPLIDO</v>
      </c>
      <c r="AC375" s="144">
        <v>46171</v>
      </c>
      <c r="AD375" s="30">
        <v>1</v>
      </c>
      <c r="AE375" s="28" t="s">
        <v>5795</v>
      </c>
      <c r="AF375" s="29" t="s">
        <v>579</v>
      </c>
      <c r="AG375" s="29" t="s">
        <v>3737</v>
      </c>
      <c r="AH375" s="29" t="s">
        <v>593</v>
      </c>
      <c r="AI375" s="29" t="s">
        <v>3752</v>
      </c>
      <c r="AJ375" s="55">
        <f>+IFERROR(VLOOKUP($M375,ACTIVIDADES!$B$9:$T$494,17,0),"")</f>
        <v>1</v>
      </c>
      <c r="AK375" s="80" t="str">
        <f>+IFERROR(VLOOKUP($M375,ACTIVIDADES!$B$9:$T$494,18,0),"")</f>
        <v xml:space="preserve">Elaborar e implementar lista de chequeo  que contengan lo establecido en la plantilla para la preparación y presentación uniforme de las notas a los estados financieros conforme a las directrices de la Contaduría General de la Nación, para cada vigencia fiscal. </v>
      </c>
      <c r="AL375" s="80" t="str">
        <f>+IFERROR(VLOOKUP($M375,ACTIVIDADES!$B$9:$T$494,19,0),"")</f>
        <v>https://dnbcgovco-my.sharepoint.com/:f:/g/personal/planeacion_dnbc_gov_co/IgDlTTkE6gPMRZjTETbxch7dATaSM_TE5-agvqb3k7QgaDY?e=0V1Jx7</v>
      </c>
      <c r="AM375" s="55" t="str">
        <f>+IFERROR(VLOOKUP($M375,ACTIVIDADES!$B$9:$X$495,20,0),0)</f>
        <v>11/07/206</v>
      </c>
      <c r="AN375" s="55" t="str">
        <f>+IFERROR(VLOOKUP($M375,ACTIVIDADES!$B$9:$X$495,21,0),0)</f>
        <v>Actividad reportada con cumplimiento en el primer trimestre 2026</v>
      </c>
      <c r="AO375" s="55">
        <f>+IFERROR(VLOOKUP($M375,ACTIVIDADES!$B$9:$X$495,22,0),0)</f>
        <v>1</v>
      </c>
      <c r="AP375" s="150" t="str">
        <f>+IFERROR(VLOOKUP($M375,ACTIVIDADES!$B$9:$X$495,23,0),0)</f>
        <v>CUMPLIDO</v>
      </c>
      <c r="AQ375" s="129">
        <v>46230</v>
      </c>
      <c r="AR375" s="172">
        <v>1</v>
      </c>
      <c r="AS375" s="131" t="s">
        <v>5795</v>
      </c>
      <c r="AT375" s="29" t="s">
        <v>579</v>
      </c>
      <c r="AU375" s="57" t="s">
        <v>1472</v>
      </c>
      <c r="AV375" s="193" t="s">
        <v>3635</v>
      </c>
      <c r="AW375" s="193" t="s">
        <v>590</v>
      </c>
      <c r="AX375" s="193" t="s">
        <v>5920</v>
      </c>
      <c r="AY375" s="176" t="str">
        <f t="shared" si="22"/>
        <v>CUMPLIDAS</v>
      </c>
      <c r="AZ375" s="55" t="str">
        <f>+IFERROR(VLOOKUP($M375,ACTIVIDADES!$B$9:$T$494,25,0),"")</f>
        <v/>
      </c>
      <c r="BA375" s="55" t="str">
        <f>+IFERROR(VLOOKUP($M375,ACTIVIDADES!$B$9:$T$494,26,0),"")</f>
        <v/>
      </c>
      <c r="BB375" s="55" t="str">
        <f>+IFERROR(VLOOKUP($M375,ACTIVIDADES!$B$9:$T$494,27,0),"")</f>
        <v/>
      </c>
      <c r="BC375" s="55" t="str">
        <f>+IFERROR(VLOOKUP($M375,ACTIVIDADES!$B$9:$T$494,28,0),"")</f>
        <v/>
      </c>
      <c r="BD375" s="55" t="str">
        <f>+IFERROR(VLOOKUP($M375,ACTIVIDADES!$B$9:$T$494,29,0),"")</f>
        <v/>
      </c>
      <c r="BE375" s="55" t="str">
        <f>+IFERROR(VLOOKUP($M375,ACTIVIDADES!$B$9:$T$494,30,0),"")</f>
        <v/>
      </c>
      <c r="BF375" s="58"/>
      <c r="BG375" s="58"/>
      <c r="BH375" s="59"/>
      <c r="BI375" s="59" t="s">
        <v>580</v>
      </c>
      <c r="BJ375" s="60" t="s">
        <v>3635</v>
      </c>
      <c r="BK375" s="61" t="s">
        <v>593</v>
      </c>
      <c r="BL375" s="62"/>
      <c r="BM375" s="55" t="str">
        <f>+IFERROR(VLOOKUP($M375,ACTIVIDADES!$B$9:$T$494,31,0),"")</f>
        <v/>
      </c>
      <c r="BN375" s="55" t="str">
        <f>+IFERROR(VLOOKUP($M375,ACTIVIDADES!$B$9:$T$494,32,0),"")</f>
        <v/>
      </c>
      <c r="BO375" s="55" t="str">
        <f>+IFERROR(VLOOKUP($M375,ACTIVIDADES!$B$9:$T$494,33,0),"")</f>
        <v/>
      </c>
      <c r="BP375" s="55" t="str">
        <f>+IFERROR(VLOOKUP($M375,ACTIVIDADES!$B$9:$T$494,34,0),"")</f>
        <v/>
      </c>
      <c r="BQ375" s="55" t="str">
        <f>+IFERROR(VLOOKUP($M375,ACTIVIDADES!$B$9:$T$494,35,0),"")</f>
        <v/>
      </c>
      <c r="BR375" s="55" t="str">
        <f>+IFERROR(VLOOKUP($M375,ACTIVIDADES!$B$9:$T$494,36,0),"")</f>
        <v/>
      </c>
      <c r="BS375" s="55" t="str">
        <f>+IFERROR(VLOOKUP($M375,ACTIVIDADES!$B$9:$T$494,37,0),"")</f>
        <v/>
      </c>
      <c r="BT375" s="58"/>
      <c r="BU375" s="58"/>
      <c r="BV375" s="59"/>
      <c r="BW375" s="59" t="s">
        <v>580</v>
      </c>
      <c r="BX375" s="60" t="s">
        <v>3635</v>
      </c>
      <c r="BY375" s="61" t="s">
        <v>593</v>
      </c>
      <c r="BZ375" s="62"/>
      <c r="CA375" s="9"/>
      <c r="CB375" s="9"/>
      <c r="CC375" s="9"/>
      <c r="CD375" s="9"/>
      <c r="CE375" s="9"/>
      <c r="CF375" s="9"/>
      <c r="CG375" s="9"/>
      <c r="CH375" s="9"/>
      <c r="CI375" s="9"/>
      <c r="CJ375" s="9"/>
      <c r="CK375" s="9"/>
      <c r="CL375" s="9"/>
      <c r="CM375" s="9"/>
      <c r="CN375" s="9"/>
      <c r="CO375" s="9"/>
      <c r="CP375" s="9"/>
      <c r="CQ375" s="9"/>
    </row>
    <row r="376" spans="1:95" customFormat="1" ht="93" customHeight="1" x14ac:dyDescent="0.35">
      <c r="A376" s="40">
        <f t="shared" si="24"/>
        <v>368</v>
      </c>
      <c r="B376" s="40" t="s">
        <v>536</v>
      </c>
      <c r="C376" s="40">
        <v>2025</v>
      </c>
      <c r="D376" s="40" t="s">
        <v>3734</v>
      </c>
      <c r="E376" s="323"/>
      <c r="F376" s="40" t="s">
        <v>1074</v>
      </c>
      <c r="G376" s="63" t="s">
        <v>563</v>
      </c>
      <c r="H376" s="41" t="s">
        <v>4825</v>
      </c>
      <c r="I376" s="42" t="s">
        <v>3647</v>
      </c>
      <c r="J376" s="43" t="s">
        <v>4090</v>
      </c>
      <c r="K376" s="43" t="s">
        <v>4090</v>
      </c>
      <c r="L376" s="44" t="s">
        <v>4091</v>
      </c>
      <c r="M376" s="63" t="s">
        <v>3620</v>
      </c>
      <c r="N376" s="64" t="s">
        <v>3621</v>
      </c>
      <c r="O376" s="63" t="s">
        <v>3622</v>
      </c>
      <c r="P376" s="63">
        <v>1</v>
      </c>
      <c r="Q376" s="65">
        <v>46023</v>
      </c>
      <c r="R376" s="65">
        <v>46112</v>
      </c>
      <c r="S376" s="66">
        <f t="shared" si="25"/>
        <v>13.5</v>
      </c>
      <c r="T376" s="63" t="s">
        <v>3623</v>
      </c>
      <c r="U376" s="63" t="s">
        <v>563</v>
      </c>
      <c r="V376" s="49">
        <f>+IFERROR(VLOOKUP($M376,ACTIVIDADES!$B$9:$Q$494,10,0),"")</f>
        <v>1</v>
      </c>
      <c r="W376" s="50" t="str">
        <f>+IFERROR(VLOOKUP($M376,ACTIVIDADES!$B$9:$Q$494,11,0)," ")</f>
        <v>Se adjunta expediente documental que soporta acciones encaminadas al mejoramiento del Sistema de Información RUE 2.0, evidenciando avances en actualización funcional, parametrización, arquitectura, generación de reportes e implementación de mejoras identificadas.</v>
      </c>
      <c r="X376" s="51" t="str">
        <f>+IFERROR(VLOOKUP($M376,ACTIVIDADES!$B$9:$Q$494,12,0),"")</f>
        <v>https://dnbcgovco-my.sharepoint.com/:f:/g/personal/planeacion_dnbc_gov_co/IgBx92YBq26rRIJLL5Vbj3RRAVNouU3GXCuU37nZSwWMFAc?e=1rDc0W</v>
      </c>
      <c r="Y376" s="52">
        <f>+IFERROR(VLOOKUP($M376,ACTIVIDADES!$B$9:$Q$494,13,0),"")</f>
        <v>46153</v>
      </c>
      <c r="Z376" s="53" t="str">
        <f>+IFERROR(VLOOKUP($M376,ACTIVIDADES!$B$9:$Q$494,14,0),"")</f>
        <v>Se adjunta formato de necesidad de RUE 2.0</v>
      </c>
      <c r="AA376" s="49">
        <f>+IFERROR(VLOOKUP($M376,ACTIVIDADES!$B$9:$Q$494,15,0),"")</f>
        <v>0.5</v>
      </c>
      <c r="AB376" s="54" t="str">
        <f>+IFERROR(VLOOKUP($M376,ACTIVIDADES!$B$9:$Q$494,16,0),"")</f>
        <v>VENCIDO</v>
      </c>
      <c r="AC376" s="144">
        <v>46178</v>
      </c>
      <c r="AD376" s="29">
        <v>0.5</v>
      </c>
      <c r="AE376" s="29" t="s">
        <v>4092</v>
      </c>
      <c r="AF376" s="29" t="s">
        <v>581</v>
      </c>
      <c r="AG376" s="29" t="s">
        <v>3737</v>
      </c>
      <c r="AH376" s="29" t="s">
        <v>3737</v>
      </c>
      <c r="AI376" s="29" t="s">
        <v>3737</v>
      </c>
      <c r="AJ376" s="55">
        <f>+IFERROR(VLOOKUP($M376,ACTIVIDADES!$B$9:$T$494,17,0),"")</f>
        <v>0</v>
      </c>
      <c r="AK376" s="80" t="str">
        <f>+IFERROR(VLOOKUP($M376,ACTIVIDADES!$B$9:$T$494,18,0),"")</f>
        <v>Sin reporte de información por parte de la primera linea de defensa</v>
      </c>
      <c r="AL376" s="80">
        <f>+IFERROR(VLOOKUP($M376,ACTIVIDADES!$B$9:$T$494,19,0),"")</f>
        <v>0</v>
      </c>
      <c r="AM376" s="55">
        <f>+IFERROR(VLOOKUP($M376,ACTIVIDADES!$B$9:$X$495,20,0),0)</f>
        <v>46214</v>
      </c>
      <c r="AN376" s="55" t="str">
        <f>+IFERROR(VLOOKUP($M376,ACTIVIDADES!$B$9:$X$495,21,0),0)</f>
        <v>En el primer trimestre se adjuntó formato de necesidad de RUE 2.0. Segundo trimestre no se reporta información</v>
      </c>
      <c r="AO376" s="55">
        <f>+IFERROR(VLOOKUP($M376,ACTIVIDADES!$B$9:$X$495,22,0),0)</f>
        <v>0.5</v>
      </c>
      <c r="AP376" s="148" t="str">
        <f>+IFERROR(VLOOKUP($M376,ACTIVIDADES!$B$9:$X$495,23,0),0)</f>
        <v>VENCIDO</v>
      </c>
      <c r="AQ376" s="88">
        <v>46230</v>
      </c>
      <c r="AR376" s="55">
        <v>0.5</v>
      </c>
      <c r="AS376" s="57" t="s">
        <v>4093</v>
      </c>
      <c r="AT376" s="29" t="s">
        <v>4</v>
      </c>
      <c r="AU376" s="57" t="s">
        <v>3639</v>
      </c>
      <c r="AV376" s="193" t="s">
        <v>3639</v>
      </c>
      <c r="AW376" s="193" t="s">
        <v>3639</v>
      </c>
      <c r="AX376" s="57" t="s">
        <v>3739</v>
      </c>
      <c r="AY376" s="176" t="str">
        <f t="shared" si="22"/>
        <v>EN EJECUCIÓN</v>
      </c>
      <c r="AZ376" s="55" t="str">
        <f>+IFERROR(VLOOKUP($M376,ACTIVIDADES!$B$9:$T$494,25,0),"")</f>
        <v/>
      </c>
      <c r="BA376" s="55" t="str">
        <f>+IFERROR(VLOOKUP($M376,ACTIVIDADES!$B$9:$T$494,26,0),"")</f>
        <v/>
      </c>
      <c r="BB376" s="55" t="str">
        <f>+IFERROR(VLOOKUP($M376,ACTIVIDADES!$B$9:$T$494,27,0),"")</f>
        <v/>
      </c>
      <c r="BC376" s="55" t="str">
        <f>+IFERROR(VLOOKUP($M376,ACTIVIDADES!$B$9:$T$494,28,0),"")</f>
        <v/>
      </c>
      <c r="BD376" s="55" t="str">
        <f>+IFERROR(VLOOKUP($M376,ACTIVIDADES!$B$9:$T$494,29,0),"")</f>
        <v/>
      </c>
      <c r="BE376" s="55" t="str">
        <f>+IFERROR(VLOOKUP($M376,ACTIVIDADES!$B$9:$T$494,30,0),"")</f>
        <v/>
      </c>
      <c r="BF376" s="58"/>
      <c r="BG376" s="58"/>
      <c r="BH376" s="59"/>
      <c r="BI376" s="59" t="s">
        <v>580</v>
      </c>
      <c r="BJ376" s="60" t="s">
        <v>3635</v>
      </c>
      <c r="BK376" s="61" t="s">
        <v>593</v>
      </c>
      <c r="BL376" s="62"/>
      <c r="BM376" s="55" t="str">
        <f>+IFERROR(VLOOKUP($M376,ACTIVIDADES!$B$9:$T$494,31,0),"")</f>
        <v/>
      </c>
      <c r="BN376" s="55" t="str">
        <f>+IFERROR(VLOOKUP($M376,ACTIVIDADES!$B$9:$T$494,32,0),"")</f>
        <v/>
      </c>
      <c r="BO376" s="55" t="str">
        <f>+IFERROR(VLOOKUP($M376,ACTIVIDADES!$B$9:$T$494,33,0),"")</f>
        <v/>
      </c>
      <c r="BP376" s="55" t="str">
        <f>+IFERROR(VLOOKUP($M376,ACTIVIDADES!$B$9:$T$494,34,0),"")</f>
        <v/>
      </c>
      <c r="BQ376" s="55" t="str">
        <f>+IFERROR(VLOOKUP($M376,ACTIVIDADES!$B$9:$T$494,35,0),"")</f>
        <v/>
      </c>
      <c r="BR376" s="55" t="str">
        <f>+IFERROR(VLOOKUP($M376,ACTIVIDADES!$B$9:$T$494,36,0),"")</f>
        <v/>
      </c>
      <c r="BS376" s="55" t="str">
        <f>+IFERROR(VLOOKUP($M376,ACTIVIDADES!$B$9:$T$494,37,0),"")</f>
        <v/>
      </c>
      <c r="BT376" s="58"/>
      <c r="BU376" s="58"/>
      <c r="BV376" s="59"/>
      <c r="BW376" s="59" t="s">
        <v>580</v>
      </c>
      <c r="BX376" s="60" t="s">
        <v>3635</v>
      </c>
      <c r="BY376" s="61" t="s">
        <v>593</v>
      </c>
      <c r="BZ376" s="62"/>
      <c r="CA376" s="7"/>
      <c r="CB376" s="7"/>
      <c r="CC376" s="7"/>
      <c r="CD376" s="7"/>
      <c r="CE376" s="7"/>
      <c r="CF376" s="7"/>
      <c r="CG376" s="7"/>
      <c r="CH376" s="7"/>
      <c r="CI376" s="7"/>
      <c r="CJ376" s="7"/>
      <c r="CK376" s="7"/>
      <c r="CL376" s="7"/>
      <c r="CM376" s="7"/>
      <c r="CN376" s="7"/>
      <c r="CO376" s="7"/>
      <c r="CP376" s="7"/>
      <c r="CQ376" s="7"/>
    </row>
    <row r="377" spans="1:95" customFormat="1" ht="93" customHeight="1" x14ac:dyDescent="0.35">
      <c r="A377" s="40">
        <f t="shared" si="24"/>
        <v>369</v>
      </c>
      <c r="B377" s="40" t="s">
        <v>536</v>
      </c>
      <c r="C377" s="40">
        <v>2025</v>
      </c>
      <c r="D377" s="40" t="s">
        <v>3879</v>
      </c>
      <c r="E377" s="323"/>
      <c r="F377" s="40" t="s">
        <v>1074</v>
      </c>
      <c r="G377" s="63" t="s">
        <v>563</v>
      </c>
      <c r="H377" s="41" t="s">
        <v>4825</v>
      </c>
      <c r="I377" s="42" t="s">
        <v>3653</v>
      </c>
      <c r="J377" s="43" t="s">
        <v>4090</v>
      </c>
      <c r="K377" s="43" t="s">
        <v>4090</v>
      </c>
      <c r="L377" s="44" t="s">
        <v>4091</v>
      </c>
      <c r="M377" s="63" t="s">
        <v>1508</v>
      </c>
      <c r="N377" s="64" t="s">
        <v>5535</v>
      </c>
      <c r="O377" s="63" t="s">
        <v>1510</v>
      </c>
      <c r="P377" s="63">
        <v>4</v>
      </c>
      <c r="Q377" s="65">
        <v>46023</v>
      </c>
      <c r="R377" s="65">
        <v>46387</v>
      </c>
      <c r="S377" s="66">
        <f t="shared" si="25"/>
        <v>54</v>
      </c>
      <c r="T377" s="63" t="s">
        <v>1511</v>
      </c>
      <c r="U377" s="63" t="s">
        <v>563</v>
      </c>
      <c r="V377" s="49">
        <f>+IFERROR(VLOOKUP($M377,ACTIVIDADES!$B$9:$Q$494,10,0),"")</f>
        <v>0</v>
      </c>
      <c r="W377" s="50">
        <f>+IFERROR(VLOOKUP($M377,ACTIVIDADES!$B$9:$Q$494,11,0)," ")</f>
        <v>0</v>
      </c>
      <c r="X377" s="61">
        <f>+IFERROR(VLOOKUP($M377,ACTIVIDADES!$B$9:$Q$494,12,0),"")</f>
        <v>0</v>
      </c>
      <c r="Y377" s="52">
        <f>+IFERROR(VLOOKUP($M377,ACTIVIDADES!$B$9:$Q$494,13,0),"")</f>
        <v>46153</v>
      </c>
      <c r="Z377" s="53" t="str">
        <f>+IFERROR(VLOOKUP($M377,ACTIVIDADES!$B$9:$Q$494,14,0),"")</f>
        <v>No se registra seguimiento</v>
      </c>
      <c r="AA377" s="49">
        <f>+IFERROR(VLOOKUP($M377,ACTIVIDADES!$B$9:$Q$494,15,0),"")</f>
        <v>0</v>
      </c>
      <c r="AB377" s="54" t="str">
        <f>+IFERROR(VLOOKUP($M377,ACTIVIDADES!$B$9:$Q$494,16,0),"")</f>
        <v>EJECUCIÓN</v>
      </c>
      <c r="AC377" s="144">
        <v>46178</v>
      </c>
      <c r="AD377" s="29">
        <v>0</v>
      </c>
      <c r="AE377" s="29" t="s">
        <v>3741</v>
      </c>
      <c r="AF377" s="29" t="s">
        <v>580</v>
      </c>
      <c r="AG377" s="29" t="s">
        <v>3737</v>
      </c>
      <c r="AH377" s="29" t="s">
        <v>3737</v>
      </c>
      <c r="AI377" s="29" t="s">
        <v>3737</v>
      </c>
      <c r="AJ377" s="55">
        <f>+IFERROR(VLOOKUP($M377,ACTIVIDADES!$B$9:$T$494,17,0),"")</f>
        <v>1</v>
      </c>
      <c r="AK377" s="80" t="str">
        <f>+IFERROR(VLOOKUP($M377,ACTIVIDADES!$B$9:$T$494,18,0),"")</f>
        <v>El proceso de Coordinación Operativo genero 2 reportes en el semestre con la relación de los municipios que no cuentan con cuerpos de bomberos. Información que fue entregada mediante correo electrónico al proceso de FANO</v>
      </c>
      <c r="AL377" s="80" t="str">
        <f>+IFERROR(VLOOKUP($M377,ACTIVIDADES!$B$9:$T$494,19,0),"")</f>
        <v>https://dnbcgovco-my.sharepoint.com/:f:/g/personal/planeacion_dnbc_gov_co/IgBI75syXqmDSIpsIlxhX0gwAeIkYx6Yah9IOoTq7q0oThY?e=ljipXu</v>
      </c>
      <c r="AM377" s="55">
        <f>+IFERROR(VLOOKUP($M377,ACTIVIDADES!$B$9:$X$495,20,0),0)</f>
        <v>46213</v>
      </c>
      <c r="AN377" s="55" t="str">
        <f>+IFERROR(VLOOKUP($M377,ACTIVIDADES!$B$9:$X$495,21,0),0)</f>
        <v xml:space="preserve">Se evidencian dos reportes del mes de abirl y del mes de junio </v>
      </c>
      <c r="AO377" s="55">
        <f>+IFERROR(VLOOKUP($M377,ACTIVIDADES!$B$9:$X$495,22,0),0)</f>
        <v>0.5</v>
      </c>
      <c r="AP377" s="145" t="str">
        <f>+IFERROR(VLOOKUP($M377,ACTIVIDADES!$B$9:$X$495,23,0),0)</f>
        <v>EN EJECUCIÓN</v>
      </c>
      <c r="AQ377" s="88">
        <v>46230</v>
      </c>
      <c r="AR377" s="55">
        <v>0.5</v>
      </c>
      <c r="AS377" s="57" t="s">
        <v>4094</v>
      </c>
      <c r="AT377" s="29" t="s">
        <v>4</v>
      </c>
      <c r="AU377" s="57" t="s">
        <v>3639</v>
      </c>
      <c r="AV377" s="193" t="s">
        <v>3639</v>
      </c>
      <c r="AW377" s="193" t="s">
        <v>3639</v>
      </c>
      <c r="AX377" s="57" t="s">
        <v>3739</v>
      </c>
      <c r="AY377" s="176" t="str">
        <f t="shared" si="22"/>
        <v>EN EJECUCIÓN</v>
      </c>
      <c r="AZ377" s="55" t="str">
        <f>+IFERROR(VLOOKUP($M377,ACTIVIDADES!$B$9:$T$494,25,0),"")</f>
        <v/>
      </c>
      <c r="BA377" s="55" t="str">
        <f>+IFERROR(VLOOKUP($M377,ACTIVIDADES!$B$9:$T$494,26,0),"")</f>
        <v/>
      </c>
      <c r="BB377" s="55" t="str">
        <f>+IFERROR(VLOOKUP($M377,ACTIVIDADES!$B$9:$T$494,27,0),"")</f>
        <v/>
      </c>
      <c r="BC377" s="55" t="str">
        <f>+IFERROR(VLOOKUP($M377,ACTIVIDADES!$B$9:$T$494,28,0),"")</f>
        <v/>
      </c>
      <c r="BD377" s="55" t="str">
        <f>+IFERROR(VLOOKUP($M377,ACTIVIDADES!$B$9:$T$494,29,0),"")</f>
        <v/>
      </c>
      <c r="BE377" s="55" t="str">
        <f>+IFERROR(VLOOKUP($M377,ACTIVIDADES!$B$9:$T$494,30,0),"")</f>
        <v/>
      </c>
      <c r="BF377" s="58"/>
      <c r="BG377" s="58"/>
      <c r="BH377" s="59"/>
      <c r="BI377" s="59" t="s">
        <v>580</v>
      </c>
      <c r="BJ377" s="60" t="s">
        <v>3635</v>
      </c>
      <c r="BK377" s="61" t="s">
        <v>593</v>
      </c>
      <c r="BL377" s="62"/>
      <c r="BM377" s="55" t="str">
        <f>+IFERROR(VLOOKUP($M377,ACTIVIDADES!$B$9:$T$494,31,0),"")</f>
        <v/>
      </c>
      <c r="BN377" s="55" t="str">
        <f>+IFERROR(VLOOKUP($M377,ACTIVIDADES!$B$9:$T$494,32,0),"")</f>
        <v/>
      </c>
      <c r="BO377" s="55" t="str">
        <f>+IFERROR(VLOOKUP($M377,ACTIVIDADES!$B$9:$T$494,33,0),"")</f>
        <v/>
      </c>
      <c r="BP377" s="55" t="str">
        <f>+IFERROR(VLOOKUP($M377,ACTIVIDADES!$B$9:$T$494,34,0),"")</f>
        <v/>
      </c>
      <c r="BQ377" s="55" t="str">
        <f>+IFERROR(VLOOKUP($M377,ACTIVIDADES!$B$9:$T$494,35,0),"")</f>
        <v/>
      </c>
      <c r="BR377" s="55" t="str">
        <f>+IFERROR(VLOOKUP($M377,ACTIVIDADES!$B$9:$T$494,36,0),"")</f>
        <v/>
      </c>
      <c r="BS377" s="55" t="str">
        <f>+IFERROR(VLOOKUP($M377,ACTIVIDADES!$B$9:$T$494,37,0),"")</f>
        <v/>
      </c>
      <c r="BT377" s="58"/>
      <c r="BU377" s="58"/>
      <c r="BV377" s="59"/>
      <c r="BW377" s="59" t="s">
        <v>580</v>
      </c>
      <c r="BX377" s="60" t="s">
        <v>3635</v>
      </c>
      <c r="BY377" s="61" t="s">
        <v>593</v>
      </c>
      <c r="BZ377" s="62"/>
      <c r="CA377" s="7"/>
      <c r="CB377" s="7"/>
      <c r="CC377" s="7"/>
      <c r="CD377" s="7"/>
      <c r="CE377" s="7"/>
      <c r="CF377" s="7"/>
      <c r="CG377" s="7"/>
      <c r="CH377" s="7"/>
      <c r="CI377" s="7"/>
      <c r="CJ377" s="7"/>
      <c r="CK377" s="7"/>
      <c r="CL377" s="7"/>
      <c r="CM377" s="7"/>
      <c r="CN377" s="7"/>
      <c r="CO377" s="7"/>
      <c r="CP377" s="7"/>
      <c r="CQ377" s="7"/>
    </row>
    <row r="378" spans="1:95" customFormat="1" ht="93" customHeight="1" x14ac:dyDescent="0.35">
      <c r="A378" s="40">
        <f t="shared" si="24"/>
        <v>370</v>
      </c>
      <c r="B378" s="40" t="s">
        <v>536</v>
      </c>
      <c r="C378" s="40">
        <v>2025</v>
      </c>
      <c r="D378" s="40" t="s">
        <v>3879</v>
      </c>
      <c r="E378" s="323"/>
      <c r="F378" s="40" t="s">
        <v>1074</v>
      </c>
      <c r="G378" s="63" t="s">
        <v>563</v>
      </c>
      <c r="H378" s="41" t="s">
        <v>4825</v>
      </c>
      <c r="I378" s="42"/>
      <c r="J378" s="43" t="s">
        <v>4090</v>
      </c>
      <c r="K378" s="43" t="s">
        <v>4090</v>
      </c>
      <c r="L378" s="44" t="s">
        <v>4091</v>
      </c>
      <c r="M378" s="63" t="s">
        <v>1481</v>
      </c>
      <c r="N378" s="64" t="s">
        <v>1482</v>
      </c>
      <c r="O378" s="63" t="s">
        <v>1483</v>
      </c>
      <c r="P378" s="63">
        <v>3</v>
      </c>
      <c r="Q378" s="65">
        <v>46113</v>
      </c>
      <c r="R378" s="65">
        <v>46387</v>
      </c>
      <c r="S378" s="66">
        <f t="shared" si="25"/>
        <v>40.5</v>
      </c>
      <c r="T378" s="63" t="s">
        <v>1484</v>
      </c>
      <c r="U378" s="63" t="s">
        <v>563</v>
      </c>
      <c r="V378" s="49">
        <f>+IFERROR(VLOOKUP($M378,ACTIVIDADES!$B$9:$Q$494,10,0),"")</f>
        <v>0</v>
      </c>
      <c r="W378" s="50">
        <f>+IFERROR(VLOOKUP($M378,ACTIVIDADES!$B$9:$Q$494,11,0)," ")</f>
        <v>0</v>
      </c>
      <c r="X378" s="61">
        <f>+IFERROR(VLOOKUP($M378,ACTIVIDADES!$B$9:$Q$494,12,0),"")</f>
        <v>0</v>
      </c>
      <c r="Y378" s="52">
        <f>+IFERROR(VLOOKUP($M378,ACTIVIDADES!$B$9:$Q$494,13,0),"")</f>
        <v>46153</v>
      </c>
      <c r="Z378" s="53" t="str">
        <f>+IFERROR(VLOOKUP($M378,ACTIVIDADES!$B$9:$Q$494,14,0),"")</f>
        <v>No se evidencia seguimiento</v>
      </c>
      <c r="AA378" s="49">
        <f>+IFERROR(VLOOKUP($M378,ACTIVIDADES!$B$9:$Q$494,15,0),"")</f>
        <v>0</v>
      </c>
      <c r="AB378" s="54" t="str">
        <f>+IFERROR(VLOOKUP($M378,ACTIVIDADES!$B$9:$Q$494,16,0),"")</f>
        <v>EJECUCIÓN</v>
      </c>
      <c r="AC378" s="144">
        <v>46180</v>
      </c>
      <c r="AD378" s="29">
        <v>0</v>
      </c>
      <c r="AE378" s="29" t="s">
        <v>3741</v>
      </c>
      <c r="AF378" s="29" t="s">
        <v>580</v>
      </c>
      <c r="AG378" s="29" t="s">
        <v>3737</v>
      </c>
      <c r="AH378" s="29" t="s">
        <v>3737</v>
      </c>
      <c r="AI378" s="29" t="s">
        <v>3737</v>
      </c>
      <c r="AJ378" s="55">
        <f>+IFERROR(VLOOKUP($M378,ACTIVIDADES!$B$9:$T$494,17,0),"")</f>
        <v>1</v>
      </c>
      <c r="AK378" s="80" t="str">
        <f>+IFERROR(VLOOKUP($M378,ACTIVIDADES!$B$9:$T$494,18,0),"")</f>
        <v xml:space="preserve"> En el periodo a reportar, se realizaron tres mesas de trabajo con la procuraduria General de la Nación, en el marco de una alianza estratégica orientada a la construcción del borrador de modificación de la Ley 1575 de 2012, con el propósito de fortalecer el marco normativo relacionado con la prestación del servicio público esencial de gestión integral del riesgo contra incendios, los preparativos y atención de rescates en todas sus modalidades y la atención de incidentes con materiales peligrosos.
Las mesas de trabajo fueron desarrolladas de manera asincrónica, razón por la cual no se suscribieron listas de asistencia. Como resultado de estos espacios técnicos e interinstitucionales, se consolidó un borrador del proyecto de modificación de la Ley 1575 de 2012.
Las reuniones se realizaron en atención a las citaciones efectuadas por la Procuraduría General de la Nación, en las cuales la Dirección Nacional de Bomberos de Colombia participó a través de la representación del asesor juridico de la entidad. </v>
      </c>
      <c r="AL378" s="80" t="str">
        <f>+IFERROR(VLOOKUP($M378,ACTIVIDADES!$B$9:$T$494,19,0),"")</f>
        <v>https://dnbcgovco-my.sharepoint.com/shared?id=%2Fpersonal%2Fplaneacion%5Fdnbc%5Fgov%5Fco%2FDocuments%2FDocumentos%20SIGE%2F6%2E%20Planes%2FPLAN%20DE%20MEJORA%2F2026%2F02%2E%20Seguimiento%20Segundo%20Trimestre%2F06%2E%20Formulaci%C3%B3n%2C%20actualizaci%C3%B3n%20y%20acompa%C3%B1amiento%20Normativo%20y%20OPERATIVO&amp;listurl=%2Fpersonal%2Fplaneacion%5Fdnbc%5Fgov%5Fco%2FDocuments&amp;viewid=efb70791%2Db8ab%2D49e7%2Db552%2Dd3d4cbe976b9&amp;ct=1783091396728&amp;or=OWA%2DNT%2DMail&amp;ga=1</v>
      </c>
      <c r="AM378" s="55">
        <f>+IFERROR(VLOOKUP($M378,ACTIVIDADES!$B$9:$X$495,20,0),0)</f>
        <v>46213</v>
      </c>
      <c r="AN378" s="55" t="str">
        <f>+IFERROR(VLOOKUP($M378,ACTIVIDADES!$B$9:$X$495,21,0),0)</f>
        <v>Se evidencian documentos de citación a reunión para dos mesas de trabajo</v>
      </c>
      <c r="AO378" s="55">
        <f>+IFERROR(VLOOKUP($M378,ACTIVIDADES!$B$9:$X$495,22,0),0)</f>
        <v>0.66</v>
      </c>
      <c r="AP378" s="145" t="str">
        <f>+IFERROR(VLOOKUP($M378,ACTIVIDADES!$B$9:$X$495,23,0),0)</f>
        <v>EN EJECUCIÓN</v>
      </c>
      <c r="AQ378" s="88">
        <v>46230</v>
      </c>
      <c r="AR378" s="55">
        <v>0.66</v>
      </c>
      <c r="AS378" s="57" t="s">
        <v>4095</v>
      </c>
      <c r="AT378" s="29" t="s">
        <v>4</v>
      </c>
      <c r="AU378" s="57" t="s">
        <v>3639</v>
      </c>
      <c r="AV378" s="193" t="s">
        <v>3639</v>
      </c>
      <c r="AW378" s="193" t="s">
        <v>3639</v>
      </c>
      <c r="AX378" s="57" t="s">
        <v>3739</v>
      </c>
      <c r="AY378" s="176" t="str">
        <f t="shared" si="22"/>
        <v>EN EJECUCIÓN</v>
      </c>
      <c r="AZ378" s="55" t="str">
        <f>+IFERROR(VLOOKUP($M378,ACTIVIDADES!$B$9:$T$494,25,0),"")</f>
        <v/>
      </c>
      <c r="BA378" s="55" t="str">
        <f>+IFERROR(VLOOKUP($M378,ACTIVIDADES!$B$9:$T$494,26,0),"")</f>
        <v/>
      </c>
      <c r="BB378" s="55" t="str">
        <f>+IFERROR(VLOOKUP($M378,ACTIVIDADES!$B$9:$T$494,27,0),"")</f>
        <v/>
      </c>
      <c r="BC378" s="55" t="str">
        <f>+IFERROR(VLOOKUP($M378,ACTIVIDADES!$B$9:$T$494,28,0),"")</f>
        <v/>
      </c>
      <c r="BD378" s="55" t="str">
        <f>+IFERROR(VLOOKUP($M378,ACTIVIDADES!$B$9:$T$494,29,0),"")</f>
        <v/>
      </c>
      <c r="BE378" s="55" t="str">
        <f>+IFERROR(VLOOKUP($M378,ACTIVIDADES!$B$9:$T$494,30,0),"")</f>
        <v/>
      </c>
      <c r="BF378" s="58"/>
      <c r="BG378" s="58"/>
      <c r="BH378" s="59"/>
      <c r="BI378" s="59" t="s">
        <v>580</v>
      </c>
      <c r="BJ378" s="60" t="s">
        <v>3635</v>
      </c>
      <c r="BK378" s="61" t="s">
        <v>593</v>
      </c>
      <c r="BL378" s="62"/>
      <c r="BM378" s="55" t="str">
        <f>+IFERROR(VLOOKUP($M378,ACTIVIDADES!$B$9:$T$494,31,0),"")</f>
        <v/>
      </c>
      <c r="BN378" s="55" t="str">
        <f>+IFERROR(VLOOKUP($M378,ACTIVIDADES!$B$9:$T$494,32,0),"")</f>
        <v/>
      </c>
      <c r="BO378" s="55" t="str">
        <f>+IFERROR(VLOOKUP($M378,ACTIVIDADES!$B$9:$T$494,33,0),"")</f>
        <v/>
      </c>
      <c r="BP378" s="55" t="str">
        <f>+IFERROR(VLOOKUP($M378,ACTIVIDADES!$B$9:$T$494,34,0),"")</f>
        <v/>
      </c>
      <c r="BQ378" s="55" t="str">
        <f>+IFERROR(VLOOKUP($M378,ACTIVIDADES!$B$9:$T$494,35,0),"")</f>
        <v/>
      </c>
      <c r="BR378" s="55" t="str">
        <f>+IFERROR(VLOOKUP($M378,ACTIVIDADES!$B$9:$T$494,36,0),"")</f>
        <v/>
      </c>
      <c r="BS378" s="55" t="str">
        <f>+IFERROR(VLOOKUP($M378,ACTIVIDADES!$B$9:$T$494,37,0),"")</f>
        <v/>
      </c>
      <c r="BT378" s="58"/>
      <c r="BU378" s="58"/>
      <c r="BV378" s="59"/>
      <c r="BW378" s="59" t="s">
        <v>580</v>
      </c>
      <c r="BX378" s="60" t="s">
        <v>3635</v>
      </c>
      <c r="BY378" s="61" t="s">
        <v>593</v>
      </c>
      <c r="BZ378" s="62"/>
      <c r="CA378" s="7"/>
      <c r="CB378" s="7"/>
      <c r="CC378" s="7"/>
      <c r="CD378" s="7"/>
      <c r="CE378" s="7"/>
      <c r="CF378" s="7"/>
      <c r="CG378" s="7"/>
      <c r="CH378" s="7"/>
      <c r="CI378" s="7"/>
      <c r="CJ378" s="7"/>
      <c r="CK378" s="7"/>
      <c r="CL378" s="7"/>
      <c r="CM378" s="7"/>
      <c r="CN378" s="7"/>
      <c r="CO378" s="7"/>
      <c r="CP378" s="7"/>
      <c r="CQ378" s="7"/>
    </row>
    <row r="379" spans="1:95" customFormat="1" ht="93" customHeight="1" x14ac:dyDescent="0.35">
      <c r="A379" s="40">
        <f t="shared" si="24"/>
        <v>371</v>
      </c>
      <c r="B379" s="40" t="s">
        <v>536</v>
      </c>
      <c r="C379" s="40">
        <v>2025</v>
      </c>
      <c r="D379" s="40" t="s">
        <v>3879</v>
      </c>
      <c r="E379" s="323"/>
      <c r="F379" s="40" t="s">
        <v>1074</v>
      </c>
      <c r="G379" s="63" t="s">
        <v>563</v>
      </c>
      <c r="H379" s="41" t="s">
        <v>4825</v>
      </c>
      <c r="I379" s="42"/>
      <c r="J379" s="43" t="s">
        <v>4090</v>
      </c>
      <c r="K379" s="43" t="s">
        <v>4090</v>
      </c>
      <c r="L379" s="44" t="s">
        <v>4091</v>
      </c>
      <c r="M379" s="63" t="s">
        <v>1489</v>
      </c>
      <c r="N379" s="64" t="s">
        <v>1490</v>
      </c>
      <c r="O379" s="63" t="s">
        <v>1491</v>
      </c>
      <c r="P379" s="63">
        <v>40</v>
      </c>
      <c r="Q379" s="65">
        <v>46023</v>
      </c>
      <c r="R379" s="65">
        <v>46387</v>
      </c>
      <c r="S379" s="66">
        <f t="shared" si="25"/>
        <v>54</v>
      </c>
      <c r="T379" s="63" t="s">
        <v>1484</v>
      </c>
      <c r="U379" s="63" t="s">
        <v>563</v>
      </c>
      <c r="V379" s="49">
        <f>+IFERROR(VLOOKUP($M379,ACTIVIDADES!$B$9:$Q$494,10,0),"")</f>
        <v>0</v>
      </c>
      <c r="W379" s="50">
        <f>+IFERROR(VLOOKUP($M379,ACTIVIDADES!$B$9:$Q$494,11,0)," ")</f>
        <v>0</v>
      </c>
      <c r="X379" s="61">
        <f>+IFERROR(VLOOKUP($M379,ACTIVIDADES!$B$9:$Q$494,12,0),"")</f>
        <v>0</v>
      </c>
      <c r="Y379" s="52">
        <f>+IFERROR(VLOOKUP($M379,ACTIVIDADES!$B$9:$Q$494,13,0),"")</f>
        <v>46153</v>
      </c>
      <c r="Z379" s="53" t="str">
        <f>+IFERROR(VLOOKUP($M379,ACTIVIDADES!$B$9:$Q$494,14,0),"")</f>
        <v>No se evidencia seguimiento</v>
      </c>
      <c r="AA379" s="49">
        <f>+IFERROR(VLOOKUP($M379,ACTIVIDADES!$B$9:$Q$494,15,0),"")</f>
        <v>0</v>
      </c>
      <c r="AB379" s="54" t="str">
        <f>+IFERROR(VLOOKUP($M379,ACTIVIDADES!$B$9:$Q$494,16,0),"")</f>
        <v>EJECUCIÓN</v>
      </c>
      <c r="AC379" s="144">
        <v>46180</v>
      </c>
      <c r="AD379" s="29">
        <v>0</v>
      </c>
      <c r="AE379" s="29" t="s">
        <v>3741</v>
      </c>
      <c r="AF379" s="29" t="s">
        <v>580</v>
      </c>
      <c r="AG379" s="29" t="s">
        <v>3737</v>
      </c>
      <c r="AH379" s="29" t="s">
        <v>3737</v>
      </c>
      <c r="AI379" s="29" t="s">
        <v>3737</v>
      </c>
      <c r="AJ379" s="55">
        <f>+IFERROR(VLOOKUP($M379,ACTIVIDADES!$B$9:$T$494,17,0),"")</f>
        <v>0</v>
      </c>
      <c r="AK379" s="80" t="str">
        <f>+IFERROR(VLOOKUP($M379,ACTIVIDADES!$B$9:$T$494,18,0),"")</f>
        <v>De acuerdo con los informes presentados por el proceso de coordinación opeativa se estan planificando las asesorías a entes territoriales</v>
      </c>
      <c r="AL379" s="80" t="str">
        <f>+IFERROR(VLOOKUP($M379,ACTIVIDADES!$B$9:$T$494,19,0),"")</f>
        <v>https://dnbcgovco-my.sharepoint.com/:f:/g/personal/planeacion_dnbc_gov_co/IgDycETs-WGhS5aAfYxCltKCAc0Z_U9wpPx-AgQEl-J04hw?e=lhUL6m</v>
      </c>
      <c r="AM379" s="55">
        <f>+IFERROR(VLOOKUP($M379,ACTIVIDADES!$B$9:$X$495,20,0),0)</f>
        <v>46213</v>
      </c>
      <c r="AN379" s="55" t="str">
        <f>+IFERROR(VLOOKUP($M379,ACTIVIDADES!$B$9:$X$495,21,0),0)</f>
        <v>No se encuentran evidencias de monitoreo</v>
      </c>
      <c r="AO379" s="55">
        <f>+IFERROR(VLOOKUP($M379,ACTIVIDADES!$B$9:$X$495,22,0),0)</f>
        <v>0</v>
      </c>
      <c r="AP379" s="145" t="str">
        <f>+IFERROR(VLOOKUP($M379,ACTIVIDADES!$B$9:$X$495,23,0),0)</f>
        <v>EN EJECUCIÓN</v>
      </c>
      <c r="AQ379" s="88">
        <v>46230</v>
      </c>
      <c r="AR379" s="55">
        <v>0</v>
      </c>
      <c r="AS379" s="57" t="s">
        <v>3741</v>
      </c>
      <c r="AT379" s="29" t="s">
        <v>580</v>
      </c>
      <c r="AU379" s="57" t="s">
        <v>3639</v>
      </c>
      <c r="AV379" s="193" t="s">
        <v>3639</v>
      </c>
      <c r="AW379" s="193" t="s">
        <v>3639</v>
      </c>
      <c r="AX379" s="57" t="s">
        <v>3739</v>
      </c>
      <c r="AY379" s="176" t="str">
        <f t="shared" si="22"/>
        <v>SIN INICIAR</v>
      </c>
      <c r="AZ379" s="55" t="str">
        <f>+IFERROR(VLOOKUP($M379,ACTIVIDADES!$B$9:$T$494,25,0),"")</f>
        <v/>
      </c>
      <c r="BA379" s="55" t="str">
        <f>+IFERROR(VLOOKUP($M379,ACTIVIDADES!$B$9:$T$494,26,0),"")</f>
        <v/>
      </c>
      <c r="BB379" s="55" t="str">
        <f>+IFERROR(VLOOKUP($M379,ACTIVIDADES!$B$9:$T$494,27,0),"")</f>
        <v/>
      </c>
      <c r="BC379" s="55" t="str">
        <f>+IFERROR(VLOOKUP($M379,ACTIVIDADES!$B$9:$T$494,28,0),"")</f>
        <v/>
      </c>
      <c r="BD379" s="55" t="str">
        <f>+IFERROR(VLOOKUP($M379,ACTIVIDADES!$B$9:$T$494,29,0),"")</f>
        <v/>
      </c>
      <c r="BE379" s="55" t="str">
        <f>+IFERROR(VLOOKUP($M379,ACTIVIDADES!$B$9:$T$494,30,0),"")</f>
        <v/>
      </c>
      <c r="BF379" s="58"/>
      <c r="BG379" s="58"/>
      <c r="BH379" s="59"/>
      <c r="BI379" s="59" t="s">
        <v>580</v>
      </c>
      <c r="BJ379" s="60" t="s">
        <v>3635</v>
      </c>
      <c r="BK379" s="61" t="s">
        <v>593</v>
      </c>
      <c r="BL379" s="62"/>
      <c r="BM379" s="55" t="str">
        <f>+IFERROR(VLOOKUP($M379,ACTIVIDADES!$B$9:$T$494,31,0),"")</f>
        <v/>
      </c>
      <c r="BN379" s="55" t="str">
        <f>+IFERROR(VLOOKUP($M379,ACTIVIDADES!$B$9:$T$494,32,0),"")</f>
        <v/>
      </c>
      <c r="BO379" s="55" t="str">
        <f>+IFERROR(VLOOKUP($M379,ACTIVIDADES!$B$9:$T$494,33,0),"")</f>
        <v/>
      </c>
      <c r="BP379" s="55" t="str">
        <f>+IFERROR(VLOOKUP($M379,ACTIVIDADES!$B$9:$T$494,34,0),"")</f>
        <v/>
      </c>
      <c r="BQ379" s="55" t="str">
        <f>+IFERROR(VLOOKUP($M379,ACTIVIDADES!$B$9:$T$494,35,0),"")</f>
        <v/>
      </c>
      <c r="BR379" s="55" t="str">
        <f>+IFERROR(VLOOKUP($M379,ACTIVIDADES!$B$9:$T$494,36,0),"")</f>
        <v/>
      </c>
      <c r="BS379" s="55" t="str">
        <f>+IFERROR(VLOOKUP($M379,ACTIVIDADES!$B$9:$T$494,37,0),"")</f>
        <v/>
      </c>
      <c r="BT379" s="58"/>
      <c r="BU379" s="58"/>
      <c r="BV379" s="59"/>
      <c r="BW379" s="59" t="s">
        <v>580</v>
      </c>
      <c r="BX379" s="60" t="s">
        <v>3635</v>
      </c>
      <c r="BY379" s="61" t="s">
        <v>593</v>
      </c>
      <c r="BZ379" s="62"/>
      <c r="CA379" s="7"/>
      <c r="CB379" s="7"/>
      <c r="CC379" s="7"/>
      <c r="CD379" s="7"/>
      <c r="CE379" s="7"/>
      <c r="CF379" s="7"/>
      <c r="CG379" s="7"/>
      <c r="CH379" s="7"/>
      <c r="CI379" s="7"/>
      <c r="CJ379" s="7"/>
      <c r="CK379" s="7"/>
      <c r="CL379" s="7"/>
      <c r="CM379" s="7"/>
      <c r="CN379" s="7"/>
      <c r="CO379" s="7"/>
      <c r="CP379" s="7"/>
      <c r="CQ379" s="7"/>
    </row>
    <row r="380" spans="1:95" ht="93" customHeight="1" x14ac:dyDescent="0.35">
      <c r="A380" s="40">
        <f t="shared" si="24"/>
        <v>372</v>
      </c>
      <c r="B380" s="40" t="s">
        <v>536</v>
      </c>
      <c r="C380" s="40">
        <v>2025</v>
      </c>
      <c r="D380" s="40" t="s">
        <v>3879</v>
      </c>
      <c r="E380" s="323"/>
      <c r="F380" s="40" t="s">
        <v>1074</v>
      </c>
      <c r="G380" s="63" t="s">
        <v>563</v>
      </c>
      <c r="H380" s="41" t="s">
        <v>4825</v>
      </c>
      <c r="I380" s="42" t="s">
        <v>3653</v>
      </c>
      <c r="J380" s="43" t="s">
        <v>5140</v>
      </c>
      <c r="K380" s="43" t="s">
        <v>5140</v>
      </c>
      <c r="L380" s="44" t="s">
        <v>4091</v>
      </c>
      <c r="M380" s="63" t="s">
        <v>1650</v>
      </c>
      <c r="N380" s="64" t="s">
        <v>1651</v>
      </c>
      <c r="O380" s="63" t="s">
        <v>1652</v>
      </c>
      <c r="P380" s="63">
        <v>1</v>
      </c>
      <c r="Q380" s="65">
        <v>46023</v>
      </c>
      <c r="R380" s="65">
        <v>46112</v>
      </c>
      <c r="S380" s="66">
        <f t="shared" si="25"/>
        <v>13.5</v>
      </c>
      <c r="T380" s="63" t="s">
        <v>5767</v>
      </c>
      <c r="U380" s="63" t="s">
        <v>563</v>
      </c>
      <c r="V380" s="49">
        <f>+IFERROR(VLOOKUP($M380,ACTIVIDADES!$B$9:$Q$494,10,0),"")</f>
        <v>1</v>
      </c>
      <c r="W380" s="50" t="str">
        <f>+IFERROR(VLOOKUP($M380,ACTIVIDADES!$B$9:$Q$494,11,0)," ")</f>
        <v>Matríz Fortalecimiento estandarizada de seguimiento a la inversión que permita discriminar recursos por Cuerpo de Bomberos y Proyecto</v>
      </c>
      <c r="X380" s="51" t="str">
        <f>+IFERROR(VLOOKUP($M380,ACTIVIDADES!$B$9:$Q$494,12,0),"")</f>
        <v>https://dnbcgovco-my.sharepoint.com/:f:/g/personal/planeacion_dnbc_gov_co/IgDXNHpy7oLsTo_k1pBYTEA_AXkQuekeDuYRfMOd3hOKrho?e=FZVMrN</v>
      </c>
      <c r="Y380" s="52">
        <f>+IFERROR(VLOOKUP($M380,ACTIVIDADES!$B$9:$Q$494,13,0),"")</f>
        <v>46153</v>
      </c>
      <c r="Z380" s="53" t="str">
        <f>+IFERROR(VLOOKUP($M380,ACTIVIDADES!$B$9:$Q$494,14,0),"")</f>
        <v>Se evidencia matriz diligenciada. Se sugiere dejar evidencia de socialización con lider de proceso</v>
      </c>
      <c r="AA380" s="49">
        <f>+IFERROR(VLOOKUP($M380,ACTIVIDADES!$B$9:$Q$494,15,0),"")</f>
        <v>1</v>
      </c>
      <c r="AB380" s="54" t="str">
        <f>+IFERROR(VLOOKUP($M380,ACTIVIDADES!$B$9:$Q$494,16,0),"")</f>
        <v>CUMPLIDO</v>
      </c>
      <c r="AC380" s="144">
        <v>46181</v>
      </c>
      <c r="AD380" s="29">
        <v>0</v>
      </c>
      <c r="AE380" s="29" t="s">
        <v>4096</v>
      </c>
      <c r="AF380" s="28" t="s">
        <v>580</v>
      </c>
      <c r="AG380" s="29" t="s">
        <v>3737</v>
      </c>
      <c r="AH380" s="29" t="s">
        <v>3737</v>
      </c>
      <c r="AI380" s="29" t="s">
        <v>3737</v>
      </c>
      <c r="AJ380" s="55">
        <f>+IFERROR(VLOOKUP($M380,ACTIVIDADES!$B$9:$T$494,17,0),"")</f>
        <v>1</v>
      </c>
      <c r="AK380" s="80" t="str">
        <f>+IFERROR(VLOOKUP($M380,ACTIVIDADES!$B$9:$T$494,18,0),"")</f>
        <v>Matríz Fortalecimiento estandarizada de seguimiento a la inversión que permita discriminar recursos por Cuerpo de Bomberos y Proyecto</v>
      </c>
      <c r="AL380" s="80" t="str">
        <f>+IFERROR(VLOOKUP($M380,ACTIVIDADES!$B$9:$T$494,19,0),"")</f>
        <v>https://dnbcgovco-my.sharepoint.com/:f:/g/personal/planeacion_dnbc_gov_co/IgDfM2CFt4WJQoVCY3Sp0t7wAf_GCZuwDahbFvtbvZbyuRQ?e=TpRW1s</v>
      </c>
      <c r="AM380" s="55">
        <f>+IFERROR(VLOOKUP($M380,ACTIVIDADES!$B$9:$X$495,20,0),0)</f>
        <v>46213</v>
      </c>
      <c r="AN380" s="55" t="str">
        <f>+IFERROR(VLOOKUP($M380,ACTIVIDADES!$B$9:$X$495,21,0),0)</f>
        <v>Se adjunta reporte semestral al lider de proceso</v>
      </c>
      <c r="AO380" s="55">
        <f>+IFERROR(VLOOKUP($M380,ACTIVIDADES!$B$9:$X$495,22,0),0)</f>
        <v>1</v>
      </c>
      <c r="AP380" s="150" t="str">
        <f>+IFERROR(VLOOKUP($M380,ACTIVIDADES!$B$9:$X$495,23,0),0)</f>
        <v>CUMPLIDO</v>
      </c>
      <c r="AQ380" s="88">
        <v>46230</v>
      </c>
      <c r="AR380" s="210">
        <v>1</v>
      </c>
      <c r="AS380" s="57" t="s">
        <v>4097</v>
      </c>
      <c r="AT380" s="29" t="s">
        <v>578</v>
      </c>
      <c r="AU380" s="57" t="s">
        <v>3639</v>
      </c>
      <c r="AV380" s="193" t="s">
        <v>3639</v>
      </c>
      <c r="AW380" s="193" t="s">
        <v>3639</v>
      </c>
      <c r="AX380" s="193" t="s">
        <v>3739</v>
      </c>
      <c r="AY380" s="176" t="str">
        <f t="shared" si="22"/>
        <v>CUMPLIDAS</v>
      </c>
      <c r="AZ380" s="55" t="str">
        <f>+IFERROR(VLOOKUP($M380,ACTIVIDADES!$B$9:$T$494,25,0),"")</f>
        <v/>
      </c>
      <c r="BA380" s="55" t="str">
        <f>+IFERROR(VLOOKUP($M380,ACTIVIDADES!$B$9:$T$494,26,0),"")</f>
        <v/>
      </c>
      <c r="BB380" s="55" t="str">
        <f>+IFERROR(VLOOKUP($M380,ACTIVIDADES!$B$9:$T$494,27,0),"")</f>
        <v/>
      </c>
      <c r="BC380" s="55" t="str">
        <f>+IFERROR(VLOOKUP($M380,ACTIVIDADES!$B$9:$T$494,28,0),"")</f>
        <v/>
      </c>
      <c r="BD380" s="55" t="str">
        <f>+IFERROR(VLOOKUP($M380,ACTIVIDADES!$B$9:$T$494,29,0),"")</f>
        <v/>
      </c>
      <c r="BE380" s="55" t="str">
        <f>+IFERROR(VLOOKUP($M380,ACTIVIDADES!$B$9:$T$494,30,0),"")</f>
        <v/>
      </c>
      <c r="BF380" s="58"/>
      <c r="BG380" s="58"/>
      <c r="BH380" s="59"/>
      <c r="BI380" s="59" t="s">
        <v>580</v>
      </c>
      <c r="BJ380" s="60" t="s">
        <v>3635</v>
      </c>
      <c r="BK380" s="61" t="s">
        <v>593</v>
      </c>
      <c r="BL380" s="62"/>
      <c r="BM380" s="55" t="str">
        <f>+IFERROR(VLOOKUP($M380,ACTIVIDADES!$B$9:$T$494,31,0),"")</f>
        <v/>
      </c>
      <c r="BN380" s="55" t="str">
        <f>+IFERROR(VLOOKUP($M380,ACTIVIDADES!$B$9:$T$494,32,0),"")</f>
        <v/>
      </c>
      <c r="BO380" s="55" t="str">
        <f>+IFERROR(VLOOKUP($M380,ACTIVIDADES!$B$9:$T$494,33,0),"")</f>
        <v/>
      </c>
      <c r="BP380" s="55" t="str">
        <f>+IFERROR(VLOOKUP($M380,ACTIVIDADES!$B$9:$T$494,34,0),"")</f>
        <v/>
      </c>
      <c r="BQ380" s="55" t="str">
        <f>+IFERROR(VLOOKUP($M380,ACTIVIDADES!$B$9:$T$494,35,0),"")</f>
        <v/>
      </c>
      <c r="BR380" s="55" t="str">
        <f>+IFERROR(VLOOKUP($M380,ACTIVIDADES!$B$9:$T$494,36,0),"")</f>
        <v/>
      </c>
      <c r="BS380" s="55" t="str">
        <f>+IFERROR(VLOOKUP($M380,ACTIVIDADES!$B$9:$T$494,37,0),"")</f>
        <v/>
      </c>
      <c r="BT380" s="58"/>
      <c r="BU380" s="58"/>
      <c r="BV380" s="59"/>
      <c r="BW380" s="59" t="s">
        <v>580</v>
      </c>
      <c r="BX380" s="60" t="s">
        <v>3635</v>
      </c>
      <c r="BY380" s="61" t="s">
        <v>593</v>
      </c>
      <c r="BZ380" s="62"/>
      <c r="CA380" s="7"/>
      <c r="CB380" s="7"/>
      <c r="CC380" s="7"/>
      <c r="CD380" s="7"/>
      <c r="CE380" s="7"/>
      <c r="CF380" s="7"/>
      <c r="CG380" s="7"/>
      <c r="CH380" s="7"/>
      <c r="CI380" s="7"/>
      <c r="CJ380" s="7"/>
      <c r="CK380" s="7"/>
      <c r="CL380" s="7"/>
      <c r="CM380" s="7"/>
      <c r="CN380" s="7"/>
      <c r="CO380" s="7"/>
      <c r="CP380" s="7"/>
      <c r="CQ380" s="7"/>
    </row>
    <row r="381" spans="1:95" s="8" customFormat="1" ht="93" customHeight="1" x14ac:dyDescent="0.35">
      <c r="A381" s="40">
        <f t="shared" si="24"/>
        <v>373</v>
      </c>
      <c r="B381" s="40" t="s">
        <v>536</v>
      </c>
      <c r="C381" s="40">
        <v>2025</v>
      </c>
      <c r="D381" s="40" t="s">
        <v>3750</v>
      </c>
      <c r="E381" s="323"/>
      <c r="F381" s="40" t="s">
        <v>1074</v>
      </c>
      <c r="G381" s="63" t="s">
        <v>563</v>
      </c>
      <c r="H381" s="42" t="s">
        <v>4825</v>
      </c>
      <c r="I381" s="42"/>
      <c r="J381" s="40" t="s">
        <v>4098</v>
      </c>
      <c r="K381" s="40" t="s">
        <v>4098</v>
      </c>
      <c r="L381" s="44" t="s">
        <v>4099</v>
      </c>
      <c r="M381" s="63" t="s">
        <v>2543</v>
      </c>
      <c r="N381" s="63" t="s">
        <v>2544</v>
      </c>
      <c r="O381" s="63" t="s">
        <v>1652</v>
      </c>
      <c r="P381" s="63">
        <v>1</v>
      </c>
      <c r="Q381" s="65">
        <v>46023</v>
      </c>
      <c r="R381" s="65">
        <v>46112</v>
      </c>
      <c r="S381" s="66">
        <f t="shared" si="25"/>
        <v>13.5</v>
      </c>
      <c r="T381" s="63" t="s">
        <v>755</v>
      </c>
      <c r="U381" s="63" t="s">
        <v>563</v>
      </c>
      <c r="V381" s="49">
        <f>+IFERROR(VLOOKUP($M381,ACTIVIDADES!$B$9:$Q$494,10,0),"")</f>
        <v>1</v>
      </c>
      <c r="W381" s="61" t="str">
        <f>+IFERROR(VLOOKUP($M381,ACTIVIDADES!$B$9:$Q$494,11,0)," ")</f>
        <v>se deja evidencia de matriz de seguimiento con los registros de la cadena de valor, compromisos, obligaciones y pagos</v>
      </c>
      <c r="X381" s="51" t="str">
        <f>+IFERROR(VLOOKUP($M381,ACTIVIDADES!$B$9:$Q$494,12,0),"")</f>
        <v>https://dnbcgovco-my.sharepoint.com/:f:/g/personal/planeacion_dnbc_gov_co/IgAKPZEalRp3T7O44VwZjBLlARF86VpmllJA36VR9-2qDG8?e=W6XaGX</v>
      </c>
      <c r="Y381" s="52">
        <f>+IFERROR(VLOOKUP($M381,ACTIVIDADES!$B$9:$Q$494,13,0),"")</f>
        <v>46153</v>
      </c>
      <c r="Z381" s="49" t="str">
        <f>+IFERROR(VLOOKUP($M381,ACTIVIDADES!$B$9:$Q$494,14,0),"")</f>
        <v>Se adjuntan matricez de seguimiento</v>
      </c>
      <c r="AA381" s="49">
        <f>+IFERROR(VLOOKUP($M381,ACTIVIDADES!$B$9:$Q$494,15,0),"")</f>
        <v>1</v>
      </c>
      <c r="AB381" s="54" t="str">
        <f>+IFERROR(VLOOKUP($M381,ACTIVIDADES!$B$9:$Q$494,16,0),"")</f>
        <v>CUMPLIDO</v>
      </c>
      <c r="AC381" s="144">
        <v>46171</v>
      </c>
      <c r="AD381" s="30">
        <v>1</v>
      </c>
      <c r="AE381" s="30" t="s">
        <v>5796</v>
      </c>
      <c r="AF381" s="29" t="s">
        <v>4</v>
      </c>
      <c r="AG381" s="29" t="s">
        <v>3737</v>
      </c>
      <c r="AH381" s="29" t="s">
        <v>593</v>
      </c>
      <c r="AI381" s="29" t="s">
        <v>3752</v>
      </c>
      <c r="AJ381" s="55">
        <f>+IFERROR(VLOOKUP($M381,ACTIVIDADES!$B$9:$T$494,17,0),"")</f>
        <v>1</v>
      </c>
      <c r="AK381" s="80" t="str">
        <f>+IFERROR(VLOOKUP($M381,ACTIVIDADES!$B$9:$T$494,18,0),"")</f>
        <v>se deja evidencia de matriz de seguimiento con los registros de la cadena de valor, compromisos, obligaciones y pagos</v>
      </c>
      <c r="AL381" s="80" t="str">
        <f>+IFERROR(VLOOKUP($M381,ACTIVIDADES!$B$9:$T$494,19,0),"")</f>
        <v>https://dnbcgovco-my.sharepoint.com/:f:/g/personal/planeacion_dnbc_gov_co/IgDlTTkE6gPMRZjTETbxch7dATaSM_TE5-agvqb3k7QgaDY?e=0V1Jx7</v>
      </c>
      <c r="AM381" s="55" t="str">
        <f>+IFERROR(VLOOKUP($M381,ACTIVIDADES!$B$9:$X$495,20,0),0)</f>
        <v>11/07/206</v>
      </c>
      <c r="AN381" s="55" t="str">
        <f>+IFERROR(VLOOKUP($M381,ACTIVIDADES!$B$9:$X$495,21,0),0)</f>
        <v>Actividad reportada con cumplimiento en el primer trimestre 2026</v>
      </c>
      <c r="AO381" s="55">
        <f>+IFERROR(VLOOKUP($M381,ACTIVIDADES!$B$9:$X$495,22,0),0)</f>
        <v>1</v>
      </c>
      <c r="AP381" s="150" t="str">
        <f>+IFERROR(VLOOKUP($M381,ACTIVIDADES!$B$9:$X$495,23,0),0)</f>
        <v>CUMPLIDO</v>
      </c>
      <c r="AQ381" s="129">
        <v>46230</v>
      </c>
      <c r="AR381" s="172">
        <v>1</v>
      </c>
      <c r="AS381" s="72" t="s">
        <v>4100</v>
      </c>
      <c r="AT381" s="29" t="s">
        <v>579</v>
      </c>
      <c r="AU381" s="57" t="s">
        <v>3639</v>
      </c>
      <c r="AV381" s="193" t="s">
        <v>3639</v>
      </c>
      <c r="AW381" s="193" t="s">
        <v>3639</v>
      </c>
      <c r="AX381" s="193" t="s">
        <v>3739</v>
      </c>
      <c r="AY381" s="176" t="str">
        <f t="shared" si="22"/>
        <v>CUMPLIDAS</v>
      </c>
      <c r="AZ381" s="55" t="str">
        <f>+IFERROR(VLOOKUP($M381,ACTIVIDADES!$B$9:$T$494,25,0),"")</f>
        <v/>
      </c>
      <c r="BA381" s="55" t="str">
        <f>+IFERROR(VLOOKUP($M381,ACTIVIDADES!$B$9:$T$494,26,0),"")</f>
        <v/>
      </c>
      <c r="BB381" s="55" t="str">
        <f>+IFERROR(VLOOKUP($M381,ACTIVIDADES!$B$9:$T$494,27,0),"")</f>
        <v/>
      </c>
      <c r="BC381" s="55" t="str">
        <f>+IFERROR(VLOOKUP($M381,ACTIVIDADES!$B$9:$T$494,28,0),"")</f>
        <v/>
      </c>
      <c r="BD381" s="55" t="str">
        <f>+IFERROR(VLOOKUP($M381,ACTIVIDADES!$B$9:$T$494,29,0),"")</f>
        <v/>
      </c>
      <c r="BE381" s="55" t="str">
        <f>+IFERROR(VLOOKUP($M381,ACTIVIDADES!$B$9:$T$494,30,0),"")</f>
        <v/>
      </c>
      <c r="BF381" s="58"/>
      <c r="BG381" s="58"/>
      <c r="BH381" s="59"/>
      <c r="BI381" s="59" t="s">
        <v>580</v>
      </c>
      <c r="BJ381" s="60" t="s">
        <v>3635</v>
      </c>
      <c r="BK381" s="61" t="s">
        <v>593</v>
      </c>
      <c r="BL381" s="62"/>
      <c r="BM381" s="55" t="str">
        <f>+IFERROR(VLOOKUP($M381,ACTIVIDADES!$B$9:$T$494,31,0),"")</f>
        <v/>
      </c>
      <c r="BN381" s="55" t="str">
        <f>+IFERROR(VLOOKUP($M381,ACTIVIDADES!$B$9:$T$494,32,0),"")</f>
        <v/>
      </c>
      <c r="BO381" s="55" t="str">
        <f>+IFERROR(VLOOKUP($M381,ACTIVIDADES!$B$9:$T$494,33,0),"")</f>
        <v/>
      </c>
      <c r="BP381" s="55" t="str">
        <f>+IFERROR(VLOOKUP($M381,ACTIVIDADES!$B$9:$T$494,34,0),"")</f>
        <v/>
      </c>
      <c r="BQ381" s="55" t="str">
        <f>+IFERROR(VLOOKUP($M381,ACTIVIDADES!$B$9:$T$494,35,0),"")</f>
        <v/>
      </c>
      <c r="BR381" s="55" t="str">
        <f>+IFERROR(VLOOKUP($M381,ACTIVIDADES!$B$9:$T$494,36,0),"")</f>
        <v/>
      </c>
      <c r="BS381" s="55" t="str">
        <f>+IFERROR(VLOOKUP($M381,ACTIVIDADES!$B$9:$T$494,37,0),"")</f>
        <v/>
      </c>
      <c r="BT381" s="58"/>
      <c r="BU381" s="58"/>
      <c r="BV381" s="59"/>
      <c r="BW381" s="59" t="s">
        <v>580</v>
      </c>
      <c r="BX381" s="60" t="s">
        <v>3635</v>
      </c>
      <c r="BY381" s="61" t="s">
        <v>593</v>
      </c>
      <c r="BZ381" s="62"/>
      <c r="CA381" s="9"/>
      <c r="CB381" s="9"/>
      <c r="CC381" s="9"/>
      <c r="CD381" s="9"/>
      <c r="CE381" s="9"/>
      <c r="CF381" s="9"/>
      <c r="CG381" s="9"/>
      <c r="CH381" s="9"/>
      <c r="CI381" s="9"/>
      <c r="CJ381" s="9"/>
      <c r="CK381" s="9"/>
      <c r="CL381" s="9"/>
      <c r="CM381" s="9"/>
      <c r="CN381" s="9"/>
      <c r="CO381" s="9"/>
      <c r="CP381" s="9"/>
      <c r="CQ381" s="9"/>
    </row>
    <row r="382" spans="1:95" customFormat="1" ht="93" customHeight="1" x14ac:dyDescent="0.35">
      <c r="A382" s="40">
        <f t="shared" si="24"/>
        <v>374</v>
      </c>
      <c r="B382" s="40" t="s">
        <v>536</v>
      </c>
      <c r="C382" s="40">
        <v>2025</v>
      </c>
      <c r="D382" s="40" t="s">
        <v>3734</v>
      </c>
      <c r="E382" s="323"/>
      <c r="F382" s="40" t="s">
        <v>1075</v>
      </c>
      <c r="G382" s="63" t="s">
        <v>563</v>
      </c>
      <c r="H382" s="42" t="s">
        <v>570</v>
      </c>
      <c r="I382" s="42"/>
      <c r="J382" s="40" t="s">
        <v>4101</v>
      </c>
      <c r="K382" s="40" t="s">
        <v>4101</v>
      </c>
      <c r="L382" s="44" t="s">
        <v>5442</v>
      </c>
      <c r="M382" s="63" t="s">
        <v>3166</v>
      </c>
      <c r="N382" s="63" t="s">
        <v>5536</v>
      </c>
      <c r="O382" s="63" t="s">
        <v>3168</v>
      </c>
      <c r="P382" s="63">
        <v>1</v>
      </c>
      <c r="Q382" s="65">
        <v>46023</v>
      </c>
      <c r="R382" s="65">
        <v>46053</v>
      </c>
      <c r="S382" s="66">
        <f t="shared" si="25"/>
        <v>4.5</v>
      </c>
      <c r="T382" s="63" t="s">
        <v>609</v>
      </c>
      <c r="U382" s="63" t="s">
        <v>563</v>
      </c>
      <c r="V382" s="49">
        <f>+IFERROR(VLOOKUP($M382,ACTIVIDADES!$B$9:$Q$494,10,0),"")</f>
        <v>1</v>
      </c>
      <c r="W382" s="61" t="str">
        <f>+IFERROR(VLOOKUP($M382,ACTIVIDADES!$B$9:$Q$494,11,0)," ")</f>
        <v xml:space="preserve">La actividad tuvo cumplimiento. Se realizó la planeación contractual de manera previa al inicio de la vigencia fiscal, mediante la elaboración, aprobación y publicación del Plan Anual de Adquisiciones, el cual consolida la programación de los procesos contractuales de la entidad. Como evidencia se cuenta con el Plan Anual de Adquisiciones aprobado, que permite verificar la planeación oportuna, la alineación con la vigencia fiscal y el cumplimiento de los lineamientos normativos aplicables.
</v>
      </c>
      <c r="X382" s="51" t="str">
        <f>+IFERROR(VLOOKUP($M382,ACTIVIDADES!$B$9:$Q$494,12,0),"")</f>
        <v>https://dnbcgovco-my.sharepoint.com/personal/planeacion_dnbc_gov_co/_layouts/15/onedrive.aspx?id=%2Fpersonal%2Fplaneacion%5Fdnbc%5Fgov%5Fco%2FDocuments%2FDocumentos%20SIGE%2F6%2E%20Planes%2FPLAN%20DE%20MEJORA%2F2026%2F01%2E%20Seguimiento%20Primer%20Trimestre%2F15%2E%20Gesti%C3%B3n%20Contractual%2FGC%5FAC53&amp;viewid=efb70791%2Db8ab%2D49e7%2Db552%2Dd3d4cbe976b9&amp;ct=1777387045307&amp;or=OWA%2DNT%2DMail</v>
      </c>
      <c r="Y382" s="52">
        <f>+IFERROR(VLOOKUP($M382,ACTIVIDADES!$B$9:$Q$494,13,0),"")</f>
        <v>46153</v>
      </c>
      <c r="Z382" s="49" t="str">
        <f>+IFERROR(VLOOKUP($M382,ACTIVIDADES!$B$9:$Q$494,14,0),"")</f>
        <v>Se incluye información sobre la revisión con Planeacion y la publicación del plan para la vigencia 2026</v>
      </c>
      <c r="AA382" s="49">
        <f>+IFERROR(VLOOKUP($M382,ACTIVIDADES!$B$9:$Q$494,15,0),"")</f>
        <v>1</v>
      </c>
      <c r="AB382" s="54" t="str">
        <f>+IFERROR(VLOOKUP($M382,ACTIVIDADES!$B$9:$Q$494,16,0),"")</f>
        <v>CUMPLIDO</v>
      </c>
      <c r="AC382" s="144">
        <v>46157</v>
      </c>
      <c r="AD382" s="30">
        <v>1</v>
      </c>
      <c r="AE382" s="30" t="s">
        <v>4102</v>
      </c>
      <c r="AF382" s="29" t="s">
        <v>578</v>
      </c>
      <c r="AG382" s="29" t="s">
        <v>3737</v>
      </c>
      <c r="AH382" s="29" t="s">
        <v>593</v>
      </c>
      <c r="AI382" s="29" t="s">
        <v>3752</v>
      </c>
      <c r="AJ382" s="55">
        <f>+IFERROR(VLOOKUP($M382,ACTIVIDADES!$B$9:$T$494,17,0),"")</f>
        <v>1</v>
      </c>
      <c r="AK382" s="80" t="str">
        <f>+IFERROR(VLOOKUP($M382,ACTIVIDADES!$B$9:$T$494,18,0),"")</f>
        <v xml:space="preserve">La actividad tuvo cumplimiento. Se realizó la planeación contractual de manera previa al inicio de la vigencia fiscal, mediante la elaboración, aprobación y publicación del Plan Anual de Adquisiciones, el cual consolida la programación de los procesos contractuales de la entidad. Como evidencia se cuenta con el Plan Anual de Adquisiciones aprobado, que permite verificar la planeación oportuna, la alineación con la vigencia fiscal y el cumplimiento de los lineamientos normativos aplicables.
</v>
      </c>
      <c r="AL382" s="80" t="str">
        <f>+IFERROR(VLOOKUP($M382,ACTIVIDADES!$B$9:$T$494,19,0),"")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382" s="55" t="str">
        <f>+IFERROR(VLOOKUP($M382,ACTIVIDADES!$B$9:$X$495,20,0),0)</f>
        <v>11/07/206</v>
      </c>
      <c r="AN382" s="55" t="str">
        <f>+IFERROR(VLOOKUP($M382,ACTIVIDADES!$B$9:$X$495,21,0),0)</f>
        <v>Se incluye información sobre la revisión con Planeacion y la publicación del plan para la vigencia 2026</v>
      </c>
      <c r="AO382" s="55">
        <f>+IFERROR(VLOOKUP($M382,ACTIVIDADES!$B$9:$X$495,22,0),0)</f>
        <v>1</v>
      </c>
      <c r="AP382" s="150" t="str">
        <f>+IFERROR(VLOOKUP($M382,ACTIVIDADES!$B$9:$X$495,23,0),0)</f>
        <v>CUMPLIDO</v>
      </c>
      <c r="AQ382" s="88">
        <v>46230</v>
      </c>
      <c r="AR382" s="55">
        <v>1</v>
      </c>
      <c r="AS382" s="30" t="s">
        <v>4102</v>
      </c>
      <c r="AT382" s="29" t="s">
        <v>579</v>
      </c>
      <c r="AU382" s="57" t="s">
        <v>3639</v>
      </c>
      <c r="AV382" s="193" t="s">
        <v>3639</v>
      </c>
      <c r="AW382" s="193" t="s">
        <v>3639</v>
      </c>
      <c r="AX382" s="193" t="s">
        <v>3739</v>
      </c>
      <c r="AY382" s="176" t="str">
        <f t="shared" si="22"/>
        <v>CUMPLIDAS</v>
      </c>
      <c r="AZ382" s="55" t="str">
        <f>+IFERROR(VLOOKUP($M382,ACTIVIDADES!$B$9:$T$494,25,0),"")</f>
        <v/>
      </c>
      <c r="BA382" s="55" t="str">
        <f>+IFERROR(VLOOKUP($M382,ACTIVIDADES!$B$9:$T$494,26,0),"")</f>
        <v/>
      </c>
      <c r="BB382" s="55" t="str">
        <f>+IFERROR(VLOOKUP($M382,ACTIVIDADES!$B$9:$T$494,27,0),"")</f>
        <v/>
      </c>
      <c r="BC382" s="55" t="str">
        <f>+IFERROR(VLOOKUP($M382,ACTIVIDADES!$B$9:$T$494,28,0),"")</f>
        <v/>
      </c>
      <c r="BD382" s="55" t="str">
        <f>+IFERROR(VLOOKUP($M382,ACTIVIDADES!$B$9:$T$494,29,0),"")</f>
        <v/>
      </c>
      <c r="BE382" s="55" t="str">
        <f>+IFERROR(VLOOKUP($M382,ACTIVIDADES!$B$9:$T$494,30,0),"")</f>
        <v/>
      </c>
      <c r="BF382" s="58"/>
      <c r="BG382" s="58"/>
      <c r="BH382" s="59"/>
      <c r="BI382" s="59" t="s">
        <v>580</v>
      </c>
      <c r="BJ382" s="60" t="s">
        <v>3635</v>
      </c>
      <c r="BK382" s="61" t="s">
        <v>593</v>
      </c>
      <c r="BL382" s="62"/>
      <c r="BM382" s="55" t="str">
        <f>+IFERROR(VLOOKUP($M382,ACTIVIDADES!$B$9:$T$494,31,0),"")</f>
        <v/>
      </c>
      <c r="BN382" s="55" t="str">
        <f>+IFERROR(VLOOKUP($M382,ACTIVIDADES!$B$9:$T$494,32,0),"")</f>
        <v/>
      </c>
      <c r="BO382" s="55" t="str">
        <f>+IFERROR(VLOOKUP($M382,ACTIVIDADES!$B$9:$T$494,33,0),"")</f>
        <v/>
      </c>
      <c r="BP382" s="55" t="str">
        <f>+IFERROR(VLOOKUP($M382,ACTIVIDADES!$B$9:$T$494,34,0),"")</f>
        <v/>
      </c>
      <c r="BQ382" s="55" t="str">
        <f>+IFERROR(VLOOKUP($M382,ACTIVIDADES!$B$9:$T$494,35,0),"")</f>
        <v/>
      </c>
      <c r="BR382" s="55" t="str">
        <f>+IFERROR(VLOOKUP($M382,ACTIVIDADES!$B$9:$T$494,36,0),"")</f>
        <v/>
      </c>
      <c r="BS382" s="55" t="str">
        <f>+IFERROR(VLOOKUP($M382,ACTIVIDADES!$B$9:$T$494,37,0),"")</f>
        <v/>
      </c>
      <c r="BT382" s="58"/>
      <c r="BU382" s="58"/>
      <c r="BV382" s="59"/>
      <c r="BW382" s="59" t="s">
        <v>580</v>
      </c>
      <c r="BX382" s="60" t="s">
        <v>3635</v>
      </c>
      <c r="BY382" s="61" t="s">
        <v>593</v>
      </c>
      <c r="BZ382" s="62"/>
      <c r="CA382" s="9"/>
      <c r="CB382" s="9"/>
      <c r="CC382" s="9"/>
      <c r="CD382" s="9"/>
      <c r="CE382" s="9"/>
      <c r="CF382" s="9"/>
      <c r="CG382" s="9"/>
      <c r="CH382" s="9"/>
      <c r="CI382" s="9"/>
      <c r="CJ382" s="9"/>
      <c r="CK382" s="9"/>
      <c r="CL382" s="9"/>
      <c r="CM382" s="9"/>
      <c r="CN382" s="9"/>
      <c r="CO382" s="9"/>
      <c r="CP382" s="9"/>
      <c r="CQ382" s="9"/>
    </row>
    <row r="383" spans="1:95" ht="93" customHeight="1" x14ac:dyDescent="0.35">
      <c r="A383" s="281">
        <f t="shared" si="24"/>
        <v>375</v>
      </c>
      <c r="B383" s="281" t="s">
        <v>536</v>
      </c>
      <c r="C383" s="281">
        <v>2025</v>
      </c>
      <c r="D383" s="281" t="s">
        <v>3750</v>
      </c>
      <c r="E383" s="214"/>
      <c r="F383" s="281" t="s">
        <v>1075</v>
      </c>
      <c r="G383" s="312" t="s">
        <v>563</v>
      </c>
      <c r="H383" s="282" t="s">
        <v>570</v>
      </c>
      <c r="I383" s="283"/>
      <c r="J383" s="284" t="s">
        <v>4101</v>
      </c>
      <c r="K383" s="284" t="s">
        <v>4101</v>
      </c>
      <c r="L383" s="285" t="s">
        <v>5442</v>
      </c>
      <c r="M383" s="312" t="s">
        <v>1239</v>
      </c>
      <c r="N383" s="313" t="s">
        <v>4103</v>
      </c>
      <c r="O383" s="312" t="s">
        <v>4104</v>
      </c>
      <c r="P383" s="312">
        <v>1</v>
      </c>
      <c r="Q383" s="314">
        <v>46023</v>
      </c>
      <c r="R383" s="314">
        <v>46387</v>
      </c>
      <c r="S383" s="315">
        <f t="shared" si="25"/>
        <v>54</v>
      </c>
      <c r="T383" s="312" t="s">
        <v>622</v>
      </c>
      <c r="U383" s="312" t="s">
        <v>563</v>
      </c>
      <c r="V383" s="290">
        <f>+IFERROR(VLOOKUP($M383,ACTIVIDADES!$B$9:$Q$494,10,0),"")</f>
        <v>0.25</v>
      </c>
      <c r="W383" s="291" t="str">
        <f>+IFERROR(VLOOKUP($M383,ACTIVIDADES!$B$9:$Q$494,11,0)," ")</f>
        <v>Se adjunta convocatoria para primer trimestre de la Junta de bomberos</v>
      </c>
      <c r="X383" s="321" t="str">
        <f>+IFERROR(VLOOKUP($M383,ACTIVIDADES!$B$9:$Q$494,12,0),"")</f>
        <v>https://dnbcgovco-my.sharepoint.com/:f:/g/personal/planeacion_dnbc_gov_co/IgAwRNaujcVWS71Oq-WCF_AGAfs5QChUDiIf3u_UJWQL4d4?e=4XXkdM</v>
      </c>
      <c r="Y383" s="293">
        <f>+IFERROR(VLOOKUP($M383,ACTIVIDADES!$B$9:$Q$494,13,0),"")</f>
        <v>46153</v>
      </c>
      <c r="Z383" s="294" t="str">
        <f>+IFERROR(VLOOKUP($M383,ACTIVIDADES!$B$9:$Q$494,14,0),"")</f>
        <v>Se evidencia convocatoria de primer trimestre 2026 de la junta de bomberos</v>
      </c>
      <c r="AA383" s="290">
        <f>+IFERROR(VLOOKUP($M383,ACTIVIDADES!$B$9:$Q$494,15,0),"")</f>
        <v>0.25</v>
      </c>
      <c r="AB383" s="295" t="str">
        <f>+IFERROR(VLOOKUP($M383,ACTIVIDADES!$B$9:$Q$494,16,0),"")</f>
        <v>EJECUCIÓN</v>
      </c>
      <c r="AC383" s="296">
        <v>46178</v>
      </c>
      <c r="AD383" s="297">
        <v>0.25</v>
      </c>
      <c r="AE383" s="297" t="s">
        <v>4105</v>
      </c>
      <c r="AF383" s="297" t="s">
        <v>4</v>
      </c>
      <c r="AG383" s="297" t="s">
        <v>3737</v>
      </c>
      <c r="AH383" s="297" t="s">
        <v>3737</v>
      </c>
      <c r="AI383" s="297" t="s">
        <v>3737</v>
      </c>
      <c r="AJ383" s="299">
        <f>+IFERROR(VLOOKUP($M383,ACTIVIDADES!$B$9:$T$494,17,0),"")</f>
        <v>0.25</v>
      </c>
      <c r="AK383" s="300" t="str">
        <f>+IFERROR(VLOOKUP($M383,ACTIVIDADES!$B$9:$T$494,18,0),"")</f>
        <v>Se adjunta convocatoria para primer trimestre de la Junta de bomberos</v>
      </c>
      <c r="AL383" s="300" t="str">
        <f>+IFERROR(VLOOKUP($M383,ACTIVIDADES!$B$9:$T$494,19,0),"")</f>
        <v>https://dnbcgovco-my.sharepoint.com/my?id=%2Fpersonal%2Fplaneacion%5Fdnbc%5Fgov%5Fco%2FDocuments%2FDocumentos%20SIGE%2F6%2E%20Planes%2FPLAN%20DE%20MEJORA%2F2026%2F02%2E%20Seguimiento%20Segundo%20Trimestre%2F01%2E%20Planeaci%C3%B3n%20Estrat%C3%A9gica&amp;viewid=efb70791%2Db8ab%2D49e7%2Db552%2Dd3d4cbe976b9</v>
      </c>
      <c r="AM383" s="299">
        <f>+IFERROR(VLOOKUP($M383,ACTIVIDADES!$B$9:$X$495,20,0),0)</f>
        <v>46213</v>
      </c>
      <c r="AN383" s="299" t="str">
        <f>+IFERROR(VLOOKUP($M383,ACTIVIDADES!$B$9:$X$495,21,0),0)</f>
        <v>Se evidencia convocatoria de primer trimestre 2026 de la junta de bomberos</v>
      </c>
      <c r="AO383" s="299">
        <f>+IFERROR(VLOOKUP($M383,ACTIVIDADES!$B$9:$X$495,22,0),0)</f>
        <v>0.25</v>
      </c>
      <c r="AP383" s="301" t="str">
        <f>+IFERROR(VLOOKUP($M383,ACTIVIDADES!$B$9:$X$495,23,0),0)</f>
        <v>EN EJECUCIÓN</v>
      </c>
      <c r="AQ383" s="302">
        <v>46230</v>
      </c>
      <c r="AR383" s="299">
        <v>0.25</v>
      </c>
      <c r="AS383" s="303" t="s">
        <v>4106</v>
      </c>
      <c r="AT383" s="297" t="s">
        <v>4</v>
      </c>
      <c r="AU383" s="303" t="s">
        <v>3639</v>
      </c>
      <c r="AV383" s="249" t="s">
        <v>3639</v>
      </c>
      <c r="AW383" s="249" t="s">
        <v>3639</v>
      </c>
      <c r="AX383" s="303" t="s">
        <v>3739</v>
      </c>
      <c r="AY383" s="176" t="str">
        <f t="shared" si="22"/>
        <v>EN EJECUCIÓN</v>
      </c>
      <c r="AZ383" s="55" t="str">
        <f>+IFERROR(VLOOKUP($M383,ACTIVIDADES!$B$9:$T$494,25,0),"")</f>
        <v/>
      </c>
      <c r="BA383" s="55" t="str">
        <f>+IFERROR(VLOOKUP($M383,ACTIVIDADES!$B$9:$T$494,26,0),"")</f>
        <v/>
      </c>
      <c r="BB383" s="55" t="str">
        <f>+IFERROR(VLOOKUP($M383,ACTIVIDADES!$B$9:$T$494,27,0),"")</f>
        <v/>
      </c>
      <c r="BC383" s="55" t="str">
        <f>+IFERROR(VLOOKUP($M383,ACTIVIDADES!$B$9:$T$494,28,0),"")</f>
        <v/>
      </c>
      <c r="BD383" s="55" t="str">
        <f>+IFERROR(VLOOKUP($M383,ACTIVIDADES!$B$9:$T$494,29,0),"")</f>
        <v/>
      </c>
      <c r="BE383" s="55" t="str">
        <f>+IFERROR(VLOOKUP($M383,ACTIVIDADES!$B$9:$T$494,30,0),"")</f>
        <v/>
      </c>
      <c r="BF383" s="58"/>
      <c r="BG383" s="58"/>
      <c r="BH383" s="59"/>
      <c r="BI383" s="59" t="s">
        <v>580</v>
      </c>
      <c r="BJ383" s="60" t="s">
        <v>3635</v>
      </c>
      <c r="BK383" s="61" t="s">
        <v>593</v>
      </c>
      <c r="BL383" s="62"/>
      <c r="BM383" s="55" t="str">
        <f>+IFERROR(VLOOKUP($M383,ACTIVIDADES!$B$9:$T$494,31,0),"")</f>
        <v/>
      </c>
      <c r="BN383" s="55" t="str">
        <f>+IFERROR(VLOOKUP($M383,ACTIVIDADES!$B$9:$T$494,32,0),"")</f>
        <v/>
      </c>
      <c r="BO383" s="55" t="str">
        <f>+IFERROR(VLOOKUP($M383,ACTIVIDADES!$B$9:$T$494,33,0),"")</f>
        <v/>
      </c>
      <c r="BP383" s="55" t="str">
        <f>+IFERROR(VLOOKUP($M383,ACTIVIDADES!$B$9:$T$494,34,0),"")</f>
        <v/>
      </c>
      <c r="BQ383" s="55" t="str">
        <f>+IFERROR(VLOOKUP($M383,ACTIVIDADES!$B$9:$T$494,35,0),"")</f>
        <v/>
      </c>
      <c r="BR383" s="55" t="str">
        <f>+IFERROR(VLOOKUP($M383,ACTIVIDADES!$B$9:$T$494,36,0),"")</f>
        <v/>
      </c>
      <c r="BS383" s="55" t="str">
        <f>+IFERROR(VLOOKUP($M383,ACTIVIDADES!$B$9:$T$494,37,0),"")</f>
        <v/>
      </c>
      <c r="BT383" s="58"/>
      <c r="BU383" s="58"/>
      <c r="BV383" s="59"/>
      <c r="BW383" s="59" t="s">
        <v>580</v>
      </c>
      <c r="BX383" s="60" t="s">
        <v>3635</v>
      </c>
      <c r="BY383" s="61" t="s">
        <v>593</v>
      </c>
      <c r="BZ383" s="62"/>
      <c r="CA383" s="7"/>
      <c r="CB383" s="7"/>
      <c r="CC383" s="7"/>
      <c r="CD383" s="7"/>
      <c r="CE383" s="7"/>
      <c r="CF383" s="7"/>
      <c r="CG383" s="7"/>
      <c r="CH383" s="7"/>
      <c r="CI383" s="7"/>
      <c r="CJ383" s="7"/>
      <c r="CK383" s="7"/>
      <c r="CL383" s="7"/>
      <c r="CM383" s="7"/>
      <c r="CN383" s="7"/>
      <c r="CO383" s="7"/>
      <c r="CP383" s="7"/>
      <c r="CQ383" s="7"/>
    </row>
    <row r="384" spans="1:95" customFormat="1" ht="93" customHeight="1" x14ac:dyDescent="0.35">
      <c r="A384" s="40">
        <f t="shared" si="24"/>
        <v>376</v>
      </c>
      <c r="B384" s="40" t="s">
        <v>536</v>
      </c>
      <c r="C384" s="40">
        <v>2025</v>
      </c>
      <c r="D384" s="40" t="s">
        <v>3750</v>
      </c>
      <c r="E384" s="323"/>
      <c r="F384" s="40" t="s">
        <v>1075</v>
      </c>
      <c r="G384" s="63" t="s">
        <v>563</v>
      </c>
      <c r="H384" s="41" t="s">
        <v>570</v>
      </c>
      <c r="I384" s="42"/>
      <c r="J384" s="43" t="s">
        <v>4101</v>
      </c>
      <c r="K384" s="43" t="s">
        <v>4101</v>
      </c>
      <c r="L384" s="44" t="s">
        <v>5442</v>
      </c>
      <c r="M384" s="63" t="s">
        <v>1249</v>
      </c>
      <c r="N384" s="64" t="s">
        <v>1250</v>
      </c>
      <c r="O384" s="63" t="s">
        <v>1251</v>
      </c>
      <c r="P384" s="63">
        <v>12</v>
      </c>
      <c r="Q384" s="65">
        <v>46023</v>
      </c>
      <c r="R384" s="65">
        <v>46387</v>
      </c>
      <c r="S384" s="66">
        <f t="shared" si="25"/>
        <v>54</v>
      </c>
      <c r="T384" s="63" t="s">
        <v>622</v>
      </c>
      <c r="U384" s="63" t="s">
        <v>563</v>
      </c>
      <c r="V384" s="49">
        <f>+IFERROR(VLOOKUP($M384,ACTIVIDADES!$B$9:$Q$494,10,0),"")</f>
        <v>0.25</v>
      </c>
      <c r="W384" s="50" t="str">
        <f>+IFERROR(VLOOKUP($M384,ACTIVIDADES!$B$9:$Q$494,11,0)," ")</f>
        <v>Se presenta seguimiento a la ejecución presupuestal y se presenta en comités directivos. Se adjuntan actas del primer trimestre</v>
      </c>
      <c r="X384" s="51" t="str">
        <f>+IFERROR(VLOOKUP($M384,ACTIVIDADES!$B$9:$Q$494,12,0),"")</f>
        <v>https://dnbcgovco-my.sharepoint.com/:f:/g/personal/planeacion_dnbc_gov_co/IgAwRNaujcVWS71Oq-WCF_AGAfs5QChUDiIf3u_UJWQL4d4?e=4XXkdM</v>
      </c>
      <c r="Y384" s="52">
        <f>+IFERROR(VLOOKUP($M384,ACTIVIDADES!$B$9:$Q$494,13,0),"")</f>
        <v>46153</v>
      </c>
      <c r="Z384" s="53" t="str">
        <f>+IFERROR(VLOOKUP($M384,ACTIVIDADES!$B$9:$Q$494,14,0),"")</f>
        <v>Se evidencian actas de seguimiento primer trimestre</v>
      </c>
      <c r="AA384" s="49">
        <f>+IFERROR(VLOOKUP($M384,ACTIVIDADES!$B$9:$Q$494,15,0),"")</f>
        <v>0.25</v>
      </c>
      <c r="AB384" s="54" t="str">
        <f>+IFERROR(VLOOKUP($M384,ACTIVIDADES!$B$9:$Q$494,16,0),"")</f>
        <v>EJECUCIÓN</v>
      </c>
      <c r="AC384" s="144">
        <v>46178</v>
      </c>
      <c r="AD384" s="29">
        <v>0.25</v>
      </c>
      <c r="AE384" s="29" t="s">
        <v>4107</v>
      </c>
      <c r="AF384" s="29" t="s">
        <v>4</v>
      </c>
      <c r="AG384" s="29" t="s">
        <v>3737</v>
      </c>
      <c r="AH384" s="29" t="s">
        <v>3737</v>
      </c>
      <c r="AI384" s="29" t="s">
        <v>3737</v>
      </c>
      <c r="AJ384" s="55">
        <f>+IFERROR(VLOOKUP($M384,ACTIVIDADES!$B$9:$T$494,17,0),"")</f>
        <v>0.5</v>
      </c>
      <c r="AK384" s="80" t="str">
        <f>+IFERROR(VLOOKUP($M384,ACTIVIDADES!$B$9:$T$494,18,0),"")</f>
        <v>Se presenta seguimiento a la ejecución presupuestal y se presenta en comités directivos. Se adjuntan actas del primer trimestre</v>
      </c>
      <c r="AL384" s="80" t="str">
        <f>+IFERROR(VLOOKUP($M384,ACTIVIDADES!$B$9:$T$494,19,0),"")</f>
        <v>https://dnbcgovco-my.sharepoint.com/my?id=%2Fpersonal%2Fplaneacion%5Fdnbc%5Fgov%5Fco%2FDocuments%2FDocumentos%20SIGE%2F6%2E%20Planes%2FPLAN%20DE%20MEJORA%2F2026%2F02%2E%20Seguimiento%20Segundo%20Trimestre%2F01%2E%20Planeaci%C3%B3n%20Estrat%C3%A9gica&amp;viewid=efb70791%2Db8ab%2D49e7%2Db552%2Dd3d4cbe976b9</v>
      </c>
      <c r="AM384" s="55">
        <f>+IFERROR(VLOOKUP($M384,ACTIVIDADES!$B$9:$X$495,20,0),0)</f>
        <v>46213</v>
      </c>
      <c r="AN384" s="55" t="str">
        <f>+IFERROR(VLOOKUP($M384,ACTIVIDADES!$B$9:$X$495,21,0),0)</f>
        <v>Se evidencian actas de seguimiento primer y segundo trimestre</v>
      </c>
      <c r="AO384" s="55">
        <f>+IFERROR(VLOOKUP($M384,ACTIVIDADES!$B$9:$X$495,22,0),0)</f>
        <v>0.5</v>
      </c>
      <c r="AP384" s="145" t="str">
        <f>+IFERROR(VLOOKUP($M384,ACTIVIDADES!$B$9:$X$495,23,0),0)</f>
        <v>EN EJECUCIÓN</v>
      </c>
      <c r="AQ384" s="88">
        <v>46230</v>
      </c>
      <c r="AR384" s="55">
        <v>0.5</v>
      </c>
      <c r="AS384" s="57" t="s">
        <v>4108</v>
      </c>
      <c r="AT384" s="29" t="s">
        <v>4</v>
      </c>
      <c r="AU384" s="57" t="s">
        <v>3639</v>
      </c>
      <c r="AV384" s="193" t="s">
        <v>3639</v>
      </c>
      <c r="AW384" s="193" t="s">
        <v>3639</v>
      </c>
      <c r="AX384" s="57" t="s">
        <v>3739</v>
      </c>
      <c r="AY384" s="176" t="str">
        <f t="shared" si="22"/>
        <v>EN EJECUCIÓN</v>
      </c>
      <c r="AZ384" s="55" t="str">
        <f>+IFERROR(VLOOKUP($M384,ACTIVIDADES!$B$9:$T$494,25,0),"")</f>
        <v/>
      </c>
      <c r="BA384" s="55" t="str">
        <f>+IFERROR(VLOOKUP($M384,ACTIVIDADES!$B$9:$T$494,26,0),"")</f>
        <v/>
      </c>
      <c r="BB384" s="55" t="str">
        <f>+IFERROR(VLOOKUP($M384,ACTIVIDADES!$B$9:$T$494,27,0),"")</f>
        <v/>
      </c>
      <c r="BC384" s="55" t="str">
        <f>+IFERROR(VLOOKUP($M384,ACTIVIDADES!$B$9:$T$494,28,0),"")</f>
        <v/>
      </c>
      <c r="BD384" s="55" t="str">
        <f>+IFERROR(VLOOKUP($M384,ACTIVIDADES!$B$9:$T$494,29,0),"")</f>
        <v/>
      </c>
      <c r="BE384" s="55" t="str">
        <f>+IFERROR(VLOOKUP($M384,ACTIVIDADES!$B$9:$T$494,30,0),"")</f>
        <v/>
      </c>
      <c r="BF384" s="58"/>
      <c r="BG384" s="58"/>
      <c r="BH384" s="59"/>
      <c r="BI384" s="59" t="s">
        <v>580</v>
      </c>
      <c r="BJ384" s="60" t="s">
        <v>3635</v>
      </c>
      <c r="BK384" s="61" t="s">
        <v>593</v>
      </c>
      <c r="BL384" s="62"/>
      <c r="BM384" s="55" t="str">
        <f>+IFERROR(VLOOKUP($M384,ACTIVIDADES!$B$9:$T$494,31,0),"")</f>
        <v/>
      </c>
      <c r="BN384" s="55" t="str">
        <f>+IFERROR(VLOOKUP($M384,ACTIVIDADES!$B$9:$T$494,32,0),"")</f>
        <v/>
      </c>
      <c r="BO384" s="55" t="str">
        <f>+IFERROR(VLOOKUP($M384,ACTIVIDADES!$B$9:$T$494,33,0),"")</f>
        <v/>
      </c>
      <c r="BP384" s="55" t="str">
        <f>+IFERROR(VLOOKUP($M384,ACTIVIDADES!$B$9:$T$494,34,0),"")</f>
        <v/>
      </c>
      <c r="BQ384" s="55" t="str">
        <f>+IFERROR(VLOOKUP($M384,ACTIVIDADES!$B$9:$T$494,35,0),"")</f>
        <v/>
      </c>
      <c r="BR384" s="55" t="str">
        <f>+IFERROR(VLOOKUP($M384,ACTIVIDADES!$B$9:$T$494,36,0),"")</f>
        <v/>
      </c>
      <c r="BS384" s="55" t="str">
        <f>+IFERROR(VLOOKUP($M384,ACTIVIDADES!$B$9:$T$494,37,0),"")</f>
        <v/>
      </c>
      <c r="BT384" s="58"/>
      <c r="BU384" s="58"/>
      <c r="BV384" s="59"/>
      <c r="BW384" s="59" t="s">
        <v>580</v>
      </c>
      <c r="BX384" s="60" t="s">
        <v>3635</v>
      </c>
      <c r="BY384" s="61" t="s">
        <v>593</v>
      </c>
      <c r="BZ384" s="62"/>
      <c r="CA384" s="7"/>
      <c r="CB384" s="7"/>
      <c r="CC384" s="7"/>
      <c r="CD384" s="7"/>
      <c r="CE384" s="7"/>
      <c r="CF384" s="7"/>
      <c r="CG384" s="7"/>
      <c r="CH384" s="7"/>
      <c r="CI384" s="7"/>
      <c r="CJ384" s="7"/>
      <c r="CK384" s="7"/>
      <c r="CL384" s="7"/>
      <c r="CM384" s="7"/>
      <c r="CN384" s="7"/>
      <c r="CO384" s="7"/>
      <c r="CP384" s="7"/>
      <c r="CQ384" s="7"/>
    </row>
    <row r="385" spans="1:95" s="8" customFormat="1" ht="93" customHeight="1" x14ac:dyDescent="0.35">
      <c r="A385" s="40">
        <f t="shared" si="24"/>
        <v>377</v>
      </c>
      <c r="B385" s="40" t="s">
        <v>536</v>
      </c>
      <c r="C385" s="40">
        <v>2025</v>
      </c>
      <c r="D385" s="40" t="s">
        <v>3734</v>
      </c>
      <c r="E385" s="323"/>
      <c r="F385" s="40" t="s">
        <v>749</v>
      </c>
      <c r="G385" s="63" t="s">
        <v>563</v>
      </c>
      <c r="H385" s="370" t="s">
        <v>565</v>
      </c>
      <c r="I385" s="42"/>
      <c r="J385" s="40" t="s">
        <v>4109</v>
      </c>
      <c r="K385" s="40" t="s">
        <v>4109</v>
      </c>
      <c r="L385" s="44" t="s">
        <v>4110</v>
      </c>
      <c r="M385" s="63" t="s">
        <v>2897</v>
      </c>
      <c r="N385" s="63" t="s">
        <v>2898</v>
      </c>
      <c r="O385" s="63" t="s">
        <v>1643</v>
      </c>
      <c r="P385" s="63">
        <v>1</v>
      </c>
      <c r="Q385" s="65">
        <v>46023</v>
      </c>
      <c r="R385" s="65">
        <v>46112</v>
      </c>
      <c r="S385" s="66">
        <f t="shared" si="25"/>
        <v>13.5</v>
      </c>
      <c r="T385" s="63" t="s">
        <v>589</v>
      </c>
      <c r="U385" s="63" t="s">
        <v>563</v>
      </c>
      <c r="V385" s="49">
        <f>+IFERROR(VLOOKUP($M385,ACTIVIDADES!$B$9:$Q$494,10,0),"")</f>
        <v>0</v>
      </c>
      <c r="W385" s="61" t="str">
        <f>+IFERROR(VLOOKUP($M385,ACTIVIDADES!$B$9:$Q$494,11,0)," ")</f>
        <v xml:space="preserve">En proceso de elaboración </v>
      </c>
      <c r="X385" s="51" t="str">
        <f>+IFERROR(VLOOKUP($M385,ACTIVIDADES!$B$9:$Q$494,12,0),"")</f>
        <v>https://dnbcgovco-my.sharepoint.com/:f:/g/personal/planeacion_dnbc_gov_co/IgB_uGt3ib_FQZVKPTLQrFDmAffIr9lKC0pGXAxWZOwR9MQ?e=VniKIr</v>
      </c>
      <c r="Y385" s="52">
        <f>+IFERROR(VLOOKUP($M385,ACTIVIDADES!$B$9:$Q$494,13,0),"")</f>
        <v>46153</v>
      </c>
      <c r="Z385" s="49" t="str">
        <f>+IFERROR(VLOOKUP($M385,ACTIVIDADES!$B$9:$Q$494,14,0),"")</f>
        <v>No se evidencia avance para el periodo</v>
      </c>
      <c r="AA385" s="49">
        <f>+IFERROR(VLOOKUP($M385,ACTIVIDADES!$B$9:$Q$494,15,0),"")</f>
        <v>0</v>
      </c>
      <c r="AB385" s="54" t="str">
        <f>+IFERROR(VLOOKUP($M385,ACTIVIDADES!$B$9:$Q$494,16,0),"")</f>
        <v>EJECUCIÓN</v>
      </c>
      <c r="AC385" s="144">
        <v>46171</v>
      </c>
      <c r="AD385" s="29">
        <v>0</v>
      </c>
      <c r="AE385" s="29" t="s">
        <v>3741</v>
      </c>
      <c r="AF385" s="29" t="s">
        <v>581</v>
      </c>
      <c r="AG385" s="29" t="s">
        <v>3737</v>
      </c>
      <c r="AH385" s="29" t="s">
        <v>3737</v>
      </c>
      <c r="AI385" s="29" t="s">
        <v>3737</v>
      </c>
      <c r="AJ385" s="55">
        <f>+IFERROR(VLOOKUP($M385,ACTIVIDADES!$B$9:$T$494,17,0),"")</f>
        <v>1</v>
      </c>
      <c r="AK385" s="80" t="str">
        <f>+IFERROR(VLOOKUP($M385,ACTIVIDADES!$B$9:$T$494,18,0),"")</f>
        <v>se realizó el procedimiento de Formulación, aprobación, publicación y seguimiento del Plan Interno de Austeridad y Eficiencia del Gasto</v>
      </c>
      <c r="AL385" s="80" t="str">
        <f>+IFERROR(VLOOKUP($M385,ACTIVIDADES!$B$9:$T$494,19,0),"")</f>
        <v>https://dnbcgovco-my.sharepoint.com/:f:/g/personal/planeacion_dnbc_gov_co/IgChKz0IvfH4SrD5E4rH6SUbAX_271pATrWnSLOi40bftTs?e=ADICxr</v>
      </c>
      <c r="AM385" s="55">
        <f>+IFERROR(VLOOKUP($M385,ACTIVIDADES!$B$9:$X$495,20,0),0)</f>
        <v>46214</v>
      </c>
      <c r="AN385" s="55" t="str">
        <f>+IFERROR(VLOOKUP($M385,ACTIVIDADES!$B$9:$X$495,21,0),0)</f>
        <v>se realizó el procedimiento de Formulación, aprobación, publicación y seguimiento del Plan Interno de Austeridad y Eficiencia del Gasto. El procedimiento se encuentra en aprobación del SIGE</v>
      </c>
      <c r="AO385" s="55">
        <f>+IFERROR(VLOOKUP($M385,ACTIVIDADES!$B$9:$X$495,22,0),0)</f>
        <v>0.7</v>
      </c>
      <c r="AP385" s="145" t="str">
        <f>+IFERROR(VLOOKUP($M385,ACTIVIDADES!$B$9:$X$495,23,0),0)</f>
        <v>EN EJECUCIÓN</v>
      </c>
      <c r="AQ385" s="129">
        <v>46230</v>
      </c>
      <c r="AR385" s="172">
        <v>1</v>
      </c>
      <c r="AS385" s="72" t="s">
        <v>5829</v>
      </c>
      <c r="AT385" s="29" t="s">
        <v>578</v>
      </c>
      <c r="AU385" s="193" t="s">
        <v>3639</v>
      </c>
      <c r="AV385" s="193" t="s">
        <v>3639</v>
      </c>
      <c r="AW385" s="193" t="s">
        <v>3639</v>
      </c>
      <c r="AX385" s="154" t="s">
        <v>3739</v>
      </c>
      <c r="AY385" s="176" t="str">
        <f t="shared" si="22"/>
        <v>CUMPLIDAS</v>
      </c>
      <c r="AZ385" s="55" t="str">
        <f>+IFERROR(VLOOKUP($M385,ACTIVIDADES!$B$9:$T$494,25,0),"")</f>
        <v/>
      </c>
      <c r="BA385" s="55" t="str">
        <f>+IFERROR(VLOOKUP($M385,ACTIVIDADES!$B$9:$T$494,26,0),"")</f>
        <v/>
      </c>
      <c r="BB385" s="55" t="str">
        <f>+IFERROR(VLOOKUP($M385,ACTIVIDADES!$B$9:$T$494,27,0),"")</f>
        <v/>
      </c>
      <c r="BC385" s="55" t="str">
        <f>+IFERROR(VLOOKUP($M385,ACTIVIDADES!$B$9:$T$494,28,0),"")</f>
        <v/>
      </c>
      <c r="BD385" s="55" t="str">
        <f>+IFERROR(VLOOKUP($M385,ACTIVIDADES!$B$9:$T$494,29,0),"")</f>
        <v/>
      </c>
      <c r="BE385" s="55" t="str">
        <f>+IFERROR(VLOOKUP($M385,ACTIVIDADES!$B$9:$T$494,30,0),"")</f>
        <v/>
      </c>
      <c r="BF385" s="58"/>
      <c r="BG385" s="58"/>
      <c r="BH385" s="59"/>
      <c r="BI385" s="59" t="s">
        <v>580</v>
      </c>
      <c r="BJ385" s="60" t="s">
        <v>3635</v>
      </c>
      <c r="BK385" s="61" t="s">
        <v>593</v>
      </c>
      <c r="BL385" s="62"/>
      <c r="BM385" s="55" t="str">
        <f>+IFERROR(VLOOKUP($M385,ACTIVIDADES!$B$9:$T$494,31,0),"")</f>
        <v/>
      </c>
      <c r="BN385" s="55" t="str">
        <f>+IFERROR(VLOOKUP($M385,ACTIVIDADES!$B$9:$T$494,32,0),"")</f>
        <v/>
      </c>
      <c r="BO385" s="55" t="str">
        <f>+IFERROR(VLOOKUP($M385,ACTIVIDADES!$B$9:$T$494,33,0),"")</f>
        <v/>
      </c>
      <c r="BP385" s="55" t="str">
        <f>+IFERROR(VLOOKUP($M385,ACTIVIDADES!$B$9:$T$494,34,0),"")</f>
        <v/>
      </c>
      <c r="BQ385" s="55" t="str">
        <f>+IFERROR(VLOOKUP($M385,ACTIVIDADES!$B$9:$T$494,35,0),"")</f>
        <v/>
      </c>
      <c r="BR385" s="55" t="str">
        <f>+IFERROR(VLOOKUP($M385,ACTIVIDADES!$B$9:$T$494,36,0),"")</f>
        <v/>
      </c>
      <c r="BS385" s="55" t="str">
        <f>+IFERROR(VLOOKUP($M385,ACTIVIDADES!$B$9:$T$494,37,0),"")</f>
        <v/>
      </c>
      <c r="BT385" s="58"/>
      <c r="BU385" s="58"/>
      <c r="BV385" s="59"/>
      <c r="BW385" s="59" t="s">
        <v>580</v>
      </c>
      <c r="BX385" s="60" t="s">
        <v>3635</v>
      </c>
      <c r="BY385" s="61" t="s">
        <v>593</v>
      </c>
      <c r="BZ385" s="62"/>
      <c r="CA385" s="9"/>
      <c r="CB385" s="9"/>
      <c r="CC385" s="9"/>
      <c r="CD385" s="9"/>
      <c r="CE385" s="9"/>
      <c r="CF385" s="9"/>
      <c r="CG385" s="9"/>
      <c r="CH385" s="9"/>
      <c r="CI385" s="9"/>
      <c r="CJ385" s="9"/>
      <c r="CK385" s="9"/>
      <c r="CL385" s="9"/>
      <c r="CM385" s="9"/>
      <c r="CN385" s="9"/>
      <c r="CO385" s="9"/>
      <c r="CP385" s="9"/>
      <c r="CQ385" s="9"/>
    </row>
    <row r="386" spans="1:95" customFormat="1" ht="93" customHeight="1" x14ac:dyDescent="0.35">
      <c r="A386" s="40">
        <f t="shared" si="24"/>
        <v>378</v>
      </c>
      <c r="B386" s="40" t="s">
        <v>536</v>
      </c>
      <c r="C386" s="40">
        <v>2025</v>
      </c>
      <c r="D386" s="40" t="s">
        <v>3734</v>
      </c>
      <c r="E386" s="323"/>
      <c r="F386" s="40" t="s">
        <v>749</v>
      </c>
      <c r="G386" s="63" t="s">
        <v>563</v>
      </c>
      <c r="H386" s="370" t="s">
        <v>565</v>
      </c>
      <c r="I386" s="42"/>
      <c r="J386" s="40" t="s">
        <v>4109</v>
      </c>
      <c r="K386" s="40" t="s">
        <v>4109</v>
      </c>
      <c r="L386" s="44" t="s">
        <v>4110</v>
      </c>
      <c r="M386" s="63" t="s">
        <v>2903</v>
      </c>
      <c r="N386" s="63" t="s">
        <v>5537</v>
      </c>
      <c r="O386" s="63" t="s">
        <v>2905</v>
      </c>
      <c r="P386" s="63">
        <v>1</v>
      </c>
      <c r="Q386" s="65">
        <v>46023</v>
      </c>
      <c r="R386" s="65">
        <v>46053</v>
      </c>
      <c r="S386" s="66">
        <f t="shared" si="25"/>
        <v>4.5</v>
      </c>
      <c r="T386" s="63" t="s">
        <v>589</v>
      </c>
      <c r="U386" s="63" t="s">
        <v>563</v>
      </c>
      <c r="V386" s="49">
        <f>+IFERROR(VLOOKUP($M386,ACTIVIDADES!$B$9:$Q$494,10,0),"")</f>
        <v>1</v>
      </c>
      <c r="W386" s="61" t="str">
        <f>+IFERROR(VLOOKUP($M386,ACTIVIDADES!$B$9:$Q$494,11,0)," ")</f>
        <v>Ya se elaboro, publicó y aprobó el plan de Austeridad 2026</v>
      </c>
      <c r="X386" s="51" t="str">
        <f>+IFERROR(VLOOKUP($M386,ACTIVIDADES!$B$9:$Q$494,12,0),"")</f>
        <v>https://dnbcgovco-my.sharepoint.com/:f:/g/personal/planeacion_dnbc_gov_co/IgCiAhdR-zQzRJsJdl6LroU6ATySELv_CFv-w8Mo3jfkoSQ?e=g1at8j</v>
      </c>
      <c r="Y386" s="52">
        <f>+IFERROR(VLOOKUP($M386,ACTIVIDADES!$B$9:$Q$494,13,0),"")</f>
        <v>46153</v>
      </c>
      <c r="Z386" s="49" t="str">
        <f>+IFERROR(VLOOKUP($M386,ACTIVIDADES!$B$9:$Q$494,14,0),"")</f>
        <v>No se referencia link de publicación</v>
      </c>
      <c r="AA386" s="49">
        <f>+IFERROR(VLOOKUP($M386,ACTIVIDADES!$B$9:$Q$494,15,0),"")</f>
        <v>0</v>
      </c>
      <c r="AB386" s="54" t="str">
        <f>+IFERROR(VLOOKUP($M386,ACTIVIDADES!$B$9:$Q$494,16,0),"")</f>
        <v>EJECUCIÓN</v>
      </c>
      <c r="AC386" s="144">
        <v>46171</v>
      </c>
      <c r="AD386" s="30">
        <v>1</v>
      </c>
      <c r="AE386" s="31" t="s">
        <v>5797</v>
      </c>
      <c r="AF386" s="29" t="s">
        <v>578</v>
      </c>
      <c r="AG386" s="29" t="s">
        <v>3737</v>
      </c>
      <c r="AH386" s="29" t="s">
        <v>593</v>
      </c>
      <c r="AI386" s="29" t="s">
        <v>3752</v>
      </c>
      <c r="AJ386" s="55">
        <f>+IFERROR(VLOOKUP($M386,ACTIVIDADES!$B$9:$T$494,17,0),"")</f>
        <v>1</v>
      </c>
      <c r="AK386" s="80" t="str">
        <f>+IFERROR(VLOOKUP($M386,ACTIVIDADES!$B$9:$T$494,18,0),"")</f>
        <v xml:space="preserve">Ya se elaboró, publicó y aprobó el plan de Austeridad 2026 </v>
      </c>
      <c r="AL386" s="80" t="str">
        <f>+IFERROR(VLOOKUP($M386,ACTIVIDADES!$B$9:$T$494,19,0),"")</f>
        <v>https://dnbcgovco-my.sharepoint.com/:f:/g/personal/planeacion_dnbc_gov_co/IgC0kawtw34hTKDy5s0WdHcQAUIZBUWzu0VEzc_KWYG55mg?e=yAcRHm</v>
      </c>
      <c r="AM386" s="55">
        <f>+IFERROR(VLOOKUP($M386,ACTIVIDADES!$B$9:$X$495,20,0),0)</f>
        <v>46214</v>
      </c>
      <c r="AN386" s="55" t="str">
        <f>+IFERROR(VLOOKUP($M386,ACTIVIDADES!$B$9:$X$495,21,0),0)</f>
        <v>Se evidencia link de publicación del plan de austeridad</v>
      </c>
      <c r="AO386" s="55">
        <f>+IFERROR(VLOOKUP($M386,ACTIVIDADES!$B$9:$X$495,22,0),0)</f>
        <v>1</v>
      </c>
      <c r="AP386" s="150" t="str">
        <f>+IFERROR(VLOOKUP($M386,ACTIVIDADES!$B$9:$X$495,23,0),0)</f>
        <v>CUMPLIDO</v>
      </c>
      <c r="AQ386" s="129">
        <v>46230</v>
      </c>
      <c r="AR386" s="172">
        <v>1</v>
      </c>
      <c r="AS386" s="72" t="s">
        <v>5797</v>
      </c>
      <c r="AT386" s="29" t="s">
        <v>579</v>
      </c>
      <c r="AU386" s="193" t="s">
        <v>3639</v>
      </c>
      <c r="AV386" s="193" t="s">
        <v>3639</v>
      </c>
      <c r="AW386" s="193" t="s">
        <v>3639</v>
      </c>
      <c r="AX386" s="154" t="s">
        <v>3739</v>
      </c>
      <c r="AY386" s="176" t="str">
        <f t="shared" si="22"/>
        <v>CUMPLIDAS</v>
      </c>
      <c r="AZ386" s="55" t="str">
        <f>+IFERROR(VLOOKUP($M386,ACTIVIDADES!$B$9:$T$494,25,0),"")</f>
        <v/>
      </c>
      <c r="BA386" s="55" t="str">
        <f>+IFERROR(VLOOKUP($M386,ACTIVIDADES!$B$9:$T$494,26,0),"")</f>
        <v/>
      </c>
      <c r="BB386" s="55" t="str">
        <f>+IFERROR(VLOOKUP($M386,ACTIVIDADES!$B$9:$T$494,27,0),"")</f>
        <v/>
      </c>
      <c r="BC386" s="55" t="str">
        <f>+IFERROR(VLOOKUP($M386,ACTIVIDADES!$B$9:$T$494,28,0),"")</f>
        <v/>
      </c>
      <c r="BD386" s="55" t="str">
        <f>+IFERROR(VLOOKUP($M386,ACTIVIDADES!$B$9:$T$494,29,0),"")</f>
        <v/>
      </c>
      <c r="BE386" s="55" t="str">
        <f>+IFERROR(VLOOKUP($M386,ACTIVIDADES!$B$9:$T$494,30,0),"")</f>
        <v/>
      </c>
      <c r="BF386" s="58"/>
      <c r="BG386" s="58"/>
      <c r="BH386" s="59"/>
      <c r="BI386" s="59" t="s">
        <v>580</v>
      </c>
      <c r="BJ386" s="60" t="s">
        <v>3635</v>
      </c>
      <c r="BK386" s="61" t="s">
        <v>593</v>
      </c>
      <c r="BL386" s="62"/>
      <c r="BM386" s="55" t="str">
        <f>+IFERROR(VLOOKUP($M386,ACTIVIDADES!$B$9:$T$494,31,0),"")</f>
        <v/>
      </c>
      <c r="BN386" s="55" t="str">
        <f>+IFERROR(VLOOKUP($M386,ACTIVIDADES!$B$9:$T$494,32,0),"")</f>
        <v/>
      </c>
      <c r="BO386" s="55" t="str">
        <f>+IFERROR(VLOOKUP($M386,ACTIVIDADES!$B$9:$T$494,33,0),"")</f>
        <v/>
      </c>
      <c r="BP386" s="55" t="str">
        <f>+IFERROR(VLOOKUP($M386,ACTIVIDADES!$B$9:$T$494,34,0),"")</f>
        <v/>
      </c>
      <c r="BQ386" s="55" t="str">
        <f>+IFERROR(VLOOKUP($M386,ACTIVIDADES!$B$9:$T$494,35,0),"")</f>
        <v/>
      </c>
      <c r="BR386" s="55" t="str">
        <f>+IFERROR(VLOOKUP($M386,ACTIVIDADES!$B$9:$T$494,36,0),"")</f>
        <v/>
      </c>
      <c r="BS386" s="55" t="str">
        <f>+IFERROR(VLOOKUP($M386,ACTIVIDADES!$B$9:$T$494,37,0),"")</f>
        <v/>
      </c>
      <c r="BT386" s="58"/>
      <c r="BU386" s="58"/>
      <c r="BV386" s="59"/>
      <c r="BW386" s="59" t="s">
        <v>580</v>
      </c>
      <c r="BX386" s="60" t="s">
        <v>3635</v>
      </c>
      <c r="BY386" s="61" t="s">
        <v>593</v>
      </c>
      <c r="BZ386" s="62"/>
      <c r="CA386" s="9"/>
      <c r="CB386" s="9"/>
      <c r="CC386" s="9"/>
      <c r="CD386" s="9"/>
      <c r="CE386" s="9"/>
      <c r="CF386" s="9"/>
      <c r="CG386" s="9"/>
      <c r="CH386" s="9"/>
      <c r="CI386" s="9"/>
      <c r="CJ386" s="9"/>
      <c r="CK386" s="9"/>
      <c r="CL386" s="9"/>
      <c r="CM386" s="9"/>
      <c r="CN386" s="9"/>
      <c r="CO386" s="9"/>
      <c r="CP386" s="9"/>
      <c r="CQ386" s="9"/>
    </row>
    <row r="387" spans="1:95" customFormat="1" ht="93" customHeight="1" x14ac:dyDescent="0.35">
      <c r="A387" s="40">
        <f t="shared" si="24"/>
        <v>379</v>
      </c>
      <c r="B387" s="40" t="s">
        <v>536</v>
      </c>
      <c r="C387" s="40">
        <v>2025</v>
      </c>
      <c r="D387" s="40" t="s">
        <v>3734</v>
      </c>
      <c r="E387" s="323"/>
      <c r="F387" s="40" t="s">
        <v>749</v>
      </c>
      <c r="G387" s="63" t="s">
        <v>563</v>
      </c>
      <c r="H387" s="41" t="s">
        <v>565</v>
      </c>
      <c r="I387" s="42"/>
      <c r="J387" s="43" t="s">
        <v>4109</v>
      </c>
      <c r="K387" s="43" t="s">
        <v>4109</v>
      </c>
      <c r="L387" s="44" t="s">
        <v>4110</v>
      </c>
      <c r="M387" s="63" t="s">
        <v>2868</v>
      </c>
      <c r="N387" s="64" t="s">
        <v>2869</v>
      </c>
      <c r="O387" s="63" t="s">
        <v>4111</v>
      </c>
      <c r="P387" s="63">
        <v>4</v>
      </c>
      <c r="Q387" s="65">
        <v>46023</v>
      </c>
      <c r="R387" s="65">
        <v>46387</v>
      </c>
      <c r="S387" s="66">
        <f t="shared" si="25"/>
        <v>54</v>
      </c>
      <c r="T387" s="63" t="s">
        <v>589</v>
      </c>
      <c r="U387" s="63" t="s">
        <v>563</v>
      </c>
      <c r="V387" s="49">
        <f>+IFERROR(VLOOKUP($M387,ACTIVIDADES!$B$9:$Q$494,10,0),"")</f>
        <v>1</v>
      </c>
      <c r="W387" s="50" t="str">
        <f>+IFERROR(VLOOKUP($M387,ACTIVIDADES!$B$9:$Q$494,11,0)," ")</f>
        <v xml:space="preserve">Se realizo el seguimiento del primer trimestre 2026 al plan de austeridad </v>
      </c>
      <c r="X387" s="51" t="str">
        <f>+IFERROR(VLOOKUP($M387,ACTIVIDADES!$B$9:$Q$494,12,0),"")</f>
        <v>https://dnbcgovco-my.sharepoint.com/:f:/g/personal/planeacion_dnbc_gov_co/IgBDaL799PV3SZi0S6ivo4NHARPWm5wh51y_lsQakdqL1Jo?e=Lhpf3R</v>
      </c>
      <c r="Y387" s="52">
        <f>+IFERROR(VLOOKUP($M387,ACTIVIDADES!$B$9:$Q$494,13,0),"")</f>
        <v>46153</v>
      </c>
      <c r="Z387" s="53" t="str">
        <f>+IFERROR(VLOOKUP($M387,ACTIVIDADES!$B$9:$Q$494,14,0),"")</f>
        <v>Se evidencia informe de seguimiento primer trimestre. Se sugiere incluir evidencia de socialización con lider del proceso Sub administrativo vía correo electrónico</v>
      </c>
      <c r="AA387" s="49">
        <f>+IFERROR(VLOOKUP($M387,ACTIVIDADES!$B$9:$Q$494,15,0),"")</f>
        <v>1</v>
      </c>
      <c r="AB387" s="54" t="str">
        <f>+IFERROR(VLOOKUP($M387,ACTIVIDADES!$B$9:$Q$494,16,0),"")</f>
        <v>CUMPLIDO</v>
      </c>
      <c r="AC387" s="144">
        <v>46171</v>
      </c>
      <c r="AD387" s="30">
        <v>0.25</v>
      </c>
      <c r="AE387" s="30" t="s">
        <v>5798</v>
      </c>
      <c r="AF387" s="29" t="s">
        <v>579</v>
      </c>
      <c r="AG387" s="29" t="s">
        <v>3737</v>
      </c>
      <c r="AH387" s="29" t="s">
        <v>593</v>
      </c>
      <c r="AI387" s="29" t="s">
        <v>3752</v>
      </c>
      <c r="AJ387" s="55">
        <f>+IFERROR(VLOOKUP($M387,ACTIVIDADES!$B$9:$T$494,17,0),"")</f>
        <v>1</v>
      </c>
      <c r="AK387" s="80" t="str">
        <f>+IFERROR(VLOOKUP($M387,ACTIVIDADES!$B$9:$T$494,18,0),"")</f>
        <v xml:space="preserve">Se realizo seguimiento del segundo trimestre 2026 al plan de austeridad </v>
      </c>
      <c r="AL387" s="80" t="str">
        <f>+IFERROR(VLOOKUP($M387,ACTIVIDADES!$B$9:$T$494,19,0),"")</f>
        <v>https://dnbcgovco-my.sharepoint.com/:f:/g/personal/planeacion_dnbc_gov_co/IgBEZNKpzvSSRaM9Wk3GwxR1ARXwvV0tHxnibX76UEg8lWE?e=Iy8XvM</v>
      </c>
      <c r="AM387" s="55">
        <f>+IFERROR(VLOOKUP($M387,ACTIVIDADES!$B$9:$X$495,20,0),0)</f>
        <v>46214</v>
      </c>
      <c r="AN387" s="55" t="str">
        <f>+IFERROR(VLOOKUP($M387,ACTIVIDADES!$B$9:$X$495,21,0),0)</f>
        <v>Se evidencia informe de seguimiento del primer y segundo trimestre. Se sugiere incluir evidencia de socialización con lider del proceso Sub administrativo vía correo electrónico</v>
      </c>
      <c r="AO387" s="55">
        <f>+IFERROR(VLOOKUP($M387,ACTIVIDADES!$B$9:$X$495,22,0),0)</f>
        <v>1</v>
      </c>
      <c r="AP387" s="150" t="str">
        <f>+IFERROR(VLOOKUP($M387,ACTIVIDADES!$B$9:$X$495,23,0),0)</f>
        <v>CUMPLIDO</v>
      </c>
      <c r="AQ387" s="129">
        <v>46230</v>
      </c>
      <c r="AR387" s="172">
        <v>0.5</v>
      </c>
      <c r="AS387" s="130" t="s">
        <v>4065</v>
      </c>
      <c r="AT387" s="29" t="s">
        <v>4</v>
      </c>
      <c r="AU387" s="193" t="s">
        <v>3639</v>
      </c>
      <c r="AV387" s="193" t="s">
        <v>3639</v>
      </c>
      <c r="AW387" s="193" t="s">
        <v>3639</v>
      </c>
      <c r="AX387" s="57" t="s">
        <v>3739</v>
      </c>
      <c r="AY387" s="176" t="str">
        <f t="shared" si="22"/>
        <v>EN EJECUCIÓN</v>
      </c>
      <c r="AZ387" s="55" t="str">
        <f>+IFERROR(VLOOKUP($M387,ACTIVIDADES!$B$9:$T$494,25,0),"")</f>
        <v/>
      </c>
      <c r="BA387" s="55" t="str">
        <f>+IFERROR(VLOOKUP($M387,ACTIVIDADES!$B$9:$T$494,26,0),"")</f>
        <v/>
      </c>
      <c r="BB387" s="55" t="str">
        <f>+IFERROR(VLOOKUP($M387,ACTIVIDADES!$B$9:$T$494,27,0),"")</f>
        <v/>
      </c>
      <c r="BC387" s="55" t="str">
        <f>+IFERROR(VLOOKUP($M387,ACTIVIDADES!$B$9:$T$494,28,0),"")</f>
        <v/>
      </c>
      <c r="BD387" s="55" t="str">
        <f>+IFERROR(VLOOKUP($M387,ACTIVIDADES!$B$9:$T$494,29,0),"")</f>
        <v/>
      </c>
      <c r="BE387" s="55" t="str">
        <f>+IFERROR(VLOOKUP($M387,ACTIVIDADES!$B$9:$T$494,30,0),"")</f>
        <v/>
      </c>
      <c r="BF387" s="58"/>
      <c r="BG387" s="58"/>
      <c r="BH387" s="59"/>
      <c r="BI387" s="59" t="s">
        <v>580</v>
      </c>
      <c r="BJ387" s="60" t="s">
        <v>3635</v>
      </c>
      <c r="BK387" s="61" t="s">
        <v>593</v>
      </c>
      <c r="BL387" s="62"/>
      <c r="BM387" s="55" t="str">
        <f>+IFERROR(VLOOKUP($M387,ACTIVIDADES!$B$9:$T$494,31,0),"")</f>
        <v/>
      </c>
      <c r="BN387" s="55" t="str">
        <f>+IFERROR(VLOOKUP($M387,ACTIVIDADES!$B$9:$T$494,32,0),"")</f>
        <v/>
      </c>
      <c r="BO387" s="55" t="str">
        <f>+IFERROR(VLOOKUP($M387,ACTIVIDADES!$B$9:$T$494,33,0),"")</f>
        <v/>
      </c>
      <c r="BP387" s="55" t="str">
        <f>+IFERROR(VLOOKUP($M387,ACTIVIDADES!$B$9:$T$494,34,0),"")</f>
        <v/>
      </c>
      <c r="BQ387" s="55" t="str">
        <f>+IFERROR(VLOOKUP($M387,ACTIVIDADES!$B$9:$T$494,35,0),"")</f>
        <v/>
      </c>
      <c r="BR387" s="55" t="str">
        <f>+IFERROR(VLOOKUP($M387,ACTIVIDADES!$B$9:$T$494,36,0),"")</f>
        <v/>
      </c>
      <c r="BS387" s="55" t="str">
        <f>+IFERROR(VLOOKUP($M387,ACTIVIDADES!$B$9:$T$494,37,0),"")</f>
        <v/>
      </c>
      <c r="BT387" s="58"/>
      <c r="BU387" s="58"/>
      <c r="BV387" s="59"/>
      <c r="BW387" s="59" t="s">
        <v>580</v>
      </c>
      <c r="BX387" s="60" t="s">
        <v>3635</v>
      </c>
      <c r="BY387" s="61" t="s">
        <v>593</v>
      </c>
      <c r="BZ387" s="62"/>
      <c r="CA387" s="7"/>
      <c r="CB387" s="7"/>
      <c r="CC387" s="7"/>
      <c r="CD387" s="7"/>
      <c r="CE387" s="7"/>
      <c r="CF387" s="7"/>
      <c r="CG387" s="7"/>
      <c r="CH387" s="7"/>
      <c r="CI387" s="7"/>
      <c r="CJ387" s="7"/>
      <c r="CK387" s="7"/>
      <c r="CL387" s="7"/>
      <c r="CM387" s="7"/>
      <c r="CN387" s="7"/>
      <c r="CO387" s="7"/>
      <c r="CP387" s="7"/>
      <c r="CQ387" s="7"/>
    </row>
    <row r="388" spans="1:95" customFormat="1" ht="93" customHeight="1" x14ac:dyDescent="0.35">
      <c r="A388" s="40">
        <f t="shared" si="24"/>
        <v>380</v>
      </c>
      <c r="B388" s="40" t="s">
        <v>536</v>
      </c>
      <c r="C388" s="40">
        <v>2025</v>
      </c>
      <c r="D388" s="40" t="s">
        <v>3734</v>
      </c>
      <c r="E388" s="323"/>
      <c r="F388" s="40" t="s">
        <v>1076</v>
      </c>
      <c r="G388" s="63" t="s">
        <v>563</v>
      </c>
      <c r="H388" s="42" t="s">
        <v>4826</v>
      </c>
      <c r="I388" s="42"/>
      <c r="J388" s="40" t="s">
        <v>4112</v>
      </c>
      <c r="K388" s="40" t="s">
        <v>4112</v>
      </c>
      <c r="L388" s="44" t="s">
        <v>4113</v>
      </c>
      <c r="M388" s="63" t="s">
        <v>2375</v>
      </c>
      <c r="N388" s="63" t="s">
        <v>5538</v>
      </c>
      <c r="O388" s="63" t="s">
        <v>2377</v>
      </c>
      <c r="P388" s="63">
        <v>1</v>
      </c>
      <c r="Q388" s="65">
        <v>46023</v>
      </c>
      <c r="R388" s="65">
        <v>46112</v>
      </c>
      <c r="S388" s="66">
        <f t="shared" si="25"/>
        <v>13.5</v>
      </c>
      <c r="T388" s="63" t="s">
        <v>592</v>
      </c>
      <c r="U388" s="63" t="s">
        <v>563</v>
      </c>
      <c r="V388" s="49">
        <f>+IFERROR(VLOOKUP($M388,ACTIVIDADES!$B$9:$Q$494,10,0),"")</f>
        <v>1</v>
      </c>
      <c r="W388" s="61" t="str">
        <f>+IFERROR(VLOOKUP($M388,ACTIVIDADES!$B$9:$Q$494,11,0)," ")</f>
        <v>como evidencia queda el proceso de reservas presupuestalees</v>
      </c>
      <c r="X388" s="51" t="str">
        <f>+IFERROR(VLOOKUP($M388,ACTIVIDADES!$B$9:$Q$494,12,0),"")</f>
        <v>https://dnbcgovco-my.sharepoint.com/:f:/g/personal/planeacion_dnbc_gov_co/IgAKPZEalRp3T7O44VwZjBLlARF86VpmllJA36VR9-2qDG8?e=W6XaGX</v>
      </c>
      <c r="Y388" s="52">
        <f>+IFERROR(VLOOKUP($M388,ACTIVIDADES!$B$9:$Q$494,13,0),"")</f>
        <v>46153</v>
      </c>
      <c r="Z388" s="49" t="str">
        <f>+IFERROR(VLOOKUP($M388,ACTIVIDADES!$B$9:$Q$494,14,0),"")</f>
        <v>Se cinluye formato FO-GF-03-01 con última actualización en el 2026</v>
      </c>
      <c r="AA388" s="49">
        <f>+IFERROR(VLOOKUP($M388,ACTIVIDADES!$B$9:$Q$494,15,0),"")</f>
        <v>1</v>
      </c>
      <c r="AB388" s="54" t="str">
        <f>+IFERROR(VLOOKUP($M388,ACTIVIDADES!$B$9:$Q$494,16,0),"")</f>
        <v>CUMPLIDO</v>
      </c>
      <c r="AC388" s="144">
        <v>46171</v>
      </c>
      <c r="AD388" s="28">
        <v>1</v>
      </c>
      <c r="AE388" s="28" t="s">
        <v>5799</v>
      </c>
      <c r="AF388" s="29" t="s">
        <v>579</v>
      </c>
      <c r="AG388" s="29" t="s">
        <v>3737</v>
      </c>
      <c r="AH388" s="29" t="s">
        <v>593</v>
      </c>
      <c r="AI388" s="29" t="s">
        <v>3752</v>
      </c>
      <c r="AJ388" s="55">
        <f>+IFERROR(VLOOKUP($M388,ACTIVIDADES!$B$9:$T$494,17,0),"")</f>
        <v>1</v>
      </c>
      <c r="AK388" s="80" t="str">
        <f>+IFERROR(VLOOKUP($M388,ACTIVIDADES!$B$9:$T$494,18,0),"")</f>
        <v>como evidencia queda el proceso de reservas presupuestalees</v>
      </c>
      <c r="AL388" s="80" t="str">
        <f>+IFERROR(VLOOKUP($M388,ACTIVIDADES!$B$9:$T$494,19,0),"")</f>
        <v>https://dnbcgovco-my.sharepoint.com/:f:/g/personal/planeacion_dnbc_gov_co/IgDlTTkE6gPMRZjTETbxch7dATaSM_TE5-agvqb3k7QgaDY?e=0V1Jx7</v>
      </c>
      <c r="AM388" s="55" t="str">
        <f>+IFERROR(VLOOKUP($M388,ACTIVIDADES!$B$9:$X$495,20,0),0)</f>
        <v>11/07/206</v>
      </c>
      <c r="AN388" s="55" t="str">
        <f>+IFERROR(VLOOKUP($M388,ACTIVIDADES!$B$9:$X$495,21,0),0)</f>
        <v>Actividad reportada con cumplimiento en el primer trimestre 2026</v>
      </c>
      <c r="AO388" s="55">
        <f>+IFERROR(VLOOKUP($M388,ACTIVIDADES!$B$9:$X$495,22,0),0)</f>
        <v>1</v>
      </c>
      <c r="AP388" s="150" t="str">
        <f>+IFERROR(VLOOKUP($M388,ACTIVIDADES!$B$9:$X$495,23,0),0)</f>
        <v>CUMPLIDO</v>
      </c>
      <c r="AQ388" s="129">
        <v>46230</v>
      </c>
      <c r="AR388" s="172">
        <v>1</v>
      </c>
      <c r="AS388" s="131" t="s">
        <v>5799</v>
      </c>
      <c r="AT388" s="29" t="s">
        <v>579</v>
      </c>
      <c r="AU388" s="57" t="s">
        <v>3639</v>
      </c>
      <c r="AV388" s="193" t="s">
        <v>3639</v>
      </c>
      <c r="AW388" s="193" t="s">
        <v>3639</v>
      </c>
      <c r="AX388" s="193" t="s">
        <v>3739</v>
      </c>
      <c r="AY388" s="176" t="str">
        <f t="shared" si="22"/>
        <v>CUMPLIDAS</v>
      </c>
      <c r="AZ388" s="55" t="str">
        <f>+IFERROR(VLOOKUP($M388,ACTIVIDADES!$B$9:$T$494,25,0),"")</f>
        <v/>
      </c>
      <c r="BA388" s="55" t="str">
        <f>+IFERROR(VLOOKUP($M388,ACTIVIDADES!$B$9:$T$494,26,0),"")</f>
        <v/>
      </c>
      <c r="BB388" s="55" t="str">
        <f>+IFERROR(VLOOKUP($M388,ACTIVIDADES!$B$9:$T$494,27,0),"")</f>
        <v/>
      </c>
      <c r="BC388" s="55" t="str">
        <f>+IFERROR(VLOOKUP($M388,ACTIVIDADES!$B$9:$T$494,28,0),"")</f>
        <v/>
      </c>
      <c r="BD388" s="55" t="str">
        <f>+IFERROR(VLOOKUP($M388,ACTIVIDADES!$B$9:$T$494,29,0),"")</f>
        <v/>
      </c>
      <c r="BE388" s="55" t="str">
        <f>+IFERROR(VLOOKUP($M388,ACTIVIDADES!$B$9:$T$494,30,0),"")</f>
        <v/>
      </c>
      <c r="BF388" s="58"/>
      <c r="BG388" s="58"/>
      <c r="BH388" s="59"/>
      <c r="BI388" s="59" t="s">
        <v>580</v>
      </c>
      <c r="BJ388" s="60" t="s">
        <v>3635</v>
      </c>
      <c r="BK388" s="61" t="s">
        <v>593</v>
      </c>
      <c r="BL388" s="62"/>
      <c r="BM388" s="55" t="str">
        <f>+IFERROR(VLOOKUP($M388,ACTIVIDADES!$B$9:$T$494,31,0),"")</f>
        <v/>
      </c>
      <c r="BN388" s="55" t="str">
        <f>+IFERROR(VLOOKUP($M388,ACTIVIDADES!$B$9:$T$494,32,0),"")</f>
        <v/>
      </c>
      <c r="BO388" s="55" t="str">
        <f>+IFERROR(VLOOKUP($M388,ACTIVIDADES!$B$9:$T$494,33,0),"")</f>
        <v/>
      </c>
      <c r="BP388" s="55" t="str">
        <f>+IFERROR(VLOOKUP($M388,ACTIVIDADES!$B$9:$T$494,34,0),"")</f>
        <v/>
      </c>
      <c r="BQ388" s="55" t="str">
        <f>+IFERROR(VLOOKUP($M388,ACTIVIDADES!$B$9:$T$494,35,0),"")</f>
        <v/>
      </c>
      <c r="BR388" s="55" t="str">
        <f>+IFERROR(VLOOKUP($M388,ACTIVIDADES!$B$9:$T$494,36,0),"")</f>
        <v/>
      </c>
      <c r="BS388" s="55" t="str">
        <f>+IFERROR(VLOOKUP($M388,ACTIVIDADES!$B$9:$T$494,37,0),"")</f>
        <v/>
      </c>
      <c r="BT388" s="58"/>
      <c r="BU388" s="58"/>
      <c r="BV388" s="59"/>
      <c r="BW388" s="59" t="s">
        <v>580</v>
      </c>
      <c r="BX388" s="60" t="s">
        <v>3635</v>
      </c>
      <c r="BY388" s="61" t="s">
        <v>593</v>
      </c>
      <c r="BZ388" s="62"/>
      <c r="CA388" s="9"/>
      <c r="CB388" s="9"/>
      <c r="CC388" s="9"/>
      <c r="CD388" s="9"/>
      <c r="CE388" s="9"/>
      <c r="CF388" s="9"/>
      <c r="CG388" s="9"/>
      <c r="CH388" s="9"/>
      <c r="CI388" s="9"/>
      <c r="CJ388" s="9"/>
      <c r="CK388" s="9"/>
      <c r="CL388" s="9"/>
      <c r="CM388" s="9"/>
      <c r="CN388" s="9"/>
      <c r="CO388" s="9"/>
      <c r="CP388" s="9"/>
      <c r="CQ388" s="9"/>
    </row>
    <row r="389" spans="1:95" customFormat="1" ht="93" customHeight="1" x14ac:dyDescent="0.35">
      <c r="A389" s="40">
        <f t="shared" si="24"/>
        <v>381</v>
      </c>
      <c r="B389" s="40" t="s">
        <v>536</v>
      </c>
      <c r="C389" s="40">
        <v>2025</v>
      </c>
      <c r="D389" s="40" t="s">
        <v>3734</v>
      </c>
      <c r="E389" s="323"/>
      <c r="F389" s="40" t="s">
        <v>1076</v>
      </c>
      <c r="G389" s="63" t="s">
        <v>563</v>
      </c>
      <c r="H389" s="41" t="s">
        <v>4826</v>
      </c>
      <c r="I389" s="42"/>
      <c r="J389" s="43" t="s">
        <v>4112</v>
      </c>
      <c r="K389" s="43" t="s">
        <v>4112</v>
      </c>
      <c r="L389" s="44" t="s">
        <v>4113</v>
      </c>
      <c r="M389" s="63" t="s">
        <v>2547</v>
      </c>
      <c r="N389" s="64" t="s">
        <v>2548</v>
      </c>
      <c r="O389" s="63" t="s">
        <v>1984</v>
      </c>
      <c r="P389" s="63">
        <v>2</v>
      </c>
      <c r="Q389" s="65">
        <v>46023</v>
      </c>
      <c r="R389" s="65">
        <v>46387</v>
      </c>
      <c r="S389" s="66">
        <f t="shared" si="25"/>
        <v>54</v>
      </c>
      <c r="T389" s="63" t="s">
        <v>2549</v>
      </c>
      <c r="U389" s="63" t="s">
        <v>563</v>
      </c>
      <c r="V389" s="49">
        <f>+IFERROR(VLOOKUP($M389,ACTIVIDADES!$B$9:$Q$494,10,0),"")</f>
        <v>1</v>
      </c>
      <c r="W389" s="50" t="str">
        <f>+IFERROR(VLOOKUP($M389,ACTIVIDADES!$B$9:$Q$494,11,0)," ")</f>
        <v xml:space="preserve">Se evidencia el proceso de gestion de pagos con la socializacion </v>
      </c>
      <c r="X389" s="51" t="str">
        <f>+IFERROR(VLOOKUP($M389,ACTIVIDADES!$B$9:$Q$494,12,0),"")</f>
        <v>https://dnbcgovco-my.sharepoint.com/:f:/g/personal/planeacion_dnbc_gov_co/IgAKPZEalRp3T7O44VwZjBLlARF86VpmllJA36VR9-2qDG8?e=W6XaGX</v>
      </c>
      <c r="Y389" s="52">
        <f>+IFERROR(VLOOKUP($M389,ACTIVIDADES!$B$9:$Q$494,13,0),"")</f>
        <v>46153</v>
      </c>
      <c r="Z389" s="53" t="str">
        <f>+IFERROR(VLOOKUP($M389,ACTIVIDADES!$B$9:$Q$494,14,0),"")</f>
        <v>Se incluye capacitación de procedimiento de gestión de pagos del primer trimestre</v>
      </c>
      <c r="AA389" s="49">
        <f>+IFERROR(VLOOKUP($M389,ACTIVIDADES!$B$9:$Q$494,15,0),"")</f>
        <v>0.5</v>
      </c>
      <c r="AB389" s="54" t="str">
        <f>+IFERROR(VLOOKUP($M389,ACTIVIDADES!$B$9:$Q$494,16,0),"")</f>
        <v>EJECUCIÓN</v>
      </c>
      <c r="AC389" s="144">
        <v>46157</v>
      </c>
      <c r="AD389" s="28">
        <v>0.5</v>
      </c>
      <c r="AE389" s="28" t="s">
        <v>5800</v>
      </c>
      <c r="AF389" s="29" t="s">
        <v>4</v>
      </c>
      <c r="AG389" s="29" t="s">
        <v>3737</v>
      </c>
      <c r="AH389" s="29" t="s">
        <v>3737</v>
      </c>
      <c r="AI389" s="29" t="s">
        <v>3737</v>
      </c>
      <c r="AJ389" s="55">
        <f>+IFERROR(VLOOKUP($M389,ACTIVIDADES!$B$9:$T$494,17,0),"")</f>
        <v>1</v>
      </c>
      <c r="AK389" s="80" t="str">
        <f>+IFERROR(VLOOKUP($M389,ACTIVIDADES!$B$9:$T$494,18,0),"")</f>
        <v xml:space="preserve">Se evidencia el proceso de gestion de pagos con la socializacion </v>
      </c>
      <c r="AL389" s="80" t="str">
        <f>+IFERROR(VLOOKUP($M389,ACTIVIDADES!$B$9:$T$494,19,0),"")</f>
        <v>https://dnbcgovco-my.sharepoint.com/:f:/g/personal/planeacion_dnbc_gov_co/IgDlTTkE6gPMRZjTETbxch7dATaSM_TE5-agvqb3k7QgaDY?e=0V1Jx7</v>
      </c>
      <c r="AM389" s="55" t="str">
        <f>+IFERROR(VLOOKUP($M389,ACTIVIDADES!$B$9:$X$495,20,0),0)</f>
        <v>11/07/206</v>
      </c>
      <c r="AN389" s="55" t="str">
        <f>+IFERROR(VLOOKUP($M389,ACTIVIDADES!$B$9:$X$495,21,0),0)</f>
        <v>Se incluye capacitación de procedimiento de gestión de pagos del primer trimestre</v>
      </c>
      <c r="AO389" s="55">
        <f>+IFERROR(VLOOKUP($M389,ACTIVIDADES!$B$9:$X$495,22,0),0)</f>
        <v>0.5</v>
      </c>
      <c r="AP389" s="145" t="str">
        <f>+IFERROR(VLOOKUP($M389,ACTIVIDADES!$B$9:$X$495,23,0),0)</f>
        <v>EN EJECUCIÓN</v>
      </c>
      <c r="AQ389" s="88">
        <v>46230</v>
      </c>
      <c r="AR389" s="55">
        <v>0.5</v>
      </c>
      <c r="AS389" s="57" t="s">
        <v>4114</v>
      </c>
      <c r="AT389" s="29" t="s">
        <v>4</v>
      </c>
      <c r="AU389" s="57" t="s">
        <v>3639</v>
      </c>
      <c r="AV389" s="193" t="s">
        <v>3639</v>
      </c>
      <c r="AW389" s="193" t="s">
        <v>3639</v>
      </c>
      <c r="AX389" s="57" t="s">
        <v>3739</v>
      </c>
      <c r="AY389" s="176" t="str">
        <f t="shared" si="22"/>
        <v>EN EJECUCIÓN</v>
      </c>
      <c r="AZ389" s="55" t="str">
        <f>+IFERROR(VLOOKUP($M389,ACTIVIDADES!$B$9:$T$494,25,0),"")</f>
        <v/>
      </c>
      <c r="BA389" s="55" t="str">
        <f>+IFERROR(VLOOKUP($M389,ACTIVIDADES!$B$9:$T$494,26,0),"")</f>
        <v/>
      </c>
      <c r="BB389" s="55" t="str">
        <f>+IFERROR(VLOOKUP($M389,ACTIVIDADES!$B$9:$T$494,27,0),"")</f>
        <v/>
      </c>
      <c r="BC389" s="55" t="str">
        <f>+IFERROR(VLOOKUP($M389,ACTIVIDADES!$B$9:$T$494,28,0),"")</f>
        <v/>
      </c>
      <c r="BD389" s="55" t="str">
        <f>+IFERROR(VLOOKUP($M389,ACTIVIDADES!$B$9:$T$494,29,0),"")</f>
        <v/>
      </c>
      <c r="BE389" s="55" t="str">
        <f>+IFERROR(VLOOKUP($M389,ACTIVIDADES!$B$9:$T$494,30,0),"")</f>
        <v/>
      </c>
      <c r="BF389" s="58"/>
      <c r="BG389" s="58"/>
      <c r="BH389" s="59"/>
      <c r="BI389" s="59" t="s">
        <v>580</v>
      </c>
      <c r="BJ389" s="60" t="s">
        <v>3635</v>
      </c>
      <c r="BK389" s="61" t="s">
        <v>593</v>
      </c>
      <c r="BL389" s="62"/>
      <c r="BM389" s="55" t="str">
        <f>+IFERROR(VLOOKUP($M389,ACTIVIDADES!$B$9:$T$494,31,0),"")</f>
        <v/>
      </c>
      <c r="BN389" s="55" t="str">
        <f>+IFERROR(VLOOKUP($M389,ACTIVIDADES!$B$9:$T$494,32,0),"")</f>
        <v/>
      </c>
      <c r="BO389" s="55" t="str">
        <f>+IFERROR(VLOOKUP($M389,ACTIVIDADES!$B$9:$T$494,33,0),"")</f>
        <v/>
      </c>
      <c r="BP389" s="55" t="str">
        <f>+IFERROR(VLOOKUP($M389,ACTIVIDADES!$B$9:$T$494,34,0),"")</f>
        <v/>
      </c>
      <c r="BQ389" s="55" t="str">
        <f>+IFERROR(VLOOKUP($M389,ACTIVIDADES!$B$9:$T$494,35,0),"")</f>
        <v/>
      </c>
      <c r="BR389" s="55" t="str">
        <f>+IFERROR(VLOOKUP($M389,ACTIVIDADES!$B$9:$T$494,36,0),"")</f>
        <v/>
      </c>
      <c r="BS389" s="55" t="str">
        <f>+IFERROR(VLOOKUP($M389,ACTIVIDADES!$B$9:$T$494,37,0),"")</f>
        <v/>
      </c>
      <c r="BT389" s="58"/>
      <c r="BU389" s="58"/>
      <c r="BV389" s="59"/>
      <c r="BW389" s="59" t="s">
        <v>580</v>
      </c>
      <c r="BX389" s="60" t="s">
        <v>3635</v>
      </c>
      <c r="BY389" s="61" t="s">
        <v>593</v>
      </c>
      <c r="BZ389" s="62"/>
      <c r="CA389" s="7"/>
      <c r="CB389" s="7"/>
      <c r="CC389" s="7"/>
      <c r="CD389" s="7"/>
      <c r="CE389" s="7"/>
      <c r="CF389" s="7"/>
      <c r="CG389" s="7"/>
      <c r="CH389" s="7"/>
      <c r="CI389" s="7"/>
      <c r="CJ389" s="7"/>
      <c r="CK389" s="7"/>
      <c r="CL389" s="7"/>
      <c r="CM389" s="7"/>
      <c r="CN389" s="7"/>
      <c r="CO389" s="7"/>
      <c r="CP389" s="7"/>
      <c r="CQ389" s="7"/>
    </row>
    <row r="390" spans="1:95" customFormat="1" ht="93" customHeight="1" x14ac:dyDescent="0.35">
      <c r="A390" s="40">
        <f t="shared" si="24"/>
        <v>382</v>
      </c>
      <c r="B390" s="40" t="s">
        <v>536</v>
      </c>
      <c r="C390" s="40">
        <v>2025</v>
      </c>
      <c r="D390" s="40" t="s">
        <v>3734</v>
      </c>
      <c r="E390" s="323"/>
      <c r="F390" s="40" t="s">
        <v>1079</v>
      </c>
      <c r="G390" s="63" t="s">
        <v>563</v>
      </c>
      <c r="H390" s="41" t="s">
        <v>4827</v>
      </c>
      <c r="I390" s="42"/>
      <c r="J390" s="43" t="s">
        <v>4115</v>
      </c>
      <c r="K390" s="43" t="s">
        <v>4115</v>
      </c>
      <c r="L390" s="44" t="s">
        <v>5443</v>
      </c>
      <c r="M390" s="63" t="s">
        <v>2406</v>
      </c>
      <c r="N390" s="64" t="s">
        <v>4116</v>
      </c>
      <c r="O390" s="63" t="s">
        <v>1993</v>
      </c>
      <c r="P390" s="63">
        <v>1</v>
      </c>
      <c r="Q390" s="65">
        <v>46023</v>
      </c>
      <c r="R390" s="65">
        <v>46081</v>
      </c>
      <c r="S390" s="66">
        <f t="shared" si="25"/>
        <v>8.5499999999999989</v>
      </c>
      <c r="T390" s="63" t="s">
        <v>592</v>
      </c>
      <c r="U390" s="63" t="s">
        <v>563</v>
      </c>
      <c r="V390" s="49">
        <f>+IFERROR(VLOOKUP($M390,ACTIVIDADES!$B$9:$Q$494,10,0),"")</f>
        <v>1</v>
      </c>
      <c r="W390" s="50" t="str">
        <f>+IFERROR(VLOOKUP($M390,ACTIVIDADES!$B$9:$Q$494,11,0)," ")</f>
        <v>Acción establecida en el Plan de Mejoramiento suscrito el 10 de octubre de 2023,  como resultado de la denuncia 2022-249899-82111-D
La acción de mejora finaliza el 30 de Junio  de 2024, LAS ACTIVIDADES DEL PROCEDIMIENTO PC-GF-12 AHORA SE ENCUENTRAN EN GESTION DE PAGOS PC-GF-17
Se evidenció el cargue de evidencias correspondientes a: video de presentación y socialización de los dos procedimientos mencionados; presentación utilizada; y procedimientos actualizados.
Por lo anterior en la acción de mejora, queda cumplida extemporaneamente</v>
      </c>
      <c r="X390" s="51" t="str">
        <f>+IFERROR(VLOOKUP($M390,ACTIVIDADES!$B$9:$Q$494,12,0),"")</f>
        <v>https://dnbcgovco-my.sharepoint.com/:f:/g/personal/planeacion_dnbc_gov_co/IgAKPZEalRp3T7O44VwZjBLlARF86VpmllJA36VR9-2qDG8?e=W6XaGX</v>
      </c>
      <c r="Y390" s="52">
        <f>+IFERROR(VLOOKUP($M390,ACTIVIDADES!$B$9:$Q$494,13,0),"")</f>
        <v>46153</v>
      </c>
      <c r="Z390" s="53" t="str">
        <f>+IFERROR(VLOOKUP($M390,ACTIVIDADES!$B$9:$Q$494,14,0),"")</f>
        <v>Cumplida en seguimiento diciembre 2025</v>
      </c>
      <c r="AA390" s="49">
        <f>+IFERROR(VLOOKUP($M390,ACTIVIDADES!$B$9:$Q$494,15,0),"")</f>
        <v>1</v>
      </c>
      <c r="AB390" s="54" t="str">
        <f>+IFERROR(VLOOKUP($M390,ACTIVIDADES!$B$9:$Q$494,16,0),"")</f>
        <v>CUMPLIDO</v>
      </c>
      <c r="AC390" s="144">
        <v>46171</v>
      </c>
      <c r="AD390" s="29">
        <v>1</v>
      </c>
      <c r="AE390" s="30" t="s">
        <v>3951</v>
      </c>
      <c r="AF390" s="29" t="s">
        <v>578</v>
      </c>
      <c r="AG390" s="29" t="s">
        <v>3737</v>
      </c>
      <c r="AH390" s="29" t="s">
        <v>593</v>
      </c>
      <c r="AI390" s="29" t="s">
        <v>3752</v>
      </c>
      <c r="AJ390" s="55">
        <f>+IFERROR(VLOOKUP($M390,ACTIVIDADES!$B$9:$T$494,17,0),"")</f>
        <v>1</v>
      </c>
      <c r="AK390" s="80" t="str">
        <f>+IFERROR(VLOOKUP($M390,ACTIVIDADES!$B$9:$T$494,18,0),"")</f>
        <v>Acción establecida en el Plan de Mejoramiento suscrito el 10 de octubre de 2023,  como resultado de la denuncia 2022-249899-82111-D
La acción de mejora finaliza el 30 de Junio  de 2024, LAS ACTIVIDADES DEL PROCEDIMIENTO PC-GF-12 AHORA SE ENCUENTRAN EN GESTION DE PAGOS PC-GF-17
Se evidenció el cargue de evidencias correspondientes a: video de presentación y socialización de los dos procedimientos mencionados; presentación utilizada; y procedimientos actualizados.
Por lo anterior en la acción de mejora, queda cumplida extemporaneamente</v>
      </c>
      <c r="AL390" s="80" t="str">
        <f>+IFERROR(VLOOKUP($M390,ACTIVIDADES!$B$9:$T$494,19,0),"")</f>
        <v>https://dnbcgovco-my.sharepoint.com/:f:/g/personal/planeacion_dnbc_gov_co/IgDlTTkE6gPMRZjTETbxch7dATaSM_TE5-agvqb3k7QgaDY?e=0V1Jx7</v>
      </c>
      <c r="AM390" s="55" t="str">
        <f>+IFERROR(VLOOKUP($M390,ACTIVIDADES!$B$9:$X$495,20,0),0)</f>
        <v>11/07/206</v>
      </c>
      <c r="AN390" s="55" t="str">
        <f>+IFERROR(VLOOKUP($M390,ACTIVIDADES!$B$9:$X$495,21,0),0)</f>
        <v>Actividad reportada con cumplimiento en el primer trimestre 2026</v>
      </c>
      <c r="AO390" s="55">
        <f>+IFERROR(VLOOKUP($M390,ACTIVIDADES!$B$9:$X$495,22,0),0)</f>
        <v>1</v>
      </c>
      <c r="AP390" s="150" t="str">
        <f>+IFERROR(VLOOKUP($M390,ACTIVIDADES!$B$9:$X$495,23,0),0)</f>
        <v>CUMPLIDO</v>
      </c>
      <c r="AQ390" s="129">
        <v>46230</v>
      </c>
      <c r="AR390" s="382">
        <v>1</v>
      </c>
      <c r="AS390" s="193" t="s">
        <v>4606</v>
      </c>
      <c r="AT390" s="29" t="s">
        <v>579</v>
      </c>
      <c r="AU390" s="57" t="s">
        <v>1472</v>
      </c>
      <c r="AV390" s="193" t="s">
        <v>3635</v>
      </c>
      <c r="AW390" s="193" t="s">
        <v>590</v>
      </c>
      <c r="AX390" s="193" t="s">
        <v>4607</v>
      </c>
      <c r="AY390" s="176" t="str">
        <f t="shared" si="22"/>
        <v>CUMPLIDAS</v>
      </c>
      <c r="AZ390" s="55" t="str">
        <f>+IFERROR(VLOOKUP($M390,ACTIVIDADES!$B$9:$T$494,25,0),"")</f>
        <v/>
      </c>
      <c r="BA390" s="55" t="str">
        <f>+IFERROR(VLOOKUP($M390,ACTIVIDADES!$B$9:$T$494,26,0),"")</f>
        <v/>
      </c>
      <c r="BB390" s="55" t="str">
        <f>+IFERROR(VLOOKUP($M390,ACTIVIDADES!$B$9:$T$494,27,0),"")</f>
        <v/>
      </c>
      <c r="BC390" s="55" t="str">
        <f>+IFERROR(VLOOKUP($M390,ACTIVIDADES!$B$9:$T$494,28,0),"")</f>
        <v/>
      </c>
      <c r="BD390" s="55" t="str">
        <f>+IFERROR(VLOOKUP($M390,ACTIVIDADES!$B$9:$T$494,29,0),"")</f>
        <v/>
      </c>
      <c r="BE390" s="55" t="str">
        <f>+IFERROR(VLOOKUP($M390,ACTIVIDADES!$B$9:$T$494,30,0),"")</f>
        <v/>
      </c>
      <c r="BF390" s="58"/>
      <c r="BG390" s="58"/>
      <c r="BH390" s="59"/>
      <c r="BI390" s="59" t="s">
        <v>580</v>
      </c>
      <c r="BJ390" s="60" t="s">
        <v>3635</v>
      </c>
      <c r="BK390" s="61" t="s">
        <v>593</v>
      </c>
      <c r="BL390" s="62"/>
      <c r="BM390" s="55" t="str">
        <f>+IFERROR(VLOOKUP($M390,ACTIVIDADES!$B$9:$T$494,31,0),"")</f>
        <v/>
      </c>
      <c r="BN390" s="55" t="str">
        <f>+IFERROR(VLOOKUP($M390,ACTIVIDADES!$B$9:$T$494,32,0),"")</f>
        <v/>
      </c>
      <c r="BO390" s="55" t="str">
        <f>+IFERROR(VLOOKUP($M390,ACTIVIDADES!$B$9:$T$494,33,0),"")</f>
        <v/>
      </c>
      <c r="BP390" s="55" t="str">
        <f>+IFERROR(VLOOKUP($M390,ACTIVIDADES!$B$9:$T$494,34,0),"")</f>
        <v/>
      </c>
      <c r="BQ390" s="55" t="str">
        <f>+IFERROR(VLOOKUP($M390,ACTIVIDADES!$B$9:$T$494,35,0),"")</f>
        <v/>
      </c>
      <c r="BR390" s="55" t="str">
        <f>+IFERROR(VLOOKUP($M390,ACTIVIDADES!$B$9:$T$494,36,0),"")</f>
        <v/>
      </c>
      <c r="BS390" s="55" t="str">
        <f>+IFERROR(VLOOKUP($M390,ACTIVIDADES!$B$9:$T$494,37,0),"")</f>
        <v/>
      </c>
      <c r="BT390" s="58"/>
      <c r="BU390" s="58"/>
      <c r="BV390" s="59"/>
      <c r="BW390" s="59" t="s">
        <v>580</v>
      </c>
      <c r="BX390" s="60" t="s">
        <v>3635</v>
      </c>
      <c r="BY390" s="61" t="s">
        <v>593</v>
      </c>
      <c r="BZ390" s="62"/>
      <c r="CA390" s="7"/>
      <c r="CB390" s="7"/>
      <c r="CC390" s="7"/>
      <c r="CD390" s="7"/>
      <c r="CE390" s="7"/>
      <c r="CF390" s="7"/>
      <c r="CG390" s="7"/>
      <c r="CH390" s="7"/>
      <c r="CI390" s="7"/>
      <c r="CJ390" s="7"/>
      <c r="CK390" s="7"/>
      <c r="CL390" s="7"/>
      <c r="CM390" s="7"/>
      <c r="CN390" s="7"/>
      <c r="CO390" s="7"/>
      <c r="CP390" s="7"/>
      <c r="CQ390" s="7"/>
    </row>
    <row r="391" spans="1:95" customFormat="1" ht="93" customHeight="1" x14ac:dyDescent="0.35">
      <c r="A391" s="40">
        <f t="shared" si="24"/>
        <v>383</v>
      </c>
      <c r="B391" s="40" t="s">
        <v>536</v>
      </c>
      <c r="C391" s="40">
        <v>2025</v>
      </c>
      <c r="D391" s="40" t="s">
        <v>3734</v>
      </c>
      <c r="E391" s="323"/>
      <c r="F391" s="40" t="s">
        <v>1079</v>
      </c>
      <c r="G391" s="63" t="s">
        <v>563</v>
      </c>
      <c r="H391" s="42" t="s">
        <v>4827</v>
      </c>
      <c r="I391" s="42"/>
      <c r="J391" s="40" t="s">
        <v>4115</v>
      </c>
      <c r="K391" s="40" t="s">
        <v>4115</v>
      </c>
      <c r="L391" s="44" t="s">
        <v>5443</v>
      </c>
      <c r="M391" s="63" t="s">
        <v>2552</v>
      </c>
      <c r="N391" s="63" t="s">
        <v>5539</v>
      </c>
      <c r="O391" s="63" t="s">
        <v>5707</v>
      </c>
      <c r="P391" s="63">
        <v>100</v>
      </c>
      <c r="Q391" s="65">
        <v>46023</v>
      </c>
      <c r="R391" s="65">
        <v>46387</v>
      </c>
      <c r="S391" s="66">
        <f t="shared" si="25"/>
        <v>54</v>
      </c>
      <c r="T391" s="63" t="s">
        <v>592</v>
      </c>
      <c r="U391" s="63" t="s">
        <v>563</v>
      </c>
      <c r="V391" s="49">
        <f>+IFERROR(VLOOKUP($M391,ACTIVIDADES!$B$9:$Q$494,10,0),"")</f>
        <v>1</v>
      </c>
      <c r="W391" s="61" t="str">
        <f>+IFERROR(VLOOKUP($M391,ACTIVIDADES!$B$9:$Q$494,11,0)," ")</f>
        <v xml:space="preserve">Revisa que los soportes requeridos para el pago sean consistentes
para ser registrar en el SIIF. </v>
      </c>
      <c r="X391" s="51" t="str">
        <f>+IFERROR(VLOOKUP($M391,ACTIVIDADES!$B$9:$Q$494,12,0),"")</f>
        <v>https://dnbcgovco-my.sharepoint.com/:f:/g/personal/planeacion_dnbc_gov_co/IgAKPZEalRp3T7O44VwZjBLlARF86VpmllJA36VR9-2qDG8?e=W6XaGX</v>
      </c>
      <c r="Y391" s="52">
        <f>+IFERROR(VLOOKUP($M391,ACTIVIDADES!$B$9:$Q$494,13,0),"")</f>
        <v>46153</v>
      </c>
      <c r="Z391" s="49" t="str">
        <f>+IFERROR(VLOOKUP($M391,ACTIVIDADES!$B$9:$Q$494,14,0),"")</f>
        <v>Se evidencian soportes de devolución de cuentas</v>
      </c>
      <c r="AA391" s="49">
        <f>+IFERROR(VLOOKUP($M391,ACTIVIDADES!$B$9:$Q$494,15,0),"")</f>
        <v>1</v>
      </c>
      <c r="AB391" s="54" t="str">
        <f>+IFERROR(VLOOKUP($M391,ACTIVIDADES!$B$9:$Q$494,16,0),"")</f>
        <v>EJECUCIÓN</v>
      </c>
      <c r="AC391" s="144">
        <v>46171</v>
      </c>
      <c r="AD391" s="28">
        <v>1</v>
      </c>
      <c r="AE391" s="28" t="s">
        <v>4117</v>
      </c>
      <c r="AF391" s="29" t="s">
        <v>4</v>
      </c>
      <c r="AG391" s="29" t="s">
        <v>3737</v>
      </c>
      <c r="AH391" s="29" t="s">
        <v>593</v>
      </c>
      <c r="AI391" s="29" t="s">
        <v>3752</v>
      </c>
      <c r="AJ391" s="55">
        <f>+IFERROR(VLOOKUP($M391,ACTIVIDADES!$B$9:$T$494,17,0),"")</f>
        <v>1</v>
      </c>
      <c r="AK391" s="80" t="str">
        <f>+IFERROR(VLOOKUP($M391,ACTIVIDADES!$B$9:$T$494,18,0),"")</f>
        <v xml:space="preserve">Revisa que los soportes requeridos para el pago sean consistentes
para ser registrar en el SIIF. </v>
      </c>
      <c r="AL391" s="80" t="str">
        <f>+IFERROR(VLOOKUP($M391,ACTIVIDADES!$B$9:$T$494,19,0),"")</f>
        <v>https://dnbcgovco-my.sharepoint.com/:f:/g/personal/planeacion_dnbc_gov_co/IgDlTTkE6gPMRZjTETbxch7dATaSM_TE5-agvqb3k7QgaDY?e=0V1Jx7</v>
      </c>
      <c r="AM391" s="55" t="str">
        <f>+IFERROR(VLOOKUP($M391,ACTIVIDADES!$B$9:$X$495,20,0),0)</f>
        <v>11/07/206</v>
      </c>
      <c r="AN391" s="55" t="str">
        <f>+IFERROR(VLOOKUP($M391,ACTIVIDADES!$B$9:$X$495,21,0),0)</f>
        <v>Se evidencian soportes de devolución de cuentas</v>
      </c>
      <c r="AO391" s="55">
        <f>+IFERROR(VLOOKUP($M391,ACTIVIDADES!$B$9:$X$495,22,0),0)</f>
        <v>1</v>
      </c>
      <c r="AP391" s="145" t="str">
        <f>+IFERROR(VLOOKUP($M391,ACTIVIDADES!$B$9:$X$495,23,0),0)</f>
        <v>EN EJECUCIÓN</v>
      </c>
      <c r="AQ391" s="129">
        <v>46230</v>
      </c>
      <c r="AR391" s="172">
        <v>1</v>
      </c>
      <c r="AS391" s="131" t="s">
        <v>4118</v>
      </c>
      <c r="AT391" s="29" t="s">
        <v>579</v>
      </c>
      <c r="AU391" s="57" t="s">
        <v>1472</v>
      </c>
      <c r="AV391" s="193" t="s">
        <v>3635</v>
      </c>
      <c r="AW391" s="193" t="s">
        <v>590</v>
      </c>
      <c r="AX391" s="193" t="s">
        <v>4607</v>
      </c>
      <c r="AY391" s="176" t="str">
        <f t="shared" si="22"/>
        <v>CUMPLIDAS</v>
      </c>
      <c r="AZ391" s="55" t="str">
        <f>+IFERROR(VLOOKUP($M391,ACTIVIDADES!$B$9:$T$494,25,0),"")</f>
        <v/>
      </c>
      <c r="BA391" s="55" t="str">
        <f>+IFERROR(VLOOKUP($M391,ACTIVIDADES!$B$9:$T$494,26,0),"")</f>
        <v/>
      </c>
      <c r="BB391" s="55" t="str">
        <f>+IFERROR(VLOOKUP($M391,ACTIVIDADES!$B$9:$T$494,27,0),"")</f>
        <v/>
      </c>
      <c r="BC391" s="55" t="str">
        <f>+IFERROR(VLOOKUP($M391,ACTIVIDADES!$B$9:$T$494,28,0),"")</f>
        <v/>
      </c>
      <c r="BD391" s="55" t="str">
        <f>+IFERROR(VLOOKUP($M391,ACTIVIDADES!$B$9:$T$494,29,0),"")</f>
        <v/>
      </c>
      <c r="BE391" s="55" t="str">
        <f>+IFERROR(VLOOKUP($M391,ACTIVIDADES!$B$9:$T$494,30,0),"")</f>
        <v/>
      </c>
      <c r="BF391" s="58"/>
      <c r="BG391" s="58"/>
      <c r="BH391" s="59"/>
      <c r="BI391" s="59" t="s">
        <v>580</v>
      </c>
      <c r="BJ391" s="60" t="s">
        <v>3635</v>
      </c>
      <c r="BK391" s="61" t="s">
        <v>593</v>
      </c>
      <c r="BL391" s="62"/>
      <c r="BM391" s="55" t="str">
        <f>+IFERROR(VLOOKUP($M391,ACTIVIDADES!$B$9:$T$494,31,0),"")</f>
        <v/>
      </c>
      <c r="BN391" s="55" t="str">
        <f>+IFERROR(VLOOKUP($M391,ACTIVIDADES!$B$9:$T$494,32,0),"")</f>
        <v/>
      </c>
      <c r="BO391" s="55" t="str">
        <f>+IFERROR(VLOOKUP($M391,ACTIVIDADES!$B$9:$T$494,33,0),"")</f>
        <v/>
      </c>
      <c r="BP391" s="55" t="str">
        <f>+IFERROR(VLOOKUP($M391,ACTIVIDADES!$B$9:$T$494,34,0),"")</f>
        <v/>
      </c>
      <c r="BQ391" s="55" t="str">
        <f>+IFERROR(VLOOKUP($M391,ACTIVIDADES!$B$9:$T$494,35,0),"")</f>
        <v/>
      </c>
      <c r="BR391" s="55" t="str">
        <f>+IFERROR(VLOOKUP($M391,ACTIVIDADES!$B$9:$T$494,36,0),"")</f>
        <v/>
      </c>
      <c r="BS391" s="55" t="str">
        <f>+IFERROR(VLOOKUP($M391,ACTIVIDADES!$B$9:$T$494,37,0),"")</f>
        <v/>
      </c>
      <c r="BT391" s="58"/>
      <c r="BU391" s="58"/>
      <c r="BV391" s="59"/>
      <c r="BW391" s="59" t="s">
        <v>580</v>
      </c>
      <c r="BX391" s="60" t="s">
        <v>3635</v>
      </c>
      <c r="BY391" s="61" t="s">
        <v>593</v>
      </c>
      <c r="BZ391" s="62"/>
      <c r="CA391" s="9"/>
      <c r="CB391" s="9"/>
      <c r="CC391" s="9"/>
      <c r="CD391" s="9"/>
      <c r="CE391" s="9"/>
      <c r="CF391" s="9"/>
      <c r="CG391" s="9"/>
      <c r="CH391" s="9"/>
      <c r="CI391" s="9"/>
      <c r="CJ391" s="9"/>
      <c r="CK391" s="9"/>
      <c r="CL391" s="9"/>
      <c r="CM391" s="9"/>
      <c r="CN391" s="9"/>
      <c r="CO391" s="9"/>
      <c r="CP391" s="9"/>
      <c r="CQ391" s="9"/>
    </row>
    <row r="392" spans="1:95" customFormat="1" ht="93" customHeight="1" x14ac:dyDescent="0.35">
      <c r="A392" s="40">
        <f t="shared" si="24"/>
        <v>384</v>
      </c>
      <c r="B392" s="40" t="s">
        <v>536</v>
      </c>
      <c r="C392" s="40">
        <v>2025</v>
      </c>
      <c r="D392" s="40" t="s">
        <v>3879</v>
      </c>
      <c r="E392" s="323"/>
      <c r="F392" s="40" t="s">
        <v>1081</v>
      </c>
      <c r="G392" s="63" t="s">
        <v>563</v>
      </c>
      <c r="H392" s="41" t="s">
        <v>568</v>
      </c>
      <c r="I392" s="42" t="s">
        <v>3653</v>
      </c>
      <c r="J392" s="43" t="s">
        <v>4119</v>
      </c>
      <c r="K392" s="43" t="s">
        <v>4119</v>
      </c>
      <c r="L392" s="44" t="s">
        <v>4120</v>
      </c>
      <c r="M392" s="63" t="s">
        <v>1661</v>
      </c>
      <c r="N392" s="64" t="s">
        <v>5540</v>
      </c>
      <c r="O392" s="63" t="s">
        <v>5708</v>
      </c>
      <c r="P392" s="63">
        <v>1</v>
      </c>
      <c r="Q392" s="65">
        <v>46023</v>
      </c>
      <c r="R392" s="65">
        <v>46112</v>
      </c>
      <c r="S392" s="66">
        <f t="shared" si="25"/>
        <v>13.5</v>
      </c>
      <c r="T392" s="63" t="s">
        <v>5767</v>
      </c>
      <c r="U392" s="63" t="s">
        <v>563</v>
      </c>
      <c r="V392" s="49">
        <f>+IFERROR(VLOOKUP($M392,ACTIVIDADES!$B$9:$Q$494,10,0),"")</f>
        <v>1</v>
      </c>
      <c r="W392" s="50" t="str">
        <f>+IFERROR(VLOOKUP($M392,ACTIVIDADES!$B$9:$Q$494,11,0)," ")</f>
        <v>Se adjunta diseño de Plan Logístico y evidencia de socialización a líder de proceso</v>
      </c>
      <c r="X392" s="51" t="str">
        <f>+IFERROR(VLOOKUP($M392,ACTIVIDADES!$B$9:$Q$494,12,0),"")</f>
        <v>https://dnbcgovco-my.sharepoint.com/:f:/g/personal/planeacion_dnbc_gov_co/IgDXNHpy7oLsTo_k1pBYTEA_AXkQuekeDuYRfMOd3hOKrho?e=FZVMrN</v>
      </c>
      <c r="Y392" s="52">
        <f>+IFERROR(VLOOKUP($M392,ACTIVIDADES!$B$9:$Q$494,13,0),"")</f>
        <v>46153</v>
      </c>
      <c r="Z392" s="53" t="str">
        <f>+IFERROR(VLOOKUP($M392,ACTIVIDADES!$B$9:$Q$494,14,0),"")</f>
        <v>Se incluye presentación del plan logstico. Se evidencia socialización con lider de proceso del mes de mayo de 2026</v>
      </c>
      <c r="AA392" s="49">
        <f>+IFERROR(VLOOKUP($M392,ACTIVIDADES!$B$9:$Q$494,15,0),"")</f>
        <v>1</v>
      </c>
      <c r="AB392" s="54" t="str">
        <f>+IFERROR(VLOOKUP($M392,ACTIVIDADES!$B$9:$Q$494,16,0),"")</f>
        <v>CUMPLIDO</v>
      </c>
      <c r="AC392" s="144">
        <v>46181</v>
      </c>
      <c r="AD392" s="29">
        <v>0.1</v>
      </c>
      <c r="AE392" s="29" t="s">
        <v>4121</v>
      </c>
      <c r="AF392" s="29" t="s">
        <v>4</v>
      </c>
      <c r="AG392" s="29" t="s">
        <v>3737</v>
      </c>
      <c r="AH392" s="29" t="s">
        <v>3737</v>
      </c>
      <c r="AI392" s="29" t="s">
        <v>3737</v>
      </c>
      <c r="AJ392" s="55">
        <f>+IFERROR(VLOOKUP($M392,ACTIVIDADES!$B$9:$T$494,17,0),"")</f>
        <v>1</v>
      </c>
      <c r="AK392" s="80" t="str">
        <f>+IFERROR(VLOOKUP($M392,ACTIVIDADES!$B$9:$T$494,18,0),"")</f>
        <v>Se adjunta diseño de Plan Logístico y evidencia de socialización a líder de proceso</v>
      </c>
      <c r="AL392" s="80" t="str">
        <f>+IFERROR(VLOOKUP($M392,ACTIVIDADES!$B$9:$T$494,19,0),"")</f>
        <v>https://dnbcgovco-my.sharepoint.com/:f:/g/personal/planeacion_dnbc_gov_co/IgB9cHHYSJIQTr9TaRSvOJ2DAViQEhrjnqtnNAQWBqFxriQ?e=6CRjhS</v>
      </c>
      <c r="AM392" s="55">
        <f>+IFERROR(VLOOKUP($M392,ACTIVIDADES!$B$9:$X$495,20,0),0)</f>
        <v>46213</v>
      </c>
      <c r="AN392" s="55" t="str">
        <f>+IFERROR(VLOOKUP($M392,ACTIVIDADES!$B$9:$X$495,21,0),0)</f>
        <v>Se incluye presentación del plan logstico. Se evidencia socialización con lider de proceso del mes de mayo de 2026</v>
      </c>
      <c r="AO392" s="55">
        <f>+IFERROR(VLOOKUP($M392,ACTIVIDADES!$B$9:$X$495,22,0),0)</f>
        <v>1</v>
      </c>
      <c r="AP392" s="150" t="str">
        <f>+IFERROR(VLOOKUP($M392,ACTIVIDADES!$B$9:$X$495,23,0),0)</f>
        <v>CUMPLIDO</v>
      </c>
      <c r="AQ392" s="88">
        <v>46230</v>
      </c>
      <c r="AR392" s="55">
        <v>1</v>
      </c>
      <c r="AS392" s="57" t="s">
        <v>4122</v>
      </c>
      <c r="AT392" s="29" t="s">
        <v>578</v>
      </c>
      <c r="AU392" s="193" t="s">
        <v>3639</v>
      </c>
      <c r="AV392" s="193" t="s">
        <v>3639</v>
      </c>
      <c r="AW392" s="193" t="s">
        <v>3639</v>
      </c>
      <c r="AX392" s="193" t="s">
        <v>4616</v>
      </c>
      <c r="AY392" s="176" t="str">
        <f t="shared" si="22"/>
        <v>CUMPLIDAS</v>
      </c>
      <c r="AZ392" s="55" t="str">
        <f>+IFERROR(VLOOKUP($M392,ACTIVIDADES!$B$9:$T$494,25,0),"")</f>
        <v/>
      </c>
      <c r="BA392" s="55" t="str">
        <f>+IFERROR(VLOOKUP($M392,ACTIVIDADES!$B$9:$T$494,26,0),"")</f>
        <v/>
      </c>
      <c r="BB392" s="55" t="str">
        <f>+IFERROR(VLOOKUP($M392,ACTIVIDADES!$B$9:$T$494,27,0),"")</f>
        <v/>
      </c>
      <c r="BC392" s="55" t="str">
        <f>+IFERROR(VLOOKUP($M392,ACTIVIDADES!$B$9:$T$494,28,0),"")</f>
        <v/>
      </c>
      <c r="BD392" s="55" t="str">
        <f>+IFERROR(VLOOKUP($M392,ACTIVIDADES!$B$9:$T$494,29,0),"")</f>
        <v/>
      </c>
      <c r="BE392" s="55" t="str">
        <f>+IFERROR(VLOOKUP($M392,ACTIVIDADES!$B$9:$T$494,30,0),"")</f>
        <v/>
      </c>
      <c r="BF392" s="58"/>
      <c r="BG392" s="58"/>
      <c r="BH392" s="59"/>
      <c r="BI392" s="59" t="s">
        <v>580</v>
      </c>
      <c r="BJ392" s="60" t="s">
        <v>3635</v>
      </c>
      <c r="BK392" s="61" t="s">
        <v>593</v>
      </c>
      <c r="BL392" s="62"/>
      <c r="BM392" s="55" t="str">
        <f>+IFERROR(VLOOKUP($M392,ACTIVIDADES!$B$9:$T$494,31,0),"")</f>
        <v/>
      </c>
      <c r="BN392" s="55" t="str">
        <f>+IFERROR(VLOOKUP($M392,ACTIVIDADES!$B$9:$T$494,32,0),"")</f>
        <v/>
      </c>
      <c r="BO392" s="55" t="str">
        <f>+IFERROR(VLOOKUP($M392,ACTIVIDADES!$B$9:$T$494,33,0),"")</f>
        <v/>
      </c>
      <c r="BP392" s="55" t="str">
        <f>+IFERROR(VLOOKUP($M392,ACTIVIDADES!$B$9:$T$494,34,0),"")</f>
        <v/>
      </c>
      <c r="BQ392" s="55" t="str">
        <f>+IFERROR(VLOOKUP($M392,ACTIVIDADES!$B$9:$T$494,35,0),"")</f>
        <v/>
      </c>
      <c r="BR392" s="55" t="str">
        <f>+IFERROR(VLOOKUP($M392,ACTIVIDADES!$B$9:$T$494,36,0),"")</f>
        <v/>
      </c>
      <c r="BS392" s="55" t="str">
        <f>+IFERROR(VLOOKUP($M392,ACTIVIDADES!$B$9:$T$494,37,0),"")</f>
        <v/>
      </c>
      <c r="BT392" s="58"/>
      <c r="BU392" s="58"/>
      <c r="BV392" s="59"/>
      <c r="BW392" s="59" t="s">
        <v>580</v>
      </c>
      <c r="BX392" s="60" t="s">
        <v>3635</v>
      </c>
      <c r="BY392" s="61" t="s">
        <v>593</v>
      </c>
      <c r="BZ392" s="62"/>
      <c r="CA392" s="7"/>
      <c r="CB392" s="7"/>
      <c r="CC392" s="7"/>
      <c r="CD392" s="7"/>
      <c r="CE392" s="7"/>
      <c r="CF392" s="7"/>
      <c r="CG392" s="7"/>
      <c r="CH392" s="7"/>
      <c r="CI392" s="7"/>
      <c r="CJ392" s="7"/>
      <c r="CK392" s="7"/>
      <c r="CL392" s="7"/>
      <c r="CM392" s="7"/>
      <c r="CN392" s="7"/>
      <c r="CO392" s="7"/>
      <c r="CP392" s="7"/>
      <c r="CQ392" s="7"/>
    </row>
    <row r="393" spans="1:95" customFormat="1" ht="93" customHeight="1" x14ac:dyDescent="0.35">
      <c r="A393" s="40">
        <f t="shared" si="24"/>
        <v>385</v>
      </c>
      <c r="B393" s="40" t="s">
        <v>536</v>
      </c>
      <c r="C393" s="40">
        <v>2025</v>
      </c>
      <c r="D393" s="40" t="s">
        <v>3734</v>
      </c>
      <c r="E393" s="323"/>
      <c r="F393" s="40" t="s">
        <v>1081</v>
      </c>
      <c r="G393" s="63" t="s">
        <v>563</v>
      </c>
      <c r="H393" s="42" t="s">
        <v>568</v>
      </c>
      <c r="I393" s="42" t="s">
        <v>3653</v>
      </c>
      <c r="J393" s="40" t="s">
        <v>4119</v>
      </c>
      <c r="K393" s="40" t="s">
        <v>4119</v>
      </c>
      <c r="L393" s="44" t="s">
        <v>4120</v>
      </c>
      <c r="M393" s="63" t="s">
        <v>1700</v>
      </c>
      <c r="N393" s="63" t="s">
        <v>5541</v>
      </c>
      <c r="O393" s="63" t="s">
        <v>1702</v>
      </c>
      <c r="P393" s="63">
        <v>12</v>
      </c>
      <c r="Q393" s="65">
        <v>46023</v>
      </c>
      <c r="R393" s="65">
        <v>46387</v>
      </c>
      <c r="S393" s="66">
        <f t="shared" si="25"/>
        <v>54</v>
      </c>
      <c r="T393" s="63" t="s">
        <v>5768</v>
      </c>
      <c r="U393" s="63" t="s">
        <v>563</v>
      </c>
      <c r="V393" s="49">
        <f>+IFERROR(VLOOKUP($M393,ACTIVIDADES!$B$9:$Q$494,10,0),"")</f>
        <v>1</v>
      </c>
      <c r="W393" s="61" t="str">
        <f>+IFERROR(VLOOKUP($M393,ACTIVIDADES!$B$9:$Q$494,11,0)," ")</f>
        <v xml:space="preserve">Ya se tiene acta de conciliación mes Enero , Febrero y Marzo </v>
      </c>
      <c r="X393" s="51" t="str">
        <f>+IFERROR(VLOOKUP($M393,ACTIVIDADES!$B$9:$Q$494,12,0),"")</f>
        <v>https://dnbcgovco-my.sharepoint.com/:f:/g/personal/planeacion_dnbc_gov_co/IgDlbJYL-Va8QKNBLgqDQn7GAb3ZWq8G8cJlJ7r72T-YIzQ?e=ohPP4l</v>
      </c>
      <c r="Y393" s="52">
        <f>+IFERROR(VLOOKUP($M393,ACTIVIDADES!$B$9:$Q$494,13,0),"")</f>
        <v>46153</v>
      </c>
      <c r="Z393" s="49" t="str">
        <f>+IFERROR(VLOOKUP($M393,ACTIVIDADES!$B$9:$Q$494,14,0),"")</f>
        <v>Se encuentran las actas de conciliación de enero, febrero y marzo 2026</v>
      </c>
      <c r="AA393" s="49">
        <f>+IFERROR(VLOOKUP($M393,ACTIVIDADES!$B$9:$Q$494,15,0),"")</f>
        <v>0.25</v>
      </c>
      <c r="AB393" s="54" t="str">
        <f>+IFERROR(VLOOKUP($M393,ACTIVIDADES!$B$9:$Q$494,16,0),"")</f>
        <v>EJECUCIÓN</v>
      </c>
      <c r="AC393" s="144">
        <v>46171</v>
      </c>
      <c r="AD393" s="28">
        <v>0.1</v>
      </c>
      <c r="AE393" s="32" t="s">
        <v>5801</v>
      </c>
      <c r="AF393" s="29" t="s">
        <v>4</v>
      </c>
      <c r="AG393" s="29" t="s">
        <v>3737</v>
      </c>
      <c r="AH393" s="29" t="s">
        <v>3737</v>
      </c>
      <c r="AI393" s="29" t="s">
        <v>3737</v>
      </c>
      <c r="AJ393" s="55">
        <f>+IFERROR(VLOOKUP($M393,ACTIVIDADES!$B$9:$T$494,17,0),"")</f>
        <v>1</v>
      </c>
      <c r="AK393" s="80" t="str">
        <f>+IFERROR(VLOOKUP($M393,ACTIVIDADES!$B$9:$T$494,18,0),"")</f>
        <v xml:space="preserve">Ya se tiene acta conciliación mes de Abril por temas de entregas de urgencia manifiesta no se a podido realizar la conciliación de mayo y junio </v>
      </c>
      <c r="AL393" s="80" t="str">
        <f>+IFERROR(VLOOKUP($M393,ACTIVIDADES!$B$9:$T$494,19,0),"")</f>
        <v xml:space="preserve">https://dnbcgovco-my.sharepoint.com/:f:/g/personal/planeacion_dnbc_gov_co/IgATaVuqQLoaSZKn6XEtE5CxAZQ69p2ercMGLiBAiUZ-B3A?e=abGyCE  </v>
      </c>
      <c r="AM393" s="55">
        <f>+IFERROR(VLOOKUP($M393,ACTIVIDADES!$B$9:$X$495,20,0),0)</f>
        <v>46214</v>
      </c>
      <c r="AN393" s="55" t="str">
        <f>+IFERROR(VLOOKUP($M393,ACTIVIDADES!$B$9:$X$495,21,0),0)</f>
        <v xml:space="preserve">Se reportan actas de enero a abril. Mayo pendiente de firma. </v>
      </c>
      <c r="AO393" s="55">
        <f>+IFERROR(VLOOKUP($M393,ACTIVIDADES!$B$9:$X$495,22,0),0)</f>
        <v>0.33</v>
      </c>
      <c r="AP393" s="145" t="str">
        <f>+IFERROR(VLOOKUP($M393,ACTIVIDADES!$B$9:$X$495,23,0),0)</f>
        <v>EN EJECUCIÓN</v>
      </c>
      <c r="AQ393" s="129">
        <v>46230</v>
      </c>
      <c r="AR393" s="172">
        <v>0.33</v>
      </c>
      <c r="AS393" s="72" t="s">
        <v>4123</v>
      </c>
      <c r="AT393" s="29" t="s">
        <v>4</v>
      </c>
      <c r="AU393" s="57" t="s">
        <v>3639</v>
      </c>
      <c r="AV393" s="193" t="s">
        <v>3639</v>
      </c>
      <c r="AW393" s="193" t="s">
        <v>3639</v>
      </c>
      <c r="AX393" s="57" t="s">
        <v>4616</v>
      </c>
      <c r="AY393" s="176" t="str">
        <f t="shared" si="22"/>
        <v>EN EJECUCIÓN</v>
      </c>
      <c r="AZ393" s="55" t="str">
        <f>+IFERROR(VLOOKUP($M393,ACTIVIDADES!$B$9:$T$494,25,0),"")</f>
        <v/>
      </c>
      <c r="BA393" s="55" t="str">
        <f>+IFERROR(VLOOKUP($M393,ACTIVIDADES!$B$9:$T$494,26,0),"")</f>
        <v/>
      </c>
      <c r="BB393" s="55" t="str">
        <f>+IFERROR(VLOOKUP($M393,ACTIVIDADES!$B$9:$T$494,27,0),"")</f>
        <v/>
      </c>
      <c r="BC393" s="55" t="str">
        <f>+IFERROR(VLOOKUP($M393,ACTIVIDADES!$B$9:$T$494,28,0),"")</f>
        <v/>
      </c>
      <c r="BD393" s="55" t="str">
        <f>+IFERROR(VLOOKUP($M393,ACTIVIDADES!$B$9:$T$494,29,0),"")</f>
        <v/>
      </c>
      <c r="BE393" s="55" t="str">
        <f>+IFERROR(VLOOKUP($M393,ACTIVIDADES!$B$9:$T$494,30,0),"")</f>
        <v/>
      </c>
      <c r="BF393" s="58"/>
      <c r="BG393" s="58"/>
      <c r="BH393" s="59"/>
      <c r="BI393" s="59" t="s">
        <v>580</v>
      </c>
      <c r="BJ393" s="60" t="s">
        <v>3635</v>
      </c>
      <c r="BK393" s="61" t="s">
        <v>593</v>
      </c>
      <c r="BL393" s="62"/>
      <c r="BM393" s="55" t="str">
        <f>+IFERROR(VLOOKUP($M393,ACTIVIDADES!$B$9:$T$494,31,0),"")</f>
        <v/>
      </c>
      <c r="BN393" s="55" t="str">
        <f>+IFERROR(VLOOKUP($M393,ACTIVIDADES!$B$9:$T$494,32,0),"")</f>
        <v/>
      </c>
      <c r="BO393" s="55" t="str">
        <f>+IFERROR(VLOOKUP($M393,ACTIVIDADES!$B$9:$T$494,33,0),"")</f>
        <v/>
      </c>
      <c r="BP393" s="55" t="str">
        <f>+IFERROR(VLOOKUP($M393,ACTIVIDADES!$B$9:$T$494,34,0),"")</f>
        <v/>
      </c>
      <c r="BQ393" s="55" t="str">
        <f>+IFERROR(VLOOKUP($M393,ACTIVIDADES!$B$9:$T$494,35,0),"")</f>
        <v/>
      </c>
      <c r="BR393" s="55" t="str">
        <f>+IFERROR(VLOOKUP($M393,ACTIVIDADES!$B$9:$T$494,36,0),"")</f>
        <v/>
      </c>
      <c r="BS393" s="55" t="str">
        <f>+IFERROR(VLOOKUP($M393,ACTIVIDADES!$B$9:$T$494,37,0),"")</f>
        <v/>
      </c>
      <c r="BT393" s="58"/>
      <c r="BU393" s="58"/>
      <c r="BV393" s="59"/>
      <c r="BW393" s="59" t="s">
        <v>580</v>
      </c>
      <c r="BX393" s="60" t="s">
        <v>3635</v>
      </c>
      <c r="BY393" s="61" t="s">
        <v>593</v>
      </c>
      <c r="BZ393" s="62"/>
      <c r="CA393" s="9"/>
      <c r="CB393" s="9"/>
      <c r="CC393" s="9"/>
      <c r="CD393" s="9"/>
      <c r="CE393" s="9"/>
      <c r="CF393" s="9"/>
      <c r="CG393" s="9"/>
      <c r="CH393" s="9"/>
      <c r="CI393" s="9"/>
      <c r="CJ393" s="9"/>
      <c r="CK393" s="9"/>
      <c r="CL393" s="9"/>
      <c r="CM393" s="9"/>
      <c r="CN393" s="9"/>
      <c r="CO393" s="9"/>
      <c r="CP393" s="9"/>
      <c r="CQ393" s="9"/>
    </row>
    <row r="394" spans="1:95" customFormat="1" ht="93" customHeight="1" x14ac:dyDescent="0.35">
      <c r="A394" s="40">
        <f t="shared" si="24"/>
        <v>386</v>
      </c>
      <c r="B394" s="40" t="s">
        <v>536</v>
      </c>
      <c r="C394" s="40">
        <v>2025</v>
      </c>
      <c r="D394" s="40" t="s">
        <v>3734</v>
      </c>
      <c r="E394" s="323"/>
      <c r="F394" s="40" t="s">
        <v>1081</v>
      </c>
      <c r="G394" s="63" t="s">
        <v>563</v>
      </c>
      <c r="H394" s="42" t="s">
        <v>568</v>
      </c>
      <c r="I394" s="42"/>
      <c r="J394" s="40" t="s">
        <v>4119</v>
      </c>
      <c r="K394" s="40" t="s">
        <v>4119</v>
      </c>
      <c r="L394" s="44" t="s">
        <v>4120</v>
      </c>
      <c r="M394" s="63" t="s">
        <v>2912</v>
      </c>
      <c r="N394" s="63" t="s">
        <v>5542</v>
      </c>
      <c r="O394" s="63" t="s">
        <v>5709</v>
      </c>
      <c r="P394" s="63">
        <v>1</v>
      </c>
      <c r="Q394" s="65">
        <v>46023</v>
      </c>
      <c r="R394" s="65">
        <v>46387</v>
      </c>
      <c r="S394" s="66">
        <f t="shared" si="25"/>
        <v>54</v>
      </c>
      <c r="T394" s="63" t="s">
        <v>589</v>
      </c>
      <c r="U394" s="63" t="s">
        <v>563</v>
      </c>
      <c r="V394" s="49">
        <f>+IFERROR(VLOOKUP($M394,ACTIVIDADES!$B$9:$Q$494,10,0),"")</f>
        <v>1</v>
      </c>
      <c r="W394" s="61" t="str">
        <f>+IFERROR(VLOOKUP($M394,ACTIVIDADES!$B$9:$Q$494,11,0)," ")</f>
        <v>Se esta manejando una prueba piloto SIIF NACIÓN</v>
      </c>
      <c r="X394" s="51" t="str">
        <f>+IFERROR(VLOOKUP($M394,ACTIVIDADES!$B$9:$Q$494,12,0),"")</f>
        <v>https://dnbcgovco-my.sharepoint.com/:f:/g/personal/planeacion_dnbc_gov_co/IgBvTGIVB1beR6Hq2ZYZUnYkAaNAMO-Qq75CdeDQQvSAf7Y?e=VtmbSq</v>
      </c>
      <c r="Y394" s="52">
        <f>+IFERROR(VLOOKUP($M394,ACTIVIDADES!$B$9:$Q$494,13,0),"")</f>
        <v>46153</v>
      </c>
      <c r="Z394" s="49" t="str">
        <f>+IFERROR(VLOOKUP($M394,ACTIVIDADES!$B$9:$Q$494,14,0),"")</f>
        <v>Se evidencia respuesta de MinHacienda para uso piloto de sistema Siif Nación - Modulo Recursos Fisicos</v>
      </c>
      <c r="AA394" s="49">
        <f>+IFERROR(VLOOKUP($M394,ACTIVIDADES!$B$9:$Q$494,15,0),"")</f>
        <v>0.1</v>
      </c>
      <c r="AB394" s="54" t="str">
        <f>+IFERROR(VLOOKUP($M394,ACTIVIDADES!$B$9:$Q$494,16,0),"")</f>
        <v>EJECUCIÓN</v>
      </c>
      <c r="AC394" s="144">
        <v>46171</v>
      </c>
      <c r="AD394" s="29">
        <v>0.1</v>
      </c>
      <c r="AE394" s="29" t="s">
        <v>3927</v>
      </c>
      <c r="AF394" s="29" t="s">
        <v>4</v>
      </c>
      <c r="AG394" s="29" t="s">
        <v>3737</v>
      </c>
      <c r="AH394" s="29" t="s">
        <v>3737</v>
      </c>
      <c r="AI394" s="29" t="s">
        <v>3737</v>
      </c>
      <c r="AJ394" s="55">
        <f>+IFERROR(VLOOKUP($M394,ACTIVIDADES!$B$9:$T$494,17,0),"")</f>
        <v>1</v>
      </c>
      <c r="AK394" s="80" t="str">
        <f>+IFERROR(VLOOKUP($M394,ACTIVIDADES!$B$9:$T$494,18,0),"")</f>
        <v xml:space="preserve">Se muestra proceso que se esta llevando para el manejo de la prueba piloto SIIF NACIÓN </v>
      </c>
      <c r="AL394" s="80" t="str">
        <f>+IFERROR(VLOOKUP($M394,ACTIVIDADES!$B$9:$T$494,19,0),"")</f>
        <v>https://dnbcgovco-my.sharepoint.com/:f:/g/personal/planeacion_dnbc_gov_co/IgCBVo7NNr3iS7l8TzZ8wHRMASzR7iH24VFrPXij61kiZsg?e=P6XOYn</v>
      </c>
      <c r="AM394" s="55" t="str">
        <f>+IFERROR(VLOOKUP($M394,ACTIVIDADES!$B$9:$X$495,20,0),0)</f>
        <v>11/07/206</v>
      </c>
      <c r="AN394" s="55" t="str">
        <f>+IFERROR(VLOOKUP($M394,ACTIVIDADES!$B$9:$X$495,21,0),0)</f>
        <v>Se remite información sobre las gestiones adelantadas para la implementación del modulo siif nacion</v>
      </c>
      <c r="AO394" s="55">
        <f>+IFERROR(VLOOKUP($M394,ACTIVIDADES!$B$9:$X$495,22,0),0)</f>
        <v>0.3</v>
      </c>
      <c r="AP394" s="145" t="str">
        <f>+IFERROR(VLOOKUP($M394,ACTIVIDADES!$B$9:$X$495,23,0),0)</f>
        <v>EN EJECUCIÓN</v>
      </c>
      <c r="AQ394" s="129">
        <v>46230</v>
      </c>
      <c r="AR394" s="172">
        <v>0.3</v>
      </c>
      <c r="AS394" s="72" t="s">
        <v>4017</v>
      </c>
      <c r="AT394" s="29" t="s">
        <v>4</v>
      </c>
      <c r="AU394" s="57" t="s">
        <v>3639</v>
      </c>
      <c r="AV394" s="193" t="s">
        <v>3639</v>
      </c>
      <c r="AW394" s="193" t="s">
        <v>3639</v>
      </c>
      <c r="AX394" s="57" t="s">
        <v>4616</v>
      </c>
      <c r="AY394" s="176" t="str">
        <f t="shared" ref="AY394:AY457" si="26">IF(OR(AT394="C. OPORTUNAMENTE",AT394="C. EXTRATEMPORANEAMENTE"),"CUMPLIDAS",IF(AT394="VENCIDA","VENCIDAS",AT394))</f>
        <v>EN EJECUCIÓN</v>
      </c>
      <c r="AZ394" s="55" t="str">
        <f>+IFERROR(VLOOKUP($M394,ACTIVIDADES!$B$9:$T$494,25,0),"")</f>
        <v/>
      </c>
      <c r="BA394" s="55" t="str">
        <f>+IFERROR(VLOOKUP($M394,ACTIVIDADES!$B$9:$T$494,26,0),"")</f>
        <v/>
      </c>
      <c r="BB394" s="55" t="str">
        <f>+IFERROR(VLOOKUP($M394,ACTIVIDADES!$B$9:$T$494,27,0),"")</f>
        <v/>
      </c>
      <c r="BC394" s="55" t="str">
        <f>+IFERROR(VLOOKUP($M394,ACTIVIDADES!$B$9:$T$494,28,0),"")</f>
        <v/>
      </c>
      <c r="BD394" s="55" t="str">
        <f>+IFERROR(VLOOKUP($M394,ACTIVIDADES!$B$9:$T$494,29,0),"")</f>
        <v/>
      </c>
      <c r="BE394" s="55" t="str">
        <f>+IFERROR(VLOOKUP($M394,ACTIVIDADES!$B$9:$T$494,30,0),"")</f>
        <v/>
      </c>
      <c r="BF394" s="58"/>
      <c r="BG394" s="58"/>
      <c r="BH394" s="59"/>
      <c r="BI394" s="59" t="s">
        <v>580</v>
      </c>
      <c r="BJ394" s="60" t="s">
        <v>3635</v>
      </c>
      <c r="BK394" s="61" t="s">
        <v>593</v>
      </c>
      <c r="BL394" s="62"/>
      <c r="BM394" s="55" t="str">
        <f>+IFERROR(VLOOKUP($M394,ACTIVIDADES!$B$9:$T$494,31,0),"")</f>
        <v/>
      </c>
      <c r="BN394" s="55" t="str">
        <f>+IFERROR(VLOOKUP($M394,ACTIVIDADES!$B$9:$T$494,32,0),"")</f>
        <v/>
      </c>
      <c r="BO394" s="55" t="str">
        <f>+IFERROR(VLOOKUP($M394,ACTIVIDADES!$B$9:$T$494,33,0),"")</f>
        <v/>
      </c>
      <c r="BP394" s="55" t="str">
        <f>+IFERROR(VLOOKUP($M394,ACTIVIDADES!$B$9:$T$494,34,0),"")</f>
        <v/>
      </c>
      <c r="BQ394" s="55" t="str">
        <f>+IFERROR(VLOOKUP($M394,ACTIVIDADES!$B$9:$T$494,35,0),"")</f>
        <v/>
      </c>
      <c r="BR394" s="55" t="str">
        <f>+IFERROR(VLOOKUP($M394,ACTIVIDADES!$B$9:$T$494,36,0),"")</f>
        <v/>
      </c>
      <c r="BS394" s="55" t="str">
        <f>+IFERROR(VLOOKUP($M394,ACTIVIDADES!$B$9:$T$494,37,0),"")</f>
        <v/>
      </c>
      <c r="BT394" s="58"/>
      <c r="BU394" s="58"/>
      <c r="BV394" s="59"/>
      <c r="BW394" s="59" t="s">
        <v>580</v>
      </c>
      <c r="BX394" s="60" t="s">
        <v>3635</v>
      </c>
      <c r="BY394" s="61" t="s">
        <v>593</v>
      </c>
      <c r="BZ394" s="62"/>
      <c r="CA394" s="9"/>
      <c r="CB394" s="9"/>
      <c r="CC394" s="9"/>
      <c r="CD394" s="9"/>
      <c r="CE394" s="9"/>
      <c r="CF394" s="9"/>
      <c r="CG394" s="9"/>
      <c r="CH394" s="9"/>
      <c r="CI394" s="9"/>
      <c r="CJ394" s="9"/>
      <c r="CK394" s="9"/>
      <c r="CL394" s="9"/>
      <c r="CM394" s="9"/>
      <c r="CN394" s="9"/>
      <c r="CO394" s="9"/>
      <c r="CP394" s="9"/>
      <c r="CQ394" s="9"/>
    </row>
    <row r="395" spans="1:95" s="8" customFormat="1" ht="93" customHeight="1" x14ac:dyDescent="0.35">
      <c r="A395" s="40">
        <f t="shared" si="24"/>
        <v>387</v>
      </c>
      <c r="B395" s="40" t="s">
        <v>536</v>
      </c>
      <c r="C395" s="40">
        <v>2025</v>
      </c>
      <c r="D395" s="40" t="s">
        <v>3734</v>
      </c>
      <c r="E395" s="323"/>
      <c r="F395" s="40" t="s">
        <v>1083</v>
      </c>
      <c r="G395" s="63" t="s">
        <v>563</v>
      </c>
      <c r="H395" s="42" t="s">
        <v>4828</v>
      </c>
      <c r="I395" s="42" t="s">
        <v>3653</v>
      </c>
      <c r="J395" s="40" t="s">
        <v>4124</v>
      </c>
      <c r="K395" s="40" t="s">
        <v>4124</v>
      </c>
      <c r="L395" s="44" t="s">
        <v>4120</v>
      </c>
      <c r="M395" s="63" t="s">
        <v>1700</v>
      </c>
      <c r="N395" s="63" t="s">
        <v>5541</v>
      </c>
      <c r="O395" s="63" t="s">
        <v>1702</v>
      </c>
      <c r="P395" s="63">
        <v>12</v>
      </c>
      <c r="Q395" s="65">
        <v>46023</v>
      </c>
      <c r="R395" s="65">
        <v>46387</v>
      </c>
      <c r="S395" s="66">
        <f t="shared" si="25"/>
        <v>54</v>
      </c>
      <c r="T395" s="63" t="s">
        <v>5768</v>
      </c>
      <c r="U395" s="63" t="s">
        <v>563</v>
      </c>
      <c r="V395" s="49">
        <f>+IFERROR(VLOOKUP($M395,ACTIVIDADES!$B$9:$Q$494,10,0),"")</f>
        <v>1</v>
      </c>
      <c r="W395" s="61" t="str">
        <f>+IFERROR(VLOOKUP($M395,ACTIVIDADES!$B$9:$Q$494,11,0)," ")</f>
        <v xml:space="preserve">Ya se tiene acta de conciliación mes Enero , Febrero y Marzo </v>
      </c>
      <c r="X395" s="51" t="str">
        <f>+IFERROR(VLOOKUP($M395,ACTIVIDADES!$B$9:$Q$494,12,0),"")</f>
        <v>https://dnbcgovco-my.sharepoint.com/:f:/g/personal/planeacion_dnbc_gov_co/IgDlbJYL-Va8QKNBLgqDQn7GAb3ZWq8G8cJlJ7r72T-YIzQ?e=ohPP4l</v>
      </c>
      <c r="Y395" s="52">
        <f>+IFERROR(VLOOKUP($M395,ACTIVIDADES!$B$9:$Q$494,13,0),"")</f>
        <v>46153</v>
      </c>
      <c r="Z395" s="49" t="str">
        <f>+IFERROR(VLOOKUP($M395,ACTIVIDADES!$B$9:$Q$494,14,0),"")</f>
        <v>Se encuentran las actas de conciliación de enero, febrero y marzo 2026</v>
      </c>
      <c r="AA395" s="49">
        <f>+IFERROR(VLOOKUP($M395,ACTIVIDADES!$B$9:$Q$494,15,0),"")</f>
        <v>0.25</v>
      </c>
      <c r="AB395" s="54" t="str">
        <f>+IFERROR(VLOOKUP($M395,ACTIVIDADES!$B$9:$Q$494,16,0),"")</f>
        <v>EJECUCIÓN</v>
      </c>
      <c r="AC395" s="144">
        <v>46171</v>
      </c>
      <c r="AD395" s="28">
        <v>0.1</v>
      </c>
      <c r="AE395" s="32" t="s">
        <v>5801</v>
      </c>
      <c r="AF395" s="29" t="s">
        <v>4</v>
      </c>
      <c r="AG395" s="29" t="s">
        <v>3737</v>
      </c>
      <c r="AH395" s="29" t="s">
        <v>3737</v>
      </c>
      <c r="AI395" s="29" t="s">
        <v>3737</v>
      </c>
      <c r="AJ395" s="55">
        <f>+IFERROR(VLOOKUP($M395,ACTIVIDADES!$B$9:$T$494,17,0),"")</f>
        <v>1</v>
      </c>
      <c r="AK395" s="80" t="str">
        <f>+IFERROR(VLOOKUP($M395,ACTIVIDADES!$B$9:$T$494,18,0),"")</f>
        <v xml:space="preserve">Ya se tiene acta conciliación mes de Abril por temas de entregas de urgencia manifiesta no se a podido realizar la conciliación de mayo y junio </v>
      </c>
      <c r="AL395" s="80" t="str">
        <f>+IFERROR(VLOOKUP($M395,ACTIVIDADES!$B$9:$T$494,19,0),"")</f>
        <v xml:space="preserve">https://dnbcgovco-my.sharepoint.com/:f:/g/personal/planeacion_dnbc_gov_co/IgATaVuqQLoaSZKn6XEtE5CxAZQ69p2ercMGLiBAiUZ-B3A?e=abGyCE  </v>
      </c>
      <c r="AM395" s="55">
        <f>+IFERROR(VLOOKUP($M395,ACTIVIDADES!$B$9:$X$495,20,0),0)</f>
        <v>46214</v>
      </c>
      <c r="AN395" s="55" t="str">
        <f>+IFERROR(VLOOKUP($M395,ACTIVIDADES!$B$9:$X$495,21,0),0)</f>
        <v xml:space="preserve">Se reportan actas de enero a abril. Mayo pendiente de firma. </v>
      </c>
      <c r="AO395" s="55">
        <f>+IFERROR(VLOOKUP($M395,ACTIVIDADES!$B$9:$X$495,22,0),0)</f>
        <v>0.33</v>
      </c>
      <c r="AP395" s="145" t="str">
        <f>+IFERROR(VLOOKUP($M395,ACTIVIDADES!$B$9:$X$495,23,0),0)</f>
        <v>EN EJECUCIÓN</v>
      </c>
      <c r="AQ395" s="129">
        <v>46230</v>
      </c>
      <c r="AR395" s="172">
        <v>0.33</v>
      </c>
      <c r="AS395" s="72" t="s">
        <v>4623</v>
      </c>
      <c r="AT395" s="29" t="s">
        <v>4</v>
      </c>
      <c r="AU395" s="57" t="s">
        <v>3639</v>
      </c>
      <c r="AV395" s="193" t="s">
        <v>3639</v>
      </c>
      <c r="AW395" s="193" t="s">
        <v>3639</v>
      </c>
      <c r="AX395" s="57" t="s">
        <v>3739</v>
      </c>
      <c r="AY395" s="176" t="str">
        <f t="shared" si="26"/>
        <v>EN EJECUCIÓN</v>
      </c>
      <c r="AZ395" s="55" t="str">
        <f>+IFERROR(VLOOKUP($M395,ACTIVIDADES!$B$9:$T$494,25,0),"")</f>
        <v/>
      </c>
      <c r="BA395" s="55" t="str">
        <f>+IFERROR(VLOOKUP($M395,ACTIVIDADES!$B$9:$T$494,26,0),"")</f>
        <v/>
      </c>
      <c r="BB395" s="55" t="str">
        <f>+IFERROR(VLOOKUP($M395,ACTIVIDADES!$B$9:$T$494,27,0),"")</f>
        <v/>
      </c>
      <c r="BC395" s="55" t="str">
        <f>+IFERROR(VLOOKUP($M395,ACTIVIDADES!$B$9:$T$494,28,0),"")</f>
        <v/>
      </c>
      <c r="BD395" s="55" t="str">
        <f>+IFERROR(VLOOKUP($M395,ACTIVIDADES!$B$9:$T$494,29,0),"")</f>
        <v/>
      </c>
      <c r="BE395" s="55" t="str">
        <f>+IFERROR(VLOOKUP($M395,ACTIVIDADES!$B$9:$T$494,30,0),"")</f>
        <v/>
      </c>
      <c r="BF395" s="58"/>
      <c r="BG395" s="58"/>
      <c r="BH395" s="59"/>
      <c r="BI395" s="59" t="s">
        <v>580</v>
      </c>
      <c r="BJ395" s="60" t="s">
        <v>3635</v>
      </c>
      <c r="BK395" s="61" t="s">
        <v>593</v>
      </c>
      <c r="BL395" s="62"/>
      <c r="BM395" s="55" t="str">
        <f>+IFERROR(VLOOKUP($M395,ACTIVIDADES!$B$9:$T$494,31,0),"")</f>
        <v/>
      </c>
      <c r="BN395" s="55" t="str">
        <f>+IFERROR(VLOOKUP($M395,ACTIVIDADES!$B$9:$T$494,32,0),"")</f>
        <v/>
      </c>
      <c r="BO395" s="55" t="str">
        <f>+IFERROR(VLOOKUP($M395,ACTIVIDADES!$B$9:$T$494,33,0),"")</f>
        <v/>
      </c>
      <c r="BP395" s="55" t="str">
        <f>+IFERROR(VLOOKUP($M395,ACTIVIDADES!$B$9:$T$494,34,0),"")</f>
        <v/>
      </c>
      <c r="BQ395" s="55" t="str">
        <f>+IFERROR(VLOOKUP($M395,ACTIVIDADES!$B$9:$T$494,35,0),"")</f>
        <v/>
      </c>
      <c r="BR395" s="55" t="str">
        <f>+IFERROR(VLOOKUP($M395,ACTIVIDADES!$B$9:$T$494,36,0),"")</f>
        <v/>
      </c>
      <c r="BS395" s="55" t="str">
        <f>+IFERROR(VLOOKUP($M395,ACTIVIDADES!$B$9:$T$494,37,0),"")</f>
        <v/>
      </c>
      <c r="BT395" s="58"/>
      <c r="BU395" s="58"/>
      <c r="BV395" s="59"/>
      <c r="BW395" s="59" t="s">
        <v>580</v>
      </c>
      <c r="BX395" s="60" t="s">
        <v>3635</v>
      </c>
      <c r="BY395" s="61" t="s">
        <v>593</v>
      </c>
      <c r="BZ395" s="62"/>
      <c r="CA395" s="9"/>
      <c r="CB395" s="9"/>
      <c r="CC395" s="9"/>
      <c r="CD395" s="9"/>
      <c r="CE395" s="9"/>
      <c r="CF395" s="9"/>
      <c r="CG395" s="9"/>
      <c r="CH395" s="9"/>
      <c r="CI395" s="9"/>
      <c r="CJ395" s="9"/>
      <c r="CK395" s="9"/>
      <c r="CL395" s="9"/>
      <c r="CM395" s="9"/>
      <c r="CN395" s="9"/>
      <c r="CO395" s="9"/>
      <c r="CP395" s="9"/>
      <c r="CQ395" s="9"/>
    </row>
    <row r="396" spans="1:95" customFormat="1" ht="93" customHeight="1" x14ac:dyDescent="0.35">
      <c r="A396" s="40">
        <f t="shared" si="24"/>
        <v>388</v>
      </c>
      <c r="B396" s="40" t="s">
        <v>536</v>
      </c>
      <c r="C396" s="40">
        <v>2025</v>
      </c>
      <c r="D396" s="40" t="s">
        <v>3734</v>
      </c>
      <c r="E396" s="323"/>
      <c r="F396" s="40" t="s">
        <v>1083</v>
      </c>
      <c r="G396" s="63" t="s">
        <v>563</v>
      </c>
      <c r="H396" s="42" t="s">
        <v>4828</v>
      </c>
      <c r="I396" s="42"/>
      <c r="J396" s="40" t="s">
        <v>4124</v>
      </c>
      <c r="K396" s="40" t="s">
        <v>4124</v>
      </c>
      <c r="L396" s="44" t="s">
        <v>4120</v>
      </c>
      <c r="M396" s="63" t="s">
        <v>3206</v>
      </c>
      <c r="N396" s="63" t="s">
        <v>5543</v>
      </c>
      <c r="O396" s="63" t="s">
        <v>5710</v>
      </c>
      <c r="P396" s="63">
        <v>1</v>
      </c>
      <c r="Q396" s="65">
        <v>46023</v>
      </c>
      <c r="R396" s="65">
        <v>46387</v>
      </c>
      <c r="S396" s="66">
        <f t="shared" si="25"/>
        <v>54</v>
      </c>
      <c r="T396" s="63" t="s">
        <v>609</v>
      </c>
      <c r="U396" s="63" t="s">
        <v>563</v>
      </c>
      <c r="V396" s="49">
        <f>+IFERROR(VLOOKUP($M396,ACTIVIDADES!$B$9:$Q$494,10,0),"")</f>
        <v>1</v>
      </c>
      <c r="W396" s="61" t="str">
        <f>+IFERROR(VLOOKUP($M396,ACTIVIDADES!$B$9:$Q$494,11,0)," ")</f>
        <v xml:space="preserve">La actividad tuvo cumplimiento. Para la etapa precontractual se implementaron los registros de verificación requeridos, mediante la utilización de la Checklist de verificación de documentos, la cual permite evidenciar el cumplimiento de los requisitos establecidos en la normatividad aplicable. Dicha herramienta se emplea para validar de manera sistemática la documentación exigida antes del inicio del proceso contractual, constituyéndose en el registro de verificación de cumplimiento de la etapa precontractual y formando parte integral del expediente contractual.
</v>
      </c>
      <c r="X396" s="51" t="str">
        <f>+IFERROR(VLOOKUP($M396,ACTIVIDADES!$B$9:$Q$494,12,0),"")</f>
        <v>https://dnbcgovco-my.sharepoint.com/personal/planeacion_dnbc_gov_co/_layouts/15/onedrive.aspx?id=%2Fpersonal%2Fplaneacion%5Fdnbc%5Fgov%5Fco%2FDocuments%2FDocumentos%20SIGE%2F6%2E%20Planes%2FPLAN%20DE%20MEJORA%2F2026%2F01%2E%20Seguimiento%20Primer%20Trimestre%2F15%2E%20Gesti%C3%B3n%20Contractual%2FGC%5FAC63&amp;viewid=efb70791%2Db8ab%2D49e7%2Db552%2Dd3d4cbe976b9&amp;ct=1777387045307&amp;or=OWA%2DNT%2DMail</v>
      </c>
      <c r="Y396" s="52">
        <f>+IFERROR(VLOOKUP($M396,ACTIVIDADES!$B$9:$Q$494,13,0),"")</f>
        <v>46153</v>
      </c>
      <c r="Z396" s="49" t="str">
        <f>+IFERROR(VLOOKUP($M396,ACTIVIDADES!$B$9:$Q$494,14,0),"")</f>
        <v>Se adjunta información de lista de chequeo para contrataciones de la entidad</v>
      </c>
      <c r="AA396" s="49">
        <f>+IFERROR(VLOOKUP($M396,ACTIVIDADES!$B$9:$Q$494,15,0),"")</f>
        <v>1</v>
      </c>
      <c r="AB396" s="54" t="str">
        <f>+IFERROR(VLOOKUP($M396,ACTIVIDADES!$B$9:$Q$494,16,0),"")</f>
        <v>CUMPLIDO</v>
      </c>
      <c r="AC396" s="144">
        <v>46157</v>
      </c>
      <c r="AD396" s="30">
        <v>1</v>
      </c>
      <c r="AE396" s="30" t="s">
        <v>4125</v>
      </c>
      <c r="AF396" s="29" t="s">
        <v>578</v>
      </c>
      <c r="AG396" s="29" t="s">
        <v>3737</v>
      </c>
      <c r="AH396" s="29" t="s">
        <v>593</v>
      </c>
      <c r="AI396" s="29" t="s">
        <v>3752</v>
      </c>
      <c r="AJ396" s="55">
        <f>+IFERROR(VLOOKUP($M396,ACTIVIDADES!$B$9:$T$494,17,0),"")</f>
        <v>1</v>
      </c>
      <c r="AK396" s="80" t="str">
        <f>+IFERROR(VLOOKUP($M396,ACTIVIDADES!$B$9:$T$494,18,0),"")</f>
        <v xml:space="preserve">La actividad tuvo cumplimiento. Para la etapa precontractual se implementaron los registros de verificación requeridos, mediante la utilización de la Checklist de verificación de documentos, la cual permite evidenciar el cumplimiento de los requisitos establecidos en la normatividad aplicable. Dicha herramienta se emplea para validar de manera sistemática la documentación exigida antes del inicio del proceso contractual, constituyéndose en el registro de verificación de cumplimiento de la etapa precontractual y formando parte integral del expediente contractual.
</v>
      </c>
      <c r="AL396" s="80" t="str">
        <f>+IFERROR(VLOOKUP($M396,ACTIVIDADES!$B$9:$T$494,19,0),"")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396" s="55" t="str">
        <f>+IFERROR(VLOOKUP($M396,ACTIVIDADES!$B$9:$X$495,20,0),0)</f>
        <v>11/07/206</v>
      </c>
      <c r="AN396" s="55" t="str">
        <f>+IFERROR(VLOOKUP($M396,ACTIVIDADES!$B$9:$X$495,21,0),0)</f>
        <v>Actividad con cumplimiento reportado en el primer trimestre 2026</v>
      </c>
      <c r="AO396" s="55">
        <f>+IFERROR(VLOOKUP($M396,ACTIVIDADES!$B$9:$X$495,22,0),0)</f>
        <v>1</v>
      </c>
      <c r="AP396" s="150" t="str">
        <f>+IFERROR(VLOOKUP($M396,ACTIVIDADES!$B$9:$X$495,23,0),0)</f>
        <v>CUMPLIDO</v>
      </c>
      <c r="AQ396" s="88">
        <v>46230</v>
      </c>
      <c r="AR396" s="55">
        <v>1</v>
      </c>
      <c r="AS396" s="30" t="s">
        <v>4125</v>
      </c>
      <c r="AT396" s="29" t="s">
        <v>579</v>
      </c>
      <c r="AU396" s="57" t="s">
        <v>3639</v>
      </c>
      <c r="AV396" s="193" t="s">
        <v>3639</v>
      </c>
      <c r="AW396" s="193" t="s">
        <v>3639</v>
      </c>
      <c r="AX396" s="193" t="s">
        <v>3739</v>
      </c>
      <c r="AY396" s="176" t="str">
        <f t="shared" si="26"/>
        <v>CUMPLIDAS</v>
      </c>
      <c r="AZ396" s="55" t="str">
        <f>+IFERROR(VLOOKUP($M396,ACTIVIDADES!$B$9:$T$494,25,0),"")</f>
        <v/>
      </c>
      <c r="BA396" s="55" t="str">
        <f>+IFERROR(VLOOKUP($M396,ACTIVIDADES!$B$9:$T$494,26,0),"")</f>
        <v/>
      </c>
      <c r="BB396" s="55" t="str">
        <f>+IFERROR(VLOOKUP($M396,ACTIVIDADES!$B$9:$T$494,27,0),"")</f>
        <v/>
      </c>
      <c r="BC396" s="55" t="str">
        <f>+IFERROR(VLOOKUP($M396,ACTIVIDADES!$B$9:$T$494,28,0),"")</f>
        <v/>
      </c>
      <c r="BD396" s="55" t="str">
        <f>+IFERROR(VLOOKUP($M396,ACTIVIDADES!$B$9:$T$494,29,0),"")</f>
        <v/>
      </c>
      <c r="BE396" s="55" t="str">
        <f>+IFERROR(VLOOKUP($M396,ACTIVIDADES!$B$9:$T$494,30,0),"")</f>
        <v/>
      </c>
      <c r="BF396" s="58"/>
      <c r="BG396" s="58"/>
      <c r="BH396" s="59"/>
      <c r="BI396" s="59" t="s">
        <v>580</v>
      </c>
      <c r="BJ396" s="60" t="s">
        <v>3635</v>
      </c>
      <c r="BK396" s="61" t="s">
        <v>593</v>
      </c>
      <c r="BL396" s="62"/>
      <c r="BM396" s="55" t="str">
        <f>+IFERROR(VLOOKUP($M396,ACTIVIDADES!$B$9:$T$494,31,0),"")</f>
        <v/>
      </c>
      <c r="BN396" s="55" t="str">
        <f>+IFERROR(VLOOKUP($M396,ACTIVIDADES!$B$9:$T$494,32,0),"")</f>
        <v/>
      </c>
      <c r="BO396" s="55" t="str">
        <f>+IFERROR(VLOOKUP($M396,ACTIVIDADES!$B$9:$T$494,33,0),"")</f>
        <v/>
      </c>
      <c r="BP396" s="55" t="str">
        <f>+IFERROR(VLOOKUP($M396,ACTIVIDADES!$B$9:$T$494,34,0),"")</f>
        <v/>
      </c>
      <c r="BQ396" s="55" t="str">
        <f>+IFERROR(VLOOKUP($M396,ACTIVIDADES!$B$9:$T$494,35,0),"")</f>
        <v/>
      </c>
      <c r="BR396" s="55" t="str">
        <f>+IFERROR(VLOOKUP($M396,ACTIVIDADES!$B$9:$T$494,36,0),"")</f>
        <v/>
      </c>
      <c r="BS396" s="55" t="str">
        <f>+IFERROR(VLOOKUP($M396,ACTIVIDADES!$B$9:$T$494,37,0),"")</f>
        <v/>
      </c>
      <c r="BT396" s="58"/>
      <c r="BU396" s="58"/>
      <c r="BV396" s="59"/>
      <c r="BW396" s="59" t="s">
        <v>580</v>
      </c>
      <c r="BX396" s="60" t="s">
        <v>3635</v>
      </c>
      <c r="BY396" s="61" t="s">
        <v>593</v>
      </c>
      <c r="BZ396" s="62"/>
      <c r="CA396" s="9"/>
      <c r="CB396" s="9"/>
      <c r="CC396" s="9"/>
      <c r="CD396" s="9"/>
      <c r="CE396" s="9"/>
      <c r="CF396" s="9"/>
      <c r="CG396" s="9"/>
      <c r="CH396" s="9"/>
      <c r="CI396" s="9"/>
      <c r="CJ396" s="9"/>
      <c r="CK396" s="9"/>
      <c r="CL396" s="9"/>
      <c r="CM396" s="9"/>
      <c r="CN396" s="9"/>
      <c r="CO396" s="9"/>
      <c r="CP396" s="9"/>
      <c r="CQ396" s="9"/>
    </row>
    <row r="397" spans="1:95" s="8" customFormat="1" ht="93" customHeight="1" x14ac:dyDescent="0.35">
      <c r="A397" s="40">
        <f t="shared" si="24"/>
        <v>389</v>
      </c>
      <c r="B397" s="40" t="s">
        <v>536</v>
      </c>
      <c r="C397" s="40">
        <v>2025</v>
      </c>
      <c r="D397" s="40" t="s">
        <v>3734</v>
      </c>
      <c r="E397" s="323"/>
      <c r="F397" s="40" t="s">
        <v>1083</v>
      </c>
      <c r="G397" s="63" t="s">
        <v>563</v>
      </c>
      <c r="H397" s="42" t="s">
        <v>4828</v>
      </c>
      <c r="I397" s="42"/>
      <c r="J397" s="40" t="s">
        <v>4124</v>
      </c>
      <c r="K397" s="40" t="s">
        <v>4124</v>
      </c>
      <c r="L397" s="44" t="s">
        <v>4120</v>
      </c>
      <c r="M397" s="63" t="s">
        <v>2556</v>
      </c>
      <c r="N397" s="63" t="s">
        <v>5542</v>
      </c>
      <c r="O397" s="63" t="s">
        <v>5709</v>
      </c>
      <c r="P397" s="63">
        <v>1</v>
      </c>
      <c r="Q397" s="65">
        <v>46023</v>
      </c>
      <c r="R397" s="65">
        <v>46387</v>
      </c>
      <c r="S397" s="66">
        <f t="shared" si="25"/>
        <v>54</v>
      </c>
      <c r="T397" s="63" t="s">
        <v>666</v>
      </c>
      <c r="U397" s="63" t="s">
        <v>563</v>
      </c>
      <c r="V397" s="49">
        <f>+IFERROR(VLOOKUP($M397,ACTIVIDADES!$B$9:$Q$494,10,0),"")</f>
        <v>1</v>
      </c>
      <c r="W397" s="61" t="str">
        <f>+IFERROR(VLOOKUP($M397,ACTIVIDADES!$B$9:$Q$494,11,0)," ")</f>
        <v>Se esta manejando una prueba piloto SIIF NACIÓN</v>
      </c>
      <c r="X397" s="51" t="str">
        <f>+IFERROR(VLOOKUP($M397,ACTIVIDADES!$B$9:$Q$494,12,0),"")</f>
        <v>https://dnbcgovco-my.sharepoint.com/:f:/g/personal/planeacion_dnbc_gov_co/IgCd9hpWp6cMRprbun4ALRzAAdsqs8m2RB2oG8ldoXS9T3Q?e=Oy1mUO</v>
      </c>
      <c r="Y397" s="52">
        <f>+IFERROR(VLOOKUP($M397,ACTIVIDADES!$B$9:$Q$494,13,0),"")</f>
        <v>46153</v>
      </c>
      <c r="Z397" s="49" t="str">
        <f>+IFERROR(VLOOKUP($M397,ACTIVIDADES!$B$9:$Q$494,14,0),"")</f>
        <v>Se evidencia respuesta de MinHacienda para uso piloto de sistema Siif Nación - Modulo Recursos Fisicos</v>
      </c>
      <c r="AA397" s="49">
        <f>+IFERROR(VLOOKUP($M397,ACTIVIDADES!$B$9:$Q$494,15,0),"")</f>
        <v>0.1</v>
      </c>
      <c r="AB397" s="54" t="str">
        <f>+IFERROR(VLOOKUP($M397,ACTIVIDADES!$B$9:$Q$494,16,0),"")</f>
        <v>EJECUCIÓN</v>
      </c>
      <c r="AC397" s="144">
        <v>46171</v>
      </c>
      <c r="AD397" s="29">
        <v>0.1</v>
      </c>
      <c r="AE397" s="29" t="s">
        <v>3927</v>
      </c>
      <c r="AF397" s="29" t="s">
        <v>4</v>
      </c>
      <c r="AG397" s="29" t="s">
        <v>3737</v>
      </c>
      <c r="AH397" s="29" t="s">
        <v>3737</v>
      </c>
      <c r="AI397" s="29" t="s">
        <v>3737</v>
      </c>
      <c r="AJ397" s="55">
        <f>+IFERROR(VLOOKUP($M397,ACTIVIDADES!$B$9:$T$494,17,0),"")</f>
        <v>1</v>
      </c>
      <c r="AK397" s="80" t="str">
        <f>+IFERROR(VLOOKUP($M397,ACTIVIDADES!$B$9:$T$494,18,0),"")</f>
        <v>Se esta manejando una prueba piloto SIIF NACIÓN</v>
      </c>
      <c r="AL397" s="80" t="str">
        <f>+IFERROR(VLOOKUP($M397,ACTIVIDADES!$B$9:$T$494,19,0),"")</f>
        <v>https://dnbcgovco-my.sharepoint.com/:f:/g/personal/planeacion_dnbc_gov_co/IgDlTTkE6gPMRZjTETbxch7dATaSM_TE5-agvqb3k7QgaDY?e=0V1Jx7</v>
      </c>
      <c r="AM397" s="55" t="str">
        <f>+IFERROR(VLOOKUP($M397,ACTIVIDADES!$B$9:$X$495,20,0),0)</f>
        <v>11/07/206</v>
      </c>
      <c r="AN397" s="55" t="str">
        <f>+IFERROR(VLOOKUP($M397,ACTIVIDADES!$B$9:$X$495,21,0),0)</f>
        <v>Se evidencia respuesta de MinHacienda para uso piloto de sistema Siif Nación - Modulo Recursos Fisicos del primer trimestre</v>
      </c>
      <c r="AO397" s="55">
        <f>+IFERROR(VLOOKUP($M397,ACTIVIDADES!$B$9:$X$495,22,0),0)</f>
        <v>0.1</v>
      </c>
      <c r="AP397" s="145" t="str">
        <f>+IFERROR(VLOOKUP($M397,ACTIVIDADES!$B$9:$X$495,23,0),0)</f>
        <v>EN EJECUCIÓN</v>
      </c>
      <c r="AQ397" s="129">
        <v>46230</v>
      </c>
      <c r="AR397" s="172">
        <v>0.3</v>
      </c>
      <c r="AS397" s="72" t="s">
        <v>4017</v>
      </c>
      <c r="AT397" s="29" t="s">
        <v>579</v>
      </c>
      <c r="AU397" s="57" t="s">
        <v>3639</v>
      </c>
      <c r="AV397" s="193" t="s">
        <v>3639</v>
      </c>
      <c r="AW397" s="193" t="s">
        <v>3639</v>
      </c>
      <c r="AX397" s="57" t="s">
        <v>3739</v>
      </c>
      <c r="AY397" s="176" t="str">
        <f t="shared" si="26"/>
        <v>CUMPLIDAS</v>
      </c>
      <c r="AZ397" s="55" t="str">
        <f>+IFERROR(VLOOKUP($M397,ACTIVIDADES!$B$9:$T$494,25,0),"")</f>
        <v/>
      </c>
      <c r="BA397" s="55" t="str">
        <f>+IFERROR(VLOOKUP($M397,ACTIVIDADES!$B$9:$T$494,26,0),"")</f>
        <v/>
      </c>
      <c r="BB397" s="55" t="str">
        <f>+IFERROR(VLOOKUP($M397,ACTIVIDADES!$B$9:$T$494,27,0),"")</f>
        <v/>
      </c>
      <c r="BC397" s="55" t="str">
        <f>+IFERROR(VLOOKUP($M397,ACTIVIDADES!$B$9:$T$494,28,0),"")</f>
        <v/>
      </c>
      <c r="BD397" s="55" t="str">
        <f>+IFERROR(VLOOKUP($M397,ACTIVIDADES!$B$9:$T$494,29,0),"")</f>
        <v/>
      </c>
      <c r="BE397" s="55" t="str">
        <f>+IFERROR(VLOOKUP($M397,ACTIVIDADES!$B$9:$T$494,30,0),"")</f>
        <v/>
      </c>
      <c r="BF397" s="58"/>
      <c r="BG397" s="58"/>
      <c r="BH397" s="59"/>
      <c r="BI397" s="59" t="s">
        <v>580</v>
      </c>
      <c r="BJ397" s="60" t="s">
        <v>3635</v>
      </c>
      <c r="BK397" s="61" t="s">
        <v>593</v>
      </c>
      <c r="BL397" s="62"/>
      <c r="BM397" s="55" t="str">
        <f>+IFERROR(VLOOKUP($M397,ACTIVIDADES!$B$9:$T$494,31,0),"")</f>
        <v/>
      </c>
      <c r="BN397" s="55" t="str">
        <f>+IFERROR(VLOOKUP($M397,ACTIVIDADES!$B$9:$T$494,32,0),"")</f>
        <v/>
      </c>
      <c r="BO397" s="55" t="str">
        <f>+IFERROR(VLOOKUP($M397,ACTIVIDADES!$B$9:$T$494,33,0),"")</f>
        <v/>
      </c>
      <c r="BP397" s="55" t="str">
        <f>+IFERROR(VLOOKUP($M397,ACTIVIDADES!$B$9:$T$494,34,0),"")</f>
        <v/>
      </c>
      <c r="BQ397" s="55" t="str">
        <f>+IFERROR(VLOOKUP($M397,ACTIVIDADES!$B$9:$T$494,35,0),"")</f>
        <v/>
      </c>
      <c r="BR397" s="55" t="str">
        <f>+IFERROR(VLOOKUP($M397,ACTIVIDADES!$B$9:$T$494,36,0),"")</f>
        <v/>
      </c>
      <c r="BS397" s="55" t="str">
        <f>+IFERROR(VLOOKUP($M397,ACTIVIDADES!$B$9:$T$494,37,0),"")</f>
        <v/>
      </c>
      <c r="BT397" s="58"/>
      <c r="BU397" s="58"/>
      <c r="BV397" s="59"/>
      <c r="BW397" s="59" t="s">
        <v>580</v>
      </c>
      <c r="BX397" s="60" t="s">
        <v>3635</v>
      </c>
      <c r="BY397" s="61" t="s">
        <v>593</v>
      </c>
      <c r="BZ397" s="62"/>
      <c r="CA397" s="9"/>
      <c r="CB397" s="9"/>
      <c r="CC397" s="9"/>
      <c r="CD397" s="9"/>
      <c r="CE397" s="9"/>
      <c r="CF397" s="9"/>
      <c r="CG397" s="9"/>
      <c r="CH397" s="9"/>
      <c r="CI397" s="9"/>
      <c r="CJ397" s="9"/>
      <c r="CK397" s="9"/>
      <c r="CL397" s="9"/>
      <c r="CM397" s="9"/>
      <c r="CN397" s="9"/>
      <c r="CO397" s="9"/>
      <c r="CP397" s="9"/>
      <c r="CQ397" s="9"/>
    </row>
    <row r="398" spans="1:95" s="8" customFormat="1" ht="93" customHeight="1" x14ac:dyDescent="0.3">
      <c r="A398" s="40">
        <f t="shared" si="24"/>
        <v>390</v>
      </c>
      <c r="B398" s="40" t="s">
        <v>536</v>
      </c>
      <c r="C398" s="40">
        <v>2025</v>
      </c>
      <c r="D398" s="40" t="s">
        <v>3734</v>
      </c>
      <c r="E398" s="323"/>
      <c r="F398" s="40" t="s">
        <v>1083</v>
      </c>
      <c r="G398" s="63" t="s">
        <v>563</v>
      </c>
      <c r="H398" s="42" t="s">
        <v>4828</v>
      </c>
      <c r="I398" s="42"/>
      <c r="J398" s="40" t="s">
        <v>4124</v>
      </c>
      <c r="K398" s="40" t="s">
        <v>4124</v>
      </c>
      <c r="L398" s="44" t="s">
        <v>4120</v>
      </c>
      <c r="M398" s="63" t="s">
        <v>3218</v>
      </c>
      <c r="N398" s="63" t="s">
        <v>5544</v>
      </c>
      <c r="O398" s="63" t="s">
        <v>1711</v>
      </c>
      <c r="P398" s="63">
        <v>1</v>
      </c>
      <c r="Q398" s="65">
        <v>46023</v>
      </c>
      <c r="R398" s="65">
        <v>46387</v>
      </c>
      <c r="S398" s="66">
        <f t="shared" si="25"/>
        <v>54</v>
      </c>
      <c r="T398" s="63" t="s">
        <v>3220</v>
      </c>
      <c r="U398" s="63" t="s">
        <v>563</v>
      </c>
      <c r="V398" s="49">
        <f>+IFERROR(VLOOKUP($M398,ACTIVIDADES!$B$9:$Q$494,10,0),"")</f>
        <v>1</v>
      </c>
      <c r="W398" s="61" t="str">
        <f>+IFERROR(VLOOKUP($M398,ACTIVIDADES!$B$9:$Q$494,11,0)," ")</f>
        <v xml:space="preserve">Se centralizó la información contractual de la DNBC en un repositorio digital único institucional, permitiendo la consolidación y actualización en tiempo real de los documentos contractuales. Como evidencia se cuenta con el Repositorio Digital consolidado, que facilita el acceso, control y trazabilidad de la información contractual.
</v>
      </c>
      <c r="X398" s="51" t="str">
        <f>+IFERROR(VLOOKUP($M398,ACTIVIDADES!$B$9:$Q$494,12,0),"")</f>
        <v>https://dnbcgovco-my.sharepoint.com/personal/planeacion_dnbc_gov_co/_layouts/15/onedrive.aspx?id=%2Fpersonal%2Fplaneacion%5Fdnbc%5Fgov%5Fco%2FDocuments%2FDocumentos%20SIGE%2F6%2E%20Planes%2FPLAN%20DE%20MEJORA%2F2026%2F01%2E%20Seguimiento%20Primer%20Trimestre%2F15%2E%20Gesti%C3%B3n%20Contractual%2FGC%5FAC65&amp;viewid=efb70791%2Db8ab%2D49e7%2Db552%2Dd3d4cbe976b9&amp;ct=1777321740236&amp;or=OWA%2DNT%2DMail</v>
      </c>
      <c r="Y398" s="52">
        <f>+IFERROR(VLOOKUP($M398,ACTIVIDADES!$B$9:$Q$494,13,0),"")</f>
        <v>46153</v>
      </c>
      <c r="Z398" s="49" t="str">
        <f>+IFERROR(VLOOKUP($M398,ACTIVIDADES!$B$9:$Q$494,14,0),"")</f>
        <v>Se remite pantallazo de repositorio digital 2026</v>
      </c>
      <c r="AA398" s="49">
        <f>+IFERROR(VLOOKUP($M398,ACTIVIDADES!$B$9:$Q$494,15,0),"")</f>
        <v>1</v>
      </c>
      <c r="AB398" s="54" t="str">
        <f>+IFERROR(VLOOKUP($M398,ACTIVIDADES!$B$9:$Q$494,16,0),"")</f>
        <v>CUMPLIDO</v>
      </c>
      <c r="AC398" s="144">
        <v>46157</v>
      </c>
      <c r="AD398" s="28">
        <v>1</v>
      </c>
      <c r="AE398" s="180" t="s">
        <v>4126</v>
      </c>
      <c r="AF398" s="29" t="s">
        <v>579</v>
      </c>
      <c r="AG398" s="29" t="s">
        <v>3737</v>
      </c>
      <c r="AH398" s="29" t="s">
        <v>593</v>
      </c>
      <c r="AI398" s="29" t="s">
        <v>3752</v>
      </c>
      <c r="AJ398" s="55">
        <f>+IFERROR(VLOOKUP($M398,ACTIVIDADES!$B$9:$T$494,17,0),"")</f>
        <v>1</v>
      </c>
      <c r="AK398" s="80" t="str">
        <f>+IFERROR(VLOOKUP($M398,ACTIVIDADES!$B$9:$T$494,18,0),"")</f>
        <v xml:space="preserve">Se centralizó la información contractual de la DNBC en un repositorio digital único institucional, permitiendo la consolidación y actualización en tiempo real de los documentos contractuales. Como evidencia se cuenta con el Repositorio Digital consolidado, que facilita el acceso, control y trazabilidad de la información contractual.
</v>
      </c>
      <c r="AL398" s="80" t="str">
        <f>+IFERROR(VLOOKUP($M398,ACTIVIDADES!$B$9:$T$494,19,0),"")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398" s="55" t="str">
        <f>+IFERROR(VLOOKUP($M398,ACTIVIDADES!$B$9:$X$495,20,0),0)</f>
        <v>11/07/206</v>
      </c>
      <c r="AN398" s="55" t="str">
        <f>+IFERROR(VLOOKUP($M398,ACTIVIDADES!$B$9:$X$495,21,0),0)</f>
        <v>Actividad con cumplimiento reportado en el primer trimestre 2026</v>
      </c>
      <c r="AO398" s="55">
        <f>+IFERROR(VLOOKUP($M398,ACTIVIDADES!$B$9:$X$495,22,0),0)</f>
        <v>1</v>
      </c>
      <c r="AP398" s="150" t="str">
        <f>+IFERROR(VLOOKUP($M398,ACTIVIDADES!$B$9:$X$495,23,0),0)</f>
        <v>CUMPLIDO</v>
      </c>
      <c r="AQ398" s="88">
        <v>46230</v>
      </c>
      <c r="AR398" s="55">
        <v>1</v>
      </c>
      <c r="AS398" s="151" t="s">
        <v>4126</v>
      </c>
      <c r="AT398" s="29" t="s">
        <v>579</v>
      </c>
      <c r="AU398" s="57" t="s">
        <v>3639</v>
      </c>
      <c r="AV398" s="193" t="s">
        <v>3639</v>
      </c>
      <c r="AW398" s="193" t="s">
        <v>3639</v>
      </c>
      <c r="AX398" s="193" t="s">
        <v>3739</v>
      </c>
      <c r="AY398" s="176" t="str">
        <f t="shared" si="26"/>
        <v>CUMPLIDAS</v>
      </c>
      <c r="AZ398" s="55" t="str">
        <f>+IFERROR(VLOOKUP($M398,ACTIVIDADES!$B$9:$T$494,25,0),"")</f>
        <v/>
      </c>
      <c r="BA398" s="55" t="str">
        <f>+IFERROR(VLOOKUP($M398,ACTIVIDADES!$B$9:$T$494,26,0),"")</f>
        <v/>
      </c>
      <c r="BB398" s="55" t="str">
        <f>+IFERROR(VLOOKUP($M398,ACTIVIDADES!$B$9:$T$494,27,0),"")</f>
        <v/>
      </c>
      <c r="BC398" s="55" t="str">
        <f>+IFERROR(VLOOKUP($M398,ACTIVIDADES!$B$9:$T$494,28,0),"")</f>
        <v/>
      </c>
      <c r="BD398" s="55" t="str">
        <f>+IFERROR(VLOOKUP($M398,ACTIVIDADES!$B$9:$T$494,29,0),"")</f>
        <v/>
      </c>
      <c r="BE398" s="55" t="str">
        <f>+IFERROR(VLOOKUP($M398,ACTIVIDADES!$B$9:$T$494,30,0),"")</f>
        <v/>
      </c>
      <c r="BF398" s="58"/>
      <c r="BG398" s="58"/>
      <c r="BH398" s="59"/>
      <c r="BI398" s="59" t="s">
        <v>580</v>
      </c>
      <c r="BJ398" s="60" t="s">
        <v>3635</v>
      </c>
      <c r="BK398" s="61" t="s">
        <v>593</v>
      </c>
      <c r="BL398" s="62"/>
      <c r="BM398" s="55" t="str">
        <f>+IFERROR(VLOOKUP($M398,ACTIVIDADES!$B$9:$T$494,31,0),"")</f>
        <v/>
      </c>
      <c r="BN398" s="55" t="str">
        <f>+IFERROR(VLOOKUP($M398,ACTIVIDADES!$B$9:$T$494,32,0),"")</f>
        <v/>
      </c>
      <c r="BO398" s="55" t="str">
        <f>+IFERROR(VLOOKUP($M398,ACTIVIDADES!$B$9:$T$494,33,0),"")</f>
        <v/>
      </c>
      <c r="BP398" s="55" t="str">
        <f>+IFERROR(VLOOKUP($M398,ACTIVIDADES!$B$9:$T$494,34,0),"")</f>
        <v/>
      </c>
      <c r="BQ398" s="55" t="str">
        <f>+IFERROR(VLOOKUP($M398,ACTIVIDADES!$B$9:$T$494,35,0),"")</f>
        <v/>
      </c>
      <c r="BR398" s="55" t="str">
        <f>+IFERROR(VLOOKUP($M398,ACTIVIDADES!$B$9:$T$494,36,0),"")</f>
        <v/>
      </c>
      <c r="BS398" s="55" t="str">
        <f>+IFERROR(VLOOKUP($M398,ACTIVIDADES!$B$9:$T$494,37,0),"")</f>
        <v/>
      </c>
      <c r="BT398" s="58"/>
      <c r="BU398" s="58"/>
      <c r="BV398" s="59"/>
      <c r="BW398" s="59" t="s">
        <v>580</v>
      </c>
      <c r="BX398" s="60" t="s">
        <v>3635</v>
      </c>
      <c r="BY398" s="61" t="s">
        <v>593</v>
      </c>
      <c r="BZ398" s="62"/>
      <c r="CA398" s="9"/>
      <c r="CB398" s="9"/>
      <c r="CC398" s="9"/>
      <c r="CD398" s="9"/>
      <c r="CE398" s="9"/>
      <c r="CF398" s="9"/>
      <c r="CG398" s="9"/>
      <c r="CH398" s="9"/>
      <c r="CI398" s="9"/>
      <c r="CJ398" s="9"/>
      <c r="CK398" s="9"/>
      <c r="CL398" s="9"/>
      <c r="CM398" s="9"/>
      <c r="CN398" s="9"/>
      <c r="CO398" s="9"/>
      <c r="CP398" s="9"/>
      <c r="CQ398" s="9"/>
    </row>
    <row r="399" spans="1:95" ht="93" customHeight="1" x14ac:dyDescent="0.35">
      <c r="A399" s="281">
        <f t="shared" si="24"/>
        <v>391</v>
      </c>
      <c r="B399" s="281" t="s">
        <v>536</v>
      </c>
      <c r="C399" s="281">
        <v>2025</v>
      </c>
      <c r="D399" s="281" t="s">
        <v>3734</v>
      </c>
      <c r="E399" s="214"/>
      <c r="F399" s="281" t="s">
        <v>1084</v>
      </c>
      <c r="G399" s="312" t="s">
        <v>563</v>
      </c>
      <c r="H399" s="283" t="s">
        <v>571</v>
      </c>
      <c r="I399" s="283" t="s">
        <v>3653</v>
      </c>
      <c r="J399" s="281" t="s">
        <v>5141</v>
      </c>
      <c r="K399" s="281" t="s">
        <v>5141</v>
      </c>
      <c r="L399" s="285" t="s">
        <v>4120</v>
      </c>
      <c r="M399" s="312" t="s">
        <v>1700</v>
      </c>
      <c r="N399" s="312" t="s">
        <v>5541</v>
      </c>
      <c r="O399" s="312" t="s">
        <v>1702</v>
      </c>
      <c r="P399" s="312">
        <v>12</v>
      </c>
      <c r="Q399" s="314">
        <v>46023</v>
      </c>
      <c r="R399" s="314">
        <v>46387</v>
      </c>
      <c r="S399" s="315">
        <f t="shared" ref="S399:S430" si="27">DAYS360(Q399,R399)/360*54</f>
        <v>54</v>
      </c>
      <c r="T399" s="312" t="s">
        <v>5768</v>
      </c>
      <c r="U399" s="312" t="s">
        <v>563</v>
      </c>
      <c r="V399" s="290">
        <f>+IFERROR(VLOOKUP($M399,ACTIVIDADES!$B$9:$Q$494,10,0),"")</f>
        <v>1</v>
      </c>
      <c r="W399" s="292" t="str">
        <f>+IFERROR(VLOOKUP($M399,ACTIVIDADES!$B$9:$Q$494,11,0)," ")</f>
        <v xml:space="preserve">Ya se tiene acta de conciliación mes Enero , Febrero y Marzo </v>
      </c>
      <c r="X399" s="321" t="str">
        <f>+IFERROR(VLOOKUP($M399,ACTIVIDADES!$B$9:$Q$494,12,0),"")</f>
        <v>https://dnbcgovco-my.sharepoint.com/:f:/g/personal/planeacion_dnbc_gov_co/IgDlbJYL-Va8QKNBLgqDQn7GAb3ZWq8G8cJlJ7r72T-YIzQ?e=ohPP4l</v>
      </c>
      <c r="Y399" s="293">
        <f>+IFERROR(VLOOKUP($M399,ACTIVIDADES!$B$9:$Q$494,13,0),"")</f>
        <v>46153</v>
      </c>
      <c r="Z399" s="290" t="str">
        <f>+IFERROR(VLOOKUP($M399,ACTIVIDADES!$B$9:$Q$494,14,0),"")</f>
        <v>Se encuentran las actas de conciliación de enero, febrero y marzo 2026</v>
      </c>
      <c r="AA399" s="290">
        <f>+IFERROR(VLOOKUP($M399,ACTIVIDADES!$B$9:$Q$494,15,0),"")</f>
        <v>0.25</v>
      </c>
      <c r="AB399" s="295" t="str">
        <f>+IFERROR(VLOOKUP($M399,ACTIVIDADES!$B$9:$Q$494,16,0),"")</f>
        <v>EJECUCIÓN</v>
      </c>
      <c r="AC399" s="296">
        <v>46171</v>
      </c>
      <c r="AD399" s="297">
        <v>0.1</v>
      </c>
      <c r="AE399" s="297" t="s">
        <v>5802</v>
      </c>
      <c r="AF399" s="297" t="s">
        <v>4</v>
      </c>
      <c r="AG399" s="297" t="s">
        <v>3737</v>
      </c>
      <c r="AH399" s="297" t="s">
        <v>3737</v>
      </c>
      <c r="AI399" s="297" t="s">
        <v>3737</v>
      </c>
      <c r="AJ399" s="299">
        <f>+IFERROR(VLOOKUP($M399,ACTIVIDADES!$B$9:$T$494,17,0),"")</f>
        <v>1</v>
      </c>
      <c r="AK399" s="300" t="str">
        <f>+IFERROR(VLOOKUP($M399,ACTIVIDADES!$B$9:$T$494,18,0),"")</f>
        <v xml:space="preserve">Ya se tiene acta conciliación mes de Abril por temas de entregas de urgencia manifiesta no se a podido realizar la conciliación de mayo y junio </v>
      </c>
      <c r="AL399" s="300" t="str">
        <f>+IFERROR(VLOOKUP($M399,ACTIVIDADES!$B$9:$T$494,19,0),"")</f>
        <v xml:space="preserve">https://dnbcgovco-my.sharepoint.com/:f:/g/personal/planeacion_dnbc_gov_co/IgATaVuqQLoaSZKn6XEtE5CxAZQ69p2ercMGLiBAiUZ-B3A?e=abGyCE  </v>
      </c>
      <c r="AM399" s="299">
        <f>+IFERROR(VLOOKUP($M399,ACTIVIDADES!$B$9:$X$495,20,0),0)</f>
        <v>46214</v>
      </c>
      <c r="AN399" s="299" t="str">
        <f>+IFERROR(VLOOKUP($M399,ACTIVIDADES!$B$9:$X$495,21,0),0)</f>
        <v xml:space="preserve">Se reportan actas de enero a abril. Mayo pendiente de firma. </v>
      </c>
      <c r="AO399" s="299">
        <f>+IFERROR(VLOOKUP($M399,ACTIVIDADES!$B$9:$X$495,22,0),0)</f>
        <v>0.33</v>
      </c>
      <c r="AP399" s="301" t="str">
        <f>+IFERROR(VLOOKUP($M399,ACTIVIDADES!$B$9:$X$495,23,0),0)</f>
        <v>EN EJECUCIÓN</v>
      </c>
      <c r="AQ399" s="247">
        <v>46230</v>
      </c>
      <c r="AR399" s="334">
        <v>0.33</v>
      </c>
      <c r="AS399" s="306" t="s">
        <v>4623</v>
      </c>
      <c r="AT399" s="297" t="s">
        <v>4</v>
      </c>
      <c r="AU399" s="303" t="s">
        <v>3639</v>
      </c>
      <c r="AV399" s="249" t="s">
        <v>3639</v>
      </c>
      <c r="AW399" s="249" t="s">
        <v>3639</v>
      </c>
      <c r="AX399" s="303" t="s">
        <v>3739</v>
      </c>
      <c r="AY399" s="176" t="str">
        <f t="shared" si="26"/>
        <v>EN EJECUCIÓN</v>
      </c>
      <c r="AZ399" s="55" t="str">
        <f>+IFERROR(VLOOKUP($M399,ACTIVIDADES!$B$9:$T$494,25,0),"")</f>
        <v/>
      </c>
      <c r="BA399" s="55" t="str">
        <f>+IFERROR(VLOOKUP($M399,ACTIVIDADES!$B$9:$T$494,26,0),"")</f>
        <v/>
      </c>
      <c r="BB399" s="55" t="str">
        <f>+IFERROR(VLOOKUP($M399,ACTIVIDADES!$B$9:$T$494,27,0),"")</f>
        <v/>
      </c>
      <c r="BC399" s="55" t="str">
        <f>+IFERROR(VLOOKUP($M399,ACTIVIDADES!$B$9:$T$494,28,0),"")</f>
        <v/>
      </c>
      <c r="BD399" s="55" t="str">
        <f>+IFERROR(VLOOKUP($M399,ACTIVIDADES!$B$9:$T$494,29,0),"")</f>
        <v/>
      </c>
      <c r="BE399" s="55" t="str">
        <f>+IFERROR(VLOOKUP($M399,ACTIVIDADES!$B$9:$T$494,30,0),"")</f>
        <v/>
      </c>
      <c r="BF399" s="58"/>
      <c r="BG399" s="58"/>
      <c r="BH399" s="59"/>
      <c r="BI399" s="59" t="s">
        <v>580</v>
      </c>
      <c r="BJ399" s="60" t="s">
        <v>3635</v>
      </c>
      <c r="BK399" s="61" t="s">
        <v>593</v>
      </c>
      <c r="BL399" s="62"/>
      <c r="BM399" s="55" t="str">
        <f>+IFERROR(VLOOKUP($M399,ACTIVIDADES!$B$9:$T$494,31,0),"")</f>
        <v/>
      </c>
      <c r="BN399" s="55" t="str">
        <f>+IFERROR(VLOOKUP($M399,ACTIVIDADES!$B$9:$T$494,32,0),"")</f>
        <v/>
      </c>
      <c r="BO399" s="55" t="str">
        <f>+IFERROR(VLOOKUP($M399,ACTIVIDADES!$B$9:$T$494,33,0),"")</f>
        <v/>
      </c>
      <c r="BP399" s="55" t="str">
        <f>+IFERROR(VLOOKUP($M399,ACTIVIDADES!$B$9:$T$494,34,0),"")</f>
        <v/>
      </c>
      <c r="BQ399" s="55" t="str">
        <f>+IFERROR(VLOOKUP($M399,ACTIVIDADES!$B$9:$T$494,35,0),"")</f>
        <v/>
      </c>
      <c r="BR399" s="55" t="str">
        <f>+IFERROR(VLOOKUP($M399,ACTIVIDADES!$B$9:$T$494,36,0),"")</f>
        <v/>
      </c>
      <c r="BS399" s="55" t="str">
        <f>+IFERROR(VLOOKUP($M399,ACTIVIDADES!$B$9:$T$494,37,0),"")</f>
        <v/>
      </c>
      <c r="BT399" s="58"/>
      <c r="BU399" s="58"/>
      <c r="BV399" s="59"/>
      <c r="BW399" s="59" t="s">
        <v>580</v>
      </c>
      <c r="BX399" s="60" t="s">
        <v>3635</v>
      </c>
      <c r="BY399" s="61" t="s">
        <v>593</v>
      </c>
      <c r="BZ399" s="62"/>
    </row>
    <row r="400" spans="1:95" s="8" customFormat="1" ht="93" customHeight="1" x14ac:dyDescent="0.35">
      <c r="A400" s="40">
        <f t="shared" si="24"/>
        <v>392</v>
      </c>
      <c r="B400" s="40" t="s">
        <v>536</v>
      </c>
      <c r="C400" s="40">
        <v>2025</v>
      </c>
      <c r="D400" s="40" t="s">
        <v>3734</v>
      </c>
      <c r="E400" s="323"/>
      <c r="F400" s="40" t="s">
        <v>1084</v>
      </c>
      <c r="G400" s="63" t="s">
        <v>563</v>
      </c>
      <c r="H400" s="42" t="s">
        <v>571</v>
      </c>
      <c r="I400" s="42"/>
      <c r="J400" s="40" t="s">
        <v>5141</v>
      </c>
      <c r="K400" s="40" t="s">
        <v>5141</v>
      </c>
      <c r="L400" s="44" t="s">
        <v>4120</v>
      </c>
      <c r="M400" s="63" t="s">
        <v>2556</v>
      </c>
      <c r="N400" s="63" t="s">
        <v>5542</v>
      </c>
      <c r="O400" s="63" t="s">
        <v>5709</v>
      </c>
      <c r="P400" s="63">
        <v>1</v>
      </c>
      <c r="Q400" s="65">
        <v>46023</v>
      </c>
      <c r="R400" s="65">
        <v>46387</v>
      </c>
      <c r="S400" s="66">
        <f t="shared" si="27"/>
        <v>54</v>
      </c>
      <c r="T400" s="63" t="s">
        <v>666</v>
      </c>
      <c r="U400" s="63" t="s">
        <v>563</v>
      </c>
      <c r="V400" s="49">
        <f>+IFERROR(VLOOKUP($M400,ACTIVIDADES!$B$9:$Q$494,10,0),"")</f>
        <v>1</v>
      </c>
      <c r="W400" s="61" t="str">
        <f>+IFERROR(VLOOKUP($M400,ACTIVIDADES!$B$9:$Q$494,11,0)," ")</f>
        <v>Se esta manejando una prueba piloto SIIF NACIÓN</v>
      </c>
      <c r="X400" s="51" t="str">
        <f>+IFERROR(VLOOKUP($M400,ACTIVIDADES!$B$9:$Q$494,12,0),"")</f>
        <v>https://dnbcgovco-my.sharepoint.com/:f:/g/personal/planeacion_dnbc_gov_co/IgCd9hpWp6cMRprbun4ALRzAAdsqs8m2RB2oG8ldoXS9T3Q?e=Oy1mUO</v>
      </c>
      <c r="Y400" s="52">
        <f>+IFERROR(VLOOKUP($M400,ACTIVIDADES!$B$9:$Q$494,13,0),"")</f>
        <v>46153</v>
      </c>
      <c r="Z400" s="49" t="str">
        <f>+IFERROR(VLOOKUP($M400,ACTIVIDADES!$B$9:$Q$494,14,0),"")</f>
        <v>Se evidencia respuesta de MinHacienda para uso piloto de sistema Siif Nación - Modulo Recursos Fisicos</v>
      </c>
      <c r="AA400" s="49">
        <f>+IFERROR(VLOOKUP($M400,ACTIVIDADES!$B$9:$Q$494,15,0),"")</f>
        <v>0.1</v>
      </c>
      <c r="AB400" s="54" t="str">
        <f>+IFERROR(VLOOKUP($M400,ACTIVIDADES!$B$9:$Q$494,16,0),"")</f>
        <v>EJECUCIÓN</v>
      </c>
      <c r="AC400" s="144">
        <v>46171</v>
      </c>
      <c r="AD400" s="29">
        <v>0.1</v>
      </c>
      <c r="AE400" s="29" t="s">
        <v>3927</v>
      </c>
      <c r="AF400" s="29" t="s">
        <v>4</v>
      </c>
      <c r="AG400" s="29" t="s">
        <v>3737</v>
      </c>
      <c r="AH400" s="29" t="s">
        <v>3737</v>
      </c>
      <c r="AI400" s="29" t="s">
        <v>3737</v>
      </c>
      <c r="AJ400" s="55">
        <f>+IFERROR(VLOOKUP($M400,ACTIVIDADES!$B$9:$T$494,17,0),"")</f>
        <v>1</v>
      </c>
      <c r="AK400" s="80" t="str">
        <f>+IFERROR(VLOOKUP($M400,ACTIVIDADES!$B$9:$T$494,18,0),"")</f>
        <v>Se esta manejando una prueba piloto SIIF NACIÓN</v>
      </c>
      <c r="AL400" s="80" t="str">
        <f>+IFERROR(VLOOKUP($M400,ACTIVIDADES!$B$9:$T$494,19,0),"")</f>
        <v>https://dnbcgovco-my.sharepoint.com/:f:/g/personal/planeacion_dnbc_gov_co/IgDlTTkE6gPMRZjTETbxch7dATaSM_TE5-agvqb3k7QgaDY?e=0V1Jx7</v>
      </c>
      <c r="AM400" s="55" t="str">
        <f>+IFERROR(VLOOKUP($M400,ACTIVIDADES!$B$9:$X$495,20,0),0)</f>
        <v>11/07/206</v>
      </c>
      <c r="AN400" s="55" t="str">
        <f>+IFERROR(VLOOKUP($M400,ACTIVIDADES!$B$9:$X$495,21,0),0)</f>
        <v>Se evidencia respuesta de MinHacienda para uso piloto de sistema Siif Nación - Modulo Recursos Fisicos del primer trimestre</v>
      </c>
      <c r="AO400" s="55">
        <f>+IFERROR(VLOOKUP($M400,ACTIVIDADES!$B$9:$X$495,22,0),0)</f>
        <v>0.1</v>
      </c>
      <c r="AP400" s="145" t="str">
        <f>+IFERROR(VLOOKUP($M400,ACTIVIDADES!$B$9:$X$495,23,0),0)</f>
        <v>EN EJECUCIÓN</v>
      </c>
      <c r="AQ400" s="129">
        <v>46230</v>
      </c>
      <c r="AR400" s="172">
        <v>0.3</v>
      </c>
      <c r="AS400" s="72" t="s">
        <v>4017</v>
      </c>
      <c r="AT400" s="29" t="s">
        <v>579</v>
      </c>
      <c r="AU400" s="57" t="s">
        <v>3639</v>
      </c>
      <c r="AV400" s="193" t="s">
        <v>3639</v>
      </c>
      <c r="AW400" s="193" t="s">
        <v>3639</v>
      </c>
      <c r="AX400" s="57" t="s">
        <v>3739</v>
      </c>
      <c r="AY400" s="176" t="str">
        <f t="shared" si="26"/>
        <v>CUMPLIDAS</v>
      </c>
      <c r="AZ400" s="55" t="str">
        <f>+IFERROR(VLOOKUP($M400,ACTIVIDADES!$B$9:$T$494,25,0),"")</f>
        <v/>
      </c>
      <c r="BA400" s="55" t="str">
        <f>+IFERROR(VLOOKUP($M400,ACTIVIDADES!$B$9:$T$494,26,0),"")</f>
        <v/>
      </c>
      <c r="BB400" s="55" t="str">
        <f>+IFERROR(VLOOKUP($M400,ACTIVIDADES!$B$9:$T$494,27,0),"")</f>
        <v/>
      </c>
      <c r="BC400" s="55" t="str">
        <f>+IFERROR(VLOOKUP($M400,ACTIVIDADES!$B$9:$T$494,28,0),"")</f>
        <v/>
      </c>
      <c r="BD400" s="55" t="str">
        <f>+IFERROR(VLOOKUP($M400,ACTIVIDADES!$B$9:$T$494,29,0),"")</f>
        <v/>
      </c>
      <c r="BE400" s="55" t="str">
        <f>+IFERROR(VLOOKUP($M400,ACTIVIDADES!$B$9:$T$494,30,0),"")</f>
        <v/>
      </c>
      <c r="BF400" s="58"/>
      <c r="BG400" s="58"/>
      <c r="BH400" s="59"/>
      <c r="BI400" s="59" t="s">
        <v>580</v>
      </c>
      <c r="BJ400" s="60" t="s">
        <v>3635</v>
      </c>
      <c r="BK400" s="61" t="s">
        <v>593</v>
      </c>
      <c r="BL400" s="62"/>
      <c r="BM400" s="55" t="str">
        <f>+IFERROR(VLOOKUP($M400,ACTIVIDADES!$B$9:$T$494,31,0),"")</f>
        <v/>
      </c>
      <c r="BN400" s="55" t="str">
        <f>+IFERROR(VLOOKUP($M400,ACTIVIDADES!$B$9:$T$494,32,0),"")</f>
        <v/>
      </c>
      <c r="BO400" s="55" t="str">
        <f>+IFERROR(VLOOKUP($M400,ACTIVIDADES!$B$9:$T$494,33,0),"")</f>
        <v/>
      </c>
      <c r="BP400" s="55" t="str">
        <f>+IFERROR(VLOOKUP($M400,ACTIVIDADES!$B$9:$T$494,34,0),"")</f>
        <v/>
      </c>
      <c r="BQ400" s="55" t="str">
        <f>+IFERROR(VLOOKUP($M400,ACTIVIDADES!$B$9:$T$494,35,0),"")</f>
        <v/>
      </c>
      <c r="BR400" s="55" t="str">
        <f>+IFERROR(VLOOKUP($M400,ACTIVIDADES!$B$9:$T$494,36,0),"")</f>
        <v/>
      </c>
      <c r="BS400" s="55" t="str">
        <f>+IFERROR(VLOOKUP($M400,ACTIVIDADES!$B$9:$T$494,37,0),"")</f>
        <v/>
      </c>
      <c r="BT400" s="58"/>
      <c r="BU400" s="58"/>
      <c r="BV400" s="59"/>
      <c r="BW400" s="59" t="s">
        <v>580</v>
      </c>
      <c r="BX400" s="60" t="s">
        <v>3635</v>
      </c>
      <c r="BY400" s="61" t="s">
        <v>593</v>
      </c>
      <c r="BZ400" s="62"/>
      <c r="CA400" s="9"/>
      <c r="CB400" s="9"/>
      <c r="CC400" s="9"/>
      <c r="CD400" s="9"/>
      <c r="CE400" s="9"/>
      <c r="CF400" s="9"/>
      <c r="CG400" s="9"/>
      <c r="CH400" s="9"/>
      <c r="CI400" s="9"/>
      <c r="CJ400" s="9"/>
      <c r="CK400" s="9"/>
      <c r="CL400" s="9"/>
      <c r="CM400" s="9"/>
      <c r="CN400" s="9"/>
      <c r="CO400" s="9"/>
      <c r="CP400" s="9"/>
      <c r="CQ400" s="9"/>
    </row>
    <row r="401" spans="1:95" s="8" customFormat="1" ht="93" customHeight="1" x14ac:dyDescent="0.35">
      <c r="A401" s="40">
        <f t="shared" si="24"/>
        <v>393</v>
      </c>
      <c r="B401" s="40" t="s">
        <v>536</v>
      </c>
      <c r="C401" s="40">
        <v>2025</v>
      </c>
      <c r="D401" s="40" t="s">
        <v>3879</v>
      </c>
      <c r="E401" s="323"/>
      <c r="F401" s="40" t="s">
        <v>1085</v>
      </c>
      <c r="G401" s="63" t="s">
        <v>563</v>
      </c>
      <c r="H401" s="41" t="s">
        <v>4829</v>
      </c>
      <c r="I401" s="42" t="s">
        <v>3653</v>
      </c>
      <c r="J401" s="43" t="s">
        <v>5141</v>
      </c>
      <c r="K401" s="43" t="s">
        <v>5141</v>
      </c>
      <c r="L401" s="44" t="s">
        <v>4120</v>
      </c>
      <c r="M401" s="63" t="s">
        <v>1661</v>
      </c>
      <c r="N401" s="64" t="s">
        <v>5545</v>
      </c>
      <c r="O401" s="63" t="s">
        <v>5708</v>
      </c>
      <c r="P401" s="63">
        <v>1</v>
      </c>
      <c r="Q401" s="65">
        <v>46023</v>
      </c>
      <c r="R401" s="65">
        <v>46112</v>
      </c>
      <c r="S401" s="66">
        <f t="shared" si="27"/>
        <v>13.5</v>
      </c>
      <c r="T401" s="63" t="s">
        <v>5767</v>
      </c>
      <c r="U401" s="63" t="s">
        <v>563</v>
      </c>
      <c r="V401" s="49">
        <f>+IFERROR(VLOOKUP($M401,ACTIVIDADES!$B$9:$Q$494,10,0),"")</f>
        <v>1</v>
      </c>
      <c r="W401" s="50" t="str">
        <f>+IFERROR(VLOOKUP($M401,ACTIVIDADES!$B$9:$Q$494,11,0)," ")</f>
        <v>Se adjunta diseño de Plan Logístico y evidencia de socialización a líder de proceso</v>
      </c>
      <c r="X401" s="51" t="str">
        <f>+IFERROR(VLOOKUP($M401,ACTIVIDADES!$B$9:$Q$494,12,0),"")</f>
        <v>https://dnbcgovco-my.sharepoint.com/:f:/g/personal/planeacion_dnbc_gov_co/IgDXNHpy7oLsTo_k1pBYTEA_AXkQuekeDuYRfMOd3hOKrho?e=FZVMrN</v>
      </c>
      <c r="Y401" s="52">
        <f>+IFERROR(VLOOKUP($M401,ACTIVIDADES!$B$9:$Q$494,13,0),"")</f>
        <v>46153</v>
      </c>
      <c r="Z401" s="53" t="str">
        <f>+IFERROR(VLOOKUP($M401,ACTIVIDADES!$B$9:$Q$494,14,0),"")</f>
        <v>Se incluye presentación del plan logstico. Se evidencia socialización con lider de proceso del mes de mayo de 2026</v>
      </c>
      <c r="AA401" s="49">
        <f>+IFERROR(VLOOKUP($M401,ACTIVIDADES!$B$9:$Q$494,15,0),"")</f>
        <v>1</v>
      </c>
      <c r="AB401" s="54" t="str">
        <f>+IFERROR(VLOOKUP($M401,ACTIVIDADES!$B$9:$Q$494,16,0),"")</f>
        <v>CUMPLIDO</v>
      </c>
      <c r="AC401" s="144">
        <v>46181</v>
      </c>
      <c r="AD401" s="29">
        <v>0.1</v>
      </c>
      <c r="AE401" s="29" t="s">
        <v>4127</v>
      </c>
      <c r="AF401" s="29" t="s">
        <v>4</v>
      </c>
      <c r="AG401" s="29" t="s">
        <v>3737</v>
      </c>
      <c r="AH401" s="29" t="s">
        <v>3737</v>
      </c>
      <c r="AI401" s="29" t="s">
        <v>3737</v>
      </c>
      <c r="AJ401" s="55">
        <f>+IFERROR(VLOOKUP($M401,ACTIVIDADES!$B$9:$T$494,17,0),"")</f>
        <v>1</v>
      </c>
      <c r="AK401" s="80" t="str">
        <f>+IFERROR(VLOOKUP($M401,ACTIVIDADES!$B$9:$T$494,18,0),"")</f>
        <v>Se adjunta diseño de Plan Logístico y evidencia de socialización a líder de proceso</v>
      </c>
      <c r="AL401" s="80" t="str">
        <f>+IFERROR(VLOOKUP($M401,ACTIVIDADES!$B$9:$T$494,19,0),"")</f>
        <v>https://dnbcgovco-my.sharepoint.com/:f:/g/personal/planeacion_dnbc_gov_co/IgB9cHHYSJIQTr9TaRSvOJ2DAViQEhrjnqtnNAQWBqFxriQ?e=6CRjhS</v>
      </c>
      <c r="AM401" s="55">
        <f>+IFERROR(VLOOKUP($M401,ACTIVIDADES!$B$9:$X$495,20,0),0)</f>
        <v>46213</v>
      </c>
      <c r="AN401" s="55" t="str">
        <f>+IFERROR(VLOOKUP($M401,ACTIVIDADES!$B$9:$X$495,21,0),0)</f>
        <v>Se incluye presentación del plan logstico. Se evidencia socialización con lider de proceso del mes de mayo de 2026</v>
      </c>
      <c r="AO401" s="55">
        <f>+IFERROR(VLOOKUP($M401,ACTIVIDADES!$B$9:$X$495,22,0),0)</f>
        <v>1</v>
      </c>
      <c r="AP401" s="150" t="str">
        <f>+IFERROR(VLOOKUP($M401,ACTIVIDADES!$B$9:$X$495,23,0),0)</f>
        <v>CUMPLIDO</v>
      </c>
      <c r="AQ401" s="88">
        <v>46230</v>
      </c>
      <c r="AR401" s="55">
        <v>0.7</v>
      </c>
      <c r="AS401" s="193" t="s">
        <v>5830</v>
      </c>
      <c r="AT401" s="29" t="s">
        <v>4</v>
      </c>
      <c r="AU401" s="57" t="s">
        <v>3639</v>
      </c>
      <c r="AV401" s="193" t="s">
        <v>3639</v>
      </c>
      <c r="AW401" s="193" t="s">
        <v>3639</v>
      </c>
      <c r="AX401" s="193" t="s">
        <v>3739</v>
      </c>
      <c r="AY401" s="176" t="str">
        <f t="shared" si="26"/>
        <v>EN EJECUCIÓN</v>
      </c>
      <c r="AZ401" s="55" t="str">
        <f>+IFERROR(VLOOKUP($M401,ACTIVIDADES!$B$9:$T$494,25,0),"")</f>
        <v/>
      </c>
      <c r="BA401" s="55" t="str">
        <f>+IFERROR(VLOOKUP($M401,ACTIVIDADES!$B$9:$T$494,26,0),"")</f>
        <v/>
      </c>
      <c r="BB401" s="55" t="str">
        <f>+IFERROR(VLOOKUP($M401,ACTIVIDADES!$B$9:$T$494,27,0),"")</f>
        <v/>
      </c>
      <c r="BC401" s="55" t="str">
        <f>+IFERROR(VLOOKUP($M401,ACTIVIDADES!$B$9:$T$494,28,0),"")</f>
        <v/>
      </c>
      <c r="BD401" s="55" t="str">
        <f>+IFERROR(VLOOKUP($M401,ACTIVIDADES!$B$9:$T$494,29,0),"")</f>
        <v/>
      </c>
      <c r="BE401" s="55" t="str">
        <f>+IFERROR(VLOOKUP($M401,ACTIVIDADES!$B$9:$T$494,30,0),"")</f>
        <v/>
      </c>
      <c r="BF401" s="58"/>
      <c r="BG401" s="58"/>
      <c r="BH401" s="59"/>
      <c r="BI401" s="59" t="s">
        <v>580</v>
      </c>
      <c r="BJ401" s="60" t="s">
        <v>3635</v>
      </c>
      <c r="BK401" s="61" t="s">
        <v>593</v>
      </c>
      <c r="BL401" s="62"/>
      <c r="BM401" s="55" t="str">
        <f>+IFERROR(VLOOKUP($M401,ACTIVIDADES!$B$9:$T$494,31,0),"")</f>
        <v/>
      </c>
      <c r="BN401" s="55" t="str">
        <f>+IFERROR(VLOOKUP($M401,ACTIVIDADES!$B$9:$T$494,32,0),"")</f>
        <v/>
      </c>
      <c r="BO401" s="55" t="str">
        <f>+IFERROR(VLOOKUP($M401,ACTIVIDADES!$B$9:$T$494,33,0),"")</f>
        <v/>
      </c>
      <c r="BP401" s="55" t="str">
        <f>+IFERROR(VLOOKUP($M401,ACTIVIDADES!$B$9:$T$494,34,0),"")</f>
        <v/>
      </c>
      <c r="BQ401" s="55" t="str">
        <f>+IFERROR(VLOOKUP($M401,ACTIVIDADES!$B$9:$T$494,35,0),"")</f>
        <v/>
      </c>
      <c r="BR401" s="55" t="str">
        <f>+IFERROR(VLOOKUP($M401,ACTIVIDADES!$B$9:$T$494,36,0),"")</f>
        <v/>
      </c>
      <c r="BS401" s="55" t="str">
        <f>+IFERROR(VLOOKUP($M401,ACTIVIDADES!$B$9:$T$494,37,0),"")</f>
        <v/>
      </c>
      <c r="BT401" s="58"/>
      <c r="BU401" s="58"/>
      <c r="BV401" s="59"/>
      <c r="BW401" s="59" t="s">
        <v>580</v>
      </c>
      <c r="BX401" s="60" t="s">
        <v>3635</v>
      </c>
      <c r="BY401" s="61" t="s">
        <v>593</v>
      </c>
      <c r="BZ401" s="62"/>
      <c r="CA401" s="7"/>
      <c r="CB401" s="7"/>
      <c r="CC401" s="7"/>
      <c r="CD401" s="7"/>
      <c r="CE401" s="7"/>
      <c r="CF401" s="7"/>
      <c r="CG401" s="7"/>
      <c r="CH401" s="7"/>
      <c r="CI401" s="7"/>
      <c r="CJ401" s="7"/>
      <c r="CK401" s="7"/>
      <c r="CL401" s="7"/>
      <c r="CM401" s="7"/>
      <c r="CN401" s="7"/>
      <c r="CO401" s="7"/>
      <c r="CP401" s="7"/>
      <c r="CQ401" s="7"/>
    </row>
    <row r="402" spans="1:95" customFormat="1" ht="93" customHeight="1" x14ac:dyDescent="0.35">
      <c r="A402" s="40">
        <f t="shared" si="24"/>
        <v>394</v>
      </c>
      <c r="B402" s="40" t="s">
        <v>536</v>
      </c>
      <c r="C402" s="40">
        <v>2025</v>
      </c>
      <c r="D402" s="40" t="s">
        <v>3734</v>
      </c>
      <c r="E402" s="323"/>
      <c r="F402" s="40" t="s">
        <v>1085</v>
      </c>
      <c r="G402" s="63" t="s">
        <v>563</v>
      </c>
      <c r="H402" s="42" t="s">
        <v>4829</v>
      </c>
      <c r="I402" s="42" t="s">
        <v>3653</v>
      </c>
      <c r="J402" s="40" t="s">
        <v>5141</v>
      </c>
      <c r="K402" s="40" t="s">
        <v>5141</v>
      </c>
      <c r="L402" s="44" t="s">
        <v>4120</v>
      </c>
      <c r="M402" s="63" t="s">
        <v>1700</v>
      </c>
      <c r="N402" s="63" t="s">
        <v>5541</v>
      </c>
      <c r="O402" s="63" t="s">
        <v>1702</v>
      </c>
      <c r="P402" s="63">
        <v>12</v>
      </c>
      <c r="Q402" s="65">
        <v>46023</v>
      </c>
      <c r="R402" s="65">
        <v>46387</v>
      </c>
      <c r="S402" s="66">
        <f t="shared" si="27"/>
        <v>54</v>
      </c>
      <c r="T402" s="63" t="s">
        <v>5768</v>
      </c>
      <c r="U402" s="63" t="s">
        <v>563</v>
      </c>
      <c r="V402" s="49">
        <f>+IFERROR(VLOOKUP($M402,ACTIVIDADES!$B$9:$Q$494,10,0),"")</f>
        <v>1</v>
      </c>
      <c r="W402" s="61" t="str">
        <f>+IFERROR(VLOOKUP($M402,ACTIVIDADES!$B$9:$Q$494,11,0)," ")</f>
        <v xml:space="preserve">Ya se tiene acta de conciliación mes Enero , Febrero y Marzo </v>
      </c>
      <c r="X402" s="51" t="str">
        <f>+IFERROR(VLOOKUP($M402,ACTIVIDADES!$B$9:$Q$494,12,0),"")</f>
        <v>https://dnbcgovco-my.sharepoint.com/:f:/g/personal/planeacion_dnbc_gov_co/IgDlbJYL-Va8QKNBLgqDQn7GAb3ZWq8G8cJlJ7r72T-YIzQ?e=ohPP4l</v>
      </c>
      <c r="Y402" s="52">
        <f>+IFERROR(VLOOKUP($M402,ACTIVIDADES!$B$9:$Q$494,13,0),"")</f>
        <v>46153</v>
      </c>
      <c r="Z402" s="49" t="str">
        <f>+IFERROR(VLOOKUP($M402,ACTIVIDADES!$B$9:$Q$494,14,0),"")</f>
        <v>Se encuentran las actas de conciliación de enero, febrero y marzo 2026</v>
      </c>
      <c r="AA402" s="49">
        <f>+IFERROR(VLOOKUP($M402,ACTIVIDADES!$B$9:$Q$494,15,0),"")</f>
        <v>0.25</v>
      </c>
      <c r="AB402" s="54" t="str">
        <f>+IFERROR(VLOOKUP($M402,ACTIVIDADES!$B$9:$Q$494,16,0),"")</f>
        <v>EJECUCIÓN</v>
      </c>
      <c r="AC402" s="144">
        <v>46171</v>
      </c>
      <c r="AD402" s="29">
        <v>0.1</v>
      </c>
      <c r="AE402" s="29" t="s">
        <v>5802</v>
      </c>
      <c r="AF402" s="29" t="s">
        <v>4</v>
      </c>
      <c r="AG402" s="29" t="s">
        <v>3737</v>
      </c>
      <c r="AH402" s="29" t="s">
        <v>3737</v>
      </c>
      <c r="AI402" s="29" t="s">
        <v>3737</v>
      </c>
      <c r="AJ402" s="55">
        <f>+IFERROR(VLOOKUP($M402,ACTIVIDADES!$B$9:$T$494,17,0),"")</f>
        <v>1</v>
      </c>
      <c r="AK402" s="80" t="str">
        <f>+IFERROR(VLOOKUP($M402,ACTIVIDADES!$B$9:$T$494,18,0),"")</f>
        <v xml:space="preserve">Ya se tiene acta conciliación mes de Abril por temas de entregas de urgencia manifiesta no se a podido realizar la conciliación de mayo y junio </v>
      </c>
      <c r="AL402" s="80" t="str">
        <f>+IFERROR(VLOOKUP($M402,ACTIVIDADES!$B$9:$T$494,19,0),"")</f>
        <v xml:space="preserve">https://dnbcgovco-my.sharepoint.com/:f:/g/personal/planeacion_dnbc_gov_co/IgATaVuqQLoaSZKn6XEtE5CxAZQ69p2ercMGLiBAiUZ-B3A?e=abGyCE  </v>
      </c>
      <c r="AM402" s="55">
        <f>+IFERROR(VLOOKUP($M402,ACTIVIDADES!$B$9:$X$495,20,0),0)</f>
        <v>46214</v>
      </c>
      <c r="AN402" s="55" t="str">
        <f>+IFERROR(VLOOKUP($M402,ACTIVIDADES!$B$9:$X$495,21,0),0)</f>
        <v xml:space="preserve">Se reportan actas de enero a abril. Mayo pendiente de firma. </v>
      </c>
      <c r="AO402" s="55">
        <f>+IFERROR(VLOOKUP($M402,ACTIVIDADES!$B$9:$X$495,22,0),0)</f>
        <v>0.33</v>
      </c>
      <c r="AP402" s="145" t="str">
        <f>+IFERROR(VLOOKUP($M402,ACTIVIDADES!$B$9:$X$495,23,0),0)</f>
        <v>EN EJECUCIÓN</v>
      </c>
      <c r="AQ402" s="129">
        <v>46230</v>
      </c>
      <c r="AR402" s="172">
        <v>0.33</v>
      </c>
      <c r="AS402" s="72" t="s">
        <v>4623</v>
      </c>
      <c r="AT402" s="29" t="s">
        <v>4</v>
      </c>
      <c r="AU402" s="57" t="s">
        <v>3639</v>
      </c>
      <c r="AV402" s="193" t="s">
        <v>3639</v>
      </c>
      <c r="AW402" s="193" t="s">
        <v>3639</v>
      </c>
      <c r="AX402" s="57" t="s">
        <v>4128</v>
      </c>
      <c r="AY402" s="176" t="str">
        <f t="shared" si="26"/>
        <v>EN EJECUCIÓN</v>
      </c>
      <c r="AZ402" s="55" t="str">
        <f>+IFERROR(VLOOKUP($M402,ACTIVIDADES!$B$9:$T$494,25,0),"")</f>
        <v/>
      </c>
      <c r="BA402" s="55" t="str">
        <f>+IFERROR(VLOOKUP($M402,ACTIVIDADES!$B$9:$T$494,26,0),"")</f>
        <v/>
      </c>
      <c r="BB402" s="55" t="str">
        <f>+IFERROR(VLOOKUP($M402,ACTIVIDADES!$B$9:$T$494,27,0),"")</f>
        <v/>
      </c>
      <c r="BC402" s="55" t="str">
        <f>+IFERROR(VLOOKUP($M402,ACTIVIDADES!$B$9:$T$494,28,0),"")</f>
        <v/>
      </c>
      <c r="BD402" s="55" t="str">
        <f>+IFERROR(VLOOKUP($M402,ACTIVIDADES!$B$9:$T$494,29,0),"")</f>
        <v/>
      </c>
      <c r="BE402" s="55" t="str">
        <f>+IFERROR(VLOOKUP($M402,ACTIVIDADES!$B$9:$T$494,30,0),"")</f>
        <v/>
      </c>
      <c r="BF402" s="58"/>
      <c r="BG402" s="58"/>
      <c r="BH402" s="59"/>
      <c r="BI402" s="59" t="s">
        <v>580</v>
      </c>
      <c r="BJ402" s="60" t="s">
        <v>3635</v>
      </c>
      <c r="BK402" s="61" t="s">
        <v>593</v>
      </c>
      <c r="BL402" s="62"/>
      <c r="BM402" s="55" t="str">
        <f>+IFERROR(VLOOKUP($M402,ACTIVIDADES!$B$9:$T$494,31,0),"")</f>
        <v/>
      </c>
      <c r="BN402" s="55" t="str">
        <f>+IFERROR(VLOOKUP($M402,ACTIVIDADES!$B$9:$T$494,32,0),"")</f>
        <v/>
      </c>
      <c r="BO402" s="55" t="str">
        <f>+IFERROR(VLOOKUP($M402,ACTIVIDADES!$B$9:$T$494,33,0),"")</f>
        <v/>
      </c>
      <c r="BP402" s="55" t="str">
        <f>+IFERROR(VLOOKUP($M402,ACTIVIDADES!$B$9:$T$494,34,0),"")</f>
        <v/>
      </c>
      <c r="BQ402" s="55" t="str">
        <f>+IFERROR(VLOOKUP($M402,ACTIVIDADES!$B$9:$T$494,35,0),"")</f>
        <v/>
      </c>
      <c r="BR402" s="55" t="str">
        <f>+IFERROR(VLOOKUP($M402,ACTIVIDADES!$B$9:$T$494,36,0),"")</f>
        <v/>
      </c>
      <c r="BS402" s="55" t="str">
        <f>+IFERROR(VLOOKUP($M402,ACTIVIDADES!$B$9:$T$494,37,0),"")</f>
        <v/>
      </c>
      <c r="BT402" s="58"/>
      <c r="BU402" s="58"/>
      <c r="BV402" s="59"/>
      <c r="BW402" s="59" t="s">
        <v>580</v>
      </c>
      <c r="BX402" s="60" t="s">
        <v>3635</v>
      </c>
      <c r="BY402" s="61" t="s">
        <v>593</v>
      </c>
      <c r="BZ402" s="62"/>
      <c r="CA402" s="9"/>
      <c r="CB402" s="9"/>
      <c r="CC402" s="9"/>
      <c r="CD402" s="9"/>
      <c r="CE402" s="9"/>
      <c r="CF402" s="9"/>
      <c r="CG402" s="9"/>
      <c r="CH402" s="9"/>
      <c r="CI402" s="9"/>
      <c r="CJ402" s="9"/>
      <c r="CK402" s="9"/>
      <c r="CL402" s="9"/>
      <c r="CM402" s="9"/>
      <c r="CN402" s="9"/>
      <c r="CO402" s="9"/>
      <c r="CP402" s="9"/>
      <c r="CQ402" s="9"/>
    </row>
    <row r="403" spans="1:95" customFormat="1" ht="93" customHeight="1" x14ac:dyDescent="0.35">
      <c r="A403" s="40">
        <f t="shared" si="24"/>
        <v>395</v>
      </c>
      <c r="B403" s="40" t="s">
        <v>536</v>
      </c>
      <c r="C403" s="40">
        <v>2025</v>
      </c>
      <c r="D403" s="40" t="s">
        <v>3734</v>
      </c>
      <c r="E403" s="323"/>
      <c r="F403" s="40" t="s">
        <v>1085</v>
      </c>
      <c r="G403" s="63" t="s">
        <v>563</v>
      </c>
      <c r="H403" s="42" t="s">
        <v>4829</v>
      </c>
      <c r="I403" s="42"/>
      <c r="J403" s="40" t="s">
        <v>5141</v>
      </c>
      <c r="K403" s="40" t="s">
        <v>5141</v>
      </c>
      <c r="L403" s="44" t="s">
        <v>4120</v>
      </c>
      <c r="M403" s="63" t="s">
        <v>2556</v>
      </c>
      <c r="N403" s="63" t="s">
        <v>5542</v>
      </c>
      <c r="O403" s="63" t="s">
        <v>5709</v>
      </c>
      <c r="P403" s="63">
        <v>1</v>
      </c>
      <c r="Q403" s="65">
        <v>46023</v>
      </c>
      <c r="R403" s="65">
        <v>46387</v>
      </c>
      <c r="S403" s="66">
        <f t="shared" si="27"/>
        <v>54</v>
      </c>
      <c r="T403" s="63" t="s">
        <v>666</v>
      </c>
      <c r="U403" s="63" t="s">
        <v>563</v>
      </c>
      <c r="V403" s="49">
        <f>+IFERROR(VLOOKUP($M403,ACTIVIDADES!$B$9:$Q$494,10,0),"")</f>
        <v>1</v>
      </c>
      <c r="W403" s="61" t="str">
        <f>+IFERROR(VLOOKUP($M403,ACTIVIDADES!$B$9:$Q$494,11,0)," ")</f>
        <v>Se esta manejando una prueba piloto SIIF NACIÓN</v>
      </c>
      <c r="X403" s="51" t="str">
        <f>+IFERROR(VLOOKUP($M403,ACTIVIDADES!$B$9:$Q$494,12,0),"")</f>
        <v>https://dnbcgovco-my.sharepoint.com/:f:/g/personal/planeacion_dnbc_gov_co/IgCd9hpWp6cMRprbun4ALRzAAdsqs8m2RB2oG8ldoXS9T3Q?e=Oy1mUO</v>
      </c>
      <c r="Y403" s="52">
        <f>+IFERROR(VLOOKUP($M403,ACTIVIDADES!$B$9:$Q$494,13,0),"")</f>
        <v>46153</v>
      </c>
      <c r="Z403" s="49" t="str">
        <f>+IFERROR(VLOOKUP($M403,ACTIVIDADES!$B$9:$Q$494,14,0),"")</f>
        <v>Se evidencia respuesta de MinHacienda para uso piloto de sistema Siif Nación - Modulo Recursos Fisicos</v>
      </c>
      <c r="AA403" s="49">
        <f>+IFERROR(VLOOKUP($M403,ACTIVIDADES!$B$9:$Q$494,15,0),"")</f>
        <v>0.1</v>
      </c>
      <c r="AB403" s="54" t="str">
        <f>+IFERROR(VLOOKUP($M403,ACTIVIDADES!$B$9:$Q$494,16,0),"")</f>
        <v>EJECUCIÓN</v>
      </c>
      <c r="AC403" s="144">
        <v>46171</v>
      </c>
      <c r="AD403" s="29">
        <v>0.1</v>
      </c>
      <c r="AE403" s="29" t="s">
        <v>3927</v>
      </c>
      <c r="AF403" s="29" t="s">
        <v>4</v>
      </c>
      <c r="AG403" s="29" t="s">
        <v>3737</v>
      </c>
      <c r="AH403" s="29" t="s">
        <v>3737</v>
      </c>
      <c r="AI403" s="29" t="s">
        <v>3737</v>
      </c>
      <c r="AJ403" s="55">
        <f>+IFERROR(VLOOKUP($M403,ACTIVIDADES!$B$9:$T$494,17,0),"")</f>
        <v>1</v>
      </c>
      <c r="AK403" s="80" t="str">
        <f>+IFERROR(VLOOKUP($M403,ACTIVIDADES!$B$9:$T$494,18,0),"")</f>
        <v>Se esta manejando una prueba piloto SIIF NACIÓN</v>
      </c>
      <c r="AL403" s="80" t="str">
        <f>+IFERROR(VLOOKUP($M403,ACTIVIDADES!$B$9:$T$494,19,0),"")</f>
        <v>https://dnbcgovco-my.sharepoint.com/:f:/g/personal/planeacion_dnbc_gov_co/IgDlTTkE6gPMRZjTETbxch7dATaSM_TE5-agvqb3k7QgaDY?e=0V1Jx7</v>
      </c>
      <c r="AM403" s="55" t="str">
        <f>+IFERROR(VLOOKUP($M403,ACTIVIDADES!$B$9:$X$495,20,0),0)</f>
        <v>11/07/206</v>
      </c>
      <c r="AN403" s="55" t="str">
        <f>+IFERROR(VLOOKUP($M403,ACTIVIDADES!$B$9:$X$495,21,0),0)</f>
        <v>Se evidencia respuesta de MinHacienda para uso piloto de sistema Siif Nación - Modulo Recursos Fisicos del primer trimestre</v>
      </c>
      <c r="AO403" s="55">
        <f>+IFERROR(VLOOKUP($M403,ACTIVIDADES!$B$9:$X$495,22,0),0)</f>
        <v>0.1</v>
      </c>
      <c r="AP403" s="145" t="str">
        <f>+IFERROR(VLOOKUP($M403,ACTIVIDADES!$B$9:$X$495,23,0),0)</f>
        <v>EN EJECUCIÓN</v>
      </c>
      <c r="AQ403" s="129">
        <v>46230</v>
      </c>
      <c r="AR403" s="172">
        <v>0.3</v>
      </c>
      <c r="AS403" s="72" t="s">
        <v>4017</v>
      </c>
      <c r="AT403" s="29" t="s">
        <v>579</v>
      </c>
      <c r="AU403" s="57" t="s">
        <v>3639</v>
      </c>
      <c r="AV403" s="193" t="s">
        <v>3639</v>
      </c>
      <c r="AW403" s="193" t="s">
        <v>3639</v>
      </c>
      <c r="AX403" s="57" t="s">
        <v>4128</v>
      </c>
      <c r="AY403" s="176" t="str">
        <f t="shared" si="26"/>
        <v>CUMPLIDAS</v>
      </c>
      <c r="AZ403" s="55" t="str">
        <f>+IFERROR(VLOOKUP($M403,ACTIVIDADES!$B$9:$T$494,25,0),"")</f>
        <v/>
      </c>
      <c r="BA403" s="55" t="str">
        <f>+IFERROR(VLOOKUP($M403,ACTIVIDADES!$B$9:$T$494,26,0),"")</f>
        <v/>
      </c>
      <c r="BB403" s="55" t="str">
        <f>+IFERROR(VLOOKUP($M403,ACTIVIDADES!$B$9:$T$494,27,0),"")</f>
        <v/>
      </c>
      <c r="BC403" s="55" t="str">
        <f>+IFERROR(VLOOKUP($M403,ACTIVIDADES!$B$9:$T$494,28,0),"")</f>
        <v/>
      </c>
      <c r="BD403" s="55" t="str">
        <f>+IFERROR(VLOOKUP($M403,ACTIVIDADES!$B$9:$T$494,29,0),"")</f>
        <v/>
      </c>
      <c r="BE403" s="55" t="str">
        <f>+IFERROR(VLOOKUP($M403,ACTIVIDADES!$B$9:$T$494,30,0),"")</f>
        <v/>
      </c>
      <c r="BF403" s="58"/>
      <c r="BG403" s="58"/>
      <c r="BH403" s="59"/>
      <c r="BI403" s="59" t="s">
        <v>580</v>
      </c>
      <c r="BJ403" s="60" t="s">
        <v>3635</v>
      </c>
      <c r="BK403" s="61" t="s">
        <v>593</v>
      </c>
      <c r="BL403" s="62"/>
      <c r="BM403" s="55" t="str">
        <f>+IFERROR(VLOOKUP($M403,ACTIVIDADES!$B$9:$T$494,31,0),"")</f>
        <v/>
      </c>
      <c r="BN403" s="55" t="str">
        <f>+IFERROR(VLOOKUP($M403,ACTIVIDADES!$B$9:$T$494,32,0),"")</f>
        <v/>
      </c>
      <c r="BO403" s="55" t="str">
        <f>+IFERROR(VLOOKUP($M403,ACTIVIDADES!$B$9:$T$494,33,0),"")</f>
        <v/>
      </c>
      <c r="BP403" s="55" t="str">
        <f>+IFERROR(VLOOKUP($M403,ACTIVIDADES!$B$9:$T$494,34,0),"")</f>
        <v/>
      </c>
      <c r="BQ403" s="55" t="str">
        <f>+IFERROR(VLOOKUP($M403,ACTIVIDADES!$B$9:$T$494,35,0),"")</f>
        <v/>
      </c>
      <c r="BR403" s="55" t="str">
        <f>+IFERROR(VLOOKUP($M403,ACTIVIDADES!$B$9:$T$494,36,0),"")</f>
        <v/>
      </c>
      <c r="BS403" s="55" t="str">
        <f>+IFERROR(VLOOKUP($M403,ACTIVIDADES!$B$9:$T$494,37,0),"")</f>
        <v/>
      </c>
      <c r="BT403" s="58"/>
      <c r="BU403" s="58"/>
      <c r="BV403" s="59"/>
      <c r="BW403" s="59" t="s">
        <v>580</v>
      </c>
      <c r="BX403" s="60" t="s">
        <v>3635</v>
      </c>
      <c r="BY403" s="61" t="s">
        <v>593</v>
      </c>
      <c r="BZ403" s="62"/>
      <c r="CA403" s="9"/>
      <c r="CB403" s="9"/>
      <c r="CC403" s="9"/>
      <c r="CD403" s="9"/>
      <c r="CE403" s="9"/>
      <c r="CF403" s="9"/>
      <c r="CG403" s="9"/>
      <c r="CH403" s="9"/>
      <c r="CI403" s="9"/>
      <c r="CJ403" s="9"/>
      <c r="CK403" s="9"/>
      <c r="CL403" s="9"/>
      <c r="CM403" s="9"/>
      <c r="CN403" s="9"/>
      <c r="CO403" s="9"/>
      <c r="CP403" s="9"/>
      <c r="CQ403" s="9"/>
    </row>
    <row r="404" spans="1:95" customFormat="1" ht="93" customHeight="1" x14ac:dyDescent="0.35">
      <c r="A404" s="40">
        <f t="shared" si="24"/>
        <v>396</v>
      </c>
      <c r="B404" s="40" t="s">
        <v>536</v>
      </c>
      <c r="C404" s="40">
        <v>2025</v>
      </c>
      <c r="D404" s="40" t="s">
        <v>3879</v>
      </c>
      <c r="E404" s="323"/>
      <c r="F404" s="40" t="s">
        <v>1086</v>
      </c>
      <c r="G404" s="63" t="s">
        <v>563</v>
      </c>
      <c r="H404" s="41" t="s">
        <v>569</v>
      </c>
      <c r="I404" s="42" t="s">
        <v>3653</v>
      </c>
      <c r="J404" s="43" t="s">
        <v>5142</v>
      </c>
      <c r="K404" s="43" t="s">
        <v>5142</v>
      </c>
      <c r="L404" s="44" t="s">
        <v>4120</v>
      </c>
      <c r="M404" s="63" t="s">
        <v>1661</v>
      </c>
      <c r="N404" s="64" t="s">
        <v>5546</v>
      </c>
      <c r="O404" s="63" t="s">
        <v>5708</v>
      </c>
      <c r="P404" s="63">
        <v>1</v>
      </c>
      <c r="Q404" s="65">
        <v>46023</v>
      </c>
      <c r="R404" s="65">
        <v>46112</v>
      </c>
      <c r="S404" s="66">
        <f t="shared" si="27"/>
        <v>13.5</v>
      </c>
      <c r="T404" s="63" t="s">
        <v>5767</v>
      </c>
      <c r="U404" s="63" t="s">
        <v>563</v>
      </c>
      <c r="V404" s="49">
        <f>+IFERROR(VLOOKUP($M404,ACTIVIDADES!$B$9:$Q$494,10,0),"")</f>
        <v>1</v>
      </c>
      <c r="W404" s="50" t="str">
        <f>+IFERROR(VLOOKUP($M404,ACTIVIDADES!$B$9:$Q$494,11,0)," ")</f>
        <v>Se adjunta diseño de Plan Logístico y evidencia de socialización a líder de proceso</v>
      </c>
      <c r="X404" s="51" t="str">
        <f>+IFERROR(VLOOKUP($M404,ACTIVIDADES!$B$9:$Q$494,12,0),"")</f>
        <v>https://dnbcgovco-my.sharepoint.com/:f:/g/personal/planeacion_dnbc_gov_co/IgDXNHpy7oLsTo_k1pBYTEA_AXkQuekeDuYRfMOd3hOKrho?e=FZVMrN</v>
      </c>
      <c r="Y404" s="52">
        <f>+IFERROR(VLOOKUP($M404,ACTIVIDADES!$B$9:$Q$494,13,0),"")</f>
        <v>46153</v>
      </c>
      <c r="Z404" s="53" t="str">
        <f>+IFERROR(VLOOKUP($M404,ACTIVIDADES!$B$9:$Q$494,14,0),"")</f>
        <v>Se incluye presentación del plan logstico. Se evidencia socialización con lider de proceso del mes de mayo de 2026</v>
      </c>
      <c r="AA404" s="49">
        <f>+IFERROR(VLOOKUP($M404,ACTIVIDADES!$B$9:$Q$494,15,0),"")</f>
        <v>1</v>
      </c>
      <c r="AB404" s="54" t="str">
        <f>+IFERROR(VLOOKUP($M404,ACTIVIDADES!$B$9:$Q$494,16,0),"")</f>
        <v>CUMPLIDO</v>
      </c>
      <c r="AC404" s="144">
        <v>46181</v>
      </c>
      <c r="AD404" s="29">
        <v>0.1</v>
      </c>
      <c r="AE404" s="29" t="s">
        <v>4127</v>
      </c>
      <c r="AF404" s="29" t="s">
        <v>4</v>
      </c>
      <c r="AG404" s="29" t="s">
        <v>3737</v>
      </c>
      <c r="AH404" s="29" t="s">
        <v>3737</v>
      </c>
      <c r="AI404" s="29" t="s">
        <v>3737</v>
      </c>
      <c r="AJ404" s="55">
        <f>+IFERROR(VLOOKUP($M404,ACTIVIDADES!$B$9:$T$494,17,0),"")</f>
        <v>1</v>
      </c>
      <c r="AK404" s="80" t="str">
        <f>+IFERROR(VLOOKUP($M404,ACTIVIDADES!$B$9:$T$494,18,0),"")</f>
        <v>Se adjunta diseño de Plan Logístico y evidencia de socialización a líder de proceso</v>
      </c>
      <c r="AL404" s="80" t="str">
        <f>+IFERROR(VLOOKUP($M404,ACTIVIDADES!$B$9:$T$494,19,0),"")</f>
        <v>https://dnbcgovco-my.sharepoint.com/:f:/g/personal/planeacion_dnbc_gov_co/IgB9cHHYSJIQTr9TaRSvOJ2DAViQEhrjnqtnNAQWBqFxriQ?e=6CRjhS</v>
      </c>
      <c r="AM404" s="55">
        <f>+IFERROR(VLOOKUP($M404,ACTIVIDADES!$B$9:$X$495,20,0),0)</f>
        <v>46213</v>
      </c>
      <c r="AN404" s="55" t="str">
        <f>+IFERROR(VLOOKUP($M404,ACTIVIDADES!$B$9:$X$495,21,0),0)</f>
        <v>Se incluye presentación del plan logstico. Se evidencia socialización con lider de proceso del mes de mayo de 2026</v>
      </c>
      <c r="AO404" s="55">
        <f>+IFERROR(VLOOKUP($M404,ACTIVIDADES!$B$9:$X$495,22,0),0)</f>
        <v>1</v>
      </c>
      <c r="AP404" s="150" t="str">
        <f>+IFERROR(VLOOKUP($M404,ACTIVIDADES!$B$9:$X$495,23,0),0)</f>
        <v>CUMPLIDO</v>
      </c>
      <c r="AQ404" s="88">
        <v>46230</v>
      </c>
      <c r="AR404" s="55">
        <v>0.8</v>
      </c>
      <c r="AS404" s="57" t="s">
        <v>4129</v>
      </c>
      <c r="AT404" s="29" t="s">
        <v>4</v>
      </c>
      <c r="AU404" s="57" t="s">
        <v>3639</v>
      </c>
      <c r="AV404" s="193" t="s">
        <v>3639</v>
      </c>
      <c r="AW404" s="193" t="s">
        <v>3639</v>
      </c>
      <c r="AX404" s="57" t="s">
        <v>3739</v>
      </c>
      <c r="AY404" s="176" t="str">
        <f t="shared" si="26"/>
        <v>EN EJECUCIÓN</v>
      </c>
      <c r="AZ404" s="55" t="str">
        <f>+IFERROR(VLOOKUP($M404,ACTIVIDADES!$B$9:$T$494,25,0),"")</f>
        <v/>
      </c>
      <c r="BA404" s="55" t="str">
        <f>+IFERROR(VLOOKUP($M404,ACTIVIDADES!$B$9:$T$494,26,0),"")</f>
        <v/>
      </c>
      <c r="BB404" s="55" t="str">
        <f>+IFERROR(VLOOKUP($M404,ACTIVIDADES!$B$9:$T$494,27,0),"")</f>
        <v/>
      </c>
      <c r="BC404" s="55" t="str">
        <f>+IFERROR(VLOOKUP($M404,ACTIVIDADES!$B$9:$T$494,28,0),"")</f>
        <v/>
      </c>
      <c r="BD404" s="55" t="str">
        <f>+IFERROR(VLOOKUP($M404,ACTIVIDADES!$B$9:$T$494,29,0),"")</f>
        <v/>
      </c>
      <c r="BE404" s="55" t="str">
        <f>+IFERROR(VLOOKUP($M404,ACTIVIDADES!$B$9:$T$494,30,0),"")</f>
        <v/>
      </c>
      <c r="BF404" s="58"/>
      <c r="BG404" s="58"/>
      <c r="BH404" s="59"/>
      <c r="BI404" s="59" t="s">
        <v>580</v>
      </c>
      <c r="BJ404" s="60" t="s">
        <v>3635</v>
      </c>
      <c r="BK404" s="61" t="s">
        <v>593</v>
      </c>
      <c r="BL404" s="62"/>
      <c r="BM404" s="55" t="str">
        <f>+IFERROR(VLOOKUP($M404,ACTIVIDADES!$B$9:$T$494,31,0),"")</f>
        <v/>
      </c>
      <c r="BN404" s="55" t="str">
        <f>+IFERROR(VLOOKUP($M404,ACTIVIDADES!$B$9:$T$494,32,0),"")</f>
        <v/>
      </c>
      <c r="BO404" s="55" t="str">
        <f>+IFERROR(VLOOKUP($M404,ACTIVIDADES!$B$9:$T$494,33,0),"")</f>
        <v/>
      </c>
      <c r="BP404" s="55" t="str">
        <f>+IFERROR(VLOOKUP($M404,ACTIVIDADES!$B$9:$T$494,34,0),"")</f>
        <v/>
      </c>
      <c r="BQ404" s="55" t="str">
        <f>+IFERROR(VLOOKUP($M404,ACTIVIDADES!$B$9:$T$494,35,0),"")</f>
        <v/>
      </c>
      <c r="BR404" s="55" t="str">
        <f>+IFERROR(VLOOKUP($M404,ACTIVIDADES!$B$9:$T$494,36,0),"")</f>
        <v/>
      </c>
      <c r="BS404" s="55" t="str">
        <f>+IFERROR(VLOOKUP($M404,ACTIVIDADES!$B$9:$T$494,37,0),"")</f>
        <v/>
      </c>
      <c r="BT404" s="58"/>
      <c r="BU404" s="58"/>
      <c r="BV404" s="59"/>
      <c r="BW404" s="59" t="s">
        <v>580</v>
      </c>
      <c r="BX404" s="60" t="s">
        <v>3635</v>
      </c>
      <c r="BY404" s="61" t="s">
        <v>593</v>
      </c>
      <c r="BZ404" s="62"/>
      <c r="CA404" s="7"/>
      <c r="CB404" s="7"/>
      <c r="CC404" s="7"/>
      <c r="CD404" s="7"/>
      <c r="CE404" s="7"/>
      <c r="CF404" s="7"/>
      <c r="CG404" s="7"/>
      <c r="CH404" s="7"/>
      <c r="CI404" s="7"/>
      <c r="CJ404" s="7"/>
      <c r="CK404" s="7"/>
      <c r="CL404" s="7"/>
      <c r="CM404" s="7"/>
      <c r="CN404" s="7"/>
      <c r="CO404" s="7"/>
      <c r="CP404" s="7"/>
      <c r="CQ404" s="7"/>
    </row>
    <row r="405" spans="1:95" customFormat="1" ht="93" customHeight="1" x14ac:dyDescent="0.35">
      <c r="A405" s="40">
        <f t="shared" si="24"/>
        <v>397</v>
      </c>
      <c r="B405" s="40" t="s">
        <v>536</v>
      </c>
      <c r="C405" s="40">
        <v>2025</v>
      </c>
      <c r="D405" s="40" t="s">
        <v>3734</v>
      </c>
      <c r="E405" s="323"/>
      <c r="F405" s="40" t="s">
        <v>1086</v>
      </c>
      <c r="G405" s="63" t="s">
        <v>563</v>
      </c>
      <c r="H405" s="42" t="s">
        <v>569</v>
      </c>
      <c r="I405" s="42" t="s">
        <v>3653</v>
      </c>
      <c r="J405" s="40" t="s">
        <v>5142</v>
      </c>
      <c r="K405" s="40" t="s">
        <v>5142</v>
      </c>
      <c r="L405" s="44" t="s">
        <v>4120</v>
      </c>
      <c r="M405" s="63" t="s">
        <v>1700</v>
      </c>
      <c r="N405" s="63" t="s">
        <v>5541</v>
      </c>
      <c r="O405" s="63" t="s">
        <v>1702</v>
      </c>
      <c r="P405" s="63">
        <v>12</v>
      </c>
      <c r="Q405" s="65">
        <v>46023</v>
      </c>
      <c r="R405" s="65">
        <v>46387</v>
      </c>
      <c r="S405" s="66">
        <f t="shared" si="27"/>
        <v>54</v>
      </c>
      <c r="T405" s="63" t="s">
        <v>5768</v>
      </c>
      <c r="U405" s="63" t="s">
        <v>563</v>
      </c>
      <c r="V405" s="49">
        <f>+IFERROR(VLOOKUP($M405,ACTIVIDADES!$B$9:$Q$494,10,0),"")</f>
        <v>1</v>
      </c>
      <c r="W405" s="61" t="str">
        <f>+IFERROR(VLOOKUP($M405,ACTIVIDADES!$B$9:$Q$494,11,0)," ")</f>
        <v xml:space="preserve">Ya se tiene acta de conciliación mes Enero , Febrero y Marzo </v>
      </c>
      <c r="X405" s="51" t="str">
        <f>+IFERROR(VLOOKUP($M405,ACTIVIDADES!$B$9:$Q$494,12,0),"")</f>
        <v>https://dnbcgovco-my.sharepoint.com/:f:/g/personal/planeacion_dnbc_gov_co/IgDlbJYL-Va8QKNBLgqDQn7GAb3ZWq8G8cJlJ7r72T-YIzQ?e=ohPP4l</v>
      </c>
      <c r="Y405" s="52">
        <f>+IFERROR(VLOOKUP($M405,ACTIVIDADES!$B$9:$Q$494,13,0),"")</f>
        <v>46153</v>
      </c>
      <c r="Z405" s="49" t="str">
        <f>+IFERROR(VLOOKUP($M405,ACTIVIDADES!$B$9:$Q$494,14,0),"")</f>
        <v>Se encuentran las actas de conciliación de enero, febrero y marzo 2026</v>
      </c>
      <c r="AA405" s="49">
        <f>+IFERROR(VLOOKUP($M405,ACTIVIDADES!$B$9:$Q$494,15,0),"")</f>
        <v>0.25</v>
      </c>
      <c r="AB405" s="54" t="str">
        <f>+IFERROR(VLOOKUP($M405,ACTIVIDADES!$B$9:$Q$494,16,0),"")</f>
        <v>EJECUCIÓN</v>
      </c>
      <c r="AC405" s="144">
        <v>46171</v>
      </c>
      <c r="AD405" s="29">
        <v>0.1</v>
      </c>
      <c r="AE405" s="29" t="s">
        <v>5802</v>
      </c>
      <c r="AF405" s="29" t="s">
        <v>4</v>
      </c>
      <c r="AG405" s="29" t="s">
        <v>3737</v>
      </c>
      <c r="AH405" s="29" t="s">
        <v>3737</v>
      </c>
      <c r="AI405" s="29" t="s">
        <v>3737</v>
      </c>
      <c r="AJ405" s="55">
        <f>+IFERROR(VLOOKUP($M405,ACTIVIDADES!$B$9:$T$494,17,0),"")</f>
        <v>1</v>
      </c>
      <c r="AK405" s="80" t="str">
        <f>+IFERROR(VLOOKUP($M405,ACTIVIDADES!$B$9:$T$494,18,0),"")</f>
        <v xml:space="preserve">Ya se tiene acta conciliación mes de Abril por temas de entregas de urgencia manifiesta no se a podido realizar la conciliación de mayo y junio </v>
      </c>
      <c r="AL405" s="80" t="str">
        <f>+IFERROR(VLOOKUP($M405,ACTIVIDADES!$B$9:$T$494,19,0),"")</f>
        <v xml:space="preserve">https://dnbcgovco-my.sharepoint.com/:f:/g/personal/planeacion_dnbc_gov_co/IgATaVuqQLoaSZKn6XEtE5CxAZQ69p2ercMGLiBAiUZ-B3A?e=abGyCE  </v>
      </c>
      <c r="AM405" s="55">
        <f>+IFERROR(VLOOKUP($M405,ACTIVIDADES!$B$9:$X$495,20,0),0)</f>
        <v>46214</v>
      </c>
      <c r="AN405" s="55" t="str">
        <f>+IFERROR(VLOOKUP($M405,ACTIVIDADES!$B$9:$X$495,21,0),0)</f>
        <v xml:space="preserve">Se reportan actas de enero a abril. Mayo pendiente de firma. </v>
      </c>
      <c r="AO405" s="55">
        <f>+IFERROR(VLOOKUP($M405,ACTIVIDADES!$B$9:$X$495,22,0),0)</f>
        <v>0.33</v>
      </c>
      <c r="AP405" s="145" t="str">
        <f>+IFERROR(VLOOKUP($M405,ACTIVIDADES!$B$9:$X$495,23,0),0)</f>
        <v>EN EJECUCIÓN</v>
      </c>
      <c r="AQ405" s="129">
        <v>46230</v>
      </c>
      <c r="AR405" s="172">
        <v>0.33</v>
      </c>
      <c r="AS405" s="72" t="s">
        <v>4623</v>
      </c>
      <c r="AT405" s="29" t="s">
        <v>4</v>
      </c>
      <c r="AU405" s="57" t="s">
        <v>3639</v>
      </c>
      <c r="AV405" s="193" t="s">
        <v>3639</v>
      </c>
      <c r="AW405" s="193" t="s">
        <v>3639</v>
      </c>
      <c r="AX405" s="57" t="s">
        <v>3739</v>
      </c>
      <c r="AY405" s="176" t="str">
        <f t="shared" si="26"/>
        <v>EN EJECUCIÓN</v>
      </c>
      <c r="AZ405" s="55" t="str">
        <f>+IFERROR(VLOOKUP($M405,ACTIVIDADES!$B$9:$T$494,25,0),"")</f>
        <v/>
      </c>
      <c r="BA405" s="55" t="str">
        <f>+IFERROR(VLOOKUP($M405,ACTIVIDADES!$B$9:$T$494,26,0),"")</f>
        <v/>
      </c>
      <c r="BB405" s="55" t="str">
        <f>+IFERROR(VLOOKUP($M405,ACTIVIDADES!$B$9:$T$494,27,0),"")</f>
        <v/>
      </c>
      <c r="BC405" s="55" t="str">
        <f>+IFERROR(VLOOKUP($M405,ACTIVIDADES!$B$9:$T$494,28,0),"")</f>
        <v/>
      </c>
      <c r="BD405" s="55" t="str">
        <f>+IFERROR(VLOOKUP($M405,ACTIVIDADES!$B$9:$T$494,29,0),"")</f>
        <v/>
      </c>
      <c r="BE405" s="55" t="str">
        <f>+IFERROR(VLOOKUP($M405,ACTIVIDADES!$B$9:$T$494,30,0),"")</f>
        <v/>
      </c>
      <c r="BF405" s="58"/>
      <c r="BG405" s="58"/>
      <c r="BH405" s="59"/>
      <c r="BI405" s="59" t="s">
        <v>580</v>
      </c>
      <c r="BJ405" s="60" t="s">
        <v>3635</v>
      </c>
      <c r="BK405" s="61" t="s">
        <v>593</v>
      </c>
      <c r="BL405" s="62"/>
      <c r="BM405" s="55" t="str">
        <f>+IFERROR(VLOOKUP($M405,ACTIVIDADES!$B$9:$T$494,31,0),"")</f>
        <v/>
      </c>
      <c r="BN405" s="55" t="str">
        <f>+IFERROR(VLOOKUP($M405,ACTIVIDADES!$B$9:$T$494,32,0),"")</f>
        <v/>
      </c>
      <c r="BO405" s="55" t="str">
        <f>+IFERROR(VLOOKUP($M405,ACTIVIDADES!$B$9:$T$494,33,0),"")</f>
        <v/>
      </c>
      <c r="BP405" s="55" t="str">
        <f>+IFERROR(VLOOKUP($M405,ACTIVIDADES!$B$9:$T$494,34,0),"")</f>
        <v/>
      </c>
      <c r="BQ405" s="55" t="str">
        <f>+IFERROR(VLOOKUP($M405,ACTIVIDADES!$B$9:$T$494,35,0),"")</f>
        <v/>
      </c>
      <c r="BR405" s="55" t="str">
        <f>+IFERROR(VLOOKUP($M405,ACTIVIDADES!$B$9:$T$494,36,0),"")</f>
        <v/>
      </c>
      <c r="BS405" s="55" t="str">
        <f>+IFERROR(VLOOKUP($M405,ACTIVIDADES!$B$9:$T$494,37,0),"")</f>
        <v/>
      </c>
      <c r="BT405" s="58"/>
      <c r="BU405" s="58"/>
      <c r="BV405" s="59"/>
      <c r="BW405" s="59" t="s">
        <v>580</v>
      </c>
      <c r="BX405" s="60" t="s">
        <v>3635</v>
      </c>
      <c r="BY405" s="61" t="s">
        <v>593</v>
      </c>
      <c r="BZ405" s="62"/>
      <c r="CA405" s="9"/>
      <c r="CB405" s="9"/>
      <c r="CC405" s="9"/>
      <c r="CD405" s="9"/>
      <c r="CE405" s="9"/>
      <c r="CF405" s="9"/>
      <c r="CG405" s="9"/>
      <c r="CH405" s="9"/>
      <c r="CI405" s="9"/>
      <c r="CJ405" s="9"/>
      <c r="CK405" s="9"/>
      <c r="CL405" s="9"/>
      <c r="CM405" s="9"/>
      <c r="CN405" s="9"/>
      <c r="CO405" s="9"/>
      <c r="CP405" s="9"/>
      <c r="CQ405" s="9"/>
    </row>
    <row r="406" spans="1:95" customFormat="1" ht="93" customHeight="1" x14ac:dyDescent="0.35">
      <c r="A406" s="40">
        <f t="shared" si="24"/>
        <v>398</v>
      </c>
      <c r="B406" s="40" t="s">
        <v>536</v>
      </c>
      <c r="C406" s="40">
        <v>2025</v>
      </c>
      <c r="D406" s="40" t="s">
        <v>3734</v>
      </c>
      <c r="E406" s="323"/>
      <c r="F406" s="40" t="s">
        <v>1086</v>
      </c>
      <c r="G406" s="63" t="s">
        <v>563</v>
      </c>
      <c r="H406" s="42" t="s">
        <v>569</v>
      </c>
      <c r="I406" s="42"/>
      <c r="J406" s="40" t="s">
        <v>5142</v>
      </c>
      <c r="K406" s="40" t="s">
        <v>5142</v>
      </c>
      <c r="L406" s="44" t="s">
        <v>4120</v>
      </c>
      <c r="M406" s="63" t="s">
        <v>2556</v>
      </c>
      <c r="N406" s="63" t="s">
        <v>5542</v>
      </c>
      <c r="O406" s="63" t="s">
        <v>5709</v>
      </c>
      <c r="P406" s="63">
        <v>1</v>
      </c>
      <c r="Q406" s="65">
        <v>46023</v>
      </c>
      <c r="R406" s="65">
        <v>46387</v>
      </c>
      <c r="S406" s="66">
        <f t="shared" si="27"/>
        <v>54</v>
      </c>
      <c r="T406" s="63" t="s">
        <v>666</v>
      </c>
      <c r="U406" s="63" t="s">
        <v>563</v>
      </c>
      <c r="V406" s="49">
        <f>+IFERROR(VLOOKUP($M406,ACTIVIDADES!$B$9:$Q$494,10,0),"")</f>
        <v>1</v>
      </c>
      <c r="W406" s="61" t="str">
        <f>+IFERROR(VLOOKUP($M406,ACTIVIDADES!$B$9:$Q$494,11,0)," ")</f>
        <v>Se esta manejando una prueba piloto SIIF NACIÓN</v>
      </c>
      <c r="X406" s="51" t="str">
        <f>+IFERROR(VLOOKUP($M406,ACTIVIDADES!$B$9:$Q$494,12,0),"")</f>
        <v>https://dnbcgovco-my.sharepoint.com/:f:/g/personal/planeacion_dnbc_gov_co/IgCd9hpWp6cMRprbun4ALRzAAdsqs8m2RB2oG8ldoXS9T3Q?e=Oy1mUO</v>
      </c>
      <c r="Y406" s="52">
        <f>+IFERROR(VLOOKUP($M406,ACTIVIDADES!$B$9:$Q$494,13,0),"")</f>
        <v>46153</v>
      </c>
      <c r="Z406" s="49" t="str">
        <f>+IFERROR(VLOOKUP($M406,ACTIVIDADES!$B$9:$Q$494,14,0),"")</f>
        <v>Se evidencia respuesta de MinHacienda para uso piloto de sistema Siif Nación - Modulo Recursos Fisicos</v>
      </c>
      <c r="AA406" s="49">
        <f>+IFERROR(VLOOKUP($M406,ACTIVIDADES!$B$9:$Q$494,15,0),"")</f>
        <v>0.1</v>
      </c>
      <c r="AB406" s="54" t="str">
        <f>+IFERROR(VLOOKUP($M406,ACTIVIDADES!$B$9:$Q$494,16,0),"")</f>
        <v>EJECUCIÓN</v>
      </c>
      <c r="AC406" s="144">
        <v>46171</v>
      </c>
      <c r="AD406" s="29">
        <v>0.1</v>
      </c>
      <c r="AE406" s="29" t="s">
        <v>3927</v>
      </c>
      <c r="AF406" s="29" t="s">
        <v>4</v>
      </c>
      <c r="AG406" s="29" t="s">
        <v>3737</v>
      </c>
      <c r="AH406" s="29" t="s">
        <v>3737</v>
      </c>
      <c r="AI406" s="29" t="s">
        <v>3737</v>
      </c>
      <c r="AJ406" s="55">
        <f>+IFERROR(VLOOKUP($M406,ACTIVIDADES!$B$9:$T$494,17,0),"")</f>
        <v>1</v>
      </c>
      <c r="AK406" s="80" t="str">
        <f>+IFERROR(VLOOKUP($M406,ACTIVIDADES!$B$9:$T$494,18,0),"")</f>
        <v>Se esta manejando una prueba piloto SIIF NACIÓN</v>
      </c>
      <c r="AL406" s="80" t="str">
        <f>+IFERROR(VLOOKUP($M406,ACTIVIDADES!$B$9:$T$494,19,0),"")</f>
        <v>https://dnbcgovco-my.sharepoint.com/:f:/g/personal/planeacion_dnbc_gov_co/IgDlTTkE6gPMRZjTETbxch7dATaSM_TE5-agvqb3k7QgaDY?e=0V1Jx7</v>
      </c>
      <c r="AM406" s="55" t="str">
        <f>+IFERROR(VLOOKUP($M406,ACTIVIDADES!$B$9:$X$495,20,0),0)</f>
        <v>11/07/206</v>
      </c>
      <c r="AN406" s="55" t="str">
        <f>+IFERROR(VLOOKUP($M406,ACTIVIDADES!$B$9:$X$495,21,0),0)</f>
        <v>Se evidencia respuesta de MinHacienda para uso piloto de sistema Siif Nación - Modulo Recursos Fisicos del primer trimestre</v>
      </c>
      <c r="AO406" s="55">
        <f>+IFERROR(VLOOKUP($M406,ACTIVIDADES!$B$9:$X$495,22,0),0)</f>
        <v>0.1</v>
      </c>
      <c r="AP406" s="145" t="str">
        <f>+IFERROR(VLOOKUP($M406,ACTIVIDADES!$B$9:$X$495,23,0),0)</f>
        <v>EN EJECUCIÓN</v>
      </c>
      <c r="AQ406" s="129">
        <v>46230</v>
      </c>
      <c r="AR406" s="172">
        <v>0.3</v>
      </c>
      <c r="AS406" s="72" t="s">
        <v>4017</v>
      </c>
      <c r="AT406" s="29" t="s">
        <v>579</v>
      </c>
      <c r="AU406" s="57" t="s">
        <v>3639</v>
      </c>
      <c r="AV406" s="193" t="s">
        <v>3639</v>
      </c>
      <c r="AW406" s="193" t="s">
        <v>3639</v>
      </c>
      <c r="AX406" s="57" t="s">
        <v>3739</v>
      </c>
      <c r="AY406" s="176" t="str">
        <f t="shared" si="26"/>
        <v>CUMPLIDAS</v>
      </c>
      <c r="AZ406" s="55" t="str">
        <f>+IFERROR(VLOOKUP($M406,ACTIVIDADES!$B$9:$T$494,25,0),"")</f>
        <v/>
      </c>
      <c r="BA406" s="55" t="str">
        <f>+IFERROR(VLOOKUP($M406,ACTIVIDADES!$B$9:$T$494,26,0),"")</f>
        <v/>
      </c>
      <c r="BB406" s="55" t="str">
        <f>+IFERROR(VLOOKUP($M406,ACTIVIDADES!$B$9:$T$494,27,0),"")</f>
        <v/>
      </c>
      <c r="BC406" s="55" t="str">
        <f>+IFERROR(VLOOKUP($M406,ACTIVIDADES!$B$9:$T$494,28,0),"")</f>
        <v/>
      </c>
      <c r="BD406" s="55" t="str">
        <f>+IFERROR(VLOOKUP($M406,ACTIVIDADES!$B$9:$T$494,29,0),"")</f>
        <v/>
      </c>
      <c r="BE406" s="55" t="str">
        <f>+IFERROR(VLOOKUP($M406,ACTIVIDADES!$B$9:$T$494,30,0),"")</f>
        <v/>
      </c>
      <c r="BF406" s="58"/>
      <c r="BG406" s="58"/>
      <c r="BH406" s="59"/>
      <c r="BI406" s="59" t="s">
        <v>580</v>
      </c>
      <c r="BJ406" s="60" t="s">
        <v>3635</v>
      </c>
      <c r="BK406" s="61" t="s">
        <v>593</v>
      </c>
      <c r="BL406" s="62"/>
      <c r="BM406" s="55" t="str">
        <f>+IFERROR(VLOOKUP($M406,ACTIVIDADES!$B$9:$T$494,31,0),"")</f>
        <v/>
      </c>
      <c r="BN406" s="55" t="str">
        <f>+IFERROR(VLOOKUP($M406,ACTIVIDADES!$B$9:$T$494,32,0),"")</f>
        <v/>
      </c>
      <c r="BO406" s="55" t="str">
        <f>+IFERROR(VLOOKUP($M406,ACTIVIDADES!$B$9:$T$494,33,0),"")</f>
        <v/>
      </c>
      <c r="BP406" s="55" t="str">
        <f>+IFERROR(VLOOKUP($M406,ACTIVIDADES!$B$9:$T$494,34,0),"")</f>
        <v/>
      </c>
      <c r="BQ406" s="55" t="str">
        <f>+IFERROR(VLOOKUP($M406,ACTIVIDADES!$B$9:$T$494,35,0),"")</f>
        <v/>
      </c>
      <c r="BR406" s="55" t="str">
        <f>+IFERROR(VLOOKUP($M406,ACTIVIDADES!$B$9:$T$494,36,0),"")</f>
        <v/>
      </c>
      <c r="BS406" s="55" t="str">
        <f>+IFERROR(VLOOKUP($M406,ACTIVIDADES!$B$9:$T$494,37,0),"")</f>
        <v/>
      </c>
      <c r="BT406" s="58"/>
      <c r="BU406" s="58"/>
      <c r="BV406" s="59"/>
      <c r="BW406" s="59" t="s">
        <v>580</v>
      </c>
      <c r="BX406" s="60" t="s">
        <v>3635</v>
      </c>
      <c r="BY406" s="61" t="s">
        <v>593</v>
      </c>
      <c r="BZ406" s="62"/>
      <c r="CA406" s="9"/>
      <c r="CB406" s="9"/>
      <c r="CC406" s="9"/>
      <c r="CD406" s="9"/>
      <c r="CE406" s="9"/>
      <c r="CF406" s="9"/>
      <c r="CG406" s="9"/>
      <c r="CH406" s="9"/>
      <c r="CI406" s="9"/>
      <c r="CJ406" s="9"/>
      <c r="CK406" s="9"/>
      <c r="CL406" s="9"/>
      <c r="CM406" s="9"/>
      <c r="CN406" s="9"/>
      <c r="CO406" s="9"/>
      <c r="CP406" s="9"/>
      <c r="CQ406" s="9"/>
    </row>
    <row r="407" spans="1:95" s="8" customFormat="1" ht="93" customHeight="1" x14ac:dyDescent="0.35">
      <c r="A407" s="40">
        <f t="shared" si="24"/>
        <v>399</v>
      </c>
      <c r="B407" s="40" t="s">
        <v>536</v>
      </c>
      <c r="C407" s="40">
        <v>2025</v>
      </c>
      <c r="D407" s="40" t="s">
        <v>3879</v>
      </c>
      <c r="E407" s="323"/>
      <c r="F407" s="40" t="s">
        <v>1091</v>
      </c>
      <c r="G407" s="63" t="s">
        <v>563</v>
      </c>
      <c r="H407" s="42" t="s">
        <v>574</v>
      </c>
      <c r="I407" s="42" t="s">
        <v>3653</v>
      </c>
      <c r="J407" s="40" t="s">
        <v>5143</v>
      </c>
      <c r="K407" s="40" t="s">
        <v>5143</v>
      </c>
      <c r="L407" s="44" t="s">
        <v>4130</v>
      </c>
      <c r="M407" s="63" t="s">
        <v>1709</v>
      </c>
      <c r="N407" s="63" t="s">
        <v>1710</v>
      </c>
      <c r="O407" s="63" t="s">
        <v>1711</v>
      </c>
      <c r="P407" s="63">
        <v>4</v>
      </c>
      <c r="Q407" s="65">
        <v>46023</v>
      </c>
      <c r="R407" s="65">
        <v>46387</v>
      </c>
      <c r="S407" s="66">
        <f t="shared" si="27"/>
        <v>54</v>
      </c>
      <c r="T407" s="63" t="s">
        <v>5768</v>
      </c>
      <c r="U407" s="63" t="s">
        <v>563</v>
      </c>
      <c r="V407" s="49">
        <f>+IFERROR(VLOOKUP($M407,ACTIVIDADES!$B$9:$Q$494,10,0),"")</f>
        <v>1</v>
      </c>
      <c r="W407" s="61" t="str">
        <f>+IFERROR(VLOOKUP($M407,ACTIVIDADES!$B$9:$Q$494,11,0)," ")</f>
        <v xml:space="preserve">Se esta manejando un repositorio de control vehícular donde se lleva control de la vigencia del SOAT </v>
      </c>
      <c r="X407" s="51" t="str">
        <f>+IFERROR(VLOOKUP($M407,ACTIVIDADES!$B$9:$Q$494,12,0),"")</f>
        <v>https://dnbcgovco-my.sharepoint.com/:f:/g/personal/planeacion_dnbc_gov_co/IgCKGt_pZOvMQZRqLwsQvwn-ASAhLViU6fasjgvRlgUSEJk?e=KNFtWh</v>
      </c>
      <c r="Y407" s="52">
        <f>+IFERROR(VLOOKUP($M407,ACTIVIDADES!$B$9:$Q$494,13,0),"")</f>
        <v>46153</v>
      </c>
      <c r="Z407" s="49" t="str">
        <f>+IFERROR(VLOOKUP($M407,ACTIVIDADES!$B$9:$Q$494,14,0),"")</f>
        <v>Aunque se encuentra la base, se sugiere su socialización trimestral con el lider del proceso vía correo electrónico</v>
      </c>
      <c r="AA407" s="49">
        <f>+IFERROR(VLOOKUP($M407,ACTIVIDADES!$B$9:$Q$494,15,0),"")</f>
        <v>0.25</v>
      </c>
      <c r="AB407" s="54" t="str">
        <f>+IFERROR(VLOOKUP($M407,ACTIVIDADES!$B$9:$Q$494,16,0),"")</f>
        <v>EJECUCIÓN</v>
      </c>
      <c r="AC407" s="144">
        <v>46171</v>
      </c>
      <c r="AD407" s="29">
        <v>0.8</v>
      </c>
      <c r="AE407" s="29" t="s">
        <v>1714</v>
      </c>
      <c r="AF407" s="29" t="s">
        <v>4</v>
      </c>
      <c r="AG407" s="29" t="s">
        <v>3737</v>
      </c>
      <c r="AH407" s="29" t="s">
        <v>3737</v>
      </c>
      <c r="AI407" s="29" t="s">
        <v>3737</v>
      </c>
      <c r="AJ407" s="55">
        <f>+IFERROR(VLOOKUP($M407,ACTIVIDADES!$B$9:$T$494,17,0),"")</f>
        <v>1</v>
      </c>
      <c r="AK407" s="80" t="str">
        <f>+IFERROR(VLOOKUP($M407,ACTIVIDADES!$B$9:$T$494,18,0),"")</f>
        <v xml:space="preserve">Se esta manejando un repositorio de control vehícular donde se lleva control de la vigencia del SOAT, Tecnomecánica y Multas. Generando alertas a la Subdirección Administrativa y Financiera </v>
      </c>
      <c r="AL407" s="80" t="str">
        <f>+IFERROR(VLOOKUP($M407,ACTIVIDADES!$B$9:$T$494,19,0),"")</f>
        <v xml:space="preserve">https://dnbcgovco-my.sharepoint.com/:f:/g/personal/planeacion_dnbc_gov_co/IgBdzJHXfvvzQYQJifrSJd1FAe_rcc72h4enNur4NDvlVKM?e=RZ9HEi </v>
      </c>
      <c r="AM407" s="55">
        <f>+IFERROR(VLOOKUP($M407,ACTIVIDADES!$B$9:$X$495,20,0),0)</f>
        <v>46214</v>
      </c>
      <c r="AN407" s="55" t="str">
        <f>+IFERROR(VLOOKUP($M407,ACTIVIDADES!$B$9:$X$495,21,0),0)</f>
        <v>Se reportan evidencias del primer semestre donde se socializan las bases de información sobre los bienes de la entidad</v>
      </c>
      <c r="AO407" s="55">
        <f>+IFERROR(VLOOKUP($M407,ACTIVIDADES!$B$9:$X$495,22,0),0)</f>
        <v>0.5</v>
      </c>
      <c r="AP407" s="145" t="str">
        <f>+IFERROR(VLOOKUP($M407,ACTIVIDADES!$B$9:$X$495,23,0),0)</f>
        <v>EN EJECUCIÓN</v>
      </c>
      <c r="AQ407" s="129">
        <v>46230</v>
      </c>
      <c r="AR407" s="172">
        <v>0.5</v>
      </c>
      <c r="AS407" s="72" t="s">
        <v>5831</v>
      </c>
      <c r="AT407" s="29" t="s">
        <v>4</v>
      </c>
      <c r="AU407" s="57" t="s">
        <v>3639</v>
      </c>
      <c r="AV407" s="193" t="s">
        <v>3639</v>
      </c>
      <c r="AW407" s="193" t="s">
        <v>3639</v>
      </c>
      <c r="AX407" s="57" t="s">
        <v>3739</v>
      </c>
      <c r="AY407" s="176" t="str">
        <f t="shared" si="26"/>
        <v>EN EJECUCIÓN</v>
      </c>
      <c r="AZ407" s="55" t="str">
        <f>+IFERROR(VLOOKUP($M407,ACTIVIDADES!$B$9:$T$494,25,0),"")</f>
        <v/>
      </c>
      <c r="BA407" s="55" t="str">
        <f>+IFERROR(VLOOKUP($M407,ACTIVIDADES!$B$9:$T$494,26,0),"")</f>
        <v/>
      </c>
      <c r="BB407" s="55" t="str">
        <f>+IFERROR(VLOOKUP($M407,ACTIVIDADES!$B$9:$T$494,27,0),"")</f>
        <v/>
      </c>
      <c r="BC407" s="55" t="str">
        <f>+IFERROR(VLOOKUP($M407,ACTIVIDADES!$B$9:$T$494,28,0),"")</f>
        <v/>
      </c>
      <c r="BD407" s="55" t="str">
        <f>+IFERROR(VLOOKUP($M407,ACTIVIDADES!$B$9:$T$494,29,0),"")</f>
        <v/>
      </c>
      <c r="BE407" s="55" t="str">
        <f>+IFERROR(VLOOKUP($M407,ACTIVIDADES!$B$9:$T$494,30,0),"")</f>
        <v/>
      </c>
      <c r="BF407" s="58"/>
      <c r="BG407" s="58"/>
      <c r="BH407" s="59"/>
      <c r="BI407" s="59" t="s">
        <v>580</v>
      </c>
      <c r="BJ407" s="60" t="s">
        <v>3635</v>
      </c>
      <c r="BK407" s="61" t="s">
        <v>593</v>
      </c>
      <c r="BL407" s="62"/>
      <c r="BM407" s="55" t="str">
        <f>+IFERROR(VLOOKUP($M407,ACTIVIDADES!$B$9:$T$494,31,0),"")</f>
        <v/>
      </c>
      <c r="BN407" s="55" t="str">
        <f>+IFERROR(VLOOKUP($M407,ACTIVIDADES!$B$9:$T$494,32,0),"")</f>
        <v/>
      </c>
      <c r="BO407" s="55" t="str">
        <f>+IFERROR(VLOOKUP($M407,ACTIVIDADES!$B$9:$T$494,33,0),"")</f>
        <v/>
      </c>
      <c r="BP407" s="55" t="str">
        <f>+IFERROR(VLOOKUP($M407,ACTIVIDADES!$B$9:$T$494,34,0),"")</f>
        <v/>
      </c>
      <c r="BQ407" s="55" t="str">
        <f>+IFERROR(VLOOKUP($M407,ACTIVIDADES!$B$9:$T$494,35,0),"")</f>
        <v/>
      </c>
      <c r="BR407" s="55" t="str">
        <f>+IFERROR(VLOOKUP($M407,ACTIVIDADES!$B$9:$T$494,36,0),"")</f>
        <v/>
      </c>
      <c r="BS407" s="55" t="str">
        <f>+IFERROR(VLOOKUP($M407,ACTIVIDADES!$B$9:$T$494,37,0),"")</f>
        <v/>
      </c>
      <c r="BT407" s="58"/>
      <c r="BU407" s="58"/>
      <c r="BV407" s="59"/>
      <c r="BW407" s="59" t="s">
        <v>580</v>
      </c>
      <c r="BX407" s="60" t="s">
        <v>3635</v>
      </c>
      <c r="BY407" s="61" t="s">
        <v>593</v>
      </c>
      <c r="BZ407" s="62"/>
      <c r="CA407" s="9"/>
      <c r="CB407" s="9"/>
      <c r="CC407" s="9"/>
      <c r="CD407" s="9"/>
      <c r="CE407" s="9"/>
      <c r="CF407" s="9"/>
      <c r="CG407" s="9"/>
      <c r="CH407" s="9"/>
      <c r="CI407" s="9"/>
      <c r="CJ407" s="9"/>
      <c r="CK407" s="9"/>
      <c r="CL407" s="9"/>
      <c r="CM407" s="9"/>
      <c r="CN407" s="9"/>
      <c r="CO407" s="9"/>
      <c r="CP407" s="9"/>
      <c r="CQ407" s="9"/>
    </row>
    <row r="408" spans="1:95" s="8" customFormat="1" ht="93" customHeight="1" x14ac:dyDescent="0.35">
      <c r="A408" s="40">
        <f t="shared" si="24"/>
        <v>400</v>
      </c>
      <c r="B408" s="40" t="s">
        <v>536</v>
      </c>
      <c r="C408" s="40">
        <v>2025</v>
      </c>
      <c r="D408" s="40" t="s">
        <v>3734</v>
      </c>
      <c r="E408" s="323"/>
      <c r="F408" s="40" t="s">
        <v>1092</v>
      </c>
      <c r="G408" s="63" t="s">
        <v>563</v>
      </c>
      <c r="H408" s="42" t="s">
        <v>4830</v>
      </c>
      <c r="I408" s="42"/>
      <c r="J408" s="43" t="s">
        <v>5144</v>
      </c>
      <c r="K408" s="43" t="s">
        <v>5144</v>
      </c>
      <c r="L408" s="44" t="s">
        <v>4131</v>
      </c>
      <c r="M408" s="63" t="s">
        <v>3312</v>
      </c>
      <c r="N408" s="64" t="s">
        <v>3313</v>
      </c>
      <c r="O408" s="63" t="s">
        <v>1984</v>
      </c>
      <c r="P408" s="63">
        <v>2</v>
      </c>
      <c r="Q408" s="65">
        <v>46023</v>
      </c>
      <c r="R408" s="65">
        <v>46387</v>
      </c>
      <c r="S408" s="66">
        <f t="shared" si="27"/>
        <v>54</v>
      </c>
      <c r="T408" s="63" t="s">
        <v>609</v>
      </c>
      <c r="U408" s="63" t="s">
        <v>563</v>
      </c>
      <c r="V408" s="49">
        <f>+IFERROR(VLOOKUP($M408,ACTIVIDADES!$B$9:$Q$494,10,0),"")</f>
        <v>0.5</v>
      </c>
      <c r="W408" s="50" t="str">
        <f>+IFERROR(VLOOKUP($M408,ACTIVIDADES!$B$9:$Q$494,11,0)," ")</f>
        <v>Las capacitacion en supervision contractual se realizo de manera exitosa es la sala situacional CITEL para todos los interesados en la entidad (Funcionarios, contratistas, supervisores)</v>
      </c>
      <c r="X408" s="51" t="str">
        <f>+IFERROR(VLOOKUP($M408,ACTIVIDADES!$B$9:$Q$494,12,0),"")</f>
        <v>https://dnbcgovco-my.sharepoint.com/personal/planeacion_dnbc_gov_co/_layouts/15/onedrive.aspx?id=%2Fpersonal%2Fplaneacion%5Fdnbc%5Fgov%5Fco%2FDocuments%2FDocumentos%20SIGE%2F6%2E%20Planes%2FPLAN%20DE%20MEJORA%2F2026%2F01%2E%20Seguimiento%20Primer%20Trimestre%2F15%2E%20Gesti%C3%B3n%20Contractual%2FGC%5FAC89&amp;viewid=efb70791%2Db8ab%2D49e7%2Db552%2Dd3d4cbe976b9&amp;ct=1777321740236&amp;or=OWA%2DNT%2DMail</v>
      </c>
      <c r="Y408" s="52">
        <f>+IFERROR(VLOOKUP($M408,ACTIVIDADES!$B$9:$Q$494,13,0),"")</f>
        <v>46153</v>
      </c>
      <c r="Z408" s="53" t="str">
        <f>+IFERROR(VLOOKUP($M408,ACTIVIDADES!$B$9:$Q$494,14,0),"")</f>
        <v>Se incluye información de capacitación realizada durante el primer trimestre de la vigencia</v>
      </c>
      <c r="AA408" s="49">
        <f>+IFERROR(VLOOKUP($M408,ACTIVIDADES!$B$9:$Q$494,15,0),"")</f>
        <v>0.5</v>
      </c>
      <c r="AB408" s="54" t="str">
        <f>+IFERROR(VLOOKUP($M408,ACTIVIDADES!$B$9:$Q$494,16,0),"")</f>
        <v>EJECUCIÓN</v>
      </c>
      <c r="AC408" s="144">
        <v>46157</v>
      </c>
      <c r="AD408" s="28">
        <v>0.5</v>
      </c>
      <c r="AE408" s="77" t="s">
        <v>4132</v>
      </c>
      <c r="AF408" s="29" t="s">
        <v>4</v>
      </c>
      <c r="AG408" s="29" t="s">
        <v>3737</v>
      </c>
      <c r="AH408" s="29" t="s">
        <v>3737</v>
      </c>
      <c r="AI408" s="29" t="s">
        <v>3737</v>
      </c>
      <c r="AJ408" s="55">
        <f>+IFERROR(VLOOKUP($M408,ACTIVIDADES!$B$9:$T$494,17,0),"")</f>
        <v>0.5</v>
      </c>
      <c r="AK408" s="80" t="str">
        <f>+IFERROR(VLOOKUP($M408,ACTIVIDADES!$B$9:$T$494,18,0),"")</f>
        <v>Las capacitacion en supervision contractual se realizo de manera exitosa es la sala situacional CITEL para todos los interesados en la entidad (Funcionarios, contratistas, supervisores)</v>
      </c>
      <c r="AL408" s="80" t="str">
        <f>+IFERROR(VLOOKUP($M408,ACTIVIDADES!$B$9:$T$494,19,0),"")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408" s="55" t="str">
        <f>+IFERROR(VLOOKUP($M408,ACTIVIDADES!$B$9:$X$495,20,0),0)</f>
        <v>11/07/206</v>
      </c>
      <c r="AN408" s="55" t="str">
        <f>+IFERROR(VLOOKUP($M408,ACTIVIDADES!$B$9:$X$495,21,0),0)</f>
        <v>Se incluye información de capacitación realizada durante el primer trimestre de la vigencia</v>
      </c>
      <c r="AO408" s="55">
        <f>+IFERROR(VLOOKUP($M408,ACTIVIDADES!$B$9:$X$495,22,0),0)</f>
        <v>0.5</v>
      </c>
      <c r="AP408" s="145" t="str">
        <f>+IFERROR(VLOOKUP($M408,ACTIVIDADES!$B$9:$X$495,23,0),0)</f>
        <v>EN EJECUCIÓN</v>
      </c>
      <c r="AQ408" s="88">
        <v>46230</v>
      </c>
      <c r="AR408" s="55">
        <v>0.5</v>
      </c>
      <c r="AS408" s="57" t="s">
        <v>4133</v>
      </c>
      <c r="AT408" s="29" t="s">
        <v>4</v>
      </c>
      <c r="AU408" s="57" t="s">
        <v>3639</v>
      </c>
      <c r="AV408" s="193" t="s">
        <v>3639</v>
      </c>
      <c r="AW408" s="193" t="s">
        <v>3639</v>
      </c>
      <c r="AX408" s="57" t="s">
        <v>3739</v>
      </c>
      <c r="AY408" s="176" t="str">
        <f t="shared" si="26"/>
        <v>EN EJECUCIÓN</v>
      </c>
      <c r="AZ408" s="55" t="str">
        <f>+IFERROR(VLOOKUP($M408,ACTIVIDADES!$B$9:$T$494,25,0),"")</f>
        <v/>
      </c>
      <c r="BA408" s="55" t="str">
        <f>+IFERROR(VLOOKUP($M408,ACTIVIDADES!$B$9:$T$494,26,0),"")</f>
        <v/>
      </c>
      <c r="BB408" s="55" t="str">
        <f>+IFERROR(VLOOKUP($M408,ACTIVIDADES!$B$9:$T$494,27,0),"")</f>
        <v/>
      </c>
      <c r="BC408" s="55" t="str">
        <f>+IFERROR(VLOOKUP($M408,ACTIVIDADES!$B$9:$T$494,28,0),"")</f>
        <v/>
      </c>
      <c r="BD408" s="55" t="str">
        <f>+IFERROR(VLOOKUP($M408,ACTIVIDADES!$B$9:$T$494,29,0),"")</f>
        <v/>
      </c>
      <c r="BE408" s="55" t="str">
        <f>+IFERROR(VLOOKUP($M408,ACTIVIDADES!$B$9:$T$494,30,0),"")</f>
        <v/>
      </c>
      <c r="BF408" s="58"/>
      <c r="BG408" s="58"/>
      <c r="BH408" s="59"/>
      <c r="BI408" s="59" t="s">
        <v>580</v>
      </c>
      <c r="BJ408" s="60" t="s">
        <v>3635</v>
      </c>
      <c r="BK408" s="61" t="s">
        <v>593</v>
      </c>
      <c r="BL408" s="62"/>
      <c r="BM408" s="55" t="str">
        <f>+IFERROR(VLOOKUP($M408,ACTIVIDADES!$B$9:$T$494,31,0),"")</f>
        <v/>
      </c>
      <c r="BN408" s="55" t="str">
        <f>+IFERROR(VLOOKUP($M408,ACTIVIDADES!$B$9:$T$494,32,0),"")</f>
        <v/>
      </c>
      <c r="BO408" s="55" t="str">
        <f>+IFERROR(VLOOKUP($M408,ACTIVIDADES!$B$9:$T$494,33,0),"")</f>
        <v/>
      </c>
      <c r="BP408" s="55" t="str">
        <f>+IFERROR(VLOOKUP($M408,ACTIVIDADES!$B$9:$T$494,34,0),"")</f>
        <v/>
      </c>
      <c r="BQ408" s="55" t="str">
        <f>+IFERROR(VLOOKUP($M408,ACTIVIDADES!$B$9:$T$494,35,0),"")</f>
        <v/>
      </c>
      <c r="BR408" s="55" t="str">
        <f>+IFERROR(VLOOKUP($M408,ACTIVIDADES!$B$9:$T$494,36,0),"")</f>
        <v/>
      </c>
      <c r="BS408" s="55" t="str">
        <f>+IFERROR(VLOOKUP($M408,ACTIVIDADES!$B$9:$T$494,37,0),"")</f>
        <v/>
      </c>
      <c r="BT408" s="58"/>
      <c r="BU408" s="58"/>
      <c r="BV408" s="59"/>
      <c r="BW408" s="59" t="s">
        <v>580</v>
      </c>
      <c r="BX408" s="60" t="s">
        <v>3635</v>
      </c>
      <c r="BY408" s="61" t="s">
        <v>593</v>
      </c>
      <c r="BZ408" s="62"/>
      <c r="CA408" s="7"/>
      <c r="CB408" s="7"/>
      <c r="CC408" s="7"/>
      <c r="CD408" s="7"/>
      <c r="CE408" s="7"/>
      <c r="CF408" s="7"/>
      <c r="CG408" s="7"/>
      <c r="CH408" s="7"/>
      <c r="CI408" s="7"/>
      <c r="CJ408" s="7"/>
      <c r="CK408" s="7"/>
      <c r="CL408" s="7"/>
      <c r="CM408" s="7"/>
      <c r="CN408" s="7"/>
      <c r="CO408" s="7"/>
      <c r="CP408" s="7"/>
      <c r="CQ408" s="7"/>
    </row>
    <row r="409" spans="1:95" ht="93" customHeight="1" x14ac:dyDescent="0.35">
      <c r="A409" s="281">
        <f t="shared" si="24"/>
        <v>401</v>
      </c>
      <c r="B409" s="281" t="s">
        <v>536</v>
      </c>
      <c r="C409" s="281">
        <v>2025</v>
      </c>
      <c r="D409" s="281" t="s">
        <v>3879</v>
      </c>
      <c r="E409" s="214"/>
      <c r="F409" s="281" t="s">
        <v>1094</v>
      </c>
      <c r="G409" s="312" t="s">
        <v>563</v>
      </c>
      <c r="H409" s="283" t="s">
        <v>4831</v>
      </c>
      <c r="I409" s="283" t="s">
        <v>3653</v>
      </c>
      <c r="J409" s="281" t="s">
        <v>5145</v>
      </c>
      <c r="K409" s="281" t="s">
        <v>5145</v>
      </c>
      <c r="L409" s="285" t="s">
        <v>4130</v>
      </c>
      <c r="M409" s="312" t="s">
        <v>1709</v>
      </c>
      <c r="N409" s="312" t="s">
        <v>1710</v>
      </c>
      <c r="O409" s="312" t="s">
        <v>1711</v>
      </c>
      <c r="P409" s="312">
        <v>4</v>
      </c>
      <c r="Q409" s="314">
        <v>46023</v>
      </c>
      <c r="R409" s="314">
        <v>46387</v>
      </c>
      <c r="S409" s="315">
        <f t="shared" si="27"/>
        <v>54</v>
      </c>
      <c r="T409" s="312" t="s">
        <v>5768</v>
      </c>
      <c r="U409" s="312" t="s">
        <v>563</v>
      </c>
      <c r="V409" s="290">
        <f>+IFERROR(VLOOKUP($M409,ACTIVIDADES!$B$9:$Q$494,10,0),"")</f>
        <v>1</v>
      </c>
      <c r="W409" s="292" t="str">
        <f>+IFERROR(VLOOKUP($M409,ACTIVIDADES!$B$9:$Q$494,11,0)," ")</f>
        <v xml:space="preserve">Se esta manejando un repositorio de control vehícular donde se lleva control de la vigencia del SOAT </v>
      </c>
      <c r="X409" s="321" t="str">
        <f>+IFERROR(VLOOKUP($M409,ACTIVIDADES!$B$9:$Q$494,12,0),"")</f>
        <v>https://dnbcgovco-my.sharepoint.com/:f:/g/personal/planeacion_dnbc_gov_co/IgCKGt_pZOvMQZRqLwsQvwn-ASAhLViU6fasjgvRlgUSEJk?e=KNFtWh</v>
      </c>
      <c r="Y409" s="293">
        <f>+IFERROR(VLOOKUP($M409,ACTIVIDADES!$B$9:$Q$494,13,0),"")</f>
        <v>46153</v>
      </c>
      <c r="Z409" s="290" t="str">
        <f>+IFERROR(VLOOKUP($M409,ACTIVIDADES!$B$9:$Q$494,14,0),"")</f>
        <v>Aunque se encuentra la base, se sugiere su socialización trimestral con el lider del proceso vía correo electrónico</v>
      </c>
      <c r="AA409" s="290">
        <f>+IFERROR(VLOOKUP($M409,ACTIVIDADES!$B$9:$Q$494,15,0),"")</f>
        <v>0.25</v>
      </c>
      <c r="AB409" s="295" t="str">
        <f>+IFERROR(VLOOKUP($M409,ACTIVIDADES!$B$9:$Q$494,16,0),"")</f>
        <v>EJECUCIÓN</v>
      </c>
      <c r="AC409" s="296">
        <v>46171</v>
      </c>
      <c r="AD409" s="297">
        <v>0.8</v>
      </c>
      <c r="AE409" s="297" t="s">
        <v>1714</v>
      </c>
      <c r="AF409" s="297" t="s">
        <v>4</v>
      </c>
      <c r="AG409" s="297" t="s">
        <v>3737</v>
      </c>
      <c r="AH409" s="297" t="s">
        <v>3737</v>
      </c>
      <c r="AI409" s="297" t="s">
        <v>3737</v>
      </c>
      <c r="AJ409" s="299">
        <f>+IFERROR(VLOOKUP($M409,ACTIVIDADES!$B$9:$T$494,17,0),"")</f>
        <v>1</v>
      </c>
      <c r="AK409" s="300" t="str">
        <f>+IFERROR(VLOOKUP($M409,ACTIVIDADES!$B$9:$T$494,18,0),"")</f>
        <v xml:space="preserve">Se esta manejando un repositorio de control vehícular donde se lleva control de la vigencia del SOAT, Tecnomecánica y Multas. Generando alertas a la Subdirección Administrativa y Financiera </v>
      </c>
      <c r="AL409" s="300" t="str">
        <f>+IFERROR(VLOOKUP($M409,ACTIVIDADES!$B$9:$T$494,19,0),"")</f>
        <v xml:space="preserve">https://dnbcgovco-my.sharepoint.com/:f:/g/personal/planeacion_dnbc_gov_co/IgBdzJHXfvvzQYQJifrSJd1FAe_rcc72h4enNur4NDvlVKM?e=RZ9HEi </v>
      </c>
      <c r="AM409" s="299">
        <f>+IFERROR(VLOOKUP($M409,ACTIVIDADES!$B$9:$X$495,20,0),0)</f>
        <v>46214</v>
      </c>
      <c r="AN409" s="299" t="str">
        <f>+IFERROR(VLOOKUP($M409,ACTIVIDADES!$B$9:$X$495,21,0),0)</f>
        <v>Se reportan evidencias del primer semestre donde se socializan las bases de información sobre los bienes de la entidad</v>
      </c>
      <c r="AO409" s="299">
        <f>+IFERROR(VLOOKUP($M409,ACTIVIDADES!$B$9:$X$495,22,0),0)</f>
        <v>0.5</v>
      </c>
      <c r="AP409" s="301" t="str">
        <f>+IFERROR(VLOOKUP($M409,ACTIVIDADES!$B$9:$X$495,23,0),0)</f>
        <v>EN EJECUCIÓN</v>
      </c>
      <c r="AQ409" s="247">
        <v>46230</v>
      </c>
      <c r="AR409" s="334">
        <v>0.5</v>
      </c>
      <c r="AS409" s="306" t="s">
        <v>5832</v>
      </c>
      <c r="AT409" s="297" t="s">
        <v>4</v>
      </c>
      <c r="AU409" s="303" t="s">
        <v>3639</v>
      </c>
      <c r="AV409" s="249" t="s">
        <v>3639</v>
      </c>
      <c r="AW409" s="249" t="s">
        <v>3639</v>
      </c>
      <c r="AX409" s="303" t="s">
        <v>3739</v>
      </c>
      <c r="AY409" s="176" t="str">
        <f t="shared" si="26"/>
        <v>EN EJECUCIÓN</v>
      </c>
      <c r="AZ409" s="55" t="str">
        <f>+IFERROR(VLOOKUP($M409,ACTIVIDADES!$B$9:$T$494,25,0),"")</f>
        <v/>
      </c>
      <c r="BA409" s="55" t="str">
        <f>+IFERROR(VLOOKUP($M409,ACTIVIDADES!$B$9:$T$494,26,0),"")</f>
        <v/>
      </c>
      <c r="BB409" s="55" t="str">
        <f>+IFERROR(VLOOKUP($M409,ACTIVIDADES!$B$9:$T$494,27,0),"")</f>
        <v/>
      </c>
      <c r="BC409" s="55" t="str">
        <f>+IFERROR(VLOOKUP($M409,ACTIVIDADES!$B$9:$T$494,28,0),"")</f>
        <v/>
      </c>
      <c r="BD409" s="55" t="str">
        <f>+IFERROR(VLOOKUP($M409,ACTIVIDADES!$B$9:$T$494,29,0),"")</f>
        <v/>
      </c>
      <c r="BE409" s="55" t="str">
        <f>+IFERROR(VLOOKUP($M409,ACTIVIDADES!$B$9:$T$494,30,0),"")</f>
        <v/>
      </c>
      <c r="BF409" s="58"/>
      <c r="BG409" s="58"/>
      <c r="BH409" s="59"/>
      <c r="BI409" s="59" t="s">
        <v>580</v>
      </c>
      <c r="BJ409" s="60" t="s">
        <v>3635</v>
      </c>
      <c r="BK409" s="61" t="s">
        <v>593</v>
      </c>
      <c r="BL409" s="62"/>
      <c r="BM409" s="55" t="str">
        <f>+IFERROR(VLOOKUP($M409,ACTIVIDADES!$B$9:$T$494,31,0),"")</f>
        <v/>
      </c>
      <c r="BN409" s="55" t="str">
        <f>+IFERROR(VLOOKUP($M409,ACTIVIDADES!$B$9:$T$494,32,0),"")</f>
        <v/>
      </c>
      <c r="BO409" s="55" t="str">
        <f>+IFERROR(VLOOKUP($M409,ACTIVIDADES!$B$9:$T$494,33,0),"")</f>
        <v/>
      </c>
      <c r="BP409" s="55" t="str">
        <f>+IFERROR(VLOOKUP($M409,ACTIVIDADES!$B$9:$T$494,34,0),"")</f>
        <v/>
      </c>
      <c r="BQ409" s="55" t="str">
        <f>+IFERROR(VLOOKUP($M409,ACTIVIDADES!$B$9:$T$494,35,0),"")</f>
        <v/>
      </c>
      <c r="BR409" s="55" t="str">
        <f>+IFERROR(VLOOKUP($M409,ACTIVIDADES!$B$9:$T$494,36,0),"")</f>
        <v/>
      </c>
      <c r="BS409" s="55" t="str">
        <f>+IFERROR(VLOOKUP($M409,ACTIVIDADES!$B$9:$T$494,37,0),"")</f>
        <v/>
      </c>
      <c r="BT409" s="58"/>
      <c r="BU409" s="58"/>
      <c r="BV409" s="59"/>
      <c r="BW409" s="59" t="s">
        <v>580</v>
      </c>
      <c r="BX409" s="60" t="s">
        <v>3635</v>
      </c>
      <c r="BY409" s="61" t="s">
        <v>593</v>
      </c>
      <c r="BZ409" s="62"/>
    </row>
    <row r="410" spans="1:95" s="8" customFormat="1" ht="93" customHeight="1" x14ac:dyDescent="0.35">
      <c r="A410" s="40">
        <f t="shared" si="24"/>
        <v>402</v>
      </c>
      <c r="B410" s="40" t="s">
        <v>536</v>
      </c>
      <c r="C410" s="40">
        <v>2025</v>
      </c>
      <c r="D410" s="40" t="s">
        <v>3734</v>
      </c>
      <c r="E410" s="323"/>
      <c r="F410" s="40" t="s">
        <v>1098</v>
      </c>
      <c r="G410" s="63" t="s">
        <v>563</v>
      </c>
      <c r="H410" s="42" t="s">
        <v>4832</v>
      </c>
      <c r="I410" s="42"/>
      <c r="J410" s="40" t="s">
        <v>4134</v>
      </c>
      <c r="K410" s="40" t="s">
        <v>4134</v>
      </c>
      <c r="L410" s="44" t="s">
        <v>4135</v>
      </c>
      <c r="M410" s="63" t="s">
        <v>3277</v>
      </c>
      <c r="N410" s="63" t="s">
        <v>3278</v>
      </c>
      <c r="O410" s="63" t="s">
        <v>3279</v>
      </c>
      <c r="P410" s="63">
        <v>1</v>
      </c>
      <c r="Q410" s="65">
        <v>46023</v>
      </c>
      <c r="R410" s="65">
        <v>46387</v>
      </c>
      <c r="S410" s="66">
        <f t="shared" si="27"/>
        <v>54</v>
      </c>
      <c r="T410" s="63" t="s">
        <v>609</v>
      </c>
      <c r="U410" s="63" t="s">
        <v>563</v>
      </c>
      <c r="V410" s="49">
        <f>+IFERROR(VLOOKUP($M410,ACTIVIDADES!$B$9:$Q$494,10,0),"")</f>
        <v>1</v>
      </c>
      <c r="W410" s="61" t="str">
        <f>+IFERROR(VLOOKUP($M410,ACTIVIDADES!$B$9:$Q$494,11,0)," ")</f>
        <v xml:space="preserve">La actividad tuvo cumplimiento. Se fortalecieron las funciones de supervisión contractual mediante la verificación del cumplimiento de las obligaciones de publicación de los contratos y sus documentos asociados en la plataforma SECOP II, así como el seguimiento a la trazabilidad administrativa durante la ejecución contractual. Todos los contratos cargados cuentan con la validación por parte de la supervisión, lo cual puede ser verificado a través de los enlaces directos disponibles en la base de datos consolidada, aportada como evidencia. Esta información permite constatar la publicación oportuna, la supervisión efectiva y la trazabilidad administrativa exigida por la normativa vigente.
</v>
      </c>
      <c r="X410" s="51" t="str">
        <f>+IFERROR(VLOOKUP($M410,ACTIVIDADES!$B$9:$Q$494,12,0),"")</f>
        <v>https://dnbcgovco-my.sharepoint.com/personal/planeacion_dnbc_gov_co/_layouts/15/onedrive.aspx?id=%2Fpersonal%2Fplaneacion%5Fdnbc%5Fgov%5Fco%2FDocuments%2FDocumentos%20SIGE%2F6%2E%20Planes%2FPLAN%20DE%20MEJORA%2F2026%2F01%2E%20Seguimiento%20Primer%20Trimestre%2F15%2E%20Gesti%C3%B3n%20Contractual%2FGC%5FAC81&amp;viewid=efb70791%2Db8ab%2D49e7%2Db552%2Dd3d4cbe976b9&amp;ct=1777387045307&amp;or=OWA%2DNT%2DMail</v>
      </c>
      <c r="Y410" s="52">
        <f>+IFERROR(VLOOKUP($M410,ACTIVIDADES!$B$9:$Q$494,13,0),"")</f>
        <v>46153</v>
      </c>
      <c r="Z410" s="49" t="str">
        <f>+IFERROR(VLOOKUP($M410,ACTIVIDADES!$B$9:$Q$494,14,0),"")</f>
        <v>Se incluye base en excel, no obstante no da cuenta de su publicación y seguimiento</v>
      </c>
      <c r="AA410" s="49">
        <f>+IFERROR(VLOOKUP($M410,ACTIVIDADES!$B$9:$Q$494,15,0),"")</f>
        <v>0</v>
      </c>
      <c r="AB410" s="54" t="str">
        <f>+IFERROR(VLOOKUP($M410,ACTIVIDADES!$B$9:$Q$494,16,0),"")</f>
        <v>EJECUCIÓN</v>
      </c>
      <c r="AC410" s="144">
        <v>46157</v>
      </c>
      <c r="AD410" s="29">
        <v>0</v>
      </c>
      <c r="AE410" s="29" t="s">
        <v>3741</v>
      </c>
      <c r="AF410" s="29" t="s">
        <v>580</v>
      </c>
      <c r="AG410" s="29" t="s">
        <v>3737</v>
      </c>
      <c r="AH410" s="29" t="s">
        <v>3737</v>
      </c>
      <c r="AI410" s="29" t="s">
        <v>3737</v>
      </c>
      <c r="AJ410" s="55">
        <f>+IFERROR(VLOOKUP($M410,ACTIVIDADES!$B$9:$T$494,17,0),"")</f>
        <v>1</v>
      </c>
      <c r="AK410" s="80" t="str">
        <f>+IFERROR(VLOOKUP($M410,ACTIVIDADES!$B$9:$T$494,18,0),"")</f>
        <v xml:space="preserve">La actividad tuvo cumplimiento. Se fortalecieron las funciones de supervisión contractual mediante la verificación del cumplimiento de las obligaciones de publicación de los contratos y sus documentos asociados en la plataforma SECOP II, así como el seguimiento a la trazabilidad administrativa durante la ejecución contractual. Todos los contratos cargados cuentan con la validación por parte de la supervisión, lo cual puede ser verificado a través de los enlaces directos disponibles en la base de datos consolidada, aportada como evidencia. Esta información permite constatar la publicación oportuna, la supervisión efectiva y la trazabilidad administrativa exigida por la normativa vigente.
</v>
      </c>
      <c r="AL410" s="80" t="str">
        <f>+IFERROR(VLOOKUP($M410,ACTIVIDADES!$B$9:$T$494,19,0),"")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410" s="55" t="str">
        <f>+IFERROR(VLOOKUP($M410,ACTIVIDADES!$B$9:$X$495,20,0),0)</f>
        <v>11/07/206</v>
      </c>
      <c r="AN410" s="55" t="str">
        <f>+IFERROR(VLOOKUP($M410,ACTIVIDADES!$B$9:$X$495,21,0),0)</f>
        <v>Se incluye base en excel, con links de publicación de contratos. Así mismo, se ha venido realizando capacitaciones</v>
      </c>
      <c r="AO410" s="55">
        <f>+IFERROR(VLOOKUP($M410,ACTIVIDADES!$B$9:$X$495,22,0),0)</f>
        <v>1</v>
      </c>
      <c r="AP410" s="150" t="str">
        <f>+IFERROR(VLOOKUP($M410,ACTIVIDADES!$B$9:$X$495,23,0),0)</f>
        <v>CUMPLIDO</v>
      </c>
      <c r="AQ410" s="88">
        <v>46230</v>
      </c>
      <c r="AR410" s="55">
        <v>1</v>
      </c>
      <c r="AS410" s="57" t="s">
        <v>4136</v>
      </c>
      <c r="AT410" s="29" t="s">
        <v>579</v>
      </c>
      <c r="AU410" s="57" t="s">
        <v>3639</v>
      </c>
      <c r="AV410" s="193" t="s">
        <v>3639</v>
      </c>
      <c r="AW410" s="193" t="s">
        <v>3639</v>
      </c>
      <c r="AX410" s="193" t="s">
        <v>3739</v>
      </c>
      <c r="AY410" s="176" t="str">
        <f t="shared" si="26"/>
        <v>CUMPLIDAS</v>
      </c>
      <c r="AZ410" s="55" t="str">
        <f>+IFERROR(VLOOKUP($M410,ACTIVIDADES!$B$9:$T$494,25,0),"")</f>
        <v/>
      </c>
      <c r="BA410" s="55" t="str">
        <f>+IFERROR(VLOOKUP($M410,ACTIVIDADES!$B$9:$T$494,26,0),"")</f>
        <v/>
      </c>
      <c r="BB410" s="55" t="str">
        <f>+IFERROR(VLOOKUP($M410,ACTIVIDADES!$B$9:$T$494,27,0),"")</f>
        <v/>
      </c>
      <c r="BC410" s="55" t="str">
        <f>+IFERROR(VLOOKUP($M410,ACTIVIDADES!$B$9:$T$494,28,0),"")</f>
        <v/>
      </c>
      <c r="BD410" s="55" t="str">
        <f>+IFERROR(VLOOKUP($M410,ACTIVIDADES!$B$9:$T$494,29,0),"")</f>
        <v/>
      </c>
      <c r="BE410" s="55" t="str">
        <f>+IFERROR(VLOOKUP($M410,ACTIVIDADES!$B$9:$T$494,30,0),"")</f>
        <v/>
      </c>
      <c r="BF410" s="58"/>
      <c r="BG410" s="58"/>
      <c r="BH410" s="59"/>
      <c r="BI410" s="59" t="s">
        <v>580</v>
      </c>
      <c r="BJ410" s="60" t="s">
        <v>3635</v>
      </c>
      <c r="BK410" s="61" t="s">
        <v>593</v>
      </c>
      <c r="BL410" s="62"/>
      <c r="BM410" s="55" t="str">
        <f>+IFERROR(VLOOKUP($M410,ACTIVIDADES!$B$9:$T$494,31,0),"")</f>
        <v/>
      </c>
      <c r="BN410" s="55" t="str">
        <f>+IFERROR(VLOOKUP($M410,ACTIVIDADES!$B$9:$T$494,32,0),"")</f>
        <v/>
      </c>
      <c r="BO410" s="55" t="str">
        <f>+IFERROR(VLOOKUP($M410,ACTIVIDADES!$B$9:$T$494,33,0),"")</f>
        <v/>
      </c>
      <c r="BP410" s="55" t="str">
        <f>+IFERROR(VLOOKUP($M410,ACTIVIDADES!$B$9:$T$494,34,0),"")</f>
        <v/>
      </c>
      <c r="BQ410" s="55" t="str">
        <f>+IFERROR(VLOOKUP($M410,ACTIVIDADES!$B$9:$T$494,35,0),"")</f>
        <v/>
      </c>
      <c r="BR410" s="55" t="str">
        <f>+IFERROR(VLOOKUP($M410,ACTIVIDADES!$B$9:$T$494,36,0),"")</f>
        <v/>
      </c>
      <c r="BS410" s="55" t="str">
        <f>+IFERROR(VLOOKUP($M410,ACTIVIDADES!$B$9:$T$494,37,0),"")</f>
        <v/>
      </c>
      <c r="BT410" s="58"/>
      <c r="BU410" s="58"/>
      <c r="BV410" s="59"/>
      <c r="BW410" s="59" t="s">
        <v>580</v>
      </c>
      <c r="BX410" s="60" t="s">
        <v>3635</v>
      </c>
      <c r="BY410" s="61" t="s">
        <v>593</v>
      </c>
      <c r="BZ410" s="62"/>
      <c r="CA410" s="9"/>
      <c r="CB410" s="9"/>
      <c r="CC410" s="9"/>
      <c r="CD410" s="9"/>
      <c r="CE410" s="9"/>
      <c r="CF410" s="9"/>
      <c r="CG410" s="9"/>
      <c r="CH410" s="9"/>
      <c r="CI410" s="9"/>
      <c r="CJ410" s="9"/>
      <c r="CK410" s="9"/>
      <c r="CL410" s="9"/>
      <c r="CM410" s="9"/>
      <c r="CN410" s="9"/>
      <c r="CO410" s="9"/>
      <c r="CP410" s="9"/>
      <c r="CQ410" s="9"/>
    </row>
    <row r="411" spans="1:95" s="8" customFormat="1" ht="93" customHeight="1" x14ac:dyDescent="0.35">
      <c r="A411" s="40">
        <f t="shared" si="24"/>
        <v>403</v>
      </c>
      <c r="B411" s="40" t="s">
        <v>536</v>
      </c>
      <c r="C411" s="40">
        <v>2025</v>
      </c>
      <c r="D411" s="40" t="s">
        <v>3734</v>
      </c>
      <c r="E411" s="323"/>
      <c r="F411" s="40" t="s">
        <v>1099</v>
      </c>
      <c r="G411" s="67" t="s">
        <v>563</v>
      </c>
      <c r="H411" s="42" t="s">
        <v>564</v>
      </c>
      <c r="I411" s="42" t="s">
        <v>3643</v>
      </c>
      <c r="J411" s="40" t="s">
        <v>4137</v>
      </c>
      <c r="K411" s="40" t="s">
        <v>4137</v>
      </c>
      <c r="L411" s="44" t="s">
        <v>4138</v>
      </c>
      <c r="M411" s="67" t="s">
        <v>1429</v>
      </c>
      <c r="N411" s="67" t="s">
        <v>5547</v>
      </c>
      <c r="O411" s="67" t="s">
        <v>5711</v>
      </c>
      <c r="P411" s="67">
        <v>3</v>
      </c>
      <c r="Q411" s="69">
        <v>46023</v>
      </c>
      <c r="R411" s="69">
        <v>46387</v>
      </c>
      <c r="S411" s="70">
        <f t="shared" si="27"/>
        <v>54</v>
      </c>
      <c r="T411" s="67" t="s">
        <v>1432</v>
      </c>
      <c r="U411" s="67" t="s">
        <v>563</v>
      </c>
      <c r="V411" s="49">
        <f>+IFERROR(VLOOKUP($M411,ACTIVIDADES!$B$9:$Q$494,10,0),"")</f>
        <v>1</v>
      </c>
      <c r="W411" s="61" t="str">
        <f>+IFERROR(VLOOKUP($M411,ACTIVIDADES!$B$9:$Q$494,11,0)," ")</f>
        <v>Se contrató una persona que apoya el proceso de atención al ciudadano.</v>
      </c>
      <c r="X411" s="51" t="str">
        <f>+IFERROR(VLOOKUP($M411,ACTIVIDADES!$B$9:$Q$494,12,0),"")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411" s="52">
        <f>+IFERROR(VLOOKUP($M411,ACTIVIDADES!$B$9:$Q$494,13,0),"")</f>
        <v>46153</v>
      </c>
      <c r="Z411" s="49" t="str">
        <f>+IFERROR(VLOOKUP($M411,ACTIVIDADES!$B$9:$Q$494,14,0),"")</f>
        <v xml:space="preserve">Se incluye clausulado de la persona contratada para apoyo </v>
      </c>
      <c r="AA411" s="49">
        <f>+IFERROR(VLOOKUP($M411,ACTIVIDADES!$B$9:$Q$494,15,0),"")</f>
        <v>1</v>
      </c>
      <c r="AB411" s="54" t="str">
        <f>+IFERROR(VLOOKUP($M411,ACTIVIDADES!$B$9:$Q$494,16,0),"")</f>
        <v>CUMPLIDO</v>
      </c>
      <c r="AC411" s="144">
        <v>46157</v>
      </c>
      <c r="AD411" s="30">
        <v>1</v>
      </c>
      <c r="AE411" s="30" t="s">
        <v>4139</v>
      </c>
      <c r="AF411" s="29" t="s">
        <v>579</v>
      </c>
      <c r="AG411" s="29" t="s">
        <v>3737</v>
      </c>
      <c r="AH411" s="29" t="s">
        <v>593</v>
      </c>
      <c r="AI411" s="29" t="s">
        <v>3752</v>
      </c>
      <c r="AJ411" s="55">
        <f>+IFERROR(VLOOKUP($M411,ACTIVIDADES!$B$9:$T$494,17,0),"")</f>
        <v>1</v>
      </c>
      <c r="AK411" s="80" t="str">
        <f>+IFERROR(VLOOKUP($M411,ACTIVIDADES!$B$9:$T$494,18,0),"")</f>
        <v>Se contrató una persona que apoya el proceso de atención al ciudadano.</v>
      </c>
      <c r="AL411" s="80">
        <f>+IFERROR(VLOOKUP($M411,ACTIVIDADES!$B$9:$T$494,19,0),"")</f>
        <v>0</v>
      </c>
      <c r="AM411" s="55">
        <f>+IFERROR(VLOOKUP($M411,ACTIVIDADES!$B$9:$X$495,20,0),0)</f>
        <v>46214</v>
      </c>
      <c r="AN411" s="55" t="str">
        <f>+IFERROR(VLOOKUP($M411,ACTIVIDADES!$B$9:$X$495,21,0),0)</f>
        <v xml:space="preserve">Se incluye clausulado de la persona contratada para apoyo </v>
      </c>
      <c r="AO411" s="55">
        <f>+IFERROR(VLOOKUP($M411,ACTIVIDADES!$B$9:$X$495,22,0),0)</f>
        <v>1</v>
      </c>
      <c r="AP411" s="150" t="str">
        <f>+IFERROR(VLOOKUP($M411,ACTIVIDADES!$B$9:$X$495,23,0),0)</f>
        <v>CUMPLIDO</v>
      </c>
      <c r="AQ411" s="88">
        <v>46230</v>
      </c>
      <c r="AR411" s="55">
        <v>1</v>
      </c>
      <c r="AS411" s="57" t="s">
        <v>4140</v>
      </c>
      <c r="AT411" s="29" t="s">
        <v>579</v>
      </c>
      <c r="AU411" s="57" t="s">
        <v>3639</v>
      </c>
      <c r="AV411" s="193" t="s">
        <v>3639</v>
      </c>
      <c r="AW411" s="193" t="s">
        <v>3639</v>
      </c>
      <c r="AX411" s="193" t="s">
        <v>3739</v>
      </c>
      <c r="AY411" s="176" t="str">
        <f t="shared" si="26"/>
        <v>CUMPLIDAS</v>
      </c>
      <c r="AZ411" s="55" t="str">
        <f>+IFERROR(VLOOKUP($M411,ACTIVIDADES!$B$9:$T$494,25,0),"")</f>
        <v/>
      </c>
      <c r="BA411" s="55" t="str">
        <f>+IFERROR(VLOOKUP($M411,ACTIVIDADES!$B$9:$T$494,26,0),"")</f>
        <v/>
      </c>
      <c r="BB411" s="55" t="str">
        <f>+IFERROR(VLOOKUP($M411,ACTIVIDADES!$B$9:$T$494,27,0),"")</f>
        <v/>
      </c>
      <c r="BC411" s="55" t="str">
        <f>+IFERROR(VLOOKUP($M411,ACTIVIDADES!$B$9:$T$494,28,0),"")</f>
        <v/>
      </c>
      <c r="BD411" s="55" t="str">
        <f>+IFERROR(VLOOKUP($M411,ACTIVIDADES!$B$9:$T$494,29,0),"")</f>
        <v/>
      </c>
      <c r="BE411" s="55" t="str">
        <f>+IFERROR(VLOOKUP($M411,ACTIVIDADES!$B$9:$T$494,30,0),"")</f>
        <v/>
      </c>
      <c r="BF411" s="58"/>
      <c r="BG411" s="58"/>
      <c r="BH411" s="59"/>
      <c r="BI411" s="59" t="s">
        <v>580</v>
      </c>
      <c r="BJ411" s="60" t="s">
        <v>3635</v>
      </c>
      <c r="BK411" s="61" t="s">
        <v>593</v>
      </c>
      <c r="BL411" s="62"/>
      <c r="BM411" s="55" t="str">
        <f>+IFERROR(VLOOKUP($M411,ACTIVIDADES!$B$9:$T$494,31,0),"")</f>
        <v/>
      </c>
      <c r="BN411" s="55" t="str">
        <f>+IFERROR(VLOOKUP($M411,ACTIVIDADES!$B$9:$T$494,32,0),"")</f>
        <v/>
      </c>
      <c r="BO411" s="55" t="str">
        <f>+IFERROR(VLOOKUP($M411,ACTIVIDADES!$B$9:$T$494,33,0),"")</f>
        <v/>
      </c>
      <c r="BP411" s="55" t="str">
        <f>+IFERROR(VLOOKUP($M411,ACTIVIDADES!$B$9:$T$494,34,0),"")</f>
        <v/>
      </c>
      <c r="BQ411" s="55" t="str">
        <f>+IFERROR(VLOOKUP($M411,ACTIVIDADES!$B$9:$T$494,35,0),"")</f>
        <v/>
      </c>
      <c r="BR411" s="55" t="str">
        <f>+IFERROR(VLOOKUP($M411,ACTIVIDADES!$B$9:$T$494,36,0),"")</f>
        <v/>
      </c>
      <c r="BS411" s="55" t="str">
        <f>+IFERROR(VLOOKUP($M411,ACTIVIDADES!$B$9:$T$494,37,0),"")</f>
        <v/>
      </c>
      <c r="BT411" s="58"/>
      <c r="BU411" s="58"/>
      <c r="BV411" s="59"/>
      <c r="BW411" s="59" t="s">
        <v>580</v>
      </c>
      <c r="BX411" s="60" t="s">
        <v>3635</v>
      </c>
      <c r="BY411" s="61" t="s">
        <v>593</v>
      </c>
      <c r="BZ411" s="62"/>
      <c r="CA411" s="9"/>
      <c r="CB411" s="9"/>
      <c r="CC411" s="9"/>
      <c r="CD411" s="9"/>
      <c r="CE411" s="9"/>
      <c r="CF411" s="9"/>
      <c r="CG411" s="9"/>
      <c r="CH411" s="9"/>
      <c r="CI411" s="9"/>
      <c r="CJ411" s="9"/>
      <c r="CK411" s="9"/>
      <c r="CL411" s="9"/>
      <c r="CM411" s="9"/>
      <c r="CN411" s="9"/>
      <c r="CO411" s="9"/>
      <c r="CP411" s="9"/>
      <c r="CQ411" s="9"/>
    </row>
    <row r="412" spans="1:95" s="8" customFormat="1" ht="93" customHeight="1" x14ac:dyDescent="0.35">
      <c r="A412" s="40">
        <f t="shared" si="24"/>
        <v>404</v>
      </c>
      <c r="B412" s="40" t="s">
        <v>536</v>
      </c>
      <c r="C412" s="40">
        <v>2025</v>
      </c>
      <c r="D412" s="40" t="s">
        <v>3734</v>
      </c>
      <c r="E412" s="323"/>
      <c r="F412" s="40" t="s">
        <v>1099</v>
      </c>
      <c r="G412" s="63" t="s">
        <v>563</v>
      </c>
      <c r="H412" s="41" t="s">
        <v>564</v>
      </c>
      <c r="I412" s="42" t="s">
        <v>3643</v>
      </c>
      <c r="J412" s="43" t="s">
        <v>4137</v>
      </c>
      <c r="K412" s="43" t="s">
        <v>4137</v>
      </c>
      <c r="L412" s="44" t="s">
        <v>4138</v>
      </c>
      <c r="M412" s="63" t="s">
        <v>1435</v>
      </c>
      <c r="N412" s="64" t="s">
        <v>1436</v>
      </c>
      <c r="O412" s="63" t="s">
        <v>1437</v>
      </c>
      <c r="P412" s="63">
        <v>12</v>
      </c>
      <c r="Q412" s="65">
        <v>46053</v>
      </c>
      <c r="R412" s="65">
        <v>46387</v>
      </c>
      <c r="S412" s="66">
        <f t="shared" si="27"/>
        <v>49.5</v>
      </c>
      <c r="T412" s="63" t="s">
        <v>601</v>
      </c>
      <c r="U412" s="63" t="s">
        <v>563</v>
      </c>
      <c r="V412" s="49">
        <f>+IFERROR(VLOOKUP($M412,ACTIVIDADES!$B$9:$Q$494,10,0),"")</f>
        <v>0</v>
      </c>
      <c r="W412" s="50" t="str">
        <f>+IFERROR(VLOOKUP($M412,ACTIVIDADES!$B$9:$Q$494,11,0)," ")</f>
        <v>Se realizan alertas mensuales en las que se informan las alertas de las PQRSD</v>
      </c>
      <c r="X412" s="51" t="str">
        <f>+IFERROR(VLOOKUP($M412,ACTIVIDADES!$B$9:$Q$494,12,0),"")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412" s="52">
        <f>+IFERROR(VLOOKUP($M412,ACTIVIDADES!$B$9:$Q$494,13,0),"")</f>
        <v>46153</v>
      </c>
      <c r="Z412" s="53" t="str">
        <f>+IFERROR(VLOOKUP($M412,ACTIVIDADES!$B$9:$Q$494,14,0),"")</f>
        <v>Se incluyen reportes del primer trimestre de la vigencia</v>
      </c>
      <c r="AA412" s="49">
        <f>+IFERROR(VLOOKUP($M412,ACTIVIDADES!$B$9:$Q$494,15,0),"")</f>
        <v>0.25</v>
      </c>
      <c r="AB412" s="54" t="str">
        <f>+IFERROR(VLOOKUP($M412,ACTIVIDADES!$B$9:$Q$494,16,0),"")</f>
        <v>EJECUCIÓN</v>
      </c>
      <c r="AC412" s="144">
        <v>46157</v>
      </c>
      <c r="AD412" s="29">
        <v>0.25</v>
      </c>
      <c r="AE412" s="30" t="s">
        <v>5786</v>
      </c>
      <c r="AF412" s="29" t="s">
        <v>4</v>
      </c>
      <c r="AG412" s="29" t="s">
        <v>3737</v>
      </c>
      <c r="AH412" s="29" t="s">
        <v>3737</v>
      </c>
      <c r="AI412" s="29" t="s">
        <v>3737</v>
      </c>
      <c r="AJ412" s="55">
        <f>+IFERROR(VLOOKUP($M412,ACTIVIDADES!$B$9:$T$494,17,0),"")</f>
        <v>0.25</v>
      </c>
      <c r="AK412" s="80" t="str">
        <f>+IFERROR(VLOOKUP($M412,ACTIVIDADES!$B$9:$T$494,18,0),"")</f>
        <v>Se realizan alertas mensuales en las que se informan las alertas de las PQRSD</v>
      </c>
      <c r="AL412" s="80" t="str">
        <f>+IFERROR(VLOOKUP($M412,ACTIVIDADES!$B$9:$T$494,19,0),"")</f>
        <v>EVIDENCIAS SEGUNDO TRIMESTRE 2026 PLAN MEJORA</v>
      </c>
      <c r="AM412" s="55">
        <f>+IFERROR(VLOOKUP($M412,ACTIVIDADES!$B$9:$X$495,20,0),0)</f>
        <v>46214</v>
      </c>
      <c r="AN412" s="55" t="str">
        <f>+IFERROR(VLOOKUP($M412,ACTIVIDADES!$B$9:$X$495,21,0),0)</f>
        <v>Se incluyen reportes mensuales de alertas de pqrsd a lideres de proceso</v>
      </c>
      <c r="AO412" s="55">
        <f>+IFERROR(VLOOKUP($M412,ACTIVIDADES!$B$9:$X$495,22,0),0)</f>
        <v>0.25</v>
      </c>
      <c r="AP412" s="145" t="str">
        <f>+IFERROR(VLOOKUP($M412,ACTIVIDADES!$B$9:$X$495,23,0),0)</f>
        <v>EN EJECUCIÓN</v>
      </c>
      <c r="AQ412" s="88">
        <v>46231</v>
      </c>
      <c r="AR412" s="55">
        <v>0.25</v>
      </c>
      <c r="AS412" s="57" t="s">
        <v>4141</v>
      </c>
      <c r="AT412" s="29" t="s">
        <v>4</v>
      </c>
      <c r="AU412" s="57" t="s">
        <v>3639</v>
      </c>
      <c r="AV412" s="193" t="s">
        <v>3639</v>
      </c>
      <c r="AW412" s="193" t="s">
        <v>3639</v>
      </c>
      <c r="AX412" s="57" t="s">
        <v>3739</v>
      </c>
      <c r="AY412" s="176" t="str">
        <f t="shared" si="26"/>
        <v>EN EJECUCIÓN</v>
      </c>
      <c r="AZ412" s="55" t="str">
        <f>+IFERROR(VLOOKUP($M412,ACTIVIDADES!$B$9:$T$494,25,0),"")</f>
        <v/>
      </c>
      <c r="BA412" s="55" t="str">
        <f>+IFERROR(VLOOKUP($M412,ACTIVIDADES!$B$9:$T$494,26,0),"")</f>
        <v/>
      </c>
      <c r="BB412" s="55" t="str">
        <f>+IFERROR(VLOOKUP($M412,ACTIVIDADES!$B$9:$T$494,27,0),"")</f>
        <v/>
      </c>
      <c r="BC412" s="55" t="str">
        <f>+IFERROR(VLOOKUP($M412,ACTIVIDADES!$B$9:$T$494,28,0),"")</f>
        <v/>
      </c>
      <c r="BD412" s="55" t="str">
        <f>+IFERROR(VLOOKUP($M412,ACTIVIDADES!$B$9:$T$494,29,0),"")</f>
        <v/>
      </c>
      <c r="BE412" s="55" t="str">
        <f>+IFERROR(VLOOKUP($M412,ACTIVIDADES!$B$9:$T$494,30,0),"")</f>
        <v/>
      </c>
      <c r="BF412" s="58"/>
      <c r="BG412" s="58"/>
      <c r="BH412" s="59"/>
      <c r="BI412" s="59" t="s">
        <v>580</v>
      </c>
      <c r="BJ412" s="60" t="s">
        <v>3635</v>
      </c>
      <c r="BK412" s="61" t="s">
        <v>593</v>
      </c>
      <c r="BL412" s="62"/>
      <c r="BM412" s="55" t="str">
        <f>+IFERROR(VLOOKUP($M412,ACTIVIDADES!$B$9:$T$494,31,0),"")</f>
        <v/>
      </c>
      <c r="BN412" s="55" t="str">
        <f>+IFERROR(VLOOKUP($M412,ACTIVIDADES!$B$9:$T$494,32,0),"")</f>
        <v/>
      </c>
      <c r="BO412" s="55" t="str">
        <f>+IFERROR(VLOOKUP($M412,ACTIVIDADES!$B$9:$T$494,33,0),"")</f>
        <v/>
      </c>
      <c r="BP412" s="55" t="str">
        <f>+IFERROR(VLOOKUP($M412,ACTIVIDADES!$B$9:$T$494,34,0),"")</f>
        <v/>
      </c>
      <c r="BQ412" s="55" t="str">
        <f>+IFERROR(VLOOKUP($M412,ACTIVIDADES!$B$9:$T$494,35,0),"")</f>
        <v/>
      </c>
      <c r="BR412" s="55" t="str">
        <f>+IFERROR(VLOOKUP($M412,ACTIVIDADES!$B$9:$T$494,36,0),"")</f>
        <v/>
      </c>
      <c r="BS412" s="55" t="str">
        <f>+IFERROR(VLOOKUP($M412,ACTIVIDADES!$B$9:$T$494,37,0),"")</f>
        <v/>
      </c>
      <c r="BT412" s="58"/>
      <c r="BU412" s="58"/>
      <c r="BV412" s="59"/>
      <c r="BW412" s="59" t="s">
        <v>580</v>
      </c>
      <c r="BX412" s="60" t="s">
        <v>3635</v>
      </c>
      <c r="BY412" s="61" t="s">
        <v>593</v>
      </c>
      <c r="BZ412" s="62"/>
      <c r="CA412" s="7"/>
      <c r="CB412" s="7"/>
      <c r="CC412" s="7"/>
      <c r="CD412" s="7"/>
      <c r="CE412" s="7"/>
      <c r="CF412" s="7"/>
      <c r="CG412" s="7"/>
      <c r="CH412" s="7"/>
      <c r="CI412" s="7"/>
      <c r="CJ412" s="7"/>
      <c r="CK412" s="7"/>
      <c r="CL412" s="7"/>
      <c r="CM412" s="7"/>
      <c r="CN412" s="7"/>
      <c r="CO412" s="7"/>
      <c r="CP412" s="7"/>
      <c r="CQ412" s="7"/>
    </row>
    <row r="413" spans="1:95" s="8" customFormat="1" ht="93" customHeight="1" x14ac:dyDescent="0.35">
      <c r="A413" s="40">
        <f t="shared" si="24"/>
        <v>405</v>
      </c>
      <c r="B413" s="40" t="s">
        <v>536</v>
      </c>
      <c r="C413" s="40">
        <v>2025</v>
      </c>
      <c r="D413" s="40" t="s">
        <v>3750</v>
      </c>
      <c r="E413" s="323"/>
      <c r="F413" s="40" t="s">
        <v>1099</v>
      </c>
      <c r="G413" s="63" t="s">
        <v>563</v>
      </c>
      <c r="H413" s="41" t="s">
        <v>564</v>
      </c>
      <c r="I413" s="42" t="s">
        <v>3643</v>
      </c>
      <c r="J413" s="43" t="s">
        <v>4137</v>
      </c>
      <c r="K413" s="43" t="s">
        <v>4137</v>
      </c>
      <c r="L413" s="44" t="s">
        <v>4138</v>
      </c>
      <c r="M413" s="63" t="s">
        <v>1441</v>
      </c>
      <c r="N413" s="64" t="s">
        <v>1442</v>
      </c>
      <c r="O413" s="63" t="s">
        <v>1236</v>
      </c>
      <c r="P413" s="63">
        <v>12</v>
      </c>
      <c r="Q413" s="65">
        <v>46023</v>
      </c>
      <c r="R413" s="65">
        <v>46387</v>
      </c>
      <c r="S413" s="66">
        <f t="shared" si="27"/>
        <v>54</v>
      </c>
      <c r="T413" s="63" t="s">
        <v>601</v>
      </c>
      <c r="U413" s="63" t="s">
        <v>563</v>
      </c>
      <c r="V413" s="49">
        <f>+IFERROR(VLOOKUP($M413,ACTIVIDADES!$B$9:$Q$494,10,0),"")</f>
        <v>0</v>
      </c>
      <c r="W413" s="50">
        <f>+IFERROR(VLOOKUP($M413,ACTIVIDADES!$B$9:$Q$494,11,0)," ")</f>
        <v>0</v>
      </c>
      <c r="X413" s="61">
        <f>+IFERROR(VLOOKUP($M413,ACTIVIDADES!$B$9:$Q$494,12,0),"")</f>
        <v>0</v>
      </c>
      <c r="Y413" s="52">
        <f>+IFERROR(VLOOKUP($M413,ACTIVIDADES!$B$9:$Q$494,13,0),"")</f>
        <v>46153</v>
      </c>
      <c r="Z413" s="53" t="str">
        <f>+IFERROR(VLOOKUP($M413,ACTIVIDADES!$B$9:$Q$494,14,0),"")</f>
        <v>No se registra seguimiento</v>
      </c>
      <c r="AA413" s="49">
        <f>+IFERROR(VLOOKUP($M413,ACTIVIDADES!$B$9:$Q$494,15,0),"")</f>
        <v>0</v>
      </c>
      <c r="AB413" s="54" t="str">
        <f>+IFERROR(VLOOKUP($M413,ACTIVIDADES!$B$9:$Q$494,16,0),"")</f>
        <v>EJECUCIÓN</v>
      </c>
      <c r="AC413" s="144">
        <v>46157</v>
      </c>
      <c r="AD413" s="29">
        <v>0</v>
      </c>
      <c r="AE413" s="29" t="s">
        <v>3741</v>
      </c>
      <c r="AF413" s="29" t="s">
        <v>580</v>
      </c>
      <c r="AG413" s="29" t="s">
        <v>3737</v>
      </c>
      <c r="AH413" s="29" t="s">
        <v>3737</v>
      </c>
      <c r="AI413" s="29" t="s">
        <v>3737</v>
      </c>
      <c r="AJ413" s="55">
        <f>+IFERROR(VLOOKUP($M413,ACTIVIDADES!$B$9:$T$494,17,0),"")</f>
        <v>0.16666666666666666</v>
      </c>
      <c r="AK413" s="80" t="str">
        <f>+IFERROR(VLOOKUP($M413,ACTIVIDADES!$B$9:$T$494,18,0),"")</f>
        <v>Se presentaron en los comités de mayo y junio alertas de pqrsd</v>
      </c>
      <c r="AL413" s="80" t="str">
        <f>+IFERROR(VLOOKUP($M413,ACTIVIDADES!$B$9:$T$494,19,0),"")</f>
        <v>https://dnbcgovco-my.sharepoint.com/personal/planeacion_dnbc_gov_co/_layouts/15/onedrive.aspx?id=%2Fpersonal%2Fplaneacion%5Fdnbc%5Fgov%5Fco%2FDocuments%2FDocumentos%20SIGE%2F6%2E%20Planes%2FPLAN%20DE%20MEJORA%2F2026%2F02%2E%20Seguimiento%20Segundo%20Trimestre%2F05%2E%20Gesti%C3%B3n%20de%20Atenci%C3%B3n%20al%20Usuario%2FEVIDENCIAS%20SEGUNDO%20TRIMESTRE%202026%20PLAN%20MEJORA&amp;viewid=efb70791%2Db8ab%2D49e7%2Db552%2Dd3d4cbe976b9&amp;ga=1</v>
      </c>
      <c r="AM413" s="55">
        <f>+IFERROR(VLOOKUP($M413,ACTIVIDADES!$B$9:$X$495,20,0),0)</f>
        <v>46214</v>
      </c>
      <c r="AN413" s="55" t="str">
        <f>+IFERROR(VLOOKUP($M413,ACTIVIDADES!$B$9:$X$495,21,0),0)</f>
        <v>Se presentaron en los comités de mayo y junio alertas de pqrsd</v>
      </c>
      <c r="AO413" s="55">
        <f>+IFERROR(VLOOKUP($M413,ACTIVIDADES!$B$9:$X$495,22,0),0)</f>
        <v>0.16666666666666666</v>
      </c>
      <c r="AP413" s="145" t="str">
        <f>+IFERROR(VLOOKUP($M413,ACTIVIDADES!$B$9:$X$495,23,0),0)</f>
        <v>EN EJECUCIÓN</v>
      </c>
      <c r="AQ413" s="88">
        <v>46231</v>
      </c>
      <c r="AR413" s="55">
        <v>0.17</v>
      </c>
      <c r="AS413" s="57" t="s">
        <v>4142</v>
      </c>
      <c r="AT413" s="29" t="s">
        <v>4</v>
      </c>
      <c r="AU413" s="57" t="s">
        <v>3639</v>
      </c>
      <c r="AV413" s="193" t="s">
        <v>3639</v>
      </c>
      <c r="AW413" s="193" t="s">
        <v>3639</v>
      </c>
      <c r="AX413" s="57" t="s">
        <v>3739</v>
      </c>
      <c r="AY413" s="176" t="str">
        <f t="shared" si="26"/>
        <v>EN EJECUCIÓN</v>
      </c>
      <c r="AZ413" s="55" t="str">
        <f>+IFERROR(VLOOKUP($M413,ACTIVIDADES!$B$9:$T$494,25,0),"")</f>
        <v/>
      </c>
      <c r="BA413" s="55" t="str">
        <f>+IFERROR(VLOOKUP($M413,ACTIVIDADES!$B$9:$T$494,26,0),"")</f>
        <v/>
      </c>
      <c r="BB413" s="55" t="str">
        <f>+IFERROR(VLOOKUP($M413,ACTIVIDADES!$B$9:$T$494,27,0),"")</f>
        <v/>
      </c>
      <c r="BC413" s="55" t="str">
        <f>+IFERROR(VLOOKUP($M413,ACTIVIDADES!$B$9:$T$494,28,0),"")</f>
        <v/>
      </c>
      <c r="BD413" s="55" t="str">
        <f>+IFERROR(VLOOKUP($M413,ACTIVIDADES!$B$9:$T$494,29,0),"")</f>
        <v/>
      </c>
      <c r="BE413" s="55" t="str">
        <f>+IFERROR(VLOOKUP($M413,ACTIVIDADES!$B$9:$T$494,30,0),"")</f>
        <v/>
      </c>
      <c r="BF413" s="58"/>
      <c r="BG413" s="58"/>
      <c r="BH413" s="59"/>
      <c r="BI413" s="59" t="s">
        <v>580</v>
      </c>
      <c r="BJ413" s="60" t="s">
        <v>3635</v>
      </c>
      <c r="BK413" s="61" t="s">
        <v>593</v>
      </c>
      <c r="BL413" s="62"/>
      <c r="BM413" s="55" t="str">
        <f>+IFERROR(VLOOKUP($M413,ACTIVIDADES!$B$9:$T$494,31,0),"")</f>
        <v/>
      </c>
      <c r="BN413" s="55" t="str">
        <f>+IFERROR(VLOOKUP($M413,ACTIVIDADES!$B$9:$T$494,32,0),"")</f>
        <v/>
      </c>
      <c r="BO413" s="55" t="str">
        <f>+IFERROR(VLOOKUP($M413,ACTIVIDADES!$B$9:$T$494,33,0),"")</f>
        <v/>
      </c>
      <c r="BP413" s="55" t="str">
        <f>+IFERROR(VLOOKUP($M413,ACTIVIDADES!$B$9:$T$494,34,0),"")</f>
        <v/>
      </c>
      <c r="BQ413" s="55" t="str">
        <f>+IFERROR(VLOOKUP($M413,ACTIVIDADES!$B$9:$T$494,35,0),"")</f>
        <v/>
      </c>
      <c r="BR413" s="55" t="str">
        <f>+IFERROR(VLOOKUP($M413,ACTIVIDADES!$B$9:$T$494,36,0),"")</f>
        <v/>
      </c>
      <c r="BS413" s="55" t="str">
        <f>+IFERROR(VLOOKUP($M413,ACTIVIDADES!$B$9:$T$494,37,0),"")</f>
        <v/>
      </c>
      <c r="BT413" s="58"/>
      <c r="BU413" s="58"/>
      <c r="BV413" s="59"/>
      <c r="BW413" s="59" t="s">
        <v>580</v>
      </c>
      <c r="BX413" s="60" t="s">
        <v>3635</v>
      </c>
      <c r="BY413" s="61" t="s">
        <v>593</v>
      </c>
      <c r="BZ413" s="62"/>
      <c r="CA413" s="7"/>
      <c r="CB413" s="7"/>
      <c r="CC413" s="7"/>
      <c r="CD413" s="7"/>
      <c r="CE413" s="7"/>
      <c r="CF413" s="7"/>
      <c r="CG413" s="7"/>
      <c r="CH413" s="7"/>
      <c r="CI413" s="7"/>
      <c r="CJ413" s="7"/>
      <c r="CK413" s="7"/>
      <c r="CL413" s="7"/>
      <c r="CM413" s="7"/>
      <c r="CN413" s="7"/>
      <c r="CO413" s="7"/>
      <c r="CP413" s="7"/>
      <c r="CQ413" s="7"/>
    </row>
    <row r="414" spans="1:95" s="8" customFormat="1" ht="93" customHeight="1" x14ac:dyDescent="0.35">
      <c r="A414" s="40">
        <f t="shared" si="24"/>
        <v>406</v>
      </c>
      <c r="B414" s="40" t="s">
        <v>536</v>
      </c>
      <c r="C414" s="40">
        <v>2025</v>
      </c>
      <c r="D414" s="40" t="s">
        <v>3750</v>
      </c>
      <c r="E414" s="323"/>
      <c r="F414" s="40" t="s">
        <v>1071</v>
      </c>
      <c r="G414" s="63" t="s">
        <v>576</v>
      </c>
      <c r="H414" s="42" t="s">
        <v>4833</v>
      </c>
      <c r="I414" s="42" t="s">
        <v>3640</v>
      </c>
      <c r="J414" s="40" t="s">
        <v>5146</v>
      </c>
      <c r="K414" s="40" t="s">
        <v>5146</v>
      </c>
      <c r="L414" s="44" t="s">
        <v>4143</v>
      </c>
      <c r="M414" s="63" t="s">
        <v>2281</v>
      </c>
      <c r="N414" s="63" t="s">
        <v>2282</v>
      </c>
      <c r="O414" s="63" t="s">
        <v>5701</v>
      </c>
      <c r="P414" s="63">
        <v>100</v>
      </c>
      <c r="Q414" s="65">
        <v>46023</v>
      </c>
      <c r="R414" s="65">
        <v>46112</v>
      </c>
      <c r="S414" s="66">
        <f t="shared" si="27"/>
        <v>13.5</v>
      </c>
      <c r="T414" s="63" t="s">
        <v>611</v>
      </c>
      <c r="U414" s="63" t="s">
        <v>2283</v>
      </c>
      <c r="V414" s="49">
        <f>+IFERROR(VLOOKUP($M414,ACTIVIDADES!$B$9:$Q$494,10,0),"")</f>
        <v>1</v>
      </c>
      <c r="W414" s="61" t="str">
        <f>+IFERROR(VLOOKUP($M414,ACTIVIDADES!$B$9:$Q$494,11,0)," ")</f>
        <v>El 23 de abril de 2025, se allega a través de Orfeo con radicado No.2025-114-000783-5, queja con presunta incidencia disciplinaria por no contestación al derecho de petición con radicado No.2025-114-000448-5, em el cual se solicita copia de los documentos del contrato No.223-2024, la cual fue trasladada por competencia a la PGN mediante auto de 6 de noviembre de 2025</v>
      </c>
      <c r="X414" s="51" t="str">
        <f>+IFERROR(VLOOKUP($M414,ACTIVIDADES!$B$9:$Q$494,12,0),"")</f>
        <v>https://dnbcgovco-my.sharepoint.com/:f:/g/personal/planeacion_dnbc_gov_co/IgAxLDPWrGrVSIExpsFu4FVBARbgEY4ISmffqsx51uXs0ws?e=vlbjvV</v>
      </c>
      <c r="Y414" s="52">
        <f>+IFERROR(VLOOKUP($M414,ACTIVIDADES!$B$9:$Q$494,13,0),"")</f>
        <v>46153</v>
      </c>
      <c r="Z414" s="49" t="str">
        <f>+IFERROR(VLOOKUP($M414,ACTIVIDADES!$B$9:$Q$494,14,0),"")</f>
        <v>Se anexa evidencia del proceso IP-006-2025</v>
      </c>
      <c r="AA414" s="49">
        <f>+IFERROR(VLOOKUP($M414,ACTIVIDADES!$B$9:$Q$494,15,0),"")</f>
        <v>1</v>
      </c>
      <c r="AB414" s="54" t="str">
        <f>+IFERROR(VLOOKUP($M414,ACTIVIDADES!$B$9:$Q$494,16,0),"")</f>
        <v>CUMPLIDO</v>
      </c>
      <c r="AC414" s="144">
        <v>46157</v>
      </c>
      <c r="AD414" s="28">
        <v>1</v>
      </c>
      <c r="AE414" s="28" t="s">
        <v>4144</v>
      </c>
      <c r="AF414" s="29" t="s">
        <v>578</v>
      </c>
      <c r="AG414" s="29" t="s">
        <v>3737</v>
      </c>
      <c r="AH414" s="29" t="s">
        <v>593</v>
      </c>
      <c r="AI414" s="29" t="s">
        <v>3752</v>
      </c>
      <c r="AJ414" s="55">
        <f>+IFERROR(VLOOKUP($M414,ACTIVIDADES!$B$9:$T$494,17,0),"")</f>
        <v>0</v>
      </c>
      <c r="AK414" s="80" t="str">
        <f>+IFERROR(VLOOKUP($M414,ACTIVIDADES!$B$9:$T$494,18,0),"")</f>
        <v>Si reporte segundo trimestre</v>
      </c>
      <c r="AL414" s="80" t="str">
        <f>+IFERROR(VLOOKUP($M414,ACTIVIDADES!$B$9:$T$494,19,0),"")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414" s="55">
        <f>+IFERROR(VLOOKUP($M414,ACTIVIDADES!$B$9:$X$495,20,0),0)</f>
        <v>46213</v>
      </c>
      <c r="AN414" s="55" t="str">
        <f>+IFERROR(VLOOKUP($M414,ACTIVIDADES!$B$9:$X$495,21,0),0)</f>
        <v>No se recibe reporte segundo trimestre. No obstante, actividad reportada como cumplida en primer trimestre</v>
      </c>
      <c r="AO414" s="55">
        <f>+IFERROR(VLOOKUP($M414,ACTIVIDADES!$B$9:$X$495,22,0),0)</f>
        <v>1</v>
      </c>
      <c r="AP414" s="150" t="str">
        <f>+IFERROR(VLOOKUP($M414,ACTIVIDADES!$B$9:$X$495,23,0),0)</f>
        <v>CUMPLIDO</v>
      </c>
      <c r="AQ414" s="88">
        <v>46230</v>
      </c>
      <c r="AR414" s="55">
        <v>1</v>
      </c>
      <c r="AS414" s="28" t="s">
        <v>4144</v>
      </c>
      <c r="AT414" s="29" t="s">
        <v>579</v>
      </c>
      <c r="AU414" s="57" t="s">
        <v>3639</v>
      </c>
      <c r="AV414" s="193" t="s">
        <v>3639</v>
      </c>
      <c r="AW414" s="193" t="s">
        <v>3639</v>
      </c>
      <c r="AX414" s="193" t="s">
        <v>3739</v>
      </c>
      <c r="AY414" s="176" t="str">
        <f t="shared" si="26"/>
        <v>CUMPLIDAS</v>
      </c>
      <c r="AZ414" s="55" t="str">
        <f>+IFERROR(VLOOKUP($M414,ACTIVIDADES!$B$9:$T$494,25,0),"")</f>
        <v/>
      </c>
      <c r="BA414" s="55" t="str">
        <f>+IFERROR(VLOOKUP($M414,ACTIVIDADES!$B$9:$T$494,26,0),"")</f>
        <v/>
      </c>
      <c r="BB414" s="55" t="str">
        <f>+IFERROR(VLOOKUP($M414,ACTIVIDADES!$B$9:$T$494,27,0),"")</f>
        <v/>
      </c>
      <c r="BC414" s="55" t="str">
        <f>+IFERROR(VLOOKUP($M414,ACTIVIDADES!$B$9:$T$494,28,0),"")</f>
        <v/>
      </c>
      <c r="BD414" s="55" t="str">
        <f>+IFERROR(VLOOKUP($M414,ACTIVIDADES!$B$9:$T$494,29,0),"")</f>
        <v/>
      </c>
      <c r="BE414" s="55" t="str">
        <f>+IFERROR(VLOOKUP($M414,ACTIVIDADES!$B$9:$T$494,30,0),"")</f>
        <v/>
      </c>
      <c r="BF414" s="58"/>
      <c r="BG414" s="58"/>
      <c r="BH414" s="59"/>
      <c r="BI414" s="59" t="s">
        <v>580</v>
      </c>
      <c r="BJ414" s="60" t="s">
        <v>3635</v>
      </c>
      <c r="BK414" s="61" t="s">
        <v>593</v>
      </c>
      <c r="BL414" s="62"/>
      <c r="BM414" s="55" t="str">
        <f>+IFERROR(VLOOKUP($M414,ACTIVIDADES!$B$9:$T$494,31,0),"")</f>
        <v/>
      </c>
      <c r="BN414" s="55" t="str">
        <f>+IFERROR(VLOOKUP($M414,ACTIVIDADES!$B$9:$T$494,32,0),"")</f>
        <v/>
      </c>
      <c r="BO414" s="55" t="str">
        <f>+IFERROR(VLOOKUP($M414,ACTIVIDADES!$B$9:$T$494,33,0),"")</f>
        <v/>
      </c>
      <c r="BP414" s="55" t="str">
        <f>+IFERROR(VLOOKUP($M414,ACTIVIDADES!$B$9:$T$494,34,0),"")</f>
        <v/>
      </c>
      <c r="BQ414" s="55" t="str">
        <f>+IFERROR(VLOOKUP($M414,ACTIVIDADES!$B$9:$T$494,35,0),"")</f>
        <v/>
      </c>
      <c r="BR414" s="55" t="str">
        <f>+IFERROR(VLOOKUP($M414,ACTIVIDADES!$B$9:$T$494,36,0),"")</f>
        <v/>
      </c>
      <c r="BS414" s="55" t="str">
        <f>+IFERROR(VLOOKUP($M414,ACTIVIDADES!$B$9:$T$494,37,0),"")</f>
        <v/>
      </c>
      <c r="BT414" s="58"/>
      <c r="BU414" s="58"/>
      <c r="BV414" s="59"/>
      <c r="BW414" s="59" t="s">
        <v>580</v>
      </c>
      <c r="BX414" s="60" t="s">
        <v>3635</v>
      </c>
      <c r="BY414" s="61" t="s">
        <v>593</v>
      </c>
      <c r="BZ414" s="62"/>
      <c r="CA414" s="9"/>
      <c r="CB414" s="9"/>
      <c r="CC414" s="9"/>
      <c r="CD414" s="9"/>
      <c r="CE414" s="9"/>
      <c r="CF414" s="9"/>
      <c r="CG414" s="9"/>
      <c r="CH414" s="9"/>
      <c r="CI414" s="9"/>
      <c r="CJ414" s="9"/>
      <c r="CK414" s="9"/>
      <c r="CL414" s="9"/>
      <c r="CM414" s="9"/>
      <c r="CN414" s="9"/>
      <c r="CO414" s="9"/>
      <c r="CP414" s="9"/>
      <c r="CQ414" s="9"/>
    </row>
    <row r="415" spans="1:95" s="8" customFormat="1" ht="93" customHeight="1" x14ac:dyDescent="0.35">
      <c r="A415" s="40">
        <f t="shared" si="24"/>
        <v>407</v>
      </c>
      <c r="B415" s="40" t="s">
        <v>536</v>
      </c>
      <c r="C415" s="40">
        <v>2025</v>
      </c>
      <c r="D415" s="40" t="s">
        <v>3734</v>
      </c>
      <c r="E415" s="323"/>
      <c r="F415" s="40" t="s">
        <v>1072</v>
      </c>
      <c r="G415" s="63" t="s">
        <v>576</v>
      </c>
      <c r="H415" s="42" t="s">
        <v>4834</v>
      </c>
      <c r="I415" s="42"/>
      <c r="J415" s="43" t="s">
        <v>5147</v>
      </c>
      <c r="K415" s="43" t="s">
        <v>5147</v>
      </c>
      <c r="L415" s="44" t="s">
        <v>4145</v>
      </c>
      <c r="M415" s="63" t="s">
        <v>3296</v>
      </c>
      <c r="N415" s="64" t="s">
        <v>5548</v>
      </c>
      <c r="O415" s="63" t="s">
        <v>5712</v>
      </c>
      <c r="P415" s="63">
        <v>4</v>
      </c>
      <c r="Q415" s="65">
        <v>46023</v>
      </c>
      <c r="R415" s="65">
        <v>46387</v>
      </c>
      <c r="S415" s="66">
        <f t="shared" si="27"/>
        <v>54</v>
      </c>
      <c r="T415" s="63" t="s">
        <v>609</v>
      </c>
      <c r="U415" s="63" t="s">
        <v>2283</v>
      </c>
      <c r="V415" s="49">
        <f>+IFERROR(VLOOKUP($M415,ACTIVIDADES!$B$9:$Q$494,10,0),"")</f>
        <v>0.25</v>
      </c>
      <c r="W415" s="50" t="str">
        <f>+IFERROR(VLOOKUP($M415,ACTIVIDADES!$B$9:$Q$494,11,0)," ")</f>
        <v>Las capacitacion en supervision contractual se realizo de manera exitosa es la sala situacional CITEL para todos los interesados en la entidad (Funcionarios, contratistas, supervisores)</v>
      </c>
      <c r="X415" s="51" t="str">
        <f>+IFERROR(VLOOKUP($M415,ACTIVIDADES!$B$9:$Q$494,12,0),"")</f>
        <v>https://dnbcgovco-my.sharepoint.com/personal/planeacion_dnbc_gov_co/_layouts/15/onedrive.aspx?id=%2Fpersonal%2Fplaneacion%5Fdnbc%5Fgov%5Fco%2FDocuments%2FDocumentos%20SIGE%2F6%2E%20Planes%2FPLAN%20DE%20MEJORA%2F2026%2F01%2E%20Seguimiento%20Primer%20Trimestre%2F15%2E%20Gesti%C3%B3n%20Contractual%2FGC%5FAC85&amp;viewid=efb70791%2Db8ab%2D49e7%2Db552%2Dd3d4cbe976b9&amp;ct=1777321740236&amp;or=OWA%2DNT%2DMail</v>
      </c>
      <c r="Y415" s="52">
        <f>+IFERROR(VLOOKUP($M415,ACTIVIDADES!$B$9:$Q$494,13,0),"")</f>
        <v>46153</v>
      </c>
      <c r="Z415" s="53" t="str">
        <f>+IFERROR(VLOOKUP($M415,ACTIVIDADES!$B$9:$Q$494,14,0),"")</f>
        <v>Se incluye información de capacitación realizada durante el primer trimestre de la vigencia</v>
      </c>
      <c r="AA415" s="49">
        <f>+IFERROR(VLOOKUP($M415,ACTIVIDADES!$B$9:$Q$494,15,0),"")</f>
        <v>0.25</v>
      </c>
      <c r="AB415" s="54" t="str">
        <f>+IFERROR(VLOOKUP($M415,ACTIVIDADES!$B$9:$Q$494,16,0),"")</f>
        <v>EJECUCIÓN</v>
      </c>
      <c r="AC415" s="144">
        <v>46157</v>
      </c>
      <c r="AD415" s="28">
        <v>0.25</v>
      </c>
      <c r="AE415" s="77" t="s">
        <v>4132</v>
      </c>
      <c r="AF415" s="29" t="s">
        <v>4</v>
      </c>
      <c r="AG415" s="29" t="s">
        <v>3737</v>
      </c>
      <c r="AH415" s="29" t="s">
        <v>3737</v>
      </c>
      <c r="AI415" s="29" t="s">
        <v>3737</v>
      </c>
      <c r="AJ415" s="55">
        <f>+IFERROR(VLOOKUP($M415,ACTIVIDADES!$B$9:$T$494,17,0),"")</f>
        <v>0.25</v>
      </c>
      <c r="AK415" s="80" t="str">
        <f>+IFERROR(VLOOKUP($M415,ACTIVIDADES!$B$9:$T$494,18,0),"")</f>
        <v>Las capacitacion en supervision contractual se realizo de manera exitosa es la sala situacional CITEL para todos los interesados en la entidad (Funcionarios, contratistas, supervisores)</v>
      </c>
      <c r="AL415" s="80" t="str">
        <f>+IFERROR(VLOOKUP($M415,ACTIVIDADES!$B$9:$T$494,19,0),"")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415" s="55" t="str">
        <f>+IFERROR(VLOOKUP($M415,ACTIVIDADES!$B$9:$X$495,20,0),0)</f>
        <v>11/07/206</v>
      </c>
      <c r="AN415" s="55" t="str">
        <f>+IFERROR(VLOOKUP($M415,ACTIVIDADES!$B$9:$X$495,21,0),0)</f>
        <v>Se incluye información de capacitación realizada durante el primer trimestre de la vigencia</v>
      </c>
      <c r="AO415" s="55">
        <f>+IFERROR(VLOOKUP($M415,ACTIVIDADES!$B$9:$X$495,22,0),0)</f>
        <v>0.25</v>
      </c>
      <c r="AP415" s="145" t="str">
        <f>+IFERROR(VLOOKUP($M415,ACTIVIDADES!$B$9:$X$495,23,0),0)</f>
        <v>EN EJECUCIÓN</v>
      </c>
      <c r="AQ415" s="88">
        <v>46230</v>
      </c>
      <c r="AR415" s="55">
        <v>0.25</v>
      </c>
      <c r="AS415" s="57" t="s">
        <v>4133</v>
      </c>
      <c r="AT415" s="29" t="s">
        <v>4</v>
      </c>
      <c r="AU415" s="57" t="s">
        <v>3639</v>
      </c>
      <c r="AV415" s="193" t="s">
        <v>3639</v>
      </c>
      <c r="AW415" s="193" t="s">
        <v>3639</v>
      </c>
      <c r="AX415" s="57" t="s">
        <v>3739</v>
      </c>
      <c r="AY415" s="176" t="str">
        <f t="shared" si="26"/>
        <v>EN EJECUCIÓN</v>
      </c>
      <c r="AZ415" s="55" t="str">
        <f>+IFERROR(VLOOKUP($M415,ACTIVIDADES!$B$9:$T$494,25,0),"")</f>
        <v/>
      </c>
      <c r="BA415" s="55" t="str">
        <f>+IFERROR(VLOOKUP($M415,ACTIVIDADES!$B$9:$T$494,26,0),"")</f>
        <v/>
      </c>
      <c r="BB415" s="55" t="str">
        <f>+IFERROR(VLOOKUP($M415,ACTIVIDADES!$B$9:$T$494,27,0),"")</f>
        <v/>
      </c>
      <c r="BC415" s="55" t="str">
        <f>+IFERROR(VLOOKUP($M415,ACTIVIDADES!$B$9:$T$494,28,0),"")</f>
        <v/>
      </c>
      <c r="BD415" s="55" t="str">
        <f>+IFERROR(VLOOKUP($M415,ACTIVIDADES!$B$9:$T$494,29,0),"")</f>
        <v/>
      </c>
      <c r="BE415" s="55" t="str">
        <f>+IFERROR(VLOOKUP($M415,ACTIVIDADES!$B$9:$T$494,30,0),"")</f>
        <v/>
      </c>
      <c r="BF415" s="58"/>
      <c r="BG415" s="58"/>
      <c r="BH415" s="59"/>
      <c r="BI415" s="59" t="s">
        <v>580</v>
      </c>
      <c r="BJ415" s="60" t="s">
        <v>3635</v>
      </c>
      <c r="BK415" s="61" t="s">
        <v>593</v>
      </c>
      <c r="BL415" s="62"/>
      <c r="BM415" s="55" t="str">
        <f>+IFERROR(VLOOKUP($M415,ACTIVIDADES!$B$9:$T$494,31,0),"")</f>
        <v/>
      </c>
      <c r="BN415" s="55" t="str">
        <f>+IFERROR(VLOOKUP($M415,ACTIVIDADES!$B$9:$T$494,32,0),"")</f>
        <v/>
      </c>
      <c r="BO415" s="55" t="str">
        <f>+IFERROR(VLOOKUP($M415,ACTIVIDADES!$B$9:$T$494,33,0),"")</f>
        <v/>
      </c>
      <c r="BP415" s="55" t="str">
        <f>+IFERROR(VLOOKUP($M415,ACTIVIDADES!$B$9:$T$494,34,0),"")</f>
        <v/>
      </c>
      <c r="BQ415" s="55" t="str">
        <f>+IFERROR(VLOOKUP($M415,ACTIVIDADES!$B$9:$T$494,35,0),"")</f>
        <v/>
      </c>
      <c r="BR415" s="55" t="str">
        <f>+IFERROR(VLOOKUP($M415,ACTIVIDADES!$B$9:$T$494,36,0),"")</f>
        <v/>
      </c>
      <c r="BS415" s="55" t="str">
        <f>+IFERROR(VLOOKUP($M415,ACTIVIDADES!$B$9:$T$494,37,0),"")</f>
        <v/>
      </c>
      <c r="BT415" s="58"/>
      <c r="BU415" s="58"/>
      <c r="BV415" s="59"/>
      <c r="BW415" s="59" t="s">
        <v>580</v>
      </c>
      <c r="BX415" s="60" t="s">
        <v>3635</v>
      </c>
      <c r="BY415" s="61" t="s">
        <v>593</v>
      </c>
      <c r="BZ415" s="62"/>
      <c r="CA415" s="7"/>
      <c r="CB415" s="7"/>
      <c r="CC415" s="7"/>
      <c r="CD415" s="7"/>
      <c r="CE415" s="7"/>
      <c r="CF415" s="7"/>
      <c r="CG415" s="7"/>
      <c r="CH415" s="7"/>
      <c r="CI415" s="7"/>
      <c r="CJ415" s="7"/>
      <c r="CK415" s="7"/>
      <c r="CL415" s="7"/>
      <c r="CM415" s="7"/>
      <c r="CN415" s="7"/>
      <c r="CO415" s="7"/>
      <c r="CP415" s="7"/>
      <c r="CQ415" s="7"/>
    </row>
    <row r="416" spans="1:95" customFormat="1" ht="93" customHeight="1" x14ac:dyDescent="0.35">
      <c r="A416" s="40">
        <f t="shared" si="24"/>
        <v>408</v>
      </c>
      <c r="B416" s="40" t="s">
        <v>536</v>
      </c>
      <c r="C416" s="40">
        <v>2025</v>
      </c>
      <c r="D416" s="40" t="s">
        <v>3750</v>
      </c>
      <c r="E416" s="323"/>
      <c r="F416" s="40" t="s">
        <v>1072</v>
      </c>
      <c r="G416" s="63" t="s">
        <v>576</v>
      </c>
      <c r="H416" s="42" t="s">
        <v>4834</v>
      </c>
      <c r="I416" s="42" t="s">
        <v>3640</v>
      </c>
      <c r="J416" s="40" t="s">
        <v>5147</v>
      </c>
      <c r="K416" s="40" t="s">
        <v>5147</v>
      </c>
      <c r="L416" s="44" t="s">
        <v>4145</v>
      </c>
      <c r="M416" s="63" t="s">
        <v>2287</v>
      </c>
      <c r="N416" s="63" t="s">
        <v>2282</v>
      </c>
      <c r="O416" s="63" t="s">
        <v>5701</v>
      </c>
      <c r="P416" s="63">
        <v>100</v>
      </c>
      <c r="Q416" s="65">
        <v>46023</v>
      </c>
      <c r="R416" s="65">
        <v>46112</v>
      </c>
      <c r="S416" s="66">
        <f t="shared" si="27"/>
        <v>13.5</v>
      </c>
      <c r="T416" s="63" t="s">
        <v>611</v>
      </c>
      <c r="U416" s="63" t="s">
        <v>2283</v>
      </c>
      <c r="V416" s="49">
        <f>+IFERROR(VLOOKUP($M416,ACTIVIDADES!$B$9:$Q$494,10,0),"")</f>
        <v>1</v>
      </c>
      <c r="W416" s="61" t="str">
        <f>+IFERROR(VLOOKUP($M416,ACTIVIDADES!$B$9:$Q$494,11,0)," ")</f>
        <v>El 23 de abril de 2025, se allega a través de Orfeo con radicado No.2025-114-000783-5, queja con presunta incidencia disciplinaria por no contestación al derecho de petición con radicado No.2025-114-000448-5, em el cual se solicita copia de los documentos del contrato No.223-2024, la cual fue trasladada por competencia a la PGN mediante auto de 6 de noviembre de 2025</v>
      </c>
      <c r="X416" s="51" t="str">
        <f>+IFERROR(VLOOKUP($M416,ACTIVIDADES!$B$9:$Q$494,12,0),"")</f>
        <v>https://dnbcgovco-my.sharepoint.com/:f:/g/personal/planeacion_dnbc_gov_co/IgDCx4sOpIsaSZSFwxF3ZIdoAbJrPgmfY2wTB1GKXB7763M?e=Xsi8mP</v>
      </c>
      <c r="Y416" s="52">
        <f>+IFERROR(VLOOKUP($M416,ACTIVIDADES!$B$9:$Q$494,13,0),"")</f>
        <v>46153</v>
      </c>
      <c r="Z416" s="49" t="str">
        <f>+IFERROR(VLOOKUP($M416,ACTIVIDADES!$B$9:$Q$494,14,0),"")</f>
        <v>Se anexa evidencia del proceso IP-006-2025</v>
      </c>
      <c r="AA416" s="49">
        <f>+IFERROR(VLOOKUP($M416,ACTIVIDADES!$B$9:$Q$494,15,0),"")</f>
        <v>1</v>
      </c>
      <c r="AB416" s="54" t="str">
        <f>+IFERROR(VLOOKUP($M416,ACTIVIDADES!$B$9:$Q$494,16,0),"")</f>
        <v>CUMPLIDO</v>
      </c>
      <c r="AC416" s="144">
        <v>46157</v>
      </c>
      <c r="AD416" s="28">
        <v>1</v>
      </c>
      <c r="AE416" s="28" t="s">
        <v>4144</v>
      </c>
      <c r="AF416" s="29" t="s">
        <v>578</v>
      </c>
      <c r="AG416" s="29" t="s">
        <v>3737</v>
      </c>
      <c r="AH416" s="29" t="s">
        <v>593</v>
      </c>
      <c r="AI416" s="29" t="s">
        <v>3752</v>
      </c>
      <c r="AJ416" s="55">
        <f>+IFERROR(VLOOKUP($M416,ACTIVIDADES!$B$9:$T$494,17,0),"")</f>
        <v>0</v>
      </c>
      <c r="AK416" s="80" t="str">
        <f>+IFERROR(VLOOKUP($M416,ACTIVIDADES!$B$9:$T$494,18,0),"")</f>
        <v>Si reporte segundo trimestre</v>
      </c>
      <c r="AL416" s="80" t="str">
        <f>+IFERROR(VLOOKUP($M416,ACTIVIDADES!$B$9:$T$494,19,0),"")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416" s="55">
        <f>+IFERROR(VLOOKUP($M416,ACTIVIDADES!$B$9:$X$495,20,0),0)</f>
        <v>46213</v>
      </c>
      <c r="AN416" s="55" t="str">
        <f>+IFERROR(VLOOKUP($M416,ACTIVIDADES!$B$9:$X$495,21,0),0)</f>
        <v>No se recibe reporte segundo trimestre. No obstante, actividad reportada como cumplida en primer trimestre</v>
      </c>
      <c r="AO416" s="55">
        <f>+IFERROR(VLOOKUP($M416,ACTIVIDADES!$B$9:$X$495,22,0),0)</f>
        <v>1</v>
      </c>
      <c r="AP416" s="150" t="str">
        <f>+IFERROR(VLOOKUP($M416,ACTIVIDADES!$B$9:$X$495,23,0),0)</f>
        <v>CUMPLIDO</v>
      </c>
      <c r="AQ416" s="88">
        <v>46230</v>
      </c>
      <c r="AR416" s="55">
        <v>1</v>
      </c>
      <c r="AS416" s="28" t="s">
        <v>4144</v>
      </c>
      <c r="AT416" s="29" t="s">
        <v>579</v>
      </c>
      <c r="AU416" s="57" t="s">
        <v>3639</v>
      </c>
      <c r="AV416" s="193" t="s">
        <v>3639</v>
      </c>
      <c r="AW416" s="193" t="s">
        <v>3639</v>
      </c>
      <c r="AX416" s="193" t="s">
        <v>3739</v>
      </c>
      <c r="AY416" s="176" t="str">
        <f t="shared" si="26"/>
        <v>CUMPLIDAS</v>
      </c>
      <c r="AZ416" s="55" t="str">
        <f>+IFERROR(VLOOKUP($M416,ACTIVIDADES!$B$9:$T$494,25,0),"")</f>
        <v/>
      </c>
      <c r="BA416" s="55" t="str">
        <f>+IFERROR(VLOOKUP($M416,ACTIVIDADES!$B$9:$T$494,26,0),"")</f>
        <v/>
      </c>
      <c r="BB416" s="55" t="str">
        <f>+IFERROR(VLOOKUP($M416,ACTIVIDADES!$B$9:$T$494,27,0),"")</f>
        <v/>
      </c>
      <c r="BC416" s="55" t="str">
        <f>+IFERROR(VLOOKUP($M416,ACTIVIDADES!$B$9:$T$494,28,0),"")</f>
        <v/>
      </c>
      <c r="BD416" s="55" t="str">
        <f>+IFERROR(VLOOKUP($M416,ACTIVIDADES!$B$9:$T$494,29,0),"")</f>
        <v/>
      </c>
      <c r="BE416" s="55" t="str">
        <f>+IFERROR(VLOOKUP($M416,ACTIVIDADES!$B$9:$T$494,30,0),"")</f>
        <v/>
      </c>
      <c r="BF416" s="58"/>
      <c r="BG416" s="58"/>
      <c r="BH416" s="59"/>
      <c r="BI416" s="59" t="s">
        <v>580</v>
      </c>
      <c r="BJ416" s="60" t="s">
        <v>3635</v>
      </c>
      <c r="BK416" s="61" t="s">
        <v>593</v>
      </c>
      <c r="BL416" s="62"/>
      <c r="BM416" s="55" t="str">
        <f>+IFERROR(VLOOKUP($M416,ACTIVIDADES!$B$9:$T$494,31,0),"")</f>
        <v/>
      </c>
      <c r="BN416" s="55" t="str">
        <f>+IFERROR(VLOOKUP($M416,ACTIVIDADES!$B$9:$T$494,32,0),"")</f>
        <v/>
      </c>
      <c r="BO416" s="55" t="str">
        <f>+IFERROR(VLOOKUP($M416,ACTIVIDADES!$B$9:$T$494,33,0),"")</f>
        <v/>
      </c>
      <c r="BP416" s="55" t="str">
        <f>+IFERROR(VLOOKUP($M416,ACTIVIDADES!$B$9:$T$494,34,0),"")</f>
        <v/>
      </c>
      <c r="BQ416" s="55" t="str">
        <f>+IFERROR(VLOOKUP($M416,ACTIVIDADES!$B$9:$T$494,35,0),"")</f>
        <v/>
      </c>
      <c r="BR416" s="55" t="str">
        <f>+IFERROR(VLOOKUP($M416,ACTIVIDADES!$B$9:$T$494,36,0),"")</f>
        <v/>
      </c>
      <c r="BS416" s="55" t="str">
        <f>+IFERROR(VLOOKUP($M416,ACTIVIDADES!$B$9:$T$494,37,0),"")</f>
        <v/>
      </c>
      <c r="BT416" s="58"/>
      <c r="BU416" s="58"/>
      <c r="BV416" s="59"/>
      <c r="BW416" s="59" t="s">
        <v>580</v>
      </c>
      <c r="BX416" s="60" t="s">
        <v>3635</v>
      </c>
      <c r="BY416" s="61" t="s">
        <v>593</v>
      </c>
      <c r="BZ416" s="62"/>
      <c r="CA416" s="9"/>
      <c r="CB416" s="9"/>
      <c r="CC416" s="9"/>
      <c r="CD416" s="9"/>
      <c r="CE416" s="9"/>
      <c r="CF416" s="9"/>
      <c r="CG416" s="9"/>
      <c r="CH416" s="9"/>
      <c r="CI416" s="9"/>
      <c r="CJ416" s="9"/>
      <c r="CK416" s="9"/>
      <c r="CL416" s="9"/>
      <c r="CM416" s="9"/>
      <c r="CN416" s="9"/>
      <c r="CO416" s="9"/>
      <c r="CP416" s="9"/>
      <c r="CQ416" s="9"/>
    </row>
    <row r="417" spans="1:95" s="8" customFormat="1" ht="93" customHeight="1" x14ac:dyDescent="0.35">
      <c r="A417" s="40">
        <f t="shared" si="24"/>
        <v>409</v>
      </c>
      <c r="B417" s="40" t="s">
        <v>521</v>
      </c>
      <c r="C417" s="40">
        <v>2021</v>
      </c>
      <c r="D417" s="40" t="s">
        <v>3750</v>
      </c>
      <c r="E417" s="323" t="s">
        <v>3780</v>
      </c>
      <c r="F417" s="40" t="s">
        <v>810</v>
      </c>
      <c r="G417" s="40" t="s">
        <v>4634</v>
      </c>
      <c r="H417" s="42" t="s">
        <v>4661</v>
      </c>
      <c r="I417" s="42" t="s">
        <v>3636</v>
      </c>
      <c r="J417" s="40" t="s">
        <v>4993</v>
      </c>
      <c r="K417" s="40" t="s">
        <v>5301</v>
      </c>
      <c r="L417" s="44" t="s">
        <v>1153</v>
      </c>
      <c r="M417" s="63" t="s">
        <v>1185</v>
      </c>
      <c r="N417" s="63" t="s">
        <v>1186</v>
      </c>
      <c r="O417" s="63" t="s">
        <v>1187</v>
      </c>
      <c r="P417" s="63">
        <v>1</v>
      </c>
      <c r="Q417" s="65">
        <v>44409</v>
      </c>
      <c r="R417" s="65">
        <v>44742</v>
      </c>
      <c r="S417" s="66">
        <f t="shared" si="27"/>
        <v>49.35</v>
      </c>
      <c r="T417" s="63" t="s">
        <v>622</v>
      </c>
      <c r="U417" s="63" t="s">
        <v>1180</v>
      </c>
      <c r="V417" s="49">
        <f>+IFERROR(VLOOKUP($M417,ACTIVIDADES!$B$9:$Q$494,10,0),"")</f>
        <v>1</v>
      </c>
      <c r="W417" s="61" t="str">
        <f>+IFERROR(VLOOKUP($M417,ACTIVIDADES!$B$9:$Q$494,11,0)," ")</f>
        <v xml:space="preserve">Durante la vigencia 2022 se realizaron ejercicios para la construcción de formatos que capturaran información acorde a lineamientos de CCE. En PAA 2026 fue publicado acorde con el formato construido </v>
      </c>
      <c r="X417" s="51" t="str">
        <f>+IFERROR(VLOOKUP($M417,ACTIVIDADES!$B$9:$Q$494,12,0),"")</f>
        <v>https://dnbc.gov.co/plan-anual-de-adquisiciones/</v>
      </c>
      <c r="Y417" s="52">
        <f>+IFERROR(VLOOKUP($M417,ACTIVIDADES!$B$9:$Q$494,13,0),"")</f>
        <v>46153</v>
      </c>
      <c r="Z417" s="49" t="str">
        <f>+IFERROR(VLOOKUP($M417,ACTIVIDADES!$B$9:$Q$494,14,0),"")</f>
        <v>Se evidencia publicación reciente de PAA</v>
      </c>
      <c r="AA417" s="49">
        <f>+IFERROR(VLOOKUP($M417,ACTIVIDADES!$B$9:$Q$494,15,0),"")</f>
        <v>1</v>
      </c>
      <c r="AB417" s="54" t="str">
        <f>+IFERROR(VLOOKUP($M417,ACTIVIDADES!$B$9:$Q$494,16,0),"")</f>
        <v>CUMPLIDO</v>
      </c>
      <c r="AC417" s="144">
        <v>46178</v>
      </c>
      <c r="AD417" s="29">
        <v>1</v>
      </c>
      <c r="AE417" s="29" t="s">
        <v>4146</v>
      </c>
      <c r="AF417" s="28" t="s">
        <v>578</v>
      </c>
      <c r="AG417" s="29" t="s">
        <v>3737</v>
      </c>
      <c r="AH417" s="29" t="s">
        <v>593</v>
      </c>
      <c r="AI417" s="29" t="s">
        <v>3752</v>
      </c>
      <c r="AJ417" s="55">
        <f>+IFERROR(VLOOKUP($M417,ACTIVIDADES!$B$9:$T$494,17,0),"")</f>
        <v>1</v>
      </c>
      <c r="AK417" s="80" t="str">
        <f>+IFERROR(VLOOKUP($M417,ACTIVIDADES!$B$9:$T$494,18,0),"")</f>
        <v xml:space="preserve">Durante la vigencia 2022 se realizaron ejercicios para la construcción de formatos que capturaran información acorde a lineamientos de CCE. En PAA 2026 fue publicado acorde con el formato construido </v>
      </c>
      <c r="AL417" s="80" t="str">
        <f>+IFERROR(VLOOKUP($M417,ACTIVIDADES!$B$9:$T$494,19,0),"")</f>
        <v>https://dnbcgovco-my.sharepoint.com/my?id=%2Fpersonal%2Fplaneacion%5Fdnbc%5Fgov%5Fco%2FDocuments%2FDocumentos%20SIGE%2F6%2E%20Planes%2FPLAN%20DE%20MEJORA%2F2026%2F02%2E%20Seguimiento%20Segundo%20Trimestre%2F01%2E%20Planeaci%C3%B3n%20Estrat%C3%A9gica&amp;viewid=efb70791%2Db8ab%2D49e7%2Db552%2Dd3d4cbe976b9</v>
      </c>
      <c r="AM417" s="55">
        <f>+IFERROR(VLOOKUP($M417,ACTIVIDADES!$B$9:$X$495,20,0),0)</f>
        <v>46213</v>
      </c>
      <c r="AN417" s="55" t="str">
        <f>+IFERROR(VLOOKUP($M417,ACTIVIDADES!$B$9:$X$495,21,0),0)</f>
        <v>Se evidencia publicación reciente de PAA</v>
      </c>
      <c r="AO417" s="55">
        <f>+IFERROR(VLOOKUP($M417,ACTIVIDADES!$B$9:$X$495,22,0),0)</f>
        <v>1</v>
      </c>
      <c r="AP417" s="150" t="str">
        <f>+IFERROR(VLOOKUP($M417,ACTIVIDADES!$B$9:$X$495,23,0),0)</f>
        <v>CUMPLIDO</v>
      </c>
      <c r="AQ417" s="88">
        <v>46244</v>
      </c>
      <c r="AR417" s="55">
        <v>1</v>
      </c>
      <c r="AS417" s="57" t="s">
        <v>4147</v>
      </c>
      <c r="AT417" s="29" t="s">
        <v>578</v>
      </c>
      <c r="AU417" s="57" t="s">
        <v>3639</v>
      </c>
      <c r="AV417" s="193" t="s">
        <v>3639</v>
      </c>
      <c r="AW417" s="193" t="s">
        <v>3639</v>
      </c>
      <c r="AX417" s="193" t="s">
        <v>4148</v>
      </c>
      <c r="AY417" s="176" t="str">
        <f t="shared" si="26"/>
        <v>CUMPLIDAS</v>
      </c>
      <c r="AZ417" s="55" t="str">
        <f>+IFERROR(VLOOKUP($M417,ACTIVIDADES!$B$9:$T$494,25,0),"")</f>
        <v/>
      </c>
      <c r="BA417" s="55" t="str">
        <f>+IFERROR(VLOOKUP($M417,ACTIVIDADES!$B$9:$T$494,26,0),"")</f>
        <v/>
      </c>
      <c r="BB417" s="55" t="str">
        <f>+IFERROR(VLOOKUP($M417,ACTIVIDADES!$B$9:$T$494,27,0),"")</f>
        <v/>
      </c>
      <c r="BC417" s="55" t="str">
        <f>+IFERROR(VLOOKUP($M417,ACTIVIDADES!$B$9:$T$494,28,0),"")</f>
        <v/>
      </c>
      <c r="BD417" s="55" t="str">
        <f>+IFERROR(VLOOKUP($M417,ACTIVIDADES!$B$9:$T$494,29,0),"")</f>
        <v/>
      </c>
      <c r="BE417" s="55" t="str">
        <f>+IFERROR(VLOOKUP($M417,ACTIVIDADES!$B$9:$T$494,30,0),"")</f>
        <v/>
      </c>
      <c r="BF417" s="58"/>
      <c r="BG417" s="58"/>
      <c r="BH417" s="59"/>
      <c r="BI417" s="59" t="s">
        <v>580</v>
      </c>
      <c r="BJ417" s="60" t="s">
        <v>3635</v>
      </c>
      <c r="BK417" s="61" t="s">
        <v>593</v>
      </c>
      <c r="BL417" s="62"/>
      <c r="BM417" s="55" t="str">
        <f>+IFERROR(VLOOKUP($M417,ACTIVIDADES!$B$9:$T$494,31,0),"")</f>
        <v/>
      </c>
      <c r="BN417" s="55" t="str">
        <f>+IFERROR(VLOOKUP($M417,ACTIVIDADES!$B$9:$T$494,32,0),"")</f>
        <v/>
      </c>
      <c r="BO417" s="55" t="str">
        <f>+IFERROR(VLOOKUP($M417,ACTIVIDADES!$B$9:$T$494,33,0),"")</f>
        <v/>
      </c>
      <c r="BP417" s="55" t="str">
        <f>+IFERROR(VLOOKUP($M417,ACTIVIDADES!$B$9:$T$494,34,0),"")</f>
        <v/>
      </c>
      <c r="BQ417" s="55" t="str">
        <f>+IFERROR(VLOOKUP($M417,ACTIVIDADES!$B$9:$T$494,35,0),"")</f>
        <v/>
      </c>
      <c r="BR417" s="55" t="str">
        <f>+IFERROR(VLOOKUP($M417,ACTIVIDADES!$B$9:$T$494,36,0),"")</f>
        <v/>
      </c>
      <c r="BS417" s="55" t="str">
        <f>+IFERROR(VLOOKUP($M417,ACTIVIDADES!$B$9:$T$494,37,0),"")</f>
        <v/>
      </c>
      <c r="BT417" s="58"/>
      <c r="BU417" s="58"/>
      <c r="BV417" s="59"/>
      <c r="BW417" s="59" t="s">
        <v>580</v>
      </c>
      <c r="BX417" s="60" t="s">
        <v>3635</v>
      </c>
      <c r="BY417" s="61" t="s">
        <v>593</v>
      </c>
      <c r="BZ417" s="62"/>
      <c r="CA417" s="9"/>
      <c r="CB417" s="9"/>
      <c r="CC417" s="9"/>
      <c r="CD417" s="9"/>
      <c r="CE417" s="9"/>
      <c r="CF417" s="9"/>
      <c r="CG417" s="9"/>
      <c r="CH417" s="9"/>
      <c r="CI417" s="9"/>
      <c r="CJ417" s="9"/>
      <c r="CK417" s="9"/>
      <c r="CL417" s="9"/>
      <c r="CM417" s="9"/>
      <c r="CN417" s="9"/>
      <c r="CO417" s="9"/>
      <c r="CP417" s="9"/>
      <c r="CQ417" s="9"/>
    </row>
    <row r="418" spans="1:95" s="143" customFormat="1" ht="93" customHeight="1" x14ac:dyDescent="0.35">
      <c r="A418" s="40">
        <f t="shared" si="24"/>
        <v>410</v>
      </c>
      <c r="B418" s="40" t="s">
        <v>521</v>
      </c>
      <c r="C418" s="40">
        <v>2021</v>
      </c>
      <c r="D418" s="40" t="s">
        <v>3750</v>
      </c>
      <c r="E418" s="323" t="s">
        <v>3780</v>
      </c>
      <c r="F418" s="40" t="s">
        <v>810</v>
      </c>
      <c r="G418" s="40" t="s">
        <v>4634</v>
      </c>
      <c r="H418" s="42" t="s">
        <v>4661</v>
      </c>
      <c r="I418" s="42" t="s">
        <v>3636</v>
      </c>
      <c r="J418" s="40" t="s">
        <v>4993</v>
      </c>
      <c r="K418" s="40" t="s">
        <v>5301</v>
      </c>
      <c r="L418" s="44" t="s">
        <v>1153</v>
      </c>
      <c r="M418" s="63" t="s">
        <v>1191</v>
      </c>
      <c r="N418" s="63" t="s">
        <v>1192</v>
      </c>
      <c r="O418" s="63" t="s">
        <v>1193</v>
      </c>
      <c r="P418" s="63">
        <v>12</v>
      </c>
      <c r="Q418" s="65">
        <v>44409</v>
      </c>
      <c r="R418" s="65">
        <v>44742</v>
      </c>
      <c r="S418" s="66">
        <f t="shared" si="27"/>
        <v>49.35</v>
      </c>
      <c r="T418" s="63" t="s">
        <v>622</v>
      </c>
      <c r="U418" s="63" t="s">
        <v>1180</v>
      </c>
      <c r="V418" s="49">
        <f>+IFERROR(VLOOKUP($M418,ACTIVIDADES!$B$9:$Q$494,10,0),"")</f>
        <v>1</v>
      </c>
      <c r="W418" s="61" t="str">
        <f>+IFERROR(VLOOKUP($M418,ACTIVIDADES!$B$9:$Q$494,11,0)," ")</f>
        <v>Durante las vigencias 2022 y 2023 se presentaron informes de seguimiento al PAA en los comités de contratación. 
Esta actividad sigue contemplada en el procedimiento vigente</v>
      </c>
      <c r="X418" s="51" t="str">
        <f>+IFERROR(VLOOKUP($M418,ACTIVIDADES!$B$9:$Q$494,12,0),"")</f>
        <v>https://dnbcgovco-my.sharepoint.com/:b:/g/personal/planeacion_dnbc_gov_co/IQDNdvWv1y91Tp4Dh16MArLvAdjffmzNDv9k9_c3is0NPQs?e=nxlmmL</v>
      </c>
      <c r="Y418" s="52">
        <f>+IFERROR(VLOOKUP($M418,ACTIVIDADES!$B$9:$Q$494,13,0),"")</f>
        <v>46153</v>
      </c>
      <c r="Z418" s="49" t="str">
        <f>+IFERROR(VLOOKUP($M418,ACTIVIDADES!$B$9:$Q$494,14,0),"")</f>
        <v>Se evidencia documentación de la actividad en el procedimiento. Se ha realizado seguimientos durante 2026 en matriz de gestión contractual</v>
      </c>
      <c r="AA418" s="49">
        <f>+IFERROR(VLOOKUP($M418,ACTIVIDADES!$B$9:$Q$494,15,0),"")</f>
        <v>1</v>
      </c>
      <c r="AB418" s="54" t="str">
        <f>+IFERROR(VLOOKUP($M418,ACTIVIDADES!$B$9:$Q$494,16,0),"")</f>
        <v>CUMPLIDO</v>
      </c>
      <c r="AC418" s="149">
        <v>46178</v>
      </c>
      <c r="AD418" s="28">
        <v>1</v>
      </c>
      <c r="AE418" s="28" t="s">
        <v>4149</v>
      </c>
      <c r="AF418" s="28" t="s">
        <v>578</v>
      </c>
      <c r="AG418" s="29" t="s">
        <v>3737</v>
      </c>
      <c r="AH418" s="29" t="s">
        <v>593</v>
      </c>
      <c r="AI418" s="29" t="s">
        <v>3752</v>
      </c>
      <c r="AJ418" s="55">
        <f>+IFERROR(VLOOKUP($M418,ACTIVIDADES!$B$9:$T$494,17,0),"")</f>
        <v>1</v>
      </c>
      <c r="AK418" s="80" t="str">
        <f>+IFERROR(VLOOKUP($M418,ACTIVIDADES!$B$9:$T$494,18,0),"")</f>
        <v>Durante las vigencias 2022 y 2023 se presentaron informes de seguimiento al PAA en los comités de contratación. 
Esta actividad sigue contemplada en el procedimiento vigente</v>
      </c>
      <c r="AL418" s="80" t="str">
        <f>+IFERROR(VLOOKUP($M418,ACTIVIDADES!$B$9:$T$494,19,0),"")</f>
        <v>https://dnbcgovco-my.sharepoint.com/my?id=%2Fpersonal%2Fplaneacion%5Fdnbc%5Fgov%5Fco%2FDocuments%2FDocumentos%20SIGE%2F6%2E%20Planes%2FPLAN%20DE%20MEJORA%2F2026%2F02%2E%20Seguimiento%20Segundo%20Trimestre%2F01%2E%20Planeaci%C3%B3n%20Estrat%C3%A9gica&amp;viewid=efb70791%2Db8ab%2D49e7%2Db552%2Dd3d4cbe976b9</v>
      </c>
      <c r="AM418" s="55">
        <f>+IFERROR(VLOOKUP($M418,ACTIVIDADES!$B$9:$X$495,20,0),0)</f>
        <v>46213</v>
      </c>
      <c r="AN418" s="55" t="str">
        <f>+IFERROR(VLOOKUP($M418,ACTIVIDADES!$B$9:$X$495,21,0),0)</f>
        <v>Se evidencia documentación de la actividad en el procedimiento. Se ha realizado seguimientos durante 2026 en matriz de gestión contractual</v>
      </c>
      <c r="AO418" s="55">
        <f>+IFERROR(VLOOKUP($M418,ACTIVIDADES!$B$9:$X$495,22,0),0)</f>
        <v>1</v>
      </c>
      <c r="AP418" s="150" t="str">
        <f>+IFERROR(VLOOKUP($M418,ACTIVIDADES!$B$9:$X$495,23,0),0)</f>
        <v>CUMPLIDO</v>
      </c>
      <c r="AQ418" s="88">
        <v>46244</v>
      </c>
      <c r="AR418" s="55">
        <v>1</v>
      </c>
      <c r="AS418" s="57" t="s">
        <v>4150</v>
      </c>
      <c r="AT418" s="29" t="s">
        <v>578</v>
      </c>
      <c r="AU418" s="57" t="s">
        <v>3639</v>
      </c>
      <c r="AV418" s="193" t="s">
        <v>3639</v>
      </c>
      <c r="AW418" s="193" t="s">
        <v>3639</v>
      </c>
      <c r="AX418" s="193" t="s">
        <v>4148</v>
      </c>
      <c r="AY418" s="176" t="str">
        <f t="shared" si="26"/>
        <v>CUMPLIDAS</v>
      </c>
      <c r="AZ418" s="55" t="str">
        <f>+IFERROR(VLOOKUP($M418,ACTIVIDADES!$B$9:$T$494,25,0),"")</f>
        <v/>
      </c>
      <c r="BA418" s="55" t="str">
        <f>+IFERROR(VLOOKUP($M418,ACTIVIDADES!$B$9:$T$494,26,0),"")</f>
        <v/>
      </c>
      <c r="BB418" s="55" t="str">
        <f>+IFERROR(VLOOKUP($M418,ACTIVIDADES!$B$9:$T$494,27,0),"")</f>
        <v/>
      </c>
      <c r="BC418" s="55" t="str">
        <f>+IFERROR(VLOOKUP($M418,ACTIVIDADES!$B$9:$T$494,28,0),"")</f>
        <v/>
      </c>
      <c r="BD418" s="55" t="str">
        <f>+IFERROR(VLOOKUP($M418,ACTIVIDADES!$B$9:$T$494,29,0),"")</f>
        <v/>
      </c>
      <c r="BE418" s="55" t="str">
        <f>+IFERROR(VLOOKUP($M418,ACTIVIDADES!$B$9:$T$494,30,0),"")</f>
        <v/>
      </c>
      <c r="BF418" s="58"/>
      <c r="BG418" s="58"/>
      <c r="BH418" s="59"/>
      <c r="BI418" s="59" t="s">
        <v>580</v>
      </c>
      <c r="BJ418" s="60" t="s">
        <v>3635</v>
      </c>
      <c r="BK418" s="61" t="s">
        <v>593</v>
      </c>
      <c r="BL418" s="62"/>
      <c r="BM418" s="55" t="str">
        <f>+IFERROR(VLOOKUP($M418,ACTIVIDADES!$B$9:$T$494,31,0),"")</f>
        <v/>
      </c>
      <c r="BN418" s="55" t="str">
        <f>+IFERROR(VLOOKUP($M418,ACTIVIDADES!$B$9:$T$494,32,0),"")</f>
        <v/>
      </c>
      <c r="BO418" s="55" t="str">
        <f>+IFERROR(VLOOKUP($M418,ACTIVIDADES!$B$9:$T$494,33,0),"")</f>
        <v/>
      </c>
      <c r="BP418" s="55" t="str">
        <f>+IFERROR(VLOOKUP($M418,ACTIVIDADES!$B$9:$T$494,34,0),"")</f>
        <v/>
      </c>
      <c r="BQ418" s="55" t="str">
        <f>+IFERROR(VLOOKUP($M418,ACTIVIDADES!$B$9:$T$494,35,0),"")</f>
        <v/>
      </c>
      <c r="BR418" s="55" t="str">
        <f>+IFERROR(VLOOKUP($M418,ACTIVIDADES!$B$9:$T$494,36,0),"")</f>
        <v/>
      </c>
      <c r="BS418" s="55" t="str">
        <f>+IFERROR(VLOOKUP($M418,ACTIVIDADES!$B$9:$T$494,37,0),"")</f>
        <v/>
      </c>
      <c r="BT418" s="58"/>
      <c r="BU418" s="58"/>
      <c r="BV418" s="59"/>
      <c r="BW418" s="59" t="s">
        <v>580</v>
      </c>
      <c r="BX418" s="60" t="s">
        <v>3635</v>
      </c>
      <c r="BY418" s="61" t="s">
        <v>593</v>
      </c>
      <c r="BZ418" s="62"/>
      <c r="CA418" s="9"/>
      <c r="CB418" s="9"/>
      <c r="CC418" s="9"/>
      <c r="CD418" s="9"/>
      <c r="CE418" s="9"/>
      <c r="CF418" s="9"/>
      <c r="CG418" s="9"/>
      <c r="CH418" s="9"/>
      <c r="CI418" s="9"/>
      <c r="CJ418" s="9"/>
      <c r="CK418" s="9"/>
      <c r="CL418" s="9"/>
      <c r="CM418" s="9"/>
      <c r="CN418" s="9"/>
      <c r="CO418" s="9"/>
      <c r="CP418" s="9"/>
      <c r="CQ418" s="9"/>
    </row>
    <row r="419" spans="1:95" s="8" customFormat="1" ht="93" customHeight="1" x14ac:dyDescent="0.35">
      <c r="A419" s="40">
        <f t="shared" si="24"/>
        <v>411</v>
      </c>
      <c r="B419" s="40" t="s">
        <v>521</v>
      </c>
      <c r="C419" s="40">
        <v>2021</v>
      </c>
      <c r="D419" s="40" t="s">
        <v>3750</v>
      </c>
      <c r="E419" s="323" t="s">
        <v>3780</v>
      </c>
      <c r="F419" s="40" t="s">
        <v>810</v>
      </c>
      <c r="G419" s="40" t="s">
        <v>4634</v>
      </c>
      <c r="H419" s="42" t="s">
        <v>4661</v>
      </c>
      <c r="I419" s="42" t="s">
        <v>3636</v>
      </c>
      <c r="J419" s="40" t="s">
        <v>4993</v>
      </c>
      <c r="K419" s="40" t="s">
        <v>5301</v>
      </c>
      <c r="L419" s="44" t="s">
        <v>1153</v>
      </c>
      <c r="M419" s="63" t="s">
        <v>1196</v>
      </c>
      <c r="N419" s="63" t="s">
        <v>5549</v>
      </c>
      <c r="O419" s="63" t="s">
        <v>5713</v>
      </c>
      <c r="P419" s="63">
        <v>12</v>
      </c>
      <c r="Q419" s="65">
        <v>44409</v>
      </c>
      <c r="R419" s="65">
        <v>44742</v>
      </c>
      <c r="S419" s="66">
        <f t="shared" si="27"/>
        <v>49.35</v>
      </c>
      <c r="T419" s="63" t="s">
        <v>622</v>
      </c>
      <c r="U419" s="63" t="s">
        <v>1180</v>
      </c>
      <c r="V419" s="49">
        <f>+IFERROR(VLOOKUP($M419,ACTIVIDADES!$B$9:$Q$494,10,0),"")</f>
        <v>1</v>
      </c>
      <c r="W419" s="61" t="str">
        <f>+IFERROR(VLOOKUP($M419,ACTIVIDADES!$B$9:$Q$494,11,0)," ")</f>
        <v>Durante las vigencias 2022 y 2023 se presentaron informes de seguimiento al  en los comités directivos. 
Esta actividad sigue realizandose y se ha realizado durante el primer trimestre de la vigencia 2026</v>
      </c>
      <c r="X419" s="51" t="str">
        <f>+IFERROR(VLOOKUP($M419,ACTIVIDADES!$B$9:$Q$494,12,0),"")</f>
        <v>https://dnbcgovco-my.sharepoint.com/:f:/g/personal/planeacion_dnbc_gov_co/IgAwRNaujcVWS71Oq-WCF_AGAcRdBSypMFYYtevfmuGwQSg?e=uNwP8x</v>
      </c>
      <c r="Y419" s="52">
        <f>+IFERROR(VLOOKUP($M419,ACTIVIDADES!$B$9:$Q$494,13,0),"")</f>
        <v>46153</v>
      </c>
      <c r="Z419" s="49" t="str">
        <f>+IFERROR(VLOOKUP($M419,ACTIVIDADES!$B$9:$Q$494,14,0),"")</f>
        <v>Se evidencian actas de comité directivo</v>
      </c>
      <c r="AA419" s="49">
        <f>+IFERROR(VLOOKUP($M419,ACTIVIDADES!$B$9:$Q$494,15,0),"")</f>
        <v>1</v>
      </c>
      <c r="AB419" s="54" t="str">
        <f>+IFERROR(VLOOKUP($M419,ACTIVIDADES!$B$9:$Q$494,16,0),"")</f>
        <v>CUMPLIDO</v>
      </c>
      <c r="AC419" s="144">
        <v>46178</v>
      </c>
      <c r="AD419" s="29">
        <v>1</v>
      </c>
      <c r="AE419" s="29" t="s">
        <v>4151</v>
      </c>
      <c r="AF419" s="28" t="s">
        <v>578</v>
      </c>
      <c r="AG419" s="29" t="s">
        <v>3737</v>
      </c>
      <c r="AH419" s="29" t="s">
        <v>593</v>
      </c>
      <c r="AI419" s="29" t="s">
        <v>3752</v>
      </c>
      <c r="AJ419" s="55">
        <f>+IFERROR(VLOOKUP($M419,ACTIVIDADES!$B$9:$T$494,17,0),"")</f>
        <v>1</v>
      </c>
      <c r="AK419" s="80" t="str">
        <f>+IFERROR(VLOOKUP($M419,ACTIVIDADES!$B$9:$T$494,18,0),"")</f>
        <v>Durante las vigencias 2022 y 2023 se presentaron informes de seguimiento al  en los comités directivos. 
Esta actividad sigue realizandose y se ha realizado durante la vigencia 2026</v>
      </c>
      <c r="AL419" s="80" t="str">
        <f>+IFERROR(VLOOKUP($M419,ACTIVIDADES!$B$9:$T$494,19,0),"")</f>
        <v>https://dnbcgovco-my.sharepoint.com/my?id=%2Fpersonal%2Fplaneacion%5Fdnbc%5Fgov%5Fco%2FDocuments%2FDocumentos%20SIGE%2F6%2E%20Planes%2FPLAN%20DE%20MEJORA%2F2026%2F02%2E%20Seguimiento%20Segundo%20Trimestre%2F01%2E%20Planeaci%C3%B3n%20Estrat%C3%A9gica&amp;viewid=efb70791%2Db8ab%2D49e7%2Db552%2Dd3d4cbe976b9</v>
      </c>
      <c r="AM419" s="55">
        <f>+IFERROR(VLOOKUP($M419,ACTIVIDADES!$B$9:$X$495,20,0),0)</f>
        <v>46213</v>
      </c>
      <c r="AN419" s="55" t="str">
        <f>+IFERROR(VLOOKUP($M419,ACTIVIDADES!$B$9:$X$495,21,0),0)</f>
        <v>Se evidencian actas de comité directivo</v>
      </c>
      <c r="AO419" s="55">
        <f>+IFERROR(VLOOKUP($M419,ACTIVIDADES!$B$9:$X$495,22,0),0)</f>
        <v>1</v>
      </c>
      <c r="AP419" s="150" t="str">
        <f>+IFERROR(VLOOKUP($M419,ACTIVIDADES!$B$9:$X$495,23,0),0)</f>
        <v>CUMPLIDO</v>
      </c>
      <c r="AQ419" s="88">
        <v>46244</v>
      </c>
      <c r="AR419" s="55">
        <v>1</v>
      </c>
      <c r="AS419" s="57" t="s">
        <v>4152</v>
      </c>
      <c r="AT419" s="29" t="s">
        <v>578</v>
      </c>
      <c r="AU419" s="57" t="s">
        <v>3639</v>
      </c>
      <c r="AV419" s="193" t="s">
        <v>3639</v>
      </c>
      <c r="AW419" s="193" t="s">
        <v>3639</v>
      </c>
      <c r="AX419" s="193" t="s">
        <v>4148</v>
      </c>
      <c r="AY419" s="176" t="str">
        <f t="shared" si="26"/>
        <v>CUMPLIDAS</v>
      </c>
      <c r="AZ419" s="55" t="str">
        <f>+IFERROR(VLOOKUP($M419,ACTIVIDADES!$B$9:$T$494,25,0),"")</f>
        <v/>
      </c>
      <c r="BA419" s="55" t="str">
        <f>+IFERROR(VLOOKUP($M419,ACTIVIDADES!$B$9:$T$494,26,0),"")</f>
        <v/>
      </c>
      <c r="BB419" s="55" t="str">
        <f>+IFERROR(VLOOKUP($M419,ACTIVIDADES!$B$9:$T$494,27,0),"")</f>
        <v/>
      </c>
      <c r="BC419" s="55" t="str">
        <f>+IFERROR(VLOOKUP($M419,ACTIVIDADES!$B$9:$T$494,28,0),"")</f>
        <v/>
      </c>
      <c r="BD419" s="55" t="str">
        <f>+IFERROR(VLOOKUP($M419,ACTIVIDADES!$B$9:$T$494,29,0),"")</f>
        <v/>
      </c>
      <c r="BE419" s="55" t="str">
        <f>+IFERROR(VLOOKUP($M419,ACTIVIDADES!$B$9:$T$494,30,0),"")</f>
        <v/>
      </c>
      <c r="BF419" s="58"/>
      <c r="BG419" s="58"/>
      <c r="BH419" s="59"/>
      <c r="BI419" s="59" t="s">
        <v>580</v>
      </c>
      <c r="BJ419" s="60" t="s">
        <v>3635</v>
      </c>
      <c r="BK419" s="61" t="s">
        <v>593</v>
      </c>
      <c r="BL419" s="62"/>
      <c r="BM419" s="55" t="str">
        <f>+IFERROR(VLOOKUP($M419,ACTIVIDADES!$B$9:$T$494,31,0),"")</f>
        <v/>
      </c>
      <c r="BN419" s="55" t="str">
        <f>+IFERROR(VLOOKUP($M419,ACTIVIDADES!$B$9:$T$494,32,0),"")</f>
        <v/>
      </c>
      <c r="BO419" s="55" t="str">
        <f>+IFERROR(VLOOKUP($M419,ACTIVIDADES!$B$9:$T$494,33,0),"")</f>
        <v/>
      </c>
      <c r="BP419" s="55" t="str">
        <f>+IFERROR(VLOOKUP($M419,ACTIVIDADES!$B$9:$T$494,34,0),"")</f>
        <v/>
      </c>
      <c r="BQ419" s="55" t="str">
        <f>+IFERROR(VLOOKUP($M419,ACTIVIDADES!$B$9:$T$494,35,0),"")</f>
        <v/>
      </c>
      <c r="BR419" s="55" t="str">
        <f>+IFERROR(VLOOKUP($M419,ACTIVIDADES!$B$9:$T$494,36,0),"")</f>
        <v/>
      </c>
      <c r="BS419" s="55" t="str">
        <f>+IFERROR(VLOOKUP($M419,ACTIVIDADES!$B$9:$T$494,37,0),"")</f>
        <v/>
      </c>
      <c r="BT419" s="58"/>
      <c r="BU419" s="58"/>
      <c r="BV419" s="59"/>
      <c r="BW419" s="59" t="s">
        <v>580</v>
      </c>
      <c r="BX419" s="60" t="s">
        <v>3635</v>
      </c>
      <c r="BY419" s="61" t="s">
        <v>593</v>
      </c>
      <c r="BZ419" s="62"/>
      <c r="CA419" s="9"/>
      <c r="CB419" s="9"/>
      <c r="CC419" s="9"/>
      <c r="CD419" s="9"/>
      <c r="CE419" s="9"/>
      <c r="CF419" s="9"/>
      <c r="CG419" s="9"/>
      <c r="CH419" s="9"/>
      <c r="CI419" s="9"/>
      <c r="CJ419" s="9"/>
      <c r="CK419" s="9"/>
      <c r="CL419" s="9"/>
      <c r="CM419" s="9"/>
      <c r="CN419" s="9"/>
      <c r="CO419" s="9"/>
      <c r="CP419" s="9"/>
      <c r="CQ419" s="9"/>
    </row>
    <row r="420" spans="1:95" s="143" customFormat="1" ht="93" customHeight="1" x14ac:dyDescent="0.35">
      <c r="A420" s="40">
        <f t="shared" si="24"/>
        <v>412</v>
      </c>
      <c r="B420" s="40" t="s">
        <v>521</v>
      </c>
      <c r="C420" s="40">
        <v>2022</v>
      </c>
      <c r="D420" s="40" t="s">
        <v>3734</v>
      </c>
      <c r="E420" s="323"/>
      <c r="F420" s="40" t="s">
        <v>916</v>
      </c>
      <c r="G420" s="40" t="s">
        <v>4644</v>
      </c>
      <c r="H420" s="41" t="s">
        <v>4716</v>
      </c>
      <c r="I420" s="42"/>
      <c r="J420" s="43" t="s">
        <v>5045</v>
      </c>
      <c r="K420" s="43" t="s">
        <v>5325</v>
      </c>
      <c r="L420" s="44" t="s">
        <v>1153</v>
      </c>
      <c r="M420" s="63" t="s">
        <v>2015</v>
      </c>
      <c r="N420" s="64" t="s">
        <v>2016</v>
      </c>
      <c r="O420" s="63" t="s">
        <v>5686</v>
      </c>
      <c r="P420" s="63">
        <v>1</v>
      </c>
      <c r="Q420" s="65">
        <v>44840</v>
      </c>
      <c r="R420" s="65">
        <v>44864</v>
      </c>
      <c r="S420" s="66">
        <f t="shared" si="27"/>
        <v>3.6</v>
      </c>
      <c r="T420" s="63" t="s">
        <v>624</v>
      </c>
      <c r="U420" s="74" t="s">
        <v>1821</v>
      </c>
      <c r="V420" s="49">
        <f>+IFERROR(VLOOKUP($M420,ACTIVIDADES!$B$9:$Q$494,10,0),"")</f>
        <v>0</v>
      </c>
      <c r="W420" s="50">
        <f>+IFERROR(VLOOKUP($M420,ACTIVIDADES!$B$9:$Q$494,11,0)," ")</f>
        <v>0</v>
      </c>
      <c r="X420" s="61">
        <f>+IFERROR(VLOOKUP($M420,ACTIVIDADES!$B$9:$Q$494,12,0),"")</f>
        <v>0</v>
      </c>
      <c r="Y420" s="52">
        <f>+IFERROR(VLOOKUP($M420,ACTIVIDADES!$B$9:$Q$494,13,0),"")</f>
        <v>46153</v>
      </c>
      <c r="Z420" s="53" t="str">
        <f>+IFERROR(VLOOKUP($M420,ACTIVIDADES!$B$9:$Q$494,14,0),"")</f>
        <v>No se evidencia seguimiento</v>
      </c>
      <c r="AA420" s="49">
        <f>+IFERROR(VLOOKUP($M420,ACTIVIDADES!$B$9:$Q$494,15,0),"")</f>
        <v>0</v>
      </c>
      <c r="AB420" s="54" t="str">
        <f>+IFERROR(VLOOKUP($M420,ACTIVIDADES!$B$9:$Q$494,16,0),"")</f>
        <v>VENCIDO</v>
      </c>
      <c r="AC420" s="144">
        <v>46157</v>
      </c>
      <c r="AD420" s="29">
        <v>0</v>
      </c>
      <c r="AE420" s="29" t="s">
        <v>3868</v>
      </c>
      <c r="AF420" s="29" t="s">
        <v>581</v>
      </c>
      <c r="AG420" s="29" t="s">
        <v>3737</v>
      </c>
      <c r="AH420" s="29" t="s">
        <v>3737</v>
      </c>
      <c r="AI420" s="29" t="s">
        <v>3737</v>
      </c>
      <c r="AJ420" s="55">
        <f>+IFERROR(VLOOKUP($M420,ACTIVIDADES!$B$9:$T$494,17,0),"")</f>
        <v>1</v>
      </c>
      <c r="AK420" s="80" t="str">
        <f>+IFERROR(VLOOKUP($M420,ACTIVIDADES!$B$9:$T$494,18,0),"")</f>
        <v>se adjunta informe</v>
      </c>
      <c r="AL420" s="80" t="str">
        <f>+IFERROR(VLOOKUP($M420,ACTIVIDADES!$B$9:$T$494,19,0),"")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420" s="55">
        <f>+IFERROR(VLOOKUP($M420,ACTIVIDADES!$B$9:$X$495,20,0),0)</f>
        <v>46214</v>
      </c>
      <c r="AN420" s="55" t="str">
        <f>+IFERROR(VLOOKUP($M420,ACTIVIDADES!$B$9:$X$495,21,0),0)</f>
        <v>Se incluye correo informe sobre la situación de los recursos al lider del proceso. No hay evidencias de gestiones por parte del lider del proceso</v>
      </c>
      <c r="AO420" s="55">
        <f>+IFERROR(VLOOKUP($M420,ACTIVIDADES!$B$9:$X$495,22,0),0)</f>
        <v>0.5</v>
      </c>
      <c r="AP420" s="145" t="str">
        <f>+IFERROR(VLOOKUP($M420,ACTIVIDADES!$B$9:$X$495,23,0),0)</f>
        <v>EN EJECUCIÓN</v>
      </c>
      <c r="AQ420" s="88">
        <v>46230</v>
      </c>
      <c r="AR420" s="55">
        <v>0.5</v>
      </c>
      <c r="AS420" s="72" t="s">
        <v>3869</v>
      </c>
      <c r="AT420" s="29" t="s">
        <v>4</v>
      </c>
      <c r="AU420" s="57" t="s">
        <v>3639</v>
      </c>
      <c r="AV420" s="193" t="s">
        <v>3639</v>
      </c>
      <c r="AW420" s="193" t="s">
        <v>3639</v>
      </c>
      <c r="AX420" s="57" t="s">
        <v>3739</v>
      </c>
      <c r="AY420" s="176" t="str">
        <f t="shared" si="26"/>
        <v>EN EJECUCIÓN</v>
      </c>
      <c r="AZ420" s="55" t="str">
        <f>+IFERROR(VLOOKUP($M420,ACTIVIDADES!$B$9:$T$494,25,0),"")</f>
        <v/>
      </c>
      <c r="BA420" s="55" t="str">
        <f>+IFERROR(VLOOKUP($M420,ACTIVIDADES!$B$9:$T$494,26,0),"")</f>
        <v/>
      </c>
      <c r="BB420" s="55" t="str">
        <f>+IFERROR(VLOOKUP($M420,ACTIVIDADES!$B$9:$T$494,27,0),"")</f>
        <v/>
      </c>
      <c r="BC420" s="55" t="str">
        <f>+IFERROR(VLOOKUP($M420,ACTIVIDADES!$B$9:$T$494,28,0),"")</f>
        <v/>
      </c>
      <c r="BD420" s="55" t="str">
        <f>+IFERROR(VLOOKUP($M420,ACTIVIDADES!$B$9:$T$494,29,0),"")</f>
        <v/>
      </c>
      <c r="BE420" s="55" t="str">
        <f>+IFERROR(VLOOKUP($M420,ACTIVIDADES!$B$9:$T$494,30,0),"")</f>
        <v/>
      </c>
      <c r="BF420" s="58"/>
      <c r="BG420" s="58"/>
      <c r="BH420" s="59"/>
      <c r="BI420" s="59" t="s">
        <v>580</v>
      </c>
      <c r="BJ420" s="60" t="s">
        <v>3635</v>
      </c>
      <c r="BK420" s="61" t="s">
        <v>593</v>
      </c>
      <c r="BL420" s="62"/>
      <c r="BM420" s="55" t="str">
        <f>+IFERROR(VLOOKUP($M420,ACTIVIDADES!$B$9:$T$494,31,0),"")</f>
        <v/>
      </c>
      <c r="BN420" s="55" t="str">
        <f>+IFERROR(VLOOKUP($M420,ACTIVIDADES!$B$9:$T$494,32,0),"")</f>
        <v/>
      </c>
      <c r="BO420" s="55" t="str">
        <f>+IFERROR(VLOOKUP($M420,ACTIVIDADES!$B$9:$T$494,33,0),"")</f>
        <v/>
      </c>
      <c r="BP420" s="55" t="str">
        <f>+IFERROR(VLOOKUP($M420,ACTIVIDADES!$B$9:$T$494,34,0),"")</f>
        <v/>
      </c>
      <c r="BQ420" s="55" t="str">
        <f>+IFERROR(VLOOKUP($M420,ACTIVIDADES!$B$9:$T$494,35,0),"")</f>
        <v/>
      </c>
      <c r="BR420" s="55" t="str">
        <f>+IFERROR(VLOOKUP($M420,ACTIVIDADES!$B$9:$T$494,36,0),"")</f>
        <v/>
      </c>
      <c r="BS420" s="55" t="str">
        <f>+IFERROR(VLOOKUP($M420,ACTIVIDADES!$B$9:$T$494,37,0),"")</f>
        <v/>
      </c>
      <c r="BT420" s="58"/>
      <c r="BU420" s="58"/>
      <c r="BV420" s="59"/>
      <c r="BW420" s="59" t="s">
        <v>580</v>
      </c>
      <c r="BX420" s="60" t="s">
        <v>3635</v>
      </c>
      <c r="BY420" s="61" t="s">
        <v>593</v>
      </c>
      <c r="BZ420" s="62"/>
      <c r="CA420" s="7"/>
      <c r="CB420" s="7"/>
      <c r="CC420" s="7"/>
      <c r="CD420" s="7"/>
      <c r="CE420" s="7"/>
      <c r="CF420" s="7"/>
      <c r="CG420" s="7"/>
      <c r="CH420" s="7"/>
      <c r="CI420" s="7"/>
      <c r="CJ420" s="7"/>
      <c r="CK420" s="7"/>
      <c r="CL420" s="7"/>
      <c r="CM420" s="7"/>
      <c r="CN420" s="7"/>
      <c r="CO420" s="7"/>
      <c r="CP420" s="7"/>
      <c r="CQ420" s="7"/>
    </row>
    <row r="421" spans="1:95" s="8" customFormat="1" ht="93" customHeight="1" x14ac:dyDescent="0.35">
      <c r="A421" s="40">
        <f t="shared" ref="A421:A484" si="28">+A420+1</f>
        <v>413</v>
      </c>
      <c r="B421" s="40" t="s">
        <v>521</v>
      </c>
      <c r="C421" s="40">
        <v>2023</v>
      </c>
      <c r="D421" s="40" t="s">
        <v>3750</v>
      </c>
      <c r="E421" s="323"/>
      <c r="F421" s="40" t="s">
        <v>679</v>
      </c>
      <c r="G421" s="40" t="s">
        <v>228</v>
      </c>
      <c r="H421" s="42" t="s">
        <v>4836</v>
      </c>
      <c r="I421" s="42" t="s">
        <v>3640</v>
      </c>
      <c r="J421" s="40" t="s">
        <v>4156</v>
      </c>
      <c r="K421" s="40" t="s">
        <v>4156</v>
      </c>
      <c r="L421" s="44" t="s">
        <v>1153</v>
      </c>
      <c r="M421" s="63" t="s">
        <v>2101</v>
      </c>
      <c r="N421" s="63" t="s">
        <v>2102</v>
      </c>
      <c r="O421" s="63" t="s">
        <v>2103</v>
      </c>
      <c r="P421" s="63">
        <v>1</v>
      </c>
      <c r="Q421" s="65">
        <v>45048</v>
      </c>
      <c r="R421" s="65">
        <v>45077</v>
      </c>
      <c r="S421" s="66">
        <f t="shared" si="27"/>
        <v>4.3500000000000005</v>
      </c>
      <c r="T421" s="63" t="s">
        <v>611</v>
      </c>
      <c r="U421" s="63"/>
      <c r="V421" s="49">
        <f>+IFERROR(VLOOKUP($M421,ACTIVIDADES!$B$9:$Q$494,10,0),"")</f>
        <v>1</v>
      </c>
      <c r="W421" s="61" t="str">
        <f>+IFERROR(VLOOKUP($M421,ACTIVIDADES!$B$9:$Q$494,11,0)," ")</f>
        <v>La acción no da respuesta al hallazgo encontrado, por cuanto el problema identificado se encuentra en la remisión de las quejas al proceso de asuntos disciplinarios, esa remisión surge del proceso de atención al usuario, es allí donde debe generarse el cambio sugerido, este proceso no es remisor de documentos, es receptor, por tanto, no puede adelantar la acción requerida, sin embargo se informa que el procedimiento de asuntos disciplinarios fue actualizado en 2025</v>
      </c>
      <c r="X421" s="51" t="str">
        <f>+IFERROR(VLOOKUP($M421,ACTIVIDADES!$B$9:$Q$494,12,0),"")</f>
        <v>https://dnbcgovco-my.sharepoint.com/:f:/g/personal/planeacion_dnbc_gov_co/IgBnuAfp-cyZS5GTrlPQdOWiAfCdMGTiP0BIkQqOvQONlOY?e=bLASbp</v>
      </c>
      <c r="Y421" s="52">
        <f>+IFERROR(VLOOKUP($M421,ACTIVIDADES!$B$9:$Q$494,13,0),"")</f>
        <v>46153</v>
      </c>
      <c r="Z421" s="49" t="str">
        <f>+IFERROR(VLOOKUP($M421,ACTIVIDADES!$B$9:$Q$494,14,0),"")</f>
        <v>Se presenta un auto inhibitorio AUTO 001 DEL 01/08/2022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v>
      </c>
      <c r="AA421" s="49">
        <f>+IFERROR(VLOOKUP($M421,ACTIVIDADES!$B$9:$Q$494,15,0),"")</f>
        <v>1</v>
      </c>
      <c r="AB421" s="54" t="str">
        <f>+IFERROR(VLOOKUP($M421,ACTIVIDADES!$B$9:$Q$494,16,0),"")</f>
        <v>CUMPLIDO</v>
      </c>
      <c r="AC421" s="144">
        <v>46157</v>
      </c>
      <c r="AD421" s="30">
        <v>1</v>
      </c>
      <c r="AE421" s="30" t="s">
        <v>5803</v>
      </c>
      <c r="AF421" s="29" t="s">
        <v>578</v>
      </c>
      <c r="AG421" s="29" t="s">
        <v>3737</v>
      </c>
      <c r="AH421" s="29" t="s">
        <v>593</v>
      </c>
      <c r="AI421" s="29" t="s">
        <v>3752</v>
      </c>
      <c r="AJ421" s="55">
        <f>+IFERROR(VLOOKUP($M421,ACTIVIDADES!$B$9:$T$494,17,0),"")</f>
        <v>0</v>
      </c>
      <c r="AK421" s="80" t="str">
        <f>+IFERROR(VLOOKUP($M421,ACTIVIDADES!$B$9:$T$494,18,0),"")</f>
        <v>Si reporte segundo trimestre</v>
      </c>
      <c r="AL421" s="80" t="str">
        <f>+IFERROR(VLOOKUP($M421,ACTIVIDADES!$B$9:$T$494,19,0),"")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421" s="55">
        <f>+IFERROR(VLOOKUP($M421,ACTIVIDADES!$B$9:$X$495,20,0),0)</f>
        <v>46213</v>
      </c>
      <c r="AN421" s="55" t="str">
        <f>+IFERROR(VLOOKUP($M421,ACTIVIDADES!$B$9:$X$495,21,0),0)</f>
        <v>No se recibe reporte segundo trimestre. No obstante, actividad reportada como cumplida en primer trimestre</v>
      </c>
      <c r="AO421" s="55">
        <f>+IFERROR(VLOOKUP($M421,ACTIVIDADES!$B$9:$X$495,22,0),0)</f>
        <v>1</v>
      </c>
      <c r="AP421" s="150" t="str">
        <f>+IFERROR(VLOOKUP($M421,ACTIVIDADES!$B$9:$X$495,23,0),0)</f>
        <v>CUMPLIDO</v>
      </c>
      <c r="AQ421" s="88">
        <v>46230</v>
      </c>
      <c r="AR421" s="55">
        <v>1</v>
      </c>
      <c r="AS421" s="72" t="s">
        <v>3810</v>
      </c>
      <c r="AT421" s="29" t="s">
        <v>578</v>
      </c>
      <c r="AU421" s="57" t="s">
        <v>1472</v>
      </c>
      <c r="AV421" s="193" t="s">
        <v>3635</v>
      </c>
      <c r="AW421" s="193" t="s">
        <v>590</v>
      </c>
      <c r="AX421" s="193" t="s">
        <v>5920</v>
      </c>
      <c r="AY421" s="176" t="str">
        <f t="shared" si="26"/>
        <v>CUMPLIDAS</v>
      </c>
      <c r="AZ421" s="55" t="str">
        <f>+IFERROR(VLOOKUP($M421,ACTIVIDADES!$B$9:$T$494,25,0),"")</f>
        <v/>
      </c>
      <c r="BA421" s="55" t="str">
        <f>+IFERROR(VLOOKUP($M421,ACTIVIDADES!$B$9:$T$494,26,0),"")</f>
        <v/>
      </c>
      <c r="BB421" s="55" t="str">
        <f>+IFERROR(VLOOKUP($M421,ACTIVIDADES!$B$9:$T$494,27,0),"")</f>
        <v/>
      </c>
      <c r="BC421" s="55" t="str">
        <f>+IFERROR(VLOOKUP($M421,ACTIVIDADES!$B$9:$T$494,28,0),"")</f>
        <v/>
      </c>
      <c r="BD421" s="55" t="str">
        <f>+IFERROR(VLOOKUP($M421,ACTIVIDADES!$B$9:$T$494,29,0),"")</f>
        <v/>
      </c>
      <c r="BE421" s="55" t="str">
        <f>+IFERROR(VLOOKUP($M421,ACTIVIDADES!$B$9:$T$494,30,0),"")</f>
        <v/>
      </c>
      <c r="BF421" s="58"/>
      <c r="BG421" s="58"/>
      <c r="BH421" s="59"/>
      <c r="BI421" s="59" t="s">
        <v>580</v>
      </c>
      <c r="BJ421" s="60" t="s">
        <v>3635</v>
      </c>
      <c r="BK421" s="61" t="s">
        <v>593</v>
      </c>
      <c r="BL421" s="62"/>
      <c r="BM421" s="55" t="str">
        <f>+IFERROR(VLOOKUP($M421,ACTIVIDADES!$B$9:$T$494,31,0),"")</f>
        <v/>
      </c>
      <c r="BN421" s="55" t="str">
        <f>+IFERROR(VLOOKUP($M421,ACTIVIDADES!$B$9:$T$494,32,0),"")</f>
        <v/>
      </c>
      <c r="BO421" s="55" t="str">
        <f>+IFERROR(VLOOKUP($M421,ACTIVIDADES!$B$9:$T$494,33,0),"")</f>
        <v/>
      </c>
      <c r="BP421" s="55" t="str">
        <f>+IFERROR(VLOOKUP($M421,ACTIVIDADES!$B$9:$T$494,34,0),"")</f>
        <v/>
      </c>
      <c r="BQ421" s="55" t="str">
        <f>+IFERROR(VLOOKUP($M421,ACTIVIDADES!$B$9:$T$494,35,0),"")</f>
        <v/>
      </c>
      <c r="BR421" s="55" t="str">
        <f>+IFERROR(VLOOKUP($M421,ACTIVIDADES!$B$9:$T$494,36,0),"")</f>
        <v/>
      </c>
      <c r="BS421" s="55" t="str">
        <f>+IFERROR(VLOOKUP($M421,ACTIVIDADES!$B$9:$T$494,37,0),"")</f>
        <v/>
      </c>
      <c r="BT421" s="58"/>
      <c r="BU421" s="58"/>
      <c r="BV421" s="59"/>
      <c r="BW421" s="59" t="s">
        <v>580</v>
      </c>
      <c r="BX421" s="60" t="s">
        <v>3635</v>
      </c>
      <c r="BY421" s="61" t="s">
        <v>593</v>
      </c>
      <c r="BZ421" s="62"/>
      <c r="CA421" s="9"/>
      <c r="CB421" s="9"/>
      <c r="CC421" s="9"/>
      <c r="CD421" s="9"/>
      <c r="CE421" s="9"/>
      <c r="CF421" s="9"/>
      <c r="CG421" s="9"/>
      <c r="CH421" s="9"/>
      <c r="CI421" s="9"/>
      <c r="CJ421" s="9"/>
      <c r="CK421" s="9"/>
      <c r="CL421" s="9"/>
      <c r="CM421" s="9"/>
      <c r="CN421" s="9"/>
      <c r="CO421" s="9"/>
      <c r="CP421" s="9"/>
      <c r="CQ421" s="9"/>
    </row>
    <row r="422" spans="1:95" s="143" customFormat="1" ht="93" customHeight="1" x14ac:dyDescent="0.35">
      <c r="A422" s="40">
        <f t="shared" si="28"/>
        <v>414</v>
      </c>
      <c r="B422" s="40" t="s">
        <v>521</v>
      </c>
      <c r="C422" s="40">
        <v>2023</v>
      </c>
      <c r="D422" s="40" t="s">
        <v>3734</v>
      </c>
      <c r="E422" s="323"/>
      <c r="F422" s="40" t="s">
        <v>677</v>
      </c>
      <c r="G422" s="40" t="s">
        <v>95</v>
      </c>
      <c r="H422" s="42" t="s">
        <v>4837</v>
      </c>
      <c r="I422" s="42"/>
      <c r="J422" s="181" t="s">
        <v>5149</v>
      </c>
      <c r="K422" s="45" t="s">
        <v>4157</v>
      </c>
      <c r="L422" s="44" t="s">
        <v>1153</v>
      </c>
      <c r="M422" s="45" t="s">
        <v>2980</v>
      </c>
      <c r="N422" s="45" t="s">
        <v>2981</v>
      </c>
      <c r="O422" s="45" t="s">
        <v>5714</v>
      </c>
      <c r="P422" s="45">
        <v>1</v>
      </c>
      <c r="Q422" s="47">
        <v>46023</v>
      </c>
      <c r="R422" s="47">
        <v>46387</v>
      </c>
      <c r="S422" s="48">
        <f t="shared" si="27"/>
        <v>54</v>
      </c>
      <c r="T422" s="45" t="s">
        <v>609</v>
      </c>
      <c r="U422" s="45"/>
      <c r="V422" s="49">
        <f>+IFERROR(VLOOKUP($M422,ACTIVIDADES!$B$9:$Q$494,10,0),"")</f>
        <v>1</v>
      </c>
      <c r="W422" s="61" t="str">
        <f>+IFERROR(VLOOKUP($M422,ACTIVIDADES!$B$9:$Q$494,11,0)," ")</f>
        <v xml:space="preserve">La actividad tuvo cumplimiento. Se creó el repositorio de expedientes contractuales, centralizando la documentación contractual de la entidad, y se incluyeron las actividades de cargue y gestión de la información dentro del Manual de Supervisión. Como evidencia se cuenta con el repositorio institucional creado y en funcionamiento, el cual permite garantizar la organización, trazabilidad y control de los expedientes contractuales, en concordancia con los lineamientos establecidos.
</v>
      </c>
      <c r="X422" s="51" t="str">
        <f>+IFERROR(VLOOKUP($M422,ACTIVIDADES!$B$9:$Q$494,12,0),"")</f>
        <v>https://dnbcgovco-my.sharepoint.com/personal/planeacion_dnbc_gov_co/_layouts/15/onedrive.aspx?id=%2Fpersonal%2Fplaneacion%5Fdnbc%5Fgov%5Fco%2FDocuments%2FDocumentos%20SIGE%2F6%2E%20Planes%2FPLAN%20DE%20MEJORA%2F2026%2F01%2E%20Seguimiento%20Primer%20Trimestre%2F15%2E%20Gesti%C3%B3n%20Contractual%2FGC%5FAC13&amp;viewid=efb70791%2Db8ab%2D49e7%2Db552%2Dd3d4cbe976b9&amp;ct=1777387045307&amp;or=OWA%2DNT%2DMail</v>
      </c>
      <c r="Y422" s="52">
        <f>+IFERROR(VLOOKUP($M422,ACTIVIDADES!$B$9:$Q$494,13,0),"")</f>
        <v>46153</v>
      </c>
      <c r="Z422" s="49" t="str">
        <f>+IFERROR(VLOOKUP($M422,ACTIVIDADES!$B$9:$Q$494,14,0),"")</f>
        <v>Se incluye pantallazo del repositorio de información</v>
      </c>
      <c r="AA422" s="49">
        <f>+IFERROR(VLOOKUP($M422,ACTIVIDADES!$B$9:$Q$494,15,0),"")</f>
        <v>1</v>
      </c>
      <c r="AB422" s="54" t="str">
        <f>+IFERROR(VLOOKUP($M422,ACTIVIDADES!$B$9:$Q$494,16,0),"")</f>
        <v>CUMPLIDO</v>
      </c>
      <c r="AC422" s="144">
        <v>46157</v>
      </c>
      <c r="AD422" s="28">
        <v>1</v>
      </c>
      <c r="AE422" s="28" t="s">
        <v>4158</v>
      </c>
      <c r="AF422" s="29" t="s">
        <v>578</v>
      </c>
      <c r="AG422" s="29" t="s">
        <v>3737</v>
      </c>
      <c r="AH422" s="29" t="s">
        <v>593</v>
      </c>
      <c r="AI422" s="29" t="s">
        <v>3752</v>
      </c>
      <c r="AJ422" s="55">
        <f>+IFERROR(VLOOKUP($M422,ACTIVIDADES!$B$9:$T$494,17,0),"")</f>
        <v>1</v>
      </c>
      <c r="AK422" s="80" t="str">
        <f>+IFERROR(VLOOKUP($M422,ACTIVIDADES!$B$9:$T$494,18,0),"")</f>
        <v xml:space="preserve">La actividad tuvo cumplimiento. Se creó el repositorio de expedientes contractuales, centralizando la documentación contractual de la entidad, y se incluyeron las actividades de cargue y gestión de la información dentro del Manual de Supervisión. Como evidencia se cuenta con el repositorio institucional creado y en funcionamiento, el cual permite garantizar la organización, trazabilidad y control de los expedientes contractuales, en concordancia con los lineamientos establecidos.
</v>
      </c>
      <c r="AL422" s="80" t="str">
        <f>+IFERROR(VLOOKUP($M422,ACTIVIDADES!$B$9:$T$494,19,0),"")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422" s="55" t="str">
        <f>+IFERROR(VLOOKUP($M422,ACTIVIDADES!$B$9:$X$495,20,0),0)</f>
        <v>11/07/206</v>
      </c>
      <c r="AN422" s="55" t="str">
        <f>+IFERROR(VLOOKUP($M422,ACTIVIDADES!$B$9:$X$495,21,0),0)</f>
        <v>Se incluye pantallazo del repositorio de información</v>
      </c>
      <c r="AO422" s="55">
        <f>+IFERROR(VLOOKUP($M422,ACTIVIDADES!$B$9:$X$495,22,0),0)</f>
        <v>1</v>
      </c>
      <c r="AP422" s="150" t="str">
        <f>+IFERROR(VLOOKUP($M422,ACTIVIDADES!$B$9:$X$495,23,0),0)</f>
        <v>CUMPLIDO</v>
      </c>
      <c r="AQ422" s="88">
        <v>46230</v>
      </c>
      <c r="AR422" s="55">
        <v>1</v>
      </c>
      <c r="AS422" s="57" t="s">
        <v>5921</v>
      </c>
      <c r="AT422" s="29" t="s">
        <v>578</v>
      </c>
      <c r="AU422" s="57" t="s">
        <v>1472</v>
      </c>
      <c r="AV422" s="193" t="s">
        <v>3635</v>
      </c>
      <c r="AW422" s="193" t="s">
        <v>590</v>
      </c>
      <c r="AX422" s="193" t="s">
        <v>5920</v>
      </c>
      <c r="AY422" s="176" t="str">
        <f t="shared" si="26"/>
        <v>CUMPLIDAS</v>
      </c>
      <c r="AZ422" s="55" t="str">
        <f>+IFERROR(VLOOKUP($M422,ACTIVIDADES!$B$9:$T$494,25,0),"")</f>
        <v/>
      </c>
      <c r="BA422" s="55" t="str">
        <f>+IFERROR(VLOOKUP($M422,ACTIVIDADES!$B$9:$T$494,26,0),"")</f>
        <v/>
      </c>
      <c r="BB422" s="55" t="str">
        <f>+IFERROR(VLOOKUP($M422,ACTIVIDADES!$B$9:$T$494,27,0),"")</f>
        <v/>
      </c>
      <c r="BC422" s="55" t="str">
        <f>+IFERROR(VLOOKUP($M422,ACTIVIDADES!$B$9:$T$494,28,0),"")</f>
        <v/>
      </c>
      <c r="BD422" s="55" t="str">
        <f>+IFERROR(VLOOKUP($M422,ACTIVIDADES!$B$9:$T$494,29,0),"")</f>
        <v/>
      </c>
      <c r="BE422" s="55" t="str">
        <f>+IFERROR(VLOOKUP($M422,ACTIVIDADES!$B$9:$T$494,30,0),"")</f>
        <v/>
      </c>
      <c r="BF422" s="58"/>
      <c r="BG422" s="58"/>
      <c r="BH422" s="59"/>
      <c r="BI422" s="59" t="s">
        <v>580</v>
      </c>
      <c r="BJ422" s="60" t="s">
        <v>3635</v>
      </c>
      <c r="BK422" s="61" t="s">
        <v>593</v>
      </c>
      <c r="BL422" s="62"/>
      <c r="BM422" s="55" t="str">
        <f>+IFERROR(VLOOKUP($M422,ACTIVIDADES!$B$9:$T$494,31,0),"")</f>
        <v/>
      </c>
      <c r="BN422" s="55" t="str">
        <f>+IFERROR(VLOOKUP($M422,ACTIVIDADES!$B$9:$T$494,32,0),"")</f>
        <v/>
      </c>
      <c r="BO422" s="55" t="str">
        <f>+IFERROR(VLOOKUP($M422,ACTIVIDADES!$B$9:$T$494,33,0),"")</f>
        <v/>
      </c>
      <c r="BP422" s="55" t="str">
        <f>+IFERROR(VLOOKUP($M422,ACTIVIDADES!$B$9:$T$494,34,0),"")</f>
        <v/>
      </c>
      <c r="BQ422" s="55" t="str">
        <f>+IFERROR(VLOOKUP($M422,ACTIVIDADES!$B$9:$T$494,35,0),"")</f>
        <v/>
      </c>
      <c r="BR422" s="55" t="str">
        <f>+IFERROR(VLOOKUP($M422,ACTIVIDADES!$B$9:$T$494,36,0),"")</f>
        <v/>
      </c>
      <c r="BS422" s="55" t="str">
        <f>+IFERROR(VLOOKUP($M422,ACTIVIDADES!$B$9:$T$494,37,0),"")</f>
        <v/>
      </c>
      <c r="BT422" s="58"/>
      <c r="BU422" s="58"/>
      <c r="BV422" s="59"/>
      <c r="BW422" s="59" t="s">
        <v>580</v>
      </c>
      <c r="BX422" s="60" t="s">
        <v>3635</v>
      </c>
      <c r="BY422" s="61" t="s">
        <v>593</v>
      </c>
      <c r="BZ422" s="62"/>
      <c r="CA422" s="9"/>
      <c r="CB422" s="9"/>
      <c r="CC422" s="9"/>
      <c r="CD422" s="9"/>
      <c r="CE422" s="9"/>
      <c r="CF422" s="9"/>
      <c r="CG422" s="9"/>
      <c r="CH422" s="9"/>
      <c r="CI422" s="9"/>
      <c r="CJ422" s="9"/>
      <c r="CK422" s="9"/>
      <c r="CL422" s="9"/>
      <c r="CM422" s="9"/>
      <c r="CN422" s="9"/>
      <c r="CO422" s="9"/>
      <c r="CP422" s="9"/>
      <c r="CQ422" s="9"/>
    </row>
    <row r="423" spans="1:95" s="143" customFormat="1" ht="93" customHeight="1" x14ac:dyDescent="0.35">
      <c r="A423" s="40">
        <f t="shared" si="28"/>
        <v>415</v>
      </c>
      <c r="B423" s="40" t="s">
        <v>521</v>
      </c>
      <c r="C423" s="40">
        <v>2023</v>
      </c>
      <c r="D423" s="40" t="s">
        <v>3734</v>
      </c>
      <c r="E423" s="323"/>
      <c r="F423" s="40" t="s">
        <v>676</v>
      </c>
      <c r="G423" s="40" t="s">
        <v>95</v>
      </c>
      <c r="H423" s="42" t="s">
        <v>4838</v>
      </c>
      <c r="I423" s="42"/>
      <c r="J423" s="40" t="s">
        <v>5150</v>
      </c>
      <c r="K423" s="40" t="s">
        <v>4159</v>
      </c>
      <c r="L423" s="44" t="s">
        <v>1153</v>
      </c>
      <c r="M423" s="63" t="s">
        <v>2992</v>
      </c>
      <c r="N423" s="63" t="s">
        <v>5550</v>
      </c>
      <c r="O423" s="63" t="s">
        <v>2994</v>
      </c>
      <c r="P423" s="63">
        <v>1</v>
      </c>
      <c r="Q423" s="65">
        <v>45139</v>
      </c>
      <c r="R423" s="65">
        <v>45260</v>
      </c>
      <c r="S423" s="66">
        <f t="shared" si="27"/>
        <v>17.849999999999998</v>
      </c>
      <c r="T423" s="63" t="s">
        <v>609</v>
      </c>
      <c r="U423" s="63"/>
      <c r="V423" s="49">
        <f>+IFERROR(VLOOKUP($M423,ACTIVIDADES!$B$9:$Q$494,10,0),"")</f>
        <v>1</v>
      </c>
      <c r="W423" s="61" t="str">
        <f>+IFERROR(VLOOKUP($M423,ACTIVIDADES!$B$9:$Q$494,11,0)," ")</f>
        <v xml:space="preserve">Se realizó la publicación oportuna de los contratos suscritos por todas las modalidades, incluyendo la debida justificación de cada proceso contractual. Como evidencia se encuentra la publicación completa de los soportes precontractuales en el SECOP II, garantizando la trazabilidad, transparencia y cumplimiento de la normativa vigente; en la base de datos publicada en las evidencias. </v>
      </c>
      <c r="X423" s="61">
        <f>+IFERROR(VLOOKUP($M423,ACTIVIDADES!$B$9:$Q$494,12,0),"")</f>
        <v>0</v>
      </c>
      <c r="Y423" s="52">
        <f>+IFERROR(VLOOKUP($M423,ACTIVIDADES!$B$9:$Q$494,13,0),"")</f>
        <v>46153</v>
      </c>
      <c r="Z423" s="49" t="str">
        <f>+IFERROR(VLOOKUP($M423,ACTIVIDADES!$B$9:$Q$494,14,0),"")</f>
        <v>Se remite base de datos de contratos, pero no anexan evidencias de su publicación</v>
      </c>
      <c r="AA423" s="49">
        <f>+IFERROR(VLOOKUP($M423,ACTIVIDADES!$B$9:$Q$494,15,0),"")</f>
        <v>0</v>
      </c>
      <c r="AB423" s="54" t="str">
        <f>+IFERROR(VLOOKUP($M423,ACTIVIDADES!$B$9:$Q$494,16,0),"")</f>
        <v>VENCIDO</v>
      </c>
      <c r="AC423" s="144">
        <v>46157</v>
      </c>
      <c r="AD423" s="29">
        <v>0</v>
      </c>
      <c r="AE423" s="29" t="s">
        <v>3741</v>
      </c>
      <c r="AF423" s="29" t="s">
        <v>581</v>
      </c>
      <c r="AG423" s="29" t="s">
        <v>3737</v>
      </c>
      <c r="AH423" s="29" t="s">
        <v>3737</v>
      </c>
      <c r="AI423" s="29" t="s">
        <v>3737</v>
      </c>
      <c r="AJ423" s="55">
        <f>+IFERROR(VLOOKUP($M423,ACTIVIDADES!$B$9:$T$494,17,0),"")</f>
        <v>1</v>
      </c>
      <c r="AK423" s="80" t="str">
        <f>+IFERROR(VLOOKUP($M423,ACTIVIDADES!$B$9:$T$494,18,0),"")</f>
        <v xml:space="preserve">Se realizó la publicación oportuna de los contratos suscritos por todas las modalidades, incluyendo la debida justificación de cada proceso contractual. Como evidencia se encuentra la publicación completa de los soportes precontractuales en el SECOP II, garantizando la trazabilidad, transparencia y cumplimiento de la normativa vigente; en la base de datos publicada en las evidencias. </v>
      </c>
      <c r="AL423" s="80" t="str">
        <f>+IFERROR(VLOOKUP($M423,ACTIVIDADES!$B$9:$T$494,19,0),"")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423" s="55" t="str">
        <f>+IFERROR(VLOOKUP($M423,ACTIVIDADES!$B$9:$X$495,20,0),0)</f>
        <v>11/07/206</v>
      </c>
      <c r="AN423" s="55" t="str">
        <f>+IFERROR(VLOOKUP($M423,ACTIVIDADES!$B$9:$X$495,21,0),0)</f>
        <v>Se remite base de datos de contratos con links de publicación secop</v>
      </c>
      <c r="AO423" s="55">
        <f>+IFERROR(VLOOKUP($M423,ACTIVIDADES!$B$9:$X$495,22,0),0)</f>
        <v>1</v>
      </c>
      <c r="AP423" s="150" t="str">
        <f>+IFERROR(VLOOKUP($M423,ACTIVIDADES!$B$9:$X$495,23,0),0)</f>
        <v>CUMPLIDO</v>
      </c>
      <c r="AQ423" s="88">
        <v>46230</v>
      </c>
      <c r="AR423" s="55">
        <v>1</v>
      </c>
      <c r="AS423" s="57" t="s">
        <v>5833</v>
      </c>
      <c r="AT423" s="29" t="s">
        <v>578</v>
      </c>
      <c r="AU423" s="57" t="s">
        <v>1472</v>
      </c>
      <c r="AV423" s="193" t="s">
        <v>3635</v>
      </c>
      <c r="AW423" s="193" t="s">
        <v>590</v>
      </c>
      <c r="AX423" s="193" t="s">
        <v>5920</v>
      </c>
      <c r="AY423" s="176" t="str">
        <f t="shared" si="26"/>
        <v>CUMPLIDAS</v>
      </c>
      <c r="AZ423" s="55" t="str">
        <f>+IFERROR(VLOOKUP($M423,ACTIVIDADES!$B$9:$T$494,25,0),"")</f>
        <v/>
      </c>
      <c r="BA423" s="55" t="str">
        <f>+IFERROR(VLOOKUP($M423,ACTIVIDADES!$B$9:$T$494,26,0),"")</f>
        <v/>
      </c>
      <c r="BB423" s="55" t="str">
        <f>+IFERROR(VLOOKUP($M423,ACTIVIDADES!$B$9:$T$494,27,0),"")</f>
        <v/>
      </c>
      <c r="BC423" s="55" t="str">
        <f>+IFERROR(VLOOKUP($M423,ACTIVIDADES!$B$9:$T$494,28,0),"")</f>
        <v/>
      </c>
      <c r="BD423" s="55" t="str">
        <f>+IFERROR(VLOOKUP($M423,ACTIVIDADES!$B$9:$T$494,29,0),"")</f>
        <v/>
      </c>
      <c r="BE423" s="55" t="str">
        <f>+IFERROR(VLOOKUP($M423,ACTIVIDADES!$B$9:$T$494,30,0),"")</f>
        <v/>
      </c>
      <c r="BF423" s="58"/>
      <c r="BG423" s="58"/>
      <c r="BH423" s="59"/>
      <c r="BI423" s="59" t="s">
        <v>580</v>
      </c>
      <c r="BJ423" s="60" t="s">
        <v>3635</v>
      </c>
      <c r="BK423" s="61" t="s">
        <v>593</v>
      </c>
      <c r="BL423" s="62"/>
      <c r="BM423" s="55" t="str">
        <f>+IFERROR(VLOOKUP($M423,ACTIVIDADES!$B$9:$T$494,31,0),"")</f>
        <v/>
      </c>
      <c r="BN423" s="55" t="str">
        <f>+IFERROR(VLOOKUP($M423,ACTIVIDADES!$B$9:$T$494,32,0),"")</f>
        <v/>
      </c>
      <c r="BO423" s="55" t="str">
        <f>+IFERROR(VLOOKUP($M423,ACTIVIDADES!$B$9:$T$494,33,0),"")</f>
        <v/>
      </c>
      <c r="BP423" s="55" t="str">
        <f>+IFERROR(VLOOKUP($M423,ACTIVIDADES!$B$9:$T$494,34,0),"")</f>
        <v/>
      </c>
      <c r="BQ423" s="55" t="str">
        <f>+IFERROR(VLOOKUP($M423,ACTIVIDADES!$B$9:$T$494,35,0),"")</f>
        <v/>
      </c>
      <c r="BR423" s="55" t="str">
        <f>+IFERROR(VLOOKUP($M423,ACTIVIDADES!$B$9:$T$494,36,0),"")</f>
        <v/>
      </c>
      <c r="BS423" s="55" t="str">
        <f>+IFERROR(VLOOKUP($M423,ACTIVIDADES!$B$9:$T$494,37,0),"")</f>
        <v/>
      </c>
      <c r="BT423" s="58"/>
      <c r="BU423" s="58"/>
      <c r="BV423" s="59"/>
      <c r="BW423" s="59" t="s">
        <v>580</v>
      </c>
      <c r="BX423" s="60" t="s">
        <v>3635</v>
      </c>
      <c r="BY423" s="61" t="s">
        <v>593</v>
      </c>
      <c r="BZ423" s="62"/>
      <c r="CA423" s="9"/>
      <c r="CB423" s="9"/>
      <c r="CC423" s="9"/>
      <c r="CD423" s="9"/>
      <c r="CE423" s="9"/>
      <c r="CF423" s="9"/>
      <c r="CG423" s="9"/>
      <c r="CH423" s="9"/>
      <c r="CI423" s="9"/>
      <c r="CJ423" s="9"/>
      <c r="CK423" s="9"/>
      <c r="CL423" s="9"/>
      <c r="CM423" s="9"/>
      <c r="CN423" s="9"/>
      <c r="CO423" s="9"/>
      <c r="CP423" s="9"/>
      <c r="CQ423" s="9"/>
    </row>
    <row r="424" spans="1:95" ht="93" customHeight="1" x14ac:dyDescent="0.35">
      <c r="A424" s="281">
        <f t="shared" si="28"/>
        <v>416</v>
      </c>
      <c r="B424" s="281" t="s">
        <v>521</v>
      </c>
      <c r="C424" s="281">
        <v>2023</v>
      </c>
      <c r="D424" s="281" t="s">
        <v>3734</v>
      </c>
      <c r="E424" s="214"/>
      <c r="F424" s="281" t="s">
        <v>669</v>
      </c>
      <c r="G424" s="281" t="s">
        <v>198</v>
      </c>
      <c r="H424" s="283" t="s">
        <v>4839</v>
      </c>
      <c r="I424" s="283" t="s">
        <v>3643</v>
      </c>
      <c r="J424" s="281" t="s">
        <v>5151</v>
      </c>
      <c r="K424" s="281" t="s">
        <v>4160</v>
      </c>
      <c r="L424" s="285" t="s">
        <v>1153</v>
      </c>
      <c r="M424" s="286" t="s">
        <v>1420</v>
      </c>
      <c r="N424" s="286" t="s">
        <v>1421</v>
      </c>
      <c r="O424" s="286" t="s">
        <v>1422</v>
      </c>
      <c r="P424" s="286">
        <v>1</v>
      </c>
      <c r="Q424" s="288">
        <v>46143</v>
      </c>
      <c r="R424" s="288">
        <v>46387</v>
      </c>
      <c r="S424" s="289">
        <f t="shared" si="27"/>
        <v>36</v>
      </c>
      <c r="T424" s="286" t="s">
        <v>5769</v>
      </c>
      <c r="U424" s="286"/>
      <c r="V424" s="290">
        <f>+IFERROR(VLOOKUP($M424,ACTIVIDADES!$B$9:$Q$494,10,0),"")</f>
        <v>0</v>
      </c>
      <c r="W424" s="292" t="str">
        <f>+IFERROR(VLOOKUP($M424,ACTIVIDADES!$B$9:$Q$494,11,0)," ")</f>
        <v>Se está actualizando la Política de protección de datos personales para su posterior socialización</v>
      </c>
      <c r="X424" s="321" t="str">
        <f>+IFERROR(VLOOKUP($M424,ACTIVIDADES!$B$9:$Q$494,12,0),"")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424" s="293">
        <f>+IFERROR(VLOOKUP($M424,ACTIVIDADES!$B$9:$Q$494,13,0),"")</f>
        <v>46153</v>
      </c>
      <c r="Z424" s="290" t="str">
        <f>+IFERROR(VLOOKUP($M424,ACTIVIDADES!$B$9:$Q$494,14,0),"")</f>
        <v>Pendiente de actualización</v>
      </c>
      <c r="AA424" s="290">
        <f>+IFERROR(VLOOKUP($M424,ACTIVIDADES!$B$9:$Q$494,15,0),"")</f>
        <v>0</v>
      </c>
      <c r="AB424" s="295" t="str">
        <f>+IFERROR(VLOOKUP($M424,ACTIVIDADES!$B$9:$Q$494,16,0),"")</f>
        <v>EJECUCIÓN</v>
      </c>
      <c r="AC424" s="296">
        <v>46157</v>
      </c>
      <c r="AD424" s="297">
        <v>0</v>
      </c>
      <c r="AE424" s="297" t="s">
        <v>3741</v>
      </c>
      <c r="AF424" s="298" t="s">
        <v>580</v>
      </c>
      <c r="AG424" s="297" t="s">
        <v>3737</v>
      </c>
      <c r="AH424" s="297" t="s">
        <v>3737</v>
      </c>
      <c r="AI424" s="297" t="s">
        <v>3737</v>
      </c>
      <c r="AJ424" s="299">
        <f>+IFERROR(VLOOKUP($M424,ACTIVIDADES!$B$9:$T$494,17,0),"")</f>
        <v>0</v>
      </c>
      <c r="AK424" s="300" t="str">
        <f>+IFERROR(VLOOKUP($M424,ACTIVIDADES!$B$9:$T$494,18,0),"")</f>
        <v>REPETIDO CON AU_AC12</v>
      </c>
      <c r="AL424" s="300" t="str">
        <f>+IFERROR(VLOOKUP($M424,ACTIVIDADES!$B$9:$T$494,19,0),"")</f>
        <v>EVIDENCIAS SEGUNDO TRIMESTRE 2026 PLAN MEJORA</v>
      </c>
      <c r="AM424" s="299">
        <f>+IFERROR(VLOOKUP($M424,ACTIVIDADES!$B$9:$X$495,20,0),0)</f>
        <v>46214</v>
      </c>
      <c r="AN424" s="299" t="str">
        <f>+IFERROR(VLOOKUP($M424,ACTIVIDADES!$B$9:$X$495,21,0),0)</f>
        <v>Se actualizó documento. Soporte en carpeta AU_AC12</v>
      </c>
      <c r="AO424" s="299">
        <f>+IFERROR(VLOOKUP($M424,ACTIVIDADES!$B$9:$X$495,22,0),0)</f>
        <v>1</v>
      </c>
      <c r="AP424" s="304" t="str">
        <f>+IFERROR(VLOOKUP($M424,ACTIVIDADES!$B$9:$X$495,23,0),0)</f>
        <v>CUMPLIDO</v>
      </c>
      <c r="AQ424" s="302">
        <v>46230</v>
      </c>
      <c r="AR424" s="299">
        <v>1</v>
      </c>
      <c r="AS424" s="306" t="s">
        <v>3866</v>
      </c>
      <c r="AT424" s="297" t="s">
        <v>578</v>
      </c>
      <c r="AU424" s="303" t="s">
        <v>1472</v>
      </c>
      <c r="AV424" s="249" t="s">
        <v>3635</v>
      </c>
      <c r="AW424" s="249" t="s">
        <v>590</v>
      </c>
      <c r="AX424" s="249" t="s">
        <v>5920</v>
      </c>
      <c r="AY424" s="176" t="str">
        <f t="shared" si="26"/>
        <v>CUMPLIDAS</v>
      </c>
      <c r="AZ424" s="55" t="str">
        <f>+IFERROR(VLOOKUP($M424,ACTIVIDADES!$B$9:$T$494,25,0),"")</f>
        <v/>
      </c>
      <c r="BA424" s="55" t="str">
        <f>+IFERROR(VLOOKUP($M424,ACTIVIDADES!$B$9:$T$494,26,0),"")</f>
        <v/>
      </c>
      <c r="BB424" s="55" t="str">
        <f>+IFERROR(VLOOKUP($M424,ACTIVIDADES!$B$9:$T$494,27,0),"")</f>
        <v/>
      </c>
      <c r="BC424" s="55" t="str">
        <f>+IFERROR(VLOOKUP($M424,ACTIVIDADES!$B$9:$T$494,28,0),"")</f>
        <v/>
      </c>
      <c r="BD424" s="55" t="str">
        <f>+IFERROR(VLOOKUP($M424,ACTIVIDADES!$B$9:$T$494,29,0),"")</f>
        <v/>
      </c>
      <c r="BE424" s="55" t="str">
        <f>+IFERROR(VLOOKUP($M424,ACTIVIDADES!$B$9:$T$494,30,0),"")</f>
        <v/>
      </c>
      <c r="BF424" s="58"/>
      <c r="BG424" s="58"/>
      <c r="BH424" s="59"/>
      <c r="BI424" s="59" t="s">
        <v>580</v>
      </c>
      <c r="BJ424" s="60" t="s">
        <v>3635</v>
      </c>
      <c r="BK424" s="61" t="s">
        <v>593</v>
      </c>
      <c r="BL424" s="62"/>
      <c r="BM424" s="55" t="str">
        <f>+IFERROR(VLOOKUP($M424,ACTIVIDADES!$B$9:$T$494,31,0),"")</f>
        <v/>
      </c>
      <c r="BN424" s="55" t="str">
        <f>+IFERROR(VLOOKUP($M424,ACTIVIDADES!$B$9:$T$494,32,0),"")</f>
        <v/>
      </c>
      <c r="BO424" s="55" t="str">
        <f>+IFERROR(VLOOKUP($M424,ACTIVIDADES!$B$9:$T$494,33,0),"")</f>
        <v/>
      </c>
      <c r="BP424" s="55" t="str">
        <f>+IFERROR(VLOOKUP($M424,ACTIVIDADES!$B$9:$T$494,34,0),"")</f>
        <v/>
      </c>
      <c r="BQ424" s="55" t="str">
        <f>+IFERROR(VLOOKUP($M424,ACTIVIDADES!$B$9:$T$494,35,0),"")</f>
        <v/>
      </c>
      <c r="BR424" s="55" t="str">
        <f>+IFERROR(VLOOKUP($M424,ACTIVIDADES!$B$9:$T$494,36,0),"")</f>
        <v/>
      </c>
      <c r="BS424" s="55" t="str">
        <f>+IFERROR(VLOOKUP($M424,ACTIVIDADES!$B$9:$T$494,37,0),"")</f>
        <v/>
      </c>
      <c r="BT424" s="58"/>
      <c r="BU424" s="58"/>
      <c r="BV424" s="59"/>
      <c r="BW424" s="59" t="s">
        <v>580</v>
      </c>
      <c r="BX424" s="60" t="s">
        <v>3635</v>
      </c>
      <c r="BY424" s="61" t="s">
        <v>593</v>
      </c>
      <c r="BZ424" s="62"/>
    </row>
    <row r="425" spans="1:95" s="143" customFormat="1" ht="93" customHeight="1" x14ac:dyDescent="0.35">
      <c r="A425" s="40">
        <f t="shared" si="28"/>
        <v>417</v>
      </c>
      <c r="B425" s="40" t="s">
        <v>550</v>
      </c>
      <c r="C425" s="40">
        <v>2023</v>
      </c>
      <c r="D425" s="40" t="s">
        <v>3734</v>
      </c>
      <c r="E425" s="323"/>
      <c r="F425" s="40" t="s">
        <v>675</v>
      </c>
      <c r="G425" s="40" t="s">
        <v>10</v>
      </c>
      <c r="H425" s="42" t="s">
        <v>553</v>
      </c>
      <c r="I425" s="42"/>
      <c r="J425" s="40" t="s">
        <v>5152</v>
      </c>
      <c r="K425" s="40" t="s">
        <v>4161</v>
      </c>
      <c r="L425" s="44" t="s">
        <v>1153</v>
      </c>
      <c r="M425" s="63" t="s">
        <v>3002</v>
      </c>
      <c r="N425" s="63" t="s">
        <v>5551</v>
      </c>
      <c r="O425" s="63" t="s">
        <v>3004</v>
      </c>
      <c r="P425" s="63">
        <v>1</v>
      </c>
      <c r="Q425" s="65">
        <v>45505</v>
      </c>
      <c r="R425" s="65">
        <v>45657</v>
      </c>
      <c r="S425" s="66">
        <f t="shared" si="27"/>
        <v>22.5</v>
      </c>
      <c r="T425" s="63" t="s">
        <v>609</v>
      </c>
      <c r="U425" s="63"/>
      <c r="V425" s="49">
        <f>+IFERROR(VLOOKUP($M425,ACTIVIDADES!$B$9:$Q$494,10,0),"")</f>
        <v>1</v>
      </c>
      <c r="W425" s="61" t="str">
        <f>+IFERROR(VLOOKUP($M425,ACTIVIDADES!$B$9:$Q$494,11,0)," ")</f>
        <v xml:space="preserve">La actividad tuvo cumplimiento. En los contratos de prestación de servicios suscritos a partir de la vigencia 2026, se incluyó dentro de las obligaciones generales del clausulado contractual una disposición que exige la asistencia mensual, presencial y/o virtual, a actividades en Seguridad y Salud en el Trabajo (SST), en cumplimiento de la normativa vigente y del decreto aplicable que regula esta obligación. Como evidencia se cuenta con los contratos suscritos que incorporan dicha obligación, permitiendo verificar el cumplimiento del indicador establecido.
</v>
      </c>
      <c r="X425" s="51" t="str">
        <f>+IFERROR(VLOOKUP($M425,ACTIVIDADES!$B$9:$Q$494,12,0),"")</f>
        <v>https://dnbcgovco-my.sharepoint.com/personal/planeacion_dnbc_gov_co/_layouts/15/onedrive.aspx?id=%2Fpersonal%2Fplaneacion%5Fdnbc%5Fgov%5Fco%2FDocuments%2FDocumentos%20SIGE%2F6%2E%20Planes%2FPLAN%20DE%20MEJORA%2F2026%2F01%2E%20Seguimiento%20Primer%20Trimestre%2F15%2E%20Gesti%C3%B3n%20Contractual%2FGC%5FAC17&amp;viewid=efb70791%2Db8ab%2D49e7%2Db552%2Dd3d4cbe976b9&amp;ct=1777387045307&amp;or=OWA%2DNT%2DMail</v>
      </c>
      <c r="Y425" s="52">
        <f>+IFERROR(VLOOKUP($M425,ACTIVIDADES!$B$9:$Q$494,13,0),"")</f>
        <v>46153</v>
      </c>
      <c r="Z425" s="49" t="str">
        <f>+IFERROR(VLOOKUP($M425,ACTIVIDADES!$B$9:$Q$494,14,0),"")</f>
        <v>Se incluyen clausulados de la vigencia 2026 donde se evidencia la actividad</v>
      </c>
      <c r="AA425" s="49">
        <f>+IFERROR(VLOOKUP($M425,ACTIVIDADES!$B$9:$Q$494,15,0),"")</f>
        <v>1</v>
      </c>
      <c r="AB425" s="54" t="str">
        <f>+IFERROR(VLOOKUP($M425,ACTIVIDADES!$B$9:$Q$494,16,0),"")</f>
        <v>CUMPLIDO</v>
      </c>
      <c r="AC425" s="144">
        <v>46157</v>
      </c>
      <c r="AD425" s="28">
        <v>1</v>
      </c>
      <c r="AE425" s="28" t="s">
        <v>4162</v>
      </c>
      <c r="AF425" s="29" t="s">
        <v>578</v>
      </c>
      <c r="AG425" s="29" t="s">
        <v>3737</v>
      </c>
      <c r="AH425" s="29" t="s">
        <v>593</v>
      </c>
      <c r="AI425" s="29" t="s">
        <v>3752</v>
      </c>
      <c r="AJ425" s="55">
        <f>+IFERROR(VLOOKUP($M425,ACTIVIDADES!$B$9:$T$494,17,0),"")</f>
        <v>1</v>
      </c>
      <c r="AK425" s="80" t="str">
        <f>+IFERROR(VLOOKUP($M425,ACTIVIDADES!$B$9:$T$494,18,0),"")</f>
        <v xml:space="preserve">La actividad tuvo cumplimiento. En los contratos de prestación de servicios suscritos a partir de la vigencia 2026, se incluyó dentro de las obligaciones generales del clausulado contractual una disposición que exige la asistencia mensual, presencial y/o virtual, a actividades en Seguridad y Salud en el Trabajo (SST), en cumplimiento de la normativa vigente y del decreto aplicable que regula esta obligación. Como evidencia se cuenta con los contratos suscritos que incorporan dicha obligación, permitiendo verificar el cumplimiento del indicador establecido.
</v>
      </c>
      <c r="AL425" s="80" t="str">
        <f>+IFERROR(VLOOKUP($M425,ACTIVIDADES!$B$9:$T$494,19,0),"")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425" s="55" t="str">
        <f>+IFERROR(VLOOKUP($M425,ACTIVIDADES!$B$9:$X$495,20,0),0)</f>
        <v>11/07/206</v>
      </c>
      <c r="AN425" s="55" t="str">
        <f>+IFERROR(VLOOKUP($M425,ACTIVIDADES!$B$9:$X$495,21,0),0)</f>
        <v>Actividad con cumplimiento reportado en el primer trimestre 2026</v>
      </c>
      <c r="AO425" s="55">
        <f>+IFERROR(VLOOKUP($M425,ACTIVIDADES!$B$9:$X$495,22,0),0)</f>
        <v>1</v>
      </c>
      <c r="AP425" s="150" t="str">
        <f>+IFERROR(VLOOKUP($M425,ACTIVIDADES!$B$9:$X$495,23,0),0)</f>
        <v>CUMPLIDO</v>
      </c>
      <c r="AQ425" s="88">
        <v>46230</v>
      </c>
      <c r="AR425" s="55">
        <v>1</v>
      </c>
      <c r="AS425" s="57" t="s">
        <v>4163</v>
      </c>
      <c r="AT425" s="29" t="s">
        <v>578</v>
      </c>
      <c r="AU425" s="57" t="s">
        <v>1472</v>
      </c>
      <c r="AV425" s="193" t="s">
        <v>3635</v>
      </c>
      <c r="AW425" s="193" t="s">
        <v>590</v>
      </c>
      <c r="AX425" s="193" t="s">
        <v>5920</v>
      </c>
      <c r="AY425" s="176" t="str">
        <f t="shared" si="26"/>
        <v>CUMPLIDAS</v>
      </c>
      <c r="AZ425" s="55" t="str">
        <f>+IFERROR(VLOOKUP($M425,ACTIVIDADES!$B$9:$T$494,25,0),"")</f>
        <v/>
      </c>
      <c r="BA425" s="55" t="str">
        <f>+IFERROR(VLOOKUP($M425,ACTIVIDADES!$B$9:$T$494,26,0),"")</f>
        <v/>
      </c>
      <c r="BB425" s="55" t="str">
        <f>+IFERROR(VLOOKUP($M425,ACTIVIDADES!$B$9:$T$494,27,0),"")</f>
        <v/>
      </c>
      <c r="BC425" s="55" t="str">
        <f>+IFERROR(VLOOKUP($M425,ACTIVIDADES!$B$9:$T$494,28,0),"")</f>
        <v/>
      </c>
      <c r="BD425" s="55" t="str">
        <f>+IFERROR(VLOOKUP($M425,ACTIVIDADES!$B$9:$T$494,29,0),"")</f>
        <v/>
      </c>
      <c r="BE425" s="55" t="str">
        <f>+IFERROR(VLOOKUP($M425,ACTIVIDADES!$B$9:$T$494,30,0),"")</f>
        <v/>
      </c>
      <c r="BF425" s="58"/>
      <c r="BG425" s="58"/>
      <c r="BH425" s="59"/>
      <c r="BI425" s="59" t="s">
        <v>580</v>
      </c>
      <c r="BJ425" s="60" t="s">
        <v>3635</v>
      </c>
      <c r="BK425" s="61" t="s">
        <v>593</v>
      </c>
      <c r="BL425" s="62"/>
      <c r="BM425" s="55" t="str">
        <f>+IFERROR(VLOOKUP($M425,ACTIVIDADES!$B$9:$T$494,31,0),"")</f>
        <v/>
      </c>
      <c r="BN425" s="55" t="str">
        <f>+IFERROR(VLOOKUP($M425,ACTIVIDADES!$B$9:$T$494,32,0),"")</f>
        <v/>
      </c>
      <c r="BO425" s="55" t="str">
        <f>+IFERROR(VLOOKUP($M425,ACTIVIDADES!$B$9:$T$494,33,0),"")</f>
        <v/>
      </c>
      <c r="BP425" s="55" t="str">
        <f>+IFERROR(VLOOKUP($M425,ACTIVIDADES!$B$9:$T$494,34,0),"")</f>
        <v/>
      </c>
      <c r="BQ425" s="55" t="str">
        <f>+IFERROR(VLOOKUP($M425,ACTIVIDADES!$B$9:$T$494,35,0),"")</f>
        <v/>
      </c>
      <c r="BR425" s="55" t="str">
        <f>+IFERROR(VLOOKUP($M425,ACTIVIDADES!$B$9:$T$494,36,0),"")</f>
        <v/>
      </c>
      <c r="BS425" s="55" t="str">
        <f>+IFERROR(VLOOKUP($M425,ACTIVIDADES!$B$9:$T$494,37,0),"")</f>
        <v/>
      </c>
      <c r="BT425" s="58"/>
      <c r="BU425" s="58"/>
      <c r="BV425" s="59"/>
      <c r="BW425" s="59" t="s">
        <v>580</v>
      </c>
      <c r="BX425" s="60" t="s">
        <v>3635</v>
      </c>
      <c r="BY425" s="61" t="s">
        <v>593</v>
      </c>
      <c r="BZ425" s="62"/>
      <c r="CA425" s="9"/>
      <c r="CB425" s="9"/>
      <c r="CC425" s="9"/>
      <c r="CD425" s="9"/>
      <c r="CE425" s="9"/>
      <c r="CF425" s="9"/>
      <c r="CG425" s="9"/>
      <c r="CH425" s="9"/>
      <c r="CI425" s="9"/>
      <c r="CJ425" s="9"/>
      <c r="CK425" s="9"/>
      <c r="CL425" s="9"/>
      <c r="CM425" s="9"/>
      <c r="CN425" s="9"/>
      <c r="CO425" s="9"/>
      <c r="CP425" s="9"/>
      <c r="CQ425" s="9"/>
    </row>
    <row r="426" spans="1:95" s="8" customFormat="1" ht="93" customHeight="1" x14ac:dyDescent="0.35">
      <c r="A426" s="40">
        <f t="shared" si="28"/>
        <v>418</v>
      </c>
      <c r="B426" s="40" t="s">
        <v>550</v>
      </c>
      <c r="C426" s="40">
        <v>2023</v>
      </c>
      <c r="D426" s="40" t="s">
        <v>3734</v>
      </c>
      <c r="E426" s="323"/>
      <c r="F426" s="40" t="s">
        <v>691</v>
      </c>
      <c r="G426" s="40" t="s">
        <v>10</v>
      </c>
      <c r="H426" s="42" t="s">
        <v>4840</v>
      </c>
      <c r="I426" s="42"/>
      <c r="J426" s="40" t="s">
        <v>5153</v>
      </c>
      <c r="K426" s="40" t="s">
        <v>5379</v>
      </c>
      <c r="L426" s="44" t="s">
        <v>1153</v>
      </c>
      <c r="M426" s="45" t="s">
        <v>1945</v>
      </c>
      <c r="N426" s="45" t="s">
        <v>1946</v>
      </c>
      <c r="O426" s="45" t="s">
        <v>1947</v>
      </c>
      <c r="P426" s="45">
        <v>1</v>
      </c>
      <c r="Q426" s="47">
        <v>46082</v>
      </c>
      <c r="R426" s="47">
        <v>46142</v>
      </c>
      <c r="S426" s="48">
        <f t="shared" si="27"/>
        <v>8.85</v>
      </c>
      <c r="T426" s="45" t="s">
        <v>624</v>
      </c>
      <c r="U426" s="45"/>
      <c r="V426" s="49">
        <f>+IFERROR(VLOOKUP($M426,ACTIVIDADES!$B$9:$Q$494,10,0),"")</f>
        <v>0</v>
      </c>
      <c r="W426" s="61">
        <f>+IFERROR(VLOOKUP($M426,ACTIVIDADES!$B$9:$Q$494,11,0)," ")</f>
        <v>0</v>
      </c>
      <c r="X426" s="61">
        <f>+IFERROR(VLOOKUP($M426,ACTIVIDADES!$B$9:$Q$494,12,0),"")</f>
        <v>0</v>
      </c>
      <c r="Y426" s="52">
        <f>+IFERROR(VLOOKUP($M426,ACTIVIDADES!$B$9:$Q$494,13,0),"")</f>
        <v>46153</v>
      </c>
      <c r="Z426" s="49" t="str">
        <f>+IFERROR(VLOOKUP($M426,ACTIVIDADES!$B$9:$Q$494,14,0),"")</f>
        <v>No se evidencia seguimiento</v>
      </c>
      <c r="AA426" s="49">
        <f>+IFERROR(VLOOKUP($M426,ACTIVIDADES!$B$9:$Q$494,15,0),"")</f>
        <v>0</v>
      </c>
      <c r="AB426" s="54" t="str">
        <f>+IFERROR(VLOOKUP($M426,ACTIVIDADES!$B$9:$Q$494,16,0),"")</f>
        <v>EJECUCIÓN</v>
      </c>
      <c r="AC426" s="144">
        <v>46157</v>
      </c>
      <c r="AD426" s="29">
        <v>0</v>
      </c>
      <c r="AE426" s="29" t="s">
        <v>3741</v>
      </c>
      <c r="AF426" s="28" t="s">
        <v>580</v>
      </c>
      <c r="AG426" s="29" t="s">
        <v>3737</v>
      </c>
      <c r="AH426" s="29" t="s">
        <v>3737</v>
      </c>
      <c r="AI426" s="29" t="s">
        <v>3737</v>
      </c>
      <c r="AJ426" s="55">
        <f>+IFERROR(VLOOKUP($M426,ACTIVIDADES!$B$9:$T$494,17,0),"")</f>
        <v>1</v>
      </c>
      <c r="AK426" s="80" t="str">
        <f>+IFERROR(VLOOKUP($M426,ACTIVIDADES!$B$9:$T$494,18,0),"")</f>
        <v>se adjunta evidencia de conformación del comité de convivencia laboral</v>
      </c>
      <c r="AL426" s="80" t="str">
        <f>+IFERROR(VLOOKUP($M426,ACTIVIDADES!$B$9:$T$494,19,0),"")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426" s="55">
        <f>+IFERROR(VLOOKUP($M426,ACTIVIDADES!$B$9:$X$495,20,0),0)</f>
        <v>46214</v>
      </c>
      <c r="AN426" s="55" t="str">
        <f>+IFERROR(VLOOKUP($M426,ACTIVIDADES!$B$9:$X$495,21,0),0)</f>
        <v>Se adjuntan documentos soportes de la conformación del comité de convivencia</v>
      </c>
      <c r="AO426" s="55">
        <f>+IFERROR(VLOOKUP($M426,ACTIVIDADES!$B$9:$X$495,22,0),0)</f>
        <v>1</v>
      </c>
      <c r="AP426" s="150" t="str">
        <f>+IFERROR(VLOOKUP($M426,ACTIVIDADES!$B$9:$X$495,23,0),0)</f>
        <v>CUMPLIDO</v>
      </c>
      <c r="AQ426" s="129">
        <v>46230</v>
      </c>
      <c r="AR426" s="172">
        <v>1</v>
      </c>
      <c r="AS426" s="72" t="s">
        <v>5834</v>
      </c>
      <c r="AT426" s="29" t="s">
        <v>578</v>
      </c>
      <c r="AU426" s="57" t="s">
        <v>3639</v>
      </c>
      <c r="AV426" s="193" t="s">
        <v>3639</v>
      </c>
      <c r="AW426" s="193" t="s">
        <v>3639</v>
      </c>
      <c r="AX426" s="193" t="s">
        <v>4148</v>
      </c>
      <c r="AY426" s="176" t="str">
        <f t="shared" si="26"/>
        <v>CUMPLIDAS</v>
      </c>
      <c r="AZ426" s="55" t="str">
        <f>+IFERROR(VLOOKUP($M426,ACTIVIDADES!$B$9:$T$494,25,0),"")</f>
        <v/>
      </c>
      <c r="BA426" s="55" t="str">
        <f>+IFERROR(VLOOKUP($M426,ACTIVIDADES!$B$9:$T$494,26,0),"")</f>
        <v/>
      </c>
      <c r="BB426" s="55" t="str">
        <f>+IFERROR(VLOOKUP($M426,ACTIVIDADES!$B$9:$T$494,27,0),"")</f>
        <v/>
      </c>
      <c r="BC426" s="55" t="str">
        <f>+IFERROR(VLOOKUP($M426,ACTIVIDADES!$B$9:$T$494,28,0),"")</f>
        <v/>
      </c>
      <c r="BD426" s="55" t="str">
        <f>+IFERROR(VLOOKUP($M426,ACTIVIDADES!$B$9:$T$494,29,0),"")</f>
        <v/>
      </c>
      <c r="BE426" s="55" t="str">
        <f>+IFERROR(VLOOKUP($M426,ACTIVIDADES!$B$9:$T$494,30,0),"")</f>
        <v/>
      </c>
      <c r="BF426" s="58"/>
      <c r="BG426" s="58"/>
      <c r="BH426" s="59"/>
      <c r="BI426" s="59" t="s">
        <v>580</v>
      </c>
      <c r="BJ426" s="60" t="s">
        <v>3635</v>
      </c>
      <c r="BK426" s="61" t="s">
        <v>593</v>
      </c>
      <c r="BL426" s="62"/>
      <c r="BM426" s="55" t="str">
        <f>+IFERROR(VLOOKUP($M426,ACTIVIDADES!$B$9:$T$494,31,0),"")</f>
        <v/>
      </c>
      <c r="BN426" s="55" t="str">
        <f>+IFERROR(VLOOKUP($M426,ACTIVIDADES!$B$9:$T$494,32,0),"")</f>
        <v/>
      </c>
      <c r="BO426" s="55" t="str">
        <f>+IFERROR(VLOOKUP($M426,ACTIVIDADES!$B$9:$T$494,33,0),"")</f>
        <v/>
      </c>
      <c r="BP426" s="55" t="str">
        <f>+IFERROR(VLOOKUP($M426,ACTIVIDADES!$B$9:$T$494,34,0),"")</f>
        <v/>
      </c>
      <c r="BQ426" s="55" t="str">
        <f>+IFERROR(VLOOKUP($M426,ACTIVIDADES!$B$9:$T$494,35,0),"")</f>
        <v/>
      </c>
      <c r="BR426" s="55" t="str">
        <f>+IFERROR(VLOOKUP($M426,ACTIVIDADES!$B$9:$T$494,36,0),"")</f>
        <v/>
      </c>
      <c r="BS426" s="55" t="str">
        <f>+IFERROR(VLOOKUP($M426,ACTIVIDADES!$B$9:$T$494,37,0),"")</f>
        <v/>
      </c>
      <c r="BT426" s="58"/>
      <c r="BU426" s="58"/>
      <c r="BV426" s="59"/>
      <c r="BW426" s="59" t="s">
        <v>580</v>
      </c>
      <c r="BX426" s="60" t="s">
        <v>3635</v>
      </c>
      <c r="BY426" s="61" t="s">
        <v>593</v>
      </c>
      <c r="BZ426" s="62"/>
      <c r="CA426" s="9"/>
      <c r="CB426" s="9"/>
      <c r="CC426" s="9"/>
      <c r="CD426" s="9"/>
      <c r="CE426" s="9"/>
      <c r="CF426" s="9"/>
      <c r="CG426" s="9"/>
      <c r="CH426" s="9"/>
      <c r="CI426" s="9"/>
      <c r="CJ426" s="9"/>
      <c r="CK426" s="9"/>
      <c r="CL426" s="9"/>
      <c r="CM426" s="9"/>
      <c r="CN426" s="9"/>
      <c r="CO426" s="9"/>
      <c r="CP426" s="9"/>
      <c r="CQ426" s="9"/>
    </row>
    <row r="427" spans="1:95" s="143" customFormat="1" ht="93" customHeight="1" x14ac:dyDescent="0.35">
      <c r="A427" s="40">
        <f t="shared" si="28"/>
        <v>419</v>
      </c>
      <c r="B427" s="40" t="s">
        <v>521</v>
      </c>
      <c r="C427" s="40">
        <v>2023</v>
      </c>
      <c r="D427" s="40" t="s">
        <v>3734</v>
      </c>
      <c r="E427" s="323"/>
      <c r="F427" s="40" t="s">
        <v>674</v>
      </c>
      <c r="G427" s="40" t="s">
        <v>212</v>
      </c>
      <c r="H427" s="42" t="s">
        <v>4164</v>
      </c>
      <c r="I427" s="42" t="s">
        <v>3643</v>
      </c>
      <c r="J427" s="40" t="s">
        <v>5154</v>
      </c>
      <c r="K427" s="40" t="s">
        <v>5380</v>
      </c>
      <c r="L427" s="44" t="s">
        <v>1153</v>
      </c>
      <c r="M427" s="45" t="s">
        <v>1420</v>
      </c>
      <c r="N427" s="45" t="s">
        <v>1421</v>
      </c>
      <c r="O427" s="45" t="s">
        <v>1422</v>
      </c>
      <c r="P427" s="45">
        <v>1</v>
      </c>
      <c r="Q427" s="47">
        <v>46143</v>
      </c>
      <c r="R427" s="47">
        <v>46387</v>
      </c>
      <c r="S427" s="48">
        <f t="shared" si="27"/>
        <v>36</v>
      </c>
      <c r="T427" s="45" t="s">
        <v>5769</v>
      </c>
      <c r="U427" s="45"/>
      <c r="V427" s="49">
        <f>+IFERROR(VLOOKUP($M427,ACTIVIDADES!$B$9:$Q$494,10,0),"")</f>
        <v>0</v>
      </c>
      <c r="W427" s="61" t="str">
        <f>+IFERROR(VLOOKUP($M427,ACTIVIDADES!$B$9:$Q$494,11,0)," ")</f>
        <v>Se está actualizando la Política de protección de datos personales para su posterior socialización</v>
      </c>
      <c r="X427" s="51" t="str">
        <f>+IFERROR(VLOOKUP($M427,ACTIVIDADES!$B$9:$Q$494,12,0),"")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427" s="52">
        <f>+IFERROR(VLOOKUP($M427,ACTIVIDADES!$B$9:$Q$494,13,0),"")</f>
        <v>46153</v>
      </c>
      <c r="Z427" s="49" t="str">
        <f>+IFERROR(VLOOKUP($M427,ACTIVIDADES!$B$9:$Q$494,14,0),"")</f>
        <v>Pendiente de actualización</v>
      </c>
      <c r="AA427" s="49">
        <f>+IFERROR(VLOOKUP($M427,ACTIVIDADES!$B$9:$Q$494,15,0),"")</f>
        <v>0</v>
      </c>
      <c r="AB427" s="54" t="str">
        <f>+IFERROR(VLOOKUP($M427,ACTIVIDADES!$B$9:$Q$494,16,0),"")</f>
        <v>EJECUCIÓN</v>
      </c>
      <c r="AC427" s="144">
        <v>46157</v>
      </c>
      <c r="AD427" s="29">
        <v>0</v>
      </c>
      <c r="AE427" s="29" t="s">
        <v>3741</v>
      </c>
      <c r="AF427" s="28" t="s">
        <v>580</v>
      </c>
      <c r="AG427" s="29" t="s">
        <v>3737</v>
      </c>
      <c r="AH427" s="29" t="s">
        <v>3737</v>
      </c>
      <c r="AI427" s="29" t="s">
        <v>3737</v>
      </c>
      <c r="AJ427" s="55">
        <f>+IFERROR(VLOOKUP($M427,ACTIVIDADES!$B$9:$T$494,17,0),"")</f>
        <v>0</v>
      </c>
      <c r="AK427" s="80" t="str">
        <f>+IFERROR(VLOOKUP($M427,ACTIVIDADES!$B$9:$T$494,18,0),"")</f>
        <v>REPETIDO CON AU_AC12</v>
      </c>
      <c r="AL427" s="80" t="str">
        <f>+IFERROR(VLOOKUP($M427,ACTIVIDADES!$B$9:$T$494,19,0),"")</f>
        <v>EVIDENCIAS SEGUNDO TRIMESTRE 2026 PLAN MEJORA</v>
      </c>
      <c r="AM427" s="55">
        <f>+IFERROR(VLOOKUP($M427,ACTIVIDADES!$B$9:$X$495,20,0),0)</f>
        <v>46214</v>
      </c>
      <c r="AN427" s="55" t="str">
        <f>+IFERROR(VLOOKUP($M427,ACTIVIDADES!$B$9:$X$495,21,0),0)</f>
        <v>Se actualizó documento. Soporte en carpeta AU_AC12</v>
      </c>
      <c r="AO427" s="55">
        <f>+IFERROR(VLOOKUP($M427,ACTIVIDADES!$B$9:$X$495,22,0),0)</f>
        <v>1</v>
      </c>
      <c r="AP427" s="150" t="str">
        <f>+IFERROR(VLOOKUP($M427,ACTIVIDADES!$B$9:$X$495,23,0),0)</f>
        <v>CUMPLIDO</v>
      </c>
      <c r="AQ427" s="129">
        <v>46245</v>
      </c>
      <c r="AR427" s="172">
        <v>1</v>
      </c>
      <c r="AS427" s="72" t="s">
        <v>3951</v>
      </c>
      <c r="AT427" s="29" t="s">
        <v>578</v>
      </c>
      <c r="AU427" s="57" t="s">
        <v>1472</v>
      </c>
      <c r="AV427" s="193" t="s">
        <v>3635</v>
      </c>
      <c r="AW427" s="193" t="s">
        <v>590</v>
      </c>
      <c r="AX427" s="193" t="s">
        <v>5920</v>
      </c>
      <c r="AY427" s="176" t="str">
        <f t="shared" si="26"/>
        <v>CUMPLIDAS</v>
      </c>
      <c r="AZ427" s="55" t="str">
        <f>+IFERROR(VLOOKUP($M427,ACTIVIDADES!$B$9:$T$494,25,0),"")</f>
        <v/>
      </c>
      <c r="BA427" s="55" t="str">
        <f>+IFERROR(VLOOKUP($M427,ACTIVIDADES!$B$9:$T$494,26,0),"")</f>
        <v/>
      </c>
      <c r="BB427" s="55" t="str">
        <f>+IFERROR(VLOOKUP($M427,ACTIVIDADES!$B$9:$T$494,27,0),"")</f>
        <v/>
      </c>
      <c r="BC427" s="55" t="str">
        <f>+IFERROR(VLOOKUP($M427,ACTIVIDADES!$B$9:$T$494,28,0),"")</f>
        <v/>
      </c>
      <c r="BD427" s="55" t="str">
        <f>+IFERROR(VLOOKUP($M427,ACTIVIDADES!$B$9:$T$494,29,0),"")</f>
        <v/>
      </c>
      <c r="BE427" s="55" t="str">
        <f>+IFERROR(VLOOKUP($M427,ACTIVIDADES!$B$9:$T$494,30,0),"")</f>
        <v/>
      </c>
      <c r="BF427" s="58"/>
      <c r="BG427" s="58"/>
      <c r="BH427" s="59"/>
      <c r="BI427" s="59" t="s">
        <v>580</v>
      </c>
      <c r="BJ427" s="60" t="s">
        <v>3635</v>
      </c>
      <c r="BK427" s="61" t="s">
        <v>593</v>
      </c>
      <c r="BL427" s="62"/>
      <c r="BM427" s="55" t="str">
        <f>+IFERROR(VLOOKUP($M427,ACTIVIDADES!$B$9:$T$494,31,0),"")</f>
        <v/>
      </c>
      <c r="BN427" s="55" t="str">
        <f>+IFERROR(VLOOKUP($M427,ACTIVIDADES!$B$9:$T$494,32,0),"")</f>
        <v/>
      </c>
      <c r="BO427" s="55" t="str">
        <f>+IFERROR(VLOOKUP($M427,ACTIVIDADES!$B$9:$T$494,33,0),"")</f>
        <v/>
      </c>
      <c r="BP427" s="55" t="str">
        <f>+IFERROR(VLOOKUP($M427,ACTIVIDADES!$B$9:$T$494,34,0),"")</f>
        <v/>
      </c>
      <c r="BQ427" s="55" t="str">
        <f>+IFERROR(VLOOKUP($M427,ACTIVIDADES!$B$9:$T$494,35,0),"")</f>
        <v/>
      </c>
      <c r="BR427" s="55" t="str">
        <f>+IFERROR(VLOOKUP($M427,ACTIVIDADES!$B$9:$T$494,36,0),"")</f>
        <v/>
      </c>
      <c r="BS427" s="55" t="str">
        <f>+IFERROR(VLOOKUP($M427,ACTIVIDADES!$B$9:$T$494,37,0),"")</f>
        <v/>
      </c>
      <c r="BT427" s="58"/>
      <c r="BU427" s="58"/>
      <c r="BV427" s="59"/>
      <c r="BW427" s="59" t="s">
        <v>580</v>
      </c>
      <c r="BX427" s="60" t="s">
        <v>3635</v>
      </c>
      <c r="BY427" s="61" t="s">
        <v>593</v>
      </c>
      <c r="BZ427" s="62"/>
      <c r="CA427" s="9"/>
      <c r="CB427" s="9"/>
      <c r="CC427" s="9"/>
      <c r="CD427" s="9"/>
      <c r="CE427" s="9"/>
      <c r="CF427" s="9"/>
      <c r="CG427" s="9"/>
      <c r="CH427" s="9"/>
      <c r="CI427" s="9"/>
      <c r="CJ427" s="9"/>
      <c r="CK427" s="9"/>
      <c r="CL427" s="9"/>
      <c r="CM427" s="9"/>
      <c r="CN427" s="9"/>
      <c r="CO427" s="9"/>
      <c r="CP427" s="9"/>
      <c r="CQ427" s="9"/>
    </row>
    <row r="428" spans="1:95" s="8" customFormat="1" ht="93" customHeight="1" x14ac:dyDescent="0.35">
      <c r="A428" s="40">
        <f t="shared" si="28"/>
        <v>420</v>
      </c>
      <c r="B428" s="40" t="s">
        <v>521</v>
      </c>
      <c r="C428" s="40">
        <v>2023</v>
      </c>
      <c r="D428" s="40" t="s">
        <v>3750</v>
      </c>
      <c r="E428" s="323"/>
      <c r="F428" s="206" t="s">
        <v>966</v>
      </c>
      <c r="G428" s="40" t="s">
        <v>212</v>
      </c>
      <c r="H428" s="42" t="s">
        <v>217</v>
      </c>
      <c r="I428" s="42" t="s">
        <v>3640</v>
      </c>
      <c r="J428" s="40" t="s">
        <v>5115</v>
      </c>
      <c r="K428" s="40" t="s">
        <v>3979</v>
      </c>
      <c r="L428" s="44" t="s">
        <v>1153</v>
      </c>
      <c r="M428" s="45" t="s">
        <v>2138</v>
      </c>
      <c r="N428" s="45" t="s">
        <v>5552</v>
      </c>
      <c r="O428" s="45" t="s">
        <v>5715</v>
      </c>
      <c r="P428" s="45">
        <v>2</v>
      </c>
      <c r="Q428" s="47">
        <v>46023</v>
      </c>
      <c r="R428" s="47">
        <v>46387</v>
      </c>
      <c r="S428" s="48">
        <f t="shared" si="27"/>
        <v>54</v>
      </c>
      <c r="T428" s="45" t="s">
        <v>611</v>
      </c>
      <c r="U428" s="45"/>
      <c r="V428" s="49">
        <f>+IFERROR(VLOOKUP($M428,ACTIVIDADES!$B$9:$Q$494,10,0),"")</f>
        <v>1</v>
      </c>
      <c r="W428" s="61" t="str">
        <f>+IFERROR(VLOOKUP($M428,ACTIVIDADES!$B$9:$Q$494,11,0)," ")</f>
        <v>Se aclara que la actividad está establecida dentro del plan de acción y que lo propuesto inicialmente fue cumplido por este proceso en las condiciones determinadas en la actividad (actividad ya establecida por la funcionaria saliente), se volverá a presentar la misma dentro del semestre para el cual esta establecida, pero se reitera, que resulta necesario convocar a todos los actores para que se obtenga el resultado esperado, se formulará la preventiva con corte a junio tal y como lo establece el plan de acción y se socializará, se reitera lo establecido inicialmente fue cumplido a cabalidad por el proceso, dentro del proceso de gestión de asuntos disciplinarios se ha adelantado la IP 002 de 2024, la cual genero la función preventiva denominada "derechos y deberes del servidor público", de acuerdo con el procedimiento fue remitida al proceso de gestión de talento humano el 16 de Julio del 2024, con socialización programada para el 24 de octubre de 2024. Anexo preventiva, oficio de remisión y correo indicando la fecha de socialización por parte de talento humano.</v>
      </c>
      <c r="X428" s="51" t="str">
        <f>+IFERROR(VLOOKUP($M428,ACTIVIDADES!$B$9:$Q$494,12,0),"")</f>
        <v>https://dnbcgovco-my.sharepoint.com/:f:/g/personal/planeacion_dnbc_gov_co/IgBQvRl1qJOuR4_5SVNmfcTnAZV0VApCPR6f_GkysP7ZBG4?e=DPyQEd</v>
      </c>
      <c r="Y428" s="52">
        <f>+IFERROR(VLOOKUP($M428,ACTIVIDADES!$B$9:$Q$494,13,0),"")</f>
        <v>46153</v>
      </c>
      <c r="Z428" s="49" t="str">
        <f>+IFERROR(VLOOKUP($M428,ACTIVIDADES!$B$9:$Q$494,14,0),"")</f>
        <v>Se evidencia la respectiva circual fue emitida y socializada 2024. No se evidencian avances de re socialización en la vigencia 2026</v>
      </c>
      <c r="AA428" s="49">
        <f>+IFERROR(VLOOKUP($M428,ACTIVIDADES!$B$9:$Q$494,15,0),"")</f>
        <v>0</v>
      </c>
      <c r="AB428" s="54" t="str">
        <f>+IFERROR(VLOOKUP($M428,ACTIVIDADES!$B$9:$Q$494,16,0),"")</f>
        <v>EJECUCIÓN</v>
      </c>
      <c r="AC428" s="144">
        <v>46157</v>
      </c>
      <c r="AD428" s="29">
        <v>0</v>
      </c>
      <c r="AE428" s="29" t="s">
        <v>3741</v>
      </c>
      <c r="AF428" s="28" t="s">
        <v>580</v>
      </c>
      <c r="AG428" s="29" t="s">
        <v>3737</v>
      </c>
      <c r="AH428" s="29" t="s">
        <v>3737</v>
      </c>
      <c r="AI428" s="29" t="s">
        <v>3737</v>
      </c>
      <c r="AJ428" s="55">
        <f>+IFERROR(VLOOKUP($M428,ACTIVIDADES!$B$9:$T$494,17,0),"")</f>
        <v>0</v>
      </c>
      <c r="AK428" s="80" t="str">
        <f>+IFERROR(VLOOKUP($M428,ACTIVIDADES!$B$9:$T$494,18,0),"")</f>
        <v>Si reporte segundo trimestre</v>
      </c>
      <c r="AL428" s="80" t="str">
        <f>+IFERROR(VLOOKUP($M428,ACTIVIDADES!$B$9:$T$494,19,0),"")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428" s="55">
        <f>+IFERROR(VLOOKUP($M428,ACTIVIDADES!$B$9:$X$495,20,0),0)</f>
        <v>46213</v>
      </c>
      <c r="AN428" s="55" t="str">
        <f>+IFERROR(VLOOKUP($M428,ACTIVIDADES!$B$9:$X$495,21,0),0)</f>
        <v>Sin reporte de información, se incluye seguimiento primer trimestre
Se evidencia la respectiva circual fue emitida y socializada 2024. No se evidencian avances de re socialización en la vigencia 2026</v>
      </c>
      <c r="AO428" s="55">
        <f>+IFERROR(VLOOKUP($M428,ACTIVIDADES!$B$9:$X$495,22,0),0)</f>
        <v>0</v>
      </c>
      <c r="AP428" s="145" t="str">
        <f>+IFERROR(VLOOKUP($M428,ACTIVIDADES!$B$9:$X$495,23,0),0)</f>
        <v>EN EJECUCIÓN</v>
      </c>
      <c r="AQ428" s="129">
        <v>46245</v>
      </c>
      <c r="AR428" s="172">
        <v>1</v>
      </c>
      <c r="AS428" s="72" t="s">
        <v>5835</v>
      </c>
      <c r="AT428" s="29" t="s">
        <v>578</v>
      </c>
      <c r="AU428" s="57" t="s">
        <v>3639</v>
      </c>
      <c r="AV428" s="193" t="s">
        <v>3639</v>
      </c>
      <c r="AW428" s="193" t="s">
        <v>3639</v>
      </c>
      <c r="AX428" s="193" t="s">
        <v>4148</v>
      </c>
      <c r="AY428" s="176" t="str">
        <f t="shared" si="26"/>
        <v>CUMPLIDAS</v>
      </c>
      <c r="AZ428" s="55" t="str">
        <f>+IFERROR(VLOOKUP($M428,ACTIVIDADES!$B$9:$T$494,25,0),"")</f>
        <v/>
      </c>
      <c r="BA428" s="55" t="str">
        <f>+IFERROR(VLOOKUP($M428,ACTIVIDADES!$B$9:$T$494,26,0),"")</f>
        <v/>
      </c>
      <c r="BB428" s="55" t="str">
        <f>+IFERROR(VLOOKUP($M428,ACTIVIDADES!$B$9:$T$494,27,0),"")</f>
        <v/>
      </c>
      <c r="BC428" s="55" t="str">
        <f>+IFERROR(VLOOKUP($M428,ACTIVIDADES!$B$9:$T$494,28,0),"")</f>
        <v/>
      </c>
      <c r="BD428" s="55" t="str">
        <f>+IFERROR(VLOOKUP($M428,ACTIVIDADES!$B$9:$T$494,29,0),"")</f>
        <v/>
      </c>
      <c r="BE428" s="55" t="str">
        <f>+IFERROR(VLOOKUP($M428,ACTIVIDADES!$B$9:$T$494,30,0),"")</f>
        <v/>
      </c>
      <c r="BF428" s="58"/>
      <c r="BG428" s="58"/>
      <c r="BH428" s="59"/>
      <c r="BI428" s="59" t="s">
        <v>580</v>
      </c>
      <c r="BJ428" s="60" t="s">
        <v>3635</v>
      </c>
      <c r="BK428" s="61" t="s">
        <v>593</v>
      </c>
      <c r="BL428" s="62"/>
      <c r="BM428" s="55" t="str">
        <f>+IFERROR(VLOOKUP($M428,ACTIVIDADES!$B$9:$T$494,31,0),"")</f>
        <v/>
      </c>
      <c r="BN428" s="55" t="str">
        <f>+IFERROR(VLOOKUP($M428,ACTIVIDADES!$B$9:$T$494,32,0),"")</f>
        <v/>
      </c>
      <c r="BO428" s="55" t="str">
        <f>+IFERROR(VLOOKUP($M428,ACTIVIDADES!$B$9:$T$494,33,0),"")</f>
        <v/>
      </c>
      <c r="BP428" s="55" t="str">
        <f>+IFERROR(VLOOKUP($M428,ACTIVIDADES!$B$9:$T$494,34,0),"")</f>
        <v/>
      </c>
      <c r="BQ428" s="55" t="str">
        <f>+IFERROR(VLOOKUP($M428,ACTIVIDADES!$B$9:$T$494,35,0),"")</f>
        <v/>
      </c>
      <c r="BR428" s="55" t="str">
        <f>+IFERROR(VLOOKUP($M428,ACTIVIDADES!$B$9:$T$494,36,0),"")</f>
        <v/>
      </c>
      <c r="BS428" s="55" t="str">
        <f>+IFERROR(VLOOKUP($M428,ACTIVIDADES!$B$9:$T$494,37,0),"")</f>
        <v/>
      </c>
      <c r="BT428" s="58"/>
      <c r="BU428" s="58"/>
      <c r="BV428" s="59"/>
      <c r="BW428" s="59" t="s">
        <v>580</v>
      </c>
      <c r="BX428" s="60" t="s">
        <v>3635</v>
      </c>
      <c r="BY428" s="61" t="s">
        <v>593</v>
      </c>
      <c r="BZ428" s="62"/>
      <c r="CA428" s="9"/>
      <c r="CB428" s="9"/>
      <c r="CC428" s="9"/>
      <c r="CD428" s="9"/>
      <c r="CE428" s="9"/>
      <c r="CF428" s="9"/>
      <c r="CG428" s="9"/>
      <c r="CH428" s="9"/>
      <c r="CI428" s="9"/>
      <c r="CJ428" s="9"/>
      <c r="CK428" s="9"/>
      <c r="CL428" s="9"/>
      <c r="CM428" s="9"/>
      <c r="CN428" s="9"/>
      <c r="CO428" s="9"/>
      <c r="CP428" s="9"/>
      <c r="CQ428" s="9"/>
    </row>
    <row r="429" spans="1:95" s="143" customFormat="1" ht="93" customHeight="1" x14ac:dyDescent="0.35">
      <c r="A429" s="40">
        <f t="shared" si="28"/>
        <v>421</v>
      </c>
      <c r="B429" s="40" t="s">
        <v>521</v>
      </c>
      <c r="C429" s="40">
        <v>2023</v>
      </c>
      <c r="D429" s="40" t="s">
        <v>3750</v>
      </c>
      <c r="E429" s="323"/>
      <c r="F429" s="206" t="s">
        <v>966</v>
      </c>
      <c r="G429" s="40" t="s">
        <v>212</v>
      </c>
      <c r="H429" s="42" t="s">
        <v>217</v>
      </c>
      <c r="I429" s="42" t="s">
        <v>3640</v>
      </c>
      <c r="J429" s="40" t="s">
        <v>5155</v>
      </c>
      <c r="K429" s="40" t="s">
        <v>5381</v>
      </c>
      <c r="L429" s="44" t="s">
        <v>1153</v>
      </c>
      <c r="M429" s="45" t="s">
        <v>2138</v>
      </c>
      <c r="N429" s="45" t="s">
        <v>5552</v>
      </c>
      <c r="O429" s="45" t="s">
        <v>5715</v>
      </c>
      <c r="P429" s="45">
        <v>2</v>
      </c>
      <c r="Q429" s="47">
        <v>46023</v>
      </c>
      <c r="R429" s="47">
        <v>46387</v>
      </c>
      <c r="S429" s="48">
        <f t="shared" si="27"/>
        <v>54</v>
      </c>
      <c r="T429" s="45" t="s">
        <v>611</v>
      </c>
      <c r="U429" s="45"/>
      <c r="V429" s="49">
        <f>+IFERROR(VLOOKUP($M429,ACTIVIDADES!$B$9:$Q$494,10,0),"")</f>
        <v>1</v>
      </c>
      <c r="W429" s="61" t="str">
        <f>+IFERROR(VLOOKUP($M429,ACTIVIDADES!$B$9:$Q$494,11,0)," ")</f>
        <v>Se aclara que la actividad está establecida dentro del plan de acción y que lo propuesto inicialmente fue cumplido por este proceso en las condiciones determinadas en la actividad (actividad ya establecida por la funcionaria saliente), se volverá a presentar la misma dentro del semestre para el cual esta establecida, pero se reitera, que resulta necesario convocar a todos los actores para que se obtenga el resultado esperado, se formulará la preventiva con corte a junio tal y como lo establece el plan de acción y se socializará, se reitera lo establecido inicialmente fue cumplido a cabalidad por el proceso, dentro del proceso de gestión de asuntos disciplinarios se ha adelantado la IP 002 de 2024, la cual genero la función preventiva denominada "derechos y deberes del servidor público", de acuerdo con el procedimiento fue remitida al proceso de gestión de talento humano el 16 de Julio del 2024, con socialización programada para el 24 de octubre de 2024. Anexo preventiva, oficio de remisión y correo indicando la fecha de socialización por parte de talento humano.</v>
      </c>
      <c r="X429" s="51" t="str">
        <f>+IFERROR(VLOOKUP($M429,ACTIVIDADES!$B$9:$Q$494,12,0),"")</f>
        <v>https://dnbcgovco-my.sharepoint.com/:f:/g/personal/planeacion_dnbc_gov_co/IgBQvRl1qJOuR4_5SVNmfcTnAZV0VApCPR6f_GkysP7ZBG4?e=DPyQEd</v>
      </c>
      <c r="Y429" s="52">
        <f>+IFERROR(VLOOKUP($M429,ACTIVIDADES!$B$9:$Q$494,13,0),"")</f>
        <v>46153</v>
      </c>
      <c r="Z429" s="49" t="str">
        <f>+IFERROR(VLOOKUP($M429,ACTIVIDADES!$B$9:$Q$494,14,0),"")</f>
        <v>Se evidencia la respectiva circual fue emitida y socializada 2024. No se evidencian avances de re socialización en la vigencia 2026</v>
      </c>
      <c r="AA429" s="49">
        <f>+IFERROR(VLOOKUP($M429,ACTIVIDADES!$B$9:$Q$494,15,0),"")</f>
        <v>0</v>
      </c>
      <c r="AB429" s="54" t="str">
        <f>+IFERROR(VLOOKUP($M429,ACTIVIDADES!$B$9:$Q$494,16,0),"")</f>
        <v>EJECUCIÓN</v>
      </c>
      <c r="AC429" s="144">
        <v>46157</v>
      </c>
      <c r="AD429" s="29">
        <v>0</v>
      </c>
      <c r="AE429" s="29" t="s">
        <v>3741</v>
      </c>
      <c r="AF429" s="28" t="s">
        <v>580</v>
      </c>
      <c r="AG429" s="29" t="s">
        <v>3737</v>
      </c>
      <c r="AH429" s="29" t="s">
        <v>3737</v>
      </c>
      <c r="AI429" s="29" t="s">
        <v>3737</v>
      </c>
      <c r="AJ429" s="55">
        <f>+IFERROR(VLOOKUP($M429,ACTIVIDADES!$B$9:$T$494,17,0),"")</f>
        <v>0</v>
      </c>
      <c r="AK429" s="80" t="str">
        <f>+IFERROR(VLOOKUP($M429,ACTIVIDADES!$B$9:$T$494,18,0),"")</f>
        <v>Si reporte segundo trimestre</v>
      </c>
      <c r="AL429" s="80" t="str">
        <f>+IFERROR(VLOOKUP($M429,ACTIVIDADES!$B$9:$T$494,19,0),"")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429" s="55">
        <f>+IFERROR(VLOOKUP($M429,ACTIVIDADES!$B$9:$X$495,20,0),0)</f>
        <v>46213</v>
      </c>
      <c r="AN429" s="55" t="str">
        <f>+IFERROR(VLOOKUP($M429,ACTIVIDADES!$B$9:$X$495,21,0),0)</f>
        <v>Sin reporte de información, se incluye seguimiento primer trimestre
Se evidencia la respectiva circual fue emitida y socializada 2024. No se evidencian avances de re socialización en la vigencia 2026</v>
      </c>
      <c r="AO429" s="55">
        <f>+IFERROR(VLOOKUP($M429,ACTIVIDADES!$B$9:$X$495,22,0),0)</f>
        <v>0</v>
      </c>
      <c r="AP429" s="145" t="str">
        <f>+IFERROR(VLOOKUP($M429,ACTIVIDADES!$B$9:$X$495,23,0),0)</f>
        <v>EN EJECUCIÓN</v>
      </c>
      <c r="AQ429" s="129">
        <v>46245</v>
      </c>
      <c r="AR429" s="172">
        <v>1</v>
      </c>
      <c r="AS429" s="72" t="s">
        <v>3951</v>
      </c>
      <c r="AT429" s="29" t="s">
        <v>578</v>
      </c>
      <c r="AU429" s="57" t="s">
        <v>3639</v>
      </c>
      <c r="AV429" s="193" t="s">
        <v>3639</v>
      </c>
      <c r="AW429" s="193" t="s">
        <v>3639</v>
      </c>
      <c r="AX429" s="193" t="s">
        <v>4148</v>
      </c>
      <c r="AY429" s="176" t="str">
        <f t="shared" si="26"/>
        <v>CUMPLIDAS</v>
      </c>
      <c r="AZ429" s="55" t="str">
        <f>+IFERROR(VLOOKUP($M429,ACTIVIDADES!$B$9:$T$494,25,0),"")</f>
        <v/>
      </c>
      <c r="BA429" s="55" t="str">
        <f>+IFERROR(VLOOKUP($M429,ACTIVIDADES!$B$9:$T$494,26,0),"")</f>
        <v/>
      </c>
      <c r="BB429" s="55" t="str">
        <f>+IFERROR(VLOOKUP($M429,ACTIVIDADES!$B$9:$T$494,27,0),"")</f>
        <v/>
      </c>
      <c r="BC429" s="55" t="str">
        <f>+IFERROR(VLOOKUP($M429,ACTIVIDADES!$B$9:$T$494,28,0),"")</f>
        <v/>
      </c>
      <c r="BD429" s="55" t="str">
        <f>+IFERROR(VLOOKUP($M429,ACTIVIDADES!$B$9:$T$494,29,0),"")</f>
        <v/>
      </c>
      <c r="BE429" s="55" t="str">
        <f>+IFERROR(VLOOKUP($M429,ACTIVIDADES!$B$9:$T$494,30,0),"")</f>
        <v/>
      </c>
      <c r="BF429" s="58"/>
      <c r="BG429" s="58"/>
      <c r="BH429" s="59"/>
      <c r="BI429" s="59" t="s">
        <v>580</v>
      </c>
      <c r="BJ429" s="60" t="s">
        <v>3635</v>
      </c>
      <c r="BK429" s="61" t="s">
        <v>593</v>
      </c>
      <c r="BL429" s="62"/>
      <c r="BM429" s="55" t="str">
        <f>+IFERROR(VLOOKUP($M429,ACTIVIDADES!$B$9:$T$494,31,0),"")</f>
        <v/>
      </c>
      <c r="BN429" s="55" t="str">
        <f>+IFERROR(VLOOKUP($M429,ACTIVIDADES!$B$9:$T$494,32,0),"")</f>
        <v/>
      </c>
      <c r="BO429" s="55" t="str">
        <f>+IFERROR(VLOOKUP($M429,ACTIVIDADES!$B$9:$T$494,33,0),"")</f>
        <v/>
      </c>
      <c r="BP429" s="55" t="str">
        <f>+IFERROR(VLOOKUP($M429,ACTIVIDADES!$B$9:$T$494,34,0),"")</f>
        <v/>
      </c>
      <c r="BQ429" s="55" t="str">
        <f>+IFERROR(VLOOKUP($M429,ACTIVIDADES!$B$9:$T$494,35,0),"")</f>
        <v/>
      </c>
      <c r="BR429" s="55" t="str">
        <f>+IFERROR(VLOOKUP($M429,ACTIVIDADES!$B$9:$T$494,36,0),"")</f>
        <v/>
      </c>
      <c r="BS429" s="55" t="str">
        <f>+IFERROR(VLOOKUP($M429,ACTIVIDADES!$B$9:$T$494,37,0),"")</f>
        <v/>
      </c>
      <c r="BT429" s="58"/>
      <c r="BU429" s="58"/>
      <c r="BV429" s="59"/>
      <c r="BW429" s="59" t="s">
        <v>580</v>
      </c>
      <c r="BX429" s="60" t="s">
        <v>3635</v>
      </c>
      <c r="BY429" s="61" t="s">
        <v>593</v>
      </c>
      <c r="BZ429" s="62"/>
      <c r="CA429" s="9"/>
      <c r="CB429" s="9"/>
      <c r="CC429" s="9"/>
      <c r="CD429" s="9"/>
      <c r="CE429" s="9"/>
      <c r="CF429" s="9"/>
      <c r="CG429" s="9"/>
      <c r="CH429" s="9"/>
      <c r="CI429" s="9"/>
      <c r="CJ429" s="9"/>
      <c r="CK429" s="9"/>
      <c r="CL429" s="9"/>
      <c r="CM429" s="9"/>
      <c r="CN429" s="9"/>
      <c r="CO429" s="9"/>
      <c r="CP429" s="9"/>
      <c r="CQ429" s="9"/>
    </row>
    <row r="430" spans="1:95" s="8" customFormat="1" ht="93" customHeight="1" x14ac:dyDescent="0.35">
      <c r="A430" s="40">
        <f t="shared" si="28"/>
        <v>422</v>
      </c>
      <c r="B430" s="40" t="s">
        <v>521</v>
      </c>
      <c r="C430" s="40">
        <v>2022</v>
      </c>
      <c r="D430" s="40" t="s">
        <v>3750</v>
      </c>
      <c r="E430" s="323"/>
      <c r="F430" s="40" t="s">
        <v>916</v>
      </c>
      <c r="G430" s="40" t="s">
        <v>4644</v>
      </c>
      <c r="H430" s="42" t="s">
        <v>4716</v>
      </c>
      <c r="I430" s="42" t="s">
        <v>3640</v>
      </c>
      <c r="J430" s="40" t="s">
        <v>5045</v>
      </c>
      <c r="K430" s="40" t="s">
        <v>5325</v>
      </c>
      <c r="L430" s="44" t="s">
        <v>1153</v>
      </c>
      <c r="M430" s="63" t="s">
        <v>2083</v>
      </c>
      <c r="N430" s="63" t="s">
        <v>2084</v>
      </c>
      <c r="O430" s="63" t="s">
        <v>2090</v>
      </c>
      <c r="P430" s="63">
        <v>1</v>
      </c>
      <c r="Q430" s="65">
        <v>44840</v>
      </c>
      <c r="R430" s="65">
        <v>44926</v>
      </c>
      <c r="S430" s="66">
        <f t="shared" si="27"/>
        <v>12.75</v>
      </c>
      <c r="T430" s="63" t="s">
        <v>611</v>
      </c>
      <c r="U430" s="63"/>
      <c r="V430" s="49">
        <f>+IFERROR(VLOOKUP($M430,ACTIVIDADES!$B$9:$Q$494,10,0),"")</f>
        <v>1</v>
      </c>
      <c r="W430" s="61" t="str">
        <f>+IFERROR(VLOOKUP($M430,ACTIVIDADES!$B$9:$Q$494,11,0)," ")</f>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v>
      </c>
      <c r="X430" s="51" t="str">
        <f>+IFERROR(VLOOKUP($M430,ACTIVIDADES!$B$9:$Q$494,12,0),"")</f>
        <v>https://dnbcgovco-my.sharepoint.com/:f:/g/personal/planeacion_dnbc_gov_co/IgA5ctmyG6EkSLbGu48RtL5-Ae1isqDP3_SnnjLpLvR73WY?e=yttmv6</v>
      </c>
      <c r="Y430" s="52">
        <f>+IFERROR(VLOOKUP($M430,ACTIVIDADES!$B$9:$Q$494,13,0),"")</f>
        <v>46153</v>
      </c>
      <c r="Z430" s="49" t="str">
        <f>+IFERROR(VLOOKUP($M430,ACTIVIDADES!$B$9:$Q$494,14,0),"")</f>
        <v>Se presenta un auto inhibitorio N 002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v>
      </c>
      <c r="AA430" s="49">
        <f>+IFERROR(VLOOKUP($M430,ACTIVIDADES!$B$9:$Q$494,15,0),"")</f>
        <v>1</v>
      </c>
      <c r="AB430" s="54" t="str">
        <f>+IFERROR(VLOOKUP($M430,ACTIVIDADES!$B$9:$Q$494,16,0),"")</f>
        <v>CUMPLIDO</v>
      </c>
      <c r="AC430" s="144">
        <v>46157</v>
      </c>
      <c r="AD430" s="29">
        <v>1</v>
      </c>
      <c r="AE430" s="30" t="s">
        <v>3870</v>
      </c>
      <c r="AF430" s="29" t="s">
        <v>578</v>
      </c>
      <c r="AG430" s="29" t="s">
        <v>3737</v>
      </c>
      <c r="AH430" s="29" t="s">
        <v>593</v>
      </c>
      <c r="AI430" s="29" t="s">
        <v>3752</v>
      </c>
      <c r="AJ430" s="55">
        <f>+IFERROR(VLOOKUP($M430,ACTIVIDADES!$B$9:$T$494,17,0),"")</f>
        <v>0</v>
      </c>
      <c r="AK430" s="80" t="str">
        <f>+IFERROR(VLOOKUP($M430,ACTIVIDADES!$B$9:$T$494,18,0),"")</f>
        <v>Si reporte segundo trimestre</v>
      </c>
      <c r="AL430" s="80" t="str">
        <f>+IFERROR(VLOOKUP($M430,ACTIVIDADES!$B$9:$T$494,19,0),"")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430" s="55">
        <f>+IFERROR(VLOOKUP($M430,ACTIVIDADES!$B$9:$X$495,20,0),0)</f>
        <v>46213</v>
      </c>
      <c r="AN430" s="55" t="str">
        <f>+IFERROR(VLOOKUP($M430,ACTIVIDADES!$B$9:$X$495,21,0),0)</f>
        <v>No se recibe reporte segundo trimestre. No obstante, actividad reportada como cumplida en primer trimestre</v>
      </c>
      <c r="AO430" s="55">
        <f>+IFERROR(VLOOKUP($M430,ACTIVIDADES!$B$9:$X$495,22,0),0)</f>
        <v>1</v>
      </c>
      <c r="AP430" s="150" t="str">
        <f>+IFERROR(VLOOKUP($M430,ACTIVIDADES!$B$9:$X$495,23,0),0)</f>
        <v>CUMPLIDO</v>
      </c>
      <c r="AQ430" s="88">
        <v>46230</v>
      </c>
      <c r="AR430" s="55">
        <v>1</v>
      </c>
      <c r="AS430" s="72" t="s">
        <v>3810</v>
      </c>
      <c r="AT430" s="29" t="s">
        <v>579</v>
      </c>
      <c r="AU430" s="57" t="s">
        <v>3639</v>
      </c>
      <c r="AV430" s="193" t="s">
        <v>3639</v>
      </c>
      <c r="AW430" s="193" t="s">
        <v>3639</v>
      </c>
      <c r="AX430" s="193" t="s">
        <v>3739</v>
      </c>
      <c r="AY430" s="176" t="str">
        <f t="shared" si="26"/>
        <v>CUMPLIDAS</v>
      </c>
      <c r="AZ430" s="55" t="str">
        <f>+IFERROR(VLOOKUP($M430,ACTIVIDADES!$B$9:$T$494,25,0),"")</f>
        <v/>
      </c>
      <c r="BA430" s="55" t="str">
        <f>+IFERROR(VLOOKUP($M430,ACTIVIDADES!$B$9:$T$494,26,0),"")</f>
        <v/>
      </c>
      <c r="BB430" s="55" t="str">
        <f>+IFERROR(VLOOKUP($M430,ACTIVIDADES!$B$9:$T$494,27,0),"")</f>
        <v/>
      </c>
      <c r="BC430" s="55" t="str">
        <f>+IFERROR(VLOOKUP($M430,ACTIVIDADES!$B$9:$T$494,28,0),"")</f>
        <v/>
      </c>
      <c r="BD430" s="55" t="str">
        <f>+IFERROR(VLOOKUP($M430,ACTIVIDADES!$B$9:$T$494,29,0),"")</f>
        <v/>
      </c>
      <c r="BE430" s="55" t="str">
        <f>+IFERROR(VLOOKUP($M430,ACTIVIDADES!$B$9:$T$494,30,0),"")</f>
        <v/>
      </c>
      <c r="BF430" s="58"/>
      <c r="BG430" s="58"/>
      <c r="BH430" s="59"/>
      <c r="BI430" s="59" t="s">
        <v>580</v>
      </c>
      <c r="BJ430" s="60" t="s">
        <v>3635</v>
      </c>
      <c r="BK430" s="61" t="s">
        <v>593</v>
      </c>
      <c r="BL430" s="62"/>
      <c r="BM430" s="55" t="str">
        <f>+IFERROR(VLOOKUP($M430,ACTIVIDADES!$B$9:$T$494,31,0),"")</f>
        <v/>
      </c>
      <c r="BN430" s="55" t="str">
        <f>+IFERROR(VLOOKUP($M430,ACTIVIDADES!$B$9:$T$494,32,0),"")</f>
        <v/>
      </c>
      <c r="BO430" s="55" t="str">
        <f>+IFERROR(VLOOKUP($M430,ACTIVIDADES!$B$9:$T$494,33,0),"")</f>
        <v/>
      </c>
      <c r="BP430" s="55" t="str">
        <f>+IFERROR(VLOOKUP($M430,ACTIVIDADES!$B$9:$T$494,34,0),"")</f>
        <v/>
      </c>
      <c r="BQ430" s="55" t="str">
        <f>+IFERROR(VLOOKUP($M430,ACTIVIDADES!$B$9:$T$494,35,0),"")</f>
        <v/>
      </c>
      <c r="BR430" s="55" t="str">
        <f>+IFERROR(VLOOKUP($M430,ACTIVIDADES!$B$9:$T$494,36,0),"")</f>
        <v/>
      </c>
      <c r="BS430" s="55" t="str">
        <f>+IFERROR(VLOOKUP($M430,ACTIVIDADES!$B$9:$T$494,37,0),"")</f>
        <v/>
      </c>
      <c r="BT430" s="58"/>
      <c r="BU430" s="58"/>
      <c r="BV430" s="59"/>
      <c r="BW430" s="59" t="s">
        <v>580</v>
      </c>
      <c r="BX430" s="60" t="s">
        <v>3635</v>
      </c>
      <c r="BY430" s="61" t="s">
        <v>593</v>
      </c>
      <c r="BZ430" s="62"/>
      <c r="CA430" s="9"/>
      <c r="CB430" s="9"/>
      <c r="CC430" s="9"/>
      <c r="CD430" s="9"/>
      <c r="CE430" s="9"/>
      <c r="CF430" s="9"/>
      <c r="CG430" s="9"/>
      <c r="CH430" s="9"/>
      <c r="CI430" s="9"/>
      <c r="CJ430" s="9"/>
      <c r="CK430" s="9"/>
      <c r="CL430" s="9"/>
      <c r="CM430" s="9"/>
      <c r="CN430" s="9"/>
      <c r="CO430" s="9"/>
      <c r="CP430" s="9"/>
      <c r="CQ430" s="9"/>
    </row>
    <row r="431" spans="1:95" s="143" customFormat="1" ht="93" customHeight="1" x14ac:dyDescent="0.35">
      <c r="A431" s="40">
        <f t="shared" si="28"/>
        <v>423</v>
      </c>
      <c r="B431" s="40" t="s">
        <v>521</v>
      </c>
      <c r="C431" s="40">
        <v>2022</v>
      </c>
      <c r="D431" s="40" t="s">
        <v>3734</v>
      </c>
      <c r="E431" s="323"/>
      <c r="F431" s="40" t="s">
        <v>906</v>
      </c>
      <c r="G431" s="40" t="s">
        <v>4644</v>
      </c>
      <c r="H431" s="41" t="s">
        <v>4717</v>
      </c>
      <c r="I431" s="42"/>
      <c r="J431" s="43" t="s">
        <v>5046</v>
      </c>
      <c r="K431" s="43" t="s">
        <v>5326</v>
      </c>
      <c r="L431" s="44" t="s">
        <v>1153</v>
      </c>
      <c r="M431" s="45" t="s">
        <v>1320</v>
      </c>
      <c r="N431" s="46" t="s">
        <v>5484</v>
      </c>
      <c r="O431" s="45" t="s">
        <v>5681</v>
      </c>
      <c r="P431" s="45">
        <v>1</v>
      </c>
      <c r="Q431" s="47">
        <v>46023</v>
      </c>
      <c r="R431" s="47">
        <v>46203</v>
      </c>
      <c r="S431" s="48">
        <f t="shared" ref="S431:S462" si="29">DAYS360(Q431,R431)/360*54</f>
        <v>26.85</v>
      </c>
      <c r="T431" s="45" t="s">
        <v>1291</v>
      </c>
      <c r="U431" s="45"/>
      <c r="V431" s="49">
        <f>+IFERROR(VLOOKUP($M431,ACTIVIDADES!$B$9:$Q$494,10,0),"")</f>
        <v>0</v>
      </c>
      <c r="W431" s="50" t="str">
        <f>+IFERROR(VLOOKUP($M431,ACTIVIDADES!$B$9:$Q$494,11,0)," ")</f>
        <v>Actividad planteada para el segundo trimestre de la vigencia 2026</v>
      </c>
      <c r="X431" s="61">
        <f>+IFERROR(VLOOKUP($M431,ACTIVIDADES!$B$9:$Q$494,12,0),"")</f>
        <v>0</v>
      </c>
      <c r="Y431" s="52">
        <f>+IFERROR(VLOOKUP($M431,ACTIVIDADES!$B$9:$Q$494,13,0),"")</f>
        <v>46153</v>
      </c>
      <c r="Z431" s="53" t="str">
        <f>+IFERROR(VLOOKUP($M431,ACTIVIDADES!$B$9:$Q$494,14,0),"")</f>
        <v>Sin evidencia de inicio de la actividad</v>
      </c>
      <c r="AA431" s="49">
        <f>+IFERROR(VLOOKUP($M431,ACTIVIDADES!$B$9:$Q$494,15,0),"")</f>
        <v>0</v>
      </c>
      <c r="AB431" s="54" t="str">
        <f>+IFERROR(VLOOKUP($M431,ACTIVIDADES!$B$9:$Q$494,16,0),"")</f>
        <v>EJECUCIÓN</v>
      </c>
      <c r="AC431" s="149">
        <v>46177</v>
      </c>
      <c r="AD431" s="28">
        <v>0</v>
      </c>
      <c r="AE431" s="29" t="s">
        <v>3741</v>
      </c>
      <c r="AF431" s="29" t="s">
        <v>580</v>
      </c>
      <c r="AG431" s="29" t="s">
        <v>3737</v>
      </c>
      <c r="AH431" s="29" t="s">
        <v>3737</v>
      </c>
      <c r="AI431" s="29" t="s">
        <v>3737</v>
      </c>
      <c r="AJ431" s="55">
        <f>+IFERROR(VLOOKUP($M431,ACTIVIDADES!$B$9:$T$494,17,0),"")</f>
        <v>0.5</v>
      </c>
      <c r="AK431" s="80" t="str">
        <f>+IFERROR(VLOOKUP($M431,ACTIVIDADES!$B$9:$T$494,18,0),"")</f>
        <v>Se actualizó los documentos de gestión de riesgos y se presentó a Comité Institucional de Control Interno la politica de gestión de riesgos. En julio se espera la oficialización de los documentos</v>
      </c>
      <c r="AL431" s="80" t="str">
        <f>+IFERROR(VLOOKUP($M431,ACTIVIDADES!$B$9:$T$494,19,0),"")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431" s="55">
        <f>+IFERROR(VLOOKUP($M431,ACTIVIDADES!$B$9:$X$495,20,0),0)</f>
        <v>46213</v>
      </c>
      <c r="AN431" s="55" t="str">
        <f>+IFERROR(VLOOKUP($M431,ACTIVIDADES!$B$9:$X$495,21,0),0)</f>
        <v>Se evidencia documentación en proceso de actualización</v>
      </c>
      <c r="AO431" s="55">
        <f>+IFERROR(VLOOKUP($M431,ACTIVIDADES!$B$9:$X$495,22,0),0)</f>
        <v>0.5</v>
      </c>
      <c r="AP431" s="145" t="str">
        <f>+IFERROR(VLOOKUP($M431,ACTIVIDADES!$B$9:$X$495,23,0),0)</f>
        <v>EN EJECUCIÓN</v>
      </c>
      <c r="AQ431" s="88">
        <v>46244</v>
      </c>
      <c r="AR431" s="55">
        <v>0.5</v>
      </c>
      <c r="AS431" s="57" t="s">
        <v>3832</v>
      </c>
      <c r="AT431" s="29" t="s">
        <v>4</v>
      </c>
      <c r="AU431" s="57" t="s">
        <v>3639</v>
      </c>
      <c r="AV431" s="193" t="s">
        <v>3639</v>
      </c>
      <c r="AW431" s="193" t="s">
        <v>3639</v>
      </c>
      <c r="AX431" s="57" t="s">
        <v>3739</v>
      </c>
      <c r="AY431" s="176" t="str">
        <f t="shared" si="26"/>
        <v>EN EJECUCIÓN</v>
      </c>
      <c r="AZ431" s="55" t="str">
        <f>+IFERROR(VLOOKUP($M431,ACTIVIDADES!$B$9:$T$494,25,0),"")</f>
        <v/>
      </c>
      <c r="BA431" s="55" t="str">
        <f>+IFERROR(VLOOKUP($M431,ACTIVIDADES!$B$9:$T$494,26,0),"")</f>
        <v/>
      </c>
      <c r="BB431" s="55" t="str">
        <f>+IFERROR(VLOOKUP($M431,ACTIVIDADES!$B$9:$T$494,27,0),"")</f>
        <v/>
      </c>
      <c r="BC431" s="55" t="str">
        <f>+IFERROR(VLOOKUP($M431,ACTIVIDADES!$B$9:$T$494,28,0),"")</f>
        <v/>
      </c>
      <c r="BD431" s="55" t="str">
        <f>+IFERROR(VLOOKUP($M431,ACTIVIDADES!$B$9:$T$494,29,0),"")</f>
        <v/>
      </c>
      <c r="BE431" s="55" t="str">
        <f>+IFERROR(VLOOKUP($M431,ACTIVIDADES!$B$9:$T$494,30,0),"")</f>
        <v/>
      </c>
      <c r="BF431" s="58"/>
      <c r="BG431" s="58"/>
      <c r="BH431" s="59"/>
      <c r="BI431" s="59" t="s">
        <v>580</v>
      </c>
      <c r="BJ431" s="60" t="s">
        <v>3635</v>
      </c>
      <c r="BK431" s="61" t="s">
        <v>593</v>
      </c>
      <c r="BL431" s="62"/>
      <c r="BM431" s="55" t="str">
        <f>+IFERROR(VLOOKUP($M431,ACTIVIDADES!$B$9:$T$494,31,0),"")</f>
        <v/>
      </c>
      <c r="BN431" s="55" t="str">
        <f>+IFERROR(VLOOKUP($M431,ACTIVIDADES!$B$9:$T$494,32,0),"")</f>
        <v/>
      </c>
      <c r="BO431" s="55" t="str">
        <f>+IFERROR(VLOOKUP($M431,ACTIVIDADES!$B$9:$T$494,33,0),"")</f>
        <v/>
      </c>
      <c r="BP431" s="55" t="str">
        <f>+IFERROR(VLOOKUP($M431,ACTIVIDADES!$B$9:$T$494,34,0),"")</f>
        <v/>
      </c>
      <c r="BQ431" s="55" t="str">
        <f>+IFERROR(VLOOKUP($M431,ACTIVIDADES!$B$9:$T$494,35,0),"")</f>
        <v/>
      </c>
      <c r="BR431" s="55" t="str">
        <f>+IFERROR(VLOOKUP($M431,ACTIVIDADES!$B$9:$T$494,36,0),"")</f>
        <v/>
      </c>
      <c r="BS431" s="55" t="str">
        <f>+IFERROR(VLOOKUP($M431,ACTIVIDADES!$B$9:$T$494,37,0),"")</f>
        <v/>
      </c>
      <c r="BT431" s="58"/>
      <c r="BU431" s="58"/>
      <c r="BV431" s="59"/>
      <c r="BW431" s="59" t="s">
        <v>580</v>
      </c>
      <c r="BX431" s="60" t="s">
        <v>3635</v>
      </c>
      <c r="BY431" s="61" t="s">
        <v>593</v>
      </c>
      <c r="BZ431" s="62"/>
      <c r="CA431" s="7"/>
      <c r="CB431" s="7"/>
      <c r="CC431" s="7"/>
      <c r="CD431" s="7"/>
      <c r="CE431" s="7"/>
      <c r="CF431" s="7"/>
      <c r="CG431" s="7"/>
      <c r="CH431" s="7"/>
      <c r="CI431" s="7"/>
      <c r="CJ431" s="7"/>
      <c r="CK431" s="7"/>
      <c r="CL431" s="7"/>
      <c r="CM431" s="7"/>
      <c r="CN431" s="7"/>
      <c r="CO431" s="7"/>
      <c r="CP431" s="7"/>
      <c r="CQ431" s="7"/>
    </row>
    <row r="432" spans="1:95" s="8" customFormat="1" ht="93" customHeight="1" x14ac:dyDescent="0.35">
      <c r="A432" s="40">
        <f t="shared" si="28"/>
        <v>424</v>
      </c>
      <c r="B432" s="40" t="s">
        <v>521</v>
      </c>
      <c r="C432" s="40">
        <v>2023</v>
      </c>
      <c r="D432" s="40" t="s">
        <v>3734</v>
      </c>
      <c r="E432" s="323"/>
      <c r="F432" s="40" t="s">
        <v>695</v>
      </c>
      <c r="G432" s="40" t="s">
        <v>4649</v>
      </c>
      <c r="H432" s="42" t="s">
        <v>315</v>
      </c>
      <c r="I432" s="42"/>
      <c r="J432" s="40" t="s">
        <v>5157</v>
      </c>
      <c r="K432" s="40" t="s">
        <v>5382</v>
      </c>
      <c r="L432" s="44" t="s">
        <v>1153</v>
      </c>
      <c r="M432" s="45" t="s">
        <v>1819</v>
      </c>
      <c r="N432" s="45" t="s">
        <v>5497</v>
      </c>
      <c r="O432" s="45" t="s">
        <v>1750</v>
      </c>
      <c r="P432" s="45">
        <v>1</v>
      </c>
      <c r="Q432" s="47">
        <v>46113</v>
      </c>
      <c r="R432" s="47">
        <v>46203</v>
      </c>
      <c r="S432" s="48">
        <f t="shared" si="29"/>
        <v>13.350000000000001</v>
      </c>
      <c r="T432" s="45" t="s">
        <v>624</v>
      </c>
      <c r="U432" s="45" t="s">
        <v>1821</v>
      </c>
      <c r="V432" s="49">
        <f>+IFERROR(VLOOKUP($M432,ACTIVIDADES!$B$9:$Q$494,10,0),"")</f>
        <v>0</v>
      </c>
      <c r="W432" s="61">
        <f>+IFERROR(VLOOKUP($M432,ACTIVIDADES!$B$9:$Q$494,11,0)," ")</f>
        <v>0</v>
      </c>
      <c r="X432" s="61">
        <f>+IFERROR(VLOOKUP($M432,ACTIVIDADES!$B$9:$Q$494,12,0),"")</f>
        <v>0</v>
      </c>
      <c r="Y432" s="52">
        <f>+IFERROR(VLOOKUP($M432,ACTIVIDADES!$B$9:$Q$494,13,0),"")</f>
        <v>46153</v>
      </c>
      <c r="Z432" s="49" t="str">
        <f>+IFERROR(VLOOKUP($M432,ACTIVIDADES!$B$9:$Q$494,14,0),"")</f>
        <v>No se evidencia seguimiento</v>
      </c>
      <c r="AA432" s="49">
        <f>+IFERROR(VLOOKUP($M432,ACTIVIDADES!$B$9:$Q$494,15,0),"")</f>
        <v>0</v>
      </c>
      <c r="AB432" s="54" t="str">
        <f>+IFERROR(VLOOKUP($M432,ACTIVIDADES!$B$9:$Q$494,16,0),"")</f>
        <v>EJECUCIÓN</v>
      </c>
      <c r="AC432" s="144">
        <v>46157</v>
      </c>
      <c r="AD432" s="29">
        <v>0</v>
      </c>
      <c r="AE432" s="29" t="s">
        <v>3741</v>
      </c>
      <c r="AF432" s="28" t="s">
        <v>580</v>
      </c>
      <c r="AG432" s="29" t="s">
        <v>3737</v>
      </c>
      <c r="AH432" s="29" t="s">
        <v>3737</v>
      </c>
      <c r="AI432" s="29" t="s">
        <v>3737</v>
      </c>
      <c r="AJ432" s="55">
        <f>+IFERROR(VLOOKUP($M432,ACTIVIDADES!$B$9:$T$494,17,0),"")</f>
        <v>1</v>
      </c>
      <c r="AK432" s="80" t="str">
        <f>+IFERROR(VLOOKUP($M432,ACTIVIDADES!$B$9:$T$494,18,0),"")</f>
        <v>se adjunta documentos transversales</v>
      </c>
      <c r="AL432" s="80" t="str">
        <f>+IFERROR(VLOOKUP($M432,ACTIVIDADES!$B$9:$T$494,19,0),"")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432" s="55">
        <f>+IFERROR(VLOOKUP($M432,ACTIVIDADES!$B$9:$X$495,20,0),0)</f>
        <v>46214</v>
      </c>
      <c r="AN432" s="55" t="str">
        <f>+IFERROR(VLOOKUP($M432,ACTIVIDADES!$B$9:$X$495,21,0),0)</f>
        <v>Se adjunta procedimiento PC-TH-19 aprobado e incluido en el SIGE</v>
      </c>
      <c r="AO432" s="55">
        <f>+IFERROR(VLOOKUP($M432,ACTIVIDADES!$B$9:$X$495,22,0),0)</f>
        <v>1</v>
      </c>
      <c r="AP432" s="150" t="str">
        <f>+IFERROR(VLOOKUP($M432,ACTIVIDADES!$B$9:$X$495,23,0),0)</f>
        <v>CUMPLIDO</v>
      </c>
      <c r="AQ432" s="129">
        <v>46245</v>
      </c>
      <c r="AR432" s="55">
        <v>1</v>
      </c>
      <c r="AS432" s="57" t="s">
        <v>694</v>
      </c>
      <c r="AT432" s="29" t="s">
        <v>578</v>
      </c>
      <c r="AU432" s="57" t="s">
        <v>1472</v>
      </c>
      <c r="AV432" s="193" t="s">
        <v>3635</v>
      </c>
      <c r="AW432" s="193" t="s">
        <v>590</v>
      </c>
      <c r="AX432" s="193" t="s">
        <v>5920</v>
      </c>
      <c r="AY432" s="176" t="str">
        <f t="shared" si="26"/>
        <v>CUMPLIDAS</v>
      </c>
      <c r="AZ432" s="55" t="str">
        <f>+IFERROR(VLOOKUP($M432,ACTIVIDADES!$B$9:$T$494,25,0),"")</f>
        <v/>
      </c>
      <c r="BA432" s="55" t="str">
        <f>+IFERROR(VLOOKUP($M432,ACTIVIDADES!$B$9:$T$494,26,0),"")</f>
        <v/>
      </c>
      <c r="BB432" s="55" t="str">
        <f>+IFERROR(VLOOKUP($M432,ACTIVIDADES!$B$9:$T$494,27,0),"")</f>
        <v/>
      </c>
      <c r="BC432" s="55" t="str">
        <f>+IFERROR(VLOOKUP($M432,ACTIVIDADES!$B$9:$T$494,28,0),"")</f>
        <v/>
      </c>
      <c r="BD432" s="55" t="str">
        <f>+IFERROR(VLOOKUP($M432,ACTIVIDADES!$B$9:$T$494,29,0),"")</f>
        <v/>
      </c>
      <c r="BE432" s="55" t="str">
        <f>+IFERROR(VLOOKUP($M432,ACTIVIDADES!$B$9:$T$494,30,0),"")</f>
        <v/>
      </c>
      <c r="BF432" s="58"/>
      <c r="BG432" s="58"/>
      <c r="BH432" s="59"/>
      <c r="BI432" s="59" t="s">
        <v>580</v>
      </c>
      <c r="BJ432" s="60" t="s">
        <v>3635</v>
      </c>
      <c r="BK432" s="61" t="s">
        <v>593</v>
      </c>
      <c r="BL432" s="62"/>
      <c r="BM432" s="55" t="str">
        <f>+IFERROR(VLOOKUP($M432,ACTIVIDADES!$B$9:$T$494,31,0),"")</f>
        <v/>
      </c>
      <c r="BN432" s="55" t="str">
        <f>+IFERROR(VLOOKUP($M432,ACTIVIDADES!$B$9:$T$494,32,0),"")</f>
        <v/>
      </c>
      <c r="BO432" s="55" t="str">
        <f>+IFERROR(VLOOKUP($M432,ACTIVIDADES!$B$9:$T$494,33,0),"")</f>
        <v/>
      </c>
      <c r="BP432" s="55" t="str">
        <f>+IFERROR(VLOOKUP($M432,ACTIVIDADES!$B$9:$T$494,34,0),"")</f>
        <v/>
      </c>
      <c r="BQ432" s="55" t="str">
        <f>+IFERROR(VLOOKUP($M432,ACTIVIDADES!$B$9:$T$494,35,0),"")</f>
        <v/>
      </c>
      <c r="BR432" s="55" t="str">
        <f>+IFERROR(VLOOKUP($M432,ACTIVIDADES!$B$9:$T$494,36,0),"")</f>
        <v/>
      </c>
      <c r="BS432" s="55" t="str">
        <f>+IFERROR(VLOOKUP($M432,ACTIVIDADES!$B$9:$T$494,37,0),"")</f>
        <v/>
      </c>
      <c r="BT432" s="58"/>
      <c r="BU432" s="58"/>
      <c r="BV432" s="59"/>
      <c r="BW432" s="59" t="s">
        <v>580</v>
      </c>
      <c r="BX432" s="60" t="s">
        <v>3635</v>
      </c>
      <c r="BY432" s="61" t="s">
        <v>593</v>
      </c>
      <c r="BZ432" s="62"/>
      <c r="CA432" s="9"/>
      <c r="CB432" s="9"/>
      <c r="CC432" s="9"/>
      <c r="CD432" s="9"/>
      <c r="CE432" s="9"/>
      <c r="CF432" s="9"/>
      <c r="CG432" s="9"/>
      <c r="CH432" s="9"/>
      <c r="CI432" s="9"/>
      <c r="CJ432" s="9"/>
      <c r="CK432" s="9"/>
      <c r="CL432" s="9"/>
      <c r="CM432" s="9"/>
      <c r="CN432" s="9"/>
      <c r="CO432" s="9"/>
      <c r="CP432" s="9"/>
      <c r="CQ432" s="9"/>
    </row>
    <row r="433" spans="1:95" customFormat="1" ht="93" customHeight="1" x14ac:dyDescent="0.35">
      <c r="A433" s="40">
        <f t="shared" si="28"/>
        <v>425</v>
      </c>
      <c r="B433" s="40" t="s">
        <v>521</v>
      </c>
      <c r="C433" s="40">
        <v>2023</v>
      </c>
      <c r="D433" s="40" t="s">
        <v>3734</v>
      </c>
      <c r="E433" s="323"/>
      <c r="F433" s="40" t="s">
        <v>1047</v>
      </c>
      <c r="G433" s="40" t="s">
        <v>4649</v>
      </c>
      <c r="H433" s="42" t="s">
        <v>4842</v>
      </c>
      <c r="I433" s="42"/>
      <c r="J433" s="40" t="s">
        <v>5158</v>
      </c>
      <c r="K433" s="40" t="s">
        <v>5383</v>
      </c>
      <c r="L433" s="44" t="s">
        <v>1153</v>
      </c>
      <c r="M433" s="45" t="s">
        <v>1838</v>
      </c>
      <c r="N433" s="45" t="s">
        <v>1839</v>
      </c>
      <c r="O433" s="45" t="s">
        <v>1840</v>
      </c>
      <c r="P433" s="45">
        <v>1</v>
      </c>
      <c r="Q433" s="47">
        <v>46082</v>
      </c>
      <c r="R433" s="47">
        <v>46142</v>
      </c>
      <c r="S433" s="48">
        <f t="shared" si="29"/>
        <v>8.85</v>
      </c>
      <c r="T433" s="45" t="s">
        <v>624</v>
      </c>
      <c r="U433" s="45" t="s">
        <v>1821</v>
      </c>
      <c r="V433" s="49">
        <f>+IFERROR(VLOOKUP($M433,ACTIVIDADES!$B$9:$Q$494,10,0),"")</f>
        <v>1</v>
      </c>
      <c r="W433" s="61" t="str">
        <f>+IFERROR(VLOOKUP($M433,ACTIVIDADES!$B$9:$Q$494,11,0)," ")</f>
        <v>cuadro relacionando periodos de vacaciones</v>
      </c>
      <c r="X433" s="51" t="str">
        <f>+IFERROR(VLOOKUP($M433,ACTIVIDADES!$B$9:$Q$494,12,0),"")</f>
        <v>Cronograma de vacaciones (2).xlsx</v>
      </c>
      <c r="Y433" s="52">
        <f>+IFERROR(VLOOKUP($M433,ACTIVIDADES!$B$9:$Q$494,13,0),"")</f>
        <v>46153</v>
      </c>
      <c r="Z433" s="49" t="str">
        <f>+IFERROR(VLOOKUP($M433,ACTIVIDADES!$B$9:$Q$494,14,0),"")</f>
        <v>Se incluye cronograma de vacaciones</v>
      </c>
      <c r="AA433" s="49">
        <f>+IFERROR(VLOOKUP($M433,ACTIVIDADES!$B$9:$Q$494,15,0),"")</f>
        <v>1</v>
      </c>
      <c r="AB433" s="54" t="str">
        <f>+IFERROR(VLOOKUP($M433,ACTIVIDADES!$B$9:$Q$494,16,0),"")</f>
        <v>CUMPLIDO</v>
      </c>
      <c r="AC433" s="144">
        <v>46157</v>
      </c>
      <c r="AD433" s="29">
        <v>0.8</v>
      </c>
      <c r="AE433" s="28" t="s">
        <v>5790</v>
      </c>
      <c r="AF433" s="29" t="s">
        <v>4</v>
      </c>
      <c r="AG433" s="29" t="s">
        <v>3737</v>
      </c>
      <c r="AH433" s="29" t="s">
        <v>593</v>
      </c>
      <c r="AI433" s="29" t="s">
        <v>3752</v>
      </c>
      <c r="AJ433" s="55">
        <f>+IFERROR(VLOOKUP($M433,ACTIVIDADES!$B$9:$T$494,17,0),"")</f>
        <v>1</v>
      </c>
      <c r="AK433" s="80" t="str">
        <f>+IFERROR(VLOOKUP($M433,ACTIVIDADES!$B$9:$T$494,18,0),"")</f>
        <v>se adjunta cronograma</v>
      </c>
      <c r="AL433" s="80" t="str">
        <f>+IFERROR(VLOOKUP($M433,ACTIVIDADES!$B$9:$T$494,19,0),"")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433" s="55">
        <f>+IFERROR(VLOOKUP($M433,ACTIVIDADES!$B$9:$X$495,20,0),0)</f>
        <v>46214</v>
      </c>
      <c r="AN433" s="55" t="str">
        <f>+IFERROR(VLOOKUP($M433,ACTIVIDADES!$B$9:$X$495,21,0),0)</f>
        <v>Acción reportada con cumplimiento en el primer trimestre</v>
      </c>
      <c r="AO433" s="55">
        <f>+IFERROR(VLOOKUP($M433,ACTIVIDADES!$B$9:$X$495,22,0),0)</f>
        <v>1</v>
      </c>
      <c r="AP433" s="150" t="str">
        <f>+IFERROR(VLOOKUP($M433,ACTIVIDADES!$B$9:$X$495,23,0),0)</f>
        <v>CUMPLIDO</v>
      </c>
      <c r="AQ433" s="129">
        <v>46245</v>
      </c>
      <c r="AR433" s="55">
        <v>1</v>
      </c>
      <c r="AS433" s="57" t="s">
        <v>4169</v>
      </c>
      <c r="AT433" s="29" t="s">
        <v>579</v>
      </c>
      <c r="AU433" s="57" t="s">
        <v>3639</v>
      </c>
      <c r="AV433" s="193" t="s">
        <v>3639</v>
      </c>
      <c r="AW433" s="193" t="s">
        <v>3639</v>
      </c>
      <c r="AX433" s="193" t="s">
        <v>4148</v>
      </c>
      <c r="AY433" s="176" t="str">
        <f t="shared" si="26"/>
        <v>CUMPLIDAS</v>
      </c>
      <c r="AZ433" s="55" t="str">
        <f>+IFERROR(VLOOKUP($M433,ACTIVIDADES!$B$9:$T$494,25,0),"")</f>
        <v/>
      </c>
      <c r="BA433" s="55" t="str">
        <f>+IFERROR(VLOOKUP($M433,ACTIVIDADES!$B$9:$T$494,26,0),"")</f>
        <v/>
      </c>
      <c r="BB433" s="55" t="str">
        <f>+IFERROR(VLOOKUP($M433,ACTIVIDADES!$B$9:$T$494,27,0),"")</f>
        <v/>
      </c>
      <c r="BC433" s="55" t="str">
        <f>+IFERROR(VLOOKUP($M433,ACTIVIDADES!$B$9:$T$494,28,0),"")</f>
        <v/>
      </c>
      <c r="BD433" s="55" t="str">
        <f>+IFERROR(VLOOKUP($M433,ACTIVIDADES!$B$9:$T$494,29,0),"")</f>
        <v/>
      </c>
      <c r="BE433" s="55" t="str">
        <f>+IFERROR(VLOOKUP($M433,ACTIVIDADES!$B$9:$T$494,30,0),"")</f>
        <v/>
      </c>
      <c r="BF433" s="58"/>
      <c r="BG433" s="58"/>
      <c r="BH433" s="59"/>
      <c r="BI433" s="59" t="s">
        <v>580</v>
      </c>
      <c r="BJ433" s="60" t="s">
        <v>3635</v>
      </c>
      <c r="BK433" s="61" t="s">
        <v>593</v>
      </c>
      <c r="BL433" s="62"/>
      <c r="BM433" s="55" t="str">
        <f>+IFERROR(VLOOKUP($M433,ACTIVIDADES!$B$9:$T$494,31,0),"")</f>
        <v/>
      </c>
      <c r="BN433" s="55" t="str">
        <f>+IFERROR(VLOOKUP($M433,ACTIVIDADES!$B$9:$T$494,32,0),"")</f>
        <v/>
      </c>
      <c r="BO433" s="55" t="str">
        <f>+IFERROR(VLOOKUP($M433,ACTIVIDADES!$B$9:$T$494,33,0),"")</f>
        <v/>
      </c>
      <c r="BP433" s="55" t="str">
        <f>+IFERROR(VLOOKUP($M433,ACTIVIDADES!$B$9:$T$494,34,0),"")</f>
        <v/>
      </c>
      <c r="BQ433" s="55" t="str">
        <f>+IFERROR(VLOOKUP($M433,ACTIVIDADES!$B$9:$T$494,35,0),"")</f>
        <v/>
      </c>
      <c r="BR433" s="55" t="str">
        <f>+IFERROR(VLOOKUP($M433,ACTIVIDADES!$B$9:$T$494,36,0),"")</f>
        <v/>
      </c>
      <c r="BS433" s="55" t="str">
        <f>+IFERROR(VLOOKUP($M433,ACTIVIDADES!$B$9:$T$494,37,0),"")</f>
        <v/>
      </c>
      <c r="BT433" s="58"/>
      <c r="BU433" s="58"/>
      <c r="BV433" s="59"/>
      <c r="BW433" s="59" t="s">
        <v>580</v>
      </c>
      <c r="BX433" s="60" t="s">
        <v>3635</v>
      </c>
      <c r="BY433" s="61" t="s">
        <v>593</v>
      </c>
      <c r="BZ433" s="62"/>
      <c r="CA433" s="9"/>
      <c r="CB433" s="9"/>
      <c r="CC433" s="9"/>
      <c r="CD433" s="9"/>
      <c r="CE433" s="9"/>
      <c r="CF433" s="9"/>
      <c r="CG433" s="9"/>
      <c r="CH433" s="9"/>
      <c r="CI433" s="9"/>
      <c r="CJ433" s="9"/>
      <c r="CK433" s="9"/>
      <c r="CL433" s="9"/>
      <c r="CM433" s="9"/>
      <c r="CN433" s="9"/>
      <c r="CO433" s="9"/>
      <c r="CP433" s="9"/>
      <c r="CQ433" s="9"/>
    </row>
    <row r="434" spans="1:95" s="8" customFormat="1" ht="93" customHeight="1" x14ac:dyDescent="0.35">
      <c r="A434" s="40">
        <f t="shared" si="28"/>
        <v>426</v>
      </c>
      <c r="B434" s="40" t="s">
        <v>521</v>
      </c>
      <c r="C434" s="40">
        <v>2023</v>
      </c>
      <c r="D434" s="40" t="s">
        <v>3734</v>
      </c>
      <c r="E434" s="323"/>
      <c r="F434" s="40" t="s">
        <v>1022</v>
      </c>
      <c r="G434" s="40" t="s">
        <v>4649</v>
      </c>
      <c r="H434" s="42" t="s">
        <v>4843</v>
      </c>
      <c r="I434" s="42"/>
      <c r="J434" s="40" t="s">
        <v>5159</v>
      </c>
      <c r="K434" s="40" t="s">
        <v>4170</v>
      </c>
      <c r="L434" s="44" t="s">
        <v>1153</v>
      </c>
      <c r="M434" s="45" t="s">
        <v>1819</v>
      </c>
      <c r="N434" s="45" t="s">
        <v>5497</v>
      </c>
      <c r="O434" s="45" t="s">
        <v>1750</v>
      </c>
      <c r="P434" s="45">
        <v>1</v>
      </c>
      <c r="Q434" s="47">
        <v>46113</v>
      </c>
      <c r="R434" s="47">
        <v>46203</v>
      </c>
      <c r="S434" s="48">
        <f t="shared" si="29"/>
        <v>13.350000000000001</v>
      </c>
      <c r="T434" s="45" t="s">
        <v>624</v>
      </c>
      <c r="U434" s="45" t="s">
        <v>1821</v>
      </c>
      <c r="V434" s="49">
        <f>+IFERROR(VLOOKUP($M434,ACTIVIDADES!$B$9:$Q$494,10,0),"")</f>
        <v>0</v>
      </c>
      <c r="W434" s="61">
        <f>+IFERROR(VLOOKUP($M434,ACTIVIDADES!$B$9:$Q$494,11,0)," ")</f>
        <v>0</v>
      </c>
      <c r="X434" s="61">
        <f>+IFERROR(VLOOKUP($M434,ACTIVIDADES!$B$9:$Q$494,12,0),"")</f>
        <v>0</v>
      </c>
      <c r="Y434" s="52">
        <f>+IFERROR(VLOOKUP($M434,ACTIVIDADES!$B$9:$Q$494,13,0),"")</f>
        <v>46153</v>
      </c>
      <c r="Z434" s="49" t="str">
        <f>+IFERROR(VLOOKUP($M434,ACTIVIDADES!$B$9:$Q$494,14,0),"")</f>
        <v>No se evidencia seguimiento</v>
      </c>
      <c r="AA434" s="49">
        <f>+IFERROR(VLOOKUP($M434,ACTIVIDADES!$B$9:$Q$494,15,0),"")</f>
        <v>0</v>
      </c>
      <c r="AB434" s="54" t="str">
        <f>+IFERROR(VLOOKUP($M434,ACTIVIDADES!$B$9:$Q$494,16,0),"")</f>
        <v>EJECUCIÓN</v>
      </c>
      <c r="AC434" s="144">
        <v>46157</v>
      </c>
      <c r="AD434" s="29">
        <v>0</v>
      </c>
      <c r="AE434" s="29" t="s">
        <v>3741</v>
      </c>
      <c r="AF434" s="28" t="s">
        <v>580</v>
      </c>
      <c r="AG434" s="29" t="s">
        <v>3737</v>
      </c>
      <c r="AH434" s="29" t="s">
        <v>3737</v>
      </c>
      <c r="AI434" s="29" t="s">
        <v>3737</v>
      </c>
      <c r="AJ434" s="55">
        <f>+IFERROR(VLOOKUP($M434,ACTIVIDADES!$B$9:$T$494,17,0),"")</f>
        <v>1</v>
      </c>
      <c r="AK434" s="80" t="str">
        <f>+IFERROR(VLOOKUP($M434,ACTIVIDADES!$B$9:$T$494,18,0),"")</f>
        <v>se adjunta documentos transversales</v>
      </c>
      <c r="AL434" s="80" t="str">
        <f>+IFERROR(VLOOKUP($M434,ACTIVIDADES!$B$9:$T$494,19,0),"")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434" s="55">
        <f>+IFERROR(VLOOKUP($M434,ACTIVIDADES!$B$9:$X$495,20,0),0)</f>
        <v>46214</v>
      </c>
      <c r="AN434" s="55" t="str">
        <f>+IFERROR(VLOOKUP($M434,ACTIVIDADES!$B$9:$X$495,21,0),0)</f>
        <v>Se adjunta procedimiento PC-TH-19 aprobado e incluido en el SIGE</v>
      </c>
      <c r="AO434" s="55">
        <f>+IFERROR(VLOOKUP($M434,ACTIVIDADES!$B$9:$X$495,22,0),0)</f>
        <v>1</v>
      </c>
      <c r="AP434" s="150" t="str">
        <f>+IFERROR(VLOOKUP($M434,ACTIVIDADES!$B$9:$X$495,23,0),0)</f>
        <v>CUMPLIDO</v>
      </c>
      <c r="AQ434" s="129">
        <v>46245</v>
      </c>
      <c r="AR434" s="55">
        <v>0.8</v>
      </c>
      <c r="AS434" s="57" t="s">
        <v>4171</v>
      </c>
      <c r="AT434" s="29" t="s">
        <v>4</v>
      </c>
      <c r="AU434" s="57" t="s">
        <v>3639</v>
      </c>
      <c r="AV434" s="193" t="s">
        <v>3639</v>
      </c>
      <c r="AW434" s="193" t="s">
        <v>3639</v>
      </c>
      <c r="AX434" s="57" t="s">
        <v>4148</v>
      </c>
      <c r="AY434" s="176" t="str">
        <f t="shared" si="26"/>
        <v>EN EJECUCIÓN</v>
      </c>
      <c r="AZ434" s="55" t="str">
        <f>+IFERROR(VLOOKUP($M434,ACTIVIDADES!$B$9:$T$494,25,0),"")</f>
        <v/>
      </c>
      <c r="BA434" s="55" t="str">
        <f>+IFERROR(VLOOKUP($M434,ACTIVIDADES!$B$9:$T$494,26,0),"")</f>
        <v/>
      </c>
      <c r="BB434" s="55" t="str">
        <f>+IFERROR(VLOOKUP($M434,ACTIVIDADES!$B$9:$T$494,27,0),"")</f>
        <v/>
      </c>
      <c r="BC434" s="55" t="str">
        <f>+IFERROR(VLOOKUP($M434,ACTIVIDADES!$B$9:$T$494,28,0),"")</f>
        <v/>
      </c>
      <c r="BD434" s="55" t="str">
        <f>+IFERROR(VLOOKUP($M434,ACTIVIDADES!$B$9:$T$494,29,0),"")</f>
        <v/>
      </c>
      <c r="BE434" s="55" t="str">
        <f>+IFERROR(VLOOKUP($M434,ACTIVIDADES!$B$9:$T$494,30,0),"")</f>
        <v/>
      </c>
      <c r="BF434" s="58"/>
      <c r="BG434" s="58"/>
      <c r="BH434" s="59"/>
      <c r="BI434" s="59" t="s">
        <v>580</v>
      </c>
      <c r="BJ434" s="60" t="s">
        <v>3635</v>
      </c>
      <c r="BK434" s="61" t="s">
        <v>593</v>
      </c>
      <c r="BL434" s="62"/>
      <c r="BM434" s="55" t="str">
        <f>+IFERROR(VLOOKUP($M434,ACTIVIDADES!$B$9:$T$494,31,0),"")</f>
        <v/>
      </c>
      <c r="BN434" s="55" t="str">
        <f>+IFERROR(VLOOKUP($M434,ACTIVIDADES!$B$9:$T$494,32,0),"")</f>
        <v/>
      </c>
      <c r="BO434" s="55" t="str">
        <f>+IFERROR(VLOOKUP($M434,ACTIVIDADES!$B$9:$T$494,33,0),"")</f>
        <v/>
      </c>
      <c r="BP434" s="55" t="str">
        <f>+IFERROR(VLOOKUP($M434,ACTIVIDADES!$B$9:$T$494,34,0),"")</f>
        <v/>
      </c>
      <c r="BQ434" s="55" t="str">
        <f>+IFERROR(VLOOKUP($M434,ACTIVIDADES!$B$9:$T$494,35,0),"")</f>
        <v/>
      </c>
      <c r="BR434" s="55" t="str">
        <f>+IFERROR(VLOOKUP($M434,ACTIVIDADES!$B$9:$T$494,36,0),"")</f>
        <v/>
      </c>
      <c r="BS434" s="55" t="str">
        <f>+IFERROR(VLOOKUP($M434,ACTIVIDADES!$B$9:$T$494,37,0),"")</f>
        <v/>
      </c>
      <c r="BT434" s="58"/>
      <c r="BU434" s="58"/>
      <c r="BV434" s="59"/>
      <c r="BW434" s="59" t="s">
        <v>580</v>
      </c>
      <c r="BX434" s="60" t="s">
        <v>3635</v>
      </c>
      <c r="BY434" s="61" t="s">
        <v>593</v>
      </c>
      <c r="BZ434" s="62"/>
      <c r="CA434" s="9"/>
      <c r="CB434" s="9"/>
      <c r="CC434" s="9"/>
      <c r="CD434" s="9"/>
      <c r="CE434" s="9"/>
      <c r="CF434" s="9"/>
      <c r="CG434" s="9"/>
      <c r="CH434" s="9"/>
      <c r="CI434" s="9"/>
      <c r="CJ434" s="9"/>
      <c r="CK434" s="9"/>
      <c r="CL434" s="9"/>
      <c r="CM434" s="9"/>
      <c r="CN434" s="9"/>
      <c r="CO434" s="9"/>
      <c r="CP434" s="9"/>
      <c r="CQ434" s="9"/>
    </row>
    <row r="435" spans="1:95" s="143" customFormat="1" ht="93" customHeight="1" x14ac:dyDescent="0.35">
      <c r="A435" s="40">
        <f t="shared" si="28"/>
        <v>427</v>
      </c>
      <c r="B435" s="40" t="s">
        <v>521</v>
      </c>
      <c r="C435" s="40">
        <v>2023</v>
      </c>
      <c r="D435" s="40" t="s">
        <v>3734</v>
      </c>
      <c r="E435" s="323"/>
      <c r="F435" s="40" t="s">
        <v>1016</v>
      </c>
      <c r="G435" s="40" t="s">
        <v>4649</v>
      </c>
      <c r="H435" s="42" t="s">
        <v>4796</v>
      </c>
      <c r="I435" s="42"/>
      <c r="J435" s="40" t="s">
        <v>5117</v>
      </c>
      <c r="K435" s="40" t="s">
        <v>5373</v>
      </c>
      <c r="L435" s="44" t="s">
        <v>1153</v>
      </c>
      <c r="M435" s="45" t="s">
        <v>1337</v>
      </c>
      <c r="N435" s="45" t="s">
        <v>5498</v>
      </c>
      <c r="O435" s="45" t="s">
        <v>1339</v>
      </c>
      <c r="P435" s="45">
        <v>1</v>
      </c>
      <c r="Q435" s="47">
        <v>46082</v>
      </c>
      <c r="R435" s="47">
        <v>46234</v>
      </c>
      <c r="S435" s="48">
        <f t="shared" si="29"/>
        <v>22.5</v>
      </c>
      <c r="T435" s="45" t="s">
        <v>1291</v>
      </c>
      <c r="U435" s="45"/>
      <c r="V435" s="49">
        <f>+IFERROR(VLOOKUP($M435,ACTIVIDADES!$B$9:$Q$494,10,0),"")</f>
        <v>0</v>
      </c>
      <c r="W435" s="61" t="str">
        <f>+IFERROR(VLOOKUP($M435,ACTIVIDADES!$B$9:$Q$494,11,0)," ")</f>
        <v>Actividad planteada para el segundo trimestre de la vigencia 2026</v>
      </c>
      <c r="X435" s="61">
        <f>+IFERROR(VLOOKUP($M435,ACTIVIDADES!$B$9:$Q$494,12,0),"")</f>
        <v>0</v>
      </c>
      <c r="Y435" s="52">
        <f>+IFERROR(VLOOKUP($M435,ACTIVIDADES!$B$9:$Q$494,13,0),"")</f>
        <v>46153</v>
      </c>
      <c r="Z435" s="49" t="str">
        <f>+IFERROR(VLOOKUP($M435,ACTIVIDADES!$B$9:$Q$494,14,0),"")</f>
        <v>Sin evidencia de inicio de la actividad</v>
      </c>
      <c r="AA435" s="49">
        <f>+IFERROR(VLOOKUP($M435,ACTIVIDADES!$B$9:$Q$494,15,0),"")</f>
        <v>0</v>
      </c>
      <c r="AB435" s="54" t="str">
        <f>+IFERROR(VLOOKUP($M435,ACTIVIDADES!$B$9:$Q$494,16,0),"")</f>
        <v>EJECUCIÓN</v>
      </c>
      <c r="AC435" s="149">
        <v>46177</v>
      </c>
      <c r="AD435" s="28">
        <v>0</v>
      </c>
      <c r="AE435" s="29" t="s">
        <v>3741</v>
      </c>
      <c r="AF435" s="28" t="s">
        <v>580</v>
      </c>
      <c r="AG435" s="29" t="s">
        <v>3737</v>
      </c>
      <c r="AH435" s="29" t="s">
        <v>3737</v>
      </c>
      <c r="AI435" s="29" t="s">
        <v>3737</v>
      </c>
      <c r="AJ435" s="55">
        <f>+IFERROR(VLOOKUP($M435,ACTIVIDADES!$B$9:$T$494,17,0),"")</f>
        <v>0.5</v>
      </c>
      <c r="AK435" s="80" t="str">
        <f>+IFERROR(VLOOKUP($M435,ACTIVIDADES!$B$9:$T$494,18,0),"")</f>
        <v>Se actualizó los documentos de gestión de riesgos y se presentó a Comité Institucional de Control Interno la politica de gestión de riesgos. En julio se espera la oficialización de los documentos</v>
      </c>
      <c r="AL435" s="80" t="str">
        <f>+IFERROR(VLOOKUP($M435,ACTIVIDADES!$B$9:$T$494,19,0),"")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435" s="55">
        <f>+IFERROR(VLOOKUP($M435,ACTIVIDADES!$B$9:$X$495,20,0),0)</f>
        <v>46213</v>
      </c>
      <c r="AN435" s="55" t="str">
        <f>+IFERROR(VLOOKUP($M435,ACTIVIDADES!$B$9:$X$495,21,0),0)</f>
        <v>Se evidencia documentación en proceso de actualización</v>
      </c>
      <c r="AO435" s="55">
        <f>+IFERROR(VLOOKUP($M435,ACTIVIDADES!$B$9:$X$495,22,0),0)</f>
        <v>0.5</v>
      </c>
      <c r="AP435" s="145" t="str">
        <f>+IFERROR(VLOOKUP($M435,ACTIVIDADES!$B$9:$X$495,23,0),0)</f>
        <v>EN EJECUCIÓN</v>
      </c>
      <c r="AQ435" s="129">
        <v>46245</v>
      </c>
      <c r="AR435" s="55">
        <v>0.5</v>
      </c>
      <c r="AS435" s="193" t="s">
        <v>3992</v>
      </c>
      <c r="AT435" s="29" t="s">
        <v>4</v>
      </c>
      <c r="AU435" s="57" t="s">
        <v>3639</v>
      </c>
      <c r="AV435" s="193" t="s">
        <v>3639</v>
      </c>
      <c r="AW435" s="193" t="s">
        <v>3639</v>
      </c>
      <c r="AX435" s="57" t="s">
        <v>3739</v>
      </c>
      <c r="AY435" s="176" t="str">
        <f t="shared" si="26"/>
        <v>EN EJECUCIÓN</v>
      </c>
      <c r="AZ435" s="55" t="str">
        <f>+IFERROR(VLOOKUP($M435,ACTIVIDADES!$B$9:$T$494,25,0),"")</f>
        <v/>
      </c>
      <c r="BA435" s="55" t="str">
        <f>+IFERROR(VLOOKUP($M435,ACTIVIDADES!$B$9:$T$494,26,0),"")</f>
        <v/>
      </c>
      <c r="BB435" s="55" t="str">
        <f>+IFERROR(VLOOKUP($M435,ACTIVIDADES!$B$9:$T$494,27,0),"")</f>
        <v/>
      </c>
      <c r="BC435" s="55" t="str">
        <f>+IFERROR(VLOOKUP($M435,ACTIVIDADES!$B$9:$T$494,28,0),"")</f>
        <v/>
      </c>
      <c r="BD435" s="55" t="str">
        <f>+IFERROR(VLOOKUP($M435,ACTIVIDADES!$B$9:$T$494,29,0),"")</f>
        <v/>
      </c>
      <c r="BE435" s="55" t="str">
        <f>+IFERROR(VLOOKUP($M435,ACTIVIDADES!$B$9:$T$494,30,0),"")</f>
        <v/>
      </c>
      <c r="BF435" s="58"/>
      <c r="BG435" s="58"/>
      <c r="BH435" s="59"/>
      <c r="BI435" s="59" t="s">
        <v>580</v>
      </c>
      <c r="BJ435" s="60" t="s">
        <v>3635</v>
      </c>
      <c r="BK435" s="61" t="s">
        <v>593</v>
      </c>
      <c r="BL435" s="62"/>
      <c r="BM435" s="55" t="str">
        <f>+IFERROR(VLOOKUP($M435,ACTIVIDADES!$B$9:$T$494,31,0),"")</f>
        <v/>
      </c>
      <c r="BN435" s="55" t="str">
        <f>+IFERROR(VLOOKUP($M435,ACTIVIDADES!$B$9:$T$494,32,0),"")</f>
        <v/>
      </c>
      <c r="BO435" s="55" t="str">
        <f>+IFERROR(VLOOKUP($M435,ACTIVIDADES!$B$9:$T$494,33,0),"")</f>
        <v/>
      </c>
      <c r="BP435" s="55" t="str">
        <f>+IFERROR(VLOOKUP($M435,ACTIVIDADES!$B$9:$T$494,34,0),"")</f>
        <v/>
      </c>
      <c r="BQ435" s="55" t="str">
        <f>+IFERROR(VLOOKUP($M435,ACTIVIDADES!$B$9:$T$494,35,0),"")</f>
        <v/>
      </c>
      <c r="BR435" s="55" t="str">
        <f>+IFERROR(VLOOKUP($M435,ACTIVIDADES!$B$9:$T$494,36,0),"")</f>
        <v/>
      </c>
      <c r="BS435" s="55" t="str">
        <f>+IFERROR(VLOOKUP($M435,ACTIVIDADES!$B$9:$T$494,37,0),"")</f>
        <v/>
      </c>
      <c r="BT435" s="58"/>
      <c r="BU435" s="58"/>
      <c r="BV435" s="59"/>
      <c r="BW435" s="59" t="s">
        <v>580</v>
      </c>
      <c r="BX435" s="60" t="s">
        <v>3635</v>
      </c>
      <c r="BY435" s="61" t="s">
        <v>593</v>
      </c>
      <c r="BZ435" s="62"/>
      <c r="CA435" s="9"/>
      <c r="CB435" s="9"/>
      <c r="CC435" s="9"/>
      <c r="CD435" s="9"/>
      <c r="CE435" s="9"/>
      <c r="CF435" s="9"/>
      <c r="CG435" s="9"/>
      <c r="CH435" s="9"/>
      <c r="CI435" s="9"/>
      <c r="CJ435" s="9"/>
      <c r="CK435" s="9"/>
      <c r="CL435" s="9"/>
      <c r="CM435" s="9"/>
      <c r="CN435" s="9"/>
      <c r="CO435" s="9"/>
      <c r="CP435" s="9"/>
      <c r="CQ435" s="9"/>
    </row>
    <row r="436" spans="1:95" s="8" customFormat="1" ht="93" customHeight="1" x14ac:dyDescent="0.35">
      <c r="A436" s="40">
        <f t="shared" si="28"/>
        <v>428</v>
      </c>
      <c r="B436" s="40" t="s">
        <v>521</v>
      </c>
      <c r="C436" s="40">
        <v>2023</v>
      </c>
      <c r="D436" s="40" t="s">
        <v>3734</v>
      </c>
      <c r="E436" s="323"/>
      <c r="F436" s="40" t="s">
        <v>1016</v>
      </c>
      <c r="G436" s="40" t="s">
        <v>4649</v>
      </c>
      <c r="H436" s="42" t="s">
        <v>4796</v>
      </c>
      <c r="I436" s="42"/>
      <c r="J436" s="40" t="s">
        <v>5160</v>
      </c>
      <c r="K436" s="40" t="s">
        <v>4172</v>
      </c>
      <c r="L436" s="44" t="s">
        <v>1153</v>
      </c>
      <c r="M436" s="45" t="s">
        <v>1320</v>
      </c>
      <c r="N436" s="45" t="s">
        <v>5484</v>
      </c>
      <c r="O436" s="45" t="s">
        <v>5681</v>
      </c>
      <c r="P436" s="45">
        <v>1</v>
      </c>
      <c r="Q436" s="47">
        <v>46082</v>
      </c>
      <c r="R436" s="47">
        <v>46234</v>
      </c>
      <c r="S436" s="48">
        <f t="shared" si="29"/>
        <v>22.5</v>
      </c>
      <c r="T436" s="45" t="s">
        <v>1291</v>
      </c>
      <c r="U436" s="45"/>
      <c r="V436" s="49">
        <f>+IFERROR(VLOOKUP($M436,ACTIVIDADES!$B$9:$Q$494,10,0),"")</f>
        <v>0</v>
      </c>
      <c r="W436" s="61" t="str">
        <f>+IFERROR(VLOOKUP($M436,ACTIVIDADES!$B$9:$Q$494,11,0)," ")</f>
        <v>Actividad planteada para el segundo trimestre de la vigencia 2026</v>
      </c>
      <c r="X436" s="61">
        <f>+IFERROR(VLOOKUP($M436,ACTIVIDADES!$B$9:$Q$494,12,0),"")</f>
        <v>0</v>
      </c>
      <c r="Y436" s="52">
        <f>+IFERROR(VLOOKUP($M436,ACTIVIDADES!$B$9:$Q$494,13,0),"")</f>
        <v>46153</v>
      </c>
      <c r="Z436" s="49" t="str">
        <f>+IFERROR(VLOOKUP($M436,ACTIVIDADES!$B$9:$Q$494,14,0),"")</f>
        <v>Sin evidencia de inicio de la actividad</v>
      </c>
      <c r="AA436" s="49">
        <f>+IFERROR(VLOOKUP($M436,ACTIVIDADES!$B$9:$Q$494,15,0),"")</f>
        <v>0</v>
      </c>
      <c r="AB436" s="54" t="str">
        <f>+IFERROR(VLOOKUP($M436,ACTIVIDADES!$B$9:$Q$494,16,0),"")</f>
        <v>EJECUCIÓN</v>
      </c>
      <c r="AC436" s="149">
        <v>46177</v>
      </c>
      <c r="AD436" s="28">
        <v>0</v>
      </c>
      <c r="AE436" s="29" t="s">
        <v>3741</v>
      </c>
      <c r="AF436" s="28" t="s">
        <v>580</v>
      </c>
      <c r="AG436" s="29" t="s">
        <v>3737</v>
      </c>
      <c r="AH436" s="29" t="s">
        <v>3737</v>
      </c>
      <c r="AI436" s="29" t="s">
        <v>3737</v>
      </c>
      <c r="AJ436" s="55">
        <f>+IFERROR(VLOOKUP($M436,ACTIVIDADES!$B$9:$T$494,17,0),"")</f>
        <v>0.5</v>
      </c>
      <c r="AK436" s="80" t="str">
        <f>+IFERROR(VLOOKUP($M436,ACTIVIDADES!$B$9:$T$494,18,0),"")</f>
        <v>Se actualizó los documentos de gestión de riesgos y se presentó a Comité Institucional de Control Interno la politica de gestión de riesgos. En julio se espera la oficialización de los documentos</v>
      </c>
      <c r="AL436" s="80" t="str">
        <f>+IFERROR(VLOOKUP($M436,ACTIVIDADES!$B$9:$T$494,19,0),"")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436" s="55">
        <f>+IFERROR(VLOOKUP($M436,ACTIVIDADES!$B$9:$X$495,20,0),0)</f>
        <v>46213</v>
      </c>
      <c r="AN436" s="55" t="str">
        <f>+IFERROR(VLOOKUP($M436,ACTIVIDADES!$B$9:$X$495,21,0),0)</f>
        <v>Se evidencia documentación en proceso de actualización</v>
      </c>
      <c r="AO436" s="55">
        <f>+IFERROR(VLOOKUP($M436,ACTIVIDADES!$B$9:$X$495,22,0),0)</f>
        <v>0.5</v>
      </c>
      <c r="AP436" s="145" t="str">
        <f>+IFERROR(VLOOKUP($M436,ACTIVIDADES!$B$9:$X$495,23,0),0)</f>
        <v>EN EJECUCIÓN</v>
      </c>
      <c r="AQ436" s="129">
        <v>46245</v>
      </c>
      <c r="AR436" s="55">
        <v>0.5</v>
      </c>
      <c r="AS436" s="193" t="s">
        <v>3992</v>
      </c>
      <c r="AT436" s="29" t="s">
        <v>4</v>
      </c>
      <c r="AU436" s="57" t="s">
        <v>3639</v>
      </c>
      <c r="AV436" s="193" t="s">
        <v>3639</v>
      </c>
      <c r="AW436" s="193" t="s">
        <v>3639</v>
      </c>
      <c r="AX436" s="57" t="s">
        <v>3739</v>
      </c>
      <c r="AY436" s="176" t="str">
        <f t="shared" si="26"/>
        <v>EN EJECUCIÓN</v>
      </c>
      <c r="AZ436" s="55" t="str">
        <f>+IFERROR(VLOOKUP($M436,ACTIVIDADES!$B$9:$T$494,25,0),"")</f>
        <v/>
      </c>
      <c r="BA436" s="55" t="str">
        <f>+IFERROR(VLOOKUP($M436,ACTIVIDADES!$B$9:$T$494,26,0),"")</f>
        <v/>
      </c>
      <c r="BB436" s="55" t="str">
        <f>+IFERROR(VLOOKUP($M436,ACTIVIDADES!$B$9:$T$494,27,0),"")</f>
        <v/>
      </c>
      <c r="BC436" s="55" t="str">
        <f>+IFERROR(VLOOKUP($M436,ACTIVIDADES!$B$9:$T$494,28,0),"")</f>
        <v/>
      </c>
      <c r="BD436" s="55" t="str">
        <f>+IFERROR(VLOOKUP($M436,ACTIVIDADES!$B$9:$T$494,29,0),"")</f>
        <v/>
      </c>
      <c r="BE436" s="55" t="str">
        <f>+IFERROR(VLOOKUP($M436,ACTIVIDADES!$B$9:$T$494,30,0),"")</f>
        <v/>
      </c>
      <c r="BF436" s="58"/>
      <c r="BG436" s="58"/>
      <c r="BH436" s="59"/>
      <c r="BI436" s="59" t="s">
        <v>580</v>
      </c>
      <c r="BJ436" s="60" t="s">
        <v>3635</v>
      </c>
      <c r="BK436" s="61" t="s">
        <v>593</v>
      </c>
      <c r="BL436" s="62"/>
      <c r="BM436" s="55" t="str">
        <f>+IFERROR(VLOOKUP($M436,ACTIVIDADES!$B$9:$T$494,31,0),"")</f>
        <v/>
      </c>
      <c r="BN436" s="55" t="str">
        <f>+IFERROR(VLOOKUP($M436,ACTIVIDADES!$B$9:$T$494,32,0),"")</f>
        <v/>
      </c>
      <c r="BO436" s="55" t="str">
        <f>+IFERROR(VLOOKUP($M436,ACTIVIDADES!$B$9:$T$494,33,0),"")</f>
        <v/>
      </c>
      <c r="BP436" s="55" t="str">
        <f>+IFERROR(VLOOKUP($M436,ACTIVIDADES!$B$9:$T$494,34,0),"")</f>
        <v/>
      </c>
      <c r="BQ436" s="55" t="str">
        <f>+IFERROR(VLOOKUP($M436,ACTIVIDADES!$B$9:$T$494,35,0),"")</f>
        <v/>
      </c>
      <c r="BR436" s="55" t="str">
        <f>+IFERROR(VLOOKUP($M436,ACTIVIDADES!$B$9:$T$494,36,0),"")</f>
        <v/>
      </c>
      <c r="BS436" s="55" t="str">
        <f>+IFERROR(VLOOKUP($M436,ACTIVIDADES!$B$9:$T$494,37,0),"")</f>
        <v/>
      </c>
      <c r="BT436" s="58"/>
      <c r="BU436" s="58"/>
      <c r="BV436" s="59"/>
      <c r="BW436" s="59" t="s">
        <v>580</v>
      </c>
      <c r="BX436" s="60" t="s">
        <v>3635</v>
      </c>
      <c r="BY436" s="61" t="s">
        <v>593</v>
      </c>
      <c r="BZ436" s="62"/>
      <c r="CA436" s="9"/>
      <c r="CB436" s="9"/>
      <c r="CC436" s="9"/>
      <c r="CD436" s="9"/>
      <c r="CE436" s="9"/>
      <c r="CF436" s="9"/>
      <c r="CG436" s="9"/>
      <c r="CH436" s="9"/>
      <c r="CI436" s="9"/>
      <c r="CJ436" s="9"/>
      <c r="CK436" s="9"/>
      <c r="CL436" s="9"/>
      <c r="CM436" s="9"/>
      <c r="CN436" s="9"/>
      <c r="CO436" s="9"/>
      <c r="CP436" s="9"/>
      <c r="CQ436" s="9"/>
    </row>
    <row r="437" spans="1:95" s="143" customFormat="1" ht="93" customHeight="1" x14ac:dyDescent="0.35">
      <c r="A437" s="40">
        <f t="shared" si="28"/>
        <v>429</v>
      </c>
      <c r="B437" s="40" t="s">
        <v>521</v>
      </c>
      <c r="C437" s="40">
        <v>2023</v>
      </c>
      <c r="D437" s="40" t="s">
        <v>3750</v>
      </c>
      <c r="E437" s="323"/>
      <c r="F437" s="40" t="s">
        <v>1016</v>
      </c>
      <c r="G437" s="40" t="s">
        <v>4649</v>
      </c>
      <c r="H437" s="42" t="s">
        <v>4796</v>
      </c>
      <c r="I437" s="42" t="s">
        <v>3640</v>
      </c>
      <c r="J437" s="40" t="s">
        <v>5160</v>
      </c>
      <c r="K437" s="40" t="s">
        <v>4172</v>
      </c>
      <c r="L437" s="44" t="s">
        <v>1153</v>
      </c>
      <c r="M437" s="63" t="s">
        <v>2155</v>
      </c>
      <c r="N437" s="63" t="s">
        <v>2156</v>
      </c>
      <c r="O437" s="63" t="s">
        <v>2119</v>
      </c>
      <c r="P437" s="63">
        <v>1</v>
      </c>
      <c r="Q437" s="65">
        <v>45245</v>
      </c>
      <c r="R437" s="65">
        <v>45565</v>
      </c>
      <c r="S437" s="66">
        <f t="shared" si="29"/>
        <v>47.25</v>
      </c>
      <c r="T437" s="63" t="s">
        <v>611</v>
      </c>
      <c r="U437" s="63"/>
      <c r="V437" s="49">
        <f>+IFERROR(VLOOKUP($M437,ACTIVIDADES!$B$9:$Q$494,10,0),"")</f>
        <v>1</v>
      </c>
      <c r="W437" s="61" t="str">
        <f>+IFERROR(VLOOKUP($M437,ACTIVIDADES!$B$9:$Q$494,11,0)," ")</f>
        <v>Sobre la investigación disciplinaria 001-2024 de 19 de julio de 2024, se dió traslado por competencia a la PGN con fecha 22 de enero de 2025, se anexa el auto de traslado.</v>
      </c>
      <c r="X437" s="51" t="str">
        <f>+IFERROR(VLOOKUP($M437,ACTIVIDADES!$B$9:$Q$494,12,0),"")</f>
        <v>https://dnbcgovco-my.sharepoint.com/:f:/g/personal/planeacion_dnbc_gov_co/IgDmwPVhsNbKQ4Dnk4G7eWU4ATtd3p3mNxgyQp9DHO21-kA?e=LpFeeJ</v>
      </c>
      <c r="Y437" s="52">
        <f>+IFERROR(VLOOKUP($M437,ACTIVIDADES!$B$9:$Q$494,13,0),"")</f>
        <v>46153</v>
      </c>
      <c r="Z437" s="49" t="str">
        <f>+IFERROR(VLOOKUP($M437,ACTIVIDADES!$B$9:$Q$494,14,0),"")</f>
        <v>Se evidencia en el respectivo hallazgo, que se realizó la apertura de la acción disciplinaria IP 025-2024, relacionado con el incumplimiento  de la  Política de Desplazamiento de Vehículos de la DNBC  . Por lo tanto cumple con el indicador relacionado a este hallazgo.</v>
      </c>
      <c r="AA437" s="49">
        <f>+IFERROR(VLOOKUP($M437,ACTIVIDADES!$B$9:$Q$494,15,0),"")</f>
        <v>1</v>
      </c>
      <c r="AB437" s="54" t="str">
        <f>+IFERROR(VLOOKUP($M437,ACTIVIDADES!$B$9:$Q$494,16,0),"")</f>
        <v>CUMPLIDO</v>
      </c>
      <c r="AC437" s="144">
        <v>46157</v>
      </c>
      <c r="AD437" s="28">
        <v>1</v>
      </c>
      <c r="AE437" s="28" t="s">
        <v>4173</v>
      </c>
      <c r="AF437" s="29" t="s">
        <v>578</v>
      </c>
      <c r="AG437" s="29" t="s">
        <v>3737</v>
      </c>
      <c r="AH437" s="29" t="s">
        <v>593</v>
      </c>
      <c r="AI437" s="29" t="s">
        <v>3752</v>
      </c>
      <c r="AJ437" s="55">
        <f>+IFERROR(VLOOKUP($M437,ACTIVIDADES!$B$9:$T$494,17,0),"")</f>
        <v>0</v>
      </c>
      <c r="AK437" s="80" t="str">
        <f>+IFERROR(VLOOKUP($M437,ACTIVIDADES!$B$9:$T$494,18,0),"")</f>
        <v>Si reporte segundo trimestre</v>
      </c>
      <c r="AL437" s="80" t="str">
        <f>+IFERROR(VLOOKUP($M437,ACTIVIDADES!$B$9:$T$494,19,0),"")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437" s="55">
        <f>+IFERROR(VLOOKUP($M437,ACTIVIDADES!$B$9:$X$495,20,0),0)</f>
        <v>46213</v>
      </c>
      <c r="AN437" s="55" t="str">
        <f>+IFERROR(VLOOKUP($M437,ACTIVIDADES!$B$9:$X$495,21,0),0)</f>
        <v>No se recibe reporte segundo trimestre. No obstante, actividad reportada como cumplida en primer trimestre</v>
      </c>
      <c r="AO437" s="55">
        <f>+IFERROR(VLOOKUP($M437,ACTIVIDADES!$B$9:$X$495,22,0),0)</f>
        <v>1</v>
      </c>
      <c r="AP437" s="150" t="str">
        <f>+IFERROR(VLOOKUP($M437,ACTIVIDADES!$B$9:$X$495,23,0),0)</f>
        <v>CUMPLIDO</v>
      </c>
      <c r="AQ437" s="129">
        <v>46245</v>
      </c>
      <c r="AR437" s="55">
        <v>1</v>
      </c>
      <c r="AS437" s="193" t="s">
        <v>4174</v>
      </c>
      <c r="AT437" s="29" t="s">
        <v>578</v>
      </c>
      <c r="AU437" s="57" t="s">
        <v>1472</v>
      </c>
      <c r="AV437" s="193" t="s">
        <v>3635</v>
      </c>
      <c r="AW437" s="193" t="s">
        <v>590</v>
      </c>
      <c r="AX437" s="193" t="s">
        <v>4611</v>
      </c>
      <c r="AY437" s="176" t="str">
        <f t="shared" si="26"/>
        <v>CUMPLIDAS</v>
      </c>
      <c r="AZ437" s="55" t="str">
        <f>+IFERROR(VLOOKUP($M437,ACTIVIDADES!$B$9:$T$494,25,0),"")</f>
        <v/>
      </c>
      <c r="BA437" s="55" t="str">
        <f>+IFERROR(VLOOKUP($M437,ACTIVIDADES!$B$9:$T$494,26,0),"")</f>
        <v/>
      </c>
      <c r="BB437" s="55" t="str">
        <f>+IFERROR(VLOOKUP($M437,ACTIVIDADES!$B$9:$T$494,27,0),"")</f>
        <v/>
      </c>
      <c r="BC437" s="55" t="str">
        <f>+IFERROR(VLOOKUP($M437,ACTIVIDADES!$B$9:$T$494,28,0),"")</f>
        <v/>
      </c>
      <c r="BD437" s="55" t="str">
        <f>+IFERROR(VLOOKUP($M437,ACTIVIDADES!$B$9:$T$494,29,0),"")</f>
        <v/>
      </c>
      <c r="BE437" s="55" t="str">
        <f>+IFERROR(VLOOKUP($M437,ACTIVIDADES!$B$9:$T$494,30,0),"")</f>
        <v/>
      </c>
      <c r="BF437" s="58"/>
      <c r="BG437" s="58"/>
      <c r="BH437" s="59"/>
      <c r="BI437" s="59" t="s">
        <v>580</v>
      </c>
      <c r="BJ437" s="60" t="s">
        <v>3635</v>
      </c>
      <c r="BK437" s="61" t="s">
        <v>593</v>
      </c>
      <c r="BL437" s="62"/>
      <c r="BM437" s="55" t="str">
        <f>+IFERROR(VLOOKUP($M437,ACTIVIDADES!$B$9:$T$494,31,0),"")</f>
        <v/>
      </c>
      <c r="BN437" s="55" t="str">
        <f>+IFERROR(VLOOKUP($M437,ACTIVIDADES!$B$9:$T$494,32,0),"")</f>
        <v/>
      </c>
      <c r="BO437" s="55" t="str">
        <f>+IFERROR(VLOOKUP($M437,ACTIVIDADES!$B$9:$T$494,33,0),"")</f>
        <v/>
      </c>
      <c r="BP437" s="55" t="str">
        <f>+IFERROR(VLOOKUP($M437,ACTIVIDADES!$B$9:$T$494,34,0),"")</f>
        <v/>
      </c>
      <c r="BQ437" s="55" t="str">
        <f>+IFERROR(VLOOKUP($M437,ACTIVIDADES!$B$9:$T$494,35,0),"")</f>
        <v/>
      </c>
      <c r="BR437" s="55" t="str">
        <f>+IFERROR(VLOOKUP($M437,ACTIVIDADES!$B$9:$T$494,36,0),"")</f>
        <v/>
      </c>
      <c r="BS437" s="55" t="str">
        <f>+IFERROR(VLOOKUP($M437,ACTIVIDADES!$B$9:$T$494,37,0),"")</f>
        <v/>
      </c>
      <c r="BT437" s="58"/>
      <c r="BU437" s="58"/>
      <c r="BV437" s="59"/>
      <c r="BW437" s="59" t="s">
        <v>580</v>
      </c>
      <c r="BX437" s="60" t="s">
        <v>3635</v>
      </c>
      <c r="BY437" s="61" t="s">
        <v>593</v>
      </c>
      <c r="BZ437" s="62"/>
      <c r="CA437" s="9"/>
      <c r="CB437" s="9"/>
      <c r="CC437" s="9"/>
      <c r="CD437" s="9"/>
      <c r="CE437" s="9"/>
      <c r="CF437" s="9"/>
      <c r="CG437" s="9"/>
      <c r="CH437" s="9"/>
      <c r="CI437" s="9"/>
      <c r="CJ437" s="9"/>
      <c r="CK437" s="9"/>
      <c r="CL437" s="9"/>
      <c r="CM437" s="9"/>
      <c r="CN437" s="9"/>
      <c r="CO437" s="9"/>
      <c r="CP437" s="9"/>
      <c r="CQ437" s="9"/>
    </row>
    <row r="438" spans="1:95" s="8" customFormat="1" ht="93" customHeight="1" x14ac:dyDescent="0.35">
      <c r="A438" s="40">
        <f t="shared" si="28"/>
        <v>430</v>
      </c>
      <c r="B438" s="40" t="s">
        <v>521</v>
      </c>
      <c r="C438" s="40">
        <v>2024</v>
      </c>
      <c r="D438" s="40" t="s">
        <v>3750</v>
      </c>
      <c r="E438" s="323"/>
      <c r="F438" s="40" t="s">
        <v>1052</v>
      </c>
      <c r="G438" s="40" t="s">
        <v>481</v>
      </c>
      <c r="H438" s="42" t="s">
        <v>483</v>
      </c>
      <c r="I438" s="42" t="s">
        <v>3649</v>
      </c>
      <c r="J438" s="40" t="s">
        <v>4008</v>
      </c>
      <c r="K438" s="40" t="s">
        <v>5374</v>
      </c>
      <c r="L438" s="44" t="s">
        <v>1153</v>
      </c>
      <c r="M438" s="45" t="s">
        <v>2176</v>
      </c>
      <c r="N438" s="45" t="s">
        <v>2177</v>
      </c>
      <c r="O438" s="45" t="s">
        <v>2178</v>
      </c>
      <c r="P438" s="45"/>
      <c r="Q438" s="47"/>
      <c r="R438" s="47"/>
      <c r="S438" s="48">
        <f t="shared" si="29"/>
        <v>0</v>
      </c>
      <c r="T438" s="45" t="s">
        <v>611</v>
      </c>
      <c r="U438" s="45"/>
      <c r="V438" s="49">
        <f>+IFERROR(VLOOKUP($M438,ACTIVIDADES!$B$9:$Q$494,10,0),"")</f>
        <v>1</v>
      </c>
      <c r="W438" s="61" t="str">
        <f>+IFERROR(VLOOKUP($M438,ACTIVIDADES!$B$9:$Q$494,11,0)," ")</f>
        <v>Esta actividad fue modificada por el proceso de planeación, pero en relación con la actividad asignada, se anexan correos remitidos dónde se remite las capacitaciones adelantada por la ANDJE y las respectivas solicitudes elevadas por este proceso para que se capaciten en sus respectivos roles.</v>
      </c>
      <c r="X438" s="51" t="str">
        <f>+IFERROR(VLOOKUP($M438,ACTIVIDADES!$B$9:$Q$494,12,0),"")</f>
        <v>https://dnbcgovco-my.sharepoint.com/:f:/g/personal/planeacion_dnbc_gov_co/IgBTKReKXiIaQpJqnvKKQMbVAY2AK0ARdrNpaGYCO6E0rG0?e=UqZcmo</v>
      </c>
      <c r="Y438" s="52">
        <f>+IFERROR(VLOOKUP($M438,ACTIVIDADES!$B$9:$Q$494,13,0),"")</f>
        <v>46153</v>
      </c>
      <c r="Z438" s="49" t="str">
        <f>+IFERROR(VLOOKUP($M438,ACTIVIDADES!$B$9:$Q$494,14,0),"")</f>
        <v>Se evidencian correos de socialización de capacitaciones de sistema de información</v>
      </c>
      <c r="AA438" s="49">
        <f>+IFERROR(VLOOKUP($M438,ACTIVIDADES!$B$9:$Q$494,15,0),"")</f>
        <v>1</v>
      </c>
      <c r="AB438" s="54" t="str">
        <f>+IFERROR(VLOOKUP($M438,ACTIVIDADES!$B$9:$Q$494,16,0),"")</f>
        <v>CUMPLIDO</v>
      </c>
      <c r="AC438" s="144">
        <v>46157</v>
      </c>
      <c r="AD438" s="30">
        <v>1</v>
      </c>
      <c r="AE438" s="30" t="s">
        <v>4175</v>
      </c>
      <c r="AF438" s="29" t="s">
        <v>578</v>
      </c>
      <c r="AG438" s="29" t="s">
        <v>3737</v>
      </c>
      <c r="AH438" s="29" t="s">
        <v>593</v>
      </c>
      <c r="AI438" s="29" t="s">
        <v>3752</v>
      </c>
      <c r="AJ438" s="55">
        <f>+IFERROR(VLOOKUP($M438,ACTIVIDADES!$B$9:$T$494,17,0),"")</f>
        <v>0</v>
      </c>
      <c r="AK438" s="80" t="str">
        <f>+IFERROR(VLOOKUP($M438,ACTIVIDADES!$B$9:$T$494,18,0),"")</f>
        <v>Si reporte segundo trimestre</v>
      </c>
      <c r="AL438" s="80" t="str">
        <f>+IFERROR(VLOOKUP($M438,ACTIVIDADES!$B$9:$T$494,19,0),"")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438" s="55">
        <f>+IFERROR(VLOOKUP($M438,ACTIVIDADES!$B$9:$X$495,20,0),0)</f>
        <v>46213</v>
      </c>
      <c r="AN438" s="55" t="str">
        <f>+IFERROR(VLOOKUP($M438,ACTIVIDADES!$B$9:$X$495,21,0),0)</f>
        <v>No se recibe reporte segundo trimestre. No obstante, actividad reportada como cumplida en primer trimestre</v>
      </c>
      <c r="AO438" s="55">
        <f>+IFERROR(VLOOKUP($M438,ACTIVIDADES!$B$9:$X$495,22,0),0)</f>
        <v>1</v>
      </c>
      <c r="AP438" s="150" t="str">
        <f>+IFERROR(VLOOKUP($M438,ACTIVIDADES!$B$9:$X$495,23,0),0)</f>
        <v>CUMPLIDO</v>
      </c>
      <c r="AQ438" s="129">
        <v>46245</v>
      </c>
      <c r="AR438" s="172">
        <v>1</v>
      </c>
      <c r="AS438" s="131" t="s">
        <v>4176</v>
      </c>
      <c r="AT438" s="29" t="s">
        <v>578</v>
      </c>
      <c r="AU438" s="57" t="s">
        <v>3639</v>
      </c>
      <c r="AV438" s="193" t="s">
        <v>3639</v>
      </c>
      <c r="AW438" s="193" t="s">
        <v>3639</v>
      </c>
      <c r="AX438" s="193" t="s">
        <v>4148</v>
      </c>
      <c r="AY438" s="176" t="str">
        <f t="shared" si="26"/>
        <v>CUMPLIDAS</v>
      </c>
      <c r="AZ438" s="55" t="str">
        <f>+IFERROR(VLOOKUP($M438,ACTIVIDADES!$B$9:$T$494,25,0),"")</f>
        <v/>
      </c>
      <c r="BA438" s="55" t="str">
        <f>+IFERROR(VLOOKUP($M438,ACTIVIDADES!$B$9:$T$494,26,0),"")</f>
        <v/>
      </c>
      <c r="BB438" s="55" t="str">
        <f>+IFERROR(VLOOKUP($M438,ACTIVIDADES!$B$9:$T$494,27,0),"")</f>
        <v/>
      </c>
      <c r="BC438" s="55" t="str">
        <f>+IFERROR(VLOOKUP($M438,ACTIVIDADES!$B$9:$T$494,28,0),"")</f>
        <v/>
      </c>
      <c r="BD438" s="55" t="str">
        <f>+IFERROR(VLOOKUP($M438,ACTIVIDADES!$B$9:$T$494,29,0),"")</f>
        <v/>
      </c>
      <c r="BE438" s="55" t="str">
        <f>+IFERROR(VLOOKUP($M438,ACTIVIDADES!$B$9:$T$494,30,0),"")</f>
        <v/>
      </c>
      <c r="BF438" s="58"/>
      <c r="BG438" s="58"/>
      <c r="BH438" s="59"/>
      <c r="BI438" s="59" t="s">
        <v>580</v>
      </c>
      <c r="BJ438" s="60" t="s">
        <v>3635</v>
      </c>
      <c r="BK438" s="61" t="s">
        <v>593</v>
      </c>
      <c r="BL438" s="62"/>
      <c r="BM438" s="55" t="str">
        <f>+IFERROR(VLOOKUP($M438,ACTIVIDADES!$B$9:$T$494,31,0),"")</f>
        <v/>
      </c>
      <c r="BN438" s="55" t="str">
        <f>+IFERROR(VLOOKUP($M438,ACTIVIDADES!$B$9:$T$494,32,0),"")</f>
        <v/>
      </c>
      <c r="BO438" s="55" t="str">
        <f>+IFERROR(VLOOKUP($M438,ACTIVIDADES!$B$9:$T$494,33,0),"")</f>
        <v/>
      </c>
      <c r="BP438" s="55" t="str">
        <f>+IFERROR(VLOOKUP($M438,ACTIVIDADES!$B$9:$T$494,34,0),"")</f>
        <v/>
      </c>
      <c r="BQ438" s="55" t="str">
        <f>+IFERROR(VLOOKUP($M438,ACTIVIDADES!$B$9:$T$494,35,0),"")</f>
        <v/>
      </c>
      <c r="BR438" s="55" t="str">
        <f>+IFERROR(VLOOKUP($M438,ACTIVIDADES!$B$9:$T$494,36,0),"")</f>
        <v/>
      </c>
      <c r="BS438" s="55" t="str">
        <f>+IFERROR(VLOOKUP($M438,ACTIVIDADES!$B$9:$T$494,37,0),"")</f>
        <v/>
      </c>
      <c r="BT438" s="58"/>
      <c r="BU438" s="58"/>
      <c r="BV438" s="59"/>
      <c r="BW438" s="59" t="s">
        <v>580</v>
      </c>
      <c r="BX438" s="60" t="s">
        <v>3635</v>
      </c>
      <c r="BY438" s="61" t="s">
        <v>593</v>
      </c>
      <c r="BZ438" s="62"/>
      <c r="CA438" s="9"/>
      <c r="CB438" s="9"/>
      <c r="CC438" s="9"/>
      <c r="CD438" s="9"/>
      <c r="CE438" s="9"/>
      <c r="CF438" s="9"/>
      <c r="CG438" s="9"/>
      <c r="CH438" s="9"/>
      <c r="CI438" s="9"/>
      <c r="CJ438" s="9"/>
      <c r="CK438" s="9"/>
      <c r="CL438" s="9"/>
      <c r="CM438" s="9"/>
      <c r="CN438" s="9"/>
      <c r="CO438" s="9"/>
      <c r="CP438" s="9"/>
      <c r="CQ438" s="9"/>
    </row>
    <row r="439" spans="1:95" s="143" customFormat="1" ht="93" customHeight="1" x14ac:dyDescent="0.35">
      <c r="A439" s="40">
        <f t="shared" si="28"/>
        <v>431</v>
      </c>
      <c r="B439" s="40" t="s">
        <v>521</v>
      </c>
      <c r="C439" s="40">
        <v>2024</v>
      </c>
      <c r="D439" s="40" t="s">
        <v>3750</v>
      </c>
      <c r="E439" s="323"/>
      <c r="F439" s="40" t="s">
        <v>704</v>
      </c>
      <c r="G439" s="40" t="s">
        <v>479</v>
      </c>
      <c r="H439" s="42" t="s">
        <v>487</v>
      </c>
      <c r="I439" s="42" t="s">
        <v>3649</v>
      </c>
      <c r="J439" s="40" t="s">
        <v>4177</v>
      </c>
      <c r="K439" s="40" t="s">
        <v>4178</v>
      </c>
      <c r="L439" s="44" t="s">
        <v>1153</v>
      </c>
      <c r="M439" s="45" t="s">
        <v>3342</v>
      </c>
      <c r="N439" s="45" t="s">
        <v>3343</v>
      </c>
      <c r="O439" s="45" t="s">
        <v>3344</v>
      </c>
      <c r="P439" s="45">
        <v>3</v>
      </c>
      <c r="Q439" s="47">
        <v>46113</v>
      </c>
      <c r="R439" s="47">
        <v>46203</v>
      </c>
      <c r="S439" s="48">
        <f t="shared" si="29"/>
        <v>13.350000000000001</v>
      </c>
      <c r="T439" s="45" t="s">
        <v>702</v>
      </c>
      <c r="U439" s="45"/>
      <c r="V439" s="49">
        <f>+IFERROR(VLOOKUP($M439,ACTIVIDADES!$B$9:$Q$494,10,0),"")</f>
        <v>0</v>
      </c>
      <c r="W439" s="61">
        <f>+IFERROR(VLOOKUP($M439,ACTIVIDADES!$B$9:$Q$494,11,0)," ")</f>
        <v>0</v>
      </c>
      <c r="X439" s="61">
        <f>+IFERROR(VLOOKUP($M439,ACTIVIDADES!$B$9:$Q$494,12,0),"")</f>
        <v>0</v>
      </c>
      <c r="Y439" s="52">
        <f>+IFERROR(VLOOKUP($M439,ACTIVIDADES!$B$9:$Q$494,13,0),"")</f>
        <v>46153</v>
      </c>
      <c r="Z439" s="49" t="str">
        <f>+IFERROR(VLOOKUP($M439,ACTIVIDADES!$B$9:$Q$494,14,0),"")</f>
        <v>No se realizó seguimiento</v>
      </c>
      <c r="AA439" s="49">
        <f>+IFERROR(VLOOKUP($M439,ACTIVIDADES!$B$9:$Q$494,15,0),"")</f>
        <v>0</v>
      </c>
      <c r="AB439" s="54" t="str">
        <f>+IFERROR(VLOOKUP($M439,ACTIVIDADES!$B$9:$Q$494,16,0),"")</f>
        <v>EJECUCIÓN</v>
      </c>
      <c r="AC439" s="144">
        <v>46157</v>
      </c>
      <c r="AD439" s="29">
        <v>0</v>
      </c>
      <c r="AE439" s="29" t="s">
        <v>3741</v>
      </c>
      <c r="AF439" s="28" t="s">
        <v>580</v>
      </c>
      <c r="AG439" s="29" t="s">
        <v>3737</v>
      </c>
      <c r="AH439" s="29" t="s">
        <v>3737</v>
      </c>
      <c r="AI439" s="29" t="s">
        <v>3737</v>
      </c>
      <c r="AJ439" s="55">
        <f>+IFERROR(VLOOKUP($M439,ACTIVIDADES!$B$9:$T$494,17,0),"")</f>
        <v>1</v>
      </c>
      <c r="AK439" s="80" t="str">
        <f>+IFERROR(VLOOKUP($M439,ACTIVIDADES!$B$9:$T$494,18,0),"")</f>
        <v xml:space="preserve">se adjunta informe y reporte de los procesos radicados en la plataforma EKOGUI </v>
      </c>
      <c r="AL439" s="80" t="str">
        <f>+IFERROR(VLOOKUP($M439,ACTIVIDADES!$B$9:$T$494,19,0),"")</f>
        <v>https://dnbcgovco-my.sharepoint.com/my?id=%2Fpersonal%2Fyerlis%5Fpeinado%5Fdnbc%5Fgov%5Fco%2FDocuments%2FDRIVE%20EVIDENCIAS%20ACCIONES%20DE%20MEJORA&amp;viewid=2bd0da41%2Dc24a%2D4219%2D9b50%2D3f7b97ed8c4c</v>
      </c>
      <c r="AM439" s="55">
        <f>+IFERROR(VLOOKUP($M439,ACTIVIDADES!$B$9:$X$495,20,0),0)</f>
        <v>46218</v>
      </c>
      <c r="AN439" s="55" t="str">
        <f>+IFERROR(VLOOKUP($M439,ACTIVIDADES!$B$9:$X$495,21,0),0)</f>
        <v>Se identifica informe de gestión</v>
      </c>
      <c r="AO439" s="55">
        <f>+IFERROR(VLOOKUP($M439,ACTIVIDADES!$B$9:$X$495,22,0),0)</f>
        <v>0.33</v>
      </c>
      <c r="AP439" s="145" t="str">
        <f>+IFERROR(VLOOKUP($M439,ACTIVIDADES!$B$9:$X$495,23,0),0)</f>
        <v>EN EJECUCIÓN</v>
      </c>
      <c r="AQ439" s="129">
        <v>46245</v>
      </c>
      <c r="AR439" s="55">
        <v>1</v>
      </c>
      <c r="AS439" s="57" t="s">
        <v>4179</v>
      </c>
      <c r="AT439" s="29" t="s">
        <v>578</v>
      </c>
      <c r="AU439" s="57" t="s">
        <v>1472</v>
      </c>
      <c r="AV439" s="193" t="s">
        <v>3635</v>
      </c>
      <c r="AW439" s="193" t="s">
        <v>590</v>
      </c>
      <c r="AX439" s="193" t="s">
        <v>5920</v>
      </c>
      <c r="AY439" s="176" t="str">
        <f t="shared" si="26"/>
        <v>CUMPLIDAS</v>
      </c>
      <c r="AZ439" s="55" t="str">
        <f>+IFERROR(VLOOKUP($M439,ACTIVIDADES!$B$9:$T$494,25,0),"")</f>
        <v/>
      </c>
      <c r="BA439" s="55" t="str">
        <f>+IFERROR(VLOOKUP($M439,ACTIVIDADES!$B$9:$T$494,26,0),"")</f>
        <v/>
      </c>
      <c r="BB439" s="55" t="str">
        <f>+IFERROR(VLOOKUP($M439,ACTIVIDADES!$B$9:$T$494,27,0),"")</f>
        <v/>
      </c>
      <c r="BC439" s="55" t="str">
        <f>+IFERROR(VLOOKUP($M439,ACTIVIDADES!$B$9:$T$494,28,0),"")</f>
        <v/>
      </c>
      <c r="BD439" s="55" t="str">
        <f>+IFERROR(VLOOKUP($M439,ACTIVIDADES!$B$9:$T$494,29,0),"")</f>
        <v/>
      </c>
      <c r="BE439" s="55" t="str">
        <f>+IFERROR(VLOOKUP($M439,ACTIVIDADES!$B$9:$T$494,30,0),"")</f>
        <v/>
      </c>
      <c r="BF439" s="58"/>
      <c r="BG439" s="58"/>
      <c r="BH439" s="59"/>
      <c r="BI439" s="59" t="s">
        <v>580</v>
      </c>
      <c r="BJ439" s="60" t="s">
        <v>3635</v>
      </c>
      <c r="BK439" s="61" t="s">
        <v>593</v>
      </c>
      <c r="BL439" s="62"/>
      <c r="BM439" s="55" t="str">
        <f>+IFERROR(VLOOKUP($M439,ACTIVIDADES!$B$9:$T$494,31,0),"")</f>
        <v/>
      </c>
      <c r="BN439" s="55" t="str">
        <f>+IFERROR(VLOOKUP($M439,ACTIVIDADES!$B$9:$T$494,32,0),"")</f>
        <v/>
      </c>
      <c r="BO439" s="55" t="str">
        <f>+IFERROR(VLOOKUP($M439,ACTIVIDADES!$B$9:$T$494,33,0),"")</f>
        <v/>
      </c>
      <c r="BP439" s="55" t="str">
        <f>+IFERROR(VLOOKUP($M439,ACTIVIDADES!$B$9:$T$494,34,0),"")</f>
        <v/>
      </c>
      <c r="BQ439" s="55" t="str">
        <f>+IFERROR(VLOOKUP($M439,ACTIVIDADES!$B$9:$T$494,35,0),"")</f>
        <v/>
      </c>
      <c r="BR439" s="55" t="str">
        <f>+IFERROR(VLOOKUP($M439,ACTIVIDADES!$B$9:$T$494,36,0),"")</f>
        <v/>
      </c>
      <c r="BS439" s="55" t="str">
        <f>+IFERROR(VLOOKUP($M439,ACTIVIDADES!$B$9:$T$494,37,0),"")</f>
        <v/>
      </c>
      <c r="BT439" s="58"/>
      <c r="BU439" s="58"/>
      <c r="BV439" s="59"/>
      <c r="BW439" s="59" t="s">
        <v>580</v>
      </c>
      <c r="BX439" s="60" t="s">
        <v>3635</v>
      </c>
      <c r="BY439" s="61" t="s">
        <v>593</v>
      </c>
      <c r="BZ439" s="62"/>
      <c r="CA439" s="9"/>
      <c r="CB439" s="9"/>
      <c r="CC439" s="9"/>
      <c r="CD439" s="9"/>
      <c r="CE439" s="9"/>
      <c r="CF439" s="9"/>
      <c r="CG439" s="9"/>
      <c r="CH439" s="9"/>
      <c r="CI439" s="9"/>
      <c r="CJ439" s="9"/>
      <c r="CK439" s="9"/>
      <c r="CL439" s="9"/>
      <c r="CM439" s="9"/>
      <c r="CN439" s="9"/>
      <c r="CO439" s="9"/>
      <c r="CP439" s="9"/>
      <c r="CQ439" s="9"/>
    </row>
    <row r="440" spans="1:95" s="8" customFormat="1" ht="93" customHeight="1" x14ac:dyDescent="0.35">
      <c r="A440" s="40">
        <f t="shared" si="28"/>
        <v>432</v>
      </c>
      <c r="B440" s="40" t="s">
        <v>521</v>
      </c>
      <c r="C440" s="40">
        <v>2024</v>
      </c>
      <c r="D440" s="40" t="s">
        <v>3750</v>
      </c>
      <c r="E440" s="323"/>
      <c r="F440" s="40" t="s">
        <v>701</v>
      </c>
      <c r="G440" s="40" t="s">
        <v>479</v>
      </c>
      <c r="H440" s="42" t="s">
        <v>480</v>
      </c>
      <c r="I440" s="42" t="s">
        <v>3649</v>
      </c>
      <c r="J440" s="40" t="s">
        <v>4180</v>
      </c>
      <c r="K440" s="40" t="s">
        <v>4181</v>
      </c>
      <c r="L440" s="44" t="s">
        <v>1153</v>
      </c>
      <c r="M440" s="45" t="s">
        <v>3342</v>
      </c>
      <c r="N440" s="45" t="s">
        <v>3343</v>
      </c>
      <c r="O440" s="45" t="s">
        <v>3344</v>
      </c>
      <c r="P440" s="45">
        <v>3</v>
      </c>
      <c r="Q440" s="47">
        <v>46113</v>
      </c>
      <c r="R440" s="47">
        <v>46203</v>
      </c>
      <c r="S440" s="48">
        <f t="shared" si="29"/>
        <v>13.350000000000001</v>
      </c>
      <c r="T440" s="45" t="s">
        <v>702</v>
      </c>
      <c r="U440" s="45"/>
      <c r="V440" s="49">
        <f>+IFERROR(VLOOKUP($M440,ACTIVIDADES!$B$9:$Q$494,10,0),"")</f>
        <v>0</v>
      </c>
      <c r="W440" s="61">
        <f>+IFERROR(VLOOKUP($M440,ACTIVIDADES!$B$9:$Q$494,11,0)," ")</f>
        <v>0</v>
      </c>
      <c r="X440" s="61">
        <f>+IFERROR(VLOOKUP($M440,ACTIVIDADES!$B$9:$Q$494,12,0),"")</f>
        <v>0</v>
      </c>
      <c r="Y440" s="52">
        <f>+IFERROR(VLOOKUP($M440,ACTIVIDADES!$B$9:$Q$494,13,0),"")</f>
        <v>46153</v>
      </c>
      <c r="Z440" s="49" t="str">
        <f>+IFERROR(VLOOKUP($M440,ACTIVIDADES!$B$9:$Q$494,14,0),"")</f>
        <v>No se realizó seguimiento</v>
      </c>
      <c r="AA440" s="49">
        <f>+IFERROR(VLOOKUP($M440,ACTIVIDADES!$B$9:$Q$494,15,0),"")</f>
        <v>0</v>
      </c>
      <c r="AB440" s="54" t="str">
        <f>+IFERROR(VLOOKUP($M440,ACTIVIDADES!$B$9:$Q$494,16,0),"")</f>
        <v>EJECUCIÓN</v>
      </c>
      <c r="AC440" s="144">
        <v>46157</v>
      </c>
      <c r="AD440" s="29">
        <v>0</v>
      </c>
      <c r="AE440" s="29" t="s">
        <v>3741</v>
      </c>
      <c r="AF440" s="28" t="s">
        <v>580</v>
      </c>
      <c r="AG440" s="29" t="s">
        <v>3737</v>
      </c>
      <c r="AH440" s="29" t="s">
        <v>3737</v>
      </c>
      <c r="AI440" s="29" t="s">
        <v>3737</v>
      </c>
      <c r="AJ440" s="55">
        <f>+IFERROR(VLOOKUP($M440,ACTIVIDADES!$B$9:$T$494,17,0),"")</f>
        <v>1</v>
      </c>
      <c r="AK440" s="80" t="str">
        <f>+IFERROR(VLOOKUP($M440,ACTIVIDADES!$B$9:$T$494,18,0),"")</f>
        <v xml:space="preserve">se adjunta informe y reporte de los procesos radicados en la plataforma EKOGUI </v>
      </c>
      <c r="AL440" s="80" t="str">
        <f>+IFERROR(VLOOKUP($M440,ACTIVIDADES!$B$9:$T$494,19,0),"")</f>
        <v>https://dnbcgovco-my.sharepoint.com/my?id=%2Fpersonal%2Fyerlis%5Fpeinado%5Fdnbc%5Fgov%5Fco%2FDocuments%2FDRIVE%20EVIDENCIAS%20ACCIONES%20DE%20MEJORA&amp;viewid=2bd0da41%2Dc24a%2D4219%2D9b50%2D3f7b97ed8c4c</v>
      </c>
      <c r="AM440" s="55">
        <f>+IFERROR(VLOOKUP($M440,ACTIVIDADES!$B$9:$X$495,20,0),0)</f>
        <v>46218</v>
      </c>
      <c r="AN440" s="55" t="str">
        <f>+IFERROR(VLOOKUP($M440,ACTIVIDADES!$B$9:$X$495,21,0),0)</f>
        <v>Se identifica informe de gestión</v>
      </c>
      <c r="AO440" s="55">
        <f>+IFERROR(VLOOKUP($M440,ACTIVIDADES!$B$9:$X$495,22,0),0)</f>
        <v>0.33</v>
      </c>
      <c r="AP440" s="145" t="str">
        <f>+IFERROR(VLOOKUP($M440,ACTIVIDADES!$B$9:$X$495,23,0),0)</f>
        <v>EN EJECUCIÓN</v>
      </c>
      <c r="AQ440" s="129">
        <v>46245</v>
      </c>
      <c r="AR440" s="55">
        <v>1</v>
      </c>
      <c r="AS440" s="57" t="s">
        <v>4182</v>
      </c>
      <c r="AT440" s="29" t="s">
        <v>578</v>
      </c>
      <c r="AU440" s="57" t="s">
        <v>1472</v>
      </c>
      <c r="AV440" s="193" t="s">
        <v>3635</v>
      </c>
      <c r="AW440" s="193" t="s">
        <v>590</v>
      </c>
      <c r="AX440" s="193" t="s">
        <v>5920</v>
      </c>
      <c r="AY440" s="176" t="str">
        <f t="shared" si="26"/>
        <v>CUMPLIDAS</v>
      </c>
      <c r="AZ440" s="55" t="str">
        <f>+IFERROR(VLOOKUP($M440,ACTIVIDADES!$B$9:$T$494,25,0),"")</f>
        <v/>
      </c>
      <c r="BA440" s="55" t="str">
        <f>+IFERROR(VLOOKUP($M440,ACTIVIDADES!$B$9:$T$494,26,0),"")</f>
        <v/>
      </c>
      <c r="BB440" s="55" t="str">
        <f>+IFERROR(VLOOKUP($M440,ACTIVIDADES!$B$9:$T$494,27,0),"")</f>
        <v/>
      </c>
      <c r="BC440" s="55" t="str">
        <f>+IFERROR(VLOOKUP($M440,ACTIVIDADES!$B$9:$T$494,28,0),"")</f>
        <v/>
      </c>
      <c r="BD440" s="55" t="str">
        <f>+IFERROR(VLOOKUP($M440,ACTIVIDADES!$B$9:$T$494,29,0),"")</f>
        <v/>
      </c>
      <c r="BE440" s="55" t="str">
        <f>+IFERROR(VLOOKUP($M440,ACTIVIDADES!$B$9:$T$494,30,0),"")</f>
        <v/>
      </c>
      <c r="BF440" s="58"/>
      <c r="BG440" s="58"/>
      <c r="BH440" s="59"/>
      <c r="BI440" s="59" t="s">
        <v>580</v>
      </c>
      <c r="BJ440" s="60" t="s">
        <v>3635</v>
      </c>
      <c r="BK440" s="61" t="s">
        <v>593</v>
      </c>
      <c r="BL440" s="62"/>
      <c r="BM440" s="55" t="str">
        <f>+IFERROR(VLOOKUP($M440,ACTIVIDADES!$B$9:$T$494,31,0),"")</f>
        <v/>
      </c>
      <c r="BN440" s="55" t="str">
        <f>+IFERROR(VLOOKUP($M440,ACTIVIDADES!$B$9:$T$494,32,0),"")</f>
        <v/>
      </c>
      <c r="BO440" s="55" t="str">
        <f>+IFERROR(VLOOKUP($M440,ACTIVIDADES!$B$9:$T$494,33,0),"")</f>
        <v/>
      </c>
      <c r="BP440" s="55" t="str">
        <f>+IFERROR(VLOOKUP($M440,ACTIVIDADES!$B$9:$T$494,34,0),"")</f>
        <v/>
      </c>
      <c r="BQ440" s="55" t="str">
        <f>+IFERROR(VLOOKUP($M440,ACTIVIDADES!$B$9:$T$494,35,0),"")</f>
        <v/>
      </c>
      <c r="BR440" s="55" t="str">
        <f>+IFERROR(VLOOKUP($M440,ACTIVIDADES!$B$9:$T$494,36,0),"")</f>
        <v/>
      </c>
      <c r="BS440" s="55" t="str">
        <f>+IFERROR(VLOOKUP($M440,ACTIVIDADES!$B$9:$T$494,37,0),"")</f>
        <v/>
      </c>
      <c r="BT440" s="58"/>
      <c r="BU440" s="58"/>
      <c r="BV440" s="59"/>
      <c r="BW440" s="59" t="s">
        <v>580</v>
      </c>
      <c r="BX440" s="60" t="s">
        <v>3635</v>
      </c>
      <c r="BY440" s="61" t="s">
        <v>593</v>
      </c>
      <c r="BZ440" s="62"/>
      <c r="CA440" s="9"/>
      <c r="CB440" s="9"/>
      <c r="CC440" s="9"/>
      <c r="CD440" s="9"/>
      <c r="CE440" s="9"/>
      <c r="CF440" s="9"/>
      <c r="CG440" s="9"/>
      <c r="CH440" s="9"/>
      <c r="CI440" s="9"/>
      <c r="CJ440" s="9"/>
      <c r="CK440" s="9"/>
      <c r="CL440" s="9"/>
      <c r="CM440" s="9"/>
      <c r="CN440" s="9"/>
      <c r="CO440" s="9"/>
      <c r="CP440" s="9"/>
      <c r="CQ440" s="9"/>
    </row>
    <row r="441" spans="1:95" s="143" customFormat="1" ht="93" customHeight="1" x14ac:dyDescent="0.35">
      <c r="A441" s="40">
        <f t="shared" si="28"/>
        <v>433</v>
      </c>
      <c r="B441" s="40" t="s">
        <v>521</v>
      </c>
      <c r="C441" s="40">
        <v>2024</v>
      </c>
      <c r="D441" s="40" t="s">
        <v>3734</v>
      </c>
      <c r="E441" s="323"/>
      <c r="F441" s="40" t="s">
        <v>712</v>
      </c>
      <c r="G441" s="40" t="s">
        <v>239</v>
      </c>
      <c r="H441" s="42" t="s">
        <v>248</v>
      </c>
      <c r="I441" s="42"/>
      <c r="J441" s="40" t="s">
        <v>5161</v>
      </c>
      <c r="K441" s="40" t="s">
        <v>5384</v>
      </c>
      <c r="L441" s="44" t="s">
        <v>1153</v>
      </c>
      <c r="M441" s="45" t="s">
        <v>2942</v>
      </c>
      <c r="N441" s="45" t="s">
        <v>3950</v>
      </c>
      <c r="O441" s="45" t="s">
        <v>2320</v>
      </c>
      <c r="P441" s="45">
        <v>1</v>
      </c>
      <c r="Q441" s="47">
        <v>46113</v>
      </c>
      <c r="R441" s="47">
        <v>46387</v>
      </c>
      <c r="S441" s="48">
        <f t="shared" si="29"/>
        <v>40.5</v>
      </c>
      <c r="T441" s="45" t="s">
        <v>609</v>
      </c>
      <c r="U441" s="45"/>
      <c r="V441" s="49">
        <f>+IFERROR(VLOOKUP($M441,ACTIVIDADES!$B$9:$Q$494,10,0),"")</f>
        <v>0</v>
      </c>
      <c r="W441" s="61" t="str">
        <f>+IFERROR(VLOOKUP($M441,ACTIVIDADES!$B$9:$Q$494,11,0)," ")</f>
        <v>Indicador en proceso de cumplimiento; se están estructurando las actividades y notas correspondientes dentro del procedimiento contractual.</v>
      </c>
      <c r="X441" s="61">
        <f>+IFERROR(VLOOKUP($M441,ACTIVIDADES!$B$9:$Q$494,12,0),"")</f>
        <v>0</v>
      </c>
      <c r="Y441" s="52">
        <f>+IFERROR(VLOOKUP($M441,ACTIVIDADES!$B$9:$Q$494,13,0),"")</f>
        <v>46153</v>
      </c>
      <c r="Z441" s="49" t="str">
        <f>+IFERROR(VLOOKUP($M441,ACTIVIDADES!$B$9:$Q$494,14,0),"")</f>
        <v>Sin avance en la actividad</v>
      </c>
      <c r="AA441" s="49">
        <f>+IFERROR(VLOOKUP($M441,ACTIVIDADES!$B$9:$Q$494,15,0),"")</f>
        <v>0</v>
      </c>
      <c r="AB441" s="54" t="str">
        <f>+IFERROR(VLOOKUP($M441,ACTIVIDADES!$B$9:$Q$494,16,0),"")</f>
        <v>EJECUCIÓN</v>
      </c>
      <c r="AC441" s="144">
        <v>46157</v>
      </c>
      <c r="AD441" s="29">
        <v>0</v>
      </c>
      <c r="AE441" s="29" t="s">
        <v>3741</v>
      </c>
      <c r="AF441" s="28" t="s">
        <v>580</v>
      </c>
      <c r="AG441" s="29" t="s">
        <v>3737</v>
      </c>
      <c r="AH441" s="29" t="s">
        <v>3737</v>
      </c>
      <c r="AI441" s="29" t="s">
        <v>3737</v>
      </c>
      <c r="AJ441" s="55">
        <f>+IFERROR(VLOOKUP($M441,ACTIVIDADES!$B$9:$T$494,17,0),"")</f>
        <v>0</v>
      </c>
      <c r="AK441" s="80" t="str">
        <f>+IFERROR(VLOOKUP($M441,ACTIVIDADES!$B$9:$T$494,18,0),"")</f>
        <v>Indicador en proceso de cumplimiento; se están estructurando las actividades y notas correspondientes dentro del procedimiento contractual.</v>
      </c>
      <c r="AL441" s="80">
        <f>+IFERROR(VLOOKUP($M441,ACTIVIDADES!$B$9:$T$494,19,0),"")</f>
        <v>0</v>
      </c>
      <c r="AM441" s="55" t="str">
        <f>+IFERROR(VLOOKUP($M441,ACTIVIDADES!$B$9:$X$495,20,0),0)</f>
        <v>11/07/206</v>
      </c>
      <c r="AN441" s="55" t="str">
        <f>+IFERROR(VLOOKUP($M441,ACTIVIDADES!$B$9:$X$495,21,0),0)</f>
        <v>No se evidencian soportes de la actividad</v>
      </c>
      <c r="AO441" s="55">
        <f>+IFERROR(VLOOKUP($M441,ACTIVIDADES!$B$9:$X$495,22,0),0)</f>
        <v>0</v>
      </c>
      <c r="AP441" s="145" t="str">
        <f>+IFERROR(VLOOKUP($M441,ACTIVIDADES!$B$9:$X$495,23,0),0)</f>
        <v>EN EJECUCIÓN</v>
      </c>
      <c r="AQ441" s="129">
        <v>46230</v>
      </c>
      <c r="AR441" s="172">
        <v>0</v>
      </c>
      <c r="AS441" s="131" t="s">
        <v>5836</v>
      </c>
      <c r="AT441" s="29" t="s">
        <v>580</v>
      </c>
      <c r="AU441" s="57" t="s">
        <v>3639</v>
      </c>
      <c r="AV441" s="193" t="s">
        <v>3639</v>
      </c>
      <c r="AW441" s="193" t="s">
        <v>3639</v>
      </c>
      <c r="AX441" s="57" t="s">
        <v>4148</v>
      </c>
      <c r="AY441" s="176" t="str">
        <f t="shared" si="26"/>
        <v>SIN INICIAR</v>
      </c>
      <c r="AZ441" s="55" t="str">
        <f>+IFERROR(VLOOKUP($M441,ACTIVIDADES!$B$9:$T$494,25,0),"")</f>
        <v/>
      </c>
      <c r="BA441" s="55" t="str">
        <f>+IFERROR(VLOOKUP($M441,ACTIVIDADES!$B$9:$T$494,26,0),"")</f>
        <v/>
      </c>
      <c r="BB441" s="55" t="str">
        <f>+IFERROR(VLOOKUP($M441,ACTIVIDADES!$B$9:$T$494,27,0),"")</f>
        <v/>
      </c>
      <c r="BC441" s="55" t="str">
        <f>+IFERROR(VLOOKUP($M441,ACTIVIDADES!$B$9:$T$494,28,0),"")</f>
        <v/>
      </c>
      <c r="BD441" s="55" t="str">
        <f>+IFERROR(VLOOKUP($M441,ACTIVIDADES!$B$9:$T$494,29,0),"")</f>
        <v/>
      </c>
      <c r="BE441" s="55" t="str">
        <f>+IFERROR(VLOOKUP($M441,ACTIVIDADES!$B$9:$T$494,30,0),"")</f>
        <v/>
      </c>
      <c r="BF441" s="58"/>
      <c r="BG441" s="58"/>
      <c r="BH441" s="59"/>
      <c r="BI441" s="59" t="s">
        <v>580</v>
      </c>
      <c r="BJ441" s="60" t="s">
        <v>3635</v>
      </c>
      <c r="BK441" s="61" t="s">
        <v>593</v>
      </c>
      <c r="BL441" s="62"/>
      <c r="BM441" s="55" t="str">
        <f>+IFERROR(VLOOKUP($M441,ACTIVIDADES!$B$9:$T$494,31,0),"")</f>
        <v/>
      </c>
      <c r="BN441" s="55" t="str">
        <f>+IFERROR(VLOOKUP($M441,ACTIVIDADES!$B$9:$T$494,32,0),"")</f>
        <v/>
      </c>
      <c r="BO441" s="55" t="str">
        <f>+IFERROR(VLOOKUP($M441,ACTIVIDADES!$B$9:$T$494,33,0),"")</f>
        <v/>
      </c>
      <c r="BP441" s="55" t="str">
        <f>+IFERROR(VLOOKUP($M441,ACTIVIDADES!$B$9:$T$494,34,0),"")</f>
        <v/>
      </c>
      <c r="BQ441" s="55" t="str">
        <f>+IFERROR(VLOOKUP($M441,ACTIVIDADES!$B$9:$T$494,35,0),"")</f>
        <v/>
      </c>
      <c r="BR441" s="55" t="str">
        <f>+IFERROR(VLOOKUP($M441,ACTIVIDADES!$B$9:$T$494,36,0),"")</f>
        <v/>
      </c>
      <c r="BS441" s="55" t="str">
        <f>+IFERROR(VLOOKUP($M441,ACTIVIDADES!$B$9:$T$494,37,0),"")</f>
        <v/>
      </c>
      <c r="BT441" s="58"/>
      <c r="BU441" s="58"/>
      <c r="BV441" s="59"/>
      <c r="BW441" s="59" t="s">
        <v>580</v>
      </c>
      <c r="BX441" s="60" t="s">
        <v>3635</v>
      </c>
      <c r="BY441" s="61" t="s">
        <v>593</v>
      </c>
      <c r="BZ441" s="62"/>
      <c r="CA441" s="9"/>
      <c r="CB441" s="9"/>
      <c r="CC441" s="9"/>
      <c r="CD441" s="9"/>
      <c r="CE441" s="9"/>
      <c r="CF441" s="9"/>
      <c r="CG441" s="9"/>
      <c r="CH441" s="9"/>
      <c r="CI441" s="9"/>
      <c r="CJ441" s="9"/>
      <c r="CK441" s="9"/>
      <c r="CL441" s="9"/>
      <c r="CM441" s="9"/>
      <c r="CN441" s="9"/>
      <c r="CO441" s="9"/>
      <c r="CP441" s="9"/>
      <c r="CQ441" s="9"/>
    </row>
    <row r="442" spans="1:95" s="8" customFormat="1" ht="93" customHeight="1" x14ac:dyDescent="0.35">
      <c r="A442" s="40">
        <f t="shared" si="28"/>
        <v>434</v>
      </c>
      <c r="B442" s="40" t="s">
        <v>521</v>
      </c>
      <c r="C442" s="40">
        <v>2024</v>
      </c>
      <c r="D442" s="40" t="s">
        <v>3734</v>
      </c>
      <c r="E442" s="323"/>
      <c r="F442" s="40" t="s">
        <v>708</v>
      </c>
      <c r="G442" s="40" t="s">
        <v>239</v>
      </c>
      <c r="H442" s="42" t="s">
        <v>243</v>
      </c>
      <c r="I442" s="42"/>
      <c r="J442" s="40" t="s">
        <v>5162</v>
      </c>
      <c r="K442" s="40" t="s">
        <v>4183</v>
      </c>
      <c r="L442" s="44" t="s">
        <v>1153</v>
      </c>
      <c r="M442" s="45" t="s">
        <v>2942</v>
      </c>
      <c r="N442" s="45" t="s">
        <v>3950</v>
      </c>
      <c r="O442" s="45" t="s">
        <v>2320</v>
      </c>
      <c r="P442" s="45">
        <v>1</v>
      </c>
      <c r="Q442" s="47">
        <v>46113</v>
      </c>
      <c r="R442" s="47">
        <v>46387</v>
      </c>
      <c r="S442" s="48">
        <f t="shared" si="29"/>
        <v>40.5</v>
      </c>
      <c r="T442" s="45" t="s">
        <v>609</v>
      </c>
      <c r="U442" s="45"/>
      <c r="V442" s="49">
        <f>+IFERROR(VLOOKUP($M442,ACTIVIDADES!$B$9:$Q$494,10,0),"")</f>
        <v>0</v>
      </c>
      <c r="W442" s="61" t="str">
        <f>+IFERROR(VLOOKUP($M442,ACTIVIDADES!$B$9:$Q$494,11,0)," ")</f>
        <v>Indicador en proceso de cumplimiento; se están estructurando las actividades y notas correspondientes dentro del procedimiento contractual.</v>
      </c>
      <c r="X442" s="61">
        <f>+IFERROR(VLOOKUP($M442,ACTIVIDADES!$B$9:$Q$494,12,0),"")</f>
        <v>0</v>
      </c>
      <c r="Y442" s="52">
        <f>+IFERROR(VLOOKUP($M442,ACTIVIDADES!$B$9:$Q$494,13,0),"")</f>
        <v>46153</v>
      </c>
      <c r="Z442" s="49" t="str">
        <f>+IFERROR(VLOOKUP($M442,ACTIVIDADES!$B$9:$Q$494,14,0),"")</f>
        <v>Sin avance en la actividad</v>
      </c>
      <c r="AA442" s="49">
        <f>+IFERROR(VLOOKUP($M442,ACTIVIDADES!$B$9:$Q$494,15,0),"")</f>
        <v>0</v>
      </c>
      <c r="AB442" s="54" t="str">
        <f>+IFERROR(VLOOKUP($M442,ACTIVIDADES!$B$9:$Q$494,16,0),"")</f>
        <v>EJECUCIÓN</v>
      </c>
      <c r="AC442" s="144">
        <v>46157</v>
      </c>
      <c r="AD442" s="29">
        <v>0</v>
      </c>
      <c r="AE442" s="29" t="s">
        <v>3741</v>
      </c>
      <c r="AF442" s="28" t="s">
        <v>580</v>
      </c>
      <c r="AG442" s="29" t="s">
        <v>3737</v>
      </c>
      <c r="AH442" s="29" t="s">
        <v>3737</v>
      </c>
      <c r="AI442" s="29" t="s">
        <v>3737</v>
      </c>
      <c r="AJ442" s="55">
        <f>+IFERROR(VLOOKUP($M442,ACTIVIDADES!$B$9:$T$494,17,0),"")</f>
        <v>0</v>
      </c>
      <c r="AK442" s="80" t="str">
        <f>+IFERROR(VLOOKUP($M442,ACTIVIDADES!$B$9:$T$494,18,0),"")</f>
        <v>Indicador en proceso de cumplimiento; se están estructurando las actividades y notas correspondientes dentro del procedimiento contractual.</v>
      </c>
      <c r="AL442" s="80">
        <f>+IFERROR(VLOOKUP($M442,ACTIVIDADES!$B$9:$T$494,19,0),"")</f>
        <v>0</v>
      </c>
      <c r="AM442" s="55" t="str">
        <f>+IFERROR(VLOOKUP($M442,ACTIVIDADES!$B$9:$X$495,20,0),0)</f>
        <v>11/07/206</v>
      </c>
      <c r="AN442" s="55" t="str">
        <f>+IFERROR(VLOOKUP($M442,ACTIVIDADES!$B$9:$X$495,21,0),0)</f>
        <v>No se evidencian soportes de la actividad</v>
      </c>
      <c r="AO442" s="55">
        <f>+IFERROR(VLOOKUP($M442,ACTIVIDADES!$B$9:$X$495,22,0),0)</f>
        <v>0</v>
      </c>
      <c r="AP442" s="145" t="str">
        <f>+IFERROR(VLOOKUP($M442,ACTIVIDADES!$B$9:$X$495,23,0),0)</f>
        <v>EN EJECUCIÓN</v>
      </c>
      <c r="AQ442" s="88">
        <v>46230</v>
      </c>
      <c r="AR442" s="55">
        <v>0.5</v>
      </c>
      <c r="AS442" s="57" t="s">
        <v>4184</v>
      </c>
      <c r="AT442" s="29" t="s">
        <v>4</v>
      </c>
      <c r="AU442" s="57" t="s">
        <v>3639</v>
      </c>
      <c r="AV442" s="193" t="s">
        <v>3639</v>
      </c>
      <c r="AW442" s="193" t="s">
        <v>3639</v>
      </c>
      <c r="AX442" s="57" t="s">
        <v>4148</v>
      </c>
      <c r="AY442" s="176" t="str">
        <f t="shared" si="26"/>
        <v>EN EJECUCIÓN</v>
      </c>
      <c r="AZ442" s="55" t="str">
        <f>+IFERROR(VLOOKUP($M442,ACTIVIDADES!$B$9:$T$494,25,0),"")</f>
        <v/>
      </c>
      <c r="BA442" s="55" t="str">
        <f>+IFERROR(VLOOKUP($M442,ACTIVIDADES!$B$9:$T$494,26,0),"")</f>
        <v/>
      </c>
      <c r="BB442" s="55" t="str">
        <f>+IFERROR(VLOOKUP($M442,ACTIVIDADES!$B$9:$T$494,27,0),"")</f>
        <v/>
      </c>
      <c r="BC442" s="55" t="str">
        <f>+IFERROR(VLOOKUP($M442,ACTIVIDADES!$B$9:$T$494,28,0),"")</f>
        <v/>
      </c>
      <c r="BD442" s="55" t="str">
        <f>+IFERROR(VLOOKUP($M442,ACTIVIDADES!$B$9:$T$494,29,0),"")</f>
        <v/>
      </c>
      <c r="BE442" s="55" t="str">
        <f>+IFERROR(VLOOKUP($M442,ACTIVIDADES!$B$9:$T$494,30,0),"")</f>
        <v/>
      </c>
      <c r="BF442" s="58"/>
      <c r="BG442" s="58"/>
      <c r="BH442" s="59"/>
      <c r="BI442" s="59" t="s">
        <v>580</v>
      </c>
      <c r="BJ442" s="60" t="s">
        <v>3635</v>
      </c>
      <c r="BK442" s="61" t="s">
        <v>593</v>
      </c>
      <c r="BL442" s="62"/>
      <c r="BM442" s="55" t="str">
        <f>+IFERROR(VLOOKUP($M442,ACTIVIDADES!$B$9:$T$494,31,0),"")</f>
        <v/>
      </c>
      <c r="BN442" s="55" t="str">
        <f>+IFERROR(VLOOKUP($M442,ACTIVIDADES!$B$9:$T$494,32,0),"")</f>
        <v/>
      </c>
      <c r="BO442" s="55" t="str">
        <f>+IFERROR(VLOOKUP($M442,ACTIVIDADES!$B$9:$T$494,33,0),"")</f>
        <v/>
      </c>
      <c r="BP442" s="55" t="str">
        <f>+IFERROR(VLOOKUP($M442,ACTIVIDADES!$B$9:$T$494,34,0),"")</f>
        <v/>
      </c>
      <c r="BQ442" s="55" t="str">
        <f>+IFERROR(VLOOKUP($M442,ACTIVIDADES!$B$9:$T$494,35,0),"")</f>
        <v/>
      </c>
      <c r="BR442" s="55" t="str">
        <f>+IFERROR(VLOOKUP($M442,ACTIVIDADES!$B$9:$T$494,36,0),"")</f>
        <v/>
      </c>
      <c r="BS442" s="55" t="str">
        <f>+IFERROR(VLOOKUP($M442,ACTIVIDADES!$B$9:$T$494,37,0),"")</f>
        <v/>
      </c>
      <c r="BT442" s="58"/>
      <c r="BU442" s="58"/>
      <c r="BV442" s="59"/>
      <c r="BW442" s="59" t="s">
        <v>580</v>
      </c>
      <c r="BX442" s="60" t="s">
        <v>3635</v>
      </c>
      <c r="BY442" s="61" t="s">
        <v>593</v>
      </c>
      <c r="BZ442" s="62"/>
      <c r="CA442" s="9"/>
      <c r="CB442" s="9"/>
      <c r="CC442" s="9"/>
      <c r="CD442" s="9"/>
      <c r="CE442" s="9"/>
      <c r="CF442" s="9"/>
      <c r="CG442" s="9"/>
      <c r="CH442" s="9"/>
      <c r="CI442" s="9"/>
      <c r="CJ442" s="9"/>
      <c r="CK442" s="9"/>
      <c r="CL442" s="9"/>
      <c r="CM442" s="9"/>
      <c r="CN442" s="9"/>
      <c r="CO442" s="9"/>
      <c r="CP442" s="9"/>
      <c r="CQ442" s="9"/>
    </row>
    <row r="443" spans="1:95" s="143" customFormat="1" ht="93" customHeight="1" x14ac:dyDescent="0.35">
      <c r="A443" s="40">
        <f t="shared" si="28"/>
        <v>435</v>
      </c>
      <c r="B443" s="40" t="s">
        <v>536</v>
      </c>
      <c r="C443" s="40">
        <v>2021</v>
      </c>
      <c r="D443" s="40" t="s">
        <v>3734</v>
      </c>
      <c r="E443" s="323"/>
      <c r="F443" s="40" t="s">
        <v>857</v>
      </c>
      <c r="G443" s="182" t="s">
        <v>538</v>
      </c>
      <c r="H443" s="42" t="s">
        <v>4844</v>
      </c>
      <c r="I443" s="42"/>
      <c r="J443" s="40" t="s">
        <v>5163</v>
      </c>
      <c r="K443" s="40" t="s">
        <v>5163</v>
      </c>
      <c r="L443" s="44" t="s">
        <v>4185</v>
      </c>
      <c r="M443" s="63" t="s">
        <v>3593</v>
      </c>
      <c r="N443" s="63" t="s">
        <v>3594</v>
      </c>
      <c r="O443" s="63" t="s">
        <v>3595</v>
      </c>
      <c r="P443" s="63">
        <v>1</v>
      </c>
      <c r="Q443" s="65">
        <v>44666</v>
      </c>
      <c r="R443" s="65">
        <v>44926</v>
      </c>
      <c r="S443" s="66">
        <f t="shared" si="29"/>
        <v>38.4</v>
      </c>
      <c r="T443" s="63" t="s">
        <v>587</v>
      </c>
      <c r="U443" s="63" t="s">
        <v>1164</v>
      </c>
      <c r="V443" s="49">
        <f>+IFERROR(VLOOKUP($M443,ACTIVIDADES!$B$9:$Q$494,10,0),"")</f>
        <v>1</v>
      </c>
      <c r="W443" s="61" t="str">
        <f>+IFERROR(VLOOKUP($M443,ACTIVIDADES!$B$9:$Q$494,11,0)," ")</f>
        <v>Se evidencia cumplimiento de la acción mediante actualización tecnológica del sistema de gestión documental, migrando de ORFEO a ORFEO NG, incluyendo puesta en operación del nuevo software, actualización funcional y adopción de nueva arquitectura de administración documental.</v>
      </c>
      <c r="X443" s="51" t="str">
        <f>+IFERROR(VLOOKUP($M443,ACTIVIDADES!$B$9:$Q$494,12,0),"")</f>
        <v>https://dnbcgovco-my.sharepoint.com/:f:/g/personal/planeacion_dnbc_gov_co/IgBUD3iZOs8QQ6Rh_frPPKN-AbRW1E18fTjsmz3oSEmWYBU?e=RBKLAu</v>
      </c>
      <c r="Y443" s="52">
        <f>+IFERROR(VLOOKUP($M443,ACTIVIDADES!$B$9:$Q$494,13,0),"")</f>
        <v>46153</v>
      </c>
      <c r="Z443" s="49" t="str">
        <f>+IFERROR(VLOOKUP($M443,ACTIVIDADES!$B$9:$Q$494,14,0),"")</f>
        <v>Se evidencia soportes de ajustes en ORFEO y manual</v>
      </c>
      <c r="AA443" s="49">
        <f>+IFERROR(VLOOKUP($M443,ACTIVIDADES!$B$9:$Q$494,15,0),"")</f>
        <v>1</v>
      </c>
      <c r="AB443" s="54" t="str">
        <f>+IFERROR(VLOOKUP($M443,ACTIVIDADES!$B$9:$Q$494,16,0),"")</f>
        <v>CUMPLIDO</v>
      </c>
      <c r="AC443" s="149">
        <v>46181</v>
      </c>
      <c r="AD443" s="29">
        <v>1</v>
      </c>
      <c r="AE443" s="29" t="s">
        <v>4186</v>
      </c>
      <c r="AF443" s="29" t="s">
        <v>578</v>
      </c>
      <c r="AG443" s="29" t="s">
        <v>3737</v>
      </c>
      <c r="AH443" s="29" t="s">
        <v>593</v>
      </c>
      <c r="AI443" s="29" t="s">
        <v>3752</v>
      </c>
      <c r="AJ443" s="55">
        <f>+IFERROR(VLOOKUP($M443,ACTIVIDADES!$B$9:$T$494,17,0),"")</f>
        <v>0</v>
      </c>
      <c r="AK443" s="80" t="str">
        <f>+IFERROR(VLOOKUP($M443,ACTIVIDADES!$B$9:$T$494,18,0),"")</f>
        <v>Sin reporte de información por parte de la primera linea de defensa</v>
      </c>
      <c r="AL443" s="80">
        <f>+IFERROR(VLOOKUP($M443,ACTIVIDADES!$B$9:$T$494,19,0),"")</f>
        <v>0</v>
      </c>
      <c r="AM443" s="55">
        <f>+IFERROR(VLOOKUP($M443,ACTIVIDADES!$B$9:$X$495,20,0),0)</f>
        <v>46214</v>
      </c>
      <c r="AN443" s="55" t="str">
        <f>+IFERROR(VLOOKUP($M443,ACTIVIDADES!$B$9:$X$495,21,0),0)</f>
        <v>Actividad con cumplimiento reportado en el primer trimestre 2026</v>
      </c>
      <c r="AO443" s="55">
        <f>+IFERROR(VLOOKUP($M443,ACTIVIDADES!$B$9:$X$495,22,0),0)</f>
        <v>1</v>
      </c>
      <c r="AP443" s="150" t="str">
        <f>+IFERROR(VLOOKUP($M443,ACTIVIDADES!$B$9:$X$495,23,0),0)</f>
        <v>CUMPLIDO</v>
      </c>
      <c r="AQ443" s="88">
        <v>46230</v>
      </c>
      <c r="AR443" s="55">
        <v>1</v>
      </c>
      <c r="AS443" s="57" t="s">
        <v>4187</v>
      </c>
      <c r="AT443" s="29" t="s">
        <v>578</v>
      </c>
      <c r="AU443" s="57" t="s">
        <v>3639</v>
      </c>
      <c r="AV443" s="193" t="s">
        <v>3639</v>
      </c>
      <c r="AW443" s="193" t="s">
        <v>3639</v>
      </c>
      <c r="AX443" s="193" t="s">
        <v>4148</v>
      </c>
      <c r="AY443" s="176" t="str">
        <f t="shared" si="26"/>
        <v>CUMPLIDAS</v>
      </c>
      <c r="AZ443" s="55" t="str">
        <f>+IFERROR(VLOOKUP($M443,ACTIVIDADES!$B$9:$T$494,25,0),"")</f>
        <v/>
      </c>
      <c r="BA443" s="55" t="str">
        <f>+IFERROR(VLOOKUP($M443,ACTIVIDADES!$B$9:$T$494,26,0),"")</f>
        <v/>
      </c>
      <c r="BB443" s="55" t="str">
        <f>+IFERROR(VLOOKUP($M443,ACTIVIDADES!$B$9:$T$494,27,0),"")</f>
        <v/>
      </c>
      <c r="BC443" s="55" t="str">
        <f>+IFERROR(VLOOKUP($M443,ACTIVIDADES!$B$9:$T$494,28,0),"")</f>
        <v/>
      </c>
      <c r="BD443" s="55" t="str">
        <f>+IFERROR(VLOOKUP($M443,ACTIVIDADES!$B$9:$T$494,29,0),"")</f>
        <v/>
      </c>
      <c r="BE443" s="55" t="str">
        <f>+IFERROR(VLOOKUP($M443,ACTIVIDADES!$B$9:$T$494,30,0),"")</f>
        <v/>
      </c>
      <c r="BF443" s="58"/>
      <c r="BG443" s="58"/>
      <c r="BH443" s="59"/>
      <c r="BI443" s="59" t="s">
        <v>580</v>
      </c>
      <c r="BJ443" s="60" t="s">
        <v>3635</v>
      </c>
      <c r="BK443" s="61" t="s">
        <v>593</v>
      </c>
      <c r="BL443" s="62"/>
      <c r="BM443" s="55" t="str">
        <f>+IFERROR(VLOOKUP($M443,ACTIVIDADES!$B$9:$T$494,31,0),"")</f>
        <v/>
      </c>
      <c r="BN443" s="55" t="str">
        <f>+IFERROR(VLOOKUP($M443,ACTIVIDADES!$B$9:$T$494,32,0),"")</f>
        <v/>
      </c>
      <c r="BO443" s="55" t="str">
        <f>+IFERROR(VLOOKUP($M443,ACTIVIDADES!$B$9:$T$494,33,0),"")</f>
        <v/>
      </c>
      <c r="BP443" s="55" t="str">
        <f>+IFERROR(VLOOKUP($M443,ACTIVIDADES!$B$9:$T$494,34,0),"")</f>
        <v/>
      </c>
      <c r="BQ443" s="55" t="str">
        <f>+IFERROR(VLOOKUP($M443,ACTIVIDADES!$B$9:$T$494,35,0),"")</f>
        <v/>
      </c>
      <c r="BR443" s="55" t="str">
        <f>+IFERROR(VLOOKUP($M443,ACTIVIDADES!$B$9:$T$494,36,0),"")</f>
        <v/>
      </c>
      <c r="BS443" s="55" t="str">
        <f>+IFERROR(VLOOKUP($M443,ACTIVIDADES!$B$9:$T$494,37,0),"")</f>
        <v/>
      </c>
      <c r="BT443" s="58"/>
      <c r="BU443" s="58"/>
      <c r="BV443" s="59"/>
      <c r="BW443" s="59" t="s">
        <v>580</v>
      </c>
      <c r="BX443" s="60" t="s">
        <v>3635</v>
      </c>
      <c r="BY443" s="61" t="s">
        <v>593</v>
      </c>
      <c r="BZ443" s="62"/>
      <c r="CA443" s="9"/>
      <c r="CB443" s="9"/>
      <c r="CC443" s="9"/>
      <c r="CD443" s="9"/>
      <c r="CE443" s="9"/>
      <c r="CF443" s="9"/>
      <c r="CG443" s="9"/>
      <c r="CH443" s="9"/>
      <c r="CI443" s="9"/>
      <c r="CJ443" s="9"/>
      <c r="CK443" s="9"/>
      <c r="CL443" s="9"/>
      <c r="CM443" s="9"/>
      <c r="CN443" s="9"/>
      <c r="CO443" s="9"/>
      <c r="CP443" s="9"/>
      <c r="CQ443" s="9"/>
    </row>
    <row r="444" spans="1:95" s="143" customFormat="1" ht="93" customHeight="1" x14ac:dyDescent="0.35">
      <c r="A444" s="40">
        <f t="shared" si="28"/>
        <v>436</v>
      </c>
      <c r="B444" s="40" t="s">
        <v>521</v>
      </c>
      <c r="C444" s="40">
        <v>2022</v>
      </c>
      <c r="D444" s="40" t="s">
        <v>3734</v>
      </c>
      <c r="E444" s="323"/>
      <c r="F444" s="40" t="s">
        <v>906</v>
      </c>
      <c r="G444" s="40" t="s">
        <v>4644</v>
      </c>
      <c r="H444" s="41" t="s">
        <v>4717</v>
      </c>
      <c r="I444" s="42"/>
      <c r="J444" s="43" t="s">
        <v>5046</v>
      </c>
      <c r="K444" s="43" t="s">
        <v>5326</v>
      </c>
      <c r="L444" s="44" t="s">
        <v>1153</v>
      </c>
      <c r="M444" s="45" t="s">
        <v>1337</v>
      </c>
      <c r="N444" s="46" t="s">
        <v>5498</v>
      </c>
      <c r="O444" s="45" t="s">
        <v>1339</v>
      </c>
      <c r="P444" s="45">
        <v>1</v>
      </c>
      <c r="Q444" s="47">
        <v>46082</v>
      </c>
      <c r="R444" s="47">
        <v>46234</v>
      </c>
      <c r="S444" s="48">
        <f t="shared" si="29"/>
        <v>22.5</v>
      </c>
      <c r="T444" s="45" t="s">
        <v>1291</v>
      </c>
      <c r="U444" s="75"/>
      <c r="V444" s="49">
        <f>+IFERROR(VLOOKUP($M444,ACTIVIDADES!$B$9:$Q$494,10,0),"")</f>
        <v>0</v>
      </c>
      <c r="W444" s="50" t="str">
        <f>+IFERROR(VLOOKUP($M444,ACTIVIDADES!$B$9:$Q$494,11,0)," ")</f>
        <v>Actividad planteada para el segundo trimestre de la vigencia 2026</v>
      </c>
      <c r="X444" s="61">
        <f>+IFERROR(VLOOKUP($M444,ACTIVIDADES!$B$9:$Q$494,12,0),"")</f>
        <v>0</v>
      </c>
      <c r="Y444" s="52">
        <f>+IFERROR(VLOOKUP($M444,ACTIVIDADES!$B$9:$Q$494,13,0),"")</f>
        <v>46153</v>
      </c>
      <c r="Z444" s="53" t="str">
        <f>+IFERROR(VLOOKUP($M444,ACTIVIDADES!$B$9:$Q$494,14,0),"")</f>
        <v>Sin evidencia de inicio de la actividad</v>
      </c>
      <c r="AA444" s="49">
        <f>+IFERROR(VLOOKUP($M444,ACTIVIDADES!$B$9:$Q$494,15,0),"")</f>
        <v>0</v>
      </c>
      <c r="AB444" s="54" t="str">
        <f>+IFERROR(VLOOKUP($M444,ACTIVIDADES!$B$9:$Q$494,16,0),"")</f>
        <v>EJECUCIÓN</v>
      </c>
      <c r="AC444" s="149">
        <v>46177</v>
      </c>
      <c r="AD444" s="28">
        <v>0</v>
      </c>
      <c r="AE444" s="29" t="s">
        <v>3741</v>
      </c>
      <c r="AF444" s="29" t="s">
        <v>580</v>
      </c>
      <c r="AG444" s="29" t="s">
        <v>3737</v>
      </c>
      <c r="AH444" s="29" t="s">
        <v>3737</v>
      </c>
      <c r="AI444" s="29" t="s">
        <v>3737</v>
      </c>
      <c r="AJ444" s="55">
        <f>+IFERROR(VLOOKUP($M444,ACTIVIDADES!$B$9:$T$494,17,0),"")</f>
        <v>0.5</v>
      </c>
      <c r="AK444" s="80" t="str">
        <f>+IFERROR(VLOOKUP($M444,ACTIVIDADES!$B$9:$T$494,18,0),"")</f>
        <v>Se actualizó los documentos de gestión de riesgos y se presentó a Comité Institucional de Control Interno la politica de gestión de riesgos. En julio se espera la oficialización de los documentos</v>
      </c>
      <c r="AL444" s="80" t="str">
        <f>+IFERROR(VLOOKUP($M444,ACTIVIDADES!$B$9:$T$494,19,0),"")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444" s="55">
        <f>+IFERROR(VLOOKUP($M444,ACTIVIDADES!$B$9:$X$495,20,0),0)</f>
        <v>46213</v>
      </c>
      <c r="AN444" s="55" t="str">
        <f>+IFERROR(VLOOKUP($M444,ACTIVIDADES!$B$9:$X$495,21,0),0)</f>
        <v>Se evidencia documentación en proceso de actualización</v>
      </c>
      <c r="AO444" s="55">
        <f>+IFERROR(VLOOKUP($M444,ACTIVIDADES!$B$9:$X$495,22,0),0)</f>
        <v>0.5</v>
      </c>
      <c r="AP444" s="145" t="str">
        <f>+IFERROR(VLOOKUP($M444,ACTIVIDADES!$B$9:$X$495,23,0),0)</f>
        <v>EN EJECUCIÓN</v>
      </c>
      <c r="AQ444" s="88">
        <v>46244</v>
      </c>
      <c r="AR444" s="55">
        <v>0.5</v>
      </c>
      <c r="AS444" s="57" t="s">
        <v>3832</v>
      </c>
      <c r="AT444" s="29" t="s">
        <v>4</v>
      </c>
      <c r="AU444" s="57" t="s">
        <v>3639</v>
      </c>
      <c r="AV444" s="193" t="s">
        <v>3639</v>
      </c>
      <c r="AW444" s="193" t="s">
        <v>3639</v>
      </c>
      <c r="AX444" s="57" t="s">
        <v>3739</v>
      </c>
      <c r="AY444" s="176" t="str">
        <f t="shared" si="26"/>
        <v>EN EJECUCIÓN</v>
      </c>
      <c r="AZ444" s="55" t="str">
        <f>+IFERROR(VLOOKUP($M444,ACTIVIDADES!$B$9:$T$494,25,0),"")</f>
        <v/>
      </c>
      <c r="BA444" s="55" t="str">
        <f>+IFERROR(VLOOKUP($M444,ACTIVIDADES!$B$9:$T$494,26,0),"")</f>
        <v/>
      </c>
      <c r="BB444" s="55" t="str">
        <f>+IFERROR(VLOOKUP($M444,ACTIVIDADES!$B$9:$T$494,27,0),"")</f>
        <v/>
      </c>
      <c r="BC444" s="55" t="str">
        <f>+IFERROR(VLOOKUP($M444,ACTIVIDADES!$B$9:$T$494,28,0),"")</f>
        <v/>
      </c>
      <c r="BD444" s="55" t="str">
        <f>+IFERROR(VLOOKUP($M444,ACTIVIDADES!$B$9:$T$494,29,0),"")</f>
        <v/>
      </c>
      <c r="BE444" s="55" t="str">
        <f>+IFERROR(VLOOKUP($M444,ACTIVIDADES!$B$9:$T$494,30,0),"")</f>
        <v/>
      </c>
      <c r="BF444" s="58"/>
      <c r="BG444" s="58"/>
      <c r="BH444" s="59"/>
      <c r="BI444" s="59" t="s">
        <v>580</v>
      </c>
      <c r="BJ444" s="60" t="s">
        <v>3635</v>
      </c>
      <c r="BK444" s="61" t="s">
        <v>593</v>
      </c>
      <c r="BL444" s="62"/>
      <c r="BM444" s="55" t="str">
        <f>+IFERROR(VLOOKUP($M444,ACTIVIDADES!$B$9:$T$494,31,0),"")</f>
        <v/>
      </c>
      <c r="BN444" s="55" t="str">
        <f>+IFERROR(VLOOKUP($M444,ACTIVIDADES!$B$9:$T$494,32,0),"")</f>
        <v/>
      </c>
      <c r="BO444" s="55" t="str">
        <f>+IFERROR(VLOOKUP($M444,ACTIVIDADES!$B$9:$T$494,33,0),"")</f>
        <v/>
      </c>
      <c r="BP444" s="55" t="str">
        <f>+IFERROR(VLOOKUP($M444,ACTIVIDADES!$B$9:$T$494,34,0),"")</f>
        <v/>
      </c>
      <c r="BQ444" s="55" t="str">
        <f>+IFERROR(VLOOKUP($M444,ACTIVIDADES!$B$9:$T$494,35,0),"")</f>
        <v/>
      </c>
      <c r="BR444" s="55" t="str">
        <f>+IFERROR(VLOOKUP($M444,ACTIVIDADES!$B$9:$T$494,36,0),"")</f>
        <v/>
      </c>
      <c r="BS444" s="55" t="str">
        <f>+IFERROR(VLOOKUP($M444,ACTIVIDADES!$B$9:$T$494,37,0),"")</f>
        <v/>
      </c>
      <c r="BT444" s="58"/>
      <c r="BU444" s="58"/>
      <c r="BV444" s="59"/>
      <c r="BW444" s="59" t="s">
        <v>580</v>
      </c>
      <c r="BX444" s="60" t="s">
        <v>3635</v>
      </c>
      <c r="BY444" s="61" t="s">
        <v>593</v>
      </c>
      <c r="BZ444" s="62"/>
      <c r="CA444" s="7"/>
      <c r="CB444" s="7"/>
      <c r="CC444" s="7"/>
      <c r="CD444" s="7"/>
      <c r="CE444" s="7"/>
      <c r="CF444" s="7"/>
      <c r="CG444" s="7"/>
      <c r="CH444" s="7"/>
      <c r="CI444" s="7"/>
      <c r="CJ444" s="7"/>
      <c r="CK444" s="7"/>
      <c r="CL444" s="7"/>
      <c r="CM444" s="7"/>
      <c r="CN444" s="7"/>
      <c r="CO444" s="7"/>
      <c r="CP444" s="7"/>
      <c r="CQ444" s="7"/>
    </row>
    <row r="445" spans="1:95" s="143" customFormat="1" ht="93" customHeight="1" x14ac:dyDescent="0.35">
      <c r="A445" s="40">
        <f t="shared" si="28"/>
        <v>437</v>
      </c>
      <c r="B445" s="40" t="s">
        <v>521</v>
      </c>
      <c r="C445" s="40">
        <v>2022</v>
      </c>
      <c r="D445" s="40" t="s">
        <v>3734</v>
      </c>
      <c r="E445" s="323"/>
      <c r="F445" s="40" t="s">
        <v>906</v>
      </c>
      <c r="G445" s="40" t="s">
        <v>4644</v>
      </c>
      <c r="H445" s="41" t="s">
        <v>4717</v>
      </c>
      <c r="I445" s="42"/>
      <c r="J445" s="43" t="s">
        <v>5047</v>
      </c>
      <c r="K445" s="43" t="s">
        <v>5327</v>
      </c>
      <c r="L445" s="44" t="s">
        <v>1153</v>
      </c>
      <c r="M445" s="45" t="s">
        <v>1320</v>
      </c>
      <c r="N445" s="46" t="s">
        <v>5484</v>
      </c>
      <c r="O445" s="45" t="s">
        <v>5681</v>
      </c>
      <c r="P445" s="45">
        <v>1</v>
      </c>
      <c r="Q445" s="47">
        <v>46023</v>
      </c>
      <c r="R445" s="47">
        <v>46203</v>
      </c>
      <c r="S445" s="48">
        <f t="shared" si="29"/>
        <v>26.85</v>
      </c>
      <c r="T445" s="45" t="s">
        <v>1291</v>
      </c>
      <c r="U445" s="45"/>
      <c r="V445" s="49">
        <f>+IFERROR(VLOOKUP($M445,ACTIVIDADES!$B$9:$Q$494,10,0),"")</f>
        <v>0</v>
      </c>
      <c r="W445" s="50" t="str">
        <f>+IFERROR(VLOOKUP($M445,ACTIVIDADES!$B$9:$Q$494,11,0)," ")</f>
        <v>Actividad planteada para el segundo trimestre de la vigencia 2026</v>
      </c>
      <c r="X445" s="61">
        <f>+IFERROR(VLOOKUP($M445,ACTIVIDADES!$B$9:$Q$494,12,0),"")</f>
        <v>0</v>
      </c>
      <c r="Y445" s="52">
        <f>+IFERROR(VLOOKUP($M445,ACTIVIDADES!$B$9:$Q$494,13,0),"")</f>
        <v>46153</v>
      </c>
      <c r="Z445" s="53" t="str">
        <f>+IFERROR(VLOOKUP($M445,ACTIVIDADES!$B$9:$Q$494,14,0),"")</f>
        <v>Sin evidencia de inicio de la actividad</v>
      </c>
      <c r="AA445" s="49">
        <f>+IFERROR(VLOOKUP($M445,ACTIVIDADES!$B$9:$Q$494,15,0),"")</f>
        <v>0</v>
      </c>
      <c r="AB445" s="54" t="str">
        <f>+IFERROR(VLOOKUP($M445,ACTIVIDADES!$B$9:$Q$494,16,0),"")</f>
        <v>EJECUCIÓN</v>
      </c>
      <c r="AC445" s="149">
        <v>46177</v>
      </c>
      <c r="AD445" s="28">
        <v>0</v>
      </c>
      <c r="AE445" s="29" t="s">
        <v>3741</v>
      </c>
      <c r="AF445" s="29" t="s">
        <v>580</v>
      </c>
      <c r="AG445" s="29" t="s">
        <v>3737</v>
      </c>
      <c r="AH445" s="29" t="s">
        <v>3737</v>
      </c>
      <c r="AI445" s="29" t="s">
        <v>3737</v>
      </c>
      <c r="AJ445" s="55">
        <f>+IFERROR(VLOOKUP($M445,ACTIVIDADES!$B$9:$T$494,17,0),"")</f>
        <v>0.5</v>
      </c>
      <c r="AK445" s="80" t="str">
        <f>+IFERROR(VLOOKUP($M445,ACTIVIDADES!$B$9:$T$494,18,0),"")</f>
        <v>Se actualizó los documentos de gestión de riesgos y se presentó a Comité Institucional de Control Interno la politica de gestión de riesgos. En julio se espera la oficialización de los documentos</v>
      </c>
      <c r="AL445" s="80" t="str">
        <f>+IFERROR(VLOOKUP($M445,ACTIVIDADES!$B$9:$T$494,19,0),"")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445" s="55">
        <f>+IFERROR(VLOOKUP($M445,ACTIVIDADES!$B$9:$X$495,20,0),0)</f>
        <v>46213</v>
      </c>
      <c r="AN445" s="55" t="str">
        <f>+IFERROR(VLOOKUP($M445,ACTIVIDADES!$B$9:$X$495,21,0),0)</f>
        <v>Se evidencia documentación en proceso de actualización</v>
      </c>
      <c r="AO445" s="55">
        <f>+IFERROR(VLOOKUP($M445,ACTIVIDADES!$B$9:$X$495,22,0),0)</f>
        <v>0.5</v>
      </c>
      <c r="AP445" s="145" t="str">
        <f>+IFERROR(VLOOKUP($M445,ACTIVIDADES!$B$9:$X$495,23,0),0)</f>
        <v>EN EJECUCIÓN</v>
      </c>
      <c r="AQ445" s="88">
        <v>46244</v>
      </c>
      <c r="AR445" s="55">
        <v>0.5</v>
      </c>
      <c r="AS445" s="57" t="s">
        <v>3832</v>
      </c>
      <c r="AT445" s="29" t="s">
        <v>4</v>
      </c>
      <c r="AU445" s="57" t="s">
        <v>3639</v>
      </c>
      <c r="AV445" s="193" t="s">
        <v>3639</v>
      </c>
      <c r="AW445" s="193" t="s">
        <v>3639</v>
      </c>
      <c r="AX445" s="57" t="s">
        <v>3739</v>
      </c>
      <c r="AY445" s="176" t="str">
        <f t="shared" si="26"/>
        <v>EN EJECUCIÓN</v>
      </c>
      <c r="AZ445" s="55" t="str">
        <f>+IFERROR(VLOOKUP($M445,ACTIVIDADES!$B$9:$T$494,25,0),"")</f>
        <v/>
      </c>
      <c r="BA445" s="55" t="str">
        <f>+IFERROR(VLOOKUP($M445,ACTIVIDADES!$B$9:$T$494,26,0),"")</f>
        <v/>
      </c>
      <c r="BB445" s="55" t="str">
        <f>+IFERROR(VLOOKUP($M445,ACTIVIDADES!$B$9:$T$494,27,0),"")</f>
        <v/>
      </c>
      <c r="BC445" s="55" t="str">
        <f>+IFERROR(VLOOKUP($M445,ACTIVIDADES!$B$9:$T$494,28,0),"")</f>
        <v/>
      </c>
      <c r="BD445" s="55" t="str">
        <f>+IFERROR(VLOOKUP($M445,ACTIVIDADES!$B$9:$T$494,29,0),"")</f>
        <v/>
      </c>
      <c r="BE445" s="55" t="str">
        <f>+IFERROR(VLOOKUP($M445,ACTIVIDADES!$B$9:$T$494,30,0),"")</f>
        <v/>
      </c>
      <c r="BF445" s="58"/>
      <c r="BG445" s="58"/>
      <c r="BH445" s="59"/>
      <c r="BI445" s="59" t="s">
        <v>580</v>
      </c>
      <c r="BJ445" s="60" t="s">
        <v>3635</v>
      </c>
      <c r="BK445" s="61" t="s">
        <v>593</v>
      </c>
      <c r="BL445" s="62"/>
      <c r="BM445" s="55" t="str">
        <f>+IFERROR(VLOOKUP($M445,ACTIVIDADES!$B$9:$T$494,31,0),"")</f>
        <v/>
      </c>
      <c r="BN445" s="55" t="str">
        <f>+IFERROR(VLOOKUP($M445,ACTIVIDADES!$B$9:$T$494,32,0),"")</f>
        <v/>
      </c>
      <c r="BO445" s="55" t="str">
        <f>+IFERROR(VLOOKUP($M445,ACTIVIDADES!$B$9:$T$494,33,0),"")</f>
        <v/>
      </c>
      <c r="BP445" s="55" t="str">
        <f>+IFERROR(VLOOKUP($M445,ACTIVIDADES!$B$9:$T$494,34,0),"")</f>
        <v/>
      </c>
      <c r="BQ445" s="55" t="str">
        <f>+IFERROR(VLOOKUP($M445,ACTIVIDADES!$B$9:$T$494,35,0),"")</f>
        <v/>
      </c>
      <c r="BR445" s="55" t="str">
        <f>+IFERROR(VLOOKUP($M445,ACTIVIDADES!$B$9:$T$494,36,0),"")</f>
        <v/>
      </c>
      <c r="BS445" s="55" t="str">
        <f>+IFERROR(VLOOKUP($M445,ACTIVIDADES!$B$9:$T$494,37,0),"")</f>
        <v/>
      </c>
      <c r="BT445" s="58"/>
      <c r="BU445" s="58"/>
      <c r="BV445" s="59"/>
      <c r="BW445" s="59" t="s">
        <v>580</v>
      </c>
      <c r="BX445" s="60" t="s">
        <v>3635</v>
      </c>
      <c r="BY445" s="61" t="s">
        <v>593</v>
      </c>
      <c r="BZ445" s="62"/>
      <c r="CA445" s="7"/>
      <c r="CB445" s="7"/>
      <c r="CC445" s="7"/>
      <c r="CD445" s="7"/>
      <c r="CE445" s="7"/>
      <c r="CF445" s="7"/>
      <c r="CG445" s="7"/>
      <c r="CH445" s="7"/>
      <c r="CI445" s="7"/>
      <c r="CJ445" s="7"/>
      <c r="CK445" s="7"/>
      <c r="CL445" s="7"/>
      <c r="CM445" s="7"/>
      <c r="CN445" s="7"/>
      <c r="CO445" s="7"/>
      <c r="CP445" s="7"/>
      <c r="CQ445" s="7"/>
    </row>
    <row r="446" spans="1:95" s="143" customFormat="1" ht="93" customHeight="1" x14ac:dyDescent="0.35">
      <c r="A446" s="40">
        <f t="shared" si="28"/>
        <v>438</v>
      </c>
      <c r="B446" s="40" t="s">
        <v>521</v>
      </c>
      <c r="C446" s="40">
        <v>2022</v>
      </c>
      <c r="D446" s="40" t="s">
        <v>3734</v>
      </c>
      <c r="E446" s="323"/>
      <c r="F446" s="40" t="s">
        <v>906</v>
      </c>
      <c r="G446" s="40" t="s">
        <v>4644</v>
      </c>
      <c r="H446" s="41" t="s">
        <v>4717</v>
      </c>
      <c r="I446" s="42"/>
      <c r="J446" s="43" t="s">
        <v>5047</v>
      </c>
      <c r="K446" s="43" t="s">
        <v>5327</v>
      </c>
      <c r="L446" s="44" t="s">
        <v>1153</v>
      </c>
      <c r="M446" s="45" t="s">
        <v>1337</v>
      </c>
      <c r="N446" s="46" t="s">
        <v>5498</v>
      </c>
      <c r="O446" s="45" t="s">
        <v>1339</v>
      </c>
      <c r="P446" s="45">
        <v>1</v>
      </c>
      <c r="Q446" s="47">
        <v>46082</v>
      </c>
      <c r="R446" s="47">
        <v>46234</v>
      </c>
      <c r="S446" s="48">
        <f t="shared" si="29"/>
        <v>22.5</v>
      </c>
      <c r="T446" s="45" t="s">
        <v>1291</v>
      </c>
      <c r="U446" s="45"/>
      <c r="V446" s="49">
        <f>+IFERROR(VLOOKUP($M446,ACTIVIDADES!$B$9:$Q$494,10,0),"")</f>
        <v>0</v>
      </c>
      <c r="W446" s="50" t="str">
        <f>+IFERROR(VLOOKUP($M446,ACTIVIDADES!$B$9:$Q$494,11,0)," ")</f>
        <v>Actividad planteada para el segundo trimestre de la vigencia 2026</v>
      </c>
      <c r="X446" s="61">
        <f>+IFERROR(VLOOKUP($M446,ACTIVIDADES!$B$9:$Q$494,12,0),"")</f>
        <v>0</v>
      </c>
      <c r="Y446" s="52">
        <f>+IFERROR(VLOOKUP($M446,ACTIVIDADES!$B$9:$Q$494,13,0),"")</f>
        <v>46153</v>
      </c>
      <c r="Z446" s="53" t="str">
        <f>+IFERROR(VLOOKUP($M446,ACTIVIDADES!$B$9:$Q$494,14,0),"")</f>
        <v>Sin evidencia de inicio de la actividad</v>
      </c>
      <c r="AA446" s="49">
        <f>+IFERROR(VLOOKUP($M446,ACTIVIDADES!$B$9:$Q$494,15,0),"")</f>
        <v>0</v>
      </c>
      <c r="AB446" s="54" t="str">
        <f>+IFERROR(VLOOKUP($M446,ACTIVIDADES!$B$9:$Q$494,16,0),"")</f>
        <v>EJECUCIÓN</v>
      </c>
      <c r="AC446" s="149">
        <v>46177</v>
      </c>
      <c r="AD446" s="28">
        <v>0</v>
      </c>
      <c r="AE446" s="29" t="s">
        <v>3741</v>
      </c>
      <c r="AF446" s="29" t="s">
        <v>580</v>
      </c>
      <c r="AG446" s="29" t="s">
        <v>3737</v>
      </c>
      <c r="AH446" s="29" t="s">
        <v>3737</v>
      </c>
      <c r="AI446" s="29" t="s">
        <v>3737</v>
      </c>
      <c r="AJ446" s="55">
        <f>+IFERROR(VLOOKUP($M446,ACTIVIDADES!$B$9:$T$494,17,0),"")</f>
        <v>0.5</v>
      </c>
      <c r="AK446" s="80" t="str">
        <f>+IFERROR(VLOOKUP($M446,ACTIVIDADES!$B$9:$T$494,18,0),"")</f>
        <v>Se actualizó los documentos de gestión de riesgos y se presentó a Comité Institucional de Control Interno la politica de gestión de riesgos. En julio se espera la oficialización de los documentos</v>
      </c>
      <c r="AL446" s="80" t="str">
        <f>+IFERROR(VLOOKUP($M446,ACTIVIDADES!$B$9:$T$494,19,0),"")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446" s="55">
        <f>+IFERROR(VLOOKUP($M446,ACTIVIDADES!$B$9:$X$495,20,0),0)</f>
        <v>46213</v>
      </c>
      <c r="AN446" s="55" t="str">
        <f>+IFERROR(VLOOKUP($M446,ACTIVIDADES!$B$9:$X$495,21,0),0)</f>
        <v>Se evidencia documentación en proceso de actualización</v>
      </c>
      <c r="AO446" s="55">
        <f>+IFERROR(VLOOKUP($M446,ACTIVIDADES!$B$9:$X$495,22,0),0)</f>
        <v>0.5</v>
      </c>
      <c r="AP446" s="145" t="str">
        <f>+IFERROR(VLOOKUP($M446,ACTIVIDADES!$B$9:$X$495,23,0),0)</f>
        <v>EN EJECUCIÓN</v>
      </c>
      <c r="AQ446" s="88">
        <v>46244</v>
      </c>
      <c r="AR446" s="55">
        <v>0.5</v>
      </c>
      <c r="AS446" s="57" t="s">
        <v>3832</v>
      </c>
      <c r="AT446" s="29" t="s">
        <v>4</v>
      </c>
      <c r="AU446" s="57" t="s">
        <v>3639</v>
      </c>
      <c r="AV446" s="193" t="s">
        <v>3639</v>
      </c>
      <c r="AW446" s="193" t="s">
        <v>3639</v>
      </c>
      <c r="AX446" s="57" t="s">
        <v>3739</v>
      </c>
      <c r="AY446" s="176" t="str">
        <f t="shared" si="26"/>
        <v>EN EJECUCIÓN</v>
      </c>
      <c r="AZ446" s="55" t="str">
        <f>+IFERROR(VLOOKUP($M446,ACTIVIDADES!$B$9:$T$494,25,0),"")</f>
        <v/>
      </c>
      <c r="BA446" s="55" t="str">
        <f>+IFERROR(VLOOKUP($M446,ACTIVIDADES!$B$9:$T$494,26,0),"")</f>
        <v/>
      </c>
      <c r="BB446" s="55" t="str">
        <f>+IFERROR(VLOOKUP($M446,ACTIVIDADES!$B$9:$T$494,27,0),"")</f>
        <v/>
      </c>
      <c r="BC446" s="55" t="str">
        <f>+IFERROR(VLOOKUP($M446,ACTIVIDADES!$B$9:$T$494,28,0),"")</f>
        <v/>
      </c>
      <c r="BD446" s="55" t="str">
        <f>+IFERROR(VLOOKUP($M446,ACTIVIDADES!$B$9:$T$494,29,0),"")</f>
        <v/>
      </c>
      <c r="BE446" s="55" t="str">
        <f>+IFERROR(VLOOKUP($M446,ACTIVIDADES!$B$9:$T$494,30,0),"")</f>
        <v/>
      </c>
      <c r="BF446" s="58"/>
      <c r="BG446" s="58"/>
      <c r="BH446" s="59"/>
      <c r="BI446" s="59" t="s">
        <v>580</v>
      </c>
      <c r="BJ446" s="60" t="s">
        <v>3635</v>
      </c>
      <c r="BK446" s="61" t="s">
        <v>593</v>
      </c>
      <c r="BL446" s="62"/>
      <c r="BM446" s="55" t="str">
        <f>+IFERROR(VLOOKUP($M446,ACTIVIDADES!$B$9:$T$494,31,0),"")</f>
        <v/>
      </c>
      <c r="BN446" s="55" t="str">
        <f>+IFERROR(VLOOKUP($M446,ACTIVIDADES!$B$9:$T$494,32,0),"")</f>
        <v/>
      </c>
      <c r="BO446" s="55" t="str">
        <f>+IFERROR(VLOOKUP($M446,ACTIVIDADES!$B$9:$T$494,33,0),"")</f>
        <v/>
      </c>
      <c r="BP446" s="55" t="str">
        <f>+IFERROR(VLOOKUP($M446,ACTIVIDADES!$B$9:$T$494,34,0),"")</f>
        <v/>
      </c>
      <c r="BQ446" s="55" t="str">
        <f>+IFERROR(VLOOKUP($M446,ACTIVIDADES!$B$9:$T$494,35,0),"")</f>
        <v/>
      </c>
      <c r="BR446" s="55" t="str">
        <f>+IFERROR(VLOOKUP($M446,ACTIVIDADES!$B$9:$T$494,36,0),"")</f>
        <v/>
      </c>
      <c r="BS446" s="55" t="str">
        <f>+IFERROR(VLOOKUP($M446,ACTIVIDADES!$B$9:$T$494,37,0),"")</f>
        <v/>
      </c>
      <c r="BT446" s="58"/>
      <c r="BU446" s="58"/>
      <c r="BV446" s="59"/>
      <c r="BW446" s="59" t="s">
        <v>580</v>
      </c>
      <c r="BX446" s="60" t="s">
        <v>3635</v>
      </c>
      <c r="BY446" s="61" t="s">
        <v>593</v>
      </c>
      <c r="BZ446" s="62"/>
      <c r="CA446" s="7"/>
      <c r="CB446" s="7"/>
      <c r="CC446" s="7"/>
      <c r="CD446" s="7"/>
      <c r="CE446" s="7"/>
      <c r="CF446" s="7"/>
      <c r="CG446" s="7"/>
      <c r="CH446" s="7"/>
      <c r="CI446" s="7"/>
      <c r="CJ446" s="7"/>
      <c r="CK446" s="7"/>
      <c r="CL446" s="7"/>
      <c r="CM446" s="7"/>
      <c r="CN446" s="7"/>
      <c r="CO446" s="7"/>
      <c r="CP446" s="7"/>
      <c r="CQ446" s="7"/>
    </row>
    <row r="447" spans="1:95" s="143" customFormat="1" ht="93" customHeight="1" x14ac:dyDescent="0.35">
      <c r="A447" s="40">
        <f t="shared" si="28"/>
        <v>439</v>
      </c>
      <c r="B447" s="40" t="s">
        <v>536</v>
      </c>
      <c r="C447" s="40">
        <v>2018</v>
      </c>
      <c r="D447" s="40" t="s">
        <v>3879</v>
      </c>
      <c r="E447" s="323"/>
      <c r="F447" s="40" t="s">
        <v>763</v>
      </c>
      <c r="G447" s="184" t="s">
        <v>532</v>
      </c>
      <c r="H447" s="42" t="s">
        <v>4806</v>
      </c>
      <c r="I447" s="42" t="s">
        <v>3653</v>
      </c>
      <c r="J447" s="40" t="s">
        <v>5135</v>
      </c>
      <c r="K447" s="40" t="s">
        <v>5135</v>
      </c>
      <c r="L447" s="44" t="s">
        <v>4039</v>
      </c>
      <c r="M447" s="63" t="s">
        <v>1515</v>
      </c>
      <c r="N447" s="63" t="s">
        <v>5555</v>
      </c>
      <c r="O447" s="63" t="s">
        <v>5716</v>
      </c>
      <c r="P447" s="63">
        <v>1</v>
      </c>
      <c r="Q447" s="65">
        <v>44927</v>
      </c>
      <c r="R447" s="65">
        <v>45291</v>
      </c>
      <c r="S447" s="66">
        <f t="shared" si="29"/>
        <v>54</v>
      </c>
      <c r="T447" s="63" t="s">
        <v>1518</v>
      </c>
      <c r="U447" s="63" t="s">
        <v>1519</v>
      </c>
      <c r="V447" s="49">
        <f>+IFERROR(VLOOKUP($M447,ACTIVIDADES!$B$9:$Q$494,10,0),"")</f>
        <v>1</v>
      </c>
      <c r="W447" s="61" t="str">
        <f>+IFERROR(VLOOKUP($M447,ACTIVIDADES!$B$9:$Q$494,11,0)," ")</f>
        <v>No se adjuntan soportes relacionados con la designación de supervisión de los contratos de comodato durante el primer trimestre 2026, al no realizarse contratos de comodatos, por lo tanto no se configura la acción.</v>
      </c>
      <c r="X447" s="61">
        <f>+IFERROR(VLOOKUP($M447,ACTIVIDADES!$B$9:$Q$494,12,0),"")</f>
        <v>0</v>
      </c>
      <c r="Y447" s="52">
        <f>+IFERROR(VLOOKUP($M447,ACTIVIDADES!$B$9:$Q$494,13,0),"")</f>
        <v>46153</v>
      </c>
      <c r="Z447" s="49" t="str">
        <f>+IFERROR(VLOOKUP($M447,ACTIVIDADES!$B$9:$Q$494,14,0),"")</f>
        <v>La acción es de 2023, motivo por el cual deben incluir la información de la supervisión de los contratos vigentes</v>
      </c>
      <c r="AA447" s="49">
        <f>+IFERROR(VLOOKUP($M447,ACTIVIDADES!$B$9:$Q$494,15,0),"")</f>
        <v>0</v>
      </c>
      <c r="AB447" s="54" t="str">
        <f>+IFERROR(VLOOKUP($M447,ACTIVIDADES!$B$9:$Q$494,16,0),"")</f>
        <v>VENCIDO</v>
      </c>
      <c r="AC447" s="144">
        <v>46157</v>
      </c>
      <c r="AD447" s="30">
        <v>0</v>
      </c>
      <c r="AE447" s="30" t="s">
        <v>3741</v>
      </c>
      <c r="AF447" s="29" t="s">
        <v>581</v>
      </c>
      <c r="AG447" s="29" t="s">
        <v>3737</v>
      </c>
      <c r="AH447" s="29" t="s">
        <v>3737</v>
      </c>
      <c r="AI447" s="29" t="s">
        <v>3737</v>
      </c>
      <c r="AJ447" s="55">
        <f>+IFERROR(VLOOKUP($M447,ACTIVIDADES!$B$9:$T$494,17,0),"")</f>
        <v>1</v>
      </c>
      <c r="AK447" s="80" t="str">
        <f>+IFERROR(VLOOKUP($M447,ACTIVIDADES!$B$9:$T$494,18,0),"")</f>
        <v>Se adjuntan soportes relacionados con la designación de supervisión de los contratos de comodato durante el segundo semestre 2025, así como el correo informando al supervisor y el contrato de comodato, no se configura la acción en el presentre semestre al no realizarse contratos de comodatos en 2026 por la ley de garantías.</v>
      </c>
      <c r="AL447" s="80" t="str">
        <f>+IFERROR(VLOOKUP($M447,ACTIVIDADES!$B$9:$T$494,19,0),"")</f>
        <v>https://dnbcgovco-my.sharepoint.com/:f:/g/personal/planeacion_dnbc_gov_co/IgAEqc-wpZdfTJlO9mVTpl7hAWib3WXyZy4mmLz9nEvRkTY?e=FOD1CC</v>
      </c>
      <c r="AM447" s="55">
        <f>+IFERROR(VLOOKUP($M447,ACTIVIDADES!$B$9:$X$495,20,0),0)</f>
        <v>46213</v>
      </c>
      <c r="AN447" s="55" t="str">
        <f>+IFERROR(VLOOKUP($M447,ACTIVIDADES!$B$9:$X$495,21,0),0)</f>
        <v>Se adjuntan soportes relacionados con la designación de supervisión de los contratos de comodato durante el segundo semestre 2025</v>
      </c>
      <c r="AO447" s="55">
        <f>+IFERROR(VLOOKUP($M447,ACTIVIDADES!$B$9:$X$495,22,0),0)</f>
        <v>1</v>
      </c>
      <c r="AP447" s="150" t="str">
        <f>+IFERROR(VLOOKUP($M447,ACTIVIDADES!$B$9:$X$495,23,0),0)</f>
        <v>CUMPLIDO</v>
      </c>
      <c r="AQ447" s="88">
        <v>46230</v>
      </c>
      <c r="AR447" s="55">
        <v>1</v>
      </c>
      <c r="AS447" s="57" t="s">
        <v>4163</v>
      </c>
      <c r="AT447" s="29" t="s">
        <v>578</v>
      </c>
      <c r="AU447" s="57" t="s">
        <v>3639</v>
      </c>
      <c r="AV447" s="193" t="s">
        <v>3639</v>
      </c>
      <c r="AW447" s="193" t="s">
        <v>3639</v>
      </c>
      <c r="AX447" s="193" t="s">
        <v>4148</v>
      </c>
      <c r="AY447" s="176" t="str">
        <f t="shared" si="26"/>
        <v>CUMPLIDAS</v>
      </c>
      <c r="AZ447" s="55" t="str">
        <f>+IFERROR(VLOOKUP($M447,ACTIVIDADES!$B$9:$T$494,25,0),"")</f>
        <v/>
      </c>
      <c r="BA447" s="55" t="str">
        <f>+IFERROR(VLOOKUP($M447,ACTIVIDADES!$B$9:$T$494,26,0),"")</f>
        <v/>
      </c>
      <c r="BB447" s="55" t="str">
        <f>+IFERROR(VLOOKUP($M447,ACTIVIDADES!$B$9:$T$494,27,0),"")</f>
        <v/>
      </c>
      <c r="BC447" s="55" t="str">
        <f>+IFERROR(VLOOKUP($M447,ACTIVIDADES!$B$9:$T$494,28,0),"")</f>
        <v/>
      </c>
      <c r="BD447" s="55" t="str">
        <f>+IFERROR(VLOOKUP($M447,ACTIVIDADES!$B$9:$T$494,29,0),"")</f>
        <v/>
      </c>
      <c r="BE447" s="55" t="str">
        <f>+IFERROR(VLOOKUP($M447,ACTIVIDADES!$B$9:$T$494,30,0),"")</f>
        <v/>
      </c>
      <c r="BF447" s="58"/>
      <c r="BG447" s="58"/>
      <c r="BH447" s="59"/>
      <c r="BI447" s="59" t="s">
        <v>580</v>
      </c>
      <c r="BJ447" s="60" t="s">
        <v>3635</v>
      </c>
      <c r="BK447" s="61" t="s">
        <v>593</v>
      </c>
      <c r="BL447" s="62"/>
      <c r="BM447" s="55" t="str">
        <f>+IFERROR(VLOOKUP($M447,ACTIVIDADES!$B$9:$T$494,31,0),"")</f>
        <v/>
      </c>
      <c r="BN447" s="55" t="str">
        <f>+IFERROR(VLOOKUP($M447,ACTIVIDADES!$B$9:$T$494,32,0),"")</f>
        <v/>
      </c>
      <c r="BO447" s="55" t="str">
        <f>+IFERROR(VLOOKUP($M447,ACTIVIDADES!$B$9:$T$494,33,0),"")</f>
        <v/>
      </c>
      <c r="BP447" s="55" t="str">
        <f>+IFERROR(VLOOKUP($M447,ACTIVIDADES!$B$9:$T$494,34,0),"")</f>
        <v/>
      </c>
      <c r="BQ447" s="55" t="str">
        <f>+IFERROR(VLOOKUP($M447,ACTIVIDADES!$B$9:$T$494,35,0),"")</f>
        <v/>
      </c>
      <c r="BR447" s="55" t="str">
        <f>+IFERROR(VLOOKUP($M447,ACTIVIDADES!$B$9:$T$494,36,0),"")</f>
        <v/>
      </c>
      <c r="BS447" s="55" t="str">
        <f>+IFERROR(VLOOKUP($M447,ACTIVIDADES!$B$9:$T$494,37,0),"")</f>
        <v/>
      </c>
      <c r="BT447" s="58"/>
      <c r="BU447" s="58"/>
      <c r="BV447" s="59"/>
      <c r="BW447" s="59" t="s">
        <v>580</v>
      </c>
      <c r="BX447" s="60" t="s">
        <v>3635</v>
      </c>
      <c r="BY447" s="61" t="s">
        <v>593</v>
      </c>
      <c r="BZ447" s="62"/>
      <c r="CA447" s="9"/>
      <c r="CB447" s="9"/>
      <c r="CC447" s="9"/>
      <c r="CD447" s="9"/>
      <c r="CE447" s="9"/>
      <c r="CF447" s="9"/>
      <c r="CG447" s="9"/>
      <c r="CH447" s="9"/>
      <c r="CI447" s="9"/>
      <c r="CJ447" s="9"/>
      <c r="CK447" s="9"/>
      <c r="CL447" s="9"/>
      <c r="CM447" s="9"/>
      <c r="CN447" s="9"/>
      <c r="CO447" s="9"/>
      <c r="CP447" s="9"/>
      <c r="CQ447" s="9"/>
    </row>
    <row r="448" spans="1:95" s="143" customFormat="1" ht="93" customHeight="1" x14ac:dyDescent="0.35">
      <c r="A448" s="40">
        <f t="shared" si="28"/>
        <v>440</v>
      </c>
      <c r="B448" s="40" t="s">
        <v>521</v>
      </c>
      <c r="C448" s="40">
        <v>2022</v>
      </c>
      <c r="D448" s="40" t="s">
        <v>3734</v>
      </c>
      <c r="E448" s="323"/>
      <c r="F448" s="40" t="s">
        <v>629</v>
      </c>
      <c r="G448" s="40" t="s">
        <v>4644</v>
      </c>
      <c r="H448" s="42" t="s">
        <v>4718</v>
      </c>
      <c r="I448" s="42"/>
      <c r="J448" s="40" t="s">
        <v>4992</v>
      </c>
      <c r="K448" s="40" t="s">
        <v>5328</v>
      </c>
      <c r="L448" s="44" t="s">
        <v>1153</v>
      </c>
      <c r="M448" s="45" t="s">
        <v>2289</v>
      </c>
      <c r="N448" s="45" t="s">
        <v>5467</v>
      </c>
      <c r="O448" s="45" t="s">
        <v>1750</v>
      </c>
      <c r="P448" s="45">
        <v>1</v>
      </c>
      <c r="Q448" s="47">
        <v>46023</v>
      </c>
      <c r="R448" s="47">
        <v>46112</v>
      </c>
      <c r="S448" s="48">
        <f t="shared" si="29"/>
        <v>13.5</v>
      </c>
      <c r="T448" s="45" t="s">
        <v>592</v>
      </c>
      <c r="U448" s="45"/>
      <c r="V448" s="49">
        <f>+IFERROR(VLOOKUP($M448,ACTIVIDADES!$B$9:$Q$494,10,0),"")</f>
        <v>1</v>
      </c>
      <c r="W448" s="61" t="str">
        <f>+IFERROR(VLOOKUP($M448,ACTIVIDADES!$B$9:$Q$494,11,0)," ")</f>
        <v xml:space="preserve">Como evidencia se cuenta con la Formulación del procedimiento Conciliaciones contables donde se cruza la información de incapacidades </v>
      </c>
      <c r="X448" s="51" t="str">
        <f>+IFERROR(VLOOKUP($M448,ACTIVIDADES!$B$9:$Q$494,12,0),"")</f>
        <v>https://dnbcgovco-my.sharepoint.com/:f:/g/personal/planeacion_dnbc_gov_co/IgAKPZEalRp3T7O44VwZjBLlARF86VpmllJA36VR9-2qDG8?e=W6XaGX</v>
      </c>
      <c r="Y448" s="52">
        <f>+IFERROR(VLOOKUP($M448,ACTIVIDADES!$B$9:$Q$494,13,0),"")</f>
        <v>46153</v>
      </c>
      <c r="Z448" s="49" t="str">
        <f>+IFERROR(VLOOKUP($M448,ACTIVIDADES!$B$9:$Q$494,14,0),"")</f>
        <v>Se evidencia procedimiento formulado en la vigencia 2025</v>
      </c>
      <c r="AA448" s="49">
        <f>+IFERROR(VLOOKUP($M448,ACTIVIDADES!$B$9:$Q$494,15,0),"")</f>
        <v>1</v>
      </c>
      <c r="AB448" s="54" t="str">
        <f>+IFERROR(VLOOKUP($M448,ACTIVIDADES!$B$9:$Q$494,16,0),"")</f>
        <v>CUMPLIDO</v>
      </c>
      <c r="AC448" s="144">
        <v>46171</v>
      </c>
      <c r="AD448" s="30">
        <v>1</v>
      </c>
      <c r="AE448" s="28" t="s">
        <v>3776</v>
      </c>
      <c r="AF448" s="29" t="s">
        <v>578</v>
      </c>
      <c r="AG448" s="29" t="s">
        <v>3737</v>
      </c>
      <c r="AH448" s="29" t="s">
        <v>593</v>
      </c>
      <c r="AI448" s="29" t="s">
        <v>3752</v>
      </c>
      <c r="AJ448" s="55">
        <f>+IFERROR(VLOOKUP($M448,ACTIVIDADES!$B$9:$T$494,17,0),"")</f>
        <v>1</v>
      </c>
      <c r="AK448" s="80" t="str">
        <f>+IFERROR(VLOOKUP($M448,ACTIVIDADES!$B$9:$T$494,18,0),"")</f>
        <v xml:space="preserve">Como evidencia se cuenta con la Formulación del procedimiento Conciliaciones contables donde se cruza la información de incapacidades </v>
      </c>
      <c r="AL448" s="80" t="str">
        <f>+IFERROR(VLOOKUP($M448,ACTIVIDADES!$B$9:$T$494,19,0),"")</f>
        <v>https://dnbcgovco-my.sharepoint.com/:f:/g/personal/planeacion_dnbc_gov_co/IgDlTTkE6gPMRZjTETbxch7dATaSM_TE5-agvqb3k7QgaDY?e=0V1Jx7</v>
      </c>
      <c r="AM448" s="55" t="str">
        <f>+IFERROR(VLOOKUP($M448,ACTIVIDADES!$B$9:$X$495,20,0),0)</f>
        <v>11/07/206</v>
      </c>
      <c r="AN448" s="55" t="str">
        <f>+IFERROR(VLOOKUP($M448,ACTIVIDADES!$B$9:$X$495,21,0),0)</f>
        <v>Actividad reportada con cumplimiento en el primer trimestre 2026</v>
      </c>
      <c r="AO448" s="55">
        <f>+IFERROR(VLOOKUP($M448,ACTIVIDADES!$B$9:$X$495,22,0),0)</f>
        <v>1</v>
      </c>
      <c r="AP448" s="150" t="str">
        <f>+IFERROR(VLOOKUP($M448,ACTIVIDADES!$B$9:$X$495,23,0),0)</f>
        <v>CUMPLIDO</v>
      </c>
      <c r="AQ448" s="129">
        <v>46245</v>
      </c>
      <c r="AR448" s="172">
        <v>1</v>
      </c>
      <c r="AS448" s="131" t="s">
        <v>3777</v>
      </c>
      <c r="AT448" s="29" t="s">
        <v>579</v>
      </c>
      <c r="AU448" s="57" t="s">
        <v>3639</v>
      </c>
      <c r="AV448" s="193" t="s">
        <v>3639</v>
      </c>
      <c r="AW448" s="193" t="s">
        <v>3639</v>
      </c>
      <c r="AX448" s="193" t="s">
        <v>3739</v>
      </c>
      <c r="AY448" s="176" t="str">
        <f t="shared" si="26"/>
        <v>CUMPLIDAS</v>
      </c>
      <c r="AZ448" s="55" t="str">
        <f>+IFERROR(VLOOKUP($M448,ACTIVIDADES!$B$9:$T$494,25,0),"")</f>
        <v/>
      </c>
      <c r="BA448" s="55" t="str">
        <f>+IFERROR(VLOOKUP($M448,ACTIVIDADES!$B$9:$T$494,26,0),"")</f>
        <v/>
      </c>
      <c r="BB448" s="55" t="str">
        <f>+IFERROR(VLOOKUP($M448,ACTIVIDADES!$B$9:$T$494,27,0),"")</f>
        <v/>
      </c>
      <c r="BC448" s="55" t="str">
        <f>+IFERROR(VLOOKUP($M448,ACTIVIDADES!$B$9:$T$494,28,0),"")</f>
        <v/>
      </c>
      <c r="BD448" s="55" t="str">
        <f>+IFERROR(VLOOKUP($M448,ACTIVIDADES!$B$9:$T$494,29,0),"")</f>
        <v/>
      </c>
      <c r="BE448" s="55" t="str">
        <f>+IFERROR(VLOOKUP($M448,ACTIVIDADES!$B$9:$T$494,30,0),"")</f>
        <v/>
      </c>
      <c r="BF448" s="58"/>
      <c r="BG448" s="58"/>
      <c r="BH448" s="59"/>
      <c r="BI448" s="59" t="s">
        <v>580</v>
      </c>
      <c r="BJ448" s="60" t="s">
        <v>3635</v>
      </c>
      <c r="BK448" s="61" t="s">
        <v>593</v>
      </c>
      <c r="BL448" s="62"/>
      <c r="BM448" s="55" t="str">
        <f>+IFERROR(VLOOKUP($M448,ACTIVIDADES!$B$9:$T$494,31,0),"")</f>
        <v/>
      </c>
      <c r="BN448" s="55" t="str">
        <f>+IFERROR(VLOOKUP($M448,ACTIVIDADES!$B$9:$T$494,32,0),"")</f>
        <v/>
      </c>
      <c r="BO448" s="55" t="str">
        <f>+IFERROR(VLOOKUP($M448,ACTIVIDADES!$B$9:$T$494,33,0),"")</f>
        <v/>
      </c>
      <c r="BP448" s="55" t="str">
        <f>+IFERROR(VLOOKUP($M448,ACTIVIDADES!$B$9:$T$494,34,0),"")</f>
        <v/>
      </c>
      <c r="BQ448" s="55" t="str">
        <f>+IFERROR(VLOOKUP($M448,ACTIVIDADES!$B$9:$T$494,35,0),"")</f>
        <v/>
      </c>
      <c r="BR448" s="55" t="str">
        <f>+IFERROR(VLOOKUP($M448,ACTIVIDADES!$B$9:$T$494,36,0),"")</f>
        <v/>
      </c>
      <c r="BS448" s="55" t="str">
        <f>+IFERROR(VLOOKUP($M448,ACTIVIDADES!$B$9:$T$494,37,0),"")</f>
        <v/>
      </c>
      <c r="BT448" s="58"/>
      <c r="BU448" s="58"/>
      <c r="BV448" s="59"/>
      <c r="BW448" s="59" t="s">
        <v>580</v>
      </c>
      <c r="BX448" s="60" t="s">
        <v>3635</v>
      </c>
      <c r="BY448" s="61" t="s">
        <v>593</v>
      </c>
      <c r="BZ448" s="62"/>
      <c r="CA448" s="9"/>
      <c r="CB448" s="9"/>
      <c r="CC448" s="9"/>
      <c r="CD448" s="9"/>
      <c r="CE448" s="9"/>
      <c r="CF448" s="9"/>
      <c r="CG448" s="9"/>
      <c r="CH448" s="9"/>
      <c r="CI448" s="9"/>
      <c r="CJ448" s="9"/>
      <c r="CK448" s="9"/>
      <c r="CL448" s="9"/>
      <c r="CM448" s="9"/>
      <c r="CN448" s="9"/>
      <c r="CO448" s="9"/>
      <c r="CP448" s="9"/>
      <c r="CQ448" s="9"/>
    </row>
    <row r="449" spans="1:95" s="143" customFormat="1" ht="93" customHeight="1" x14ac:dyDescent="0.35">
      <c r="A449" s="40">
        <f t="shared" si="28"/>
        <v>441</v>
      </c>
      <c r="B449" s="40" t="s">
        <v>521</v>
      </c>
      <c r="C449" s="40">
        <v>2022</v>
      </c>
      <c r="D449" s="40" t="s">
        <v>3734</v>
      </c>
      <c r="E449" s="323"/>
      <c r="F449" s="40" t="s">
        <v>629</v>
      </c>
      <c r="G449" s="40" t="s">
        <v>4644</v>
      </c>
      <c r="H449" s="42" t="s">
        <v>4718</v>
      </c>
      <c r="I449" s="42"/>
      <c r="J449" s="40" t="s">
        <v>4992</v>
      </c>
      <c r="K449" s="40" t="s">
        <v>5328</v>
      </c>
      <c r="L449" s="44" t="s">
        <v>1153</v>
      </c>
      <c r="M449" s="45" t="s">
        <v>2289</v>
      </c>
      <c r="N449" s="45" t="s">
        <v>5467</v>
      </c>
      <c r="O449" s="45" t="s">
        <v>1750</v>
      </c>
      <c r="P449" s="45">
        <v>1</v>
      </c>
      <c r="Q449" s="47">
        <v>46023</v>
      </c>
      <c r="R449" s="47">
        <v>46112</v>
      </c>
      <c r="S449" s="48">
        <f t="shared" si="29"/>
        <v>13.5</v>
      </c>
      <c r="T449" s="45" t="s">
        <v>592</v>
      </c>
      <c r="U449" s="45" t="s">
        <v>1821</v>
      </c>
      <c r="V449" s="49">
        <f>+IFERROR(VLOOKUP($M449,ACTIVIDADES!$B$9:$Q$494,10,0),"")</f>
        <v>1</v>
      </c>
      <c r="W449" s="61" t="str">
        <f>+IFERROR(VLOOKUP($M449,ACTIVIDADES!$B$9:$Q$494,11,0)," ")</f>
        <v xml:space="preserve">Como evidencia se cuenta con la Formulación del procedimiento Conciliaciones contables donde se cruza la información de incapacidades </v>
      </c>
      <c r="X449" s="51" t="str">
        <f>+IFERROR(VLOOKUP($M449,ACTIVIDADES!$B$9:$Q$494,12,0),"")</f>
        <v>https://dnbcgovco-my.sharepoint.com/:f:/g/personal/planeacion_dnbc_gov_co/IgAKPZEalRp3T7O44VwZjBLlARF86VpmllJA36VR9-2qDG8?e=W6XaGX</v>
      </c>
      <c r="Y449" s="52">
        <f>+IFERROR(VLOOKUP($M449,ACTIVIDADES!$B$9:$Q$494,13,0),"")</f>
        <v>46153</v>
      </c>
      <c r="Z449" s="49" t="str">
        <f>+IFERROR(VLOOKUP($M449,ACTIVIDADES!$B$9:$Q$494,14,0),"")</f>
        <v>Se evidencia procedimiento formulado en la vigencia 2025</v>
      </c>
      <c r="AA449" s="49">
        <f>+IFERROR(VLOOKUP($M449,ACTIVIDADES!$B$9:$Q$494,15,0),"")</f>
        <v>1</v>
      </c>
      <c r="AB449" s="54" t="str">
        <f>+IFERROR(VLOOKUP($M449,ACTIVIDADES!$B$9:$Q$494,16,0),"")</f>
        <v>CUMPLIDO</v>
      </c>
      <c r="AC449" s="144">
        <v>46171</v>
      </c>
      <c r="AD449" s="30">
        <v>1</v>
      </c>
      <c r="AE449" s="28" t="s">
        <v>3776</v>
      </c>
      <c r="AF449" s="29" t="s">
        <v>578</v>
      </c>
      <c r="AG449" s="29" t="s">
        <v>3737</v>
      </c>
      <c r="AH449" s="29" t="s">
        <v>593</v>
      </c>
      <c r="AI449" s="29" t="s">
        <v>3752</v>
      </c>
      <c r="AJ449" s="55">
        <f>+IFERROR(VLOOKUP($M449,ACTIVIDADES!$B$9:$T$494,17,0),"")</f>
        <v>1</v>
      </c>
      <c r="AK449" s="80" t="str">
        <f>+IFERROR(VLOOKUP($M449,ACTIVIDADES!$B$9:$T$494,18,0),"")</f>
        <v xml:space="preserve">Como evidencia se cuenta con la Formulación del procedimiento Conciliaciones contables donde se cruza la información de incapacidades </v>
      </c>
      <c r="AL449" s="80" t="str">
        <f>+IFERROR(VLOOKUP($M449,ACTIVIDADES!$B$9:$T$494,19,0),"")</f>
        <v>https://dnbcgovco-my.sharepoint.com/:f:/g/personal/planeacion_dnbc_gov_co/IgDlTTkE6gPMRZjTETbxch7dATaSM_TE5-agvqb3k7QgaDY?e=0V1Jx7</v>
      </c>
      <c r="AM449" s="55" t="str">
        <f>+IFERROR(VLOOKUP($M449,ACTIVIDADES!$B$9:$X$495,20,0),0)</f>
        <v>11/07/206</v>
      </c>
      <c r="AN449" s="55" t="str">
        <f>+IFERROR(VLOOKUP($M449,ACTIVIDADES!$B$9:$X$495,21,0),0)</f>
        <v>Actividad reportada con cumplimiento en el primer trimestre 2026</v>
      </c>
      <c r="AO449" s="55">
        <f>+IFERROR(VLOOKUP($M449,ACTIVIDADES!$B$9:$X$495,22,0),0)</f>
        <v>1</v>
      </c>
      <c r="AP449" s="150" t="str">
        <f>+IFERROR(VLOOKUP($M449,ACTIVIDADES!$B$9:$X$495,23,0),0)</f>
        <v>CUMPLIDO</v>
      </c>
      <c r="AQ449" s="129">
        <v>46245</v>
      </c>
      <c r="AR449" s="172">
        <v>1</v>
      </c>
      <c r="AS449" s="131" t="s">
        <v>3777</v>
      </c>
      <c r="AT449" s="29" t="s">
        <v>579</v>
      </c>
      <c r="AU449" s="57" t="s">
        <v>3639</v>
      </c>
      <c r="AV449" s="193" t="s">
        <v>3639</v>
      </c>
      <c r="AW449" s="193" t="s">
        <v>3639</v>
      </c>
      <c r="AX449" s="193" t="s">
        <v>3739</v>
      </c>
      <c r="AY449" s="176" t="str">
        <f t="shared" si="26"/>
        <v>CUMPLIDAS</v>
      </c>
      <c r="AZ449" s="55" t="str">
        <f>+IFERROR(VLOOKUP($M449,ACTIVIDADES!$B$9:$T$494,25,0),"")</f>
        <v/>
      </c>
      <c r="BA449" s="55" t="str">
        <f>+IFERROR(VLOOKUP($M449,ACTIVIDADES!$B$9:$T$494,26,0),"")</f>
        <v/>
      </c>
      <c r="BB449" s="55" t="str">
        <f>+IFERROR(VLOOKUP($M449,ACTIVIDADES!$B$9:$T$494,27,0),"")</f>
        <v/>
      </c>
      <c r="BC449" s="55" t="str">
        <f>+IFERROR(VLOOKUP($M449,ACTIVIDADES!$B$9:$T$494,28,0),"")</f>
        <v/>
      </c>
      <c r="BD449" s="55" t="str">
        <f>+IFERROR(VLOOKUP($M449,ACTIVIDADES!$B$9:$T$494,29,0),"")</f>
        <v/>
      </c>
      <c r="BE449" s="55" t="str">
        <f>+IFERROR(VLOOKUP($M449,ACTIVIDADES!$B$9:$T$494,30,0),"")</f>
        <v/>
      </c>
      <c r="BF449" s="58"/>
      <c r="BG449" s="58"/>
      <c r="BH449" s="59"/>
      <c r="BI449" s="59" t="s">
        <v>580</v>
      </c>
      <c r="BJ449" s="60" t="s">
        <v>3635</v>
      </c>
      <c r="BK449" s="61" t="s">
        <v>593</v>
      </c>
      <c r="BL449" s="62"/>
      <c r="BM449" s="55" t="str">
        <f>+IFERROR(VLOOKUP($M449,ACTIVIDADES!$B$9:$T$494,31,0),"")</f>
        <v/>
      </c>
      <c r="BN449" s="55" t="str">
        <f>+IFERROR(VLOOKUP($M449,ACTIVIDADES!$B$9:$T$494,32,0),"")</f>
        <v/>
      </c>
      <c r="BO449" s="55" t="str">
        <f>+IFERROR(VLOOKUP($M449,ACTIVIDADES!$B$9:$T$494,33,0),"")</f>
        <v/>
      </c>
      <c r="BP449" s="55" t="str">
        <f>+IFERROR(VLOOKUP($M449,ACTIVIDADES!$B$9:$T$494,34,0),"")</f>
        <v/>
      </c>
      <c r="BQ449" s="55" t="str">
        <f>+IFERROR(VLOOKUP($M449,ACTIVIDADES!$B$9:$T$494,35,0),"")</f>
        <v/>
      </c>
      <c r="BR449" s="55" t="str">
        <f>+IFERROR(VLOOKUP($M449,ACTIVIDADES!$B$9:$T$494,36,0),"")</f>
        <v/>
      </c>
      <c r="BS449" s="55" t="str">
        <f>+IFERROR(VLOOKUP($M449,ACTIVIDADES!$B$9:$T$494,37,0),"")</f>
        <v/>
      </c>
      <c r="BT449" s="58"/>
      <c r="BU449" s="58"/>
      <c r="BV449" s="59"/>
      <c r="BW449" s="59" t="s">
        <v>580</v>
      </c>
      <c r="BX449" s="60" t="s">
        <v>3635</v>
      </c>
      <c r="BY449" s="61" t="s">
        <v>593</v>
      </c>
      <c r="BZ449" s="62"/>
      <c r="CA449" s="9"/>
      <c r="CB449" s="9"/>
      <c r="CC449" s="9"/>
      <c r="CD449" s="9"/>
      <c r="CE449" s="9"/>
      <c r="CF449" s="9"/>
      <c r="CG449" s="9"/>
      <c r="CH449" s="9"/>
      <c r="CI449" s="9"/>
      <c r="CJ449" s="9"/>
      <c r="CK449" s="9"/>
      <c r="CL449" s="9"/>
      <c r="CM449" s="9"/>
      <c r="CN449" s="9"/>
      <c r="CO449" s="9"/>
      <c r="CP449" s="9"/>
      <c r="CQ449" s="9"/>
    </row>
    <row r="450" spans="1:95" s="143" customFormat="1" ht="93" customHeight="1" x14ac:dyDescent="0.35">
      <c r="A450" s="40">
        <f t="shared" si="28"/>
        <v>442</v>
      </c>
      <c r="B450" s="40" t="s">
        <v>521</v>
      </c>
      <c r="C450" s="40">
        <v>2022</v>
      </c>
      <c r="D450" s="40" t="s">
        <v>3734</v>
      </c>
      <c r="E450" s="323"/>
      <c r="F450" s="40" t="s">
        <v>879</v>
      </c>
      <c r="G450" s="40" t="s">
        <v>4644</v>
      </c>
      <c r="H450" s="41" t="s">
        <v>4719</v>
      </c>
      <c r="I450" s="42"/>
      <c r="J450" s="43" t="s">
        <v>3871</v>
      </c>
      <c r="K450" s="43" t="s">
        <v>3872</v>
      </c>
      <c r="L450" s="44" t="s">
        <v>1153</v>
      </c>
      <c r="M450" s="45" t="s">
        <v>2686</v>
      </c>
      <c r="N450" s="46" t="s">
        <v>2687</v>
      </c>
      <c r="O450" s="45" t="s">
        <v>2688</v>
      </c>
      <c r="P450" s="45">
        <v>9</v>
      </c>
      <c r="Q450" s="47">
        <v>46113</v>
      </c>
      <c r="R450" s="47">
        <v>46387</v>
      </c>
      <c r="S450" s="48">
        <f t="shared" si="29"/>
        <v>40.5</v>
      </c>
      <c r="T450" s="45" t="s">
        <v>589</v>
      </c>
      <c r="U450" s="45"/>
      <c r="V450" s="49">
        <f>+IFERROR(VLOOKUP($M450,ACTIVIDADES!$B$9:$Q$494,10,0),"")</f>
        <v>1</v>
      </c>
      <c r="W450" s="50" t="str">
        <f>+IFERROR(VLOOKUP($M450,ACTIVIDADES!$B$9:$Q$494,11,0)," ")</f>
        <v xml:space="preserve">En el formato BD_ Vehículos se lleva un seguimiento mensual De SOAT, Impuestos, Revisión Tecnomecánica, Multas </v>
      </c>
      <c r="X450" s="51" t="str">
        <f>+IFERROR(VLOOKUP($M450,ACTIVIDADES!$B$9:$Q$494,12,0),"")</f>
        <v>https://dnbcgovco-my.sharepoint.com/:f:/g/personal/planeacion_dnbc_gov_co/IgAP202B7djhSJQsRgfTcy9DAbTIvVxEEdBhOKzOHK0a6gc?e=ubNaP4</v>
      </c>
      <c r="Y450" s="52">
        <f>+IFERROR(VLOOKUP($M450,ACTIVIDADES!$B$9:$Q$494,13,0),"")</f>
        <v>46153</v>
      </c>
      <c r="Z450" s="53" t="str">
        <f>+IFERROR(VLOOKUP($M450,ACTIVIDADES!$B$9:$Q$494,14,0),"")</f>
        <v>Se evidencian seguimientos de los meses de enero a abril de 2026</v>
      </c>
      <c r="AA450" s="49">
        <f>+IFERROR(VLOOKUP($M450,ACTIVIDADES!$B$9:$Q$494,15,0),"")</f>
        <v>0.44444444444444442</v>
      </c>
      <c r="AB450" s="54" t="str">
        <f>+IFERROR(VLOOKUP($M450,ACTIVIDADES!$B$9:$Q$494,16,0),"")</f>
        <v>EJECUCIÓN</v>
      </c>
      <c r="AC450" s="144">
        <v>46171</v>
      </c>
      <c r="AD450" s="29">
        <v>0.33</v>
      </c>
      <c r="AE450" s="30" t="s">
        <v>5785</v>
      </c>
      <c r="AF450" s="29" t="s">
        <v>4</v>
      </c>
      <c r="AG450" s="29" t="s">
        <v>3737</v>
      </c>
      <c r="AH450" s="29" t="s">
        <v>3737</v>
      </c>
      <c r="AI450" s="29" t="s">
        <v>3737</v>
      </c>
      <c r="AJ450" s="55">
        <f>+IFERROR(VLOOKUP($M450,ACTIVIDADES!$B$9:$T$494,17,0),"")</f>
        <v>1</v>
      </c>
      <c r="AK450" s="80" t="str">
        <f>+IFERROR(VLOOKUP($M450,ACTIVIDADES!$B$9:$T$494,18,0),"")</f>
        <v xml:space="preserve">SE manda un correo mensual con el seguimiento de los vehículos relacionand el formato BD_Vehículosdonde se observa el SOAT, Impuestos, Revisión tecnomecánica y multas, y ademas un informe de los vehículos propios de la DNBC </v>
      </c>
      <c r="AL450" s="80" t="str">
        <f>+IFERROR(VLOOKUP($M450,ACTIVIDADES!$B$9:$T$494,19,0),"")</f>
        <v>https://dnbcgovco-my.sharepoint.com/:f:/g/personal/planeacion_dnbc_gov_co/IgDjvmrPDpD5RZimW-r6S0xWAV-qstmVjvb8b-vmdSL9-ro?e=4BUetk</v>
      </c>
      <c r="AM450" s="55">
        <f>+IFERROR(VLOOKUP($M450,ACTIVIDADES!$B$9:$X$495,20,0),0)</f>
        <v>46214</v>
      </c>
      <c r="AN450" s="55" t="str">
        <f>+IFERROR(VLOOKUP($M450,ACTIVIDADES!$B$9:$X$495,21,0),0)</f>
        <v>Se incluyen correos de seguimiento del primer semestre de la vigencia 2026</v>
      </c>
      <c r="AO450" s="55">
        <f>+IFERROR(VLOOKUP($M450,ACTIVIDADES!$B$9:$X$495,22,0),0)</f>
        <v>0.66666666666666663</v>
      </c>
      <c r="AP450" s="145" t="str">
        <f>+IFERROR(VLOOKUP($M450,ACTIVIDADES!$B$9:$X$495,23,0),0)</f>
        <v>EN EJECUCIÓN</v>
      </c>
      <c r="AQ450" s="129">
        <v>46245</v>
      </c>
      <c r="AR450" s="172">
        <v>0.42</v>
      </c>
      <c r="AS450" s="72" t="s">
        <v>3844</v>
      </c>
      <c r="AT450" s="29" t="s">
        <v>4</v>
      </c>
      <c r="AU450" s="57" t="s">
        <v>3639</v>
      </c>
      <c r="AV450" s="193" t="s">
        <v>3639</v>
      </c>
      <c r="AW450" s="193" t="s">
        <v>3639</v>
      </c>
      <c r="AX450" s="57" t="s">
        <v>3739</v>
      </c>
      <c r="AY450" s="176" t="str">
        <f t="shared" si="26"/>
        <v>EN EJECUCIÓN</v>
      </c>
      <c r="AZ450" s="55" t="str">
        <f>+IFERROR(VLOOKUP($M450,ACTIVIDADES!$B$9:$T$494,25,0),"")</f>
        <v/>
      </c>
      <c r="BA450" s="55" t="str">
        <f>+IFERROR(VLOOKUP($M450,ACTIVIDADES!$B$9:$T$494,26,0),"")</f>
        <v/>
      </c>
      <c r="BB450" s="55" t="str">
        <f>+IFERROR(VLOOKUP($M450,ACTIVIDADES!$B$9:$T$494,27,0),"")</f>
        <v/>
      </c>
      <c r="BC450" s="55" t="str">
        <f>+IFERROR(VLOOKUP($M450,ACTIVIDADES!$B$9:$T$494,28,0),"")</f>
        <v/>
      </c>
      <c r="BD450" s="55" t="str">
        <f>+IFERROR(VLOOKUP($M450,ACTIVIDADES!$B$9:$T$494,29,0),"")</f>
        <v/>
      </c>
      <c r="BE450" s="55" t="str">
        <f>+IFERROR(VLOOKUP($M450,ACTIVIDADES!$B$9:$T$494,30,0),"")</f>
        <v/>
      </c>
      <c r="BF450" s="58"/>
      <c r="BG450" s="58"/>
      <c r="BH450" s="59"/>
      <c r="BI450" s="59" t="s">
        <v>580</v>
      </c>
      <c r="BJ450" s="60" t="s">
        <v>3635</v>
      </c>
      <c r="BK450" s="61" t="s">
        <v>593</v>
      </c>
      <c r="BL450" s="62"/>
      <c r="BM450" s="55" t="str">
        <f>+IFERROR(VLOOKUP($M450,ACTIVIDADES!$B$9:$T$494,31,0),"")</f>
        <v/>
      </c>
      <c r="BN450" s="55" t="str">
        <f>+IFERROR(VLOOKUP($M450,ACTIVIDADES!$B$9:$T$494,32,0),"")</f>
        <v/>
      </c>
      <c r="BO450" s="55" t="str">
        <f>+IFERROR(VLOOKUP($M450,ACTIVIDADES!$B$9:$T$494,33,0),"")</f>
        <v/>
      </c>
      <c r="BP450" s="55" t="str">
        <f>+IFERROR(VLOOKUP($M450,ACTIVIDADES!$B$9:$T$494,34,0),"")</f>
        <v/>
      </c>
      <c r="BQ450" s="55" t="str">
        <f>+IFERROR(VLOOKUP($M450,ACTIVIDADES!$B$9:$T$494,35,0),"")</f>
        <v/>
      </c>
      <c r="BR450" s="55" t="str">
        <f>+IFERROR(VLOOKUP($M450,ACTIVIDADES!$B$9:$T$494,36,0),"")</f>
        <v/>
      </c>
      <c r="BS450" s="55" t="str">
        <f>+IFERROR(VLOOKUP($M450,ACTIVIDADES!$B$9:$T$494,37,0),"")</f>
        <v/>
      </c>
      <c r="BT450" s="58"/>
      <c r="BU450" s="58"/>
      <c r="BV450" s="59"/>
      <c r="BW450" s="59" t="s">
        <v>580</v>
      </c>
      <c r="BX450" s="60" t="s">
        <v>3635</v>
      </c>
      <c r="BY450" s="61" t="s">
        <v>593</v>
      </c>
      <c r="BZ450" s="62"/>
      <c r="CA450" s="7"/>
      <c r="CB450" s="7"/>
      <c r="CC450" s="7"/>
      <c r="CD450" s="7"/>
      <c r="CE450" s="7"/>
      <c r="CF450" s="7"/>
      <c r="CG450" s="7"/>
      <c r="CH450" s="7"/>
      <c r="CI450" s="7"/>
      <c r="CJ450" s="7"/>
      <c r="CK450" s="7"/>
      <c r="CL450" s="7"/>
      <c r="CM450" s="7"/>
      <c r="CN450" s="7"/>
      <c r="CO450" s="7"/>
      <c r="CP450" s="7"/>
      <c r="CQ450" s="7"/>
    </row>
    <row r="451" spans="1:95" s="143" customFormat="1" ht="93" customHeight="1" x14ac:dyDescent="0.35">
      <c r="A451" s="40">
        <f t="shared" si="28"/>
        <v>443</v>
      </c>
      <c r="B451" s="40" t="s">
        <v>521</v>
      </c>
      <c r="C451" s="40">
        <v>2022</v>
      </c>
      <c r="D451" s="40" t="s">
        <v>3734</v>
      </c>
      <c r="E451" s="323"/>
      <c r="F451" s="40" t="s">
        <v>902</v>
      </c>
      <c r="G451" s="40" t="s">
        <v>4644</v>
      </c>
      <c r="H451" s="41" t="s">
        <v>4705</v>
      </c>
      <c r="I451" s="42"/>
      <c r="J451" s="43" t="s">
        <v>5035</v>
      </c>
      <c r="K451" s="43" t="s">
        <v>3851</v>
      </c>
      <c r="L451" s="44" t="s">
        <v>1153</v>
      </c>
      <c r="M451" s="63" t="s">
        <v>1525</v>
      </c>
      <c r="N451" s="64" t="s">
        <v>5490</v>
      </c>
      <c r="O451" s="63" t="s">
        <v>5685</v>
      </c>
      <c r="P451" s="63">
        <v>1</v>
      </c>
      <c r="Q451" s="65">
        <v>44927</v>
      </c>
      <c r="R451" s="65">
        <v>45291</v>
      </c>
      <c r="S451" s="66">
        <f t="shared" si="29"/>
        <v>54</v>
      </c>
      <c r="T451" s="63" t="s">
        <v>1518</v>
      </c>
      <c r="U451" s="63"/>
      <c r="V451" s="49">
        <f>+IFERROR(VLOOKUP($M451,ACTIVIDADES!$B$9:$Q$494,10,0),"")</f>
        <v>0.5</v>
      </c>
      <c r="W451" s="50" t="str">
        <f>+IFERROR(VLOOKUP($M451,ACTIVIDADES!$B$9:$Q$494,11,0)," ")</f>
        <v>En cumplimiento de las actividades de seguimiento y control de bienes en comodato, se informa que el día 18 de marzo se realizó el envío del correo electrónico correspondiente a la reiteración de informe de comodatos, dirigida a los Cuerpos de Bomberos con bienes asignados.</v>
      </c>
      <c r="X451" s="51" t="str">
        <f>+IFERROR(VLOOKUP($M451,ACTIVIDADES!$B$9:$Q$494,12,0),"")</f>
        <v>https://dnbcgovco-my.sharepoint.com/:f:/g/personal/planeacion_dnbc_gov_co/IgDXNHpy7oLsTo_k1pBYTEA_AXkQuekeDuYRfMOd3hOKrho?e=FZVMrN</v>
      </c>
      <c r="Y451" s="52">
        <f>+IFERROR(VLOOKUP($M451,ACTIVIDADES!$B$9:$Q$494,13,0),"")</f>
        <v>46153</v>
      </c>
      <c r="Z451" s="53" t="str">
        <f>+IFERROR(VLOOKUP($M451,ACTIVIDADES!$B$9:$Q$494,14,0),"")</f>
        <v xml:space="preserve">Se genera evidencia del primer trimestre sobre información de comodatos. </v>
      </c>
      <c r="AA451" s="49">
        <f>+IFERROR(VLOOKUP($M451,ACTIVIDADES!$B$9:$Q$494,15,0),"")</f>
        <v>0.5</v>
      </c>
      <c r="AB451" s="54" t="str">
        <f>+IFERROR(VLOOKUP($M451,ACTIVIDADES!$B$9:$Q$494,16,0),"")</f>
        <v>EJECUCIÓN</v>
      </c>
      <c r="AC451" s="144">
        <v>46157</v>
      </c>
      <c r="AD451" s="28">
        <v>0.5</v>
      </c>
      <c r="AE451" s="152" t="s">
        <v>3852</v>
      </c>
      <c r="AF451" s="29" t="s">
        <v>4</v>
      </c>
      <c r="AG451" s="29" t="s">
        <v>3737</v>
      </c>
      <c r="AH451" s="29" t="s">
        <v>3737</v>
      </c>
      <c r="AI451" s="29" t="s">
        <v>3737</v>
      </c>
      <c r="AJ451" s="55">
        <f>+IFERROR(VLOOKUP($M451,ACTIVIDADES!$B$9:$T$494,17,0),"")</f>
        <v>0.5</v>
      </c>
      <c r="AK451" s="80" t="str">
        <f>+IFERROR(VLOOKUP($M451,ACTIVIDADES!$B$9:$T$494,18,0),"")</f>
        <v xml:space="preserve">En cumplimiento de las actividades de seguimiento y control de bienes en comodato, se informa que el día 24 de juniose realizó el envío del correo electrónico correspondiente a la reiteración de informe de comodatos, dirigida a los Cuerpos de Bomberos con bienes asignados. </v>
      </c>
      <c r="AL451" s="80" t="str">
        <f>+IFERROR(VLOOKUP($M451,ACTIVIDADES!$B$9:$T$494,19,0),"")</f>
        <v>https://dnbcgovco-my.sharepoint.com/:f:/g/personal/planeacion_dnbc_gov_co/IgBiMLl8qwy9S6Ae4JsWuFKfAfE9oFK1P9znX1nLZo-E7YM?e=e4YCRF</v>
      </c>
      <c r="AM451" s="55">
        <f>+IFERROR(VLOOKUP($M451,ACTIVIDADES!$B$9:$X$495,20,0),0)</f>
        <v>46213</v>
      </c>
      <c r="AN451" s="55" t="str">
        <f>+IFERROR(VLOOKUP($M451,ACTIVIDADES!$B$9:$X$495,21,0),0)</f>
        <v>Se adjuntan solicitudes de información a los cuerpos de bomberos y reporte smeestral</v>
      </c>
      <c r="AO451" s="55">
        <f>+IFERROR(VLOOKUP($M451,ACTIVIDADES!$B$9:$X$495,22,0),0)</f>
        <v>0.5</v>
      </c>
      <c r="AP451" s="145" t="str">
        <f>+IFERROR(VLOOKUP($M451,ACTIVIDADES!$B$9:$X$495,23,0),0)</f>
        <v>EN EJECUCIÓN</v>
      </c>
      <c r="AQ451" s="88">
        <v>46230</v>
      </c>
      <c r="AR451" s="55">
        <v>0.5</v>
      </c>
      <c r="AS451" s="57" t="s">
        <v>3853</v>
      </c>
      <c r="AT451" s="29" t="s">
        <v>4</v>
      </c>
      <c r="AU451" s="57" t="s">
        <v>3639</v>
      </c>
      <c r="AV451" s="193" t="s">
        <v>3639</v>
      </c>
      <c r="AW451" s="193" t="s">
        <v>3639</v>
      </c>
      <c r="AX451" s="57" t="s">
        <v>3739</v>
      </c>
      <c r="AY451" s="176" t="str">
        <f t="shared" si="26"/>
        <v>EN EJECUCIÓN</v>
      </c>
      <c r="AZ451" s="55" t="str">
        <f>+IFERROR(VLOOKUP($M451,ACTIVIDADES!$B$9:$T$494,25,0),"")</f>
        <v/>
      </c>
      <c r="BA451" s="55" t="str">
        <f>+IFERROR(VLOOKUP($M451,ACTIVIDADES!$B$9:$T$494,26,0),"")</f>
        <v/>
      </c>
      <c r="BB451" s="55" t="str">
        <f>+IFERROR(VLOOKUP($M451,ACTIVIDADES!$B$9:$T$494,27,0),"")</f>
        <v/>
      </c>
      <c r="BC451" s="55" t="str">
        <f>+IFERROR(VLOOKUP($M451,ACTIVIDADES!$B$9:$T$494,28,0),"")</f>
        <v/>
      </c>
      <c r="BD451" s="55" t="str">
        <f>+IFERROR(VLOOKUP($M451,ACTIVIDADES!$B$9:$T$494,29,0),"")</f>
        <v/>
      </c>
      <c r="BE451" s="55" t="str">
        <f>+IFERROR(VLOOKUP($M451,ACTIVIDADES!$B$9:$T$494,30,0),"")</f>
        <v/>
      </c>
      <c r="BF451" s="58"/>
      <c r="BG451" s="58"/>
      <c r="BH451" s="59"/>
      <c r="BI451" s="59" t="s">
        <v>580</v>
      </c>
      <c r="BJ451" s="60" t="s">
        <v>3635</v>
      </c>
      <c r="BK451" s="61" t="s">
        <v>593</v>
      </c>
      <c r="BL451" s="62"/>
      <c r="BM451" s="55" t="str">
        <f>+IFERROR(VLOOKUP($M451,ACTIVIDADES!$B$9:$T$494,31,0),"")</f>
        <v/>
      </c>
      <c r="BN451" s="55" t="str">
        <f>+IFERROR(VLOOKUP($M451,ACTIVIDADES!$B$9:$T$494,32,0),"")</f>
        <v/>
      </c>
      <c r="BO451" s="55" t="str">
        <f>+IFERROR(VLOOKUP($M451,ACTIVIDADES!$B$9:$T$494,33,0),"")</f>
        <v/>
      </c>
      <c r="BP451" s="55" t="str">
        <f>+IFERROR(VLOOKUP($M451,ACTIVIDADES!$B$9:$T$494,34,0),"")</f>
        <v/>
      </c>
      <c r="BQ451" s="55" t="str">
        <f>+IFERROR(VLOOKUP($M451,ACTIVIDADES!$B$9:$T$494,35,0),"")</f>
        <v/>
      </c>
      <c r="BR451" s="55" t="str">
        <f>+IFERROR(VLOOKUP($M451,ACTIVIDADES!$B$9:$T$494,36,0),"")</f>
        <v/>
      </c>
      <c r="BS451" s="55" t="str">
        <f>+IFERROR(VLOOKUP($M451,ACTIVIDADES!$B$9:$T$494,37,0),"")</f>
        <v/>
      </c>
      <c r="BT451" s="58"/>
      <c r="BU451" s="58"/>
      <c r="BV451" s="59"/>
      <c r="BW451" s="59" t="s">
        <v>580</v>
      </c>
      <c r="BX451" s="60" t="s">
        <v>3635</v>
      </c>
      <c r="BY451" s="61" t="s">
        <v>593</v>
      </c>
      <c r="BZ451" s="62"/>
      <c r="CA451" s="7"/>
      <c r="CB451" s="7"/>
      <c r="CC451" s="7"/>
      <c r="CD451" s="7"/>
      <c r="CE451" s="7"/>
      <c r="CF451" s="7"/>
      <c r="CG451" s="7"/>
      <c r="CH451" s="7"/>
      <c r="CI451" s="7"/>
      <c r="CJ451" s="7"/>
      <c r="CK451" s="7"/>
      <c r="CL451" s="7"/>
      <c r="CM451" s="7"/>
      <c r="CN451" s="7"/>
      <c r="CO451" s="7"/>
      <c r="CP451" s="7"/>
      <c r="CQ451" s="7"/>
    </row>
    <row r="452" spans="1:95" s="143" customFormat="1" ht="93" customHeight="1" x14ac:dyDescent="0.35">
      <c r="A452" s="40">
        <f t="shared" si="28"/>
        <v>444</v>
      </c>
      <c r="B452" s="40" t="s">
        <v>521</v>
      </c>
      <c r="C452" s="40">
        <v>2022</v>
      </c>
      <c r="D452" s="40" t="s">
        <v>3734</v>
      </c>
      <c r="E452" s="323"/>
      <c r="F452" s="40" t="s">
        <v>902</v>
      </c>
      <c r="G452" s="40" t="s">
        <v>4644</v>
      </c>
      <c r="H452" s="41" t="s">
        <v>4705</v>
      </c>
      <c r="I452" s="42"/>
      <c r="J452" s="43" t="s">
        <v>5035</v>
      </c>
      <c r="K452" s="43" t="s">
        <v>3851</v>
      </c>
      <c r="L452" s="44" t="s">
        <v>1153</v>
      </c>
      <c r="M452" s="63" t="s">
        <v>1534</v>
      </c>
      <c r="N452" s="64" t="s">
        <v>5491</v>
      </c>
      <c r="O452" s="63" t="s">
        <v>5685</v>
      </c>
      <c r="P452" s="63">
        <v>1</v>
      </c>
      <c r="Q452" s="65">
        <v>44927</v>
      </c>
      <c r="R452" s="65">
        <v>45291</v>
      </c>
      <c r="S452" s="66">
        <f t="shared" si="29"/>
        <v>54</v>
      </c>
      <c r="T452" s="63" t="s">
        <v>1518</v>
      </c>
      <c r="U452" s="63"/>
      <c r="V452" s="49">
        <f>+IFERROR(VLOOKUP($M452,ACTIVIDADES!$B$9:$Q$494,10,0),"")</f>
        <v>0.5</v>
      </c>
      <c r="W452" s="50" t="str">
        <f>+IFERROR(VLOOKUP($M452,ACTIVIDADES!$B$9:$Q$494,11,0)," ")</f>
        <v>En cumplimiento de las actividades de seguimiento y control de bienes en comodato, se informa que el día 12 de febrero se realizó el envío del correo electrónico correspondiente a la solicitud inicial de informe de comodatos, dirigida a los Cuerpos de Bomberos con bienes asignados.</v>
      </c>
      <c r="X452" s="51" t="str">
        <f>+IFERROR(VLOOKUP($M452,ACTIVIDADES!$B$9:$Q$494,12,0),"")</f>
        <v>https://dnbcgovco-my.sharepoint.com/:f:/g/personal/planeacion_dnbc_gov_co/IgDXNHpy7oLsTo_k1pBYTEA_AXkQuekeDuYRfMOd3hOKrho?e=FZVMrN</v>
      </c>
      <c r="Y452" s="52">
        <f>+IFERROR(VLOOKUP($M452,ACTIVIDADES!$B$9:$Q$494,13,0),"")</f>
        <v>46153</v>
      </c>
      <c r="Z452" s="53" t="str">
        <f>+IFERROR(VLOOKUP($M452,ACTIVIDADES!$B$9:$Q$494,14,0),"")</f>
        <v xml:space="preserve">Se genera evidencia del primer trimestre sobre información de comodatos. </v>
      </c>
      <c r="AA452" s="49">
        <f>+IFERROR(VLOOKUP($M452,ACTIVIDADES!$B$9:$Q$494,15,0),"")</f>
        <v>0.5</v>
      </c>
      <c r="AB452" s="54" t="str">
        <f>+IFERROR(VLOOKUP($M452,ACTIVIDADES!$B$9:$Q$494,16,0),"")</f>
        <v>EJECUCIÓN</v>
      </c>
      <c r="AC452" s="144">
        <v>46157</v>
      </c>
      <c r="AD452" s="28">
        <v>0.5</v>
      </c>
      <c r="AE452" s="28" t="s">
        <v>3854</v>
      </c>
      <c r="AF452" s="29" t="s">
        <v>4</v>
      </c>
      <c r="AG452" s="29" t="s">
        <v>3737</v>
      </c>
      <c r="AH452" s="29" t="s">
        <v>3737</v>
      </c>
      <c r="AI452" s="29" t="s">
        <v>3737</v>
      </c>
      <c r="AJ452" s="55">
        <f>+IFERROR(VLOOKUP($M452,ACTIVIDADES!$B$9:$T$494,17,0),"")</f>
        <v>0.5</v>
      </c>
      <c r="AK452" s="80" t="str">
        <f>+IFERROR(VLOOKUP($M452,ACTIVIDADES!$B$9:$T$494,18,0),"")</f>
        <v>En cumplimiento de las actividades de seguimiento y control de bienes en comodato, se informa que el día 17 de junio se realizó el envío del correo electrónico correspondiente a la solicitud inicial de informe de comodatos, dirigida a los Cuerpos de Bomberos con bienes asignados.</v>
      </c>
      <c r="AL452" s="80" t="str">
        <f>+IFERROR(VLOOKUP($M452,ACTIVIDADES!$B$9:$T$494,19,0),"")</f>
        <v>https://dnbcgovco-my.sharepoint.com/:f:/g/personal/planeacion_dnbc_gov_co/IgC5Waav-ToFT6TDAVF8aUhxAT0Ues-RXl2n7p3t5_oXIRQ?e=3MRsUi</v>
      </c>
      <c r="AM452" s="55">
        <f>+IFERROR(VLOOKUP($M452,ACTIVIDADES!$B$9:$X$495,20,0),0)</f>
        <v>46213</v>
      </c>
      <c r="AN452" s="55" t="str">
        <f>+IFERROR(VLOOKUP($M452,ACTIVIDADES!$B$9:$X$495,21,0),0)</f>
        <v>Se adjuntan solicitudes de información a los cuerpos de bomberos y reporte smeestral</v>
      </c>
      <c r="AO452" s="55">
        <f>+IFERROR(VLOOKUP($M452,ACTIVIDADES!$B$9:$X$495,22,0),0)</f>
        <v>0.5</v>
      </c>
      <c r="AP452" s="145" t="str">
        <f>+IFERROR(VLOOKUP($M452,ACTIVIDADES!$B$9:$X$495,23,0),0)</f>
        <v>EN EJECUCIÓN</v>
      </c>
      <c r="AQ452" s="88">
        <v>46230</v>
      </c>
      <c r="AR452" s="55">
        <v>0.5</v>
      </c>
      <c r="AS452" s="57" t="s">
        <v>3855</v>
      </c>
      <c r="AT452" s="29" t="s">
        <v>4</v>
      </c>
      <c r="AU452" s="57" t="s">
        <v>3639</v>
      </c>
      <c r="AV452" s="193" t="s">
        <v>3639</v>
      </c>
      <c r="AW452" s="193" t="s">
        <v>3639</v>
      </c>
      <c r="AX452" s="57" t="s">
        <v>3739</v>
      </c>
      <c r="AY452" s="176" t="str">
        <f t="shared" si="26"/>
        <v>EN EJECUCIÓN</v>
      </c>
      <c r="AZ452" s="55" t="str">
        <f>+IFERROR(VLOOKUP($M452,ACTIVIDADES!$B$9:$T$494,25,0),"")</f>
        <v/>
      </c>
      <c r="BA452" s="55" t="str">
        <f>+IFERROR(VLOOKUP($M452,ACTIVIDADES!$B$9:$T$494,26,0),"")</f>
        <v/>
      </c>
      <c r="BB452" s="55" t="str">
        <f>+IFERROR(VLOOKUP($M452,ACTIVIDADES!$B$9:$T$494,27,0),"")</f>
        <v/>
      </c>
      <c r="BC452" s="55" t="str">
        <f>+IFERROR(VLOOKUP($M452,ACTIVIDADES!$B$9:$T$494,28,0),"")</f>
        <v/>
      </c>
      <c r="BD452" s="55" t="str">
        <f>+IFERROR(VLOOKUP($M452,ACTIVIDADES!$B$9:$T$494,29,0),"")</f>
        <v/>
      </c>
      <c r="BE452" s="55" t="str">
        <f>+IFERROR(VLOOKUP($M452,ACTIVIDADES!$B$9:$T$494,30,0),"")</f>
        <v/>
      </c>
      <c r="BF452" s="58"/>
      <c r="BG452" s="58"/>
      <c r="BH452" s="59"/>
      <c r="BI452" s="59" t="s">
        <v>580</v>
      </c>
      <c r="BJ452" s="60" t="s">
        <v>3635</v>
      </c>
      <c r="BK452" s="61" t="s">
        <v>593</v>
      </c>
      <c r="BL452" s="62"/>
      <c r="BM452" s="55" t="str">
        <f>+IFERROR(VLOOKUP($M452,ACTIVIDADES!$B$9:$T$494,31,0),"")</f>
        <v/>
      </c>
      <c r="BN452" s="55" t="str">
        <f>+IFERROR(VLOOKUP($M452,ACTIVIDADES!$B$9:$T$494,32,0),"")</f>
        <v/>
      </c>
      <c r="BO452" s="55" t="str">
        <f>+IFERROR(VLOOKUP($M452,ACTIVIDADES!$B$9:$T$494,33,0),"")</f>
        <v/>
      </c>
      <c r="BP452" s="55" t="str">
        <f>+IFERROR(VLOOKUP($M452,ACTIVIDADES!$B$9:$T$494,34,0),"")</f>
        <v/>
      </c>
      <c r="BQ452" s="55" t="str">
        <f>+IFERROR(VLOOKUP($M452,ACTIVIDADES!$B$9:$T$494,35,0),"")</f>
        <v/>
      </c>
      <c r="BR452" s="55" t="str">
        <f>+IFERROR(VLOOKUP($M452,ACTIVIDADES!$B$9:$T$494,36,0),"")</f>
        <v/>
      </c>
      <c r="BS452" s="55" t="str">
        <f>+IFERROR(VLOOKUP($M452,ACTIVIDADES!$B$9:$T$494,37,0),"")</f>
        <v/>
      </c>
      <c r="BT452" s="58"/>
      <c r="BU452" s="58"/>
      <c r="BV452" s="59"/>
      <c r="BW452" s="59" t="s">
        <v>580</v>
      </c>
      <c r="BX452" s="60" t="s">
        <v>3635</v>
      </c>
      <c r="BY452" s="61" t="s">
        <v>593</v>
      </c>
      <c r="BZ452" s="62"/>
      <c r="CA452" s="7"/>
      <c r="CB452" s="7"/>
      <c r="CC452" s="7"/>
      <c r="CD452" s="7"/>
      <c r="CE452" s="7"/>
      <c r="CF452" s="7"/>
      <c r="CG452" s="7"/>
      <c r="CH452" s="7"/>
      <c r="CI452" s="7"/>
      <c r="CJ452" s="7"/>
      <c r="CK452" s="7"/>
      <c r="CL452" s="7"/>
      <c r="CM452" s="7"/>
      <c r="CN452" s="7"/>
      <c r="CO452" s="7"/>
      <c r="CP452" s="7"/>
      <c r="CQ452" s="7"/>
    </row>
    <row r="453" spans="1:95" s="143" customFormat="1" ht="93" customHeight="1" x14ac:dyDescent="0.35">
      <c r="A453" s="40">
        <f t="shared" si="28"/>
        <v>445</v>
      </c>
      <c r="B453" s="40" t="s">
        <v>521</v>
      </c>
      <c r="C453" s="40">
        <v>2022</v>
      </c>
      <c r="D453" s="40" t="s">
        <v>3734</v>
      </c>
      <c r="E453" s="323"/>
      <c r="F453" s="40" t="s">
        <v>902</v>
      </c>
      <c r="G453" s="40" t="s">
        <v>4644</v>
      </c>
      <c r="H453" s="41" t="s">
        <v>4705</v>
      </c>
      <c r="I453" s="42"/>
      <c r="J453" s="43" t="s">
        <v>5035</v>
      </c>
      <c r="K453" s="43" t="s">
        <v>3851</v>
      </c>
      <c r="L453" s="44" t="s">
        <v>1153</v>
      </c>
      <c r="M453" s="63" t="s">
        <v>1539</v>
      </c>
      <c r="N453" s="64" t="s">
        <v>5492</v>
      </c>
      <c r="O453" s="63" t="s">
        <v>1541</v>
      </c>
      <c r="P453" s="63">
        <v>4</v>
      </c>
      <c r="Q453" s="65">
        <v>44927</v>
      </c>
      <c r="R453" s="65">
        <v>45291</v>
      </c>
      <c r="S453" s="66">
        <f t="shared" si="29"/>
        <v>54</v>
      </c>
      <c r="T453" s="63" t="s">
        <v>1518</v>
      </c>
      <c r="U453" s="63"/>
      <c r="V453" s="49">
        <f>+IFERROR(VLOOKUP($M453,ACTIVIDADES!$B$9:$Q$494,10,0),"")</f>
        <v>0.5</v>
      </c>
      <c r="W453" s="50" t="str">
        <f>+IFERROR(VLOOKUP($M453,ACTIVIDADES!$B$9:$Q$494,11,0)," ")</f>
        <v>Se realiza el reporte y envío de tres (3) bases de datos, precisando que la información contenida en ellas es de actualización y consolidación progresiva y permanente, por lo que la base correspondiente al último mes de cada trimestre integra y consolida la totalidad de la información del trimestre respectivo, dichas bases se remiten mediante correo electrónico a la Subdirección Estratégica para su conocimiento y fines pertinentes.</v>
      </c>
      <c r="X453" s="51" t="str">
        <f>+IFERROR(VLOOKUP($M453,ACTIVIDADES!$B$9:$Q$494,12,0),"")</f>
        <v>https://dnbcgovco-my.sharepoint.com/:f:/g/personal/planeacion_dnbc_gov_co/IgDXNHpy7oLsTo_k1pBYTEA_AXkQuekeDuYRfMOd3hOKrho?e=FZVMrN</v>
      </c>
      <c r="Y453" s="52">
        <f>+IFERROR(VLOOKUP($M453,ACTIVIDADES!$B$9:$Q$494,13,0),"")</f>
        <v>46153</v>
      </c>
      <c r="Z453" s="53" t="str">
        <f>+IFERROR(VLOOKUP($M453,ACTIVIDADES!$B$9:$Q$494,14,0),"")</f>
        <v>Se evidencia matriz diligenciada. Se sugiere dejar evidencia de socialización con lider de proceso</v>
      </c>
      <c r="AA453" s="49">
        <f>+IFERROR(VLOOKUP($M453,ACTIVIDADES!$B$9:$Q$494,15,0),"")</f>
        <v>0.25</v>
      </c>
      <c r="AB453" s="54" t="str">
        <f>+IFERROR(VLOOKUP($M453,ACTIVIDADES!$B$9:$Q$494,16,0),"")</f>
        <v>EJECUCIÓN</v>
      </c>
      <c r="AC453" s="144">
        <v>46157</v>
      </c>
      <c r="AD453" s="28">
        <v>0.25</v>
      </c>
      <c r="AE453" s="28" t="s">
        <v>3856</v>
      </c>
      <c r="AF453" s="29" t="s">
        <v>4</v>
      </c>
      <c r="AG453" s="29" t="s">
        <v>3737</v>
      </c>
      <c r="AH453" s="29" t="s">
        <v>3737</v>
      </c>
      <c r="AI453" s="29" t="s">
        <v>3737</v>
      </c>
      <c r="AJ453" s="55">
        <f>+IFERROR(VLOOKUP($M453,ACTIVIDADES!$B$9:$T$494,17,0),"")</f>
        <v>1</v>
      </c>
      <c r="AK453" s="80" t="str">
        <f>+IFERROR(VLOOKUP($M453,ACTIVIDADES!$B$9:$T$494,18,0),"")</f>
        <v>Se realiza el reporte y envío de tres (3) bases de datos, precisando que la información contenida en ellas es de actualización y consolidación progresiva y permanente, por lo que la base correspondiente al último mes de cada trimestre integra y consolida la totalidad de la información del trimestre respectivo, dichas bases se remiten mediante correo electrónico a la Subdirección Estratégica para su conocimiento y fines pertinentes.</v>
      </c>
      <c r="AL453" s="80" t="str">
        <f>+IFERROR(VLOOKUP($M453,ACTIVIDADES!$B$9:$T$494,19,0),"")</f>
        <v>https://dnbcgovco-my.sharepoint.com/my?id=%2Fpersonal%2Fplaneacion%5Fdnbc%5Fgov%5Fco%2FDocuments%2FDocumentos%20SIGE%2F6%2E%20Planes%2FPLAN%20DE%20MEJORA%2F2026%2F02%2E%20Seguimiento%20Segundo%20Trimestre%2F08%2E%20Fortalecimiento%20Bomberil&amp;viewid=efb70791%2Db8ab%2D49e7%2Db552%2Dd3d4cbe976b9&amp;ga=1</v>
      </c>
      <c r="AM453" s="55">
        <f>+IFERROR(VLOOKUP($M453,ACTIVIDADES!$B$9:$X$495,20,0),0)</f>
        <v>46213</v>
      </c>
      <c r="AN453" s="55" t="str">
        <f>+IFERROR(VLOOKUP($M453,ACTIVIDADES!$B$9:$X$495,21,0),0)</f>
        <v>Se evidencia monitoreo de información del primer semestre 2026</v>
      </c>
      <c r="AO453" s="55">
        <f>+IFERROR(VLOOKUP($M453,ACTIVIDADES!$B$9:$X$495,22,0),0)</f>
        <v>0.5</v>
      </c>
      <c r="AP453" s="145" t="str">
        <f>+IFERROR(VLOOKUP($M453,ACTIVIDADES!$B$9:$X$495,23,0),0)</f>
        <v>EN EJECUCIÓN</v>
      </c>
      <c r="AQ453" s="88">
        <v>46230</v>
      </c>
      <c r="AR453" s="55">
        <v>0.5</v>
      </c>
      <c r="AS453" s="57" t="s">
        <v>3857</v>
      </c>
      <c r="AT453" s="29" t="s">
        <v>4</v>
      </c>
      <c r="AU453" s="57" t="s">
        <v>3639</v>
      </c>
      <c r="AV453" s="193" t="s">
        <v>3639</v>
      </c>
      <c r="AW453" s="193" t="s">
        <v>3639</v>
      </c>
      <c r="AX453" s="57" t="s">
        <v>3739</v>
      </c>
      <c r="AY453" s="176" t="str">
        <f t="shared" si="26"/>
        <v>EN EJECUCIÓN</v>
      </c>
      <c r="AZ453" s="55" t="str">
        <f>+IFERROR(VLOOKUP($M453,ACTIVIDADES!$B$9:$T$494,25,0),"")</f>
        <v/>
      </c>
      <c r="BA453" s="55" t="str">
        <f>+IFERROR(VLOOKUP($M453,ACTIVIDADES!$B$9:$T$494,26,0),"")</f>
        <v/>
      </c>
      <c r="BB453" s="55" t="str">
        <f>+IFERROR(VLOOKUP($M453,ACTIVIDADES!$B$9:$T$494,27,0),"")</f>
        <v/>
      </c>
      <c r="BC453" s="55" t="str">
        <f>+IFERROR(VLOOKUP($M453,ACTIVIDADES!$B$9:$T$494,28,0),"")</f>
        <v/>
      </c>
      <c r="BD453" s="55" t="str">
        <f>+IFERROR(VLOOKUP($M453,ACTIVIDADES!$B$9:$T$494,29,0),"")</f>
        <v/>
      </c>
      <c r="BE453" s="55" t="str">
        <f>+IFERROR(VLOOKUP($M453,ACTIVIDADES!$B$9:$T$494,30,0),"")</f>
        <v/>
      </c>
      <c r="BF453" s="58"/>
      <c r="BG453" s="58"/>
      <c r="BH453" s="59"/>
      <c r="BI453" s="59" t="s">
        <v>580</v>
      </c>
      <c r="BJ453" s="60" t="s">
        <v>3635</v>
      </c>
      <c r="BK453" s="61" t="s">
        <v>593</v>
      </c>
      <c r="BL453" s="62"/>
      <c r="BM453" s="55" t="str">
        <f>+IFERROR(VLOOKUP($M453,ACTIVIDADES!$B$9:$T$494,31,0),"")</f>
        <v/>
      </c>
      <c r="BN453" s="55" t="str">
        <f>+IFERROR(VLOOKUP($M453,ACTIVIDADES!$B$9:$T$494,32,0),"")</f>
        <v/>
      </c>
      <c r="BO453" s="55" t="str">
        <f>+IFERROR(VLOOKUP($M453,ACTIVIDADES!$B$9:$T$494,33,0),"")</f>
        <v/>
      </c>
      <c r="BP453" s="55" t="str">
        <f>+IFERROR(VLOOKUP($M453,ACTIVIDADES!$B$9:$T$494,34,0),"")</f>
        <v/>
      </c>
      <c r="BQ453" s="55" t="str">
        <f>+IFERROR(VLOOKUP($M453,ACTIVIDADES!$B$9:$T$494,35,0),"")</f>
        <v/>
      </c>
      <c r="BR453" s="55" t="str">
        <f>+IFERROR(VLOOKUP($M453,ACTIVIDADES!$B$9:$T$494,36,0),"")</f>
        <v/>
      </c>
      <c r="BS453" s="55" t="str">
        <f>+IFERROR(VLOOKUP($M453,ACTIVIDADES!$B$9:$T$494,37,0),"")</f>
        <v/>
      </c>
      <c r="BT453" s="58"/>
      <c r="BU453" s="58"/>
      <c r="BV453" s="59"/>
      <c r="BW453" s="59" t="s">
        <v>580</v>
      </c>
      <c r="BX453" s="60" t="s">
        <v>3635</v>
      </c>
      <c r="BY453" s="61" t="s">
        <v>593</v>
      </c>
      <c r="BZ453" s="62"/>
      <c r="CA453" s="7"/>
      <c r="CB453" s="7"/>
      <c r="CC453" s="7"/>
      <c r="CD453" s="7"/>
      <c r="CE453" s="7"/>
      <c r="CF453" s="7"/>
      <c r="CG453" s="7"/>
      <c r="CH453" s="7"/>
      <c r="CI453" s="7"/>
      <c r="CJ453" s="7"/>
      <c r="CK453" s="7"/>
      <c r="CL453" s="7"/>
      <c r="CM453" s="7"/>
      <c r="CN453" s="7"/>
      <c r="CO453" s="7"/>
      <c r="CP453" s="7"/>
      <c r="CQ453" s="7"/>
    </row>
    <row r="454" spans="1:95" s="143" customFormat="1" ht="93" customHeight="1" x14ac:dyDescent="0.35">
      <c r="A454" s="40">
        <f t="shared" si="28"/>
        <v>446</v>
      </c>
      <c r="B454" s="40" t="s">
        <v>521</v>
      </c>
      <c r="C454" s="40">
        <v>2022</v>
      </c>
      <c r="D454" s="40" t="s">
        <v>3734</v>
      </c>
      <c r="E454" s="323"/>
      <c r="F454" s="40" t="s">
        <v>870</v>
      </c>
      <c r="G454" s="40" t="s">
        <v>4644</v>
      </c>
      <c r="H454" s="41" t="s">
        <v>4720</v>
      </c>
      <c r="I454" s="42"/>
      <c r="J454" s="43" t="s">
        <v>3871</v>
      </c>
      <c r="K454" s="43" t="s">
        <v>3872</v>
      </c>
      <c r="L454" s="44" t="s">
        <v>1153</v>
      </c>
      <c r="M454" s="45" t="s">
        <v>2579</v>
      </c>
      <c r="N454" s="46" t="s">
        <v>2580</v>
      </c>
      <c r="O454" s="45" t="s">
        <v>2581</v>
      </c>
      <c r="P454" s="45">
        <v>1</v>
      </c>
      <c r="Q454" s="47">
        <v>46143</v>
      </c>
      <c r="R454" s="47">
        <v>46387</v>
      </c>
      <c r="S454" s="48">
        <f t="shared" si="29"/>
        <v>36</v>
      </c>
      <c r="T454" s="45" t="s">
        <v>589</v>
      </c>
      <c r="U454" s="45"/>
      <c r="V454" s="49">
        <f>+IFERROR(VLOOKUP($M454,ACTIVIDADES!$B$9:$Q$494,10,0),"")</f>
        <v>0</v>
      </c>
      <c r="W454" s="50" t="str">
        <f>+IFERROR(VLOOKUP($M454,ACTIVIDADES!$B$9:$Q$494,11,0)," ")</f>
        <v xml:space="preserve">En proceso de elaboración </v>
      </c>
      <c r="X454" s="51" t="str">
        <f>+IFERROR(VLOOKUP($M454,ACTIVIDADES!$B$9:$Q$494,12,0),"")</f>
        <v>https://dnbcgovco-my.sharepoint.com/:f:/g/personal/planeacion_dnbc_gov_co/IgCHix03hdsORJdFzXwbKzzkAYCwKvT-WMSbymO7s_ZNdBo?e=tzOHt9</v>
      </c>
      <c r="Y454" s="52">
        <f>+IFERROR(VLOOKUP($M454,ACTIVIDADES!$B$9:$Q$494,13,0),"")</f>
        <v>46153</v>
      </c>
      <c r="Z454" s="53" t="str">
        <f>+IFERROR(VLOOKUP($M454,ACTIVIDADES!$B$9:$Q$494,14,0),"")</f>
        <v>No se evidencia avance para el periodo</v>
      </c>
      <c r="AA454" s="49">
        <f>+IFERROR(VLOOKUP($M454,ACTIVIDADES!$B$9:$Q$494,15,0),"")</f>
        <v>0</v>
      </c>
      <c r="AB454" s="54" t="str">
        <f>+IFERROR(VLOOKUP($M454,ACTIVIDADES!$B$9:$Q$494,16,0),"")</f>
        <v>EJECUCIÓN</v>
      </c>
      <c r="AC454" s="144">
        <v>46171</v>
      </c>
      <c r="AD454" s="29">
        <v>0</v>
      </c>
      <c r="AE454" s="29" t="s">
        <v>3741</v>
      </c>
      <c r="AF454" s="29" t="s">
        <v>580</v>
      </c>
      <c r="AG454" s="29" t="s">
        <v>3737</v>
      </c>
      <c r="AH454" s="29" t="s">
        <v>3737</v>
      </c>
      <c r="AI454" s="29" t="s">
        <v>3737</v>
      </c>
      <c r="AJ454" s="55">
        <f>+IFERROR(VLOOKUP($M454,ACTIVIDADES!$B$9:$T$494,17,0),"")</f>
        <v>0.5</v>
      </c>
      <c r="AK454" s="80" t="str">
        <f>+IFERROR(VLOOKUP($M454,ACTIVIDADES!$B$9:$T$494,18,0),"")</f>
        <v xml:space="preserve">Se adjunta borrador del plan o programa de mantenimiento preventivo y correctivo de los bienes </v>
      </c>
      <c r="AL454" s="80" t="str">
        <f>+IFERROR(VLOOKUP($M454,ACTIVIDADES!$B$9:$T$494,19,0),"")</f>
        <v>https://dnbcgovco-my.sharepoint.com/:f:/g/personal/planeacion_dnbc_gov_co/IgBCn-SBUhs2TYy3J6ibP7TcAS8cpJaTrj7_3VddG-txVi8?e=LN6Qdd</v>
      </c>
      <c r="AM454" s="55" t="str">
        <f>+IFERROR(VLOOKUP($M454,ACTIVIDADES!$B$9:$X$495,20,0),0)</f>
        <v>11/07/206</v>
      </c>
      <c r="AN454" s="55" t="str">
        <f>+IFERROR(VLOOKUP($M454,ACTIVIDADES!$B$9:$X$495,21,0),0)</f>
        <v xml:space="preserve">Se adjunta borrador del plan o programa de mantenimiento preventivo y correctivo de los bienes </v>
      </c>
      <c r="AO454" s="55">
        <f>+IFERROR(VLOOKUP($M454,ACTIVIDADES!$B$9:$X$495,22,0),0)</f>
        <v>0.5</v>
      </c>
      <c r="AP454" s="145" t="str">
        <f>+IFERROR(VLOOKUP($M454,ACTIVIDADES!$B$9:$X$495,23,0),0)</f>
        <v>EN EJECUCIÓN</v>
      </c>
      <c r="AQ454" s="129">
        <v>46245</v>
      </c>
      <c r="AR454" s="172">
        <v>0.5</v>
      </c>
      <c r="AS454" s="72" t="s">
        <v>3743</v>
      </c>
      <c r="AT454" s="29" t="s">
        <v>4</v>
      </c>
      <c r="AU454" s="57" t="s">
        <v>3639</v>
      </c>
      <c r="AV454" s="193" t="s">
        <v>3639</v>
      </c>
      <c r="AW454" s="193" t="s">
        <v>3639</v>
      </c>
      <c r="AX454" s="57" t="s">
        <v>3739</v>
      </c>
      <c r="AY454" s="176" t="str">
        <f t="shared" si="26"/>
        <v>EN EJECUCIÓN</v>
      </c>
      <c r="AZ454" s="55" t="str">
        <f>+IFERROR(VLOOKUP($M454,ACTIVIDADES!$B$9:$T$494,25,0),"")</f>
        <v/>
      </c>
      <c r="BA454" s="55" t="str">
        <f>+IFERROR(VLOOKUP($M454,ACTIVIDADES!$B$9:$T$494,26,0),"")</f>
        <v/>
      </c>
      <c r="BB454" s="55" t="str">
        <f>+IFERROR(VLOOKUP($M454,ACTIVIDADES!$B$9:$T$494,27,0),"")</f>
        <v/>
      </c>
      <c r="BC454" s="55" t="str">
        <f>+IFERROR(VLOOKUP($M454,ACTIVIDADES!$B$9:$T$494,28,0),"")</f>
        <v/>
      </c>
      <c r="BD454" s="55" t="str">
        <f>+IFERROR(VLOOKUP($M454,ACTIVIDADES!$B$9:$T$494,29,0),"")</f>
        <v/>
      </c>
      <c r="BE454" s="55" t="str">
        <f>+IFERROR(VLOOKUP($M454,ACTIVIDADES!$B$9:$T$494,30,0),"")</f>
        <v/>
      </c>
      <c r="BF454" s="58"/>
      <c r="BG454" s="58"/>
      <c r="BH454" s="59"/>
      <c r="BI454" s="59" t="s">
        <v>580</v>
      </c>
      <c r="BJ454" s="60" t="s">
        <v>3635</v>
      </c>
      <c r="BK454" s="61" t="s">
        <v>593</v>
      </c>
      <c r="BL454" s="62"/>
      <c r="BM454" s="55" t="str">
        <f>+IFERROR(VLOOKUP($M454,ACTIVIDADES!$B$9:$T$494,31,0),"")</f>
        <v/>
      </c>
      <c r="BN454" s="55" t="str">
        <f>+IFERROR(VLOOKUP($M454,ACTIVIDADES!$B$9:$T$494,32,0),"")</f>
        <v/>
      </c>
      <c r="BO454" s="55" t="str">
        <f>+IFERROR(VLOOKUP($M454,ACTIVIDADES!$B$9:$T$494,33,0),"")</f>
        <v/>
      </c>
      <c r="BP454" s="55" t="str">
        <f>+IFERROR(VLOOKUP($M454,ACTIVIDADES!$B$9:$T$494,34,0),"")</f>
        <v/>
      </c>
      <c r="BQ454" s="55" t="str">
        <f>+IFERROR(VLOOKUP($M454,ACTIVIDADES!$B$9:$T$494,35,0),"")</f>
        <v/>
      </c>
      <c r="BR454" s="55" t="str">
        <f>+IFERROR(VLOOKUP($M454,ACTIVIDADES!$B$9:$T$494,36,0),"")</f>
        <v/>
      </c>
      <c r="BS454" s="55" t="str">
        <f>+IFERROR(VLOOKUP($M454,ACTIVIDADES!$B$9:$T$494,37,0),"")</f>
        <v/>
      </c>
      <c r="BT454" s="58"/>
      <c r="BU454" s="58"/>
      <c r="BV454" s="59"/>
      <c r="BW454" s="59" t="s">
        <v>580</v>
      </c>
      <c r="BX454" s="60" t="s">
        <v>3635</v>
      </c>
      <c r="BY454" s="61" t="s">
        <v>593</v>
      </c>
      <c r="BZ454" s="62"/>
      <c r="CA454" s="7"/>
      <c r="CB454" s="7"/>
      <c r="CC454" s="7"/>
      <c r="CD454" s="7"/>
      <c r="CE454" s="7"/>
      <c r="CF454" s="7"/>
      <c r="CG454" s="7"/>
      <c r="CH454" s="7"/>
      <c r="CI454" s="7"/>
      <c r="CJ454" s="7"/>
      <c r="CK454" s="7"/>
      <c r="CL454" s="7"/>
      <c r="CM454" s="7"/>
      <c r="CN454" s="7"/>
      <c r="CO454" s="7"/>
      <c r="CP454" s="7"/>
      <c r="CQ454" s="7"/>
    </row>
    <row r="455" spans="1:95" s="143" customFormat="1" ht="93" customHeight="1" x14ac:dyDescent="0.35">
      <c r="A455" s="40">
        <f t="shared" si="28"/>
        <v>447</v>
      </c>
      <c r="B455" s="40" t="s">
        <v>521</v>
      </c>
      <c r="C455" s="40">
        <v>2022</v>
      </c>
      <c r="D455" s="40" t="s">
        <v>3734</v>
      </c>
      <c r="E455" s="323"/>
      <c r="F455" s="40" t="s">
        <v>876</v>
      </c>
      <c r="G455" s="121" t="s">
        <v>4644</v>
      </c>
      <c r="H455" s="41" t="s">
        <v>4706</v>
      </c>
      <c r="I455" s="42"/>
      <c r="J455" s="43" t="s">
        <v>5036</v>
      </c>
      <c r="K455" s="43" t="s">
        <v>5323</v>
      </c>
      <c r="L455" s="44" t="s">
        <v>1153</v>
      </c>
      <c r="M455" s="45" t="s">
        <v>2579</v>
      </c>
      <c r="N455" s="46" t="s">
        <v>2580</v>
      </c>
      <c r="O455" s="45" t="s">
        <v>2581</v>
      </c>
      <c r="P455" s="45">
        <v>1</v>
      </c>
      <c r="Q455" s="47">
        <v>46143</v>
      </c>
      <c r="R455" s="47">
        <v>46387</v>
      </c>
      <c r="S455" s="48">
        <f t="shared" si="29"/>
        <v>36</v>
      </c>
      <c r="T455" s="45" t="s">
        <v>589</v>
      </c>
      <c r="U455" s="45"/>
      <c r="V455" s="49">
        <f>+IFERROR(VLOOKUP($M455,ACTIVIDADES!$B$9:$Q$494,10,0),"")</f>
        <v>0</v>
      </c>
      <c r="W455" s="50" t="str">
        <f>+IFERROR(VLOOKUP($M455,ACTIVIDADES!$B$9:$Q$494,11,0)," ")</f>
        <v xml:space="preserve">En proceso de elaboración </v>
      </c>
      <c r="X455" s="51" t="str">
        <f>+IFERROR(VLOOKUP($M455,ACTIVIDADES!$B$9:$Q$494,12,0),"")</f>
        <v>https://dnbcgovco-my.sharepoint.com/:f:/g/personal/planeacion_dnbc_gov_co/IgCHix03hdsORJdFzXwbKzzkAYCwKvT-WMSbymO7s_ZNdBo?e=tzOHt9</v>
      </c>
      <c r="Y455" s="52">
        <f>+IFERROR(VLOOKUP($M455,ACTIVIDADES!$B$9:$Q$494,13,0),"")</f>
        <v>46153</v>
      </c>
      <c r="Z455" s="53" t="str">
        <f>+IFERROR(VLOOKUP($M455,ACTIVIDADES!$B$9:$Q$494,14,0),"")</f>
        <v>No se evidencia avance para el periodo</v>
      </c>
      <c r="AA455" s="49">
        <f>+IFERROR(VLOOKUP($M455,ACTIVIDADES!$B$9:$Q$494,15,0),"")</f>
        <v>0</v>
      </c>
      <c r="AB455" s="54" t="str">
        <f>+IFERROR(VLOOKUP($M455,ACTIVIDADES!$B$9:$Q$494,16,0),"")</f>
        <v>EJECUCIÓN</v>
      </c>
      <c r="AC455" s="144">
        <v>46171</v>
      </c>
      <c r="AD455" s="29">
        <v>0</v>
      </c>
      <c r="AE455" s="29" t="s">
        <v>3741</v>
      </c>
      <c r="AF455" s="29" t="s">
        <v>580</v>
      </c>
      <c r="AG455" s="29" t="s">
        <v>3737</v>
      </c>
      <c r="AH455" s="29" t="s">
        <v>3737</v>
      </c>
      <c r="AI455" s="29" t="s">
        <v>3737</v>
      </c>
      <c r="AJ455" s="55">
        <f>+IFERROR(VLOOKUP($M455,ACTIVIDADES!$B$9:$T$494,17,0),"")</f>
        <v>0.5</v>
      </c>
      <c r="AK455" s="80" t="str">
        <f>+IFERROR(VLOOKUP($M455,ACTIVIDADES!$B$9:$T$494,18,0),"")</f>
        <v xml:space="preserve">Se adjunta borrador del plan o programa de mantenimiento preventivo y correctivo de los bienes </v>
      </c>
      <c r="AL455" s="80" t="str">
        <f>+IFERROR(VLOOKUP($M455,ACTIVIDADES!$B$9:$T$494,19,0),"")</f>
        <v>https://dnbcgovco-my.sharepoint.com/:f:/g/personal/planeacion_dnbc_gov_co/IgBCn-SBUhs2TYy3J6ibP7TcAS8cpJaTrj7_3VddG-txVi8?e=LN6Qdd</v>
      </c>
      <c r="AM455" s="55" t="str">
        <f>+IFERROR(VLOOKUP($M455,ACTIVIDADES!$B$9:$X$495,20,0),0)</f>
        <v>11/07/206</v>
      </c>
      <c r="AN455" s="55" t="str">
        <f>+IFERROR(VLOOKUP($M455,ACTIVIDADES!$B$9:$X$495,21,0),0)</f>
        <v xml:space="preserve">Se adjunta borrador del plan o programa de mantenimiento preventivo y correctivo de los bienes </v>
      </c>
      <c r="AO455" s="55">
        <f>+IFERROR(VLOOKUP($M455,ACTIVIDADES!$B$9:$X$495,22,0),0)</f>
        <v>0.5</v>
      </c>
      <c r="AP455" s="145" t="str">
        <f>+IFERROR(VLOOKUP($M455,ACTIVIDADES!$B$9:$X$495,23,0),0)</f>
        <v>EN EJECUCIÓN</v>
      </c>
      <c r="AQ455" s="129">
        <v>46245</v>
      </c>
      <c r="AR455" s="172">
        <v>0.5</v>
      </c>
      <c r="AS455" s="72" t="s">
        <v>3743</v>
      </c>
      <c r="AT455" s="29" t="s">
        <v>4</v>
      </c>
      <c r="AU455" s="57" t="s">
        <v>3639</v>
      </c>
      <c r="AV455" s="193" t="s">
        <v>3639</v>
      </c>
      <c r="AW455" s="193" t="s">
        <v>3639</v>
      </c>
      <c r="AX455" s="57" t="s">
        <v>3739</v>
      </c>
      <c r="AY455" s="176" t="str">
        <f t="shared" si="26"/>
        <v>EN EJECUCIÓN</v>
      </c>
      <c r="AZ455" s="55" t="str">
        <f>+IFERROR(VLOOKUP($M455,ACTIVIDADES!$B$9:$T$494,25,0),"")</f>
        <v/>
      </c>
      <c r="BA455" s="55" t="str">
        <f>+IFERROR(VLOOKUP($M455,ACTIVIDADES!$B$9:$T$494,26,0),"")</f>
        <v/>
      </c>
      <c r="BB455" s="55" t="str">
        <f>+IFERROR(VLOOKUP($M455,ACTIVIDADES!$B$9:$T$494,27,0),"")</f>
        <v/>
      </c>
      <c r="BC455" s="55" t="str">
        <f>+IFERROR(VLOOKUP($M455,ACTIVIDADES!$B$9:$T$494,28,0),"")</f>
        <v/>
      </c>
      <c r="BD455" s="55" t="str">
        <f>+IFERROR(VLOOKUP($M455,ACTIVIDADES!$B$9:$T$494,29,0),"")</f>
        <v/>
      </c>
      <c r="BE455" s="55" t="str">
        <f>+IFERROR(VLOOKUP($M455,ACTIVIDADES!$B$9:$T$494,30,0),"")</f>
        <v/>
      </c>
      <c r="BF455" s="58"/>
      <c r="BG455" s="58"/>
      <c r="BH455" s="59"/>
      <c r="BI455" s="59" t="s">
        <v>580</v>
      </c>
      <c r="BJ455" s="60" t="s">
        <v>3635</v>
      </c>
      <c r="BK455" s="61" t="s">
        <v>593</v>
      </c>
      <c r="BL455" s="62"/>
      <c r="BM455" s="55" t="str">
        <f>+IFERROR(VLOOKUP($M455,ACTIVIDADES!$B$9:$T$494,31,0),"")</f>
        <v/>
      </c>
      <c r="BN455" s="55" t="str">
        <f>+IFERROR(VLOOKUP($M455,ACTIVIDADES!$B$9:$T$494,32,0),"")</f>
        <v/>
      </c>
      <c r="BO455" s="55" t="str">
        <f>+IFERROR(VLOOKUP($M455,ACTIVIDADES!$B$9:$T$494,33,0),"")</f>
        <v/>
      </c>
      <c r="BP455" s="55" t="str">
        <f>+IFERROR(VLOOKUP($M455,ACTIVIDADES!$B$9:$T$494,34,0),"")</f>
        <v/>
      </c>
      <c r="BQ455" s="55" t="str">
        <f>+IFERROR(VLOOKUP($M455,ACTIVIDADES!$B$9:$T$494,35,0),"")</f>
        <v/>
      </c>
      <c r="BR455" s="55" t="str">
        <f>+IFERROR(VLOOKUP($M455,ACTIVIDADES!$B$9:$T$494,36,0),"")</f>
        <v/>
      </c>
      <c r="BS455" s="55" t="str">
        <f>+IFERROR(VLOOKUP($M455,ACTIVIDADES!$B$9:$T$494,37,0),"")</f>
        <v/>
      </c>
      <c r="BT455" s="58"/>
      <c r="BU455" s="58"/>
      <c r="BV455" s="59"/>
      <c r="BW455" s="59" t="s">
        <v>580</v>
      </c>
      <c r="BX455" s="60" t="s">
        <v>3635</v>
      </c>
      <c r="BY455" s="61" t="s">
        <v>593</v>
      </c>
      <c r="BZ455" s="62"/>
      <c r="CA455" s="7"/>
      <c r="CB455" s="7"/>
      <c r="CC455" s="7"/>
      <c r="CD455" s="7"/>
      <c r="CE455" s="7"/>
      <c r="CF455" s="7"/>
      <c r="CG455" s="7"/>
      <c r="CH455" s="7"/>
      <c r="CI455" s="7"/>
      <c r="CJ455" s="7"/>
      <c r="CK455" s="7"/>
      <c r="CL455" s="7"/>
      <c r="CM455" s="7"/>
      <c r="CN455" s="7"/>
      <c r="CO455" s="7"/>
      <c r="CP455" s="7"/>
      <c r="CQ455" s="7"/>
    </row>
    <row r="456" spans="1:95" s="143" customFormat="1" ht="93" customHeight="1" x14ac:dyDescent="0.35">
      <c r="A456" s="40">
        <f t="shared" si="28"/>
        <v>448</v>
      </c>
      <c r="B456" s="40" t="s">
        <v>521</v>
      </c>
      <c r="C456" s="40">
        <v>2022</v>
      </c>
      <c r="D456" s="40" t="s">
        <v>3750</v>
      </c>
      <c r="E456" s="323"/>
      <c r="F456" s="40" t="s">
        <v>912</v>
      </c>
      <c r="G456" s="40" t="s">
        <v>4645</v>
      </c>
      <c r="H456" s="41" t="s">
        <v>404</v>
      </c>
      <c r="I456" s="42" t="s">
        <v>3642</v>
      </c>
      <c r="J456" s="43" t="s">
        <v>5048</v>
      </c>
      <c r="K456" s="43" t="s">
        <v>5048</v>
      </c>
      <c r="L456" s="44" t="s">
        <v>1153</v>
      </c>
      <c r="M456" s="45" t="s">
        <v>1288</v>
      </c>
      <c r="N456" s="46" t="s">
        <v>5465</v>
      </c>
      <c r="O456" s="45" t="s">
        <v>1290</v>
      </c>
      <c r="P456" s="45">
        <v>1</v>
      </c>
      <c r="Q456" s="47">
        <v>46023</v>
      </c>
      <c r="R456" s="47">
        <v>46203</v>
      </c>
      <c r="S456" s="48">
        <f t="shared" si="29"/>
        <v>26.85</v>
      </c>
      <c r="T456" s="45" t="s">
        <v>1291</v>
      </c>
      <c r="U456" s="45" t="s">
        <v>1180</v>
      </c>
      <c r="V456" s="49">
        <f>+IFERROR(VLOOKUP($M456,ACTIVIDADES!$B$9:$Q$494,10,0),"")</f>
        <v>1</v>
      </c>
      <c r="W456" s="50" t="str">
        <f>+IFERROR(VLOOKUP($M456,ACTIVIDADES!$B$9:$Q$494,11,0)," ")</f>
        <v>Se realizó mesa de trabajo de acompañamientos  con los procesos  en temas de Indicadores, Riesgos de Gestión, Documentación SIGE, Plan de mejora, PAAC, Referentes Estratégicos, Plan de Acción</v>
      </c>
      <c r="X456" s="51" t="str">
        <f>+IFERROR(VLOOKUP($M456,ACTIVIDADES!$B$9:$Q$494,12,0),"")</f>
        <v>https://dnbcgovco-my.sharepoint.com/:f:/g/personal/planeacion_dnbc_gov_co/IgDYe2GS_ayPSIaWtvQYv0qbAc8IxdnR2DbMxEMLmfk0p8A?e=smqHjg</v>
      </c>
      <c r="Y456" s="52">
        <f>+IFERROR(VLOOKUP($M456,ACTIVIDADES!$B$9:$Q$494,13,0),"")</f>
        <v>46153</v>
      </c>
      <c r="Z456" s="53" t="str">
        <f>+IFERROR(VLOOKUP($M456,ACTIVIDADES!$B$9:$Q$494,14,0),"")</f>
        <v>Se adjuntan actas de acompañamiento primer trimestre</v>
      </c>
      <c r="AA456" s="49">
        <f>+IFERROR(VLOOKUP($M456,ACTIVIDADES!$B$9:$Q$494,15,0),"")</f>
        <v>1</v>
      </c>
      <c r="AB456" s="54" t="str">
        <f>+IFERROR(VLOOKUP($M456,ACTIVIDADES!$B$9:$Q$494,16,0),"")</f>
        <v>CUMPLIDO</v>
      </c>
      <c r="AC456" s="149">
        <v>46177</v>
      </c>
      <c r="AD456" s="29">
        <v>1</v>
      </c>
      <c r="AE456" s="29" t="s">
        <v>3873</v>
      </c>
      <c r="AF456" s="28" t="s">
        <v>578</v>
      </c>
      <c r="AG456" s="29" t="s">
        <v>3737</v>
      </c>
      <c r="AH456" s="29" t="s">
        <v>593</v>
      </c>
      <c r="AI456" s="29" t="s">
        <v>3752</v>
      </c>
      <c r="AJ456" s="55">
        <f>+IFERROR(VLOOKUP($M456,ACTIVIDADES!$B$9:$T$494,17,0),"")</f>
        <v>1</v>
      </c>
      <c r="AK456" s="80" t="str">
        <f>+IFERROR(VLOOKUP($M456,ACTIVIDADES!$B$9:$T$494,18,0),"")</f>
        <v>Se realizó mesa de trabajo de acompañamientos  con los procesos  en temas de Indicadores, Riesgos de Gestión, Documentación SIGE, Plan de mejora, PAAC, Referentes Estratégicos, Plan de Acción</v>
      </c>
      <c r="AL456" s="80" t="str">
        <f>+IFERROR(VLOOKUP($M456,ACTIVIDADES!$B$9:$T$494,19,0),"")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456" s="55">
        <f>+IFERROR(VLOOKUP($M456,ACTIVIDADES!$B$9:$X$495,20,0),0)</f>
        <v>46213</v>
      </c>
      <c r="AN456" s="55" t="str">
        <f>+IFERROR(VLOOKUP($M456,ACTIVIDADES!$B$9:$X$495,21,0),0)</f>
        <v>Se adjuntan actas de acompañamiento primer y segundo trimestre</v>
      </c>
      <c r="AO456" s="55">
        <f>+IFERROR(VLOOKUP($M456,ACTIVIDADES!$B$9:$X$495,22,0),0)</f>
        <v>1</v>
      </c>
      <c r="AP456" s="150" t="str">
        <f>+IFERROR(VLOOKUP($M456,ACTIVIDADES!$B$9:$X$495,23,0),0)</f>
        <v>CUMPLIDO</v>
      </c>
      <c r="AQ456" s="88">
        <v>46246</v>
      </c>
      <c r="AR456" s="376">
        <v>0.8</v>
      </c>
      <c r="AS456" s="375" t="s">
        <v>3831</v>
      </c>
      <c r="AT456" s="29" t="s">
        <v>4</v>
      </c>
      <c r="AU456" s="57" t="s">
        <v>3639</v>
      </c>
      <c r="AV456" s="193" t="s">
        <v>3639</v>
      </c>
      <c r="AW456" s="193" t="s">
        <v>3639</v>
      </c>
      <c r="AX456" s="57" t="s">
        <v>3739</v>
      </c>
      <c r="AY456" s="176" t="str">
        <f t="shared" si="26"/>
        <v>EN EJECUCIÓN</v>
      </c>
      <c r="AZ456" s="55" t="str">
        <f>+IFERROR(VLOOKUP($M456,ACTIVIDADES!$B$9:$T$494,25,0),"")</f>
        <v/>
      </c>
      <c r="BA456" s="55" t="str">
        <f>+IFERROR(VLOOKUP($M456,ACTIVIDADES!$B$9:$T$494,26,0),"")</f>
        <v/>
      </c>
      <c r="BB456" s="55" t="str">
        <f>+IFERROR(VLOOKUP($M456,ACTIVIDADES!$B$9:$T$494,27,0),"")</f>
        <v/>
      </c>
      <c r="BC456" s="55" t="str">
        <f>+IFERROR(VLOOKUP($M456,ACTIVIDADES!$B$9:$T$494,28,0),"")</f>
        <v/>
      </c>
      <c r="BD456" s="55" t="str">
        <f>+IFERROR(VLOOKUP($M456,ACTIVIDADES!$B$9:$T$494,29,0),"")</f>
        <v/>
      </c>
      <c r="BE456" s="55" t="str">
        <f>+IFERROR(VLOOKUP($M456,ACTIVIDADES!$B$9:$T$494,30,0),"")</f>
        <v/>
      </c>
      <c r="BF456" s="58"/>
      <c r="BG456" s="58"/>
      <c r="BH456" s="59"/>
      <c r="BI456" s="59" t="s">
        <v>580</v>
      </c>
      <c r="BJ456" s="60" t="s">
        <v>3635</v>
      </c>
      <c r="BK456" s="61" t="s">
        <v>593</v>
      </c>
      <c r="BL456" s="62"/>
      <c r="BM456" s="55" t="str">
        <f>+IFERROR(VLOOKUP($M456,ACTIVIDADES!$B$9:$T$494,31,0),"")</f>
        <v/>
      </c>
      <c r="BN456" s="55" t="str">
        <f>+IFERROR(VLOOKUP($M456,ACTIVIDADES!$B$9:$T$494,32,0),"")</f>
        <v/>
      </c>
      <c r="BO456" s="55" t="str">
        <f>+IFERROR(VLOOKUP($M456,ACTIVIDADES!$B$9:$T$494,33,0),"")</f>
        <v/>
      </c>
      <c r="BP456" s="55" t="str">
        <f>+IFERROR(VLOOKUP($M456,ACTIVIDADES!$B$9:$T$494,34,0),"")</f>
        <v/>
      </c>
      <c r="BQ456" s="55" t="str">
        <f>+IFERROR(VLOOKUP($M456,ACTIVIDADES!$B$9:$T$494,35,0),"")</f>
        <v/>
      </c>
      <c r="BR456" s="55" t="str">
        <f>+IFERROR(VLOOKUP($M456,ACTIVIDADES!$B$9:$T$494,36,0),"")</f>
        <v/>
      </c>
      <c r="BS456" s="55" t="str">
        <f>+IFERROR(VLOOKUP($M456,ACTIVIDADES!$B$9:$T$494,37,0),"")</f>
        <v/>
      </c>
      <c r="BT456" s="58"/>
      <c r="BU456" s="58"/>
      <c r="BV456" s="59"/>
      <c r="BW456" s="59" t="s">
        <v>580</v>
      </c>
      <c r="BX456" s="60" t="s">
        <v>3635</v>
      </c>
      <c r="BY456" s="61" t="s">
        <v>593</v>
      </c>
      <c r="BZ456" s="62"/>
      <c r="CA456" s="7"/>
      <c r="CB456" s="7"/>
      <c r="CC456" s="7"/>
      <c r="CD456" s="7"/>
      <c r="CE456" s="7"/>
      <c r="CF456" s="7"/>
      <c r="CG456" s="7"/>
      <c r="CH456" s="7"/>
      <c r="CI456" s="7"/>
      <c r="CJ456" s="7"/>
      <c r="CK456" s="7"/>
      <c r="CL456" s="7"/>
      <c r="CM456" s="7"/>
      <c r="CN456" s="7"/>
      <c r="CO456" s="7"/>
      <c r="CP456" s="7"/>
      <c r="CQ456" s="7"/>
    </row>
    <row r="457" spans="1:95" s="143" customFormat="1" ht="93" customHeight="1" x14ac:dyDescent="0.35">
      <c r="A457" s="40">
        <f t="shared" si="28"/>
        <v>449</v>
      </c>
      <c r="B457" s="40" t="s">
        <v>521</v>
      </c>
      <c r="C457" s="40">
        <v>2022</v>
      </c>
      <c r="D457" s="40" t="s">
        <v>3734</v>
      </c>
      <c r="E457" s="323"/>
      <c r="F457" s="40" t="s">
        <v>913</v>
      </c>
      <c r="G457" s="40" t="s">
        <v>4645</v>
      </c>
      <c r="H457" s="41" t="s">
        <v>406</v>
      </c>
      <c r="I457" s="42"/>
      <c r="J457" s="43" t="s">
        <v>5049</v>
      </c>
      <c r="K457" s="43" t="s">
        <v>5049</v>
      </c>
      <c r="L457" s="44" t="s">
        <v>1153</v>
      </c>
      <c r="M457" s="45" t="s">
        <v>1337</v>
      </c>
      <c r="N457" s="46" t="s">
        <v>5498</v>
      </c>
      <c r="O457" s="45" t="s">
        <v>1339</v>
      </c>
      <c r="P457" s="45">
        <v>1</v>
      </c>
      <c r="Q457" s="47">
        <v>46082</v>
      </c>
      <c r="R457" s="47">
        <v>46234</v>
      </c>
      <c r="S457" s="48">
        <f t="shared" si="29"/>
        <v>22.5</v>
      </c>
      <c r="T457" s="45" t="s">
        <v>1291</v>
      </c>
      <c r="U457" s="45"/>
      <c r="V457" s="49">
        <f>+IFERROR(VLOOKUP($M457,ACTIVIDADES!$B$9:$Q$494,10,0),"")</f>
        <v>0</v>
      </c>
      <c r="W457" s="50" t="str">
        <f>+IFERROR(VLOOKUP($M457,ACTIVIDADES!$B$9:$Q$494,11,0)," ")</f>
        <v>Actividad planteada para el segundo trimestre de la vigencia 2026</v>
      </c>
      <c r="X457" s="61">
        <f>+IFERROR(VLOOKUP($M457,ACTIVIDADES!$B$9:$Q$494,12,0),"")</f>
        <v>0</v>
      </c>
      <c r="Y457" s="52">
        <f>+IFERROR(VLOOKUP($M457,ACTIVIDADES!$B$9:$Q$494,13,0),"")</f>
        <v>46153</v>
      </c>
      <c r="Z457" s="53" t="str">
        <f>+IFERROR(VLOOKUP($M457,ACTIVIDADES!$B$9:$Q$494,14,0),"")</f>
        <v>Sin evidencia de inicio de la actividad</v>
      </c>
      <c r="AA457" s="49">
        <f>+IFERROR(VLOOKUP($M457,ACTIVIDADES!$B$9:$Q$494,15,0),"")</f>
        <v>0</v>
      </c>
      <c r="AB457" s="54" t="str">
        <f>+IFERROR(VLOOKUP($M457,ACTIVIDADES!$B$9:$Q$494,16,0),"")</f>
        <v>EJECUCIÓN</v>
      </c>
      <c r="AC457" s="149">
        <v>46177</v>
      </c>
      <c r="AD457" s="28">
        <v>0</v>
      </c>
      <c r="AE457" s="29" t="s">
        <v>3741</v>
      </c>
      <c r="AF457" s="29" t="s">
        <v>580</v>
      </c>
      <c r="AG457" s="29" t="s">
        <v>3737</v>
      </c>
      <c r="AH457" s="29" t="s">
        <v>3737</v>
      </c>
      <c r="AI457" s="29" t="s">
        <v>3737</v>
      </c>
      <c r="AJ457" s="55">
        <f>+IFERROR(VLOOKUP($M457,ACTIVIDADES!$B$9:$T$494,17,0),"")</f>
        <v>0.5</v>
      </c>
      <c r="AK457" s="80" t="str">
        <f>+IFERROR(VLOOKUP($M457,ACTIVIDADES!$B$9:$T$494,18,0),"")</f>
        <v>Se actualizó los documentos de gestión de riesgos y se presentó a Comité Institucional de Control Interno la politica de gestión de riesgos. En julio se espera la oficialización de los documentos</v>
      </c>
      <c r="AL457" s="80" t="str">
        <f>+IFERROR(VLOOKUP($M457,ACTIVIDADES!$B$9:$T$494,19,0),"")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457" s="55">
        <f>+IFERROR(VLOOKUP($M457,ACTIVIDADES!$B$9:$X$495,20,0),0)</f>
        <v>46213</v>
      </c>
      <c r="AN457" s="55" t="str">
        <f>+IFERROR(VLOOKUP($M457,ACTIVIDADES!$B$9:$X$495,21,0),0)</f>
        <v>Se evidencia documentación en proceso de actualización</v>
      </c>
      <c r="AO457" s="55">
        <f>+IFERROR(VLOOKUP($M457,ACTIVIDADES!$B$9:$X$495,22,0),0)</f>
        <v>0.5</v>
      </c>
      <c r="AP457" s="145" t="str">
        <f>+IFERROR(VLOOKUP($M457,ACTIVIDADES!$B$9:$X$495,23,0),0)</f>
        <v>EN EJECUCIÓN</v>
      </c>
      <c r="AQ457" s="88">
        <v>46244</v>
      </c>
      <c r="AR457" s="55">
        <v>0.5</v>
      </c>
      <c r="AS457" s="57" t="s">
        <v>3832</v>
      </c>
      <c r="AT457" s="29" t="s">
        <v>4</v>
      </c>
      <c r="AU457" s="57" t="s">
        <v>3639</v>
      </c>
      <c r="AV457" s="193" t="s">
        <v>3639</v>
      </c>
      <c r="AW457" s="193" t="s">
        <v>3639</v>
      </c>
      <c r="AX457" s="57" t="s">
        <v>3739</v>
      </c>
      <c r="AY457" s="176" t="str">
        <f t="shared" si="26"/>
        <v>EN EJECUCIÓN</v>
      </c>
      <c r="AZ457" s="55" t="str">
        <f>+IFERROR(VLOOKUP($M457,ACTIVIDADES!$B$9:$T$494,25,0),"")</f>
        <v/>
      </c>
      <c r="BA457" s="55" t="str">
        <f>+IFERROR(VLOOKUP($M457,ACTIVIDADES!$B$9:$T$494,26,0),"")</f>
        <v/>
      </c>
      <c r="BB457" s="55" t="str">
        <f>+IFERROR(VLOOKUP($M457,ACTIVIDADES!$B$9:$T$494,27,0),"")</f>
        <v/>
      </c>
      <c r="BC457" s="55" t="str">
        <f>+IFERROR(VLOOKUP($M457,ACTIVIDADES!$B$9:$T$494,28,0),"")</f>
        <v/>
      </c>
      <c r="BD457" s="55" t="str">
        <f>+IFERROR(VLOOKUP($M457,ACTIVIDADES!$B$9:$T$494,29,0),"")</f>
        <v/>
      </c>
      <c r="BE457" s="55" t="str">
        <f>+IFERROR(VLOOKUP($M457,ACTIVIDADES!$B$9:$T$494,30,0),"")</f>
        <v/>
      </c>
      <c r="BF457" s="58"/>
      <c r="BG457" s="58"/>
      <c r="BH457" s="59"/>
      <c r="BI457" s="59" t="s">
        <v>580</v>
      </c>
      <c r="BJ457" s="60" t="s">
        <v>3635</v>
      </c>
      <c r="BK457" s="61" t="s">
        <v>593</v>
      </c>
      <c r="BL457" s="62"/>
      <c r="BM457" s="55" t="str">
        <f>+IFERROR(VLOOKUP($M457,ACTIVIDADES!$B$9:$T$494,31,0),"")</f>
        <v/>
      </c>
      <c r="BN457" s="55" t="str">
        <f>+IFERROR(VLOOKUP($M457,ACTIVIDADES!$B$9:$T$494,32,0),"")</f>
        <v/>
      </c>
      <c r="BO457" s="55" t="str">
        <f>+IFERROR(VLOOKUP($M457,ACTIVIDADES!$B$9:$T$494,33,0),"")</f>
        <v/>
      </c>
      <c r="BP457" s="55" t="str">
        <f>+IFERROR(VLOOKUP($M457,ACTIVIDADES!$B$9:$T$494,34,0),"")</f>
        <v/>
      </c>
      <c r="BQ457" s="55" t="str">
        <f>+IFERROR(VLOOKUP($M457,ACTIVIDADES!$B$9:$T$494,35,0),"")</f>
        <v/>
      </c>
      <c r="BR457" s="55" t="str">
        <f>+IFERROR(VLOOKUP($M457,ACTIVIDADES!$B$9:$T$494,36,0),"")</f>
        <v/>
      </c>
      <c r="BS457" s="55" t="str">
        <f>+IFERROR(VLOOKUP($M457,ACTIVIDADES!$B$9:$T$494,37,0),"")</f>
        <v/>
      </c>
      <c r="BT457" s="58"/>
      <c r="BU457" s="58"/>
      <c r="BV457" s="59"/>
      <c r="BW457" s="59" t="s">
        <v>580</v>
      </c>
      <c r="BX457" s="60" t="s">
        <v>3635</v>
      </c>
      <c r="BY457" s="61" t="s">
        <v>593</v>
      </c>
      <c r="BZ457" s="62"/>
      <c r="CA457" s="7"/>
      <c r="CB457" s="7"/>
      <c r="CC457" s="7"/>
      <c r="CD457" s="7"/>
      <c r="CE457" s="7"/>
      <c r="CF457" s="7"/>
      <c r="CG457" s="7"/>
      <c r="CH457" s="7"/>
      <c r="CI457" s="7"/>
      <c r="CJ457" s="7"/>
      <c r="CK457" s="7"/>
      <c r="CL457" s="7"/>
      <c r="CM457" s="7"/>
      <c r="CN457" s="7"/>
      <c r="CO457" s="7"/>
      <c r="CP457" s="7"/>
      <c r="CQ457" s="7"/>
    </row>
    <row r="458" spans="1:95" s="143" customFormat="1" ht="93" customHeight="1" x14ac:dyDescent="0.35">
      <c r="A458" s="40">
        <f t="shared" si="28"/>
        <v>450</v>
      </c>
      <c r="B458" s="40" t="s">
        <v>536</v>
      </c>
      <c r="C458" s="40">
        <v>2021</v>
      </c>
      <c r="D458" s="40" t="s">
        <v>3734</v>
      </c>
      <c r="E458" s="323"/>
      <c r="F458" s="40" t="s">
        <v>859</v>
      </c>
      <c r="G458" s="186" t="s">
        <v>537</v>
      </c>
      <c r="H458" s="42" t="s">
        <v>4847</v>
      </c>
      <c r="I458" s="42"/>
      <c r="J458" s="40" t="s">
        <v>4208</v>
      </c>
      <c r="K458" s="40" t="s">
        <v>4208</v>
      </c>
      <c r="L458" s="44" t="s">
        <v>5446</v>
      </c>
      <c r="M458" s="63" t="s">
        <v>2808</v>
      </c>
      <c r="N458" s="63" t="s">
        <v>2751</v>
      </c>
      <c r="O458" s="63" t="s">
        <v>2752</v>
      </c>
      <c r="P458" s="63" t="s">
        <v>1577</v>
      </c>
      <c r="Q458" s="65">
        <v>45280</v>
      </c>
      <c r="R458" s="65">
        <v>45382</v>
      </c>
      <c r="S458" s="66">
        <f t="shared" si="29"/>
        <v>15.15</v>
      </c>
      <c r="T458" s="63" t="s">
        <v>589</v>
      </c>
      <c r="U458" s="63" t="s">
        <v>1164</v>
      </c>
      <c r="V458" s="49">
        <f>+IFERROR(VLOOKUP($M458,ACTIVIDADES!$B$9:$Q$494,10,0),"")</f>
        <v>1</v>
      </c>
      <c r="W458" s="61" t="str">
        <f>+IFERROR(VLOOKUP($M458,ACTIVIDADES!$B$9:$Q$494,11,0)," ")</f>
        <v>Se esta manejando una prueba piloto SIIF NACIÓN</v>
      </c>
      <c r="X458" s="51" t="str">
        <f>+IFERROR(VLOOKUP($M458,ACTIVIDADES!$B$9:$Q$494,12,0),"")</f>
        <v>https://dnbcgovco-my.sharepoint.com/:f:/g/personal/planeacion_dnbc_gov_co/IgCUIHAlGkF9Q5b8FoUSD6P3AZDBj1NmwVa6apadVKM21lM?e=QdNdqh</v>
      </c>
      <c r="Y458" s="52">
        <f>+IFERROR(VLOOKUP($M458,ACTIVIDADES!$B$9:$Q$494,13,0),"")</f>
        <v>46153</v>
      </c>
      <c r="Z458" s="49" t="str">
        <f>+IFERROR(VLOOKUP($M458,ACTIVIDADES!$B$9:$Q$494,14,0),"")</f>
        <v>Se evidencia respuesta de MinHacienda para uso piloto de sistema Siif Nación - Modulo Recursos Fisicos</v>
      </c>
      <c r="AA458" s="49">
        <f>+IFERROR(VLOOKUP($M458,ACTIVIDADES!$B$9:$Q$494,15,0),"")</f>
        <v>0.1</v>
      </c>
      <c r="AB458" s="54" t="str">
        <f>+IFERROR(VLOOKUP($M458,ACTIVIDADES!$B$9:$Q$494,16,0),"")</f>
        <v>EJECUCIÓN</v>
      </c>
      <c r="AC458" s="144">
        <v>46171</v>
      </c>
      <c r="AD458" s="29">
        <v>0.1</v>
      </c>
      <c r="AE458" s="29" t="s">
        <v>3927</v>
      </c>
      <c r="AF458" s="29" t="s">
        <v>581</v>
      </c>
      <c r="AG458" s="29" t="s">
        <v>3737</v>
      </c>
      <c r="AH458" s="29" t="s">
        <v>593</v>
      </c>
      <c r="AI458" s="29" t="s">
        <v>3752</v>
      </c>
      <c r="AJ458" s="55">
        <f>+IFERROR(VLOOKUP($M458,ACTIVIDADES!$B$9:$T$494,17,0),"")</f>
        <v>1</v>
      </c>
      <c r="AK458" s="80" t="str">
        <f>+IFERROR(VLOOKUP($M458,ACTIVIDADES!$B$9:$T$494,18,0),"")</f>
        <v xml:space="preserve">Se muestra proceso que se esta llevando para el manejo de la prueba piloto SIIF NACIÓN </v>
      </c>
      <c r="AL458" s="80" t="str">
        <f>+IFERROR(VLOOKUP($M458,ACTIVIDADES!$B$9:$T$494,19,0),"")</f>
        <v>https://dnbcgovco-my.sharepoint.com/:f:/g/personal/planeacion_dnbc_gov_co/IgA7Fay_2GCXQbFkwKJzClQPAfwxTjKIrXmc8AOEHktqvIo?e=8nw00H</v>
      </c>
      <c r="AM458" s="55" t="str">
        <f>+IFERROR(VLOOKUP($M458,ACTIVIDADES!$B$9:$X$495,20,0),0)</f>
        <v>11/07/206</v>
      </c>
      <c r="AN458" s="55" t="str">
        <f>+IFERROR(VLOOKUP($M458,ACTIVIDADES!$B$9:$X$495,21,0),0)</f>
        <v>Se remite información sobre las gestiones adelantadas para la implementación del modulo siif nacion</v>
      </c>
      <c r="AO458" s="55">
        <f>+IFERROR(VLOOKUP($M458,ACTIVIDADES!$B$9:$X$495,22,0),0)</f>
        <v>0.3</v>
      </c>
      <c r="AP458" s="145" t="str">
        <f>+IFERROR(VLOOKUP($M458,ACTIVIDADES!$B$9:$X$495,23,0),0)</f>
        <v>EN EJECUCIÓN</v>
      </c>
      <c r="AQ458" s="129">
        <v>46230</v>
      </c>
      <c r="AR458" s="172">
        <v>0.3</v>
      </c>
      <c r="AS458" s="72" t="s">
        <v>4017</v>
      </c>
      <c r="AT458" s="29" t="s">
        <v>578</v>
      </c>
      <c r="AU458" s="57" t="s">
        <v>3639</v>
      </c>
      <c r="AV458" s="193" t="s">
        <v>3639</v>
      </c>
      <c r="AW458" s="193" t="s">
        <v>3639</v>
      </c>
      <c r="AX458" s="57" t="s">
        <v>4148</v>
      </c>
      <c r="AY458" s="176" t="str">
        <f t="shared" ref="AY458:AY521" si="30">IF(OR(AT458="C. OPORTUNAMENTE",AT458="C. EXTRATEMPORANEAMENTE"),"CUMPLIDAS",IF(AT458="VENCIDA","VENCIDAS",AT458))</f>
        <v>CUMPLIDAS</v>
      </c>
      <c r="AZ458" s="55" t="str">
        <f>+IFERROR(VLOOKUP($M458,ACTIVIDADES!$B$9:$T$494,25,0),"")</f>
        <v/>
      </c>
      <c r="BA458" s="55" t="str">
        <f>+IFERROR(VLOOKUP($M458,ACTIVIDADES!$B$9:$T$494,26,0),"")</f>
        <v/>
      </c>
      <c r="BB458" s="55" t="str">
        <f>+IFERROR(VLOOKUP($M458,ACTIVIDADES!$B$9:$T$494,27,0),"")</f>
        <v/>
      </c>
      <c r="BC458" s="55" t="str">
        <f>+IFERROR(VLOOKUP($M458,ACTIVIDADES!$B$9:$T$494,28,0),"")</f>
        <v/>
      </c>
      <c r="BD458" s="55" t="str">
        <f>+IFERROR(VLOOKUP($M458,ACTIVIDADES!$B$9:$T$494,29,0),"")</f>
        <v/>
      </c>
      <c r="BE458" s="55" t="str">
        <f>+IFERROR(VLOOKUP($M458,ACTIVIDADES!$B$9:$T$494,30,0),"")</f>
        <v/>
      </c>
      <c r="BF458" s="58"/>
      <c r="BG458" s="58"/>
      <c r="BH458" s="59"/>
      <c r="BI458" s="59" t="s">
        <v>580</v>
      </c>
      <c r="BJ458" s="60" t="s">
        <v>3635</v>
      </c>
      <c r="BK458" s="61" t="s">
        <v>593</v>
      </c>
      <c r="BL458" s="62"/>
      <c r="BM458" s="55" t="str">
        <f>+IFERROR(VLOOKUP($M458,ACTIVIDADES!$B$9:$T$494,31,0),"")</f>
        <v/>
      </c>
      <c r="BN458" s="55" t="str">
        <f>+IFERROR(VLOOKUP($M458,ACTIVIDADES!$B$9:$T$494,32,0),"")</f>
        <v/>
      </c>
      <c r="BO458" s="55" t="str">
        <f>+IFERROR(VLOOKUP($M458,ACTIVIDADES!$B$9:$T$494,33,0),"")</f>
        <v/>
      </c>
      <c r="BP458" s="55" t="str">
        <f>+IFERROR(VLOOKUP($M458,ACTIVIDADES!$B$9:$T$494,34,0),"")</f>
        <v/>
      </c>
      <c r="BQ458" s="55" t="str">
        <f>+IFERROR(VLOOKUP($M458,ACTIVIDADES!$B$9:$T$494,35,0),"")</f>
        <v/>
      </c>
      <c r="BR458" s="55" t="str">
        <f>+IFERROR(VLOOKUP($M458,ACTIVIDADES!$B$9:$T$494,36,0),"")</f>
        <v/>
      </c>
      <c r="BS458" s="55" t="str">
        <f>+IFERROR(VLOOKUP($M458,ACTIVIDADES!$B$9:$T$494,37,0),"")</f>
        <v/>
      </c>
      <c r="BT458" s="58"/>
      <c r="BU458" s="58"/>
      <c r="BV458" s="59"/>
      <c r="BW458" s="59" t="s">
        <v>580</v>
      </c>
      <c r="BX458" s="60" t="s">
        <v>3635</v>
      </c>
      <c r="BY458" s="61" t="s">
        <v>593</v>
      </c>
      <c r="BZ458" s="62"/>
      <c r="CA458" s="9"/>
      <c r="CB458" s="9"/>
      <c r="CC458" s="9"/>
      <c r="CD458" s="9"/>
      <c r="CE458" s="9"/>
      <c r="CF458" s="9"/>
      <c r="CG458" s="9"/>
      <c r="CH458" s="9"/>
      <c r="CI458" s="9"/>
      <c r="CJ458" s="9"/>
      <c r="CK458" s="9"/>
      <c r="CL458" s="9"/>
      <c r="CM458" s="9"/>
      <c r="CN458" s="9"/>
      <c r="CO458" s="9"/>
      <c r="CP458" s="9"/>
      <c r="CQ458" s="9"/>
    </row>
    <row r="459" spans="1:95" ht="93" customHeight="1" x14ac:dyDescent="0.35">
      <c r="A459" s="40">
        <f t="shared" si="28"/>
        <v>451</v>
      </c>
      <c r="B459" s="40" t="s">
        <v>536</v>
      </c>
      <c r="C459" s="40">
        <v>2021</v>
      </c>
      <c r="D459" s="40" t="s">
        <v>3734</v>
      </c>
      <c r="E459" s="323"/>
      <c r="F459" s="40" t="s">
        <v>859</v>
      </c>
      <c r="G459" s="186" t="s">
        <v>537</v>
      </c>
      <c r="H459" s="42" t="s">
        <v>4847</v>
      </c>
      <c r="I459" s="42"/>
      <c r="J459" s="40" t="s">
        <v>4208</v>
      </c>
      <c r="K459" s="40" t="s">
        <v>4208</v>
      </c>
      <c r="L459" s="44" t="s">
        <v>5446</v>
      </c>
      <c r="M459" s="63" t="s">
        <v>2811</v>
      </c>
      <c r="N459" s="63" t="s">
        <v>2812</v>
      </c>
      <c r="O459" s="63" t="s">
        <v>2813</v>
      </c>
      <c r="P459" s="63" t="s">
        <v>1577</v>
      </c>
      <c r="Q459" s="65">
        <v>45280</v>
      </c>
      <c r="R459" s="65">
        <v>45657</v>
      </c>
      <c r="S459" s="66">
        <f t="shared" si="29"/>
        <v>55.649999999999991</v>
      </c>
      <c r="T459" s="63" t="s">
        <v>589</v>
      </c>
      <c r="U459" s="63" t="s">
        <v>1164</v>
      </c>
      <c r="V459" s="49">
        <f>+IFERROR(VLOOKUP($M459,ACTIVIDADES!$B$9:$Q$494,10,0),"")</f>
        <v>1</v>
      </c>
      <c r="W459" s="61" t="str">
        <f>+IFERROR(VLOOKUP($M459,ACTIVIDADES!$B$9:$Q$494,11,0)," ")</f>
        <v xml:space="preserve">Se generaron las acats de entrada de almacén con las facturas de los proveedores teniendo entradas en el mes de Abril </v>
      </c>
      <c r="X459" s="51" t="str">
        <f>+IFERROR(VLOOKUP($M459,ACTIVIDADES!$B$9:$Q$494,12,0),"")</f>
        <v>https://dnbcgovco-my.sharepoint.com/:f:/g/personal/planeacion_dnbc_gov_co/IgBAOoJ2g_KrS4wesskrxZeQAXixZMnxnJGGiN98BGDuGDI?e=lG38fY</v>
      </c>
      <c r="Y459" s="52">
        <f>+IFERROR(VLOOKUP($M459,ACTIVIDADES!$B$9:$Q$494,13,0),"")</f>
        <v>46153</v>
      </c>
      <c r="Z459" s="49" t="str">
        <f>+IFERROR(VLOOKUP($M459,ACTIVIDADES!$B$9:$Q$494,14,0),"")</f>
        <v>Se adjuntan 4 actas de entrega de bienes identificados para posterior entrega a los cuerpos de bomberos</v>
      </c>
      <c r="AA459" s="49">
        <f>+IFERROR(VLOOKUP($M459,ACTIVIDADES!$B$9:$Q$494,15,0),"")</f>
        <v>1</v>
      </c>
      <c r="AB459" s="54" t="str">
        <f>+IFERROR(VLOOKUP($M459,ACTIVIDADES!$B$9:$Q$494,16,0),"")</f>
        <v>CUMPLIDO</v>
      </c>
      <c r="AC459" s="149">
        <v>46181</v>
      </c>
      <c r="AD459" s="28">
        <v>1</v>
      </c>
      <c r="AE459" s="28" t="s">
        <v>4209</v>
      </c>
      <c r="AF459" s="29" t="s">
        <v>578</v>
      </c>
      <c r="AG459" s="29" t="s">
        <v>3737</v>
      </c>
      <c r="AH459" s="29" t="s">
        <v>3737</v>
      </c>
      <c r="AI459" s="29" t="s">
        <v>3737</v>
      </c>
      <c r="AJ459" s="55">
        <f>+IFERROR(VLOOKUP($M459,ACTIVIDADES!$B$9:$T$494,17,0),"")</f>
        <v>1</v>
      </c>
      <c r="AK459" s="80" t="str">
        <f>+IFERROR(VLOOKUP($M459,ACTIVIDADES!$B$9:$T$494,18,0),"")</f>
        <v xml:space="preserve">Se generaron actas de  entrada en abril,mayo y junio </v>
      </c>
      <c r="AL459" s="80" t="str">
        <f>+IFERROR(VLOOKUP($M459,ACTIVIDADES!$B$9:$T$494,19,0),"")</f>
        <v>https://dnbcgovco-my.sharepoint.com/:f:/g/personal/planeacion_dnbc_gov_co/IgCsrsbRsRVsQJtuQMEXl3P0AaNji5c-uBvJDyra1ju3AsQ?e=2OmSfh</v>
      </c>
      <c r="AM459" s="55" t="str">
        <f>+IFERROR(VLOOKUP($M459,ACTIVIDADES!$B$9:$X$495,20,0),0)</f>
        <v>11/07/206</v>
      </c>
      <c r="AN459" s="55" t="str">
        <f>+IFERROR(VLOOKUP($M459,ACTIVIDADES!$B$9:$X$495,21,0),0)</f>
        <v>El proceso continua elaborando actas de entrada de bienes a almacen</v>
      </c>
      <c r="AO459" s="55">
        <f>+IFERROR(VLOOKUP($M459,ACTIVIDADES!$B$9:$X$495,22,0),0)</f>
        <v>1</v>
      </c>
      <c r="AP459" s="150" t="str">
        <f>+IFERROR(VLOOKUP($M459,ACTIVIDADES!$B$9:$X$495,23,0),0)</f>
        <v>CUMPLIDO</v>
      </c>
      <c r="AQ459" s="129">
        <v>46230</v>
      </c>
      <c r="AR459" s="172">
        <v>1</v>
      </c>
      <c r="AS459" s="72" t="s">
        <v>3956</v>
      </c>
      <c r="AT459" s="29" t="s">
        <v>578</v>
      </c>
      <c r="AU459" s="57" t="s">
        <v>3639</v>
      </c>
      <c r="AV459" s="193" t="s">
        <v>3639</v>
      </c>
      <c r="AW459" s="193" t="s">
        <v>3639</v>
      </c>
      <c r="AX459" s="193" t="s">
        <v>4148</v>
      </c>
      <c r="AY459" s="176" t="str">
        <f t="shared" si="30"/>
        <v>CUMPLIDAS</v>
      </c>
      <c r="AZ459" s="55" t="str">
        <f>+IFERROR(VLOOKUP($M459,ACTIVIDADES!$B$9:$T$494,25,0),"")</f>
        <v/>
      </c>
      <c r="BA459" s="55" t="str">
        <f>+IFERROR(VLOOKUP($M459,ACTIVIDADES!$B$9:$T$494,26,0),"")</f>
        <v/>
      </c>
      <c r="BB459" s="55" t="str">
        <f>+IFERROR(VLOOKUP($M459,ACTIVIDADES!$B$9:$T$494,27,0),"")</f>
        <v/>
      </c>
      <c r="BC459" s="55" t="str">
        <f>+IFERROR(VLOOKUP($M459,ACTIVIDADES!$B$9:$T$494,28,0),"")</f>
        <v/>
      </c>
      <c r="BD459" s="55" t="str">
        <f>+IFERROR(VLOOKUP($M459,ACTIVIDADES!$B$9:$T$494,29,0),"")</f>
        <v/>
      </c>
      <c r="BE459" s="55" t="str">
        <f>+IFERROR(VLOOKUP($M459,ACTIVIDADES!$B$9:$T$494,30,0),"")</f>
        <v/>
      </c>
      <c r="BF459" s="58"/>
      <c r="BG459" s="58"/>
      <c r="BH459" s="59"/>
      <c r="BI459" s="59" t="s">
        <v>580</v>
      </c>
      <c r="BJ459" s="60" t="s">
        <v>3635</v>
      </c>
      <c r="BK459" s="61" t="s">
        <v>593</v>
      </c>
      <c r="BL459" s="62"/>
      <c r="BM459" s="55" t="str">
        <f>+IFERROR(VLOOKUP($M459,ACTIVIDADES!$B$9:$T$494,31,0),"")</f>
        <v/>
      </c>
      <c r="BN459" s="55" t="str">
        <f>+IFERROR(VLOOKUP($M459,ACTIVIDADES!$B$9:$T$494,32,0),"")</f>
        <v/>
      </c>
      <c r="BO459" s="55" t="str">
        <f>+IFERROR(VLOOKUP($M459,ACTIVIDADES!$B$9:$T$494,33,0),"")</f>
        <v/>
      </c>
      <c r="BP459" s="55" t="str">
        <f>+IFERROR(VLOOKUP($M459,ACTIVIDADES!$B$9:$T$494,34,0),"")</f>
        <v/>
      </c>
      <c r="BQ459" s="55" t="str">
        <f>+IFERROR(VLOOKUP($M459,ACTIVIDADES!$B$9:$T$494,35,0),"")</f>
        <v/>
      </c>
      <c r="BR459" s="55" t="str">
        <f>+IFERROR(VLOOKUP($M459,ACTIVIDADES!$B$9:$T$494,36,0),"")</f>
        <v/>
      </c>
      <c r="BS459" s="55" t="str">
        <f>+IFERROR(VLOOKUP($M459,ACTIVIDADES!$B$9:$T$494,37,0),"")</f>
        <v/>
      </c>
      <c r="BT459" s="58"/>
      <c r="BU459" s="58"/>
      <c r="BV459" s="59"/>
      <c r="BW459" s="59" t="s">
        <v>580</v>
      </c>
      <c r="BX459" s="60" t="s">
        <v>3635</v>
      </c>
      <c r="BY459" s="61" t="s">
        <v>593</v>
      </c>
      <c r="BZ459" s="62"/>
    </row>
    <row r="460" spans="1:95" s="143" customFormat="1" ht="93" customHeight="1" x14ac:dyDescent="0.35">
      <c r="A460" s="40">
        <f t="shared" si="28"/>
        <v>452</v>
      </c>
      <c r="B460" s="40" t="s">
        <v>536</v>
      </c>
      <c r="C460" s="40">
        <v>2021</v>
      </c>
      <c r="D460" s="40" t="s">
        <v>3734</v>
      </c>
      <c r="E460" s="323"/>
      <c r="F460" s="40" t="s">
        <v>859</v>
      </c>
      <c r="G460" s="186" t="s">
        <v>537</v>
      </c>
      <c r="H460" s="42" t="s">
        <v>4847</v>
      </c>
      <c r="I460" s="42"/>
      <c r="J460" s="40" t="s">
        <v>4208</v>
      </c>
      <c r="K460" s="40" t="s">
        <v>4208</v>
      </c>
      <c r="L460" s="44" t="s">
        <v>5446</v>
      </c>
      <c r="M460" s="63" t="s">
        <v>2819</v>
      </c>
      <c r="N460" s="63" t="s">
        <v>2820</v>
      </c>
      <c r="O460" s="63" t="s">
        <v>5718</v>
      </c>
      <c r="P460" s="63" t="s">
        <v>1577</v>
      </c>
      <c r="Q460" s="65">
        <v>45280</v>
      </c>
      <c r="R460" s="65">
        <v>45657</v>
      </c>
      <c r="S460" s="66">
        <f t="shared" si="29"/>
        <v>55.649999999999991</v>
      </c>
      <c r="T460" s="63" t="s">
        <v>589</v>
      </c>
      <c r="U460" s="63" t="s">
        <v>1164</v>
      </c>
      <c r="V460" s="49">
        <f>+IFERROR(VLOOKUP($M460,ACTIVIDADES!$B$9:$Q$494,10,0),"")</f>
        <v>1</v>
      </c>
      <c r="W460" s="61" t="str">
        <f>+IFERROR(VLOOKUP($M460,ACTIVIDADES!$B$9:$Q$494,11,0)," ")</f>
        <v>Se estan realizando las acats de salida de almacén de cada uno de los bienes entregados teniendo así salidas en el mes de Febrero y Marzo con su respectivo número de resolucion</v>
      </c>
      <c r="X460" s="51" t="str">
        <f>+IFERROR(VLOOKUP($M460,ACTIVIDADES!$B$9:$Q$494,12,0),"")</f>
        <v>https://dnbcgovco-my.sharepoint.com/:f:/g/personal/planeacion_dnbc_gov_co/IgDHfEFX5gbgQq_K5PWX1onLAcsNSirkE9EvNEC29qfmkfA?e=Xi7ANu</v>
      </c>
      <c r="Y460" s="52">
        <f>+IFERROR(VLOOKUP($M460,ACTIVIDADES!$B$9:$Q$494,13,0),"")</f>
        <v>46153</v>
      </c>
      <c r="Z460" s="49" t="str">
        <f>+IFERROR(VLOOKUP($M460,ACTIVIDADES!$B$9:$Q$494,14,0),"")</f>
        <v>Se adjuntan actas de salida de los meses de febrero y marzo</v>
      </c>
      <c r="AA460" s="49">
        <f>+IFERROR(VLOOKUP($M460,ACTIVIDADES!$B$9:$Q$494,15,0),"")</f>
        <v>1</v>
      </c>
      <c r="AB460" s="54" t="str">
        <f>+IFERROR(VLOOKUP($M460,ACTIVIDADES!$B$9:$Q$494,16,0),"")</f>
        <v>CUMPLIDO</v>
      </c>
      <c r="AC460" s="144">
        <v>46171</v>
      </c>
      <c r="AD460" s="28">
        <v>1</v>
      </c>
      <c r="AE460" s="28" t="s">
        <v>4210</v>
      </c>
      <c r="AF460" s="29" t="s">
        <v>578</v>
      </c>
      <c r="AG460" s="29" t="s">
        <v>3737</v>
      </c>
      <c r="AH460" s="29" t="s">
        <v>593</v>
      </c>
      <c r="AI460" s="29" t="s">
        <v>3752</v>
      </c>
      <c r="AJ460" s="55">
        <f>+IFERROR(VLOOKUP($M460,ACTIVIDADES!$B$9:$T$494,17,0),"")</f>
        <v>1</v>
      </c>
      <c r="AK460" s="80" t="str">
        <f>+IFERROR(VLOOKUP($M460,ACTIVIDADES!$B$9:$T$494,18,0),"")</f>
        <v xml:space="preserve">Se generaron actas de salidas en Junio </v>
      </c>
      <c r="AL460" s="80" t="str">
        <f>+IFERROR(VLOOKUP($M460,ACTIVIDADES!$B$9:$T$494,19,0),"")</f>
        <v>https://dnbcgovco-my.sharepoint.com/:f:/g/personal/planeacion_dnbc_gov_co/IgDf9xxBbfXxTbxBKOXnqcbdASrHXgIsnfif12dYAIRPhWo?e=xL0U9y</v>
      </c>
      <c r="AM460" s="55">
        <f>+IFERROR(VLOOKUP($M460,ACTIVIDADES!$B$9:$X$495,20,0),0)</f>
        <v>46214</v>
      </c>
      <c r="AN460" s="55" t="str">
        <f>+IFERROR(VLOOKUP($M460,ACTIVIDADES!$B$9:$X$495,21,0),0)</f>
        <v>El proceso continua reportando actas de salida de los bienes acorde con los procedimientos establecidos</v>
      </c>
      <c r="AO460" s="55">
        <f>+IFERROR(VLOOKUP($M460,ACTIVIDADES!$B$9:$X$495,22,0),0)</f>
        <v>1</v>
      </c>
      <c r="AP460" s="150" t="str">
        <f>+IFERROR(VLOOKUP($M460,ACTIVIDADES!$B$9:$X$495,23,0),0)</f>
        <v>CUMPLIDO</v>
      </c>
      <c r="AQ460" s="129">
        <v>46230</v>
      </c>
      <c r="AR460" s="172">
        <v>1</v>
      </c>
      <c r="AS460" s="72" t="s">
        <v>3955</v>
      </c>
      <c r="AT460" s="29" t="s">
        <v>578</v>
      </c>
      <c r="AU460" s="57" t="s">
        <v>3639</v>
      </c>
      <c r="AV460" s="193" t="s">
        <v>3639</v>
      </c>
      <c r="AW460" s="193" t="s">
        <v>3639</v>
      </c>
      <c r="AX460" s="193" t="s">
        <v>4148</v>
      </c>
      <c r="AY460" s="176" t="str">
        <f t="shared" si="30"/>
        <v>CUMPLIDAS</v>
      </c>
      <c r="AZ460" s="55" t="str">
        <f>+IFERROR(VLOOKUP($M460,ACTIVIDADES!$B$9:$T$494,25,0),"")</f>
        <v/>
      </c>
      <c r="BA460" s="55" t="str">
        <f>+IFERROR(VLOOKUP($M460,ACTIVIDADES!$B$9:$T$494,26,0),"")</f>
        <v/>
      </c>
      <c r="BB460" s="55" t="str">
        <f>+IFERROR(VLOOKUP($M460,ACTIVIDADES!$B$9:$T$494,27,0),"")</f>
        <v/>
      </c>
      <c r="BC460" s="55" t="str">
        <f>+IFERROR(VLOOKUP($M460,ACTIVIDADES!$B$9:$T$494,28,0),"")</f>
        <v/>
      </c>
      <c r="BD460" s="55" t="str">
        <f>+IFERROR(VLOOKUP($M460,ACTIVIDADES!$B$9:$T$494,29,0),"")</f>
        <v/>
      </c>
      <c r="BE460" s="55" t="str">
        <f>+IFERROR(VLOOKUP($M460,ACTIVIDADES!$B$9:$T$494,30,0),"")</f>
        <v/>
      </c>
      <c r="BF460" s="58"/>
      <c r="BG460" s="58"/>
      <c r="BH460" s="59"/>
      <c r="BI460" s="59" t="s">
        <v>580</v>
      </c>
      <c r="BJ460" s="60" t="s">
        <v>3635</v>
      </c>
      <c r="BK460" s="61" t="s">
        <v>593</v>
      </c>
      <c r="BL460" s="62"/>
      <c r="BM460" s="55" t="str">
        <f>+IFERROR(VLOOKUP($M460,ACTIVIDADES!$B$9:$T$494,31,0),"")</f>
        <v/>
      </c>
      <c r="BN460" s="55" t="str">
        <f>+IFERROR(VLOOKUP($M460,ACTIVIDADES!$B$9:$T$494,32,0),"")</f>
        <v/>
      </c>
      <c r="BO460" s="55" t="str">
        <f>+IFERROR(VLOOKUP($M460,ACTIVIDADES!$B$9:$T$494,33,0),"")</f>
        <v/>
      </c>
      <c r="BP460" s="55" t="str">
        <f>+IFERROR(VLOOKUP($M460,ACTIVIDADES!$B$9:$T$494,34,0),"")</f>
        <v/>
      </c>
      <c r="BQ460" s="55" t="str">
        <f>+IFERROR(VLOOKUP($M460,ACTIVIDADES!$B$9:$T$494,35,0),"")</f>
        <v/>
      </c>
      <c r="BR460" s="55" t="str">
        <f>+IFERROR(VLOOKUP($M460,ACTIVIDADES!$B$9:$T$494,36,0),"")</f>
        <v/>
      </c>
      <c r="BS460" s="55" t="str">
        <f>+IFERROR(VLOOKUP($M460,ACTIVIDADES!$B$9:$T$494,37,0),"")</f>
        <v/>
      </c>
      <c r="BT460" s="58"/>
      <c r="BU460" s="58"/>
      <c r="BV460" s="59"/>
      <c r="BW460" s="59" t="s">
        <v>580</v>
      </c>
      <c r="BX460" s="60" t="s">
        <v>3635</v>
      </c>
      <c r="BY460" s="61" t="s">
        <v>593</v>
      </c>
      <c r="BZ460" s="62"/>
      <c r="CA460" s="9"/>
      <c r="CB460" s="9"/>
      <c r="CC460" s="9"/>
      <c r="CD460" s="9"/>
      <c r="CE460" s="9"/>
      <c r="CF460" s="9"/>
      <c r="CG460" s="9"/>
      <c r="CH460" s="9"/>
      <c r="CI460" s="9"/>
      <c r="CJ460" s="9"/>
      <c r="CK460" s="9"/>
      <c r="CL460" s="9"/>
      <c r="CM460" s="9"/>
      <c r="CN460" s="9"/>
      <c r="CO460" s="9"/>
      <c r="CP460" s="9"/>
      <c r="CQ460" s="9"/>
    </row>
    <row r="461" spans="1:95" s="143" customFormat="1" ht="93" customHeight="1" x14ac:dyDescent="0.35">
      <c r="A461" s="40">
        <f t="shared" si="28"/>
        <v>453</v>
      </c>
      <c r="B461" s="40" t="s">
        <v>536</v>
      </c>
      <c r="C461" s="40">
        <v>2021</v>
      </c>
      <c r="D461" s="40" t="s">
        <v>3734</v>
      </c>
      <c r="E461" s="323"/>
      <c r="F461" s="40" t="s">
        <v>860</v>
      </c>
      <c r="G461" s="186" t="s">
        <v>537</v>
      </c>
      <c r="H461" s="42" t="s">
        <v>4848</v>
      </c>
      <c r="I461" s="42"/>
      <c r="J461" s="40" t="s">
        <v>5166</v>
      </c>
      <c r="K461" s="40" t="s">
        <v>5166</v>
      </c>
      <c r="L461" s="44" t="s">
        <v>5447</v>
      </c>
      <c r="M461" s="63" t="s">
        <v>2464</v>
      </c>
      <c r="N461" s="63" t="s">
        <v>2465</v>
      </c>
      <c r="O461" s="63" t="s">
        <v>2466</v>
      </c>
      <c r="P461" s="63">
        <v>2</v>
      </c>
      <c r="Q461" s="65">
        <v>45280</v>
      </c>
      <c r="R461" s="65">
        <v>45657</v>
      </c>
      <c r="S461" s="66">
        <f t="shared" si="29"/>
        <v>55.649999999999991</v>
      </c>
      <c r="T461" s="63" t="s">
        <v>592</v>
      </c>
      <c r="U461" s="63" t="s">
        <v>1164</v>
      </c>
      <c r="V461" s="49">
        <f>+IFERROR(VLOOKUP($M461,ACTIVIDADES!$B$9:$Q$494,10,0),"")</f>
        <v>1</v>
      </c>
      <c r="W461" s="61" t="str">
        <f>+IFERROR(VLOOKUP($M461,ACTIVIDADES!$B$9:$Q$494,11,0)," ")</f>
        <v xml:space="preserve">Acción establecida en el Plan de Mejoramiento suscrito el 15 de enero de 2024 como resultado de la auditoria realizada a la vigencia 2022
La acción de mejora finaliza el 31 de diciembre de 2024
Se evidenció la presentación realizada para la socialización de los procedimientos actualizados de la gestión financiera durante el segundo semestre de 2025.                                  
Por lo anterior, la acción de mejora queda cumplida.
</v>
      </c>
      <c r="X461" s="51" t="str">
        <f>+IFERROR(VLOOKUP($M461,ACTIVIDADES!$B$9:$Q$494,12,0),"")</f>
        <v>https://dnbcgovco-my.sharepoint.com/:f:/g/personal/planeacion_dnbc_gov_co/IgAKPZEalRp3T7O44VwZjBLlARF86VpmllJA36VR9-2qDG8?e=W6XaGX</v>
      </c>
      <c r="Y461" s="52">
        <f>+IFERROR(VLOOKUP($M461,ACTIVIDADES!$B$9:$Q$494,13,0),"")</f>
        <v>46153</v>
      </c>
      <c r="Z461" s="49" t="str">
        <f>+IFERROR(VLOOKUP($M461,ACTIVIDADES!$B$9:$Q$494,14,0),"")</f>
        <v>Se incluye socialización realizada en 2026 sobre procedimiento de gestión de pagos. Se sugiere la inclusión de actas de asistencia</v>
      </c>
      <c r="AA461" s="49">
        <f>+IFERROR(VLOOKUP($M461,ACTIVIDADES!$B$9:$Q$494,15,0),"")</f>
        <v>1</v>
      </c>
      <c r="AB461" s="54" t="str">
        <f>+IFERROR(VLOOKUP($M461,ACTIVIDADES!$B$9:$Q$494,16,0),"")</f>
        <v>CUMPLIDO</v>
      </c>
      <c r="AC461" s="149">
        <v>46181</v>
      </c>
      <c r="AD461" s="28">
        <v>0.5</v>
      </c>
      <c r="AE461" s="28" t="s">
        <v>4211</v>
      </c>
      <c r="AF461" s="29" t="s">
        <v>578</v>
      </c>
      <c r="AG461" s="29" t="s">
        <v>3737</v>
      </c>
      <c r="AH461" s="29" t="s">
        <v>593</v>
      </c>
      <c r="AI461" s="29" t="s">
        <v>3752</v>
      </c>
      <c r="AJ461" s="55">
        <f>+IFERROR(VLOOKUP($M461,ACTIVIDADES!$B$9:$T$494,17,0),"")</f>
        <v>1</v>
      </c>
      <c r="AK461" s="80" t="str">
        <f>+IFERROR(VLOOKUP($M461,ACTIVIDADES!$B$9:$T$494,18,0),"")</f>
        <v xml:space="preserve">Acción establecida en el Plan de Mejoramiento suscrito el 15 de enero de 2024 como resultado de la auditoria realizada a la vigencia 2022
La acción de mejora finaliza el 31 de diciembre de 2024
Se evidenció la presentación realizada para la socialización de los procedimientos actualizados de la gestión financiera durante el segundo semestre de 2025.                                  
Por lo anterior, la acción de mejora queda cumplida.SE DEJA DE EVIDENCIA LA SOCIALIZACION
</v>
      </c>
      <c r="AL461" s="80" t="str">
        <f>+IFERROR(VLOOKUP($M461,ACTIVIDADES!$B$9:$T$494,19,0),"")</f>
        <v>https://dnbcgovco-my.sharepoint.com/:f:/g/personal/planeacion_dnbc_gov_co/IgDlTTkE6gPMRZjTETbxch7dATaSM_TE5-agvqb3k7QgaDY?e=0V1Jx7</v>
      </c>
      <c r="AM461" s="55" t="str">
        <f>+IFERROR(VLOOKUP($M461,ACTIVIDADES!$B$9:$X$495,20,0),0)</f>
        <v>11/07/206</v>
      </c>
      <c r="AN461" s="55" t="str">
        <f>+IFERROR(VLOOKUP($M461,ACTIVIDADES!$B$9:$X$495,21,0),0)</f>
        <v>Actividad reportada con cumplimiento en el primer trimestre 2026</v>
      </c>
      <c r="AO461" s="55">
        <f>+IFERROR(VLOOKUP($M461,ACTIVIDADES!$B$9:$X$495,22,0),0)</f>
        <v>1</v>
      </c>
      <c r="AP461" s="150" t="str">
        <f>+IFERROR(VLOOKUP($M461,ACTIVIDADES!$B$9:$X$495,23,0),0)</f>
        <v>CUMPLIDO</v>
      </c>
      <c r="AQ461" s="129">
        <v>46230</v>
      </c>
      <c r="AR461" s="172">
        <v>0.5</v>
      </c>
      <c r="AS461" s="131" t="s">
        <v>4211</v>
      </c>
      <c r="AT461" s="29" t="s">
        <v>4</v>
      </c>
      <c r="AU461" s="57" t="s">
        <v>3639</v>
      </c>
      <c r="AV461" s="193" t="s">
        <v>3639</v>
      </c>
      <c r="AW461" s="193" t="s">
        <v>3639</v>
      </c>
      <c r="AX461" s="57" t="s">
        <v>4148</v>
      </c>
      <c r="AY461" s="176" t="str">
        <f t="shared" si="30"/>
        <v>EN EJECUCIÓN</v>
      </c>
      <c r="AZ461" s="55" t="str">
        <f>+IFERROR(VLOOKUP($M461,ACTIVIDADES!$B$9:$T$494,25,0),"")</f>
        <v/>
      </c>
      <c r="BA461" s="55" t="str">
        <f>+IFERROR(VLOOKUP($M461,ACTIVIDADES!$B$9:$T$494,26,0),"")</f>
        <v/>
      </c>
      <c r="BB461" s="55" t="str">
        <f>+IFERROR(VLOOKUP($M461,ACTIVIDADES!$B$9:$T$494,27,0),"")</f>
        <v/>
      </c>
      <c r="BC461" s="55" t="str">
        <f>+IFERROR(VLOOKUP($M461,ACTIVIDADES!$B$9:$T$494,28,0),"")</f>
        <v/>
      </c>
      <c r="BD461" s="55" t="str">
        <f>+IFERROR(VLOOKUP($M461,ACTIVIDADES!$B$9:$T$494,29,0),"")</f>
        <v/>
      </c>
      <c r="BE461" s="55" t="str">
        <f>+IFERROR(VLOOKUP($M461,ACTIVIDADES!$B$9:$T$494,30,0),"")</f>
        <v/>
      </c>
      <c r="BF461" s="58"/>
      <c r="BG461" s="58"/>
      <c r="BH461" s="59"/>
      <c r="BI461" s="59" t="s">
        <v>580</v>
      </c>
      <c r="BJ461" s="60" t="s">
        <v>3635</v>
      </c>
      <c r="BK461" s="61" t="s">
        <v>593</v>
      </c>
      <c r="BL461" s="62"/>
      <c r="BM461" s="55" t="str">
        <f>+IFERROR(VLOOKUP($M461,ACTIVIDADES!$B$9:$T$494,31,0),"")</f>
        <v/>
      </c>
      <c r="BN461" s="55" t="str">
        <f>+IFERROR(VLOOKUP($M461,ACTIVIDADES!$B$9:$T$494,32,0),"")</f>
        <v/>
      </c>
      <c r="BO461" s="55" t="str">
        <f>+IFERROR(VLOOKUP($M461,ACTIVIDADES!$B$9:$T$494,33,0),"")</f>
        <v/>
      </c>
      <c r="BP461" s="55" t="str">
        <f>+IFERROR(VLOOKUP($M461,ACTIVIDADES!$B$9:$T$494,34,0),"")</f>
        <v/>
      </c>
      <c r="BQ461" s="55" t="str">
        <f>+IFERROR(VLOOKUP($M461,ACTIVIDADES!$B$9:$T$494,35,0),"")</f>
        <v/>
      </c>
      <c r="BR461" s="55" t="str">
        <f>+IFERROR(VLOOKUP($M461,ACTIVIDADES!$B$9:$T$494,36,0),"")</f>
        <v/>
      </c>
      <c r="BS461" s="55" t="str">
        <f>+IFERROR(VLOOKUP($M461,ACTIVIDADES!$B$9:$T$494,37,0),"")</f>
        <v/>
      </c>
      <c r="BT461" s="58"/>
      <c r="BU461" s="58"/>
      <c r="BV461" s="59"/>
      <c r="BW461" s="59" t="s">
        <v>580</v>
      </c>
      <c r="BX461" s="60" t="s">
        <v>3635</v>
      </c>
      <c r="BY461" s="61" t="s">
        <v>593</v>
      </c>
      <c r="BZ461" s="62"/>
      <c r="CA461" s="9"/>
      <c r="CB461" s="9"/>
      <c r="CC461" s="9"/>
      <c r="CD461" s="9"/>
      <c r="CE461" s="9"/>
      <c r="CF461" s="9"/>
      <c r="CG461" s="9"/>
      <c r="CH461" s="9"/>
      <c r="CI461" s="9"/>
      <c r="CJ461" s="9"/>
      <c r="CK461" s="9"/>
      <c r="CL461" s="9"/>
      <c r="CM461" s="9"/>
      <c r="CN461" s="9"/>
      <c r="CO461" s="9"/>
      <c r="CP461" s="9"/>
      <c r="CQ461" s="9"/>
    </row>
    <row r="462" spans="1:95" s="143" customFormat="1" ht="93" customHeight="1" x14ac:dyDescent="0.35">
      <c r="A462" s="40">
        <f t="shared" si="28"/>
        <v>454</v>
      </c>
      <c r="B462" s="40" t="s">
        <v>536</v>
      </c>
      <c r="C462" s="40">
        <v>2021</v>
      </c>
      <c r="D462" s="40" t="s">
        <v>3734</v>
      </c>
      <c r="E462" s="323"/>
      <c r="F462" s="40" t="s">
        <v>861</v>
      </c>
      <c r="G462" s="186" t="s">
        <v>537</v>
      </c>
      <c r="H462" s="42" t="s">
        <v>4849</v>
      </c>
      <c r="I462" s="42"/>
      <c r="J462" s="40" t="s">
        <v>5167</v>
      </c>
      <c r="K462" s="40" t="s">
        <v>5167</v>
      </c>
      <c r="L462" s="44" t="s">
        <v>5448</v>
      </c>
      <c r="M462" s="63" t="s">
        <v>2464</v>
      </c>
      <c r="N462" s="63" t="s">
        <v>2465</v>
      </c>
      <c r="O462" s="63" t="s">
        <v>2466</v>
      </c>
      <c r="P462" s="63">
        <v>2</v>
      </c>
      <c r="Q462" s="65">
        <v>45280</v>
      </c>
      <c r="R462" s="65">
        <v>45657</v>
      </c>
      <c r="S462" s="66">
        <f t="shared" si="29"/>
        <v>55.649999999999991</v>
      </c>
      <c r="T462" s="63" t="s">
        <v>592</v>
      </c>
      <c r="U462" s="63" t="s">
        <v>1164</v>
      </c>
      <c r="V462" s="49">
        <f>+IFERROR(VLOOKUP($M462,ACTIVIDADES!$B$9:$Q$494,10,0),"")</f>
        <v>1</v>
      </c>
      <c r="W462" s="61" t="str">
        <f>+IFERROR(VLOOKUP($M462,ACTIVIDADES!$B$9:$Q$494,11,0)," ")</f>
        <v xml:space="preserve">Acción establecida en el Plan de Mejoramiento suscrito el 15 de enero de 2024 como resultado de la auditoria realizada a la vigencia 2022
La acción de mejora finaliza el 31 de diciembre de 2024
Se evidenció la presentación realizada para la socialización de los procedimientos actualizados de la gestión financiera durante el segundo semestre de 2025.                                  
Por lo anterior, la acción de mejora queda cumplida.
</v>
      </c>
      <c r="X462" s="51" t="str">
        <f>+IFERROR(VLOOKUP($M462,ACTIVIDADES!$B$9:$Q$494,12,0),"")</f>
        <v>https://dnbcgovco-my.sharepoint.com/:f:/g/personal/planeacion_dnbc_gov_co/IgAKPZEalRp3T7O44VwZjBLlARF86VpmllJA36VR9-2qDG8?e=W6XaGX</v>
      </c>
      <c r="Y462" s="52">
        <f>+IFERROR(VLOOKUP($M462,ACTIVIDADES!$B$9:$Q$494,13,0),"")</f>
        <v>46153</v>
      </c>
      <c r="Z462" s="49" t="str">
        <f>+IFERROR(VLOOKUP($M462,ACTIVIDADES!$B$9:$Q$494,14,0),"")</f>
        <v>Se incluye socialización realizada en 2026 sobre procedimiento de gestión de pagos. Se sugiere la inclusión de actas de asistencia</v>
      </c>
      <c r="AA462" s="49">
        <f>+IFERROR(VLOOKUP($M462,ACTIVIDADES!$B$9:$Q$494,15,0),"")</f>
        <v>1</v>
      </c>
      <c r="AB462" s="54" t="str">
        <f>+IFERROR(VLOOKUP($M462,ACTIVIDADES!$B$9:$Q$494,16,0),"")</f>
        <v>CUMPLIDO</v>
      </c>
      <c r="AC462" s="144">
        <v>46171</v>
      </c>
      <c r="AD462" s="28">
        <v>0.5</v>
      </c>
      <c r="AE462" s="28" t="s">
        <v>4211</v>
      </c>
      <c r="AF462" s="29" t="s">
        <v>578</v>
      </c>
      <c r="AG462" s="29" t="s">
        <v>3737</v>
      </c>
      <c r="AH462" s="29" t="s">
        <v>593</v>
      </c>
      <c r="AI462" s="29" t="s">
        <v>3752</v>
      </c>
      <c r="AJ462" s="55">
        <f>+IFERROR(VLOOKUP($M462,ACTIVIDADES!$B$9:$T$494,17,0),"")</f>
        <v>1</v>
      </c>
      <c r="AK462" s="80" t="str">
        <f>+IFERROR(VLOOKUP($M462,ACTIVIDADES!$B$9:$T$494,18,0),"")</f>
        <v xml:space="preserve">Acción establecida en el Plan de Mejoramiento suscrito el 15 de enero de 2024 como resultado de la auditoria realizada a la vigencia 2022
La acción de mejora finaliza el 31 de diciembre de 2024
Se evidenció la presentación realizada para la socialización de los procedimientos actualizados de la gestión financiera durante el segundo semestre de 2025.                                  
Por lo anterior, la acción de mejora queda cumplida.SE DEJA DE EVIDENCIA LA SOCIALIZACION
</v>
      </c>
      <c r="AL462" s="80" t="str">
        <f>+IFERROR(VLOOKUP($M462,ACTIVIDADES!$B$9:$T$494,19,0),"")</f>
        <v>https://dnbcgovco-my.sharepoint.com/:f:/g/personal/planeacion_dnbc_gov_co/IgDlTTkE6gPMRZjTETbxch7dATaSM_TE5-agvqb3k7QgaDY?e=0V1Jx7</v>
      </c>
      <c r="AM462" s="55" t="str">
        <f>+IFERROR(VLOOKUP($M462,ACTIVIDADES!$B$9:$X$495,20,0),0)</f>
        <v>11/07/206</v>
      </c>
      <c r="AN462" s="55" t="str">
        <f>+IFERROR(VLOOKUP($M462,ACTIVIDADES!$B$9:$X$495,21,0),0)</f>
        <v>Actividad reportada con cumplimiento en el primer trimestre 2026</v>
      </c>
      <c r="AO462" s="55">
        <f>+IFERROR(VLOOKUP($M462,ACTIVIDADES!$B$9:$X$495,22,0),0)</f>
        <v>1</v>
      </c>
      <c r="AP462" s="150" t="str">
        <f>+IFERROR(VLOOKUP($M462,ACTIVIDADES!$B$9:$X$495,23,0),0)</f>
        <v>CUMPLIDO</v>
      </c>
      <c r="AQ462" s="129">
        <v>46230</v>
      </c>
      <c r="AR462" s="172">
        <v>0.5</v>
      </c>
      <c r="AS462" s="131" t="s">
        <v>4211</v>
      </c>
      <c r="AT462" s="29" t="s">
        <v>4</v>
      </c>
      <c r="AU462" s="57" t="s">
        <v>3639</v>
      </c>
      <c r="AV462" s="193" t="s">
        <v>3639</v>
      </c>
      <c r="AW462" s="193" t="s">
        <v>3639</v>
      </c>
      <c r="AX462" s="57" t="s">
        <v>4148</v>
      </c>
      <c r="AY462" s="176" t="str">
        <f t="shared" si="30"/>
        <v>EN EJECUCIÓN</v>
      </c>
      <c r="AZ462" s="55" t="str">
        <f>+IFERROR(VLOOKUP($M462,ACTIVIDADES!$B$9:$T$494,25,0),"")</f>
        <v/>
      </c>
      <c r="BA462" s="55" t="str">
        <f>+IFERROR(VLOOKUP($M462,ACTIVIDADES!$B$9:$T$494,26,0),"")</f>
        <v/>
      </c>
      <c r="BB462" s="55" t="str">
        <f>+IFERROR(VLOOKUP($M462,ACTIVIDADES!$B$9:$T$494,27,0),"")</f>
        <v/>
      </c>
      <c r="BC462" s="55" t="str">
        <f>+IFERROR(VLOOKUP($M462,ACTIVIDADES!$B$9:$T$494,28,0),"")</f>
        <v/>
      </c>
      <c r="BD462" s="55" t="str">
        <f>+IFERROR(VLOOKUP($M462,ACTIVIDADES!$B$9:$T$494,29,0),"")</f>
        <v/>
      </c>
      <c r="BE462" s="55" t="str">
        <f>+IFERROR(VLOOKUP($M462,ACTIVIDADES!$B$9:$T$494,30,0),"")</f>
        <v/>
      </c>
      <c r="BF462" s="58"/>
      <c r="BG462" s="58"/>
      <c r="BH462" s="59"/>
      <c r="BI462" s="59" t="s">
        <v>580</v>
      </c>
      <c r="BJ462" s="60" t="s">
        <v>3635</v>
      </c>
      <c r="BK462" s="61" t="s">
        <v>593</v>
      </c>
      <c r="BL462" s="62"/>
      <c r="BM462" s="55" t="str">
        <f>+IFERROR(VLOOKUP($M462,ACTIVIDADES!$B$9:$T$494,31,0),"")</f>
        <v/>
      </c>
      <c r="BN462" s="55" t="str">
        <f>+IFERROR(VLOOKUP($M462,ACTIVIDADES!$B$9:$T$494,32,0),"")</f>
        <v/>
      </c>
      <c r="BO462" s="55" t="str">
        <f>+IFERROR(VLOOKUP($M462,ACTIVIDADES!$B$9:$T$494,33,0),"")</f>
        <v/>
      </c>
      <c r="BP462" s="55" t="str">
        <f>+IFERROR(VLOOKUP($M462,ACTIVIDADES!$B$9:$T$494,34,0),"")</f>
        <v/>
      </c>
      <c r="BQ462" s="55" t="str">
        <f>+IFERROR(VLOOKUP($M462,ACTIVIDADES!$B$9:$T$494,35,0),"")</f>
        <v/>
      </c>
      <c r="BR462" s="55" t="str">
        <f>+IFERROR(VLOOKUP($M462,ACTIVIDADES!$B$9:$T$494,36,0),"")</f>
        <v/>
      </c>
      <c r="BS462" s="55" t="str">
        <f>+IFERROR(VLOOKUP($M462,ACTIVIDADES!$B$9:$T$494,37,0),"")</f>
        <v/>
      </c>
      <c r="BT462" s="58"/>
      <c r="BU462" s="58"/>
      <c r="BV462" s="59"/>
      <c r="BW462" s="59" t="s">
        <v>580</v>
      </c>
      <c r="BX462" s="60" t="s">
        <v>3635</v>
      </c>
      <c r="BY462" s="61" t="s">
        <v>593</v>
      </c>
      <c r="BZ462" s="62"/>
      <c r="CA462" s="9"/>
      <c r="CB462" s="9"/>
      <c r="CC462" s="9"/>
      <c r="CD462" s="9"/>
      <c r="CE462" s="9"/>
      <c r="CF462" s="9"/>
      <c r="CG462" s="9"/>
      <c r="CH462" s="9"/>
      <c r="CI462" s="9"/>
      <c r="CJ462" s="9"/>
      <c r="CK462" s="9"/>
      <c r="CL462" s="9"/>
      <c r="CM462" s="9"/>
      <c r="CN462" s="9"/>
      <c r="CO462" s="9"/>
      <c r="CP462" s="9"/>
      <c r="CQ462" s="9"/>
    </row>
    <row r="463" spans="1:95" s="143" customFormat="1" ht="93" customHeight="1" x14ac:dyDescent="0.35">
      <c r="A463" s="40">
        <f t="shared" si="28"/>
        <v>455</v>
      </c>
      <c r="B463" s="40" t="s">
        <v>536</v>
      </c>
      <c r="C463" s="40">
        <v>2021</v>
      </c>
      <c r="D463" s="40" t="s">
        <v>3734</v>
      </c>
      <c r="E463" s="323"/>
      <c r="F463" s="40" t="s">
        <v>861</v>
      </c>
      <c r="G463" s="186" t="s">
        <v>537</v>
      </c>
      <c r="H463" s="42" t="s">
        <v>4849</v>
      </c>
      <c r="I463" s="42"/>
      <c r="J463" s="40" t="s">
        <v>5167</v>
      </c>
      <c r="K463" s="40" t="s">
        <v>5167</v>
      </c>
      <c r="L463" s="44" t="s">
        <v>5448</v>
      </c>
      <c r="M463" s="63" t="s">
        <v>2824</v>
      </c>
      <c r="N463" s="63" t="s">
        <v>2751</v>
      </c>
      <c r="O463" s="63" t="s">
        <v>2752</v>
      </c>
      <c r="P463" s="63" t="s">
        <v>1577</v>
      </c>
      <c r="Q463" s="65">
        <v>45280</v>
      </c>
      <c r="R463" s="65">
        <v>45382</v>
      </c>
      <c r="S463" s="66">
        <f t="shared" ref="S463:S494" si="31">DAYS360(Q463,R463)/360*54</f>
        <v>15.15</v>
      </c>
      <c r="T463" s="63" t="s">
        <v>589</v>
      </c>
      <c r="U463" s="63" t="s">
        <v>1164</v>
      </c>
      <c r="V463" s="49">
        <f>+IFERROR(VLOOKUP($M463,ACTIVIDADES!$B$9:$Q$494,10,0),"")</f>
        <v>1</v>
      </c>
      <c r="W463" s="61" t="str">
        <f>+IFERROR(VLOOKUP($M463,ACTIVIDADES!$B$9:$Q$494,11,0)," ")</f>
        <v>Se esta manejando una prueba piloto SIIF NACIÓN</v>
      </c>
      <c r="X463" s="51" t="str">
        <f>+IFERROR(VLOOKUP($M463,ACTIVIDADES!$B$9:$Q$494,12,0),"")</f>
        <v>https://dnbcgovco-my.sharepoint.com/:f:/g/personal/planeacion_dnbc_gov_co/IgAJUIk6QYFPQ7DG3e2uiVEhAT8UXLgDaqYjtQAnwclhSis?e=jmLuIa</v>
      </c>
      <c r="Y463" s="52">
        <f>+IFERROR(VLOOKUP($M463,ACTIVIDADES!$B$9:$Q$494,13,0),"")</f>
        <v>46153</v>
      </c>
      <c r="Z463" s="49" t="str">
        <f>+IFERROR(VLOOKUP($M463,ACTIVIDADES!$B$9:$Q$494,14,0),"")</f>
        <v>Se evidencia respuesta de MinHacienda para uso piloto de sistema Siif Nación - Modulo Recursos Fisicos</v>
      </c>
      <c r="AA463" s="49">
        <f>+IFERROR(VLOOKUP($M463,ACTIVIDADES!$B$9:$Q$494,15,0),"")</f>
        <v>0.1</v>
      </c>
      <c r="AB463" s="54" t="str">
        <f>+IFERROR(VLOOKUP($M463,ACTIVIDADES!$B$9:$Q$494,16,0),"")</f>
        <v>EJECUCIÓN</v>
      </c>
      <c r="AC463" s="144">
        <v>46171</v>
      </c>
      <c r="AD463" s="29">
        <v>0.1</v>
      </c>
      <c r="AE463" s="29" t="s">
        <v>3927</v>
      </c>
      <c r="AF463" s="29" t="s">
        <v>581</v>
      </c>
      <c r="AG463" s="29" t="s">
        <v>3737</v>
      </c>
      <c r="AH463" s="29" t="s">
        <v>3737</v>
      </c>
      <c r="AI463" s="29" t="s">
        <v>3737</v>
      </c>
      <c r="AJ463" s="55">
        <f>+IFERROR(VLOOKUP($M463,ACTIVIDADES!$B$9:$T$494,17,0),"")</f>
        <v>1</v>
      </c>
      <c r="AK463" s="80" t="str">
        <f>+IFERROR(VLOOKUP($M463,ACTIVIDADES!$B$9:$T$494,18,0),"")</f>
        <v xml:space="preserve">Se muestra proceso que se esta llevando para el manejo de la prueba piloto SIIF NACIÓN </v>
      </c>
      <c r="AL463" s="80" t="str">
        <f>+IFERROR(VLOOKUP($M463,ACTIVIDADES!$B$9:$T$494,19,0),"")</f>
        <v>https://dnbcgovco-my.sharepoint.com/:f:/g/personal/planeacion_dnbc_gov_co/IgD8AB7QmywQRpytAEcxLkkCAYD4ABVol6yllf9t7lapKWs?e=hzKRq7</v>
      </c>
      <c r="AM463" s="55" t="str">
        <f>+IFERROR(VLOOKUP($M463,ACTIVIDADES!$B$9:$X$495,20,0),0)</f>
        <v>11/07/206</v>
      </c>
      <c r="AN463" s="55" t="str">
        <f>+IFERROR(VLOOKUP($M463,ACTIVIDADES!$B$9:$X$495,21,0),0)</f>
        <v>Se remite información sobre las gestiones adelantadas para la implementación del modulo siif nacion</v>
      </c>
      <c r="AO463" s="55">
        <f>+IFERROR(VLOOKUP($M463,ACTIVIDADES!$B$9:$X$495,22,0),0)</f>
        <v>0.3</v>
      </c>
      <c r="AP463" s="145" t="str">
        <f>+IFERROR(VLOOKUP($M463,ACTIVIDADES!$B$9:$X$495,23,0),0)</f>
        <v>EN EJECUCIÓN</v>
      </c>
      <c r="AQ463" s="129">
        <v>46230</v>
      </c>
      <c r="AR463" s="172">
        <v>0.3</v>
      </c>
      <c r="AS463" s="72" t="s">
        <v>4017</v>
      </c>
      <c r="AT463" s="29" t="s">
        <v>578</v>
      </c>
      <c r="AU463" s="57" t="s">
        <v>3639</v>
      </c>
      <c r="AV463" s="193" t="s">
        <v>3639</v>
      </c>
      <c r="AW463" s="193" t="s">
        <v>3639</v>
      </c>
      <c r="AX463" s="57" t="s">
        <v>4148</v>
      </c>
      <c r="AY463" s="176" t="str">
        <f t="shared" si="30"/>
        <v>CUMPLIDAS</v>
      </c>
      <c r="AZ463" s="55" t="str">
        <f>+IFERROR(VLOOKUP($M463,ACTIVIDADES!$B$9:$T$494,25,0),"")</f>
        <v/>
      </c>
      <c r="BA463" s="55" t="str">
        <f>+IFERROR(VLOOKUP($M463,ACTIVIDADES!$B$9:$T$494,26,0),"")</f>
        <v/>
      </c>
      <c r="BB463" s="55" t="str">
        <f>+IFERROR(VLOOKUP($M463,ACTIVIDADES!$B$9:$T$494,27,0),"")</f>
        <v/>
      </c>
      <c r="BC463" s="55" t="str">
        <f>+IFERROR(VLOOKUP($M463,ACTIVIDADES!$B$9:$T$494,28,0),"")</f>
        <v/>
      </c>
      <c r="BD463" s="55" t="str">
        <f>+IFERROR(VLOOKUP($M463,ACTIVIDADES!$B$9:$T$494,29,0),"")</f>
        <v/>
      </c>
      <c r="BE463" s="55" t="str">
        <f>+IFERROR(VLOOKUP($M463,ACTIVIDADES!$B$9:$T$494,30,0),"")</f>
        <v/>
      </c>
      <c r="BF463" s="58"/>
      <c r="BG463" s="58"/>
      <c r="BH463" s="59"/>
      <c r="BI463" s="59" t="s">
        <v>580</v>
      </c>
      <c r="BJ463" s="60" t="s">
        <v>3635</v>
      </c>
      <c r="BK463" s="61" t="s">
        <v>593</v>
      </c>
      <c r="BL463" s="62"/>
      <c r="BM463" s="55" t="str">
        <f>+IFERROR(VLOOKUP($M463,ACTIVIDADES!$B$9:$T$494,31,0),"")</f>
        <v/>
      </c>
      <c r="BN463" s="55" t="str">
        <f>+IFERROR(VLOOKUP($M463,ACTIVIDADES!$B$9:$T$494,32,0),"")</f>
        <v/>
      </c>
      <c r="BO463" s="55" t="str">
        <f>+IFERROR(VLOOKUP($M463,ACTIVIDADES!$B$9:$T$494,33,0),"")</f>
        <v/>
      </c>
      <c r="BP463" s="55" t="str">
        <f>+IFERROR(VLOOKUP($M463,ACTIVIDADES!$B$9:$T$494,34,0),"")</f>
        <v/>
      </c>
      <c r="BQ463" s="55" t="str">
        <f>+IFERROR(VLOOKUP($M463,ACTIVIDADES!$B$9:$T$494,35,0),"")</f>
        <v/>
      </c>
      <c r="BR463" s="55" t="str">
        <f>+IFERROR(VLOOKUP($M463,ACTIVIDADES!$B$9:$T$494,36,0),"")</f>
        <v/>
      </c>
      <c r="BS463" s="55" t="str">
        <f>+IFERROR(VLOOKUP($M463,ACTIVIDADES!$B$9:$T$494,37,0),"")</f>
        <v/>
      </c>
      <c r="BT463" s="58"/>
      <c r="BU463" s="58"/>
      <c r="BV463" s="59"/>
      <c r="BW463" s="59" t="s">
        <v>580</v>
      </c>
      <c r="BX463" s="60" t="s">
        <v>3635</v>
      </c>
      <c r="BY463" s="61" t="s">
        <v>593</v>
      </c>
      <c r="BZ463" s="62"/>
      <c r="CA463" s="9"/>
      <c r="CB463" s="9"/>
      <c r="CC463" s="9"/>
      <c r="CD463" s="9"/>
      <c r="CE463" s="9"/>
      <c r="CF463" s="9"/>
      <c r="CG463" s="9"/>
      <c r="CH463" s="9"/>
      <c r="CI463" s="9"/>
      <c r="CJ463" s="9"/>
      <c r="CK463" s="9"/>
      <c r="CL463" s="9"/>
      <c r="CM463" s="9"/>
      <c r="CN463" s="9"/>
      <c r="CO463" s="9"/>
      <c r="CP463" s="9"/>
      <c r="CQ463" s="9"/>
    </row>
    <row r="464" spans="1:95" s="143" customFormat="1" ht="93" customHeight="1" x14ac:dyDescent="0.35">
      <c r="A464" s="40">
        <f t="shared" si="28"/>
        <v>456</v>
      </c>
      <c r="B464" s="40" t="s">
        <v>536</v>
      </c>
      <c r="C464" s="40">
        <v>2021</v>
      </c>
      <c r="D464" s="40" t="s">
        <v>3734</v>
      </c>
      <c r="E464" s="323"/>
      <c r="F464" s="40" t="s">
        <v>858</v>
      </c>
      <c r="G464" s="187" t="s">
        <v>539</v>
      </c>
      <c r="H464" s="42" t="s">
        <v>4850</v>
      </c>
      <c r="I464" s="42"/>
      <c r="J464" s="40" t="s">
        <v>4212</v>
      </c>
      <c r="K464" s="40" t="s">
        <v>4212</v>
      </c>
      <c r="L464" s="44" t="s">
        <v>4213</v>
      </c>
      <c r="M464" s="63" t="s">
        <v>2470</v>
      </c>
      <c r="N464" s="63" t="s">
        <v>5559</v>
      </c>
      <c r="O464" s="63" t="s">
        <v>2472</v>
      </c>
      <c r="P464" s="63">
        <v>13</v>
      </c>
      <c r="Q464" s="65">
        <v>45280</v>
      </c>
      <c r="R464" s="65">
        <v>45688</v>
      </c>
      <c r="S464" s="66">
        <f t="shared" si="31"/>
        <v>60.150000000000006</v>
      </c>
      <c r="T464" s="63" t="s">
        <v>592</v>
      </c>
      <c r="U464" s="63" t="s">
        <v>1164</v>
      </c>
      <c r="V464" s="49">
        <f>+IFERROR(VLOOKUP($M464,ACTIVIDADES!$B$9:$Q$494,10,0),"")</f>
        <v>1</v>
      </c>
      <c r="W464" s="61" t="str">
        <f>+IFERROR(VLOOKUP($M464,ACTIVIDADES!$B$9:$Q$494,11,0)," ")</f>
        <v xml:space="preserve">Acción establecida en el Plan de Mejoramiento suscrito el 15 de enero de 2024 como resultado de la auditoria realizada a la vigencia 2022
La acción de mejora finalizó el 31 de enero de 2025
Se evidenció la existencia de informes de seguimiento a la ejecución presupuestal correspondientes al periodo comprendido entre junio y diciembre de 2025, así como las actas e informes generados en el marco de dicho seguimiento.
Por lo anterior, la acción de mejora se encuentra cumplida.
</v>
      </c>
      <c r="X464" s="51" t="str">
        <f>+IFERROR(VLOOKUP($M464,ACTIVIDADES!$B$9:$Q$494,12,0),"")</f>
        <v>https://dnbcgovco-my.sharepoint.com/:f:/g/personal/planeacion_dnbc_gov_co/IgAKPZEalRp3T7O44VwZjBLlARF86VpmllJA36VR9-2qDG8?e=W6XaGX</v>
      </c>
      <c r="Y464" s="52">
        <f>+IFERROR(VLOOKUP($M464,ACTIVIDADES!$B$9:$Q$494,13,0),"")</f>
        <v>46153</v>
      </c>
      <c r="Z464" s="49" t="str">
        <f>+IFERROR(VLOOKUP($M464,ACTIVIDADES!$B$9:$Q$494,14,0),"")</f>
        <v>Se incluye información presentada en comité directivo de seguimiento a la ejecución presupuestal del primer trimestre</v>
      </c>
      <c r="AA464" s="49">
        <f>+IFERROR(VLOOKUP($M464,ACTIVIDADES!$B$9:$Q$494,15,0),"")</f>
        <v>1</v>
      </c>
      <c r="AB464" s="54" t="str">
        <f>+IFERROR(VLOOKUP($M464,ACTIVIDADES!$B$9:$Q$494,16,0),"")</f>
        <v>CUMPLIDO</v>
      </c>
      <c r="AC464" s="144">
        <v>46157</v>
      </c>
      <c r="AD464" s="28">
        <v>0.3</v>
      </c>
      <c r="AE464" s="28" t="s">
        <v>4214</v>
      </c>
      <c r="AF464" s="29" t="s">
        <v>578</v>
      </c>
      <c r="AG464" s="29" t="s">
        <v>3737</v>
      </c>
      <c r="AH464" s="29" t="s">
        <v>593</v>
      </c>
      <c r="AI464" s="29" t="s">
        <v>3752</v>
      </c>
      <c r="AJ464" s="55">
        <f>+IFERROR(VLOOKUP($M464,ACTIVIDADES!$B$9:$T$494,17,0),"")</f>
        <v>1</v>
      </c>
      <c r="AK464" s="80" t="str">
        <f>+IFERROR(VLOOKUP($M464,ACTIVIDADES!$B$9:$T$494,18,0),"")</f>
        <v xml:space="preserve">Acción establecida en el Plan de Mejoramiento suscrito el 15 de enero de 2024 como resultado de la auditoria realizada a la vigencia 2022
La acción de mejora finalizó el 31 de enero de 2025
Se evidenció la existencia de informes de seguimiento a la ejecución presupuestal correspondientes al periodo comprendido entre ENERO A JUNIO de 2025.
Por lo anterior, la acción de mejora se encuentra cumplida.
</v>
      </c>
      <c r="AL464" s="80" t="str">
        <f>+IFERROR(VLOOKUP($M464,ACTIVIDADES!$B$9:$T$494,19,0),"")</f>
        <v>https://dnbcgovco-my.sharepoint.com/:f:/g/personal/planeacion_dnbc_gov_co/IgDlTTkE6gPMRZjTETbxch7dATaSM_TE5-agvqb3k7QgaDY?e=0V1Jx7</v>
      </c>
      <c r="AM464" s="55" t="str">
        <f>+IFERROR(VLOOKUP($M464,ACTIVIDADES!$B$9:$X$495,20,0),0)</f>
        <v>11/07/206</v>
      </c>
      <c r="AN464" s="55" t="str">
        <f>+IFERROR(VLOOKUP($M464,ACTIVIDADES!$B$9:$X$495,21,0),0)</f>
        <v>Actividad reportada con cumplimiento en el primer trimestre 2026</v>
      </c>
      <c r="AO464" s="55">
        <f>+IFERROR(VLOOKUP($M464,ACTIVIDADES!$B$9:$X$495,22,0),0)</f>
        <v>1</v>
      </c>
      <c r="AP464" s="150" t="str">
        <f>+IFERROR(VLOOKUP($M464,ACTIVIDADES!$B$9:$X$495,23,0),0)</f>
        <v>CUMPLIDO</v>
      </c>
      <c r="AQ464" s="129">
        <v>46230</v>
      </c>
      <c r="AR464" s="172">
        <v>1</v>
      </c>
      <c r="AS464" s="131" t="s">
        <v>4176</v>
      </c>
      <c r="AT464" s="29" t="s">
        <v>578</v>
      </c>
      <c r="AU464" s="57" t="s">
        <v>3639</v>
      </c>
      <c r="AV464" s="193" t="s">
        <v>3639</v>
      </c>
      <c r="AW464" s="193" t="s">
        <v>3639</v>
      </c>
      <c r="AX464" s="193" t="s">
        <v>4148</v>
      </c>
      <c r="AY464" s="176" t="str">
        <f t="shared" si="30"/>
        <v>CUMPLIDAS</v>
      </c>
      <c r="AZ464" s="55" t="str">
        <f>+IFERROR(VLOOKUP($M464,ACTIVIDADES!$B$9:$T$494,25,0),"")</f>
        <v/>
      </c>
      <c r="BA464" s="55" t="str">
        <f>+IFERROR(VLOOKUP($M464,ACTIVIDADES!$B$9:$T$494,26,0),"")</f>
        <v/>
      </c>
      <c r="BB464" s="55" t="str">
        <f>+IFERROR(VLOOKUP($M464,ACTIVIDADES!$B$9:$T$494,27,0),"")</f>
        <v/>
      </c>
      <c r="BC464" s="55" t="str">
        <f>+IFERROR(VLOOKUP($M464,ACTIVIDADES!$B$9:$T$494,28,0),"")</f>
        <v/>
      </c>
      <c r="BD464" s="55" t="str">
        <f>+IFERROR(VLOOKUP($M464,ACTIVIDADES!$B$9:$T$494,29,0),"")</f>
        <v/>
      </c>
      <c r="BE464" s="55" t="str">
        <f>+IFERROR(VLOOKUP($M464,ACTIVIDADES!$B$9:$T$494,30,0),"")</f>
        <v/>
      </c>
      <c r="BF464" s="58"/>
      <c r="BG464" s="58"/>
      <c r="BH464" s="59"/>
      <c r="BI464" s="59" t="s">
        <v>580</v>
      </c>
      <c r="BJ464" s="60" t="s">
        <v>3635</v>
      </c>
      <c r="BK464" s="61" t="s">
        <v>593</v>
      </c>
      <c r="BL464" s="62"/>
      <c r="BM464" s="55" t="str">
        <f>+IFERROR(VLOOKUP($M464,ACTIVIDADES!$B$9:$T$494,31,0),"")</f>
        <v/>
      </c>
      <c r="BN464" s="55" t="str">
        <f>+IFERROR(VLOOKUP($M464,ACTIVIDADES!$B$9:$T$494,32,0),"")</f>
        <v/>
      </c>
      <c r="BO464" s="55" t="str">
        <f>+IFERROR(VLOOKUP($M464,ACTIVIDADES!$B$9:$T$494,33,0),"")</f>
        <v/>
      </c>
      <c r="BP464" s="55" t="str">
        <f>+IFERROR(VLOOKUP($M464,ACTIVIDADES!$B$9:$T$494,34,0),"")</f>
        <v/>
      </c>
      <c r="BQ464" s="55" t="str">
        <f>+IFERROR(VLOOKUP($M464,ACTIVIDADES!$B$9:$T$494,35,0),"")</f>
        <v/>
      </c>
      <c r="BR464" s="55" t="str">
        <f>+IFERROR(VLOOKUP($M464,ACTIVIDADES!$B$9:$T$494,36,0),"")</f>
        <v/>
      </c>
      <c r="BS464" s="55" t="str">
        <f>+IFERROR(VLOOKUP($M464,ACTIVIDADES!$B$9:$T$494,37,0),"")</f>
        <v/>
      </c>
      <c r="BT464" s="58"/>
      <c r="BU464" s="58"/>
      <c r="BV464" s="59"/>
      <c r="BW464" s="59" t="s">
        <v>580</v>
      </c>
      <c r="BX464" s="60" t="s">
        <v>3635</v>
      </c>
      <c r="BY464" s="61" t="s">
        <v>593</v>
      </c>
      <c r="BZ464" s="62"/>
      <c r="CA464" s="9"/>
      <c r="CB464" s="9"/>
      <c r="CC464" s="9"/>
      <c r="CD464" s="9"/>
      <c r="CE464" s="9"/>
      <c r="CF464" s="9"/>
      <c r="CG464" s="9"/>
      <c r="CH464" s="9"/>
      <c r="CI464" s="9"/>
      <c r="CJ464" s="9"/>
      <c r="CK464" s="9"/>
      <c r="CL464" s="9"/>
      <c r="CM464" s="9"/>
      <c r="CN464" s="9"/>
      <c r="CO464" s="9"/>
      <c r="CP464" s="9"/>
      <c r="CQ464" s="9"/>
    </row>
    <row r="465" spans="1:95" s="143" customFormat="1" ht="93" customHeight="1" x14ac:dyDescent="0.35">
      <c r="A465" s="40">
        <f t="shared" si="28"/>
        <v>457</v>
      </c>
      <c r="B465" s="40" t="s">
        <v>536</v>
      </c>
      <c r="C465" s="40">
        <v>2021</v>
      </c>
      <c r="D465" s="40" t="s">
        <v>3750</v>
      </c>
      <c r="E465" s="323"/>
      <c r="F465" s="40" t="s">
        <v>858</v>
      </c>
      <c r="G465" s="187" t="s">
        <v>539</v>
      </c>
      <c r="H465" s="42" t="s">
        <v>4850</v>
      </c>
      <c r="I465" s="42"/>
      <c r="J465" s="40" t="s">
        <v>4212</v>
      </c>
      <c r="K465" s="40" t="s">
        <v>4212</v>
      </c>
      <c r="L465" s="44" t="s">
        <v>4213</v>
      </c>
      <c r="M465" s="63" t="s">
        <v>1226</v>
      </c>
      <c r="N465" s="63" t="s">
        <v>1227</v>
      </c>
      <c r="O465" s="63" t="s">
        <v>1228</v>
      </c>
      <c r="P465" s="63">
        <v>1</v>
      </c>
      <c r="Q465" s="65">
        <v>45280</v>
      </c>
      <c r="R465" s="65">
        <v>45473</v>
      </c>
      <c r="S465" s="66">
        <f t="shared" si="31"/>
        <v>28.5</v>
      </c>
      <c r="T465" s="63" t="s">
        <v>622</v>
      </c>
      <c r="U465" s="63" t="s">
        <v>1164</v>
      </c>
      <c r="V465" s="49">
        <f>+IFERROR(VLOOKUP($M465,ACTIVIDADES!$B$9:$Q$494,10,0),"")</f>
        <v>1</v>
      </c>
      <c r="W465" s="61" t="str">
        <f>+IFERROR(VLOOKUP($M465,ACTIVIDADES!$B$9:$Q$494,11,0)," ")</f>
        <v>Acción establecida en el Plan de Mejoramiento suscrito el 15 de enero de 2024 como resultado de la auditoria realizada a la vigencia 2022
La acción de mejora finaliza el 30 de junio de 2024
Acción cumplida en el primer semestre de la vigencia 2024.
Por lo anterior, la acción de mejora se encuentra cumplida.</v>
      </c>
      <c r="X465" s="61">
        <f>+IFERROR(VLOOKUP($M465,ACTIVIDADES!$B$9:$Q$494,12,0),"")</f>
        <v>0</v>
      </c>
      <c r="Y465" s="52">
        <f>+IFERROR(VLOOKUP($M465,ACTIVIDADES!$B$9:$Q$494,13,0),"")</f>
        <v>46153</v>
      </c>
      <c r="Z465" s="49" t="str">
        <f>+IFERROR(VLOOKUP($M465,ACTIVIDADES!$B$9:$Q$494,14,0),"")</f>
        <v>Cumplida en seguimiento diciembre 2025</v>
      </c>
      <c r="AA465" s="49">
        <f>+IFERROR(VLOOKUP($M465,ACTIVIDADES!$B$9:$Q$494,15,0),"")</f>
        <v>1</v>
      </c>
      <c r="AB465" s="54" t="str">
        <f>+IFERROR(VLOOKUP($M465,ACTIVIDADES!$B$9:$Q$494,16,0),"")</f>
        <v>CUMPLIDO</v>
      </c>
      <c r="AC465" s="144">
        <v>46171</v>
      </c>
      <c r="AD465" s="29">
        <v>1</v>
      </c>
      <c r="AE465" s="30" t="s">
        <v>3951</v>
      </c>
      <c r="AF465" s="29" t="s">
        <v>578</v>
      </c>
      <c r="AG465" s="29" t="s">
        <v>3737</v>
      </c>
      <c r="AH465" s="29" t="s">
        <v>593</v>
      </c>
      <c r="AI465" s="29" t="s">
        <v>3752</v>
      </c>
      <c r="AJ465" s="55">
        <f>+IFERROR(VLOOKUP($M465,ACTIVIDADES!$B$9:$T$494,17,0),"")</f>
        <v>1</v>
      </c>
      <c r="AK465" s="80" t="str">
        <f>+IFERROR(VLOOKUP($M465,ACTIVIDADES!$B$9:$T$494,18,0),"")</f>
        <v>Acción establecida en el Plan de Mejoramiento suscrito el 15 de enero de 2024 como resultado de la auditoria realizada a la vigencia 2022
La acción de mejora finaliza el 30 de junio de 2024
Acción cumplida en el primer semestre de la vigencia 2024.
Por lo anterior, la acción de mejora se encuentra cumplida.</v>
      </c>
      <c r="AL465" s="80" t="str">
        <f>+IFERROR(VLOOKUP($M465,ACTIVIDADES!$B$9:$T$494,19,0),"")</f>
        <v>https://dnbcgovco-my.sharepoint.com/my?id=%2Fpersonal%2Fplaneacion%5Fdnbc%5Fgov%5Fco%2FDocuments%2FDocumentos%20SIGE%2F6%2E%20Planes%2FPLAN%20DE%20MEJORA%2F2026%2F02%2E%20Seguimiento%20Segundo%20Trimestre%2F01%2E%20Planeaci%C3%B3n%20Estrat%C3%A9gica&amp;viewid=efb70791%2Db8ab%2D49e7%2Db552%2Dd3d4cbe976b9</v>
      </c>
      <c r="AM465" s="55">
        <f>+IFERROR(VLOOKUP($M465,ACTIVIDADES!$B$9:$X$495,20,0),0)</f>
        <v>46213</v>
      </c>
      <c r="AN465" s="55" t="str">
        <f>+IFERROR(VLOOKUP($M465,ACTIVIDADES!$B$9:$X$495,21,0),0)</f>
        <v>Cumplida en seguimiento diciembre 2025</v>
      </c>
      <c r="AO465" s="55">
        <f>+IFERROR(VLOOKUP($M465,ACTIVIDADES!$B$9:$X$495,22,0),0)</f>
        <v>1</v>
      </c>
      <c r="AP465" s="150" t="str">
        <f>+IFERROR(VLOOKUP($M465,ACTIVIDADES!$B$9:$X$495,23,0),0)</f>
        <v>CUMPLIDO</v>
      </c>
      <c r="AQ465" s="88">
        <v>46230</v>
      </c>
      <c r="AR465" s="55">
        <v>1</v>
      </c>
      <c r="AS465" s="57" t="s">
        <v>4215</v>
      </c>
      <c r="AT465" s="29" t="s">
        <v>578</v>
      </c>
      <c r="AU465" s="57" t="s">
        <v>3639</v>
      </c>
      <c r="AV465" s="193" t="s">
        <v>3639</v>
      </c>
      <c r="AW465" s="193" t="s">
        <v>3639</v>
      </c>
      <c r="AX465" s="193" t="s">
        <v>4148</v>
      </c>
      <c r="AY465" s="176" t="str">
        <f t="shared" si="30"/>
        <v>CUMPLIDAS</v>
      </c>
      <c r="AZ465" s="55" t="str">
        <f>+IFERROR(VLOOKUP($M465,ACTIVIDADES!$B$9:$T$494,25,0),"")</f>
        <v/>
      </c>
      <c r="BA465" s="55" t="str">
        <f>+IFERROR(VLOOKUP($M465,ACTIVIDADES!$B$9:$T$494,26,0),"")</f>
        <v/>
      </c>
      <c r="BB465" s="55" t="str">
        <f>+IFERROR(VLOOKUP($M465,ACTIVIDADES!$B$9:$T$494,27,0),"")</f>
        <v/>
      </c>
      <c r="BC465" s="55" t="str">
        <f>+IFERROR(VLOOKUP($M465,ACTIVIDADES!$B$9:$T$494,28,0),"")</f>
        <v/>
      </c>
      <c r="BD465" s="55" t="str">
        <f>+IFERROR(VLOOKUP($M465,ACTIVIDADES!$B$9:$T$494,29,0),"")</f>
        <v/>
      </c>
      <c r="BE465" s="55" t="str">
        <f>+IFERROR(VLOOKUP($M465,ACTIVIDADES!$B$9:$T$494,30,0),"")</f>
        <v/>
      </c>
      <c r="BF465" s="58"/>
      <c r="BG465" s="58"/>
      <c r="BH465" s="59"/>
      <c r="BI465" s="59" t="s">
        <v>580</v>
      </c>
      <c r="BJ465" s="60" t="s">
        <v>3635</v>
      </c>
      <c r="BK465" s="61" t="s">
        <v>593</v>
      </c>
      <c r="BL465" s="62"/>
      <c r="BM465" s="55" t="str">
        <f>+IFERROR(VLOOKUP($M465,ACTIVIDADES!$B$9:$T$494,31,0),"")</f>
        <v/>
      </c>
      <c r="BN465" s="55" t="str">
        <f>+IFERROR(VLOOKUP($M465,ACTIVIDADES!$B$9:$T$494,32,0),"")</f>
        <v/>
      </c>
      <c r="BO465" s="55" t="str">
        <f>+IFERROR(VLOOKUP($M465,ACTIVIDADES!$B$9:$T$494,33,0),"")</f>
        <v/>
      </c>
      <c r="BP465" s="55" t="str">
        <f>+IFERROR(VLOOKUP($M465,ACTIVIDADES!$B$9:$T$494,34,0),"")</f>
        <v/>
      </c>
      <c r="BQ465" s="55" t="str">
        <f>+IFERROR(VLOOKUP($M465,ACTIVIDADES!$B$9:$T$494,35,0),"")</f>
        <v/>
      </c>
      <c r="BR465" s="55" t="str">
        <f>+IFERROR(VLOOKUP($M465,ACTIVIDADES!$B$9:$T$494,36,0),"")</f>
        <v/>
      </c>
      <c r="BS465" s="55" t="str">
        <f>+IFERROR(VLOOKUP($M465,ACTIVIDADES!$B$9:$T$494,37,0),"")</f>
        <v/>
      </c>
      <c r="BT465" s="58"/>
      <c r="BU465" s="58"/>
      <c r="BV465" s="59"/>
      <c r="BW465" s="59" t="s">
        <v>580</v>
      </c>
      <c r="BX465" s="60" t="s">
        <v>3635</v>
      </c>
      <c r="BY465" s="61" t="s">
        <v>593</v>
      </c>
      <c r="BZ465" s="62"/>
      <c r="CA465" s="9"/>
      <c r="CB465" s="9"/>
      <c r="CC465" s="9"/>
      <c r="CD465" s="9"/>
      <c r="CE465" s="9"/>
      <c r="CF465" s="9"/>
      <c r="CG465" s="9"/>
      <c r="CH465" s="9"/>
      <c r="CI465" s="9"/>
      <c r="CJ465" s="9"/>
      <c r="CK465" s="9"/>
      <c r="CL465" s="9"/>
      <c r="CM465" s="9"/>
      <c r="CN465" s="9"/>
      <c r="CO465" s="9"/>
      <c r="CP465" s="9"/>
      <c r="CQ465" s="9"/>
    </row>
    <row r="466" spans="1:95" s="143" customFormat="1" ht="93" customHeight="1" x14ac:dyDescent="0.35">
      <c r="A466" s="40">
        <f t="shared" si="28"/>
        <v>458</v>
      </c>
      <c r="B466" s="40" t="s">
        <v>536</v>
      </c>
      <c r="C466" s="40">
        <v>2021</v>
      </c>
      <c r="D466" s="40" t="s">
        <v>3750</v>
      </c>
      <c r="E466" s="323"/>
      <c r="F466" s="40" t="s">
        <v>858</v>
      </c>
      <c r="G466" s="187" t="s">
        <v>539</v>
      </c>
      <c r="H466" s="42" t="s">
        <v>4850</v>
      </c>
      <c r="I466" s="42"/>
      <c r="J466" s="40" t="s">
        <v>4212</v>
      </c>
      <c r="K466" s="40" t="s">
        <v>4212</v>
      </c>
      <c r="L466" s="44" t="s">
        <v>4213</v>
      </c>
      <c r="M466" s="63" t="s">
        <v>1230</v>
      </c>
      <c r="N466" s="63" t="s">
        <v>5560</v>
      </c>
      <c r="O466" s="63" t="s">
        <v>1232</v>
      </c>
      <c r="P466" s="63">
        <v>7</v>
      </c>
      <c r="Q466" s="65">
        <v>45280</v>
      </c>
      <c r="R466" s="65">
        <v>45688</v>
      </c>
      <c r="S466" s="66">
        <f t="shared" si="31"/>
        <v>60.150000000000006</v>
      </c>
      <c r="T466" s="63" t="s">
        <v>622</v>
      </c>
      <c r="U466" s="63" t="s">
        <v>1164</v>
      </c>
      <c r="V466" s="49">
        <f>+IFERROR(VLOOKUP($M466,ACTIVIDADES!$B$9:$Q$494,10,0),"")</f>
        <v>1</v>
      </c>
      <c r="W466" s="61" t="str">
        <f>+IFERROR(VLOOKUP($M466,ACTIVIDADES!$B$9:$Q$494,11,0)," ")</f>
        <v xml:space="preserve">Acción establecida en el Plan de Mejoramiento suscrito el 15 de enero de 2024 como resultado de la auditoria realizada a la vigencia 2022
La acción de mejora finalizó el 31 de enero de 2025
Se evidenció el registro de actas de reunión y de información presentadas ante la Alta Dirección.
Por lo anterior, la acción de mejora se encuentra cumplida.
</v>
      </c>
      <c r="X466" s="61">
        <f>+IFERROR(VLOOKUP($M466,ACTIVIDADES!$B$9:$Q$494,12,0),"")</f>
        <v>0</v>
      </c>
      <c r="Y466" s="52">
        <f>+IFERROR(VLOOKUP($M466,ACTIVIDADES!$B$9:$Q$494,13,0),"")</f>
        <v>46153</v>
      </c>
      <c r="Z466" s="49" t="str">
        <f>+IFERROR(VLOOKUP($M466,ACTIVIDADES!$B$9:$Q$494,14,0),"")</f>
        <v>Cumplida en seguimiento diciembre 2025</v>
      </c>
      <c r="AA466" s="49">
        <f>+IFERROR(VLOOKUP($M466,ACTIVIDADES!$B$9:$Q$494,15,0),"")</f>
        <v>1</v>
      </c>
      <c r="AB466" s="54" t="str">
        <f>+IFERROR(VLOOKUP($M466,ACTIVIDADES!$B$9:$Q$494,16,0),"")</f>
        <v>CUMPLIDO</v>
      </c>
      <c r="AC466" s="144">
        <v>46178</v>
      </c>
      <c r="AD466" s="29">
        <v>1</v>
      </c>
      <c r="AE466" s="30" t="s">
        <v>3951</v>
      </c>
      <c r="AF466" s="29" t="s">
        <v>578</v>
      </c>
      <c r="AG466" s="29" t="s">
        <v>3737</v>
      </c>
      <c r="AH466" s="29" t="s">
        <v>593</v>
      </c>
      <c r="AI466" s="29" t="s">
        <v>3752</v>
      </c>
      <c r="AJ466" s="55">
        <f>+IFERROR(VLOOKUP($M466,ACTIVIDADES!$B$9:$T$494,17,0),"")</f>
        <v>1</v>
      </c>
      <c r="AK466" s="80" t="str">
        <f>+IFERROR(VLOOKUP($M466,ACTIVIDADES!$B$9:$T$494,18,0),"")</f>
        <v xml:space="preserve">Acción establecida en el Plan de Mejoramiento suscrito el 15 de enero de 2024 como resultado de la auditoria realizada a la vigencia 2022
La acción de mejora finalizó el 31 de enero de 2025
Se evidenció el registro de actas de reunión y de información presentadas ante la Alta Dirección.
Por lo anterior, la acción de mejora se encuentra cumplida.
</v>
      </c>
      <c r="AL466" s="80" t="str">
        <f>+IFERROR(VLOOKUP($M466,ACTIVIDADES!$B$9:$T$494,19,0),"")</f>
        <v>https://dnbcgovco-my.sharepoint.com/my?id=%2Fpersonal%2Fplaneacion%5Fdnbc%5Fgov%5Fco%2FDocuments%2FDocumentos%20SIGE%2F6%2E%20Planes%2FPLAN%20DE%20MEJORA%2F2026%2F02%2E%20Seguimiento%20Segundo%20Trimestre%2F01%2E%20Planeaci%C3%B3n%20Estrat%C3%A9gica&amp;viewid=efb70791%2Db8ab%2D49e7%2Db552%2Dd3d4cbe976b9</v>
      </c>
      <c r="AM466" s="55">
        <f>+IFERROR(VLOOKUP($M466,ACTIVIDADES!$B$9:$X$495,20,0),0)</f>
        <v>46213</v>
      </c>
      <c r="AN466" s="55" t="str">
        <f>+IFERROR(VLOOKUP($M466,ACTIVIDADES!$B$9:$X$495,21,0),0)</f>
        <v>Cumplida en seguimiento diciembre 2025</v>
      </c>
      <c r="AO466" s="55">
        <f>+IFERROR(VLOOKUP($M466,ACTIVIDADES!$B$9:$X$495,22,0),0)</f>
        <v>1</v>
      </c>
      <c r="AP466" s="150" t="str">
        <f>+IFERROR(VLOOKUP($M466,ACTIVIDADES!$B$9:$X$495,23,0),0)</f>
        <v>CUMPLIDO</v>
      </c>
      <c r="AQ466" s="88">
        <v>46230</v>
      </c>
      <c r="AR466" s="55">
        <v>1</v>
      </c>
      <c r="AS466" s="57" t="s">
        <v>3951</v>
      </c>
      <c r="AT466" s="29" t="s">
        <v>578</v>
      </c>
      <c r="AU466" s="57" t="s">
        <v>3639</v>
      </c>
      <c r="AV466" s="193" t="s">
        <v>3639</v>
      </c>
      <c r="AW466" s="193" t="s">
        <v>3639</v>
      </c>
      <c r="AX466" s="193" t="s">
        <v>4148</v>
      </c>
      <c r="AY466" s="176" t="str">
        <f t="shared" si="30"/>
        <v>CUMPLIDAS</v>
      </c>
      <c r="AZ466" s="55" t="str">
        <f>+IFERROR(VLOOKUP($M466,ACTIVIDADES!$B$9:$T$494,25,0),"")</f>
        <v/>
      </c>
      <c r="BA466" s="55" t="str">
        <f>+IFERROR(VLOOKUP($M466,ACTIVIDADES!$B$9:$T$494,26,0),"")</f>
        <v/>
      </c>
      <c r="BB466" s="55" t="str">
        <f>+IFERROR(VLOOKUP($M466,ACTIVIDADES!$B$9:$T$494,27,0),"")</f>
        <v/>
      </c>
      <c r="BC466" s="55" t="str">
        <f>+IFERROR(VLOOKUP($M466,ACTIVIDADES!$B$9:$T$494,28,0),"")</f>
        <v/>
      </c>
      <c r="BD466" s="55" t="str">
        <f>+IFERROR(VLOOKUP($M466,ACTIVIDADES!$B$9:$T$494,29,0),"")</f>
        <v/>
      </c>
      <c r="BE466" s="55" t="str">
        <f>+IFERROR(VLOOKUP($M466,ACTIVIDADES!$B$9:$T$494,30,0),"")</f>
        <v/>
      </c>
      <c r="BF466" s="58"/>
      <c r="BG466" s="58"/>
      <c r="BH466" s="59"/>
      <c r="BI466" s="59" t="s">
        <v>580</v>
      </c>
      <c r="BJ466" s="60" t="s">
        <v>3635</v>
      </c>
      <c r="BK466" s="61" t="s">
        <v>593</v>
      </c>
      <c r="BL466" s="62"/>
      <c r="BM466" s="55" t="str">
        <f>+IFERROR(VLOOKUP($M466,ACTIVIDADES!$B$9:$T$494,31,0),"")</f>
        <v/>
      </c>
      <c r="BN466" s="55" t="str">
        <f>+IFERROR(VLOOKUP($M466,ACTIVIDADES!$B$9:$T$494,32,0),"")</f>
        <v/>
      </c>
      <c r="BO466" s="55" t="str">
        <f>+IFERROR(VLOOKUP($M466,ACTIVIDADES!$B$9:$T$494,33,0),"")</f>
        <v/>
      </c>
      <c r="BP466" s="55" t="str">
        <f>+IFERROR(VLOOKUP($M466,ACTIVIDADES!$B$9:$T$494,34,0),"")</f>
        <v/>
      </c>
      <c r="BQ466" s="55" t="str">
        <f>+IFERROR(VLOOKUP($M466,ACTIVIDADES!$B$9:$T$494,35,0),"")</f>
        <v/>
      </c>
      <c r="BR466" s="55" t="str">
        <f>+IFERROR(VLOOKUP($M466,ACTIVIDADES!$B$9:$T$494,36,0),"")</f>
        <v/>
      </c>
      <c r="BS466" s="55" t="str">
        <f>+IFERROR(VLOOKUP($M466,ACTIVIDADES!$B$9:$T$494,37,0),"")</f>
        <v/>
      </c>
      <c r="BT466" s="58"/>
      <c r="BU466" s="58"/>
      <c r="BV466" s="59"/>
      <c r="BW466" s="59" t="s">
        <v>580</v>
      </c>
      <c r="BX466" s="60" t="s">
        <v>3635</v>
      </c>
      <c r="BY466" s="61" t="s">
        <v>593</v>
      </c>
      <c r="BZ466" s="62"/>
      <c r="CA466" s="9"/>
      <c r="CB466" s="9"/>
      <c r="CC466" s="9"/>
      <c r="CD466" s="9"/>
      <c r="CE466" s="9"/>
      <c r="CF466" s="9"/>
      <c r="CG466" s="9"/>
      <c r="CH466" s="9"/>
      <c r="CI466" s="9"/>
      <c r="CJ466" s="9"/>
      <c r="CK466" s="9"/>
      <c r="CL466" s="9"/>
      <c r="CM466" s="9"/>
      <c r="CN466" s="9"/>
      <c r="CO466" s="9"/>
      <c r="CP466" s="9"/>
      <c r="CQ466" s="9"/>
    </row>
    <row r="467" spans="1:95" s="143" customFormat="1" ht="93" customHeight="1" x14ac:dyDescent="0.35">
      <c r="A467" s="40">
        <f t="shared" si="28"/>
        <v>459</v>
      </c>
      <c r="B467" s="40" t="s">
        <v>536</v>
      </c>
      <c r="C467" s="40">
        <v>2021</v>
      </c>
      <c r="D467" s="40" t="s">
        <v>3734</v>
      </c>
      <c r="E467" s="323"/>
      <c r="F467" s="40" t="s">
        <v>858</v>
      </c>
      <c r="G467" s="187" t="s">
        <v>539</v>
      </c>
      <c r="H467" s="42" t="s">
        <v>4850</v>
      </c>
      <c r="I467" s="42"/>
      <c r="J467" s="40" t="s">
        <v>4212</v>
      </c>
      <c r="K467" s="40" t="s">
        <v>4212</v>
      </c>
      <c r="L467" s="44" t="s">
        <v>4213</v>
      </c>
      <c r="M467" s="63" t="s">
        <v>2827</v>
      </c>
      <c r="N467" s="63" t="s">
        <v>2751</v>
      </c>
      <c r="O467" s="63" t="s">
        <v>2752</v>
      </c>
      <c r="P467" s="63" t="s">
        <v>1577</v>
      </c>
      <c r="Q467" s="65">
        <v>45280</v>
      </c>
      <c r="R467" s="65">
        <v>45382</v>
      </c>
      <c r="S467" s="66">
        <f t="shared" si="31"/>
        <v>15.15</v>
      </c>
      <c r="T467" s="63" t="s">
        <v>589</v>
      </c>
      <c r="U467" s="63" t="s">
        <v>1164</v>
      </c>
      <c r="V467" s="49">
        <f>+IFERROR(VLOOKUP($M467,ACTIVIDADES!$B$9:$Q$494,10,0),"")</f>
        <v>1</v>
      </c>
      <c r="W467" s="61" t="str">
        <f>+IFERROR(VLOOKUP($M467,ACTIVIDADES!$B$9:$Q$494,11,0)," ")</f>
        <v>Se esta manejando una prueba piloto SIIF NACIÓN</v>
      </c>
      <c r="X467" s="51" t="str">
        <f>+IFERROR(VLOOKUP($M467,ACTIVIDADES!$B$9:$Q$494,12,0),"")</f>
        <v>https://dnbcgovco-my.sharepoint.com/:f:/g/personal/planeacion_dnbc_gov_co/IgCRZcMJNSF2TarjsSj4cI7MAZacCrfwapn9mvSFgxq2ggk?e=eG6vUe</v>
      </c>
      <c r="Y467" s="52">
        <f>+IFERROR(VLOOKUP($M467,ACTIVIDADES!$B$9:$Q$494,13,0),"")</f>
        <v>46153</v>
      </c>
      <c r="Z467" s="49" t="str">
        <f>+IFERROR(VLOOKUP($M467,ACTIVIDADES!$B$9:$Q$494,14,0),"")</f>
        <v>Se evidencia respuesta de MinHacienda para uso piloto de sistema Siif Nación - Modulo Recursos Fisicos</v>
      </c>
      <c r="AA467" s="49">
        <f>+IFERROR(VLOOKUP($M467,ACTIVIDADES!$B$9:$Q$494,15,0),"")</f>
        <v>0.1</v>
      </c>
      <c r="AB467" s="54" t="str">
        <f>+IFERROR(VLOOKUP($M467,ACTIVIDADES!$B$9:$Q$494,16,0),"")</f>
        <v>EJECUCIÓN</v>
      </c>
      <c r="AC467" s="144">
        <v>46171</v>
      </c>
      <c r="AD467" s="29">
        <v>0.1</v>
      </c>
      <c r="AE467" s="29" t="s">
        <v>3927</v>
      </c>
      <c r="AF467" s="29" t="s">
        <v>581</v>
      </c>
      <c r="AG467" s="29" t="s">
        <v>3737</v>
      </c>
      <c r="AH467" s="29" t="s">
        <v>593</v>
      </c>
      <c r="AI467" s="29" t="s">
        <v>3752</v>
      </c>
      <c r="AJ467" s="55">
        <f>+IFERROR(VLOOKUP($M467,ACTIVIDADES!$B$9:$T$494,17,0),"")</f>
        <v>1</v>
      </c>
      <c r="AK467" s="80" t="str">
        <f>+IFERROR(VLOOKUP($M467,ACTIVIDADES!$B$9:$T$494,18,0),"")</f>
        <v xml:space="preserve">Se muestra proceso que se esta llevando para el manejo de la prueba piloto SIIF NACIÓN </v>
      </c>
      <c r="AL467" s="80" t="str">
        <f>+IFERROR(VLOOKUP($M467,ACTIVIDADES!$B$9:$T$494,19,0),"")</f>
        <v>https://dnbcgovco-my.sharepoint.com/:f:/g/personal/planeacion_dnbc_gov_co/IgD2N8SIKzumSbEdKQhd4sLJAWycxpWSPKukOyNttGGbuhA?e=cfEjsJ</v>
      </c>
      <c r="AM467" s="55" t="str">
        <f>+IFERROR(VLOOKUP($M467,ACTIVIDADES!$B$9:$X$495,20,0),0)</f>
        <v>11/07/206</v>
      </c>
      <c r="AN467" s="55" t="str">
        <f>+IFERROR(VLOOKUP($M467,ACTIVIDADES!$B$9:$X$495,21,0),0)</f>
        <v>Se remite información sobre las gestiones adelantadas para la implementación del modulo siif nacion</v>
      </c>
      <c r="AO467" s="55">
        <f>+IFERROR(VLOOKUP($M467,ACTIVIDADES!$B$9:$X$495,22,0),0)</f>
        <v>0.3</v>
      </c>
      <c r="AP467" s="145" t="str">
        <f>+IFERROR(VLOOKUP($M467,ACTIVIDADES!$B$9:$X$495,23,0),0)</f>
        <v>EN EJECUCIÓN</v>
      </c>
      <c r="AQ467" s="129">
        <v>46230</v>
      </c>
      <c r="AR467" s="172">
        <v>0.3</v>
      </c>
      <c r="AS467" s="72" t="s">
        <v>4017</v>
      </c>
      <c r="AT467" s="29" t="s">
        <v>578</v>
      </c>
      <c r="AU467" s="57" t="s">
        <v>3639</v>
      </c>
      <c r="AV467" s="193" t="s">
        <v>3639</v>
      </c>
      <c r="AW467" s="193" t="s">
        <v>3639</v>
      </c>
      <c r="AX467" s="57" t="s">
        <v>4148</v>
      </c>
      <c r="AY467" s="176" t="str">
        <f t="shared" si="30"/>
        <v>CUMPLIDAS</v>
      </c>
      <c r="AZ467" s="55" t="str">
        <f>+IFERROR(VLOOKUP($M467,ACTIVIDADES!$B$9:$T$494,25,0),"")</f>
        <v/>
      </c>
      <c r="BA467" s="55" t="str">
        <f>+IFERROR(VLOOKUP($M467,ACTIVIDADES!$B$9:$T$494,26,0),"")</f>
        <v/>
      </c>
      <c r="BB467" s="55" t="str">
        <f>+IFERROR(VLOOKUP($M467,ACTIVIDADES!$B$9:$T$494,27,0),"")</f>
        <v/>
      </c>
      <c r="BC467" s="55" t="str">
        <f>+IFERROR(VLOOKUP($M467,ACTIVIDADES!$B$9:$T$494,28,0),"")</f>
        <v/>
      </c>
      <c r="BD467" s="55" t="str">
        <f>+IFERROR(VLOOKUP($M467,ACTIVIDADES!$B$9:$T$494,29,0),"")</f>
        <v/>
      </c>
      <c r="BE467" s="55" t="str">
        <f>+IFERROR(VLOOKUP($M467,ACTIVIDADES!$B$9:$T$494,30,0),"")</f>
        <v/>
      </c>
      <c r="BF467" s="58"/>
      <c r="BG467" s="58"/>
      <c r="BH467" s="59"/>
      <c r="BI467" s="59" t="s">
        <v>580</v>
      </c>
      <c r="BJ467" s="60" t="s">
        <v>3635</v>
      </c>
      <c r="BK467" s="61" t="s">
        <v>593</v>
      </c>
      <c r="BL467" s="62"/>
      <c r="BM467" s="55" t="str">
        <f>+IFERROR(VLOOKUP($M467,ACTIVIDADES!$B$9:$T$494,31,0),"")</f>
        <v/>
      </c>
      <c r="BN467" s="55" t="str">
        <f>+IFERROR(VLOOKUP($M467,ACTIVIDADES!$B$9:$T$494,32,0),"")</f>
        <v/>
      </c>
      <c r="BO467" s="55" t="str">
        <f>+IFERROR(VLOOKUP($M467,ACTIVIDADES!$B$9:$T$494,33,0),"")</f>
        <v/>
      </c>
      <c r="BP467" s="55" t="str">
        <f>+IFERROR(VLOOKUP($M467,ACTIVIDADES!$B$9:$T$494,34,0),"")</f>
        <v/>
      </c>
      <c r="BQ467" s="55" t="str">
        <f>+IFERROR(VLOOKUP($M467,ACTIVIDADES!$B$9:$T$494,35,0),"")</f>
        <v/>
      </c>
      <c r="BR467" s="55" t="str">
        <f>+IFERROR(VLOOKUP($M467,ACTIVIDADES!$B$9:$T$494,36,0),"")</f>
        <v/>
      </c>
      <c r="BS467" s="55" t="str">
        <f>+IFERROR(VLOOKUP($M467,ACTIVIDADES!$B$9:$T$494,37,0),"")</f>
        <v/>
      </c>
      <c r="BT467" s="58"/>
      <c r="BU467" s="58"/>
      <c r="BV467" s="59"/>
      <c r="BW467" s="59" t="s">
        <v>580</v>
      </c>
      <c r="BX467" s="60" t="s">
        <v>3635</v>
      </c>
      <c r="BY467" s="61" t="s">
        <v>593</v>
      </c>
      <c r="BZ467" s="62"/>
      <c r="CA467" s="9"/>
      <c r="CB467" s="9"/>
      <c r="CC467" s="9"/>
      <c r="CD467" s="9"/>
      <c r="CE467" s="9"/>
      <c r="CF467" s="9"/>
      <c r="CG467" s="9"/>
      <c r="CH467" s="9"/>
      <c r="CI467" s="9"/>
      <c r="CJ467" s="9"/>
      <c r="CK467" s="9"/>
      <c r="CL467" s="9"/>
      <c r="CM467" s="9"/>
      <c r="CN467" s="9"/>
      <c r="CO467" s="9"/>
      <c r="CP467" s="9"/>
      <c r="CQ467" s="9"/>
    </row>
    <row r="468" spans="1:95" s="143" customFormat="1" ht="93" customHeight="1" x14ac:dyDescent="0.35">
      <c r="A468" s="40">
        <f t="shared" si="28"/>
        <v>460</v>
      </c>
      <c r="B468" s="40" t="s">
        <v>536</v>
      </c>
      <c r="C468" s="40">
        <v>2024</v>
      </c>
      <c r="D468" s="40" t="s">
        <v>3879</v>
      </c>
      <c r="E468" s="323"/>
      <c r="F468" s="40" t="s">
        <v>1061</v>
      </c>
      <c r="G468" s="190" t="s">
        <v>533</v>
      </c>
      <c r="H468" s="42" t="s">
        <v>4812</v>
      </c>
      <c r="I468" s="42" t="s">
        <v>3653</v>
      </c>
      <c r="J468" s="40" t="s">
        <v>4060</v>
      </c>
      <c r="K468" s="40" t="s">
        <v>4060</v>
      </c>
      <c r="L468" s="44" t="s">
        <v>5449</v>
      </c>
      <c r="M468" s="63" t="s">
        <v>1624</v>
      </c>
      <c r="N468" s="63" t="s">
        <v>1625</v>
      </c>
      <c r="O468" s="63" t="s">
        <v>1626</v>
      </c>
      <c r="P468" s="63">
        <v>1</v>
      </c>
      <c r="Q468" s="65">
        <v>45649</v>
      </c>
      <c r="R468" s="65">
        <v>45657</v>
      </c>
      <c r="S468" s="66">
        <f t="shared" si="31"/>
        <v>1.2</v>
      </c>
      <c r="T468" s="63" t="s">
        <v>5767</v>
      </c>
      <c r="U468" s="63" t="s">
        <v>1164</v>
      </c>
      <c r="V468" s="49">
        <f>+IFERROR(VLOOKUP($M468,ACTIVIDADES!$B$9:$Q$494,10,0),"")</f>
        <v>1</v>
      </c>
      <c r="W468" s="61" t="str">
        <f>+IFERROR(VLOOKUP($M468,ACTIVIDADES!$B$9:$Q$494,11,0)," ")</f>
        <v>Accion establecida en el plan de mejoramiento suscrito el 17 de diciembre de 2024, como resultado de la auditoria realizada a la vigencia 2023.
La acción finalizó el 31 de Diciembre de 2024. 
Entrega de la estación de bomberos de Cartagena del Chairá al Cuerpo de Bomberos del municipio la cual se entregó el 06 de diciembre de 2024.
Por lo tanto,  se dio cumplimiento a la acción establecida en el Plan de Mejoramiento.</v>
      </c>
      <c r="X468" s="51" t="str">
        <f>+IFERROR(VLOOKUP($M468,ACTIVIDADES!$B$9:$Q$494,12,0),"")</f>
        <v>https://dnbcgovco-my.sharepoint.com/:f:/g/personal/planeacion_dnbc_gov_co/IgDXNHpy7oLsTo_k1pBYTEA_AXkQuekeDuYRfMOd3hOKrho?e=FZVMrN</v>
      </c>
      <c r="Y468" s="52">
        <f>+IFERROR(VLOOKUP($M468,ACTIVIDADES!$B$9:$Q$494,13,0),"")</f>
        <v>46153</v>
      </c>
      <c r="Z468" s="49" t="str">
        <f>+IFERROR(VLOOKUP($M468,ACTIVIDADES!$B$9:$Q$494,14,0),"")</f>
        <v>Cumplida en seguimiento diciembre 2025</v>
      </c>
      <c r="AA468" s="49">
        <f>+IFERROR(VLOOKUP($M468,ACTIVIDADES!$B$9:$Q$494,15,0),"")</f>
        <v>1</v>
      </c>
      <c r="AB468" s="54" t="str">
        <f>+IFERROR(VLOOKUP($M468,ACTIVIDADES!$B$9:$Q$494,16,0),"")</f>
        <v>CUMPLIDO</v>
      </c>
      <c r="AC468" s="144">
        <v>46157</v>
      </c>
      <c r="AD468" s="29">
        <v>1</v>
      </c>
      <c r="AE468" s="30" t="s">
        <v>3951</v>
      </c>
      <c r="AF468" s="29" t="s">
        <v>578</v>
      </c>
      <c r="AG468" s="29" t="s">
        <v>3737</v>
      </c>
      <c r="AH468" s="29" t="s">
        <v>593</v>
      </c>
      <c r="AI468" s="29" t="s">
        <v>3752</v>
      </c>
      <c r="AJ468" s="55">
        <f>+IFERROR(VLOOKUP($M468,ACTIVIDADES!$B$9:$T$494,17,0),"")</f>
        <v>1</v>
      </c>
      <c r="AK468" s="80" t="str">
        <f>+IFERROR(VLOOKUP($M468,ACTIVIDADES!$B$9:$T$494,18,0),"")</f>
        <v>CUMPLIDA</v>
      </c>
      <c r="AL468" s="80">
        <f>+IFERROR(VLOOKUP($M468,ACTIVIDADES!$B$9:$T$494,19,0),"")</f>
        <v>0</v>
      </c>
      <c r="AM468" s="55">
        <f>+IFERROR(VLOOKUP($M468,ACTIVIDADES!$B$9:$X$495,20,0),0)</f>
        <v>46213</v>
      </c>
      <c r="AN468" s="55" t="str">
        <f>+IFERROR(VLOOKUP($M468,ACTIVIDADES!$B$9:$X$495,21,0),0)</f>
        <v>Cumplida en seguimiento diciembre 2025</v>
      </c>
      <c r="AO468" s="55">
        <f>+IFERROR(VLOOKUP($M468,ACTIVIDADES!$B$9:$X$495,22,0),0)</f>
        <v>1</v>
      </c>
      <c r="AP468" s="150" t="str">
        <f>+IFERROR(VLOOKUP($M468,ACTIVIDADES!$B$9:$X$495,23,0),0)</f>
        <v>CUMPLIDO</v>
      </c>
      <c r="AQ468" s="88">
        <v>46230</v>
      </c>
      <c r="AR468" s="55">
        <v>1</v>
      </c>
      <c r="AS468" s="57" t="s">
        <v>4216</v>
      </c>
      <c r="AT468" s="29" t="s">
        <v>578</v>
      </c>
      <c r="AU468" s="57" t="s">
        <v>3639</v>
      </c>
      <c r="AV468" s="193" t="s">
        <v>3639</v>
      </c>
      <c r="AW468" s="193" t="s">
        <v>3639</v>
      </c>
      <c r="AX468" s="193" t="s">
        <v>4148</v>
      </c>
      <c r="AY468" s="176" t="str">
        <f t="shared" si="30"/>
        <v>CUMPLIDAS</v>
      </c>
      <c r="AZ468" s="55" t="str">
        <f>+IFERROR(VLOOKUP($M468,ACTIVIDADES!$B$9:$T$494,25,0),"")</f>
        <v/>
      </c>
      <c r="BA468" s="55" t="str">
        <f>+IFERROR(VLOOKUP($M468,ACTIVIDADES!$B$9:$T$494,26,0),"")</f>
        <v/>
      </c>
      <c r="BB468" s="55" t="str">
        <f>+IFERROR(VLOOKUP($M468,ACTIVIDADES!$B$9:$T$494,27,0),"")</f>
        <v/>
      </c>
      <c r="BC468" s="55" t="str">
        <f>+IFERROR(VLOOKUP($M468,ACTIVIDADES!$B$9:$T$494,28,0),"")</f>
        <v/>
      </c>
      <c r="BD468" s="55" t="str">
        <f>+IFERROR(VLOOKUP($M468,ACTIVIDADES!$B$9:$T$494,29,0),"")</f>
        <v/>
      </c>
      <c r="BE468" s="55" t="str">
        <f>+IFERROR(VLOOKUP($M468,ACTIVIDADES!$B$9:$T$494,30,0),"")</f>
        <v/>
      </c>
      <c r="BF468" s="58"/>
      <c r="BG468" s="58"/>
      <c r="BH468" s="59"/>
      <c r="BI468" s="59" t="s">
        <v>580</v>
      </c>
      <c r="BJ468" s="60" t="s">
        <v>3635</v>
      </c>
      <c r="BK468" s="61" t="s">
        <v>593</v>
      </c>
      <c r="BL468" s="62"/>
      <c r="BM468" s="55" t="str">
        <f>+IFERROR(VLOOKUP($M468,ACTIVIDADES!$B$9:$T$494,31,0),"")</f>
        <v/>
      </c>
      <c r="BN468" s="55" t="str">
        <f>+IFERROR(VLOOKUP($M468,ACTIVIDADES!$B$9:$T$494,32,0),"")</f>
        <v/>
      </c>
      <c r="BO468" s="55" t="str">
        <f>+IFERROR(VLOOKUP($M468,ACTIVIDADES!$B$9:$T$494,33,0),"")</f>
        <v/>
      </c>
      <c r="BP468" s="55" t="str">
        <f>+IFERROR(VLOOKUP($M468,ACTIVIDADES!$B$9:$T$494,34,0),"")</f>
        <v/>
      </c>
      <c r="BQ468" s="55" t="str">
        <f>+IFERROR(VLOOKUP($M468,ACTIVIDADES!$B$9:$T$494,35,0),"")</f>
        <v/>
      </c>
      <c r="BR468" s="55" t="str">
        <f>+IFERROR(VLOOKUP($M468,ACTIVIDADES!$B$9:$T$494,36,0),"")</f>
        <v/>
      </c>
      <c r="BS468" s="55" t="str">
        <f>+IFERROR(VLOOKUP($M468,ACTIVIDADES!$B$9:$T$494,37,0),"")</f>
        <v/>
      </c>
      <c r="BT468" s="58"/>
      <c r="BU468" s="58"/>
      <c r="BV468" s="59"/>
      <c r="BW468" s="59" t="s">
        <v>580</v>
      </c>
      <c r="BX468" s="60" t="s">
        <v>3635</v>
      </c>
      <c r="BY468" s="61" t="s">
        <v>593</v>
      </c>
      <c r="BZ468" s="62"/>
      <c r="CA468" s="9"/>
      <c r="CB468" s="9"/>
      <c r="CC468" s="9"/>
      <c r="CD468" s="9"/>
      <c r="CE468" s="9"/>
      <c r="CF468" s="9"/>
      <c r="CG468" s="9"/>
      <c r="CH468" s="9"/>
      <c r="CI468" s="9"/>
      <c r="CJ468" s="9"/>
      <c r="CK468" s="9"/>
      <c r="CL468" s="9"/>
      <c r="CM468" s="9"/>
      <c r="CN468" s="9"/>
      <c r="CO468" s="9"/>
      <c r="CP468" s="9"/>
      <c r="CQ468" s="9"/>
    </row>
    <row r="469" spans="1:95" s="143" customFormat="1" ht="93" customHeight="1" x14ac:dyDescent="0.35">
      <c r="A469" s="40">
        <f t="shared" si="28"/>
        <v>461</v>
      </c>
      <c r="B469" s="40" t="s">
        <v>536</v>
      </c>
      <c r="C469" s="40">
        <v>2024</v>
      </c>
      <c r="D469" s="40" t="s">
        <v>3734</v>
      </c>
      <c r="E469" s="323"/>
      <c r="F469" s="40" t="s">
        <v>1062</v>
      </c>
      <c r="G469" s="190" t="s">
        <v>533</v>
      </c>
      <c r="H469" s="42" t="s">
        <v>4851</v>
      </c>
      <c r="I469" s="42"/>
      <c r="J469" s="40" t="s">
        <v>4217</v>
      </c>
      <c r="K469" s="40" t="s">
        <v>4217</v>
      </c>
      <c r="L469" s="44" t="s">
        <v>5450</v>
      </c>
      <c r="M469" s="63" t="s">
        <v>2470</v>
      </c>
      <c r="N469" s="63" t="s">
        <v>4218</v>
      </c>
      <c r="O469" s="63" t="s">
        <v>5719</v>
      </c>
      <c r="P469" s="63">
        <v>12</v>
      </c>
      <c r="Q469" s="65">
        <v>45659</v>
      </c>
      <c r="R469" s="65">
        <v>46022</v>
      </c>
      <c r="S469" s="66">
        <f t="shared" si="31"/>
        <v>53.85</v>
      </c>
      <c r="T469" s="63" t="s">
        <v>592</v>
      </c>
      <c r="U469" s="63" t="s">
        <v>1164</v>
      </c>
      <c r="V469" s="49">
        <f>+IFERROR(VLOOKUP($M469,ACTIVIDADES!$B$9:$Q$494,10,0),"")</f>
        <v>1</v>
      </c>
      <c r="W469" s="61" t="str">
        <f>+IFERROR(VLOOKUP($M469,ACTIVIDADES!$B$9:$Q$494,11,0)," ")</f>
        <v xml:space="preserve">Acción establecida en el Plan de Mejoramiento suscrito el 15 de enero de 2024 como resultado de la auditoria realizada a la vigencia 2022
La acción de mejora finalizó el 31 de enero de 2025
Se evidenció la existencia de informes de seguimiento a la ejecución presupuestal correspondientes al periodo comprendido entre junio y diciembre de 2025, así como las actas e informes generados en el marco de dicho seguimiento.
Por lo anterior, la acción de mejora se encuentra cumplida.
</v>
      </c>
      <c r="X469" s="51" t="str">
        <f>+IFERROR(VLOOKUP($M469,ACTIVIDADES!$B$9:$Q$494,12,0),"")</f>
        <v>https://dnbcgovco-my.sharepoint.com/:f:/g/personal/planeacion_dnbc_gov_co/IgAKPZEalRp3T7O44VwZjBLlARF86VpmllJA36VR9-2qDG8?e=W6XaGX</v>
      </c>
      <c r="Y469" s="52">
        <f>+IFERROR(VLOOKUP($M469,ACTIVIDADES!$B$9:$Q$494,13,0),"")</f>
        <v>46153</v>
      </c>
      <c r="Z469" s="49" t="str">
        <f>+IFERROR(VLOOKUP($M469,ACTIVIDADES!$B$9:$Q$494,14,0),"")</f>
        <v>Se incluye información presentada en comité directivo de seguimiento a la ejecución presupuestal del primer trimestre</v>
      </c>
      <c r="AA469" s="49">
        <f>+IFERROR(VLOOKUP($M469,ACTIVIDADES!$B$9:$Q$494,15,0),"")</f>
        <v>1</v>
      </c>
      <c r="AB469" s="54" t="str">
        <f>+IFERROR(VLOOKUP($M469,ACTIVIDADES!$B$9:$Q$494,16,0),"")</f>
        <v>CUMPLIDO</v>
      </c>
      <c r="AC469" s="144">
        <v>46157</v>
      </c>
      <c r="AD469" s="30">
        <v>1</v>
      </c>
      <c r="AE469" s="28" t="s">
        <v>4214</v>
      </c>
      <c r="AF469" s="29" t="s">
        <v>578</v>
      </c>
      <c r="AG469" s="29" t="s">
        <v>3737</v>
      </c>
      <c r="AH469" s="29" t="s">
        <v>593</v>
      </c>
      <c r="AI469" s="29" t="s">
        <v>3752</v>
      </c>
      <c r="AJ469" s="55">
        <f>+IFERROR(VLOOKUP($M469,ACTIVIDADES!$B$9:$T$494,17,0),"")</f>
        <v>1</v>
      </c>
      <c r="AK469" s="80" t="str">
        <f>+IFERROR(VLOOKUP($M469,ACTIVIDADES!$B$9:$T$494,18,0),"")</f>
        <v xml:space="preserve">Acción establecida en el Plan de Mejoramiento suscrito el 15 de enero de 2024 como resultado de la auditoria realizada a la vigencia 2022
La acción de mejora finalizó el 31 de enero de 2025
Se evidenció la existencia de informes de seguimiento a la ejecución presupuestal correspondientes al periodo comprendido entre ENERO A JUNIO de 2025.
Por lo anterior, la acción de mejora se encuentra cumplida.
</v>
      </c>
      <c r="AL469" s="80" t="str">
        <f>+IFERROR(VLOOKUP($M469,ACTIVIDADES!$B$9:$T$494,19,0),"")</f>
        <v>https://dnbcgovco-my.sharepoint.com/:f:/g/personal/planeacion_dnbc_gov_co/IgDlTTkE6gPMRZjTETbxch7dATaSM_TE5-agvqb3k7QgaDY?e=0V1Jx7</v>
      </c>
      <c r="AM469" s="55" t="str">
        <f>+IFERROR(VLOOKUP($M469,ACTIVIDADES!$B$9:$X$495,20,0),0)</f>
        <v>11/07/206</v>
      </c>
      <c r="AN469" s="55" t="str">
        <f>+IFERROR(VLOOKUP($M469,ACTIVIDADES!$B$9:$X$495,21,0),0)</f>
        <v>Actividad reportada con cumplimiento en el primer trimestre 2026</v>
      </c>
      <c r="AO469" s="55">
        <f>+IFERROR(VLOOKUP($M469,ACTIVIDADES!$B$9:$X$495,22,0),0)</f>
        <v>1</v>
      </c>
      <c r="AP469" s="150" t="str">
        <f>+IFERROR(VLOOKUP($M469,ACTIVIDADES!$B$9:$X$495,23,0),0)</f>
        <v>CUMPLIDO</v>
      </c>
      <c r="AQ469" s="129">
        <v>46230</v>
      </c>
      <c r="AR469" s="172">
        <v>1</v>
      </c>
      <c r="AS469" s="131" t="s">
        <v>4176</v>
      </c>
      <c r="AT469" s="29" t="s">
        <v>578</v>
      </c>
      <c r="AU469" s="57" t="s">
        <v>3639</v>
      </c>
      <c r="AV469" s="193" t="s">
        <v>3639</v>
      </c>
      <c r="AW469" s="193" t="s">
        <v>3639</v>
      </c>
      <c r="AX469" s="193" t="s">
        <v>4148</v>
      </c>
      <c r="AY469" s="176" t="str">
        <f t="shared" si="30"/>
        <v>CUMPLIDAS</v>
      </c>
      <c r="AZ469" s="55" t="str">
        <f>+IFERROR(VLOOKUP($M469,ACTIVIDADES!$B$9:$T$494,25,0),"")</f>
        <v/>
      </c>
      <c r="BA469" s="55" t="str">
        <f>+IFERROR(VLOOKUP($M469,ACTIVIDADES!$B$9:$T$494,26,0),"")</f>
        <v/>
      </c>
      <c r="BB469" s="55" t="str">
        <f>+IFERROR(VLOOKUP($M469,ACTIVIDADES!$B$9:$T$494,27,0),"")</f>
        <v/>
      </c>
      <c r="BC469" s="55" t="str">
        <f>+IFERROR(VLOOKUP($M469,ACTIVIDADES!$B$9:$T$494,28,0),"")</f>
        <v/>
      </c>
      <c r="BD469" s="55" t="str">
        <f>+IFERROR(VLOOKUP($M469,ACTIVIDADES!$B$9:$T$494,29,0),"")</f>
        <v/>
      </c>
      <c r="BE469" s="55" t="str">
        <f>+IFERROR(VLOOKUP($M469,ACTIVIDADES!$B$9:$T$494,30,0),"")</f>
        <v/>
      </c>
      <c r="BF469" s="58"/>
      <c r="BG469" s="58"/>
      <c r="BH469" s="59"/>
      <c r="BI469" s="59" t="s">
        <v>580</v>
      </c>
      <c r="BJ469" s="60" t="s">
        <v>3635</v>
      </c>
      <c r="BK469" s="61" t="s">
        <v>593</v>
      </c>
      <c r="BL469" s="62"/>
      <c r="BM469" s="55" t="str">
        <f>+IFERROR(VLOOKUP($M469,ACTIVIDADES!$B$9:$T$494,31,0),"")</f>
        <v/>
      </c>
      <c r="BN469" s="55" t="str">
        <f>+IFERROR(VLOOKUP($M469,ACTIVIDADES!$B$9:$T$494,32,0),"")</f>
        <v/>
      </c>
      <c r="BO469" s="55" t="str">
        <f>+IFERROR(VLOOKUP($M469,ACTIVIDADES!$B$9:$T$494,33,0),"")</f>
        <v/>
      </c>
      <c r="BP469" s="55" t="str">
        <f>+IFERROR(VLOOKUP($M469,ACTIVIDADES!$B$9:$T$494,34,0),"")</f>
        <v/>
      </c>
      <c r="BQ469" s="55" t="str">
        <f>+IFERROR(VLOOKUP($M469,ACTIVIDADES!$B$9:$T$494,35,0),"")</f>
        <v/>
      </c>
      <c r="BR469" s="55" t="str">
        <f>+IFERROR(VLOOKUP($M469,ACTIVIDADES!$B$9:$T$494,36,0),"")</f>
        <v/>
      </c>
      <c r="BS469" s="55" t="str">
        <f>+IFERROR(VLOOKUP($M469,ACTIVIDADES!$B$9:$T$494,37,0),"")</f>
        <v/>
      </c>
      <c r="BT469" s="58"/>
      <c r="BU469" s="58"/>
      <c r="BV469" s="59"/>
      <c r="BW469" s="59" t="s">
        <v>580</v>
      </c>
      <c r="BX469" s="60" t="s">
        <v>3635</v>
      </c>
      <c r="BY469" s="61" t="s">
        <v>593</v>
      </c>
      <c r="BZ469" s="62"/>
      <c r="CA469" s="9"/>
      <c r="CB469" s="9"/>
      <c r="CC469" s="9"/>
      <c r="CD469" s="9"/>
      <c r="CE469" s="9"/>
      <c r="CF469" s="9"/>
      <c r="CG469" s="9"/>
      <c r="CH469" s="9"/>
      <c r="CI469" s="9"/>
      <c r="CJ469" s="9"/>
      <c r="CK469" s="9"/>
      <c r="CL469" s="9"/>
      <c r="CM469" s="9"/>
      <c r="CN469" s="9"/>
      <c r="CO469" s="9"/>
      <c r="CP469" s="9"/>
      <c r="CQ469" s="9"/>
    </row>
    <row r="470" spans="1:95" s="143" customFormat="1" ht="93" customHeight="1" x14ac:dyDescent="0.35">
      <c r="A470" s="40">
        <f t="shared" si="28"/>
        <v>462</v>
      </c>
      <c r="B470" s="40" t="s">
        <v>536</v>
      </c>
      <c r="C470" s="40">
        <v>2024</v>
      </c>
      <c r="D470" s="40" t="s">
        <v>3879</v>
      </c>
      <c r="E470" s="323"/>
      <c r="F470" s="40" t="s">
        <v>1062</v>
      </c>
      <c r="G470" s="190" t="s">
        <v>533</v>
      </c>
      <c r="H470" s="42" t="s">
        <v>4851</v>
      </c>
      <c r="I470" s="42" t="s">
        <v>3653</v>
      </c>
      <c r="J470" s="40" t="s">
        <v>4217</v>
      </c>
      <c r="K470" s="40" t="s">
        <v>4217</v>
      </c>
      <c r="L470" s="44" t="s">
        <v>5450</v>
      </c>
      <c r="M470" s="63" t="s">
        <v>1160</v>
      </c>
      <c r="N470" s="63" t="s">
        <v>1161</v>
      </c>
      <c r="O470" s="63" t="s">
        <v>1162</v>
      </c>
      <c r="P470" s="63">
        <v>12</v>
      </c>
      <c r="Q470" s="65">
        <v>45658</v>
      </c>
      <c r="R470" s="65">
        <v>46022</v>
      </c>
      <c r="S470" s="66">
        <f t="shared" si="31"/>
        <v>54</v>
      </c>
      <c r="T470" s="63" t="s">
        <v>1163</v>
      </c>
      <c r="U470" s="63" t="s">
        <v>1164</v>
      </c>
      <c r="V470" s="49">
        <f>+IFERROR(VLOOKUP($M470,ACTIVIDADES!$B$9:$Q$494,10,0),"")</f>
        <v>1</v>
      </c>
      <c r="W470" s="61" t="str">
        <f>+IFERROR(VLOOKUP($M470,ACTIVIDADES!$B$9:$Q$494,11,0)," ")</f>
        <v>Accion establecida en el plan de mejoramiento suscrito el 17 de diciembre de 2024, como resultado de la auditoria realizada a la vigencia 2023.
La acción finaliza el 31 de diciembre de 2025. 
Se evidenció que, desde el proceso de Planeación Estratégica, se realizaron de manera mensual los reportes de avance en el sistema PIIP sobre la ejecución de los recursos de inversión, así como el avance físico de las actividades propuestas.
Por lo tanto, no se ha dado cumplimiento a la acción establecida en el Plan de Mejoramiento.</v>
      </c>
      <c r="X470" s="61">
        <f>+IFERROR(VLOOKUP($M470,ACTIVIDADES!$B$9:$Q$494,12,0),"")</f>
        <v>0</v>
      </c>
      <c r="Y470" s="52">
        <f>+IFERROR(VLOOKUP($M470,ACTIVIDADES!$B$9:$Q$494,13,0),"")</f>
        <v>46153</v>
      </c>
      <c r="Z470" s="49" t="str">
        <f>+IFERROR(VLOOKUP($M470,ACTIVIDADES!$B$9:$Q$494,14,0),"")</f>
        <v>No se registra eviencias</v>
      </c>
      <c r="AA470" s="49">
        <f>+IFERROR(VLOOKUP($M470,ACTIVIDADES!$B$9:$Q$494,15,0),"")</f>
        <v>0</v>
      </c>
      <c r="AB470" s="54" t="str">
        <f>+IFERROR(VLOOKUP($M470,ACTIVIDADES!$B$9:$Q$494,16,0),"")</f>
        <v>EJECUCIÓN</v>
      </c>
      <c r="AC470" s="144">
        <v>46157</v>
      </c>
      <c r="AD470" s="29">
        <v>0</v>
      </c>
      <c r="AE470" s="30" t="s">
        <v>3741</v>
      </c>
      <c r="AF470" s="29" t="s">
        <v>581</v>
      </c>
      <c r="AG470" s="29" t="s">
        <v>3737</v>
      </c>
      <c r="AH470" s="29" t="s">
        <v>3737</v>
      </c>
      <c r="AI470" s="29" t="s">
        <v>3737</v>
      </c>
      <c r="AJ470" s="55">
        <f>+IFERROR(VLOOKUP($M470,ACTIVIDADES!$B$9:$T$494,17,0),"")</f>
        <v>1</v>
      </c>
      <c r="AK470" s="80" t="str">
        <f>+IFERROR(VLOOKUP($M470,ACTIVIDADES!$B$9:$T$494,18,0),"")</f>
        <v>En el primer semestre de 2026, se realizaron seis seguimientos a los recursos de inversión en la plataforma PIIP , los cuales corresponden al periodo comprendido entre diciembre 2025 a mayo 2026</v>
      </c>
      <c r="AL470" s="80" t="str">
        <f>+IFERROR(VLOOKUP($M470,ACTIVIDADES!$B$9:$T$494,19,0),"")</f>
        <v>https://dnbcgovco-my.sharepoint.com/:f:/g/personal/planeacion_dnbc_gov_co/IgALtEtIvA50SJZNotKoxLPeAc9AQrFeOOLTzscefojERE8?e=JqSeOO</v>
      </c>
      <c r="AM470" s="55">
        <f>+IFERROR(VLOOKUP($M470,ACTIVIDADES!$B$9:$X$495,20,0),0)</f>
        <v>46213</v>
      </c>
      <c r="AN470" s="55" t="str">
        <f>+IFERROR(VLOOKUP($M470,ACTIVIDADES!$B$9:$X$495,21,0),0)</f>
        <v>Se evidencia seguimientos de Dic 2025, hasta mayo 2026</v>
      </c>
      <c r="AO470" s="55">
        <f>+IFERROR(VLOOKUP($M470,ACTIVIDADES!$B$9:$X$495,22,0),0)</f>
        <v>0.5</v>
      </c>
      <c r="AP470" s="145" t="str">
        <f>+IFERROR(VLOOKUP($M470,ACTIVIDADES!$B$9:$X$495,23,0),0)</f>
        <v>EN EJECUCIÓN</v>
      </c>
      <c r="AQ470" s="88">
        <v>46230</v>
      </c>
      <c r="AR470" s="55">
        <v>0.5</v>
      </c>
      <c r="AS470" s="57" t="s">
        <v>4219</v>
      </c>
      <c r="AT470" s="29" t="s">
        <v>4</v>
      </c>
      <c r="AU470" s="57" t="s">
        <v>3639</v>
      </c>
      <c r="AV470" s="193" t="s">
        <v>3639</v>
      </c>
      <c r="AW470" s="193" t="s">
        <v>3639</v>
      </c>
      <c r="AX470" s="57" t="s">
        <v>4148</v>
      </c>
      <c r="AY470" s="176" t="str">
        <f t="shared" si="30"/>
        <v>EN EJECUCIÓN</v>
      </c>
      <c r="AZ470" s="55" t="str">
        <f>+IFERROR(VLOOKUP($M470,ACTIVIDADES!$B$9:$T$494,25,0),"")</f>
        <v/>
      </c>
      <c r="BA470" s="55" t="str">
        <f>+IFERROR(VLOOKUP($M470,ACTIVIDADES!$B$9:$T$494,26,0),"")</f>
        <v/>
      </c>
      <c r="BB470" s="55" t="str">
        <f>+IFERROR(VLOOKUP($M470,ACTIVIDADES!$B$9:$T$494,27,0),"")</f>
        <v/>
      </c>
      <c r="BC470" s="55" t="str">
        <f>+IFERROR(VLOOKUP($M470,ACTIVIDADES!$B$9:$T$494,28,0),"")</f>
        <v/>
      </c>
      <c r="BD470" s="55" t="str">
        <f>+IFERROR(VLOOKUP($M470,ACTIVIDADES!$B$9:$T$494,29,0),"")</f>
        <v/>
      </c>
      <c r="BE470" s="55" t="str">
        <f>+IFERROR(VLOOKUP($M470,ACTIVIDADES!$B$9:$T$494,30,0),"")</f>
        <v/>
      </c>
      <c r="BF470" s="58"/>
      <c r="BG470" s="58"/>
      <c r="BH470" s="59"/>
      <c r="BI470" s="59" t="s">
        <v>580</v>
      </c>
      <c r="BJ470" s="60" t="s">
        <v>3635</v>
      </c>
      <c r="BK470" s="61" t="s">
        <v>593</v>
      </c>
      <c r="BL470" s="62"/>
      <c r="BM470" s="55" t="str">
        <f>+IFERROR(VLOOKUP($M470,ACTIVIDADES!$B$9:$T$494,31,0),"")</f>
        <v/>
      </c>
      <c r="BN470" s="55" t="str">
        <f>+IFERROR(VLOOKUP($M470,ACTIVIDADES!$B$9:$T$494,32,0),"")</f>
        <v/>
      </c>
      <c r="BO470" s="55" t="str">
        <f>+IFERROR(VLOOKUP($M470,ACTIVIDADES!$B$9:$T$494,33,0),"")</f>
        <v/>
      </c>
      <c r="BP470" s="55" t="str">
        <f>+IFERROR(VLOOKUP($M470,ACTIVIDADES!$B$9:$T$494,34,0),"")</f>
        <v/>
      </c>
      <c r="BQ470" s="55" t="str">
        <f>+IFERROR(VLOOKUP($M470,ACTIVIDADES!$B$9:$T$494,35,0),"")</f>
        <v/>
      </c>
      <c r="BR470" s="55" t="str">
        <f>+IFERROR(VLOOKUP($M470,ACTIVIDADES!$B$9:$T$494,36,0),"")</f>
        <v/>
      </c>
      <c r="BS470" s="55" t="str">
        <f>+IFERROR(VLOOKUP($M470,ACTIVIDADES!$B$9:$T$494,37,0),"")</f>
        <v/>
      </c>
      <c r="BT470" s="58"/>
      <c r="BU470" s="58"/>
      <c r="BV470" s="59"/>
      <c r="BW470" s="59" t="s">
        <v>580</v>
      </c>
      <c r="BX470" s="60" t="s">
        <v>3635</v>
      </c>
      <c r="BY470" s="61" t="s">
        <v>593</v>
      </c>
      <c r="BZ470" s="62"/>
      <c r="CA470" s="9"/>
      <c r="CB470" s="9"/>
      <c r="CC470" s="9"/>
      <c r="CD470" s="9"/>
      <c r="CE470" s="9"/>
      <c r="CF470" s="9"/>
      <c r="CG470" s="9"/>
      <c r="CH470" s="9"/>
      <c r="CI470" s="9"/>
      <c r="CJ470" s="9"/>
      <c r="CK470" s="9"/>
      <c r="CL470" s="9"/>
      <c r="CM470" s="9"/>
      <c r="CN470" s="9"/>
      <c r="CO470" s="9"/>
      <c r="CP470" s="9"/>
      <c r="CQ470" s="9"/>
    </row>
    <row r="471" spans="1:95" s="143" customFormat="1" ht="93" customHeight="1" x14ac:dyDescent="0.35">
      <c r="A471" s="40">
        <f t="shared" si="28"/>
        <v>463</v>
      </c>
      <c r="B471" s="40" t="s">
        <v>536</v>
      </c>
      <c r="C471" s="40">
        <v>2024</v>
      </c>
      <c r="D471" s="40" t="s">
        <v>3734</v>
      </c>
      <c r="E471" s="323"/>
      <c r="F471" s="40" t="s">
        <v>716</v>
      </c>
      <c r="G471" s="190" t="s">
        <v>533</v>
      </c>
      <c r="H471" s="42" t="s">
        <v>4815</v>
      </c>
      <c r="I471" s="42"/>
      <c r="J471" s="40" t="s">
        <v>4063</v>
      </c>
      <c r="K471" s="40" t="s">
        <v>4063</v>
      </c>
      <c r="L471" s="44" t="s">
        <v>4064</v>
      </c>
      <c r="M471" s="63" t="s">
        <v>2860</v>
      </c>
      <c r="N471" s="63" t="s">
        <v>2861</v>
      </c>
      <c r="O471" s="63" t="s">
        <v>2862</v>
      </c>
      <c r="P471" s="63">
        <v>1</v>
      </c>
      <c r="Q471" s="65">
        <v>45659</v>
      </c>
      <c r="R471" s="65">
        <v>45716</v>
      </c>
      <c r="S471" s="66">
        <f t="shared" si="31"/>
        <v>8.4</v>
      </c>
      <c r="T471" s="63" t="s">
        <v>589</v>
      </c>
      <c r="U471" s="63" t="s">
        <v>1164</v>
      </c>
      <c r="V471" s="49">
        <f>+IFERROR(VLOOKUP($M471,ACTIVIDADES!$B$9:$Q$494,10,0),"")</f>
        <v>1</v>
      </c>
      <c r="W471" s="61" t="str">
        <f>+IFERROR(VLOOKUP($M471,ACTIVIDADES!$B$9:$Q$494,11,0)," ")</f>
        <v xml:space="preserve">Se presento el plan anual de austeridad del gasto </v>
      </c>
      <c r="X471" s="51" t="str">
        <f>+IFERROR(VLOOKUP($M471,ACTIVIDADES!$B$9:$Q$494,12,0),"")</f>
        <v>https://dnbcgovco-my.sharepoint.com/:f:/g/personal/planeacion_dnbc_gov_co/IgAZgjxyGx1tQIAFR9RS7hDUAS3WuIf107gDHqwU9nNgaxY?e=flmA2k</v>
      </c>
      <c r="Y471" s="52">
        <f>+IFERROR(VLOOKUP($M471,ACTIVIDADES!$B$9:$Q$494,13,0),"")</f>
        <v>46153</v>
      </c>
      <c r="Z471" s="49" t="str">
        <f>+IFERROR(VLOOKUP($M471,ACTIVIDADES!$B$9:$Q$494,14,0),"")</f>
        <v>No se encuentran evidencias de su presentación al comité directivo</v>
      </c>
      <c r="AA471" s="49">
        <f>+IFERROR(VLOOKUP($M471,ACTIVIDADES!$B$9:$Q$494,15,0),"")</f>
        <v>0</v>
      </c>
      <c r="AB471" s="54" t="str">
        <f>+IFERROR(VLOOKUP($M471,ACTIVIDADES!$B$9:$Q$494,16,0),"")</f>
        <v>VENCIDO</v>
      </c>
      <c r="AC471" s="144">
        <v>46157</v>
      </c>
      <c r="AD471" s="30">
        <v>0</v>
      </c>
      <c r="AE471" s="30" t="s">
        <v>4220</v>
      </c>
      <c r="AF471" s="29" t="s">
        <v>581</v>
      </c>
      <c r="AG471" s="29" t="s">
        <v>3737</v>
      </c>
      <c r="AH471" s="29" t="s">
        <v>593</v>
      </c>
      <c r="AI471" s="29" t="s">
        <v>3752</v>
      </c>
      <c r="AJ471" s="55">
        <f>+IFERROR(VLOOKUP($M471,ACTIVIDADES!$B$9:$T$494,17,0),"")</f>
        <v>1</v>
      </c>
      <c r="AK471" s="80" t="str">
        <f>+IFERROR(VLOOKUP($M471,ACTIVIDADES!$B$9:$T$494,18,0),"")</f>
        <v>Se adjunta como evidencia el correo electrónico de aprobación del Plan Interno de Austeridad y Eficiencia del Gasto por parte del Subdirector Administrativo y Financiero. Adicionalmente, se precisa que, de conformidad con la Resolución 612 de 2018, la presentación y aprobación de este Plan no constituye un asunto de competencia del Comité Directivo, por lo que no requiere ser llevado a dicha instancia.</v>
      </c>
      <c r="AL471" s="80" t="str">
        <f>+IFERROR(VLOOKUP($M471,ACTIVIDADES!$B$9:$T$494,19,0),"")</f>
        <v>https://dnbcgovco-my.sharepoint.com/:f:/g/personal/planeacion_dnbc_gov_co/IgDESmQVQFAUSK-LTTnA6XrSAdJDWMnblaCVM4NMEDOe7sc?e=Uthxvt</v>
      </c>
      <c r="AM471" s="55">
        <f>+IFERROR(VLOOKUP($M471,ACTIVIDADES!$B$9:$X$495,20,0),0)</f>
        <v>46214</v>
      </c>
      <c r="AN471" s="55" t="str">
        <f>+IFERROR(VLOOKUP($M471,ACTIVIDADES!$B$9:$X$495,21,0),0)</f>
        <v>Se adjunta como evidencia el correo electrónico de aprobación del Plan Interno de Austeridad y Eficiencia del Gasto por parte del Subdirector Administrativo y Financiero. Adicionalmente, se precisa que, de conformidad con la Resolución 612 de 2018, la presentación y aprobación de este Plan no constituye un asunto de competencia del Comité Directivo, por lo que no requiere ser llevado a dicha instancia.</v>
      </c>
      <c r="AO471" s="55">
        <f>+IFERROR(VLOOKUP($M471,ACTIVIDADES!$B$9:$X$495,22,0),0)</f>
        <v>1</v>
      </c>
      <c r="AP471" s="150" t="str">
        <f>+IFERROR(VLOOKUP($M471,ACTIVIDADES!$B$9:$X$495,23,0),0)</f>
        <v>CUMPLIDO</v>
      </c>
      <c r="AQ471" s="129">
        <v>46230</v>
      </c>
      <c r="AR471" s="172">
        <v>1</v>
      </c>
      <c r="AS471" s="30" t="s">
        <v>4220</v>
      </c>
      <c r="AT471" s="29" t="s">
        <v>578</v>
      </c>
      <c r="AU471" s="193" t="s">
        <v>3639</v>
      </c>
      <c r="AV471" s="193" t="s">
        <v>3639</v>
      </c>
      <c r="AW471" s="193" t="s">
        <v>3639</v>
      </c>
      <c r="AX471" s="193" t="s">
        <v>4148</v>
      </c>
      <c r="AY471" s="176" t="str">
        <f t="shared" si="30"/>
        <v>CUMPLIDAS</v>
      </c>
      <c r="AZ471" s="55" t="str">
        <f>+IFERROR(VLOOKUP($M471,ACTIVIDADES!$B$9:$T$494,25,0),"")</f>
        <v/>
      </c>
      <c r="BA471" s="55" t="str">
        <f>+IFERROR(VLOOKUP($M471,ACTIVIDADES!$B$9:$T$494,26,0),"")</f>
        <v/>
      </c>
      <c r="BB471" s="55" t="str">
        <f>+IFERROR(VLOOKUP($M471,ACTIVIDADES!$B$9:$T$494,27,0),"")</f>
        <v/>
      </c>
      <c r="BC471" s="55" t="str">
        <f>+IFERROR(VLOOKUP($M471,ACTIVIDADES!$B$9:$T$494,28,0),"")</f>
        <v/>
      </c>
      <c r="BD471" s="55" t="str">
        <f>+IFERROR(VLOOKUP($M471,ACTIVIDADES!$B$9:$T$494,29,0),"")</f>
        <v/>
      </c>
      <c r="BE471" s="55" t="str">
        <f>+IFERROR(VLOOKUP($M471,ACTIVIDADES!$B$9:$T$494,30,0),"")</f>
        <v/>
      </c>
      <c r="BF471" s="58"/>
      <c r="BG471" s="58"/>
      <c r="BH471" s="59"/>
      <c r="BI471" s="59" t="s">
        <v>580</v>
      </c>
      <c r="BJ471" s="60" t="s">
        <v>3635</v>
      </c>
      <c r="BK471" s="61" t="s">
        <v>593</v>
      </c>
      <c r="BL471" s="62"/>
      <c r="BM471" s="55" t="str">
        <f>+IFERROR(VLOOKUP($M471,ACTIVIDADES!$B$9:$T$494,31,0),"")</f>
        <v/>
      </c>
      <c r="BN471" s="55" t="str">
        <f>+IFERROR(VLOOKUP($M471,ACTIVIDADES!$B$9:$T$494,32,0),"")</f>
        <v/>
      </c>
      <c r="BO471" s="55" t="str">
        <f>+IFERROR(VLOOKUP($M471,ACTIVIDADES!$B$9:$T$494,33,0),"")</f>
        <v/>
      </c>
      <c r="BP471" s="55" t="str">
        <f>+IFERROR(VLOOKUP($M471,ACTIVIDADES!$B$9:$T$494,34,0),"")</f>
        <v/>
      </c>
      <c r="BQ471" s="55" t="str">
        <f>+IFERROR(VLOOKUP($M471,ACTIVIDADES!$B$9:$T$494,35,0),"")</f>
        <v/>
      </c>
      <c r="BR471" s="55" t="str">
        <f>+IFERROR(VLOOKUP($M471,ACTIVIDADES!$B$9:$T$494,36,0),"")</f>
        <v/>
      </c>
      <c r="BS471" s="55" t="str">
        <f>+IFERROR(VLOOKUP($M471,ACTIVIDADES!$B$9:$T$494,37,0),"")</f>
        <v/>
      </c>
      <c r="BT471" s="58"/>
      <c r="BU471" s="58"/>
      <c r="BV471" s="59"/>
      <c r="BW471" s="59" t="s">
        <v>580</v>
      </c>
      <c r="BX471" s="60" t="s">
        <v>3635</v>
      </c>
      <c r="BY471" s="61" t="s">
        <v>593</v>
      </c>
      <c r="BZ471" s="62"/>
      <c r="CA471" s="9"/>
      <c r="CB471" s="9"/>
      <c r="CC471" s="9"/>
      <c r="CD471" s="9"/>
      <c r="CE471" s="9"/>
      <c r="CF471" s="9"/>
      <c r="CG471" s="9"/>
      <c r="CH471" s="9"/>
      <c r="CI471" s="9"/>
      <c r="CJ471" s="9"/>
      <c r="CK471" s="9"/>
      <c r="CL471" s="9"/>
      <c r="CM471" s="9"/>
      <c r="CN471" s="9"/>
      <c r="CO471" s="9"/>
      <c r="CP471" s="9"/>
      <c r="CQ471" s="9"/>
    </row>
    <row r="472" spans="1:95" s="143" customFormat="1" ht="93" customHeight="1" x14ac:dyDescent="0.35">
      <c r="A472" s="40">
        <f t="shared" si="28"/>
        <v>464</v>
      </c>
      <c r="B472" s="40" t="s">
        <v>536</v>
      </c>
      <c r="C472" s="40">
        <v>2024</v>
      </c>
      <c r="D472" s="40" t="s">
        <v>3879</v>
      </c>
      <c r="E472" s="323"/>
      <c r="F472" s="40" t="s">
        <v>717</v>
      </c>
      <c r="G472" s="190" t="s">
        <v>533</v>
      </c>
      <c r="H472" s="42" t="s">
        <v>4816</v>
      </c>
      <c r="I472" s="42" t="s">
        <v>3653</v>
      </c>
      <c r="J472" s="40" t="s">
        <v>4066</v>
      </c>
      <c r="K472" s="40" t="s">
        <v>4066</v>
      </c>
      <c r="L472" s="44" t="s">
        <v>5451</v>
      </c>
      <c r="M472" s="63" t="s">
        <v>1606</v>
      </c>
      <c r="N472" s="63" t="s">
        <v>5561</v>
      </c>
      <c r="O472" s="63" t="s">
        <v>1277</v>
      </c>
      <c r="P472" s="63">
        <v>1</v>
      </c>
      <c r="Q472" s="65">
        <v>45659</v>
      </c>
      <c r="R472" s="65">
        <v>45746</v>
      </c>
      <c r="S472" s="66">
        <f t="shared" si="31"/>
        <v>13.2</v>
      </c>
      <c r="T472" s="63" t="s">
        <v>5767</v>
      </c>
      <c r="U472" s="63" t="s">
        <v>1164</v>
      </c>
      <c r="V472" s="49">
        <f>+IFERROR(VLOOKUP($M472,ACTIVIDADES!$B$9:$Q$494,10,0),"")</f>
        <v>1</v>
      </c>
      <c r="W472" s="61" t="str">
        <f>+IFERROR(VLOOKUP($M472,ACTIVIDADES!$B$9:$Q$494,11,0)," ")</f>
        <v xml:space="preserve">Se formuló Procedimiento de asignación y reasignación de fortalecimiento (bienes) a entregar a los Cuerpos de Bomberos del País con recursos del Fondo Nacional de Bomberos Código: PC-FB-02, Vigente Desde: 25/03/2025
</v>
      </c>
      <c r="X472" s="51" t="str">
        <f>+IFERROR(VLOOKUP($M472,ACTIVIDADES!$B$9:$Q$494,12,0),"")</f>
        <v>https://dnbcgovco-my.sharepoint.com/:f:/g/personal/planeacion_dnbc_gov_co/IgDXNHpy7oLsTo_k1pBYTEA_AXkQuekeDuYRfMOd3hOKrho?e=FZVMrN</v>
      </c>
      <c r="Y472" s="52">
        <f>+IFERROR(VLOOKUP($M472,ACTIVIDADES!$B$9:$Q$494,13,0),"")</f>
        <v>46153</v>
      </c>
      <c r="Z472" s="49" t="str">
        <f>+IFERROR(VLOOKUP($M472,ACTIVIDADES!$B$9:$Q$494,14,0),"")</f>
        <v>Se evidencia procedimiento formulado en la vigencia 2025</v>
      </c>
      <c r="AA472" s="49">
        <f>+IFERROR(VLOOKUP($M472,ACTIVIDADES!$B$9:$Q$494,15,0),"")</f>
        <v>1</v>
      </c>
      <c r="AB472" s="54" t="str">
        <f>+IFERROR(VLOOKUP($M472,ACTIVIDADES!$B$9:$Q$494,16,0),"")</f>
        <v>CUMPLIDO</v>
      </c>
      <c r="AC472" s="144">
        <v>46171</v>
      </c>
      <c r="AD472" s="28">
        <v>1</v>
      </c>
      <c r="AE472" s="28" t="s">
        <v>4221</v>
      </c>
      <c r="AF472" s="29" t="s">
        <v>578</v>
      </c>
      <c r="AG472" s="29" t="s">
        <v>3737</v>
      </c>
      <c r="AH472" s="29" t="s">
        <v>593</v>
      </c>
      <c r="AI472" s="29" t="s">
        <v>3752</v>
      </c>
      <c r="AJ472" s="55">
        <f>+IFERROR(VLOOKUP($M472,ACTIVIDADES!$B$9:$T$494,17,0),"")</f>
        <v>1</v>
      </c>
      <c r="AK472" s="80" t="str">
        <f>+IFERROR(VLOOKUP($M472,ACTIVIDADES!$B$9:$T$494,18,0),"")</f>
        <v>Se formuló Procedimiento de asignación y reasignación de fortalecimiento (bienes) a entregar a los Cuerpos de Bomberos del País con recursos del Fondo Nacional de Bomberos Código: PC-FB-02, Vigente Desde: 25/03/2025</v>
      </c>
      <c r="AL472" s="80">
        <f>+IFERROR(VLOOKUP($M472,ACTIVIDADES!$B$9:$T$494,19,0),"")</f>
        <v>0</v>
      </c>
      <c r="AM472" s="55">
        <f>+IFERROR(VLOOKUP($M472,ACTIVIDADES!$B$9:$X$495,20,0),0)</f>
        <v>46213</v>
      </c>
      <c r="AN472" s="55" t="str">
        <f>+IFERROR(VLOOKUP($M472,ACTIVIDADES!$B$9:$X$495,21,0),0)</f>
        <v>Acción reportada con cumplimiento en el primer trimestre</v>
      </c>
      <c r="AO472" s="55">
        <f>+IFERROR(VLOOKUP($M472,ACTIVIDADES!$B$9:$X$495,22,0),0)</f>
        <v>1</v>
      </c>
      <c r="AP472" s="150" t="str">
        <f>+IFERROR(VLOOKUP($M472,ACTIVIDADES!$B$9:$X$495,23,0),0)</f>
        <v>CUMPLIDO</v>
      </c>
      <c r="AQ472" s="88">
        <v>46230</v>
      </c>
      <c r="AR472" s="55">
        <v>1</v>
      </c>
      <c r="AS472" s="57" t="s">
        <v>4222</v>
      </c>
      <c r="AT472" s="29" t="s">
        <v>579</v>
      </c>
      <c r="AU472" s="193" t="s">
        <v>1472</v>
      </c>
      <c r="AV472" s="193" t="s">
        <v>3635</v>
      </c>
      <c r="AW472" s="193" t="s">
        <v>590</v>
      </c>
      <c r="AX472" s="193" t="s">
        <v>5920</v>
      </c>
      <c r="AY472" s="176" t="str">
        <f t="shared" si="30"/>
        <v>CUMPLIDAS</v>
      </c>
      <c r="AZ472" s="55" t="str">
        <f>+IFERROR(VLOOKUP($M472,ACTIVIDADES!$B$9:$T$494,25,0),"")</f>
        <v/>
      </c>
      <c r="BA472" s="55" t="str">
        <f>+IFERROR(VLOOKUP($M472,ACTIVIDADES!$B$9:$T$494,26,0),"")</f>
        <v/>
      </c>
      <c r="BB472" s="55" t="str">
        <f>+IFERROR(VLOOKUP($M472,ACTIVIDADES!$B$9:$T$494,27,0),"")</f>
        <v/>
      </c>
      <c r="BC472" s="55" t="str">
        <f>+IFERROR(VLOOKUP($M472,ACTIVIDADES!$B$9:$T$494,28,0),"")</f>
        <v/>
      </c>
      <c r="BD472" s="55" t="str">
        <f>+IFERROR(VLOOKUP($M472,ACTIVIDADES!$B$9:$T$494,29,0),"")</f>
        <v/>
      </c>
      <c r="BE472" s="55" t="str">
        <f>+IFERROR(VLOOKUP($M472,ACTIVIDADES!$B$9:$T$494,30,0),"")</f>
        <v/>
      </c>
      <c r="BF472" s="58"/>
      <c r="BG472" s="58"/>
      <c r="BH472" s="59"/>
      <c r="BI472" s="59" t="s">
        <v>580</v>
      </c>
      <c r="BJ472" s="60" t="s">
        <v>3635</v>
      </c>
      <c r="BK472" s="61" t="s">
        <v>593</v>
      </c>
      <c r="BL472" s="62"/>
      <c r="BM472" s="55" t="str">
        <f>+IFERROR(VLOOKUP($M472,ACTIVIDADES!$B$9:$T$494,31,0),"")</f>
        <v/>
      </c>
      <c r="BN472" s="55" t="str">
        <f>+IFERROR(VLOOKUP($M472,ACTIVIDADES!$B$9:$T$494,32,0),"")</f>
        <v/>
      </c>
      <c r="BO472" s="55" t="str">
        <f>+IFERROR(VLOOKUP($M472,ACTIVIDADES!$B$9:$T$494,33,0),"")</f>
        <v/>
      </c>
      <c r="BP472" s="55" t="str">
        <f>+IFERROR(VLOOKUP($M472,ACTIVIDADES!$B$9:$T$494,34,0),"")</f>
        <v/>
      </c>
      <c r="BQ472" s="55" t="str">
        <f>+IFERROR(VLOOKUP($M472,ACTIVIDADES!$B$9:$T$494,35,0),"")</f>
        <v/>
      </c>
      <c r="BR472" s="55" t="str">
        <f>+IFERROR(VLOOKUP($M472,ACTIVIDADES!$B$9:$T$494,36,0),"")</f>
        <v/>
      </c>
      <c r="BS472" s="55" t="str">
        <f>+IFERROR(VLOOKUP($M472,ACTIVIDADES!$B$9:$T$494,37,0),"")</f>
        <v/>
      </c>
      <c r="BT472" s="58"/>
      <c r="BU472" s="58"/>
      <c r="BV472" s="59"/>
      <c r="BW472" s="59" t="s">
        <v>580</v>
      </c>
      <c r="BX472" s="60" t="s">
        <v>3635</v>
      </c>
      <c r="BY472" s="61" t="s">
        <v>593</v>
      </c>
      <c r="BZ472" s="62"/>
      <c r="CA472" s="9"/>
      <c r="CB472" s="9"/>
      <c r="CC472" s="9"/>
      <c r="CD472" s="9"/>
      <c r="CE472" s="9"/>
      <c r="CF472" s="9"/>
      <c r="CG472" s="9"/>
      <c r="CH472" s="9"/>
      <c r="CI472" s="9"/>
      <c r="CJ472" s="9"/>
      <c r="CK472" s="9"/>
      <c r="CL472" s="9"/>
      <c r="CM472" s="9"/>
      <c r="CN472" s="9"/>
      <c r="CO472" s="9"/>
      <c r="CP472" s="9"/>
      <c r="CQ472" s="9"/>
    </row>
    <row r="473" spans="1:95" s="143" customFormat="1" ht="93" customHeight="1" x14ac:dyDescent="0.35">
      <c r="A473" s="40">
        <f t="shared" si="28"/>
        <v>465</v>
      </c>
      <c r="B473" s="40" t="s">
        <v>536</v>
      </c>
      <c r="C473" s="40">
        <v>2024</v>
      </c>
      <c r="D473" s="40" t="s">
        <v>3879</v>
      </c>
      <c r="E473" s="323"/>
      <c r="F473" s="40" t="s">
        <v>717</v>
      </c>
      <c r="G473" s="190" t="s">
        <v>533</v>
      </c>
      <c r="H473" s="42" t="s">
        <v>4816</v>
      </c>
      <c r="I473" s="42" t="s">
        <v>3653</v>
      </c>
      <c r="J473" s="40" t="s">
        <v>4066</v>
      </c>
      <c r="K473" s="40" t="s">
        <v>4066</v>
      </c>
      <c r="L473" s="44" t="s">
        <v>5451</v>
      </c>
      <c r="M473" s="63" t="s">
        <v>1611</v>
      </c>
      <c r="N473" s="63" t="s">
        <v>5562</v>
      </c>
      <c r="O473" s="63" t="s">
        <v>1613</v>
      </c>
      <c r="P473" s="63">
        <v>1</v>
      </c>
      <c r="Q473" s="65">
        <v>45659</v>
      </c>
      <c r="R473" s="65">
        <v>46022</v>
      </c>
      <c r="S473" s="66">
        <f t="shared" si="31"/>
        <v>53.85</v>
      </c>
      <c r="T473" s="63" t="s">
        <v>5767</v>
      </c>
      <c r="U473" s="63" t="s">
        <v>1164</v>
      </c>
      <c r="V473" s="49">
        <f>+IFERROR(VLOOKUP($M473,ACTIVIDADES!$B$9:$Q$494,10,0),"")</f>
        <v>1</v>
      </c>
      <c r="W473" s="61" t="str">
        <f>+IFERROR(VLOOKUP($M473,ACTIVIDADES!$B$9:$Q$494,11,0)," ")</f>
        <v>Justificación JNBC autoriza a la DNBC la reasignación de bienes, por lo que no se configura esta acción, se adjunta evidencia en página 17, de la JNBC 003 DE 2024</v>
      </c>
      <c r="X473" s="61">
        <f>+IFERROR(VLOOKUP($M473,ACTIVIDADES!$B$9:$Q$494,12,0),"")</f>
        <v>0</v>
      </c>
      <c r="Y473" s="52">
        <f>+IFERROR(VLOOKUP($M473,ACTIVIDADES!$B$9:$Q$494,13,0),"")</f>
        <v>46153</v>
      </c>
      <c r="Z473" s="49" t="str">
        <f>+IFERROR(VLOOKUP($M473,ACTIVIDADES!$B$9:$Q$494,14,0),"")</f>
        <v>No se encuentran evidencias de la actividad</v>
      </c>
      <c r="AA473" s="49">
        <f>+IFERROR(VLOOKUP($M473,ACTIVIDADES!$B$9:$Q$494,15,0),"")</f>
        <v>0</v>
      </c>
      <c r="AB473" s="54" t="str">
        <f>+IFERROR(VLOOKUP($M473,ACTIVIDADES!$B$9:$Q$494,16,0),"")</f>
        <v>VENCIDO</v>
      </c>
      <c r="AC473" s="144">
        <v>46181</v>
      </c>
      <c r="AD473" s="29">
        <v>0</v>
      </c>
      <c r="AE473" s="30" t="s">
        <v>3741</v>
      </c>
      <c r="AF473" s="29" t="s">
        <v>581</v>
      </c>
      <c r="AG473" s="29" t="s">
        <v>3737</v>
      </c>
      <c r="AH473" s="29" t="s">
        <v>3737</v>
      </c>
      <c r="AI473" s="29" t="s">
        <v>3737</v>
      </c>
      <c r="AJ473" s="55">
        <f>+IFERROR(VLOOKUP($M473,ACTIVIDADES!$B$9:$T$494,17,0),"")</f>
        <v>1</v>
      </c>
      <c r="AK473" s="80" t="str">
        <f>+IFERROR(VLOOKUP($M473,ACTIVIDADES!$B$9:$T$494,18,0),"")</f>
        <v>La JNBC autoriza a la DNBC la reasignación de bienes desde el año 2024 en atención a la celeridad de los procesos de entregas de fortalecimiento, por lo que no se configura esta acción, se adjunta evidencia en página 17, de la JNBC 003 DE 2024</v>
      </c>
      <c r="AL473" s="80" t="str">
        <f>+IFERROR(VLOOKUP($M473,ACTIVIDADES!$B$9:$T$494,19,0),"")</f>
        <v>https://dnbcgovco-my.sharepoint.com/:f:/g/personal/planeacion_dnbc_gov_co/IgArz6TXGwFjS4NjcXoG0KjRATBL6NO3DmsApI56MP8FO84?e=nbDZfg</v>
      </c>
      <c r="AM473" s="55">
        <f>+IFERROR(VLOOKUP($M473,ACTIVIDADES!$B$9:$X$495,20,0),0)</f>
        <v>46213</v>
      </c>
      <c r="AN473" s="55" t="str">
        <f>+IFERROR(VLOOKUP($M473,ACTIVIDADES!$B$9:$X$495,21,0),0)</f>
        <v>Se adjunta acta de la JNBC donde se evidencia la no configuracion de esta acción</v>
      </c>
      <c r="AO473" s="55">
        <f>+IFERROR(VLOOKUP($M473,ACTIVIDADES!$B$9:$X$495,22,0),0)</f>
        <v>1</v>
      </c>
      <c r="AP473" s="150" t="str">
        <f>+IFERROR(VLOOKUP($M473,ACTIVIDADES!$B$9:$X$495,23,0),0)</f>
        <v>CUMPLIDO</v>
      </c>
      <c r="AQ473" s="88">
        <v>46230</v>
      </c>
      <c r="AR473" s="55">
        <v>1</v>
      </c>
      <c r="AS473" s="57" t="s">
        <v>4223</v>
      </c>
      <c r="AT473" s="29" t="s">
        <v>579</v>
      </c>
      <c r="AU473" s="193" t="s">
        <v>1472</v>
      </c>
      <c r="AV473" s="193" t="s">
        <v>3635</v>
      </c>
      <c r="AW473" s="193" t="s">
        <v>590</v>
      </c>
      <c r="AX473" s="193" t="s">
        <v>5920</v>
      </c>
      <c r="AY473" s="176" t="str">
        <f t="shared" si="30"/>
        <v>CUMPLIDAS</v>
      </c>
      <c r="AZ473" s="55" t="str">
        <f>+IFERROR(VLOOKUP($M473,ACTIVIDADES!$B$9:$T$494,25,0),"")</f>
        <v/>
      </c>
      <c r="BA473" s="55" t="str">
        <f>+IFERROR(VLOOKUP($M473,ACTIVIDADES!$B$9:$T$494,26,0),"")</f>
        <v/>
      </c>
      <c r="BB473" s="55" t="str">
        <f>+IFERROR(VLOOKUP($M473,ACTIVIDADES!$B$9:$T$494,27,0),"")</f>
        <v/>
      </c>
      <c r="BC473" s="55" t="str">
        <f>+IFERROR(VLOOKUP($M473,ACTIVIDADES!$B$9:$T$494,28,0),"")</f>
        <v/>
      </c>
      <c r="BD473" s="55" t="str">
        <f>+IFERROR(VLOOKUP($M473,ACTIVIDADES!$B$9:$T$494,29,0),"")</f>
        <v/>
      </c>
      <c r="BE473" s="55" t="str">
        <f>+IFERROR(VLOOKUP($M473,ACTIVIDADES!$B$9:$T$494,30,0),"")</f>
        <v/>
      </c>
      <c r="BF473" s="58"/>
      <c r="BG473" s="58"/>
      <c r="BH473" s="59"/>
      <c r="BI473" s="59" t="s">
        <v>580</v>
      </c>
      <c r="BJ473" s="60" t="s">
        <v>3635</v>
      </c>
      <c r="BK473" s="61" t="s">
        <v>593</v>
      </c>
      <c r="BL473" s="62"/>
      <c r="BM473" s="55" t="str">
        <f>+IFERROR(VLOOKUP($M473,ACTIVIDADES!$B$9:$T$494,31,0),"")</f>
        <v/>
      </c>
      <c r="BN473" s="55" t="str">
        <f>+IFERROR(VLOOKUP($M473,ACTIVIDADES!$B$9:$T$494,32,0),"")</f>
        <v/>
      </c>
      <c r="BO473" s="55" t="str">
        <f>+IFERROR(VLOOKUP($M473,ACTIVIDADES!$B$9:$T$494,33,0),"")</f>
        <v/>
      </c>
      <c r="BP473" s="55" t="str">
        <f>+IFERROR(VLOOKUP($M473,ACTIVIDADES!$B$9:$T$494,34,0),"")</f>
        <v/>
      </c>
      <c r="BQ473" s="55" t="str">
        <f>+IFERROR(VLOOKUP($M473,ACTIVIDADES!$B$9:$T$494,35,0),"")</f>
        <v/>
      </c>
      <c r="BR473" s="55" t="str">
        <f>+IFERROR(VLOOKUP($M473,ACTIVIDADES!$B$9:$T$494,36,0),"")</f>
        <v/>
      </c>
      <c r="BS473" s="55" t="str">
        <f>+IFERROR(VLOOKUP($M473,ACTIVIDADES!$B$9:$T$494,37,0),"")</f>
        <v/>
      </c>
      <c r="BT473" s="58"/>
      <c r="BU473" s="58"/>
      <c r="BV473" s="59"/>
      <c r="BW473" s="59" t="s">
        <v>580</v>
      </c>
      <c r="BX473" s="60" t="s">
        <v>3635</v>
      </c>
      <c r="BY473" s="61" t="s">
        <v>593</v>
      </c>
      <c r="BZ473" s="62"/>
      <c r="CA473" s="9"/>
      <c r="CB473" s="9"/>
      <c r="CC473" s="9"/>
      <c r="CD473" s="9"/>
      <c r="CE473" s="9"/>
      <c r="CF473" s="9"/>
      <c r="CG473" s="9"/>
      <c r="CH473" s="9"/>
      <c r="CI473" s="9"/>
      <c r="CJ473" s="9"/>
      <c r="CK473" s="9"/>
      <c r="CL473" s="9"/>
      <c r="CM473" s="9"/>
      <c r="CN473" s="9"/>
      <c r="CO473" s="9"/>
      <c r="CP473" s="9"/>
      <c r="CQ473" s="9"/>
    </row>
    <row r="474" spans="1:95" s="143" customFormat="1" ht="93" customHeight="1" x14ac:dyDescent="0.35">
      <c r="A474" s="40">
        <f t="shared" si="28"/>
        <v>466</v>
      </c>
      <c r="B474" s="40" t="s">
        <v>536</v>
      </c>
      <c r="C474" s="40">
        <v>2024</v>
      </c>
      <c r="D474" s="40" t="s">
        <v>3879</v>
      </c>
      <c r="E474" s="323"/>
      <c r="F474" s="40" t="s">
        <v>717</v>
      </c>
      <c r="G474" s="190" t="s">
        <v>533</v>
      </c>
      <c r="H474" s="42" t="s">
        <v>4816</v>
      </c>
      <c r="I474" s="42" t="s">
        <v>3653</v>
      </c>
      <c r="J474" s="40" t="s">
        <v>4066</v>
      </c>
      <c r="K474" s="40" t="s">
        <v>4066</v>
      </c>
      <c r="L474" s="44" t="s">
        <v>5451</v>
      </c>
      <c r="M474" s="63" t="s">
        <v>1667</v>
      </c>
      <c r="N474" s="63" t="s">
        <v>1668</v>
      </c>
      <c r="O474" s="63" t="s">
        <v>5720</v>
      </c>
      <c r="P474" s="63">
        <v>22</v>
      </c>
      <c r="Q474" s="65">
        <v>45659</v>
      </c>
      <c r="R474" s="65">
        <v>45688</v>
      </c>
      <c r="S474" s="66">
        <f t="shared" si="31"/>
        <v>4.3500000000000005</v>
      </c>
      <c r="T474" s="63" t="s">
        <v>5767</v>
      </c>
      <c r="U474" s="63" t="s">
        <v>1164</v>
      </c>
      <c r="V474" s="49">
        <f>+IFERROR(VLOOKUP($M474,ACTIVIDADES!$B$9:$Q$494,10,0),"")</f>
        <v>0.5</v>
      </c>
      <c r="W474" s="61" t="str">
        <f>+IFERROR(VLOOKUP($M474,ACTIVIDADES!$B$9:$Q$494,11,0)," ")</f>
        <v xml:space="preserve">Se adjuntan 22 actas de salidas acorde a la solicitud del hallazgo, ejecución del contraro 51
PUERTO CARREÑO, acta de salida 1428
ACANDI, acta de salida 1476
UNGUIA, acta de salida 1477
TIBIRITA, acta de salida 1478
AGUA DE DIOS, acta de salida 1479
VILLAPINZON, acta de salida 1480
FUNDACION, acta de salida 1481
SAN JUAN DE ARAMA, acta de salida 1482
PASTO, acta de salida 1483
SITIONUEVO, acta de salida 1577
PROVIDENCIA, acta de salida 2053
LETICIA, acta de salida 2059
CUMARIBO, acta de salida 2067
SAN BERNARDO, acta de salida 2078
PAIPA, acta de salida 2094
VILLAMARIA, acta de salida 2106
SANTA ROSA DE CABAL, acta de salida 2107
SANTA ROSA DE CABAL, acta de salida 2108
LERIDA, acta de salida 2109
LA JAGUA DE IBIRICO, acta de salida 2117
PUERTO CONCORDIA, acta de salida 2118
JAMUNDI, acta de salida 2121
</v>
      </c>
      <c r="X474" s="51" t="str">
        <f>+IFERROR(VLOOKUP($M474,ACTIVIDADES!$B$9:$Q$494,12,0),"")</f>
        <v>https://dnbcgovco-my.sharepoint.com/:f:/g/personal/planeacion_dnbc_gov_co/IgDXNHpy7oLsTo_k1pBYTEA_AXkQuekeDuYRfMOd3hOKrho?e=FZVMrN</v>
      </c>
      <c r="Y474" s="52">
        <f>+IFERROR(VLOOKUP($M474,ACTIVIDADES!$B$9:$Q$494,13,0),"")</f>
        <v>46153</v>
      </c>
      <c r="Z474" s="49" t="str">
        <f>+IFERROR(VLOOKUP($M474,ACTIVIDADES!$B$9:$Q$494,14,0),"")</f>
        <v>Se incluyen 22 actas de entrega del proceso</v>
      </c>
      <c r="AA474" s="49">
        <f>+IFERROR(VLOOKUP($M474,ACTIVIDADES!$B$9:$Q$494,15,0),"")</f>
        <v>1</v>
      </c>
      <c r="AB474" s="54" t="str">
        <f>+IFERROR(VLOOKUP($M474,ACTIVIDADES!$B$9:$Q$494,16,0),"")</f>
        <v>CUMPLIDO</v>
      </c>
      <c r="AC474" s="144">
        <v>46181</v>
      </c>
      <c r="AD474" s="29">
        <v>0</v>
      </c>
      <c r="AE474" s="29" t="s">
        <v>3741</v>
      </c>
      <c r="AF474" s="29" t="s">
        <v>581</v>
      </c>
      <c r="AG474" s="29" t="s">
        <v>3737</v>
      </c>
      <c r="AH474" s="29" t="s">
        <v>3737</v>
      </c>
      <c r="AI474" s="29" t="s">
        <v>3737</v>
      </c>
      <c r="AJ474" s="55">
        <f>+IFERROR(VLOOKUP($M474,ACTIVIDADES!$B$9:$T$494,17,0),"")</f>
        <v>1</v>
      </c>
      <c r="AK474" s="80" t="str">
        <f>+IFERROR(VLOOKUP($M474,ACTIVIDADES!$B$9:$T$494,18,0),"")</f>
        <v>Se adjuntan 22 actas de salidas acorde a la solicitud del hallazgo, ejecución del contraro 51
PUERTO CARREÑO, acta de salida 1428
ACANDI, acta de salida 1476
UNGUIA, acta de salida 1477
TIBIRITA, acta de salida 1478
AGUA DE DIOS, acta de salida 1479
VILLAPINZON, acta de salida 1480
FUNDACION, acta de salida 1481
SAN JUAN DE ARAMA, acta de salida 1482
PASTO, acta de salida 1483
SITIONUEVO, acta de salida 1577
PROVIDENCIA, acta de salida 2053
LETICIA, acta de salida 2059
CUMARIBO, acta de salida 2067
SAN BERNARDO, acta de salida 2078
PAIPA, acta de salida 2094
VILLAMARIA, acta de salida 2106
SANTA ROSA DE CABAL, acta de salida 2107
SANTA ROSA DE CABAL, acta de salida 2108
LERIDA, acta de salida 2109
LA JAGUA DE IBIRICO, acta de salida 2117
PUERTO CONCORDIA, acta de salida 2118
JAMUNDI, acta de salida 2121</v>
      </c>
      <c r="AL474" s="80" t="str">
        <f>+IFERROR(VLOOKUP($M474,ACTIVIDADES!$B$9:$T$494,19,0),"")</f>
        <v>https://dnbcgovco-my.sharepoint.com/:f:/g/personal/planeacion_dnbc_gov_co/IgBy66mQXltVQYBWO8_5-3vMAQS0U0pm7hL1cV8trFNltXc?e=Ws5M9Y</v>
      </c>
      <c r="AM474" s="55">
        <f>+IFERROR(VLOOKUP($M474,ACTIVIDADES!$B$9:$X$495,20,0),0)</f>
        <v>46213</v>
      </c>
      <c r="AN474" s="55" t="str">
        <f>+IFERROR(VLOOKUP($M474,ACTIVIDADES!$B$9:$X$495,21,0),0)</f>
        <v>Se incluyen 22 actas de entrega del proceso</v>
      </c>
      <c r="AO474" s="55">
        <f>+IFERROR(VLOOKUP($M474,ACTIVIDADES!$B$9:$X$495,22,0),0)</f>
        <v>1</v>
      </c>
      <c r="AP474" s="150" t="str">
        <f>+IFERROR(VLOOKUP($M474,ACTIVIDADES!$B$9:$X$495,23,0),0)</f>
        <v>CUMPLIDO</v>
      </c>
      <c r="AQ474" s="88">
        <v>46230</v>
      </c>
      <c r="AR474" s="55">
        <v>1</v>
      </c>
      <c r="AS474" s="57" t="s">
        <v>4224</v>
      </c>
      <c r="AT474" s="29" t="s">
        <v>579</v>
      </c>
      <c r="AU474" s="193" t="s">
        <v>1472</v>
      </c>
      <c r="AV474" s="193" t="s">
        <v>3635</v>
      </c>
      <c r="AW474" s="193" t="s">
        <v>590</v>
      </c>
      <c r="AX474" s="193" t="s">
        <v>5920</v>
      </c>
      <c r="AY474" s="176" t="str">
        <f t="shared" si="30"/>
        <v>CUMPLIDAS</v>
      </c>
      <c r="AZ474" s="55" t="str">
        <f>+IFERROR(VLOOKUP($M474,ACTIVIDADES!$B$9:$T$494,25,0),"")</f>
        <v/>
      </c>
      <c r="BA474" s="55" t="str">
        <f>+IFERROR(VLOOKUP($M474,ACTIVIDADES!$B$9:$T$494,26,0),"")</f>
        <v/>
      </c>
      <c r="BB474" s="55" t="str">
        <f>+IFERROR(VLOOKUP($M474,ACTIVIDADES!$B$9:$T$494,27,0),"")</f>
        <v/>
      </c>
      <c r="BC474" s="55" t="str">
        <f>+IFERROR(VLOOKUP($M474,ACTIVIDADES!$B$9:$T$494,28,0),"")</f>
        <v/>
      </c>
      <c r="BD474" s="55" t="str">
        <f>+IFERROR(VLOOKUP($M474,ACTIVIDADES!$B$9:$T$494,29,0),"")</f>
        <v/>
      </c>
      <c r="BE474" s="55" t="str">
        <f>+IFERROR(VLOOKUP($M474,ACTIVIDADES!$B$9:$T$494,30,0),"")</f>
        <v/>
      </c>
      <c r="BF474" s="58"/>
      <c r="BG474" s="58"/>
      <c r="BH474" s="59"/>
      <c r="BI474" s="59" t="s">
        <v>580</v>
      </c>
      <c r="BJ474" s="60" t="s">
        <v>3635</v>
      </c>
      <c r="BK474" s="61" t="s">
        <v>593</v>
      </c>
      <c r="BL474" s="62"/>
      <c r="BM474" s="55" t="str">
        <f>+IFERROR(VLOOKUP($M474,ACTIVIDADES!$B$9:$T$494,31,0),"")</f>
        <v/>
      </c>
      <c r="BN474" s="55" t="str">
        <f>+IFERROR(VLOOKUP($M474,ACTIVIDADES!$B$9:$T$494,32,0),"")</f>
        <v/>
      </c>
      <c r="BO474" s="55" t="str">
        <f>+IFERROR(VLOOKUP($M474,ACTIVIDADES!$B$9:$T$494,33,0),"")</f>
        <v/>
      </c>
      <c r="BP474" s="55" t="str">
        <f>+IFERROR(VLOOKUP($M474,ACTIVIDADES!$B$9:$T$494,34,0),"")</f>
        <v/>
      </c>
      <c r="BQ474" s="55" t="str">
        <f>+IFERROR(VLOOKUP($M474,ACTIVIDADES!$B$9:$T$494,35,0),"")</f>
        <v/>
      </c>
      <c r="BR474" s="55" t="str">
        <f>+IFERROR(VLOOKUP($M474,ACTIVIDADES!$B$9:$T$494,36,0),"")</f>
        <v/>
      </c>
      <c r="BS474" s="55" t="str">
        <f>+IFERROR(VLOOKUP($M474,ACTIVIDADES!$B$9:$T$494,37,0),"")</f>
        <v/>
      </c>
      <c r="BT474" s="58"/>
      <c r="BU474" s="58"/>
      <c r="BV474" s="59"/>
      <c r="BW474" s="59" t="s">
        <v>580</v>
      </c>
      <c r="BX474" s="60" t="s">
        <v>3635</v>
      </c>
      <c r="BY474" s="61" t="s">
        <v>593</v>
      </c>
      <c r="BZ474" s="62"/>
      <c r="CA474" s="9"/>
      <c r="CB474" s="9"/>
      <c r="CC474" s="9"/>
      <c r="CD474" s="9"/>
      <c r="CE474" s="9"/>
      <c r="CF474" s="9"/>
      <c r="CG474" s="9"/>
      <c r="CH474" s="9"/>
      <c r="CI474" s="9"/>
      <c r="CJ474" s="9"/>
      <c r="CK474" s="9"/>
      <c r="CL474" s="9"/>
      <c r="CM474" s="9"/>
      <c r="CN474" s="9"/>
      <c r="CO474" s="9"/>
      <c r="CP474" s="9"/>
      <c r="CQ474" s="9"/>
    </row>
    <row r="475" spans="1:95" s="143" customFormat="1" ht="93" customHeight="1" x14ac:dyDescent="0.35">
      <c r="A475" s="40">
        <f t="shared" si="28"/>
        <v>467</v>
      </c>
      <c r="B475" s="40" t="s">
        <v>536</v>
      </c>
      <c r="C475" s="40">
        <v>2024</v>
      </c>
      <c r="D475" s="40" t="s">
        <v>3879</v>
      </c>
      <c r="E475" s="323"/>
      <c r="F475" s="40" t="s">
        <v>718</v>
      </c>
      <c r="G475" s="190" t="s">
        <v>533</v>
      </c>
      <c r="H475" s="42" t="s">
        <v>4817</v>
      </c>
      <c r="I475" s="42" t="s">
        <v>3653</v>
      </c>
      <c r="J475" s="40" t="s">
        <v>4067</v>
      </c>
      <c r="K475" s="40" t="s">
        <v>4067</v>
      </c>
      <c r="L475" s="44" t="s">
        <v>5451</v>
      </c>
      <c r="M475" s="63" t="s">
        <v>1606</v>
      </c>
      <c r="N475" s="63" t="s">
        <v>5561</v>
      </c>
      <c r="O475" s="63" t="s">
        <v>1277</v>
      </c>
      <c r="P475" s="63">
        <v>1</v>
      </c>
      <c r="Q475" s="65">
        <v>45659</v>
      </c>
      <c r="R475" s="65">
        <v>45746</v>
      </c>
      <c r="S475" s="66">
        <f t="shared" si="31"/>
        <v>13.2</v>
      </c>
      <c r="T475" s="63" t="s">
        <v>5767</v>
      </c>
      <c r="U475" s="63" t="s">
        <v>1164</v>
      </c>
      <c r="V475" s="49">
        <f>+IFERROR(VLOOKUP($M475,ACTIVIDADES!$B$9:$Q$494,10,0),"")</f>
        <v>1</v>
      </c>
      <c r="W475" s="61" t="str">
        <f>+IFERROR(VLOOKUP($M475,ACTIVIDADES!$B$9:$Q$494,11,0)," ")</f>
        <v xml:space="preserve">Se formuló Procedimiento de asignación y reasignación de fortalecimiento (bienes) a entregar a los Cuerpos de Bomberos del País con recursos del Fondo Nacional de Bomberos Código: PC-FB-02, Vigente Desde: 25/03/2025
</v>
      </c>
      <c r="X475" s="51" t="str">
        <f>+IFERROR(VLOOKUP($M475,ACTIVIDADES!$B$9:$Q$494,12,0),"")</f>
        <v>https://dnbcgovco-my.sharepoint.com/:f:/g/personal/planeacion_dnbc_gov_co/IgDXNHpy7oLsTo_k1pBYTEA_AXkQuekeDuYRfMOd3hOKrho?e=FZVMrN</v>
      </c>
      <c r="Y475" s="52">
        <f>+IFERROR(VLOOKUP($M475,ACTIVIDADES!$B$9:$Q$494,13,0),"")</f>
        <v>46153</v>
      </c>
      <c r="Z475" s="49" t="str">
        <f>+IFERROR(VLOOKUP($M475,ACTIVIDADES!$B$9:$Q$494,14,0),"")</f>
        <v>Se evidencia procedimiento formulado en la vigencia 2025</v>
      </c>
      <c r="AA475" s="49">
        <f>+IFERROR(VLOOKUP($M475,ACTIVIDADES!$B$9:$Q$494,15,0),"")</f>
        <v>1</v>
      </c>
      <c r="AB475" s="54" t="str">
        <f>+IFERROR(VLOOKUP($M475,ACTIVIDADES!$B$9:$Q$494,16,0),"")</f>
        <v>CUMPLIDO</v>
      </c>
      <c r="AC475" s="144">
        <v>46157</v>
      </c>
      <c r="AD475" s="28">
        <v>1</v>
      </c>
      <c r="AE475" s="28" t="s">
        <v>4221</v>
      </c>
      <c r="AF475" s="29" t="s">
        <v>578</v>
      </c>
      <c r="AG475" s="29" t="s">
        <v>3737</v>
      </c>
      <c r="AH475" s="29" t="s">
        <v>593</v>
      </c>
      <c r="AI475" s="29" t="s">
        <v>3752</v>
      </c>
      <c r="AJ475" s="55">
        <f>+IFERROR(VLOOKUP($M475,ACTIVIDADES!$B$9:$T$494,17,0),"")</f>
        <v>1</v>
      </c>
      <c r="AK475" s="80" t="str">
        <f>+IFERROR(VLOOKUP($M475,ACTIVIDADES!$B$9:$T$494,18,0),"")</f>
        <v>Se formuló Procedimiento de asignación y reasignación de fortalecimiento (bienes) a entregar a los Cuerpos de Bomberos del País con recursos del Fondo Nacional de Bomberos Código: PC-FB-02, Vigente Desde: 25/03/2025</v>
      </c>
      <c r="AL475" s="80">
        <f>+IFERROR(VLOOKUP($M475,ACTIVIDADES!$B$9:$T$494,19,0),"")</f>
        <v>0</v>
      </c>
      <c r="AM475" s="55">
        <f>+IFERROR(VLOOKUP($M475,ACTIVIDADES!$B$9:$X$495,20,0),0)</f>
        <v>46213</v>
      </c>
      <c r="AN475" s="55" t="str">
        <f>+IFERROR(VLOOKUP($M475,ACTIVIDADES!$B$9:$X$495,21,0),0)</f>
        <v>Acción reportada con cumplimiento en el primer trimestre</v>
      </c>
      <c r="AO475" s="55">
        <f>+IFERROR(VLOOKUP($M475,ACTIVIDADES!$B$9:$X$495,22,0),0)</f>
        <v>1</v>
      </c>
      <c r="AP475" s="150" t="str">
        <f>+IFERROR(VLOOKUP($M475,ACTIVIDADES!$B$9:$X$495,23,0),0)</f>
        <v>CUMPLIDO</v>
      </c>
      <c r="AQ475" s="88">
        <v>46230</v>
      </c>
      <c r="AR475" s="55">
        <v>1</v>
      </c>
      <c r="AS475" s="57" t="s">
        <v>4225</v>
      </c>
      <c r="AT475" s="29" t="s">
        <v>579</v>
      </c>
      <c r="AU475" s="193" t="s">
        <v>1472</v>
      </c>
      <c r="AV475" s="193" t="s">
        <v>3635</v>
      </c>
      <c r="AW475" s="193" t="s">
        <v>590</v>
      </c>
      <c r="AX475" s="193" t="s">
        <v>5920</v>
      </c>
      <c r="AY475" s="176" t="str">
        <f t="shared" si="30"/>
        <v>CUMPLIDAS</v>
      </c>
      <c r="AZ475" s="55" t="str">
        <f>+IFERROR(VLOOKUP($M475,ACTIVIDADES!$B$9:$T$494,25,0),"")</f>
        <v/>
      </c>
      <c r="BA475" s="55" t="str">
        <f>+IFERROR(VLOOKUP($M475,ACTIVIDADES!$B$9:$T$494,26,0),"")</f>
        <v/>
      </c>
      <c r="BB475" s="55" t="str">
        <f>+IFERROR(VLOOKUP($M475,ACTIVIDADES!$B$9:$T$494,27,0),"")</f>
        <v/>
      </c>
      <c r="BC475" s="55" t="str">
        <f>+IFERROR(VLOOKUP($M475,ACTIVIDADES!$B$9:$T$494,28,0),"")</f>
        <v/>
      </c>
      <c r="BD475" s="55" t="str">
        <f>+IFERROR(VLOOKUP($M475,ACTIVIDADES!$B$9:$T$494,29,0),"")</f>
        <v/>
      </c>
      <c r="BE475" s="55" t="str">
        <f>+IFERROR(VLOOKUP($M475,ACTIVIDADES!$B$9:$T$494,30,0),"")</f>
        <v/>
      </c>
      <c r="BF475" s="58"/>
      <c r="BG475" s="58"/>
      <c r="BH475" s="59"/>
      <c r="BI475" s="59" t="s">
        <v>580</v>
      </c>
      <c r="BJ475" s="60" t="s">
        <v>3635</v>
      </c>
      <c r="BK475" s="61" t="s">
        <v>593</v>
      </c>
      <c r="BL475" s="62"/>
      <c r="BM475" s="55" t="str">
        <f>+IFERROR(VLOOKUP($M475,ACTIVIDADES!$B$9:$T$494,31,0),"")</f>
        <v/>
      </c>
      <c r="BN475" s="55" t="str">
        <f>+IFERROR(VLOOKUP($M475,ACTIVIDADES!$B$9:$T$494,32,0),"")</f>
        <v/>
      </c>
      <c r="BO475" s="55" t="str">
        <f>+IFERROR(VLOOKUP($M475,ACTIVIDADES!$B$9:$T$494,33,0),"")</f>
        <v/>
      </c>
      <c r="BP475" s="55" t="str">
        <f>+IFERROR(VLOOKUP($M475,ACTIVIDADES!$B$9:$T$494,34,0),"")</f>
        <v/>
      </c>
      <c r="BQ475" s="55" t="str">
        <f>+IFERROR(VLOOKUP($M475,ACTIVIDADES!$B$9:$T$494,35,0),"")</f>
        <v/>
      </c>
      <c r="BR475" s="55" t="str">
        <f>+IFERROR(VLOOKUP($M475,ACTIVIDADES!$B$9:$T$494,36,0),"")</f>
        <v/>
      </c>
      <c r="BS475" s="55" t="str">
        <f>+IFERROR(VLOOKUP($M475,ACTIVIDADES!$B$9:$T$494,37,0),"")</f>
        <v/>
      </c>
      <c r="BT475" s="58"/>
      <c r="BU475" s="58"/>
      <c r="BV475" s="59"/>
      <c r="BW475" s="59" t="s">
        <v>580</v>
      </c>
      <c r="BX475" s="60" t="s">
        <v>3635</v>
      </c>
      <c r="BY475" s="61" t="s">
        <v>593</v>
      </c>
      <c r="BZ475" s="62"/>
      <c r="CA475" s="9"/>
      <c r="CB475" s="9"/>
      <c r="CC475" s="9"/>
      <c r="CD475" s="9"/>
      <c r="CE475" s="9"/>
      <c r="CF475" s="9"/>
      <c r="CG475" s="9"/>
      <c r="CH475" s="9"/>
      <c r="CI475" s="9"/>
      <c r="CJ475" s="9"/>
      <c r="CK475" s="9"/>
      <c r="CL475" s="9"/>
      <c r="CM475" s="9"/>
      <c r="CN475" s="9"/>
      <c r="CO475" s="9"/>
      <c r="CP475" s="9"/>
      <c r="CQ475" s="9"/>
    </row>
    <row r="476" spans="1:95" s="143" customFormat="1" ht="93" customHeight="1" x14ac:dyDescent="0.35">
      <c r="A476" s="40">
        <f t="shared" si="28"/>
        <v>468</v>
      </c>
      <c r="B476" s="40" t="s">
        <v>536</v>
      </c>
      <c r="C476" s="40">
        <v>2024</v>
      </c>
      <c r="D476" s="40" t="s">
        <v>3879</v>
      </c>
      <c r="E476" s="323"/>
      <c r="F476" s="40" t="s">
        <v>718</v>
      </c>
      <c r="G476" s="190" t="s">
        <v>533</v>
      </c>
      <c r="H476" s="42" t="s">
        <v>4817</v>
      </c>
      <c r="I476" s="42" t="s">
        <v>3653</v>
      </c>
      <c r="J476" s="40" t="s">
        <v>4067</v>
      </c>
      <c r="K476" s="40" t="s">
        <v>4067</v>
      </c>
      <c r="L476" s="44" t="s">
        <v>5451</v>
      </c>
      <c r="M476" s="63" t="s">
        <v>1611</v>
      </c>
      <c r="N476" s="63" t="s">
        <v>5562</v>
      </c>
      <c r="O476" s="63" t="s">
        <v>1613</v>
      </c>
      <c r="P476" s="63">
        <v>1</v>
      </c>
      <c r="Q476" s="65">
        <v>45659</v>
      </c>
      <c r="R476" s="65">
        <v>46022</v>
      </c>
      <c r="S476" s="66">
        <f t="shared" si="31"/>
        <v>53.85</v>
      </c>
      <c r="T476" s="63" t="s">
        <v>5767</v>
      </c>
      <c r="U476" s="63" t="s">
        <v>1164</v>
      </c>
      <c r="V476" s="49">
        <f>+IFERROR(VLOOKUP($M476,ACTIVIDADES!$B$9:$Q$494,10,0),"")</f>
        <v>1</v>
      </c>
      <c r="W476" s="61" t="str">
        <f>+IFERROR(VLOOKUP($M476,ACTIVIDADES!$B$9:$Q$494,11,0)," ")</f>
        <v>Justificación JNBC autoriza a la DNBC la reasignación de bienes, por lo que no se configura esta acción, se adjunta evidencia en página 17, de la JNBC 003 DE 2024</v>
      </c>
      <c r="X476" s="61">
        <f>+IFERROR(VLOOKUP($M476,ACTIVIDADES!$B$9:$Q$494,12,0),"")</f>
        <v>0</v>
      </c>
      <c r="Y476" s="52">
        <f>+IFERROR(VLOOKUP($M476,ACTIVIDADES!$B$9:$Q$494,13,0),"")</f>
        <v>46153</v>
      </c>
      <c r="Z476" s="49" t="str">
        <f>+IFERROR(VLOOKUP($M476,ACTIVIDADES!$B$9:$Q$494,14,0),"")</f>
        <v>No se encuentran evidencias de la actividad</v>
      </c>
      <c r="AA476" s="49">
        <f>+IFERROR(VLOOKUP($M476,ACTIVIDADES!$B$9:$Q$494,15,0),"")</f>
        <v>0</v>
      </c>
      <c r="AB476" s="54" t="str">
        <f>+IFERROR(VLOOKUP($M476,ACTIVIDADES!$B$9:$Q$494,16,0),"")</f>
        <v>VENCIDO</v>
      </c>
      <c r="AC476" s="144">
        <v>46181</v>
      </c>
      <c r="AD476" s="29">
        <v>1</v>
      </c>
      <c r="AE476" s="29" t="s">
        <v>4226</v>
      </c>
      <c r="AF476" s="29" t="s">
        <v>578</v>
      </c>
      <c r="AG476" s="29" t="s">
        <v>3737</v>
      </c>
      <c r="AH476" s="29" t="s">
        <v>593</v>
      </c>
      <c r="AI476" s="29" t="s">
        <v>3752</v>
      </c>
      <c r="AJ476" s="55">
        <f>+IFERROR(VLOOKUP($M476,ACTIVIDADES!$B$9:$T$494,17,0),"")</f>
        <v>1</v>
      </c>
      <c r="AK476" s="80" t="str">
        <f>+IFERROR(VLOOKUP($M476,ACTIVIDADES!$B$9:$T$494,18,0),"")</f>
        <v>La JNBC autoriza a la DNBC la reasignación de bienes desde el año 2024 en atención a la celeridad de los procesos de entregas de fortalecimiento, por lo que no se configura esta acción, se adjunta evidencia en página 17, de la JNBC 003 DE 2024</v>
      </c>
      <c r="AL476" s="80" t="str">
        <f>+IFERROR(VLOOKUP($M476,ACTIVIDADES!$B$9:$T$494,19,0),"")</f>
        <v>https://dnbcgovco-my.sharepoint.com/:f:/g/personal/planeacion_dnbc_gov_co/IgArz6TXGwFjS4NjcXoG0KjRATBL6NO3DmsApI56MP8FO84?e=nbDZfg</v>
      </c>
      <c r="AM476" s="55">
        <f>+IFERROR(VLOOKUP($M476,ACTIVIDADES!$B$9:$X$495,20,0),0)</f>
        <v>46213</v>
      </c>
      <c r="AN476" s="55" t="str">
        <f>+IFERROR(VLOOKUP($M476,ACTIVIDADES!$B$9:$X$495,21,0),0)</f>
        <v>Se adjunta acta de la JNBC donde se evidencia la no configuracion de esta acción</v>
      </c>
      <c r="AO476" s="55">
        <f>+IFERROR(VLOOKUP($M476,ACTIVIDADES!$B$9:$X$495,22,0),0)</f>
        <v>1</v>
      </c>
      <c r="AP476" s="150" t="str">
        <f>+IFERROR(VLOOKUP($M476,ACTIVIDADES!$B$9:$X$495,23,0),0)</f>
        <v>CUMPLIDO</v>
      </c>
      <c r="AQ476" s="88">
        <v>46230</v>
      </c>
      <c r="AR476" s="55">
        <v>1</v>
      </c>
      <c r="AS476" s="57" t="s">
        <v>4227</v>
      </c>
      <c r="AT476" s="29" t="s">
        <v>579</v>
      </c>
      <c r="AU476" s="193" t="s">
        <v>1472</v>
      </c>
      <c r="AV476" s="193" t="s">
        <v>3635</v>
      </c>
      <c r="AW476" s="193" t="s">
        <v>590</v>
      </c>
      <c r="AX476" s="193" t="s">
        <v>5920</v>
      </c>
      <c r="AY476" s="176" t="str">
        <f t="shared" si="30"/>
        <v>CUMPLIDAS</v>
      </c>
      <c r="AZ476" s="55" t="str">
        <f>+IFERROR(VLOOKUP($M476,ACTIVIDADES!$B$9:$T$494,25,0),"")</f>
        <v/>
      </c>
      <c r="BA476" s="55" t="str">
        <f>+IFERROR(VLOOKUP($M476,ACTIVIDADES!$B$9:$T$494,26,0),"")</f>
        <v/>
      </c>
      <c r="BB476" s="55" t="str">
        <f>+IFERROR(VLOOKUP($M476,ACTIVIDADES!$B$9:$T$494,27,0),"")</f>
        <v/>
      </c>
      <c r="BC476" s="55" t="str">
        <f>+IFERROR(VLOOKUP($M476,ACTIVIDADES!$B$9:$T$494,28,0),"")</f>
        <v/>
      </c>
      <c r="BD476" s="55" t="str">
        <f>+IFERROR(VLOOKUP($M476,ACTIVIDADES!$B$9:$T$494,29,0),"")</f>
        <v/>
      </c>
      <c r="BE476" s="55" t="str">
        <f>+IFERROR(VLOOKUP($M476,ACTIVIDADES!$B$9:$T$494,30,0),"")</f>
        <v/>
      </c>
      <c r="BF476" s="58"/>
      <c r="BG476" s="58"/>
      <c r="BH476" s="59"/>
      <c r="BI476" s="59" t="s">
        <v>580</v>
      </c>
      <c r="BJ476" s="60" t="s">
        <v>3635</v>
      </c>
      <c r="BK476" s="61" t="s">
        <v>593</v>
      </c>
      <c r="BL476" s="62"/>
      <c r="BM476" s="55" t="str">
        <f>+IFERROR(VLOOKUP($M476,ACTIVIDADES!$B$9:$T$494,31,0),"")</f>
        <v/>
      </c>
      <c r="BN476" s="55" t="str">
        <f>+IFERROR(VLOOKUP($M476,ACTIVIDADES!$B$9:$T$494,32,0),"")</f>
        <v/>
      </c>
      <c r="BO476" s="55" t="str">
        <f>+IFERROR(VLOOKUP($M476,ACTIVIDADES!$B$9:$T$494,33,0),"")</f>
        <v/>
      </c>
      <c r="BP476" s="55" t="str">
        <f>+IFERROR(VLOOKUP($M476,ACTIVIDADES!$B$9:$T$494,34,0),"")</f>
        <v/>
      </c>
      <c r="BQ476" s="55" t="str">
        <f>+IFERROR(VLOOKUP($M476,ACTIVIDADES!$B$9:$T$494,35,0),"")</f>
        <v/>
      </c>
      <c r="BR476" s="55" t="str">
        <f>+IFERROR(VLOOKUP($M476,ACTIVIDADES!$B$9:$T$494,36,0),"")</f>
        <v/>
      </c>
      <c r="BS476" s="55" t="str">
        <f>+IFERROR(VLOOKUP($M476,ACTIVIDADES!$B$9:$T$494,37,0),"")</f>
        <v/>
      </c>
      <c r="BT476" s="58"/>
      <c r="BU476" s="58"/>
      <c r="BV476" s="59"/>
      <c r="BW476" s="59" t="s">
        <v>580</v>
      </c>
      <c r="BX476" s="60" t="s">
        <v>3635</v>
      </c>
      <c r="BY476" s="61" t="s">
        <v>593</v>
      </c>
      <c r="BZ476" s="62"/>
      <c r="CA476" s="9"/>
      <c r="CB476" s="9"/>
      <c r="CC476" s="9"/>
      <c r="CD476" s="9"/>
      <c r="CE476" s="9"/>
      <c r="CF476" s="9"/>
      <c r="CG476" s="9"/>
      <c r="CH476" s="9"/>
      <c r="CI476" s="9"/>
      <c r="CJ476" s="9"/>
      <c r="CK476" s="9"/>
      <c r="CL476" s="9"/>
      <c r="CM476" s="9"/>
      <c r="CN476" s="9"/>
      <c r="CO476" s="9"/>
      <c r="CP476" s="9"/>
      <c r="CQ476" s="9"/>
    </row>
    <row r="477" spans="1:95" ht="93" customHeight="1" x14ac:dyDescent="0.35">
      <c r="A477" s="40">
        <f t="shared" si="28"/>
        <v>469</v>
      </c>
      <c r="B477" s="40" t="s">
        <v>536</v>
      </c>
      <c r="C477" s="40">
        <v>2024</v>
      </c>
      <c r="D477" s="40" t="s">
        <v>3879</v>
      </c>
      <c r="E477" s="323"/>
      <c r="F477" s="40" t="s">
        <v>718</v>
      </c>
      <c r="G477" s="190" t="s">
        <v>533</v>
      </c>
      <c r="H477" s="42" t="s">
        <v>4817</v>
      </c>
      <c r="I477" s="42" t="s">
        <v>3653</v>
      </c>
      <c r="J477" s="40" t="s">
        <v>4067</v>
      </c>
      <c r="K477" s="40" t="s">
        <v>4067</v>
      </c>
      <c r="L477" s="44" t="s">
        <v>5451</v>
      </c>
      <c r="M477" s="63" t="s">
        <v>1686</v>
      </c>
      <c r="N477" s="63" t="s">
        <v>5563</v>
      </c>
      <c r="O477" s="63" t="s">
        <v>5720</v>
      </c>
      <c r="P477" s="63">
        <v>14</v>
      </c>
      <c r="Q477" s="65">
        <v>45659</v>
      </c>
      <c r="R477" s="65">
        <v>45688</v>
      </c>
      <c r="S477" s="66">
        <f t="shared" si="31"/>
        <v>4.3500000000000005</v>
      </c>
      <c r="T477" s="63" t="s">
        <v>5767</v>
      </c>
      <c r="U477" s="63" t="s">
        <v>1164</v>
      </c>
      <c r="V477" s="49">
        <f>+IFERROR(VLOOKUP($M477,ACTIVIDADES!$B$9:$Q$494,10,0),"")</f>
        <v>1</v>
      </c>
      <c r="W477" s="61" t="str">
        <f>+IFERROR(VLOOKUP($M477,ACTIVIDADES!$B$9:$Q$494,11,0)," ")</f>
        <v>Se adjunta 14 actas de entrega a los cuerpo de bomberos:
Acta de entrega 2017 - CBV CERETÉ
Acta de entrega 2069 - CBV CABUYARO
Acta de entrega 2070 - CBV ÚTICA
Acta de entrega 2071 - CBV GUAYATÁ
Acta de entrega 2072 - CBV GUATEQUE
Acta de entrega 2076 - CBV MITÚ
Acta de entrega 2081 - CBV OICATA
Acta de entrega 2086 - CBV TURBACO
Acta de entrega 2088 - CBV PUERTO SANTANDER
Acta de entrega 2089 - CBVCBV  FUNES
Acta de entrega 2090 - CBV LA LLANADA
Acta de entrega 2091 -  CBV VALLE DEL GUAMUEZ (LA HORMIGA)
Acta de entrega 2092 - CBV AGUADAS
Acta de entrega 2093 - CBV CRAVO NORTE</v>
      </c>
      <c r="X477" s="51" t="str">
        <f>+IFERROR(VLOOKUP($M477,ACTIVIDADES!$B$9:$Q$494,12,0),"")</f>
        <v>https://dnbcgovco-my.sharepoint.com/:f:/g/personal/planeacion_dnbc_gov_co/IgDXNHpy7oLsTo_k1pBYTEA_AXkQuekeDuYRfMOd3hOKrho?e=FZVMrN</v>
      </c>
      <c r="Y477" s="52">
        <f>+IFERROR(VLOOKUP($M477,ACTIVIDADES!$B$9:$Q$494,13,0),"")</f>
        <v>46153</v>
      </c>
      <c r="Z477" s="49" t="str">
        <f>+IFERROR(VLOOKUP($M477,ACTIVIDADES!$B$9:$Q$494,14,0),"")</f>
        <v>Se evidencian 14 actas de entrega</v>
      </c>
      <c r="AA477" s="49">
        <f>+IFERROR(VLOOKUP($M477,ACTIVIDADES!$B$9:$Q$494,15,0),"")</f>
        <v>1</v>
      </c>
      <c r="AB477" s="54" t="str">
        <f>+IFERROR(VLOOKUP($M477,ACTIVIDADES!$B$9:$Q$494,16,0),"")</f>
        <v>CUMPLIDO</v>
      </c>
      <c r="AC477" s="144">
        <v>46181</v>
      </c>
      <c r="AD477" s="29">
        <v>0</v>
      </c>
      <c r="AE477" s="29" t="s">
        <v>3741</v>
      </c>
      <c r="AF477" s="29" t="s">
        <v>581</v>
      </c>
      <c r="AG477" s="29" t="s">
        <v>3737</v>
      </c>
      <c r="AH477" s="29" t="s">
        <v>3737</v>
      </c>
      <c r="AI477" s="29" t="s">
        <v>3737</v>
      </c>
      <c r="AJ477" s="55">
        <f>+IFERROR(VLOOKUP($M477,ACTIVIDADES!$B$9:$T$494,17,0),"")</f>
        <v>1</v>
      </c>
      <c r="AK477" s="80" t="str">
        <f>+IFERROR(VLOOKUP($M477,ACTIVIDADES!$B$9:$T$494,18,0),"")</f>
        <v>Se adjunta 14 actas de entrega a los cuerpo de bomberos:
Acta de entrega 2017 - CBV CERETÉ
Acta de entrega 2069 - CBV CABUYARO
Acta de entrega 2070 - CBV ÚTICA
Acta de entrega 2071 - CBV GUAYATÁ
Acta de entrega 2072 - CBV GUATEQUE
Acta de entrega 2076 - CBV MITÚ
Acta de entrega 2081 - CBV OICATA
Acta de entrega 2086 - CBV TURBACO
Acta de entrega 2088 - CBV PUERTO SANTANDER
Acta de entrega 2089 - CBVCBV  FUNES
Acta de entrega 2090 - CBV LA LLANADA
Acta de entrega 2091 -  CBV VALLE DEL GUAMUEZ (LA HORMIGA)
Acta de entrega 2092 - CBV AGUADAS
Acta de entrega 2093 - CBV CRAVO NORTE</v>
      </c>
      <c r="AL477" s="80" t="str">
        <f>+IFERROR(VLOOKUP($M477,ACTIVIDADES!$B$9:$T$494,19,0),"")</f>
        <v>https://dnbcgovco-my.sharepoint.com/:f:/g/personal/planeacion_dnbc_gov_co/IgBDBhnbwLTlSqDGo3BDMsR0AZZhOQcUcwPCAMDYDlp8l2E?e=FevhyJ</v>
      </c>
      <c r="AM477" s="55">
        <f>+IFERROR(VLOOKUP($M477,ACTIVIDADES!$B$9:$X$495,20,0),0)</f>
        <v>46213</v>
      </c>
      <c r="AN477" s="55" t="str">
        <f>+IFERROR(VLOOKUP($M477,ACTIVIDADES!$B$9:$X$495,21,0),0)</f>
        <v>Acción reportada con cumplimiento en el primer trimestre</v>
      </c>
      <c r="AO477" s="55">
        <f>+IFERROR(VLOOKUP($M477,ACTIVIDADES!$B$9:$X$495,22,0),0)</f>
        <v>1</v>
      </c>
      <c r="AP477" s="150" t="str">
        <f>+IFERROR(VLOOKUP($M477,ACTIVIDADES!$B$9:$X$495,23,0),0)</f>
        <v>CUMPLIDO</v>
      </c>
      <c r="AQ477" s="88">
        <v>46230</v>
      </c>
      <c r="AR477" s="55">
        <v>1</v>
      </c>
      <c r="AS477" s="57" t="s">
        <v>4228</v>
      </c>
      <c r="AT477" s="29" t="s">
        <v>579</v>
      </c>
      <c r="AU477" s="193" t="s">
        <v>1472</v>
      </c>
      <c r="AV477" s="193" t="s">
        <v>3635</v>
      </c>
      <c r="AW477" s="193" t="s">
        <v>590</v>
      </c>
      <c r="AX477" s="193" t="s">
        <v>5920</v>
      </c>
      <c r="AY477" s="176" t="str">
        <f t="shared" si="30"/>
        <v>CUMPLIDAS</v>
      </c>
      <c r="AZ477" s="55" t="str">
        <f>+IFERROR(VLOOKUP($M477,ACTIVIDADES!$B$9:$T$494,25,0),"")</f>
        <v/>
      </c>
      <c r="BA477" s="55" t="str">
        <f>+IFERROR(VLOOKUP($M477,ACTIVIDADES!$B$9:$T$494,26,0),"")</f>
        <v/>
      </c>
      <c r="BB477" s="55" t="str">
        <f>+IFERROR(VLOOKUP($M477,ACTIVIDADES!$B$9:$T$494,27,0),"")</f>
        <v/>
      </c>
      <c r="BC477" s="55" t="str">
        <f>+IFERROR(VLOOKUP($M477,ACTIVIDADES!$B$9:$T$494,28,0),"")</f>
        <v/>
      </c>
      <c r="BD477" s="55" t="str">
        <f>+IFERROR(VLOOKUP($M477,ACTIVIDADES!$B$9:$T$494,29,0),"")</f>
        <v/>
      </c>
      <c r="BE477" s="55" t="str">
        <f>+IFERROR(VLOOKUP($M477,ACTIVIDADES!$B$9:$T$494,30,0),"")</f>
        <v/>
      </c>
      <c r="BF477" s="58"/>
      <c r="BG477" s="58"/>
      <c r="BH477" s="59"/>
      <c r="BI477" s="59" t="s">
        <v>580</v>
      </c>
      <c r="BJ477" s="60" t="s">
        <v>3635</v>
      </c>
      <c r="BK477" s="61" t="s">
        <v>593</v>
      </c>
      <c r="BL477" s="62"/>
      <c r="BM477" s="55" t="str">
        <f>+IFERROR(VLOOKUP($M477,ACTIVIDADES!$B$9:$T$494,31,0),"")</f>
        <v/>
      </c>
      <c r="BN477" s="55" t="str">
        <f>+IFERROR(VLOOKUP($M477,ACTIVIDADES!$B$9:$T$494,32,0),"")</f>
        <v/>
      </c>
      <c r="BO477" s="55" t="str">
        <f>+IFERROR(VLOOKUP($M477,ACTIVIDADES!$B$9:$T$494,33,0),"")</f>
        <v/>
      </c>
      <c r="BP477" s="55" t="str">
        <f>+IFERROR(VLOOKUP($M477,ACTIVIDADES!$B$9:$T$494,34,0),"")</f>
        <v/>
      </c>
      <c r="BQ477" s="55" t="str">
        <f>+IFERROR(VLOOKUP($M477,ACTIVIDADES!$B$9:$T$494,35,0),"")</f>
        <v/>
      </c>
      <c r="BR477" s="55" t="str">
        <f>+IFERROR(VLOOKUP($M477,ACTIVIDADES!$B$9:$T$494,36,0),"")</f>
        <v/>
      </c>
      <c r="BS477" s="55" t="str">
        <f>+IFERROR(VLOOKUP($M477,ACTIVIDADES!$B$9:$T$494,37,0),"")</f>
        <v/>
      </c>
      <c r="BT477" s="58"/>
      <c r="BU477" s="58"/>
      <c r="BV477" s="59"/>
      <c r="BW477" s="59" t="s">
        <v>580</v>
      </c>
      <c r="BX477" s="60" t="s">
        <v>3635</v>
      </c>
      <c r="BY477" s="61" t="s">
        <v>593</v>
      </c>
      <c r="BZ477" s="62"/>
    </row>
    <row r="478" spans="1:95" s="8" customFormat="1" ht="93" customHeight="1" x14ac:dyDescent="0.35">
      <c r="A478" s="40">
        <f t="shared" si="28"/>
        <v>470</v>
      </c>
      <c r="B478" s="40" t="s">
        <v>536</v>
      </c>
      <c r="C478" s="40">
        <v>2024</v>
      </c>
      <c r="D478" s="40" t="s">
        <v>3879</v>
      </c>
      <c r="E478" s="323"/>
      <c r="F478" s="40" t="s">
        <v>719</v>
      </c>
      <c r="G478" s="190" t="s">
        <v>533</v>
      </c>
      <c r="H478" s="42" t="s">
        <v>4818</v>
      </c>
      <c r="I478" s="42" t="s">
        <v>3653</v>
      </c>
      <c r="J478" s="40" t="s">
        <v>4068</v>
      </c>
      <c r="K478" s="40" t="s">
        <v>4068</v>
      </c>
      <c r="L478" s="44" t="s">
        <v>5451</v>
      </c>
      <c r="M478" s="63" t="s">
        <v>1606</v>
      </c>
      <c r="N478" s="63" t="s">
        <v>5561</v>
      </c>
      <c r="O478" s="63" t="s">
        <v>1277</v>
      </c>
      <c r="P478" s="63">
        <v>1</v>
      </c>
      <c r="Q478" s="65">
        <v>45659</v>
      </c>
      <c r="R478" s="65">
        <v>45746</v>
      </c>
      <c r="S478" s="66">
        <f t="shared" si="31"/>
        <v>13.2</v>
      </c>
      <c r="T478" s="63" t="s">
        <v>5767</v>
      </c>
      <c r="U478" s="63" t="s">
        <v>1164</v>
      </c>
      <c r="V478" s="49">
        <f>+IFERROR(VLOOKUP($M478,ACTIVIDADES!$B$9:$Q$494,10,0),"")</f>
        <v>1</v>
      </c>
      <c r="W478" s="61" t="str">
        <f>+IFERROR(VLOOKUP($M478,ACTIVIDADES!$B$9:$Q$494,11,0)," ")</f>
        <v xml:space="preserve">Se formuló Procedimiento de asignación y reasignación de fortalecimiento (bienes) a entregar a los Cuerpos de Bomberos del País con recursos del Fondo Nacional de Bomberos Código: PC-FB-02, Vigente Desde: 25/03/2025
</v>
      </c>
      <c r="X478" s="51" t="str">
        <f>+IFERROR(VLOOKUP($M478,ACTIVIDADES!$B$9:$Q$494,12,0),"")</f>
        <v>https://dnbcgovco-my.sharepoint.com/:f:/g/personal/planeacion_dnbc_gov_co/IgDXNHpy7oLsTo_k1pBYTEA_AXkQuekeDuYRfMOd3hOKrho?e=FZVMrN</v>
      </c>
      <c r="Y478" s="52">
        <f>+IFERROR(VLOOKUP($M478,ACTIVIDADES!$B$9:$Q$494,13,0),"")</f>
        <v>46153</v>
      </c>
      <c r="Z478" s="49" t="str">
        <f>+IFERROR(VLOOKUP($M478,ACTIVIDADES!$B$9:$Q$494,14,0),"")</f>
        <v>Se evidencia procedimiento formulado en la vigencia 2025</v>
      </c>
      <c r="AA478" s="49">
        <f>+IFERROR(VLOOKUP($M478,ACTIVIDADES!$B$9:$Q$494,15,0),"")</f>
        <v>1</v>
      </c>
      <c r="AB478" s="54" t="str">
        <f>+IFERROR(VLOOKUP($M478,ACTIVIDADES!$B$9:$Q$494,16,0),"")</f>
        <v>CUMPLIDO</v>
      </c>
      <c r="AC478" s="144">
        <v>46157</v>
      </c>
      <c r="AD478" s="28">
        <v>1</v>
      </c>
      <c r="AE478" s="28" t="s">
        <v>4221</v>
      </c>
      <c r="AF478" s="29" t="s">
        <v>578</v>
      </c>
      <c r="AG478" s="29" t="s">
        <v>3737</v>
      </c>
      <c r="AH478" s="29" t="s">
        <v>593</v>
      </c>
      <c r="AI478" s="29" t="s">
        <v>3752</v>
      </c>
      <c r="AJ478" s="55">
        <f>+IFERROR(VLOOKUP($M478,ACTIVIDADES!$B$9:$T$494,17,0),"")</f>
        <v>1</v>
      </c>
      <c r="AK478" s="80" t="str">
        <f>+IFERROR(VLOOKUP($M478,ACTIVIDADES!$B$9:$T$494,18,0),"")</f>
        <v>Se formuló Procedimiento de asignación y reasignación de fortalecimiento (bienes) a entregar a los Cuerpos de Bomberos del País con recursos del Fondo Nacional de Bomberos Código: PC-FB-02, Vigente Desde: 25/03/2025</v>
      </c>
      <c r="AL478" s="80">
        <f>+IFERROR(VLOOKUP($M478,ACTIVIDADES!$B$9:$T$494,19,0),"")</f>
        <v>0</v>
      </c>
      <c r="AM478" s="55">
        <f>+IFERROR(VLOOKUP($M478,ACTIVIDADES!$B$9:$X$495,20,0),0)</f>
        <v>46213</v>
      </c>
      <c r="AN478" s="55" t="str">
        <f>+IFERROR(VLOOKUP($M478,ACTIVIDADES!$B$9:$X$495,21,0),0)</f>
        <v>Acción reportada con cumplimiento en el primer trimestre</v>
      </c>
      <c r="AO478" s="55">
        <f>+IFERROR(VLOOKUP($M478,ACTIVIDADES!$B$9:$X$495,22,0),0)</f>
        <v>1</v>
      </c>
      <c r="AP478" s="150" t="str">
        <f>+IFERROR(VLOOKUP($M478,ACTIVIDADES!$B$9:$X$495,23,0),0)</f>
        <v>CUMPLIDO</v>
      </c>
      <c r="AQ478" s="88">
        <v>46230</v>
      </c>
      <c r="AR478" s="55">
        <v>1</v>
      </c>
      <c r="AS478" s="57" t="s">
        <v>4229</v>
      </c>
      <c r="AT478" s="29" t="s">
        <v>579</v>
      </c>
      <c r="AU478" s="193" t="s">
        <v>1472</v>
      </c>
      <c r="AV478" s="193" t="s">
        <v>3635</v>
      </c>
      <c r="AW478" s="193" t="s">
        <v>590</v>
      </c>
      <c r="AX478" s="193" t="s">
        <v>5920</v>
      </c>
      <c r="AY478" s="176" t="str">
        <f t="shared" si="30"/>
        <v>CUMPLIDAS</v>
      </c>
      <c r="AZ478" s="55" t="str">
        <f>+IFERROR(VLOOKUP($M478,ACTIVIDADES!$B$9:$T$494,25,0),"")</f>
        <v/>
      </c>
      <c r="BA478" s="55" t="str">
        <f>+IFERROR(VLOOKUP($M478,ACTIVIDADES!$B$9:$T$494,26,0),"")</f>
        <v/>
      </c>
      <c r="BB478" s="55" t="str">
        <f>+IFERROR(VLOOKUP($M478,ACTIVIDADES!$B$9:$T$494,27,0),"")</f>
        <v/>
      </c>
      <c r="BC478" s="55" t="str">
        <f>+IFERROR(VLOOKUP($M478,ACTIVIDADES!$B$9:$T$494,28,0),"")</f>
        <v/>
      </c>
      <c r="BD478" s="55" t="str">
        <f>+IFERROR(VLOOKUP($M478,ACTIVIDADES!$B$9:$T$494,29,0),"")</f>
        <v/>
      </c>
      <c r="BE478" s="55" t="str">
        <f>+IFERROR(VLOOKUP($M478,ACTIVIDADES!$B$9:$T$494,30,0),"")</f>
        <v/>
      </c>
      <c r="BF478" s="58"/>
      <c r="BG478" s="58"/>
      <c r="BH478" s="59"/>
      <c r="BI478" s="59" t="s">
        <v>580</v>
      </c>
      <c r="BJ478" s="60" t="s">
        <v>3635</v>
      </c>
      <c r="BK478" s="61" t="s">
        <v>593</v>
      </c>
      <c r="BL478" s="62"/>
      <c r="BM478" s="55" t="str">
        <f>+IFERROR(VLOOKUP($M478,ACTIVIDADES!$B$9:$T$494,31,0),"")</f>
        <v/>
      </c>
      <c r="BN478" s="55" t="str">
        <f>+IFERROR(VLOOKUP($M478,ACTIVIDADES!$B$9:$T$494,32,0),"")</f>
        <v/>
      </c>
      <c r="BO478" s="55" t="str">
        <f>+IFERROR(VLOOKUP($M478,ACTIVIDADES!$B$9:$T$494,33,0),"")</f>
        <v/>
      </c>
      <c r="BP478" s="55" t="str">
        <f>+IFERROR(VLOOKUP($M478,ACTIVIDADES!$B$9:$T$494,34,0),"")</f>
        <v/>
      </c>
      <c r="BQ478" s="55" t="str">
        <f>+IFERROR(VLOOKUP($M478,ACTIVIDADES!$B$9:$T$494,35,0),"")</f>
        <v/>
      </c>
      <c r="BR478" s="55" t="str">
        <f>+IFERROR(VLOOKUP($M478,ACTIVIDADES!$B$9:$T$494,36,0),"")</f>
        <v/>
      </c>
      <c r="BS478" s="55" t="str">
        <f>+IFERROR(VLOOKUP($M478,ACTIVIDADES!$B$9:$T$494,37,0),"")</f>
        <v/>
      </c>
      <c r="BT478" s="58"/>
      <c r="BU478" s="58"/>
      <c r="BV478" s="59"/>
      <c r="BW478" s="59" t="s">
        <v>580</v>
      </c>
      <c r="BX478" s="60" t="s">
        <v>3635</v>
      </c>
      <c r="BY478" s="61" t="s">
        <v>593</v>
      </c>
      <c r="BZ478" s="62"/>
      <c r="CA478" s="9"/>
      <c r="CB478" s="9"/>
      <c r="CC478" s="9"/>
      <c r="CD478" s="9"/>
      <c r="CE478" s="9"/>
      <c r="CF478" s="9"/>
      <c r="CG478" s="9"/>
      <c r="CH478" s="9"/>
      <c r="CI478" s="9"/>
      <c r="CJ478" s="9"/>
      <c r="CK478" s="9"/>
      <c r="CL478" s="9"/>
      <c r="CM478" s="9"/>
      <c r="CN478" s="9"/>
      <c r="CO478" s="9"/>
      <c r="CP478" s="9"/>
      <c r="CQ478" s="9"/>
    </row>
    <row r="479" spans="1:95" s="143" customFormat="1" ht="93" customHeight="1" x14ac:dyDescent="0.35">
      <c r="A479" s="40">
        <f t="shared" si="28"/>
        <v>471</v>
      </c>
      <c r="B479" s="40" t="s">
        <v>536</v>
      </c>
      <c r="C479" s="40">
        <v>2024</v>
      </c>
      <c r="D479" s="40" t="s">
        <v>3879</v>
      </c>
      <c r="E479" s="323"/>
      <c r="F479" s="40" t="s">
        <v>719</v>
      </c>
      <c r="G479" s="190" t="s">
        <v>533</v>
      </c>
      <c r="H479" s="42" t="s">
        <v>4818</v>
      </c>
      <c r="I479" s="42" t="s">
        <v>3653</v>
      </c>
      <c r="J479" s="40" t="s">
        <v>4068</v>
      </c>
      <c r="K479" s="40" t="s">
        <v>4068</v>
      </c>
      <c r="L479" s="44" t="s">
        <v>5451</v>
      </c>
      <c r="M479" s="63" t="s">
        <v>1611</v>
      </c>
      <c r="N479" s="63" t="s">
        <v>5562</v>
      </c>
      <c r="O479" s="63" t="s">
        <v>1613</v>
      </c>
      <c r="P479" s="63">
        <v>1</v>
      </c>
      <c r="Q479" s="65">
        <v>45659</v>
      </c>
      <c r="R479" s="65">
        <v>46022</v>
      </c>
      <c r="S479" s="66">
        <f t="shared" si="31"/>
        <v>53.85</v>
      </c>
      <c r="T479" s="63" t="s">
        <v>5767</v>
      </c>
      <c r="U479" s="63" t="s">
        <v>1164</v>
      </c>
      <c r="V479" s="49">
        <f>+IFERROR(VLOOKUP($M479,ACTIVIDADES!$B$9:$Q$494,10,0),"")</f>
        <v>1</v>
      </c>
      <c r="W479" s="61" t="str">
        <f>+IFERROR(VLOOKUP($M479,ACTIVIDADES!$B$9:$Q$494,11,0)," ")</f>
        <v>Justificación JNBC autoriza a la DNBC la reasignación de bienes, por lo que no se configura esta acción, se adjunta evidencia en página 17, de la JNBC 003 DE 2024</v>
      </c>
      <c r="X479" s="61">
        <f>+IFERROR(VLOOKUP($M479,ACTIVIDADES!$B$9:$Q$494,12,0),"")</f>
        <v>0</v>
      </c>
      <c r="Y479" s="52">
        <f>+IFERROR(VLOOKUP($M479,ACTIVIDADES!$B$9:$Q$494,13,0),"")</f>
        <v>46153</v>
      </c>
      <c r="Z479" s="49" t="str">
        <f>+IFERROR(VLOOKUP($M479,ACTIVIDADES!$B$9:$Q$494,14,0),"")</f>
        <v>No se encuentran evidencias de la actividad</v>
      </c>
      <c r="AA479" s="49">
        <f>+IFERROR(VLOOKUP($M479,ACTIVIDADES!$B$9:$Q$494,15,0),"")</f>
        <v>0</v>
      </c>
      <c r="AB479" s="54" t="str">
        <f>+IFERROR(VLOOKUP($M479,ACTIVIDADES!$B$9:$Q$494,16,0),"")</f>
        <v>VENCIDO</v>
      </c>
      <c r="AC479" s="144">
        <v>46181</v>
      </c>
      <c r="AD479" s="29">
        <v>1</v>
      </c>
      <c r="AE479" s="29" t="s">
        <v>4230</v>
      </c>
      <c r="AF479" s="29" t="s">
        <v>578</v>
      </c>
      <c r="AG479" s="29" t="s">
        <v>3737</v>
      </c>
      <c r="AH479" s="29" t="s">
        <v>593</v>
      </c>
      <c r="AI479" s="29" t="s">
        <v>3752</v>
      </c>
      <c r="AJ479" s="55">
        <f>+IFERROR(VLOOKUP($M479,ACTIVIDADES!$B$9:$T$494,17,0),"")</f>
        <v>1</v>
      </c>
      <c r="AK479" s="80" t="str">
        <f>+IFERROR(VLOOKUP($M479,ACTIVIDADES!$B$9:$T$494,18,0),"")</f>
        <v>La JNBC autoriza a la DNBC la reasignación de bienes desde el año 2024 en atención a la celeridad de los procesos de entregas de fortalecimiento, por lo que no se configura esta acción, se adjunta evidencia en página 17, de la JNBC 003 DE 2024</v>
      </c>
      <c r="AL479" s="80" t="str">
        <f>+IFERROR(VLOOKUP($M479,ACTIVIDADES!$B$9:$T$494,19,0),"")</f>
        <v>https://dnbcgovco-my.sharepoint.com/:f:/g/personal/planeacion_dnbc_gov_co/IgArz6TXGwFjS4NjcXoG0KjRATBL6NO3DmsApI56MP8FO84?e=nbDZfg</v>
      </c>
      <c r="AM479" s="55">
        <f>+IFERROR(VLOOKUP($M479,ACTIVIDADES!$B$9:$X$495,20,0),0)</f>
        <v>46213</v>
      </c>
      <c r="AN479" s="55" t="str">
        <f>+IFERROR(VLOOKUP($M479,ACTIVIDADES!$B$9:$X$495,21,0),0)</f>
        <v>Se adjunta acta de la JNBC donde se evidencia la no configuracion de esta acción</v>
      </c>
      <c r="AO479" s="55">
        <f>+IFERROR(VLOOKUP($M479,ACTIVIDADES!$B$9:$X$495,22,0),0)</f>
        <v>1</v>
      </c>
      <c r="AP479" s="150" t="str">
        <f>+IFERROR(VLOOKUP($M479,ACTIVIDADES!$B$9:$X$495,23,0),0)</f>
        <v>CUMPLIDO</v>
      </c>
      <c r="AQ479" s="88">
        <v>46230</v>
      </c>
      <c r="AR479" s="55">
        <v>1</v>
      </c>
      <c r="AS479" s="57" t="s">
        <v>4231</v>
      </c>
      <c r="AT479" s="29" t="s">
        <v>579</v>
      </c>
      <c r="AU479" s="193" t="s">
        <v>1472</v>
      </c>
      <c r="AV479" s="193" t="s">
        <v>3635</v>
      </c>
      <c r="AW479" s="193" t="s">
        <v>590</v>
      </c>
      <c r="AX479" s="193" t="s">
        <v>5920</v>
      </c>
      <c r="AY479" s="176" t="str">
        <f t="shared" si="30"/>
        <v>CUMPLIDAS</v>
      </c>
      <c r="AZ479" s="55" t="str">
        <f>+IFERROR(VLOOKUP($M479,ACTIVIDADES!$B$9:$T$494,25,0),"")</f>
        <v/>
      </c>
      <c r="BA479" s="55" t="str">
        <f>+IFERROR(VLOOKUP($M479,ACTIVIDADES!$B$9:$T$494,26,0),"")</f>
        <v/>
      </c>
      <c r="BB479" s="55" t="str">
        <f>+IFERROR(VLOOKUP($M479,ACTIVIDADES!$B$9:$T$494,27,0),"")</f>
        <v/>
      </c>
      <c r="BC479" s="55" t="str">
        <f>+IFERROR(VLOOKUP($M479,ACTIVIDADES!$B$9:$T$494,28,0),"")</f>
        <v/>
      </c>
      <c r="BD479" s="55" t="str">
        <f>+IFERROR(VLOOKUP($M479,ACTIVIDADES!$B$9:$T$494,29,0),"")</f>
        <v/>
      </c>
      <c r="BE479" s="55" t="str">
        <f>+IFERROR(VLOOKUP($M479,ACTIVIDADES!$B$9:$T$494,30,0),"")</f>
        <v/>
      </c>
      <c r="BF479" s="58"/>
      <c r="BG479" s="58"/>
      <c r="BH479" s="59"/>
      <c r="BI479" s="59" t="s">
        <v>580</v>
      </c>
      <c r="BJ479" s="60" t="s">
        <v>3635</v>
      </c>
      <c r="BK479" s="61" t="s">
        <v>593</v>
      </c>
      <c r="BL479" s="62"/>
      <c r="BM479" s="55" t="str">
        <f>+IFERROR(VLOOKUP($M479,ACTIVIDADES!$B$9:$T$494,31,0),"")</f>
        <v/>
      </c>
      <c r="BN479" s="55" t="str">
        <f>+IFERROR(VLOOKUP($M479,ACTIVIDADES!$B$9:$T$494,32,0),"")</f>
        <v/>
      </c>
      <c r="BO479" s="55" t="str">
        <f>+IFERROR(VLOOKUP($M479,ACTIVIDADES!$B$9:$T$494,33,0),"")</f>
        <v/>
      </c>
      <c r="BP479" s="55" t="str">
        <f>+IFERROR(VLOOKUP($M479,ACTIVIDADES!$B$9:$T$494,34,0),"")</f>
        <v/>
      </c>
      <c r="BQ479" s="55" t="str">
        <f>+IFERROR(VLOOKUP($M479,ACTIVIDADES!$B$9:$T$494,35,0),"")</f>
        <v/>
      </c>
      <c r="BR479" s="55" t="str">
        <f>+IFERROR(VLOOKUP($M479,ACTIVIDADES!$B$9:$T$494,36,0),"")</f>
        <v/>
      </c>
      <c r="BS479" s="55" t="str">
        <f>+IFERROR(VLOOKUP($M479,ACTIVIDADES!$B$9:$T$494,37,0),"")</f>
        <v/>
      </c>
      <c r="BT479" s="58"/>
      <c r="BU479" s="58"/>
      <c r="BV479" s="59"/>
      <c r="BW479" s="59" t="s">
        <v>580</v>
      </c>
      <c r="BX479" s="60" t="s">
        <v>3635</v>
      </c>
      <c r="BY479" s="61" t="s">
        <v>593</v>
      </c>
      <c r="BZ479" s="62"/>
      <c r="CA479" s="9"/>
      <c r="CB479" s="9"/>
      <c r="CC479" s="9"/>
      <c r="CD479" s="9"/>
      <c r="CE479" s="9"/>
      <c r="CF479" s="9"/>
      <c r="CG479" s="9"/>
      <c r="CH479" s="9"/>
      <c r="CI479" s="9"/>
      <c r="CJ479" s="9"/>
      <c r="CK479" s="9"/>
      <c r="CL479" s="9"/>
      <c r="CM479" s="9"/>
      <c r="CN479" s="9"/>
      <c r="CO479" s="9"/>
      <c r="CP479" s="9"/>
      <c r="CQ479" s="9"/>
    </row>
    <row r="480" spans="1:95" s="143" customFormat="1" ht="93" customHeight="1" x14ac:dyDescent="0.35">
      <c r="A480" s="40">
        <f t="shared" si="28"/>
        <v>472</v>
      </c>
      <c r="B480" s="40" t="s">
        <v>536</v>
      </c>
      <c r="C480" s="40">
        <v>2024</v>
      </c>
      <c r="D480" s="40" t="s">
        <v>3879</v>
      </c>
      <c r="E480" s="323"/>
      <c r="F480" s="40" t="s">
        <v>719</v>
      </c>
      <c r="G480" s="190" t="s">
        <v>533</v>
      </c>
      <c r="H480" s="42" t="s">
        <v>4818</v>
      </c>
      <c r="I480" s="42" t="s">
        <v>3653</v>
      </c>
      <c r="J480" s="40" t="s">
        <v>4068</v>
      </c>
      <c r="K480" s="40" t="s">
        <v>4068</v>
      </c>
      <c r="L480" s="44" t="s">
        <v>5451</v>
      </c>
      <c r="M480" s="63" t="s">
        <v>1691</v>
      </c>
      <c r="N480" s="63" t="s">
        <v>1692</v>
      </c>
      <c r="O480" s="63" t="s">
        <v>5720</v>
      </c>
      <c r="P480" s="63">
        <v>4</v>
      </c>
      <c r="Q480" s="65">
        <v>45659</v>
      </c>
      <c r="R480" s="65">
        <v>45688</v>
      </c>
      <c r="S480" s="66">
        <f t="shared" si="31"/>
        <v>4.3500000000000005</v>
      </c>
      <c r="T480" s="63" t="s">
        <v>5767</v>
      </c>
      <c r="U480" s="63" t="s">
        <v>1164</v>
      </c>
      <c r="V480" s="49">
        <f>+IFERROR(VLOOKUP($M480,ACTIVIDADES!$B$9:$Q$494,10,0),"")</f>
        <v>1</v>
      </c>
      <c r="W480" s="61" t="str">
        <f>+IFERROR(VLOOKUP($M480,ACTIVIDADES!$B$9:$Q$494,11,0)," ")</f>
        <v>Accion establecida en el plan de mejoramiento suscrito el 17 de diciembre de 2024, como resultado de la auditoria realizada a la vigencia 2023.
La acción finalizó el 31 de enero de 2025.  
Se evidenció  las salidas de almacén 1820, 1869, 1958 y 2024, que tratan de la entrega de 4 comrpesores de aire (vigencia 2024).
Por lo tanto,  se dio cumplimiento a la acción establecida en el Plan de Mejoramiento.</v>
      </c>
      <c r="X480" s="61">
        <f>+IFERROR(VLOOKUP($M480,ACTIVIDADES!$B$9:$Q$494,12,0),"")</f>
        <v>0</v>
      </c>
      <c r="Y480" s="52">
        <f>+IFERROR(VLOOKUP($M480,ACTIVIDADES!$B$9:$Q$494,13,0),"")</f>
        <v>46153</v>
      </c>
      <c r="Z480" s="49" t="str">
        <f>+IFERROR(VLOOKUP($M480,ACTIVIDADES!$B$9:$Q$494,14,0),"")</f>
        <v>Cumplida en seguimiento diciembre 2025. Aunque son acciones antiguas, incluir los soportes</v>
      </c>
      <c r="AA480" s="49">
        <f>+IFERROR(VLOOKUP($M480,ACTIVIDADES!$B$9:$Q$494,15,0),"")</f>
        <v>1</v>
      </c>
      <c r="AB480" s="54" t="str">
        <f>+IFERROR(VLOOKUP($M480,ACTIVIDADES!$B$9:$Q$494,16,0),"")</f>
        <v>CUMPLIDO</v>
      </c>
      <c r="AC480" s="144">
        <v>46181</v>
      </c>
      <c r="AD480" s="29">
        <v>1</v>
      </c>
      <c r="AE480" s="30" t="s">
        <v>3951</v>
      </c>
      <c r="AF480" s="29" t="s">
        <v>578</v>
      </c>
      <c r="AG480" s="29" t="s">
        <v>3737</v>
      </c>
      <c r="AH480" s="29" t="s">
        <v>593</v>
      </c>
      <c r="AI480" s="29" t="s">
        <v>3752</v>
      </c>
      <c r="AJ480" s="55">
        <f>+IFERROR(VLOOKUP($M480,ACTIVIDADES!$B$9:$T$494,17,0),"")</f>
        <v>1</v>
      </c>
      <c r="AK480" s="80" t="str">
        <f>+IFERROR(VLOOKUP($M480,ACTIVIDADES!$B$9:$T$494,18,0),"")</f>
        <v>Accion establecida en el plan de mejoramiento suscrito el 17 de diciembre de 2024, como resultado de la auditoria realizada a la vigencia 2023.
La acción finalizó el 31 de enero de 2025.  
Se evidenció  las salidas de almacén 1820, 1869, 1958 y 2024, que tratan de la entrega de 4 comrpesores de aire (vigencia 2024).
Por lo tanto,  se dio cumplimiento a la acción establecida en el Plan de Mejoramiento.</v>
      </c>
      <c r="AL480" s="80">
        <f>+IFERROR(VLOOKUP($M480,ACTIVIDADES!$B$9:$T$494,19,0),"")</f>
        <v>0</v>
      </c>
      <c r="AM480" s="55">
        <f>+IFERROR(VLOOKUP($M480,ACTIVIDADES!$B$9:$X$495,20,0),0)</f>
        <v>46213</v>
      </c>
      <c r="AN480" s="55" t="str">
        <f>+IFERROR(VLOOKUP($M480,ACTIVIDADES!$B$9:$X$495,21,0),0)</f>
        <v>Acción reportada con cumplimiento en el primer trimestre</v>
      </c>
      <c r="AO480" s="55">
        <f>+IFERROR(VLOOKUP($M480,ACTIVIDADES!$B$9:$X$495,22,0),0)</f>
        <v>1</v>
      </c>
      <c r="AP480" s="150" t="str">
        <f>+IFERROR(VLOOKUP($M480,ACTIVIDADES!$B$9:$X$495,23,0),0)</f>
        <v>CUMPLIDO</v>
      </c>
      <c r="AQ480" s="88">
        <v>46230</v>
      </c>
      <c r="AR480" s="55">
        <v>1</v>
      </c>
      <c r="AS480" s="57" t="s">
        <v>4232</v>
      </c>
      <c r="AT480" s="29" t="s">
        <v>579</v>
      </c>
      <c r="AU480" s="193" t="s">
        <v>1472</v>
      </c>
      <c r="AV480" s="193" t="s">
        <v>3635</v>
      </c>
      <c r="AW480" s="193" t="s">
        <v>590</v>
      </c>
      <c r="AX480" s="193" t="s">
        <v>5920</v>
      </c>
      <c r="AY480" s="176" t="str">
        <f t="shared" si="30"/>
        <v>CUMPLIDAS</v>
      </c>
      <c r="AZ480" s="55" t="str">
        <f>+IFERROR(VLOOKUP($M480,ACTIVIDADES!$B$9:$T$494,25,0),"")</f>
        <v/>
      </c>
      <c r="BA480" s="55" t="str">
        <f>+IFERROR(VLOOKUP($M480,ACTIVIDADES!$B$9:$T$494,26,0),"")</f>
        <v/>
      </c>
      <c r="BB480" s="55" t="str">
        <f>+IFERROR(VLOOKUP($M480,ACTIVIDADES!$B$9:$T$494,27,0),"")</f>
        <v/>
      </c>
      <c r="BC480" s="55" t="str">
        <f>+IFERROR(VLOOKUP($M480,ACTIVIDADES!$B$9:$T$494,28,0),"")</f>
        <v/>
      </c>
      <c r="BD480" s="55" t="str">
        <f>+IFERROR(VLOOKUP($M480,ACTIVIDADES!$B$9:$T$494,29,0),"")</f>
        <v/>
      </c>
      <c r="BE480" s="55" t="str">
        <f>+IFERROR(VLOOKUP($M480,ACTIVIDADES!$B$9:$T$494,30,0),"")</f>
        <v/>
      </c>
      <c r="BF480" s="58"/>
      <c r="BG480" s="58"/>
      <c r="BH480" s="59"/>
      <c r="BI480" s="59" t="s">
        <v>580</v>
      </c>
      <c r="BJ480" s="60" t="s">
        <v>3635</v>
      </c>
      <c r="BK480" s="61" t="s">
        <v>593</v>
      </c>
      <c r="BL480" s="62"/>
      <c r="BM480" s="55" t="str">
        <f>+IFERROR(VLOOKUP($M480,ACTIVIDADES!$B$9:$T$494,31,0),"")</f>
        <v/>
      </c>
      <c r="BN480" s="55" t="str">
        <f>+IFERROR(VLOOKUP($M480,ACTIVIDADES!$B$9:$T$494,32,0),"")</f>
        <v/>
      </c>
      <c r="BO480" s="55" t="str">
        <f>+IFERROR(VLOOKUP($M480,ACTIVIDADES!$B$9:$T$494,33,0),"")</f>
        <v/>
      </c>
      <c r="BP480" s="55" t="str">
        <f>+IFERROR(VLOOKUP($M480,ACTIVIDADES!$B$9:$T$494,34,0),"")</f>
        <v/>
      </c>
      <c r="BQ480" s="55" t="str">
        <f>+IFERROR(VLOOKUP($M480,ACTIVIDADES!$B$9:$T$494,35,0),"")</f>
        <v/>
      </c>
      <c r="BR480" s="55" t="str">
        <f>+IFERROR(VLOOKUP($M480,ACTIVIDADES!$B$9:$T$494,36,0),"")</f>
        <v/>
      </c>
      <c r="BS480" s="55" t="str">
        <f>+IFERROR(VLOOKUP($M480,ACTIVIDADES!$B$9:$T$494,37,0),"")</f>
        <v/>
      </c>
      <c r="BT480" s="58"/>
      <c r="BU480" s="58"/>
      <c r="BV480" s="59"/>
      <c r="BW480" s="59" t="s">
        <v>580</v>
      </c>
      <c r="BX480" s="60" t="s">
        <v>3635</v>
      </c>
      <c r="BY480" s="61" t="s">
        <v>593</v>
      </c>
      <c r="BZ480" s="62"/>
      <c r="CA480" s="9"/>
      <c r="CB480" s="9"/>
      <c r="CC480" s="9"/>
      <c r="CD480" s="9"/>
      <c r="CE480" s="9"/>
      <c r="CF480" s="9"/>
      <c r="CG480" s="9"/>
      <c r="CH480" s="9"/>
      <c r="CI480" s="9"/>
      <c r="CJ480" s="9"/>
      <c r="CK480" s="9"/>
      <c r="CL480" s="9"/>
      <c r="CM480" s="9"/>
      <c r="CN480" s="9"/>
      <c r="CO480" s="9"/>
      <c r="CP480" s="9"/>
      <c r="CQ480" s="9"/>
    </row>
    <row r="481" spans="1:95" ht="93" customHeight="1" x14ac:dyDescent="0.35">
      <c r="A481" s="40">
        <f t="shared" si="28"/>
        <v>473</v>
      </c>
      <c r="B481" s="40" t="s">
        <v>536</v>
      </c>
      <c r="C481" s="40">
        <v>2025</v>
      </c>
      <c r="D481" s="40" t="s">
        <v>3879</v>
      </c>
      <c r="E481" s="214"/>
      <c r="F481" s="40" t="s">
        <v>1074</v>
      </c>
      <c r="G481" s="63" t="s">
        <v>563</v>
      </c>
      <c r="H481" s="42" t="s">
        <v>4825</v>
      </c>
      <c r="I481" s="42"/>
      <c r="J481" s="40" t="s">
        <v>4090</v>
      </c>
      <c r="K481" s="40" t="s">
        <v>4090</v>
      </c>
      <c r="L481" s="44" t="s">
        <v>4091</v>
      </c>
      <c r="M481" s="63" t="s">
        <v>1494</v>
      </c>
      <c r="N481" s="63" t="s">
        <v>5564</v>
      </c>
      <c r="O481" s="63" t="s">
        <v>1496</v>
      </c>
      <c r="P481" s="63">
        <v>1</v>
      </c>
      <c r="Q481" s="65">
        <v>46023</v>
      </c>
      <c r="R481" s="65">
        <v>46203</v>
      </c>
      <c r="S481" s="66">
        <f t="shared" si="31"/>
        <v>26.85</v>
      </c>
      <c r="T481" s="63" t="s">
        <v>1484</v>
      </c>
      <c r="U481" s="63" t="s">
        <v>563</v>
      </c>
      <c r="V481" s="49">
        <f>+IFERROR(VLOOKUP($M481,ACTIVIDADES!$B$9:$Q$494,10,0),"")</f>
        <v>1</v>
      </c>
      <c r="W481" s="61" t="str">
        <f>+IFERROR(VLOOKUP($M481,ACTIVIDADES!$B$9:$Q$494,11,0)," ")</f>
        <v xml:space="preserve">Se realizó un ajuste completo de la caracterización del proceso de Formulación, Actualización, Acompañamiento Normativo y Operativo FANO enfocándose en la incorporación del proceso de IVC en fecha 19 de noviembre de 2025 
</v>
      </c>
      <c r="X481" s="51" t="str">
        <f>+IFERROR(VLOOKUP($M481,ACTIVIDADES!$B$9:$Q$494,12,0),"")</f>
        <v>https://dnbcgovco-my.sharepoint.com/personal/planeacion_dnbc_gov_co/_layouts/15/onedrive.aspx?id=%2Fpersonal%2Fplaneacion%5Fdnbc%5Fgov%5Fco%2FDocuments%2FDocumentos%20SIGE%2F6%2E%20Planes%2FPLAN%20DE%20MEJORA%2F2026%2F01%2E%20Seguimiento%20Primer%20Trimestre%2F06%2E%20Formulaci%C3%B3n%2C%20actualizaci%C3%B3n%20y%20acompa%C3%B1amiento%20Normativo%20y%20OPERATIVO%2FNO%5FAC3&amp;viewid=efb70791%2Db8ab%2D49e7%2Db552%2Dd3d4cbe976b9&amp;ct=1776869438927&amp;or=OWA%2DNT%2DMail</v>
      </c>
      <c r="Y481" s="52">
        <f>+IFERROR(VLOOKUP($M481,ACTIVIDADES!$B$9:$Q$494,13,0),"")</f>
        <v>46153</v>
      </c>
      <c r="Z481" s="49" t="str">
        <f>+IFERROR(VLOOKUP($M481,ACTIVIDADES!$B$9:$Q$494,14,0),"")</f>
        <v>Se evidencia la actualización de la caracterización en el mes de noviembre de 2025</v>
      </c>
      <c r="AA481" s="49">
        <f>+IFERROR(VLOOKUP($M481,ACTIVIDADES!$B$9:$Q$494,15,0),"")</f>
        <v>1</v>
      </c>
      <c r="AB481" s="54" t="str">
        <f>+IFERROR(VLOOKUP($M481,ACTIVIDADES!$B$9:$Q$494,16,0),"")</f>
        <v>CUMPLIDO</v>
      </c>
      <c r="AC481" s="144">
        <v>46180</v>
      </c>
      <c r="AD481" s="29">
        <v>1</v>
      </c>
      <c r="AE481" s="29" t="s">
        <v>4233</v>
      </c>
      <c r="AF481" s="29" t="s">
        <v>579</v>
      </c>
      <c r="AG481" s="29" t="s">
        <v>3737</v>
      </c>
      <c r="AH481" s="29" t="s">
        <v>593</v>
      </c>
      <c r="AI481" s="29" t="s">
        <v>3752</v>
      </c>
      <c r="AJ481" s="55">
        <f>+IFERROR(VLOOKUP($M481,ACTIVIDADES!$B$9:$T$494,17,0),"")</f>
        <v>0</v>
      </c>
      <c r="AK481" s="80" t="str">
        <f>+IFERROR(VLOOKUP($M481,ACTIVIDADES!$B$9:$T$494,18,0),"")</f>
        <v>CUMPLIDO</v>
      </c>
      <c r="AL481" s="80">
        <f>+IFERROR(VLOOKUP($M481,ACTIVIDADES!$B$9:$T$494,19,0),"")</f>
        <v>0</v>
      </c>
      <c r="AM481" s="55">
        <f>+IFERROR(VLOOKUP($M481,ACTIVIDADES!$B$9:$X$495,20,0),0)</f>
        <v>46213</v>
      </c>
      <c r="AN481" s="55" t="str">
        <f>+IFERROR(VLOOKUP($M481,ACTIVIDADES!$B$9:$X$495,21,0),0)</f>
        <v>Se evidencia la actualización de la caracterización en el mes de noviembre de 2025. Cumplido durante primer trimestre 2026</v>
      </c>
      <c r="AO481" s="55">
        <f>+IFERROR(VLOOKUP($M481,ACTIVIDADES!$B$9:$X$495,22,0),0)</f>
        <v>1</v>
      </c>
      <c r="AP481" s="150" t="str">
        <f>+IFERROR(VLOOKUP($M481,ACTIVIDADES!$B$9:$X$495,23,0),0)</f>
        <v>CUMPLIDO</v>
      </c>
      <c r="AQ481" s="88">
        <v>46230</v>
      </c>
      <c r="AR481" s="55">
        <v>1</v>
      </c>
      <c r="AS481" s="57" t="s">
        <v>4234</v>
      </c>
      <c r="AT481" s="29" t="s">
        <v>578</v>
      </c>
      <c r="AU481" s="57" t="s">
        <v>3639</v>
      </c>
      <c r="AV481" s="193" t="s">
        <v>3639</v>
      </c>
      <c r="AW481" s="193" t="s">
        <v>3639</v>
      </c>
      <c r="AX481" s="193" t="s">
        <v>4148</v>
      </c>
      <c r="AY481" s="176" t="str">
        <f t="shared" si="30"/>
        <v>CUMPLIDAS</v>
      </c>
      <c r="AZ481" s="55" t="str">
        <f>+IFERROR(VLOOKUP($M481,ACTIVIDADES!$B$9:$T$494,25,0),"")</f>
        <v/>
      </c>
      <c r="BA481" s="55" t="str">
        <f>+IFERROR(VLOOKUP($M481,ACTIVIDADES!$B$9:$T$494,26,0),"")</f>
        <v/>
      </c>
      <c r="BB481" s="55" t="str">
        <f>+IFERROR(VLOOKUP($M481,ACTIVIDADES!$B$9:$T$494,27,0),"")</f>
        <v/>
      </c>
      <c r="BC481" s="55" t="str">
        <f>+IFERROR(VLOOKUP($M481,ACTIVIDADES!$B$9:$T$494,28,0),"")</f>
        <v/>
      </c>
      <c r="BD481" s="55" t="str">
        <f>+IFERROR(VLOOKUP($M481,ACTIVIDADES!$B$9:$T$494,29,0),"")</f>
        <v/>
      </c>
      <c r="BE481" s="55" t="str">
        <f>+IFERROR(VLOOKUP($M481,ACTIVIDADES!$B$9:$T$494,30,0),"")</f>
        <v/>
      </c>
      <c r="BF481" s="58"/>
      <c r="BG481" s="58"/>
      <c r="BH481" s="59"/>
      <c r="BI481" s="59" t="s">
        <v>580</v>
      </c>
      <c r="BJ481" s="60" t="s">
        <v>3635</v>
      </c>
      <c r="BK481" s="61" t="s">
        <v>593</v>
      </c>
      <c r="BL481" s="62"/>
      <c r="BM481" s="55" t="str">
        <f>+IFERROR(VLOOKUP($M481,ACTIVIDADES!$B$9:$T$494,31,0),"")</f>
        <v/>
      </c>
      <c r="BN481" s="55" t="str">
        <f>+IFERROR(VLOOKUP($M481,ACTIVIDADES!$B$9:$T$494,32,0),"")</f>
        <v/>
      </c>
      <c r="BO481" s="55" t="str">
        <f>+IFERROR(VLOOKUP($M481,ACTIVIDADES!$B$9:$T$494,33,0),"")</f>
        <v/>
      </c>
      <c r="BP481" s="55" t="str">
        <f>+IFERROR(VLOOKUP($M481,ACTIVIDADES!$B$9:$T$494,34,0),"")</f>
        <v/>
      </c>
      <c r="BQ481" s="55" t="str">
        <f>+IFERROR(VLOOKUP($M481,ACTIVIDADES!$B$9:$T$494,35,0),"")</f>
        <v/>
      </c>
      <c r="BR481" s="55" t="str">
        <f>+IFERROR(VLOOKUP($M481,ACTIVIDADES!$B$9:$T$494,36,0),"")</f>
        <v/>
      </c>
      <c r="BS481" s="55" t="str">
        <f>+IFERROR(VLOOKUP($M481,ACTIVIDADES!$B$9:$T$494,37,0),"")</f>
        <v/>
      </c>
      <c r="BT481" s="58"/>
      <c r="BU481" s="58"/>
      <c r="BV481" s="59"/>
      <c r="BW481" s="59" t="s">
        <v>580</v>
      </c>
      <c r="BX481" s="60" t="s">
        <v>3635</v>
      </c>
      <c r="BY481" s="61" t="s">
        <v>593</v>
      </c>
      <c r="BZ481" s="62"/>
    </row>
    <row r="482" spans="1:95" ht="93" customHeight="1" x14ac:dyDescent="0.35">
      <c r="A482" s="40">
        <f t="shared" si="28"/>
        <v>474</v>
      </c>
      <c r="B482" s="40" t="s">
        <v>536</v>
      </c>
      <c r="C482" s="40">
        <v>2025</v>
      </c>
      <c r="D482" s="40" t="s">
        <v>3879</v>
      </c>
      <c r="E482" s="214"/>
      <c r="F482" s="40" t="s">
        <v>1074</v>
      </c>
      <c r="G482" s="63" t="s">
        <v>563</v>
      </c>
      <c r="H482" s="42" t="s">
        <v>4825</v>
      </c>
      <c r="I482" s="42"/>
      <c r="J482" s="40" t="s">
        <v>4090</v>
      </c>
      <c r="K482" s="40" t="s">
        <v>4090</v>
      </c>
      <c r="L482" s="44" t="s">
        <v>4091</v>
      </c>
      <c r="M482" s="63" t="s">
        <v>1501</v>
      </c>
      <c r="N482" s="63" t="s">
        <v>1502</v>
      </c>
      <c r="O482" s="63" t="s">
        <v>1503</v>
      </c>
      <c r="P482" s="63">
        <v>1</v>
      </c>
      <c r="Q482" s="65">
        <v>46023</v>
      </c>
      <c r="R482" s="65">
        <v>46112</v>
      </c>
      <c r="S482" s="66">
        <f t="shared" si="31"/>
        <v>13.5</v>
      </c>
      <c r="T482" s="63" t="s">
        <v>1484</v>
      </c>
      <c r="U482" s="63" t="s">
        <v>563</v>
      </c>
      <c r="V482" s="49">
        <f>+IFERROR(VLOOKUP($M482,ACTIVIDADES!$B$9:$Q$494,10,0),"")</f>
        <v>1</v>
      </c>
      <c r="W482" s="61" t="str">
        <f>+IFERROR(VLOOKUP($M482,ACTIVIDADES!$B$9:$Q$494,11,0)," ")</f>
        <v>Se realizó la resolución 46 del 31 de marzo de 2026,  mediante el cual se dispone la derogatoria de la Resolución No. 141 de 2017, en el marco de la revisión y actualización de los procesos misionales de la DNBC, el mismo  establece el protocolo para las visitas de Inspección, Vigilancia y Control, definiendo las condiciones mínimas de operatividad conforme a criterios jurídicos, técnicos y operativos</v>
      </c>
      <c r="X482" s="51" t="str">
        <f>+IFERROR(VLOOKUP($M482,ACTIVIDADES!$B$9:$Q$494,12,0),"")</f>
        <v>https://dnbcgovco-my.sharepoint.com/personal/planeacion_dnbc_gov_co/_layouts/15/onedrive.aspx?id=%2Fpersonal%2Fplaneacion%5Fdnbc%5Fgov%5Fco%2FDocuments%2FDocumentos%20SIGE%2F6%2E%20Planes%2FPLAN%20DE%20MEJORA%2F2026%2F01%2E%20Seguimiento%20Primer%20Trimestre%2F06%2E%20Formulaci%C3%B3n%2C%20actualizaci%C3%B3n%20y%20acompa%C3%B1amiento%20Normativo%20y%20OPERATIVO%2FNO%5FAC4&amp;viewid=efb70791%2Db8ab%2D49e7%2Db552%2Dd3d4cbe976b9&amp;ct=1776869438927&amp;or=OWA%2DNT%2DMail</v>
      </c>
      <c r="Y482" s="52">
        <f>+IFERROR(VLOOKUP($M482,ACTIVIDADES!$B$9:$Q$494,13,0),"")</f>
        <v>46153</v>
      </c>
      <c r="Z482" s="49" t="str">
        <f>+IFERROR(VLOOKUP($M482,ACTIVIDADES!$B$9:$Q$494,14,0),"")</f>
        <v>Se evidencia acto administrativo para definición de nuevo proceso de inspección y vigilancia</v>
      </c>
      <c r="AA482" s="49">
        <f>+IFERROR(VLOOKUP($M482,ACTIVIDADES!$B$9:$Q$494,15,0),"")</f>
        <v>1</v>
      </c>
      <c r="AB482" s="54" t="str">
        <f>+IFERROR(VLOOKUP($M482,ACTIVIDADES!$B$9:$Q$494,16,0),"")</f>
        <v>CUMPLIDO</v>
      </c>
      <c r="AC482" s="144">
        <v>46180</v>
      </c>
      <c r="AD482" s="29">
        <v>1</v>
      </c>
      <c r="AE482" s="29" t="s">
        <v>4235</v>
      </c>
      <c r="AF482" s="29" t="s">
        <v>579</v>
      </c>
      <c r="AG482" s="29" t="s">
        <v>3737</v>
      </c>
      <c r="AH482" s="29" t="s">
        <v>593</v>
      </c>
      <c r="AI482" s="29" t="s">
        <v>3752</v>
      </c>
      <c r="AJ482" s="55">
        <f>+IFERROR(VLOOKUP($M482,ACTIVIDADES!$B$9:$T$494,17,0),"")</f>
        <v>0</v>
      </c>
      <c r="AK482" s="80" t="str">
        <f>+IFERROR(VLOOKUP($M482,ACTIVIDADES!$B$9:$T$494,18,0),"")</f>
        <v>CUMPLIDO</v>
      </c>
      <c r="AL482" s="80">
        <f>+IFERROR(VLOOKUP($M482,ACTIVIDADES!$B$9:$T$494,19,0),"")</f>
        <v>0</v>
      </c>
      <c r="AM482" s="55">
        <f>+IFERROR(VLOOKUP($M482,ACTIVIDADES!$B$9:$X$495,20,0),0)</f>
        <v>46213</v>
      </c>
      <c r="AN482" s="55" t="str">
        <f>+IFERROR(VLOOKUP($M482,ACTIVIDADES!$B$9:$X$495,21,0),0)</f>
        <v>Se evidencia acto administrativo para definición de nuevo proceso de inspección y vigilanciaCumplido durante primer trimestre 2026</v>
      </c>
      <c r="AO482" s="55">
        <f>+IFERROR(VLOOKUP($M482,ACTIVIDADES!$B$9:$X$495,22,0),0)</f>
        <v>1</v>
      </c>
      <c r="AP482" s="150" t="str">
        <f>+IFERROR(VLOOKUP($M482,ACTIVIDADES!$B$9:$X$495,23,0),0)</f>
        <v>CUMPLIDO</v>
      </c>
      <c r="AQ482" s="88">
        <v>46230</v>
      </c>
      <c r="AR482" s="55">
        <v>1</v>
      </c>
      <c r="AS482" s="57" t="s">
        <v>4236</v>
      </c>
      <c r="AT482" s="29" t="s">
        <v>578</v>
      </c>
      <c r="AU482" s="57" t="s">
        <v>3639</v>
      </c>
      <c r="AV482" s="193" t="s">
        <v>3639</v>
      </c>
      <c r="AW482" s="193" t="s">
        <v>3639</v>
      </c>
      <c r="AX482" s="193" t="s">
        <v>4148</v>
      </c>
      <c r="AY482" s="176" t="str">
        <f t="shared" si="30"/>
        <v>CUMPLIDAS</v>
      </c>
      <c r="AZ482" s="55" t="str">
        <f>+IFERROR(VLOOKUP($M482,ACTIVIDADES!$B$9:$T$494,25,0),"")</f>
        <v/>
      </c>
      <c r="BA482" s="55" t="str">
        <f>+IFERROR(VLOOKUP($M482,ACTIVIDADES!$B$9:$T$494,26,0),"")</f>
        <v/>
      </c>
      <c r="BB482" s="55" t="str">
        <f>+IFERROR(VLOOKUP($M482,ACTIVIDADES!$B$9:$T$494,27,0),"")</f>
        <v/>
      </c>
      <c r="BC482" s="55" t="str">
        <f>+IFERROR(VLOOKUP($M482,ACTIVIDADES!$B$9:$T$494,28,0),"")</f>
        <v/>
      </c>
      <c r="BD482" s="55" t="str">
        <f>+IFERROR(VLOOKUP($M482,ACTIVIDADES!$B$9:$T$494,29,0),"")</f>
        <v/>
      </c>
      <c r="BE482" s="55" t="str">
        <f>+IFERROR(VLOOKUP($M482,ACTIVIDADES!$B$9:$T$494,30,0),"")</f>
        <v/>
      </c>
      <c r="BF482" s="58"/>
      <c r="BG482" s="58"/>
      <c r="BH482" s="59"/>
      <c r="BI482" s="59" t="s">
        <v>580</v>
      </c>
      <c r="BJ482" s="60" t="s">
        <v>3635</v>
      </c>
      <c r="BK482" s="61" t="s">
        <v>593</v>
      </c>
      <c r="BL482" s="62"/>
      <c r="BM482" s="55" t="str">
        <f>+IFERROR(VLOOKUP($M482,ACTIVIDADES!$B$9:$T$494,31,0),"")</f>
        <v/>
      </c>
      <c r="BN482" s="55" t="str">
        <f>+IFERROR(VLOOKUP($M482,ACTIVIDADES!$B$9:$T$494,32,0),"")</f>
        <v/>
      </c>
      <c r="BO482" s="55" t="str">
        <f>+IFERROR(VLOOKUP($M482,ACTIVIDADES!$B$9:$T$494,33,0),"")</f>
        <v/>
      </c>
      <c r="BP482" s="55" t="str">
        <f>+IFERROR(VLOOKUP($M482,ACTIVIDADES!$B$9:$T$494,34,0),"")</f>
        <v/>
      </c>
      <c r="BQ482" s="55" t="str">
        <f>+IFERROR(VLOOKUP($M482,ACTIVIDADES!$B$9:$T$494,35,0),"")</f>
        <v/>
      </c>
      <c r="BR482" s="55" t="str">
        <f>+IFERROR(VLOOKUP($M482,ACTIVIDADES!$B$9:$T$494,36,0),"")</f>
        <v/>
      </c>
      <c r="BS482" s="55" t="str">
        <f>+IFERROR(VLOOKUP($M482,ACTIVIDADES!$B$9:$T$494,37,0),"")</f>
        <v/>
      </c>
      <c r="BT482" s="58"/>
      <c r="BU482" s="58"/>
      <c r="BV482" s="59"/>
      <c r="BW482" s="59" t="s">
        <v>580</v>
      </c>
      <c r="BX482" s="60" t="s">
        <v>3635</v>
      </c>
      <c r="BY482" s="61" t="s">
        <v>593</v>
      </c>
      <c r="BZ482" s="62"/>
    </row>
    <row r="483" spans="1:95" s="8" customFormat="1" ht="93" customHeight="1" x14ac:dyDescent="0.35">
      <c r="A483" s="40">
        <f t="shared" si="28"/>
        <v>475</v>
      </c>
      <c r="B483" s="40" t="s">
        <v>536</v>
      </c>
      <c r="C483" s="40">
        <v>2025</v>
      </c>
      <c r="D483" s="40" t="s">
        <v>3879</v>
      </c>
      <c r="E483" s="323"/>
      <c r="F483" s="40" t="s">
        <v>1083</v>
      </c>
      <c r="G483" s="63" t="s">
        <v>563</v>
      </c>
      <c r="H483" s="42" t="s">
        <v>4828</v>
      </c>
      <c r="I483" s="42" t="s">
        <v>3653</v>
      </c>
      <c r="J483" s="40" t="s">
        <v>4124</v>
      </c>
      <c r="K483" s="40" t="s">
        <v>4124</v>
      </c>
      <c r="L483" s="44" t="s">
        <v>4120</v>
      </c>
      <c r="M483" s="63" t="s">
        <v>1661</v>
      </c>
      <c r="N483" s="63" t="s">
        <v>5540</v>
      </c>
      <c r="O483" s="63" t="s">
        <v>5708</v>
      </c>
      <c r="P483" s="63">
        <v>1</v>
      </c>
      <c r="Q483" s="65">
        <v>46023</v>
      </c>
      <c r="R483" s="65">
        <v>46112</v>
      </c>
      <c r="S483" s="66">
        <f t="shared" si="31"/>
        <v>13.5</v>
      </c>
      <c r="T483" s="63" t="s">
        <v>5767</v>
      </c>
      <c r="U483" s="63" t="s">
        <v>563</v>
      </c>
      <c r="V483" s="49">
        <f>+IFERROR(VLOOKUP($M483,ACTIVIDADES!$B$9:$Q$494,10,0),"")</f>
        <v>1</v>
      </c>
      <c r="W483" s="61" t="str">
        <f>+IFERROR(VLOOKUP($M483,ACTIVIDADES!$B$9:$Q$494,11,0)," ")</f>
        <v>Se adjunta diseño de Plan Logístico y evidencia de socialización a líder de proceso</v>
      </c>
      <c r="X483" s="51" t="str">
        <f>+IFERROR(VLOOKUP($M483,ACTIVIDADES!$B$9:$Q$494,12,0),"")</f>
        <v>https://dnbcgovco-my.sharepoint.com/:f:/g/personal/planeacion_dnbc_gov_co/IgDXNHpy7oLsTo_k1pBYTEA_AXkQuekeDuYRfMOd3hOKrho?e=FZVMrN</v>
      </c>
      <c r="Y483" s="52">
        <f>+IFERROR(VLOOKUP($M483,ACTIVIDADES!$B$9:$Q$494,13,0),"")</f>
        <v>46153</v>
      </c>
      <c r="Z483" s="49" t="str">
        <f>+IFERROR(VLOOKUP($M483,ACTIVIDADES!$B$9:$Q$494,14,0),"")</f>
        <v>Se incluye presentación del plan logstico. Se evidencia socialización con lider de proceso del mes de mayo de 2026</v>
      </c>
      <c r="AA483" s="49">
        <f>+IFERROR(VLOOKUP($M483,ACTIVIDADES!$B$9:$Q$494,15,0),"")</f>
        <v>1</v>
      </c>
      <c r="AB483" s="54" t="str">
        <f>+IFERROR(VLOOKUP($M483,ACTIVIDADES!$B$9:$Q$494,16,0),"")</f>
        <v>CUMPLIDO</v>
      </c>
      <c r="AC483" s="144">
        <v>46181</v>
      </c>
      <c r="AD483" s="29">
        <v>0.1</v>
      </c>
      <c r="AE483" s="29" t="s">
        <v>4237</v>
      </c>
      <c r="AF483" s="29" t="s">
        <v>4</v>
      </c>
      <c r="AG483" s="29" t="s">
        <v>3737</v>
      </c>
      <c r="AH483" s="29" t="s">
        <v>3737</v>
      </c>
      <c r="AI483" s="29" t="s">
        <v>3737</v>
      </c>
      <c r="AJ483" s="55">
        <f>+IFERROR(VLOOKUP($M483,ACTIVIDADES!$B$9:$T$494,17,0),"")</f>
        <v>1</v>
      </c>
      <c r="AK483" s="80" t="str">
        <f>+IFERROR(VLOOKUP($M483,ACTIVIDADES!$B$9:$T$494,18,0),"")</f>
        <v>Se adjunta diseño de Plan Logístico y evidencia de socialización a líder de proceso</v>
      </c>
      <c r="AL483" s="80" t="str">
        <f>+IFERROR(VLOOKUP($M483,ACTIVIDADES!$B$9:$T$494,19,0),"")</f>
        <v>https://dnbcgovco-my.sharepoint.com/:f:/g/personal/planeacion_dnbc_gov_co/IgB9cHHYSJIQTr9TaRSvOJ2DAViQEhrjnqtnNAQWBqFxriQ?e=6CRjhS</v>
      </c>
      <c r="AM483" s="55">
        <f>+IFERROR(VLOOKUP($M483,ACTIVIDADES!$B$9:$X$495,20,0),0)</f>
        <v>46213</v>
      </c>
      <c r="AN483" s="55" t="str">
        <f>+IFERROR(VLOOKUP($M483,ACTIVIDADES!$B$9:$X$495,21,0),0)</f>
        <v>Se incluye presentación del plan logstico. Se evidencia socialización con lider de proceso del mes de mayo de 2026</v>
      </c>
      <c r="AO483" s="55">
        <f>+IFERROR(VLOOKUP($M483,ACTIVIDADES!$B$9:$X$495,22,0),0)</f>
        <v>1</v>
      </c>
      <c r="AP483" s="150" t="str">
        <f>+IFERROR(VLOOKUP($M483,ACTIVIDADES!$B$9:$X$495,23,0),0)</f>
        <v>CUMPLIDO</v>
      </c>
      <c r="AQ483" s="88">
        <v>46230</v>
      </c>
      <c r="AR483" s="55">
        <v>1</v>
      </c>
      <c r="AS483" s="57" t="s">
        <v>4122</v>
      </c>
      <c r="AT483" s="29" t="s">
        <v>578</v>
      </c>
      <c r="AU483" s="57" t="s">
        <v>3639</v>
      </c>
      <c r="AV483" s="193" t="s">
        <v>3639</v>
      </c>
      <c r="AW483" s="193" t="s">
        <v>3639</v>
      </c>
      <c r="AX483" s="193" t="s">
        <v>4148</v>
      </c>
      <c r="AY483" s="176" t="str">
        <f t="shared" si="30"/>
        <v>CUMPLIDAS</v>
      </c>
      <c r="AZ483" s="55" t="str">
        <f>+IFERROR(VLOOKUP($M483,ACTIVIDADES!$B$9:$T$494,25,0),"")</f>
        <v/>
      </c>
      <c r="BA483" s="55" t="str">
        <f>+IFERROR(VLOOKUP($M483,ACTIVIDADES!$B$9:$T$494,26,0),"")</f>
        <v/>
      </c>
      <c r="BB483" s="55" t="str">
        <f>+IFERROR(VLOOKUP($M483,ACTIVIDADES!$B$9:$T$494,27,0),"")</f>
        <v/>
      </c>
      <c r="BC483" s="55" t="str">
        <f>+IFERROR(VLOOKUP($M483,ACTIVIDADES!$B$9:$T$494,28,0),"")</f>
        <v/>
      </c>
      <c r="BD483" s="55" t="str">
        <f>+IFERROR(VLOOKUP($M483,ACTIVIDADES!$B$9:$T$494,29,0),"")</f>
        <v/>
      </c>
      <c r="BE483" s="55" t="str">
        <f>+IFERROR(VLOOKUP($M483,ACTIVIDADES!$B$9:$T$494,30,0),"")</f>
        <v/>
      </c>
      <c r="BF483" s="58"/>
      <c r="BG483" s="58"/>
      <c r="BH483" s="59"/>
      <c r="BI483" s="59" t="s">
        <v>580</v>
      </c>
      <c r="BJ483" s="60" t="s">
        <v>3635</v>
      </c>
      <c r="BK483" s="61" t="s">
        <v>593</v>
      </c>
      <c r="BL483" s="62"/>
      <c r="BM483" s="55" t="str">
        <f>+IFERROR(VLOOKUP($M483,ACTIVIDADES!$B$9:$T$494,31,0),"")</f>
        <v/>
      </c>
      <c r="BN483" s="55" t="str">
        <f>+IFERROR(VLOOKUP($M483,ACTIVIDADES!$B$9:$T$494,32,0),"")</f>
        <v/>
      </c>
      <c r="BO483" s="55" t="str">
        <f>+IFERROR(VLOOKUP($M483,ACTIVIDADES!$B$9:$T$494,33,0),"")</f>
        <v/>
      </c>
      <c r="BP483" s="55" t="str">
        <f>+IFERROR(VLOOKUP($M483,ACTIVIDADES!$B$9:$T$494,34,0),"")</f>
        <v/>
      </c>
      <c r="BQ483" s="55" t="str">
        <f>+IFERROR(VLOOKUP($M483,ACTIVIDADES!$B$9:$T$494,35,0),"")</f>
        <v/>
      </c>
      <c r="BR483" s="55" t="str">
        <f>+IFERROR(VLOOKUP($M483,ACTIVIDADES!$B$9:$T$494,36,0),"")</f>
        <v/>
      </c>
      <c r="BS483" s="55" t="str">
        <f>+IFERROR(VLOOKUP($M483,ACTIVIDADES!$B$9:$T$494,37,0),"")</f>
        <v/>
      </c>
      <c r="BT483" s="58"/>
      <c r="BU483" s="58"/>
      <c r="BV483" s="59"/>
      <c r="BW483" s="59" t="s">
        <v>580</v>
      </c>
      <c r="BX483" s="60" t="s">
        <v>3635</v>
      </c>
      <c r="BY483" s="61" t="s">
        <v>593</v>
      </c>
      <c r="BZ483" s="62"/>
      <c r="CA483" s="9"/>
      <c r="CB483" s="9"/>
      <c r="CC483" s="9"/>
      <c r="CD483" s="9"/>
      <c r="CE483" s="9"/>
      <c r="CF483" s="9"/>
      <c r="CG483" s="9"/>
      <c r="CH483" s="9"/>
      <c r="CI483" s="9"/>
      <c r="CJ483" s="9"/>
      <c r="CK483" s="9"/>
      <c r="CL483" s="9"/>
      <c r="CM483" s="9"/>
      <c r="CN483" s="9"/>
      <c r="CO483" s="9"/>
      <c r="CP483" s="9"/>
      <c r="CQ483" s="9"/>
    </row>
    <row r="484" spans="1:95" s="143" customFormat="1" ht="93" customHeight="1" x14ac:dyDescent="0.35">
      <c r="A484" s="40">
        <f t="shared" si="28"/>
        <v>476</v>
      </c>
      <c r="B484" s="40" t="s">
        <v>536</v>
      </c>
      <c r="C484" s="40">
        <v>2025</v>
      </c>
      <c r="D484" s="40" t="s">
        <v>3879</v>
      </c>
      <c r="E484" s="323"/>
      <c r="F484" s="40" t="s">
        <v>1084</v>
      </c>
      <c r="G484" s="63" t="s">
        <v>563</v>
      </c>
      <c r="H484" s="42" t="s">
        <v>571</v>
      </c>
      <c r="I484" s="42" t="s">
        <v>3653</v>
      </c>
      <c r="J484" s="40" t="s">
        <v>5141</v>
      </c>
      <c r="K484" s="40" t="s">
        <v>5141</v>
      </c>
      <c r="L484" s="44" t="s">
        <v>4120</v>
      </c>
      <c r="M484" s="63" t="s">
        <v>1661</v>
      </c>
      <c r="N484" s="63" t="s">
        <v>5565</v>
      </c>
      <c r="O484" s="63" t="s">
        <v>5708</v>
      </c>
      <c r="P484" s="63">
        <v>1</v>
      </c>
      <c r="Q484" s="65">
        <v>46023</v>
      </c>
      <c r="R484" s="65">
        <v>46112</v>
      </c>
      <c r="S484" s="66">
        <f t="shared" si="31"/>
        <v>13.5</v>
      </c>
      <c r="T484" s="63" t="s">
        <v>5767</v>
      </c>
      <c r="U484" s="63" t="s">
        <v>563</v>
      </c>
      <c r="V484" s="49">
        <f>+IFERROR(VLOOKUP($M484,ACTIVIDADES!$B$9:$Q$494,10,0),"")</f>
        <v>1</v>
      </c>
      <c r="W484" s="61" t="str">
        <f>+IFERROR(VLOOKUP($M484,ACTIVIDADES!$B$9:$Q$494,11,0)," ")</f>
        <v>Se adjunta diseño de Plan Logístico y evidencia de socialización a líder de proceso</v>
      </c>
      <c r="X484" s="51" t="str">
        <f>+IFERROR(VLOOKUP($M484,ACTIVIDADES!$B$9:$Q$494,12,0),"")</f>
        <v>https://dnbcgovco-my.sharepoint.com/:f:/g/personal/planeacion_dnbc_gov_co/IgDXNHpy7oLsTo_k1pBYTEA_AXkQuekeDuYRfMOd3hOKrho?e=FZVMrN</v>
      </c>
      <c r="Y484" s="52">
        <f>+IFERROR(VLOOKUP($M484,ACTIVIDADES!$B$9:$Q$494,13,0),"")</f>
        <v>46153</v>
      </c>
      <c r="Z484" s="49" t="str">
        <f>+IFERROR(VLOOKUP($M484,ACTIVIDADES!$B$9:$Q$494,14,0),"")</f>
        <v>Se incluye presentación del plan logstico. Se evidencia socialización con lider de proceso del mes de mayo de 2026</v>
      </c>
      <c r="AA484" s="49">
        <f>+IFERROR(VLOOKUP($M484,ACTIVIDADES!$B$9:$Q$494,15,0),"")</f>
        <v>1</v>
      </c>
      <c r="AB484" s="54" t="str">
        <f>+IFERROR(VLOOKUP($M484,ACTIVIDADES!$B$9:$Q$494,16,0),"")</f>
        <v>CUMPLIDO</v>
      </c>
      <c r="AC484" s="144">
        <v>46181</v>
      </c>
      <c r="AD484" s="29">
        <v>0.1</v>
      </c>
      <c r="AE484" s="29" t="s">
        <v>4238</v>
      </c>
      <c r="AF484" s="29" t="s">
        <v>4</v>
      </c>
      <c r="AG484" s="29" t="s">
        <v>3737</v>
      </c>
      <c r="AH484" s="29" t="s">
        <v>3737</v>
      </c>
      <c r="AI484" s="29" t="s">
        <v>3737</v>
      </c>
      <c r="AJ484" s="55">
        <f>+IFERROR(VLOOKUP($M484,ACTIVIDADES!$B$9:$T$494,17,0),"")</f>
        <v>1</v>
      </c>
      <c r="AK484" s="80" t="str">
        <f>+IFERROR(VLOOKUP($M484,ACTIVIDADES!$B$9:$T$494,18,0),"")</f>
        <v>Se adjunta diseño de Plan Logístico y evidencia de socialización a líder de proceso</v>
      </c>
      <c r="AL484" s="80" t="str">
        <f>+IFERROR(VLOOKUP($M484,ACTIVIDADES!$B$9:$T$494,19,0),"")</f>
        <v>https://dnbcgovco-my.sharepoint.com/:f:/g/personal/planeacion_dnbc_gov_co/IgB9cHHYSJIQTr9TaRSvOJ2DAViQEhrjnqtnNAQWBqFxriQ?e=6CRjhS</v>
      </c>
      <c r="AM484" s="55">
        <f>+IFERROR(VLOOKUP($M484,ACTIVIDADES!$B$9:$X$495,20,0),0)</f>
        <v>46213</v>
      </c>
      <c r="AN484" s="55" t="str">
        <f>+IFERROR(VLOOKUP($M484,ACTIVIDADES!$B$9:$X$495,21,0),0)</f>
        <v>Se incluye presentación del plan logstico. Se evidencia socialización con lider de proceso del mes de mayo de 2026</v>
      </c>
      <c r="AO484" s="55">
        <f>+IFERROR(VLOOKUP($M484,ACTIVIDADES!$B$9:$X$495,22,0),0)</f>
        <v>1</v>
      </c>
      <c r="AP484" s="150" t="str">
        <f>+IFERROR(VLOOKUP($M484,ACTIVIDADES!$B$9:$X$495,23,0),0)</f>
        <v>CUMPLIDO</v>
      </c>
      <c r="AQ484" s="88">
        <v>46230</v>
      </c>
      <c r="AR484" s="55">
        <v>1</v>
      </c>
      <c r="AS484" s="57" t="s">
        <v>4239</v>
      </c>
      <c r="AT484" s="29" t="s">
        <v>578</v>
      </c>
      <c r="AU484" s="57" t="s">
        <v>3639</v>
      </c>
      <c r="AV484" s="193" t="s">
        <v>3639</v>
      </c>
      <c r="AW484" s="193" t="s">
        <v>3639</v>
      </c>
      <c r="AX484" s="193" t="s">
        <v>4148</v>
      </c>
      <c r="AY484" s="176" t="str">
        <f t="shared" si="30"/>
        <v>CUMPLIDAS</v>
      </c>
      <c r="AZ484" s="55" t="str">
        <f>+IFERROR(VLOOKUP($M484,ACTIVIDADES!$B$9:$T$494,25,0),"")</f>
        <v/>
      </c>
      <c r="BA484" s="55" t="str">
        <f>+IFERROR(VLOOKUP($M484,ACTIVIDADES!$B$9:$T$494,26,0),"")</f>
        <v/>
      </c>
      <c r="BB484" s="55" t="str">
        <f>+IFERROR(VLOOKUP($M484,ACTIVIDADES!$B$9:$T$494,27,0),"")</f>
        <v/>
      </c>
      <c r="BC484" s="55" t="str">
        <f>+IFERROR(VLOOKUP($M484,ACTIVIDADES!$B$9:$T$494,28,0),"")</f>
        <v/>
      </c>
      <c r="BD484" s="55" t="str">
        <f>+IFERROR(VLOOKUP($M484,ACTIVIDADES!$B$9:$T$494,29,0),"")</f>
        <v/>
      </c>
      <c r="BE484" s="55" t="str">
        <f>+IFERROR(VLOOKUP($M484,ACTIVIDADES!$B$9:$T$494,30,0),"")</f>
        <v/>
      </c>
      <c r="BF484" s="58"/>
      <c r="BG484" s="58"/>
      <c r="BH484" s="59"/>
      <c r="BI484" s="59" t="s">
        <v>580</v>
      </c>
      <c r="BJ484" s="60" t="s">
        <v>3635</v>
      </c>
      <c r="BK484" s="61" t="s">
        <v>593</v>
      </c>
      <c r="BL484" s="62"/>
      <c r="BM484" s="55" t="str">
        <f>+IFERROR(VLOOKUP($M484,ACTIVIDADES!$B$9:$T$494,31,0),"")</f>
        <v/>
      </c>
      <c r="BN484" s="55" t="str">
        <f>+IFERROR(VLOOKUP($M484,ACTIVIDADES!$B$9:$T$494,32,0),"")</f>
        <v/>
      </c>
      <c r="BO484" s="55" t="str">
        <f>+IFERROR(VLOOKUP($M484,ACTIVIDADES!$B$9:$T$494,33,0),"")</f>
        <v/>
      </c>
      <c r="BP484" s="55" t="str">
        <f>+IFERROR(VLOOKUP($M484,ACTIVIDADES!$B$9:$T$494,34,0),"")</f>
        <v/>
      </c>
      <c r="BQ484" s="55" t="str">
        <f>+IFERROR(VLOOKUP($M484,ACTIVIDADES!$B$9:$T$494,35,0),"")</f>
        <v/>
      </c>
      <c r="BR484" s="55" t="str">
        <f>+IFERROR(VLOOKUP($M484,ACTIVIDADES!$B$9:$T$494,36,0),"")</f>
        <v/>
      </c>
      <c r="BS484" s="55" t="str">
        <f>+IFERROR(VLOOKUP($M484,ACTIVIDADES!$B$9:$T$494,37,0),"")</f>
        <v/>
      </c>
      <c r="BT484" s="58"/>
      <c r="BU484" s="58"/>
      <c r="BV484" s="59"/>
      <c r="BW484" s="59" t="s">
        <v>580</v>
      </c>
      <c r="BX484" s="60" t="s">
        <v>3635</v>
      </c>
      <c r="BY484" s="61" t="s">
        <v>593</v>
      </c>
      <c r="BZ484" s="62"/>
      <c r="CA484" s="9"/>
      <c r="CB484" s="9"/>
      <c r="CC484" s="9"/>
      <c r="CD484" s="9"/>
      <c r="CE484" s="9"/>
      <c r="CF484" s="9"/>
      <c r="CG484" s="9"/>
      <c r="CH484" s="9"/>
      <c r="CI484" s="9"/>
      <c r="CJ484" s="9"/>
      <c r="CK484" s="9"/>
      <c r="CL484" s="9"/>
      <c r="CM484" s="9"/>
      <c r="CN484" s="9"/>
      <c r="CO484" s="9"/>
      <c r="CP484" s="9"/>
      <c r="CQ484" s="9"/>
    </row>
    <row r="485" spans="1:95" s="8" customFormat="1" ht="93" customHeight="1" x14ac:dyDescent="0.35">
      <c r="A485" s="40">
        <f t="shared" ref="A485:A548" si="32">+A484+1</f>
        <v>477</v>
      </c>
      <c r="B485" s="40" t="s">
        <v>536</v>
      </c>
      <c r="C485" s="40">
        <v>2025</v>
      </c>
      <c r="D485" s="40" t="s">
        <v>3734</v>
      </c>
      <c r="E485" s="323"/>
      <c r="F485" s="40" t="s">
        <v>1099</v>
      </c>
      <c r="G485" s="63" t="s">
        <v>563</v>
      </c>
      <c r="H485" s="42" t="s">
        <v>564</v>
      </c>
      <c r="I485" s="42"/>
      <c r="J485" s="40" t="s">
        <v>4137</v>
      </c>
      <c r="K485" s="40" t="s">
        <v>4137</v>
      </c>
      <c r="L485" s="44" t="s">
        <v>4138</v>
      </c>
      <c r="M485" s="63" t="s">
        <v>3627</v>
      </c>
      <c r="N485" s="63" t="s">
        <v>5566</v>
      </c>
      <c r="O485" s="63" t="s">
        <v>3629</v>
      </c>
      <c r="P485" s="63">
        <v>1</v>
      </c>
      <c r="Q485" s="65">
        <v>46053</v>
      </c>
      <c r="R485" s="65">
        <v>46387</v>
      </c>
      <c r="S485" s="66">
        <f t="shared" si="31"/>
        <v>49.5</v>
      </c>
      <c r="T485" s="63" t="s">
        <v>587</v>
      </c>
      <c r="U485" s="63" t="s">
        <v>563</v>
      </c>
      <c r="V485" s="49">
        <f>+IFERROR(VLOOKUP($M485,ACTIVIDADES!$B$9:$Q$494,10,0),"")</f>
        <v>1</v>
      </c>
      <c r="W485" s="61" t="str">
        <f>+IFERROR(VLOOKUP($M485,ACTIVIDADES!$B$9:$Q$494,11,0)," ")</f>
        <v>Se aporta como evidencia la parametrización funcional del módulo de reportes de ORFEO NG, evidenciando generación de reportes detallados y oportunos sobre radicados, productividad, correspondencia y expedientes electrónicos, en cumplimiento de la acción de mejora.</v>
      </c>
      <c r="X485" s="51" t="str">
        <f>+IFERROR(VLOOKUP($M485,ACTIVIDADES!$B$9:$Q$494,12,0),"")</f>
        <v>https://dnbcgovco-my.sharepoint.com/:f:/g/personal/planeacion_dnbc_gov_co/IgCNzwnnkkpRTaEBPMx0rOwFASu8lZZKfmwE_kJhjMBi4Do?e=8NVROU</v>
      </c>
      <c r="Y485" s="52">
        <f>+IFERROR(VLOOKUP($M485,ACTIVIDADES!$B$9:$Q$494,13,0),"")</f>
        <v>46153</v>
      </c>
      <c r="Z485" s="49" t="str">
        <f>+IFERROR(VLOOKUP($M485,ACTIVIDADES!$B$9:$Q$494,14,0),"")</f>
        <v>Se remite pantallazo de generación de reportes en ORFEO</v>
      </c>
      <c r="AA485" s="49">
        <f>+IFERROR(VLOOKUP($M485,ACTIVIDADES!$B$9:$Q$494,15,0),"")</f>
        <v>1</v>
      </c>
      <c r="AB485" s="54" t="str">
        <f>+IFERROR(VLOOKUP($M485,ACTIVIDADES!$B$9:$Q$494,16,0),"")</f>
        <v>CUMPLIDO</v>
      </c>
      <c r="AC485" s="149">
        <v>46181</v>
      </c>
      <c r="AD485" s="29">
        <v>1</v>
      </c>
      <c r="AE485" s="29" t="s">
        <v>4240</v>
      </c>
      <c r="AF485" s="29" t="s">
        <v>578</v>
      </c>
      <c r="AG485" s="29" t="s">
        <v>3737</v>
      </c>
      <c r="AH485" s="29" t="s">
        <v>593</v>
      </c>
      <c r="AI485" s="29" t="s">
        <v>3752</v>
      </c>
      <c r="AJ485" s="55">
        <f>+IFERROR(VLOOKUP($M485,ACTIVIDADES!$B$9:$T$494,17,0),"")</f>
        <v>0</v>
      </c>
      <c r="AK485" s="80" t="str">
        <f>+IFERROR(VLOOKUP($M485,ACTIVIDADES!$B$9:$T$494,18,0),"")</f>
        <v>Sin reporte de información por parte de la primera linea de defensa</v>
      </c>
      <c r="AL485" s="80">
        <f>+IFERROR(VLOOKUP($M485,ACTIVIDADES!$B$9:$T$494,19,0),"")</f>
        <v>0</v>
      </c>
      <c r="AM485" s="55">
        <f>+IFERROR(VLOOKUP($M485,ACTIVIDADES!$B$9:$X$495,20,0),0)</f>
        <v>46214</v>
      </c>
      <c r="AN485" s="55" t="str">
        <f>+IFERROR(VLOOKUP($M485,ACTIVIDADES!$B$9:$X$495,21,0),0)</f>
        <v>Actividad con cumplimiento reportado en el primer trimestre 2026</v>
      </c>
      <c r="AO485" s="55">
        <f>+IFERROR(VLOOKUP($M485,ACTIVIDADES!$B$9:$X$495,22,0),0)</f>
        <v>1</v>
      </c>
      <c r="AP485" s="150" t="str">
        <f>+IFERROR(VLOOKUP($M485,ACTIVIDADES!$B$9:$X$495,23,0),0)</f>
        <v>CUMPLIDO</v>
      </c>
      <c r="AQ485" s="88">
        <v>46230</v>
      </c>
      <c r="AR485" s="55">
        <v>1</v>
      </c>
      <c r="AS485" s="57" t="s">
        <v>4241</v>
      </c>
      <c r="AT485" s="29" t="s">
        <v>578</v>
      </c>
      <c r="AU485" s="57" t="s">
        <v>3639</v>
      </c>
      <c r="AV485" s="193" t="s">
        <v>3639</v>
      </c>
      <c r="AW485" s="193" t="s">
        <v>3639</v>
      </c>
      <c r="AX485" s="193" t="s">
        <v>4148</v>
      </c>
      <c r="AY485" s="176" t="str">
        <f t="shared" si="30"/>
        <v>CUMPLIDAS</v>
      </c>
      <c r="AZ485" s="55" t="str">
        <f>+IFERROR(VLOOKUP($M485,ACTIVIDADES!$B$9:$T$494,25,0),"")</f>
        <v/>
      </c>
      <c r="BA485" s="55" t="str">
        <f>+IFERROR(VLOOKUP($M485,ACTIVIDADES!$B$9:$T$494,26,0),"")</f>
        <v/>
      </c>
      <c r="BB485" s="55" t="str">
        <f>+IFERROR(VLOOKUP($M485,ACTIVIDADES!$B$9:$T$494,27,0),"")</f>
        <v/>
      </c>
      <c r="BC485" s="55" t="str">
        <f>+IFERROR(VLOOKUP($M485,ACTIVIDADES!$B$9:$T$494,28,0),"")</f>
        <v/>
      </c>
      <c r="BD485" s="55" t="str">
        <f>+IFERROR(VLOOKUP($M485,ACTIVIDADES!$B$9:$T$494,29,0),"")</f>
        <v/>
      </c>
      <c r="BE485" s="55" t="str">
        <f>+IFERROR(VLOOKUP($M485,ACTIVIDADES!$B$9:$T$494,30,0),"")</f>
        <v/>
      </c>
      <c r="BF485" s="58"/>
      <c r="BG485" s="58"/>
      <c r="BH485" s="59"/>
      <c r="BI485" s="59" t="s">
        <v>580</v>
      </c>
      <c r="BJ485" s="60" t="s">
        <v>3635</v>
      </c>
      <c r="BK485" s="61" t="s">
        <v>593</v>
      </c>
      <c r="BL485" s="62"/>
      <c r="BM485" s="55" t="str">
        <f>+IFERROR(VLOOKUP($M485,ACTIVIDADES!$B$9:$T$494,31,0),"")</f>
        <v/>
      </c>
      <c r="BN485" s="55" t="str">
        <f>+IFERROR(VLOOKUP($M485,ACTIVIDADES!$B$9:$T$494,32,0),"")</f>
        <v/>
      </c>
      <c r="BO485" s="55" t="str">
        <f>+IFERROR(VLOOKUP($M485,ACTIVIDADES!$B$9:$T$494,33,0),"")</f>
        <v/>
      </c>
      <c r="BP485" s="55" t="str">
        <f>+IFERROR(VLOOKUP($M485,ACTIVIDADES!$B$9:$T$494,34,0),"")</f>
        <v/>
      </c>
      <c r="BQ485" s="55" t="str">
        <f>+IFERROR(VLOOKUP($M485,ACTIVIDADES!$B$9:$T$494,35,0),"")</f>
        <v/>
      </c>
      <c r="BR485" s="55" t="str">
        <f>+IFERROR(VLOOKUP($M485,ACTIVIDADES!$B$9:$T$494,36,0),"")</f>
        <v/>
      </c>
      <c r="BS485" s="55" t="str">
        <f>+IFERROR(VLOOKUP($M485,ACTIVIDADES!$B$9:$T$494,37,0),"")</f>
        <v/>
      </c>
      <c r="BT485" s="58"/>
      <c r="BU485" s="58"/>
      <c r="BV485" s="59"/>
      <c r="BW485" s="59" t="s">
        <v>580</v>
      </c>
      <c r="BX485" s="60" t="s">
        <v>3635</v>
      </c>
      <c r="BY485" s="61" t="s">
        <v>593</v>
      </c>
      <c r="BZ485" s="62"/>
      <c r="CA485" s="9"/>
      <c r="CB485" s="9"/>
      <c r="CC485" s="9"/>
      <c r="CD485" s="9"/>
      <c r="CE485" s="9"/>
      <c r="CF485" s="9"/>
      <c r="CG485" s="9"/>
      <c r="CH485" s="9"/>
      <c r="CI485" s="9"/>
      <c r="CJ485" s="9"/>
      <c r="CK485" s="9"/>
      <c r="CL485" s="9"/>
      <c r="CM485" s="9"/>
      <c r="CN485" s="9"/>
      <c r="CO485" s="9"/>
      <c r="CP485" s="9"/>
      <c r="CQ485" s="9"/>
    </row>
    <row r="486" spans="1:95" customFormat="1" ht="93" customHeight="1" x14ac:dyDescent="0.35">
      <c r="A486" s="40">
        <f t="shared" si="32"/>
        <v>478</v>
      </c>
      <c r="B486" s="40" t="s">
        <v>521</v>
      </c>
      <c r="C486" s="40">
        <v>2021</v>
      </c>
      <c r="D486" s="40" t="s">
        <v>3734</v>
      </c>
      <c r="E486" s="323"/>
      <c r="F486" s="40" t="s">
        <v>841</v>
      </c>
      <c r="G486" s="40" t="s">
        <v>4637</v>
      </c>
      <c r="H486" s="41" t="s">
        <v>4670</v>
      </c>
      <c r="I486" s="42"/>
      <c r="J486" s="43" t="s">
        <v>5005</v>
      </c>
      <c r="K486" s="43" t="s">
        <v>5308</v>
      </c>
      <c r="L486" s="44" t="s">
        <v>1153</v>
      </c>
      <c r="M486" s="45" t="s">
        <v>1789</v>
      </c>
      <c r="N486" s="46" t="s">
        <v>1790</v>
      </c>
      <c r="O486" s="45" t="s">
        <v>1791</v>
      </c>
      <c r="P486" s="45">
        <v>12</v>
      </c>
      <c r="Q486" s="47">
        <v>46023</v>
      </c>
      <c r="R486" s="47">
        <v>46387</v>
      </c>
      <c r="S486" s="48">
        <f t="shared" si="31"/>
        <v>54</v>
      </c>
      <c r="T486" s="45" t="s">
        <v>624</v>
      </c>
      <c r="U486" s="45" t="s">
        <v>1792</v>
      </c>
      <c r="V486" s="49">
        <f>+IFERROR(VLOOKUP($M486,ACTIVIDADES!$B$9:$Q$494,10,0),"")</f>
        <v>0</v>
      </c>
      <c r="W486" s="50">
        <f>+IFERROR(VLOOKUP($M486,ACTIVIDADES!$B$9:$Q$494,11,0)," ")</f>
        <v>0</v>
      </c>
      <c r="X486" s="61">
        <f>+IFERROR(VLOOKUP($M486,ACTIVIDADES!$B$9:$Q$494,12,0),"")</f>
        <v>0</v>
      </c>
      <c r="Y486" s="52">
        <f>+IFERROR(VLOOKUP($M486,ACTIVIDADES!$B$9:$Q$494,13,0),"")</f>
        <v>46153</v>
      </c>
      <c r="Z486" s="53" t="str">
        <f>+IFERROR(VLOOKUP($M486,ACTIVIDADES!$B$9:$Q$494,14,0),"")</f>
        <v>No se evidencia seguimiento</v>
      </c>
      <c r="AA486" s="49">
        <f>+IFERROR(VLOOKUP($M486,ACTIVIDADES!$B$9:$Q$494,15,0),"")</f>
        <v>0</v>
      </c>
      <c r="AB486" s="54" t="str">
        <f>+IFERROR(VLOOKUP($M486,ACTIVIDADES!$B$9:$Q$494,16,0),"")</f>
        <v>EJECUCIÓN</v>
      </c>
      <c r="AC486" s="144">
        <v>46157</v>
      </c>
      <c r="AD486" s="29">
        <v>0</v>
      </c>
      <c r="AE486" s="29" t="s">
        <v>3741</v>
      </c>
      <c r="AF486" s="28" t="s">
        <v>580</v>
      </c>
      <c r="AG486" s="29" t="s">
        <v>3737</v>
      </c>
      <c r="AH486" s="29" t="s">
        <v>3737</v>
      </c>
      <c r="AI486" s="29" t="s">
        <v>3737</v>
      </c>
      <c r="AJ486" s="55">
        <f>+IFERROR(VLOOKUP($M486,ACTIVIDADES!$B$9:$T$494,17,0),"")</f>
        <v>0</v>
      </c>
      <c r="AK486" s="80">
        <f>+IFERROR(VLOOKUP($M486,ACTIVIDADES!$B$9:$T$494,18,0),"")</f>
        <v>0</v>
      </c>
      <c r="AL486" s="80">
        <f>+IFERROR(VLOOKUP($M486,ACTIVIDADES!$B$9:$T$494,19,0),"")</f>
        <v>0</v>
      </c>
      <c r="AM486" s="55">
        <f>+IFERROR(VLOOKUP($M486,ACTIVIDADES!$B$9:$X$495,20,0),0)</f>
        <v>46214</v>
      </c>
      <c r="AN486" s="55" t="str">
        <f>+IFERROR(VLOOKUP($M486,ACTIVIDADES!$B$9:$X$495,21,0),0)</f>
        <v>No se evidencia seguimiento</v>
      </c>
      <c r="AO486" s="55">
        <f>+IFERROR(VLOOKUP($M486,ACTIVIDADES!$B$9:$X$495,22,0),0)</f>
        <v>0</v>
      </c>
      <c r="AP486" s="145" t="str">
        <f>+IFERROR(VLOOKUP($M486,ACTIVIDADES!$B$9:$X$495,23,0),0)</f>
        <v>EN EJECUCIÓN</v>
      </c>
      <c r="AQ486" s="88">
        <v>46230</v>
      </c>
      <c r="AR486" s="55">
        <v>0</v>
      </c>
      <c r="AS486" s="57" t="s">
        <v>4242</v>
      </c>
      <c r="AT486" s="29" t="s">
        <v>580</v>
      </c>
      <c r="AU486" s="57" t="s">
        <v>3639</v>
      </c>
      <c r="AV486" s="193" t="s">
        <v>3639</v>
      </c>
      <c r="AW486" s="193" t="s">
        <v>3639</v>
      </c>
      <c r="AX486" s="57" t="s">
        <v>4243</v>
      </c>
      <c r="AY486" s="176" t="str">
        <f t="shared" si="30"/>
        <v>SIN INICIAR</v>
      </c>
      <c r="AZ486" s="55" t="str">
        <f>+IFERROR(VLOOKUP($M486,ACTIVIDADES!$B$9:$T$494,25,0),"")</f>
        <v/>
      </c>
      <c r="BA486" s="55" t="str">
        <f>+IFERROR(VLOOKUP($M486,ACTIVIDADES!$B$9:$T$494,26,0),"")</f>
        <v/>
      </c>
      <c r="BB486" s="55" t="str">
        <f>+IFERROR(VLOOKUP($M486,ACTIVIDADES!$B$9:$T$494,27,0),"")</f>
        <v/>
      </c>
      <c r="BC486" s="55" t="str">
        <f>+IFERROR(VLOOKUP($M486,ACTIVIDADES!$B$9:$T$494,28,0),"")</f>
        <v/>
      </c>
      <c r="BD486" s="55" t="str">
        <f>+IFERROR(VLOOKUP($M486,ACTIVIDADES!$B$9:$T$494,29,0),"")</f>
        <v/>
      </c>
      <c r="BE486" s="55" t="str">
        <f>+IFERROR(VLOOKUP($M486,ACTIVIDADES!$B$9:$T$494,30,0),"")</f>
        <v/>
      </c>
      <c r="BF486" s="58"/>
      <c r="BG486" s="58"/>
      <c r="BH486" s="59"/>
      <c r="BI486" s="59" t="s">
        <v>580</v>
      </c>
      <c r="BJ486" s="60" t="s">
        <v>3635</v>
      </c>
      <c r="BK486" s="61" t="s">
        <v>593</v>
      </c>
      <c r="BL486" s="62"/>
      <c r="BM486" s="55" t="str">
        <f>+IFERROR(VLOOKUP($M486,ACTIVIDADES!$B$9:$T$494,31,0),"")</f>
        <v/>
      </c>
      <c r="BN486" s="55" t="str">
        <f>+IFERROR(VLOOKUP($M486,ACTIVIDADES!$B$9:$T$494,32,0),"")</f>
        <v/>
      </c>
      <c r="BO486" s="55" t="str">
        <f>+IFERROR(VLOOKUP($M486,ACTIVIDADES!$B$9:$T$494,33,0),"")</f>
        <v/>
      </c>
      <c r="BP486" s="55" t="str">
        <f>+IFERROR(VLOOKUP($M486,ACTIVIDADES!$B$9:$T$494,34,0),"")</f>
        <v/>
      </c>
      <c r="BQ486" s="55" t="str">
        <f>+IFERROR(VLOOKUP($M486,ACTIVIDADES!$B$9:$T$494,35,0),"")</f>
        <v/>
      </c>
      <c r="BR486" s="55" t="str">
        <f>+IFERROR(VLOOKUP($M486,ACTIVIDADES!$B$9:$T$494,36,0),"")</f>
        <v/>
      </c>
      <c r="BS486" s="55" t="str">
        <f>+IFERROR(VLOOKUP($M486,ACTIVIDADES!$B$9:$T$494,37,0),"")</f>
        <v/>
      </c>
      <c r="BT486" s="58"/>
      <c r="BU486" s="58"/>
      <c r="BV486" s="59"/>
      <c r="BW486" s="59" t="s">
        <v>580</v>
      </c>
      <c r="BX486" s="60" t="s">
        <v>3635</v>
      </c>
      <c r="BY486" s="61" t="s">
        <v>593</v>
      </c>
      <c r="BZ486" s="62"/>
      <c r="CA486" s="7"/>
      <c r="CB486" s="7"/>
      <c r="CC486" s="7"/>
      <c r="CD486" s="7"/>
      <c r="CE486" s="7"/>
      <c r="CF486" s="7"/>
      <c r="CG486" s="7"/>
      <c r="CH486" s="7"/>
      <c r="CI486" s="7"/>
      <c r="CJ486" s="7"/>
      <c r="CK486" s="7"/>
      <c r="CL486" s="7"/>
      <c r="CM486" s="7"/>
      <c r="CN486" s="7"/>
      <c r="CO486" s="7"/>
      <c r="CP486" s="7"/>
      <c r="CQ486" s="7"/>
    </row>
    <row r="487" spans="1:95" customFormat="1" ht="93" customHeight="1" x14ac:dyDescent="0.35">
      <c r="A487" s="40">
        <f t="shared" si="32"/>
        <v>479</v>
      </c>
      <c r="B487" s="40" t="s">
        <v>521</v>
      </c>
      <c r="C487" s="40">
        <v>2021</v>
      </c>
      <c r="D487" s="40" t="s">
        <v>3734</v>
      </c>
      <c r="E487" s="323"/>
      <c r="F487" s="40" t="s">
        <v>841</v>
      </c>
      <c r="G487" s="40" t="s">
        <v>4637</v>
      </c>
      <c r="H487" s="41" t="s">
        <v>4670</v>
      </c>
      <c r="I487" s="42"/>
      <c r="J487" s="43" t="s">
        <v>5005</v>
      </c>
      <c r="K487" s="43" t="s">
        <v>5308</v>
      </c>
      <c r="L487" s="44" t="s">
        <v>1153</v>
      </c>
      <c r="M487" s="63" t="s">
        <v>1793</v>
      </c>
      <c r="N487" s="64" t="s">
        <v>5567</v>
      </c>
      <c r="O487" s="63" t="s">
        <v>1795</v>
      </c>
      <c r="P487" s="63">
        <v>1</v>
      </c>
      <c r="Q487" s="65">
        <v>44480</v>
      </c>
      <c r="R487" s="65">
        <v>44530</v>
      </c>
      <c r="S487" s="66">
        <f t="shared" si="31"/>
        <v>7.35</v>
      </c>
      <c r="T487" s="63" t="s">
        <v>624</v>
      </c>
      <c r="U487" s="63" t="s">
        <v>1792</v>
      </c>
      <c r="V487" s="49">
        <f>+IFERROR(VLOOKUP($M487,ACTIVIDADES!$B$9:$Q$494,10,0),"")</f>
        <v>0</v>
      </c>
      <c r="W487" s="50">
        <f>+IFERROR(VLOOKUP($M487,ACTIVIDADES!$B$9:$Q$494,11,0)," ")</f>
        <v>0</v>
      </c>
      <c r="X487" s="61">
        <f>+IFERROR(VLOOKUP($M487,ACTIVIDADES!$B$9:$Q$494,12,0),"")</f>
        <v>0</v>
      </c>
      <c r="Y487" s="52">
        <f>+IFERROR(VLOOKUP($M487,ACTIVIDADES!$B$9:$Q$494,13,0),"")</f>
        <v>46153</v>
      </c>
      <c r="Z487" s="53" t="str">
        <f>+IFERROR(VLOOKUP($M487,ACTIVIDADES!$B$9:$Q$494,14,0),"")</f>
        <v>No se evidencia seguimiento</v>
      </c>
      <c r="AA487" s="49">
        <f>+IFERROR(VLOOKUP($M487,ACTIVIDADES!$B$9:$Q$494,15,0),"")</f>
        <v>0</v>
      </c>
      <c r="AB487" s="54" t="str">
        <f>+IFERROR(VLOOKUP($M487,ACTIVIDADES!$B$9:$Q$494,16,0),"")</f>
        <v>VENCIDO</v>
      </c>
      <c r="AC487" s="144">
        <v>46157</v>
      </c>
      <c r="AD487" s="29">
        <v>0</v>
      </c>
      <c r="AE487" s="29" t="s">
        <v>3868</v>
      </c>
      <c r="AF487" s="29" t="s">
        <v>581</v>
      </c>
      <c r="AG487" s="29" t="s">
        <v>3737</v>
      </c>
      <c r="AH487" s="29" t="s">
        <v>3737</v>
      </c>
      <c r="AI487" s="29" t="s">
        <v>3737</v>
      </c>
      <c r="AJ487" s="55">
        <f>+IFERROR(VLOOKUP($M487,ACTIVIDADES!$B$9:$T$494,17,0),"")</f>
        <v>0</v>
      </c>
      <c r="AK487" s="80">
        <f>+IFERROR(VLOOKUP($M487,ACTIVIDADES!$B$9:$T$494,18,0),"")</f>
        <v>0</v>
      </c>
      <c r="AL487" s="80">
        <f>+IFERROR(VLOOKUP($M487,ACTIVIDADES!$B$9:$T$494,19,0),"")</f>
        <v>0</v>
      </c>
      <c r="AM487" s="55">
        <f>+IFERROR(VLOOKUP($M487,ACTIVIDADES!$B$9:$X$495,20,0),0)</f>
        <v>46214</v>
      </c>
      <c r="AN487" s="55" t="str">
        <f>+IFERROR(VLOOKUP($M487,ACTIVIDADES!$B$9:$X$495,21,0),0)</f>
        <v>No se evidencia seguimiento</v>
      </c>
      <c r="AO487" s="55">
        <f>+IFERROR(VLOOKUP($M487,ACTIVIDADES!$B$9:$X$495,22,0),0)</f>
        <v>0</v>
      </c>
      <c r="AP487" s="145" t="str">
        <f>+IFERROR(VLOOKUP($M487,ACTIVIDADES!$B$9:$X$495,23,0),0)</f>
        <v>EN EJECUCIÓN</v>
      </c>
      <c r="AQ487" s="88">
        <v>46230</v>
      </c>
      <c r="AR487" s="55">
        <v>0</v>
      </c>
      <c r="AS487" s="57" t="s">
        <v>4242</v>
      </c>
      <c r="AT487" s="29" t="s">
        <v>580</v>
      </c>
      <c r="AU487" s="57" t="s">
        <v>3639</v>
      </c>
      <c r="AV487" s="193" t="s">
        <v>3639</v>
      </c>
      <c r="AW487" s="193" t="s">
        <v>3639</v>
      </c>
      <c r="AX487" s="57" t="s">
        <v>4243</v>
      </c>
      <c r="AY487" s="176" t="str">
        <f t="shared" si="30"/>
        <v>SIN INICIAR</v>
      </c>
      <c r="AZ487" s="55" t="str">
        <f>+IFERROR(VLOOKUP($M487,ACTIVIDADES!$B$9:$T$494,25,0),"")</f>
        <v/>
      </c>
      <c r="BA487" s="55" t="str">
        <f>+IFERROR(VLOOKUP($M487,ACTIVIDADES!$B$9:$T$494,26,0),"")</f>
        <v/>
      </c>
      <c r="BB487" s="55" t="str">
        <f>+IFERROR(VLOOKUP($M487,ACTIVIDADES!$B$9:$T$494,27,0),"")</f>
        <v/>
      </c>
      <c r="BC487" s="55" t="str">
        <f>+IFERROR(VLOOKUP($M487,ACTIVIDADES!$B$9:$T$494,28,0),"")</f>
        <v/>
      </c>
      <c r="BD487" s="55" t="str">
        <f>+IFERROR(VLOOKUP($M487,ACTIVIDADES!$B$9:$T$494,29,0),"")</f>
        <v/>
      </c>
      <c r="BE487" s="55" t="str">
        <f>+IFERROR(VLOOKUP($M487,ACTIVIDADES!$B$9:$T$494,30,0),"")</f>
        <v/>
      </c>
      <c r="BF487" s="58"/>
      <c r="BG487" s="58"/>
      <c r="BH487" s="59"/>
      <c r="BI487" s="59" t="s">
        <v>580</v>
      </c>
      <c r="BJ487" s="60" t="s">
        <v>3635</v>
      </c>
      <c r="BK487" s="61" t="s">
        <v>593</v>
      </c>
      <c r="BL487" s="62"/>
      <c r="BM487" s="55" t="str">
        <f>+IFERROR(VLOOKUP($M487,ACTIVIDADES!$B$9:$T$494,31,0),"")</f>
        <v/>
      </c>
      <c r="BN487" s="55" t="str">
        <f>+IFERROR(VLOOKUP($M487,ACTIVIDADES!$B$9:$T$494,32,0),"")</f>
        <v/>
      </c>
      <c r="BO487" s="55" t="str">
        <f>+IFERROR(VLOOKUP($M487,ACTIVIDADES!$B$9:$T$494,33,0),"")</f>
        <v/>
      </c>
      <c r="BP487" s="55" t="str">
        <f>+IFERROR(VLOOKUP($M487,ACTIVIDADES!$B$9:$T$494,34,0),"")</f>
        <v/>
      </c>
      <c r="BQ487" s="55" t="str">
        <f>+IFERROR(VLOOKUP($M487,ACTIVIDADES!$B$9:$T$494,35,0),"")</f>
        <v/>
      </c>
      <c r="BR487" s="55" t="str">
        <f>+IFERROR(VLOOKUP($M487,ACTIVIDADES!$B$9:$T$494,36,0),"")</f>
        <v/>
      </c>
      <c r="BS487" s="55" t="str">
        <f>+IFERROR(VLOOKUP($M487,ACTIVIDADES!$B$9:$T$494,37,0),"")</f>
        <v/>
      </c>
      <c r="BT487" s="58"/>
      <c r="BU487" s="58"/>
      <c r="BV487" s="59"/>
      <c r="BW487" s="59" t="s">
        <v>580</v>
      </c>
      <c r="BX487" s="60" t="s">
        <v>3635</v>
      </c>
      <c r="BY487" s="61" t="s">
        <v>593</v>
      </c>
      <c r="BZ487" s="62"/>
      <c r="CA487" s="7"/>
      <c r="CB487" s="7"/>
      <c r="CC487" s="7"/>
      <c r="CD487" s="7"/>
      <c r="CE487" s="7"/>
      <c r="CF487" s="7"/>
      <c r="CG487" s="7"/>
      <c r="CH487" s="7"/>
      <c r="CI487" s="7"/>
      <c r="CJ487" s="7"/>
      <c r="CK487" s="7"/>
      <c r="CL487" s="7"/>
      <c r="CM487" s="7"/>
      <c r="CN487" s="7"/>
      <c r="CO487" s="7"/>
      <c r="CP487" s="7"/>
      <c r="CQ487" s="7"/>
    </row>
    <row r="488" spans="1:95" customFormat="1" ht="93" customHeight="1" x14ac:dyDescent="0.35">
      <c r="A488" s="40">
        <f t="shared" si="32"/>
        <v>480</v>
      </c>
      <c r="B488" s="40" t="s">
        <v>536</v>
      </c>
      <c r="C488" s="40">
        <v>2025</v>
      </c>
      <c r="D488" s="40" t="s">
        <v>3734</v>
      </c>
      <c r="E488" s="323"/>
      <c r="F488" s="40" t="s">
        <v>1083</v>
      </c>
      <c r="G488" s="63" t="s">
        <v>563</v>
      </c>
      <c r="H488" s="42" t="s">
        <v>4828</v>
      </c>
      <c r="I488" s="42"/>
      <c r="J488" s="43" t="s">
        <v>4124</v>
      </c>
      <c r="K488" s="43" t="s">
        <v>4124</v>
      </c>
      <c r="L488" s="44" t="s">
        <v>4120</v>
      </c>
      <c r="M488" s="63" t="s">
        <v>3199</v>
      </c>
      <c r="N488" s="64" t="s">
        <v>5568</v>
      </c>
      <c r="O488" s="63" t="s">
        <v>3201</v>
      </c>
      <c r="P488" s="63">
        <v>1</v>
      </c>
      <c r="Q488" s="65">
        <v>46023</v>
      </c>
      <c r="R488" s="65">
        <v>46081</v>
      </c>
      <c r="S488" s="66">
        <f t="shared" si="31"/>
        <v>8.5499999999999989</v>
      </c>
      <c r="T488" s="63" t="s">
        <v>609</v>
      </c>
      <c r="U488" s="63" t="s">
        <v>563</v>
      </c>
      <c r="V488" s="49">
        <f>+IFERROR(VLOOKUP($M488,ACTIVIDADES!$B$9:$Q$494,10,0),"")</f>
        <v>0</v>
      </c>
      <c r="W488" s="50" t="str">
        <f>+IFERROR(VLOOKUP($M488,ACTIVIDADES!$B$9:$Q$494,11,0)," ")</f>
        <v xml:space="preserve">La actividad no se ha ejecutado a la fecha. El expediente contractual No. 106-2024 no ha sido verificado de manera integral en cuanto a la totalidad de los soportes requeridos para cada una de las etapas contractuales, ni se ha validado su completitud y correcta publicación en la plataforma SECOP, de conformidad con la normatividad vigente. En consecuencia, el expediente se encuentra pendiente de revisión y, de ser necesario, de subsanación, actividad que será adelantada dentro de las acciones de seguimiento y control institucional.
</v>
      </c>
      <c r="X488" s="61">
        <f>+IFERROR(VLOOKUP($M488,ACTIVIDADES!$B$9:$Q$494,12,0),"")</f>
        <v>0</v>
      </c>
      <c r="Y488" s="52">
        <f>+IFERROR(VLOOKUP($M488,ACTIVIDADES!$B$9:$Q$494,13,0),"")</f>
        <v>46153</v>
      </c>
      <c r="Z488" s="53" t="str">
        <f>+IFERROR(VLOOKUP($M488,ACTIVIDADES!$B$9:$Q$494,14,0),"")</f>
        <v>No se evidencian soportes de la actividad</v>
      </c>
      <c r="AA488" s="49">
        <f>+IFERROR(VLOOKUP($M488,ACTIVIDADES!$B$9:$Q$494,15,0),"")</f>
        <v>0</v>
      </c>
      <c r="AB488" s="54" t="str">
        <f>+IFERROR(VLOOKUP($M488,ACTIVIDADES!$B$9:$Q$494,16,0),"")</f>
        <v>VENCIDO</v>
      </c>
      <c r="AC488" s="144">
        <v>46157</v>
      </c>
      <c r="AD488" s="29">
        <v>0</v>
      </c>
      <c r="AE488" s="29" t="s">
        <v>3741</v>
      </c>
      <c r="AF488" s="29" t="s">
        <v>581</v>
      </c>
      <c r="AG488" s="29" t="s">
        <v>3737</v>
      </c>
      <c r="AH488" s="29" t="s">
        <v>3737</v>
      </c>
      <c r="AI488" s="29" t="s">
        <v>3737</v>
      </c>
      <c r="AJ488" s="55">
        <f>+IFERROR(VLOOKUP($M488,ACTIVIDADES!$B$9:$T$494,17,0),"")</f>
        <v>0</v>
      </c>
      <c r="AK488" s="80" t="str">
        <f>+IFERROR(VLOOKUP($M488,ACTIVIDADES!$B$9:$T$494,18,0),"")</f>
        <v xml:space="preserve">La actividad no se ha ejecutado a la fecha. El expediente contractual No. 106-2024 no ha sido verificado de manera integral en cuanto a la totalidad de los soportes requeridos para cada una de las etapas contractuales, ni se ha validado su completitud y correcta publicación en la plataforma SECOP, de conformidad con la normatividad vigente. En consecuencia, el expediente se encuentra pendiente de revisión y, de ser necesario, de subsanación, actividad que será adelantada dentro de las acciones de seguimiento y control institucional.
</v>
      </c>
      <c r="AL488" s="80">
        <f>+IFERROR(VLOOKUP($M488,ACTIVIDADES!$B$9:$T$494,19,0),"")</f>
        <v>0</v>
      </c>
      <c r="AM488" s="55" t="str">
        <f>+IFERROR(VLOOKUP($M488,ACTIVIDADES!$B$9:$X$495,20,0),0)</f>
        <v>11/07/206</v>
      </c>
      <c r="AN488" s="55" t="str">
        <f>+IFERROR(VLOOKUP($M488,ACTIVIDADES!$B$9:$X$495,21,0),0)</f>
        <v>No se evidencian soportes de la actividad</v>
      </c>
      <c r="AO488" s="55">
        <f>+IFERROR(VLOOKUP($M488,ACTIVIDADES!$B$9:$X$495,22,0),0)</f>
        <v>0</v>
      </c>
      <c r="AP488" s="148" t="str">
        <f>+IFERROR(VLOOKUP($M488,ACTIVIDADES!$B$9:$X$495,23,0),0)</f>
        <v>VENCIDO</v>
      </c>
      <c r="AQ488" s="88">
        <v>46230</v>
      </c>
      <c r="AR488" s="55">
        <v>0</v>
      </c>
      <c r="AS488" s="55" t="s">
        <v>5838</v>
      </c>
      <c r="AT488" s="29" t="s">
        <v>581</v>
      </c>
      <c r="AU488" s="57" t="s">
        <v>3639</v>
      </c>
      <c r="AV488" s="193" t="s">
        <v>3639</v>
      </c>
      <c r="AW488" s="193" t="s">
        <v>3639</v>
      </c>
      <c r="AX488" s="57" t="s">
        <v>4244</v>
      </c>
      <c r="AY488" s="176" t="str">
        <f t="shared" si="30"/>
        <v>VENCIDAS</v>
      </c>
      <c r="AZ488" s="55" t="str">
        <f>+IFERROR(VLOOKUP($M488,ACTIVIDADES!$B$9:$T$494,25,0),"")</f>
        <v/>
      </c>
      <c r="BA488" s="55" t="str">
        <f>+IFERROR(VLOOKUP($M488,ACTIVIDADES!$B$9:$T$494,26,0),"")</f>
        <v/>
      </c>
      <c r="BB488" s="55" t="str">
        <f>+IFERROR(VLOOKUP($M488,ACTIVIDADES!$B$9:$T$494,27,0),"")</f>
        <v/>
      </c>
      <c r="BC488" s="55" t="str">
        <f>+IFERROR(VLOOKUP($M488,ACTIVIDADES!$B$9:$T$494,28,0),"")</f>
        <v/>
      </c>
      <c r="BD488" s="55" t="str">
        <f>+IFERROR(VLOOKUP($M488,ACTIVIDADES!$B$9:$T$494,29,0),"")</f>
        <v/>
      </c>
      <c r="BE488" s="55" t="str">
        <f>+IFERROR(VLOOKUP($M488,ACTIVIDADES!$B$9:$T$494,30,0),"")</f>
        <v/>
      </c>
      <c r="BF488" s="58"/>
      <c r="BG488" s="58"/>
      <c r="BH488" s="59"/>
      <c r="BI488" s="59" t="s">
        <v>580</v>
      </c>
      <c r="BJ488" s="60" t="s">
        <v>3635</v>
      </c>
      <c r="BK488" s="61" t="s">
        <v>593</v>
      </c>
      <c r="BL488" s="62"/>
      <c r="BM488" s="55" t="str">
        <f>+IFERROR(VLOOKUP($M488,ACTIVIDADES!$B$9:$T$494,31,0),"")</f>
        <v/>
      </c>
      <c r="BN488" s="55" t="str">
        <f>+IFERROR(VLOOKUP($M488,ACTIVIDADES!$B$9:$T$494,32,0),"")</f>
        <v/>
      </c>
      <c r="BO488" s="55" t="str">
        <f>+IFERROR(VLOOKUP($M488,ACTIVIDADES!$B$9:$T$494,33,0),"")</f>
        <v/>
      </c>
      <c r="BP488" s="55" t="str">
        <f>+IFERROR(VLOOKUP($M488,ACTIVIDADES!$B$9:$T$494,34,0),"")</f>
        <v/>
      </c>
      <c r="BQ488" s="55" t="str">
        <f>+IFERROR(VLOOKUP($M488,ACTIVIDADES!$B$9:$T$494,35,0),"")</f>
        <v/>
      </c>
      <c r="BR488" s="55" t="str">
        <f>+IFERROR(VLOOKUP($M488,ACTIVIDADES!$B$9:$T$494,36,0),"")</f>
        <v/>
      </c>
      <c r="BS488" s="55" t="str">
        <f>+IFERROR(VLOOKUP($M488,ACTIVIDADES!$B$9:$T$494,37,0),"")</f>
        <v/>
      </c>
      <c r="BT488" s="58"/>
      <c r="BU488" s="58"/>
      <c r="BV488" s="59"/>
      <c r="BW488" s="59" t="s">
        <v>580</v>
      </c>
      <c r="BX488" s="60" t="s">
        <v>3635</v>
      </c>
      <c r="BY488" s="61" t="s">
        <v>593</v>
      </c>
      <c r="BZ488" s="62"/>
      <c r="CA488" s="7"/>
      <c r="CB488" s="7"/>
      <c r="CC488" s="7"/>
      <c r="CD488" s="7"/>
      <c r="CE488" s="7"/>
      <c r="CF488" s="7"/>
      <c r="CG488" s="7"/>
      <c r="CH488" s="7"/>
      <c r="CI488" s="7"/>
      <c r="CJ488" s="7"/>
      <c r="CK488" s="7"/>
      <c r="CL488" s="7"/>
      <c r="CM488" s="7"/>
      <c r="CN488" s="7"/>
      <c r="CO488" s="7"/>
      <c r="CP488" s="7"/>
      <c r="CQ488" s="7"/>
    </row>
    <row r="489" spans="1:95" customFormat="1" ht="93" customHeight="1" x14ac:dyDescent="0.35">
      <c r="A489" s="40">
        <f t="shared" si="32"/>
        <v>481</v>
      </c>
      <c r="B489" s="40" t="s">
        <v>536</v>
      </c>
      <c r="C489" s="40">
        <v>2025</v>
      </c>
      <c r="D489" s="40" t="s">
        <v>3734</v>
      </c>
      <c r="E489" s="323"/>
      <c r="F489" s="40" t="s">
        <v>1083</v>
      </c>
      <c r="G489" s="63" t="s">
        <v>563</v>
      </c>
      <c r="H489" s="42" t="s">
        <v>4828</v>
      </c>
      <c r="I489" s="42"/>
      <c r="J489" s="43" t="s">
        <v>4124</v>
      </c>
      <c r="K489" s="43" t="s">
        <v>4124</v>
      </c>
      <c r="L489" s="44" t="s">
        <v>4120</v>
      </c>
      <c r="M489" s="63" t="s">
        <v>3203</v>
      </c>
      <c r="N489" s="64" t="s">
        <v>3196</v>
      </c>
      <c r="O489" s="63" t="s">
        <v>3204</v>
      </c>
      <c r="P489" s="63">
        <v>1</v>
      </c>
      <c r="Q489" s="65">
        <v>46023</v>
      </c>
      <c r="R489" s="65">
        <v>46387</v>
      </c>
      <c r="S489" s="66">
        <f t="shared" si="31"/>
        <v>54</v>
      </c>
      <c r="T489" s="63" t="s">
        <v>609</v>
      </c>
      <c r="U489" s="63" t="s">
        <v>563</v>
      </c>
      <c r="V489" s="49">
        <f>+IFERROR(VLOOKUP($M489,ACTIVIDADES!$B$9:$Q$494,10,0),"")</f>
        <v>0</v>
      </c>
      <c r="W489" s="50" t="str">
        <f>+IFERROR(VLOOKUP($M489,ACTIVIDADES!$B$9:$Q$494,11,0)," ")</f>
        <v xml:space="preserve">La actividad no se ha ejecutado a la fecha. No se ha realizado la verificación de que la entidad haya recibido la totalidad de los soportes asociados al cumplimiento de las obligaciones contractuales del proveedor, incluyendo manifiestos de aduana, declaraciones de importación y certificados de capacitación. En consecuencia, no se cuenta aún con informe de supervisión ni anexos que evidencien la revisión, validación o subsanación de dicha documentación, situación que se encuentra pendiente de atención conforme a los lineamientos de supervisión contractual y la normatividad vigente.
</v>
      </c>
      <c r="X489" s="61">
        <f>+IFERROR(VLOOKUP($M489,ACTIVIDADES!$B$9:$Q$494,12,0),"")</f>
        <v>0</v>
      </c>
      <c r="Y489" s="52">
        <f>+IFERROR(VLOOKUP($M489,ACTIVIDADES!$B$9:$Q$494,13,0),"")</f>
        <v>46153</v>
      </c>
      <c r="Z489" s="53" t="str">
        <f>+IFERROR(VLOOKUP($M489,ACTIVIDADES!$B$9:$Q$494,14,0),"")</f>
        <v>No se evidencian soportes de la actividad</v>
      </c>
      <c r="AA489" s="49">
        <f>+IFERROR(VLOOKUP($M489,ACTIVIDADES!$B$9:$Q$494,15,0),"")</f>
        <v>0</v>
      </c>
      <c r="AB489" s="54" t="str">
        <f>+IFERROR(VLOOKUP($M489,ACTIVIDADES!$B$9:$Q$494,16,0),"")</f>
        <v>VENCIDO</v>
      </c>
      <c r="AC489" s="144">
        <v>46157</v>
      </c>
      <c r="AD489" s="29">
        <v>0</v>
      </c>
      <c r="AE489" s="29" t="s">
        <v>3741</v>
      </c>
      <c r="AF489" s="28" t="s">
        <v>580</v>
      </c>
      <c r="AG489" s="29" t="s">
        <v>3737</v>
      </c>
      <c r="AH489" s="29" t="s">
        <v>3737</v>
      </c>
      <c r="AI489" s="29" t="s">
        <v>3737</v>
      </c>
      <c r="AJ489" s="55">
        <f>+IFERROR(VLOOKUP($M489,ACTIVIDADES!$B$9:$T$494,17,0),"")</f>
        <v>0</v>
      </c>
      <c r="AK489" s="80" t="str">
        <f>+IFERROR(VLOOKUP($M489,ACTIVIDADES!$B$9:$T$494,18,0),"")</f>
        <v xml:space="preserve">La actividad no se ha ejecutado a la fecha. No se ha realizado la verificación de que la entidad haya recibido la totalidad de los soportes asociados al cumplimiento de las obligaciones contractuales del proveedor, incluyendo manifiestos de aduana, declaraciones de importación y certificados de capacitación. En consecuencia, no se cuenta aún con informe de supervisión ni anexos que evidencien la revisión, validación o subsanación de dicha documentación, situación que se encuentra pendiente de atención conforme a los lineamientos de supervisión contractual y la normatividad vigente.
</v>
      </c>
      <c r="AL489" s="80">
        <f>+IFERROR(VLOOKUP($M489,ACTIVIDADES!$B$9:$T$494,19,0),"")</f>
        <v>0</v>
      </c>
      <c r="AM489" s="55" t="str">
        <f>+IFERROR(VLOOKUP($M489,ACTIVIDADES!$B$9:$X$495,20,0),0)</f>
        <v>11/07/206</v>
      </c>
      <c r="AN489" s="55" t="str">
        <f>+IFERROR(VLOOKUP($M489,ACTIVIDADES!$B$9:$X$495,21,0),0)</f>
        <v>No se evidencian soportes de la actividad</v>
      </c>
      <c r="AO489" s="55">
        <f>+IFERROR(VLOOKUP($M489,ACTIVIDADES!$B$9:$X$495,22,0),0)</f>
        <v>0</v>
      </c>
      <c r="AP489" s="148" t="str">
        <f>+IFERROR(VLOOKUP($M489,ACTIVIDADES!$B$9:$X$495,23,0),0)</f>
        <v>VENCIDO</v>
      </c>
      <c r="AQ489" s="88">
        <v>46230</v>
      </c>
      <c r="AR489" s="55">
        <v>0</v>
      </c>
      <c r="AS489" s="55" t="s">
        <v>5838</v>
      </c>
      <c r="AT489" s="29" t="s">
        <v>581</v>
      </c>
      <c r="AU489" s="57" t="s">
        <v>3639</v>
      </c>
      <c r="AV489" s="193" t="s">
        <v>3639</v>
      </c>
      <c r="AW489" s="193" t="s">
        <v>3639</v>
      </c>
      <c r="AX489" s="57" t="s">
        <v>4244</v>
      </c>
      <c r="AY489" s="176" t="str">
        <f t="shared" si="30"/>
        <v>VENCIDAS</v>
      </c>
      <c r="AZ489" s="55" t="str">
        <f>+IFERROR(VLOOKUP($M489,ACTIVIDADES!$B$9:$T$494,25,0),"")</f>
        <v/>
      </c>
      <c r="BA489" s="55" t="str">
        <f>+IFERROR(VLOOKUP($M489,ACTIVIDADES!$B$9:$T$494,26,0),"")</f>
        <v/>
      </c>
      <c r="BB489" s="55" t="str">
        <f>+IFERROR(VLOOKUP($M489,ACTIVIDADES!$B$9:$T$494,27,0),"")</f>
        <v/>
      </c>
      <c r="BC489" s="55" t="str">
        <f>+IFERROR(VLOOKUP($M489,ACTIVIDADES!$B$9:$T$494,28,0),"")</f>
        <v/>
      </c>
      <c r="BD489" s="55" t="str">
        <f>+IFERROR(VLOOKUP($M489,ACTIVIDADES!$B$9:$T$494,29,0),"")</f>
        <v/>
      </c>
      <c r="BE489" s="55" t="str">
        <f>+IFERROR(VLOOKUP($M489,ACTIVIDADES!$B$9:$T$494,30,0),"")</f>
        <v/>
      </c>
      <c r="BF489" s="58"/>
      <c r="BG489" s="58"/>
      <c r="BH489" s="59"/>
      <c r="BI489" s="59" t="s">
        <v>580</v>
      </c>
      <c r="BJ489" s="60" t="s">
        <v>3635</v>
      </c>
      <c r="BK489" s="61" t="s">
        <v>593</v>
      </c>
      <c r="BL489" s="62"/>
      <c r="BM489" s="55" t="str">
        <f>+IFERROR(VLOOKUP($M489,ACTIVIDADES!$B$9:$T$494,31,0),"")</f>
        <v/>
      </c>
      <c r="BN489" s="55" t="str">
        <f>+IFERROR(VLOOKUP($M489,ACTIVIDADES!$B$9:$T$494,32,0),"")</f>
        <v/>
      </c>
      <c r="BO489" s="55" t="str">
        <f>+IFERROR(VLOOKUP($M489,ACTIVIDADES!$B$9:$T$494,33,0),"")</f>
        <v/>
      </c>
      <c r="BP489" s="55" t="str">
        <f>+IFERROR(VLOOKUP($M489,ACTIVIDADES!$B$9:$T$494,34,0),"")</f>
        <v/>
      </c>
      <c r="BQ489" s="55" t="str">
        <f>+IFERROR(VLOOKUP($M489,ACTIVIDADES!$B$9:$T$494,35,0),"")</f>
        <v/>
      </c>
      <c r="BR489" s="55" t="str">
        <f>+IFERROR(VLOOKUP($M489,ACTIVIDADES!$B$9:$T$494,36,0),"")</f>
        <v/>
      </c>
      <c r="BS489" s="55" t="str">
        <f>+IFERROR(VLOOKUP($M489,ACTIVIDADES!$B$9:$T$494,37,0),"")</f>
        <v/>
      </c>
      <c r="BT489" s="58"/>
      <c r="BU489" s="58"/>
      <c r="BV489" s="59"/>
      <c r="BW489" s="59" t="s">
        <v>580</v>
      </c>
      <c r="BX489" s="60" t="s">
        <v>3635</v>
      </c>
      <c r="BY489" s="61" t="s">
        <v>593</v>
      </c>
      <c r="BZ489" s="62"/>
      <c r="CA489" s="7"/>
      <c r="CB489" s="7"/>
      <c r="CC489" s="7"/>
      <c r="CD489" s="7"/>
      <c r="CE489" s="7"/>
      <c r="CF489" s="7"/>
      <c r="CG489" s="7"/>
      <c r="CH489" s="7"/>
      <c r="CI489" s="7"/>
      <c r="CJ489" s="7"/>
      <c r="CK489" s="7"/>
      <c r="CL489" s="7"/>
      <c r="CM489" s="7"/>
      <c r="CN489" s="7"/>
      <c r="CO489" s="7"/>
      <c r="CP489" s="7"/>
      <c r="CQ489" s="7"/>
    </row>
    <row r="490" spans="1:95" ht="93" customHeight="1" x14ac:dyDescent="0.35">
      <c r="A490" s="40">
        <f t="shared" si="32"/>
        <v>482</v>
      </c>
      <c r="B490" s="40" t="s">
        <v>536</v>
      </c>
      <c r="C490" s="40">
        <v>2025</v>
      </c>
      <c r="D490" s="40" t="s">
        <v>3734</v>
      </c>
      <c r="E490" s="323"/>
      <c r="F490" s="40" t="s">
        <v>1083</v>
      </c>
      <c r="G490" s="63" t="s">
        <v>563</v>
      </c>
      <c r="H490" s="42" t="s">
        <v>4828</v>
      </c>
      <c r="I490" s="42"/>
      <c r="J490" s="43" t="s">
        <v>4124</v>
      </c>
      <c r="K490" s="43" t="s">
        <v>4124</v>
      </c>
      <c r="L490" s="44" t="s">
        <v>4120</v>
      </c>
      <c r="M490" s="63" t="s">
        <v>3212</v>
      </c>
      <c r="N490" s="64" t="s">
        <v>3213</v>
      </c>
      <c r="O490" s="63" t="s">
        <v>3214</v>
      </c>
      <c r="P490" s="63">
        <v>1</v>
      </c>
      <c r="Q490" s="65">
        <v>46023</v>
      </c>
      <c r="R490" s="65">
        <v>46387</v>
      </c>
      <c r="S490" s="66">
        <f t="shared" si="31"/>
        <v>54</v>
      </c>
      <c r="T490" s="63" t="s">
        <v>609</v>
      </c>
      <c r="U490" s="63" t="s">
        <v>563</v>
      </c>
      <c r="V490" s="49">
        <f>+IFERROR(VLOOKUP($M490,ACTIVIDADES!$B$9:$Q$494,10,0),"")</f>
        <v>1</v>
      </c>
      <c r="W490" s="50" t="str">
        <f>+IFERROR(VLOOKUP($M490,ACTIVIDADES!$B$9:$Q$494,11,0)," ")</f>
        <v xml:space="preserve">La actividad se encuentra en ejecución. Se viene realizando la consolidación del expediente único contractual físico, así como su remisión oportuna al proceso de Gestión Contractual para su custodia, conforme a los lineamientos institucionales. Como evidencia se cuenta con expedientes contractuales actualizados, en los cuales se integran de manera progresiva los documentos correspondientes a cada etapa del proceso contractual, permitiendo garantizar la organización, trazabilidad y control documental.
</v>
      </c>
      <c r="X490" s="61">
        <f>+IFERROR(VLOOKUP($M490,ACTIVIDADES!$B$9:$Q$494,12,0),"")</f>
        <v>0</v>
      </c>
      <c r="Y490" s="52">
        <f>+IFERROR(VLOOKUP($M490,ACTIVIDADES!$B$9:$Q$494,13,0),"")</f>
        <v>46153</v>
      </c>
      <c r="Z490" s="53" t="str">
        <f>+IFERROR(VLOOKUP($M490,ACTIVIDADES!$B$9:$Q$494,14,0),"")</f>
        <v>Se requiere adjuntar evidencias para el cierre de la acción de mejora</v>
      </c>
      <c r="AA490" s="49">
        <f>+IFERROR(VLOOKUP($M490,ACTIVIDADES!$B$9:$Q$494,15,0),"")</f>
        <v>0</v>
      </c>
      <c r="AB490" s="54" t="str">
        <f>+IFERROR(VLOOKUP($M490,ACTIVIDADES!$B$9:$Q$494,16,0),"")</f>
        <v>EJECUCIÓN</v>
      </c>
      <c r="AC490" s="144">
        <v>46157</v>
      </c>
      <c r="AD490" s="29">
        <v>0</v>
      </c>
      <c r="AE490" s="29" t="s">
        <v>3741</v>
      </c>
      <c r="AF490" s="29" t="s">
        <v>580</v>
      </c>
      <c r="AG490" s="29" t="s">
        <v>3737</v>
      </c>
      <c r="AH490" s="29" t="s">
        <v>3737</v>
      </c>
      <c r="AI490" s="29" t="s">
        <v>3737</v>
      </c>
      <c r="AJ490" s="55">
        <f>+IFERROR(VLOOKUP($M490,ACTIVIDADES!$B$9:$T$494,17,0),"")</f>
        <v>1</v>
      </c>
      <c r="AK490" s="80" t="str">
        <f>+IFERROR(VLOOKUP($M490,ACTIVIDADES!$B$9:$T$494,18,0),"")</f>
        <v xml:space="preserve">La actividad se encuentra en ejecución. Se viene realizando la consolidación del expediente único contractual físico, así como su remisión oportuna al proceso de Gestión Contractual para su custodia, conforme a los lineamientos institucionales. Como evidencia se cuenta con expedientes contractuales actualizados, en los cuales se integran de manera progresiva los documentos correspondientes a cada etapa del proceso contractual, permitiendo garantizar la organización, trazabilidad y control documental.
</v>
      </c>
      <c r="AL490" s="80">
        <f>+IFERROR(VLOOKUP($M490,ACTIVIDADES!$B$9:$T$494,19,0),"")</f>
        <v>0</v>
      </c>
      <c r="AM490" s="55" t="str">
        <f>+IFERROR(VLOOKUP($M490,ACTIVIDADES!$B$9:$X$495,20,0),0)</f>
        <v>11/07/206</v>
      </c>
      <c r="AN490" s="55" t="str">
        <f>+IFERROR(VLOOKUP($M490,ACTIVIDADES!$B$9:$X$495,21,0),0)</f>
        <v>Se remiten evidencias de expediente digital. No se evidencia expediente fisico.</v>
      </c>
      <c r="AO490" s="55">
        <f>+IFERROR(VLOOKUP($M490,ACTIVIDADES!$B$9:$X$495,22,0),0)</f>
        <v>0.5</v>
      </c>
      <c r="AP490" s="148" t="str">
        <f>+IFERROR(VLOOKUP($M490,ACTIVIDADES!$B$9:$X$495,23,0),0)</f>
        <v>VENCIDO</v>
      </c>
      <c r="AQ490" s="88">
        <v>46230</v>
      </c>
      <c r="AR490" s="55">
        <v>0.5</v>
      </c>
      <c r="AS490" s="56" t="s">
        <v>4245</v>
      </c>
      <c r="AT490" s="29" t="s">
        <v>4</v>
      </c>
      <c r="AU490" s="57" t="s">
        <v>3639</v>
      </c>
      <c r="AV490" s="193" t="s">
        <v>3639</v>
      </c>
      <c r="AW490" s="193" t="s">
        <v>3639</v>
      </c>
      <c r="AX490" s="57" t="s">
        <v>4244</v>
      </c>
      <c r="AY490" s="176" t="str">
        <f t="shared" si="30"/>
        <v>EN EJECUCIÓN</v>
      </c>
      <c r="AZ490" s="55" t="str">
        <f>+IFERROR(VLOOKUP($M490,ACTIVIDADES!$B$9:$T$494,25,0),"")</f>
        <v/>
      </c>
      <c r="BA490" s="55" t="str">
        <f>+IFERROR(VLOOKUP($M490,ACTIVIDADES!$B$9:$T$494,26,0),"")</f>
        <v/>
      </c>
      <c r="BB490" s="55" t="str">
        <f>+IFERROR(VLOOKUP($M490,ACTIVIDADES!$B$9:$T$494,27,0),"")</f>
        <v/>
      </c>
      <c r="BC490" s="55" t="str">
        <f>+IFERROR(VLOOKUP($M490,ACTIVIDADES!$B$9:$T$494,28,0),"")</f>
        <v/>
      </c>
      <c r="BD490" s="55" t="str">
        <f>+IFERROR(VLOOKUP($M490,ACTIVIDADES!$B$9:$T$494,29,0),"")</f>
        <v/>
      </c>
      <c r="BE490" s="55" t="str">
        <f>+IFERROR(VLOOKUP($M490,ACTIVIDADES!$B$9:$T$494,30,0),"")</f>
        <v/>
      </c>
      <c r="BF490" s="58"/>
      <c r="BG490" s="58"/>
      <c r="BH490" s="59"/>
      <c r="BI490" s="59" t="s">
        <v>580</v>
      </c>
      <c r="BJ490" s="60" t="s">
        <v>3635</v>
      </c>
      <c r="BK490" s="61" t="s">
        <v>593</v>
      </c>
      <c r="BL490" s="62"/>
      <c r="BM490" s="55" t="str">
        <f>+IFERROR(VLOOKUP($M490,ACTIVIDADES!$B$9:$T$494,31,0),"")</f>
        <v/>
      </c>
      <c r="BN490" s="55" t="str">
        <f>+IFERROR(VLOOKUP($M490,ACTIVIDADES!$B$9:$T$494,32,0),"")</f>
        <v/>
      </c>
      <c r="BO490" s="55" t="str">
        <f>+IFERROR(VLOOKUP($M490,ACTIVIDADES!$B$9:$T$494,33,0),"")</f>
        <v/>
      </c>
      <c r="BP490" s="55" t="str">
        <f>+IFERROR(VLOOKUP($M490,ACTIVIDADES!$B$9:$T$494,34,0),"")</f>
        <v/>
      </c>
      <c r="BQ490" s="55" t="str">
        <f>+IFERROR(VLOOKUP($M490,ACTIVIDADES!$B$9:$T$494,35,0),"")</f>
        <v/>
      </c>
      <c r="BR490" s="55" t="str">
        <f>+IFERROR(VLOOKUP($M490,ACTIVIDADES!$B$9:$T$494,36,0),"")</f>
        <v/>
      </c>
      <c r="BS490" s="55" t="str">
        <f>+IFERROR(VLOOKUP($M490,ACTIVIDADES!$B$9:$T$494,37,0),"")</f>
        <v/>
      </c>
      <c r="BT490" s="58"/>
      <c r="BU490" s="58"/>
      <c r="BV490" s="59"/>
      <c r="BW490" s="59" t="s">
        <v>580</v>
      </c>
      <c r="BX490" s="60" t="s">
        <v>3635</v>
      </c>
      <c r="BY490" s="61" t="s">
        <v>593</v>
      </c>
      <c r="BZ490" s="62"/>
      <c r="CA490" s="7"/>
      <c r="CB490" s="7"/>
      <c r="CC490" s="7"/>
      <c r="CD490" s="7"/>
      <c r="CE490" s="7"/>
      <c r="CF490" s="7"/>
      <c r="CG490" s="7"/>
      <c r="CH490" s="7"/>
      <c r="CI490" s="7"/>
      <c r="CJ490" s="7"/>
      <c r="CK490" s="7"/>
      <c r="CL490" s="7"/>
      <c r="CM490" s="7"/>
      <c r="CN490" s="7"/>
      <c r="CO490" s="7"/>
      <c r="CP490" s="7"/>
      <c r="CQ490" s="7"/>
    </row>
    <row r="491" spans="1:95" ht="93" customHeight="1" x14ac:dyDescent="0.35">
      <c r="A491" s="281">
        <f t="shared" si="32"/>
        <v>483</v>
      </c>
      <c r="B491" s="281" t="s">
        <v>521</v>
      </c>
      <c r="C491" s="281">
        <v>2025</v>
      </c>
      <c r="D491" s="281" t="s">
        <v>3750</v>
      </c>
      <c r="E491" s="214"/>
      <c r="F491" s="281" t="s">
        <v>734</v>
      </c>
      <c r="G491" s="281" t="s">
        <v>529</v>
      </c>
      <c r="H491" s="283" t="s">
        <v>4032</v>
      </c>
      <c r="I491" s="283" t="s">
        <v>3640</v>
      </c>
      <c r="J491" s="281" t="s">
        <v>5134</v>
      </c>
      <c r="K491" s="281" t="s">
        <v>4033</v>
      </c>
      <c r="L491" s="285" t="s">
        <v>1153</v>
      </c>
      <c r="M491" s="286" t="s">
        <v>2188</v>
      </c>
      <c r="N491" s="286" t="s">
        <v>5569</v>
      </c>
      <c r="O491" s="286" t="s">
        <v>5721</v>
      </c>
      <c r="P491" s="286">
        <v>1</v>
      </c>
      <c r="Q491" s="288">
        <v>45981</v>
      </c>
      <c r="R491" s="288">
        <v>46022</v>
      </c>
      <c r="S491" s="289">
        <f t="shared" si="31"/>
        <v>6.1499999999999995</v>
      </c>
      <c r="T491" s="286" t="s">
        <v>611</v>
      </c>
      <c r="U491" s="286"/>
      <c r="V491" s="290">
        <f>+IFERROR(VLOOKUP($M491,ACTIVIDADES!$B$9:$Q$494,10,0),"")</f>
        <v>1</v>
      </c>
      <c r="W491" s="292" t="str">
        <f>+IFERROR(VLOOKUP($M491,ACTIVIDADES!$B$9:$Q$494,11,0)," ")</f>
        <v>Se anexa la certifiación proferida por la Secretaria Técnica del Comité de Conciliación, donde consta la decisión de NO CONCILIAR.</v>
      </c>
      <c r="X491" s="321" t="str">
        <f>+IFERROR(VLOOKUP($M491,ACTIVIDADES!$B$9:$Q$494,12,0),"")</f>
        <v>https://dnbcgovco-my.sharepoint.com/:f:/g/personal/planeacion_dnbc_gov_co/IgCrnPRElaqjS4bFmXSVqtNvAfTT2iq8RGGdgk3Wq10jakc?e=sIBPOE</v>
      </c>
      <c r="Y491" s="293">
        <f>+IFERROR(VLOOKUP($M491,ACTIVIDADES!$B$9:$Q$494,13,0),"")</f>
        <v>46153</v>
      </c>
      <c r="Z491" s="290" t="str">
        <f>+IFERROR(VLOOKUP($M491,ACTIVIDADES!$B$9:$Q$494,14,0),"")</f>
        <v xml:space="preserve">Se presentó evidencia de subsanación de la respectiva acta </v>
      </c>
      <c r="AA491" s="290">
        <f>+IFERROR(VLOOKUP($M491,ACTIVIDADES!$B$9:$Q$494,15,0),"")</f>
        <v>1</v>
      </c>
      <c r="AB491" s="295" t="str">
        <f>+IFERROR(VLOOKUP($M491,ACTIVIDADES!$B$9:$Q$494,16,0),"")</f>
        <v>CUMPLIDO</v>
      </c>
      <c r="AC491" s="296">
        <v>46157</v>
      </c>
      <c r="AD491" s="298">
        <v>1</v>
      </c>
      <c r="AE491" s="298" t="s">
        <v>4246</v>
      </c>
      <c r="AF491" s="297" t="s">
        <v>578</v>
      </c>
      <c r="AG491" s="297" t="s">
        <v>3737</v>
      </c>
      <c r="AH491" s="297" t="s">
        <v>593</v>
      </c>
      <c r="AI491" s="297" t="s">
        <v>3752</v>
      </c>
      <c r="AJ491" s="299">
        <f>+IFERROR(VLOOKUP($M491,ACTIVIDADES!$B$9:$T$494,17,0),"")</f>
        <v>0</v>
      </c>
      <c r="AK491" s="300" t="str">
        <f>+IFERROR(VLOOKUP($M491,ACTIVIDADES!$B$9:$T$494,18,0),"")</f>
        <v>Si reporte segundo trimestre</v>
      </c>
      <c r="AL491" s="300" t="str">
        <f>+IFERROR(VLOOKUP($M491,ACTIVIDADES!$B$9:$T$494,19,0),"")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491" s="299">
        <f>+IFERROR(VLOOKUP($M491,ACTIVIDADES!$B$9:$X$495,20,0),0)</f>
        <v>46213</v>
      </c>
      <c r="AN491" s="299" t="str">
        <f>+IFERROR(VLOOKUP($M491,ACTIVIDADES!$B$9:$X$495,21,0),0)</f>
        <v>No se recibe reporte segundo trimestre. No obstante, actividad reportada como cumplida en primer trimestre</v>
      </c>
      <c r="AO491" s="299">
        <f>+IFERROR(VLOOKUP($M491,ACTIVIDADES!$B$9:$X$495,22,0),0)</f>
        <v>1</v>
      </c>
      <c r="AP491" s="304" t="str">
        <f>+IFERROR(VLOOKUP($M491,ACTIVIDADES!$B$9:$X$495,23,0),0)</f>
        <v>CUMPLIDO</v>
      </c>
      <c r="AQ491" s="302">
        <v>46230</v>
      </c>
      <c r="AR491" s="299">
        <v>1</v>
      </c>
      <c r="AS491" s="316" t="s">
        <v>4247</v>
      </c>
      <c r="AT491" s="297" t="s">
        <v>579</v>
      </c>
      <c r="AU491" s="303" t="s">
        <v>1472</v>
      </c>
      <c r="AV491" s="249" t="s">
        <v>3635</v>
      </c>
      <c r="AW491" s="249" t="s">
        <v>590</v>
      </c>
      <c r="AX491" s="249" t="s">
        <v>4248</v>
      </c>
      <c r="AY491" s="176" t="str">
        <f t="shared" si="30"/>
        <v>CUMPLIDAS</v>
      </c>
      <c r="AZ491" s="55" t="str">
        <f>+IFERROR(VLOOKUP($M491,ACTIVIDADES!$B$9:$T$494,25,0),"")</f>
        <v/>
      </c>
      <c r="BA491" s="55" t="str">
        <f>+IFERROR(VLOOKUP($M491,ACTIVIDADES!$B$9:$T$494,26,0),"")</f>
        <v/>
      </c>
      <c r="BB491" s="55" t="str">
        <f>+IFERROR(VLOOKUP($M491,ACTIVIDADES!$B$9:$T$494,27,0),"")</f>
        <v/>
      </c>
      <c r="BC491" s="55" t="str">
        <f>+IFERROR(VLOOKUP($M491,ACTIVIDADES!$B$9:$T$494,28,0),"")</f>
        <v/>
      </c>
      <c r="BD491" s="55" t="str">
        <f>+IFERROR(VLOOKUP($M491,ACTIVIDADES!$B$9:$T$494,29,0),"")</f>
        <v/>
      </c>
      <c r="BE491" s="55" t="str">
        <f>+IFERROR(VLOOKUP($M491,ACTIVIDADES!$B$9:$T$494,30,0),"")</f>
        <v/>
      </c>
      <c r="BF491" s="58"/>
      <c r="BG491" s="58"/>
      <c r="BH491" s="59"/>
      <c r="BI491" s="59" t="s">
        <v>580</v>
      </c>
      <c r="BJ491" s="60" t="s">
        <v>3635</v>
      </c>
      <c r="BK491" s="61" t="s">
        <v>593</v>
      </c>
      <c r="BL491" s="62"/>
      <c r="BM491" s="55" t="str">
        <f>+IFERROR(VLOOKUP($M491,ACTIVIDADES!$B$9:$T$494,31,0),"")</f>
        <v/>
      </c>
      <c r="BN491" s="55" t="str">
        <f>+IFERROR(VLOOKUP($M491,ACTIVIDADES!$B$9:$T$494,32,0),"")</f>
        <v/>
      </c>
      <c r="BO491" s="55" t="str">
        <f>+IFERROR(VLOOKUP($M491,ACTIVIDADES!$B$9:$T$494,33,0),"")</f>
        <v/>
      </c>
      <c r="BP491" s="55" t="str">
        <f>+IFERROR(VLOOKUP($M491,ACTIVIDADES!$B$9:$T$494,34,0),"")</f>
        <v/>
      </c>
      <c r="BQ491" s="55" t="str">
        <f>+IFERROR(VLOOKUP($M491,ACTIVIDADES!$B$9:$T$494,35,0),"")</f>
        <v/>
      </c>
      <c r="BR491" s="55" t="str">
        <f>+IFERROR(VLOOKUP($M491,ACTIVIDADES!$B$9:$T$494,36,0),"")</f>
        <v/>
      </c>
      <c r="BS491" s="55" t="str">
        <f>+IFERROR(VLOOKUP($M491,ACTIVIDADES!$B$9:$T$494,37,0),"")</f>
        <v/>
      </c>
      <c r="BT491" s="58"/>
      <c r="BU491" s="58"/>
      <c r="BV491" s="59"/>
      <c r="BW491" s="59" t="s">
        <v>580</v>
      </c>
      <c r="BX491" s="60" t="s">
        <v>3635</v>
      </c>
      <c r="BY491" s="61" t="s">
        <v>593</v>
      </c>
      <c r="BZ491" s="62"/>
    </row>
    <row r="492" spans="1:95" s="8" customFormat="1" ht="93" customHeight="1" x14ac:dyDescent="0.35">
      <c r="A492" s="40">
        <f t="shared" si="32"/>
        <v>484</v>
      </c>
      <c r="B492" s="40" t="s">
        <v>521</v>
      </c>
      <c r="C492" s="40">
        <v>2022</v>
      </c>
      <c r="D492" s="40" t="s">
        <v>3750</v>
      </c>
      <c r="E492" s="323"/>
      <c r="F492" s="40" t="s">
        <v>914</v>
      </c>
      <c r="G492" s="40" t="s">
        <v>4645</v>
      </c>
      <c r="H492" s="41" t="s">
        <v>4721</v>
      </c>
      <c r="I492" s="42" t="s">
        <v>3642</v>
      </c>
      <c r="J492" s="43" t="s">
        <v>5050</v>
      </c>
      <c r="K492" s="43" t="s">
        <v>5050</v>
      </c>
      <c r="L492" s="44" t="s">
        <v>1153</v>
      </c>
      <c r="M492" s="45" t="s">
        <v>1337</v>
      </c>
      <c r="N492" s="46" t="s">
        <v>5498</v>
      </c>
      <c r="O492" s="45" t="s">
        <v>1339</v>
      </c>
      <c r="P492" s="45">
        <v>1</v>
      </c>
      <c r="Q492" s="47">
        <v>46082</v>
      </c>
      <c r="R492" s="47">
        <v>46234</v>
      </c>
      <c r="S492" s="48">
        <f t="shared" si="31"/>
        <v>22.5</v>
      </c>
      <c r="T492" s="45" t="s">
        <v>1291</v>
      </c>
      <c r="U492" s="45" t="s">
        <v>5772</v>
      </c>
      <c r="V492" s="49">
        <f>+IFERROR(VLOOKUP($M492,ACTIVIDADES!$B$9:$Q$494,10,0),"")</f>
        <v>0</v>
      </c>
      <c r="W492" s="50" t="str">
        <f>+IFERROR(VLOOKUP($M492,ACTIVIDADES!$B$9:$Q$494,11,0)," ")</f>
        <v>Actividad planteada para el segundo trimestre de la vigencia 2026</v>
      </c>
      <c r="X492" s="61">
        <f>+IFERROR(VLOOKUP($M492,ACTIVIDADES!$B$9:$Q$494,12,0),"")</f>
        <v>0</v>
      </c>
      <c r="Y492" s="52">
        <f>+IFERROR(VLOOKUP($M492,ACTIVIDADES!$B$9:$Q$494,13,0),"")</f>
        <v>46153</v>
      </c>
      <c r="Z492" s="53" t="str">
        <f>+IFERROR(VLOOKUP($M492,ACTIVIDADES!$B$9:$Q$494,14,0),"")</f>
        <v>Sin evidencia de inicio de la actividad</v>
      </c>
      <c r="AA492" s="49">
        <f>+IFERROR(VLOOKUP($M492,ACTIVIDADES!$B$9:$Q$494,15,0),"")</f>
        <v>0</v>
      </c>
      <c r="AB492" s="54" t="str">
        <f>+IFERROR(VLOOKUP($M492,ACTIVIDADES!$B$9:$Q$494,16,0),"")</f>
        <v>EJECUCIÓN</v>
      </c>
      <c r="AC492" s="149">
        <v>46177</v>
      </c>
      <c r="AD492" s="28">
        <v>0</v>
      </c>
      <c r="AE492" s="29" t="s">
        <v>3741</v>
      </c>
      <c r="AF492" s="29" t="s">
        <v>580</v>
      </c>
      <c r="AG492" s="29" t="s">
        <v>3737</v>
      </c>
      <c r="AH492" s="29" t="s">
        <v>3737</v>
      </c>
      <c r="AI492" s="29" t="s">
        <v>3737</v>
      </c>
      <c r="AJ492" s="55">
        <f>+IFERROR(VLOOKUP($M492,ACTIVIDADES!$B$9:$T$494,17,0),"")</f>
        <v>0.5</v>
      </c>
      <c r="AK492" s="80" t="str">
        <f>+IFERROR(VLOOKUP($M492,ACTIVIDADES!$B$9:$T$494,18,0),"")</f>
        <v>Se actualizó los documentos de gestión de riesgos y se presentó a Comité Institucional de Control Interno la politica de gestión de riesgos. En julio se espera la oficialización de los documentos</v>
      </c>
      <c r="AL492" s="80" t="str">
        <f>+IFERROR(VLOOKUP($M492,ACTIVIDADES!$B$9:$T$494,19,0),"")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492" s="55">
        <f>+IFERROR(VLOOKUP($M492,ACTIVIDADES!$B$9:$X$495,20,0),0)</f>
        <v>46213</v>
      </c>
      <c r="AN492" s="55" t="str">
        <f>+IFERROR(VLOOKUP($M492,ACTIVIDADES!$B$9:$X$495,21,0),0)</f>
        <v>Se evidencia documentación en proceso de actualización</v>
      </c>
      <c r="AO492" s="55">
        <f>+IFERROR(VLOOKUP($M492,ACTIVIDADES!$B$9:$X$495,22,0),0)</f>
        <v>0.5</v>
      </c>
      <c r="AP492" s="145" t="str">
        <f>+IFERROR(VLOOKUP($M492,ACTIVIDADES!$B$9:$X$495,23,0),0)</f>
        <v>EN EJECUCIÓN</v>
      </c>
      <c r="AQ492" s="88">
        <v>46244</v>
      </c>
      <c r="AR492" s="55">
        <v>0.5</v>
      </c>
      <c r="AS492" s="57" t="s">
        <v>3832</v>
      </c>
      <c r="AT492" s="29" t="s">
        <v>4</v>
      </c>
      <c r="AU492" s="57" t="s">
        <v>3639</v>
      </c>
      <c r="AV492" s="193" t="s">
        <v>3639</v>
      </c>
      <c r="AW492" s="193" t="s">
        <v>3639</v>
      </c>
      <c r="AX492" s="57" t="s">
        <v>3739</v>
      </c>
      <c r="AY492" s="176" t="str">
        <f t="shared" si="30"/>
        <v>EN EJECUCIÓN</v>
      </c>
      <c r="AZ492" s="55" t="str">
        <f>+IFERROR(VLOOKUP($M492,ACTIVIDADES!$B$9:$T$494,25,0),"")</f>
        <v/>
      </c>
      <c r="BA492" s="55" t="str">
        <f>+IFERROR(VLOOKUP($M492,ACTIVIDADES!$B$9:$T$494,26,0),"")</f>
        <v/>
      </c>
      <c r="BB492" s="55" t="str">
        <f>+IFERROR(VLOOKUP($M492,ACTIVIDADES!$B$9:$T$494,27,0),"")</f>
        <v/>
      </c>
      <c r="BC492" s="55" t="str">
        <f>+IFERROR(VLOOKUP($M492,ACTIVIDADES!$B$9:$T$494,28,0),"")</f>
        <v/>
      </c>
      <c r="BD492" s="55" t="str">
        <f>+IFERROR(VLOOKUP($M492,ACTIVIDADES!$B$9:$T$494,29,0),"")</f>
        <v/>
      </c>
      <c r="BE492" s="55" t="str">
        <f>+IFERROR(VLOOKUP($M492,ACTIVIDADES!$B$9:$T$494,30,0),"")</f>
        <v/>
      </c>
      <c r="BF492" s="58"/>
      <c r="BG492" s="58"/>
      <c r="BH492" s="59"/>
      <c r="BI492" s="59" t="s">
        <v>580</v>
      </c>
      <c r="BJ492" s="60" t="s">
        <v>3635</v>
      </c>
      <c r="BK492" s="61" t="s">
        <v>593</v>
      </c>
      <c r="BL492" s="62"/>
      <c r="BM492" s="55" t="str">
        <f>+IFERROR(VLOOKUP($M492,ACTIVIDADES!$B$9:$T$494,31,0),"")</f>
        <v/>
      </c>
      <c r="BN492" s="55" t="str">
        <f>+IFERROR(VLOOKUP($M492,ACTIVIDADES!$B$9:$T$494,32,0),"")</f>
        <v/>
      </c>
      <c r="BO492" s="55" t="str">
        <f>+IFERROR(VLOOKUP($M492,ACTIVIDADES!$B$9:$T$494,33,0),"")</f>
        <v/>
      </c>
      <c r="BP492" s="55" t="str">
        <f>+IFERROR(VLOOKUP($M492,ACTIVIDADES!$B$9:$T$494,34,0),"")</f>
        <v/>
      </c>
      <c r="BQ492" s="55" t="str">
        <f>+IFERROR(VLOOKUP($M492,ACTIVIDADES!$B$9:$T$494,35,0),"")</f>
        <v/>
      </c>
      <c r="BR492" s="55" t="str">
        <f>+IFERROR(VLOOKUP($M492,ACTIVIDADES!$B$9:$T$494,36,0),"")</f>
        <v/>
      </c>
      <c r="BS492" s="55" t="str">
        <f>+IFERROR(VLOOKUP($M492,ACTIVIDADES!$B$9:$T$494,37,0),"")</f>
        <v/>
      </c>
      <c r="BT492" s="58"/>
      <c r="BU492" s="58"/>
      <c r="BV492" s="59"/>
      <c r="BW492" s="59" t="s">
        <v>580</v>
      </c>
      <c r="BX492" s="60" t="s">
        <v>3635</v>
      </c>
      <c r="BY492" s="61" t="s">
        <v>593</v>
      </c>
      <c r="BZ492" s="62"/>
      <c r="CA492" s="7"/>
      <c r="CB492" s="7"/>
      <c r="CC492" s="7"/>
      <c r="CD492" s="7"/>
      <c r="CE492" s="7"/>
      <c r="CF492" s="7"/>
      <c r="CG492" s="7"/>
      <c r="CH492" s="7"/>
      <c r="CI492" s="7"/>
      <c r="CJ492" s="7"/>
      <c r="CK492" s="7"/>
      <c r="CL492" s="7"/>
      <c r="CM492" s="7"/>
      <c r="CN492" s="7"/>
      <c r="CO492" s="7"/>
      <c r="CP492" s="7"/>
      <c r="CQ492" s="7"/>
    </row>
    <row r="493" spans="1:95" customFormat="1" ht="93" customHeight="1" x14ac:dyDescent="0.35">
      <c r="A493" s="40">
        <f t="shared" si="32"/>
        <v>485</v>
      </c>
      <c r="B493" s="40" t="s">
        <v>521</v>
      </c>
      <c r="C493" s="40">
        <v>2022</v>
      </c>
      <c r="D493" s="40" t="s">
        <v>3750</v>
      </c>
      <c r="E493" s="323"/>
      <c r="F493" s="40" t="s">
        <v>905</v>
      </c>
      <c r="G493" s="40" t="s">
        <v>4645</v>
      </c>
      <c r="H493" s="41" t="s">
        <v>4722</v>
      </c>
      <c r="I493" s="42" t="s">
        <v>3642</v>
      </c>
      <c r="J493" s="43" t="s">
        <v>5050</v>
      </c>
      <c r="K493" s="43" t="s">
        <v>5050</v>
      </c>
      <c r="L493" s="44" t="s">
        <v>1153</v>
      </c>
      <c r="M493" s="45" t="s">
        <v>1337</v>
      </c>
      <c r="N493" s="46" t="s">
        <v>5498</v>
      </c>
      <c r="O493" s="45" t="s">
        <v>1339</v>
      </c>
      <c r="P493" s="45">
        <v>1</v>
      </c>
      <c r="Q493" s="47">
        <v>46082</v>
      </c>
      <c r="R493" s="47">
        <v>46234</v>
      </c>
      <c r="S493" s="48">
        <f t="shared" si="31"/>
        <v>22.5</v>
      </c>
      <c r="T493" s="45" t="s">
        <v>1291</v>
      </c>
      <c r="U493" s="45" t="s">
        <v>5772</v>
      </c>
      <c r="V493" s="49">
        <f>+IFERROR(VLOOKUP($M493,ACTIVIDADES!$B$9:$Q$494,10,0),"")</f>
        <v>0</v>
      </c>
      <c r="W493" s="50" t="str">
        <f>+IFERROR(VLOOKUP($M493,ACTIVIDADES!$B$9:$Q$494,11,0)," ")</f>
        <v>Actividad planteada para el segundo trimestre de la vigencia 2026</v>
      </c>
      <c r="X493" s="61">
        <f>+IFERROR(VLOOKUP($M493,ACTIVIDADES!$B$9:$Q$494,12,0),"")</f>
        <v>0</v>
      </c>
      <c r="Y493" s="52">
        <f>+IFERROR(VLOOKUP($M493,ACTIVIDADES!$B$9:$Q$494,13,0),"")</f>
        <v>46153</v>
      </c>
      <c r="Z493" s="53" t="str">
        <f>+IFERROR(VLOOKUP($M493,ACTIVIDADES!$B$9:$Q$494,14,0),"")</f>
        <v>Sin evidencia de inicio de la actividad</v>
      </c>
      <c r="AA493" s="49">
        <f>+IFERROR(VLOOKUP($M493,ACTIVIDADES!$B$9:$Q$494,15,0),"")</f>
        <v>0</v>
      </c>
      <c r="AB493" s="54" t="str">
        <f>+IFERROR(VLOOKUP($M493,ACTIVIDADES!$B$9:$Q$494,16,0),"")</f>
        <v>EJECUCIÓN</v>
      </c>
      <c r="AC493" s="149">
        <v>46177</v>
      </c>
      <c r="AD493" s="28">
        <v>0</v>
      </c>
      <c r="AE493" s="29" t="s">
        <v>3741</v>
      </c>
      <c r="AF493" s="29" t="s">
        <v>580</v>
      </c>
      <c r="AG493" s="29" t="s">
        <v>3737</v>
      </c>
      <c r="AH493" s="29" t="s">
        <v>3737</v>
      </c>
      <c r="AI493" s="29" t="s">
        <v>3737</v>
      </c>
      <c r="AJ493" s="55">
        <f>+IFERROR(VLOOKUP($M493,ACTIVIDADES!$B$9:$T$494,17,0),"")</f>
        <v>0.5</v>
      </c>
      <c r="AK493" s="80" t="str">
        <f>+IFERROR(VLOOKUP($M493,ACTIVIDADES!$B$9:$T$494,18,0),"")</f>
        <v>Se actualizó los documentos de gestión de riesgos y se presentó a Comité Institucional de Control Interno la politica de gestión de riesgos. En julio se espera la oficialización de los documentos</v>
      </c>
      <c r="AL493" s="80" t="str">
        <f>+IFERROR(VLOOKUP($M493,ACTIVIDADES!$B$9:$T$494,19,0),"")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493" s="55">
        <f>+IFERROR(VLOOKUP($M493,ACTIVIDADES!$B$9:$X$495,20,0),0)</f>
        <v>46213</v>
      </c>
      <c r="AN493" s="55" t="str">
        <f>+IFERROR(VLOOKUP($M493,ACTIVIDADES!$B$9:$X$495,21,0),0)</f>
        <v>Se evidencia documentación en proceso de actualización</v>
      </c>
      <c r="AO493" s="55">
        <f>+IFERROR(VLOOKUP($M493,ACTIVIDADES!$B$9:$X$495,22,0),0)</f>
        <v>0.5</v>
      </c>
      <c r="AP493" s="145" t="str">
        <f>+IFERROR(VLOOKUP($M493,ACTIVIDADES!$B$9:$X$495,23,0),0)</f>
        <v>EN EJECUCIÓN</v>
      </c>
      <c r="AQ493" s="88">
        <v>46244</v>
      </c>
      <c r="AR493" s="55">
        <v>0.5</v>
      </c>
      <c r="AS493" s="57" t="s">
        <v>3832</v>
      </c>
      <c r="AT493" s="29" t="s">
        <v>4</v>
      </c>
      <c r="AU493" s="57" t="s">
        <v>3639</v>
      </c>
      <c r="AV493" s="193" t="s">
        <v>3639</v>
      </c>
      <c r="AW493" s="193" t="s">
        <v>3639</v>
      </c>
      <c r="AX493" s="57" t="s">
        <v>3739</v>
      </c>
      <c r="AY493" s="176" t="str">
        <f t="shared" si="30"/>
        <v>EN EJECUCIÓN</v>
      </c>
      <c r="AZ493" s="55" t="str">
        <f>+IFERROR(VLOOKUP($M493,ACTIVIDADES!$B$9:$T$494,25,0),"")</f>
        <v/>
      </c>
      <c r="BA493" s="55" t="str">
        <f>+IFERROR(VLOOKUP($M493,ACTIVIDADES!$B$9:$T$494,26,0),"")</f>
        <v/>
      </c>
      <c r="BB493" s="55" t="str">
        <f>+IFERROR(VLOOKUP($M493,ACTIVIDADES!$B$9:$T$494,27,0),"")</f>
        <v/>
      </c>
      <c r="BC493" s="55" t="str">
        <f>+IFERROR(VLOOKUP($M493,ACTIVIDADES!$B$9:$T$494,28,0),"")</f>
        <v/>
      </c>
      <c r="BD493" s="55" t="str">
        <f>+IFERROR(VLOOKUP($M493,ACTIVIDADES!$B$9:$T$494,29,0),"")</f>
        <v/>
      </c>
      <c r="BE493" s="55" t="str">
        <f>+IFERROR(VLOOKUP($M493,ACTIVIDADES!$B$9:$T$494,30,0),"")</f>
        <v/>
      </c>
      <c r="BF493" s="58"/>
      <c r="BG493" s="58"/>
      <c r="BH493" s="59"/>
      <c r="BI493" s="59" t="s">
        <v>580</v>
      </c>
      <c r="BJ493" s="60" t="s">
        <v>3635</v>
      </c>
      <c r="BK493" s="61" t="s">
        <v>593</v>
      </c>
      <c r="BL493" s="62"/>
      <c r="BM493" s="55" t="str">
        <f>+IFERROR(VLOOKUP($M493,ACTIVIDADES!$B$9:$T$494,31,0),"")</f>
        <v/>
      </c>
      <c r="BN493" s="55" t="str">
        <f>+IFERROR(VLOOKUP($M493,ACTIVIDADES!$B$9:$T$494,32,0),"")</f>
        <v/>
      </c>
      <c r="BO493" s="55" t="str">
        <f>+IFERROR(VLOOKUP($M493,ACTIVIDADES!$B$9:$T$494,33,0),"")</f>
        <v/>
      </c>
      <c r="BP493" s="55" t="str">
        <f>+IFERROR(VLOOKUP($M493,ACTIVIDADES!$B$9:$T$494,34,0),"")</f>
        <v/>
      </c>
      <c r="BQ493" s="55" t="str">
        <f>+IFERROR(VLOOKUP($M493,ACTIVIDADES!$B$9:$T$494,35,0),"")</f>
        <v/>
      </c>
      <c r="BR493" s="55" t="str">
        <f>+IFERROR(VLOOKUP($M493,ACTIVIDADES!$B$9:$T$494,36,0),"")</f>
        <v/>
      </c>
      <c r="BS493" s="55" t="str">
        <f>+IFERROR(VLOOKUP($M493,ACTIVIDADES!$B$9:$T$494,37,0),"")</f>
        <v/>
      </c>
      <c r="BT493" s="58"/>
      <c r="BU493" s="58"/>
      <c r="BV493" s="59"/>
      <c r="BW493" s="59" t="s">
        <v>580</v>
      </c>
      <c r="BX493" s="60" t="s">
        <v>3635</v>
      </c>
      <c r="BY493" s="61" t="s">
        <v>593</v>
      </c>
      <c r="BZ493" s="62"/>
      <c r="CA493" s="7"/>
      <c r="CB493" s="7"/>
      <c r="CC493" s="7"/>
      <c r="CD493" s="7"/>
      <c r="CE493" s="7"/>
      <c r="CF493" s="7"/>
      <c r="CG493" s="7"/>
      <c r="CH493" s="7"/>
      <c r="CI493" s="7"/>
      <c r="CJ493" s="7"/>
      <c r="CK493" s="7"/>
      <c r="CL493" s="7"/>
      <c r="CM493" s="7"/>
      <c r="CN493" s="7"/>
      <c r="CO493" s="7"/>
      <c r="CP493" s="7"/>
      <c r="CQ493" s="7"/>
    </row>
    <row r="494" spans="1:95" ht="93" customHeight="1" x14ac:dyDescent="0.35">
      <c r="A494" s="40">
        <f t="shared" si="32"/>
        <v>486</v>
      </c>
      <c r="B494" s="40" t="s">
        <v>521</v>
      </c>
      <c r="C494" s="40">
        <v>2022</v>
      </c>
      <c r="D494" s="40" t="s">
        <v>3734</v>
      </c>
      <c r="E494" s="323"/>
      <c r="F494" s="40" t="s">
        <v>920</v>
      </c>
      <c r="G494" s="40" t="s">
        <v>4645</v>
      </c>
      <c r="H494" s="41" t="s">
        <v>388</v>
      </c>
      <c r="I494" s="42"/>
      <c r="J494" s="43" t="s">
        <v>3874</v>
      </c>
      <c r="K494" s="43" t="s">
        <v>3874</v>
      </c>
      <c r="L494" s="44" t="s">
        <v>1153</v>
      </c>
      <c r="M494" s="45" t="s">
        <v>3495</v>
      </c>
      <c r="N494" s="46" t="s">
        <v>3496</v>
      </c>
      <c r="O494" s="45" t="s">
        <v>3497</v>
      </c>
      <c r="P494" s="45">
        <v>1</v>
      </c>
      <c r="Q494" s="47">
        <v>46143</v>
      </c>
      <c r="R494" s="47">
        <v>46387</v>
      </c>
      <c r="S494" s="48">
        <f t="shared" si="31"/>
        <v>36</v>
      </c>
      <c r="T494" s="45" t="s">
        <v>587</v>
      </c>
      <c r="U494" s="45"/>
      <c r="V494" s="49">
        <f>+IFERROR(VLOOKUP($M494,ACTIVIDADES!$B$9:$Q$494,10,0),"")</f>
        <v>0.7</v>
      </c>
      <c r="W494" s="50" t="str">
        <f>+IFERROR(VLOOKUP($M494,ACTIVIDADES!$B$9:$Q$494,11,0)," ")</f>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v>
      </c>
      <c r="X494" s="51" t="str">
        <f>+IFERROR(VLOOKUP($M494,ACTIVIDADES!$B$9:$Q$494,12,0),"")</f>
        <v>https://dnbcgovco-my.sharepoint.com/:f:/g/personal/planeacion_dnbc_gov_co/IgC3xOsSNj8IRIL11vaiFWcgAUu6Fkz2uB8R8KlqPRMkdhk?e=pJDNvr</v>
      </c>
      <c r="Y494" s="52">
        <f>+IFERROR(VLOOKUP($M494,ACTIVIDADES!$B$9:$Q$494,13,0),"")</f>
        <v>46153</v>
      </c>
      <c r="Z494" s="53" t="str">
        <f>+IFERROR(VLOOKUP($M494,ACTIVIDADES!$B$9:$Q$494,14,0),"")</f>
        <v>Se incluye documento de necesidad RUE y borrador de actualización del PETI</v>
      </c>
      <c r="AA494" s="49">
        <f>+IFERROR(VLOOKUP($M494,ACTIVIDADES!$B$9:$Q$494,15,0),"")</f>
        <v>0.5</v>
      </c>
      <c r="AB494" s="54" t="str">
        <f>+IFERROR(VLOOKUP($M494,ACTIVIDADES!$B$9:$Q$494,16,0),"")</f>
        <v>EJECUCIÓN</v>
      </c>
      <c r="AC494" s="149">
        <v>46181</v>
      </c>
      <c r="AD494" s="29">
        <v>0.5</v>
      </c>
      <c r="AE494" s="29" t="s">
        <v>3768</v>
      </c>
      <c r="AF494" s="29" t="s">
        <v>4</v>
      </c>
      <c r="AG494" s="29" t="s">
        <v>3737</v>
      </c>
      <c r="AH494" s="29" t="s">
        <v>593</v>
      </c>
      <c r="AI494" s="29" t="s">
        <v>3752</v>
      </c>
      <c r="AJ494" s="55">
        <f>+IFERROR(VLOOKUP($M494,ACTIVIDADES!$B$9:$T$494,17,0),"")</f>
        <v>0.8</v>
      </c>
      <c r="AK494" s="80" t="str">
        <f>+IFERROR(VLOOKUP($M494,ACTIVIDADES!$B$9:$T$494,18,0),"")</f>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v>
      </c>
      <c r="AL494" s="80" t="str">
        <f>+IFERROR(VLOOKUP($M494,ACTIVIDADES!$B$9:$T$494,19,0),"")</f>
        <v>https://dnbcgovco-my.sharepoint.com/:f:/g/personal/planeacion_dnbc_gov_co/IgBpr6aNOGykQpduLdNqpASRAUfT_V6EcXjD4jAEqgMt2No?e=ylBLhj</v>
      </c>
      <c r="AM494" s="55">
        <f>+IFERROR(VLOOKUP($M494,ACTIVIDADES!$B$9:$X$495,20,0),0)</f>
        <v>46214</v>
      </c>
      <c r="AN494" s="55" t="str">
        <f>+IFERROR(VLOOKUP($M494,ACTIVIDADES!$B$9:$X$495,21,0),0)</f>
        <v>Se incluye documento de necesidad RUE y borrador de actualización del PETI</v>
      </c>
      <c r="AO494" s="55">
        <f>+IFERROR(VLOOKUP($M494,ACTIVIDADES!$B$9:$X$495,22,0),0)</f>
        <v>0.5</v>
      </c>
      <c r="AP494" s="145" t="str">
        <f>+IFERROR(VLOOKUP($M494,ACTIVIDADES!$B$9:$X$495,23,0),0)</f>
        <v>EN EJECUCIÓN</v>
      </c>
      <c r="AQ494" s="88">
        <v>46244</v>
      </c>
      <c r="AR494" s="55">
        <v>0.5</v>
      </c>
      <c r="AS494" s="193" t="s">
        <v>3769</v>
      </c>
      <c r="AT494" s="29" t="s">
        <v>4</v>
      </c>
      <c r="AU494" s="57" t="s">
        <v>3639</v>
      </c>
      <c r="AV494" s="193" t="s">
        <v>3639</v>
      </c>
      <c r="AW494" s="193" t="s">
        <v>3639</v>
      </c>
      <c r="AX494" s="57" t="s">
        <v>3739</v>
      </c>
      <c r="AY494" s="176" t="str">
        <f t="shared" si="30"/>
        <v>EN EJECUCIÓN</v>
      </c>
      <c r="AZ494" s="55" t="str">
        <f>+IFERROR(VLOOKUP($M494,ACTIVIDADES!$B$9:$T$494,25,0),"")</f>
        <v/>
      </c>
      <c r="BA494" s="55" t="str">
        <f>+IFERROR(VLOOKUP($M494,ACTIVIDADES!$B$9:$T$494,26,0),"")</f>
        <v/>
      </c>
      <c r="BB494" s="55" t="str">
        <f>+IFERROR(VLOOKUP($M494,ACTIVIDADES!$B$9:$T$494,27,0),"")</f>
        <v/>
      </c>
      <c r="BC494" s="55" t="str">
        <f>+IFERROR(VLOOKUP($M494,ACTIVIDADES!$B$9:$T$494,28,0),"")</f>
        <v/>
      </c>
      <c r="BD494" s="55" t="str">
        <f>+IFERROR(VLOOKUP($M494,ACTIVIDADES!$B$9:$T$494,29,0),"")</f>
        <v/>
      </c>
      <c r="BE494" s="55" t="str">
        <f>+IFERROR(VLOOKUP($M494,ACTIVIDADES!$B$9:$T$494,30,0),"")</f>
        <v/>
      </c>
      <c r="BF494" s="58"/>
      <c r="BG494" s="58"/>
      <c r="BH494" s="59"/>
      <c r="BI494" s="59" t="s">
        <v>580</v>
      </c>
      <c r="BJ494" s="60" t="s">
        <v>3635</v>
      </c>
      <c r="BK494" s="61" t="s">
        <v>593</v>
      </c>
      <c r="BL494" s="62"/>
      <c r="BM494" s="55" t="str">
        <f>+IFERROR(VLOOKUP($M494,ACTIVIDADES!$B$9:$T$494,31,0),"")</f>
        <v/>
      </c>
      <c r="BN494" s="55" t="str">
        <f>+IFERROR(VLOOKUP($M494,ACTIVIDADES!$B$9:$T$494,32,0),"")</f>
        <v/>
      </c>
      <c r="BO494" s="55" t="str">
        <f>+IFERROR(VLOOKUP($M494,ACTIVIDADES!$B$9:$T$494,33,0),"")</f>
        <v/>
      </c>
      <c r="BP494" s="55" t="str">
        <f>+IFERROR(VLOOKUP($M494,ACTIVIDADES!$B$9:$T$494,34,0),"")</f>
        <v/>
      </c>
      <c r="BQ494" s="55" t="str">
        <f>+IFERROR(VLOOKUP($M494,ACTIVIDADES!$B$9:$T$494,35,0),"")</f>
        <v/>
      </c>
      <c r="BR494" s="55" t="str">
        <f>+IFERROR(VLOOKUP($M494,ACTIVIDADES!$B$9:$T$494,36,0),"")</f>
        <v/>
      </c>
      <c r="BS494" s="55" t="str">
        <f>+IFERROR(VLOOKUP($M494,ACTIVIDADES!$B$9:$T$494,37,0),"")</f>
        <v/>
      </c>
      <c r="BT494" s="58"/>
      <c r="BU494" s="58"/>
      <c r="BV494" s="59"/>
      <c r="BW494" s="59" t="s">
        <v>580</v>
      </c>
      <c r="BX494" s="60" t="s">
        <v>3635</v>
      </c>
      <c r="BY494" s="61" t="s">
        <v>593</v>
      </c>
      <c r="BZ494" s="62"/>
      <c r="CA494" s="7"/>
      <c r="CB494" s="7"/>
      <c r="CC494" s="7"/>
      <c r="CD494" s="7"/>
      <c r="CE494" s="7"/>
      <c r="CF494" s="7"/>
      <c r="CG494" s="7"/>
      <c r="CH494" s="7"/>
      <c r="CI494" s="7"/>
      <c r="CJ494" s="7"/>
      <c r="CK494" s="7"/>
      <c r="CL494" s="7"/>
      <c r="CM494" s="7"/>
      <c r="CN494" s="7"/>
      <c r="CO494" s="7"/>
      <c r="CP494" s="7"/>
      <c r="CQ494" s="7"/>
    </row>
    <row r="495" spans="1:95" ht="93" customHeight="1" x14ac:dyDescent="0.35">
      <c r="A495" s="40">
        <f t="shared" si="32"/>
        <v>487</v>
      </c>
      <c r="B495" s="40" t="s">
        <v>536</v>
      </c>
      <c r="C495" s="40">
        <v>2021</v>
      </c>
      <c r="D495" s="40" t="s">
        <v>3734</v>
      </c>
      <c r="E495" s="323"/>
      <c r="F495" s="40" t="s">
        <v>857</v>
      </c>
      <c r="G495" s="104" t="s">
        <v>538</v>
      </c>
      <c r="H495" s="41" t="s">
        <v>4844</v>
      </c>
      <c r="I495" s="42"/>
      <c r="J495" s="43" t="s">
        <v>5163</v>
      </c>
      <c r="K495" s="43" t="s">
        <v>5163</v>
      </c>
      <c r="L495" s="44" t="s">
        <v>4185</v>
      </c>
      <c r="M495" s="63" t="s">
        <v>3599</v>
      </c>
      <c r="N495" s="64" t="s">
        <v>5570</v>
      </c>
      <c r="O495" s="63" t="s">
        <v>3601</v>
      </c>
      <c r="P495" s="63">
        <v>1</v>
      </c>
      <c r="Q495" s="65">
        <v>44666</v>
      </c>
      <c r="R495" s="65">
        <v>44926</v>
      </c>
      <c r="S495" s="66">
        <f t="shared" ref="S495" si="33">DAYS360(Q495,R495)/360*54</f>
        <v>38.4</v>
      </c>
      <c r="T495" s="63" t="s">
        <v>587</v>
      </c>
      <c r="U495" s="63" t="s">
        <v>1164</v>
      </c>
      <c r="V495" s="49">
        <f>+IFERROR(VLOOKUP($M495,ACTIVIDADES!$B$9:$Q$494,10,0),"")</f>
        <v>1</v>
      </c>
      <c r="W495" s="50" t="str">
        <f>+IFERROR(VLOOKUP($M495,ACTIVIDADES!$B$9:$Q$494,11,0)," ")</f>
        <v>Se aporta como evidencia política operativa de respaldos del sistema documental ORFEO, evidenciando generación diaria de copias de seguridad (dump), retención de respaldos, almacenamiento en repositorio definido y ejecución del esquema de backup para las bases de datos del sistema.</v>
      </c>
      <c r="X495" s="51" t="str">
        <f>+IFERROR(VLOOKUP($M495,ACTIVIDADES!$B$9:$Q$494,12,0),"")</f>
        <v>https://dnbcgovco-my.sharepoint.com/:f:/g/personal/planeacion_dnbc_gov_co/IgBOQpmYaQLLT4uY4rpPU70wAVfZbqgROgbCgr-Ejp6Bm-E?e=hc0q2y</v>
      </c>
      <c r="Y495" s="52">
        <f>+IFERROR(VLOOKUP($M495,ACTIVIDADES!$B$9:$Q$494,13,0),"")</f>
        <v>46153</v>
      </c>
      <c r="Z495" s="53" t="str">
        <f>+IFERROR(VLOOKUP($M495,ACTIVIDADES!$B$9:$Q$494,14,0),"")</f>
        <v>Se remite una imagen de Backup, más no se da información sobre politica de manejo</v>
      </c>
      <c r="AA495" s="49">
        <f>+IFERROR(VLOOKUP($M495,ACTIVIDADES!$B$9:$Q$494,15,0),"")</f>
        <v>0</v>
      </c>
      <c r="AB495" s="54" t="str">
        <f>+IFERROR(VLOOKUP($M495,ACTIVIDADES!$B$9:$Q$494,16,0),"")</f>
        <v>VENCIDO</v>
      </c>
      <c r="AC495" s="149">
        <v>46181</v>
      </c>
      <c r="AD495" s="29">
        <v>0</v>
      </c>
      <c r="AE495" s="30" t="s">
        <v>4253</v>
      </c>
      <c r="AF495" s="29" t="s">
        <v>581</v>
      </c>
      <c r="AG495" s="29" t="s">
        <v>3737</v>
      </c>
      <c r="AH495" s="29" t="s">
        <v>3737</v>
      </c>
      <c r="AI495" s="29" t="s">
        <v>3737</v>
      </c>
      <c r="AJ495" s="55">
        <f>+IFERROR(VLOOKUP($M495,ACTIVIDADES!$B$9:$T$494,17,0),"")</f>
        <v>0</v>
      </c>
      <c r="AK495" s="80" t="str">
        <f>+IFERROR(VLOOKUP($M495,ACTIVIDADES!$B$9:$T$494,18,0),"")</f>
        <v>Sin reporte de información por parte de la primera linea de defensa</v>
      </c>
      <c r="AL495" s="80">
        <f>+IFERROR(VLOOKUP($M495,ACTIVIDADES!$B$9:$T$494,19,0),"")</f>
        <v>0</v>
      </c>
      <c r="AM495" s="55">
        <f>+IFERROR(VLOOKUP($M495,ACTIVIDADES!$B$9:$X$495,20,0),0)</f>
        <v>46214</v>
      </c>
      <c r="AN495" s="55" t="str">
        <f>+IFERROR(VLOOKUP($M495,ACTIVIDADES!$B$9:$X$495,21,0),0)</f>
        <v>No se encuentran evidencias de seguimiento</v>
      </c>
      <c r="AO495" s="55">
        <f>+IFERROR(VLOOKUP($M495,ACTIVIDADES!$B$9:$X$495,22,0),0)</f>
        <v>0</v>
      </c>
      <c r="AP495" s="148" t="str">
        <f>+IFERROR(VLOOKUP($M495,ACTIVIDADES!$B$9:$X$495,23,0),0)</f>
        <v>VENCIDO</v>
      </c>
      <c r="AQ495" s="88">
        <v>46230</v>
      </c>
      <c r="AR495" s="55">
        <v>0</v>
      </c>
      <c r="AS495" s="56" t="s">
        <v>3741</v>
      </c>
      <c r="AT495" s="29" t="s">
        <v>581</v>
      </c>
      <c r="AU495" s="57" t="s">
        <v>3639</v>
      </c>
      <c r="AV495" s="193" t="s">
        <v>3639</v>
      </c>
      <c r="AW495" s="193" t="s">
        <v>3639</v>
      </c>
      <c r="AX495" s="57" t="s">
        <v>4244</v>
      </c>
      <c r="AY495" s="176" t="str">
        <f t="shared" si="30"/>
        <v>VENCIDAS</v>
      </c>
      <c r="AZ495" s="55" t="str">
        <f>+IFERROR(VLOOKUP($M495,ACTIVIDADES!$B$9:$T$494,25,0),"")</f>
        <v/>
      </c>
      <c r="BA495" s="55" t="str">
        <f>+IFERROR(VLOOKUP($M495,ACTIVIDADES!$B$9:$T$494,26,0),"")</f>
        <v/>
      </c>
      <c r="BB495" s="55" t="str">
        <f>+IFERROR(VLOOKUP($M495,ACTIVIDADES!$B$9:$T$494,27,0),"")</f>
        <v/>
      </c>
      <c r="BC495" s="55" t="str">
        <f>+IFERROR(VLOOKUP($M495,ACTIVIDADES!$B$9:$T$494,28,0),"")</f>
        <v/>
      </c>
      <c r="BD495" s="55" t="str">
        <f>+IFERROR(VLOOKUP($M495,ACTIVIDADES!$B$9:$T$494,29,0),"")</f>
        <v/>
      </c>
      <c r="BE495" s="55" t="str">
        <f>+IFERROR(VLOOKUP($M495,ACTIVIDADES!$B$9:$T$494,30,0),"")</f>
        <v/>
      </c>
      <c r="BF495" s="58"/>
      <c r="BG495" s="58"/>
      <c r="BH495" s="59"/>
      <c r="BI495" s="59" t="s">
        <v>580</v>
      </c>
      <c r="BJ495" s="60" t="s">
        <v>3635</v>
      </c>
      <c r="BK495" s="61" t="s">
        <v>593</v>
      </c>
      <c r="BL495" s="62"/>
      <c r="BM495" s="55" t="str">
        <f>+IFERROR(VLOOKUP($M495,ACTIVIDADES!$B$9:$T$494,31,0),"")</f>
        <v/>
      </c>
      <c r="BN495" s="55" t="str">
        <f>+IFERROR(VLOOKUP($M495,ACTIVIDADES!$B$9:$T$494,32,0),"")</f>
        <v/>
      </c>
      <c r="BO495" s="55" t="str">
        <f>+IFERROR(VLOOKUP($M495,ACTIVIDADES!$B$9:$T$494,33,0),"")</f>
        <v/>
      </c>
      <c r="BP495" s="55" t="str">
        <f>+IFERROR(VLOOKUP($M495,ACTIVIDADES!$B$9:$T$494,34,0),"")</f>
        <v/>
      </c>
      <c r="BQ495" s="55" t="str">
        <f>+IFERROR(VLOOKUP($M495,ACTIVIDADES!$B$9:$T$494,35,0),"")</f>
        <v/>
      </c>
      <c r="BR495" s="55" t="str">
        <f>+IFERROR(VLOOKUP($M495,ACTIVIDADES!$B$9:$T$494,36,0),"")</f>
        <v/>
      </c>
      <c r="BS495" s="55" t="str">
        <f>+IFERROR(VLOOKUP($M495,ACTIVIDADES!$B$9:$T$494,37,0),"")</f>
        <v/>
      </c>
      <c r="BT495" s="58"/>
      <c r="BU495" s="58"/>
      <c r="BV495" s="59"/>
      <c r="BW495" s="59" t="s">
        <v>580</v>
      </c>
      <c r="BX495" s="60" t="s">
        <v>3635</v>
      </c>
      <c r="BY495" s="61" t="s">
        <v>593</v>
      </c>
      <c r="BZ495" s="62"/>
      <c r="CA495" s="7"/>
      <c r="CB495" s="7"/>
      <c r="CC495" s="7"/>
      <c r="CD495" s="7"/>
      <c r="CE495" s="7"/>
      <c r="CF495" s="7"/>
      <c r="CG495" s="7"/>
      <c r="CH495" s="7"/>
      <c r="CI495" s="7"/>
      <c r="CJ495" s="7"/>
      <c r="CK495" s="7"/>
      <c r="CL495" s="7"/>
      <c r="CM495" s="7"/>
      <c r="CN495" s="7"/>
      <c r="CO495" s="7"/>
      <c r="CP495" s="7"/>
      <c r="CQ495" s="7"/>
    </row>
    <row r="496" spans="1:95" s="8" customFormat="1" ht="93" customHeight="1" x14ac:dyDescent="0.35">
      <c r="A496" s="40">
        <f t="shared" si="32"/>
        <v>488</v>
      </c>
      <c r="B496" s="40" t="s">
        <v>521</v>
      </c>
      <c r="C496" s="40">
        <v>2022</v>
      </c>
      <c r="D496" s="40" t="s">
        <v>3734</v>
      </c>
      <c r="E496" s="323"/>
      <c r="F496" s="40" t="s">
        <v>921</v>
      </c>
      <c r="G496" s="40" t="s">
        <v>4645</v>
      </c>
      <c r="H496" s="41" t="s">
        <v>390</v>
      </c>
      <c r="I496" s="42"/>
      <c r="J496" s="43" t="s">
        <v>5051</v>
      </c>
      <c r="K496" s="43" t="s">
        <v>5051</v>
      </c>
      <c r="L496" s="44" t="s">
        <v>1153</v>
      </c>
      <c r="M496" s="45" t="s">
        <v>1320</v>
      </c>
      <c r="N496" s="46" t="s">
        <v>5484</v>
      </c>
      <c r="O496" s="45" t="s">
        <v>5681</v>
      </c>
      <c r="P496" s="45">
        <v>1</v>
      </c>
      <c r="Q496" s="47">
        <v>46082</v>
      </c>
      <c r="R496" s="47">
        <v>46234</v>
      </c>
      <c r="S496" s="48">
        <v>22.5</v>
      </c>
      <c r="T496" s="45" t="s">
        <v>1291</v>
      </c>
      <c r="U496" s="63"/>
      <c r="V496" s="49">
        <f>+IFERROR(VLOOKUP($M496,ACTIVIDADES!$B$9:$Q$494,10,0),"")</f>
        <v>0</v>
      </c>
      <c r="W496" s="50" t="str">
        <f>+IFERROR(VLOOKUP($M496,ACTIVIDADES!$B$9:$Q$494,11,0)," ")</f>
        <v>Actividad planteada para el segundo trimestre de la vigencia 2026</v>
      </c>
      <c r="X496" s="61">
        <f>+IFERROR(VLOOKUP($M496,ACTIVIDADES!$B$9:$Q$494,12,0),"")</f>
        <v>0</v>
      </c>
      <c r="Y496" s="52">
        <f>+IFERROR(VLOOKUP($M496,ACTIVIDADES!$B$9:$Q$494,13,0),"")</f>
        <v>46153</v>
      </c>
      <c r="Z496" s="53" t="str">
        <f>+IFERROR(VLOOKUP($M496,ACTIVIDADES!$B$9:$Q$494,14,0),"")</f>
        <v>Sin evidencia de inicio de la actividad</v>
      </c>
      <c r="AA496" s="49">
        <f>+IFERROR(VLOOKUP($M496,ACTIVIDADES!$B$9:$Q$494,15,0),"")</f>
        <v>0</v>
      </c>
      <c r="AB496" s="54" t="str">
        <f>+IFERROR(VLOOKUP($M496,ACTIVIDADES!$B$9:$Q$494,16,0),"")</f>
        <v>EJECUCIÓN</v>
      </c>
      <c r="AC496" s="149">
        <v>46177</v>
      </c>
      <c r="AD496" s="28">
        <v>0</v>
      </c>
      <c r="AE496" s="29" t="s">
        <v>3741</v>
      </c>
      <c r="AF496" s="29" t="s">
        <v>580</v>
      </c>
      <c r="AG496" s="29" t="s">
        <v>3737</v>
      </c>
      <c r="AH496" s="29" t="s">
        <v>3737</v>
      </c>
      <c r="AI496" s="29" t="s">
        <v>3737</v>
      </c>
      <c r="AJ496" s="55">
        <f>+IFERROR(VLOOKUP($M496,ACTIVIDADES!$B$9:$T$494,17,0),"")</f>
        <v>0.5</v>
      </c>
      <c r="AK496" s="80" t="str">
        <f>+IFERROR(VLOOKUP($M496,ACTIVIDADES!$B$9:$T$494,18,0),"")</f>
        <v>Se actualizó los documentos de gestión de riesgos y se presentó a Comité Institucional de Control Interno la politica de gestión de riesgos. En julio se espera la oficialización de los documentos</v>
      </c>
      <c r="AL496" s="80" t="str">
        <f>+IFERROR(VLOOKUP($M496,ACTIVIDADES!$B$9:$T$494,19,0),"")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496" s="55">
        <f>+IFERROR(VLOOKUP($M496,ACTIVIDADES!$B$9:$X$495,20,0),0)</f>
        <v>46213</v>
      </c>
      <c r="AN496" s="55" t="str">
        <f>+IFERROR(VLOOKUP($M496,ACTIVIDADES!$B$9:$X$495,21,0),0)</f>
        <v>Se evidencia documentación en proceso de actualización</v>
      </c>
      <c r="AO496" s="55">
        <f>+IFERROR(VLOOKUP($M496,ACTIVIDADES!$B$9:$X$495,22,0),0)</f>
        <v>0.5</v>
      </c>
      <c r="AP496" s="145" t="str">
        <f>+IFERROR(VLOOKUP($M496,ACTIVIDADES!$B$9:$X$495,23,0),0)</f>
        <v>EN EJECUCIÓN</v>
      </c>
      <c r="AQ496" s="88">
        <v>46244</v>
      </c>
      <c r="AR496" s="55">
        <v>0.5</v>
      </c>
      <c r="AS496" s="57" t="s">
        <v>3832</v>
      </c>
      <c r="AT496" s="29" t="s">
        <v>4</v>
      </c>
      <c r="AU496" s="57" t="s">
        <v>3639</v>
      </c>
      <c r="AV496" s="193" t="s">
        <v>3639</v>
      </c>
      <c r="AW496" s="193" t="s">
        <v>3639</v>
      </c>
      <c r="AX496" s="57" t="s">
        <v>3739</v>
      </c>
      <c r="AY496" s="176" t="str">
        <f t="shared" si="30"/>
        <v>EN EJECUCIÓN</v>
      </c>
      <c r="AZ496" s="55" t="str">
        <f>+IFERROR(VLOOKUP($M496,ACTIVIDADES!$B$9:$T$494,25,0),"")</f>
        <v/>
      </c>
      <c r="BA496" s="55" t="str">
        <f>+IFERROR(VLOOKUP($M496,ACTIVIDADES!$B$9:$T$494,26,0),"")</f>
        <v/>
      </c>
      <c r="BB496" s="55" t="str">
        <f>+IFERROR(VLOOKUP($M496,ACTIVIDADES!$B$9:$T$494,27,0),"")</f>
        <v/>
      </c>
      <c r="BC496" s="55" t="str">
        <f>+IFERROR(VLOOKUP($M496,ACTIVIDADES!$B$9:$T$494,28,0),"")</f>
        <v/>
      </c>
      <c r="BD496" s="55" t="str">
        <f>+IFERROR(VLOOKUP($M496,ACTIVIDADES!$B$9:$T$494,29,0),"")</f>
        <v/>
      </c>
      <c r="BE496" s="55" t="str">
        <f>+IFERROR(VLOOKUP($M496,ACTIVIDADES!$B$9:$T$494,30,0),"")</f>
        <v/>
      </c>
      <c r="BF496" s="58"/>
      <c r="BG496" s="58"/>
      <c r="BH496" s="59"/>
      <c r="BI496" s="59" t="s">
        <v>580</v>
      </c>
      <c r="BJ496" s="60" t="s">
        <v>3635</v>
      </c>
      <c r="BK496" s="61" t="s">
        <v>593</v>
      </c>
      <c r="BL496" s="62"/>
      <c r="BM496" s="55" t="str">
        <f>+IFERROR(VLOOKUP($M496,ACTIVIDADES!$B$9:$T$494,31,0),"")</f>
        <v/>
      </c>
      <c r="BN496" s="55" t="str">
        <f>+IFERROR(VLOOKUP($M496,ACTIVIDADES!$B$9:$T$494,32,0),"")</f>
        <v/>
      </c>
      <c r="BO496" s="55" t="str">
        <f>+IFERROR(VLOOKUP($M496,ACTIVIDADES!$B$9:$T$494,33,0),"")</f>
        <v/>
      </c>
      <c r="BP496" s="55" t="str">
        <f>+IFERROR(VLOOKUP($M496,ACTIVIDADES!$B$9:$T$494,34,0),"")</f>
        <v/>
      </c>
      <c r="BQ496" s="55" t="str">
        <f>+IFERROR(VLOOKUP($M496,ACTIVIDADES!$B$9:$T$494,35,0),"")</f>
        <v/>
      </c>
      <c r="BR496" s="55" t="str">
        <f>+IFERROR(VLOOKUP($M496,ACTIVIDADES!$B$9:$T$494,36,0),"")</f>
        <v/>
      </c>
      <c r="BS496" s="55" t="str">
        <f>+IFERROR(VLOOKUP($M496,ACTIVIDADES!$B$9:$T$494,37,0),"")</f>
        <v/>
      </c>
      <c r="BT496" s="58"/>
      <c r="BU496" s="58"/>
      <c r="BV496" s="59"/>
      <c r="BW496" s="59" t="s">
        <v>580</v>
      </c>
      <c r="BX496" s="60" t="s">
        <v>3635</v>
      </c>
      <c r="BY496" s="61" t="s">
        <v>593</v>
      </c>
      <c r="BZ496" s="62"/>
      <c r="CA496" s="7"/>
      <c r="CB496" s="7"/>
      <c r="CC496" s="7"/>
      <c r="CD496" s="7"/>
      <c r="CE496" s="7"/>
      <c r="CF496" s="7"/>
      <c r="CG496" s="7"/>
      <c r="CH496" s="7"/>
      <c r="CI496" s="7"/>
      <c r="CJ496" s="7"/>
      <c r="CK496" s="7"/>
      <c r="CL496" s="7"/>
      <c r="CM496" s="7"/>
      <c r="CN496" s="7"/>
      <c r="CO496" s="7"/>
      <c r="CP496" s="7"/>
      <c r="CQ496" s="7"/>
    </row>
    <row r="497" spans="1:95" customFormat="1" ht="93" customHeight="1" x14ac:dyDescent="0.35">
      <c r="A497" s="40">
        <f t="shared" si="32"/>
        <v>489</v>
      </c>
      <c r="B497" s="40" t="s">
        <v>521</v>
      </c>
      <c r="C497" s="40">
        <v>2022</v>
      </c>
      <c r="D497" s="40" t="s">
        <v>3750</v>
      </c>
      <c r="E497" s="323"/>
      <c r="F497" s="40" t="s">
        <v>910</v>
      </c>
      <c r="G497" s="40" t="s">
        <v>4645</v>
      </c>
      <c r="H497" s="41" t="s">
        <v>4723</v>
      </c>
      <c r="I497" s="42" t="s">
        <v>3642</v>
      </c>
      <c r="J497" s="43" t="s">
        <v>5048</v>
      </c>
      <c r="K497" s="43" t="s">
        <v>5048</v>
      </c>
      <c r="L497" s="44" t="s">
        <v>1153</v>
      </c>
      <c r="M497" s="45" t="s">
        <v>1288</v>
      </c>
      <c r="N497" s="46" t="s">
        <v>5465</v>
      </c>
      <c r="O497" s="45" t="s">
        <v>1290</v>
      </c>
      <c r="P497" s="45">
        <v>1</v>
      </c>
      <c r="Q497" s="47">
        <v>46023</v>
      </c>
      <c r="R497" s="47">
        <v>46203</v>
      </c>
      <c r="S497" s="48">
        <f t="shared" ref="S497:S560" si="34">DAYS360(Q497,R497)/360*54</f>
        <v>26.85</v>
      </c>
      <c r="T497" s="45" t="s">
        <v>1291</v>
      </c>
      <c r="U497" s="45" t="s">
        <v>1180</v>
      </c>
      <c r="V497" s="49">
        <f>+IFERROR(VLOOKUP($M497,ACTIVIDADES!$B$9:$Q$494,10,0),"")</f>
        <v>1</v>
      </c>
      <c r="W497" s="50" t="str">
        <f>+IFERROR(VLOOKUP($M497,ACTIVIDADES!$B$9:$Q$494,11,0)," ")</f>
        <v>Se realizó mesa de trabajo de acompañamientos  con los procesos  en temas de Indicadores, Riesgos de Gestión, Documentación SIGE, Plan de mejora, PAAC, Referentes Estratégicos, Plan de Acción</v>
      </c>
      <c r="X497" s="51" t="str">
        <f>+IFERROR(VLOOKUP($M497,ACTIVIDADES!$B$9:$Q$494,12,0),"")</f>
        <v>https://dnbcgovco-my.sharepoint.com/:f:/g/personal/planeacion_dnbc_gov_co/IgDYe2GS_ayPSIaWtvQYv0qbAc8IxdnR2DbMxEMLmfk0p8A?e=smqHjg</v>
      </c>
      <c r="Y497" s="52">
        <f>+IFERROR(VLOOKUP($M497,ACTIVIDADES!$B$9:$Q$494,13,0),"")</f>
        <v>46153</v>
      </c>
      <c r="Z497" s="53" t="str">
        <f>+IFERROR(VLOOKUP($M497,ACTIVIDADES!$B$9:$Q$494,14,0),"")</f>
        <v>Se adjuntan actas de acompañamiento primer trimestre</v>
      </c>
      <c r="AA497" s="49">
        <f>+IFERROR(VLOOKUP($M497,ACTIVIDADES!$B$9:$Q$494,15,0),"")</f>
        <v>1</v>
      </c>
      <c r="AB497" s="54" t="str">
        <f>+IFERROR(VLOOKUP($M497,ACTIVIDADES!$B$9:$Q$494,16,0),"")</f>
        <v>CUMPLIDO</v>
      </c>
      <c r="AC497" s="149">
        <v>46177</v>
      </c>
      <c r="AD497" s="29">
        <v>1</v>
      </c>
      <c r="AE497" s="29" t="s">
        <v>3875</v>
      </c>
      <c r="AF497" s="29" t="s">
        <v>581</v>
      </c>
      <c r="AG497" s="29" t="s">
        <v>3737</v>
      </c>
      <c r="AH497" s="29" t="s">
        <v>3737</v>
      </c>
      <c r="AI497" s="29" t="s">
        <v>3737</v>
      </c>
      <c r="AJ497" s="55">
        <f>+IFERROR(VLOOKUP($M497,ACTIVIDADES!$B$9:$T$494,17,0),"")</f>
        <v>1</v>
      </c>
      <c r="AK497" s="80" t="str">
        <f>+IFERROR(VLOOKUP($M497,ACTIVIDADES!$B$9:$T$494,18,0),"")</f>
        <v>Se realizó mesa de trabajo de acompañamientos  con los procesos  en temas de Indicadores, Riesgos de Gestión, Documentación SIGE, Plan de mejora, PAAC, Referentes Estratégicos, Plan de Acción</v>
      </c>
      <c r="AL497" s="80" t="str">
        <f>+IFERROR(VLOOKUP($M497,ACTIVIDADES!$B$9:$T$494,19,0),"")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497" s="55">
        <f>+IFERROR(VLOOKUP($M497,ACTIVIDADES!$B$9:$X$495,20,0),0)</f>
        <v>46213</v>
      </c>
      <c r="AN497" s="55" t="str">
        <f>+IFERROR(VLOOKUP($M497,ACTIVIDADES!$B$9:$X$495,21,0),0)</f>
        <v>Se adjuntan actas de acompañamiento primer y segundo trimestre</v>
      </c>
      <c r="AO497" s="55">
        <f>+IFERROR(VLOOKUP($M497,ACTIVIDADES!$B$9:$X$495,22,0),0)</f>
        <v>1</v>
      </c>
      <c r="AP497" s="150" t="str">
        <f>+IFERROR(VLOOKUP($M497,ACTIVIDADES!$B$9:$X$495,23,0),0)</f>
        <v>CUMPLIDO</v>
      </c>
      <c r="AQ497" s="88">
        <v>46246</v>
      </c>
      <c r="AR497" s="55">
        <v>1</v>
      </c>
      <c r="AS497" s="57" t="s">
        <v>3772</v>
      </c>
      <c r="AT497" s="29" t="s">
        <v>578</v>
      </c>
      <c r="AU497" s="57" t="s">
        <v>3639</v>
      </c>
      <c r="AV497" s="193" t="s">
        <v>3639</v>
      </c>
      <c r="AW497" s="193" t="s">
        <v>3639</v>
      </c>
      <c r="AX497" s="193" t="s">
        <v>3739</v>
      </c>
      <c r="AY497" s="176" t="str">
        <f t="shared" si="30"/>
        <v>CUMPLIDAS</v>
      </c>
      <c r="AZ497" s="55" t="str">
        <f>+IFERROR(VLOOKUP($M497,ACTIVIDADES!$B$9:$T$494,25,0),"")</f>
        <v/>
      </c>
      <c r="BA497" s="55" t="str">
        <f>+IFERROR(VLOOKUP($M497,ACTIVIDADES!$B$9:$T$494,26,0),"")</f>
        <v/>
      </c>
      <c r="BB497" s="55" t="str">
        <f>+IFERROR(VLOOKUP($M497,ACTIVIDADES!$B$9:$T$494,27,0),"")</f>
        <v/>
      </c>
      <c r="BC497" s="55" t="str">
        <f>+IFERROR(VLOOKUP($M497,ACTIVIDADES!$B$9:$T$494,28,0),"")</f>
        <v/>
      </c>
      <c r="BD497" s="55" t="str">
        <f>+IFERROR(VLOOKUP($M497,ACTIVIDADES!$B$9:$T$494,29,0),"")</f>
        <v/>
      </c>
      <c r="BE497" s="55" t="str">
        <f>+IFERROR(VLOOKUP($M497,ACTIVIDADES!$B$9:$T$494,30,0),"")</f>
        <v/>
      </c>
      <c r="BF497" s="58"/>
      <c r="BG497" s="58"/>
      <c r="BH497" s="59"/>
      <c r="BI497" s="59" t="s">
        <v>580</v>
      </c>
      <c r="BJ497" s="60" t="s">
        <v>3635</v>
      </c>
      <c r="BK497" s="61" t="s">
        <v>593</v>
      </c>
      <c r="BL497" s="62"/>
      <c r="BM497" s="55" t="str">
        <f>+IFERROR(VLOOKUP($M497,ACTIVIDADES!$B$9:$T$494,31,0),"")</f>
        <v/>
      </c>
      <c r="BN497" s="55" t="str">
        <f>+IFERROR(VLOOKUP($M497,ACTIVIDADES!$B$9:$T$494,32,0),"")</f>
        <v/>
      </c>
      <c r="BO497" s="55" t="str">
        <f>+IFERROR(VLOOKUP($M497,ACTIVIDADES!$B$9:$T$494,33,0),"")</f>
        <v/>
      </c>
      <c r="BP497" s="55" t="str">
        <f>+IFERROR(VLOOKUP($M497,ACTIVIDADES!$B$9:$T$494,34,0),"")</f>
        <v/>
      </c>
      <c r="BQ497" s="55" t="str">
        <f>+IFERROR(VLOOKUP($M497,ACTIVIDADES!$B$9:$T$494,35,0),"")</f>
        <v/>
      </c>
      <c r="BR497" s="55" t="str">
        <f>+IFERROR(VLOOKUP($M497,ACTIVIDADES!$B$9:$T$494,36,0),"")</f>
        <v/>
      </c>
      <c r="BS497" s="55" t="str">
        <f>+IFERROR(VLOOKUP($M497,ACTIVIDADES!$B$9:$T$494,37,0),"")</f>
        <v/>
      </c>
      <c r="BT497" s="58"/>
      <c r="BU497" s="58"/>
      <c r="BV497" s="59"/>
      <c r="BW497" s="59" t="s">
        <v>580</v>
      </c>
      <c r="BX497" s="60" t="s">
        <v>3635</v>
      </c>
      <c r="BY497" s="61" t="s">
        <v>593</v>
      </c>
      <c r="BZ497" s="62"/>
      <c r="CA497" s="7"/>
      <c r="CB497" s="7"/>
      <c r="CC497" s="7"/>
      <c r="CD497" s="7"/>
      <c r="CE497" s="7"/>
      <c r="CF497" s="7"/>
      <c r="CG497" s="7"/>
      <c r="CH497" s="7"/>
      <c r="CI497" s="7"/>
      <c r="CJ497" s="7"/>
      <c r="CK497" s="7"/>
      <c r="CL497" s="7"/>
      <c r="CM497" s="7"/>
      <c r="CN497" s="7"/>
      <c r="CO497" s="7"/>
      <c r="CP497" s="7"/>
      <c r="CQ497" s="7"/>
    </row>
    <row r="498" spans="1:95" customFormat="1" ht="93" customHeight="1" x14ac:dyDescent="0.35">
      <c r="A498" s="40">
        <f t="shared" si="32"/>
        <v>490</v>
      </c>
      <c r="B498" s="40" t="s">
        <v>536</v>
      </c>
      <c r="C498" s="40">
        <v>2021</v>
      </c>
      <c r="D498" s="40" t="s">
        <v>3734</v>
      </c>
      <c r="E498" s="323"/>
      <c r="F498" s="40" t="s">
        <v>859</v>
      </c>
      <c r="G498" s="110" t="s">
        <v>537</v>
      </c>
      <c r="H498" s="41" t="s">
        <v>4847</v>
      </c>
      <c r="I498" s="42"/>
      <c r="J498" s="43" t="s">
        <v>4208</v>
      </c>
      <c r="K498" s="43" t="s">
        <v>4208</v>
      </c>
      <c r="L498" s="44" t="s">
        <v>5446</v>
      </c>
      <c r="M498" s="63" t="s">
        <v>3616</v>
      </c>
      <c r="N498" s="64" t="s">
        <v>3617</v>
      </c>
      <c r="O498" s="63" t="s">
        <v>3618</v>
      </c>
      <c r="P498" s="63" t="s">
        <v>1577</v>
      </c>
      <c r="Q498" s="65">
        <v>45280</v>
      </c>
      <c r="R498" s="65">
        <v>45382</v>
      </c>
      <c r="S498" s="66">
        <f t="shared" si="34"/>
        <v>15.15</v>
      </c>
      <c r="T498" s="63" t="s">
        <v>587</v>
      </c>
      <c r="U498" s="63" t="s">
        <v>1164</v>
      </c>
      <c r="V498" s="49">
        <f>+IFERROR(VLOOKUP($M498,ACTIVIDADES!$B$9:$Q$494,10,0),"")</f>
        <v>0</v>
      </c>
      <c r="W498" s="50" t="str">
        <f>+IFERROR(VLOOKUP($M498,ACTIVIDADES!$B$9:$Q$494,11,0)," ")</f>
        <v xml:space="preserve">Acción establecida en el Plan de Mejoramiento suscrito el 15 de enero de 2024 como resultado de la auditoria realizada a la vigencia 2022
La acción de mejora finaliza el 31 de marzo de 2024
No se evidenció avance.
No se cumplió con el plazo establecido en la acción de mejora, quedando VENCIDA.
</v>
      </c>
      <c r="X498" s="61">
        <f>+IFERROR(VLOOKUP($M498,ACTIVIDADES!$B$9:$Q$494,12,0),"")</f>
        <v>0</v>
      </c>
      <c r="Y498" s="52">
        <f>+IFERROR(VLOOKUP($M498,ACTIVIDADES!$B$9:$Q$494,13,0),"")</f>
        <v>46153</v>
      </c>
      <c r="Z498" s="53" t="str">
        <f>+IFERROR(VLOOKUP($M498,ACTIVIDADES!$B$9:$Q$494,14,0),"")</f>
        <v>No se evidencia realización de acciones</v>
      </c>
      <c r="AA498" s="49">
        <f>+IFERROR(VLOOKUP($M498,ACTIVIDADES!$B$9:$Q$494,15,0),"")</f>
        <v>0</v>
      </c>
      <c r="AB498" s="54" t="str">
        <f>+IFERROR(VLOOKUP($M498,ACTIVIDADES!$B$9:$Q$494,16,0),"")</f>
        <v>VENCIDO</v>
      </c>
      <c r="AC498" s="144">
        <v>46170</v>
      </c>
      <c r="AD498" s="29">
        <v>0</v>
      </c>
      <c r="AE498" s="30" t="s">
        <v>3741</v>
      </c>
      <c r="AF498" s="29" t="s">
        <v>581</v>
      </c>
      <c r="AG498" s="29" t="s">
        <v>3737</v>
      </c>
      <c r="AH498" s="29" t="s">
        <v>3737</v>
      </c>
      <c r="AI498" s="29" t="s">
        <v>3737</v>
      </c>
      <c r="AJ498" s="55">
        <f>+IFERROR(VLOOKUP($M498,ACTIVIDADES!$B$9:$T$494,17,0),"")</f>
        <v>0</v>
      </c>
      <c r="AK498" s="80" t="str">
        <f>+IFERROR(VLOOKUP($M498,ACTIVIDADES!$B$9:$T$494,18,0),"")</f>
        <v>Sin reporte de información por parte de la primera linea de defensa</v>
      </c>
      <c r="AL498" s="80">
        <f>+IFERROR(VLOOKUP($M498,ACTIVIDADES!$B$9:$T$494,19,0),"")</f>
        <v>0</v>
      </c>
      <c r="AM498" s="55">
        <f>+IFERROR(VLOOKUP($M498,ACTIVIDADES!$B$9:$X$495,20,0),0)</f>
        <v>46214</v>
      </c>
      <c r="AN498" s="55" t="str">
        <f>+IFERROR(VLOOKUP($M498,ACTIVIDADES!$B$9:$X$495,21,0),0)</f>
        <v>No se encuentran evidencias de seguimiento</v>
      </c>
      <c r="AO498" s="55">
        <f>+IFERROR(VLOOKUP($M498,ACTIVIDADES!$B$9:$X$495,22,0),0)</f>
        <v>0</v>
      </c>
      <c r="AP498" s="148" t="str">
        <f>+IFERROR(VLOOKUP($M498,ACTIVIDADES!$B$9:$X$495,23,0),0)</f>
        <v>VENCIDO</v>
      </c>
      <c r="AQ498" s="88">
        <v>46230</v>
      </c>
      <c r="AR498" s="55">
        <v>0</v>
      </c>
      <c r="AS498" s="57" t="s">
        <v>4256</v>
      </c>
      <c r="AT498" s="29" t="s">
        <v>581</v>
      </c>
      <c r="AU498" s="57" t="s">
        <v>3639</v>
      </c>
      <c r="AV498" s="193" t="s">
        <v>3639</v>
      </c>
      <c r="AW498" s="193" t="s">
        <v>3639</v>
      </c>
      <c r="AX498" s="57" t="s">
        <v>4244</v>
      </c>
      <c r="AY498" s="176" t="str">
        <f t="shared" si="30"/>
        <v>VENCIDAS</v>
      </c>
      <c r="AZ498" s="55" t="str">
        <f>+IFERROR(VLOOKUP($M498,ACTIVIDADES!$B$9:$T$494,25,0),"")</f>
        <v/>
      </c>
      <c r="BA498" s="55" t="str">
        <f>+IFERROR(VLOOKUP($M498,ACTIVIDADES!$B$9:$T$494,26,0),"")</f>
        <v/>
      </c>
      <c r="BB498" s="55" t="str">
        <f>+IFERROR(VLOOKUP($M498,ACTIVIDADES!$B$9:$T$494,27,0),"")</f>
        <v/>
      </c>
      <c r="BC498" s="55" t="str">
        <f>+IFERROR(VLOOKUP($M498,ACTIVIDADES!$B$9:$T$494,28,0),"")</f>
        <v/>
      </c>
      <c r="BD498" s="55" t="str">
        <f>+IFERROR(VLOOKUP($M498,ACTIVIDADES!$B$9:$T$494,29,0),"")</f>
        <v/>
      </c>
      <c r="BE498" s="55" t="str">
        <f>+IFERROR(VLOOKUP($M498,ACTIVIDADES!$B$9:$T$494,30,0),"")</f>
        <v/>
      </c>
      <c r="BF498" s="58"/>
      <c r="BG498" s="58"/>
      <c r="BH498" s="59"/>
      <c r="BI498" s="59" t="s">
        <v>580</v>
      </c>
      <c r="BJ498" s="60" t="s">
        <v>3635</v>
      </c>
      <c r="BK498" s="61" t="s">
        <v>593</v>
      </c>
      <c r="BL498" s="62"/>
      <c r="BM498" s="55" t="str">
        <f>+IFERROR(VLOOKUP($M498,ACTIVIDADES!$B$9:$T$494,31,0),"")</f>
        <v/>
      </c>
      <c r="BN498" s="55" t="str">
        <f>+IFERROR(VLOOKUP($M498,ACTIVIDADES!$B$9:$T$494,32,0),"")</f>
        <v/>
      </c>
      <c r="BO498" s="55" t="str">
        <f>+IFERROR(VLOOKUP($M498,ACTIVIDADES!$B$9:$T$494,33,0),"")</f>
        <v/>
      </c>
      <c r="BP498" s="55" t="str">
        <f>+IFERROR(VLOOKUP($M498,ACTIVIDADES!$B$9:$T$494,34,0),"")</f>
        <v/>
      </c>
      <c r="BQ498" s="55" t="str">
        <f>+IFERROR(VLOOKUP($M498,ACTIVIDADES!$B$9:$T$494,35,0),"")</f>
        <v/>
      </c>
      <c r="BR498" s="55" t="str">
        <f>+IFERROR(VLOOKUP($M498,ACTIVIDADES!$B$9:$T$494,36,0),"")</f>
        <v/>
      </c>
      <c r="BS498" s="55" t="str">
        <f>+IFERROR(VLOOKUP($M498,ACTIVIDADES!$B$9:$T$494,37,0),"")</f>
        <v/>
      </c>
      <c r="BT498" s="58"/>
      <c r="BU498" s="58"/>
      <c r="BV498" s="59"/>
      <c r="BW498" s="59" t="s">
        <v>580</v>
      </c>
      <c r="BX498" s="60" t="s">
        <v>3635</v>
      </c>
      <c r="BY498" s="61" t="s">
        <v>593</v>
      </c>
      <c r="BZ498" s="62"/>
      <c r="CA498" s="7"/>
      <c r="CB498" s="7"/>
      <c r="CC498" s="7"/>
      <c r="CD498" s="7"/>
      <c r="CE498" s="7"/>
      <c r="CF498" s="7"/>
      <c r="CG498" s="7"/>
      <c r="CH498" s="7"/>
      <c r="CI498" s="7"/>
      <c r="CJ498" s="7"/>
      <c r="CK498" s="7"/>
      <c r="CL498" s="7"/>
      <c r="CM498" s="7"/>
      <c r="CN498" s="7"/>
      <c r="CO498" s="7"/>
      <c r="CP498" s="7"/>
      <c r="CQ498" s="7"/>
    </row>
    <row r="499" spans="1:95" ht="93" customHeight="1" x14ac:dyDescent="0.35">
      <c r="A499" s="40">
        <f t="shared" si="32"/>
        <v>491</v>
      </c>
      <c r="B499" s="40" t="s">
        <v>536</v>
      </c>
      <c r="C499" s="40">
        <v>2021</v>
      </c>
      <c r="D499" s="40" t="s">
        <v>3734</v>
      </c>
      <c r="E499" s="323"/>
      <c r="F499" s="40" t="s">
        <v>860</v>
      </c>
      <c r="G499" s="110" t="s">
        <v>537</v>
      </c>
      <c r="H499" s="42" t="s">
        <v>4848</v>
      </c>
      <c r="I499" s="42"/>
      <c r="J499" s="43" t="s">
        <v>5166</v>
      </c>
      <c r="K499" s="43" t="s">
        <v>5166</v>
      </c>
      <c r="L499" s="44" t="s">
        <v>5447</v>
      </c>
      <c r="M499" s="63" t="s">
        <v>3098</v>
      </c>
      <c r="N499" s="64" t="s">
        <v>3099</v>
      </c>
      <c r="O499" s="63" t="s">
        <v>2964</v>
      </c>
      <c r="P499" s="63">
        <v>1</v>
      </c>
      <c r="Q499" s="65">
        <v>45280</v>
      </c>
      <c r="R499" s="65">
        <v>45657</v>
      </c>
      <c r="S499" s="66">
        <f t="shared" si="34"/>
        <v>55.649999999999991</v>
      </c>
      <c r="T499" s="63" t="s">
        <v>609</v>
      </c>
      <c r="U499" s="63" t="s">
        <v>1164</v>
      </c>
      <c r="V499" s="49">
        <f>+IFERROR(VLOOKUP($M499,ACTIVIDADES!$B$9:$Q$494,10,0),"")</f>
        <v>0</v>
      </c>
      <c r="W499" s="50" t="str">
        <f>+IFERROR(VLOOKUP($M499,ACTIVIDADES!$B$9:$Q$494,11,0)," ")</f>
        <v xml:space="preserve">Actividad en construcción; se adelanta la actualización del Manual de Supervisión para incorporar los formatos necesarios para el control de entrega de bienes y gestión de pagos.
</v>
      </c>
      <c r="X499" s="61">
        <f>+IFERROR(VLOOKUP($M499,ACTIVIDADES!$B$9:$Q$494,12,0),"")</f>
        <v>0</v>
      </c>
      <c r="Y499" s="52">
        <f>+IFERROR(VLOOKUP($M499,ACTIVIDADES!$B$9:$Q$494,13,0),"")</f>
        <v>46153</v>
      </c>
      <c r="Z499" s="53" t="str">
        <f>+IFERROR(VLOOKUP($M499,ACTIVIDADES!$B$9:$Q$494,14,0),"")</f>
        <v>No se evidencian soportes de la actividad</v>
      </c>
      <c r="AA499" s="49">
        <f>+IFERROR(VLOOKUP($M499,ACTIVIDADES!$B$9:$Q$494,15,0),"")</f>
        <v>0</v>
      </c>
      <c r="AB499" s="54" t="str">
        <f>+IFERROR(VLOOKUP($M499,ACTIVIDADES!$B$9:$Q$494,16,0),"")</f>
        <v>VENCIDO</v>
      </c>
      <c r="AC499" s="144">
        <v>46171</v>
      </c>
      <c r="AD499" s="29">
        <v>0</v>
      </c>
      <c r="AE499" s="30" t="s">
        <v>3741</v>
      </c>
      <c r="AF499" s="29" t="s">
        <v>581</v>
      </c>
      <c r="AG499" s="29" t="s">
        <v>3737</v>
      </c>
      <c r="AH499" s="29" t="s">
        <v>3737</v>
      </c>
      <c r="AI499" s="29" t="s">
        <v>3737</v>
      </c>
      <c r="AJ499" s="55">
        <f>+IFERROR(VLOOKUP($M499,ACTIVIDADES!$B$9:$T$494,17,0),"")</f>
        <v>0</v>
      </c>
      <c r="AK499" s="80" t="str">
        <f>+IFERROR(VLOOKUP($M499,ACTIVIDADES!$B$9:$T$494,18,0),"")</f>
        <v xml:space="preserve">Actividad en construcción; se adelanta la actualización del Manual de Supervisión para incorporar los formatos necesarios para el control de entrega de bienes y gestión de pagos.
</v>
      </c>
      <c r="AL499" s="80">
        <f>+IFERROR(VLOOKUP($M499,ACTIVIDADES!$B$9:$T$494,19,0),"")</f>
        <v>0</v>
      </c>
      <c r="AM499" s="55" t="str">
        <f>+IFERROR(VLOOKUP($M499,ACTIVIDADES!$B$9:$X$495,20,0),0)</f>
        <v>11/07/206</v>
      </c>
      <c r="AN499" s="55" t="str">
        <f>+IFERROR(VLOOKUP($M499,ACTIVIDADES!$B$9:$X$495,21,0),0)</f>
        <v>No se evidencian soportes de la actividad</v>
      </c>
      <c r="AO499" s="55">
        <f>+IFERROR(VLOOKUP($M499,ACTIVIDADES!$B$9:$X$495,22,0),0)</f>
        <v>0</v>
      </c>
      <c r="AP499" s="148" t="str">
        <f>+IFERROR(VLOOKUP($M499,ACTIVIDADES!$B$9:$X$495,23,0),0)</f>
        <v>VENCIDO</v>
      </c>
      <c r="AQ499" s="88">
        <v>46230</v>
      </c>
      <c r="AR499" s="55">
        <v>0</v>
      </c>
      <c r="AS499" s="55" t="s">
        <v>5838</v>
      </c>
      <c r="AT499" s="29" t="s">
        <v>581</v>
      </c>
      <c r="AU499" s="57" t="s">
        <v>3639</v>
      </c>
      <c r="AV499" s="193" t="s">
        <v>3639</v>
      </c>
      <c r="AW499" s="193" t="s">
        <v>3639</v>
      </c>
      <c r="AX499" s="57" t="s">
        <v>4244</v>
      </c>
      <c r="AY499" s="176" t="str">
        <f t="shared" si="30"/>
        <v>VENCIDAS</v>
      </c>
      <c r="AZ499" s="55" t="str">
        <f>+IFERROR(VLOOKUP($M499,ACTIVIDADES!$B$9:$T$494,25,0),"")</f>
        <v/>
      </c>
      <c r="BA499" s="55" t="str">
        <f>+IFERROR(VLOOKUP($M499,ACTIVIDADES!$B$9:$T$494,26,0),"")</f>
        <v/>
      </c>
      <c r="BB499" s="55" t="str">
        <f>+IFERROR(VLOOKUP($M499,ACTIVIDADES!$B$9:$T$494,27,0),"")</f>
        <v/>
      </c>
      <c r="BC499" s="55" t="str">
        <f>+IFERROR(VLOOKUP($M499,ACTIVIDADES!$B$9:$T$494,28,0),"")</f>
        <v/>
      </c>
      <c r="BD499" s="55" t="str">
        <f>+IFERROR(VLOOKUP($M499,ACTIVIDADES!$B$9:$T$494,29,0),"")</f>
        <v/>
      </c>
      <c r="BE499" s="55" t="str">
        <f>+IFERROR(VLOOKUP($M499,ACTIVIDADES!$B$9:$T$494,30,0),"")</f>
        <v/>
      </c>
      <c r="BF499" s="58"/>
      <c r="BG499" s="58"/>
      <c r="BH499" s="59"/>
      <c r="BI499" s="59" t="s">
        <v>580</v>
      </c>
      <c r="BJ499" s="60" t="s">
        <v>3635</v>
      </c>
      <c r="BK499" s="61" t="s">
        <v>593</v>
      </c>
      <c r="BL499" s="62"/>
      <c r="BM499" s="55" t="str">
        <f>+IFERROR(VLOOKUP($M499,ACTIVIDADES!$B$9:$T$494,31,0),"")</f>
        <v/>
      </c>
      <c r="BN499" s="55" t="str">
        <f>+IFERROR(VLOOKUP($M499,ACTIVIDADES!$B$9:$T$494,32,0),"")</f>
        <v/>
      </c>
      <c r="BO499" s="55" t="str">
        <f>+IFERROR(VLOOKUP($M499,ACTIVIDADES!$B$9:$T$494,33,0),"")</f>
        <v/>
      </c>
      <c r="BP499" s="55" t="str">
        <f>+IFERROR(VLOOKUP($M499,ACTIVIDADES!$B$9:$T$494,34,0),"")</f>
        <v/>
      </c>
      <c r="BQ499" s="55" t="str">
        <f>+IFERROR(VLOOKUP($M499,ACTIVIDADES!$B$9:$T$494,35,0),"")</f>
        <v/>
      </c>
      <c r="BR499" s="55" t="str">
        <f>+IFERROR(VLOOKUP($M499,ACTIVIDADES!$B$9:$T$494,36,0),"")</f>
        <v/>
      </c>
      <c r="BS499" s="55" t="str">
        <f>+IFERROR(VLOOKUP($M499,ACTIVIDADES!$B$9:$T$494,37,0),"")</f>
        <v/>
      </c>
      <c r="BT499" s="58"/>
      <c r="BU499" s="58"/>
      <c r="BV499" s="59"/>
      <c r="BW499" s="59" t="s">
        <v>580</v>
      </c>
      <c r="BX499" s="60" t="s">
        <v>3635</v>
      </c>
      <c r="BY499" s="61" t="s">
        <v>593</v>
      </c>
      <c r="BZ499" s="62"/>
      <c r="CA499" s="7"/>
      <c r="CB499" s="7"/>
      <c r="CC499" s="7"/>
      <c r="CD499" s="7"/>
      <c r="CE499" s="7"/>
      <c r="CF499" s="7"/>
      <c r="CG499" s="7"/>
      <c r="CH499" s="7"/>
      <c r="CI499" s="7"/>
      <c r="CJ499" s="7"/>
      <c r="CK499" s="7"/>
      <c r="CL499" s="7"/>
      <c r="CM499" s="7"/>
      <c r="CN499" s="7"/>
      <c r="CO499" s="7"/>
      <c r="CP499" s="7"/>
      <c r="CQ499" s="7"/>
    </row>
    <row r="500" spans="1:95" ht="93" customHeight="1" x14ac:dyDescent="0.35">
      <c r="A500" s="281">
        <f t="shared" si="32"/>
        <v>492</v>
      </c>
      <c r="B500" s="281" t="s">
        <v>536</v>
      </c>
      <c r="C500" s="281">
        <v>2021</v>
      </c>
      <c r="D500" s="281" t="s">
        <v>3734</v>
      </c>
      <c r="E500" s="214"/>
      <c r="F500" s="281" t="s">
        <v>860</v>
      </c>
      <c r="G500" s="332" t="s">
        <v>537</v>
      </c>
      <c r="H500" s="283" t="s">
        <v>4848</v>
      </c>
      <c r="I500" s="283"/>
      <c r="J500" s="284" t="s">
        <v>5166</v>
      </c>
      <c r="K500" s="284" t="s">
        <v>5166</v>
      </c>
      <c r="L500" s="285" t="s">
        <v>5447</v>
      </c>
      <c r="M500" s="312" t="s">
        <v>3102</v>
      </c>
      <c r="N500" s="313" t="s">
        <v>5572</v>
      </c>
      <c r="O500" s="312" t="s">
        <v>2466</v>
      </c>
      <c r="P500" s="312">
        <v>2</v>
      </c>
      <c r="Q500" s="314">
        <v>45280</v>
      </c>
      <c r="R500" s="314">
        <v>45657</v>
      </c>
      <c r="S500" s="315">
        <f t="shared" si="34"/>
        <v>55.649999999999991</v>
      </c>
      <c r="T500" s="312" t="s">
        <v>609</v>
      </c>
      <c r="U500" s="312" t="s">
        <v>1164</v>
      </c>
      <c r="V500" s="290">
        <f>+IFERROR(VLOOKUP($M500,ACTIVIDADES!$B$9:$Q$494,10,0),"")</f>
        <v>0</v>
      </c>
      <c r="W500" s="291" t="str">
        <f>+IFERROR(VLOOKUP($M500,ACTIVIDADES!$B$9:$Q$494,11,0)," ")</f>
        <v xml:space="preserve">Acción establecida en el Plan de Mejoramiento suscrito el 15 de enero de 2024 como resultado de la auditoria realizada a la vigencia 2022
La acción de mejora finaliza el 31 de diciembre de 2024
No se evidenció avance.
No se cumplió con el plazo establecido en la acción de mejora, quedando VENCIDA.
</v>
      </c>
      <c r="X500" s="292">
        <f>+IFERROR(VLOOKUP($M500,ACTIVIDADES!$B$9:$Q$494,12,0),"")</f>
        <v>0</v>
      </c>
      <c r="Y500" s="293">
        <f>+IFERROR(VLOOKUP($M500,ACTIVIDADES!$B$9:$Q$494,13,0),"")</f>
        <v>46153</v>
      </c>
      <c r="Z500" s="294" t="str">
        <f>+IFERROR(VLOOKUP($M500,ACTIVIDADES!$B$9:$Q$494,14,0),"")</f>
        <v>No se evidencian soportes de la actividad</v>
      </c>
      <c r="AA500" s="290">
        <f>+IFERROR(VLOOKUP($M500,ACTIVIDADES!$B$9:$Q$494,15,0),"")</f>
        <v>0</v>
      </c>
      <c r="AB500" s="295" t="str">
        <f>+IFERROR(VLOOKUP($M500,ACTIVIDADES!$B$9:$Q$494,16,0),"")</f>
        <v>VENCIDO</v>
      </c>
      <c r="AC500" s="296">
        <v>46157</v>
      </c>
      <c r="AD500" s="297">
        <v>0</v>
      </c>
      <c r="AE500" s="316" t="s">
        <v>3741</v>
      </c>
      <c r="AF500" s="297" t="s">
        <v>581</v>
      </c>
      <c r="AG500" s="297" t="s">
        <v>3737</v>
      </c>
      <c r="AH500" s="297" t="s">
        <v>3737</v>
      </c>
      <c r="AI500" s="297" t="s">
        <v>3737</v>
      </c>
      <c r="AJ500" s="299">
        <f>+IFERROR(VLOOKUP($M500,ACTIVIDADES!$B$9:$T$494,17,0),"")</f>
        <v>0</v>
      </c>
      <c r="AK500" s="300" t="str">
        <f>+IFERROR(VLOOKUP($M500,ACTIVIDADES!$B$9:$T$494,18,0),"")</f>
        <v xml:space="preserve">Acción establecida en el Plan de Mejoramiento suscrito el 15 de enero de 2024 como resultado de la auditoria realizada a la vigencia 2022
La acción de mejora finaliza el 31 de diciembre de 2024
No se evidenció avance.
No se cumplió con el plazo establecido en la acción de mejora, quedando VENCIDA.
</v>
      </c>
      <c r="AL500" s="300">
        <f>+IFERROR(VLOOKUP($M500,ACTIVIDADES!$B$9:$T$494,19,0),"")</f>
        <v>0</v>
      </c>
      <c r="AM500" s="299" t="str">
        <f>+IFERROR(VLOOKUP($M500,ACTIVIDADES!$B$9:$X$495,20,0),0)</f>
        <v>11/07/206</v>
      </c>
      <c r="AN500" s="299" t="str">
        <f>+IFERROR(VLOOKUP($M500,ACTIVIDADES!$B$9:$X$495,21,0),0)</f>
        <v>No se evidencian soportes de la actividad</v>
      </c>
      <c r="AO500" s="299">
        <f>+IFERROR(VLOOKUP($M500,ACTIVIDADES!$B$9:$X$495,22,0),0)</f>
        <v>0</v>
      </c>
      <c r="AP500" s="317" t="str">
        <f>+IFERROR(VLOOKUP($M500,ACTIVIDADES!$B$9:$X$495,23,0),0)</f>
        <v>VENCIDO</v>
      </c>
      <c r="AQ500" s="302">
        <v>46230</v>
      </c>
      <c r="AR500" s="299">
        <v>0</v>
      </c>
      <c r="AS500" s="299" t="s">
        <v>5838</v>
      </c>
      <c r="AT500" s="297" t="s">
        <v>581</v>
      </c>
      <c r="AU500" s="303" t="s">
        <v>3639</v>
      </c>
      <c r="AV500" s="249" t="s">
        <v>3639</v>
      </c>
      <c r="AW500" s="249" t="s">
        <v>3639</v>
      </c>
      <c r="AX500" s="57" t="s">
        <v>4244</v>
      </c>
      <c r="AY500" s="176" t="str">
        <f t="shared" si="30"/>
        <v>VENCIDAS</v>
      </c>
      <c r="AZ500" s="55" t="str">
        <f>+IFERROR(VLOOKUP($M500,ACTIVIDADES!$B$9:$T$494,25,0),"")</f>
        <v/>
      </c>
      <c r="BA500" s="55" t="str">
        <f>+IFERROR(VLOOKUP($M500,ACTIVIDADES!$B$9:$T$494,26,0),"")</f>
        <v/>
      </c>
      <c r="BB500" s="55" t="str">
        <f>+IFERROR(VLOOKUP($M500,ACTIVIDADES!$B$9:$T$494,27,0),"")</f>
        <v/>
      </c>
      <c r="BC500" s="55" t="str">
        <f>+IFERROR(VLOOKUP($M500,ACTIVIDADES!$B$9:$T$494,28,0),"")</f>
        <v/>
      </c>
      <c r="BD500" s="55" t="str">
        <f>+IFERROR(VLOOKUP($M500,ACTIVIDADES!$B$9:$T$494,29,0),"")</f>
        <v/>
      </c>
      <c r="BE500" s="55" t="str">
        <f>+IFERROR(VLOOKUP($M500,ACTIVIDADES!$B$9:$T$494,30,0),"")</f>
        <v/>
      </c>
      <c r="BF500" s="58"/>
      <c r="BG500" s="58"/>
      <c r="BH500" s="59"/>
      <c r="BI500" s="59" t="s">
        <v>580</v>
      </c>
      <c r="BJ500" s="60" t="s">
        <v>3635</v>
      </c>
      <c r="BK500" s="61" t="s">
        <v>593</v>
      </c>
      <c r="BL500" s="62"/>
      <c r="BM500" s="55" t="str">
        <f>+IFERROR(VLOOKUP($M500,ACTIVIDADES!$B$9:$T$494,31,0),"")</f>
        <v/>
      </c>
      <c r="BN500" s="55" t="str">
        <f>+IFERROR(VLOOKUP($M500,ACTIVIDADES!$B$9:$T$494,32,0),"")</f>
        <v/>
      </c>
      <c r="BO500" s="55" t="str">
        <f>+IFERROR(VLOOKUP($M500,ACTIVIDADES!$B$9:$T$494,33,0),"")</f>
        <v/>
      </c>
      <c r="BP500" s="55" t="str">
        <f>+IFERROR(VLOOKUP($M500,ACTIVIDADES!$B$9:$T$494,34,0),"")</f>
        <v/>
      </c>
      <c r="BQ500" s="55" t="str">
        <f>+IFERROR(VLOOKUP($M500,ACTIVIDADES!$B$9:$T$494,35,0),"")</f>
        <v/>
      </c>
      <c r="BR500" s="55" t="str">
        <f>+IFERROR(VLOOKUP($M500,ACTIVIDADES!$B$9:$T$494,36,0),"")</f>
        <v/>
      </c>
      <c r="BS500" s="55" t="str">
        <f>+IFERROR(VLOOKUP($M500,ACTIVIDADES!$B$9:$T$494,37,0),"")</f>
        <v/>
      </c>
      <c r="BT500" s="58"/>
      <c r="BU500" s="58"/>
      <c r="BV500" s="59"/>
      <c r="BW500" s="59" t="s">
        <v>580</v>
      </c>
      <c r="BX500" s="60" t="s">
        <v>3635</v>
      </c>
      <c r="BY500" s="61" t="s">
        <v>593</v>
      </c>
      <c r="BZ500" s="62"/>
      <c r="CA500" s="7"/>
      <c r="CB500" s="7"/>
      <c r="CC500" s="7"/>
      <c r="CD500" s="7"/>
      <c r="CE500" s="7"/>
      <c r="CF500" s="7"/>
      <c r="CG500" s="7"/>
      <c r="CH500" s="7"/>
      <c r="CI500" s="7"/>
      <c r="CJ500" s="7"/>
      <c r="CK500" s="7"/>
      <c r="CL500" s="7"/>
      <c r="CM500" s="7"/>
      <c r="CN500" s="7"/>
      <c r="CO500" s="7"/>
      <c r="CP500" s="7"/>
      <c r="CQ500" s="7"/>
    </row>
    <row r="501" spans="1:95" customFormat="1" ht="93" customHeight="1" x14ac:dyDescent="0.35">
      <c r="A501" s="40">
        <f t="shared" si="32"/>
        <v>493</v>
      </c>
      <c r="B501" s="40" t="s">
        <v>536</v>
      </c>
      <c r="C501" s="40">
        <v>2021</v>
      </c>
      <c r="D501" s="40" t="s">
        <v>3734</v>
      </c>
      <c r="E501" s="323"/>
      <c r="F501" s="40" t="s">
        <v>860</v>
      </c>
      <c r="G501" s="110" t="s">
        <v>537</v>
      </c>
      <c r="H501" s="41" t="s">
        <v>4848</v>
      </c>
      <c r="I501" s="42"/>
      <c r="J501" s="43" t="s">
        <v>5166</v>
      </c>
      <c r="K501" s="43" t="s">
        <v>5166</v>
      </c>
      <c r="L501" s="44" t="s">
        <v>5447</v>
      </c>
      <c r="M501" s="63" t="s">
        <v>3616</v>
      </c>
      <c r="N501" s="64" t="s">
        <v>3617</v>
      </c>
      <c r="O501" s="63" t="s">
        <v>3618</v>
      </c>
      <c r="P501" s="63" t="s">
        <v>1577</v>
      </c>
      <c r="Q501" s="65">
        <v>45280</v>
      </c>
      <c r="R501" s="65">
        <v>45382</v>
      </c>
      <c r="S501" s="66">
        <f t="shared" si="34"/>
        <v>15.15</v>
      </c>
      <c r="T501" s="63" t="s">
        <v>587</v>
      </c>
      <c r="U501" s="63" t="s">
        <v>1164</v>
      </c>
      <c r="V501" s="49">
        <f>+IFERROR(VLOOKUP($M501,ACTIVIDADES!$B$9:$Q$494,10,0),"")</f>
        <v>0</v>
      </c>
      <c r="W501" s="50" t="str">
        <f>+IFERROR(VLOOKUP($M501,ACTIVIDADES!$B$9:$Q$494,11,0)," ")</f>
        <v xml:space="preserve">Acción establecida en el Plan de Mejoramiento suscrito el 15 de enero de 2024 como resultado de la auditoria realizada a la vigencia 2022
La acción de mejora finaliza el 31 de marzo de 2024
No se evidenció avance.
No se cumplió con el plazo establecido en la acción de mejora, quedando VENCIDA.
</v>
      </c>
      <c r="X501" s="61">
        <f>+IFERROR(VLOOKUP($M501,ACTIVIDADES!$B$9:$Q$494,12,0),"")</f>
        <v>0</v>
      </c>
      <c r="Y501" s="52">
        <f>+IFERROR(VLOOKUP($M501,ACTIVIDADES!$B$9:$Q$494,13,0),"")</f>
        <v>46153</v>
      </c>
      <c r="Z501" s="53" t="str">
        <f>+IFERROR(VLOOKUP($M501,ACTIVIDADES!$B$9:$Q$494,14,0),"")</f>
        <v>No se evidencia realización de acciones</v>
      </c>
      <c r="AA501" s="49">
        <f>+IFERROR(VLOOKUP($M501,ACTIVIDADES!$B$9:$Q$494,15,0),"")</f>
        <v>0</v>
      </c>
      <c r="AB501" s="54" t="str">
        <f>+IFERROR(VLOOKUP($M501,ACTIVIDADES!$B$9:$Q$494,16,0),"")</f>
        <v>VENCIDO</v>
      </c>
      <c r="AC501" s="144">
        <v>46157</v>
      </c>
      <c r="AD501" s="29">
        <v>0</v>
      </c>
      <c r="AE501" s="30" t="s">
        <v>3741</v>
      </c>
      <c r="AF501" s="29" t="s">
        <v>581</v>
      </c>
      <c r="AG501" s="29" t="s">
        <v>3737</v>
      </c>
      <c r="AH501" s="29" t="s">
        <v>3737</v>
      </c>
      <c r="AI501" s="29" t="s">
        <v>3737</v>
      </c>
      <c r="AJ501" s="55">
        <f>+IFERROR(VLOOKUP($M501,ACTIVIDADES!$B$9:$T$494,17,0),"")</f>
        <v>0</v>
      </c>
      <c r="AK501" s="80" t="str">
        <f>+IFERROR(VLOOKUP($M501,ACTIVIDADES!$B$9:$T$494,18,0),"")</f>
        <v>Sin reporte de información por parte de la primera linea de defensa</v>
      </c>
      <c r="AL501" s="80">
        <f>+IFERROR(VLOOKUP($M501,ACTIVIDADES!$B$9:$T$494,19,0),"")</f>
        <v>0</v>
      </c>
      <c r="AM501" s="55">
        <f>+IFERROR(VLOOKUP($M501,ACTIVIDADES!$B$9:$X$495,20,0),0)</f>
        <v>46214</v>
      </c>
      <c r="AN501" s="55" t="str">
        <f>+IFERROR(VLOOKUP($M501,ACTIVIDADES!$B$9:$X$495,21,0),0)</f>
        <v>No se encuentran evidencias de seguimiento</v>
      </c>
      <c r="AO501" s="55">
        <f>+IFERROR(VLOOKUP($M501,ACTIVIDADES!$B$9:$X$495,22,0),0)</f>
        <v>0</v>
      </c>
      <c r="AP501" s="148" t="str">
        <f>+IFERROR(VLOOKUP($M501,ACTIVIDADES!$B$9:$X$495,23,0),0)</f>
        <v>VENCIDO</v>
      </c>
      <c r="AQ501" s="88">
        <v>46230</v>
      </c>
      <c r="AR501" s="55">
        <v>0</v>
      </c>
      <c r="AS501" s="56" t="s">
        <v>3741</v>
      </c>
      <c r="AT501" s="29" t="s">
        <v>581</v>
      </c>
      <c r="AU501" s="57" t="s">
        <v>3639</v>
      </c>
      <c r="AV501" s="193" t="s">
        <v>3639</v>
      </c>
      <c r="AW501" s="193" t="s">
        <v>3639</v>
      </c>
      <c r="AX501" s="57" t="s">
        <v>4244</v>
      </c>
      <c r="AY501" s="176" t="str">
        <f t="shared" si="30"/>
        <v>VENCIDAS</v>
      </c>
      <c r="AZ501" s="55" t="str">
        <f>+IFERROR(VLOOKUP($M501,ACTIVIDADES!$B$9:$T$494,25,0),"")</f>
        <v/>
      </c>
      <c r="BA501" s="55" t="str">
        <f>+IFERROR(VLOOKUP($M501,ACTIVIDADES!$B$9:$T$494,26,0),"")</f>
        <v/>
      </c>
      <c r="BB501" s="55" t="str">
        <f>+IFERROR(VLOOKUP($M501,ACTIVIDADES!$B$9:$T$494,27,0),"")</f>
        <v/>
      </c>
      <c r="BC501" s="55" t="str">
        <f>+IFERROR(VLOOKUP($M501,ACTIVIDADES!$B$9:$T$494,28,0),"")</f>
        <v/>
      </c>
      <c r="BD501" s="55" t="str">
        <f>+IFERROR(VLOOKUP($M501,ACTIVIDADES!$B$9:$T$494,29,0),"")</f>
        <v/>
      </c>
      <c r="BE501" s="55" t="str">
        <f>+IFERROR(VLOOKUP($M501,ACTIVIDADES!$B$9:$T$494,30,0),"")</f>
        <v/>
      </c>
      <c r="BF501" s="58"/>
      <c r="BG501" s="58"/>
      <c r="BH501" s="59"/>
      <c r="BI501" s="59" t="s">
        <v>580</v>
      </c>
      <c r="BJ501" s="60" t="s">
        <v>3635</v>
      </c>
      <c r="BK501" s="61" t="s">
        <v>593</v>
      </c>
      <c r="BL501" s="62"/>
      <c r="BM501" s="55" t="str">
        <f>+IFERROR(VLOOKUP($M501,ACTIVIDADES!$B$9:$T$494,31,0),"")</f>
        <v/>
      </c>
      <c r="BN501" s="55" t="str">
        <f>+IFERROR(VLOOKUP($M501,ACTIVIDADES!$B$9:$T$494,32,0),"")</f>
        <v/>
      </c>
      <c r="BO501" s="55" t="str">
        <f>+IFERROR(VLOOKUP($M501,ACTIVIDADES!$B$9:$T$494,33,0),"")</f>
        <v/>
      </c>
      <c r="BP501" s="55" t="str">
        <f>+IFERROR(VLOOKUP($M501,ACTIVIDADES!$B$9:$T$494,34,0),"")</f>
        <v/>
      </c>
      <c r="BQ501" s="55" t="str">
        <f>+IFERROR(VLOOKUP($M501,ACTIVIDADES!$B$9:$T$494,35,0),"")</f>
        <v/>
      </c>
      <c r="BR501" s="55" t="str">
        <f>+IFERROR(VLOOKUP($M501,ACTIVIDADES!$B$9:$T$494,36,0),"")</f>
        <v/>
      </c>
      <c r="BS501" s="55" t="str">
        <f>+IFERROR(VLOOKUP($M501,ACTIVIDADES!$B$9:$T$494,37,0),"")</f>
        <v/>
      </c>
      <c r="BT501" s="58"/>
      <c r="BU501" s="58"/>
      <c r="BV501" s="59"/>
      <c r="BW501" s="59" t="s">
        <v>580</v>
      </c>
      <c r="BX501" s="60" t="s">
        <v>3635</v>
      </c>
      <c r="BY501" s="61" t="s">
        <v>593</v>
      </c>
      <c r="BZ501" s="62"/>
      <c r="CA501" s="7"/>
      <c r="CB501" s="7"/>
      <c r="CC501" s="7"/>
      <c r="CD501" s="7"/>
      <c r="CE501" s="7"/>
      <c r="CF501" s="7"/>
      <c r="CG501" s="7"/>
      <c r="CH501" s="7"/>
      <c r="CI501" s="7"/>
      <c r="CJ501" s="7"/>
      <c r="CK501" s="7"/>
      <c r="CL501" s="7"/>
      <c r="CM501" s="7"/>
      <c r="CN501" s="7"/>
      <c r="CO501" s="7"/>
      <c r="CP501" s="7"/>
      <c r="CQ501" s="7"/>
    </row>
    <row r="502" spans="1:95" ht="93" customHeight="1" x14ac:dyDescent="0.35">
      <c r="A502" s="40">
        <f t="shared" si="32"/>
        <v>494</v>
      </c>
      <c r="B502" s="40" t="s">
        <v>536</v>
      </c>
      <c r="C502" s="40">
        <v>2021</v>
      </c>
      <c r="D502" s="40" t="s">
        <v>3734</v>
      </c>
      <c r="E502" s="323"/>
      <c r="F502" s="40" t="s">
        <v>861</v>
      </c>
      <c r="G502" s="110" t="s">
        <v>537</v>
      </c>
      <c r="H502" s="42" t="s">
        <v>4849</v>
      </c>
      <c r="I502" s="42"/>
      <c r="J502" s="43" t="s">
        <v>5167</v>
      </c>
      <c r="K502" s="43" t="s">
        <v>5167</v>
      </c>
      <c r="L502" s="44" t="s">
        <v>5448</v>
      </c>
      <c r="M502" s="63" t="s">
        <v>3098</v>
      </c>
      <c r="N502" s="64" t="s">
        <v>3099</v>
      </c>
      <c r="O502" s="63" t="s">
        <v>2964</v>
      </c>
      <c r="P502" s="63">
        <v>1</v>
      </c>
      <c r="Q502" s="65">
        <v>45280</v>
      </c>
      <c r="R502" s="65">
        <v>45657</v>
      </c>
      <c r="S502" s="66">
        <f t="shared" si="34"/>
        <v>55.649999999999991</v>
      </c>
      <c r="T502" s="63" t="s">
        <v>609</v>
      </c>
      <c r="U502" s="63" t="s">
        <v>1164</v>
      </c>
      <c r="V502" s="49">
        <f>+IFERROR(VLOOKUP($M502,ACTIVIDADES!$B$9:$Q$494,10,0),"")</f>
        <v>0</v>
      </c>
      <c r="W502" s="50" t="str">
        <f>+IFERROR(VLOOKUP($M502,ACTIVIDADES!$B$9:$Q$494,11,0)," ")</f>
        <v xml:space="preserve">Actividad en construcción; se adelanta la actualización del Manual de Supervisión para incorporar los formatos necesarios para el control de entrega de bienes y gestión de pagos.
</v>
      </c>
      <c r="X502" s="61">
        <f>+IFERROR(VLOOKUP($M502,ACTIVIDADES!$B$9:$Q$494,12,0),"")</f>
        <v>0</v>
      </c>
      <c r="Y502" s="52">
        <f>+IFERROR(VLOOKUP($M502,ACTIVIDADES!$B$9:$Q$494,13,0),"")</f>
        <v>46153</v>
      </c>
      <c r="Z502" s="53" t="str">
        <f>+IFERROR(VLOOKUP($M502,ACTIVIDADES!$B$9:$Q$494,14,0),"")</f>
        <v>No se evidencian soportes de la actividad</v>
      </c>
      <c r="AA502" s="49">
        <f>+IFERROR(VLOOKUP($M502,ACTIVIDADES!$B$9:$Q$494,15,0),"")</f>
        <v>0</v>
      </c>
      <c r="AB502" s="54" t="str">
        <f>+IFERROR(VLOOKUP($M502,ACTIVIDADES!$B$9:$Q$494,16,0),"")</f>
        <v>VENCIDO</v>
      </c>
      <c r="AC502" s="144">
        <v>46171</v>
      </c>
      <c r="AD502" s="29">
        <v>0</v>
      </c>
      <c r="AE502" s="30" t="s">
        <v>3741</v>
      </c>
      <c r="AF502" s="29" t="s">
        <v>581</v>
      </c>
      <c r="AG502" s="29" t="s">
        <v>3737</v>
      </c>
      <c r="AH502" s="29" t="s">
        <v>3737</v>
      </c>
      <c r="AI502" s="29" t="s">
        <v>3737</v>
      </c>
      <c r="AJ502" s="55">
        <f>+IFERROR(VLOOKUP($M502,ACTIVIDADES!$B$9:$T$494,17,0),"")</f>
        <v>0</v>
      </c>
      <c r="AK502" s="80" t="str">
        <f>+IFERROR(VLOOKUP($M502,ACTIVIDADES!$B$9:$T$494,18,0),"")</f>
        <v xml:space="preserve">Actividad en construcción; se adelanta la actualización del Manual de Supervisión para incorporar los formatos necesarios para el control de entrega de bienes y gestión de pagos.
</v>
      </c>
      <c r="AL502" s="80">
        <f>+IFERROR(VLOOKUP($M502,ACTIVIDADES!$B$9:$T$494,19,0),"")</f>
        <v>0</v>
      </c>
      <c r="AM502" s="55" t="str">
        <f>+IFERROR(VLOOKUP($M502,ACTIVIDADES!$B$9:$X$495,20,0),0)</f>
        <v>11/07/206</v>
      </c>
      <c r="AN502" s="55" t="str">
        <f>+IFERROR(VLOOKUP($M502,ACTIVIDADES!$B$9:$X$495,21,0),0)</f>
        <v>No se evidencian soportes de la actividad</v>
      </c>
      <c r="AO502" s="55">
        <f>+IFERROR(VLOOKUP($M502,ACTIVIDADES!$B$9:$X$495,22,0),0)</f>
        <v>0</v>
      </c>
      <c r="AP502" s="148" t="str">
        <f>+IFERROR(VLOOKUP($M502,ACTIVIDADES!$B$9:$X$495,23,0),0)</f>
        <v>VENCIDO</v>
      </c>
      <c r="AQ502" s="88">
        <v>46230</v>
      </c>
      <c r="AR502" s="55">
        <v>0</v>
      </c>
      <c r="AS502" s="55" t="s">
        <v>5838</v>
      </c>
      <c r="AT502" s="29" t="s">
        <v>581</v>
      </c>
      <c r="AU502" s="57" t="s">
        <v>3639</v>
      </c>
      <c r="AV502" s="193" t="s">
        <v>3639</v>
      </c>
      <c r="AW502" s="193" t="s">
        <v>3639</v>
      </c>
      <c r="AX502" s="57" t="s">
        <v>4244</v>
      </c>
      <c r="AY502" s="176" t="str">
        <f t="shared" si="30"/>
        <v>VENCIDAS</v>
      </c>
      <c r="AZ502" s="55" t="str">
        <f>+IFERROR(VLOOKUP($M502,ACTIVIDADES!$B$9:$T$494,25,0),"")</f>
        <v/>
      </c>
      <c r="BA502" s="55" t="str">
        <f>+IFERROR(VLOOKUP($M502,ACTIVIDADES!$B$9:$T$494,26,0),"")</f>
        <v/>
      </c>
      <c r="BB502" s="55" t="str">
        <f>+IFERROR(VLOOKUP($M502,ACTIVIDADES!$B$9:$T$494,27,0),"")</f>
        <v/>
      </c>
      <c r="BC502" s="55" t="str">
        <f>+IFERROR(VLOOKUP($M502,ACTIVIDADES!$B$9:$T$494,28,0),"")</f>
        <v/>
      </c>
      <c r="BD502" s="55" t="str">
        <f>+IFERROR(VLOOKUP($M502,ACTIVIDADES!$B$9:$T$494,29,0),"")</f>
        <v/>
      </c>
      <c r="BE502" s="55" t="str">
        <f>+IFERROR(VLOOKUP($M502,ACTIVIDADES!$B$9:$T$494,30,0),"")</f>
        <v/>
      </c>
      <c r="BF502" s="58"/>
      <c r="BG502" s="58"/>
      <c r="BH502" s="59"/>
      <c r="BI502" s="59" t="s">
        <v>580</v>
      </c>
      <c r="BJ502" s="60" t="s">
        <v>3635</v>
      </c>
      <c r="BK502" s="61" t="s">
        <v>593</v>
      </c>
      <c r="BL502" s="62"/>
      <c r="BM502" s="55" t="str">
        <f>+IFERROR(VLOOKUP($M502,ACTIVIDADES!$B$9:$T$494,31,0),"")</f>
        <v/>
      </c>
      <c r="BN502" s="55" t="str">
        <f>+IFERROR(VLOOKUP($M502,ACTIVIDADES!$B$9:$T$494,32,0),"")</f>
        <v/>
      </c>
      <c r="BO502" s="55" t="str">
        <f>+IFERROR(VLOOKUP($M502,ACTIVIDADES!$B$9:$T$494,33,0),"")</f>
        <v/>
      </c>
      <c r="BP502" s="55" t="str">
        <f>+IFERROR(VLOOKUP($M502,ACTIVIDADES!$B$9:$T$494,34,0),"")</f>
        <v/>
      </c>
      <c r="BQ502" s="55" t="str">
        <f>+IFERROR(VLOOKUP($M502,ACTIVIDADES!$B$9:$T$494,35,0),"")</f>
        <v/>
      </c>
      <c r="BR502" s="55" t="str">
        <f>+IFERROR(VLOOKUP($M502,ACTIVIDADES!$B$9:$T$494,36,0),"")</f>
        <v/>
      </c>
      <c r="BS502" s="55" t="str">
        <f>+IFERROR(VLOOKUP($M502,ACTIVIDADES!$B$9:$T$494,37,0),"")</f>
        <v/>
      </c>
      <c r="BT502" s="58"/>
      <c r="BU502" s="58"/>
      <c r="BV502" s="59"/>
      <c r="BW502" s="59" t="s">
        <v>580</v>
      </c>
      <c r="BX502" s="60" t="s">
        <v>3635</v>
      </c>
      <c r="BY502" s="61" t="s">
        <v>593</v>
      </c>
      <c r="BZ502" s="62"/>
      <c r="CA502" s="7"/>
      <c r="CB502" s="7"/>
      <c r="CC502" s="7"/>
      <c r="CD502" s="7"/>
      <c r="CE502" s="7"/>
      <c r="CF502" s="7"/>
      <c r="CG502" s="7"/>
      <c r="CH502" s="7"/>
      <c r="CI502" s="7"/>
      <c r="CJ502" s="7"/>
      <c r="CK502" s="7"/>
      <c r="CL502" s="7"/>
      <c r="CM502" s="7"/>
      <c r="CN502" s="7"/>
      <c r="CO502" s="7"/>
      <c r="CP502" s="7"/>
      <c r="CQ502" s="7"/>
    </row>
    <row r="503" spans="1:95" customFormat="1" ht="93" customHeight="1" x14ac:dyDescent="0.35">
      <c r="A503" s="40">
        <f t="shared" si="32"/>
        <v>495</v>
      </c>
      <c r="B503" s="40" t="s">
        <v>536</v>
      </c>
      <c r="C503" s="40">
        <v>2021</v>
      </c>
      <c r="D503" s="40" t="s">
        <v>3734</v>
      </c>
      <c r="E503" s="323"/>
      <c r="F503" s="40" t="s">
        <v>861</v>
      </c>
      <c r="G503" s="110" t="s">
        <v>537</v>
      </c>
      <c r="H503" s="42" t="s">
        <v>4849</v>
      </c>
      <c r="I503" s="42"/>
      <c r="J503" s="43" t="s">
        <v>5167</v>
      </c>
      <c r="K503" s="43" t="s">
        <v>5167</v>
      </c>
      <c r="L503" s="44" t="s">
        <v>5448</v>
      </c>
      <c r="M503" s="63" t="s">
        <v>3102</v>
      </c>
      <c r="N503" s="64" t="s">
        <v>5572</v>
      </c>
      <c r="O503" s="63" t="s">
        <v>2466</v>
      </c>
      <c r="P503" s="63">
        <v>2</v>
      </c>
      <c r="Q503" s="65">
        <v>45280</v>
      </c>
      <c r="R503" s="65">
        <v>45657</v>
      </c>
      <c r="S503" s="66">
        <f t="shared" si="34"/>
        <v>55.649999999999991</v>
      </c>
      <c r="T503" s="63" t="s">
        <v>609</v>
      </c>
      <c r="U503" s="63" t="s">
        <v>1164</v>
      </c>
      <c r="V503" s="49">
        <f>+IFERROR(VLOOKUP($M503,ACTIVIDADES!$B$9:$Q$494,10,0),"")</f>
        <v>0</v>
      </c>
      <c r="W503" s="50" t="str">
        <f>+IFERROR(VLOOKUP($M503,ACTIVIDADES!$B$9:$Q$494,11,0)," ")</f>
        <v xml:space="preserve">Acción establecida en el Plan de Mejoramiento suscrito el 15 de enero de 2024 como resultado de la auditoria realizada a la vigencia 2022
La acción de mejora finaliza el 31 de diciembre de 2024
No se evidenció avance.
No se cumplió con el plazo establecido en la acción de mejora, quedando VENCIDA.
</v>
      </c>
      <c r="X503" s="61">
        <f>+IFERROR(VLOOKUP($M503,ACTIVIDADES!$B$9:$Q$494,12,0),"")</f>
        <v>0</v>
      </c>
      <c r="Y503" s="52">
        <f>+IFERROR(VLOOKUP($M503,ACTIVIDADES!$B$9:$Q$494,13,0),"")</f>
        <v>46153</v>
      </c>
      <c r="Z503" s="53" t="str">
        <f>+IFERROR(VLOOKUP($M503,ACTIVIDADES!$B$9:$Q$494,14,0),"")</f>
        <v>No se evidencian soportes de la actividad</v>
      </c>
      <c r="AA503" s="49">
        <f>+IFERROR(VLOOKUP($M503,ACTIVIDADES!$B$9:$Q$494,15,0),"")</f>
        <v>0</v>
      </c>
      <c r="AB503" s="54" t="str">
        <f>+IFERROR(VLOOKUP($M503,ACTIVIDADES!$B$9:$Q$494,16,0),"")</f>
        <v>VENCIDO</v>
      </c>
      <c r="AC503" s="144">
        <v>46157</v>
      </c>
      <c r="AD503" s="29">
        <v>0</v>
      </c>
      <c r="AE503" s="30" t="s">
        <v>3741</v>
      </c>
      <c r="AF503" s="29" t="s">
        <v>581</v>
      </c>
      <c r="AG503" s="29" t="s">
        <v>3737</v>
      </c>
      <c r="AH503" s="29" t="s">
        <v>3737</v>
      </c>
      <c r="AI503" s="29" t="s">
        <v>3737</v>
      </c>
      <c r="AJ503" s="55">
        <f>+IFERROR(VLOOKUP($M503,ACTIVIDADES!$B$9:$T$494,17,0),"")</f>
        <v>0</v>
      </c>
      <c r="AK503" s="80" t="str">
        <f>+IFERROR(VLOOKUP($M503,ACTIVIDADES!$B$9:$T$494,18,0),"")</f>
        <v xml:space="preserve">Acción establecida en el Plan de Mejoramiento suscrito el 15 de enero de 2024 como resultado de la auditoria realizada a la vigencia 2022
La acción de mejora finaliza el 31 de diciembre de 2024
No se evidenció avance.
No se cumplió con el plazo establecido en la acción de mejora, quedando VENCIDA.
</v>
      </c>
      <c r="AL503" s="80">
        <f>+IFERROR(VLOOKUP($M503,ACTIVIDADES!$B$9:$T$494,19,0),"")</f>
        <v>0</v>
      </c>
      <c r="AM503" s="55" t="str">
        <f>+IFERROR(VLOOKUP($M503,ACTIVIDADES!$B$9:$X$495,20,0),0)</f>
        <v>11/07/206</v>
      </c>
      <c r="AN503" s="55" t="str">
        <f>+IFERROR(VLOOKUP($M503,ACTIVIDADES!$B$9:$X$495,21,0),0)</f>
        <v>No se evidencian soportes de la actividad</v>
      </c>
      <c r="AO503" s="55">
        <f>+IFERROR(VLOOKUP($M503,ACTIVIDADES!$B$9:$X$495,22,0),0)</f>
        <v>0</v>
      </c>
      <c r="AP503" s="148" t="str">
        <f>+IFERROR(VLOOKUP($M503,ACTIVIDADES!$B$9:$X$495,23,0),0)</f>
        <v>VENCIDO</v>
      </c>
      <c r="AQ503" s="88">
        <v>46230</v>
      </c>
      <c r="AR503" s="55">
        <v>0</v>
      </c>
      <c r="AS503" s="55" t="s">
        <v>5838</v>
      </c>
      <c r="AT503" s="29" t="s">
        <v>581</v>
      </c>
      <c r="AU503" s="57" t="s">
        <v>3639</v>
      </c>
      <c r="AV503" s="193" t="s">
        <v>3639</v>
      </c>
      <c r="AW503" s="193" t="s">
        <v>3639</v>
      </c>
      <c r="AX503" s="57" t="s">
        <v>4244</v>
      </c>
      <c r="AY503" s="176" t="str">
        <f t="shared" si="30"/>
        <v>VENCIDAS</v>
      </c>
      <c r="AZ503" s="55" t="str">
        <f>+IFERROR(VLOOKUP($M503,ACTIVIDADES!$B$9:$T$494,25,0),"")</f>
        <v/>
      </c>
      <c r="BA503" s="55" t="str">
        <f>+IFERROR(VLOOKUP($M503,ACTIVIDADES!$B$9:$T$494,26,0),"")</f>
        <v/>
      </c>
      <c r="BB503" s="55" t="str">
        <f>+IFERROR(VLOOKUP($M503,ACTIVIDADES!$B$9:$T$494,27,0),"")</f>
        <v/>
      </c>
      <c r="BC503" s="55" t="str">
        <f>+IFERROR(VLOOKUP($M503,ACTIVIDADES!$B$9:$T$494,28,0),"")</f>
        <v/>
      </c>
      <c r="BD503" s="55" t="str">
        <f>+IFERROR(VLOOKUP($M503,ACTIVIDADES!$B$9:$T$494,29,0),"")</f>
        <v/>
      </c>
      <c r="BE503" s="55" t="str">
        <f>+IFERROR(VLOOKUP($M503,ACTIVIDADES!$B$9:$T$494,30,0),"")</f>
        <v/>
      </c>
      <c r="BF503" s="58"/>
      <c r="BG503" s="58"/>
      <c r="BH503" s="59"/>
      <c r="BI503" s="59" t="s">
        <v>580</v>
      </c>
      <c r="BJ503" s="60" t="s">
        <v>3635</v>
      </c>
      <c r="BK503" s="61" t="s">
        <v>593</v>
      </c>
      <c r="BL503" s="62"/>
      <c r="BM503" s="55" t="str">
        <f>+IFERROR(VLOOKUP($M503,ACTIVIDADES!$B$9:$T$494,31,0),"")</f>
        <v/>
      </c>
      <c r="BN503" s="55" t="str">
        <f>+IFERROR(VLOOKUP($M503,ACTIVIDADES!$B$9:$T$494,32,0),"")</f>
        <v/>
      </c>
      <c r="BO503" s="55" t="str">
        <f>+IFERROR(VLOOKUP($M503,ACTIVIDADES!$B$9:$T$494,33,0),"")</f>
        <v/>
      </c>
      <c r="BP503" s="55" t="str">
        <f>+IFERROR(VLOOKUP($M503,ACTIVIDADES!$B$9:$T$494,34,0),"")</f>
        <v/>
      </c>
      <c r="BQ503" s="55" t="str">
        <f>+IFERROR(VLOOKUP($M503,ACTIVIDADES!$B$9:$T$494,35,0),"")</f>
        <v/>
      </c>
      <c r="BR503" s="55" t="str">
        <f>+IFERROR(VLOOKUP($M503,ACTIVIDADES!$B$9:$T$494,36,0),"")</f>
        <v/>
      </c>
      <c r="BS503" s="55" t="str">
        <f>+IFERROR(VLOOKUP($M503,ACTIVIDADES!$B$9:$T$494,37,0),"")</f>
        <v/>
      </c>
      <c r="BT503" s="58"/>
      <c r="BU503" s="58"/>
      <c r="BV503" s="59"/>
      <c r="BW503" s="59" t="s">
        <v>580</v>
      </c>
      <c r="BX503" s="60" t="s">
        <v>3635</v>
      </c>
      <c r="BY503" s="61" t="s">
        <v>593</v>
      </c>
      <c r="BZ503" s="62"/>
      <c r="CA503" s="7"/>
      <c r="CB503" s="7"/>
      <c r="CC503" s="7"/>
      <c r="CD503" s="7"/>
      <c r="CE503" s="7"/>
      <c r="CF503" s="7"/>
      <c r="CG503" s="7"/>
      <c r="CH503" s="7"/>
      <c r="CI503" s="7"/>
      <c r="CJ503" s="7"/>
      <c r="CK503" s="7"/>
      <c r="CL503" s="7"/>
      <c r="CM503" s="7"/>
      <c r="CN503" s="7"/>
      <c r="CO503" s="7"/>
      <c r="CP503" s="7"/>
      <c r="CQ503" s="7"/>
    </row>
    <row r="504" spans="1:95" s="8" customFormat="1" ht="93" customHeight="1" x14ac:dyDescent="0.35">
      <c r="A504" s="40">
        <f t="shared" si="32"/>
        <v>496</v>
      </c>
      <c r="B504" s="40" t="s">
        <v>536</v>
      </c>
      <c r="C504" s="40">
        <v>2021</v>
      </c>
      <c r="D504" s="40" t="s">
        <v>3734</v>
      </c>
      <c r="E504" s="323"/>
      <c r="F504" s="40" t="s">
        <v>861</v>
      </c>
      <c r="G504" s="110" t="s">
        <v>537</v>
      </c>
      <c r="H504" s="41" t="s">
        <v>4849</v>
      </c>
      <c r="I504" s="42"/>
      <c r="J504" s="43" t="s">
        <v>5167</v>
      </c>
      <c r="K504" s="43" t="s">
        <v>5167</v>
      </c>
      <c r="L504" s="44" t="s">
        <v>5448</v>
      </c>
      <c r="M504" s="63" t="s">
        <v>3616</v>
      </c>
      <c r="N504" s="64" t="s">
        <v>3617</v>
      </c>
      <c r="O504" s="63" t="s">
        <v>3618</v>
      </c>
      <c r="P504" s="63" t="s">
        <v>1577</v>
      </c>
      <c r="Q504" s="65">
        <v>45280</v>
      </c>
      <c r="R504" s="65">
        <v>45382</v>
      </c>
      <c r="S504" s="66">
        <f t="shared" si="34"/>
        <v>15.15</v>
      </c>
      <c r="T504" s="63" t="s">
        <v>587</v>
      </c>
      <c r="U504" s="63" t="s">
        <v>1164</v>
      </c>
      <c r="V504" s="49">
        <f>+IFERROR(VLOOKUP($M504,ACTIVIDADES!$B$9:$Q$494,10,0),"")</f>
        <v>0</v>
      </c>
      <c r="W504" s="50" t="str">
        <f>+IFERROR(VLOOKUP($M504,ACTIVIDADES!$B$9:$Q$494,11,0)," ")</f>
        <v xml:space="preserve">Acción establecida en el Plan de Mejoramiento suscrito el 15 de enero de 2024 como resultado de la auditoria realizada a la vigencia 2022
La acción de mejora finaliza el 31 de marzo de 2024
No se evidenció avance.
No se cumplió con el plazo establecido en la acción de mejora, quedando VENCIDA.
</v>
      </c>
      <c r="X504" s="61">
        <f>+IFERROR(VLOOKUP($M504,ACTIVIDADES!$B$9:$Q$494,12,0),"")</f>
        <v>0</v>
      </c>
      <c r="Y504" s="52">
        <f>+IFERROR(VLOOKUP($M504,ACTIVIDADES!$B$9:$Q$494,13,0),"")</f>
        <v>46153</v>
      </c>
      <c r="Z504" s="53" t="str">
        <f>+IFERROR(VLOOKUP($M504,ACTIVIDADES!$B$9:$Q$494,14,0),"")</f>
        <v>No se evidencia realización de acciones</v>
      </c>
      <c r="AA504" s="49">
        <f>+IFERROR(VLOOKUP($M504,ACTIVIDADES!$B$9:$Q$494,15,0),"")</f>
        <v>0</v>
      </c>
      <c r="AB504" s="54" t="str">
        <f>+IFERROR(VLOOKUP($M504,ACTIVIDADES!$B$9:$Q$494,16,0),"")</f>
        <v>VENCIDO</v>
      </c>
      <c r="AC504" s="144">
        <v>46170</v>
      </c>
      <c r="AD504" s="29">
        <v>0</v>
      </c>
      <c r="AE504" s="30" t="s">
        <v>3741</v>
      </c>
      <c r="AF504" s="29" t="s">
        <v>581</v>
      </c>
      <c r="AG504" s="29" t="s">
        <v>3737</v>
      </c>
      <c r="AH504" s="29" t="s">
        <v>3737</v>
      </c>
      <c r="AI504" s="29" t="s">
        <v>3737</v>
      </c>
      <c r="AJ504" s="55">
        <f>+IFERROR(VLOOKUP($M504,ACTIVIDADES!$B$9:$T$494,17,0),"")</f>
        <v>0</v>
      </c>
      <c r="AK504" s="80" t="str">
        <f>+IFERROR(VLOOKUP($M504,ACTIVIDADES!$B$9:$T$494,18,0),"")</f>
        <v>Sin reporte de información por parte de la primera linea de defensa</v>
      </c>
      <c r="AL504" s="80">
        <f>+IFERROR(VLOOKUP($M504,ACTIVIDADES!$B$9:$T$494,19,0),"")</f>
        <v>0</v>
      </c>
      <c r="AM504" s="55">
        <f>+IFERROR(VLOOKUP($M504,ACTIVIDADES!$B$9:$X$495,20,0),0)</f>
        <v>46214</v>
      </c>
      <c r="AN504" s="55" t="str">
        <f>+IFERROR(VLOOKUP($M504,ACTIVIDADES!$B$9:$X$495,21,0),0)</f>
        <v>No se encuentran evidencias de seguimiento</v>
      </c>
      <c r="AO504" s="55">
        <f>+IFERROR(VLOOKUP($M504,ACTIVIDADES!$B$9:$X$495,22,0),0)</f>
        <v>0</v>
      </c>
      <c r="AP504" s="148" t="str">
        <f>+IFERROR(VLOOKUP($M504,ACTIVIDADES!$B$9:$X$495,23,0),0)</f>
        <v>VENCIDO</v>
      </c>
      <c r="AQ504" s="88">
        <v>46230</v>
      </c>
      <c r="AR504" s="55">
        <v>0</v>
      </c>
      <c r="AS504" s="56" t="s">
        <v>3741</v>
      </c>
      <c r="AT504" s="29" t="s">
        <v>581</v>
      </c>
      <c r="AU504" s="57" t="s">
        <v>3639</v>
      </c>
      <c r="AV504" s="193" t="s">
        <v>3639</v>
      </c>
      <c r="AW504" s="193" t="s">
        <v>3639</v>
      </c>
      <c r="AX504" s="57" t="s">
        <v>4244</v>
      </c>
      <c r="AY504" s="176" t="str">
        <f t="shared" si="30"/>
        <v>VENCIDAS</v>
      </c>
      <c r="AZ504" s="55" t="str">
        <f>+IFERROR(VLOOKUP($M504,ACTIVIDADES!$B$9:$T$494,25,0),"")</f>
        <v/>
      </c>
      <c r="BA504" s="55" t="str">
        <f>+IFERROR(VLOOKUP($M504,ACTIVIDADES!$B$9:$T$494,26,0),"")</f>
        <v/>
      </c>
      <c r="BB504" s="55" t="str">
        <f>+IFERROR(VLOOKUP($M504,ACTIVIDADES!$B$9:$T$494,27,0),"")</f>
        <v/>
      </c>
      <c r="BC504" s="55" t="str">
        <f>+IFERROR(VLOOKUP($M504,ACTIVIDADES!$B$9:$T$494,28,0),"")</f>
        <v/>
      </c>
      <c r="BD504" s="55" t="str">
        <f>+IFERROR(VLOOKUP($M504,ACTIVIDADES!$B$9:$T$494,29,0),"")</f>
        <v/>
      </c>
      <c r="BE504" s="55" t="str">
        <f>+IFERROR(VLOOKUP($M504,ACTIVIDADES!$B$9:$T$494,30,0),"")</f>
        <v/>
      </c>
      <c r="BF504" s="58"/>
      <c r="BG504" s="58"/>
      <c r="BH504" s="59"/>
      <c r="BI504" s="59" t="s">
        <v>580</v>
      </c>
      <c r="BJ504" s="60" t="s">
        <v>3635</v>
      </c>
      <c r="BK504" s="61" t="s">
        <v>593</v>
      </c>
      <c r="BL504" s="62"/>
      <c r="BM504" s="55" t="str">
        <f>+IFERROR(VLOOKUP($M504,ACTIVIDADES!$B$9:$T$494,31,0),"")</f>
        <v/>
      </c>
      <c r="BN504" s="55" t="str">
        <f>+IFERROR(VLOOKUP($M504,ACTIVIDADES!$B$9:$T$494,32,0),"")</f>
        <v/>
      </c>
      <c r="BO504" s="55" t="str">
        <f>+IFERROR(VLOOKUP($M504,ACTIVIDADES!$B$9:$T$494,33,0),"")</f>
        <v/>
      </c>
      <c r="BP504" s="55" t="str">
        <f>+IFERROR(VLOOKUP($M504,ACTIVIDADES!$B$9:$T$494,34,0),"")</f>
        <v/>
      </c>
      <c r="BQ504" s="55" t="str">
        <f>+IFERROR(VLOOKUP($M504,ACTIVIDADES!$B$9:$T$494,35,0),"")</f>
        <v/>
      </c>
      <c r="BR504" s="55" t="str">
        <f>+IFERROR(VLOOKUP($M504,ACTIVIDADES!$B$9:$T$494,36,0),"")</f>
        <v/>
      </c>
      <c r="BS504" s="55" t="str">
        <f>+IFERROR(VLOOKUP($M504,ACTIVIDADES!$B$9:$T$494,37,0),"")</f>
        <v/>
      </c>
      <c r="BT504" s="58"/>
      <c r="BU504" s="58"/>
      <c r="BV504" s="59"/>
      <c r="BW504" s="59" t="s">
        <v>580</v>
      </c>
      <c r="BX504" s="60" t="s">
        <v>3635</v>
      </c>
      <c r="BY504" s="61" t="s">
        <v>593</v>
      </c>
      <c r="BZ504" s="62"/>
      <c r="CA504" s="7"/>
      <c r="CB504" s="7"/>
      <c r="CC504" s="7"/>
      <c r="CD504" s="7"/>
      <c r="CE504" s="7"/>
      <c r="CF504" s="7"/>
      <c r="CG504" s="7"/>
      <c r="CH504" s="7"/>
      <c r="CI504" s="7"/>
      <c r="CJ504" s="7"/>
      <c r="CK504" s="7"/>
      <c r="CL504" s="7"/>
      <c r="CM504" s="7"/>
      <c r="CN504" s="7"/>
      <c r="CO504" s="7"/>
      <c r="CP504" s="7"/>
      <c r="CQ504" s="7"/>
    </row>
    <row r="505" spans="1:95" customFormat="1" ht="93" customHeight="1" x14ac:dyDescent="0.35">
      <c r="A505" s="40">
        <f t="shared" si="32"/>
        <v>497</v>
      </c>
      <c r="B505" s="40" t="s">
        <v>536</v>
      </c>
      <c r="C505" s="40">
        <v>2021</v>
      </c>
      <c r="D505" s="40" t="s">
        <v>3734</v>
      </c>
      <c r="E505" s="323"/>
      <c r="F505" s="40" t="s">
        <v>858</v>
      </c>
      <c r="G505" s="108" t="s">
        <v>539</v>
      </c>
      <c r="H505" s="42" t="s">
        <v>4850</v>
      </c>
      <c r="I505" s="42"/>
      <c r="J505" s="43" t="s">
        <v>4212</v>
      </c>
      <c r="K505" s="43" t="s">
        <v>4212</v>
      </c>
      <c r="L505" s="44" t="s">
        <v>4213</v>
      </c>
      <c r="M505" s="63" t="s">
        <v>3102</v>
      </c>
      <c r="N505" s="64" t="s">
        <v>4257</v>
      </c>
      <c r="O505" s="63" t="s">
        <v>2466</v>
      </c>
      <c r="P505" s="63">
        <v>2</v>
      </c>
      <c r="Q505" s="65">
        <v>45280</v>
      </c>
      <c r="R505" s="65">
        <v>45657</v>
      </c>
      <c r="S505" s="66">
        <f t="shared" si="34"/>
        <v>55.649999999999991</v>
      </c>
      <c r="T505" s="63" t="s">
        <v>609</v>
      </c>
      <c r="U505" s="63" t="s">
        <v>1164</v>
      </c>
      <c r="V505" s="49">
        <f>+IFERROR(VLOOKUP($M505,ACTIVIDADES!$B$9:$Q$494,10,0),"")</f>
        <v>0</v>
      </c>
      <c r="W505" s="50" t="str">
        <f>+IFERROR(VLOOKUP($M505,ACTIVIDADES!$B$9:$Q$494,11,0)," ")</f>
        <v xml:space="preserve">Acción establecida en el Plan de Mejoramiento suscrito el 15 de enero de 2024 como resultado de la auditoria realizada a la vigencia 2022
La acción de mejora finaliza el 31 de diciembre de 2024
No se evidenció avance.
No se cumplió con el plazo establecido en la acción de mejora, quedando VENCIDA.
</v>
      </c>
      <c r="X505" s="61">
        <f>+IFERROR(VLOOKUP($M505,ACTIVIDADES!$B$9:$Q$494,12,0),"")</f>
        <v>0</v>
      </c>
      <c r="Y505" s="52">
        <f>+IFERROR(VLOOKUP($M505,ACTIVIDADES!$B$9:$Q$494,13,0),"")</f>
        <v>46153</v>
      </c>
      <c r="Z505" s="53" t="str">
        <f>+IFERROR(VLOOKUP($M505,ACTIVIDADES!$B$9:$Q$494,14,0),"")</f>
        <v>No se evidencian soportes de la actividad</v>
      </c>
      <c r="AA505" s="49">
        <f>+IFERROR(VLOOKUP($M505,ACTIVIDADES!$B$9:$Q$494,15,0),"")</f>
        <v>0</v>
      </c>
      <c r="AB505" s="54" t="str">
        <f>+IFERROR(VLOOKUP($M505,ACTIVIDADES!$B$9:$Q$494,16,0),"")</f>
        <v>VENCIDO</v>
      </c>
      <c r="AC505" s="144">
        <v>46157</v>
      </c>
      <c r="AD505" s="29">
        <v>0.25</v>
      </c>
      <c r="AE505" s="29" t="s">
        <v>4258</v>
      </c>
      <c r="AF505" s="29" t="s">
        <v>581</v>
      </c>
      <c r="AG505" s="29" t="s">
        <v>3737</v>
      </c>
      <c r="AH505" s="29" t="s">
        <v>3737</v>
      </c>
      <c r="AI505" s="29" t="s">
        <v>3737</v>
      </c>
      <c r="AJ505" s="55">
        <f>+IFERROR(VLOOKUP($M505,ACTIVIDADES!$B$9:$T$494,17,0),"")</f>
        <v>0</v>
      </c>
      <c r="AK505" s="80" t="str">
        <f>+IFERROR(VLOOKUP($M505,ACTIVIDADES!$B$9:$T$494,18,0),"")</f>
        <v xml:space="preserve">Acción establecida en el Plan de Mejoramiento suscrito el 15 de enero de 2024 como resultado de la auditoria realizada a la vigencia 2022
La acción de mejora finaliza el 31 de diciembre de 2024
No se evidenció avance.
No se cumplió con el plazo establecido en la acción de mejora, quedando VENCIDA.
</v>
      </c>
      <c r="AL505" s="80">
        <f>+IFERROR(VLOOKUP($M505,ACTIVIDADES!$B$9:$T$494,19,0),"")</f>
        <v>0</v>
      </c>
      <c r="AM505" s="55" t="str">
        <f>+IFERROR(VLOOKUP($M505,ACTIVIDADES!$B$9:$X$495,20,0),0)</f>
        <v>11/07/206</v>
      </c>
      <c r="AN505" s="55" t="str">
        <f>+IFERROR(VLOOKUP($M505,ACTIVIDADES!$B$9:$X$495,21,0),0)</f>
        <v>No se evidencian soportes de la actividad</v>
      </c>
      <c r="AO505" s="55">
        <f>+IFERROR(VLOOKUP($M505,ACTIVIDADES!$B$9:$X$495,22,0),0)</f>
        <v>0</v>
      </c>
      <c r="AP505" s="148" t="str">
        <f>+IFERROR(VLOOKUP($M505,ACTIVIDADES!$B$9:$X$495,23,0),0)</f>
        <v>VENCIDO</v>
      </c>
      <c r="AQ505" s="88">
        <v>46230</v>
      </c>
      <c r="AR505" s="55">
        <v>0.25</v>
      </c>
      <c r="AS505" s="55" t="s">
        <v>5838</v>
      </c>
      <c r="AT505" s="29" t="s">
        <v>4</v>
      </c>
      <c r="AU505" s="57" t="s">
        <v>3639</v>
      </c>
      <c r="AV505" s="193" t="s">
        <v>3639</v>
      </c>
      <c r="AW505" s="193" t="s">
        <v>3639</v>
      </c>
      <c r="AX505" s="57" t="s">
        <v>4244</v>
      </c>
      <c r="AY505" s="176" t="str">
        <f t="shared" si="30"/>
        <v>EN EJECUCIÓN</v>
      </c>
      <c r="AZ505" s="55" t="str">
        <f>+IFERROR(VLOOKUP($M505,ACTIVIDADES!$B$9:$T$494,25,0),"")</f>
        <v/>
      </c>
      <c r="BA505" s="55" t="str">
        <f>+IFERROR(VLOOKUP($M505,ACTIVIDADES!$B$9:$T$494,26,0),"")</f>
        <v/>
      </c>
      <c r="BB505" s="55" t="str">
        <f>+IFERROR(VLOOKUP($M505,ACTIVIDADES!$B$9:$T$494,27,0),"")</f>
        <v/>
      </c>
      <c r="BC505" s="55" t="str">
        <f>+IFERROR(VLOOKUP($M505,ACTIVIDADES!$B$9:$T$494,28,0),"")</f>
        <v/>
      </c>
      <c r="BD505" s="55" t="str">
        <f>+IFERROR(VLOOKUP($M505,ACTIVIDADES!$B$9:$T$494,29,0),"")</f>
        <v/>
      </c>
      <c r="BE505" s="55" t="str">
        <f>+IFERROR(VLOOKUP($M505,ACTIVIDADES!$B$9:$T$494,30,0),"")</f>
        <v/>
      </c>
      <c r="BF505" s="58"/>
      <c r="BG505" s="58"/>
      <c r="BH505" s="59"/>
      <c r="BI505" s="59" t="s">
        <v>580</v>
      </c>
      <c r="BJ505" s="60" t="s">
        <v>3635</v>
      </c>
      <c r="BK505" s="61" t="s">
        <v>593</v>
      </c>
      <c r="BL505" s="62"/>
      <c r="BM505" s="55" t="str">
        <f>+IFERROR(VLOOKUP($M505,ACTIVIDADES!$B$9:$T$494,31,0),"")</f>
        <v/>
      </c>
      <c r="BN505" s="55" t="str">
        <f>+IFERROR(VLOOKUP($M505,ACTIVIDADES!$B$9:$T$494,32,0),"")</f>
        <v/>
      </c>
      <c r="BO505" s="55" t="str">
        <f>+IFERROR(VLOOKUP($M505,ACTIVIDADES!$B$9:$T$494,33,0),"")</f>
        <v/>
      </c>
      <c r="BP505" s="55" t="str">
        <f>+IFERROR(VLOOKUP($M505,ACTIVIDADES!$B$9:$T$494,34,0),"")</f>
        <v/>
      </c>
      <c r="BQ505" s="55" t="str">
        <f>+IFERROR(VLOOKUP($M505,ACTIVIDADES!$B$9:$T$494,35,0),"")</f>
        <v/>
      </c>
      <c r="BR505" s="55" t="str">
        <f>+IFERROR(VLOOKUP($M505,ACTIVIDADES!$B$9:$T$494,36,0),"")</f>
        <v/>
      </c>
      <c r="BS505" s="55" t="str">
        <f>+IFERROR(VLOOKUP($M505,ACTIVIDADES!$B$9:$T$494,37,0),"")</f>
        <v/>
      </c>
      <c r="BT505" s="58"/>
      <c r="BU505" s="58"/>
      <c r="BV505" s="59"/>
      <c r="BW505" s="59" t="s">
        <v>580</v>
      </c>
      <c r="BX505" s="60" t="s">
        <v>3635</v>
      </c>
      <c r="BY505" s="61" t="s">
        <v>593</v>
      </c>
      <c r="BZ505" s="62"/>
      <c r="CA505" s="7"/>
      <c r="CB505" s="7"/>
      <c r="CC505" s="7"/>
      <c r="CD505" s="7"/>
      <c r="CE505" s="7"/>
      <c r="CF505" s="7"/>
      <c r="CG505" s="7"/>
      <c r="CH505" s="7"/>
      <c r="CI505" s="7"/>
      <c r="CJ505" s="7"/>
      <c r="CK505" s="7"/>
      <c r="CL505" s="7"/>
      <c r="CM505" s="7"/>
      <c r="CN505" s="7"/>
      <c r="CO505" s="7"/>
      <c r="CP505" s="7"/>
      <c r="CQ505" s="7"/>
    </row>
    <row r="506" spans="1:95" customFormat="1" ht="93" customHeight="1" x14ac:dyDescent="0.35">
      <c r="A506" s="40">
        <f t="shared" si="32"/>
        <v>498</v>
      </c>
      <c r="B506" s="40" t="s">
        <v>536</v>
      </c>
      <c r="C506" s="40">
        <v>2021</v>
      </c>
      <c r="D506" s="40" t="s">
        <v>3734</v>
      </c>
      <c r="E506" s="323"/>
      <c r="F506" s="40" t="s">
        <v>858</v>
      </c>
      <c r="G506" s="108" t="s">
        <v>539</v>
      </c>
      <c r="H506" s="42" t="s">
        <v>4850</v>
      </c>
      <c r="I506" s="42"/>
      <c r="J506" s="43" t="s">
        <v>4212</v>
      </c>
      <c r="K506" s="43" t="s">
        <v>4212</v>
      </c>
      <c r="L506" s="44" t="s">
        <v>4213</v>
      </c>
      <c r="M506" s="63" t="s">
        <v>3084</v>
      </c>
      <c r="N506" s="64" t="s">
        <v>3085</v>
      </c>
      <c r="O506" s="63" t="s">
        <v>2472</v>
      </c>
      <c r="P506" s="63">
        <v>13</v>
      </c>
      <c r="Q506" s="65">
        <v>45280</v>
      </c>
      <c r="R506" s="65">
        <v>45688</v>
      </c>
      <c r="S506" s="66">
        <f t="shared" si="34"/>
        <v>60.150000000000006</v>
      </c>
      <c r="T506" s="63" t="s">
        <v>609</v>
      </c>
      <c r="U506" s="63" t="s">
        <v>1164</v>
      </c>
      <c r="V506" s="49">
        <f>+IFERROR(VLOOKUP($M506,ACTIVIDADES!$B$9:$Q$494,10,0),"")</f>
        <v>0</v>
      </c>
      <c r="W506" s="50" t="str">
        <f>+IFERROR(VLOOKUP($M506,ACTIVIDADES!$B$9:$Q$494,11,0)," ")</f>
        <v xml:space="preserve">Acción establecida en el Plan de Mejoramiento suscrito el 12 de enero de 2024 como resultado de la auditoría realizada a la vigencia 2022.
La acción de mejora finalizó el 31 de enero de 2025
No se cargaron evidencias en el repositorio relacionada con las Actas del Comite de contratacion.
No se cumplió con el plazo establecido en la acción de mejora, quedando VENCIDA.
</v>
      </c>
      <c r="X506" s="61">
        <f>+IFERROR(VLOOKUP($M506,ACTIVIDADES!$B$9:$Q$494,12,0),"")</f>
        <v>0</v>
      </c>
      <c r="Y506" s="52">
        <f>+IFERROR(VLOOKUP($M506,ACTIVIDADES!$B$9:$Q$494,13,0),"")</f>
        <v>46153</v>
      </c>
      <c r="Z506" s="53" t="str">
        <f>+IFERROR(VLOOKUP($M506,ACTIVIDADES!$B$9:$Q$494,14,0),"")</f>
        <v>No se evidencian soportes de la actividad</v>
      </c>
      <c r="AA506" s="49">
        <f>+IFERROR(VLOOKUP($M506,ACTIVIDADES!$B$9:$Q$494,15,0),"")</f>
        <v>0</v>
      </c>
      <c r="AB506" s="54" t="str">
        <f>+IFERROR(VLOOKUP($M506,ACTIVIDADES!$B$9:$Q$494,16,0),"")</f>
        <v>VENCIDO</v>
      </c>
      <c r="AC506" s="144">
        <v>46157</v>
      </c>
      <c r="AD506" s="29">
        <v>0</v>
      </c>
      <c r="AE506" s="30" t="s">
        <v>3741</v>
      </c>
      <c r="AF506" s="29" t="s">
        <v>581</v>
      </c>
      <c r="AG506" s="29" t="s">
        <v>3737</v>
      </c>
      <c r="AH506" s="29" t="s">
        <v>3737</v>
      </c>
      <c r="AI506" s="29" t="s">
        <v>3737</v>
      </c>
      <c r="AJ506" s="55">
        <f>+IFERROR(VLOOKUP($M506,ACTIVIDADES!$B$9:$T$494,17,0),"")</f>
        <v>0</v>
      </c>
      <c r="AK506" s="80" t="str">
        <f>+IFERROR(VLOOKUP($M506,ACTIVIDADES!$B$9:$T$494,18,0),"")</f>
        <v xml:space="preserve">Acción establecida en el Plan de Mejoramiento suscrito el 12 de enero de 2024 como resultado de la auditoría realizada a la vigencia 2022.
La acción de mejora finalizó el 31 de enero de 2025
No se cargaron evidencias en el repositorio relacionada con las Actas del Comite de contratacion.
No se cumplió con el plazo establecido en la acción de mejora, quedando VENCIDA.
</v>
      </c>
      <c r="AL506" s="80" t="str">
        <f>+IFERROR(VLOOKUP($M506,ACTIVIDADES!$B$9:$T$494,19,0),"")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506" s="55" t="str">
        <f>+IFERROR(VLOOKUP($M506,ACTIVIDADES!$B$9:$X$495,20,0),0)</f>
        <v>11/07/206</v>
      </c>
      <c r="AN506" s="55" t="str">
        <f>+IFERROR(VLOOKUP($M506,ACTIVIDADES!$B$9:$X$495,21,0),0)</f>
        <v>Se adjunta seguimiento al PAA. No se reporta socialización con alta dirección</v>
      </c>
      <c r="AO506" s="55">
        <f>+IFERROR(VLOOKUP($M506,ACTIVIDADES!$B$9:$X$495,22,0),0)</f>
        <v>0.5</v>
      </c>
      <c r="AP506" s="148" t="str">
        <f>+IFERROR(VLOOKUP($M506,ACTIVIDADES!$B$9:$X$495,23,0),0)</f>
        <v>VENCIDO</v>
      </c>
      <c r="AQ506" s="88">
        <v>46230</v>
      </c>
      <c r="AR506" s="55">
        <v>0.5</v>
      </c>
      <c r="AS506" s="56" t="s">
        <v>4009</v>
      </c>
      <c r="AT506" s="29" t="s">
        <v>4</v>
      </c>
      <c r="AU506" s="57" t="s">
        <v>3639</v>
      </c>
      <c r="AV506" s="193" t="s">
        <v>3639</v>
      </c>
      <c r="AW506" s="193" t="s">
        <v>3639</v>
      </c>
      <c r="AX506" s="57" t="s">
        <v>4244</v>
      </c>
      <c r="AY506" s="176" t="str">
        <f t="shared" si="30"/>
        <v>EN EJECUCIÓN</v>
      </c>
      <c r="AZ506" s="55" t="str">
        <f>+IFERROR(VLOOKUP($M506,ACTIVIDADES!$B$9:$T$494,25,0),"")</f>
        <v/>
      </c>
      <c r="BA506" s="55" t="str">
        <f>+IFERROR(VLOOKUP($M506,ACTIVIDADES!$B$9:$T$494,26,0),"")</f>
        <v/>
      </c>
      <c r="BB506" s="55" t="str">
        <f>+IFERROR(VLOOKUP($M506,ACTIVIDADES!$B$9:$T$494,27,0),"")</f>
        <v/>
      </c>
      <c r="BC506" s="55" t="str">
        <f>+IFERROR(VLOOKUP($M506,ACTIVIDADES!$B$9:$T$494,28,0),"")</f>
        <v/>
      </c>
      <c r="BD506" s="55" t="str">
        <f>+IFERROR(VLOOKUP($M506,ACTIVIDADES!$B$9:$T$494,29,0),"")</f>
        <v/>
      </c>
      <c r="BE506" s="55" t="str">
        <f>+IFERROR(VLOOKUP($M506,ACTIVIDADES!$B$9:$T$494,30,0),"")</f>
        <v/>
      </c>
      <c r="BF506" s="58"/>
      <c r="BG506" s="58"/>
      <c r="BH506" s="59"/>
      <c r="BI506" s="59" t="s">
        <v>580</v>
      </c>
      <c r="BJ506" s="60" t="s">
        <v>3635</v>
      </c>
      <c r="BK506" s="61" t="s">
        <v>593</v>
      </c>
      <c r="BL506" s="62"/>
      <c r="BM506" s="55" t="str">
        <f>+IFERROR(VLOOKUP($M506,ACTIVIDADES!$B$9:$T$494,31,0),"")</f>
        <v/>
      </c>
      <c r="BN506" s="55" t="str">
        <f>+IFERROR(VLOOKUP($M506,ACTIVIDADES!$B$9:$T$494,32,0),"")</f>
        <v/>
      </c>
      <c r="BO506" s="55" t="str">
        <f>+IFERROR(VLOOKUP($M506,ACTIVIDADES!$B$9:$T$494,33,0),"")</f>
        <v/>
      </c>
      <c r="BP506" s="55" t="str">
        <f>+IFERROR(VLOOKUP($M506,ACTIVIDADES!$B$9:$T$494,34,0),"")</f>
        <v/>
      </c>
      <c r="BQ506" s="55" t="str">
        <f>+IFERROR(VLOOKUP($M506,ACTIVIDADES!$B$9:$T$494,35,0),"")</f>
        <v/>
      </c>
      <c r="BR506" s="55" t="str">
        <f>+IFERROR(VLOOKUP($M506,ACTIVIDADES!$B$9:$T$494,36,0),"")</f>
        <v/>
      </c>
      <c r="BS506" s="55" t="str">
        <f>+IFERROR(VLOOKUP($M506,ACTIVIDADES!$B$9:$T$494,37,0),"")</f>
        <v/>
      </c>
      <c r="BT506" s="58"/>
      <c r="BU506" s="58"/>
      <c r="BV506" s="59"/>
      <c r="BW506" s="59" t="s">
        <v>580</v>
      </c>
      <c r="BX506" s="60" t="s">
        <v>3635</v>
      </c>
      <c r="BY506" s="61" t="s">
        <v>593</v>
      </c>
      <c r="BZ506" s="62"/>
      <c r="CA506" s="7"/>
      <c r="CB506" s="7"/>
      <c r="CC506" s="7"/>
      <c r="CD506" s="7"/>
      <c r="CE506" s="7"/>
      <c r="CF506" s="7"/>
      <c r="CG506" s="7"/>
      <c r="CH506" s="7"/>
      <c r="CI506" s="7"/>
      <c r="CJ506" s="7"/>
      <c r="CK506" s="7"/>
      <c r="CL506" s="7"/>
      <c r="CM506" s="7"/>
      <c r="CN506" s="7"/>
      <c r="CO506" s="7"/>
      <c r="CP506" s="7"/>
      <c r="CQ506" s="7"/>
    </row>
    <row r="507" spans="1:95" customFormat="1" ht="93" customHeight="1" x14ac:dyDescent="0.35">
      <c r="A507" s="40">
        <f t="shared" si="32"/>
        <v>499</v>
      </c>
      <c r="B507" s="40" t="s">
        <v>536</v>
      </c>
      <c r="C507" s="40">
        <v>2021</v>
      </c>
      <c r="D507" s="40" t="s">
        <v>3734</v>
      </c>
      <c r="E507" s="323"/>
      <c r="F507" s="40" t="s">
        <v>858</v>
      </c>
      <c r="G507" s="108" t="s">
        <v>539</v>
      </c>
      <c r="H507" s="41" t="s">
        <v>4850</v>
      </c>
      <c r="I507" s="42"/>
      <c r="J507" s="43">
        <v>0</v>
      </c>
      <c r="K507" s="43">
        <v>0</v>
      </c>
      <c r="L507" s="44" t="s">
        <v>4213</v>
      </c>
      <c r="M507" s="63" t="s">
        <v>3616</v>
      </c>
      <c r="N507" s="64" t="s">
        <v>3617</v>
      </c>
      <c r="O507" s="63" t="s">
        <v>3618</v>
      </c>
      <c r="P507" s="63" t="s">
        <v>1577</v>
      </c>
      <c r="Q507" s="65">
        <v>45280</v>
      </c>
      <c r="R507" s="65">
        <v>45382</v>
      </c>
      <c r="S507" s="66">
        <f t="shared" si="34"/>
        <v>15.15</v>
      </c>
      <c r="T507" s="63" t="s">
        <v>587</v>
      </c>
      <c r="U507" s="63" t="s">
        <v>1164</v>
      </c>
      <c r="V507" s="49">
        <f>+IFERROR(VLOOKUP($M507,ACTIVIDADES!$B$9:$Q$494,10,0),"")</f>
        <v>0</v>
      </c>
      <c r="W507" s="50" t="str">
        <f>+IFERROR(VLOOKUP($M507,ACTIVIDADES!$B$9:$Q$494,11,0)," ")</f>
        <v xml:space="preserve">Acción establecida en el Plan de Mejoramiento suscrito el 15 de enero de 2024 como resultado de la auditoria realizada a la vigencia 2022
La acción de mejora finaliza el 31 de marzo de 2024
No se evidenció avance.
No se cumplió con el plazo establecido en la acción de mejora, quedando VENCIDA.
</v>
      </c>
      <c r="X507" s="61">
        <f>+IFERROR(VLOOKUP($M507,ACTIVIDADES!$B$9:$Q$494,12,0),"")</f>
        <v>0</v>
      </c>
      <c r="Y507" s="52">
        <f>+IFERROR(VLOOKUP($M507,ACTIVIDADES!$B$9:$Q$494,13,0),"")</f>
        <v>46153</v>
      </c>
      <c r="Z507" s="53" t="str">
        <f>+IFERROR(VLOOKUP($M507,ACTIVIDADES!$B$9:$Q$494,14,0),"")</f>
        <v>No se evidencia realización de acciones</v>
      </c>
      <c r="AA507" s="49">
        <f>+IFERROR(VLOOKUP($M507,ACTIVIDADES!$B$9:$Q$494,15,0),"")</f>
        <v>0</v>
      </c>
      <c r="AB507" s="54" t="str">
        <f>+IFERROR(VLOOKUP($M507,ACTIVIDADES!$B$9:$Q$494,16,0),"")</f>
        <v>VENCIDO</v>
      </c>
      <c r="AC507" s="144">
        <v>46170</v>
      </c>
      <c r="AD507" s="29">
        <v>0</v>
      </c>
      <c r="AE507" s="30" t="s">
        <v>3741</v>
      </c>
      <c r="AF507" s="29" t="s">
        <v>581</v>
      </c>
      <c r="AG507" s="29" t="s">
        <v>3737</v>
      </c>
      <c r="AH507" s="29" t="s">
        <v>3737</v>
      </c>
      <c r="AI507" s="29" t="s">
        <v>3737</v>
      </c>
      <c r="AJ507" s="55">
        <f>+IFERROR(VLOOKUP($M507,ACTIVIDADES!$B$9:$T$494,17,0),"")</f>
        <v>0</v>
      </c>
      <c r="AK507" s="80" t="str">
        <f>+IFERROR(VLOOKUP($M507,ACTIVIDADES!$B$9:$T$494,18,0),"")</f>
        <v>Sin reporte de información por parte de la primera linea de defensa</v>
      </c>
      <c r="AL507" s="80">
        <f>+IFERROR(VLOOKUP($M507,ACTIVIDADES!$B$9:$T$494,19,0),"")</f>
        <v>0</v>
      </c>
      <c r="AM507" s="55">
        <f>+IFERROR(VLOOKUP($M507,ACTIVIDADES!$B$9:$X$495,20,0),0)</f>
        <v>46214</v>
      </c>
      <c r="AN507" s="55" t="str">
        <f>+IFERROR(VLOOKUP($M507,ACTIVIDADES!$B$9:$X$495,21,0),0)</f>
        <v>No se encuentran evidencias de seguimiento</v>
      </c>
      <c r="AO507" s="55">
        <f>+IFERROR(VLOOKUP($M507,ACTIVIDADES!$B$9:$X$495,22,0),0)</f>
        <v>0</v>
      </c>
      <c r="AP507" s="148" t="str">
        <f>+IFERROR(VLOOKUP($M507,ACTIVIDADES!$B$9:$X$495,23,0),0)</f>
        <v>VENCIDO</v>
      </c>
      <c r="AQ507" s="88">
        <v>46230</v>
      </c>
      <c r="AR507" s="55">
        <v>0</v>
      </c>
      <c r="AS507" s="56" t="s">
        <v>3741</v>
      </c>
      <c r="AT507" s="29" t="s">
        <v>581</v>
      </c>
      <c r="AU507" s="57" t="s">
        <v>3639</v>
      </c>
      <c r="AV507" s="193" t="s">
        <v>3639</v>
      </c>
      <c r="AW507" s="193" t="s">
        <v>3639</v>
      </c>
      <c r="AX507" s="57" t="s">
        <v>4244</v>
      </c>
      <c r="AY507" s="176" t="str">
        <f t="shared" si="30"/>
        <v>VENCIDAS</v>
      </c>
      <c r="AZ507" s="55" t="str">
        <f>+IFERROR(VLOOKUP($M507,ACTIVIDADES!$B$9:$T$494,25,0),"")</f>
        <v/>
      </c>
      <c r="BA507" s="55" t="str">
        <f>+IFERROR(VLOOKUP($M507,ACTIVIDADES!$B$9:$T$494,26,0),"")</f>
        <v/>
      </c>
      <c r="BB507" s="55" t="str">
        <f>+IFERROR(VLOOKUP($M507,ACTIVIDADES!$B$9:$T$494,27,0),"")</f>
        <v/>
      </c>
      <c r="BC507" s="55" t="str">
        <f>+IFERROR(VLOOKUP($M507,ACTIVIDADES!$B$9:$T$494,28,0),"")</f>
        <v/>
      </c>
      <c r="BD507" s="55" t="str">
        <f>+IFERROR(VLOOKUP($M507,ACTIVIDADES!$B$9:$T$494,29,0),"")</f>
        <v/>
      </c>
      <c r="BE507" s="55" t="str">
        <f>+IFERROR(VLOOKUP($M507,ACTIVIDADES!$B$9:$T$494,30,0),"")</f>
        <v/>
      </c>
      <c r="BF507" s="58"/>
      <c r="BG507" s="58"/>
      <c r="BH507" s="59"/>
      <c r="BI507" s="59" t="s">
        <v>580</v>
      </c>
      <c r="BJ507" s="60" t="s">
        <v>3635</v>
      </c>
      <c r="BK507" s="61" t="s">
        <v>593</v>
      </c>
      <c r="BL507" s="62"/>
      <c r="BM507" s="55" t="str">
        <f>+IFERROR(VLOOKUP($M507,ACTIVIDADES!$B$9:$T$494,31,0),"")</f>
        <v/>
      </c>
      <c r="BN507" s="55" t="str">
        <f>+IFERROR(VLOOKUP($M507,ACTIVIDADES!$B$9:$T$494,32,0),"")</f>
        <v/>
      </c>
      <c r="BO507" s="55" t="str">
        <f>+IFERROR(VLOOKUP($M507,ACTIVIDADES!$B$9:$T$494,33,0),"")</f>
        <v/>
      </c>
      <c r="BP507" s="55" t="str">
        <f>+IFERROR(VLOOKUP($M507,ACTIVIDADES!$B$9:$T$494,34,0),"")</f>
        <v/>
      </c>
      <c r="BQ507" s="55" t="str">
        <f>+IFERROR(VLOOKUP($M507,ACTIVIDADES!$B$9:$T$494,35,0),"")</f>
        <v/>
      </c>
      <c r="BR507" s="55" t="str">
        <f>+IFERROR(VLOOKUP($M507,ACTIVIDADES!$B$9:$T$494,36,0),"")</f>
        <v/>
      </c>
      <c r="BS507" s="55" t="str">
        <f>+IFERROR(VLOOKUP($M507,ACTIVIDADES!$B$9:$T$494,37,0),"")</f>
        <v/>
      </c>
      <c r="BT507" s="58"/>
      <c r="BU507" s="58"/>
      <c r="BV507" s="59"/>
      <c r="BW507" s="59" t="s">
        <v>580</v>
      </c>
      <c r="BX507" s="60" t="s">
        <v>3635</v>
      </c>
      <c r="BY507" s="61" t="s">
        <v>593</v>
      </c>
      <c r="BZ507" s="62"/>
      <c r="CA507" s="7"/>
      <c r="CB507" s="7"/>
      <c r="CC507" s="7"/>
      <c r="CD507" s="7"/>
      <c r="CE507" s="7"/>
      <c r="CF507" s="7"/>
      <c r="CG507" s="7"/>
      <c r="CH507" s="7"/>
      <c r="CI507" s="7"/>
      <c r="CJ507" s="7"/>
      <c r="CK507" s="7"/>
      <c r="CL507" s="7"/>
      <c r="CM507" s="7"/>
      <c r="CN507" s="7"/>
      <c r="CO507" s="7"/>
      <c r="CP507" s="7"/>
      <c r="CQ507" s="7"/>
    </row>
    <row r="508" spans="1:95" customFormat="1" ht="93" customHeight="1" x14ac:dyDescent="0.35">
      <c r="A508" s="40">
        <f t="shared" si="32"/>
        <v>500</v>
      </c>
      <c r="B508" s="40" t="s">
        <v>536</v>
      </c>
      <c r="C508" s="40">
        <v>2024</v>
      </c>
      <c r="D508" s="40" t="s">
        <v>3734</v>
      </c>
      <c r="E508" s="323"/>
      <c r="F508" s="40" t="s">
        <v>1058</v>
      </c>
      <c r="G508" s="156" t="s">
        <v>534</v>
      </c>
      <c r="H508" s="42" t="s">
        <v>4809</v>
      </c>
      <c r="I508" s="42"/>
      <c r="J508" s="43" t="s">
        <v>5137</v>
      </c>
      <c r="K508" s="43" t="s">
        <v>5137</v>
      </c>
      <c r="L508" s="44" t="s">
        <v>5439</v>
      </c>
      <c r="M508" s="63" t="s">
        <v>3115</v>
      </c>
      <c r="N508" s="64" t="s">
        <v>5573</v>
      </c>
      <c r="O508" s="63" t="s">
        <v>5723</v>
      </c>
      <c r="P508" s="63">
        <v>9</v>
      </c>
      <c r="Q508" s="65">
        <v>45568</v>
      </c>
      <c r="R508" s="65">
        <v>45838</v>
      </c>
      <c r="S508" s="66">
        <f t="shared" si="34"/>
        <v>40.050000000000004</v>
      </c>
      <c r="T508" s="63" t="s">
        <v>609</v>
      </c>
      <c r="U508" s="63" t="s">
        <v>1164</v>
      </c>
      <c r="V508" s="49">
        <f>+IFERROR(VLOOKUP($M508,ACTIVIDADES!$B$9:$Q$494,10,0),"")</f>
        <v>0</v>
      </c>
      <c r="W508" s="50" t="str">
        <f>+IFERROR(VLOOKUP($M508,ACTIVIDADES!$B$9:$Q$494,11,0)," ")</f>
        <v xml:space="preserve">Acción establecida en el Plan de Mejoramiento suscrito el 16 de Octubre de 2024 Publicación extemporanea SECOP ll Denuncias 2024-298024-82111/ Radicado 2024ER0042791 del 05/03/2024 y 2024-298886-82111/ Radicado 2024ER0051970 del 13/03/2024
La acción de mejora finalizó el 30 de junio de 2025.
No se evidenció avance.
No se cumplió con el plazo establecido en la acción de mejora, quedando VENCIDA.
</v>
      </c>
      <c r="X508" s="61">
        <f>+IFERROR(VLOOKUP($M508,ACTIVIDADES!$B$9:$Q$494,12,0),"")</f>
        <v>0</v>
      </c>
      <c r="Y508" s="52">
        <f>+IFERROR(VLOOKUP($M508,ACTIVIDADES!$B$9:$Q$494,13,0),"")</f>
        <v>46153</v>
      </c>
      <c r="Z508" s="53" t="str">
        <f>+IFERROR(VLOOKUP($M508,ACTIVIDADES!$B$9:$Q$494,14,0),"")</f>
        <v>No se evidencian soportes de la actividad</v>
      </c>
      <c r="AA508" s="49">
        <f>+IFERROR(VLOOKUP($M508,ACTIVIDADES!$B$9:$Q$494,15,0),"")</f>
        <v>0</v>
      </c>
      <c r="AB508" s="54" t="str">
        <f>+IFERROR(VLOOKUP($M508,ACTIVIDADES!$B$9:$Q$494,16,0),"")</f>
        <v>VENCIDO</v>
      </c>
      <c r="AC508" s="144">
        <v>46157</v>
      </c>
      <c r="AD508" s="30">
        <v>0</v>
      </c>
      <c r="AE508" s="30" t="s">
        <v>3741</v>
      </c>
      <c r="AF508" s="29" t="s">
        <v>581</v>
      </c>
      <c r="AG508" s="29" t="s">
        <v>3737</v>
      </c>
      <c r="AH508" s="29" t="s">
        <v>593</v>
      </c>
      <c r="AI508" s="29" t="s">
        <v>3752</v>
      </c>
      <c r="AJ508" s="55">
        <f>+IFERROR(VLOOKUP($M508,ACTIVIDADES!$B$9:$T$494,17,0),"")</f>
        <v>0</v>
      </c>
      <c r="AK508" s="80" t="str">
        <f>+IFERROR(VLOOKUP($M508,ACTIVIDADES!$B$9:$T$494,18,0),"")</f>
        <v xml:space="preserve">Acción establecida en el Plan de Mejoramiento suscrito el 16 de Octubre de 2024 Publicación extemporanea SECOP ll Denuncias 2024-298024-82111/ Radicado 2024ER0042791 del 05/03/2024 y 2024-298886-82111/ Radicado 2024ER0051970 del 13/03/2024
La acción de mejora finalizó el 30 de junio de 2025.
No se evidenció avance.
No se cumplió con el plazo establecido en la acción de mejora, quedando VENCIDA.
</v>
      </c>
      <c r="AL508" s="80">
        <f>+IFERROR(VLOOKUP($M508,ACTIVIDADES!$B$9:$T$494,19,0),"")</f>
        <v>0</v>
      </c>
      <c r="AM508" s="55" t="str">
        <f>+IFERROR(VLOOKUP($M508,ACTIVIDADES!$B$9:$X$495,20,0),0)</f>
        <v>11/07/206</v>
      </c>
      <c r="AN508" s="55" t="str">
        <f>+IFERROR(VLOOKUP($M508,ACTIVIDADES!$B$9:$X$495,21,0),0)</f>
        <v>No se evidencian soportes de la actividad</v>
      </c>
      <c r="AO508" s="55">
        <f>+IFERROR(VLOOKUP($M508,ACTIVIDADES!$B$9:$X$495,22,0),0)</f>
        <v>0</v>
      </c>
      <c r="AP508" s="148" t="str">
        <f>+IFERROR(VLOOKUP($M508,ACTIVIDADES!$B$9:$X$495,23,0),0)</f>
        <v>VENCIDO</v>
      </c>
      <c r="AQ508" s="88">
        <v>46230</v>
      </c>
      <c r="AR508" s="55">
        <v>0</v>
      </c>
      <c r="AS508" s="55" t="s">
        <v>5838</v>
      </c>
      <c r="AT508" s="29" t="s">
        <v>581</v>
      </c>
      <c r="AU508" s="57" t="s">
        <v>3639</v>
      </c>
      <c r="AV508" s="193" t="s">
        <v>3639</v>
      </c>
      <c r="AW508" s="193" t="s">
        <v>3639</v>
      </c>
      <c r="AX508" s="57" t="s">
        <v>4244</v>
      </c>
      <c r="AY508" s="176" t="str">
        <f t="shared" si="30"/>
        <v>VENCIDAS</v>
      </c>
      <c r="AZ508" s="55" t="str">
        <f>+IFERROR(VLOOKUP($M508,ACTIVIDADES!$B$9:$T$494,25,0),"")</f>
        <v/>
      </c>
      <c r="BA508" s="55" t="str">
        <f>+IFERROR(VLOOKUP($M508,ACTIVIDADES!$B$9:$T$494,26,0),"")</f>
        <v/>
      </c>
      <c r="BB508" s="55" t="str">
        <f>+IFERROR(VLOOKUP($M508,ACTIVIDADES!$B$9:$T$494,27,0),"")</f>
        <v/>
      </c>
      <c r="BC508" s="55" t="str">
        <f>+IFERROR(VLOOKUP($M508,ACTIVIDADES!$B$9:$T$494,28,0),"")</f>
        <v/>
      </c>
      <c r="BD508" s="55" t="str">
        <f>+IFERROR(VLOOKUP($M508,ACTIVIDADES!$B$9:$T$494,29,0),"")</f>
        <v/>
      </c>
      <c r="BE508" s="55" t="str">
        <f>+IFERROR(VLOOKUP($M508,ACTIVIDADES!$B$9:$T$494,30,0),"")</f>
        <v/>
      </c>
      <c r="BF508" s="58"/>
      <c r="BG508" s="58"/>
      <c r="BH508" s="59"/>
      <c r="BI508" s="59" t="s">
        <v>580</v>
      </c>
      <c r="BJ508" s="60" t="s">
        <v>3635</v>
      </c>
      <c r="BK508" s="61" t="s">
        <v>593</v>
      </c>
      <c r="BL508" s="62"/>
      <c r="BM508" s="55" t="str">
        <f>+IFERROR(VLOOKUP($M508,ACTIVIDADES!$B$9:$T$494,31,0),"")</f>
        <v/>
      </c>
      <c r="BN508" s="55" t="str">
        <f>+IFERROR(VLOOKUP($M508,ACTIVIDADES!$B$9:$T$494,32,0),"")</f>
        <v/>
      </c>
      <c r="BO508" s="55" t="str">
        <f>+IFERROR(VLOOKUP($M508,ACTIVIDADES!$B$9:$T$494,33,0),"")</f>
        <v/>
      </c>
      <c r="BP508" s="55" t="str">
        <f>+IFERROR(VLOOKUP($M508,ACTIVIDADES!$B$9:$T$494,34,0),"")</f>
        <v/>
      </c>
      <c r="BQ508" s="55" t="str">
        <f>+IFERROR(VLOOKUP($M508,ACTIVIDADES!$B$9:$T$494,35,0),"")</f>
        <v/>
      </c>
      <c r="BR508" s="55" t="str">
        <f>+IFERROR(VLOOKUP($M508,ACTIVIDADES!$B$9:$T$494,36,0),"")</f>
        <v/>
      </c>
      <c r="BS508" s="55" t="str">
        <f>+IFERROR(VLOOKUP($M508,ACTIVIDADES!$B$9:$T$494,37,0),"")</f>
        <v/>
      </c>
      <c r="BT508" s="58"/>
      <c r="BU508" s="58"/>
      <c r="BV508" s="59"/>
      <c r="BW508" s="59" t="s">
        <v>580</v>
      </c>
      <c r="BX508" s="60" t="s">
        <v>3635</v>
      </c>
      <c r="BY508" s="61" t="s">
        <v>593</v>
      </c>
      <c r="BZ508" s="62"/>
      <c r="CA508" s="7"/>
      <c r="CB508" s="7"/>
      <c r="CC508" s="7"/>
      <c r="CD508" s="7"/>
      <c r="CE508" s="7"/>
      <c r="CF508" s="7"/>
      <c r="CG508" s="7"/>
      <c r="CH508" s="7"/>
      <c r="CI508" s="7"/>
      <c r="CJ508" s="7"/>
      <c r="CK508" s="7"/>
      <c r="CL508" s="7"/>
      <c r="CM508" s="7"/>
      <c r="CN508" s="7"/>
      <c r="CO508" s="7"/>
      <c r="CP508" s="7"/>
      <c r="CQ508" s="7"/>
    </row>
    <row r="509" spans="1:95" customFormat="1" ht="93" customHeight="1" x14ac:dyDescent="0.35">
      <c r="A509" s="40">
        <f t="shared" si="32"/>
        <v>501</v>
      </c>
      <c r="B509" s="40" t="s">
        <v>536</v>
      </c>
      <c r="C509" s="40">
        <v>2024</v>
      </c>
      <c r="D509" s="40" t="s">
        <v>3734</v>
      </c>
      <c r="E509" s="323"/>
      <c r="F509" s="40" t="s">
        <v>1058</v>
      </c>
      <c r="G509" s="156" t="s">
        <v>534</v>
      </c>
      <c r="H509" s="42" t="s">
        <v>4809</v>
      </c>
      <c r="I509" s="42"/>
      <c r="J509" s="43" t="s">
        <v>5137</v>
      </c>
      <c r="K509" s="43" t="s">
        <v>5137</v>
      </c>
      <c r="L509" s="44" t="s">
        <v>5439</v>
      </c>
      <c r="M509" s="63" t="s">
        <v>3120</v>
      </c>
      <c r="N509" s="64" t="s">
        <v>5574</v>
      </c>
      <c r="O509" s="63" t="s">
        <v>3122</v>
      </c>
      <c r="P509" s="63">
        <v>1</v>
      </c>
      <c r="Q509" s="65">
        <v>45568</v>
      </c>
      <c r="R509" s="65">
        <v>45656</v>
      </c>
      <c r="S509" s="66">
        <f t="shared" si="34"/>
        <v>13.05</v>
      </c>
      <c r="T509" s="63" t="s">
        <v>609</v>
      </c>
      <c r="U509" s="63" t="s">
        <v>1164</v>
      </c>
      <c r="V509" s="49">
        <f>+IFERROR(VLOOKUP($M509,ACTIVIDADES!$B$9:$Q$494,10,0),"")</f>
        <v>0</v>
      </c>
      <c r="W509" s="50" t="str">
        <f>+IFERROR(VLOOKUP($M509,ACTIVIDADES!$B$9:$Q$494,11,0)," ")</f>
        <v>Indicador en proceso; se adelanta la revisión y actualización de las políticas y procedimientos internos.</v>
      </c>
      <c r="X509" s="61">
        <f>+IFERROR(VLOOKUP($M509,ACTIVIDADES!$B$9:$Q$494,12,0),"")</f>
        <v>0</v>
      </c>
      <c r="Y509" s="52">
        <f>+IFERROR(VLOOKUP($M509,ACTIVIDADES!$B$9:$Q$494,13,0),"")</f>
        <v>46153</v>
      </c>
      <c r="Z509" s="53" t="str">
        <f>+IFERROR(VLOOKUP($M509,ACTIVIDADES!$B$9:$Q$494,14,0),"")</f>
        <v>No se evidencian soportes de la actividad</v>
      </c>
      <c r="AA509" s="49">
        <f>+IFERROR(VLOOKUP($M509,ACTIVIDADES!$B$9:$Q$494,15,0),"")</f>
        <v>0</v>
      </c>
      <c r="AB509" s="54" t="str">
        <f>+IFERROR(VLOOKUP($M509,ACTIVIDADES!$B$9:$Q$494,16,0),"")</f>
        <v>VENCIDO</v>
      </c>
      <c r="AC509" s="144">
        <v>46157</v>
      </c>
      <c r="AD509" s="29">
        <v>0</v>
      </c>
      <c r="AE509" s="30" t="s">
        <v>3741</v>
      </c>
      <c r="AF509" s="29" t="s">
        <v>581</v>
      </c>
      <c r="AG509" s="29" t="s">
        <v>3737</v>
      </c>
      <c r="AH509" s="29" t="s">
        <v>3737</v>
      </c>
      <c r="AI509" s="29" t="s">
        <v>3737</v>
      </c>
      <c r="AJ509" s="55">
        <f>+IFERROR(VLOOKUP($M509,ACTIVIDADES!$B$9:$T$494,17,0),"")</f>
        <v>0</v>
      </c>
      <c r="AK509" s="80" t="str">
        <f>+IFERROR(VLOOKUP($M509,ACTIVIDADES!$B$9:$T$494,18,0),"")</f>
        <v>Indicador en proceso; se adelanta la revisión y actualización de las políticas y procedimientos internos.</v>
      </c>
      <c r="AL509" s="80">
        <f>+IFERROR(VLOOKUP($M509,ACTIVIDADES!$B$9:$T$494,19,0),"")</f>
        <v>0</v>
      </c>
      <c r="AM509" s="55" t="str">
        <f>+IFERROR(VLOOKUP($M509,ACTIVIDADES!$B$9:$X$495,20,0),0)</f>
        <v>11/07/206</v>
      </c>
      <c r="AN509" s="55" t="str">
        <f>+IFERROR(VLOOKUP($M509,ACTIVIDADES!$B$9:$X$495,21,0),0)</f>
        <v>No se evidencian soportes de la actividad</v>
      </c>
      <c r="AO509" s="55">
        <f>+IFERROR(VLOOKUP($M509,ACTIVIDADES!$B$9:$X$495,22,0),0)</f>
        <v>0</v>
      </c>
      <c r="AP509" s="148" t="str">
        <f>+IFERROR(VLOOKUP($M509,ACTIVIDADES!$B$9:$X$495,23,0),0)</f>
        <v>VENCIDO</v>
      </c>
      <c r="AQ509" s="88">
        <v>46230</v>
      </c>
      <c r="AR509" s="55">
        <v>0</v>
      </c>
      <c r="AS509" s="55" t="s">
        <v>5838</v>
      </c>
      <c r="AT509" s="29" t="s">
        <v>581</v>
      </c>
      <c r="AU509" s="57" t="s">
        <v>3639</v>
      </c>
      <c r="AV509" s="193" t="s">
        <v>3639</v>
      </c>
      <c r="AW509" s="193" t="s">
        <v>3639</v>
      </c>
      <c r="AX509" s="57" t="s">
        <v>4244</v>
      </c>
      <c r="AY509" s="176" t="str">
        <f t="shared" si="30"/>
        <v>VENCIDAS</v>
      </c>
      <c r="AZ509" s="55" t="str">
        <f>+IFERROR(VLOOKUP($M509,ACTIVIDADES!$B$9:$T$494,25,0),"")</f>
        <v/>
      </c>
      <c r="BA509" s="55" t="str">
        <f>+IFERROR(VLOOKUP($M509,ACTIVIDADES!$B$9:$T$494,26,0),"")</f>
        <v/>
      </c>
      <c r="BB509" s="55" t="str">
        <f>+IFERROR(VLOOKUP($M509,ACTIVIDADES!$B$9:$T$494,27,0),"")</f>
        <v/>
      </c>
      <c r="BC509" s="55" t="str">
        <f>+IFERROR(VLOOKUP($M509,ACTIVIDADES!$B$9:$T$494,28,0),"")</f>
        <v/>
      </c>
      <c r="BD509" s="55" t="str">
        <f>+IFERROR(VLOOKUP($M509,ACTIVIDADES!$B$9:$T$494,29,0),"")</f>
        <v/>
      </c>
      <c r="BE509" s="55" t="str">
        <f>+IFERROR(VLOOKUP($M509,ACTIVIDADES!$B$9:$T$494,30,0),"")</f>
        <v/>
      </c>
      <c r="BF509" s="58"/>
      <c r="BG509" s="58"/>
      <c r="BH509" s="59"/>
      <c r="BI509" s="59" t="s">
        <v>580</v>
      </c>
      <c r="BJ509" s="60" t="s">
        <v>3635</v>
      </c>
      <c r="BK509" s="61" t="s">
        <v>593</v>
      </c>
      <c r="BL509" s="62"/>
      <c r="BM509" s="55" t="str">
        <f>+IFERROR(VLOOKUP($M509,ACTIVIDADES!$B$9:$T$494,31,0),"")</f>
        <v/>
      </c>
      <c r="BN509" s="55" t="str">
        <f>+IFERROR(VLOOKUP($M509,ACTIVIDADES!$B$9:$T$494,32,0),"")</f>
        <v/>
      </c>
      <c r="BO509" s="55" t="str">
        <f>+IFERROR(VLOOKUP($M509,ACTIVIDADES!$B$9:$T$494,33,0),"")</f>
        <v/>
      </c>
      <c r="BP509" s="55" t="str">
        <f>+IFERROR(VLOOKUP($M509,ACTIVIDADES!$B$9:$T$494,34,0),"")</f>
        <v/>
      </c>
      <c r="BQ509" s="55" t="str">
        <f>+IFERROR(VLOOKUP($M509,ACTIVIDADES!$B$9:$T$494,35,0),"")</f>
        <v/>
      </c>
      <c r="BR509" s="55" t="str">
        <f>+IFERROR(VLOOKUP($M509,ACTIVIDADES!$B$9:$T$494,36,0),"")</f>
        <v/>
      </c>
      <c r="BS509" s="55" t="str">
        <f>+IFERROR(VLOOKUP($M509,ACTIVIDADES!$B$9:$T$494,37,0),"")</f>
        <v/>
      </c>
      <c r="BT509" s="58"/>
      <c r="BU509" s="58"/>
      <c r="BV509" s="59"/>
      <c r="BW509" s="59" t="s">
        <v>580</v>
      </c>
      <c r="BX509" s="60" t="s">
        <v>3635</v>
      </c>
      <c r="BY509" s="61" t="s">
        <v>593</v>
      </c>
      <c r="BZ509" s="62"/>
      <c r="CA509" s="7"/>
      <c r="CB509" s="7"/>
      <c r="CC509" s="7"/>
      <c r="CD509" s="7"/>
      <c r="CE509" s="7"/>
      <c r="CF509" s="7"/>
      <c r="CG509" s="7"/>
      <c r="CH509" s="7"/>
      <c r="CI509" s="7"/>
      <c r="CJ509" s="7"/>
      <c r="CK509" s="7"/>
      <c r="CL509" s="7"/>
      <c r="CM509" s="7"/>
      <c r="CN509" s="7"/>
      <c r="CO509" s="7"/>
      <c r="CP509" s="7"/>
      <c r="CQ509" s="7"/>
    </row>
    <row r="510" spans="1:95" customFormat="1" ht="93" customHeight="1" x14ac:dyDescent="0.35">
      <c r="A510" s="40">
        <f t="shared" si="32"/>
        <v>502</v>
      </c>
      <c r="B510" s="40" t="s">
        <v>536</v>
      </c>
      <c r="C510" s="40">
        <v>2024</v>
      </c>
      <c r="D510" s="40" t="s">
        <v>3734</v>
      </c>
      <c r="E510" s="323"/>
      <c r="F510" s="40" t="s">
        <v>1058</v>
      </c>
      <c r="G510" s="156" t="s">
        <v>534</v>
      </c>
      <c r="H510" s="42" t="s">
        <v>4809</v>
      </c>
      <c r="I510" s="42"/>
      <c r="J510" s="43" t="s">
        <v>5137</v>
      </c>
      <c r="K510" s="43" t="s">
        <v>5137</v>
      </c>
      <c r="L510" s="44" t="s">
        <v>5439</v>
      </c>
      <c r="M510" s="63" t="s">
        <v>3124</v>
      </c>
      <c r="N510" s="64" t="s">
        <v>3125</v>
      </c>
      <c r="O510" s="63" t="s">
        <v>3126</v>
      </c>
      <c r="P510" s="63">
        <v>9</v>
      </c>
      <c r="Q510" s="65">
        <v>45568</v>
      </c>
      <c r="R510" s="65">
        <v>45595</v>
      </c>
      <c r="S510" s="66">
        <f t="shared" si="34"/>
        <v>4.05</v>
      </c>
      <c r="T510" s="63" t="s">
        <v>609</v>
      </c>
      <c r="U510" s="63" t="s">
        <v>1164</v>
      </c>
      <c r="V510" s="49">
        <f>+IFERROR(VLOOKUP($M510,ACTIVIDADES!$B$9:$Q$494,10,0),"")</f>
        <v>0</v>
      </c>
      <c r="W510" s="50" t="str">
        <f>+IFERROR(VLOOKUP($M510,ACTIVIDADES!$B$9:$Q$494,11,0)," ")</f>
        <v xml:space="preserve">Acción establecida en el Plan de Mejoramiento suscrito el 16 de Octubre de 2024 Publicación extemporanea SECOP ll Denuncias 2024-298024-82111/ Radicado 2024ER0042791 del 05/03/2024 y 2024-298886-82111/ Radicado 2024ER0051970 del 13/03/2024
La acción de mejora finaliza el 30 de octubre de 2024.
No se evidenció avance.
No se cumplió con el plazo establecido en la acción de mejora, quedando VENCIDA.
</v>
      </c>
      <c r="X510" s="61">
        <f>+IFERROR(VLOOKUP($M510,ACTIVIDADES!$B$9:$Q$494,12,0),"")</f>
        <v>0</v>
      </c>
      <c r="Y510" s="52">
        <f>+IFERROR(VLOOKUP($M510,ACTIVIDADES!$B$9:$Q$494,13,0),"")</f>
        <v>46153</v>
      </c>
      <c r="Z510" s="53" t="str">
        <f>+IFERROR(VLOOKUP($M510,ACTIVIDADES!$B$9:$Q$494,14,0),"")</f>
        <v>No se evidencian soportes de la actividad</v>
      </c>
      <c r="AA510" s="49">
        <f>+IFERROR(VLOOKUP($M510,ACTIVIDADES!$B$9:$Q$494,15,0),"")</f>
        <v>0</v>
      </c>
      <c r="AB510" s="54" t="str">
        <f>+IFERROR(VLOOKUP($M510,ACTIVIDADES!$B$9:$Q$494,16,0),"")</f>
        <v>VENCIDO</v>
      </c>
      <c r="AC510" s="144">
        <v>46157</v>
      </c>
      <c r="AD510" s="29">
        <v>0</v>
      </c>
      <c r="AE510" s="30" t="s">
        <v>3741</v>
      </c>
      <c r="AF510" s="29" t="s">
        <v>581</v>
      </c>
      <c r="AG510" s="29" t="s">
        <v>3737</v>
      </c>
      <c r="AH510" s="29" t="s">
        <v>3737</v>
      </c>
      <c r="AI510" s="29" t="s">
        <v>3737</v>
      </c>
      <c r="AJ510" s="55">
        <f>+IFERROR(VLOOKUP($M510,ACTIVIDADES!$B$9:$T$494,17,0),"")</f>
        <v>0</v>
      </c>
      <c r="AK510" s="80" t="str">
        <f>+IFERROR(VLOOKUP($M510,ACTIVIDADES!$B$9:$T$494,18,0),"")</f>
        <v xml:space="preserve">Acción establecida en el Plan de Mejoramiento suscrito el 16 de Octubre de 2024 Publicación extemporanea SECOP ll Denuncias 2024-298024-82111/ Radicado 2024ER0042791 del 05/03/2024 y 2024-298886-82111/ Radicado 2024ER0051970 del 13/03/2024
La acción de mejora finaliza el 30 de octubre de 2024.
No se evidenció avance.
No se cumplió con el plazo establecido en la acción de mejora, quedando VENCIDA.
</v>
      </c>
      <c r="AL510" s="80">
        <f>+IFERROR(VLOOKUP($M510,ACTIVIDADES!$B$9:$T$494,19,0),"")</f>
        <v>0</v>
      </c>
      <c r="AM510" s="55" t="str">
        <f>+IFERROR(VLOOKUP($M510,ACTIVIDADES!$B$9:$X$495,20,0),0)</f>
        <v>11/07/206</v>
      </c>
      <c r="AN510" s="55" t="str">
        <f>+IFERROR(VLOOKUP($M510,ACTIVIDADES!$B$9:$X$495,21,0),0)</f>
        <v>No se evidencian soportes de la actividad</v>
      </c>
      <c r="AO510" s="55">
        <f>+IFERROR(VLOOKUP($M510,ACTIVIDADES!$B$9:$X$495,22,0),0)</f>
        <v>0</v>
      </c>
      <c r="AP510" s="148" t="str">
        <f>+IFERROR(VLOOKUP($M510,ACTIVIDADES!$B$9:$X$495,23,0),0)</f>
        <v>VENCIDO</v>
      </c>
      <c r="AQ510" s="88">
        <v>46230</v>
      </c>
      <c r="AR510" s="55">
        <v>0</v>
      </c>
      <c r="AS510" s="55" t="s">
        <v>5838</v>
      </c>
      <c r="AT510" s="29" t="s">
        <v>581</v>
      </c>
      <c r="AU510" s="57" t="s">
        <v>3639</v>
      </c>
      <c r="AV510" s="193" t="s">
        <v>3639</v>
      </c>
      <c r="AW510" s="193" t="s">
        <v>3639</v>
      </c>
      <c r="AX510" s="57" t="s">
        <v>4244</v>
      </c>
      <c r="AY510" s="176" t="str">
        <f t="shared" si="30"/>
        <v>VENCIDAS</v>
      </c>
      <c r="AZ510" s="55" t="str">
        <f>+IFERROR(VLOOKUP($M510,ACTIVIDADES!$B$9:$T$494,25,0),"")</f>
        <v/>
      </c>
      <c r="BA510" s="55" t="str">
        <f>+IFERROR(VLOOKUP($M510,ACTIVIDADES!$B$9:$T$494,26,0),"")</f>
        <v/>
      </c>
      <c r="BB510" s="55" t="str">
        <f>+IFERROR(VLOOKUP($M510,ACTIVIDADES!$B$9:$T$494,27,0),"")</f>
        <v/>
      </c>
      <c r="BC510" s="55" t="str">
        <f>+IFERROR(VLOOKUP($M510,ACTIVIDADES!$B$9:$T$494,28,0),"")</f>
        <v/>
      </c>
      <c r="BD510" s="55" t="str">
        <f>+IFERROR(VLOOKUP($M510,ACTIVIDADES!$B$9:$T$494,29,0),"")</f>
        <v/>
      </c>
      <c r="BE510" s="55" t="str">
        <f>+IFERROR(VLOOKUP($M510,ACTIVIDADES!$B$9:$T$494,30,0),"")</f>
        <v/>
      </c>
      <c r="BF510" s="58"/>
      <c r="BG510" s="58"/>
      <c r="BH510" s="59"/>
      <c r="BI510" s="59" t="s">
        <v>580</v>
      </c>
      <c r="BJ510" s="60" t="s">
        <v>3635</v>
      </c>
      <c r="BK510" s="61" t="s">
        <v>593</v>
      </c>
      <c r="BL510" s="62"/>
      <c r="BM510" s="55" t="str">
        <f>+IFERROR(VLOOKUP($M510,ACTIVIDADES!$B$9:$T$494,31,0),"")</f>
        <v/>
      </c>
      <c r="BN510" s="55" t="str">
        <f>+IFERROR(VLOOKUP($M510,ACTIVIDADES!$B$9:$T$494,32,0),"")</f>
        <v/>
      </c>
      <c r="BO510" s="55" t="str">
        <f>+IFERROR(VLOOKUP($M510,ACTIVIDADES!$B$9:$T$494,33,0),"")</f>
        <v/>
      </c>
      <c r="BP510" s="55" t="str">
        <f>+IFERROR(VLOOKUP($M510,ACTIVIDADES!$B$9:$T$494,34,0),"")</f>
        <v/>
      </c>
      <c r="BQ510" s="55" t="str">
        <f>+IFERROR(VLOOKUP($M510,ACTIVIDADES!$B$9:$T$494,35,0),"")</f>
        <v/>
      </c>
      <c r="BR510" s="55" t="str">
        <f>+IFERROR(VLOOKUP($M510,ACTIVIDADES!$B$9:$T$494,36,0),"")</f>
        <v/>
      </c>
      <c r="BS510" s="55" t="str">
        <f>+IFERROR(VLOOKUP($M510,ACTIVIDADES!$B$9:$T$494,37,0),"")</f>
        <v/>
      </c>
      <c r="BT510" s="58"/>
      <c r="BU510" s="58"/>
      <c r="BV510" s="59"/>
      <c r="BW510" s="59" t="s">
        <v>580</v>
      </c>
      <c r="BX510" s="60" t="s">
        <v>3635</v>
      </c>
      <c r="BY510" s="61" t="s">
        <v>593</v>
      </c>
      <c r="BZ510" s="62"/>
      <c r="CA510" s="7"/>
      <c r="CB510" s="7"/>
      <c r="CC510" s="7"/>
      <c r="CD510" s="7"/>
      <c r="CE510" s="7"/>
      <c r="CF510" s="7"/>
      <c r="CG510" s="7"/>
      <c r="CH510" s="7"/>
      <c r="CI510" s="7"/>
      <c r="CJ510" s="7"/>
      <c r="CK510" s="7"/>
      <c r="CL510" s="7"/>
      <c r="CM510" s="7"/>
      <c r="CN510" s="7"/>
      <c r="CO510" s="7"/>
      <c r="CP510" s="7"/>
      <c r="CQ510" s="7"/>
    </row>
    <row r="511" spans="1:95" customFormat="1" ht="93" customHeight="1" x14ac:dyDescent="0.35">
      <c r="A511" s="40">
        <f t="shared" si="32"/>
        <v>503</v>
      </c>
      <c r="B511" s="40" t="s">
        <v>536</v>
      </c>
      <c r="C511" s="40">
        <v>2024</v>
      </c>
      <c r="D511" s="40" t="s">
        <v>3734</v>
      </c>
      <c r="E511" s="323"/>
      <c r="F511" s="40" t="s">
        <v>1059</v>
      </c>
      <c r="G511" s="156" t="s">
        <v>534</v>
      </c>
      <c r="H511" s="42" t="s">
        <v>4810</v>
      </c>
      <c r="I511" s="42"/>
      <c r="J511" s="43" t="s">
        <v>5138</v>
      </c>
      <c r="K511" s="43" t="s">
        <v>5138</v>
      </c>
      <c r="L511" s="44" t="s">
        <v>4057</v>
      </c>
      <c r="M511" s="63" t="s">
        <v>3134</v>
      </c>
      <c r="N511" s="64" t="s">
        <v>5575</v>
      </c>
      <c r="O511" s="63" t="s">
        <v>3122</v>
      </c>
      <c r="P511" s="63">
        <v>1</v>
      </c>
      <c r="Q511" s="65">
        <v>45568</v>
      </c>
      <c r="R511" s="65">
        <v>45656</v>
      </c>
      <c r="S511" s="66">
        <f t="shared" si="34"/>
        <v>13.05</v>
      </c>
      <c r="T511" s="63" t="s">
        <v>609</v>
      </c>
      <c r="U511" s="63" t="s">
        <v>1164</v>
      </c>
      <c r="V511" s="49">
        <f>+IFERROR(VLOOKUP($M511,ACTIVIDADES!$B$9:$Q$494,10,0),"")</f>
        <v>0</v>
      </c>
      <c r="W511" s="50" t="str">
        <f>+IFERROR(VLOOKUP($M511,ACTIVIDADES!$B$9:$Q$494,11,0)," ")</f>
        <v>Indicador sin cumplimiento a la fecha; se trabaja en el ajuste del Manual de Contratación y del Procedimiento de Gestión Contractual para incluir esta verificación.</v>
      </c>
      <c r="X511" s="61">
        <f>+IFERROR(VLOOKUP($M511,ACTIVIDADES!$B$9:$Q$494,12,0),"")</f>
        <v>0</v>
      </c>
      <c r="Y511" s="52">
        <f>+IFERROR(VLOOKUP($M511,ACTIVIDADES!$B$9:$Q$494,13,0),"")</f>
        <v>46153</v>
      </c>
      <c r="Z511" s="53" t="str">
        <f>+IFERROR(VLOOKUP($M511,ACTIVIDADES!$B$9:$Q$494,14,0),"")</f>
        <v>No se evidencian soportes de la actividad</v>
      </c>
      <c r="AA511" s="49">
        <f>+IFERROR(VLOOKUP($M511,ACTIVIDADES!$B$9:$Q$494,15,0),"")</f>
        <v>0</v>
      </c>
      <c r="AB511" s="54" t="str">
        <f>+IFERROR(VLOOKUP($M511,ACTIVIDADES!$B$9:$Q$494,16,0),"")</f>
        <v>VENCIDO</v>
      </c>
      <c r="AC511" s="144">
        <v>46157</v>
      </c>
      <c r="AD511" s="29">
        <v>0</v>
      </c>
      <c r="AE511" s="30" t="s">
        <v>3741</v>
      </c>
      <c r="AF511" s="29" t="s">
        <v>581</v>
      </c>
      <c r="AG511" s="29" t="s">
        <v>3737</v>
      </c>
      <c r="AH511" s="29" t="s">
        <v>3737</v>
      </c>
      <c r="AI511" s="29" t="s">
        <v>3737</v>
      </c>
      <c r="AJ511" s="55">
        <f>+IFERROR(VLOOKUP($M511,ACTIVIDADES!$B$9:$T$494,17,0),"")</f>
        <v>0</v>
      </c>
      <c r="AK511" s="80" t="str">
        <f>+IFERROR(VLOOKUP($M511,ACTIVIDADES!$B$9:$T$494,18,0),"")</f>
        <v>Indicador sin cumplimiento a la fecha; se trabaja en el ajuste del Manual de Contratación y del Procedimiento de Gestión Contractual para incluir esta verificación.</v>
      </c>
      <c r="AL511" s="80" t="str">
        <f>+IFERROR(VLOOKUP($M511,ACTIVIDADES!$B$9:$T$494,19,0),"")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511" s="55" t="str">
        <f>+IFERROR(VLOOKUP($M511,ACTIVIDADES!$B$9:$X$495,20,0),0)</f>
        <v>11/07/206</v>
      </c>
      <c r="AN511" s="55" t="str">
        <f>+IFERROR(VLOOKUP($M511,ACTIVIDADES!$B$9:$X$495,21,0),0)</f>
        <v>Se incluye proyecto de actualización de manual de contratación, revisado por proceso de análisis y mejora continua, en espera de firmas de direcivos. Soporte activida GC_Ac12</v>
      </c>
      <c r="AO511" s="55">
        <f>+IFERROR(VLOOKUP($M511,ACTIVIDADES!$B$9:$X$495,22,0),0)</f>
        <v>0.6</v>
      </c>
      <c r="AP511" s="148" t="str">
        <f>+IFERROR(VLOOKUP($M511,ACTIVIDADES!$B$9:$X$495,23,0),0)</f>
        <v>VENCIDO</v>
      </c>
      <c r="AQ511" s="88">
        <v>46230</v>
      </c>
      <c r="AR511" s="55">
        <v>0.6</v>
      </c>
      <c r="AS511" s="56" t="s">
        <v>3965</v>
      </c>
      <c r="AT511" s="29" t="s">
        <v>4</v>
      </c>
      <c r="AU511" s="57" t="s">
        <v>3639</v>
      </c>
      <c r="AV511" s="193" t="s">
        <v>3639</v>
      </c>
      <c r="AW511" s="193" t="s">
        <v>3639</v>
      </c>
      <c r="AX511" s="57" t="s">
        <v>4244</v>
      </c>
      <c r="AY511" s="176" t="str">
        <f t="shared" si="30"/>
        <v>EN EJECUCIÓN</v>
      </c>
      <c r="AZ511" s="55" t="str">
        <f>+IFERROR(VLOOKUP($M511,ACTIVIDADES!$B$9:$T$494,25,0),"")</f>
        <v/>
      </c>
      <c r="BA511" s="55" t="str">
        <f>+IFERROR(VLOOKUP($M511,ACTIVIDADES!$B$9:$T$494,26,0),"")</f>
        <v/>
      </c>
      <c r="BB511" s="55" t="str">
        <f>+IFERROR(VLOOKUP($M511,ACTIVIDADES!$B$9:$T$494,27,0),"")</f>
        <v/>
      </c>
      <c r="BC511" s="55" t="str">
        <f>+IFERROR(VLOOKUP($M511,ACTIVIDADES!$B$9:$T$494,28,0),"")</f>
        <v/>
      </c>
      <c r="BD511" s="55" t="str">
        <f>+IFERROR(VLOOKUP($M511,ACTIVIDADES!$B$9:$T$494,29,0),"")</f>
        <v/>
      </c>
      <c r="BE511" s="55" t="str">
        <f>+IFERROR(VLOOKUP($M511,ACTIVIDADES!$B$9:$T$494,30,0),"")</f>
        <v/>
      </c>
      <c r="BF511" s="58"/>
      <c r="BG511" s="58"/>
      <c r="BH511" s="59"/>
      <c r="BI511" s="59" t="s">
        <v>580</v>
      </c>
      <c r="BJ511" s="60" t="s">
        <v>3635</v>
      </c>
      <c r="BK511" s="61" t="s">
        <v>593</v>
      </c>
      <c r="BL511" s="62"/>
      <c r="BM511" s="55" t="str">
        <f>+IFERROR(VLOOKUP($M511,ACTIVIDADES!$B$9:$T$494,31,0),"")</f>
        <v/>
      </c>
      <c r="BN511" s="55" t="str">
        <f>+IFERROR(VLOOKUP($M511,ACTIVIDADES!$B$9:$T$494,32,0),"")</f>
        <v/>
      </c>
      <c r="BO511" s="55" t="str">
        <f>+IFERROR(VLOOKUP($M511,ACTIVIDADES!$B$9:$T$494,33,0),"")</f>
        <v/>
      </c>
      <c r="BP511" s="55" t="str">
        <f>+IFERROR(VLOOKUP($M511,ACTIVIDADES!$B$9:$T$494,34,0),"")</f>
        <v/>
      </c>
      <c r="BQ511" s="55" t="str">
        <f>+IFERROR(VLOOKUP($M511,ACTIVIDADES!$B$9:$T$494,35,0),"")</f>
        <v/>
      </c>
      <c r="BR511" s="55" t="str">
        <f>+IFERROR(VLOOKUP($M511,ACTIVIDADES!$B$9:$T$494,36,0),"")</f>
        <v/>
      </c>
      <c r="BS511" s="55" t="str">
        <f>+IFERROR(VLOOKUP($M511,ACTIVIDADES!$B$9:$T$494,37,0),"")</f>
        <v/>
      </c>
      <c r="BT511" s="58"/>
      <c r="BU511" s="58"/>
      <c r="BV511" s="59"/>
      <c r="BW511" s="59" t="s">
        <v>580</v>
      </c>
      <c r="BX511" s="60" t="s">
        <v>3635</v>
      </c>
      <c r="BY511" s="61" t="s">
        <v>593</v>
      </c>
      <c r="BZ511" s="62"/>
      <c r="CA511" s="7"/>
      <c r="CB511" s="7"/>
      <c r="CC511" s="7"/>
      <c r="CD511" s="7"/>
      <c r="CE511" s="7"/>
      <c r="CF511" s="7"/>
      <c r="CG511" s="7"/>
      <c r="CH511" s="7"/>
      <c r="CI511" s="7"/>
      <c r="CJ511" s="7"/>
      <c r="CK511" s="7"/>
      <c r="CL511" s="7"/>
      <c r="CM511" s="7"/>
      <c r="CN511" s="7"/>
      <c r="CO511" s="7"/>
      <c r="CP511" s="7"/>
      <c r="CQ511" s="7"/>
    </row>
    <row r="512" spans="1:95" customFormat="1" ht="93" customHeight="1" x14ac:dyDescent="0.35">
      <c r="A512" s="40">
        <f t="shared" si="32"/>
        <v>504</v>
      </c>
      <c r="B512" s="40" t="s">
        <v>536</v>
      </c>
      <c r="C512" s="40">
        <v>2024</v>
      </c>
      <c r="D512" s="40" t="s">
        <v>3734</v>
      </c>
      <c r="E512" s="323"/>
      <c r="F512" s="40" t="s">
        <v>1059</v>
      </c>
      <c r="G512" s="156" t="s">
        <v>534</v>
      </c>
      <c r="H512" s="42" t="s">
        <v>4810</v>
      </c>
      <c r="I512" s="42"/>
      <c r="J512" s="43" t="s">
        <v>5138</v>
      </c>
      <c r="K512" s="43" t="s">
        <v>5138</v>
      </c>
      <c r="L512" s="44" t="s">
        <v>4057</v>
      </c>
      <c r="M512" s="63" t="s">
        <v>3137</v>
      </c>
      <c r="N512" s="64" t="s">
        <v>5576</v>
      </c>
      <c r="O512" s="63" t="s">
        <v>5724</v>
      </c>
      <c r="P512" s="63">
        <v>1</v>
      </c>
      <c r="Q512" s="65">
        <v>45568</v>
      </c>
      <c r="R512" s="65">
        <v>45656</v>
      </c>
      <c r="S512" s="66">
        <f t="shared" si="34"/>
        <v>13.05</v>
      </c>
      <c r="T512" s="63" t="s">
        <v>609</v>
      </c>
      <c r="U512" s="63" t="s">
        <v>1164</v>
      </c>
      <c r="V512" s="49">
        <f>+IFERROR(VLOOKUP($M512,ACTIVIDADES!$B$9:$Q$494,10,0),"")</f>
        <v>0</v>
      </c>
      <c r="W512" s="50" t="str">
        <f>+IFERROR(VLOOKUP($M512,ACTIVIDADES!$B$9:$Q$494,11,0)," ")</f>
        <v xml:space="preserve">Actividad en proceso; el Manual de Supervisión se encuentra en actualización para incluir revisiones periódicas de contratos de comodato y acciones de formación en normativas y buenas prácticas.
</v>
      </c>
      <c r="X512" s="61">
        <f>+IFERROR(VLOOKUP($M512,ACTIVIDADES!$B$9:$Q$494,12,0),"")</f>
        <v>0</v>
      </c>
      <c r="Y512" s="52">
        <f>+IFERROR(VLOOKUP($M512,ACTIVIDADES!$B$9:$Q$494,13,0),"")</f>
        <v>46153</v>
      </c>
      <c r="Z512" s="53" t="str">
        <f>+IFERROR(VLOOKUP($M512,ACTIVIDADES!$B$9:$Q$494,14,0),"")</f>
        <v>No se evidencian soportes de la actividad</v>
      </c>
      <c r="AA512" s="49">
        <f>+IFERROR(VLOOKUP($M512,ACTIVIDADES!$B$9:$Q$494,15,0),"")</f>
        <v>0</v>
      </c>
      <c r="AB512" s="54" t="str">
        <f>+IFERROR(VLOOKUP($M512,ACTIVIDADES!$B$9:$Q$494,16,0),"")</f>
        <v>VENCIDO</v>
      </c>
      <c r="AC512" s="144">
        <v>46157</v>
      </c>
      <c r="AD512" s="29">
        <v>0</v>
      </c>
      <c r="AE512" s="30" t="s">
        <v>3741</v>
      </c>
      <c r="AF512" s="29" t="s">
        <v>581</v>
      </c>
      <c r="AG512" s="29" t="s">
        <v>3737</v>
      </c>
      <c r="AH512" s="29" t="s">
        <v>3737</v>
      </c>
      <c r="AI512" s="29" t="s">
        <v>3737</v>
      </c>
      <c r="AJ512" s="55">
        <f>+IFERROR(VLOOKUP($M512,ACTIVIDADES!$B$9:$T$494,17,0),"")</f>
        <v>0</v>
      </c>
      <c r="AK512" s="80" t="str">
        <f>+IFERROR(VLOOKUP($M512,ACTIVIDADES!$B$9:$T$494,18,0),"")</f>
        <v xml:space="preserve">Actividad en proceso; el Manual de Supervisión se encuentra en actualización para incluir revisiones periódicas de contratos de comodato y acciones de formación en normativas y buenas prácticas.
</v>
      </c>
      <c r="AL512" s="80">
        <f>+IFERROR(VLOOKUP($M512,ACTIVIDADES!$B$9:$T$494,19,0),"")</f>
        <v>0</v>
      </c>
      <c r="AM512" s="55" t="str">
        <f>+IFERROR(VLOOKUP($M512,ACTIVIDADES!$B$9:$X$495,20,0),0)</f>
        <v>11/07/206</v>
      </c>
      <c r="AN512" s="55" t="str">
        <f>+IFERROR(VLOOKUP($M512,ACTIVIDADES!$B$9:$X$495,21,0),0)</f>
        <v>Se incluye proyecto de actualización de manual de contratación, revisado por proceso de análisis y mejora continua, en espera de firmas de direcivos. Soporte activida GC_Ac12</v>
      </c>
      <c r="AO512" s="55">
        <f>+IFERROR(VLOOKUP($M512,ACTIVIDADES!$B$9:$X$495,22,0),0)</f>
        <v>0.6</v>
      </c>
      <c r="AP512" s="148" t="str">
        <f>+IFERROR(VLOOKUP($M512,ACTIVIDADES!$B$9:$X$495,23,0),0)</f>
        <v>VENCIDO</v>
      </c>
      <c r="AQ512" s="88">
        <v>46230</v>
      </c>
      <c r="AR512" s="55">
        <v>0.6</v>
      </c>
      <c r="AS512" s="56" t="s">
        <v>3965</v>
      </c>
      <c r="AT512" s="29" t="s">
        <v>4</v>
      </c>
      <c r="AU512" s="57" t="s">
        <v>3639</v>
      </c>
      <c r="AV512" s="193" t="s">
        <v>3639</v>
      </c>
      <c r="AW512" s="193" t="s">
        <v>3639</v>
      </c>
      <c r="AX512" s="57" t="s">
        <v>4244</v>
      </c>
      <c r="AY512" s="176" t="str">
        <f t="shared" si="30"/>
        <v>EN EJECUCIÓN</v>
      </c>
      <c r="AZ512" s="55" t="str">
        <f>+IFERROR(VLOOKUP($M512,ACTIVIDADES!$B$9:$T$494,25,0),"")</f>
        <v/>
      </c>
      <c r="BA512" s="55" t="str">
        <f>+IFERROR(VLOOKUP($M512,ACTIVIDADES!$B$9:$T$494,26,0),"")</f>
        <v/>
      </c>
      <c r="BB512" s="55" t="str">
        <f>+IFERROR(VLOOKUP($M512,ACTIVIDADES!$B$9:$T$494,27,0),"")</f>
        <v/>
      </c>
      <c r="BC512" s="55" t="str">
        <f>+IFERROR(VLOOKUP($M512,ACTIVIDADES!$B$9:$T$494,28,0),"")</f>
        <v/>
      </c>
      <c r="BD512" s="55" t="str">
        <f>+IFERROR(VLOOKUP($M512,ACTIVIDADES!$B$9:$T$494,29,0),"")</f>
        <v/>
      </c>
      <c r="BE512" s="55" t="str">
        <f>+IFERROR(VLOOKUP($M512,ACTIVIDADES!$B$9:$T$494,30,0),"")</f>
        <v/>
      </c>
      <c r="BF512" s="58"/>
      <c r="BG512" s="58"/>
      <c r="BH512" s="59"/>
      <c r="BI512" s="59" t="s">
        <v>580</v>
      </c>
      <c r="BJ512" s="60" t="s">
        <v>3635</v>
      </c>
      <c r="BK512" s="61" t="s">
        <v>593</v>
      </c>
      <c r="BL512" s="62"/>
      <c r="BM512" s="55" t="str">
        <f>+IFERROR(VLOOKUP($M512,ACTIVIDADES!$B$9:$T$494,31,0),"")</f>
        <v/>
      </c>
      <c r="BN512" s="55" t="str">
        <f>+IFERROR(VLOOKUP($M512,ACTIVIDADES!$B$9:$T$494,32,0),"")</f>
        <v/>
      </c>
      <c r="BO512" s="55" t="str">
        <f>+IFERROR(VLOOKUP($M512,ACTIVIDADES!$B$9:$T$494,33,0),"")</f>
        <v/>
      </c>
      <c r="BP512" s="55" t="str">
        <f>+IFERROR(VLOOKUP($M512,ACTIVIDADES!$B$9:$T$494,34,0),"")</f>
        <v/>
      </c>
      <c r="BQ512" s="55" t="str">
        <f>+IFERROR(VLOOKUP($M512,ACTIVIDADES!$B$9:$T$494,35,0),"")</f>
        <v/>
      </c>
      <c r="BR512" s="55" t="str">
        <f>+IFERROR(VLOOKUP($M512,ACTIVIDADES!$B$9:$T$494,36,0),"")</f>
        <v/>
      </c>
      <c r="BS512" s="55" t="str">
        <f>+IFERROR(VLOOKUP($M512,ACTIVIDADES!$B$9:$T$494,37,0),"")</f>
        <v/>
      </c>
      <c r="BT512" s="58"/>
      <c r="BU512" s="58"/>
      <c r="BV512" s="59"/>
      <c r="BW512" s="59" t="s">
        <v>580</v>
      </c>
      <c r="BX512" s="60" t="s">
        <v>3635</v>
      </c>
      <c r="BY512" s="61" t="s">
        <v>593</v>
      </c>
      <c r="BZ512" s="62"/>
      <c r="CA512" s="7"/>
      <c r="CB512" s="7"/>
      <c r="CC512" s="7"/>
      <c r="CD512" s="7"/>
      <c r="CE512" s="7"/>
      <c r="CF512" s="7"/>
      <c r="CG512" s="7"/>
      <c r="CH512" s="7"/>
      <c r="CI512" s="7"/>
      <c r="CJ512" s="7"/>
      <c r="CK512" s="7"/>
      <c r="CL512" s="7"/>
      <c r="CM512" s="7"/>
      <c r="CN512" s="7"/>
      <c r="CO512" s="7"/>
      <c r="CP512" s="7"/>
      <c r="CQ512" s="7"/>
    </row>
    <row r="513" spans="1:95" customFormat="1" ht="93" customHeight="1" x14ac:dyDescent="0.35">
      <c r="A513" s="40">
        <f t="shared" si="32"/>
        <v>505</v>
      </c>
      <c r="B513" s="40" t="s">
        <v>536</v>
      </c>
      <c r="C513" s="40">
        <v>2025</v>
      </c>
      <c r="D513" s="40" t="s">
        <v>3750</v>
      </c>
      <c r="E513" s="323"/>
      <c r="F513" s="40" t="s">
        <v>1084</v>
      </c>
      <c r="G513" s="63" t="s">
        <v>563</v>
      </c>
      <c r="H513" s="41" t="s">
        <v>571</v>
      </c>
      <c r="I513" s="42" t="s">
        <v>3654</v>
      </c>
      <c r="J513" s="43" t="s">
        <v>5141</v>
      </c>
      <c r="K513" s="43" t="s">
        <v>5141</v>
      </c>
      <c r="L513" s="44" t="s">
        <v>4120</v>
      </c>
      <c r="M513" s="63" t="s">
        <v>1154</v>
      </c>
      <c r="N513" s="64" t="s">
        <v>1155</v>
      </c>
      <c r="O513" s="63" t="s">
        <v>1156</v>
      </c>
      <c r="P513" s="63">
        <v>1</v>
      </c>
      <c r="Q513" s="65">
        <v>46023</v>
      </c>
      <c r="R513" s="65">
        <v>46387</v>
      </c>
      <c r="S513" s="66">
        <f t="shared" si="34"/>
        <v>54</v>
      </c>
      <c r="T513" s="63" t="s">
        <v>1157</v>
      </c>
      <c r="U513" s="63" t="s">
        <v>563</v>
      </c>
      <c r="V513" s="49">
        <f>+IFERROR(VLOOKUP($M513,ACTIVIDADES!$B$9:$Q$494,10,0),"")</f>
        <v>0</v>
      </c>
      <c r="W513" s="50" t="str">
        <f>+IFERROR(VLOOKUP($M513,ACTIVIDADES!$B$9:$Q$494,11,0)," ")</f>
        <v>Actividad pendiente de realización</v>
      </c>
      <c r="X513" s="61">
        <f>+IFERROR(VLOOKUP($M513,ACTIVIDADES!$B$9:$Q$494,12,0),"")</f>
        <v>0</v>
      </c>
      <c r="Y513" s="52">
        <f>+IFERROR(VLOOKUP($M513,ACTIVIDADES!$B$9:$Q$494,13,0),"")</f>
        <v>46153</v>
      </c>
      <c r="Z513" s="53" t="str">
        <f>+IFERROR(VLOOKUP($M513,ACTIVIDADES!$B$9:$Q$494,14,0),"")</f>
        <v>Sin avance en la actividad</v>
      </c>
      <c r="AA513" s="49">
        <f>+IFERROR(VLOOKUP($M513,ACTIVIDADES!$B$9:$Q$494,15,0),"")</f>
        <v>0</v>
      </c>
      <c r="AB513" s="54" t="str">
        <f>+IFERROR(VLOOKUP($M513,ACTIVIDADES!$B$9:$Q$494,16,0),"")</f>
        <v>EJECUCIÓN</v>
      </c>
      <c r="AC513" s="144">
        <v>46157</v>
      </c>
      <c r="AD513" s="29">
        <v>0</v>
      </c>
      <c r="AE513" s="29" t="s">
        <v>3741</v>
      </c>
      <c r="AF513" s="29" t="s">
        <v>580</v>
      </c>
      <c r="AG513" s="29" t="s">
        <v>3737</v>
      </c>
      <c r="AH513" s="29" t="s">
        <v>3737</v>
      </c>
      <c r="AI513" s="29" t="s">
        <v>3737</v>
      </c>
      <c r="AJ513" s="55">
        <f>+IFERROR(VLOOKUP($M513,ACTIVIDADES!$B$9:$T$494,17,0),"")</f>
        <v>0</v>
      </c>
      <c r="AK513" s="80" t="str">
        <f>+IFERROR(VLOOKUP($M513,ACTIVIDADES!$B$9:$T$494,18,0),"")</f>
        <v>Actividad pendiente de realización</v>
      </c>
      <c r="AL513" s="80">
        <f>+IFERROR(VLOOKUP($M513,ACTIVIDADES!$B$9:$T$494,19,0),"")</f>
        <v>0</v>
      </c>
      <c r="AM513" s="55">
        <f>+IFERROR(VLOOKUP($M513,ACTIVIDADES!$B$9:$X$495,20,0),0)</f>
        <v>46213</v>
      </c>
      <c r="AN513" s="55" t="str">
        <f>+IFERROR(VLOOKUP($M513,ACTIVIDADES!$B$9:$X$495,21,0),0)</f>
        <v>Sin avance en la actividad</v>
      </c>
      <c r="AO513" s="55">
        <f>+IFERROR(VLOOKUP($M513,ACTIVIDADES!$B$9:$X$495,22,0),0)</f>
        <v>0</v>
      </c>
      <c r="AP513" s="145" t="str">
        <f>+IFERROR(VLOOKUP($M513,ACTIVIDADES!$B$9:$X$495,23,0),0)</f>
        <v>EN EJECUCIÓN</v>
      </c>
      <c r="AQ513" s="88">
        <v>46230</v>
      </c>
      <c r="AR513" s="55">
        <v>0</v>
      </c>
      <c r="AS513" s="57" t="s">
        <v>3741</v>
      </c>
      <c r="AT513" s="29" t="s">
        <v>580</v>
      </c>
      <c r="AU513" s="57" t="s">
        <v>3639</v>
      </c>
      <c r="AV513" s="193" t="s">
        <v>3639</v>
      </c>
      <c r="AW513" s="193" t="s">
        <v>3639</v>
      </c>
      <c r="AX513" s="57" t="s">
        <v>4259</v>
      </c>
      <c r="AY513" s="176" t="str">
        <f t="shared" si="30"/>
        <v>SIN INICIAR</v>
      </c>
      <c r="AZ513" s="55" t="str">
        <f>+IFERROR(VLOOKUP($M513,ACTIVIDADES!$B$9:$T$494,25,0),"")</f>
        <v/>
      </c>
      <c r="BA513" s="55" t="str">
        <f>+IFERROR(VLOOKUP($M513,ACTIVIDADES!$B$9:$T$494,26,0),"")</f>
        <v/>
      </c>
      <c r="BB513" s="55" t="str">
        <f>+IFERROR(VLOOKUP($M513,ACTIVIDADES!$B$9:$T$494,27,0),"")</f>
        <v/>
      </c>
      <c r="BC513" s="55" t="str">
        <f>+IFERROR(VLOOKUP($M513,ACTIVIDADES!$B$9:$T$494,28,0),"")</f>
        <v/>
      </c>
      <c r="BD513" s="55" t="str">
        <f>+IFERROR(VLOOKUP($M513,ACTIVIDADES!$B$9:$T$494,29,0),"")</f>
        <v/>
      </c>
      <c r="BE513" s="55" t="str">
        <f>+IFERROR(VLOOKUP($M513,ACTIVIDADES!$B$9:$T$494,30,0),"")</f>
        <v/>
      </c>
      <c r="BF513" s="58"/>
      <c r="BG513" s="58"/>
      <c r="BH513" s="59"/>
      <c r="BI513" s="59" t="s">
        <v>580</v>
      </c>
      <c r="BJ513" s="60" t="s">
        <v>3635</v>
      </c>
      <c r="BK513" s="61" t="s">
        <v>593</v>
      </c>
      <c r="BL513" s="62"/>
      <c r="BM513" s="55" t="str">
        <f>+IFERROR(VLOOKUP($M513,ACTIVIDADES!$B$9:$T$494,31,0),"")</f>
        <v/>
      </c>
      <c r="BN513" s="55" t="str">
        <f>+IFERROR(VLOOKUP($M513,ACTIVIDADES!$B$9:$T$494,32,0),"")</f>
        <v/>
      </c>
      <c r="BO513" s="55" t="str">
        <f>+IFERROR(VLOOKUP($M513,ACTIVIDADES!$B$9:$T$494,33,0),"")</f>
        <v/>
      </c>
      <c r="BP513" s="55" t="str">
        <f>+IFERROR(VLOOKUP($M513,ACTIVIDADES!$B$9:$T$494,34,0),"")</f>
        <v/>
      </c>
      <c r="BQ513" s="55" t="str">
        <f>+IFERROR(VLOOKUP($M513,ACTIVIDADES!$B$9:$T$494,35,0),"")</f>
        <v/>
      </c>
      <c r="BR513" s="55" t="str">
        <f>+IFERROR(VLOOKUP($M513,ACTIVIDADES!$B$9:$T$494,36,0),"")</f>
        <v/>
      </c>
      <c r="BS513" s="55" t="str">
        <f>+IFERROR(VLOOKUP($M513,ACTIVIDADES!$B$9:$T$494,37,0),"")</f>
        <v/>
      </c>
      <c r="BT513" s="58"/>
      <c r="BU513" s="58"/>
      <c r="BV513" s="59"/>
      <c r="BW513" s="59" t="s">
        <v>580</v>
      </c>
      <c r="BX513" s="60" t="s">
        <v>3635</v>
      </c>
      <c r="BY513" s="61" t="s">
        <v>593</v>
      </c>
      <c r="BZ513" s="62"/>
      <c r="CA513" s="7"/>
      <c r="CB513" s="7"/>
      <c r="CC513" s="7"/>
      <c r="CD513" s="7"/>
      <c r="CE513" s="7"/>
      <c r="CF513" s="7"/>
      <c r="CG513" s="7"/>
      <c r="CH513" s="7"/>
      <c r="CI513" s="7"/>
      <c r="CJ513" s="7"/>
      <c r="CK513" s="7"/>
      <c r="CL513" s="7"/>
      <c r="CM513" s="7"/>
      <c r="CN513" s="7"/>
      <c r="CO513" s="7"/>
      <c r="CP513" s="7"/>
      <c r="CQ513" s="7"/>
    </row>
    <row r="514" spans="1:95" ht="93" customHeight="1" x14ac:dyDescent="0.35">
      <c r="A514" s="40">
        <f t="shared" si="32"/>
        <v>506</v>
      </c>
      <c r="B514" s="40" t="s">
        <v>536</v>
      </c>
      <c r="C514" s="40">
        <v>2025</v>
      </c>
      <c r="D514" s="40" t="s">
        <v>3734</v>
      </c>
      <c r="E514" s="323"/>
      <c r="F514" s="40" t="s">
        <v>1084</v>
      </c>
      <c r="G514" s="63" t="s">
        <v>563</v>
      </c>
      <c r="H514" s="42" t="s">
        <v>571</v>
      </c>
      <c r="I514" s="42"/>
      <c r="J514" s="43" t="s">
        <v>5141</v>
      </c>
      <c r="K514" s="43" t="s">
        <v>5141</v>
      </c>
      <c r="L514" s="44" t="s">
        <v>4120</v>
      </c>
      <c r="M514" s="63" t="s">
        <v>3224</v>
      </c>
      <c r="N514" s="64" t="s">
        <v>3196</v>
      </c>
      <c r="O514" s="63" t="s">
        <v>5725</v>
      </c>
      <c r="P514" s="63">
        <v>1</v>
      </c>
      <c r="Q514" s="65">
        <v>46023</v>
      </c>
      <c r="R514" s="65">
        <v>46387</v>
      </c>
      <c r="S514" s="66">
        <f t="shared" si="34"/>
        <v>54</v>
      </c>
      <c r="T514" s="63" t="s">
        <v>609</v>
      </c>
      <c r="U514" s="63" t="s">
        <v>563</v>
      </c>
      <c r="V514" s="49">
        <f>+IFERROR(VLOOKUP($M514,ACTIVIDADES!$B$9:$Q$494,10,0),"")</f>
        <v>0</v>
      </c>
      <c r="W514" s="50" t="str">
        <f>+IFERROR(VLOOKUP($M514,ACTIVIDADES!$B$9:$Q$494,11,0)," ")</f>
        <v xml:space="preserve">La actividad no se ha ejecutado a la fecha. El expediente contractual No. 107-2024 no ha sido verificado de manera integral respecto a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mejora institucional.
</v>
      </c>
      <c r="X514" s="61">
        <f>+IFERROR(VLOOKUP($M514,ACTIVIDADES!$B$9:$Q$494,12,0),"")</f>
        <v>0</v>
      </c>
      <c r="Y514" s="52">
        <f>+IFERROR(VLOOKUP($M514,ACTIVIDADES!$B$9:$Q$494,13,0),"")</f>
        <v>46153</v>
      </c>
      <c r="Z514" s="53" t="str">
        <f>+IFERROR(VLOOKUP($M514,ACTIVIDADES!$B$9:$Q$494,14,0),"")</f>
        <v>No se evidencian soportes de la actividad</v>
      </c>
      <c r="AA514" s="49">
        <f>+IFERROR(VLOOKUP($M514,ACTIVIDADES!$B$9:$Q$494,15,0),"")</f>
        <v>0</v>
      </c>
      <c r="AB514" s="54" t="str">
        <f>+IFERROR(VLOOKUP($M514,ACTIVIDADES!$B$9:$Q$494,16,0),"")</f>
        <v>EJECUCIÓN</v>
      </c>
      <c r="AC514" s="144">
        <v>46157</v>
      </c>
      <c r="AD514" s="29">
        <v>0</v>
      </c>
      <c r="AE514" s="29" t="s">
        <v>3741</v>
      </c>
      <c r="AF514" s="29" t="s">
        <v>580</v>
      </c>
      <c r="AG514" s="29" t="s">
        <v>3737</v>
      </c>
      <c r="AH514" s="29" t="s">
        <v>3737</v>
      </c>
      <c r="AI514" s="29" t="s">
        <v>3737</v>
      </c>
      <c r="AJ514" s="55">
        <f>+IFERROR(VLOOKUP($M514,ACTIVIDADES!$B$9:$T$494,17,0),"")</f>
        <v>0</v>
      </c>
      <c r="AK514" s="80" t="str">
        <f>+IFERROR(VLOOKUP($M514,ACTIVIDADES!$B$9:$T$494,18,0),"")</f>
        <v xml:space="preserve">La actividad no se ha ejecutado a la fecha. El expediente contractual No. 107-2024 no ha sido verificado de manera integral respecto a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mejora institucional.
</v>
      </c>
      <c r="AL514" s="80">
        <f>+IFERROR(VLOOKUP($M514,ACTIVIDADES!$B$9:$T$494,19,0),"")</f>
        <v>0</v>
      </c>
      <c r="AM514" s="55" t="str">
        <f>+IFERROR(VLOOKUP($M514,ACTIVIDADES!$B$9:$X$495,20,0),0)</f>
        <v>11/07/206</v>
      </c>
      <c r="AN514" s="55" t="str">
        <f>+IFERROR(VLOOKUP($M514,ACTIVIDADES!$B$9:$X$495,21,0),0)</f>
        <v>No se evidencian soportes de la actividad</v>
      </c>
      <c r="AO514" s="55">
        <f>+IFERROR(VLOOKUP($M514,ACTIVIDADES!$B$9:$X$495,22,0),0)</f>
        <v>0</v>
      </c>
      <c r="AP514" s="145" t="str">
        <f>+IFERROR(VLOOKUP($M514,ACTIVIDADES!$B$9:$X$495,23,0),0)</f>
        <v>EN EJECUCIÓN</v>
      </c>
      <c r="AQ514" s="88">
        <v>46230</v>
      </c>
      <c r="AR514" s="55">
        <v>0</v>
      </c>
      <c r="AS514" s="57" t="s">
        <v>4260</v>
      </c>
      <c r="AT514" s="29" t="s">
        <v>580</v>
      </c>
      <c r="AU514" s="57" t="s">
        <v>3639</v>
      </c>
      <c r="AV514" s="193" t="s">
        <v>3639</v>
      </c>
      <c r="AW514" s="193" t="s">
        <v>3639</v>
      </c>
      <c r="AX514" s="57" t="s">
        <v>4259</v>
      </c>
      <c r="AY514" s="176" t="str">
        <f t="shared" si="30"/>
        <v>SIN INICIAR</v>
      </c>
      <c r="AZ514" s="55" t="str">
        <f>+IFERROR(VLOOKUP($M514,ACTIVIDADES!$B$9:$T$494,25,0),"")</f>
        <v/>
      </c>
      <c r="BA514" s="55" t="str">
        <f>+IFERROR(VLOOKUP($M514,ACTIVIDADES!$B$9:$T$494,26,0),"")</f>
        <v/>
      </c>
      <c r="BB514" s="55" t="str">
        <f>+IFERROR(VLOOKUP($M514,ACTIVIDADES!$B$9:$T$494,27,0),"")</f>
        <v/>
      </c>
      <c r="BC514" s="55" t="str">
        <f>+IFERROR(VLOOKUP($M514,ACTIVIDADES!$B$9:$T$494,28,0),"")</f>
        <v/>
      </c>
      <c r="BD514" s="55" t="str">
        <f>+IFERROR(VLOOKUP($M514,ACTIVIDADES!$B$9:$T$494,29,0),"")</f>
        <v/>
      </c>
      <c r="BE514" s="55" t="str">
        <f>+IFERROR(VLOOKUP($M514,ACTIVIDADES!$B$9:$T$494,30,0),"")</f>
        <v/>
      </c>
      <c r="BF514" s="58"/>
      <c r="BG514" s="58"/>
      <c r="BH514" s="59"/>
      <c r="BI514" s="59" t="s">
        <v>580</v>
      </c>
      <c r="BJ514" s="60" t="s">
        <v>3635</v>
      </c>
      <c r="BK514" s="61" t="s">
        <v>593</v>
      </c>
      <c r="BL514" s="62"/>
      <c r="BM514" s="55" t="str">
        <f>+IFERROR(VLOOKUP($M514,ACTIVIDADES!$B$9:$T$494,31,0),"")</f>
        <v/>
      </c>
      <c r="BN514" s="55" t="str">
        <f>+IFERROR(VLOOKUP($M514,ACTIVIDADES!$B$9:$T$494,32,0),"")</f>
        <v/>
      </c>
      <c r="BO514" s="55" t="str">
        <f>+IFERROR(VLOOKUP($M514,ACTIVIDADES!$B$9:$T$494,33,0),"")</f>
        <v/>
      </c>
      <c r="BP514" s="55" t="str">
        <f>+IFERROR(VLOOKUP($M514,ACTIVIDADES!$B$9:$T$494,34,0),"")</f>
        <v/>
      </c>
      <c r="BQ514" s="55" t="str">
        <f>+IFERROR(VLOOKUP($M514,ACTIVIDADES!$B$9:$T$494,35,0),"")</f>
        <v/>
      </c>
      <c r="BR514" s="55" t="str">
        <f>+IFERROR(VLOOKUP($M514,ACTIVIDADES!$B$9:$T$494,36,0),"")</f>
        <v/>
      </c>
      <c r="BS514" s="55" t="str">
        <f>+IFERROR(VLOOKUP($M514,ACTIVIDADES!$B$9:$T$494,37,0),"")</f>
        <v/>
      </c>
      <c r="BT514" s="58"/>
      <c r="BU514" s="58"/>
      <c r="BV514" s="59"/>
      <c r="BW514" s="59" t="s">
        <v>580</v>
      </c>
      <c r="BX514" s="60" t="s">
        <v>3635</v>
      </c>
      <c r="BY514" s="61" t="s">
        <v>593</v>
      </c>
      <c r="BZ514" s="62"/>
      <c r="CA514" s="7"/>
      <c r="CB514" s="7"/>
      <c r="CC514" s="7"/>
      <c r="CD514" s="7"/>
      <c r="CE514" s="7"/>
      <c r="CF514" s="7"/>
      <c r="CG514" s="7"/>
      <c r="CH514" s="7"/>
      <c r="CI514" s="7"/>
      <c r="CJ514" s="7"/>
      <c r="CK514" s="7"/>
      <c r="CL514" s="7"/>
      <c r="CM514" s="7"/>
      <c r="CN514" s="7"/>
      <c r="CO514" s="7"/>
      <c r="CP514" s="7"/>
      <c r="CQ514" s="7"/>
    </row>
    <row r="515" spans="1:95" customFormat="1" ht="93" customHeight="1" x14ac:dyDescent="0.35">
      <c r="A515" s="40">
        <f t="shared" si="32"/>
        <v>507</v>
      </c>
      <c r="B515" s="40" t="s">
        <v>536</v>
      </c>
      <c r="C515" s="40">
        <v>2025</v>
      </c>
      <c r="D515" s="40" t="s">
        <v>3734</v>
      </c>
      <c r="E515" s="323"/>
      <c r="F515" s="40" t="s">
        <v>1072</v>
      </c>
      <c r="G515" s="63" t="s">
        <v>576</v>
      </c>
      <c r="H515" s="42" t="s">
        <v>4834</v>
      </c>
      <c r="I515" s="42"/>
      <c r="J515" s="43" t="s">
        <v>5147</v>
      </c>
      <c r="K515" s="43" t="s">
        <v>5147</v>
      </c>
      <c r="L515" s="44" t="s">
        <v>4145</v>
      </c>
      <c r="M515" s="63" t="s">
        <v>3292</v>
      </c>
      <c r="N515" s="64" t="s">
        <v>5577</v>
      </c>
      <c r="O515" s="63" t="s">
        <v>3294</v>
      </c>
      <c r="P515" s="63">
        <v>1</v>
      </c>
      <c r="Q515" s="65">
        <v>46023</v>
      </c>
      <c r="R515" s="65">
        <v>46295</v>
      </c>
      <c r="S515" s="66">
        <f t="shared" si="34"/>
        <v>40.35</v>
      </c>
      <c r="T515" s="63" t="s">
        <v>609</v>
      </c>
      <c r="U515" s="63" t="s">
        <v>2283</v>
      </c>
      <c r="V515" s="49">
        <f>+IFERROR(VLOOKUP($M515,ACTIVIDADES!$B$9:$Q$494,10,0),"")</f>
        <v>0</v>
      </c>
      <c r="W515" s="50" t="str">
        <f>+IFERROR(VLOOKUP($M515,ACTIVIDADES!$B$9:$Q$494,11,0)," ")</f>
        <v xml:space="preserve">La actividad se encuentra en proceso de desarrollo; actualmente se adelanta la actualización y estructuración del Manual de Supervisión e Interventoría de la Dirección Nacional de Bomberos, con el fin de fortalecer los lineamientos, responsabilidades y mecanismos de control asociados a la supervisión e interventoría contractual. Una vez finalizado el proceso de ajuste, el manual será formalmente adoptado y socializado conforme a los lineamientos institucionales.
</v>
      </c>
      <c r="X515" s="61">
        <f>+IFERROR(VLOOKUP($M515,ACTIVIDADES!$B$9:$Q$494,12,0),"")</f>
        <v>0</v>
      </c>
      <c r="Y515" s="52">
        <f>+IFERROR(VLOOKUP($M515,ACTIVIDADES!$B$9:$Q$494,13,0),"")</f>
        <v>46153</v>
      </c>
      <c r="Z515" s="53" t="str">
        <f>+IFERROR(VLOOKUP($M515,ACTIVIDADES!$B$9:$Q$494,14,0),"")</f>
        <v>No se evidencian soportes de la actividad</v>
      </c>
      <c r="AA515" s="49">
        <f>+IFERROR(VLOOKUP($M515,ACTIVIDADES!$B$9:$Q$494,15,0),"")</f>
        <v>0</v>
      </c>
      <c r="AB515" s="54" t="str">
        <f>+IFERROR(VLOOKUP($M515,ACTIVIDADES!$B$9:$Q$494,16,0),"")</f>
        <v>EJECUCIÓN</v>
      </c>
      <c r="AC515" s="144">
        <v>46157</v>
      </c>
      <c r="AD515" s="29">
        <v>0</v>
      </c>
      <c r="AE515" s="29" t="s">
        <v>3741</v>
      </c>
      <c r="AF515" s="29" t="s">
        <v>580</v>
      </c>
      <c r="AG515" s="29" t="s">
        <v>3737</v>
      </c>
      <c r="AH515" s="29" t="s">
        <v>3737</v>
      </c>
      <c r="AI515" s="29" t="s">
        <v>3737</v>
      </c>
      <c r="AJ515" s="55">
        <f>+IFERROR(VLOOKUP($M515,ACTIVIDADES!$B$9:$T$494,17,0),"")</f>
        <v>0</v>
      </c>
      <c r="AK515" s="80" t="str">
        <f>+IFERROR(VLOOKUP($M515,ACTIVIDADES!$B$9:$T$494,18,0),"")</f>
        <v xml:space="preserve">La actividad se encuentra en proceso de desarrollo; actualmente se adelanta la actualización y estructuración del Manual de Supervisión e Interventoría de la Dirección Nacional de Bomberos, con el fin de fortalecer los lineamientos, responsabilidades y mecanismos de control asociados a la supervisión e interventoría contractual. Una vez finalizado el proceso de ajuste, el manual será formalmente adoptado y socializado conforme a los lineamientos institucionales.
</v>
      </c>
      <c r="AL515" s="80">
        <f>+IFERROR(VLOOKUP($M515,ACTIVIDADES!$B$9:$T$494,19,0),"")</f>
        <v>0</v>
      </c>
      <c r="AM515" s="55" t="str">
        <f>+IFERROR(VLOOKUP($M515,ACTIVIDADES!$B$9:$X$495,20,0),0)</f>
        <v>11/07/206</v>
      </c>
      <c r="AN515" s="55" t="str">
        <f>+IFERROR(VLOOKUP($M515,ACTIVIDADES!$B$9:$X$495,21,0),0)</f>
        <v>No se evidencian soportes de la actividad</v>
      </c>
      <c r="AO515" s="55">
        <f>+IFERROR(VLOOKUP($M515,ACTIVIDADES!$B$9:$X$495,22,0),0)</f>
        <v>0</v>
      </c>
      <c r="AP515" s="145" t="str">
        <f>+IFERROR(VLOOKUP($M515,ACTIVIDADES!$B$9:$X$495,23,0),0)</f>
        <v>EN EJECUCIÓN</v>
      </c>
      <c r="AQ515" s="88">
        <v>46230</v>
      </c>
      <c r="AR515" s="55">
        <v>0</v>
      </c>
      <c r="AS515" s="57" t="s">
        <v>4260</v>
      </c>
      <c r="AT515" s="29" t="s">
        <v>580</v>
      </c>
      <c r="AU515" s="57" t="s">
        <v>3639</v>
      </c>
      <c r="AV515" s="193" t="s">
        <v>3639</v>
      </c>
      <c r="AW515" s="193" t="s">
        <v>3639</v>
      </c>
      <c r="AX515" s="57" t="s">
        <v>4259</v>
      </c>
      <c r="AY515" s="176" t="str">
        <f t="shared" si="30"/>
        <v>SIN INICIAR</v>
      </c>
      <c r="AZ515" s="55" t="str">
        <f>+IFERROR(VLOOKUP($M515,ACTIVIDADES!$B$9:$T$494,25,0),"")</f>
        <v/>
      </c>
      <c r="BA515" s="55" t="str">
        <f>+IFERROR(VLOOKUP($M515,ACTIVIDADES!$B$9:$T$494,26,0),"")</f>
        <v/>
      </c>
      <c r="BB515" s="55" t="str">
        <f>+IFERROR(VLOOKUP($M515,ACTIVIDADES!$B$9:$T$494,27,0),"")</f>
        <v/>
      </c>
      <c r="BC515" s="55" t="str">
        <f>+IFERROR(VLOOKUP($M515,ACTIVIDADES!$B$9:$T$494,28,0),"")</f>
        <v/>
      </c>
      <c r="BD515" s="55" t="str">
        <f>+IFERROR(VLOOKUP($M515,ACTIVIDADES!$B$9:$T$494,29,0),"")</f>
        <v/>
      </c>
      <c r="BE515" s="55" t="str">
        <f>+IFERROR(VLOOKUP($M515,ACTIVIDADES!$B$9:$T$494,30,0),"")</f>
        <v/>
      </c>
      <c r="BF515" s="58"/>
      <c r="BG515" s="58"/>
      <c r="BH515" s="59"/>
      <c r="BI515" s="59" t="s">
        <v>580</v>
      </c>
      <c r="BJ515" s="60" t="s">
        <v>3635</v>
      </c>
      <c r="BK515" s="61" t="s">
        <v>593</v>
      </c>
      <c r="BL515" s="62"/>
      <c r="BM515" s="55" t="str">
        <f>+IFERROR(VLOOKUP($M515,ACTIVIDADES!$B$9:$T$494,31,0),"")</f>
        <v/>
      </c>
      <c r="BN515" s="55" t="str">
        <f>+IFERROR(VLOOKUP($M515,ACTIVIDADES!$B$9:$T$494,32,0),"")</f>
        <v/>
      </c>
      <c r="BO515" s="55" t="str">
        <f>+IFERROR(VLOOKUP($M515,ACTIVIDADES!$B$9:$T$494,33,0),"")</f>
        <v/>
      </c>
      <c r="BP515" s="55" t="str">
        <f>+IFERROR(VLOOKUP($M515,ACTIVIDADES!$B$9:$T$494,34,0),"")</f>
        <v/>
      </c>
      <c r="BQ515" s="55" t="str">
        <f>+IFERROR(VLOOKUP($M515,ACTIVIDADES!$B$9:$T$494,35,0),"")</f>
        <v/>
      </c>
      <c r="BR515" s="55" t="str">
        <f>+IFERROR(VLOOKUP($M515,ACTIVIDADES!$B$9:$T$494,36,0),"")</f>
        <v/>
      </c>
      <c r="BS515" s="55" t="str">
        <f>+IFERROR(VLOOKUP($M515,ACTIVIDADES!$B$9:$T$494,37,0),"")</f>
        <v/>
      </c>
      <c r="BT515" s="58"/>
      <c r="BU515" s="58"/>
      <c r="BV515" s="59"/>
      <c r="BW515" s="59" t="s">
        <v>580</v>
      </c>
      <c r="BX515" s="60" t="s">
        <v>3635</v>
      </c>
      <c r="BY515" s="61" t="s">
        <v>593</v>
      </c>
      <c r="BZ515" s="62"/>
      <c r="CA515" s="7"/>
      <c r="CB515" s="7"/>
      <c r="CC515" s="7"/>
      <c r="CD515" s="7"/>
      <c r="CE515" s="7"/>
      <c r="CF515" s="7"/>
      <c r="CG515" s="7"/>
      <c r="CH515" s="7"/>
      <c r="CI515" s="7"/>
      <c r="CJ515" s="7"/>
      <c r="CK515" s="7"/>
      <c r="CL515" s="7"/>
      <c r="CM515" s="7"/>
      <c r="CN515" s="7"/>
      <c r="CO515" s="7"/>
      <c r="CP515" s="7"/>
      <c r="CQ515" s="7"/>
    </row>
    <row r="516" spans="1:95" s="8" customFormat="1" ht="93" customHeight="1" x14ac:dyDescent="0.35">
      <c r="A516" s="40">
        <f t="shared" si="32"/>
        <v>508</v>
      </c>
      <c r="B516" s="40" t="s">
        <v>521</v>
      </c>
      <c r="C516" s="40">
        <v>2021</v>
      </c>
      <c r="D516" s="40" t="s">
        <v>3734</v>
      </c>
      <c r="E516" s="323"/>
      <c r="F516" s="40" t="s">
        <v>846</v>
      </c>
      <c r="G516" s="40" t="s">
        <v>142</v>
      </c>
      <c r="H516" s="41" t="s">
        <v>151</v>
      </c>
      <c r="I516" s="42"/>
      <c r="J516" s="43" t="s">
        <v>5169</v>
      </c>
      <c r="K516" s="43" t="s">
        <v>5385</v>
      </c>
      <c r="L516" s="44" t="s">
        <v>1153</v>
      </c>
      <c r="M516" s="45" t="s">
        <v>3539</v>
      </c>
      <c r="N516" s="46" t="s">
        <v>5578</v>
      </c>
      <c r="O516" s="45" t="s">
        <v>5726</v>
      </c>
      <c r="P516" s="45">
        <v>1</v>
      </c>
      <c r="Q516" s="47">
        <v>46023</v>
      </c>
      <c r="R516" s="47">
        <v>46173</v>
      </c>
      <c r="S516" s="48">
        <f t="shared" si="34"/>
        <v>22.5</v>
      </c>
      <c r="T516" s="45" t="s">
        <v>587</v>
      </c>
      <c r="U516" s="45" t="s">
        <v>3542</v>
      </c>
      <c r="V516" s="49">
        <f>+IFERROR(VLOOKUP($M516,ACTIVIDADES!$B$9:$Q$494,10,0),"")</f>
        <v>0</v>
      </c>
      <c r="W516" s="50">
        <f>+IFERROR(VLOOKUP($M516,ACTIVIDADES!$B$9:$Q$494,11,0)," ")</f>
        <v>0</v>
      </c>
      <c r="X516" s="61">
        <f>+IFERROR(VLOOKUP($M516,ACTIVIDADES!$B$9:$Q$494,12,0),"")</f>
        <v>0</v>
      </c>
      <c r="Y516" s="52">
        <f>+IFERROR(VLOOKUP($M516,ACTIVIDADES!$B$9:$Q$494,13,0),"")</f>
        <v>46153</v>
      </c>
      <c r="Z516" s="53" t="str">
        <f>+IFERROR(VLOOKUP($M516,ACTIVIDADES!$B$9:$Q$494,14,0),"")</f>
        <v>No se evidencia seguimiento</v>
      </c>
      <c r="AA516" s="49">
        <f>+IFERROR(VLOOKUP($M516,ACTIVIDADES!$B$9:$Q$494,15,0),"")</f>
        <v>0</v>
      </c>
      <c r="AB516" s="54" t="str">
        <f>+IFERROR(VLOOKUP($M516,ACTIVIDADES!$B$9:$Q$494,16,0),"")</f>
        <v>EJECUCIÓN</v>
      </c>
      <c r="AC516" s="149">
        <v>46181</v>
      </c>
      <c r="AD516" s="29">
        <v>0</v>
      </c>
      <c r="AE516" s="29" t="s">
        <v>3741</v>
      </c>
      <c r="AF516" s="28" t="s">
        <v>580</v>
      </c>
      <c r="AG516" s="29" t="s">
        <v>3737</v>
      </c>
      <c r="AH516" s="29" t="s">
        <v>3737</v>
      </c>
      <c r="AI516" s="29" t="s">
        <v>3737</v>
      </c>
      <c r="AJ516" s="55">
        <f>+IFERROR(VLOOKUP($M516,ACTIVIDADES!$B$9:$T$494,17,0),"")</f>
        <v>0</v>
      </c>
      <c r="AK516" s="80" t="str">
        <f>+IFERROR(VLOOKUP($M516,ACTIVIDADES!$B$9:$T$494,18,0),"")</f>
        <v>Sin reporte de información por parte de la primera linea de defensa</v>
      </c>
      <c r="AL516" s="80">
        <f>+IFERROR(VLOOKUP($M516,ACTIVIDADES!$B$9:$T$494,19,0),"")</f>
        <v>0</v>
      </c>
      <c r="AM516" s="55">
        <f>+IFERROR(VLOOKUP($M516,ACTIVIDADES!$B$9:$X$495,20,0),0)</f>
        <v>46214</v>
      </c>
      <c r="AN516" s="55" t="str">
        <f>+IFERROR(VLOOKUP($M516,ACTIVIDADES!$B$9:$X$495,21,0),0)</f>
        <v>No se encuentran evidencias de seguimiento</v>
      </c>
      <c r="AO516" s="55">
        <f>+IFERROR(VLOOKUP($M516,ACTIVIDADES!$B$9:$X$495,22,0),0)</f>
        <v>0</v>
      </c>
      <c r="AP516" s="145" t="str">
        <f>+IFERROR(VLOOKUP($M516,ACTIVIDADES!$B$9:$X$495,23,0),0)</f>
        <v>EN EJECUCIÓN</v>
      </c>
      <c r="AQ516" s="88">
        <v>46244</v>
      </c>
      <c r="AR516" s="28">
        <v>0</v>
      </c>
      <c r="AS516" s="29" t="s">
        <v>3741</v>
      </c>
      <c r="AT516" s="29" t="s">
        <v>580</v>
      </c>
      <c r="AU516" s="57" t="s">
        <v>3639</v>
      </c>
      <c r="AV516" s="193" t="s">
        <v>3639</v>
      </c>
      <c r="AW516" s="193" t="s">
        <v>3639</v>
      </c>
      <c r="AX516" s="57" t="s">
        <v>4259</v>
      </c>
      <c r="AY516" s="176" t="str">
        <f t="shared" si="30"/>
        <v>SIN INICIAR</v>
      </c>
      <c r="AZ516" s="55" t="str">
        <f>+IFERROR(VLOOKUP($M516,ACTIVIDADES!$B$9:$T$494,25,0),"")</f>
        <v/>
      </c>
      <c r="BA516" s="55" t="str">
        <f>+IFERROR(VLOOKUP($M516,ACTIVIDADES!$B$9:$T$494,26,0),"")</f>
        <v/>
      </c>
      <c r="BB516" s="55" t="str">
        <f>+IFERROR(VLOOKUP($M516,ACTIVIDADES!$B$9:$T$494,27,0),"")</f>
        <v/>
      </c>
      <c r="BC516" s="55" t="str">
        <f>+IFERROR(VLOOKUP($M516,ACTIVIDADES!$B$9:$T$494,28,0),"")</f>
        <v/>
      </c>
      <c r="BD516" s="55" t="str">
        <f>+IFERROR(VLOOKUP($M516,ACTIVIDADES!$B$9:$T$494,29,0),"")</f>
        <v/>
      </c>
      <c r="BE516" s="55" t="str">
        <f>+IFERROR(VLOOKUP($M516,ACTIVIDADES!$B$9:$T$494,30,0),"")</f>
        <v/>
      </c>
      <c r="BF516" s="58"/>
      <c r="BG516" s="58"/>
      <c r="BH516" s="59"/>
      <c r="BI516" s="59" t="s">
        <v>580</v>
      </c>
      <c r="BJ516" s="60" t="s">
        <v>3635</v>
      </c>
      <c r="BK516" s="61" t="s">
        <v>593</v>
      </c>
      <c r="BL516" s="62"/>
      <c r="BM516" s="55" t="str">
        <f>+IFERROR(VLOOKUP($M516,ACTIVIDADES!$B$9:$T$494,31,0),"")</f>
        <v/>
      </c>
      <c r="BN516" s="55" t="str">
        <f>+IFERROR(VLOOKUP($M516,ACTIVIDADES!$B$9:$T$494,32,0),"")</f>
        <v/>
      </c>
      <c r="BO516" s="55" t="str">
        <f>+IFERROR(VLOOKUP($M516,ACTIVIDADES!$B$9:$T$494,33,0),"")</f>
        <v/>
      </c>
      <c r="BP516" s="55" t="str">
        <f>+IFERROR(VLOOKUP($M516,ACTIVIDADES!$B$9:$T$494,34,0),"")</f>
        <v/>
      </c>
      <c r="BQ516" s="55" t="str">
        <f>+IFERROR(VLOOKUP($M516,ACTIVIDADES!$B$9:$T$494,35,0),"")</f>
        <v/>
      </c>
      <c r="BR516" s="55" t="str">
        <f>+IFERROR(VLOOKUP($M516,ACTIVIDADES!$B$9:$T$494,36,0),"")</f>
        <v/>
      </c>
      <c r="BS516" s="55" t="str">
        <f>+IFERROR(VLOOKUP($M516,ACTIVIDADES!$B$9:$T$494,37,0),"")</f>
        <v/>
      </c>
      <c r="BT516" s="58"/>
      <c r="BU516" s="58"/>
      <c r="BV516" s="59"/>
      <c r="BW516" s="59" t="s">
        <v>580</v>
      </c>
      <c r="BX516" s="60" t="s">
        <v>3635</v>
      </c>
      <c r="BY516" s="61" t="s">
        <v>593</v>
      </c>
      <c r="BZ516" s="62"/>
      <c r="CA516" s="7"/>
      <c r="CB516" s="7"/>
      <c r="CC516" s="7"/>
      <c r="CD516" s="7"/>
      <c r="CE516" s="7"/>
      <c r="CF516" s="7"/>
      <c r="CG516" s="7"/>
      <c r="CH516" s="7"/>
      <c r="CI516" s="7"/>
      <c r="CJ516" s="7"/>
      <c r="CK516" s="7"/>
      <c r="CL516" s="7"/>
      <c r="CM516" s="7"/>
      <c r="CN516" s="7"/>
      <c r="CO516" s="7"/>
      <c r="CP516" s="7"/>
      <c r="CQ516" s="7"/>
    </row>
    <row r="517" spans="1:95" ht="93" customHeight="1" x14ac:dyDescent="0.35">
      <c r="A517" s="281">
        <f t="shared" si="32"/>
        <v>509</v>
      </c>
      <c r="B517" s="281" t="s">
        <v>521</v>
      </c>
      <c r="C517" s="281">
        <v>2021</v>
      </c>
      <c r="D517" s="281" t="s">
        <v>3734</v>
      </c>
      <c r="E517" s="214"/>
      <c r="F517" s="281" t="s">
        <v>814</v>
      </c>
      <c r="G517" s="281" t="s">
        <v>142</v>
      </c>
      <c r="H517" s="282" t="s">
        <v>154</v>
      </c>
      <c r="I517" s="283" t="s">
        <v>3646</v>
      </c>
      <c r="J517" s="284" t="s">
        <v>4261</v>
      </c>
      <c r="K517" s="284" t="s">
        <v>4262</v>
      </c>
      <c r="L517" s="285" t="s">
        <v>1153</v>
      </c>
      <c r="M517" s="286" t="s">
        <v>3385</v>
      </c>
      <c r="N517" s="287" t="s">
        <v>5579</v>
      </c>
      <c r="O517" s="286" t="s">
        <v>3387</v>
      </c>
      <c r="P517" s="295">
        <v>1</v>
      </c>
      <c r="Q517" s="288">
        <v>46023</v>
      </c>
      <c r="R517" s="288">
        <v>46387</v>
      </c>
      <c r="S517" s="289">
        <f t="shared" si="34"/>
        <v>54</v>
      </c>
      <c r="T517" s="286" t="s">
        <v>615</v>
      </c>
      <c r="U517" s="286"/>
      <c r="V517" s="290">
        <f>+IFERROR(VLOOKUP($M517,ACTIVIDADES!$B$9:$Q$494,10,0),"")</f>
        <v>0</v>
      </c>
      <c r="W517" s="291">
        <f>+IFERROR(VLOOKUP($M517,ACTIVIDADES!$B$9:$Q$494,11,0)," ")</f>
        <v>0</v>
      </c>
      <c r="X517" s="292">
        <f>+IFERROR(VLOOKUP($M517,ACTIVIDADES!$B$9:$Q$494,12,0),"")</f>
        <v>0</v>
      </c>
      <c r="Y517" s="293">
        <f>+IFERROR(VLOOKUP($M517,ACTIVIDADES!$B$9:$Q$494,13,0),"")</f>
        <v>46153</v>
      </c>
      <c r="Z517" s="294" t="str">
        <f>+IFERROR(VLOOKUP($M517,ACTIVIDADES!$B$9:$Q$494,14,0),"")</f>
        <v>Se recibió información antigua por parte del proceso y no se evidencian soportes en la carpeta compartida por planeación</v>
      </c>
      <c r="AA517" s="290">
        <f>+IFERROR(VLOOKUP($M517,ACTIVIDADES!$B$9:$Q$494,15,0),"")</f>
        <v>0</v>
      </c>
      <c r="AB517" s="295" t="str">
        <f>+IFERROR(VLOOKUP($M517,ACTIVIDADES!$B$9:$Q$494,16,0),"")</f>
        <v>EJECUCIÓN</v>
      </c>
      <c r="AC517" s="296">
        <v>46177</v>
      </c>
      <c r="AD517" s="297">
        <v>0</v>
      </c>
      <c r="AE517" s="297" t="s">
        <v>3766</v>
      </c>
      <c r="AF517" s="298" t="s">
        <v>580</v>
      </c>
      <c r="AG517" s="297" t="s">
        <v>3737</v>
      </c>
      <c r="AH517" s="297" t="s">
        <v>3737</v>
      </c>
      <c r="AI517" s="297" t="s">
        <v>3737</v>
      </c>
      <c r="AJ517" s="299">
        <f>+IFERROR(VLOOKUP($M517,ACTIVIDADES!$B$9:$T$494,17,0),"")</f>
        <v>0.1</v>
      </c>
      <c r="AK517" s="300" t="str">
        <f>+IFERROR(VLOOKUP($M517,ACTIVIDADES!$B$9:$T$494,18,0),"")</f>
        <v>Se definió que la elaboración de las Tablas de Valoración Documental se realizará tomando como base las TVD existentes en la Entidad, como punto de partida para su actualización. A corte 30 de junio la actividad se encuentra en fase de planeación, sin documento elaborado aún."</v>
      </c>
      <c r="AL517" s="300" t="str">
        <f>+IFERROR(VLOOKUP($M517,ACTIVIDADES!$B$9:$T$494,19,0),"")</f>
        <v>https://dnbcgovco-my.sharepoint.com/my?id=%2Fpersonal%2Fplaneacion%5Fdnbc%5Fgov%5Fco%2FDocuments%2FDocumentos%20SIGE%2F6%2E%20Planes%2FPLAN%20DE%20MEJORA%2F2026%2F02%2E%20Seguimiento%20Segundo%20Trimestre%2F17%2E%20Gesti%C3%B3n%20Documental&amp;ga=1</v>
      </c>
      <c r="AM517" s="299">
        <f>+IFERROR(VLOOKUP($M517,ACTIVIDADES!$B$9:$X$495,20,0),0)</f>
        <v>46214</v>
      </c>
      <c r="AN517" s="299" t="str">
        <f>+IFERROR(VLOOKUP($M517,ACTIVIDADES!$B$9:$X$495,21,0),0)</f>
        <v>Se incluye información de las TRD vigentes. No se encuentra evidencias de actualización de herramientas TVD</v>
      </c>
      <c r="AO517" s="299">
        <f>+IFERROR(VLOOKUP($M517,ACTIVIDADES!$B$9:$X$495,22,0),0)</f>
        <v>0</v>
      </c>
      <c r="AP517" s="301" t="str">
        <f>+IFERROR(VLOOKUP($M517,ACTIVIDADES!$B$9:$X$495,23,0),0)</f>
        <v>EN EJECUCIÓN</v>
      </c>
      <c r="AQ517" s="302">
        <v>46244</v>
      </c>
      <c r="AR517" s="299">
        <v>0</v>
      </c>
      <c r="AS517" s="303" t="s">
        <v>4263</v>
      </c>
      <c r="AT517" s="297" t="s">
        <v>580</v>
      </c>
      <c r="AU517" s="303" t="s">
        <v>3639</v>
      </c>
      <c r="AV517" s="249" t="s">
        <v>3639</v>
      </c>
      <c r="AW517" s="249" t="s">
        <v>3639</v>
      </c>
      <c r="AX517" s="57" t="s">
        <v>4259</v>
      </c>
      <c r="AY517" s="176" t="str">
        <f t="shared" si="30"/>
        <v>SIN INICIAR</v>
      </c>
      <c r="AZ517" s="55" t="str">
        <f>+IFERROR(VLOOKUP($M517,ACTIVIDADES!$B$9:$T$494,25,0),"")</f>
        <v/>
      </c>
      <c r="BA517" s="55" t="str">
        <f>+IFERROR(VLOOKUP($M517,ACTIVIDADES!$B$9:$T$494,26,0),"")</f>
        <v/>
      </c>
      <c r="BB517" s="55" t="str">
        <f>+IFERROR(VLOOKUP($M517,ACTIVIDADES!$B$9:$T$494,27,0),"")</f>
        <v/>
      </c>
      <c r="BC517" s="55" t="str">
        <f>+IFERROR(VLOOKUP($M517,ACTIVIDADES!$B$9:$T$494,28,0),"")</f>
        <v/>
      </c>
      <c r="BD517" s="55" t="str">
        <f>+IFERROR(VLOOKUP($M517,ACTIVIDADES!$B$9:$T$494,29,0),"")</f>
        <v/>
      </c>
      <c r="BE517" s="55" t="str">
        <f>+IFERROR(VLOOKUP($M517,ACTIVIDADES!$B$9:$T$494,30,0),"")</f>
        <v/>
      </c>
      <c r="BF517" s="58"/>
      <c r="BG517" s="58"/>
      <c r="BH517" s="59"/>
      <c r="BI517" s="59" t="s">
        <v>580</v>
      </c>
      <c r="BJ517" s="60" t="s">
        <v>3635</v>
      </c>
      <c r="BK517" s="61" t="s">
        <v>593</v>
      </c>
      <c r="BL517" s="62"/>
      <c r="BM517" s="55" t="str">
        <f>+IFERROR(VLOOKUP($M517,ACTIVIDADES!$B$9:$T$494,31,0),"")</f>
        <v/>
      </c>
      <c r="BN517" s="55" t="str">
        <f>+IFERROR(VLOOKUP($M517,ACTIVIDADES!$B$9:$T$494,32,0),"")</f>
        <v/>
      </c>
      <c r="BO517" s="55" t="str">
        <f>+IFERROR(VLOOKUP($M517,ACTIVIDADES!$B$9:$T$494,33,0),"")</f>
        <v/>
      </c>
      <c r="BP517" s="55" t="str">
        <f>+IFERROR(VLOOKUP($M517,ACTIVIDADES!$B$9:$T$494,34,0),"")</f>
        <v/>
      </c>
      <c r="BQ517" s="55" t="str">
        <f>+IFERROR(VLOOKUP($M517,ACTIVIDADES!$B$9:$T$494,35,0),"")</f>
        <v/>
      </c>
      <c r="BR517" s="55" t="str">
        <f>+IFERROR(VLOOKUP($M517,ACTIVIDADES!$B$9:$T$494,36,0),"")</f>
        <v/>
      </c>
      <c r="BS517" s="55" t="str">
        <f>+IFERROR(VLOOKUP($M517,ACTIVIDADES!$B$9:$T$494,37,0),"")</f>
        <v/>
      </c>
      <c r="BT517" s="58"/>
      <c r="BU517" s="58"/>
      <c r="BV517" s="59"/>
      <c r="BW517" s="59" t="s">
        <v>580</v>
      </c>
      <c r="BX517" s="60" t="s">
        <v>3635</v>
      </c>
      <c r="BY517" s="61" t="s">
        <v>593</v>
      </c>
      <c r="BZ517" s="62"/>
      <c r="CA517" s="7"/>
      <c r="CB517" s="7"/>
      <c r="CC517" s="7"/>
      <c r="CD517" s="7"/>
      <c r="CE517" s="7"/>
      <c r="CF517" s="7"/>
      <c r="CG517" s="7"/>
      <c r="CH517" s="7"/>
      <c r="CI517" s="7"/>
      <c r="CJ517" s="7"/>
      <c r="CK517" s="7"/>
      <c r="CL517" s="7"/>
      <c r="CM517" s="7"/>
      <c r="CN517" s="7"/>
      <c r="CO517" s="7"/>
      <c r="CP517" s="7"/>
      <c r="CQ517" s="7"/>
    </row>
    <row r="518" spans="1:95" ht="93" customHeight="1" x14ac:dyDescent="0.35">
      <c r="A518" s="40">
        <f t="shared" si="32"/>
        <v>510</v>
      </c>
      <c r="B518" s="40" t="s">
        <v>521</v>
      </c>
      <c r="C518" s="40">
        <v>2021</v>
      </c>
      <c r="D518" s="40" t="s">
        <v>3734</v>
      </c>
      <c r="E518" s="323"/>
      <c r="F518" s="40" t="s">
        <v>815</v>
      </c>
      <c r="G518" s="40" t="s">
        <v>142</v>
      </c>
      <c r="H518" s="41" t="s">
        <v>144</v>
      </c>
      <c r="I518" s="42" t="s">
        <v>3646</v>
      </c>
      <c r="J518" s="43" t="s">
        <v>4264</v>
      </c>
      <c r="K518" s="43" t="s">
        <v>4265</v>
      </c>
      <c r="L518" s="44" t="s">
        <v>1153</v>
      </c>
      <c r="M518" s="45" t="s">
        <v>3363</v>
      </c>
      <c r="N518" s="46" t="s">
        <v>5580</v>
      </c>
      <c r="O518" s="45" t="s">
        <v>1984</v>
      </c>
      <c r="P518" s="45">
        <v>2</v>
      </c>
      <c r="Q518" s="47">
        <v>46023</v>
      </c>
      <c r="R518" s="47">
        <v>46387</v>
      </c>
      <c r="S518" s="48">
        <f t="shared" si="34"/>
        <v>54</v>
      </c>
      <c r="T518" s="45" t="s">
        <v>615</v>
      </c>
      <c r="U518" s="45"/>
      <c r="V518" s="49">
        <f>+IFERROR(VLOOKUP($M518,ACTIVIDADES!$B$9:$Q$494,10,0),"")</f>
        <v>0</v>
      </c>
      <c r="W518" s="50">
        <f>+IFERROR(VLOOKUP($M518,ACTIVIDADES!$B$9:$Q$494,11,0)," ")</f>
        <v>0</v>
      </c>
      <c r="X518" s="61">
        <f>+IFERROR(VLOOKUP($M518,ACTIVIDADES!$B$9:$Q$494,12,0),"")</f>
        <v>0</v>
      </c>
      <c r="Y518" s="52">
        <f>+IFERROR(VLOOKUP($M518,ACTIVIDADES!$B$9:$Q$494,13,0),"")</f>
        <v>46153</v>
      </c>
      <c r="Z518" s="53" t="str">
        <f>+IFERROR(VLOOKUP($M518,ACTIVIDADES!$B$9:$Q$494,14,0),"")</f>
        <v>Se recibió información antigua por parte del proceso y no se evidencian soportes en la carpeta compartida por planeación</v>
      </c>
      <c r="AA518" s="49">
        <f>+IFERROR(VLOOKUP($M518,ACTIVIDADES!$B$9:$Q$494,15,0),"")</f>
        <v>0</v>
      </c>
      <c r="AB518" s="54" t="str">
        <f>+IFERROR(VLOOKUP($M518,ACTIVIDADES!$B$9:$Q$494,16,0),"")</f>
        <v>EJECUCIÓN</v>
      </c>
      <c r="AC518" s="144">
        <v>46177</v>
      </c>
      <c r="AD518" s="29">
        <v>0</v>
      </c>
      <c r="AE518" s="29" t="s">
        <v>3766</v>
      </c>
      <c r="AF518" s="28" t="s">
        <v>580</v>
      </c>
      <c r="AG518" s="29" t="s">
        <v>3737</v>
      </c>
      <c r="AH518" s="29" t="s">
        <v>3737</v>
      </c>
      <c r="AI518" s="29" t="s">
        <v>3737</v>
      </c>
      <c r="AJ518" s="55">
        <f>+IFERROR(VLOOKUP($M518,ACTIVIDADES!$B$9:$T$494,17,0),"")</f>
        <v>0</v>
      </c>
      <c r="AK518" s="80" t="str">
        <f>+IFERROR(VLOOKUP($M518,ACTIVIDADES!$B$9:$T$494,18,0),"")</f>
        <v>A corte 30 de junio no se habían ejecutado capacitaciones formales a los enlaces de proceso sobre implementación de TRD. Se programó el cronograma de capacitaciones para la primera semana de julio. De esa programación se logró ejecutar la sesión con el proceso de Infraestructura</v>
      </c>
      <c r="AL518" s="80" t="str">
        <f>+IFERROR(VLOOKUP($M518,ACTIVIDADES!$B$9:$T$494,19,0),"")</f>
        <v>https://dnbcgovco-my.sharepoint.com/my?id=%2Fpersonal%2Fplaneacion%5Fdnbc%5Fgov%5Fco%2FDocuments%2FDocumentos%20SIGE%2F6%2E%20Planes%2FPLAN%20DE%20MEJORA%2F2026%2F02%2E%20Seguimiento%20Segundo%20Trimestre%2F17%2E%20Gesti%C3%B3n%20Documental&amp;ga=1</v>
      </c>
      <c r="AM518" s="55">
        <f>+IFERROR(VLOOKUP($M518,ACTIVIDADES!$B$9:$X$495,20,0),0)</f>
        <v>46214</v>
      </c>
      <c r="AN518" s="55" t="str">
        <f>+IFERROR(VLOOKUP($M518,ACTIVIDADES!$B$9:$X$495,21,0),0)</f>
        <v>Se incluye una capacitacion realizada al proceso de GAU. Se debe realizar actividad con todos los procesos</v>
      </c>
      <c r="AO518" s="55">
        <f>+IFERROR(VLOOKUP($M518,ACTIVIDADES!$B$9:$X$495,22,0),0)</f>
        <v>0</v>
      </c>
      <c r="AP518" s="145" t="str">
        <f>+IFERROR(VLOOKUP($M518,ACTIVIDADES!$B$9:$X$495,23,0),0)</f>
        <v>EN EJECUCIÓN</v>
      </c>
      <c r="AQ518" s="88">
        <v>46244</v>
      </c>
      <c r="AR518" s="55">
        <v>0</v>
      </c>
      <c r="AS518" s="57" t="s">
        <v>4266</v>
      </c>
      <c r="AT518" s="29" t="s">
        <v>580</v>
      </c>
      <c r="AU518" s="57" t="s">
        <v>3639</v>
      </c>
      <c r="AV518" s="193" t="s">
        <v>3639</v>
      </c>
      <c r="AW518" s="193" t="s">
        <v>3639</v>
      </c>
      <c r="AX518" s="57" t="s">
        <v>4259</v>
      </c>
      <c r="AY518" s="176" t="str">
        <f t="shared" si="30"/>
        <v>SIN INICIAR</v>
      </c>
      <c r="AZ518" s="55" t="str">
        <f>+IFERROR(VLOOKUP($M518,ACTIVIDADES!$B$9:$T$494,25,0),"")</f>
        <v/>
      </c>
      <c r="BA518" s="55" t="str">
        <f>+IFERROR(VLOOKUP($M518,ACTIVIDADES!$B$9:$T$494,26,0),"")</f>
        <v/>
      </c>
      <c r="BB518" s="55" t="str">
        <f>+IFERROR(VLOOKUP($M518,ACTIVIDADES!$B$9:$T$494,27,0),"")</f>
        <v/>
      </c>
      <c r="BC518" s="55" t="str">
        <f>+IFERROR(VLOOKUP($M518,ACTIVIDADES!$B$9:$T$494,28,0),"")</f>
        <v/>
      </c>
      <c r="BD518" s="55" t="str">
        <f>+IFERROR(VLOOKUP($M518,ACTIVIDADES!$B$9:$T$494,29,0),"")</f>
        <v/>
      </c>
      <c r="BE518" s="55" t="str">
        <f>+IFERROR(VLOOKUP($M518,ACTIVIDADES!$B$9:$T$494,30,0),"")</f>
        <v/>
      </c>
      <c r="BF518" s="58"/>
      <c r="BG518" s="58"/>
      <c r="BH518" s="59"/>
      <c r="BI518" s="59" t="s">
        <v>580</v>
      </c>
      <c r="BJ518" s="60" t="s">
        <v>3635</v>
      </c>
      <c r="BK518" s="61" t="s">
        <v>593</v>
      </c>
      <c r="BL518" s="62"/>
      <c r="BM518" s="55" t="str">
        <f>+IFERROR(VLOOKUP($M518,ACTIVIDADES!$B$9:$T$494,31,0),"")</f>
        <v/>
      </c>
      <c r="BN518" s="55" t="str">
        <f>+IFERROR(VLOOKUP($M518,ACTIVIDADES!$B$9:$T$494,32,0),"")</f>
        <v/>
      </c>
      <c r="BO518" s="55" t="str">
        <f>+IFERROR(VLOOKUP($M518,ACTIVIDADES!$B$9:$T$494,33,0),"")</f>
        <v/>
      </c>
      <c r="BP518" s="55" t="str">
        <f>+IFERROR(VLOOKUP($M518,ACTIVIDADES!$B$9:$T$494,34,0),"")</f>
        <v/>
      </c>
      <c r="BQ518" s="55" t="str">
        <f>+IFERROR(VLOOKUP($M518,ACTIVIDADES!$B$9:$T$494,35,0),"")</f>
        <v/>
      </c>
      <c r="BR518" s="55" t="str">
        <f>+IFERROR(VLOOKUP($M518,ACTIVIDADES!$B$9:$T$494,36,0),"")</f>
        <v/>
      </c>
      <c r="BS518" s="55" t="str">
        <f>+IFERROR(VLOOKUP($M518,ACTIVIDADES!$B$9:$T$494,37,0),"")</f>
        <v/>
      </c>
      <c r="BT518" s="58"/>
      <c r="BU518" s="58"/>
      <c r="BV518" s="59"/>
      <c r="BW518" s="59" t="s">
        <v>580</v>
      </c>
      <c r="BX518" s="60" t="s">
        <v>3635</v>
      </c>
      <c r="BY518" s="61" t="s">
        <v>593</v>
      </c>
      <c r="BZ518" s="62"/>
      <c r="CA518" s="7"/>
      <c r="CB518" s="7"/>
      <c r="CC518" s="7"/>
      <c r="CD518" s="7"/>
      <c r="CE518" s="7"/>
      <c r="CF518" s="7"/>
      <c r="CG518" s="7"/>
      <c r="CH518" s="7"/>
      <c r="CI518" s="7"/>
      <c r="CJ518" s="7"/>
      <c r="CK518" s="7"/>
      <c r="CL518" s="7"/>
      <c r="CM518" s="7"/>
      <c r="CN518" s="7"/>
      <c r="CO518" s="7"/>
      <c r="CP518" s="7"/>
      <c r="CQ518" s="7"/>
    </row>
    <row r="519" spans="1:95" customFormat="1" ht="93" customHeight="1" x14ac:dyDescent="0.35">
      <c r="A519" s="40">
        <f t="shared" si="32"/>
        <v>511</v>
      </c>
      <c r="B519" s="40" t="s">
        <v>521</v>
      </c>
      <c r="C519" s="40">
        <v>2021</v>
      </c>
      <c r="D519" s="40" t="s">
        <v>3734</v>
      </c>
      <c r="E519" s="323"/>
      <c r="F519" s="40" t="s">
        <v>853</v>
      </c>
      <c r="G519" s="40" t="s">
        <v>4639</v>
      </c>
      <c r="H519" s="41" t="s">
        <v>4853</v>
      </c>
      <c r="I519" s="42"/>
      <c r="J519" s="43" t="s">
        <v>5170</v>
      </c>
      <c r="K519" s="43" t="s">
        <v>5170</v>
      </c>
      <c r="L519" s="44" t="s">
        <v>1153</v>
      </c>
      <c r="M519" s="45" t="s">
        <v>3543</v>
      </c>
      <c r="N519" s="46" t="s">
        <v>5581</v>
      </c>
      <c r="O519" s="45" t="s">
        <v>3545</v>
      </c>
      <c r="P519" s="45">
        <v>1</v>
      </c>
      <c r="Q519" s="47">
        <v>46023</v>
      </c>
      <c r="R519" s="47">
        <v>46203</v>
      </c>
      <c r="S519" s="48">
        <f t="shared" si="34"/>
        <v>26.85</v>
      </c>
      <c r="T519" s="45" t="s">
        <v>587</v>
      </c>
      <c r="U519" s="45"/>
      <c r="V519" s="49">
        <f>+IFERROR(VLOOKUP($M519,ACTIVIDADES!$B$9:$Q$494,10,0),"")</f>
        <v>0</v>
      </c>
      <c r="W519" s="50">
        <f>+IFERROR(VLOOKUP($M519,ACTIVIDADES!$B$9:$Q$494,11,0)," ")</f>
        <v>0</v>
      </c>
      <c r="X519" s="61">
        <f>+IFERROR(VLOOKUP($M519,ACTIVIDADES!$B$9:$Q$494,12,0),"")</f>
        <v>0</v>
      </c>
      <c r="Y519" s="52">
        <f>+IFERROR(VLOOKUP($M519,ACTIVIDADES!$B$9:$Q$494,13,0),"")</f>
        <v>46153</v>
      </c>
      <c r="Z519" s="53" t="str">
        <f>+IFERROR(VLOOKUP($M519,ACTIVIDADES!$B$9:$Q$494,14,0),"")</f>
        <v>No se evidencia seguimiento</v>
      </c>
      <c r="AA519" s="49">
        <f>+IFERROR(VLOOKUP($M519,ACTIVIDADES!$B$9:$Q$494,15,0),"")</f>
        <v>0</v>
      </c>
      <c r="AB519" s="54" t="str">
        <f>+IFERROR(VLOOKUP($M519,ACTIVIDADES!$B$9:$Q$494,16,0),"")</f>
        <v>EJECUCIÓN</v>
      </c>
      <c r="AC519" s="149">
        <v>46181</v>
      </c>
      <c r="AD519" s="29">
        <v>0</v>
      </c>
      <c r="AE519" s="29" t="s">
        <v>3741</v>
      </c>
      <c r="AF519" s="28" t="s">
        <v>580</v>
      </c>
      <c r="AG519" s="29" t="s">
        <v>3737</v>
      </c>
      <c r="AH519" s="29" t="s">
        <v>3737</v>
      </c>
      <c r="AI519" s="29" t="s">
        <v>3737</v>
      </c>
      <c r="AJ519" s="55">
        <f>+IFERROR(VLOOKUP($M519,ACTIVIDADES!$B$9:$T$494,17,0),"")</f>
        <v>0</v>
      </c>
      <c r="AK519" s="80" t="str">
        <f>+IFERROR(VLOOKUP($M519,ACTIVIDADES!$B$9:$T$494,18,0),"")</f>
        <v>Sin reporte de información por parte de la primera linea de defensa</v>
      </c>
      <c r="AL519" s="80">
        <f>+IFERROR(VLOOKUP($M519,ACTIVIDADES!$B$9:$T$494,19,0),"")</f>
        <v>0</v>
      </c>
      <c r="AM519" s="55">
        <f>+IFERROR(VLOOKUP($M519,ACTIVIDADES!$B$9:$X$495,20,0),0)</f>
        <v>46214</v>
      </c>
      <c r="AN519" s="55" t="str">
        <f>+IFERROR(VLOOKUP($M519,ACTIVIDADES!$B$9:$X$495,21,0),0)</f>
        <v>No se encuentran evidencias de seguimiento</v>
      </c>
      <c r="AO519" s="55">
        <f>+IFERROR(VLOOKUP($M519,ACTIVIDADES!$B$9:$X$495,22,0),0)</f>
        <v>0</v>
      </c>
      <c r="AP519" s="145" t="str">
        <f>+IFERROR(VLOOKUP($M519,ACTIVIDADES!$B$9:$X$495,23,0),0)</f>
        <v>EN EJECUCIÓN</v>
      </c>
      <c r="AQ519" s="88">
        <v>46244</v>
      </c>
      <c r="AR519" s="29">
        <v>0</v>
      </c>
      <c r="AS519" s="29" t="s">
        <v>3741</v>
      </c>
      <c r="AT519" s="29" t="s">
        <v>580</v>
      </c>
      <c r="AU519" s="57" t="s">
        <v>3639</v>
      </c>
      <c r="AV519" s="193" t="s">
        <v>3639</v>
      </c>
      <c r="AW519" s="193" t="s">
        <v>3639</v>
      </c>
      <c r="AX519" s="57" t="s">
        <v>4259</v>
      </c>
      <c r="AY519" s="176" t="str">
        <f t="shared" si="30"/>
        <v>SIN INICIAR</v>
      </c>
      <c r="AZ519" s="55" t="str">
        <f>+IFERROR(VLOOKUP($M519,ACTIVIDADES!$B$9:$T$494,25,0),"")</f>
        <v/>
      </c>
      <c r="BA519" s="55" t="str">
        <f>+IFERROR(VLOOKUP($M519,ACTIVIDADES!$B$9:$T$494,26,0),"")</f>
        <v/>
      </c>
      <c r="BB519" s="55" t="str">
        <f>+IFERROR(VLOOKUP($M519,ACTIVIDADES!$B$9:$T$494,27,0),"")</f>
        <v/>
      </c>
      <c r="BC519" s="55" t="str">
        <f>+IFERROR(VLOOKUP($M519,ACTIVIDADES!$B$9:$T$494,28,0),"")</f>
        <v/>
      </c>
      <c r="BD519" s="55" t="str">
        <f>+IFERROR(VLOOKUP($M519,ACTIVIDADES!$B$9:$T$494,29,0),"")</f>
        <v/>
      </c>
      <c r="BE519" s="55" t="str">
        <f>+IFERROR(VLOOKUP($M519,ACTIVIDADES!$B$9:$T$494,30,0),"")</f>
        <v/>
      </c>
      <c r="BF519" s="58"/>
      <c r="BG519" s="58"/>
      <c r="BH519" s="59"/>
      <c r="BI519" s="59" t="s">
        <v>580</v>
      </c>
      <c r="BJ519" s="60" t="s">
        <v>3635</v>
      </c>
      <c r="BK519" s="61" t="s">
        <v>593</v>
      </c>
      <c r="BL519" s="62"/>
      <c r="BM519" s="55" t="str">
        <f>+IFERROR(VLOOKUP($M519,ACTIVIDADES!$B$9:$T$494,31,0),"")</f>
        <v/>
      </c>
      <c r="BN519" s="55" t="str">
        <f>+IFERROR(VLOOKUP($M519,ACTIVIDADES!$B$9:$T$494,32,0),"")</f>
        <v/>
      </c>
      <c r="BO519" s="55" t="str">
        <f>+IFERROR(VLOOKUP($M519,ACTIVIDADES!$B$9:$T$494,33,0),"")</f>
        <v/>
      </c>
      <c r="BP519" s="55" t="str">
        <f>+IFERROR(VLOOKUP($M519,ACTIVIDADES!$B$9:$T$494,34,0),"")</f>
        <v/>
      </c>
      <c r="BQ519" s="55" t="str">
        <f>+IFERROR(VLOOKUP($M519,ACTIVIDADES!$B$9:$T$494,35,0),"")</f>
        <v/>
      </c>
      <c r="BR519" s="55" t="str">
        <f>+IFERROR(VLOOKUP($M519,ACTIVIDADES!$B$9:$T$494,36,0),"")</f>
        <v/>
      </c>
      <c r="BS519" s="55" t="str">
        <f>+IFERROR(VLOOKUP($M519,ACTIVIDADES!$B$9:$T$494,37,0),"")</f>
        <v/>
      </c>
      <c r="BT519" s="58"/>
      <c r="BU519" s="58"/>
      <c r="BV519" s="59"/>
      <c r="BW519" s="59" t="s">
        <v>580</v>
      </c>
      <c r="BX519" s="60" t="s">
        <v>3635</v>
      </c>
      <c r="BY519" s="61" t="s">
        <v>593</v>
      </c>
      <c r="BZ519" s="62"/>
      <c r="CA519" s="7"/>
      <c r="CB519" s="7"/>
      <c r="CC519" s="7"/>
      <c r="CD519" s="7"/>
      <c r="CE519" s="7"/>
      <c r="CF519" s="7"/>
      <c r="CG519" s="7"/>
      <c r="CH519" s="7"/>
      <c r="CI519" s="7"/>
      <c r="CJ519" s="7"/>
      <c r="CK519" s="7"/>
      <c r="CL519" s="7"/>
      <c r="CM519" s="7"/>
      <c r="CN519" s="7"/>
      <c r="CO519" s="7"/>
      <c r="CP519" s="7"/>
      <c r="CQ519" s="7"/>
    </row>
    <row r="520" spans="1:95" customFormat="1" ht="93" customHeight="1" x14ac:dyDescent="0.35">
      <c r="A520" s="40">
        <f t="shared" si="32"/>
        <v>512</v>
      </c>
      <c r="B520" s="40" t="s">
        <v>521</v>
      </c>
      <c r="C520" s="40">
        <v>2021</v>
      </c>
      <c r="D520" s="40" t="s">
        <v>3750</v>
      </c>
      <c r="E520" s="323"/>
      <c r="F520" s="40" t="s">
        <v>806</v>
      </c>
      <c r="G520" s="40" t="s">
        <v>4639</v>
      </c>
      <c r="H520" s="41" t="s">
        <v>4679</v>
      </c>
      <c r="I520" s="42"/>
      <c r="J520" s="43" t="s">
        <v>5171</v>
      </c>
      <c r="K520" s="43" t="s">
        <v>5386</v>
      </c>
      <c r="L520" s="44" t="s">
        <v>1153</v>
      </c>
      <c r="M520" s="63" t="s">
        <v>3322</v>
      </c>
      <c r="N520" s="64" t="s">
        <v>5582</v>
      </c>
      <c r="O520" s="63" t="s">
        <v>3324</v>
      </c>
      <c r="P520" s="63">
        <v>4</v>
      </c>
      <c r="Q520" s="65">
        <v>46023</v>
      </c>
      <c r="R520" s="65">
        <v>46387</v>
      </c>
      <c r="S520" s="66">
        <f t="shared" si="34"/>
        <v>54</v>
      </c>
      <c r="T520" s="63" t="s">
        <v>702</v>
      </c>
      <c r="U520" s="63"/>
      <c r="V520" s="49">
        <f>+IFERROR(VLOOKUP($M520,ACTIVIDADES!$B$9:$Q$494,10,0),"")</f>
        <v>0</v>
      </c>
      <c r="W520" s="50">
        <f>+IFERROR(VLOOKUP($M520,ACTIVIDADES!$B$9:$Q$494,11,0)," ")</f>
        <v>0</v>
      </c>
      <c r="X520" s="61">
        <f>+IFERROR(VLOOKUP($M520,ACTIVIDADES!$B$9:$Q$494,12,0),"")</f>
        <v>0</v>
      </c>
      <c r="Y520" s="52">
        <f>+IFERROR(VLOOKUP($M520,ACTIVIDADES!$B$9:$Q$494,13,0),"")</f>
        <v>46153</v>
      </c>
      <c r="Z520" s="53" t="str">
        <f>+IFERROR(VLOOKUP($M520,ACTIVIDADES!$B$9:$Q$494,14,0),"")</f>
        <v>No se realizó seguimiento</v>
      </c>
      <c r="AA520" s="49">
        <f>+IFERROR(VLOOKUP($M520,ACTIVIDADES!$B$9:$Q$494,15,0),"")</f>
        <v>0</v>
      </c>
      <c r="AB520" s="54" t="str">
        <f>+IFERROR(VLOOKUP($M520,ACTIVIDADES!$B$9:$Q$494,16,0),"")</f>
        <v>EJECUCIÓN</v>
      </c>
      <c r="AC520" s="144">
        <v>46157</v>
      </c>
      <c r="AD520" s="29">
        <v>0</v>
      </c>
      <c r="AE520" s="29" t="s">
        <v>3741</v>
      </c>
      <c r="AF520" s="28" t="s">
        <v>580</v>
      </c>
      <c r="AG520" s="29" t="s">
        <v>3737</v>
      </c>
      <c r="AH520" s="29" t="s">
        <v>3737</v>
      </c>
      <c r="AI520" s="29" t="s">
        <v>3737</v>
      </c>
      <c r="AJ520" s="55">
        <f>+IFERROR(VLOOKUP($M520,ACTIVIDADES!$B$9:$T$494,17,0),"")</f>
        <v>1</v>
      </c>
      <c r="AK520" s="80" t="str">
        <f>+IFERROR(VLOOKUP($M520,ACTIVIDADES!$B$9:$T$494,18,0),"")</f>
        <v>se adjunta pantallazo del cargue y publicacion en la pagina de la DNBC del normograma</v>
      </c>
      <c r="AL520" s="80" t="str">
        <f>+IFERROR(VLOOKUP($M520,ACTIVIDADES!$B$9:$T$494,19,0),"")</f>
        <v>https://dnbcgovco-my.sharepoint.com/my?id=%2Fpersonal%2Fyerlis%5Fpeinado%5Fdnbc%5Fgov%5Fco%2FDocuments%2FDRIVE%20EVIDENCIAS%20ACCIONES%20DE%20MEJORA&amp;viewid=2bd0da41%2Dc24a%2D4219%2D9b50%2D3f7b97ed8c4c</v>
      </c>
      <c r="AM520" s="55">
        <f>+IFERROR(VLOOKUP($M520,ACTIVIDADES!$B$9:$X$495,20,0),0)</f>
        <v>46218</v>
      </c>
      <c r="AN520" s="55" t="str">
        <f>+IFERROR(VLOOKUP($M520,ACTIVIDADES!$B$9:$X$495,21,0),0)</f>
        <v>Aunque se incluye pantallazo del normograma, este no se ha actualizado desde 2021</v>
      </c>
      <c r="AO520" s="55">
        <f>+IFERROR(VLOOKUP($M520,ACTIVIDADES!$B$9:$X$495,22,0),0)</f>
        <v>0</v>
      </c>
      <c r="AP520" s="145" t="str">
        <f>+IFERROR(VLOOKUP($M520,ACTIVIDADES!$B$9:$X$495,23,0),0)</f>
        <v>EN EJECUCIÓN</v>
      </c>
      <c r="AQ520" s="88">
        <v>46230</v>
      </c>
      <c r="AR520" s="55">
        <v>0</v>
      </c>
      <c r="AS520" s="57" t="s">
        <v>4267</v>
      </c>
      <c r="AT520" s="29" t="s">
        <v>580</v>
      </c>
      <c r="AU520" s="57" t="s">
        <v>3639</v>
      </c>
      <c r="AV520" s="193" t="s">
        <v>3639</v>
      </c>
      <c r="AW520" s="193" t="s">
        <v>3639</v>
      </c>
      <c r="AX520" s="57" t="s">
        <v>4259</v>
      </c>
      <c r="AY520" s="176" t="str">
        <f t="shared" si="30"/>
        <v>SIN INICIAR</v>
      </c>
      <c r="AZ520" s="55" t="str">
        <f>+IFERROR(VLOOKUP($M520,ACTIVIDADES!$B$9:$T$494,25,0),"")</f>
        <v/>
      </c>
      <c r="BA520" s="55" t="str">
        <f>+IFERROR(VLOOKUP($M520,ACTIVIDADES!$B$9:$T$494,26,0),"")</f>
        <v/>
      </c>
      <c r="BB520" s="55" t="str">
        <f>+IFERROR(VLOOKUP($M520,ACTIVIDADES!$B$9:$T$494,27,0),"")</f>
        <v/>
      </c>
      <c r="BC520" s="55" t="str">
        <f>+IFERROR(VLOOKUP($M520,ACTIVIDADES!$B$9:$T$494,28,0),"")</f>
        <v/>
      </c>
      <c r="BD520" s="55" t="str">
        <f>+IFERROR(VLOOKUP($M520,ACTIVIDADES!$B$9:$T$494,29,0),"")</f>
        <v/>
      </c>
      <c r="BE520" s="55" t="str">
        <f>+IFERROR(VLOOKUP($M520,ACTIVIDADES!$B$9:$T$494,30,0),"")</f>
        <v/>
      </c>
      <c r="BF520" s="58"/>
      <c r="BG520" s="58"/>
      <c r="BH520" s="59"/>
      <c r="BI520" s="59" t="s">
        <v>580</v>
      </c>
      <c r="BJ520" s="60" t="s">
        <v>3635</v>
      </c>
      <c r="BK520" s="61" t="s">
        <v>593</v>
      </c>
      <c r="BL520" s="62"/>
      <c r="BM520" s="55" t="str">
        <f>+IFERROR(VLOOKUP($M520,ACTIVIDADES!$B$9:$T$494,31,0),"")</f>
        <v/>
      </c>
      <c r="BN520" s="55" t="str">
        <f>+IFERROR(VLOOKUP($M520,ACTIVIDADES!$B$9:$T$494,32,0),"")</f>
        <v/>
      </c>
      <c r="BO520" s="55" t="str">
        <f>+IFERROR(VLOOKUP($M520,ACTIVIDADES!$B$9:$T$494,33,0),"")</f>
        <v/>
      </c>
      <c r="BP520" s="55" t="str">
        <f>+IFERROR(VLOOKUP($M520,ACTIVIDADES!$B$9:$T$494,34,0),"")</f>
        <v/>
      </c>
      <c r="BQ520" s="55" t="str">
        <f>+IFERROR(VLOOKUP($M520,ACTIVIDADES!$B$9:$T$494,35,0),"")</f>
        <v/>
      </c>
      <c r="BR520" s="55" t="str">
        <f>+IFERROR(VLOOKUP($M520,ACTIVIDADES!$B$9:$T$494,36,0),"")</f>
        <v/>
      </c>
      <c r="BS520" s="55" t="str">
        <f>+IFERROR(VLOOKUP($M520,ACTIVIDADES!$B$9:$T$494,37,0),"")</f>
        <v/>
      </c>
      <c r="BT520" s="58"/>
      <c r="BU520" s="58"/>
      <c r="BV520" s="59"/>
      <c r="BW520" s="59" t="s">
        <v>580</v>
      </c>
      <c r="BX520" s="60" t="s">
        <v>3635</v>
      </c>
      <c r="BY520" s="61" t="s">
        <v>593</v>
      </c>
      <c r="BZ520" s="62"/>
      <c r="CA520" s="7"/>
      <c r="CB520" s="7"/>
      <c r="CC520" s="7"/>
      <c r="CD520" s="7"/>
      <c r="CE520" s="7"/>
      <c r="CF520" s="7"/>
      <c r="CG520" s="7"/>
      <c r="CH520" s="7"/>
      <c r="CI520" s="7"/>
      <c r="CJ520" s="7"/>
      <c r="CK520" s="7"/>
      <c r="CL520" s="7"/>
      <c r="CM520" s="7"/>
      <c r="CN520" s="7"/>
      <c r="CO520" s="7"/>
      <c r="CP520" s="7"/>
      <c r="CQ520" s="7"/>
    </row>
    <row r="521" spans="1:95" s="8" customFormat="1" ht="93" customHeight="1" x14ac:dyDescent="0.35">
      <c r="A521" s="40">
        <f t="shared" si="32"/>
        <v>513</v>
      </c>
      <c r="B521" s="40" t="s">
        <v>521</v>
      </c>
      <c r="C521" s="40">
        <v>2021</v>
      </c>
      <c r="D521" s="40" t="s">
        <v>3734</v>
      </c>
      <c r="E521" s="323"/>
      <c r="F521" s="40" t="s">
        <v>840</v>
      </c>
      <c r="G521" s="40" t="s">
        <v>4640</v>
      </c>
      <c r="H521" s="41" t="s">
        <v>4681</v>
      </c>
      <c r="I521" s="42"/>
      <c r="J521" s="43" t="s">
        <v>5018</v>
      </c>
      <c r="K521" s="43" t="s">
        <v>5315</v>
      </c>
      <c r="L521" s="44" t="s">
        <v>1153</v>
      </c>
      <c r="M521" s="45" t="s">
        <v>1789</v>
      </c>
      <c r="N521" s="46" t="s">
        <v>1790</v>
      </c>
      <c r="O521" s="45" t="s">
        <v>1791</v>
      </c>
      <c r="P521" s="45">
        <v>12</v>
      </c>
      <c r="Q521" s="47">
        <v>46023</v>
      </c>
      <c r="R521" s="47">
        <v>46387</v>
      </c>
      <c r="S521" s="48">
        <f t="shared" si="34"/>
        <v>54</v>
      </c>
      <c r="T521" s="45" t="s">
        <v>624</v>
      </c>
      <c r="U521" s="45" t="s">
        <v>1792</v>
      </c>
      <c r="V521" s="49">
        <f>+IFERROR(VLOOKUP($M521,ACTIVIDADES!$B$9:$Q$494,10,0),"")</f>
        <v>0</v>
      </c>
      <c r="W521" s="50">
        <f>+IFERROR(VLOOKUP($M521,ACTIVIDADES!$B$9:$Q$494,11,0)," ")</f>
        <v>0</v>
      </c>
      <c r="X521" s="61">
        <f>+IFERROR(VLOOKUP($M521,ACTIVIDADES!$B$9:$Q$494,12,0),"")</f>
        <v>0</v>
      </c>
      <c r="Y521" s="52">
        <f>+IFERROR(VLOOKUP($M521,ACTIVIDADES!$B$9:$Q$494,13,0),"")</f>
        <v>46153</v>
      </c>
      <c r="Z521" s="53" t="str">
        <f>+IFERROR(VLOOKUP($M521,ACTIVIDADES!$B$9:$Q$494,14,0),"")</f>
        <v>No se evidencia seguimiento</v>
      </c>
      <c r="AA521" s="49">
        <f>+IFERROR(VLOOKUP($M521,ACTIVIDADES!$B$9:$Q$494,15,0),"")</f>
        <v>0</v>
      </c>
      <c r="AB521" s="54" t="str">
        <f>+IFERROR(VLOOKUP($M521,ACTIVIDADES!$B$9:$Q$494,16,0),"")</f>
        <v>EJECUCIÓN</v>
      </c>
      <c r="AC521" s="144">
        <v>46157</v>
      </c>
      <c r="AD521" s="29">
        <v>0</v>
      </c>
      <c r="AE521" s="29" t="s">
        <v>3741</v>
      </c>
      <c r="AF521" s="28" t="s">
        <v>580</v>
      </c>
      <c r="AG521" s="29" t="s">
        <v>3737</v>
      </c>
      <c r="AH521" s="29" t="s">
        <v>3737</v>
      </c>
      <c r="AI521" s="29" t="s">
        <v>3737</v>
      </c>
      <c r="AJ521" s="55">
        <f>+IFERROR(VLOOKUP($M521,ACTIVIDADES!$B$9:$T$494,17,0),"")</f>
        <v>0</v>
      </c>
      <c r="AK521" s="80">
        <f>+IFERROR(VLOOKUP($M521,ACTIVIDADES!$B$9:$T$494,18,0),"")</f>
        <v>0</v>
      </c>
      <c r="AL521" s="80">
        <f>+IFERROR(VLOOKUP($M521,ACTIVIDADES!$B$9:$T$494,19,0),"")</f>
        <v>0</v>
      </c>
      <c r="AM521" s="55">
        <f>+IFERROR(VLOOKUP($M521,ACTIVIDADES!$B$9:$X$495,20,0),0)</f>
        <v>46214</v>
      </c>
      <c r="AN521" s="55" t="str">
        <f>+IFERROR(VLOOKUP($M521,ACTIVIDADES!$B$9:$X$495,21,0),0)</f>
        <v>No se evidencia seguimiento</v>
      </c>
      <c r="AO521" s="55">
        <f>+IFERROR(VLOOKUP($M521,ACTIVIDADES!$B$9:$X$495,22,0),0)</f>
        <v>0</v>
      </c>
      <c r="AP521" s="145" t="str">
        <f>+IFERROR(VLOOKUP($M521,ACTIVIDADES!$B$9:$X$495,23,0),0)</f>
        <v>EN EJECUCIÓN</v>
      </c>
      <c r="AQ521" s="88">
        <v>46230</v>
      </c>
      <c r="AR521" s="55">
        <v>0</v>
      </c>
      <c r="AS521" s="57" t="s">
        <v>4242</v>
      </c>
      <c r="AT521" s="29" t="s">
        <v>580</v>
      </c>
      <c r="AU521" s="57" t="s">
        <v>3639</v>
      </c>
      <c r="AV521" s="193" t="s">
        <v>3639</v>
      </c>
      <c r="AW521" s="193" t="s">
        <v>3639</v>
      </c>
      <c r="AX521" s="57" t="s">
        <v>4259</v>
      </c>
      <c r="AY521" s="176" t="str">
        <f t="shared" si="30"/>
        <v>SIN INICIAR</v>
      </c>
      <c r="AZ521" s="55" t="str">
        <f>+IFERROR(VLOOKUP($M521,ACTIVIDADES!$B$9:$T$494,25,0),"")</f>
        <v/>
      </c>
      <c r="BA521" s="55" t="str">
        <f>+IFERROR(VLOOKUP($M521,ACTIVIDADES!$B$9:$T$494,26,0),"")</f>
        <v/>
      </c>
      <c r="BB521" s="55" t="str">
        <f>+IFERROR(VLOOKUP($M521,ACTIVIDADES!$B$9:$T$494,27,0),"")</f>
        <v/>
      </c>
      <c r="BC521" s="55" t="str">
        <f>+IFERROR(VLOOKUP($M521,ACTIVIDADES!$B$9:$T$494,28,0),"")</f>
        <v/>
      </c>
      <c r="BD521" s="55" t="str">
        <f>+IFERROR(VLOOKUP($M521,ACTIVIDADES!$B$9:$T$494,29,0),"")</f>
        <v/>
      </c>
      <c r="BE521" s="55" t="str">
        <f>+IFERROR(VLOOKUP($M521,ACTIVIDADES!$B$9:$T$494,30,0),"")</f>
        <v/>
      </c>
      <c r="BF521" s="58"/>
      <c r="BG521" s="58"/>
      <c r="BH521" s="59"/>
      <c r="BI521" s="59" t="s">
        <v>580</v>
      </c>
      <c r="BJ521" s="60" t="s">
        <v>3635</v>
      </c>
      <c r="BK521" s="61" t="s">
        <v>593</v>
      </c>
      <c r="BL521" s="62"/>
      <c r="BM521" s="55" t="str">
        <f>+IFERROR(VLOOKUP($M521,ACTIVIDADES!$B$9:$T$494,31,0),"")</f>
        <v/>
      </c>
      <c r="BN521" s="55" t="str">
        <f>+IFERROR(VLOOKUP($M521,ACTIVIDADES!$B$9:$T$494,32,0),"")</f>
        <v/>
      </c>
      <c r="BO521" s="55" t="str">
        <f>+IFERROR(VLOOKUP($M521,ACTIVIDADES!$B$9:$T$494,33,0),"")</f>
        <v/>
      </c>
      <c r="BP521" s="55" t="str">
        <f>+IFERROR(VLOOKUP($M521,ACTIVIDADES!$B$9:$T$494,34,0),"")</f>
        <v/>
      </c>
      <c r="BQ521" s="55" t="str">
        <f>+IFERROR(VLOOKUP($M521,ACTIVIDADES!$B$9:$T$494,35,0),"")</f>
        <v/>
      </c>
      <c r="BR521" s="55" t="str">
        <f>+IFERROR(VLOOKUP($M521,ACTIVIDADES!$B$9:$T$494,36,0),"")</f>
        <v/>
      </c>
      <c r="BS521" s="55" t="str">
        <f>+IFERROR(VLOOKUP($M521,ACTIVIDADES!$B$9:$T$494,37,0),"")</f>
        <v/>
      </c>
      <c r="BT521" s="58"/>
      <c r="BU521" s="58"/>
      <c r="BV521" s="59"/>
      <c r="BW521" s="59" t="s">
        <v>580</v>
      </c>
      <c r="BX521" s="60" t="s">
        <v>3635</v>
      </c>
      <c r="BY521" s="61" t="s">
        <v>593</v>
      </c>
      <c r="BZ521" s="62"/>
      <c r="CA521" s="7"/>
      <c r="CB521" s="7"/>
      <c r="CC521" s="7"/>
      <c r="CD521" s="7"/>
      <c r="CE521" s="7"/>
      <c r="CF521" s="7"/>
      <c r="CG521" s="7"/>
      <c r="CH521" s="7"/>
      <c r="CI521" s="7"/>
      <c r="CJ521" s="7"/>
      <c r="CK521" s="7"/>
      <c r="CL521" s="7"/>
      <c r="CM521" s="7"/>
      <c r="CN521" s="7"/>
      <c r="CO521" s="7"/>
      <c r="CP521" s="7"/>
      <c r="CQ521" s="7"/>
    </row>
    <row r="522" spans="1:95" ht="93" customHeight="1" x14ac:dyDescent="0.35">
      <c r="A522" s="40">
        <f t="shared" si="32"/>
        <v>514</v>
      </c>
      <c r="B522" s="40" t="s">
        <v>521</v>
      </c>
      <c r="C522" s="40">
        <v>2021</v>
      </c>
      <c r="D522" s="40" t="s">
        <v>3734</v>
      </c>
      <c r="E522" s="323"/>
      <c r="F522" s="40" t="s">
        <v>845</v>
      </c>
      <c r="G522" s="40" t="s">
        <v>4641</v>
      </c>
      <c r="H522" s="41" t="s">
        <v>4854</v>
      </c>
      <c r="I522" s="42"/>
      <c r="J522" s="43" t="s">
        <v>5172</v>
      </c>
      <c r="K522" s="43" t="s">
        <v>5172</v>
      </c>
      <c r="L522" s="44" t="s">
        <v>1153</v>
      </c>
      <c r="M522" s="45" t="s">
        <v>3543</v>
      </c>
      <c r="N522" s="46" t="s">
        <v>5581</v>
      </c>
      <c r="O522" s="45" t="s">
        <v>3545</v>
      </c>
      <c r="P522" s="45">
        <v>1</v>
      </c>
      <c r="Q522" s="47">
        <v>46023</v>
      </c>
      <c r="R522" s="47">
        <v>46203</v>
      </c>
      <c r="S522" s="48">
        <f t="shared" si="34"/>
        <v>26.85</v>
      </c>
      <c r="T522" s="45" t="s">
        <v>587</v>
      </c>
      <c r="U522" s="45"/>
      <c r="V522" s="49">
        <f>+IFERROR(VLOOKUP($M522,ACTIVIDADES!$B$9:$Q$494,10,0),"")</f>
        <v>0</v>
      </c>
      <c r="W522" s="50">
        <f>+IFERROR(VLOOKUP($M522,ACTIVIDADES!$B$9:$Q$494,11,0)," ")</f>
        <v>0</v>
      </c>
      <c r="X522" s="61">
        <f>+IFERROR(VLOOKUP($M522,ACTIVIDADES!$B$9:$Q$494,12,0),"")</f>
        <v>0</v>
      </c>
      <c r="Y522" s="52">
        <f>+IFERROR(VLOOKUP($M522,ACTIVIDADES!$B$9:$Q$494,13,0),"")</f>
        <v>46153</v>
      </c>
      <c r="Z522" s="53" t="str">
        <f>+IFERROR(VLOOKUP($M522,ACTIVIDADES!$B$9:$Q$494,14,0),"")</f>
        <v>No se evidencia seguimiento</v>
      </c>
      <c r="AA522" s="49">
        <f>+IFERROR(VLOOKUP($M522,ACTIVIDADES!$B$9:$Q$494,15,0),"")</f>
        <v>0</v>
      </c>
      <c r="AB522" s="54" t="str">
        <f>+IFERROR(VLOOKUP($M522,ACTIVIDADES!$B$9:$Q$494,16,0),"")</f>
        <v>EJECUCIÓN</v>
      </c>
      <c r="AC522" s="149">
        <v>46181</v>
      </c>
      <c r="AD522" s="29">
        <v>0</v>
      </c>
      <c r="AE522" s="29" t="s">
        <v>3741</v>
      </c>
      <c r="AF522" s="28" t="s">
        <v>580</v>
      </c>
      <c r="AG522" s="29" t="s">
        <v>3737</v>
      </c>
      <c r="AH522" s="29" t="s">
        <v>3737</v>
      </c>
      <c r="AI522" s="29" t="s">
        <v>3737</v>
      </c>
      <c r="AJ522" s="55">
        <f>+IFERROR(VLOOKUP($M522,ACTIVIDADES!$B$9:$T$494,17,0),"")</f>
        <v>0</v>
      </c>
      <c r="AK522" s="80" t="str">
        <f>+IFERROR(VLOOKUP($M522,ACTIVIDADES!$B$9:$T$494,18,0),"")</f>
        <v>Sin reporte de información por parte de la primera linea de defensa</v>
      </c>
      <c r="AL522" s="80">
        <f>+IFERROR(VLOOKUP($M522,ACTIVIDADES!$B$9:$T$494,19,0),"")</f>
        <v>0</v>
      </c>
      <c r="AM522" s="55">
        <f>+IFERROR(VLOOKUP($M522,ACTIVIDADES!$B$9:$X$495,20,0),0)</f>
        <v>46214</v>
      </c>
      <c r="AN522" s="55" t="str">
        <f>+IFERROR(VLOOKUP($M522,ACTIVIDADES!$B$9:$X$495,21,0),0)</f>
        <v>No se encuentran evidencias de seguimiento</v>
      </c>
      <c r="AO522" s="55">
        <f>+IFERROR(VLOOKUP($M522,ACTIVIDADES!$B$9:$X$495,22,0),0)</f>
        <v>0</v>
      </c>
      <c r="AP522" s="145" t="str">
        <f>+IFERROR(VLOOKUP($M522,ACTIVIDADES!$B$9:$X$495,23,0),0)</f>
        <v>EN EJECUCIÓN</v>
      </c>
      <c r="AQ522" s="88">
        <v>46244</v>
      </c>
      <c r="AR522" s="29">
        <v>0</v>
      </c>
      <c r="AS522" s="29" t="s">
        <v>3741</v>
      </c>
      <c r="AT522" s="29" t="s">
        <v>580</v>
      </c>
      <c r="AU522" s="57" t="s">
        <v>3639</v>
      </c>
      <c r="AV522" s="193" t="s">
        <v>3639</v>
      </c>
      <c r="AW522" s="193" t="s">
        <v>3639</v>
      </c>
      <c r="AX522" s="57" t="s">
        <v>4259</v>
      </c>
      <c r="AY522" s="176" t="str">
        <f t="shared" ref="AY522:AY585" si="35">IF(OR(AT522="C. OPORTUNAMENTE",AT522="C. EXTRATEMPORANEAMENTE"),"CUMPLIDAS",IF(AT522="VENCIDA","VENCIDAS",AT522))</f>
        <v>SIN INICIAR</v>
      </c>
      <c r="AZ522" s="55" t="str">
        <f>+IFERROR(VLOOKUP($M522,ACTIVIDADES!$B$9:$T$494,25,0),"")</f>
        <v/>
      </c>
      <c r="BA522" s="55" t="str">
        <f>+IFERROR(VLOOKUP($M522,ACTIVIDADES!$B$9:$T$494,26,0),"")</f>
        <v/>
      </c>
      <c r="BB522" s="55" t="str">
        <f>+IFERROR(VLOOKUP($M522,ACTIVIDADES!$B$9:$T$494,27,0),"")</f>
        <v/>
      </c>
      <c r="BC522" s="55" t="str">
        <f>+IFERROR(VLOOKUP($M522,ACTIVIDADES!$B$9:$T$494,28,0),"")</f>
        <v/>
      </c>
      <c r="BD522" s="55" t="str">
        <f>+IFERROR(VLOOKUP($M522,ACTIVIDADES!$B$9:$T$494,29,0),"")</f>
        <v/>
      </c>
      <c r="BE522" s="55" t="str">
        <f>+IFERROR(VLOOKUP($M522,ACTIVIDADES!$B$9:$T$494,30,0),"")</f>
        <v/>
      </c>
      <c r="BF522" s="58"/>
      <c r="BG522" s="58"/>
      <c r="BH522" s="59"/>
      <c r="BI522" s="59" t="s">
        <v>580</v>
      </c>
      <c r="BJ522" s="60" t="s">
        <v>3635</v>
      </c>
      <c r="BK522" s="61" t="s">
        <v>593</v>
      </c>
      <c r="BL522" s="62"/>
      <c r="BM522" s="55" t="str">
        <f>+IFERROR(VLOOKUP($M522,ACTIVIDADES!$B$9:$T$494,31,0),"")</f>
        <v/>
      </c>
      <c r="BN522" s="55" t="str">
        <f>+IFERROR(VLOOKUP($M522,ACTIVIDADES!$B$9:$T$494,32,0),"")</f>
        <v/>
      </c>
      <c r="BO522" s="55" t="str">
        <f>+IFERROR(VLOOKUP($M522,ACTIVIDADES!$B$9:$T$494,33,0),"")</f>
        <v/>
      </c>
      <c r="BP522" s="55" t="str">
        <f>+IFERROR(VLOOKUP($M522,ACTIVIDADES!$B$9:$T$494,34,0),"")</f>
        <v/>
      </c>
      <c r="BQ522" s="55" t="str">
        <f>+IFERROR(VLOOKUP($M522,ACTIVIDADES!$B$9:$T$494,35,0),"")</f>
        <v/>
      </c>
      <c r="BR522" s="55" t="str">
        <f>+IFERROR(VLOOKUP($M522,ACTIVIDADES!$B$9:$T$494,36,0),"")</f>
        <v/>
      </c>
      <c r="BS522" s="55" t="str">
        <f>+IFERROR(VLOOKUP($M522,ACTIVIDADES!$B$9:$T$494,37,0),"")</f>
        <v/>
      </c>
      <c r="BT522" s="58"/>
      <c r="BU522" s="58"/>
      <c r="BV522" s="59"/>
      <c r="BW522" s="59" t="s">
        <v>580</v>
      </c>
      <c r="BX522" s="60" t="s">
        <v>3635</v>
      </c>
      <c r="BY522" s="61" t="s">
        <v>593</v>
      </c>
      <c r="BZ522" s="62"/>
      <c r="CA522" s="7"/>
      <c r="CB522" s="7"/>
      <c r="CC522" s="7"/>
      <c r="CD522" s="7"/>
      <c r="CE522" s="7"/>
      <c r="CF522" s="7"/>
      <c r="CG522" s="7"/>
      <c r="CH522" s="7"/>
      <c r="CI522" s="7"/>
      <c r="CJ522" s="7"/>
      <c r="CK522" s="7"/>
      <c r="CL522" s="7"/>
      <c r="CM522" s="7"/>
      <c r="CN522" s="7"/>
      <c r="CO522" s="7"/>
      <c r="CP522" s="7"/>
      <c r="CQ522" s="7"/>
    </row>
    <row r="523" spans="1:95" ht="93" customHeight="1" x14ac:dyDescent="0.35">
      <c r="A523" s="40">
        <f t="shared" si="32"/>
        <v>515</v>
      </c>
      <c r="B523" s="40" t="s">
        <v>521</v>
      </c>
      <c r="C523" s="40">
        <v>2021</v>
      </c>
      <c r="D523" s="40" t="s">
        <v>3734</v>
      </c>
      <c r="E523" s="323"/>
      <c r="F523" s="40" t="s">
        <v>848</v>
      </c>
      <c r="G523" s="40" t="s">
        <v>4641</v>
      </c>
      <c r="H523" s="41" t="s">
        <v>4689</v>
      </c>
      <c r="I523" s="42"/>
      <c r="J523" s="43" t="s">
        <v>5172</v>
      </c>
      <c r="K523" s="43" t="s">
        <v>5172</v>
      </c>
      <c r="L523" s="44" t="s">
        <v>1153</v>
      </c>
      <c r="M523" s="45" t="s">
        <v>3543</v>
      </c>
      <c r="N523" s="46" t="s">
        <v>5581</v>
      </c>
      <c r="O523" s="45" t="s">
        <v>3545</v>
      </c>
      <c r="P523" s="45">
        <v>1</v>
      </c>
      <c r="Q523" s="47">
        <v>46023</v>
      </c>
      <c r="R523" s="47">
        <v>46203</v>
      </c>
      <c r="S523" s="48">
        <f t="shared" si="34"/>
        <v>26.85</v>
      </c>
      <c r="T523" s="45" t="s">
        <v>587</v>
      </c>
      <c r="U523" s="45"/>
      <c r="V523" s="49">
        <f>+IFERROR(VLOOKUP($M523,ACTIVIDADES!$B$9:$Q$494,10,0),"")</f>
        <v>0</v>
      </c>
      <c r="W523" s="50">
        <f>+IFERROR(VLOOKUP($M523,ACTIVIDADES!$B$9:$Q$494,11,0)," ")</f>
        <v>0</v>
      </c>
      <c r="X523" s="61">
        <f>+IFERROR(VLOOKUP($M523,ACTIVIDADES!$B$9:$Q$494,12,0),"")</f>
        <v>0</v>
      </c>
      <c r="Y523" s="52">
        <f>+IFERROR(VLOOKUP($M523,ACTIVIDADES!$B$9:$Q$494,13,0),"")</f>
        <v>46153</v>
      </c>
      <c r="Z523" s="53" t="str">
        <f>+IFERROR(VLOOKUP($M523,ACTIVIDADES!$B$9:$Q$494,14,0),"")</f>
        <v>No se evidencia seguimiento</v>
      </c>
      <c r="AA523" s="49">
        <f>+IFERROR(VLOOKUP($M523,ACTIVIDADES!$B$9:$Q$494,15,0),"")</f>
        <v>0</v>
      </c>
      <c r="AB523" s="54" t="str">
        <f>+IFERROR(VLOOKUP($M523,ACTIVIDADES!$B$9:$Q$494,16,0),"")</f>
        <v>EJECUCIÓN</v>
      </c>
      <c r="AC523" s="149">
        <v>46181</v>
      </c>
      <c r="AD523" s="29">
        <v>0</v>
      </c>
      <c r="AE523" s="29" t="s">
        <v>3741</v>
      </c>
      <c r="AF523" s="28" t="s">
        <v>580</v>
      </c>
      <c r="AG523" s="29" t="s">
        <v>3737</v>
      </c>
      <c r="AH523" s="29" t="s">
        <v>3737</v>
      </c>
      <c r="AI523" s="29" t="s">
        <v>3737</v>
      </c>
      <c r="AJ523" s="55">
        <f>+IFERROR(VLOOKUP($M523,ACTIVIDADES!$B$9:$T$494,17,0),"")</f>
        <v>0</v>
      </c>
      <c r="AK523" s="80" t="str">
        <f>+IFERROR(VLOOKUP($M523,ACTIVIDADES!$B$9:$T$494,18,0),"")</f>
        <v>Sin reporte de información por parte de la primera linea de defensa</v>
      </c>
      <c r="AL523" s="80">
        <f>+IFERROR(VLOOKUP($M523,ACTIVIDADES!$B$9:$T$494,19,0),"")</f>
        <v>0</v>
      </c>
      <c r="AM523" s="55">
        <f>+IFERROR(VLOOKUP($M523,ACTIVIDADES!$B$9:$X$495,20,0),0)</f>
        <v>46214</v>
      </c>
      <c r="AN523" s="55" t="str">
        <f>+IFERROR(VLOOKUP($M523,ACTIVIDADES!$B$9:$X$495,21,0),0)</f>
        <v>No se encuentran evidencias de seguimiento</v>
      </c>
      <c r="AO523" s="55">
        <f>+IFERROR(VLOOKUP($M523,ACTIVIDADES!$B$9:$X$495,22,0),0)</f>
        <v>0</v>
      </c>
      <c r="AP523" s="145" t="str">
        <f>+IFERROR(VLOOKUP($M523,ACTIVIDADES!$B$9:$X$495,23,0),0)</f>
        <v>EN EJECUCIÓN</v>
      </c>
      <c r="AQ523" s="88">
        <v>46244</v>
      </c>
      <c r="AR523" s="29">
        <v>0</v>
      </c>
      <c r="AS523" s="29" t="s">
        <v>3741</v>
      </c>
      <c r="AT523" s="29" t="s">
        <v>580</v>
      </c>
      <c r="AU523" s="57" t="s">
        <v>3639</v>
      </c>
      <c r="AV523" s="193" t="s">
        <v>3639</v>
      </c>
      <c r="AW523" s="193" t="s">
        <v>3639</v>
      </c>
      <c r="AX523" s="57" t="s">
        <v>4259</v>
      </c>
      <c r="AY523" s="176" t="str">
        <f t="shared" si="35"/>
        <v>SIN INICIAR</v>
      </c>
      <c r="AZ523" s="55" t="str">
        <f>+IFERROR(VLOOKUP($M523,ACTIVIDADES!$B$9:$T$494,25,0),"")</f>
        <v/>
      </c>
      <c r="BA523" s="55" t="str">
        <f>+IFERROR(VLOOKUP($M523,ACTIVIDADES!$B$9:$T$494,26,0),"")</f>
        <v/>
      </c>
      <c r="BB523" s="55" t="str">
        <f>+IFERROR(VLOOKUP($M523,ACTIVIDADES!$B$9:$T$494,27,0),"")</f>
        <v/>
      </c>
      <c r="BC523" s="55" t="str">
        <f>+IFERROR(VLOOKUP($M523,ACTIVIDADES!$B$9:$T$494,28,0),"")</f>
        <v/>
      </c>
      <c r="BD523" s="55" t="str">
        <f>+IFERROR(VLOOKUP($M523,ACTIVIDADES!$B$9:$T$494,29,0),"")</f>
        <v/>
      </c>
      <c r="BE523" s="55" t="str">
        <f>+IFERROR(VLOOKUP($M523,ACTIVIDADES!$B$9:$T$494,30,0),"")</f>
        <v/>
      </c>
      <c r="BF523" s="58"/>
      <c r="BG523" s="58"/>
      <c r="BH523" s="59"/>
      <c r="BI523" s="59" t="s">
        <v>580</v>
      </c>
      <c r="BJ523" s="60" t="s">
        <v>3635</v>
      </c>
      <c r="BK523" s="61" t="s">
        <v>593</v>
      </c>
      <c r="BL523" s="62"/>
      <c r="BM523" s="55" t="str">
        <f>+IFERROR(VLOOKUP($M523,ACTIVIDADES!$B$9:$T$494,31,0),"")</f>
        <v/>
      </c>
      <c r="BN523" s="55" t="str">
        <f>+IFERROR(VLOOKUP($M523,ACTIVIDADES!$B$9:$T$494,32,0),"")</f>
        <v/>
      </c>
      <c r="BO523" s="55" t="str">
        <f>+IFERROR(VLOOKUP($M523,ACTIVIDADES!$B$9:$T$494,33,0),"")</f>
        <v/>
      </c>
      <c r="BP523" s="55" t="str">
        <f>+IFERROR(VLOOKUP($M523,ACTIVIDADES!$B$9:$T$494,34,0),"")</f>
        <v/>
      </c>
      <c r="BQ523" s="55" t="str">
        <f>+IFERROR(VLOOKUP($M523,ACTIVIDADES!$B$9:$T$494,35,0),"")</f>
        <v/>
      </c>
      <c r="BR523" s="55" t="str">
        <f>+IFERROR(VLOOKUP($M523,ACTIVIDADES!$B$9:$T$494,36,0),"")</f>
        <v/>
      </c>
      <c r="BS523" s="55" t="str">
        <f>+IFERROR(VLOOKUP($M523,ACTIVIDADES!$B$9:$T$494,37,0),"")</f>
        <v/>
      </c>
      <c r="BT523" s="58"/>
      <c r="BU523" s="58"/>
      <c r="BV523" s="59"/>
      <c r="BW523" s="59" t="s">
        <v>580</v>
      </c>
      <c r="BX523" s="60" t="s">
        <v>3635</v>
      </c>
      <c r="BY523" s="61" t="s">
        <v>593</v>
      </c>
      <c r="BZ523" s="62"/>
      <c r="CA523" s="7"/>
      <c r="CB523" s="7"/>
      <c r="CC523" s="7"/>
      <c r="CD523" s="7"/>
      <c r="CE523" s="7"/>
      <c r="CF523" s="7"/>
      <c r="CG523" s="7"/>
      <c r="CH523" s="7"/>
      <c r="CI523" s="7"/>
      <c r="CJ523" s="7"/>
      <c r="CK523" s="7"/>
      <c r="CL523" s="7"/>
      <c r="CM523" s="7"/>
      <c r="CN523" s="7"/>
      <c r="CO523" s="7"/>
      <c r="CP523" s="7"/>
      <c r="CQ523" s="7"/>
    </row>
    <row r="524" spans="1:95" ht="93" customHeight="1" x14ac:dyDescent="0.35">
      <c r="A524" s="40">
        <f t="shared" si="32"/>
        <v>516</v>
      </c>
      <c r="B524" s="40" t="s">
        <v>521</v>
      </c>
      <c r="C524" s="40">
        <v>2021</v>
      </c>
      <c r="D524" s="40" t="s">
        <v>3750</v>
      </c>
      <c r="E524" s="323"/>
      <c r="F524" s="40" t="s">
        <v>833</v>
      </c>
      <c r="G524" s="40" t="s">
        <v>4641</v>
      </c>
      <c r="H524" s="41" t="s">
        <v>453</v>
      </c>
      <c r="I524" s="42" t="s">
        <v>3642</v>
      </c>
      <c r="J524" s="43" t="s">
        <v>5173</v>
      </c>
      <c r="K524" s="43" t="s">
        <v>5173</v>
      </c>
      <c r="L524" s="44" t="s">
        <v>1153</v>
      </c>
      <c r="M524" s="45" t="s">
        <v>1326</v>
      </c>
      <c r="N524" s="46" t="s">
        <v>1327</v>
      </c>
      <c r="O524" s="45" t="s">
        <v>5727</v>
      </c>
      <c r="P524" s="45">
        <v>1</v>
      </c>
      <c r="Q524" s="47">
        <v>46023</v>
      </c>
      <c r="R524" s="47">
        <v>46387</v>
      </c>
      <c r="S524" s="48">
        <f t="shared" si="34"/>
        <v>54</v>
      </c>
      <c r="T524" s="45" t="s">
        <v>1291</v>
      </c>
      <c r="U524" s="45" t="s">
        <v>1180</v>
      </c>
      <c r="V524" s="49">
        <f>+IFERROR(VLOOKUP($M524,ACTIVIDADES!$B$9:$Q$494,10,0),"")</f>
        <v>0</v>
      </c>
      <c r="W524" s="50" t="str">
        <f>+IFERROR(VLOOKUP($M524,ACTIVIDADES!$B$9:$Q$494,11,0)," ")</f>
        <v>Actividad reformulada con periodicidad semestral</v>
      </c>
      <c r="X524" s="61">
        <f>+IFERROR(VLOOKUP($M524,ACTIVIDADES!$B$9:$Q$494,12,0),"")</f>
        <v>0</v>
      </c>
      <c r="Y524" s="52">
        <f>+IFERROR(VLOOKUP($M524,ACTIVIDADES!$B$9:$Q$494,13,0),"")</f>
        <v>46153</v>
      </c>
      <c r="Z524" s="53" t="str">
        <f>+IFERROR(VLOOKUP($M524,ACTIVIDADES!$B$9:$Q$494,14,0),"")</f>
        <v>Pendiente de inicio de ejecución</v>
      </c>
      <c r="AA524" s="49">
        <f>+IFERROR(VLOOKUP($M524,ACTIVIDADES!$B$9:$Q$494,15,0),"")</f>
        <v>0</v>
      </c>
      <c r="AB524" s="54" t="str">
        <f>+IFERROR(VLOOKUP($M524,ACTIVIDADES!$B$9:$Q$494,16,0),"")</f>
        <v>EJECUCIÓN</v>
      </c>
      <c r="AC524" s="149">
        <v>46177</v>
      </c>
      <c r="AD524" s="28">
        <v>0</v>
      </c>
      <c r="AE524" s="29" t="s">
        <v>3741</v>
      </c>
      <c r="AF524" s="28" t="s">
        <v>580</v>
      </c>
      <c r="AG524" s="29" t="s">
        <v>3737</v>
      </c>
      <c r="AH524" s="29" t="s">
        <v>3737</v>
      </c>
      <c r="AI524" s="29" t="s">
        <v>3737</v>
      </c>
      <c r="AJ524" s="55">
        <f>+IFERROR(VLOOKUP($M524,ACTIVIDADES!$B$9:$T$494,17,0),"")</f>
        <v>0</v>
      </c>
      <c r="AK524" s="80" t="str">
        <f>+IFERROR(VLOOKUP($M524,ACTIVIDADES!$B$9:$T$494,18,0),"")</f>
        <v>Actividad reformulada con periodicidad semestral</v>
      </c>
      <c r="AL524" s="80">
        <f>+IFERROR(VLOOKUP($M524,ACTIVIDADES!$B$9:$T$494,19,0),"")</f>
        <v>0</v>
      </c>
      <c r="AM524" s="55">
        <f>+IFERROR(VLOOKUP($M524,ACTIVIDADES!$B$9:$X$495,20,0),0)</f>
        <v>46213</v>
      </c>
      <c r="AN524" s="55" t="str">
        <f>+IFERROR(VLOOKUP($M524,ACTIVIDADES!$B$9:$X$495,21,0),0)</f>
        <v>Pendiente de inicio de ejecución</v>
      </c>
      <c r="AO524" s="55">
        <f>+IFERROR(VLOOKUP($M524,ACTIVIDADES!$B$9:$X$495,22,0),0)</f>
        <v>0</v>
      </c>
      <c r="AP524" s="145" t="str">
        <f>+IFERROR(VLOOKUP($M524,ACTIVIDADES!$B$9:$X$495,23,0),0)</f>
        <v>EN EJECUCIÓN</v>
      </c>
      <c r="AQ524" s="88">
        <v>46244</v>
      </c>
      <c r="AR524" s="28">
        <v>0</v>
      </c>
      <c r="AS524" s="29" t="s">
        <v>3741</v>
      </c>
      <c r="AT524" s="29" t="s">
        <v>580</v>
      </c>
      <c r="AU524" s="57" t="s">
        <v>3639</v>
      </c>
      <c r="AV524" s="193" t="s">
        <v>3639</v>
      </c>
      <c r="AW524" s="193" t="s">
        <v>3639</v>
      </c>
      <c r="AX524" s="57" t="s">
        <v>4259</v>
      </c>
      <c r="AY524" s="176" t="str">
        <f t="shared" si="35"/>
        <v>SIN INICIAR</v>
      </c>
      <c r="AZ524" s="55" t="str">
        <f>+IFERROR(VLOOKUP($M524,ACTIVIDADES!$B$9:$T$494,25,0),"")</f>
        <v/>
      </c>
      <c r="BA524" s="55" t="str">
        <f>+IFERROR(VLOOKUP($M524,ACTIVIDADES!$B$9:$T$494,26,0),"")</f>
        <v/>
      </c>
      <c r="BB524" s="55" t="str">
        <f>+IFERROR(VLOOKUP($M524,ACTIVIDADES!$B$9:$T$494,27,0),"")</f>
        <v/>
      </c>
      <c r="BC524" s="55" t="str">
        <f>+IFERROR(VLOOKUP($M524,ACTIVIDADES!$B$9:$T$494,28,0),"")</f>
        <v/>
      </c>
      <c r="BD524" s="55" t="str">
        <f>+IFERROR(VLOOKUP($M524,ACTIVIDADES!$B$9:$T$494,29,0),"")</f>
        <v/>
      </c>
      <c r="BE524" s="55" t="str">
        <f>+IFERROR(VLOOKUP($M524,ACTIVIDADES!$B$9:$T$494,30,0),"")</f>
        <v/>
      </c>
      <c r="BF524" s="58"/>
      <c r="BG524" s="58"/>
      <c r="BH524" s="59"/>
      <c r="BI524" s="59" t="s">
        <v>580</v>
      </c>
      <c r="BJ524" s="60" t="s">
        <v>3635</v>
      </c>
      <c r="BK524" s="61" t="s">
        <v>593</v>
      </c>
      <c r="BL524" s="62"/>
      <c r="BM524" s="55" t="str">
        <f>+IFERROR(VLOOKUP($M524,ACTIVIDADES!$B$9:$T$494,31,0),"")</f>
        <v/>
      </c>
      <c r="BN524" s="55" t="str">
        <f>+IFERROR(VLOOKUP($M524,ACTIVIDADES!$B$9:$T$494,32,0),"")</f>
        <v/>
      </c>
      <c r="BO524" s="55" t="str">
        <f>+IFERROR(VLOOKUP($M524,ACTIVIDADES!$B$9:$T$494,33,0),"")</f>
        <v/>
      </c>
      <c r="BP524" s="55" t="str">
        <f>+IFERROR(VLOOKUP($M524,ACTIVIDADES!$B$9:$T$494,34,0),"")</f>
        <v/>
      </c>
      <c r="BQ524" s="55" t="str">
        <f>+IFERROR(VLOOKUP($M524,ACTIVIDADES!$B$9:$T$494,35,0),"")</f>
        <v/>
      </c>
      <c r="BR524" s="55" t="str">
        <f>+IFERROR(VLOOKUP($M524,ACTIVIDADES!$B$9:$T$494,36,0),"")</f>
        <v/>
      </c>
      <c r="BS524" s="55" t="str">
        <f>+IFERROR(VLOOKUP($M524,ACTIVIDADES!$B$9:$T$494,37,0),"")</f>
        <v/>
      </c>
      <c r="BT524" s="58"/>
      <c r="BU524" s="58"/>
      <c r="BV524" s="59"/>
      <c r="BW524" s="59" t="s">
        <v>580</v>
      </c>
      <c r="BX524" s="60" t="s">
        <v>3635</v>
      </c>
      <c r="BY524" s="61" t="s">
        <v>593</v>
      </c>
      <c r="BZ524" s="62"/>
      <c r="CA524" s="7"/>
      <c r="CB524" s="7"/>
      <c r="CC524" s="7"/>
      <c r="CD524" s="7"/>
      <c r="CE524" s="7"/>
      <c r="CF524" s="7"/>
      <c r="CG524" s="7"/>
      <c r="CH524" s="7"/>
      <c r="CI524" s="7"/>
      <c r="CJ524" s="7"/>
      <c r="CK524" s="7"/>
      <c r="CL524" s="7"/>
      <c r="CM524" s="7"/>
      <c r="CN524" s="7"/>
      <c r="CO524" s="7"/>
      <c r="CP524" s="7"/>
      <c r="CQ524" s="7"/>
    </row>
    <row r="525" spans="1:95" s="8" customFormat="1" ht="93" customHeight="1" x14ac:dyDescent="0.35">
      <c r="A525" s="40">
        <f t="shared" si="32"/>
        <v>517</v>
      </c>
      <c r="B525" s="40" t="s">
        <v>521</v>
      </c>
      <c r="C525" s="40">
        <v>2021</v>
      </c>
      <c r="D525" s="40" t="s">
        <v>3750</v>
      </c>
      <c r="E525" s="323"/>
      <c r="F525" s="40" t="s">
        <v>834</v>
      </c>
      <c r="G525" s="40" t="s">
        <v>4641</v>
      </c>
      <c r="H525" s="41" t="s">
        <v>4690</v>
      </c>
      <c r="I525" s="42" t="s">
        <v>3642</v>
      </c>
      <c r="J525" s="43" t="s">
        <v>5174</v>
      </c>
      <c r="K525" s="43" t="s">
        <v>5174</v>
      </c>
      <c r="L525" s="44" t="s">
        <v>1153</v>
      </c>
      <c r="M525" s="45" t="s">
        <v>1329</v>
      </c>
      <c r="N525" s="46" t="s">
        <v>5583</v>
      </c>
      <c r="O525" s="45" t="s">
        <v>5728</v>
      </c>
      <c r="P525" s="45">
        <v>3</v>
      </c>
      <c r="Q525" s="47">
        <v>46023</v>
      </c>
      <c r="R525" s="47">
        <v>46387</v>
      </c>
      <c r="S525" s="48">
        <f t="shared" si="34"/>
        <v>54</v>
      </c>
      <c r="T525" s="45" t="s">
        <v>1291</v>
      </c>
      <c r="U525" s="45" t="s">
        <v>1180</v>
      </c>
      <c r="V525" s="49">
        <f>+IFERROR(VLOOKUP($M525,ACTIVIDADES!$B$9:$Q$494,10,0),"")</f>
        <v>0</v>
      </c>
      <c r="W525" s="50" t="str">
        <f>+IFERROR(VLOOKUP($M525,ACTIVIDADES!$B$9:$Q$494,11,0)," ")</f>
        <v>Actividad planteada para el segundo trimestre de la vigencia 2026</v>
      </c>
      <c r="X525" s="61">
        <f>+IFERROR(VLOOKUP($M525,ACTIVIDADES!$B$9:$Q$494,12,0),"")</f>
        <v>0</v>
      </c>
      <c r="Y525" s="52">
        <f>+IFERROR(VLOOKUP($M525,ACTIVIDADES!$B$9:$Q$494,13,0),"")</f>
        <v>46153</v>
      </c>
      <c r="Z525" s="53" t="str">
        <f>+IFERROR(VLOOKUP($M525,ACTIVIDADES!$B$9:$Q$494,14,0),"")</f>
        <v>Sin evidencia de inicio de la actividad</v>
      </c>
      <c r="AA525" s="49">
        <f>+IFERROR(VLOOKUP($M525,ACTIVIDADES!$B$9:$Q$494,15,0),"")</f>
        <v>0</v>
      </c>
      <c r="AB525" s="54" t="str">
        <f>+IFERROR(VLOOKUP($M525,ACTIVIDADES!$B$9:$Q$494,16,0),"")</f>
        <v>EJECUCIÓN</v>
      </c>
      <c r="AC525" s="149">
        <v>46177</v>
      </c>
      <c r="AD525" s="28">
        <v>0</v>
      </c>
      <c r="AE525" s="29" t="s">
        <v>3741</v>
      </c>
      <c r="AF525" s="28" t="s">
        <v>580</v>
      </c>
      <c r="AG525" s="29" t="s">
        <v>3737</v>
      </c>
      <c r="AH525" s="29" t="s">
        <v>3737</v>
      </c>
      <c r="AI525" s="29" t="s">
        <v>3737</v>
      </c>
      <c r="AJ525" s="55">
        <f>+IFERROR(VLOOKUP($M525,ACTIVIDADES!$B$9:$T$494,17,0),"")</f>
        <v>0</v>
      </c>
      <c r="AK525" s="80" t="str">
        <f>+IFERROR(VLOOKUP($M525,ACTIVIDADES!$B$9:$T$494,18,0),"")</f>
        <v>Se actualizó los documentos de gestión de riesgos y se presentó a Comité Institucional de Control Interno la politica de gestión de riesgos. En julio se espera la oficialización de los documentos</v>
      </c>
      <c r="AL525" s="80" t="str">
        <f>+IFERROR(VLOOKUP($M525,ACTIVIDADES!$B$9:$T$494,19,0),"")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525" s="55">
        <f>+IFERROR(VLOOKUP($M525,ACTIVIDADES!$B$9:$X$495,20,0),0)</f>
        <v>46213</v>
      </c>
      <c r="AN525" s="55" t="str">
        <f>+IFERROR(VLOOKUP($M525,ACTIVIDADES!$B$9:$X$495,21,0),0)</f>
        <v>Sin evidencia de inicio de la actividad</v>
      </c>
      <c r="AO525" s="55">
        <f>+IFERROR(VLOOKUP($M525,ACTIVIDADES!$B$9:$X$495,22,0),0)</f>
        <v>0</v>
      </c>
      <c r="AP525" s="145" t="str">
        <f>+IFERROR(VLOOKUP($M525,ACTIVIDADES!$B$9:$X$495,23,0),0)</f>
        <v>EN EJECUCIÓN</v>
      </c>
      <c r="AQ525" s="88">
        <v>46244</v>
      </c>
      <c r="AR525" s="28">
        <v>0</v>
      </c>
      <c r="AS525" s="29" t="s">
        <v>3741</v>
      </c>
      <c r="AT525" s="29" t="s">
        <v>580</v>
      </c>
      <c r="AU525" s="57" t="s">
        <v>3639</v>
      </c>
      <c r="AV525" s="193" t="s">
        <v>3639</v>
      </c>
      <c r="AW525" s="193" t="s">
        <v>3639</v>
      </c>
      <c r="AX525" s="57" t="s">
        <v>4259</v>
      </c>
      <c r="AY525" s="176" t="str">
        <f t="shared" si="35"/>
        <v>SIN INICIAR</v>
      </c>
      <c r="AZ525" s="55" t="str">
        <f>+IFERROR(VLOOKUP($M525,ACTIVIDADES!$B$9:$T$494,25,0),"")</f>
        <v/>
      </c>
      <c r="BA525" s="55" t="str">
        <f>+IFERROR(VLOOKUP($M525,ACTIVIDADES!$B$9:$T$494,26,0),"")</f>
        <v/>
      </c>
      <c r="BB525" s="55" t="str">
        <f>+IFERROR(VLOOKUP($M525,ACTIVIDADES!$B$9:$T$494,27,0),"")</f>
        <v/>
      </c>
      <c r="BC525" s="55" t="str">
        <f>+IFERROR(VLOOKUP($M525,ACTIVIDADES!$B$9:$T$494,28,0),"")</f>
        <v/>
      </c>
      <c r="BD525" s="55" t="str">
        <f>+IFERROR(VLOOKUP($M525,ACTIVIDADES!$B$9:$T$494,29,0),"")</f>
        <v/>
      </c>
      <c r="BE525" s="55" t="str">
        <f>+IFERROR(VLOOKUP($M525,ACTIVIDADES!$B$9:$T$494,30,0),"")</f>
        <v/>
      </c>
      <c r="BF525" s="58"/>
      <c r="BG525" s="58"/>
      <c r="BH525" s="59"/>
      <c r="BI525" s="59" t="s">
        <v>580</v>
      </c>
      <c r="BJ525" s="60" t="s">
        <v>3635</v>
      </c>
      <c r="BK525" s="61" t="s">
        <v>593</v>
      </c>
      <c r="BL525" s="62"/>
      <c r="BM525" s="55" t="str">
        <f>+IFERROR(VLOOKUP($M525,ACTIVIDADES!$B$9:$T$494,31,0),"")</f>
        <v/>
      </c>
      <c r="BN525" s="55" t="str">
        <f>+IFERROR(VLOOKUP($M525,ACTIVIDADES!$B$9:$T$494,32,0),"")</f>
        <v/>
      </c>
      <c r="BO525" s="55" t="str">
        <f>+IFERROR(VLOOKUP($M525,ACTIVIDADES!$B$9:$T$494,33,0),"")</f>
        <v/>
      </c>
      <c r="BP525" s="55" t="str">
        <f>+IFERROR(VLOOKUP($M525,ACTIVIDADES!$B$9:$T$494,34,0),"")</f>
        <v/>
      </c>
      <c r="BQ525" s="55" t="str">
        <f>+IFERROR(VLOOKUP($M525,ACTIVIDADES!$B$9:$T$494,35,0),"")</f>
        <v/>
      </c>
      <c r="BR525" s="55" t="str">
        <f>+IFERROR(VLOOKUP($M525,ACTIVIDADES!$B$9:$T$494,36,0),"")</f>
        <v/>
      </c>
      <c r="BS525" s="55" t="str">
        <f>+IFERROR(VLOOKUP($M525,ACTIVIDADES!$B$9:$T$494,37,0),"")</f>
        <v/>
      </c>
      <c r="BT525" s="58"/>
      <c r="BU525" s="58"/>
      <c r="BV525" s="59"/>
      <c r="BW525" s="59" t="s">
        <v>580</v>
      </c>
      <c r="BX525" s="60" t="s">
        <v>3635</v>
      </c>
      <c r="BY525" s="61" t="s">
        <v>593</v>
      </c>
      <c r="BZ525" s="62"/>
      <c r="CA525" s="7"/>
      <c r="CB525" s="7"/>
      <c r="CC525" s="7"/>
      <c r="CD525" s="7"/>
      <c r="CE525" s="7"/>
      <c r="CF525" s="7"/>
      <c r="CG525" s="7"/>
      <c r="CH525" s="7"/>
      <c r="CI525" s="7"/>
      <c r="CJ525" s="7"/>
      <c r="CK525" s="7"/>
      <c r="CL525" s="7"/>
      <c r="CM525" s="7"/>
      <c r="CN525" s="7"/>
      <c r="CO525" s="7"/>
      <c r="CP525" s="7"/>
      <c r="CQ525" s="7"/>
    </row>
    <row r="526" spans="1:95" customFormat="1" ht="93" customHeight="1" x14ac:dyDescent="0.35">
      <c r="A526" s="40">
        <f t="shared" si="32"/>
        <v>518</v>
      </c>
      <c r="B526" s="40" t="s">
        <v>521</v>
      </c>
      <c r="C526" s="40">
        <v>2021</v>
      </c>
      <c r="D526" s="40" t="s">
        <v>3750</v>
      </c>
      <c r="E526" s="323"/>
      <c r="F526" s="40" t="s">
        <v>832</v>
      </c>
      <c r="G526" s="40" t="s">
        <v>4641</v>
      </c>
      <c r="H526" s="41" t="s">
        <v>4697</v>
      </c>
      <c r="I526" s="42" t="s">
        <v>3642</v>
      </c>
      <c r="J526" s="43" t="s">
        <v>3841</v>
      </c>
      <c r="K526" s="43" t="s">
        <v>3841</v>
      </c>
      <c r="L526" s="44" t="s">
        <v>1153</v>
      </c>
      <c r="M526" s="45" t="s">
        <v>1302</v>
      </c>
      <c r="N526" s="46" t="s">
        <v>5584</v>
      </c>
      <c r="O526" s="45" t="s">
        <v>1304</v>
      </c>
      <c r="P526" s="45">
        <v>2</v>
      </c>
      <c r="Q526" s="47">
        <v>46023</v>
      </c>
      <c r="R526" s="47">
        <v>46387</v>
      </c>
      <c r="S526" s="48">
        <f t="shared" si="34"/>
        <v>54</v>
      </c>
      <c r="T526" s="45" t="s">
        <v>1291</v>
      </c>
      <c r="U526" s="45" t="s">
        <v>1180</v>
      </c>
      <c r="V526" s="49">
        <f>+IFERROR(VLOOKUP($M526,ACTIVIDADES!$B$9:$Q$494,10,0),"")</f>
        <v>0</v>
      </c>
      <c r="W526" s="50" t="str">
        <f>+IFERROR(VLOOKUP($M526,ACTIVIDADES!$B$9:$Q$494,11,0)," ")</f>
        <v>Actividad reformulada con periodicidad semestral</v>
      </c>
      <c r="X526" s="61">
        <f>+IFERROR(VLOOKUP($M526,ACTIVIDADES!$B$9:$Q$494,12,0),"")</f>
        <v>0</v>
      </c>
      <c r="Y526" s="52">
        <f>+IFERROR(VLOOKUP($M526,ACTIVIDADES!$B$9:$Q$494,13,0),"")</f>
        <v>46153</v>
      </c>
      <c r="Z526" s="53" t="str">
        <f>+IFERROR(VLOOKUP($M526,ACTIVIDADES!$B$9:$Q$494,14,0),"")</f>
        <v>Pendiente de inicio de ejecución</v>
      </c>
      <c r="AA526" s="49">
        <f>+IFERROR(VLOOKUP($M526,ACTIVIDADES!$B$9:$Q$494,15,0),"")</f>
        <v>0</v>
      </c>
      <c r="AB526" s="54" t="str">
        <f>+IFERROR(VLOOKUP($M526,ACTIVIDADES!$B$9:$Q$494,16,0),"")</f>
        <v>EJECUCIÓN</v>
      </c>
      <c r="AC526" s="149">
        <v>46177</v>
      </c>
      <c r="AD526" s="28">
        <v>0</v>
      </c>
      <c r="AE526" s="29" t="s">
        <v>3741</v>
      </c>
      <c r="AF526" s="28" t="s">
        <v>580</v>
      </c>
      <c r="AG526" s="29" t="s">
        <v>3737</v>
      </c>
      <c r="AH526" s="29" t="s">
        <v>3737</v>
      </c>
      <c r="AI526" s="29" t="s">
        <v>3737</v>
      </c>
      <c r="AJ526" s="55">
        <f>+IFERROR(VLOOKUP($M526,ACTIVIDADES!$B$9:$T$494,17,0),"")</f>
        <v>0</v>
      </c>
      <c r="AK526" s="80" t="str">
        <f>+IFERROR(VLOOKUP($M526,ACTIVIDADES!$B$9:$T$494,18,0),"")</f>
        <v>Actividad reformulada con periodicidad semestral. Primer seguimiento se realiza en el mes de julio</v>
      </c>
      <c r="AL526" s="80">
        <f>+IFERROR(VLOOKUP($M526,ACTIVIDADES!$B$9:$T$494,19,0),"")</f>
        <v>0</v>
      </c>
      <c r="AM526" s="55">
        <f>+IFERROR(VLOOKUP($M526,ACTIVIDADES!$B$9:$X$495,20,0),0)</f>
        <v>46213</v>
      </c>
      <c r="AN526" s="55" t="str">
        <f>+IFERROR(VLOOKUP($M526,ACTIVIDADES!$B$9:$X$495,21,0),0)</f>
        <v>Pendiente de inicio de ejecución</v>
      </c>
      <c r="AO526" s="55">
        <f>+IFERROR(VLOOKUP($M526,ACTIVIDADES!$B$9:$X$495,22,0),0)</f>
        <v>0</v>
      </c>
      <c r="AP526" s="145" t="str">
        <f>+IFERROR(VLOOKUP($M526,ACTIVIDADES!$B$9:$X$495,23,0),0)</f>
        <v>EN EJECUCIÓN</v>
      </c>
      <c r="AQ526" s="88">
        <v>46244</v>
      </c>
      <c r="AR526" s="28">
        <v>0</v>
      </c>
      <c r="AS526" s="29" t="s">
        <v>3741</v>
      </c>
      <c r="AT526" s="29" t="s">
        <v>580</v>
      </c>
      <c r="AU526" s="57" t="s">
        <v>3639</v>
      </c>
      <c r="AV526" s="193" t="s">
        <v>3639</v>
      </c>
      <c r="AW526" s="193" t="s">
        <v>3639</v>
      </c>
      <c r="AX526" s="57" t="s">
        <v>4259</v>
      </c>
      <c r="AY526" s="176" t="str">
        <f t="shared" si="35"/>
        <v>SIN INICIAR</v>
      </c>
      <c r="AZ526" s="55" t="str">
        <f>+IFERROR(VLOOKUP($M526,ACTIVIDADES!$B$9:$T$494,25,0),"")</f>
        <v/>
      </c>
      <c r="BA526" s="55" t="str">
        <f>+IFERROR(VLOOKUP($M526,ACTIVIDADES!$B$9:$T$494,26,0),"")</f>
        <v/>
      </c>
      <c r="BB526" s="55" t="str">
        <f>+IFERROR(VLOOKUP($M526,ACTIVIDADES!$B$9:$T$494,27,0),"")</f>
        <v/>
      </c>
      <c r="BC526" s="55" t="str">
        <f>+IFERROR(VLOOKUP($M526,ACTIVIDADES!$B$9:$T$494,28,0),"")</f>
        <v/>
      </c>
      <c r="BD526" s="55" t="str">
        <f>+IFERROR(VLOOKUP($M526,ACTIVIDADES!$B$9:$T$494,29,0),"")</f>
        <v/>
      </c>
      <c r="BE526" s="55" t="str">
        <f>+IFERROR(VLOOKUP($M526,ACTIVIDADES!$B$9:$T$494,30,0),"")</f>
        <v/>
      </c>
      <c r="BF526" s="58"/>
      <c r="BG526" s="58"/>
      <c r="BH526" s="59"/>
      <c r="BI526" s="59" t="s">
        <v>580</v>
      </c>
      <c r="BJ526" s="60" t="s">
        <v>3635</v>
      </c>
      <c r="BK526" s="61" t="s">
        <v>593</v>
      </c>
      <c r="BL526" s="62"/>
      <c r="BM526" s="55" t="str">
        <f>+IFERROR(VLOOKUP($M526,ACTIVIDADES!$B$9:$T$494,31,0),"")</f>
        <v/>
      </c>
      <c r="BN526" s="55" t="str">
        <f>+IFERROR(VLOOKUP($M526,ACTIVIDADES!$B$9:$T$494,32,0),"")</f>
        <v/>
      </c>
      <c r="BO526" s="55" t="str">
        <f>+IFERROR(VLOOKUP($M526,ACTIVIDADES!$B$9:$T$494,33,0),"")</f>
        <v/>
      </c>
      <c r="BP526" s="55" t="str">
        <f>+IFERROR(VLOOKUP($M526,ACTIVIDADES!$B$9:$T$494,34,0),"")</f>
        <v/>
      </c>
      <c r="BQ526" s="55" t="str">
        <f>+IFERROR(VLOOKUP($M526,ACTIVIDADES!$B$9:$T$494,35,0),"")</f>
        <v/>
      </c>
      <c r="BR526" s="55" t="str">
        <f>+IFERROR(VLOOKUP($M526,ACTIVIDADES!$B$9:$T$494,36,0),"")</f>
        <v/>
      </c>
      <c r="BS526" s="55" t="str">
        <f>+IFERROR(VLOOKUP($M526,ACTIVIDADES!$B$9:$T$494,37,0),"")</f>
        <v/>
      </c>
      <c r="BT526" s="58"/>
      <c r="BU526" s="58"/>
      <c r="BV526" s="59"/>
      <c r="BW526" s="59" t="s">
        <v>580</v>
      </c>
      <c r="BX526" s="60" t="s">
        <v>3635</v>
      </c>
      <c r="BY526" s="61" t="s">
        <v>593</v>
      </c>
      <c r="BZ526" s="62"/>
      <c r="CA526" s="7"/>
      <c r="CB526" s="7"/>
      <c r="CC526" s="7"/>
      <c r="CD526" s="7"/>
      <c r="CE526" s="7"/>
      <c r="CF526" s="7"/>
      <c r="CG526" s="7"/>
      <c r="CH526" s="7"/>
      <c r="CI526" s="7"/>
      <c r="CJ526" s="7"/>
      <c r="CK526" s="7"/>
      <c r="CL526" s="7"/>
      <c r="CM526" s="7"/>
      <c r="CN526" s="7"/>
      <c r="CO526" s="7"/>
      <c r="CP526" s="7"/>
      <c r="CQ526" s="7"/>
    </row>
    <row r="527" spans="1:95" s="8" customFormat="1" ht="93" customHeight="1" x14ac:dyDescent="0.35">
      <c r="A527" s="40">
        <f t="shared" si="32"/>
        <v>519</v>
      </c>
      <c r="B527" s="40" t="s">
        <v>521</v>
      </c>
      <c r="C527" s="40">
        <v>2021</v>
      </c>
      <c r="D527" s="40" t="s">
        <v>3734</v>
      </c>
      <c r="E527" s="323"/>
      <c r="F527" s="40" t="s">
        <v>844</v>
      </c>
      <c r="G527" s="40" t="s">
        <v>267</v>
      </c>
      <c r="H527" s="41" t="s">
        <v>4855</v>
      </c>
      <c r="I527" s="42"/>
      <c r="J527" s="43" t="s">
        <v>5175</v>
      </c>
      <c r="K527" s="43" t="s">
        <v>4268</v>
      </c>
      <c r="L527" s="44" t="s">
        <v>1153</v>
      </c>
      <c r="M527" s="45" t="s">
        <v>1789</v>
      </c>
      <c r="N527" s="46" t="s">
        <v>1790</v>
      </c>
      <c r="O527" s="45" t="s">
        <v>1791</v>
      </c>
      <c r="P527" s="45">
        <v>12</v>
      </c>
      <c r="Q527" s="47">
        <v>46023</v>
      </c>
      <c r="R527" s="47">
        <v>46387</v>
      </c>
      <c r="S527" s="48">
        <f t="shared" si="34"/>
        <v>54</v>
      </c>
      <c r="T527" s="45" t="s">
        <v>624</v>
      </c>
      <c r="U527" s="45" t="s">
        <v>1792</v>
      </c>
      <c r="V527" s="49">
        <f>+IFERROR(VLOOKUP($M527,ACTIVIDADES!$B$9:$Q$494,10,0),"")</f>
        <v>0</v>
      </c>
      <c r="W527" s="50">
        <f>+IFERROR(VLOOKUP($M527,ACTIVIDADES!$B$9:$Q$494,11,0)," ")</f>
        <v>0</v>
      </c>
      <c r="X527" s="61">
        <f>+IFERROR(VLOOKUP($M527,ACTIVIDADES!$B$9:$Q$494,12,0),"")</f>
        <v>0</v>
      </c>
      <c r="Y527" s="52">
        <f>+IFERROR(VLOOKUP($M527,ACTIVIDADES!$B$9:$Q$494,13,0),"")</f>
        <v>46153</v>
      </c>
      <c r="Z527" s="53" t="str">
        <f>+IFERROR(VLOOKUP($M527,ACTIVIDADES!$B$9:$Q$494,14,0),"")</f>
        <v>No se evidencia seguimiento</v>
      </c>
      <c r="AA527" s="49">
        <f>+IFERROR(VLOOKUP($M527,ACTIVIDADES!$B$9:$Q$494,15,0),"")</f>
        <v>0</v>
      </c>
      <c r="AB527" s="54" t="str">
        <f>+IFERROR(VLOOKUP($M527,ACTIVIDADES!$B$9:$Q$494,16,0),"")</f>
        <v>EJECUCIÓN</v>
      </c>
      <c r="AC527" s="144">
        <v>46157</v>
      </c>
      <c r="AD527" s="29">
        <v>0</v>
      </c>
      <c r="AE527" s="29" t="s">
        <v>3741</v>
      </c>
      <c r="AF527" s="28" t="s">
        <v>580</v>
      </c>
      <c r="AG527" s="29" t="s">
        <v>3737</v>
      </c>
      <c r="AH527" s="29" t="s">
        <v>3737</v>
      </c>
      <c r="AI527" s="29" t="s">
        <v>3737</v>
      </c>
      <c r="AJ527" s="55">
        <f>+IFERROR(VLOOKUP($M527,ACTIVIDADES!$B$9:$T$494,17,0),"")</f>
        <v>0</v>
      </c>
      <c r="AK527" s="80">
        <f>+IFERROR(VLOOKUP($M527,ACTIVIDADES!$B$9:$T$494,18,0),"")</f>
        <v>0</v>
      </c>
      <c r="AL527" s="80">
        <f>+IFERROR(VLOOKUP($M527,ACTIVIDADES!$B$9:$T$494,19,0),"")</f>
        <v>0</v>
      </c>
      <c r="AM527" s="55">
        <f>+IFERROR(VLOOKUP($M527,ACTIVIDADES!$B$9:$X$495,20,0),0)</f>
        <v>46214</v>
      </c>
      <c r="AN527" s="55" t="str">
        <f>+IFERROR(VLOOKUP($M527,ACTIVIDADES!$B$9:$X$495,21,0),0)</f>
        <v>No se evidencia seguimiento</v>
      </c>
      <c r="AO527" s="55">
        <f>+IFERROR(VLOOKUP($M527,ACTIVIDADES!$B$9:$X$495,22,0),0)</f>
        <v>0</v>
      </c>
      <c r="AP527" s="145" t="str">
        <f>+IFERROR(VLOOKUP($M527,ACTIVIDADES!$B$9:$X$495,23,0),0)</f>
        <v>EN EJECUCIÓN</v>
      </c>
      <c r="AQ527" s="88">
        <v>46230</v>
      </c>
      <c r="AR527" s="55">
        <v>0</v>
      </c>
      <c r="AS527" s="57" t="s">
        <v>4242</v>
      </c>
      <c r="AT527" s="29" t="s">
        <v>580</v>
      </c>
      <c r="AU527" s="57" t="s">
        <v>3639</v>
      </c>
      <c r="AV527" s="193" t="s">
        <v>3639</v>
      </c>
      <c r="AW527" s="193" t="s">
        <v>3639</v>
      </c>
      <c r="AX527" s="57" t="s">
        <v>4259</v>
      </c>
      <c r="AY527" s="176" t="str">
        <f t="shared" si="35"/>
        <v>SIN INICIAR</v>
      </c>
      <c r="AZ527" s="55" t="str">
        <f>+IFERROR(VLOOKUP($M527,ACTIVIDADES!$B$9:$T$494,25,0),"")</f>
        <v/>
      </c>
      <c r="BA527" s="55" t="str">
        <f>+IFERROR(VLOOKUP($M527,ACTIVIDADES!$B$9:$T$494,26,0),"")</f>
        <v/>
      </c>
      <c r="BB527" s="55" t="str">
        <f>+IFERROR(VLOOKUP($M527,ACTIVIDADES!$B$9:$T$494,27,0),"")</f>
        <v/>
      </c>
      <c r="BC527" s="55" t="str">
        <f>+IFERROR(VLOOKUP($M527,ACTIVIDADES!$B$9:$T$494,28,0),"")</f>
        <v/>
      </c>
      <c r="BD527" s="55" t="str">
        <f>+IFERROR(VLOOKUP($M527,ACTIVIDADES!$B$9:$T$494,29,0),"")</f>
        <v/>
      </c>
      <c r="BE527" s="55" t="str">
        <f>+IFERROR(VLOOKUP($M527,ACTIVIDADES!$B$9:$T$494,30,0),"")</f>
        <v/>
      </c>
      <c r="BF527" s="58"/>
      <c r="BG527" s="58"/>
      <c r="BH527" s="59"/>
      <c r="BI527" s="59" t="s">
        <v>580</v>
      </c>
      <c r="BJ527" s="60" t="s">
        <v>3635</v>
      </c>
      <c r="BK527" s="61" t="s">
        <v>593</v>
      </c>
      <c r="BL527" s="62"/>
      <c r="BM527" s="55" t="str">
        <f>+IFERROR(VLOOKUP($M527,ACTIVIDADES!$B$9:$T$494,31,0),"")</f>
        <v/>
      </c>
      <c r="BN527" s="55" t="str">
        <f>+IFERROR(VLOOKUP($M527,ACTIVIDADES!$B$9:$T$494,32,0),"")</f>
        <v/>
      </c>
      <c r="BO527" s="55" t="str">
        <f>+IFERROR(VLOOKUP($M527,ACTIVIDADES!$B$9:$T$494,33,0),"")</f>
        <v/>
      </c>
      <c r="BP527" s="55" t="str">
        <f>+IFERROR(VLOOKUP($M527,ACTIVIDADES!$B$9:$T$494,34,0),"")</f>
        <v/>
      </c>
      <c r="BQ527" s="55" t="str">
        <f>+IFERROR(VLOOKUP($M527,ACTIVIDADES!$B$9:$T$494,35,0),"")</f>
        <v/>
      </c>
      <c r="BR527" s="55" t="str">
        <f>+IFERROR(VLOOKUP($M527,ACTIVIDADES!$B$9:$T$494,36,0),"")</f>
        <v/>
      </c>
      <c r="BS527" s="55" t="str">
        <f>+IFERROR(VLOOKUP($M527,ACTIVIDADES!$B$9:$T$494,37,0),"")</f>
        <v/>
      </c>
      <c r="BT527" s="58"/>
      <c r="BU527" s="58"/>
      <c r="BV527" s="59"/>
      <c r="BW527" s="59" t="s">
        <v>580</v>
      </c>
      <c r="BX527" s="60" t="s">
        <v>3635</v>
      </c>
      <c r="BY527" s="61" t="s">
        <v>593</v>
      </c>
      <c r="BZ527" s="62"/>
      <c r="CA527" s="7"/>
      <c r="CB527" s="7"/>
      <c r="CC527" s="7"/>
      <c r="CD527" s="7"/>
      <c r="CE527" s="7"/>
      <c r="CF527" s="7"/>
      <c r="CG527" s="7"/>
      <c r="CH527" s="7"/>
      <c r="CI527" s="7"/>
      <c r="CJ527" s="7"/>
      <c r="CK527" s="7"/>
      <c r="CL527" s="7"/>
      <c r="CM527" s="7"/>
      <c r="CN527" s="7"/>
      <c r="CO527" s="7"/>
      <c r="CP527" s="7"/>
      <c r="CQ527" s="7"/>
    </row>
    <row r="528" spans="1:95" s="8" customFormat="1" ht="93" customHeight="1" x14ac:dyDescent="0.35">
      <c r="A528" s="40">
        <f t="shared" si="32"/>
        <v>520</v>
      </c>
      <c r="B528" s="40" t="s">
        <v>521</v>
      </c>
      <c r="C528" s="40">
        <v>2021</v>
      </c>
      <c r="D528" s="40" t="s">
        <v>3734</v>
      </c>
      <c r="E528" s="323"/>
      <c r="F528" s="40" t="s">
        <v>807</v>
      </c>
      <c r="G528" s="40" t="s">
        <v>4652</v>
      </c>
      <c r="H528" s="42" t="s">
        <v>4856</v>
      </c>
      <c r="I528" s="42"/>
      <c r="J528" s="43" t="s">
        <v>5176</v>
      </c>
      <c r="K528" s="43" t="s">
        <v>5387</v>
      </c>
      <c r="L528" s="44" t="s">
        <v>1153</v>
      </c>
      <c r="M528" s="45" t="s">
        <v>2942</v>
      </c>
      <c r="N528" s="46" t="s">
        <v>2943</v>
      </c>
      <c r="O528" s="45" t="s">
        <v>2320</v>
      </c>
      <c r="P528" s="45">
        <v>1</v>
      </c>
      <c r="Q528" s="47">
        <v>46113</v>
      </c>
      <c r="R528" s="47">
        <v>46387</v>
      </c>
      <c r="S528" s="48">
        <f t="shared" si="34"/>
        <v>40.5</v>
      </c>
      <c r="T528" s="45" t="s">
        <v>609</v>
      </c>
      <c r="U528" s="45" t="s">
        <v>2944</v>
      </c>
      <c r="V528" s="49">
        <f>+IFERROR(VLOOKUP($M528,ACTIVIDADES!$B$9:$Q$494,10,0),"")</f>
        <v>0</v>
      </c>
      <c r="W528" s="50" t="str">
        <f>+IFERROR(VLOOKUP($M528,ACTIVIDADES!$B$9:$Q$494,11,0)," ")</f>
        <v>Indicador en proceso de cumplimiento; se están estructurando las actividades y notas correspondientes dentro del procedimiento contractual.</v>
      </c>
      <c r="X528" s="61">
        <f>+IFERROR(VLOOKUP($M528,ACTIVIDADES!$B$9:$Q$494,12,0),"")</f>
        <v>0</v>
      </c>
      <c r="Y528" s="52">
        <f>+IFERROR(VLOOKUP($M528,ACTIVIDADES!$B$9:$Q$494,13,0),"")</f>
        <v>46153</v>
      </c>
      <c r="Z528" s="53" t="str">
        <f>+IFERROR(VLOOKUP($M528,ACTIVIDADES!$B$9:$Q$494,14,0),"")</f>
        <v>Sin avance en la actividad</v>
      </c>
      <c r="AA528" s="49">
        <f>+IFERROR(VLOOKUP($M528,ACTIVIDADES!$B$9:$Q$494,15,0),"")</f>
        <v>0</v>
      </c>
      <c r="AB528" s="54" t="str">
        <f>+IFERROR(VLOOKUP($M528,ACTIVIDADES!$B$9:$Q$494,16,0),"")</f>
        <v>EJECUCIÓN</v>
      </c>
      <c r="AC528" s="144">
        <v>46157</v>
      </c>
      <c r="AD528" s="29">
        <v>0</v>
      </c>
      <c r="AE528" s="29" t="s">
        <v>3741</v>
      </c>
      <c r="AF528" s="29" t="s">
        <v>580</v>
      </c>
      <c r="AG528" s="29" t="s">
        <v>3737</v>
      </c>
      <c r="AH528" s="29" t="s">
        <v>3737</v>
      </c>
      <c r="AI528" s="29" t="s">
        <v>3737</v>
      </c>
      <c r="AJ528" s="55">
        <f>+IFERROR(VLOOKUP($M528,ACTIVIDADES!$B$9:$T$494,17,0),"")</f>
        <v>0</v>
      </c>
      <c r="AK528" s="80" t="str">
        <f>+IFERROR(VLOOKUP($M528,ACTIVIDADES!$B$9:$T$494,18,0),"")</f>
        <v>Indicador en proceso de cumplimiento; se están estructurando las actividades y notas correspondientes dentro del procedimiento contractual.</v>
      </c>
      <c r="AL528" s="80">
        <f>+IFERROR(VLOOKUP($M528,ACTIVIDADES!$B$9:$T$494,19,0),"")</f>
        <v>0</v>
      </c>
      <c r="AM528" s="55" t="str">
        <f>+IFERROR(VLOOKUP($M528,ACTIVIDADES!$B$9:$X$495,20,0),0)</f>
        <v>11/07/206</v>
      </c>
      <c r="AN528" s="55" t="str">
        <f>+IFERROR(VLOOKUP($M528,ACTIVIDADES!$B$9:$X$495,21,0),0)</f>
        <v>No se evidencian soportes de la actividad</v>
      </c>
      <c r="AO528" s="55">
        <f>+IFERROR(VLOOKUP($M528,ACTIVIDADES!$B$9:$X$495,22,0),0)</f>
        <v>0</v>
      </c>
      <c r="AP528" s="145" t="str">
        <f>+IFERROR(VLOOKUP($M528,ACTIVIDADES!$B$9:$X$495,23,0),0)</f>
        <v>EN EJECUCIÓN</v>
      </c>
      <c r="AQ528" s="88">
        <v>46230</v>
      </c>
      <c r="AR528" s="55">
        <v>0</v>
      </c>
      <c r="AS528" s="57" t="s">
        <v>4242</v>
      </c>
      <c r="AT528" s="29" t="s">
        <v>580</v>
      </c>
      <c r="AU528" s="57" t="s">
        <v>3639</v>
      </c>
      <c r="AV528" s="193" t="s">
        <v>3639</v>
      </c>
      <c r="AW528" s="193" t="s">
        <v>3639</v>
      </c>
      <c r="AX528" s="57" t="s">
        <v>4259</v>
      </c>
      <c r="AY528" s="176" t="str">
        <f t="shared" si="35"/>
        <v>SIN INICIAR</v>
      </c>
      <c r="AZ528" s="55" t="str">
        <f>+IFERROR(VLOOKUP($M528,ACTIVIDADES!$B$9:$T$494,25,0),"")</f>
        <v/>
      </c>
      <c r="BA528" s="55" t="str">
        <f>+IFERROR(VLOOKUP($M528,ACTIVIDADES!$B$9:$T$494,26,0),"")</f>
        <v/>
      </c>
      <c r="BB528" s="55" t="str">
        <f>+IFERROR(VLOOKUP($M528,ACTIVIDADES!$B$9:$T$494,27,0),"")</f>
        <v/>
      </c>
      <c r="BC528" s="55" t="str">
        <f>+IFERROR(VLOOKUP($M528,ACTIVIDADES!$B$9:$T$494,28,0),"")</f>
        <v/>
      </c>
      <c r="BD528" s="55" t="str">
        <f>+IFERROR(VLOOKUP($M528,ACTIVIDADES!$B$9:$T$494,29,0),"")</f>
        <v/>
      </c>
      <c r="BE528" s="55" t="str">
        <f>+IFERROR(VLOOKUP($M528,ACTIVIDADES!$B$9:$T$494,30,0),"")</f>
        <v/>
      </c>
      <c r="BF528" s="58"/>
      <c r="BG528" s="58"/>
      <c r="BH528" s="59"/>
      <c r="BI528" s="59" t="s">
        <v>580</v>
      </c>
      <c r="BJ528" s="60" t="s">
        <v>3635</v>
      </c>
      <c r="BK528" s="61" t="s">
        <v>593</v>
      </c>
      <c r="BL528" s="62"/>
      <c r="BM528" s="55" t="str">
        <f>+IFERROR(VLOOKUP($M528,ACTIVIDADES!$B$9:$T$494,31,0),"")</f>
        <v/>
      </c>
      <c r="BN528" s="55" t="str">
        <f>+IFERROR(VLOOKUP($M528,ACTIVIDADES!$B$9:$T$494,32,0),"")</f>
        <v/>
      </c>
      <c r="BO528" s="55" t="str">
        <f>+IFERROR(VLOOKUP($M528,ACTIVIDADES!$B$9:$T$494,33,0),"")</f>
        <v/>
      </c>
      <c r="BP528" s="55" t="str">
        <f>+IFERROR(VLOOKUP($M528,ACTIVIDADES!$B$9:$T$494,34,0),"")</f>
        <v/>
      </c>
      <c r="BQ528" s="55" t="str">
        <f>+IFERROR(VLOOKUP($M528,ACTIVIDADES!$B$9:$T$494,35,0),"")</f>
        <v/>
      </c>
      <c r="BR528" s="55" t="str">
        <f>+IFERROR(VLOOKUP($M528,ACTIVIDADES!$B$9:$T$494,36,0),"")</f>
        <v/>
      </c>
      <c r="BS528" s="55" t="str">
        <f>+IFERROR(VLOOKUP($M528,ACTIVIDADES!$B$9:$T$494,37,0),"")</f>
        <v/>
      </c>
      <c r="BT528" s="58"/>
      <c r="BU528" s="58"/>
      <c r="BV528" s="59"/>
      <c r="BW528" s="59" t="s">
        <v>580</v>
      </c>
      <c r="BX528" s="60" t="s">
        <v>3635</v>
      </c>
      <c r="BY528" s="61" t="s">
        <v>593</v>
      </c>
      <c r="BZ528" s="62"/>
      <c r="CA528" s="7"/>
      <c r="CB528" s="7"/>
      <c r="CC528" s="7"/>
      <c r="CD528" s="7"/>
      <c r="CE528" s="7"/>
      <c r="CF528" s="7"/>
      <c r="CG528" s="7"/>
      <c r="CH528" s="7"/>
      <c r="CI528" s="7"/>
      <c r="CJ528" s="7"/>
      <c r="CK528" s="7"/>
      <c r="CL528" s="7"/>
      <c r="CM528" s="7"/>
      <c r="CN528" s="7"/>
      <c r="CO528" s="7"/>
      <c r="CP528" s="7"/>
      <c r="CQ528" s="7"/>
    </row>
    <row r="529" spans="1:95" ht="93" customHeight="1" x14ac:dyDescent="0.35">
      <c r="A529" s="281">
        <f t="shared" si="32"/>
        <v>521</v>
      </c>
      <c r="B529" s="281" t="s">
        <v>521</v>
      </c>
      <c r="C529" s="281">
        <v>2021</v>
      </c>
      <c r="D529" s="281" t="s">
        <v>3734</v>
      </c>
      <c r="E529" s="214"/>
      <c r="F529" s="281" t="s">
        <v>808</v>
      </c>
      <c r="G529" s="281" t="s">
        <v>4652</v>
      </c>
      <c r="H529" s="283" t="s">
        <v>4857</v>
      </c>
      <c r="I529" s="283"/>
      <c r="J529" s="284" t="s">
        <v>5176</v>
      </c>
      <c r="K529" s="284" t="s">
        <v>5388</v>
      </c>
      <c r="L529" s="285" t="s">
        <v>1153</v>
      </c>
      <c r="M529" s="286" t="s">
        <v>2942</v>
      </c>
      <c r="N529" s="287" t="s">
        <v>2943</v>
      </c>
      <c r="O529" s="286" t="s">
        <v>2320</v>
      </c>
      <c r="P529" s="286">
        <v>1</v>
      </c>
      <c r="Q529" s="288">
        <v>46113</v>
      </c>
      <c r="R529" s="288">
        <v>46387</v>
      </c>
      <c r="S529" s="289">
        <f t="shared" si="34"/>
        <v>40.5</v>
      </c>
      <c r="T529" s="286" t="s">
        <v>609</v>
      </c>
      <c r="U529" s="286" t="s">
        <v>2944</v>
      </c>
      <c r="V529" s="290">
        <f>+IFERROR(VLOOKUP($M529,ACTIVIDADES!$B$9:$Q$494,10,0),"")</f>
        <v>0</v>
      </c>
      <c r="W529" s="291" t="str">
        <f>+IFERROR(VLOOKUP($M529,ACTIVIDADES!$B$9:$Q$494,11,0)," ")</f>
        <v>Indicador en proceso de cumplimiento; se están estructurando las actividades y notas correspondientes dentro del procedimiento contractual.</v>
      </c>
      <c r="X529" s="292">
        <f>+IFERROR(VLOOKUP($M529,ACTIVIDADES!$B$9:$Q$494,12,0),"")</f>
        <v>0</v>
      </c>
      <c r="Y529" s="293">
        <f>+IFERROR(VLOOKUP($M529,ACTIVIDADES!$B$9:$Q$494,13,0),"")</f>
        <v>46153</v>
      </c>
      <c r="Z529" s="294" t="str">
        <f>+IFERROR(VLOOKUP($M529,ACTIVIDADES!$B$9:$Q$494,14,0),"")</f>
        <v>Sin avance en la actividad</v>
      </c>
      <c r="AA529" s="290">
        <f>+IFERROR(VLOOKUP($M529,ACTIVIDADES!$B$9:$Q$494,15,0),"")</f>
        <v>0</v>
      </c>
      <c r="AB529" s="295" t="str">
        <f>+IFERROR(VLOOKUP($M529,ACTIVIDADES!$B$9:$Q$494,16,0),"")</f>
        <v>EJECUCIÓN</v>
      </c>
      <c r="AC529" s="296">
        <v>46157</v>
      </c>
      <c r="AD529" s="297">
        <v>0</v>
      </c>
      <c r="AE529" s="297" t="s">
        <v>3741</v>
      </c>
      <c r="AF529" s="297" t="s">
        <v>580</v>
      </c>
      <c r="AG529" s="297" t="s">
        <v>3737</v>
      </c>
      <c r="AH529" s="297" t="s">
        <v>3737</v>
      </c>
      <c r="AI529" s="297" t="s">
        <v>3737</v>
      </c>
      <c r="AJ529" s="299">
        <f>+IFERROR(VLOOKUP($M529,ACTIVIDADES!$B$9:$T$494,17,0),"")</f>
        <v>0</v>
      </c>
      <c r="AK529" s="300" t="str">
        <f>+IFERROR(VLOOKUP($M529,ACTIVIDADES!$B$9:$T$494,18,0),"")</f>
        <v>Indicador en proceso de cumplimiento; se están estructurando las actividades y notas correspondientes dentro del procedimiento contractual.</v>
      </c>
      <c r="AL529" s="300">
        <f>+IFERROR(VLOOKUP($M529,ACTIVIDADES!$B$9:$T$494,19,0),"")</f>
        <v>0</v>
      </c>
      <c r="AM529" s="299" t="str">
        <f>+IFERROR(VLOOKUP($M529,ACTIVIDADES!$B$9:$X$495,20,0),0)</f>
        <v>11/07/206</v>
      </c>
      <c r="AN529" s="299" t="str">
        <f>+IFERROR(VLOOKUP($M529,ACTIVIDADES!$B$9:$X$495,21,0),0)</f>
        <v>No se evidencian soportes de la actividad</v>
      </c>
      <c r="AO529" s="299">
        <f>+IFERROR(VLOOKUP($M529,ACTIVIDADES!$B$9:$X$495,22,0),0)</f>
        <v>0</v>
      </c>
      <c r="AP529" s="301" t="str">
        <f>+IFERROR(VLOOKUP($M529,ACTIVIDADES!$B$9:$X$495,23,0),0)</f>
        <v>EN EJECUCIÓN</v>
      </c>
      <c r="AQ529" s="302">
        <v>46230</v>
      </c>
      <c r="AR529" s="299">
        <v>0</v>
      </c>
      <c r="AS529" s="303" t="s">
        <v>4242</v>
      </c>
      <c r="AT529" s="297" t="s">
        <v>580</v>
      </c>
      <c r="AU529" s="303" t="s">
        <v>3639</v>
      </c>
      <c r="AV529" s="249" t="s">
        <v>3639</v>
      </c>
      <c r="AW529" s="249" t="s">
        <v>3639</v>
      </c>
      <c r="AX529" s="57" t="s">
        <v>4259</v>
      </c>
      <c r="AY529" s="176" t="str">
        <f t="shared" si="35"/>
        <v>SIN INICIAR</v>
      </c>
      <c r="AZ529" s="55" t="str">
        <f>+IFERROR(VLOOKUP($M529,ACTIVIDADES!$B$9:$T$494,25,0),"")</f>
        <v/>
      </c>
      <c r="BA529" s="55" t="str">
        <f>+IFERROR(VLOOKUP($M529,ACTIVIDADES!$B$9:$T$494,26,0),"")</f>
        <v/>
      </c>
      <c r="BB529" s="55" t="str">
        <f>+IFERROR(VLOOKUP($M529,ACTIVIDADES!$B$9:$T$494,27,0),"")</f>
        <v/>
      </c>
      <c r="BC529" s="55" t="str">
        <f>+IFERROR(VLOOKUP($M529,ACTIVIDADES!$B$9:$T$494,28,0),"")</f>
        <v/>
      </c>
      <c r="BD529" s="55" t="str">
        <f>+IFERROR(VLOOKUP($M529,ACTIVIDADES!$B$9:$T$494,29,0),"")</f>
        <v/>
      </c>
      <c r="BE529" s="55" t="str">
        <f>+IFERROR(VLOOKUP($M529,ACTIVIDADES!$B$9:$T$494,30,0),"")</f>
        <v/>
      </c>
      <c r="BF529" s="58"/>
      <c r="BG529" s="58"/>
      <c r="BH529" s="59"/>
      <c r="BI529" s="59" t="s">
        <v>580</v>
      </c>
      <c r="BJ529" s="60" t="s">
        <v>3635</v>
      </c>
      <c r="BK529" s="61" t="s">
        <v>593</v>
      </c>
      <c r="BL529" s="62"/>
      <c r="BM529" s="55" t="str">
        <f>+IFERROR(VLOOKUP($M529,ACTIVIDADES!$B$9:$T$494,31,0),"")</f>
        <v/>
      </c>
      <c r="BN529" s="55" t="str">
        <f>+IFERROR(VLOOKUP($M529,ACTIVIDADES!$B$9:$T$494,32,0),"")</f>
        <v/>
      </c>
      <c r="BO529" s="55" t="str">
        <f>+IFERROR(VLOOKUP($M529,ACTIVIDADES!$B$9:$T$494,33,0),"")</f>
        <v/>
      </c>
      <c r="BP529" s="55" t="str">
        <f>+IFERROR(VLOOKUP($M529,ACTIVIDADES!$B$9:$T$494,34,0),"")</f>
        <v/>
      </c>
      <c r="BQ529" s="55" t="str">
        <f>+IFERROR(VLOOKUP($M529,ACTIVIDADES!$B$9:$T$494,35,0),"")</f>
        <v/>
      </c>
      <c r="BR529" s="55" t="str">
        <f>+IFERROR(VLOOKUP($M529,ACTIVIDADES!$B$9:$T$494,36,0),"")</f>
        <v/>
      </c>
      <c r="BS529" s="55" t="str">
        <f>+IFERROR(VLOOKUP($M529,ACTIVIDADES!$B$9:$T$494,37,0),"")</f>
        <v/>
      </c>
      <c r="BT529" s="58"/>
      <c r="BU529" s="58"/>
      <c r="BV529" s="59"/>
      <c r="BW529" s="59" t="s">
        <v>580</v>
      </c>
      <c r="BX529" s="60" t="s">
        <v>3635</v>
      </c>
      <c r="BY529" s="61" t="s">
        <v>593</v>
      </c>
      <c r="BZ529" s="62"/>
      <c r="CA529" s="7"/>
      <c r="CB529" s="7"/>
      <c r="CC529" s="7"/>
      <c r="CD529" s="7"/>
      <c r="CE529" s="7"/>
      <c r="CF529" s="7"/>
      <c r="CG529" s="7"/>
      <c r="CH529" s="7"/>
      <c r="CI529" s="7"/>
      <c r="CJ529" s="7"/>
      <c r="CK529" s="7"/>
      <c r="CL529" s="7"/>
      <c r="CM529" s="7"/>
      <c r="CN529" s="7"/>
      <c r="CO529" s="7"/>
      <c r="CP529" s="7"/>
      <c r="CQ529" s="7"/>
    </row>
    <row r="530" spans="1:95" customFormat="1" ht="93" customHeight="1" x14ac:dyDescent="0.35">
      <c r="A530" s="40">
        <f t="shared" si="32"/>
        <v>522</v>
      </c>
      <c r="B530" s="40" t="s">
        <v>521</v>
      </c>
      <c r="C530" s="40">
        <v>2021</v>
      </c>
      <c r="D530" s="40" t="s">
        <v>3734</v>
      </c>
      <c r="E530" s="323"/>
      <c r="F530" s="40" t="s">
        <v>808</v>
      </c>
      <c r="G530" s="40" t="s">
        <v>4652</v>
      </c>
      <c r="H530" s="42" t="s">
        <v>4857</v>
      </c>
      <c r="I530" s="42"/>
      <c r="J530" s="43" t="s">
        <v>5177</v>
      </c>
      <c r="K530" s="43" t="s">
        <v>4269</v>
      </c>
      <c r="L530" s="44" t="s">
        <v>1153</v>
      </c>
      <c r="M530" s="45" t="s">
        <v>2942</v>
      </c>
      <c r="N530" s="46" t="s">
        <v>2943</v>
      </c>
      <c r="O530" s="45" t="s">
        <v>2320</v>
      </c>
      <c r="P530" s="45">
        <v>1</v>
      </c>
      <c r="Q530" s="47">
        <v>46113</v>
      </c>
      <c r="R530" s="47">
        <v>46387</v>
      </c>
      <c r="S530" s="48">
        <f t="shared" si="34"/>
        <v>40.5</v>
      </c>
      <c r="T530" s="45" t="s">
        <v>609</v>
      </c>
      <c r="U530" s="45" t="s">
        <v>2944</v>
      </c>
      <c r="V530" s="49">
        <f>+IFERROR(VLOOKUP($M530,ACTIVIDADES!$B$9:$Q$494,10,0),"")</f>
        <v>0</v>
      </c>
      <c r="W530" s="50" t="str">
        <f>+IFERROR(VLOOKUP($M530,ACTIVIDADES!$B$9:$Q$494,11,0)," ")</f>
        <v>Indicador en proceso de cumplimiento; se están estructurando las actividades y notas correspondientes dentro del procedimiento contractual.</v>
      </c>
      <c r="X530" s="61">
        <f>+IFERROR(VLOOKUP($M530,ACTIVIDADES!$B$9:$Q$494,12,0),"")</f>
        <v>0</v>
      </c>
      <c r="Y530" s="52">
        <f>+IFERROR(VLOOKUP($M530,ACTIVIDADES!$B$9:$Q$494,13,0),"")</f>
        <v>46153</v>
      </c>
      <c r="Z530" s="53" t="str">
        <f>+IFERROR(VLOOKUP($M530,ACTIVIDADES!$B$9:$Q$494,14,0),"")</f>
        <v>Sin avance en la actividad</v>
      </c>
      <c r="AA530" s="49">
        <f>+IFERROR(VLOOKUP($M530,ACTIVIDADES!$B$9:$Q$494,15,0),"")</f>
        <v>0</v>
      </c>
      <c r="AB530" s="54" t="str">
        <f>+IFERROR(VLOOKUP($M530,ACTIVIDADES!$B$9:$Q$494,16,0),"")</f>
        <v>EJECUCIÓN</v>
      </c>
      <c r="AC530" s="144">
        <v>46157</v>
      </c>
      <c r="AD530" s="29">
        <v>0</v>
      </c>
      <c r="AE530" s="29" t="s">
        <v>3741</v>
      </c>
      <c r="AF530" s="29" t="s">
        <v>580</v>
      </c>
      <c r="AG530" s="29" t="s">
        <v>3737</v>
      </c>
      <c r="AH530" s="29" t="s">
        <v>3737</v>
      </c>
      <c r="AI530" s="29" t="s">
        <v>3737</v>
      </c>
      <c r="AJ530" s="55">
        <f>+IFERROR(VLOOKUP($M530,ACTIVIDADES!$B$9:$T$494,17,0),"")</f>
        <v>0</v>
      </c>
      <c r="AK530" s="80" t="str">
        <f>+IFERROR(VLOOKUP($M530,ACTIVIDADES!$B$9:$T$494,18,0),"")</f>
        <v>Indicador en proceso de cumplimiento; se están estructurando las actividades y notas correspondientes dentro del procedimiento contractual.</v>
      </c>
      <c r="AL530" s="80">
        <f>+IFERROR(VLOOKUP($M530,ACTIVIDADES!$B$9:$T$494,19,0),"")</f>
        <v>0</v>
      </c>
      <c r="AM530" s="55" t="str">
        <f>+IFERROR(VLOOKUP($M530,ACTIVIDADES!$B$9:$X$495,20,0),0)</f>
        <v>11/07/206</v>
      </c>
      <c r="AN530" s="55" t="str">
        <f>+IFERROR(VLOOKUP($M530,ACTIVIDADES!$B$9:$X$495,21,0),0)</f>
        <v>No se evidencian soportes de la actividad</v>
      </c>
      <c r="AO530" s="55">
        <f>+IFERROR(VLOOKUP($M530,ACTIVIDADES!$B$9:$X$495,22,0),0)</f>
        <v>0</v>
      </c>
      <c r="AP530" s="145" t="str">
        <f>+IFERROR(VLOOKUP($M530,ACTIVIDADES!$B$9:$X$495,23,0),0)</f>
        <v>EN EJECUCIÓN</v>
      </c>
      <c r="AQ530" s="88">
        <v>46230</v>
      </c>
      <c r="AR530" s="55">
        <v>0</v>
      </c>
      <c r="AS530" s="57" t="s">
        <v>4242</v>
      </c>
      <c r="AT530" s="29" t="s">
        <v>580</v>
      </c>
      <c r="AU530" s="57" t="s">
        <v>3639</v>
      </c>
      <c r="AV530" s="193" t="s">
        <v>3639</v>
      </c>
      <c r="AW530" s="193" t="s">
        <v>3639</v>
      </c>
      <c r="AX530" s="57" t="s">
        <v>4259</v>
      </c>
      <c r="AY530" s="176" t="str">
        <f t="shared" si="35"/>
        <v>SIN INICIAR</v>
      </c>
      <c r="AZ530" s="55" t="str">
        <f>+IFERROR(VLOOKUP($M530,ACTIVIDADES!$B$9:$T$494,25,0),"")</f>
        <v/>
      </c>
      <c r="BA530" s="55" t="str">
        <f>+IFERROR(VLOOKUP($M530,ACTIVIDADES!$B$9:$T$494,26,0),"")</f>
        <v/>
      </c>
      <c r="BB530" s="55" t="str">
        <f>+IFERROR(VLOOKUP($M530,ACTIVIDADES!$B$9:$T$494,27,0),"")</f>
        <v/>
      </c>
      <c r="BC530" s="55" t="str">
        <f>+IFERROR(VLOOKUP($M530,ACTIVIDADES!$B$9:$T$494,28,0),"")</f>
        <v/>
      </c>
      <c r="BD530" s="55" t="str">
        <f>+IFERROR(VLOOKUP($M530,ACTIVIDADES!$B$9:$T$494,29,0),"")</f>
        <v/>
      </c>
      <c r="BE530" s="55" t="str">
        <f>+IFERROR(VLOOKUP($M530,ACTIVIDADES!$B$9:$T$494,30,0),"")</f>
        <v/>
      </c>
      <c r="BF530" s="58"/>
      <c r="BG530" s="58"/>
      <c r="BH530" s="59"/>
      <c r="BI530" s="59" t="s">
        <v>580</v>
      </c>
      <c r="BJ530" s="60" t="s">
        <v>3635</v>
      </c>
      <c r="BK530" s="61" t="s">
        <v>593</v>
      </c>
      <c r="BL530" s="62"/>
      <c r="BM530" s="55" t="str">
        <f>+IFERROR(VLOOKUP($M530,ACTIVIDADES!$B$9:$T$494,31,0),"")</f>
        <v/>
      </c>
      <c r="BN530" s="55" t="str">
        <f>+IFERROR(VLOOKUP($M530,ACTIVIDADES!$B$9:$T$494,32,0),"")</f>
        <v/>
      </c>
      <c r="BO530" s="55" t="str">
        <f>+IFERROR(VLOOKUP($M530,ACTIVIDADES!$B$9:$T$494,33,0),"")</f>
        <v/>
      </c>
      <c r="BP530" s="55" t="str">
        <f>+IFERROR(VLOOKUP($M530,ACTIVIDADES!$B$9:$T$494,34,0),"")</f>
        <v/>
      </c>
      <c r="BQ530" s="55" t="str">
        <f>+IFERROR(VLOOKUP($M530,ACTIVIDADES!$B$9:$T$494,35,0),"")</f>
        <v/>
      </c>
      <c r="BR530" s="55" t="str">
        <f>+IFERROR(VLOOKUP($M530,ACTIVIDADES!$B$9:$T$494,36,0),"")</f>
        <v/>
      </c>
      <c r="BS530" s="55" t="str">
        <f>+IFERROR(VLOOKUP($M530,ACTIVIDADES!$B$9:$T$494,37,0),"")</f>
        <v/>
      </c>
      <c r="BT530" s="58"/>
      <c r="BU530" s="58"/>
      <c r="BV530" s="59"/>
      <c r="BW530" s="59" t="s">
        <v>580</v>
      </c>
      <c r="BX530" s="60" t="s">
        <v>3635</v>
      </c>
      <c r="BY530" s="61" t="s">
        <v>593</v>
      </c>
      <c r="BZ530" s="62"/>
      <c r="CA530" s="7"/>
      <c r="CB530" s="7"/>
      <c r="CC530" s="7"/>
      <c r="CD530" s="7"/>
      <c r="CE530" s="7"/>
      <c r="CF530" s="7"/>
      <c r="CG530" s="7"/>
      <c r="CH530" s="7"/>
      <c r="CI530" s="7"/>
      <c r="CJ530" s="7"/>
      <c r="CK530" s="7"/>
      <c r="CL530" s="7"/>
      <c r="CM530" s="7"/>
      <c r="CN530" s="7"/>
      <c r="CO530" s="7"/>
      <c r="CP530" s="7"/>
      <c r="CQ530" s="7"/>
    </row>
    <row r="531" spans="1:95" customFormat="1" ht="93" customHeight="1" x14ac:dyDescent="0.35">
      <c r="A531" s="40">
        <f t="shared" si="32"/>
        <v>523</v>
      </c>
      <c r="B531" s="40" t="s">
        <v>521</v>
      </c>
      <c r="C531" s="40">
        <v>2022</v>
      </c>
      <c r="D531" s="40" t="s">
        <v>3734</v>
      </c>
      <c r="E531" s="323"/>
      <c r="F531" s="40" t="s">
        <v>922</v>
      </c>
      <c r="G531" s="40" t="s">
        <v>4645</v>
      </c>
      <c r="H531" s="41" t="s">
        <v>4724</v>
      </c>
      <c r="I531" s="42"/>
      <c r="J531" s="43" t="s">
        <v>5052</v>
      </c>
      <c r="K531" s="43" t="s">
        <v>5052</v>
      </c>
      <c r="L531" s="44" t="s">
        <v>1153</v>
      </c>
      <c r="M531" s="45" t="s">
        <v>3565</v>
      </c>
      <c r="N531" s="46" t="s">
        <v>3566</v>
      </c>
      <c r="O531" s="45" t="s">
        <v>3567</v>
      </c>
      <c r="P531" s="45">
        <v>3</v>
      </c>
      <c r="Q531" s="47">
        <v>46143</v>
      </c>
      <c r="R531" s="47">
        <v>46387</v>
      </c>
      <c r="S531" s="48">
        <f t="shared" si="34"/>
        <v>36</v>
      </c>
      <c r="T531" s="45" t="s">
        <v>587</v>
      </c>
      <c r="U531" s="45"/>
      <c r="V531" s="49">
        <f>+IFERROR(VLOOKUP($M531,ACTIVIDADES!$B$9:$Q$494,10,0),"")</f>
        <v>0</v>
      </c>
      <c r="W531" s="50">
        <f>+IFERROR(VLOOKUP($M531,ACTIVIDADES!$B$9:$Q$494,11,0)," ")</f>
        <v>0</v>
      </c>
      <c r="X531" s="61">
        <f>+IFERROR(VLOOKUP($M531,ACTIVIDADES!$B$9:$Q$494,12,0),"")</f>
        <v>0</v>
      </c>
      <c r="Y531" s="52">
        <f>+IFERROR(VLOOKUP($M531,ACTIVIDADES!$B$9:$Q$494,13,0),"")</f>
        <v>46153</v>
      </c>
      <c r="Z531" s="53" t="str">
        <f>+IFERROR(VLOOKUP($M531,ACTIVIDADES!$B$9:$Q$494,14,0),"")</f>
        <v>No se evidencia seguimiento</v>
      </c>
      <c r="AA531" s="49">
        <f>+IFERROR(VLOOKUP($M531,ACTIVIDADES!$B$9:$Q$494,15,0),"")</f>
        <v>0</v>
      </c>
      <c r="AB531" s="54" t="str">
        <f>+IFERROR(VLOOKUP($M531,ACTIVIDADES!$B$9:$Q$494,16,0),"")</f>
        <v>EJECUCIÓN</v>
      </c>
      <c r="AC531" s="149">
        <v>46181</v>
      </c>
      <c r="AD531" s="29">
        <v>0</v>
      </c>
      <c r="AE531" s="29" t="s">
        <v>3741</v>
      </c>
      <c r="AF531" s="29" t="s">
        <v>580</v>
      </c>
      <c r="AG531" s="29" t="s">
        <v>3737</v>
      </c>
      <c r="AH531" s="29" t="s">
        <v>3737</v>
      </c>
      <c r="AI531" s="29" t="s">
        <v>3737</v>
      </c>
      <c r="AJ531" s="55">
        <f>+IFERROR(VLOOKUP($M531,ACTIVIDADES!$B$9:$T$494,17,0),"")</f>
        <v>0.7</v>
      </c>
      <c r="AK531" s="80" t="str">
        <f>+IFERROR(VLOOKUP($M531,ACTIVIDADES!$B$9:$T$494,18,0),"")</f>
        <v>e aporta como evidencia la campaña de socialización realizada a través de los canales digitales institucionales sobre el uso de herramientas tecnológicas, lineamientos de seguridad y respaldo de información; esto en cumplimiento de las acciones de sensibilización para promover el uso de la nube y la correcta gestión de la información.</v>
      </c>
      <c r="AL531" s="80" t="str">
        <f>+IFERROR(VLOOKUP($M531,ACTIVIDADES!$B$9:$T$494,19,0),"")</f>
        <v>https://dnbcgovco-my.sharepoint.com/:f:/g/personal/planeacion_dnbc_gov_co/IgAgqnpDBgU7S5j9Zhgv8QbuASknJfgRmIld3wn9W11KxIQ?e=ac3FzZ</v>
      </c>
      <c r="AM531" s="55">
        <f>+IFERROR(VLOOKUP($M531,ACTIVIDADES!$B$9:$X$495,20,0),0)</f>
        <v>46214</v>
      </c>
      <c r="AN531" s="55" t="str">
        <f>+IFERROR(VLOOKUP($M531,ACTIVIDADES!$B$9:$X$495,21,0),0)</f>
        <v>Se incluye una socialización realizada durante el segundo trimestre de la vigencia</v>
      </c>
      <c r="AO531" s="55">
        <f>+IFERROR(VLOOKUP($M531,ACTIVIDADES!$B$9:$X$495,22,0),0)</f>
        <v>0.33</v>
      </c>
      <c r="AP531" s="145" t="str">
        <f>+IFERROR(VLOOKUP($M531,ACTIVIDADES!$B$9:$X$495,23,0),0)</f>
        <v>EN EJECUCIÓN</v>
      </c>
      <c r="AQ531" s="88">
        <v>46248</v>
      </c>
      <c r="AR531" s="55">
        <v>0.33</v>
      </c>
      <c r="AS531" s="57" t="s">
        <v>3876</v>
      </c>
      <c r="AT531" s="29" t="s">
        <v>4</v>
      </c>
      <c r="AU531" s="57" t="s">
        <v>3639</v>
      </c>
      <c r="AV531" s="193" t="s">
        <v>3639</v>
      </c>
      <c r="AW531" s="193" t="s">
        <v>3639</v>
      </c>
      <c r="AX531" s="57" t="s">
        <v>3739</v>
      </c>
      <c r="AY531" s="176" t="str">
        <f t="shared" si="35"/>
        <v>EN EJECUCIÓN</v>
      </c>
      <c r="AZ531" s="55" t="str">
        <f>+IFERROR(VLOOKUP($M531,ACTIVIDADES!$B$9:$T$494,25,0),"")</f>
        <v/>
      </c>
      <c r="BA531" s="55" t="str">
        <f>+IFERROR(VLOOKUP($M531,ACTIVIDADES!$B$9:$T$494,26,0),"")</f>
        <v/>
      </c>
      <c r="BB531" s="55" t="str">
        <f>+IFERROR(VLOOKUP($M531,ACTIVIDADES!$B$9:$T$494,27,0),"")</f>
        <v/>
      </c>
      <c r="BC531" s="55" t="str">
        <f>+IFERROR(VLOOKUP($M531,ACTIVIDADES!$B$9:$T$494,28,0),"")</f>
        <v/>
      </c>
      <c r="BD531" s="55" t="str">
        <f>+IFERROR(VLOOKUP($M531,ACTIVIDADES!$B$9:$T$494,29,0),"")</f>
        <v/>
      </c>
      <c r="BE531" s="55" t="str">
        <f>+IFERROR(VLOOKUP($M531,ACTIVIDADES!$B$9:$T$494,30,0),"")</f>
        <v/>
      </c>
      <c r="BF531" s="58"/>
      <c r="BG531" s="58"/>
      <c r="BH531" s="59"/>
      <c r="BI531" s="59" t="s">
        <v>580</v>
      </c>
      <c r="BJ531" s="60" t="s">
        <v>3635</v>
      </c>
      <c r="BK531" s="61" t="s">
        <v>593</v>
      </c>
      <c r="BL531" s="62"/>
      <c r="BM531" s="55" t="str">
        <f>+IFERROR(VLOOKUP($M531,ACTIVIDADES!$B$9:$T$494,31,0),"")</f>
        <v/>
      </c>
      <c r="BN531" s="55" t="str">
        <f>+IFERROR(VLOOKUP($M531,ACTIVIDADES!$B$9:$T$494,32,0),"")</f>
        <v/>
      </c>
      <c r="BO531" s="55" t="str">
        <f>+IFERROR(VLOOKUP($M531,ACTIVIDADES!$B$9:$T$494,33,0),"")</f>
        <v/>
      </c>
      <c r="BP531" s="55" t="str">
        <f>+IFERROR(VLOOKUP($M531,ACTIVIDADES!$B$9:$T$494,34,0),"")</f>
        <v/>
      </c>
      <c r="BQ531" s="55" t="str">
        <f>+IFERROR(VLOOKUP($M531,ACTIVIDADES!$B$9:$T$494,35,0),"")</f>
        <v/>
      </c>
      <c r="BR531" s="55" t="str">
        <f>+IFERROR(VLOOKUP($M531,ACTIVIDADES!$B$9:$T$494,36,0),"")</f>
        <v/>
      </c>
      <c r="BS531" s="55" t="str">
        <f>+IFERROR(VLOOKUP($M531,ACTIVIDADES!$B$9:$T$494,37,0),"")</f>
        <v/>
      </c>
      <c r="BT531" s="58"/>
      <c r="BU531" s="58"/>
      <c r="BV531" s="59"/>
      <c r="BW531" s="59" t="s">
        <v>580</v>
      </c>
      <c r="BX531" s="60" t="s">
        <v>3635</v>
      </c>
      <c r="BY531" s="61" t="s">
        <v>593</v>
      </c>
      <c r="BZ531" s="62"/>
      <c r="CA531" s="7"/>
      <c r="CB531" s="7"/>
      <c r="CC531" s="7"/>
      <c r="CD531" s="7"/>
      <c r="CE531" s="7"/>
      <c r="CF531" s="7"/>
      <c r="CG531" s="7"/>
      <c r="CH531" s="7"/>
      <c r="CI531" s="7"/>
      <c r="CJ531" s="7"/>
      <c r="CK531" s="7"/>
      <c r="CL531" s="7"/>
      <c r="CM531" s="7"/>
      <c r="CN531" s="7"/>
      <c r="CO531" s="7"/>
      <c r="CP531" s="7"/>
      <c r="CQ531" s="7"/>
    </row>
    <row r="532" spans="1:95" customFormat="1" ht="93" customHeight="1" x14ac:dyDescent="0.35">
      <c r="A532" s="40">
        <f t="shared" si="32"/>
        <v>524</v>
      </c>
      <c r="B532" s="40" t="s">
        <v>521</v>
      </c>
      <c r="C532" s="40">
        <v>2022</v>
      </c>
      <c r="D532" s="40" t="s">
        <v>3734</v>
      </c>
      <c r="E532" s="323"/>
      <c r="F532" s="40" t="s">
        <v>923</v>
      </c>
      <c r="G532" s="40" t="s">
        <v>4645</v>
      </c>
      <c r="H532" s="41" t="s">
        <v>4725</v>
      </c>
      <c r="I532" s="42"/>
      <c r="J532" s="43" t="s">
        <v>5052</v>
      </c>
      <c r="K532" s="43" t="s">
        <v>5052</v>
      </c>
      <c r="L532" s="44" t="s">
        <v>1153</v>
      </c>
      <c r="M532" s="45" t="s">
        <v>3565</v>
      </c>
      <c r="N532" s="46" t="s">
        <v>3566</v>
      </c>
      <c r="O532" s="45" t="s">
        <v>3567</v>
      </c>
      <c r="P532" s="45">
        <v>3</v>
      </c>
      <c r="Q532" s="47">
        <v>46143</v>
      </c>
      <c r="R532" s="47">
        <v>46387</v>
      </c>
      <c r="S532" s="48">
        <f t="shared" si="34"/>
        <v>36</v>
      </c>
      <c r="T532" s="45" t="s">
        <v>587</v>
      </c>
      <c r="U532" s="45"/>
      <c r="V532" s="49">
        <f>+IFERROR(VLOOKUP($M532,ACTIVIDADES!$B$9:$Q$494,10,0),"")</f>
        <v>0</v>
      </c>
      <c r="W532" s="50">
        <f>+IFERROR(VLOOKUP($M532,ACTIVIDADES!$B$9:$Q$494,11,0)," ")</f>
        <v>0</v>
      </c>
      <c r="X532" s="61">
        <f>+IFERROR(VLOOKUP($M532,ACTIVIDADES!$B$9:$Q$494,12,0),"")</f>
        <v>0</v>
      </c>
      <c r="Y532" s="52">
        <f>+IFERROR(VLOOKUP($M532,ACTIVIDADES!$B$9:$Q$494,13,0),"")</f>
        <v>46153</v>
      </c>
      <c r="Z532" s="53" t="str">
        <f>+IFERROR(VLOOKUP($M532,ACTIVIDADES!$B$9:$Q$494,14,0),"")</f>
        <v>No se evidencia seguimiento</v>
      </c>
      <c r="AA532" s="49">
        <f>+IFERROR(VLOOKUP($M532,ACTIVIDADES!$B$9:$Q$494,15,0),"")</f>
        <v>0</v>
      </c>
      <c r="AB532" s="54" t="str">
        <f>+IFERROR(VLOOKUP($M532,ACTIVIDADES!$B$9:$Q$494,16,0),"")</f>
        <v>EJECUCIÓN</v>
      </c>
      <c r="AC532" s="149">
        <v>46181</v>
      </c>
      <c r="AD532" s="29">
        <v>0</v>
      </c>
      <c r="AE532" s="29" t="s">
        <v>3741</v>
      </c>
      <c r="AF532" s="29" t="s">
        <v>580</v>
      </c>
      <c r="AG532" s="29" t="s">
        <v>3737</v>
      </c>
      <c r="AH532" s="29" t="s">
        <v>3737</v>
      </c>
      <c r="AI532" s="29" t="s">
        <v>3737</v>
      </c>
      <c r="AJ532" s="55">
        <f>+IFERROR(VLOOKUP($M532,ACTIVIDADES!$B$9:$T$494,17,0),"")</f>
        <v>0.7</v>
      </c>
      <c r="AK532" s="80" t="str">
        <f>+IFERROR(VLOOKUP($M532,ACTIVIDADES!$B$9:$T$494,18,0),"")</f>
        <v>e aporta como evidencia la campaña de socialización realizada a través de los canales digitales institucionales sobre el uso de herramientas tecnológicas, lineamientos de seguridad y respaldo de información; esto en cumplimiento de las acciones de sensibilización para promover el uso de la nube y la correcta gestión de la información.</v>
      </c>
      <c r="AL532" s="80" t="str">
        <f>+IFERROR(VLOOKUP($M532,ACTIVIDADES!$B$9:$T$494,19,0),"")</f>
        <v>https://dnbcgovco-my.sharepoint.com/:f:/g/personal/planeacion_dnbc_gov_co/IgAgqnpDBgU7S5j9Zhgv8QbuASknJfgRmIld3wn9W11KxIQ?e=ac3FzZ</v>
      </c>
      <c r="AM532" s="55">
        <f>+IFERROR(VLOOKUP($M532,ACTIVIDADES!$B$9:$X$495,20,0),0)</f>
        <v>46214</v>
      </c>
      <c r="AN532" s="55" t="str">
        <f>+IFERROR(VLOOKUP($M532,ACTIVIDADES!$B$9:$X$495,21,0),0)</f>
        <v>Se incluye una socialización realizada durante el segundo trimestre de la vigencia</v>
      </c>
      <c r="AO532" s="55">
        <f>+IFERROR(VLOOKUP($M532,ACTIVIDADES!$B$9:$X$495,22,0),0)</f>
        <v>0.33</v>
      </c>
      <c r="AP532" s="145" t="str">
        <f>+IFERROR(VLOOKUP($M532,ACTIVIDADES!$B$9:$X$495,23,0),0)</f>
        <v>EN EJECUCIÓN</v>
      </c>
      <c r="AQ532" s="88">
        <v>46248</v>
      </c>
      <c r="AR532" s="55">
        <v>0.33</v>
      </c>
      <c r="AS532" s="57" t="s">
        <v>3876</v>
      </c>
      <c r="AT532" s="29" t="s">
        <v>4</v>
      </c>
      <c r="AU532" s="57" t="s">
        <v>3639</v>
      </c>
      <c r="AV532" s="193" t="s">
        <v>3639</v>
      </c>
      <c r="AW532" s="193" t="s">
        <v>3639</v>
      </c>
      <c r="AX532" s="57" t="s">
        <v>3739</v>
      </c>
      <c r="AY532" s="176" t="str">
        <f t="shared" si="35"/>
        <v>EN EJECUCIÓN</v>
      </c>
      <c r="AZ532" s="55" t="str">
        <f>+IFERROR(VLOOKUP($M532,ACTIVIDADES!$B$9:$T$494,25,0),"")</f>
        <v/>
      </c>
      <c r="BA532" s="55" t="str">
        <f>+IFERROR(VLOOKUP($M532,ACTIVIDADES!$B$9:$T$494,26,0),"")</f>
        <v/>
      </c>
      <c r="BB532" s="55" t="str">
        <f>+IFERROR(VLOOKUP($M532,ACTIVIDADES!$B$9:$T$494,27,0),"")</f>
        <v/>
      </c>
      <c r="BC532" s="55" t="str">
        <f>+IFERROR(VLOOKUP($M532,ACTIVIDADES!$B$9:$T$494,28,0),"")</f>
        <v/>
      </c>
      <c r="BD532" s="55" t="str">
        <f>+IFERROR(VLOOKUP($M532,ACTIVIDADES!$B$9:$T$494,29,0),"")</f>
        <v/>
      </c>
      <c r="BE532" s="55" t="str">
        <f>+IFERROR(VLOOKUP($M532,ACTIVIDADES!$B$9:$T$494,30,0),"")</f>
        <v/>
      </c>
      <c r="BF532" s="58"/>
      <c r="BG532" s="58"/>
      <c r="BH532" s="59"/>
      <c r="BI532" s="59" t="s">
        <v>580</v>
      </c>
      <c r="BJ532" s="60" t="s">
        <v>3635</v>
      </c>
      <c r="BK532" s="61" t="s">
        <v>593</v>
      </c>
      <c r="BL532" s="62"/>
      <c r="BM532" s="55" t="str">
        <f>+IFERROR(VLOOKUP($M532,ACTIVIDADES!$B$9:$T$494,31,0),"")</f>
        <v/>
      </c>
      <c r="BN532" s="55" t="str">
        <f>+IFERROR(VLOOKUP($M532,ACTIVIDADES!$B$9:$T$494,32,0),"")</f>
        <v/>
      </c>
      <c r="BO532" s="55" t="str">
        <f>+IFERROR(VLOOKUP($M532,ACTIVIDADES!$B$9:$T$494,33,0),"")</f>
        <v/>
      </c>
      <c r="BP532" s="55" t="str">
        <f>+IFERROR(VLOOKUP($M532,ACTIVIDADES!$B$9:$T$494,34,0),"")</f>
        <v/>
      </c>
      <c r="BQ532" s="55" t="str">
        <f>+IFERROR(VLOOKUP($M532,ACTIVIDADES!$B$9:$T$494,35,0),"")</f>
        <v/>
      </c>
      <c r="BR532" s="55" t="str">
        <f>+IFERROR(VLOOKUP($M532,ACTIVIDADES!$B$9:$T$494,36,0),"")</f>
        <v/>
      </c>
      <c r="BS532" s="55" t="str">
        <f>+IFERROR(VLOOKUP($M532,ACTIVIDADES!$B$9:$T$494,37,0),"")</f>
        <v/>
      </c>
      <c r="BT532" s="58"/>
      <c r="BU532" s="58"/>
      <c r="BV532" s="59"/>
      <c r="BW532" s="59" t="s">
        <v>580</v>
      </c>
      <c r="BX532" s="60" t="s">
        <v>3635</v>
      </c>
      <c r="BY532" s="61" t="s">
        <v>593</v>
      </c>
      <c r="BZ532" s="62"/>
      <c r="CA532" s="7"/>
      <c r="CB532" s="7"/>
      <c r="CC532" s="7"/>
      <c r="CD532" s="7"/>
      <c r="CE532" s="7"/>
      <c r="CF532" s="7"/>
      <c r="CG532" s="7"/>
      <c r="CH532" s="7"/>
      <c r="CI532" s="7"/>
      <c r="CJ532" s="7"/>
      <c r="CK532" s="7"/>
      <c r="CL532" s="7"/>
      <c r="CM532" s="7"/>
      <c r="CN532" s="7"/>
      <c r="CO532" s="7"/>
      <c r="CP532" s="7"/>
      <c r="CQ532" s="7"/>
    </row>
    <row r="533" spans="1:95" customFormat="1" ht="93" customHeight="1" x14ac:dyDescent="0.35">
      <c r="A533" s="40">
        <f t="shared" si="32"/>
        <v>525</v>
      </c>
      <c r="B533" s="40" t="s">
        <v>521</v>
      </c>
      <c r="C533" s="40">
        <v>2022</v>
      </c>
      <c r="D533" s="40" t="s">
        <v>3734</v>
      </c>
      <c r="E533" s="323"/>
      <c r="F533" s="40" t="s">
        <v>884</v>
      </c>
      <c r="G533" s="40" t="s">
        <v>4645</v>
      </c>
      <c r="H533" s="41" t="s">
        <v>4726</v>
      </c>
      <c r="I533" s="42" t="s">
        <v>3643</v>
      </c>
      <c r="J533" s="43" t="s">
        <v>5028</v>
      </c>
      <c r="K533" s="43" t="s">
        <v>5320</v>
      </c>
      <c r="L533" s="44" t="s">
        <v>1153</v>
      </c>
      <c r="M533" s="45" t="s">
        <v>1345</v>
      </c>
      <c r="N533" s="46" t="s">
        <v>1346</v>
      </c>
      <c r="O533" s="45" t="s">
        <v>1347</v>
      </c>
      <c r="P533" s="45">
        <v>12</v>
      </c>
      <c r="Q533" s="47">
        <v>46023</v>
      </c>
      <c r="R533" s="47">
        <v>46357</v>
      </c>
      <c r="S533" s="48">
        <f t="shared" si="34"/>
        <v>49.5</v>
      </c>
      <c r="T533" s="45" t="s">
        <v>601</v>
      </c>
      <c r="U533" s="45"/>
      <c r="V533" s="49">
        <f>+IFERROR(VLOOKUP($M533,ACTIVIDADES!$B$9:$Q$494,10,0),"")</f>
        <v>0</v>
      </c>
      <c r="W533" s="50" t="str">
        <f>+IFERROR(VLOOKUP($M533,ACTIVIDADES!$B$9:$Q$494,11,0)," ")</f>
        <v>Se informaron alertas mensuales a través de correo electrónico a los líderes de procesos</v>
      </c>
      <c r="X533" s="51" t="str">
        <f>+IFERROR(VLOOKUP($M533,ACTIVIDADES!$B$9:$Q$494,12,0),"")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533" s="52">
        <f>+IFERROR(VLOOKUP($M533,ACTIVIDADES!$B$9:$Q$494,13,0),"")</f>
        <v>46153</v>
      </c>
      <c r="Z533" s="53" t="str">
        <f>+IFERROR(VLOOKUP($M533,ACTIVIDADES!$B$9:$Q$494,14,0),"")</f>
        <v>Se evidencian reportes del primer trimestre del año</v>
      </c>
      <c r="AA533" s="49">
        <f>+IFERROR(VLOOKUP($M533,ACTIVIDADES!$B$9:$Q$494,15,0),"")</f>
        <v>0.25</v>
      </c>
      <c r="AB533" s="54" t="str">
        <f>+IFERROR(VLOOKUP($M533,ACTIVIDADES!$B$9:$Q$494,16,0),"")</f>
        <v>EJECUCIÓN</v>
      </c>
      <c r="AC533" s="144">
        <v>46157</v>
      </c>
      <c r="AD533" s="29">
        <v>0.25</v>
      </c>
      <c r="AE533" s="29" t="s">
        <v>3840</v>
      </c>
      <c r="AF533" s="29" t="s">
        <v>4</v>
      </c>
      <c r="AG533" s="29" t="s">
        <v>3737</v>
      </c>
      <c r="AH533" s="29" t="s">
        <v>3737</v>
      </c>
      <c r="AI533" s="29" t="s">
        <v>3737</v>
      </c>
      <c r="AJ533" s="55">
        <f>+IFERROR(VLOOKUP($M533,ACTIVIDADES!$B$9:$T$494,17,0),"")</f>
        <v>0.25</v>
      </c>
      <c r="AK533" s="80" t="str">
        <f>+IFERROR(VLOOKUP($M533,ACTIVIDADES!$B$9:$T$494,18,0),"")</f>
        <v>Se informaron alertas mensuales a través de correo electrónico a los líderes de procesos</v>
      </c>
      <c r="AL533" s="80" t="str">
        <f>+IFERROR(VLOOKUP($M533,ACTIVIDADES!$B$9:$T$494,19,0),"")</f>
        <v>EVIDENCIAS SEGUNDO TRIMESTRE 2026 PLAN MEJORA</v>
      </c>
      <c r="AM533" s="55">
        <f>+IFERROR(VLOOKUP($M533,ACTIVIDADES!$B$9:$X$495,20,0),0)</f>
        <v>46214</v>
      </c>
      <c r="AN533" s="55" t="str">
        <f>+IFERROR(VLOOKUP($M533,ACTIVIDADES!$B$9:$X$495,21,0),0)</f>
        <v>Se adjuntan las evidencias de alertas del segundo trimestre.</v>
      </c>
      <c r="AO533" s="55">
        <f>+IFERROR(VLOOKUP($M533,ACTIVIDADES!$B$9:$X$495,22,0),0)</f>
        <v>0.5</v>
      </c>
      <c r="AP533" s="145" t="str">
        <f>+IFERROR(VLOOKUP($M533,ACTIVIDADES!$B$9:$X$495,23,0),0)</f>
        <v>EN EJECUCIÓN</v>
      </c>
      <c r="AQ533" s="88">
        <v>46230</v>
      </c>
      <c r="AR533" s="55">
        <v>0.5</v>
      </c>
      <c r="AS533" s="57" t="s">
        <v>3835</v>
      </c>
      <c r="AT533" s="29" t="s">
        <v>4</v>
      </c>
      <c r="AU533" s="57" t="s">
        <v>3639</v>
      </c>
      <c r="AV533" s="193" t="s">
        <v>3639</v>
      </c>
      <c r="AW533" s="193" t="s">
        <v>3639</v>
      </c>
      <c r="AX533" s="57" t="s">
        <v>3739</v>
      </c>
      <c r="AY533" s="176" t="str">
        <f t="shared" si="35"/>
        <v>EN EJECUCIÓN</v>
      </c>
      <c r="AZ533" s="55" t="str">
        <f>+IFERROR(VLOOKUP($M533,ACTIVIDADES!$B$9:$T$494,25,0),"")</f>
        <v/>
      </c>
      <c r="BA533" s="55" t="str">
        <f>+IFERROR(VLOOKUP($M533,ACTIVIDADES!$B$9:$T$494,26,0),"")</f>
        <v/>
      </c>
      <c r="BB533" s="55" t="str">
        <f>+IFERROR(VLOOKUP($M533,ACTIVIDADES!$B$9:$T$494,27,0),"")</f>
        <v/>
      </c>
      <c r="BC533" s="55" t="str">
        <f>+IFERROR(VLOOKUP($M533,ACTIVIDADES!$B$9:$T$494,28,0),"")</f>
        <v/>
      </c>
      <c r="BD533" s="55" t="str">
        <f>+IFERROR(VLOOKUP($M533,ACTIVIDADES!$B$9:$T$494,29,0),"")</f>
        <v/>
      </c>
      <c r="BE533" s="55" t="str">
        <f>+IFERROR(VLOOKUP($M533,ACTIVIDADES!$B$9:$T$494,30,0),"")</f>
        <v/>
      </c>
      <c r="BF533" s="58"/>
      <c r="BG533" s="58"/>
      <c r="BH533" s="59"/>
      <c r="BI533" s="59" t="s">
        <v>580</v>
      </c>
      <c r="BJ533" s="60" t="s">
        <v>3635</v>
      </c>
      <c r="BK533" s="61" t="s">
        <v>593</v>
      </c>
      <c r="BL533" s="62"/>
      <c r="BM533" s="55" t="str">
        <f>+IFERROR(VLOOKUP($M533,ACTIVIDADES!$B$9:$T$494,31,0),"")</f>
        <v/>
      </c>
      <c r="BN533" s="55" t="str">
        <f>+IFERROR(VLOOKUP($M533,ACTIVIDADES!$B$9:$T$494,32,0),"")</f>
        <v/>
      </c>
      <c r="BO533" s="55" t="str">
        <f>+IFERROR(VLOOKUP($M533,ACTIVIDADES!$B$9:$T$494,33,0),"")</f>
        <v/>
      </c>
      <c r="BP533" s="55" t="str">
        <f>+IFERROR(VLOOKUP($M533,ACTIVIDADES!$B$9:$T$494,34,0),"")</f>
        <v/>
      </c>
      <c r="BQ533" s="55" t="str">
        <f>+IFERROR(VLOOKUP($M533,ACTIVIDADES!$B$9:$T$494,35,0),"")</f>
        <v/>
      </c>
      <c r="BR533" s="55" t="str">
        <f>+IFERROR(VLOOKUP($M533,ACTIVIDADES!$B$9:$T$494,36,0),"")</f>
        <v/>
      </c>
      <c r="BS533" s="55" t="str">
        <f>+IFERROR(VLOOKUP($M533,ACTIVIDADES!$B$9:$T$494,37,0),"")</f>
        <v/>
      </c>
      <c r="BT533" s="58"/>
      <c r="BU533" s="58"/>
      <c r="BV533" s="59"/>
      <c r="BW533" s="59" t="s">
        <v>580</v>
      </c>
      <c r="BX533" s="60" t="s">
        <v>3635</v>
      </c>
      <c r="BY533" s="61" t="s">
        <v>593</v>
      </c>
      <c r="BZ533" s="62"/>
      <c r="CA533" s="7"/>
      <c r="CB533" s="7"/>
      <c r="CC533" s="7"/>
      <c r="CD533" s="7"/>
      <c r="CE533" s="7"/>
      <c r="CF533" s="7"/>
      <c r="CG533" s="7"/>
      <c r="CH533" s="7"/>
      <c r="CI533" s="7"/>
      <c r="CJ533" s="7"/>
      <c r="CK533" s="7"/>
      <c r="CL533" s="7"/>
      <c r="CM533" s="7"/>
      <c r="CN533" s="7"/>
      <c r="CO533" s="7"/>
      <c r="CP533" s="7"/>
      <c r="CQ533" s="7"/>
    </row>
    <row r="534" spans="1:95" customFormat="1" ht="93" customHeight="1" x14ac:dyDescent="0.35">
      <c r="A534" s="40">
        <f t="shared" si="32"/>
        <v>526</v>
      </c>
      <c r="B534" s="40" t="s">
        <v>521</v>
      </c>
      <c r="C534" s="40">
        <v>2022</v>
      </c>
      <c r="D534" s="40" t="s">
        <v>3750</v>
      </c>
      <c r="E534" s="323"/>
      <c r="F534" s="40" t="s">
        <v>911</v>
      </c>
      <c r="G534" s="40" t="s">
        <v>4645</v>
      </c>
      <c r="H534" s="41" t="s">
        <v>4695</v>
      </c>
      <c r="I534" s="42" t="s">
        <v>3642</v>
      </c>
      <c r="J534" s="43" t="s">
        <v>5053</v>
      </c>
      <c r="K534" s="43" t="s">
        <v>5053</v>
      </c>
      <c r="L534" s="44" t="s">
        <v>1153</v>
      </c>
      <c r="M534" s="45" t="s">
        <v>1332</v>
      </c>
      <c r="N534" s="46" t="s">
        <v>1333</v>
      </c>
      <c r="O534" s="45" t="s">
        <v>5673</v>
      </c>
      <c r="P534" s="45">
        <v>4</v>
      </c>
      <c r="Q534" s="47">
        <v>46023</v>
      </c>
      <c r="R534" s="47">
        <v>46387</v>
      </c>
      <c r="S534" s="48">
        <f t="shared" si="34"/>
        <v>54</v>
      </c>
      <c r="T534" s="45" t="s">
        <v>1291</v>
      </c>
      <c r="U534" s="45"/>
      <c r="V534" s="49">
        <f>+IFERROR(VLOOKUP($M534,ACTIVIDADES!$B$9:$Q$494,10,0),"")</f>
        <v>0.25</v>
      </c>
      <c r="W534" s="50" t="str">
        <f>+IFERROR(VLOOKUP($M534,ACTIVIDADES!$B$9:$Q$494,11,0)," ")</f>
        <v>Se realiza durante el mes de abril el primer monitoreo de planes de mejora, así como la aprobación de su reformulación en Comité de Control Interno</v>
      </c>
      <c r="X534" s="51" t="str">
        <f>+IFERROR(VLOOKUP($M534,ACTIVIDADES!$B$9:$Q$494,12,0),"")</f>
        <v>https://dnbcgovco-my.sharepoint.com/:f:/g/personal/planeacion_dnbc_gov_co/IgDKtjIGM6TQRZiRK4q944amAfUlNwm8Q9aLRceFhhl58t8?e=gvQ8Yn</v>
      </c>
      <c r="Y534" s="52">
        <f>+IFERROR(VLOOKUP($M534,ACTIVIDADES!$B$9:$Q$494,13,0),"")</f>
        <v>46153</v>
      </c>
      <c r="Z534" s="53" t="str">
        <f>+IFERROR(VLOOKUP($M534,ACTIVIDADES!$B$9:$Q$494,14,0),"")</f>
        <v>Se realiza durante el mes de abril el primer monitoreo de planes de mejora, así como la aprobación de su reformulación en Comité de Control Interno</v>
      </c>
      <c r="AA534" s="49">
        <f>+IFERROR(VLOOKUP($M534,ACTIVIDADES!$B$9:$Q$494,15,0),"")</f>
        <v>0.25</v>
      </c>
      <c r="AB534" s="54" t="str">
        <f>+IFERROR(VLOOKUP($M534,ACTIVIDADES!$B$9:$Q$494,16,0),"")</f>
        <v>EJECUCIÓN</v>
      </c>
      <c r="AC534" s="149">
        <v>46177</v>
      </c>
      <c r="AD534" s="29">
        <v>0.25</v>
      </c>
      <c r="AE534" s="29" t="s">
        <v>3840</v>
      </c>
      <c r="AF534" s="29" t="s">
        <v>4</v>
      </c>
      <c r="AG534" s="29" t="s">
        <v>3737</v>
      </c>
      <c r="AH534" s="29" t="s">
        <v>3737</v>
      </c>
      <c r="AI534" s="29" t="s">
        <v>3737</v>
      </c>
      <c r="AJ534" s="55">
        <f>+IFERROR(VLOOKUP($M534,ACTIVIDADES!$B$9:$T$494,17,0),"")</f>
        <v>0.25</v>
      </c>
      <c r="AK534" s="80" t="str">
        <f>+IFERROR(VLOOKUP($M534,ACTIVIDADES!$B$9:$T$494,18,0),"")</f>
        <v>Se realiza monitoreo al primer trimestre. Primer informe se realiza con el seguimiento al segundo trimestre</v>
      </c>
      <c r="AL534" s="80" t="str">
        <f>+IFERROR(VLOOKUP($M534,ACTIVIDADES!$B$9:$T$494,19,0),"")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534" s="55">
        <f>+IFERROR(VLOOKUP($M534,ACTIVIDADES!$B$9:$X$495,20,0),0)</f>
        <v>46213</v>
      </c>
      <c r="AN534" s="55" t="str">
        <f>+IFERROR(VLOOKUP($M534,ACTIVIDADES!$B$9:$X$495,21,0),0)</f>
        <v>Se reporta seguimiento primer trimestre. Pendiente elaboración de informes</v>
      </c>
      <c r="AO534" s="55">
        <f>+IFERROR(VLOOKUP($M534,ACTIVIDADES!$B$9:$X$495,22,0),0)</f>
        <v>0.25</v>
      </c>
      <c r="AP534" s="145" t="str">
        <f>+IFERROR(VLOOKUP($M534,ACTIVIDADES!$B$9:$X$495,23,0),0)</f>
        <v>EN EJECUCIÓN</v>
      </c>
      <c r="AQ534" s="88">
        <v>46244</v>
      </c>
      <c r="AR534" s="55">
        <v>0.25</v>
      </c>
      <c r="AS534" s="57" t="s">
        <v>3795</v>
      </c>
      <c r="AT534" s="29" t="s">
        <v>4</v>
      </c>
      <c r="AU534" s="57" t="s">
        <v>3639</v>
      </c>
      <c r="AV534" s="193" t="s">
        <v>3639</v>
      </c>
      <c r="AW534" s="193" t="s">
        <v>3639</v>
      </c>
      <c r="AX534" s="57" t="s">
        <v>3739</v>
      </c>
      <c r="AY534" s="176" t="str">
        <f t="shared" si="35"/>
        <v>EN EJECUCIÓN</v>
      </c>
      <c r="AZ534" s="55" t="str">
        <f>+IFERROR(VLOOKUP($M534,ACTIVIDADES!$B$9:$T$494,25,0),"")</f>
        <v/>
      </c>
      <c r="BA534" s="55" t="str">
        <f>+IFERROR(VLOOKUP($M534,ACTIVIDADES!$B$9:$T$494,26,0),"")</f>
        <v/>
      </c>
      <c r="BB534" s="55" t="str">
        <f>+IFERROR(VLOOKUP($M534,ACTIVIDADES!$B$9:$T$494,27,0),"")</f>
        <v/>
      </c>
      <c r="BC534" s="55" t="str">
        <f>+IFERROR(VLOOKUP($M534,ACTIVIDADES!$B$9:$T$494,28,0),"")</f>
        <v/>
      </c>
      <c r="BD534" s="55" t="str">
        <f>+IFERROR(VLOOKUP($M534,ACTIVIDADES!$B$9:$T$494,29,0),"")</f>
        <v/>
      </c>
      <c r="BE534" s="55" t="str">
        <f>+IFERROR(VLOOKUP($M534,ACTIVIDADES!$B$9:$T$494,30,0),"")</f>
        <v/>
      </c>
      <c r="BF534" s="58"/>
      <c r="BG534" s="58"/>
      <c r="BH534" s="59"/>
      <c r="BI534" s="59" t="s">
        <v>580</v>
      </c>
      <c r="BJ534" s="60" t="s">
        <v>3635</v>
      </c>
      <c r="BK534" s="61" t="s">
        <v>593</v>
      </c>
      <c r="BL534" s="62"/>
      <c r="BM534" s="55" t="str">
        <f>+IFERROR(VLOOKUP($M534,ACTIVIDADES!$B$9:$T$494,31,0),"")</f>
        <v/>
      </c>
      <c r="BN534" s="55" t="str">
        <f>+IFERROR(VLOOKUP($M534,ACTIVIDADES!$B$9:$T$494,32,0),"")</f>
        <v/>
      </c>
      <c r="BO534" s="55" t="str">
        <f>+IFERROR(VLOOKUP($M534,ACTIVIDADES!$B$9:$T$494,33,0),"")</f>
        <v/>
      </c>
      <c r="BP534" s="55" t="str">
        <f>+IFERROR(VLOOKUP($M534,ACTIVIDADES!$B$9:$T$494,34,0),"")</f>
        <v/>
      </c>
      <c r="BQ534" s="55" t="str">
        <f>+IFERROR(VLOOKUP($M534,ACTIVIDADES!$B$9:$T$494,35,0),"")</f>
        <v/>
      </c>
      <c r="BR534" s="55" t="str">
        <f>+IFERROR(VLOOKUP($M534,ACTIVIDADES!$B$9:$T$494,36,0),"")</f>
        <v/>
      </c>
      <c r="BS534" s="55" t="str">
        <f>+IFERROR(VLOOKUP($M534,ACTIVIDADES!$B$9:$T$494,37,0),"")</f>
        <v/>
      </c>
      <c r="BT534" s="58"/>
      <c r="BU534" s="58"/>
      <c r="BV534" s="59"/>
      <c r="BW534" s="59" t="s">
        <v>580</v>
      </c>
      <c r="BX534" s="60" t="s">
        <v>3635</v>
      </c>
      <c r="BY534" s="61" t="s">
        <v>593</v>
      </c>
      <c r="BZ534" s="62"/>
      <c r="CA534" s="7"/>
      <c r="CB534" s="7"/>
      <c r="CC534" s="7"/>
      <c r="CD534" s="7"/>
      <c r="CE534" s="7"/>
      <c r="CF534" s="7"/>
      <c r="CG534" s="7"/>
      <c r="CH534" s="7"/>
      <c r="CI534" s="7"/>
      <c r="CJ534" s="7"/>
      <c r="CK534" s="7"/>
      <c r="CL534" s="7"/>
      <c r="CM534" s="7"/>
      <c r="CN534" s="7"/>
      <c r="CO534" s="7"/>
      <c r="CP534" s="7"/>
      <c r="CQ534" s="7"/>
    </row>
    <row r="535" spans="1:95" customFormat="1" ht="93" customHeight="1" x14ac:dyDescent="0.35">
      <c r="A535" s="40">
        <f t="shared" si="32"/>
        <v>527</v>
      </c>
      <c r="B535" s="40" t="s">
        <v>521</v>
      </c>
      <c r="C535" s="40">
        <v>2022</v>
      </c>
      <c r="D535" s="40" t="s">
        <v>3750</v>
      </c>
      <c r="E535" s="323"/>
      <c r="F535" s="40" t="s">
        <v>904</v>
      </c>
      <c r="G535" s="40" t="s">
        <v>4645</v>
      </c>
      <c r="H535" s="42" t="s">
        <v>4669</v>
      </c>
      <c r="I535" s="42" t="s">
        <v>3642</v>
      </c>
      <c r="J535" s="40" t="s">
        <v>3773</v>
      </c>
      <c r="K535" s="40" t="s">
        <v>3773</v>
      </c>
      <c r="L535" s="44" t="s">
        <v>1153</v>
      </c>
      <c r="M535" s="45" t="s">
        <v>1297</v>
      </c>
      <c r="N535" s="45" t="s">
        <v>5466</v>
      </c>
      <c r="O535" s="45" t="s">
        <v>3614</v>
      </c>
      <c r="P535" s="45">
        <v>1</v>
      </c>
      <c r="Q535" s="47">
        <v>46023</v>
      </c>
      <c r="R535" s="47">
        <v>46112</v>
      </c>
      <c r="S535" s="48">
        <f t="shared" si="34"/>
        <v>13.5</v>
      </c>
      <c r="T535" s="45" t="s">
        <v>1291</v>
      </c>
      <c r="U535" s="45" t="s">
        <v>1180</v>
      </c>
      <c r="V535" s="49">
        <f>+IFERROR(VLOOKUP($M535,ACTIVIDADES!$B$9:$Q$494,10,0),"")</f>
        <v>1</v>
      </c>
      <c r="W535" s="61" t="str">
        <f>+IFERROR(VLOOKUP($M535,ACTIVIDADES!$B$9:$Q$494,11,0)," ")</f>
        <v>Durante el primer trimestre de la vigencia 2026 se actualizó el procedimiento y se socializó</v>
      </c>
      <c r="X535" s="51" t="str">
        <f>+IFERROR(VLOOKUP($M535,ACTIVIDADES!$B$9:$Q$494,12,0),"")</f>
        <v>https://dnbcgovco-my.sharepoint.com/:f:/g/personal/planeacion_dnbc_gov_co/IgDYe2GS_ayPSIaWtvQYv0qbAc8IxdnR2DbMxEMLmfk0p8A?e=smqHjg</v>
      </c>
      <c r="Y535" s="52">
        <f>+IFERROR(VLOOKUP($M535,ACTIVIDADES!$B$9:$Q$494,13,0),"")</f>
        <v>46153</v>
      </c>
      <c r="Z535" s="49" t="str">
        <f>+IFERROR(VLOOKUP($M535,ACTIVIDADES!$B$9:$Q$494,14,0),"")</f>
        <v>Se evidencia socialización del 6 de marzo de 2026</v>
      </c>
      <c r="AA535" s="49">
        <f>+IFERROR(VLOOKUP($M535,ACTIVIDADES!$B$9:$Q$494,15,0),"")</f>
        <v>1</v>
      </c>
      <c r="AB535" s="54" t="str">
        <f>+IFERROR(VLOOKUP($M535,ACTIVIDADES!$B$9:$Q$494,16,0),"")</f>
        <v>CUMPLIDO</v>
      </c>
      <c r="AC535" s="149">
        <v>46177</v>
      </c>
      <c r="AD535" s="29">
        <v>1</v>
      </c>
      <c r="AE535" s="29" t="s">
        <v>3838</v>
      </c>
      <c r="AF535" s="28" t="s">
        <v>578</v>
      </c>
      <c r="AG535" s="29" t="s">
        <v>3737</v>
      </c>
      <c r="AH535" s="29" t="s">
        <v>593</v>
      </c>
      <c r="AI535" s="29" t="s">
        <v>3752</v>
      </c>
      <c r="AJ535" s="55">
        <f>+IFERROR(VLOOKUP($M535,ACTIVIDADES!$B$9:$T$494,17,0),"")</f>
        <v>1</v>
      </c>
      <c r="AK535" s="80" t="str">
        <f>+IFERROR(VLOOKUP($M535,ACTIVIDADES!$B$9:$T$494,18,0),"")</f>
        <v>Durante el primer trimestre de la vigencia 2026 se actualizó el procedimiento y se socializó</v>
      </c>
      <c r="AL535" s="80" t="str">
        <f>+IFERROR(VLOOKUP($M535,ACTIVIDADES!$B$9:$T$494,19,0),"")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535" s="55">
        <f>+IFERROR(VLOOKUP($M535,ACTIVIDADES!$B$9:$X$495,20,0),0)</f>
        <v>46213</v>
      </c>
      <c r="AN535" s="55" t="str">
        <f>+IFERROR(VLOOKUP($M535,ACTIVIDADES!$B$9:$X$495,21,0),0)</f>
        <v>Se evidencia socialización del 6 de marzo de 2026</v>
      </c>
      <c r="AO535" s="55">
        <f>+IFERROR(VLOOKUP($M535,ACTIVIDADES!$B$9:$X$495,22,0),0)</f>
        <v>1</v>
      </c>
      <c r="AP535" s="150" t="str">
        <f>+IFERROR(VLOOKUP($M535,ACTIVIDADES!$B$9:$X$495,23,0),0)</f>
        <v>CUMPLIDO</v>
      </c>
      <c r="AQ535" s="88">
        <v>46246</v>
      </c>
      <c r="AR535" s="55">
        <v>1</v>
      </c>
      <c r="AS535" s="57" t="s">
        <v>3775</v>
      </c>
      <c r="AT535" s="29" t="s">
        <v>579</v>
      </c>
      <c r="AU535" s="57" t="s">
        <v>3639</v>
      </c>
      <c r="AV535" s="193" t="s">
        <v>3639</v>
      </c>
      <c r="AW535" s="193" t="s">
        <v>3639</v>
      </c>
      <c r="AX535" s="193" t="s">
        <v>3739</v>
      </c>
      <c r="AY535" s="176" t="str">
        <f t="shared" si="35"/>
        <v>CUMPLIDAS</v>
      </c>
      <c r="AZ535" s="55" t="str">
        <f>+IFERROR(VLOOKUP($M535,ACTIVIDADES!$B$9:$T$494,25,0),"")</f>
        <v/>
      </c>
      <c r="BA535" s="55" t="str">
        <f>+IFERROR(VLOOKUP($M535,ACTIVIDADES!$B$9:$T$494,26,0),"")</f>
        <v/>
      </c>
      <c r="BB535" s="55" t="str">
        <f>+IFERROR(VLOOKUP($M535,ACTIVIDADES!$B$9:$T$494,27,0),"")</f>
        <v/>
      </c>
      <c r="BC535" s="55" t="str">
        <f>+IFERROR(VLOOKUP($M535,ACTIVIDADES!$B$9:$T$494,28,0),"")</f>
        <v/>
      </c>
      <c r="BD535" s="55" t="str">
        <f>+IFERROR(VLOOKUP($M535,ACTIVIDADES!$B$9:$T$494,29,0),"")</f>
        <v/>
      </c>
      <c r="BE535" s="55" t="str">
        <f>+IFERROR(VLOOKUP($M535,ACTIVIDADES!$B$9:$T$494,30,0),"")</f>
        <v/>
      </c>
      <c r="BF535" s="58"/>
      <c r="BG535" s="58"/>
      <c r="BH535" s="59"/>
      <c r="BI535" s="59" t="s">
        <v>580</v>
      </c>
      <c r="BJ535" s="60" t="s">
        <v>3635</v>
      </c>
      <c r="BK535" s="61" t="s">
        <v>593</v>
      </c>
      <c r="BL535" s="62"/>
      <c r="BM535" s="55" t="str">
        <f>+IFERROR(VLOOKUP($M535,ACTIVIDADES!$B$9:$T$494,31,0),"")</f>
        <v/>
      </c>
      <c r="BN535" s="55" t="str">
        <f>+IFERROR(VLOOKUP($M535,ACTIVIDADES!$B$9:$T$494,32,0),"")</f>
        <v/>
      </c>
      <c r="BO535" s="55" t="str">
        <f>+IFERROR(VLOOKUP($M535,ACTIVIDADES!$B$9:$T$494,33,0),"")</f>
        <v/>
      </c>
      <c r="BP535" s="55" t="str">
        <f>+IFERROR(VLOOKUP($M535,ACTIVIDADES!$B$9:$T$494,34,0),"")</f>
        <v/>
      </c>
      <c r="BQ535" s="55" t="str">
        <f>+IFERROR(VLOOKUP($M535,ACTIVIDADES!$B$9:$T$494,35,0),"")</f>
        <v/>
      </c>
      <c r="BR535" s="55" t="str">
        <f>+IFERROR(VLOOKUP($M535,ACTIVIDADES!$B$9:$T$494,36,0),"")</f>
        <v/>
      </c>
      <c r="BS535" s="55" t="str">
        <f>+IFERROR(VLOOKUP($M535,ACTIVIDADES!$B$9:$T$494,37,0),"")</f>
        <v/>
      </c>
      <c r="BT535" s="58"/>
      <c r="BU535" s="58"/>
      <c r="BV535" s="59"/>
      <c r="BW535" s="59" t="s">
        <v>580</v>
      </c>
      <c r="BX535" s="60" t="s">
        <v>3635</v>
      </c>
      <c r="BY535" s="61" t="s">
        <v>593</v>
      </c>
      <c r="BZ535" s="62"/>
      <c r="CA535" s="9"/>
      <c r="CB535" s="9"/>
      <c r="CC535" s="9"/>
      <c r="CD535" s="9"/>
      <c r="CE535" s="9"/>
      <c r="CF535" s="9"/>
      <c r="CG535" s="9"/>
      <c r="CH535" s="9"/>
      <c r="CI535" s="9"/>
      <c r="CJ535" s="9"/>
      <c r="CK535" s="9"/>
      <c r="CL535" s="9"/>
      <c r="CM535" s="9"/>
      <c r="CN535" s="9"/>
      <c r="CO535" s="9"/>
      <c r="CP535" s="9"/>
      <c r="CQ535" s="9"/>
    </row>
    <row r="536" spans="1:95" customFormat="1" ht="93" customHeight="1" x14ac:dyDescent="0.35">
      <c r="A536" s="40">
        <f t="shared" si="32"/>
        <v>528</v>
      </c>
      <c r="B536" s="40" t="s">
        <v>521</v>
      </c>
      <c r="C536" s="40">
        <v>2023</v>
      </c>
      <c r="D536" s="40" t="s">
        <v>3734</v>
      </c>
      <c r="E536" s="323"/>
      <c r="F536" s="40" t="s">
        <v>1044</v>
      </c>
      <c r="G536" s="40" t="s">
        <v>192</v>
      </c>
      <c r="H536" s="41" t="s">
        <v>196</v>
      </c>
      <c r="I536" s="42"/>
      <c r="J536" s="43" t="s">
        <v>5179</v>
      </c>
      <c r="K536" s="43" t="s">
        <v>5179</v>
      </c>
      <c r="L536" s="44" t="s">
        <v>1153</v>
      </c>
      <c r="M536" s="45" t="s">
        <v>1845</v>
      </c>
      <c r="N536" s="46" t="s">
        <v>5586</v>
      </c>
      <c r="O536" s="45" t="s">
        <v>5729</v>
      </c>
      <c r="P536" s="45">
        <v>1</v>
      </c>
      <c r="Q536" s="47">
        <v>46113</v>
      </c>
      <c r="R536" s="47">
        <v>46387</v>
      </c>
      <c r="S536" s="48">
        <f t="shared" si="34"/>
        <v>40.5</v>
      </c>
      <c r="T536" s="45" t="s">
        <v>624</v>
      </c>
      <c r="U536" s="45"/>
      <c r="V536" s="49">
        <f>+IFERROR(VLOOKUP($M536,ACTIVIDADES!$B$9:$Q$494,10,0),"")</f>
        <v>0</v>
      </c>
      <c r="W536" s="50">
        <f>+IFERROR(VLOOKUP($M536,ACTIVIDADES!$B$9:$Q$494,11,0)," ")</f>
        <v>0</v>
      </c>
      <c r="X536" s="61">
        <f>+IFERROR(VLOOKUP($M536,ACTIVIDADES!$B$9:$Q$494,12,0),"")</f>
        <v>0</v>
      </c>
      <c r="Y536" s="52">
        <f>+IFERROR(VLOOKUP($M536,ACTIVIDADES!$B$9:$Q$494,13,0),"")</f>
        <v>46153</v>
      </c>
      <c r="Z536" s="53" t="str">
        <f>+IFERROR(VLOOKUP($M536,ACTIVIDADES!$B$9:$Q$494,14,0),"")</f>
        <v>No se evidencia seguimiento</v>
      </c>
      <c r="AA536" s="49">
        <f>+IFERROR(VLOOKUP($M536,ACTIVIDADES!$B$9:$Q$494,15,0),"")</f>
        <v>0</v>
      </c>
      <c r="AB536" s="54" t="str">
        <f>+IFERROR(VLOOKUP($M536,ACTIVIDADES!$B$9:$Q$494,16,0),"")</f>
        <v>EJECUCIÓN</v>
      </c>
      <c r="AC536" s="144">
        <v>46157</v>
      </c>
      <c r="AD536" s="29">
        <v>0</v>
      </c>
      <c r="AE536" s="29" t="s">
        <v>3741</v>
      </c>
      <c r="AF536" s="29" t="s">
        <v>580</v>
      </c>
      <c r="AG536" s="29" t="s">
        <v>3737</v>
      </c>
      <c r="AH536" s="29" t="s">
        <v>3737</v>
      </c>
      <c r="AI536" s="29" t="s">
        <v>3737</v>
      </c>
      <c r="AJ536" s="55">
        <f>+IFERROR(VLOOKUP($M536,ACTIVIDADES!$B$9:$T$494,17,0),"")</f>
        <v>0</v>
      </c>
      <c r="AK536" s="80">
        <f>+IFERROR(VLOOKUP($M536,ACTIVIDADES!$B$9:$T$494,18,0),"")</f>
        <v>0</v>
      </c>
      <c r="AL536" s="80">
        <f>+IFERROR(VLOOKUP($M536,ACTIVIDADES!$B$9:$T$494,19,0),"")</f>
        <v>0</v>
      </c>
      <c r="AM536" s="55">
        <f>+IFERROR(VLOOKUP($M536,ACTIVIDADES!$B$9:$X$495,20,0),0)</f>
        <v>46214</v>
      </c>
      <c r="AN536" s="55" t="str">
        <f>+IFERROR(VLOOKUP($M536,ACTIVIDADES!$B$9:$X$495,21,0),0)</f>
        <v>No se evidencia seguimiento</v>
      </c>
      <c r="AO536" s="55">
        <f>+IFERROR(VLOOKUP($M536,ACTIVIDADES!$B$9:$X$495,22,0),0)</f>
        <v>0</v>
      </c>
      <c r="AP536" s="145" t="str">
        <f>+IFERROR(VLOOKUP($M536,ACTIVIDADES!$B$9:$X$495,23,0),0)</f>
        <v>EN EJECUCIÓN</v>
      </c>
      <c r="AQ536" s="88">
        <v>46230</v>
      </c>
      <c r="AR536" s="55">
        <v>0</v>
      </c>
      <c r="AS536" s="57" t="s">
        <v>4242</v>
      </c>
      <c r="AT536" s="29" t="s">
        <v>580</v>
      </c>
      <c r="AU536" s="57" t="s">
        <v>3639</v>
      </c>
      <c r="AV536" s="193" t="s">
        <v>3639</v>
      </c>
      <c r="AW536" s="193" t="s">
        <v>3639</v>
      </c>
      <c r="AX536" s="57" t="s">
        <v>4259</v>
      </c>
      <c r="AY536" s="176" t="str">
        <f t="shared" si="35"/>
        <v>SIN INICIAR</v>
      </c>
      <c r="AZ536" s="55" t="str">
        <f>+IFERROR(VLOOKUP($M536,ACTIVIDADES!$B$9:$T$494,25,0),"")</f>
        <v/>
      </c>
      <c r="BA536" s="55" t="str">
        <f>+IFERROR(VLOOKUP($M536,ACTIVIDADES!$B$9:$T$494,26,0),"")</f>
        <v/>
      </c>
      <c r="BB536" s="55" t="str">
        <f>+IFERROR(VLOOKUP($M536,ACTIVIDADES!$B$9:$T$494,27,0),"")</f>
        <v/>
      </c>
      <c r="BC536" s="55" t="str">
        <f>+IFERROR(VLOOKUP($M536,ACTIVIDADES!$B$9:$T$494,28,0),"")</f>
        <v/>
      </c>
      <c r="BD536" s="55" t="str">
        <f>+IFERROR(VLOOKUP($M536,ACTIVIDADES!$B$9:$T$494,29,0),"")</f>
        <v/>
      </c>
      <c r="BE536" s="55" t="str">
        <f>+IFERROR(VLOOKUP($M536,ACTIVIDADES!$B$9:$T$494,30,0),"")</f>
        <v/>
      </c>
      <c r="BF536" s="58"/>
      <c r="BG536" s="58"/>
      <c r="BH536" s="59"/>
      <c r="BI536" s="59" t="s">
        <v>580</v>
      </c>
      <c r="BJ536" s="60" t="s">
        <v>3635</v>
      </c>
      <c r="BK536" s="61" t="s">
        <v>593</v>
      </c>
      <c r="BL536" s="62"/>
      <c r="BM536" s="55" t="str">
        <f>+IFERROR(VLOOKUP($M536,ACTIVIDADES!$B$9:$T$494,31,0),"")</f>
        <v/>
      </c>
      <c r="BN536" s="55" t="str">
        <f>+IFERROR(VLOOKUP($M536,ACTIVIDADES!$B$9:$T$494,32,0),"")</f>
        <v/>
      </c>
      <c r="BO536" s="55" t="str">
        <f>+IFERROR(VLOOKUP($M536,ACTIVIDADES!$B$9:$T$494,33,0),"")</f>
        <v/>
      </c>
      <c r="BP536" s="55" t="str">
        <f>+IFERROR(VLOOKUP($M536,ACTIVIDADES!$B$9:$T$494,34,0),"")</f>
        <v/>
      </c>
      <c r="BQ536" s="55" t="str">
        <f>+IFERROR(VLOOKUP($M536,ACTIVIDADES!$B$9:$T$494,35,0),"")</f>
        <v/>
      </c>
      <c r="BR536" s="55" t="str">
        <f>+IFERROR(VLOOKUP($M536,ACTIVIDADES!$B$9:$T$494,36,0),"")</f>
        <v/>
      </c>
      <c r="BS536" s="55" t="str">
        <f>+IFERROR(VLOOKUP($M536,ACTIVIDADES!$B$9:$T$494,37,0),"")</f>
        <v/>
      </c>
      <c r="BT536" s="58"/>
      <c r="BU536" s="58"/>
      <c r="BV536" s="59"/>
      <c r="BW536" s="59" t="s">
        <v>580</v>
      </c>
      <c r="BX536" s="60" t="s">
        <v>3635</v>
      </c>
      <c r="BY536" s="61" t="s">
        <v>593</v>
      </c>
      <c r="BZ536" s="62"/>
      <c r="CA536" s="7"/>
      <c r="CB536" s="7"/>
      <c r="CC536" s="7"/>
      <c r="CD536" s="7"/>
      <c r="CE536" s="7"/>
      <c r="CF536" s="7"/>
      <c r="CG536" s="7"/>
      <c r="CH536" s="7"/>
      <c r="CI536" s="7"/>
      <c r="CJ536" s="7"/>
      <c r="CK536" s="7"/>
      <c r="CL536" s="7"/>
      <c r="CM536" s="7"/>
      <c r="CN536" s="7"/>
      <c r="CO536" s="7"/>
      <c r="CP536" s="7"/>
      <c r="CQ536" s="7"/>
    </row>
    <row r="537" spans="1:95" customFormat="1" ht="93" customHeight="1" x14ac:dyDescent="0.35">
      <c r="A537" s="40">
        <f t="shared" si="32"/>
        <v>529</v>
      </c>
      <c r="B537" s="40" t="s">
        <v>521</v>
      </c>
      <c r="C537" s="40">
        <v>2023</v>
      </c>
      <c r="D537" s="40" t="s">
        <v>3734</v>
      </c>
      <c r="E537" s="323"/>
      <c r="F537" s="40" t="s">
        <v>987</v>
      </c>
      <c r="G537" s="40" t="s">
        <v>192</v>
      </c>
      <c r="H537" s="42" t="s">
        <v>194</v>
      </c>
      <c r="I537" s="42"/>
      <c r="J537" s="43" t="s">
        <v>5180</v>
      </c>
      <c r="K537" s="43" t="s">
        <v>5387</v>
      </c>
      <c r="L537" s="44" t="s">
        <v>1153</v>
      </c>
      <c r="M537" s="45" t="s">
        <v>2942</v>
      </c>
      <c r="N537" s="46" t="s">
        <v>2943</v>
      </c>
      <c r="O537" s="45" t="s">
        <v>2320</v>
      </c>
      <c r="P537" s="45">
        <v>1</v>
      </c>
      <c r="Q537" s="47">
        <v>46113</v>
      </c>
      <c r="R537" s="47">
        <v>46387</v>
      </c>
      <c r="S537" s="48">
        <f t="shared" si="34"/>
        <v>40.5</v>
      </c>
      <c r="T537" s="45" t="s">
        <v>609</v>
      </c>
      <c r="U537" s="45" t="s">
        <v>2944</v>
      </c>
      <c r="V537" s="49">
        <f>+IFERROR(VLOOKUP($M537,ACTIVIDADES!$B$9:$Q$494,10,0),"")</f>
        <v>0</v>
      </c>
      <c r="W537" s="50" t="str">
        <f>+IFERROR(VLOOKUP($M537,ACTIVIDADES!$B$9:$Q$494,11,0)," ")</f>
        <v>Indicador en proceso de cumplimiento; se están estructurando las actividades y notas correspondientes dentro del procedimiento contractual.</v>
      </c>
      <c r="X537" s="61">
        <f>+IFERROR(VLOOKUP($M537,ACTIVIDADES!$B$9:$Q$494,12,0),"")</f>
        <v>0</v>
      </c>
      <c r="Y537" s="52">
        <f>+IFERROR(VLOOKUP($M537,ACTIVIDADES!$B$9:$Q$494,13,0),"")</f>
        <v>46153</v>
      </c>
      <c r="Z537" s="53" t="str">
        <f>+IFERROR(VLOOKUP($M537,ACTIVIDADES!$B$9:$Q$494,14,0),"")</f>
        <v>Sin avance en la actividad</v>
      </c>
      <c r="AA537" s="49">
        <f>+IFERROR(VLOOKUP($M537,ACTIVIDADES!$B$9:$Q$494,15,0),"")</f>
        <v>0</v>
      </c>
      <c r="AB537" s="54" t="str">
        <f>+IFERROR(VLOOKUP($M537,ACTIVIDADES!$B$9:$Q$494,16,0),"")</f>
        <v>EJECUCIÓN</v>
      </c>
      <c r="AC537" s="144">
        <v>46157</v>
      </c>
      <c r="AD537" s="29">
        <v>0</v>
      </c>
      <c r="AE537" s="29" t="s">
        <v>3741</v>
      </c>
      <c r="AF537" s="29" t="s">
        <v>580</v>
      </c>
      <c r="AG537" s="29" t="s">
        <v>3737</v>
      </c>
      <c r="AH537" s="29" t="s">
        <v>3737</v>
      </c>
      <c r="AI537" s="29" t="s">
        <v>3737</v>
      </c>
      <c r="AJ537" s="55">
        <f>+IFERROR(VLOOKUP($M537,ACTIVIDADES!$B$9:$T$494,17,0),"")</f>
        <v>0</v>
      </c>
      <c r="AK537" s="80" t="str">
        <f>+IFERROR(VLOOKUP($M537,ACTIVIDADES!$B$9:$T$494,18,0),"")</f>
        <v>Indicador en proceso de cumplimiento; se están estructurando las actividades y notas correspondientes dentro del procedimiento contractual.</v>
      </c>
      <c r="AL537" s="80">
        <f>+IFERROR(VLOOKUP($M537,ACTIVIDADES!$B$9:$T$494,19,0),"")</f>
        <v>0</v>
      </c>
      <c r="AM537" s="55" t="str">
        <f>+IFERROR(VLOOKUP($M537,ACTIVIDADES!$B$9:$X$495,20,0),0)</f>
        <v>11/07/206</v>
      </c>
      <c r="AN537" s="55" t="str">
        <f>+IFERROR(VLOOKUP($M537,ACTIVIDADES!$B$9:$X$495,21,0),0)</f>
        <v>No se evidencian soportes de la actividad</v>
      </c>
      <c r="AO537" s="55">
        <f>+IFERROR(VLOOKUP($M537,ACTIVIDADES!$B$9:$X$495,22,0),0)</f>
        <v>0</v>
      </c>
      <c r="AP537" s="145" t="str">
        <f>+IFERROR(VLOOKUP($M537,ACTIVIDADES!$B$9:$X$495,23,0),0)</f>
        <v>EN EJECUCIÓN</v>
      </c>
      <c r="AQ537" s="88">
        <v>46230</v>
      </c>
      <c r="AR537" s="55">
        <v>0</v>
      </c>
      <c r="AS537" s="57" t="s">
        <v>4242</v>
      </c>
      <c r="AT537" s="29" t="s">
        <v>580</v>
      </c>
      <c r="AU537" s="57" t="s">
        <v>3639</v>
      </c>
      <c r="AV537" s="193" t="s">
        <v>3639</v>
      </c>
      <c r="AW537" s="193" t="s">
        <v>3639</v>
      </c>
      <c r="AX537" s="57" t="s">
        <v>4259</v>
      </c>
      <c r="AY537" s="176" t="str">
        <f t="shared" si="35"/>
        <v>SIN INICIAR</v>
      </c>
      <c r="AZ537" s="55" t="str">
        <f>+IFERROR(VLOOKUP($M537,ACTIVIDADES!$B$9:$T$494,25,0),"")</f>
        <v/>
      </c>
      <c r="BA537" s="55" t="str">
        <f>+IFERROR(VLOOKUP($M537,ACTIVIDADES!$B$9:$T$494,26,0),"")</f>
        <v/>
      </c>
      <c r="BB537" s="55" t="str">
        <f>+IFERROR(VLOOKUP($M537,ACTIVIDADES!$B$9:$T$494,27,0),"")</f>
        <v/>
      </c>
      <c r="BC537" s="55" t="str">
        <f>+IFERROR(VLOOKUP($M537,ACTIVIDADES!$B$9:$T$494,28,0),"")</f>
        <v/>
      </c>
      <c r="BD537" s="55" t="str">
        <f>+IFERROR(VLOOKUP($M537,ACTIVIDADES!$B$9:$T$494,29,0),"")</f>
        <v/>
      </c>
      <c r="BE537" s="55" t="str">
        <f>+IFERROR(VLOOKUP($M537,ACTIVIDADES!$B$9:$T$494,30,0),"")</f>
        <v/>
      </c>
      <c r="BF537" s="58"/>
      <c r="BG537" s="58"/>
      <c r="BH537" s="59"/>
      <c r="BI537" s="59" t="s">
        <v>580</v>
      </c>
      <c r="BJ537" s="60" t="s">
        <v>3635</v>
      </c>
      <c r="BK537" s="61" t="s">
        <v>593</v>
      </c>
      <c r="BL537" s="62"/>
      <c r="BM537" s="55" t="str">
        <f>+IFERROR(VLOOKUP($M537,ACTIVIDADES!$B$9:$T$494,31,0),"")</f>
        <v/>
      </c>
      <c r="BN537" s="55" t="str">
        <f>+IFERROR(VLOOKUP($M537,ACTIVIDADES!$B$9:$T$494,32,0),"")</f>
        <v/>
      </c>
      <c r="BO537" s="55" t="str">
        <f>+IFERROR(VLOOKUP($M537,ACTIVIDADES!$B$9:$T$494,33,0),"")</f>
        <v/>
      </c>
      <c r="BP537" s="55" t="str">
        <f>+IFERROR(VLOOKUP($M537,ACTIVIDADES!$B$9:$T$494,34,0),"")</f>
        <v/>
      </c>
      <c r="BQ537" s="55" t="str">
        <f>+IFERROR(VLOOKUP($M537,ACTIVIDADES!$B$9:$T$494,35,0),"")</f>
        <v/>
      </c>
      <c r="BR537" s="55" t="str">
        <f>+IFERROR(VLOOKUP($M537,ACTIVIDADES!$B$9:$T$494,36,0),"")</f>
        <v/>
      </c>
      <c r="BS537" s="55" t="str">
        <f>+IFERROR(VLOOKUP($M537,ACTIVIDADES!$B$9:$T$494,37,0),"")</f>
        <v/>
      </c>
      <c r="BT537" s="58"/>
      <c r="BU537" s="58"/>
      <c r="BV537" s="59"/>
      <c r="BW537" s="59" t="s">
        <v>580</v>
      </c>
      <c r="BX537" s="60" t="s">
        <v>3635</v>
      </c>
      <c r="BY537" s="61" t="s">
        <v>593</v>
      </c>
      <c r="BZ537" s="62"/>
      <c r="CA537" s="7"/>
      <c r="CB537" s="7"/>
      <c r="CC537" s="7"/>
      <c r="CD537" s="7"/>
      <c r="CE537" s="7"/>
      <c r="CF537" s="7"/>
      <c r="CG537" s="7"/>
      <c r="CH537" s="7"/>
      <c r="CI537" s="7"/>
      <c r="CJ537" s="7"/>
      <c r="CK537" s="7"/>
      <c r="CL537" s="7"/>
      <c r="CM537" s="7"/>
      <c r="CN537" s="7"/>
      <c r="CO537" s="7"/>
      <c r="CP537" s="7"/>
      <c r="CQ537" s="7"/>
    </row>
    <row r="538" spans="1:95" customFormat="1" ht="93" customHeight="1" x14ac:dyDescent="0.35">
      <c r="A538" s="40">
        <f t="shared" si="32"/>
        <v>530</v>
      </c>
      <c r="B538" s="40" t="s">
        <v>521</v>
      </c>
      <c r="C538" s="40">
        <v>2023</v>
      </c>
      <c r="D538" s="40" t="s">
        <v>3734</v>
      </c>
      <c r="E538" s="323"/>
      <c r="F538" s="40" t="s">
        <v>996</v>
      </c>
      <c r="G538" s="40" t="s">
        <v>192</v>
      </c>
      <c r="H538" s="42" t="s">
        <v>195</v>
      </c>
      <c r="I538" s="42"/>
      <c r="J538" s="43" t="s">
        <v>5180</v>
      </c>
      <c r="K538" s="43" t="s">
        <v>5387</v>
      </c>
      <c r="L538" s="44" t="s">
        <v>1153</v>
      </c>
      <c r="M538" s="45" t="s">
        <v>2942</v>
      </c>
      <c r="N538" s="46" t="s">
        <v>2943</v>
      </c>
      <c r="O538" s="45" t="s">
        <v>2320</v>
      </c>
      <c r="P538" s="45">
        <v>1</v>
      </c>
      <c r="Q538" s="47">
        <v>46113</v>
      </c>
      <c r="R538" s="47">
        <v>46387</v>
      </c>
      <c r="S538" s="48">
        <f t="shared" si="34"/>
        <v>40.5</v>
      </c>
      <c r="T538" s="45" t="s">
        <v>609</v>
      </c>
      <c r="U538" s="45" t="s">
        <v>2944</v>
      </c>
      <c r="V538" s="49">
        <f>+IFERROR(VLOOKUP($M538,ACTIVIDADES!$B$9:$Q$494,10,0),"")</f>
        <v>0</v>
      </c>
      <c r="W538" s="50" t="str">
        <f>+IFERROR(VLOOKUP($M538,ACTIVIDADES!$B$9:$Q$494,11,0)," ")</f>
        <v>Indicador en proceso de cumplimiento; se están estructurando las actividades y notas correspondientes dentro del procedimiento contractual.</v>
      </c>
      <c r="X538" s="61">
        <f>+IFERROR(VLOOKUP($M538,ACTIVIDADES!$B$9:$Q$494,12,0),"")</f>
        <v>0</v>
      </c>
      <c r="Y538" s="52">
        <f>+IFERROR(VLOOKUP($M538,ACTIVIDADES!$B$9:$Q$494,13,0),"")</f>
        <v>46153</v>
      </c>
      <c r="Z538" s="53" t="str">
        <f>+IFERROR(VLOOKUP($M538,ACTIVIDADES!$B$9:$Q$494,14,0),"")</f>
        <v>Sin avance en la actividad</v>
      </c>
      <c r="AA538" s="49">
        <f>+IFERROR(VLOOKUP($M538,ACTIVIDADES!$B$9:$Q$494,15,0),"")</f>
        <v>0</v>
      </c>
      <c r="AB538" s="54" t="str">
        <f>+IFERROR(VLOOKUP($M538,ACTIVIDADES!$B$9:$Q$494,16,0),"")</f>
        <v>EJECUCIÓN</v>
      </c>
      <c r="AC538" s="144">
        <v>46157</v>
      </c>
      <c r="AD538" s="29">
        <v>0</v>
      </c>
      <c r="AE538" s="29" t="s">
        <v>3741</v>
      </c>
      <c r="AF538" s="29" t="s">
        <v>580</v>
      </c>
      <c r="AG538" s="29" t="s">
        <v>3737</v>
      </c>
      <c r="AH538" s="29" t="s">
        <v>3737</v>
      </c>
      <c r="AI538" s="29" t="s">
        <v>3737</v>
      </c>
      <c r="AJ538" s="55">
        <f>+IFERROR(VLOOKUP($M538,ACTIVIDADES!$B$9:$T$494,17,0),"")</f>
        <v>0</v>
      </c>
      <c r="AK538" s="80" t="str">
        <f>+IFERROR(VLOOKUP($M538,ACTIVIDADES!$B$9:$T$494,18,0),"")</f>
        <v>Indicador en proceso de cumplimiento; se están estructurando las actividades y notas correspondientes dentro del procedimiento contractual.</v>
      </c>
      <c r="AL538" s="80">
        <f>+IFERROR(VLOOKUP($M538,ACTIVIDADES!$B$9:$T$494,19,0),"")</f>
        <v>0</v>
      </c>
      <c r="AM538" s="55" t="str">
        <f>+IFERROR(VLOOKUP($M538,ACTIVIDADES!$B$9:$X$495,20,0),0)</f>
        <v>11/07/206</v>
      </c>
      <c r="AN538" s="55" t="str">
        <f>+IFERROR(VLOOKUP($M538,ACTIVIDADES!$B$9:$X$495,21,0),0)</f>
        <v>No se evidencian soportes de la actividad</v>
      </c>
      <c r="AO538" s="55">
        <f>+IFERROR(VLOOKUP($M538,ACTIVIDADES!$B$9:$X$495,22,0),0)</f>
        <v>0</v>
      </c>
      <c r="AP538" s="145" t="str">
        <f>+IFERROR(VLOOKUP($M538,ACTIVIDADES!$B$9:$X$495,23,0),0)</f>
        <v>EN EJECUCIÓN</v>
      </c>
      <c r="AQ538" s="88">
        <v>46230</v>
      </c>
      <c r="AR538" s="55">
        <v>0</v>
      </c>
      <c r="AS538" s="57" t="s">
        <v>4242</v>
      </c>
      <c r="AT538" s="29" t="s">
        <v>580</v>
      </c>
      <c r="AU538" s="57" t="s">
        <v>3639</v>
      </c>
      <c r="AV538" s="193" t="s">
        <v>3639</v>
      </c>
      <c r="AW538" s="193" t="s">
        <v>3639</v>
      </c>
      <c r="AX538" s="57" t="s">
        <v>4259</v>
      </c>
      <c r="AY538" s="176" t="str">
        <f t="shared" si="35"/>
        <v>SIN INICIAR</v>
      </c>
      <c r="AZ538" s="55" t="str">
        <f>+IFERROR(VLOOKUP($M538,ACTIVIDADES!$B$9:$T$494,25,0),"")</f>
        <v/>
      </c>
      <c r="BA538" s="55" t="str">
        <f>+IFERROR(VLOOKUP($M538,ACTIVIDADES!$B$9:$T$494,26,0),"")</f>
        <v/>
      </c>
      <c r="BB538" s="55" t="str">
        <f>+IFERROR(VLOOKUP($M538,ACTIVIDADES!$B$9:$T$494,27,0),"")</f>
        <v/>
      </c>
      <c r="BC538" s="55" t="str">
        <f>+IFERROR(VLOOKUP($M538,ACTIVIDADES!$B$9:$T$494,28,0),"")</f>
        <v/>
      </c>
      <c r="BD538" s="55" t="str">
        <f>+IFERROR(VLOOKUP($M538,ACTIVIDADES!$B$9:$T$494,29,0),"")</f>
        <v/>
      </c>
      <c r="BE538" s="55" t="str">
        <f>+IFERROR(VLOOKUP($M538,ACTIVIDADES!$B$9:$T$494,30,0),"")</f>
        <v/>
      </c>
      <c r="BF538" s="58"/>
      <c r="BG538" s="58"/>
      <c r="BH538" s="59"/>
      <c r="BI538" s="59" t="s">
        <v>580</v>
      </c>
      <c r="BJ538" s="60" t="s">
        <v>3635</v>
      </c>
      <c r="BK538" s="61" t="s">
        <v>593</v>
      </c>
      <c r="BL538" s="62"/>
      <c r="BM538" s="55" t="str">
        <f>+IFERROR(VLOOKUP($M538,ACTIVIDADES!$B$9:$T$494,31,0),"")</f>
        <v/>
      </c>
      <c r="BN538" s="55" t="str">
        <f>+IFERROR(VLOOKUP($M538,ACTIVIDADES!$B$9:$T$494,32,0),"")</f>
        <v/>
      </c>
      <c r="BO538" s="55" t="str">
        <f>+IFERROR(VLOOKUP($M538,ACTIVIDADES!$B$9:$T$494,33,0),"")</f>
        <v/>
      </c>
      <c r="BP538" s="55" t="str">
        <f>+IFERROR(VLOOKUP($M538,ACTIVIDADES!$B$9:$T$494,34,0),"")</f>
        <v/>
      </c>
      <c r="BQ538" s="55" t="str">
        <f>+IFERROR(VLOOKUP($M538,ACTIVIDADES!$B$9:$T$494,35,0),"")</f>
        <v/>
      </c>
      <c r="BR538" s="55" t="str">
        <f>+IFERROR(VLOOKUP($M538,ACTIVIDADES!$B$9:$T$494,36,0),"")</f>
        <v/>
      </c>
      <c r="BS538" s="55" t="str">
        <f>+IFERROR(VLOOKUP($M538,ACTIVIDADES!$B$9:$T$494,37,0),"")</f>
        <v/>
      </c>
      <c r="BT538" s="58"/>
      <c r="BU538" s="58"/>
      <c r="BV538" s="59"/>
      <c r="BW538" s="59" t="s">
        <v>580</v>
      </c>
      <c r="BX538" s="60" t="s">
        <v>3635</v>
      </c>
      <c r="BY538" s="61" t="s">
        <v>593</v>
      </c>
      <c r="BZ538" s="62"/>
      <c r="CA538" s="7"/>
      <c r="CB538" s="7"/>
      <c r="CC538" s="7"/>
      <c r="CD538" s="7"/>
      <c r="CE538" s="7"/>
      <c r="CF538" s="7"/>
      <c r="CG538" s="7"/>
      <c r="CH538" s="7"/>
      <c r="CI538" s="7"/>
      <c r="CJ538" s="7"/>
      <c r="CK538" s="7"/>
      <c r="CL538" s="7"/>
      <c r="CM538" s="7"/>
      <c r="CN538" s="7"/>
      <c r="CO538" s="7"/>
      <c r="CP538" s="7"/>
      <c r="CQ538" s="7"/>
    </row>
    <row r="539" spans="1:95" customFormat="1" ht="93" customHeight="1" x14ac:dyDescent="0.35">
      <c r="A539" s="40">
        <f t="shared" si="32"/>
        <v>531</v>
      </c>
      <c r="B539" s="40" t="s">
        <v>521</v>
      </c>
      <c r="C539" s="40">
        <v>2023</v>
      </c>
      <c r="D539" s="40" t="s">
        <v>3734</v>
      </c>
      <c r="E539" s="323"/>
      <c r="F539" s="40" t="s">
        <v>1045</v>
      </c>
      <c r="G539" s="40" t="s">
        <v>192</v>
      </c>
      <c r="H539" s="41" t="s">
        <v>197</v>
      </c>
      <c r="I539" s="42"/>
      <c r="J539" s="43" t="s">
        <v>4271</v>
      </c>
      <c r="K539" s="43" t="s">
        <v>4271</v>
      </c>
      <c r="L539" s="44" t="s">
        <v>1153</v>
      </c>
      <c r="M539" s="45" t="s">
        <v>1848</v>
      </c>
      <c r="N539" s="46" t="s">
        <v>5587</v>
      </c>
      <c r="O539" s="45" t="s">
        <v>1372</v>
      </c>
      <c r="P539" s="45">
        <v>1</v>
      </c>
      <c r="Q539" s="47">
        <v>46113</v>
      </c>
      <c r="R539" s="47">
        <v>46387</v>
      </c>
      <c r="S539" s="48">
        <f t="shared" si="34"/>
        <v>40.5</v>
      </c>
      <c r="T539" s="45" t="s">
        <v>624</v>
      </c>
      <c r="U539" s="45"/>
      <c r="V539" s="49">
        <f>+IFERROR(VLOOKUP($M539,ACTIVIDADES!$B$9:$Q$494,10,0),"")</f>
        <v>0</v>
      </c>
      <c r="W539" s="50">
        <f>+IFERROR(VLOOKUP($M539,ACTIVIDADES!$B$9:$Q$494,11,0)," ")</f>
        <v>0</v>
      </c>
      <c r="X539" s="61">
        <f>+IFERROR(VLOOKUP($M539,ACTIVIDADES!$B$9:$Q$494,12,0),"")</f>
        <v>0</v>
      </c>
      <c r="Y539" s="52">
        <f>+IFERROR(VLOOKUP($M539,ACTIVIDADES!$B$9:$Q$494,13,0),"")</f>
        <v>46153</v>
      </c>
      <c r="Z539" s="53" t="str">
        <f>+IFERROR(VLOOKUP($M539,ACTIVIDADES!$B$9:$Q$494,14,0),"")</f>
        <v>No se evidencia seguimiento</v>
      </c>
      <c r="AA539" s="49">
        <f>+IFERROR(VLOOKUP($M539,ACTIVIDADES!$B$9:$Q$494,15,0),"")</f>
        <v>0</v>
      </c>
      <c r="AB539" s="54" t="str">
        <f>+IFERROR(VLOOKUP($M539,ACTIVIDADES!$B$9:$Q$494,16,0),"")</f>
        <v>EJECUCIÓN</v>
      </c>
      <c r="AC539" s="144">
        <v>46157</v>
      </c>
      <c r="AD539" s="29">
        <v>0</v>
      </c>
      <c r="AE539" s="29" t="s">
        <v>3741</v>
      </c>
      <c r="AF539" s="29" t="s">
        <v>580</v>
      </c>
      <c r="AG539" s="29" t="s">
        <v>3737</v>
      </c>
      <c r="AH539" s="29" t="s">
        <v>3737</v>
      </c>
      <c r="AI539" s="29" t="s">
        <v>3737</v>
      </c>
      <c r="AJ539" s="55">
        <f>+IFERROR(VLOOKUP($M539,ACTIVIDADES!$B$9:$T$494,17,0),"")</f>
        <v>0</v>
      </c>
      <c r="AK539" s="80">
        <f>+IFERROR(VLOOKUP($M539,ACTIVIDADES!$B$9:$T$494,18,0),"")</f>
        <v>0</v>
      </c>
      <c r="AL539" s="80">
        <f>+IFERROR(VLOOKUP($M539,ACTIVIDADES!$B$9:$T$494,19,0),"")</f>
        <v>0</v>
      </c>
      <c r="AM539" s="55">
        <f>+IFERROR(VLOOKUP($M539,ACTIVIDADES!$B$9:$X$495,20,0),0)</f>
        <v>46214</v>
      </c>
      <c r="AN539" s="55" t="str">
        <f>+IFERROR(VLOOKUP($M539,ACTIVIDADES!$B$9:$X$495,21,0),0)</f>
        <v>No se evidencia seguimiento</v>
      </c>
      <c r="AO539" s="55">
        <f>+IFERROR(VLOOKUP($M539,ACTIVIDADES!$B$9:$X$495,22,0),0)</f>
        <v>0</v>
      </c>
      <c r="AP539" s="145" t="str">
        <f>+IFERROR(VLOOKUP($M539,ACTIVIDADES!$B$9:$X$495,23,0),0)</f>
        <v>EN EJECUCIÓN</v>
      </c>
      <c r="AQ539" s="88">
        <v>46230</v>
      </c>
      <c r="AR539" s="55">
        <v>0</v>
      </c>
      <c r="AS539" s="57" t="s">
        <v>4242</v>
      </c>
      <c r="AT539" s="29" t="s">
        <v>580</v>
      </c>
      <c r="AU539" s="57" t="s">
        <v>3639</v>
      </c>
      <c r="AV539" s="193" t="s">
        <v>3639</v>
      </c>
      <c r="AW539" s="193" t="s">
        <v>3639</v>
      </c>
      <c r="AX539" s="57" t="s">
        <v>4259</v>
      </c>
      <c r="AY539" s="176" t="str">
        <f t="shared" si="35"/>
        <v>SIN INICIAR</v>
      </c>
      <c r="AZ539" s="55" t="str">
        <f>+IFERROR(VLOOKUP($M539,ACTIVIDADES!$B$9:$T$494,25,0),"")</f>
        <v/>
      </c>
      <c r="BA539" s="55" t="str">
        <f>+IFERROR(VLOOKUP($M539,ACTIVIDADES!$B$9:$T$494,26,0),"")</f>
        <v/>
      </c>
      <c r="BB539" s="55" t="str">
        <f>+IFERROR(VLOOKUP($M539,ACTIVIDADES!$B$9:$T$494,27,0),"")</f>
        <v/>
      </c>
      <c r="BC539" s="55" t="str">
        <f>+IFERROR(VLOOKUP($M539,ACTIVIDADES!$B$9:$T$494,28,0),"")</f>
        <v/>
      </c>
      <c r="BD539" s="55" t="str">
        <f>+IFERROR(VLOOKUP($M539,ACTIVIDADES!$B$9:$T$494,29,0),"")</f>
        <v/>
      </c>
      <c r="BE539" s="55" t="str">
        <f>+IFERROR(VLOOKUP($M539,ACTIVIDADES!$B$9:$T$494,30,0),"")</f>
        <v/>
      </c>
      <c r="BF539" s="58"/>
      <c r="BG539" s="58"/>
      <c r="BH539" s="59"/>
      <c r="BI539" s="59" t="s">
        <v>580</v>
      </c>
      <c r="BJ539" s="60" t="s">
        <v>3635</v>
      </c>
      <c r="BK539" s="61" t="s">
        <v>593</v>
      </c>
      <c r="BL539" s="62"/>
      <c r="BM539" s="55" t="str">
        <f>+IFERROR(VLOOKUP($M539,ACTIVIDADES!$B$9:$T$494,31,0),"")</f>
        <v/>
      </c>
      <c r="BN539" s="55" t="str">
        <f>+IFERROR(VLOOKUP($M539,ACTIVIDADES!$B$9:$T$494,32,0),"")</f>
        <v/>
      </c>
      <c r="BO539" s="55" t="str">
        <f>+IFERROR(VLOOKUP($M539,ACTIVIDADES!$B$9:$T$494,33,0),"")</f>
        <v/>
      </c>
      <c r="BP539" s="55" t="str">
        <f>+IFERROR(VLOOKUP($M539,ACTIVIDADES!$B$9:$T$494,34,0),"")</f>
        <v/>
      </c>
      <c r="BQ539" s="55" t="str">
        <f>+IFERROR(VLOOKUP($M539,ACTIVIDADES!$B$9:$T$494,35,0),"")</f>
        <v/>
      </c>
      <c r="BR539" s="55" t="str">
        <f>+IFERROR(VLOOKUP($M539,ACTIVIDADES!$B$9:$T$494,36,0),"")</f>
        <v/>
      </c>
      <c r="BS539" s="55" t="str">
        <f>+IFERROR(VLOOKUP($M539,ACTIVIDADES!$B$9:$T$494,37,0),"")</f>
        <v/>
      </c>
      <c r="BT539" s="58"/>
      <c r="BU539" s="58"/>
      <c r="BV539" s="59"/>
      <c r="BW539" s="59" t="s">
        <v>580</v>
      </c>
      <c r="BX539" s="60" t="s">
        <v>3635</v>
      </c>
      <c r="BY539" s="61" t="s">
        <v>593</v>
      </c>
      <c r="BZ539" s="62"/>
      <c r="CA539" s="7"/>
      <c r="CB539" s="7"/>
      <c r="CC539" s="7"/>
      <c r="CD539" s="7"/>
      <c r="CE539" s="7"/>
      <c r="CF539" s="7"/>
      <c r="CG539" s="7"/>
      <c r="CH539" s="7"/>
      <c r="CI539" s="7"/>
      <c r="CJ539" s="7"/>
      <c r="CK539" s="7"/>
      <c r="CL539" s="7"/>
      <c r="CM539" s="7"/>
      <c r="CN539" s="7"/>
      <c r="CO539" s="7"/>
      <c r="CP539" s="7"/>
      <c r="CQ539" s="7"/>
    </row>
    <row r="540" spans="1:95" customFormat="1" ht="93" customHeight="1" x14ac:dyDescent="0.35">
      <c r="A540" s="40">
        <f t="shared" si="32"/>
        <v>532</v>
      </c>
      <c r="B540" s="40" t="s">
        <v>521</v>
      </c>
      <c r="C540" s="40">
        <v>2023</v>
      </c>
      <c r="D540" s="40" t="s">
        <v>3734</v>
      </c>
      <c r="E540" s="323"/>
      <c r="F540" s="40" t="s">
        <v>1045</v>
      </c>
      <c r="G540" s="40" t="s">
        <v>192</v>
      </c>
      <c r="H540" s="41" t="s">
        <v>197</v>
      </c>
      <c r="I540" s="42"/>
      <c r="J540" s="43" t="s">
        <v>4271</v>
      </c>
      <c r="K540" s="43" t="s">
        <v>4271</v>
      </c>
      <c r="L540" s="44" t="s">
        <v>1153</v>
      </c>
      <c r="M540" s="45" t="s">
        <v>1851</v>
      </c>
      <c r="N540" s="46" t="s">
        <v>5588</v>
      </c>
      <c r="O540" s="45" t="s">
        <v>5730</v>
      </c>
      <c r="P540" s="45">
        <v>1</v>
      </c>
      <c r="Q540" s="47">
        <v>46113</v>
      </c>
      <c r="R540" s="47">
        <v>46387</v>
      </c>
      <c r="S540" s="48">
        <f t="shared" si="34"/>
        <v>40.5</v>
      </c>
      <c r="T540" s="45" t="s">
        <v>624</v>
      </c>
      <c r="U540" s="45"/>
      <c r="V540" s="49">
        <f>+IFERROR(VLOOKUP($M540,ACTIVIDADES!$B$9:$Q$494,10,0),"")</f>
        <v>0</v>
      </c>
      <c r="W540" s="50">
        <f>+IFERROR(VLOOKUP($M540,ACTIVIDADES!$B$9:$Q$494,11,0)," ")</f>
        <v>0</v>
      </c>
      <c r="X540" s="61">
        <f>+IFERROR(VLOOKUP($M540,ACTIVIDADES!$B$9:$Q$494,12,0),"")</f>
        <v>0</v>
      </c>
      <c r="Y540" s="52">
        <f>+IFERROR(VLOOKUP($M540,ACTIVIDADES!$B$9:$Q$494,13,0),"")</f>
        <v>46153</v>
      </c>
      <c r="Z540" s="53" t="str">
        <f>+IFERROR(VLOOKUP($M540,ACTIVIDADES!$B$9:$Q$494,14,0),"")</f>
        <v>No se evidencia seguimiento</v>
      </c>
      <c r="AA540" s="49">
        <f>+IFERROR(VLOOKUP($M540,ACTIVIDADES!$B$9:$Q$494,15,0),"")</f>
        <v>0</v>
      </c>
      <c r="AB540" s="54" t="str">
        <f>+IFERROR(VLOOKUP($M540,ACTIVIDADES!$B$9:$Q$494,16,0),"")</f>
        <v>EJECUCIÓN</v>
      </c>
      <c r="AC540" s="144">
        <v>46157</v>
      </c>
      <c r="AD540" s="29">
        <v>0</v>
      </c>
      <c r="AE540" s="29" t="s">
        <v>3741</v>
      </c>
      <c r="AF540" s="29" t="s">
        <v>580</v>
      </c>
      <c r="AG540" s="29" t="s">
        <v>3737</v>
      </c>
      <c r="AH540" s="29" t="s">
        <v>3737</v>
      </c>
      <c r="AI540" s="29" t="s">
        <v>3737</v>
      </c>
      <c r="AJ540" s="55">
        <f>+IFERROR(VLOOKUP($M540,ACTIVIDADES!$B$9:$T$494,17,0),"")</f>
        <v>0</v>
      </c>
      <c r="AK540" s="80">
        <f>+IFERROR(VLOOKUP($M540,ACTIVIDADES!$B$9:$T$494,18,0),"")</f>
        <v>0</v>
      </c>
      <c r="AL540" s="80">
        <f>+IFERROR(VLOOKUP($M540,ACTIVIDADES!$B$9:$T$494,19,0),"")</f>
        <v>0</v>
      </c>
      <c r="AM540" s="55">
        <f>+IFERROR(VLOOKUP($M540,ACTIVIDADES!$B$9:$X$495,20,0),0)</f>
        <v>46214</v>
      </c>
      <c r="AN540" s="55" t="str">
        <f>+IFERROR(VLOOKUP($M540,ACTIVIDADES!$B$9:$X$495,21,0),0)</f>
        <v>No se evidencia seguimiento</v>
      </c>
      <c r="AO540" s="55">
        <f>+IFERROR(VLOOKUP($M540,ACTIVIDADES!$B$9:$X$495,22,0),0)</f>
        <v>0</v>
      </c>
      <c r="AP540" s="145" t="str">
        <f>+IFERROR(VLOOKUP($M540,ACTIVIDADES!$B$9:$X$495,23,0),0)</f>
        <v>EN EJECUCIÓN</v>
      </c>
      <c r="AQ540" s="88">
        <v>46230</v>
      </c>
      <c r="AR540" s="55">
        <v>0</v>
      </c>
      <c r="AS540" s="57" t="s">
        <v>4242</v>
      </c>
      <c r="AT540" s="29" t="s">
        <v>580</v>
      </c>
      <c r="AU540" s="57" t="s">
        <v>3639</v>
      </c>
      <c r="AV540" s="193" t="s">
        <v>3639</v>
      </c>
      <c r="AW540" s="193" t="s">
        <v>3639</v>
      </c>
      <c r="AX540" s="57" t="s">
        <v>4259</v>
      </c>
      <c r="AY540" s="176" t="str">
        <f t="shared" si="35"/>
        <v>SIN INICIAR</v>
      </c>
      <c r="AZ540" s="55" t="str">
        <f>+IFERROR(VLOOKUP($M540,ACTIVIDADES!$B$9:$T$494,25,0),"")</f>
        <v/>
      </c>
      <c r="BA540" s="55" t="str">
        <f>+IFERROR(VLOOKUP($M540,ACTIVIDADES!$B$9:$T$494,26,0),"")</f>
        <v/>
      </c>
      <c r="BB540" s="55" t="str">
        <f>+IFERROR(VLOOKUP($M540,ACTIVIDADES!$B$9:$T$494,27,0),"")</f>
        <v/>
      </c>
      <c r="BC540" s="55" t="str">
        <f>+IFERROR(VLOOKUP($M540,ACTIVIDADES!$B$9:$T$494,28,0),"")</f>
        <v/>
      </c>
      <c r="BD540" s="55" t="str">
        <f>+IFERROR(VLOOKUP($M540,ACTIVIDADES!$B$9:$T$494,29,0),"")</f>
        <v/>
      </c>
      <c r="BE540" s="55" t="str">
        <f>+IFERROR(VLOOKUP($M540,ACTIVIDADES!$B$9:$T$494,30,0),"")</f>
        <v/>
      </c>
      <c r="BF540" s="58"/>
      <c r="BG540" s="58"/>
      <c r="BH540" s="59"/>
      <c r="BI540" s="59" t="s">
        <v>580</v>
      </c>
      <c r="BJ540" s="60" t="s">
        <v>3635</v>
      </c>
      <c r="BK540" s="61" t="s">
        <v>593</v>
      </c>
      <c r="BL540" s="62"/>
      <c r="BM540" s="55" t="str">
        <f>+IFERROR(VLOOKUP($M540,ACTIVIDADES!$B$9:$T$494,31,0),"")</f>
        <v/>
      </c>
      <c r="BN540" s="55" t="str">
        <f>+IFERROR(VLOOKUP($M540,ACTIVIDADES!$B$9:$T$494,32,0),"")</f>
        <v/>
      </c>
      <c r="BO540" s="55" t="str">
        <f>+IFERROR(VLOOKUP($M540,ACTIVIDADES!$B$9:$T$494,33,0),"")</f>
        <v/>
      </c>
      <c r="BP540" s="55" t="str">
        <f>+IFERROR(VLOOKUP($M540,ACTIVIDADES!$B$9:$T$494,34,0),"")</f>
        <v/>
      </c>
      <c r="BQ540" s="55" t="str">
        <f>+IFERROR(VLOOKUP($M540,ACTIVIDADES!$B$9:$T$494,35,0),"")</f>
        <v/>
      </c>
      <c r="BR540" s="55" t="str">
        <f>+IFERROR(VLOOKUP($M540,ACTIVIDADES!$B$9:$T$494,36,0),"")</f>
        <v/>
      </c>
      <c r="BS540" s="55" t="str">
        <f>+IFERROR(VLOOKUP($M540,ACTIVIDADES!$B$9:$T$494,37,0),"")</f>
        <v/>
      </c>
      <c r="BT540" s="58"/>
      <c r="BU540" s="58"/>
      <c r="BV540" s="59"/>
      <c r="BW540" s="59" t="s">
        <v>580</v>
      </c>
      <c r="BX540" s="60" t="s">
        <v>3635</v>
      </c>
      <c r="BY540" s="61" t="s">
        <v>593</v>
      </c>
      <c r="BZ540" s="62"/>
      <c r="CA540" s="7"/>
      <c r="CB540" s="7"/>
      <c r="CC540" s="7"/>
      <c r="CD540" s="7"/>
      <c r="CE540" s="7"/>
      <c r="CF540" s="7"/>
      <c r="CG540" s="7"/>
      <c r="CH540" s="7"/>
      <c r="CI540" s="7"/>
      <c r="CJ540" s="7"/>
      <c r="CK540" s="7"/>
      <c r="CL540" s="7"/>
      <c r="CM540" s="7"/>
      <c r="CN540" s="7"/>
      <c r="CO540" s="7"/>
      <c r="CP540" s="7"/>
      <c r="CQ540" s="7"/>
    </row>
    <row r="541" spans="1:95" customFormat="1" ht="93" customHeight="1" x14ac:dyDescent="0.35">
      <c r="A541" s="40">
        <f t="shared" si="32"/>
        <v>533</v>
      </c>
      <c r="B541" s="40" t="s">
        <v>521</v>
      </c>
      <c r="C541" s="40">
        <v>2023</v>
      </c>
      <c r="D541" s="40" t="s">
        <v>3734</v>
      </c>
      <c r="E541" s="323"/>
      <c r="F541" s="40" t="s">
        <v>1046</v>
      </c>
      <c r="G541" s="40" t="s">
        <v>192</v>
      </c>
      <c r="H541" s="41" t="s">
        <v>193</v>
      </c>
      <c r="I541" s="42"/>
      <c r="J541" s="43" t="s">
        <v>5181</v>
      </c>
      <c r="K541" s="43" t="s">
        <v>5181</v>
      </c>
      <c r="L541" s="44" t="s">
        <v>1153</v>
      </c>
      <c r="M541" s="45" t="s">
        <v>1845</v>
      </c>
      <c r="N541" s="46" t="s">
        <v>5586</v>
      </c>
      <c r="O541" s="45" t="s">
        <v>5729</v>
      </c>
      <c r="P541" s="45">
        <v>1</v>
      </c>
      <c r="Q541" s="47">
        <v>46113</v>
      </c>
      <c r="R541" s="47">
        <v>46387</v>
      </c>
      <c r="S541" s="48">
        <f t="shared" si="34"/>
        <v>40.5</v>
      </c>
      <c r="T541" s="45" t="s">
        <v>624</v>
      </c>
      <c r="U541" s="45"/>
      <c r="V541" s="49">
        <f>+IFERROR(VLOOKUP($M541,ACTIVIDADES!$B$9:$Q$494,10,0),"")</f>
        <v>0</v>
      </c>
      <c r="W541" s="50">
        <f>+IFERROR(VLOOKUP($M541,ACTIVIDADES!$B$9:$Q$494,11,0)," ")</f>
        <v>0</v>
      </c>
      <c r="X541" s="61">
        <f>+IFERROR(VLOOKUP($M541,ACTIVIDADES!$B$9:$Q$494,12,0),"")</f>
        <v>0</v>
      </c>
      <c r="Y541" s="52">
        <f>+IFERROR(VLOOKUP($M541,ACTIVIDADES!$B$9:$Q$494,13,0),"")</f>
        <v>46153</v>
      </c>
      <c r="Z541" s="53" t="str">
        <f>+IFERROR(VLOOKUP($M541,ACTIVIDADES!$B$9:$Q$494,14,0),"")</f>
        <v>No se evidencia seguimiento</v>
      </c>
      <c r="AA541" s="49">
        <f>+IFERROR(VLOOKUP($M541,ACTIVIDADES!$B$9:$Q$494,15,0),"")</f>
        <v>0</v>
      </c>
      <c r="AB541" s="54" t="str">
        <f>+IFERROR(VLOOKUP($M541,ACTIVIDADES!$B$9:$Q$494,16,0),"")</f>
        <v>EJECUCIÓN</v>
      </c>
      <c r="AC541" s="144">
        <v>46157</v>
      </c>
      <c r="AD541" s="29">
        <v>0</v>
      </c>
      <c r="AE541" s="29" t="s">
        <v>3741</v>
      </c>
      <c r="AF541" s="29" t="s">
        <v>580</v>
      </c>
      <c r="AG541" s="29" t="s">
        <v>3737</v>
      </c>
      <c r="AH541" s="29" t="s">
        <v>3737</v>
      </c>
      <c r="AI541" s="29" t="s">
        <v>3737</v>
      </c>
      <c r="AJ541" s="55">
        <f>+IFERROR(VLOOKUP($M541,ACTIVIDADES!$B$9:$T$494,17,0),"")</f>
        <v>0</v>
      </c>
      <c r="AK541" s="80">
        <f>+IFERROR(VLOOKUP($M541,ACTIVIDADES!$B$9:$T$494,18,0),"")</f>
        <v>0</v>
      </c>
      <c r="AL541" s="80">
        <f>+IFERROR(VLOOKUP($M541,ACTIVIDADES!$B$9:$T$494,19,0),"")</f>
        <v>0</v>
      </c>
      <c r="AM541" s="55">
        <f>+IFERROR(VLOOKUP($M541,ACTIVIDADES!$B$9:$X$495,20,0),0)</f>
        <v>46214</v>
      </c>
      <c r="AN541" s="55" t="str">
        <f>+IFERROR(VLOOKUP($M541,ACTIVIDADES!$B$9:$X$495,21,0),0)</f>
        <v>No se evidencia seguimiento</v>
      </c>
      <c r="AO541" s="55">
        <f>+IFERROR(VLOOKUP($M541,ACTIVIDADES!$B$9:$X$495,22,0),0)</f>
        <v>0</v>
      </c>
      <c r="AP541" s="145" t="str">
        <f>+IFERROR(VLOOKUP($M541,ACTIVIDADES!$B$9:$X$495,23,0),0)</f>
        <v>EN EJECUCIÓN</v>
      </c>
      <c r="AQ541" s="88">
        <v>46230</v>
      </c>
      <c r="AR541" s="55">
        <v>0</v>
      </c>
      <c r="AS541" s="57" t="s">
        <v>4242</v>
      </c>
      <c r="AT541" s="29" t="s">
        <v>580</v>
      </c>
      <c r="AU541" s="57" t="s">
        <v>3639</v>
      </c>
      <c r="AV541" s="193" t="s">
        <v>3639</v>
      </c>
      <c r="AW541" s="193" t="s">
        <v>3639</v>
      </c>
      <c r="AX541" s="57" t="s">
        <v>4259</v>
      </c>
      <c r="AY541" s="176" t="str">
        <f t="shared" si="35"/>
        <v>SIN INICIAR</v>
      </c>
      <c r="AZ541" s="55" t="str">
        <f>+IFERROR(VLOOKUP($M541,ACTIVIDADES!$B$9:$T$494,25,0),"")</f>
        <v/>
      </c>
      <c r="BA541" s="55" t="str">
        <f>+IFERROR(VLOOKUP($M541,ACTIVIDADES!$B$9:$T$494,26,0),"")</f>
        <v/>
      </c>
      <c r="BB541" s="55" t="str">
        <f>+IFERROR(VLOOKUP($M541,ACTIVIDADES!$B$9:$T$494,27,0),"")</f>
        <v/>
      </c>
      <c r="BC541" s="55" t="str">
        <f>+IFERROR(VLOOKUP($M541,ACTIVIDADES!$B$9:$T$494,28,0),"")</f>
        <v/>
      </c>
      <c r="BD541" s="55" t="str">
        <f>+IFERROR(VLOOKUP($M541,ACTIVIDADES!$B$9:$T$494,29,0),"")</f>
        <v/>
      </c>
      <c r="BE541" s="55" t="str">
        <f>+IFERROR(VLOOKUP($M541,ACTIVIDADES!$B$9:$T$494,30,0),"")</f>
        <v/>
      </c>
      <c r="BF541" s="58"/>
      <c r="BG541" s="58"/>
      <c r="BH541" s="59"/>
      <c r="BI541" s="59" t="s">
        <v>580</v>
      </c>
      <c r="BJ541" s="60" t="s">
        <v>3635</v>
      </c>
      <c r="BK541" s="61" t="s">
        <v>593</v>
      </c>
      <c r="BL541" s="62"/>
      <c r="BM541" s="55" t="str">
        <f>+IFERROR(VLOOKUP($M541,ACTIVIDADES!$B$9:$T$494,31,0),"")</f>
        <v/>
      </c>
      <c r="BN541" s="55" t="str">
        <f>+IFERROR(VLOOKUP($M541,ACTIVIDADES!$B$9:$T$494,32,0),"")</f>
        <v/>
      </c>
      <c r="BO541" s="55" t="str">
        <f>+IFERROR(VLOOKUP($M541,ACTIVIDADES!$B$9:$T$494,33,0),"")</f>
        <v/>
      </c>
      <c r="BP541" s="55" t="str">
        <f>+IFERROR(VLOOKUP($M541,ACTIVIDADES!$B$9:$T$494,34,0),"")</f>
        <v/>
      </c>
      <c r="BQ541" s="55" t="str">
        <f>+IFERROR(VLOOKUP($M541,ACTIVIDADES!$B$9:$T$494,35,0),"")</f>
        <v/>
      </c>
      <c r="BR541" s="55" t="str">
        <f>+IFERROR(VLOOKUP($M541,ACTIVIDADES!$B$9:$T$494,36,0),"")</f>
        <v/>
      </c>
      <c r="BS541" s="55" t="str">
        <f>+IFERROR(VLOOKUP($M541,ACTIVIDADES!$B$9:$T$494,37,0),"")</f>
        <v/>
      </c>
      <c r="BT541" s="58"/>
      <c r="BU541" s="58"/>
      <c r="BV541" s="59"/>
      <c r="BW541" s="59" t="s">
        <v>580</v>
      </c>
      <c r="BX541" s="60" t="s">
        <v>3635</v>
      </c>
      <c r="BY541" s="61" t="s">
        <v>593</v>
      </c>
      <c r="BZ541" s="62"/>
      <c r="CA541" s="7"/>
      <c r="CB541" s="7"/>
      <c r="CC541" s="7"/>
      <c r="CD541" s="7"/>
      <c r="CE541" s="7"/>
      <c r="CF541" s="7"/>
      <c r="CG541" s="7"/>
      <c r="CH541" s="7"/>
      <c r="CI541" s="7"/>
      <c r="CJ541" s="7"/>
      <c r="CK541" s="7"/>
      <c r="CL541" s="7"/>
      <c r="CM541" s="7"/>
      <c r="CN541" s="7"/>
      <c r="CO541" s="7"/>
      <c r="CP541" s="7"/>
      <c r="CQ541" s="7"/>
    </row>
    <row r="542" spans="1:95" customFormat="1" ht="93" customHeight="1" x14ac:dyDescent="0.35">
      <c r="A542" s="40">
        <f t="shared" si="32"/>
        <v>534</v>
      </c>
      <c r="B542" s="40" t="s">
        <v>521</v>
      </c>
      <c r="C542" s="40">
        <v>2023</v>
      </c>
      <c r="D542" s="40" t="s">
        <v>3734</v>
      </c>
      <c r="E542" s="323"/>
      <c r="F542" s="40" t="s">
        <v>1003</v>
      </c>
      <c r="G542" s="40" t="s">
        <v>95</v>
      </c>
      <c r="H542" s="42" t="s">
        <v>137</v>
      </c>
      <c r="I542" s="42"/>
      <c r="J542" s="43" t="s">
        <v>5182</v>
      </c>
      <c r="K542" s="43" t="s">
        <v>5389</v>
      </c>
      <c r="L542" s="44" t="s">
        <v>1153</v>
      </c>
      <c r="M542" s="63" t="s">
        <v>3300</v>
      </c>
      <c r="N542" s="64" t="s">
        <v>5589</v>
      </c>
      <c r="O542" s="63" t="s">
        <v>5731</v>
      </c>
      <c r="P542" s="63">
        <v>1</v>
      </c>
      <c r="Q542" s="65">
        <v>45139</v>
      </c>
      <c r="R542" s="65">
        <v>45260</v>
      </c>
      <c r="S542" s="66">
        <f t="shared" si="34"/>
        <v>17.849999999999998</v>
      </c>
      <c r="T542" s="63" t="s">
        <v>609</v>
      </c>
      <c r="U542" s="63"/>
      <c r="V542" s="49">
        <f>+IFERROR(VLOOKUP($M542,ACTIVIDADES!$B$9:$Q$494,10,0),"")</f>
        <v>0</v>
      </c>
      <c r="W542" s="50" t="str">
        <f>+IFERROR(VLOOKUP($M542,ACTIVIDADES!$B$9:$Q$494,11,0)," ")</f>
        <v xml:space="preserve">La actividad no se ha ejecutado a la fecha. No se han desarrollado acciones de sensibilización ni apropiación del proceso de medición de indicadores ni del sistema MIPG por parte de los integrantes del proceso de Gestión Contractual. En consecuencia, no se cuenta con registros, soportes ni evidencias que acrediten la socialización o capacitación orientada a fortalecer el conocimiento y aplicación del sistema de indicadores y del Modelo Integrado de Planeación y Gestión (MIPG), quedando esta actividad pendiente de ejecución conforme a los lineamientos institucionales.
</v>
      </c>
      <c r="X542" s="61">
        <f>+IFERROR(VLOOKUP($M542,ACTIVIDADES!$B$9:$Q$494,12,0),"")</f>
        <v>0</v>
      </c>
      <c r="Y542" s="52">
        <f>+IFERROR(VLOOKUP($M542,ACTIVIDADES!$B$9:$Q$494,13,0),"")</f>
        <v>46153</v>
      </c>
      <c r="Z542" s="53" t="str">
        <f>+IFERROR(VLOOKUP($M542,ACTIVIDADES!$B$9:$Q$494,14,0),"")</f>
        <v>No se evidencian soportes de la actividad</v>
      </c>
      <c r="AA542" s="49">
        <f>+IFERROR(VLOOKUP($M542,ACTIVIDADES!$B$9:$Q$494,15,0),"")</f>
        <v>0</v>
      </c>
      <c r="AB542" s="54" t="str">
        <f>+IFERROR(VLOOKUP($M542,ACTIVIDADES!$B$9:$Q$494,16,0),"")</f>
        <v>EJECUCIÓN</v>
      </c>
      <c r="AC542" s="144">
        <v>46157</v>
      </c>
      <c r="AD542" s="29">
        <v>0</v>
      </c>
      <c r="AE542" s="29" t="s">
        <v>3741</v>
      </c>
      <c r="AF542" s="29" t="s">
        <v>581</v>
      </c>
      <c r="AG542" s="29" t="s">
        <v>3737</v>
      </c>
      <c r="AH542" s="29" t="s">
        <v>3737</v>
      </c>
      <c r="AI542" s="29" t="s">
        <v>3737</v>
      </c>
      <c r="AJ542" s="55">
        <f>+IFERROR(VLOOKUP($M542,ACTIVIDADES!$B$9:$T$494,17,0),"")</f>
        <v>0</v>
      </c>
      <c r="AK542" s="80" t="str">
        <f>+IFERROR(VLOOKUP($M542,ACTIVIDADES!$B$9:$T$494,18,0),"")</f>
        <v xml:space="preserve">La actividad no se ha ejecutado a la fecha. No se han desarrollado acciones de sensibilización ni apropiación del proceso de medición de indicadores ni del sistema MIPG por parte de los integrantes del proceso de Gestión Contractual. En consecuencia, no se cuenta con registros, soportes ni evidencias que acrediten la socialización o capacitación orientada a fortalecer el conocimiento y aplicación del sistema de indicadores y del Modelo Integrado de Planeación y Gestión (MIPG), quedando esta actividad pendiente de ejecución conforme a los lineamientos institucionales.
</v>
      </c>
      <c r="AL542" s="80">
        <f>+IFERROR(VLOOKUP($M542,ACTIVIDADES!$B$9:$T$494,19,0),"")</f>
        <v>0</v>
      </c>
      <c r="AM542" s="55" t="str">
        <f>+IFERROR(VLOOKUP($M542,ACTIVIDADES!$B$9:$X$495,20,0),0)</f>
        <v>11/07/206</v>
      </c>
      <c r="AN542" s="55" t="str">
        <f>+IFERROR(VLOOKUP($M542,ACTIVIDADES!$B$9:$X$495,21,0),0)</f>
        <v>No se evidencian soportes de la actividad</v>
      </c>
      <c r="AO542" s="55">
        <f>+IFERROR(VLOOKUP($M542,ACTIVIDADES!$B$9:$X$495,22,0),0)</f>
        <v>0</v>
      </c>
      <c r="AP542" s="145" t="str">
        <f>+IFERROR(VLOOKUP($M542,ACTIVIDADES!$B$9:$X$495,23,0),0)</f>
        <v>EN EJECUCIÓN</v>
      </c>
      <c r="AQ542" s="88">
        <v>46230</v>
      </c>
      <c r="AR542" s="55">
        <v>0</v>
      </c>
      <c r="AS542" s="57" t="s">
        <v>4242</v>
      </c>
      <c r="AT542" s="29" t="s">
        <v>580</v>
      </c>
      <c r="AU542" s="57" t="s">
        <v>3639</v>
      </c>
      <c r="AV542" s="193" t="s">
        <v>3639</v>
      </c>
      <c r="AW542" s="193" t="s">
        <v>3639</v>
      </c>
      <c r="AX542" s="57" t="s">
        <v>4259</v>
      </c>
      <c r="AY542" s="176" t="str">
        <f t="shared" si="35"/>
        <v>SIN INICIAR</v>
      </c>
      <c r="AZ542" s="55" t="str">
        <f>+IFERROR(VLOOKUP($M542,ACTIVIDADES!$B$9:$T$494,25,0),"")</f>
        <v/>
      </c>
      <c r="BA542" s="55" t="str">
        <f>+IFERROR(VLOOKUP($M542,ACTIVIDADES!$B$9:$T$494,26,0),"")</f>
        <v/>
      </c>
      <c r="BB542" s="55" t="str">
        <f>+IFERROR(VLOOKUP($M542,ACTIVIDADES!$B$9:$T$494,27,0),"")</f>
        <v/>
      </c>
      <c r="BC542" s="55" t="str">
        <f>+IFERROR(VLOOKUP($M542,ACTIVIDADES!$B$9:$T$494,28,0),"")</f>
        <v/>
      </c>
      <c r="BD542" s="55" t="str">
        <f>+IFERROR(VLOOKUP($M542,ACTIVIDADES!$B$9:$T$494,29,0),"")</f>
        <v/>
      </c>
      <c r="BE542" s="55" t="str">
        <f>+IFERROR(VLOOKUP($M542,ACTIVIDADES!$B$9:$T$494,30,0),"")</f>
        <v/>
      </c>
      <c r="BF542" s="58"/>
      <c r="BG542" s="58"/>
      <c r="BH542" s="59"/>
      <c r="BI542" s="59" t="s">
        <v>580</v>
      </c>
      <c r="BJ542" s="60" t="s">
        <v>3635</v>
      </c>
      <c r="BK542" s="61" t="s">
        <v>593</v>
      </c>
      <c r="BL542" s="62"/>
      <c r="BM542" s="55" t="str">
        <f>+IFERROR(VLOOKUP($M542,ACTIVIDADES!$B$9:$T$494,31,0),"")</f>
        <v/>
      </c>
      <c r="BN542" s="55" t="str">
        <f>+IFERROR(VLOOKUP($M542,ACTIVIDADES!$B$9:$T$494,32,0),"")</f>
        <v/>
      </c>
      <c r="BO542" s="55" t="str">
        <f>+IFERROR(VLOOKUP($M542,ACTIVIDADES!$B$9:$T$494,33,0),"")</f>
        <v/>
      </c>
      <c r="BP542" s="55" t="str">
        <f>+IFERROR(VLOOKUP($M542,ACTIVIDADES!$B$9:$T$494,34,0),"")</f>
        <v/>
      </c>
      <c r="BQ542" s="55" t="str">
        <f>+IFERROR(VLOOKUP($M542,ACTIVIDADES!$B$9:$T$494,35,0),"")</f>
        <v/>
      </c>
      <c r="BR542" s="55" t="str">
        <f>+IFERROR(VLOOKUP($M542,ACTIVIDADES!$B$9:$T$494,36,0),"")</f>
        <v/>
      </c>
      <c r="BS542" s="55" t="str">
        <f>+IFERROR(VLOOKUP($M542,ACTIVIDADES!$B$9:$T$494,37,0),"")</f>
        <v/>
      </c>
      <c r="BT542" s="58"/>
      <c r="BU542" s="58"/>
      <c r="BV542" s="59"/>
      <c r="BW542" s="59" t="s">
        <v>580</v>
      </c>
      <c r="BX542" s="60" t="s">
        <v>3635</v>
      </c>
      <c r="BY542" s="61" t="s">
        <v>593</v>
      </c>
      <c r="BZ542" s="62"/>
      <c r="CA542" s="7"/>
      <c r="CB542" s="7"/>
      <c r="CC542" s="7"/>
      <c r="CD542" s="7"/>
      <c r="CE542" s="7"/>
      <c r="CF542" s="7"/>
      <c r="CG542" s="7"/>
      <c r="CH542" s="7"/>
      <c r="CI542" s="7"/>
      <c r="CJ542" s="7"/>
      <c r="CK542" s="7"/>
      <c r="CL542" s="7"/>
      <c r="CM542" s="7"/>
      <c r="CN542" s="7"/>
      <c r="CO542" s="7"/>
      <c r="CP542" s="7"/>
      <c r="CQ542" s="7"/>
    </row>
    <row r="543" spans="1:95" customFormat="1" ht="93" customHeight="1" x14ac:dyDescent="0.35">
      <c r="A543" s="40">
        <f t="shared" si="32"/>
        <v>535</v>
      </c>
      <c r="B543" s="40" t="s">
        <v>521</v>
      </c>
      <c r="C543" s="40">
        <v>2023</v>
      </c>
      <c r="D543" s="40" t="s">
        <v>3734</v>
      </c>
      <c r="E543" s="323"/>
      <c r="F543" s="40" t="s">
        <v>997</v>
      </c>
      <c r="G543" s="40" t="s">
        <v>95</v>
      </c>
      <c r="H543" s="42" t="s">
        <v>4860</v>
      </c>
      <c r="I543" s="42"/>
      <c r="J543" s="43" t="s">
        <v>5183</v>
      </c>
      <c r="K543" s="43" t="s">
        <v>5390</v>
      </c>
      <c r="L543" s="44" t="s">
        <v>1153</v>
      </c>
      <c r="M543" s="45" t="s">
        <v>2942</v>
      </c>
      <c r="N543" s="46" t="s">
        <v>2943</v>
      </c>
      <c r="O543" s="45" t="s">
        <v>2320</v>
      </c>
      <c r="P543" s="45">
        <v>1</v>
      </c>
      <c r="Q543" s="47">
        <v>46113</v>
      </c>
      <c r="R543" s="47">
        <v>46387</v>
      </c>
      <c r="S543" s="48">
        <f t="shared" si="34"/>
        <v>40.5</v>
      </c>
      <c r="T543" s="45" t="s">
        <v>609</v>
      </c>
      <c r="U543" s="45" t="s">
        <v>2944</v>
      </c>
      <c r="V543" s="49">
        <f>+IFERROR(VLOOKUP($M543,ACTIVIDADES!$B$9:$Q$494,10,0),"")</f>
        <v>0</v>
      </c>
      <c r="W543" s="50" t="str">
        <f>+IFERROR(VLOOKUP($M543,ACTIVIDADES!$B$9:$Q$494,11,0)," ")</f>
        <v>Indicador en proceso de cumplimiento; se están estructurando las actividades y notas correspondientes dentro del procedimiento contractual.</v>
      </c>
      <c r="X543" s="61">
        <f>+IFERROR(VLOOKUP($M543,ACTIVIDADES!$B$9:$Q$494,12,0),"")</f>
        <v>0</v>
      </c>
      <c r="Y543" s="52">
        <f>+IFERROR(VLOOKUP($M543,ACTIVIDADES!$B$9:$Q$494,13,0),"")</f>
        <v>46153</v>
      </c>
      <c r="Z543" s="53" t="str">
        <f>+IFERROR(VLOOKUP($M543,ACTIVIDADES!$B$9:$Q$494,14,0),"")</f>
        <v>Sin avance en la actividad</v>
      </c>
      <c r="AA543" s="49">
        <f>+IFERROR(VLOOKUP($M543,ACTIVIDADES!$B$9:$Q$494,15,0),"")</f>
        <v>0</v>
      </c>
      <c r="AB543" s="54" t="str">
        <f>+IFERROR(VLOOKUP($M543,ACTIVIDADES!$B$9:$Q$494,16,0),"")</f>
        <v>EJECUCIÓN</v>
      </c>
      <c r="AC543" s="144">
        <v>46157</v>
      </c>
      <c r="AD543" s="29">
        <v>0</v>
      </c>
      <c r="AE543" s="29" t="s">
        <v>3741</v>
      </c>
      <c r="AF543" s="29" t="s">
        <v>580</v>
      </c>
      <c r="AG543" s="29" t="s">
        <v>3737</v>
      </c>
      <c r="AH543" s="29" t="s">
        <v>3737</v>
      </c>
      <c r="AI543" s="29" t="s">
        <v>3737</v>
      </c>
      <c r="AJ543" s="55">
        <f>+IFERROR(VLOOKUP($M543,ACTIVIDADES!$B$9:$T$494,17,0),"")</f>
        <v>0</v>
      </c>
      <c r="AK543" s="80" t="str">
        <f>+IFERROR(VLOOKUP($M543,ACTIVIDADES!$B$9:$T$494,18,0),"")</f>
        <v>Indicador en proceso de cumplimiento; se están estructurando las actividades y notas correspondientes dentro del procedimiento contractual.</v>
      </c>
      <c r="AL543" s="80">
        <f>+IFERROR(VLOOKUP($M543,ACTIVIDADES!$B$9:$T$494,19,0),"")</f>
        <v>0</v>
      </c>
      <c r="AM543" s="55" t="str">
        <f>+IFERROR(VLOOKUP($M543,ACTIVIDADES!$B$9:$X$495,20,0),0)</f>
        <v>11/07/206</v>
      </c>
      <c r="AN543" s="55" t="str">
        <f>+IFERROR(VLOOKUP($M543,ACTIVIDADES!$B$9:$X$495,21,0),0)</f>
        <v>No se evidencian soportes de la actividad</v>
      </c>
      <c r="AO543" s="55">
        <f>+IFERROR(VLOOKUP($M543,ACTIVIDADES!$B$9:$X$495,22,0),0)</f>
        <v>0</v>
      </c>
      <c r="AP543" s="145" t="str">
        <f>+IFERROR(VLOOKUP($M543,ACTIVIDADES!$B$9:$X$495,23,0),0)</f>
        <v>EN EJECUCIÓN</v>
      </c>
      <c r="AQ543" s="88">
        <v>46230</v>
      </c>
      <c r="AR543" s="55">
        <v>0</v>
      </c>
      <c r="AS543" s="57" t="s">
        <v>4242</v>
      </c>
      <c r="AT543" s="29" t="s">
        <v>580</v>
      </c>
      <c r="AU543" s="57" t="s">
        <v>3639</v>
      </c>
      <c r="AV543" s="193" t="s">
        <v>3639</v>
      </c>
      <c r="AW543" s="193" t="s">
        <v>3639</v>
      </c>
      <c r="AX543" s="57" t="s">
        <v>4259</v>
      </c>
      <c r="AY543" s="176" t="str">
        <f t="shared" si="35"/>
        <v>SIN INICIAR</v>
      </c>
      <c r="AZ543" s="55" t="str">
        <f>+IFERROR(VLOOKUP($M543,ACTIVIDADES!$B$9:$T$494,25,0),"")</f>
        <v/>
      </c>
      <c r="BA543" s="55" t="str">
        <f>+IFERROR(VLOOKUP($M543,ACTIVIDADES!$B$9:$T$494,26,0),"")</f>
        <v/>
      </c>
      <c r="BB543" s="55" t="str">
        <f>+IFERROR(VLOOKUP($M543,ACTIVIDADES!$B$9:$T$494,27,0),"")</f>
        <v/>
      </c>
      <c r="BC543" s="55" t="str">
        <f>+IFERROR(VLOOKUP($M543,ACTIVIDADES!$B$9:$T$494,28,0),"")</f>
        <v/>
      </c>
      <c r="BD543" s="55" t="str">
        <f>+IFERROR(VLOOKUP($M543,ACTIVIDADES!$B$9:$T$494,29,0),"")</f>
        <v/>
      </c>
      <c r="BE543" s="55" t="str">
        <f>+IFERROR(VLOOKUP($M543,ACTIVIDADES!$B$9:$T$494,30,0),"")</f>
        <v/>
      </c>
      <c r="BF543" s="58"/>
      <c r="BG543" s="58"/>
      <c r="BH543" s="59"/>
      <c r="BI543" s="59" t="s">
        <v>580</v>
      </c>
      <c r="BJ543" s="60" t="s">
        <v>3635</v>
      </c>
      <c r="BK543" s="61" t="s">
        <v>593</v>
      </c>
      <c r="BL543" s="62"/>
      <c r="BM543" s="55" t="str">
        <f>+IFERROR(VLOOKUP($M543,ACTIVIDADES!$B$9:$T$494,31,0),"")</f>
        <v/>
      </c>
      <c r="BN543" s="55" t="str">
        <f>+IFERROR(VLOOKUP($M543,ACTIVIDADES!$B$9:$T$494,32,0),"")</f>
        <v/>
      </c>
      <c r="BO543" s="55" t="str">
        <f>+IFERROR(VLOOKUP($M543,ACTIVIDADES!$B$9:$T$494,33,0),"")</f>
        <v/>
      </c>
      <c r="BP543" s="55" t="str">
        <f>+IFERROR(VLOOKUP($M543,ACTIVIDADES!$B$9:$T$494,34,0),"")</f>
        <v/>
      </c>
      <c r="BQ543" s="55" t="str">
        <f>+IFERROR(VLOOKUP($M543,ACTIVIDADES!$B$9:$T$494,35,0),"")</f>
        <v/>
      </c>
      <c r="BR543" s="55" t="str">
        <f>+IFERROR(VLOOKUP($M543,ACTIVIDADES!$B$9:$T$494,36,0),"")</f>
        <v/>
      </c>
      <c r="BS543" s="55" t="str">
        <f>+IFERROR(VLOOKUP($M543,ACTIVIDADES!$B$9:$T$494,37,0),"")</f>
        <v/>
      </c>
      <c r="BT543" s="58"/>
      <c r="BU543" s="58"/>
      <c r="BV543" s="59"/>
      <c r="BW543" s="59" t="s">
        <v>580</v>
      </c>
      <c r="BX543" s="60" t="s">
        <v>3635</v>
      </c>
      <c r="BY543" s="61" t="s">
        <v>593</v>
      </c>
      <c r="BZ543" s="62"/>
      <c r="CA543" s="7"/>
      <c r="CB543" s="7"/>
      <c r="CC543" s="7"/>
      <c r="CD543" s="7"/>
      <c r="CE543" s="7"/>
      <c r="CF543" s="7"/>
      <c r="CG543" s="7"/>
      <c r="CH543" s="7"/>
      <c r="CI543" s="7"/>
      <c r="CJ543" s="7"/>
      <c r="CK543" s="7"/>
      <c r="CL543" s="7"/>
      <c r="CM543" s="7"/>
      <c r="CN543" s="7"/>
      <c r="CO543" s="7"/>
      <c r="CP543" s="7"/>
      <c r="CQ543" s="7"/>
    </row>
    <row r="544" spans="1:95" customFormat="1" ht="93" customHeight="1" x14ac:dyDescent="0.35">
      <c r="A544" s="40">
        <f t="shared" si="32"/>
        <v>536</v>
      </c>
      <c r="B544" s="40" t="s">
        <v>521</v>
      </c>
      <c r="C544" s="40">
        <v>2023</v>
      </c>
      <c r="D544" s="40" t="s">
        <v>3734</v>
      </c>
      <c r="E544" s="323"/>
      <c r="F544" s="40" t="s">
        <v>995</v>
      </c>
      <c r="G544" s="40" t="s">
        <v>95</v>
      </c>
      <c r="H544" s="42" t="s">
        <v>4861</v>
      </c>
      <c r="I544" s="42"/>
      <c r="J544" s="43" t="s">
        <v>5184</v>
      </c>
      <c r="K544" s="43" t="s">
        <v>4272</v>
      </c>
      <c r="L544" s="44" t="s">
        <v>1153</v>
      </c>
      <c r="M544" s="45" t="s">
        <v>2942</v>
      </c>
      <c r="N544" s="46" t="s">
        <v>2943</v>
      </c>
      <c r="O544" s="45" t="s">
        <v>2320</v>
      </c>
      <c r="P544" s="45">
        <v>1</v>
      </c>
      <c r="Q544" s="47">
        <v>46113</v>
      </c>
      <c r="R544" s="47">
        <v>46387</v>
      </c>
      <c r="S544" s="48">
        <f t="shared" si="34"/>
        <v>40.5</v>
      </c>
      <c r="T544" s="45" t="s">
        <v>609</v>
      </c>
      <c r="U544" s="45" t="s">
        <v>2944</v>
      </c>
      <c r="V544" s="49">
        <f>+IFERROR(VLOOKUP($M544,ACTIVIDADES!$B$9:$Q$494,10,0),"")</f>
        <v>0</v>
      </c>
      <c r="W544" s="50" t="str">
        <f>+IFERROR(VLOOKUP($M544,ACTIVIDADES!$B$9:$Q$494,11,0)," ")</f>
        <v>Indicador en proceso de cumplimiento; se están estructurando las actividades y notas correspondientes dentro del procedimiento contractual.</v>
      </c>
      <c r="X544" s="61">
        <f>+IFERROR(VLOOKUP($M544,ACTIVIDADES!$B$9:$Q$494,12,0),"")</f>
        <v>0</v>
      </c>
      <c r="Y544" s="52">
        <f>+IFERROR(VLOOKUP($M544,ACTIVIDADES!$B$9:$Q$494,13,0),"")</f>
        <v>46153</v>
      </c>
      <c r="Z544" s="53" t="str">
        <f>+IFERROR(VLOOKUP($M544,ACTIVIDADES!$B$9:$Q$494,14,0),"")</f>
        <v>Sin avance en la actividad</v>
      </c>
      <c r="AA544" s="49">
        <f>+IFERROR(VLOOKUP($M544,ACTIVIDADES!$B$9:$Q$494,15,0),"")</f>
        <v>0</v>
      </c>
      <c r="AB544" s="54" t="str">
        <f>+IFERROR(VLOOKUP($M544,ACTIVIDADES!$B$9:$Q$494,16,0),"")</f>
        <v>EJECUCIÓN</v>
      </c>
      <c r="AC544" s="144">
        <v>46157</v>
      </c>
      <c r="AD544" s="29">
        <v>0</v>
      </c>
      <c r="AE544" s="29" t="s">
        <v>3741</v>
      </c>
      <c r="AF544" s="29" t="s">
        <v>580</v>
      </c>
      <c r="AG544" s="29" t="s">
        <v>3737</v>
      </c>
      <c r="AH544" s="29" t="s">
        <v>3737</v>
      </c>
      <c r="AI544" s="29" t="s">
        <v>3737</v>
      </c>
      <c r="AJ544" s="55">
        <f>+IFERROR(VLOOKUP($M544,ACTIVIDADES!$B$9:$T$494,17,0),"")</f>
        <v>0</v>
      </c>
      <c r="AK544" s="80" t="str">
        <f>+IFERROR(VLOOKUP($M544,ACTIVIDADES!$B$9:$T$494,18,0),"")</f>
        <v>Indicador en proceso de cumplimiento; se están estructurando las actividades y notas correspondientes dentro del procedimiento contractual.</v>
      </c>
      <c r="AL544" s="80">
        <f>+IFERROR(VLOOKUP($M544,ACTIVIDADES!$B$9:$T$494,19,0),"")</f>
        <v>0</v>
      </c>
      <c r="AM544" s="55" t="str">
        <f>+IFERROR(VLOOKUP($M544,ACTIVIDADES!$B$9:$X$495,20,0),0)</f>
        <v>11/07/206</v>
      </c>
      <c r="AN544" s="55" t="str">
        <f>+IFERROR(VLOOKUP($M544,ACTIVIDADES!$B$9:$X$495,21,0),0)</f>
        <v>No se evidencian soportes de la actividad</v>
      </c>
      <c r="AO544" s="55">
        <f>+IFERROR(VLOOKUP($M544,ACTIVIDADES!$B$9:$X$495,22,0),0)</f>
        <v>0</v>
      </c>
      <c r="AP544" s="145" t="str">
        <f>+IFERROR(VLOOKUP($M544,ACTIVIDADES!$B$9:$X$495,23,0),0)</f>
        <v>EN EJECUCIÓN</v>
      </c>
      <c r="AQ544" s="88">
        <v>46230</v>
      </c>
      <c r="AR544" s="55">
        <v>0</v>
      </c>
      <c r="AS544" s="57" t="s">
        <v>4242</v>
      </c>
      <c r="AT544" s="29" t="s">
        <v>580</v>
      </c>
      <c r="AU544" s="57" t="s">
        <v>3639</v>
      </c>
      <c r="AV544" s="193" t="s">
        <v>3639</v>
      </c>
      <c r="AW544" s="193" t="s">
        <v>3639</v>
      </c>
      <c r="AX544" s="57" t="s">
        <v>4259</v>
      </c>
      <c r="AY544" s="176" t="str">
        <f t="shared" si="35"/>
        <v>SIN INICIAR</v>
      </c>
      <c r="AZ544" s="55" t="str">
        <f>+IFERROR(VLOOKUP($M544,ACTIVIDADES!$B$9:$T$494,25,0),"")</f>
        <v/>
      </c>
      <c r="BA544" s="55" t="str">
        <f>+IFERROR(VLOOKUP($M544,ACTIVIDADES!$B$9:$T$494,26,0),"")</f>
        <v/>
      </c>
      <c r="BB544" s="55" t="str">
        <f>+IFERROR(VLOOKUP($M544,ACTIVIDADES!$B$9:$T$494,27,0),"")</f>
        <v/>
      </c>
      <c r="BC544" s="55" t="str">
        <f>+IFERROR(VLOOKUP($M544,ACTIVIDADES!$B$9:$T$494,28,0),"")</f>
        <v/>
      </c>
      <c r="BD544" s="55" t="str">
        <f>+IFERROR(VLOOKUP($M544,ACTIVIDADES!$B$9:$T$494,29,0),"")</f>
        <v/>
      </c>
      <c r="BE544" s="55" t="str">
        <f>+IFERROR(VLOOKUP($M544,ACTIVIDADES!$B$9:$T$494,30,0),"")</f>
        <v/>
      </c>
      <c r="BF544" s="58"/>
      <c r="BG544" s="58"/>
      <c r="BH544" s="59"/>
      <c r="BI544" s="59" t="s">
        <v>580</v>
      </c>
      <c r="BJ544" s="60" t="s">
        <v>3635</v>
      </c>
      <c r="BK544" s="61" t="s">
        <v>593</v>
      </c>
      <c r="BL544" s="62"/>
      <c r="BM544" s="55" t="str">
        <f>+IFERROR(VLOOKUP($M544,ACTIVIDADES!$B$9:$T$494,31,0),"")</f>
        <v/>
      </c>
      <c r="BN544" s="55" t="str">
        <f>+IFERROR(VLOOKUP($M544,ACTIVIDADES!$B$9:$T$494,32,0),"")</f>
        <v/>
      </c>
      <c r="BO544" s="55" t="str">
        <f>+IFERROR(VLOOKUP($M544,ACTIVIDADES!$B$9:$T$494,33,0),"")</f>
        <v/>
      </c>
      <c r="BP544" s="55" t="str">
        <f>+IFERROR(VLOOKUP($M544,ACTIVIDADES!$B$9:$T$494,34,0),"")</f>
        <v/>
      </c>
      <c r="BQ544" s="55" t="str">
        <f>+IFERROR(VLOOKUP($M544,ACTIVIDADES!$B$9:$T$494,35,0),"")</f>
        <v/>
      </c>
      <c r="BR544" s="55" t="str">
        <f>+IFERROR(VLOOKUP($M544,ACTIVIDADES!$B$9:$T$494,36,0),"")</f>
        <v/>
      </c>
      <c r="BS544" s="55" t="str">
        <f>+IFERROR(VLOOKUP($M544,ACTIVIDADES!$B$9:$T$494,37,0),"")</f>
        <v/>
      </c>
      <c r="BT544" s="58"/>
      <c r="BU544" s="58"/>
      <c r="BV544" s="59"/>
      <c r="BW544" s="59" t="s">
        <v>580</v>
      </c>
      <c r="BX544" s="60" t="s">
        <v>3635</v>
      </c>
      <c r="BY544" s="61" t="s">
        <v>593</v>
      </c>
      <c r="BZ544" s="62"/>
      <c r="CA544" s="7"/>
      <c r="CB544" s="7"/>
      <c r="CC544" s="7"/>
      <c r="CD544" s="7"/>
      <c r="CE544" s="7"/>
      <c r="CF544" s="7"/>
      <c r="CG544" s="7"/>
      <c r="CH544" s="7"/>
      <c r="CI544" s="7"/>
      <c r="CJ544" s="7"/>
      <c r="CK544" s="7"/>
      <c r="CL544" s="7"/>
      <c r="CM544" s="7"/>
      <c r="CN544" s="7"/>
      <c r="CO544" s="7"/>
      <c r="CP544" s="7"/>
      <c r="CQ544" s="7"/>
    </row>
    <row r="545" spans="1:95" customFormat="1" ht="93" customHeight="1" x14ac:dyDescent="0.35">
      <c r="A545" s="40">
        <f t="shared" si="32"/>
        <v>537</v>
      </c>
      <c r="B545" s="40" t="s">
        <v>521</v>
      </c>
      <c r="C545" s="40">
        <v>2023</v>
      </c>
      <c r="D545" s="40" t="s">
        <v>3734</v>
      </c>
      <c r="E545" s="323"/>
      <c r="F545" s="40" t="s">
        <v>970</v>
      </c>
      <c r="G545" s="40" t="s">
        <v>95</v>
      </c>
      <c r="H545" s="42" t="s">
        <v>4862</v>
      </c>
      <c r="I545" s="42"/>
      <c r="J545" s="43" t="s">
        <v>5184</v>
      </c>
      <c r="K545" s="43" t="s">
        <v>4272</v>
      </c>
      <c r="L545" s="44" t="s">
        <v>1153</v>
      </c>
      <c r="M545" s="45" t="s">
        <v>2942</v>
      </c>
      <c r="N545" s="46" t="s">
        <v>2943</v>
      </c>
      <c r="O545" s="45" t="s">
        <v>2320</v>
      </c>
      <c r="P545" s="45">
        <v>1</v>
      </c>
      <c r="Q545" s="47">
        <v>46113</v>
      </c>
      <c r="R545" s="47">
        <v>46387</v>
      </c>
      <c r="S545" s="48">
        <f t="shared" si="34"/>
        <v>40.5</v>
      </c>
      <c r="T545" s="45" t="s">
        <v>609</v>
      </c>
      <c r="U545" s="45" t="s">
        <v>2944</v>
      </c>
      <c r="V545" s="49">
        <f>+IFERROR(VLOOKUP($M545,ACTIVIDADES!$B$9:$Q$494,10,0),"")</f>
        <v>0</v>
      </c>
      <c r="W545" s="50" t="str">
        <f>+IFERROR(VLOOKUP($M545,ACTIVIDADES!$B$9:$Q$494,11,0)," ")</f>
        <v>Indicador en proceso de cumplimiento; se están estructurando las actividades y notas correspondientes dentro del procedimiento contractual.</v>
      </c>
      <c r="X545" s="61">
        <f>+IFERROR(VLOOKUP($M545,ACTIVIDADES!$B$9:$Q$494,12,0),"")</f>
        <v>0</v>
      </c>
      <c r="Y545" s="52">
        <f>+IFERROR(VLOOKUP($M545,ACTIVIDADES!$B$9:$Q$494,13,0),"")</f>
        <v>46153</v>
      </c>
      <c r="Z545" s="53" t="str">
        <f>+IFERROR(VLOOKUP($M545,ACTIVIDADES!$B$9:$Q$494,14,0),"")</f>
        <v>Sin avance en la actividad</v>
      </c>
      <c r="AA545" s="49">
        <f>+IFERROR(VLOOKUP($M545,ACTIVIDADES!$B$9:$Q$494,15,0),"")</f>
        <v>0</v>
      </c>
      <c r="AB545" s="54" t="str">
        <f>+IFERROR(VLOOKUP($M545,ACTIVIDADES!$B$9:$Q$494,16,0),"")</f>
        <v>EJECUCIÓN</v>
      </c>
      <c r="AC545" s="144">
        <v>46157</v>
      </c>
      <c r="AD545" s="29">
        <v>0</v>
      </c>
      <c r="AE545" s="29" t="s">
        <v>3741</v>
      </c>
      <c r="AF545" s="29" t="s">
        <v>580</v>
      </c>
      <c r="AG545" s="29" t="s">
        <v>3737</v>
      </c>
      <c r="AH545" s="29" t="s">
        <v>3737</v>
      </c>
      <c r="AI545" s="29" t="s">
        <v>3737</v>
      </c>
      <c r="AJ545" s="55">
        <f>+IFERROR(VLOOKUP($M545,ACTIVIDADES!$B$9:$T$494,17,0),"")</f>
        <v>0</v>
      </c>
      <c r="AK545" s="80" t="str">
        <f>+IFERROR(VLOOKUP($M545,ACTIVIDADES!$B$9:$T$494,18,0),"")</f>
        <v>Indicador en proceso de cumplimiento; se están estructurando las actividades y notas correspondientes dentro del procedimiento contractual.</v>
      </c>
      <c r="AL545" s="80">
        <f>+IFERROR(VLOOKUP($M545,ACTIVIDADES!$B$9:$T$494,19,0),"")</f>
        <v>0</v>
      </c>
      <c r="AM545" s="55" t="str">
        <f>+IFERROR(VLOOKUP($M545,ACTIVIDADES!$B$9:$X$495,20,0),0)</f>
        <v>11/07/206</v>
      </c>
      <c r="AN545" s="55" t="str">
        <f>+IFERROR(VLOOKUP($M545,ACTIVIDADES!$B$9:$X$495,21,0),0)</f>
        <v>No se evidencian soportes de la actividad</v>
      </c>
      <c r="AO545" s="55">
        <f>+IFERROR(VLOOKUP($M545,ACTIVIDADES!$B$9:$X$495,22,0),0)</f>
        <v>0</v>
      </c>
      <c r="AP545" s="145" t="str">
        <f>+IFERROR(VLOOKUP($M545,ACTIVIDADES!$B$9:$X$495,23,0),0)</f>
        <v>EN EJECUCIÓN</v>
      </c>
      <c r="AQ545" s="88">
        <v>46230</v>
      </c>
      <c r="AR545" s="55">
        <v>0</v>
      </c>
      <c r="AS545" s="57" t="s">
        <v>4242</v>
      </c>
      <c r="AT545" s="29" t="s">
        <v>580</v>
      </c>
      <c r="AU545" s="57" t="s">
        <v>3639</v>
      </c>
      <c r="AV545" s="193" t="s">
        <v>3639</v>
      </c>
      <c r="AW545" s="193" t="s">
        <v>3639</v>
      </c>
      <c r="AX545" s="57" t="s">
        <v>4259</v>
      </c>
      <c r="AY545" s="176" t="str">
        <f t="shared" si="35"/>
        <v>SIN INICIAR</v>
      </c>
      <c r="AZ545" s="55" t="str">
        <f>+IFERROR(VLOOKUP($M545,ACTIVIDADES!$B$9:$T$494,25,0),"")</f>
        <v/>
      </c>
      <c r="BA545" s="55" t="str">
        <f>+IFERROR(VLOOKUP($M545,ACTIVIDADES!$B$9:$T$494,26,0),"")</f>
        <v/>
      </c>
      <c r="BB545" s="55" t="str">
        <f>+IFERROR(VLOOKUP($M545,ACTIVIDADES!$B$9:$T$494,27,0),"")</f>
        <v/>
      </c>
      <c r="BC545" s="55" t="str">
        <f>+IFERROR(VLOOKUP($M545,ACTIVIDADES!$B$9:$T$494,28,0),"")</f>
        <v/>
      </c>
      <c r="BD545" s="55" t="str">
        <f>+IFERROR(VLOOKUP($M545,ACTIVIDADES!$B$9:$T$494,29,0),"")</f>
        <v/>
      </c>
      <c r="BE545" s="55" t="str">
        <f>+IFERROR(VLOOKUP($M545,ACTIVIDADES!$B$9:$T$494,30,0),"")</f>
        <v/>
      </c>
      <c r="BF545" s="58"/>
      <c r="BG545" s="58"/>
      <c r="BH545" s="59"/>
      <c r="BI545" s="59" t="s">
        <v>580</v>
      </c>
      <c r="BJ545" s="60" t="s">
        <v>3635</v>
      </c>
      <c r="BK545" s="61" t="s">
        <v>593</v>
      </c>
      <c r="BL545" s="62"/>
      <c r="BM545" s="55" t="str">
        <f>+IFERROR(VLOOKUP($M545,ACTIVIDADES!$B$9:$T$494,31,0),"")</f>
        <v/>
      </c>
      <c r="BN545" s="55" t="str">
        <f>+IFERROR(VLOOKUP($M545,ACTIVIDADES!$B$9:$T$494,32,0),"")</f>
        <v/>
      </c>
      <c r="BO545" s="55" t="str">
        <f>+IFERROR(VLOOKUP($M545,ACTIVIDADES!$B$9:$T$494,33,0),"")</f>
        <v/>
      </c>
      <c r="BP545" s="55" t="str">
        <f>+IFERROR(VLOOKUP($M545,ACTIVIDADES!$B$9:$T$494,34,0),"")</f>
        <v/>
      </c>
      <c r="BQ545" s="55" t="str">
        <f>+IFERROR(VLOOKUP($M545,ACTIVIDADES!$B$9:$T$494,35,0),"")</f>
        <v/>
      </c>
      <c r="BR545" s="55" t="str">
        <f>+IFERROR(VLOOKUP($M545,ACTIVIDADES!$B$9:$T$494,36,0),"")</f>
        <v/>
      </c>
      <c r="BS545" s="55" t="str">
        <f>+IFERROR(VLOOKUP($M545,ACTIVIDADES!$B$9:$T$494,37,0),"")</f>
        <v/>
      </c>
      <c r="BT545" s="58"/>
      <c r="BU545" s="58"/>
      <c r="BV545" s="59"/>
      <c r="BW545" s="59" t="s">
        <v>580</v>
      </c>
      <c r="BX545" s="60" t="s">
        <v>3635</v>
      </c>
      <c r="BY545" s="61" t="s">
        <v>593</v>
      </c>
      <c r="BZ545" s="62"/>
      <c r="CA545" s="7"/>
      <c r="CB545" s="7"/>
      <c r="CC545" s="7"/>
      <c r="CD545" s="7"/>
      <c r="CE545" s="7"/>
      <c r="CF545" s="7"/>
      <c r="CG545" s="7"/>
      <c r="CH545" s="7"/>
      <c r="CI545" s="7"/>
      <c r="CJ545" s="7"/>
      <c r="CK545" s="7"/>
      <c r="CL545" s="7"/>
      <c r="CM545" s="7"/>
      <c r="CN545" s="7"/>
      <c r="CO545" s="7"/>
      <c r="CP545" s="7"/>
      <c r="CQ545" s="7"/>
    </row>
    <row r="546" spans="1:95" ht="93" customHeight="1" x14ac:dyDescent="0.35">
      <c r="A546" s="40">
        <f t="shared" si="32"/>
        <v>538</v>
      </c>
      <c r="B546" s="40" t="s">
        <v>521</v>
      </c>
      <c r="C546" s="40">
        <v>2023</v>
      </c>
      <c r="D546" s="40" t="s">
        <v>3734</v>
      </c>
      <c r="E546" s="323"/>
      <c r="F546" s="40" t="s">
        <v>1005</v>
      </c>
      <c r="G546" s="40" t="s">
        <v>95</v>
      </c>
      <c r="H546" s="42" t="s">
        <v>4863</v>
      </c>
      <c r="I546" s="42"/>
      <c r="J546" s="43" t="s">
        <v>5185</v>
      </c>
      <c r="K546" s="43" t="s">
        <v>4273</v>
      </c>
      <c r="L546" s="44" t="s">
        <v>1153</v>
      </c>
      <c r="M546" s="45" t="s">
        <v>2942</v>
      </c>
      <c r="N546" s="46" t="s">
        <v>2943</v>
      </c>
      <c r="O546" s="45" t="s">
        <v>2320</v>
      </c>
      <c r="P546" s="45">
        <v>1</v>
      </c>
      <c r="Q546" s="47">
        <v>46113</v>
      </c>
      <c r="R546" s="47">
        <v>46387</v>
      </c>
      <c r="S546" s="48">
        <f t="shared" si="34"/>
        <v>40.5</v>
      </c>
      <c r="T546" s="45" t="s">
        <v>609</v>
      </c>
      <c r="U546" s="45" t="s">
        <v>2944</v>
      </c>
      <c r="V546" s="49">
        <f>+IFERROR(VLOOKUP($M546,ACTIVIDADES!$B$9:$Q$494,10,0),"")</f>
        <v>0</v>
      </c>
      <c r="W546" s="50" t="str">
        <f>+IFERROR(VLOOKUP($M546,ACTIVIDADES!$B$9:$Q$494,11,0)," ")</f>
        <v>Indicador en proceso de cumplimiento; se están estructurando las actividades y notas correspondientes dentro del procedimiento contractual.</v>
      </c>
      <c r="X546" s="61">
        <f>+IFERROR(VLOOKUP($M546,ACTIVIDADES!$B$9:$Q$494,12,0),"")</f>
        <v>0</v>
      </c>
      <c r="Y546" s="52">
        <f>+IFERROR(VLOOKUP($M546,ACTIVIDADES!$B$9:$Q$494,13,0),"")</f>
        <v>46153</v>
      </c>
      <c r="Z546" s="53" t="str">
        <f>+IFERROR(VLOOKUP($M546,ACTIVIDADES!$B$9:$Q$494,14,0),"")</f>
        <v>Sin avance en la actividad</v>
      </c>
      <c r="AA546" s="49">
        <f>+IFERROR(VLOOKUP($M546,ACTIVIDADES!$B$9:$Q$494,15,0),"")</f>
        <v>0</v>
      </c>
      <c r="AB546" s="54" t="str">
        <f>+IFERROR(VLOOKUP($M546,ACTIVIDADES!$B$9:$Q$494,16,0),"")</f>
        <v>EJECUCIÓN</v>
      </c>
      <c r="AC546" s="144">
        <v>46157</v>
      </c>
      <c r="AD546" s="29">
        <v>0</v>
      </c>
      <c r="AE546" s="29" t="s">
        <v>3741</v>
      </c>
      <c r="AF546" s="29" t="s">
        <v>580</v>
      </c>
      <c r="AG546" s="29" t="s">
        <v>3737</v>
      </c>
      <c r="AH546" s="29" t="s">
        <v>3737</v>
      </c>
      <c r="AI546" s="29" t="s">
        <v>3737</v>
      </c>
      <c r="AJ546" s="55">
        <f>+IFERROR(VLOOKUP($M546,ACTIVIDADES!$B$9:$T$494,17,0),"")</f>
        <v>0</v>
      </c>
      <c r="AK546" s="80" t="str">
        <f>+IFERROR(VLOOKUP($M546,ACTIVIDADES!$B$9:$T$494,18,0),"")</f>
        <v>Indicador en proceso de cumplimiento; se están estructurando las actividades y notas correspondientes dentro del procedimiento contractual.</v>
      </c>
      <c r="AL546" s="80">
        <f>+IFERROR(VLOOKUP($M546,ACTIVIDADES!$B$9:$T$494,19,0),"")</f>
        <v>0</v>
      </c>
      <c r="AM546" s="55" t="str">
        <f>+IFERROR(VLOOKUP($M546,ACTIVIDADES!$B$9:$X$495,20,0),0)</f>
        <v>11/07/206</v>
      </c>
      <c r="AN546" s="55" t="str">
        <f>+IFERROR(VLOOKUP($M546,ACTIVIDADES!$B$9:$X$495,21,0),0)</f>
        <v>No se evidencian soportes de la actividad</v>
      </c>
      <c r="AO546" s="55">
        <f>+IFERROR(VLOOKUP($M546,ACTIVIDADES!$B$9:$X$495,22,0),0)</f>
        <v>0</v>
      </c>
      <c r="AP546" s="145" t="str">
        <f>+IFERROR(VLOOKUP($M546,ACTIVIDADES!$B$9:$X$495,23,0),0)</f>
        <v>EN EJECUCIÓN</v>
      </c>
      <c r="AQ546" s="88">
        <v>46230</v>
      </c>
      <c r="AR546" s="55">
        <v>0</v>
      </c>
      <c r="AS546" s="57" t="s">
        <v>4242</v>
      </c>
      <c r="AT546" s="29" t="s">
        <v>580</v>
      </c>
      <c r="AU546" s="57" t="s">
        <v>3639</v>
      </c>
      <c r="AV546" s="193" t="s">
        <v>3639</v>
      </c>
      <c r="AW546" s="193" t="s">
        <v>3639</v>
      </c>
      <c r="AX546" s="57" t="s">
        <v>4259</v>
      </c>
      <c r="AY546" s="176" t="str">
        <f t="shared" si="35"/>
        <v>SIN INICIAR</v>
      </c>
      <c r="AZ546" s="55" t="str">
        <f>+IFERROR(VLOOKUP($M546,ACTIVIDADES!$B$9:$T$494,25,0),"")</f>
        <v/>
      </c>
      <c r="BA546" s="55" t="str">
        <f>+IFERROR(VLOOKUP($M546,ACTIVIDADES!$B$9:$T$494,26,0),"")</f>
        <v/>
      </c>
      <c r="BB546" s="55" t="str">
        <f>+IFERROR(VLOOKUP($M546,ACTIVIDADES!$B$9:$T$494,27,0),"")</f>
        <v/>
      </c>
      <c r="BC546" s="55" t="str">
        <f>+IFERROR(VLOOKUP($M546,ACTIVIDADES!$B$9:$T$494,28,0),"")</f>
        <v/>
      </c>
      <c r="BD546" s="55" t="str">
        <f>+IFERROR(VLOOKUP($M546,ACTIVIDADES!$B$9:$T$494,29,0),"")</f>
        <v/>
      </c>
      <c r="BE546" s="55" t="str">
        <f>+IFERROR(VLOOKUP($M546,ACTIVIDADES!$B$9:$T$494,30,0),"")</f>
        <v/>
      </c>
      <c r="BF546" s="58"/>
      <c r="BG546" s="58"/>
      <c r="BH546" s="59"/>
      <c r="BI546" s="59" t="s">
        <v>580</v>
      </c>
      <c r="BJ546" s="60" t="s">
        <v>3635</v>
      </c>
      <c r="BK546" s="61" t="s">
        <v>593</v>
      </c>
      <c r="BL546" s="62"/>
      <c r="BM546" s="55" t="str">
        <f>+IFERROR(VLOOKUP($M546,ACTIVIDADES!$B$9:$T$494,31,0),"")</f>
        <v/>
      </c>
      <c r="BN546" s="55" t="str">
        <f>+IFERROR(VLOOKUP($M546,ACTIVIDADES!$B$9:$T$494,32,0),"")</f>
        <v/>
      </c>
      <c r="BO546" s="55" t="str">
        <f>+IFERROR(VLOOKUP($M546,ACTIVIDADES!$B$9:$T$494,33,0),"")</f>
        <v/>
      </c>
      <c r="BP546" s="55" t="str">
        <f>+IFERROR(VLOOKUP($M546,ACTIVIDADES!$B$9:$T$494,34,0),"")</f>
        <v/>
      </c>
      <c r="BQ546" s="55" t="str">
        <f>+IFERROR(VLOOKUP($M546,ACTIVIDADES!$B$9:$T$494,35,0),"")</f>
        <v/>
      </c>
      <c r="BR546" s="55" t="str">
        <f>+IFERROR(VLOOKUP($M546,ACTIVIDADES!$B$9:$T$494,36,0),"")</f>
        <v/>
      </c>
      <c r="BS546" s="55" t="str">
        <f>+IFERROR(VLOOKUP($M546,ACTIVIDADES!$B$9:$T$494,37,0),"")</f>
        <v/>
      </c>
      <c r="BT546" s="58"/>
      <c r="BU546" s="58"/>
      <c r="BV546" s="59"/>
      <c r="BW546" s="59" t="s">
        <v>580</v>
      </c>
      <c r="BX546" s="60" t="s">
        <v>3635</v>
      </c>
      <c r="BY546" s="61" t="s">
        <v>593</v>
      </c>
      <c r="BZ546" s="62"/>
      <c r="CA546" s="7"/>
      <c r="CB546" s="7"/>
      <c r="CC546" s="7"/>
      <c r="CD546" s="7"/>
      <c r="CE546" s="7"/>
      <c r="CF546" s="7"/>
      <c r="CG546" s="7"/>
      <c r="CH546" s="7"/>
      <c r="CI546" s="7"/>
      <c r="CJ546" s="7"/>
      <c r="CK546" s="7"/>
      <c r="CL546" s="7"/>
      <c r="CM546" s="7"/>
      <c r="CN546" s="7"/>
      <c r="CO546" s="7"/>
      <c r="CP546" s="7"/>
      <c r="CQ546" s="7"/>
    </row>
    <row r="547" spans="1:95" customFormat="1" ht="93" customHeight="1" x14ac:dyDescent="0.35">
      <c r="A547" s="40">
        <f t="shared" si="32"/>
        <v>539</v>
      </c>
      <c r="B547" s="40" t="s">
        <v>521</v>
      </c>
      <c r="C547" s="40">
        <v>2023</v>
      </c>
      <c r="D547" s="40" t="s">
        <v>3734</v>
      </c>
      <c r="E547" s="323"/>
      <c r="F547" s="40" t="s">
        <v>999</v>
      </c>
      <c r="G547" s="40" t="s">
        <v>95</v>
      </c>
      <c r="H547" s="42" t="s">
        <v>4864</v>
      </c>
      <c r="I547" s="42"/>
      <c r="J547" s="43" t="s">
        <v>5186</v>
      </c>
      <c r="K547" s="43" t="s">
        <v>4274</v>
      </c>
      <c r="L547" s="44" t="s">
        <v>1153</v>
      </c>
      <c r="M547" s="45" t="s">
        <v>2942</v>
      </c>
      <c r="N547" s="46" t="s">
        <v>2943</v>
      </c>
      <c r="O547" s="45" t="s">
        <v>2320</v>
      </c>
      <c r="P547" s="45">
        <v>1</v>
      </c>
      <c r="Q547" s="47">
        <v>46113</v>
      </c>
      <c r="R547" s="47">
        <v>46387</v>
      </c>
      <c r="S547" s="48">
        <f t="shared" si="34"/>
        <v>40.5</v>
      </c>
      <c r="T547" s="45" t="s">
        <v>609</v>
      </c>
      <c r="U547" s="45" t="s">
        <v>2944</v>
      </c>
      <c r="V547" s="49">
        <f>+IFERROR(VLOOKUP($M547,ACTIVIDADES!$B$9:$Q$494,10,0),"")</f>
        <v>0</v>
      </c>
      <c r="W547" s="50" t="str">
        <f>+IFERROR(VLOOKUP($M547,ACTIVIDADES!$B$9:$Q$494,11,0)," ")</f>
        <v>Indicador en proceso de cumplimiento; se están estructurando las actividades y notas correspondientes dentro del procedimiento contractual.</v>
      </c>
      <c r="X547" s="61">
        <f>+IFERROR(VLOOKUP($M547,ACTIVIDADES!$B$9:$Q$494,12,0),"")</f>
        <v>0</v>
      </c>
      <c r="Y547" s="52">
        <f>+IFERROR(VLOOKUP($M547,ACTIVIDADES!$B$9:$Q$494,13,0),"")</f>
        <v>46153</v>
      </c>
      <c r="Z547" s="53" t="str">
        <f>+IFERROR(VLOOKUP($M547,ACTIVIDADES!$B$9:$Q$494,14,0),"")</f>
        <v>Sin avance en la actividad</v>
      </c>
      <c r="AA547" s="49">
        <f>+IFERROR(VLOOKUP($M547,ACTIVIDADES!$B$9:$Q$494,15,0),"")</f>
        <v>0</v>
      </c>
      <c r="AB547" s="54" t="str">
        <f>+IFERROR(VLOOKUP($M547,ACTIVIDADES!$B$9:$Q$494,16,0),"")</f>
        <v>EJECUCIÓN</v>
      </c>
      <c r="AC547" s="144">
        <v>46157</v>
      </c>
      <c r="AD547" s="29">
        <v>0</v>
      </c>
      <c r="AE547" s="29" t="s">
        <v>3741</v>
      </c>
      <c r="AF547" s="29" t="s">
        <v>580</v>
      </c>
      <c r="AG547" s="29" t="s">
        <v>3737</v>
      </c>
      <c r="AH547" s="29" t="s">
        <v>3737</v>
      </c>
      <c r="AI547" s="29" t="s">
        <v>3737</v>
      </c>
      <c r="AJ547" s="55">
        <f>+IFERROR(VLOOKUP($M547,ACTIVIDADES!$B$9:$T$494,17,0),"")</f>
        <v>0</v>
      </c>
      <c r="AK547" s="80" t="str">
        <f>+IFERROR(VLOOKUP($M547,ACTIVIDADES!$B$9:$T$494,18,0),"")</f>
        <v>Indicador en proceso de cumplimiento; se están estructurando las actividades y notas correspondientes dentro del procedimiento contractual.</v>
      </c>
      <c r="AL547" s="80">
        <f>+IFERROR(VLOOKUP($M547,ACTIVIDADES!$B$9:$T$494,19,0),"")</f>
        <v>0</v>
      </c>
      <c r="AM547" s="55" t="str">
        <f>+IFERROR(VLOOKUP($M547,ACTIVIDADES!$B$9:$X$495,20,0),0)</f>
        <v>11/07/206</v>
      </c>
      <c r="AN547" s="55" t="str">
        <f>+IFERROR(VLOOKUP($M547,ACTIVIDADES!$B$9:$X$495,21,0),0)</f>
        <v>No se evidencian soportes de la actividad</v>
      </c>
      <c r="AO547" s="55">
        <f>+IFERROR(VLOOKUP($M547,ACTIVIDADES!$B$9:$X$495,22,0),0)</f>
        <v>0</v>
      </c>
      <c r="AP547" s="145" t="str">
        <f>+IFERROR(VLOOKUP($M547,ACTIVIDADES!$B$9:$X$495,23,0),0)</f>
        <v>EN EJECUCIÓN</v>
      </c>
      <c r="AQ547" s="88">
        <v>46230</v>
      </c>
      <c r="AR547" s="55">
        <v>0</v>
      </c>
      <c r="AS547" s="57" t="s">
        <v>4242</v>
      </c>
      <c r="AT547" s="29" t="s">
        <v>580</v>
      </c>
      <c r="AU547" s="57" t="s">
        <v>3639</v>
      </c>
      <c r="AV547" s="193" t="s">
        <v>3639</v>
      </c>
      <c r="AW547" s="193" t="s">
        <v>3639</v>
      </c>
      <c r="AX547" s="57" t="s">
        <v>4259</v>
      </c>
      <c r="AY547" s="176" t="str">
        <f t="shared" si="35"/>
        <v>SIN INICIAR</v>
      </c>
      <c r="AZ547" s="55" t="str">
        <f>+IFERROR(VLOOKUP($M547,ACTIVIDADES!$B$9:$T$494,25,0),"")</f>
        <v/>
      </c>
      <c r="BA547" s="55" t="str">
        <f>+IFERROR(VLOOKUP($M547,ACTIVIDADES!$B$9:$T$494,26,0),"")</f>
        <v/>
      </c>
      <c r="BB547" s="55" t="str">
        <f>+IFERROR(VLOOKUP($M547,ACTIVIDADES!$B$9:$T$494,27,0),"")</f>
        <v/>
      </c>
      <c r="BC547" s="55" t="str">
        <f>+IFERROR(VLOOKUP($M547,ACTIVIDADES!$B$9:$T$494,28,0),"")</f>
        <v/>
      </c>
      <c r="BD547" s="55" t="str">
        <f>+IFERROR(VLOOKUP($M547,ACTIVIDADES!$B$9:$T$494,29,0),"")</f>
        <v/>
      </c>
      <c r="BE547" s="55" t="str">
        <f>+IFERROR(VLOOKUP($M547,ACTIVIDADES!$B$9:$T$494,30,0),"")</f>
        <v/>
      </c>
      <c r="BF547" s="58"/>
      <c r="BG547" s="58"/>
      <c r="BH547" s="59"/>
      <c r="BI547" s="59" t="s">
        <v>580</v>
      </c>
      <c r="BJ547" s="60" t="s">
        <v>3635</v>
      </c>
      <c r="BK547" s="61" t="s">
        <v>593</v>
      </c>
      <c r="BL547" s="62"/>
      <c r="BM547" s="55" t="str">
        <f>+IFERROR(VLOOKUP($M547,ACTIVIDADES!$B$9:$T$494,31,0),"")</f>
        <v/>
      </c>
      <c r="BN547" s="55" t="str">
        <f>+IFERROR(VLOOKUP($M547,ACTIVIDADES!$B$9:$T$494,32,0),"")</f>
        <v/>
      </c>
      <c r="BO547" s="55" t="str">
        <f>+IFERROR(VLOOKUP($M547,ACTIVIDADES!$B$9:$T$494,33,0),"")</f>
        <v/>
      </c>
      <c r="BP547" s="55" t="str">
        <f>+IFERROR(VLOOKUP($M547,ACTIVIDADES!$B$9:$T$494,34,0),"")</f>
        <v/>
      </c>
      <c r="BQ547" s="55" t="str">
        <f>+IFERROR(VLOOKUP($M547,ACTIVIDADES!$B$9:$T$494,35,0),"")</f>
        <v/>
      </c>
      <c r="BR547" s="55" t="str">
        <f>+IFERROR(VLOOKUP($M547,ACTIVIDADES!$B$9:$T$494,36,0),"")</f>
        <v/>
      </c>
      <c r="BS547" s="55" t="str">
        <f>+IFERROR(VLOOKUP($M547,ACTIVIDADES!$B$9:$T$494,37,0),"")</f>
        <v/>
      </c>
      <c r="BT547" s="58"/>
      <c r="BU547" s="58"/>
      <c r="BV547" s="59"/>
      <c r="BW547" s="59" t="s">
        <v>580</v>
      </c>
      <c r="BX547" s="60" t="s">
        <v>3635</v>
      </c>
      <c r="BY547" s="61" t="s">
        <v>593</v>
      </c>
      <c r="BZ547" s="62"/>
      <c r="CA547" s="7"/>
      <c r="CB547" s="7"/>
      <c r="CC547" s="7"/>
      <c r="CD547" s="7"/>
      <c r="CE547" s="7"/>
      <c r="CF547" s="7"/>
      <c r="CG547" s="7"/>
      <c r="CH547" s="7"/>
      <c r="CI547" s="7"/>
      <c r="CJ547" s="7"/>
      <c r="CK547" s="7"/>
      <c r="CL547" s="7"/>
      <c r="CM547" s="7"/>
      <c r="CN547" s="7"/>
      <c r="CO547" s="7"/>
      <c r="CP547" s="7"/>
      <c r="CQ547" s="7"/>
    </row>
    <row r="548" spans="1:95" customFormat="1" ht="93" customHeight="1" x14ac:dyDescent="0.35">
      <c r="A548" s="40">
        <f t="shared" si="32"/>
        <v>540</v>
      </c>
      <c r="B548" s="40" t="s">
        <v>521</v>
      </c>
      <c r="C548" s="40">
        <v>2023</v>
      </c>
      <c r="D548" s="40" t="s">
        <v>3734</v>
      </c>
      <c r="E548" s="323"/>
      <c r="F548" s="40" t="s">
        <v>1001</v>
      </c>
      <c r="G548" s="40" t="s">
        <v>95</v>
      </c>
      <c r="H548" s="42" t="s">
        <v>4865</v>
      </c>
      <c r="I548" s="42"/>
      <c r="J548" s="43" t="s">
        <v>5187</v>
      </c>
      <c r="K548" s="43" t="s">
        <v>4275</v>
      </c>
      <c r="L548" s="44" t="s">
        <v>1153</v>
      </c>
      <c r="M548" s="45" t="s">
        <v>2942</v>
      </c>
      <c r="N548" s="46" t="s">
        <v>2943</v>
      </c>
      <c r="O548" s="45" t="s">
        <v>2320</v>
      </c>
      <c r="P548" s="45">
        <v>1</v>
      </c>
      <c r="Q548" s="47">
        <v>46113</v>
      </c>
      <c r="R548" s="47">
        <v>46387</v>
      </c>
      <c r="S548" s="48">
        <f t="shared" si="34"/>
        <v>40.5</v>
      </c>
      <c r="T548" s="45" t="s">
        <v>609</v>
      </c>
      <c r="U548" s="45" t="s">
        <v>2944</v>
      </c>
      <c r="V548" s="49">
        <f>+IFERROR(VLOOKUP($M548,ACTIVIDADES!$B$9:$Q$494,10,0),"")</f>
        <v>0</v>
      </c>
      <c r="W548" s="50" t="str">
        <f>+IFERROR(VLOOKUP($M548,ACTIVIDADES!$B$9:$Q$494,11,0)," ")</f>
        <v>Indicador en proceso de cumplimiento; se están estructurando las actividades y notas correspondientes dentro del procedimiento contractual.</v>
      </c>
      <c r="X548" s="61">
        <f>+IFERROR(VLOOKUP($M548,ACTIVIDADES!$B$9:$Q$494,12,0),"")</f>
        <v>0</v>
      </c>
      <c r="Y548" s="52">
        <f>+IFERROR(VLOOKUP($M548,ACTIVIDADES!$B$9:$Q$494,13,0),"")</f>
        <v>46153</v>
      </c>
      <c r="Z548" s="53" t="str">
        <f>+IFERROR(VLOOKUP($M548,ACTIVIDADES!$B$9:$Q$494,14,0),"")</f>
        <v>Sin avance en la actividad</v>
      </c>
      <c r="AA548" s="49">
        <f>+IFERROR(VLOOKUP($M548,ACTIVIDADES!$B$9:$Q$494,15,0),"")</f>
        <v>0</v>
      </c>
      <c r="AB548" s="54" t="str">
        <f>+IFERROR(VLOOKUP($M548,ACTIVIDADES!$B$9:$Q$494,16,0),"")</f>
        <v>EJECUCIÓN</v>
      </c>
      <c r="AC548" s="144">
        <v>46157</v>
      </c>
      <c r="AD548" s="29">
        <v>0</v>
      </c>
      <c r="AE548" s="29" t="s">
        <v>3741</v>
      </c>
      <c r="AF548" s="29" t="s">
        <v>580</v>
      </c>
      <c r="AG548" s="29" t="s">
        <v>3737</v>
      </c>
      <c r="AH548" s="29" t="s">
        <v>3737</v>
      </c>
      <c r="AI548" s="29" t="s">
        <v>3737</v>
      </c>
      <c r="AJ548" s="55">
        <f>+IFERROR(VLOOKUP($M548,ACTIVIDADES!$B$9:$T$494,17,0),"")</f>
        <v>0</v>
      </c>
      <c r="AK548" s="80" t="str">
        <f>+IFERROR(VLOOKUP($M548,ACTIVIDADES!$B$9:$T$494,18,0),"")</f>
        <v>Indicador en proceso de cumplimiento; se están estructurando las actividades y notas correspondientes dentro del procedimiento contractual.</v>
      </c>
      <c r="AL548" s="80">
        <f>+IFERROR(VLOOKUP($M548,ACTIVIDADES!$B$9:$T$494,19,0),"")</f>
        <v>0</v>
      </c>
      <c r="AM548" s="55" t="str">
        <f>+IFERROR(VLOOKUP($M548,ACTIVIDADES!$B$9:$X$495,20,0),0)</f>
        <v>11/07/206</v>
      </c>
      <c r="AN548" s="55" t="str">
        <f>+IFERROR(VLOOKUP($M548,ACTIVIDADES!$B$9:$X$495,21,0),0)</f>
        <v>No se evidencian soportes de la actividad</v>
      </c>
      <c r="AO548" s="55">
        <f>+IFERROR(VLOOKUP($M548,ACTIVIDADES!$B$9:$X$495,22,0),0)</f>
        <v>0</v>
      </c>
      <c r="AP548" s="145" t="str">
        <f>+IFERROR(VLOOKUP($M548,ACTIVIDADES!$B$9:$X$495,23,0),0)</f>
        <v>EN EJECUCIÓN</v>
      </c>
      <c r="AQ548" s="88">
        <v>46230</v>
      </c>
      <c r="AR548" s="55">
        <v>0</v>
      </c>
      <c r="AS548" s="57" t="s">
        <v>4242</v>
      </c>
      <c r="AT548" s="29" t="s">
        <v>580</v>
      </c>
      <c r="AU548" s="57" t="s">
        <v>3639</v>
      </c>
      <c r="AV548" s="193" t="s">
        <v>3639</v>
      </c>
      <c r="AW548" s="193" t="s">
        <v>3639</v>
      </c>
      <c r="AX548" s="57" t="s">
        <v>4259</v>
      </c>
      <c r="AY548" s="176" t="str">
        <f t="shared" si="35"/>
        <v>SIN INICIAR</v>
      </c>
      <c r="AZ548" s="55" t="str">
        <f>+IFERROR(VLOOKUP($M548,ACTIVIDADES!$B$9:$T$494,25,0),"")</f>
        <v/>
      </c>
      <c r="BA548" s="55" t="str">
        <f>+IFERROR(VLOOKUP($M548,ACTIVIDADES!$B$9:$T$494,26,0),"")</f>
        <v/>
      </c>
      <c r="BB548" s="55" t="str">
        <f>+IFERROR(VLOOKUP($M548,ACTIVIDADES!$B$9:$T$494,27,0),"")</f>
        <v/>
      </c>
      <c r="BC548" s="55" t="str">
        <f>+IFERROR(VLOOKUP($M548,ACTIVIDADES!$B$9:$T$494,28,0),"")</f>
        <v/>
      </c>
      <c r="BD548" s="55" t="str">
        <f>+IFERROR(VLOOKUP($M548,ACTIVIDADES!$B$9:$T$494,29,0),"")</f>
        <v/>
      </c>
      <c r="BE548" s="55" t="str">
        <f>+IFERROR(VLOOKUP($M548,ACTIVIDADES!$B$9:$T$494,30,0),"")</f>
        <v/>
      </c>
      <c r="BF548" s="58"/>
      <c r="BG548" s="58"/>
      <c r="BH548" s="59"/>
      <c r="BI548" s="59" t="s">
        <v>580</v>
      </c>
      <c r="BJ548" s="60" t="s">
        <v>3635</v>
      </c>
      <c r="BK548" s="61" t="s">
        <v>593</v>
      </c>
      <c r="BL548" s="62"/>
      <c r="BM548" s="55" t="str">
        <f>+IFERROR(VLOOKUP($M548,ACTIVIDADES!$B$9:$T$494,31,0),"")</f>
        <v/>
      </c>
      <c r="BN548" s="55" t="str">
        <f>+IFERROR(VLOOKUP($M548,ACTIVIDADES!$B$9:$T$494,32,0),"")</f>
        <v/>
      </c>
      <c r="BO548" s="55" t="str">
        <f>+IFERROR(VLOOKUP($M548,ACTIVIDADES!$B$9:$T$494,33,0),"")</f>
        <v/>
      </c>
      <c r="BP548" s="55" t="str">
        <f>+IFERROR(VLOOKUP($M548,ACTIVIDADES!$B$9:$T$494,34,0),"")</f>
        <v/>
      </c>
      <c r="BQ548" s="55" t="str">
        <f>+IFERROR(VLOOKUP($M548,ACTIVIDADES!$B$9:$T$494,35,0),"")</f>
        <v/>
      </c>
      <c r="BR548" s="55" t="str">
        <f>+IFERROR(VLOOKUP($M548,ACTIVIDADES!$B$9:$T$494,36,0),"")</f>
        <v/>
      </c>
      <c r="BS548" s="55" t="str">
        <f>+IFERROR(VLOOKUP($M548,ACTIVIDADES!$B$9:$T$494,37,0),"")</f>
        <v/>
      </c>
      <c r="BT548" s="58"/>
      <c r="BU548" s="58"/>
      <c r="BV548" s="59"/>
      <c r="BW548" s="59" t="s">
        <v>580</v>
      </c>
      <c r="BX548" s="60" t="s">
        <v>3635</v>
      </c>
      <c r="BY548" s="61" t="s">
        <v>593</v>
      </c>
      <c r="BZ548" s="62"/>
      <c r="CA548" s="7"/>
      <c r="CB548" s="7"/>
      <c r="CC548" s="7"/>
      <c r="CD548" s="7"/>
      <c r="CE548" s="7"/>
      <c r="CF548" s="7"/>
      <c r="CG548" s="7"/>
      <c r="CH548" s="7"/>
      <c r="CI548" s="7"/>
      <c r="CJ548" s="7"/>
      <c r="CK548" s="7"/>
      <c r="CL548" s="7"/>
      <c r="CM548" s="7"/>
      <c r="CN548" s="7"/>
      <c r="CO548" s="7"/>
      <c r="CP548" s="7"/>
      <c r="CQ548" s="7"/>
    </row>
    <row r="549" spans="1:95" ht="93" customHeight="1" x14ac:dyDescent="0.35">
      <c r="A549" s="281">
        <f t="shared" ref="A549:A612" si="36">+A548+1</f>
        <v>541</v>
      </c>
      <c r="B549" s="281" t="s">
        <v>521</v>
      </c>
      <c r="C549" s="281">
        <v>2023</v>
      </c>
      <c r="D549" s="281" t="s">
        <v>3734</v>
      </c>
      <c r="E549" s="323"/>
      <c r="F549" s="281" t="s">
        <v>980</v>
      </c>
      <c r="G549" s="281" t="s">
        <v>95</v>
      </c>
      <c r="H549" s="283" t="s">
        <v>4866</v>
      </c>
      <c r="I549" s="283"/>
      <c r="J549" s="284" t="s">
        <v>5188</v>
      </c>
      <c r="K549" s="284" t="s">
        <v>4276</v>
      </c>
      <c r="L549" s="285" t="s">
        <v>1153</v>
      </c>
      <c r="M549" s="286" t="s">
        <v>2942</v>
      </c>
      <c r="N549" s="287" t="s">
        <v>2943</v>
      </c>
      <c r="O549" s="286" t="s">
        <v>2320</v>
      </c>
      <c r="P549" s="286">
        <v>1</v>
      </c>
      <c r="Q549" s="288">
        <v>46113</v>
      </c>
      <c r="R549" s="288">
        <v>46387</v>
      </c>
      <c r="S549" s="289">
        <f t="shared" si="34"/>
        <v>40.5</v>
      </c>
      <c r="T549" s="286" t="s">
        <v>609</v>
      </c>
      <c r="U549" s="286" t="s">
        <v>2944</v>
      </c>
      <c r="V549" s="290">
        <f>+IFERROR(VLOOKUP($M549,ACTIVIDADES!$B$9:$Q$494,10,0),"")</f>
        <v>0</v>
      </c>
      <c r="W549" s="291" t="str">
        <f>+IFERROR(VLOOKUP($M549,ACTIVIDADES!$B$9:$Q$494,11,0)," ")</f>
        <v>Indicador en proceso de cumplimiento; se están estructurando las actividades y notas correspondientes dentro del procedimiento contractual.</v>
      </c>
      <c r="X549" s="292">
        <f>+IFERROR(VLOOKUP($M549,ACTIVIDADES!$B$9:$Q$494,12,0),"")</f>
        <v>0</v>
      </c>
      <c r="Y549" s="293">
        <f>+IFERROR(VLOOKUP($M549,ACTIVIDADES!$B$9:$Q$494,13,0),"")</f>
        <v>46153</v>
      </c>
      <c r="Z549" s="294" t="str">
        <f>+IFERROR(VLOOKUP($M549,ACTIVIDADES!$B$9:$Q$494,14,0),"")</f>
        <v>Sin avance en la actividad</v>
      </c>
      <c r="AA549" s="290">
        <f>+IFERROR(VLOOKUP($M549,ACTIVIDADES!$B$9:$Q$494,15,0),"")</f>
        <v>0</v>
      </c>
      <c r="AB549" s="295" t="str">
        <f>+IFERROR(VLOOKUP($M549,ACTIVIDADES!$B$9:$Q$494,16,0),"")</f>
        <v>EJECUCIÓN</v>
      </c>
      <c r="AC549" s="296">
        <v>46157</v>
      </c>
      <c r="AD549" s="297">
        <v>0</v>
      </c>
      <c r="AE549" s="297" t="s">
        <v>3741</v>
      </c>
      <c r="AF549" s="297" t="s">
        <v>580</v>
      </c>
      <c r="AG549" s="297" t="s">
        <v>3737</v>
      </c>
      <c r="AH549" s="297" t="s">
        <v>3737</v>
      </c>
      <c r="AI549" s="297" t="s">
        <v>3737</v>
      </c>
      <c r="AJ549" s="299">
        <f>+IFERROR(VLOOKUP($M549,ACTIVIDADES!$B$9:$T$494,17,0),"")</f>
        <v>0</v>
      </c>
      <c r="AK549" s="300" t="str">
        <f>+IFERROR(VLOOKUP($M549,ACTIVIDADES!$B$9:$T$494,18,0),"")</f>
        <v>Indicador en proceso de cumplimiento; se están estructurando las actividades y notas correspondientes dentro del procedimiento contractual.</v>
      </c>
      <c r="AL549" s="300">
        <f>+IFERROR(VLOOKUP($M549,ACTIVIDADES!$B$9:$T$494,19,0),"")</f>
        <v>0</v>
      </c>
      <c r="AM549" s="299" t="str">
        <f>+IFERROR(VLOOKUP($M549,ACTIVIDADES!$B$9:$X$495,20,0),0)</f>
        <v>11/07/206</v>
      </c>
      <c r="AN549" s="299" t="str">
        <f>+IFERROR(VLOOKUP($M549,ACTIVIDADES!$B$9:$X$495,21,0),0)</f>
        <v>No se evidencian soportes de la actividad</v>
      </c>
      <c r="AO549" s="299">
        <f>+IFERROR(VLOOKUP($M549,ACTIVIDADES!$B$9:$X$495,22,0),0)</f>
        <v>0</v>
      </c>
      <c r="AP549" s="301" t="str">
        <f>+IFERROR(VLOOKUP($M549,ACTIVIDADES!$B$9:$X$495,23,0),0)</f>
        <v>EN EJECUCIÓN</v>
      </c>
      <c r="AQ549" s="302">
        <v>46230</v>
      </c>
      <c r="AR549" s="299">
        <v>0</v>
      </c>
      <c r="AS549" s="303" t="s">
        <v>4242</v>
      </c>
      <c r="AT549" s="297" t="s">
        <v>580</v>
      </c>
      <c r="AU549" s="303" t="s">
        <v>3639</v>
      </c>
      <c r="AV549" s="249" t="s">
        <v>3639</v>
      </c>
      <c r="AW549" s="249" t="s">
        <v>3639</v>
      </c>
      <c r="AX549" s="57" t="s">
        <v>4259</v>
      </c>
      <c r="AY549" s="176" t="str">
        <f t="shared" si="35"/>
        <v>SIN INICIAR</v>
      </c>
      <c r="AZ549" s="55" t="str">
        <f>+IFERROR(VLOOKUP($M549,ACTIVIDADES!$B$9:$T$494,25,0),"")</f>
        <v/>
      </c>
      <c r="BA549" s="55" t="str">
        <f>+IFERROR(VLOOKUP($M549,ACTIVIDADES!$B$9:$T$494,26,0),"")</f>
        <v/>
      </c>
      <c r="BB549" s="55" t="str">
        <f>+IFERROR(VLOOKUP($M549,ACTIVIDADES!$B$9:$T$494,27,0),"")</f>
        <v/>
      </c>
      <c r="BC549" s="55" t="str">
        <f>+IFERROR(VLOOKUP($M549,ACTIVIDADES!$B$9:$T$494,28,0),"")</f>
        <v/>
      </c>
      <c r="BD549" s="55" t="str">
        <f>+IFERROR(VLOOKUP($M549,ACTIVIDADES!$B$9:$T$494,29,0),"")</f>
        <v/>
      </c>
      <c r="BE549" s="55" t="str">
        <f>+IFERROR(VLOOKUP($M549,ACTIVIDADES!$B$9:$T$494,30,0),"")</f>
        <v/>
      </c>
      <c r="BF549" s="58"/>
      <c r="BG549" s="58"/>
      <c r="BH549" s="59"/>
      <c r="BI549" s="59" t="s">
        <v>580</v>
      </c>
      <c r="BJ549" s="60" t="s">
        <v>3635</v>
      </c>
      <c r="BK549" s="61" t="s">
        <v>593</v>
      </c>
      <c r="BL549" s="62"/>
      <c r="BM549" s="55" t="str">
        <f>+IFERROR(VLOOKUP($M549,ACTIVIDADES!$B$9:$T$494,31,0),"")</f>
        <v/>
      </c>
      <c r="BN549" s="55" t="str">
        <f>+IFERROR(VLOOKUP($M549,ACTIVIDADES!$B$9:$T$494,32,0),"")</f>
        <v/>
      </c>
      <c r="BO549" s="55" t="str">
        <f>+IFERROR(VLOOKUP($M549,ACTIVIDADES!$B$9:$T$494,33,0),"")</f>
        <v/>
      </c>
      <c r="BP549" s="55" t="str">
        <f>+IFERROR(VLOOKUP($M549,ACTIVIDADES!$B$9:$T$494,34,0),"")</f>
        <v/>
      </c>
      <c r="BQ549" s="55" t="str">
        <f>+IFERROR(VLOOKUP($M549,ACTIVIDADES!$B$9:$T$494,35,0),"")</f>
        <v/>
      </c>
      <c r="BR549" s="55" t="str">
        <f>+IFERROR(VLOOKUP($M549,ACTIVIDADES!$B$9:$T$494,36,0),"")</f>
        <v/>
      </c>
      <c r="BS549" s="55" t="str">
        <f>+IFERROR(VLOOKUP($M549,ACTIVIDADES!$B$9:$T$494,37,0),"")</f>
        <v/>
      </c>
      <c r="BT549" s="58"/>
      <c r="BU549" s="58"/>
      <c r="BV549" s="59"/>
      <c r="BW549" s="59" t="s">
        <v>580</v>
      </c>
      <c r="BX549" s="60" t="s">
        <v>3635</v>
      </c>
      <c r="BY549" s="61" t="s">
        <v>593</v>
      </c>
      <c r="BZ549" s="62"/>
      <c r="CA549" s="7"/>
      <c r="CB549" s="7"/>
      <c r="CC549" s="7"/>
      <c r="CD549" s="7"/>
      <c r="CE549" s="7"/>
      <c r="CF549" s="7"/>
      <c r="CG549" s="7"/>
      <c r="CH549" s="7"/>
      <c r="CI549" s="7"/>
      <c r="CJ549" s="7"/>
      <c r="CK549" s="7"/>
      <c r="CL549" s="7"/>
      <c r="CM549" s="7"/>
      <c r="CN549" s="7"/>
      <c r="CO549" s="7"/>
      <c r="CP549" s="7"/>
      <c r="CQ549" s="7"/>
    </row>
    <row r="550" spans="1:95" customFormat="1" ht="93" customHeight="1" x14ac:dyDescent="0.35">
      <c r="A550" s="40">
        <f t="shared" si="36"/>
        <v>542</v>
      </c>
      <c r="B550" s="40" t="s">
        <v>521</v>
      </c>
      <c r="C550" s="40">
        <v>2023</v>
      </c>
      <c r="D550" s="40" t="s">
        <v>3734</v>
      </c>
      <c r="E550" s="323"/>
      <c r="F550" s="40" t="s">
        <v>984</v>
      </c>
      <c r="G550" s="40" t="s">
        <v>95</v>
      </c>
      <c r="H550" s="42" t="s">
        <v>4867</v>
      </c>
      <c r="I550" s="42"/>
      <c r="J550" s="43" t="s">
        <v>5189</v>
      </c>
      <c r="K550" s="43" t="s">
        <v>4277</v>
      </c>
      <c r="L550" s="44" t="s">
        <v>1153</v>
      </c>
      <c r="M550" s="45" t="s">
        <v>2942</v>
      </c>
      <c r="N550" s="46" t="s">
        <v>3950</v>
      </c>
      <c r="O550" s="45" t="s">
        <v>2320</v>
      </c>
      <c r="P550" s="45">
        <v>1</v>
      </c>
      <c r="Q550" s="47">
        <v>46113</v>
      </c>
      <c r="R550" s="47">
        <v>46387</v>
      </c>
      <c r="S550" s="48">
        <f t="shared" si="34"/>
        <v>40.5</v>
      </c>
      <c r="T550" s="45" t="s">
        <v>609</v>
      </c>
      <c r="U550" s="45"/>
      <c r="V550" s="49">
        <f>+IFERROR(VLOOKUP($M550,ACTIVIDADES!$B$9:$Q$494,10,0),"")</f>
        <v>0</v>
      </c>
      <c r="W550" s="50" t="str">
        <f>+IFERROR(VLOOKUP($M550,ACTIVIDADES!$B$9:$Q$494,11,0)," ")</f>
        <v>Indicador en proceso de cumplimiento; se están estructurando las actividades y notas correspondientes dentro del procedimiento contractual.</v>
      </c>
      <c r="X550" s="61">
        <f>+IFERROR(VLOOKUP($M550,ACTIVIDADES!$B$9:$Q$494,12,0),"")</f>
        <v>0</v>
      </c>
      <c r="Y550" s="52">
        <f>+IFERROR(VLOOKUP($M550,ACTIVIDADES!$B$9:$Q$494,13,0),"")</f>
        <v>46153</v>
      </c>
      <c r="Z550" s="53" t="str">
        <f>+IFERROR(VLOOKUP($M550,ACTIVIDADES!$B$9:$Q$494,14,0),"")</f>
        <v>Sin avance en la actividad</v>
      </c>
      <c r="AA550" s="49">
        <f>+IFERROR(VLOOKUP($M550,ACTIVIDADES!$B$9:$Q$494,15,0),"")</f>
        <v>0</v>
      </c>
      <c r="AB550" s="54" t="str">
        <f>+IFERROR(VLOOKUP($M550,ACTIVIDADES!$B$9:$Q$494,16,0),"")</f>
        <v>EJECUCIÓN</v>
      </c>
      <c r="AC550" s="144">
        <v>46157</v>
      </c>
      <c r="AD550" s="29">
        <v>0</v>
      </c>
      <c r="AE550" s="29" t="s">
        <v>3741</v>
      </c>
      <c r="AF550" s="29" t="s">
        <v>580</v>
      </c>
      <c r="AG550" s="29" t="s">
        <v>3737</v>
      </c>
      <c r="AH550" s="29" t="s">
        <v>3737</v>
      </c>
      <c r="AI550" s="29" t="s">
        <v>3737</v>
      </c>
      <c r="AJ550" s="55">
        <f>+IFERROR(VLOOKUP($M550,ACTIVIDADES!$B$9:$T$494,17,0),"")</f>
        <v>0</v>
      </c>
      <c r="AK550" s="80" t="str">
        <f>+IFERROR(VLOOKUP($M550,ACTIVIDADES!$B$9:$T$494,18,0),"")</f>
        <v>Indicador en proceso de cumplimiento; se están estructurando las actividades y notas correspondientes dentro del procedimiento contractual.</v>
      </c>
      <c r="AL550" s="80">
        <f>+IFERROR(VLOOKUP($M550,ACTIVIDADES!$B$9:$T$494,19,0),"")</f>
        <v>0</v>
      </c>
      <c r="AM550" s="55" t="str">
        <f>+IFERROR(VLOOKUP($M550,ACTIVIDADES!$B$9:$X$495,20,0),0)</f>
        <v>11/07/206</v>
      </c>
      <c r="AN550" s="55" t="str">
        <f>+IFERROR(VLOOKUP($M550,ACTIVIDADES!$B$9:$X$495,21,0),0)</f>
        <v>No se evidencian soportes de la actividad</v>
      </c>
      <c r="AO550" s="55">
        <f>+IFERROR(VLOOKUP($M550,ACTIVIDADES!$B$9:$X$495,22,0),0)</f>
        <v>0</v>
      </c>
      <c r="AP550" s="145" t="str">
        <f>+IFERROR(VLOOKUP($M550,ACTIVIDADES!$B$9:$X$495,23,0),0)</f>
        <v>EN EJECUCIÓN</v>
      </c>
      <c r="AQ550" s="88">
        <v>46230</v>
      </c>
      <c r="AR550" s="55">
        <v>0</v>
      </c>
      <c r="AS550" s="57" t="s">
        <v>4242</v>
      </c>
      <c r="AT550" s="29" t="s">
        <v>580</v>
      </c>
      <c r="AU550" s="57" t="s">
        <v>3639</v>
      </c>
      <c r="AV550" s="193" t="s">
        <v>3639</v>
      </c>
      <c r="AW550" s="193" t="s">
        <v>3639</v>
      </c>
      <c r="AX550" s="57" t="s">
        <v>4259</v>
      </c>
      <c r="AY550" s="176" t="str">
        <f t="shared" si="35"/>
        <v>SIN INICIAR</v>
      </c>
      <c r="AZ550" s="55" t="str">
        <f>+IFERROR(VLOOKUP($M550,ACTIVIDADES!$B$9:$T$494,25,0),"")</f>
        <v/>
      </c>
      <c r="BA550" s="55" t="str">
        <f>+IFERROR(VLOOKUP($M550,ACTIVIDADES!$B$9:$T$494,26,0),"")</f>
        <v/>
      </c>
      <c r="BB550" s="55" t="str">
        <f>+IFERROR(VLOOKUP($M550,ACTIVIDADES!$B$9:$T$494,27,0),"")</f>
        <v/>
      </c>
      <c r="BC550" s="55" t="str">
        <f>+IFERROR(VLOOKUP($M550,ACTIVIDADES!$B$9:$T$494,28,0),"")</f>
        <v/>
      </c>
      <c r="BD550" s="55" t="str">
        <f>+IFERROR(VLOOKUP($M550,ACTIVIDADES!$B$9:$T$494,29,0),"")</f>
        <v/>
      </c>
      <c r="BE550" s="55" t="str">
        <f>+IFERROR(VLOOKUP($M550,ACTIVIDADES!$B$9:$T$494,30,0),"")</f>
        <v/>
      </c>
      <c r="BF550" s="58"/>
      <c r="BG550" s="58"/>
      <c r="BH550" s="59"/>
      <c r="BI550" s="59" t="s">
        <v>580</v>
      </c>
      <c r="BJ550" s="60" t="s">
        <v>3635</v>
      </c>
      <c r="BK550" s="61" t="s">
        <v>593</v>
      </c>
      <c r="BL550" s="62"/>
      <c r="BM550" s="55" t="str">
        <f>+IFERROR(VLOOKUP($M550,ACTIVIDADES!$B$9:$T$494,31,0),"")</f>
        <v/>
      </c>
      <c r="BN550" s="55" t="str">
        <f>+IFERROR(VLOOKUP($M550,ACTIVIDADES!$B$9:$T$494,32,0),"")</f>
        <v/>
      </c>
      <c r="BO550" s="55" t="str">
        <f>+IFERROR(VLOOKUP($M550,ACTIVIDADES!$B$9:$T$494,33,0),"")</f>
        <v/>
      </c>
      <c r="BP550" s="55" t="str">
        <f>+IFERROR(VLOOKUP($M550,ACTIVIDADES!$B$9:$T$494,34,0),"")</f>
        <v/>
      </c>
      <c r="BQ550" s="55" t="str">
        <f>+IFERROR(VLOOKUP($M550,ACTIVIDADES!$B$9:$T$494,35,0),"")</f>
        <v/>
      </c>
      <c r="BR550" s="55" t="str">
        <f>+IFERROR(VLOOKUP($M550,ACTIVIDADES!$B$9:$T$494,36,0),"")</f>
        <v/>
      </c>
      <c r="BS550" s="55" t="str">
        <f>+IFERROR(VLOOKUP($M550,ACTIVIDADES!$B$9:$T$494,37,0),"")</f>
        <v/>
      </c>
      <c r="BT550" s="58"/>
      <c r="BU550" s="58"/>
      <c r="BV550" s="59"/>
      <c r="BW550" s="59" t="s">
        <v>580</v>
      </c>
      <c r="BX550" s="60" t="s">
        <v>3635</v>
      </c>
      <c r="BY550" s="61" t="s">
        <v>593</v>
      </c>
      <c r="BZ550" s="62"/>
      <c r="CA550" s="7"/>
      <c r="CB550" s="7"/>
      <c r="CC550" s="7"/>
      <c r="CD550" s="7"/>
      <c r="CE550" s="7"/>
      <c r="CF550" s="7"/>
      <c r="CG550" s="7"/>
      <c r="CH550" s="7"/>
      <c r="CI550" s="7"/>
      <c r="CJ550" s="7"/>
      <c r="CK550" s="7"/>
      <c r="CL550" s="7"/>
      <c r="CM550" s="7"/>
      <c r="CN550" s="7"/>
      <c r="CO550" s="7"/>
      <c r="CP550" s="7"/>
      <c r="CQ550" s="7"/>
    </row>
    <row r="551" spans="1:95" ht="93" customHeight="1" x14ac:dyDescent="0.35">
      <c r="A551" s="40">
        <f t="shared" si="36"/>
        <v>543</v>
      </c>
      <c r="B551" s="40" t="s">
        <v>521</v>
      </c>
      <c r="C551" s="40">
        <v>2023</v>
      </c>
      <c r="D551" s="40" t="s">
        <v>3734</v>
      </c>
      <c r="E551" s="323"/>
      <c r="F551" s="40" t="s">
        <v>1007</v>
      </c>
      <c r="G551" s="40" t="s">
        <v>95</v>
      </c>
      <c r="H551" s="42" t="s">
        <v>4868</v>
      </c>
      <c r="I551" s="42"/>
      <c r="J551" s="43" t="s">
        <v>5190</v>
      </c>
      <c r="K551" s="43" t="s">
        <v>4278</v>
      </c>
      <c r="L551" s="44" t="s">
        <v>1153</v>
      </c>
      <c r="M551" s="45" t="s">
        <v>2942</v>
      </c>
      <c r="N551" s="46" t="s">
        <v>3950</v>
      </c>
      <c r="O551" s="45" t="s">
        <v>2320</v>
      </c>
      <c r="P551" s="45">
        <v>1</v>
      </c>
      <c r="Q551" s="47">
        <v>46113</v>
      </c>
      <c r="R551" s="47">
        <v>46387</v>
      </c>
      <c r="S551" s="48">
        <f t="shared" si="34"/>
        <v>40.5</v>
      </c>
      <c r="T551" s="45" t="s">
        <v>609</v>
      </c>
      <c r="U551" s="45"/>
      <c r="V551" s="49">
        <f>+IFERROR(VLOOKUP($M551,ACTIVIDADES!$B$9:$Q$494,10,0),"")</f>
        <v>0</v>
      </c>
      <c r="W551" s="50" t="str">
        <f>+IFERROR(VLOOKUP($M551,ACTIVIDADES!$B$9:$Q$494,11,0)," ")</f>
        <v>Indicador en proceso de cumplimiento; se están estructurando las actividades y notas correspondientes dentro del procedimiento contractual.</v>
      </c>
      <c r="X551" s="61">
        <f>+IFERROR(VLOOKUP($M551,ACTIVIDADES!$B$9:$Q$494,12,0),"")</f>
        <v>0</v>
      </c>
      <c r="Y551" s="52">
        <f>+IFERROR(VLOOKUP($M551,ACTIVIDADES!$B$9:$Q$494,13,0),"")</f>
        <v>46153</v>
      </c>
      <c r="Z551" s="53" t="str">
        <f>+IFERROR(VLOOKUP($M551,ACTIVIDADES!$B$9:$Q$494,14,0),"")</f>
        <v>Sin avance en la actividad</v>
      </c>
      <c r="AA551" s="49">
        <f>+IFERROR(VLOOKUP($M551,ACTIVIDADES!$B$9:$Q$494,15,0),"")</f>
        <v>0</v>
      </c>
      <c r="AB551" s="54" t="str">
        <f>+IFERROR(VLOOKUP($M551,ACTIVIDADES!$B$9:$Q$494,16,0),"")</f>
        <v>EJECUCIÓN</v>
      </c>
      <c r="AC551" s="144">
        <v>46157</v>
      </c>
      <c r="AD551" s="29">
        <v>0</v>
      </c>
      <c r="AE551" s="29" t="s">
        <v>3741</v>
      </c>
      <c r="AF551" s="29" t="s">
        <v>580</v>
      </c>
      <c r="AG551" s="29" t="s">
        <v>3737</v>
      </c>
      <c r="AH551" s="29" t="s">
        <v>3737</v>
      </c>
      <c r="AI551" s="29" t="s">
        <v>3737</v>
      </c>
      <c r="AJ551" s="55">
        <f>+IFERROR(VLOOKUP($M551,ACTIVIDADES!$B$9:$T$494,17,0),"")</f>
        <v>0</v>
      </c>
      <c r="AK551" s="80" t="str">
        <f>+IFERROR(VLOOKUP($M551,ACTIVIDADES!$B$9:$T$494,18,0),"")</f>
        <v>Indicador en proceso de cumplimiento; se están estructurando las actividades y notas correspondientes dentro del procedimiento contractual.</v>
      </c>
      <c r="AL551" s="80">
        <f>+IFERROR(VLOOKUP($M551,ACTIVIDADES!$B$9:$T$494,19,0),"")</f>
        <v>0</v>
      </c>
      <c r="AM551" s="55" t="str">
        <f>+IFERROR(VLOOKUP($M551,ACTIVIDADES!$B$9:$X$495,20,0),0)</f>
        <v>11/07/206</v>
      </c>
      <c r="AN551" s="55" t="str">
        <f>+IFERROR(VLOOKUP($M551,ACTIVIDADES!$B$9:$X$495,21,0),0)</f>
        <v>No se evidencian soportes de la actividad</v>
      </c>
      <c r="AO551" s="55">
        <f>+IFERROR(VLOOKUP($M551,ACTIVIDADES!$B$9:$X$495,22,0),0)</f>
        <v>0</v>
      </c>
      <c r="AP551" s="145" t="str">
        <f>+IFERROR(VLOOKUP($M551,ACTIVIDADES!$B$9:$X$495,23,0),0)</f>
        <v>EN EJECUCIÓN</v>
      </c>
      <c r="AQ551" s="88">
        <v>46230</v>
      </c>
      <c r="AR551" s="55">
        <v>0</v>
      </c>
      <c r="AS551" s="57" t="s">
        <v>4242</v>
      </c>
      <c r="AT551" s="29" t="s">
        <v>580</v>
      </c>
      <c r="AU551" s="57" t="s">
        <v>3639</v>
      </c>
      <c r="AV551" s="193" t="s">
        <v>3639</v>
      </c>
      <c r="AW551" s="193" t="s">
        <v>3639</v>
      </c>
      <c r="AX551" s="57" t="s">
        <v>4259</v>
      </c>
      <c r="AY551" s="176" t="str">
        <f t="shared" si="35"/>
        <v>SIN INICIAR</v>
      </c>
      <c r="AZ551" s="55" t="str">
        <f>+IFERROR(VLOOKUP($M551,ACTIVIDADES!$B$9:$T$494,25,0),"")</f>
        <v/>
      </c>
      <c r="BA551" s="55" t="str">
        <f>+IFERROR(VLOOKUP($M551,ACTIVIDADES!$B$9:$T$494,26,0),"")</f>
        <v/>
      </c>
      <c r="BB551" s="55" t="str">
        <f>+IFERROR(VLOOKUP($M551,ACTIVIDADES!$B$9:$T$494,27,0),"")</f>
        <v/>
      </c>
      <c r="BC551" s="55" t="str">
        <f>+IFERROR(VLOOKUP($M551,ACTIVIDADES!$B$9:$T$494,28,0),"")</f>
        <v/>
      </c>
      <c r="BD551" s="55" t="str">
        <f>+IFERROR(VLOOKUP($M551,ACTIVIDADES!$B$9:$T$494,29,0),"")</f>
        <v/>
      </c>
      <c r="BE551" s="55" t="str">
        <f>+IFERROR(VLOOKUP($M551,ACTIVIDADES!$B$9:$T$494,30,0),"")</f>
        <v/>
      </c>
      <c r="BF551" s="58"/>
      <c r="BG551" s="58"/>
      <c r="BH551" s="59"/>
      <c r="BI551" s="59" t="s">
        <v>580</v>
      </c>
      <c r="BJ551" s="60" t="s">
        <v>3635</v>
      </c>
      <c r="BK551" s="61" t="s">
        <v>593</v>
      </c>
      <c r="BL551" s="62"/>
      <c r="BM551" s="55" t="str">
        <f>+IFERROR(VLOOKUP($M551,ACTIVIDADES!$B$9:$T$494,31,0),"")</f>
        <v/>
      </c>
      <c r="BN551" s="55" t="str">
        <f>+IFERROR(VLOOKUP($M551,ACTIVIDADES!$B$9:$T$494,32,0),"")</f>
        <v/>
      </c>
      <c r="BO551" s="55" t="str">
        <f>+IFERROR(VLOOKUP($M551,ACTIVIDADES!$B$9:$T$494,33,0),"")</f>
        <v/>
      </c>
      <c r="BP551" s="55" t="str">
        <f>+IFERROR(VLOOKUP($M551,ACTIVIDADES!$B$9:$T$494,34,0),"")</f>
        <v/>
      </c>
      <c r="BQ551" s="55" t="str">
        <f>+IFERROR(VLOOKUP($M551,ACTIVIDADES!$B$9:$T$494,35,0),"")</f>
        <v/>
      </c>
      <c r="BR551" s="55" t="str">
        <f>+IFERROR(VLOOKUP($M551,ACTIVIDADES!$B$9:$T$494,36,0),"")</f>
        <v/>
      </c>
      <c r="BS551" s="55" t="str">
        <f>+IFERROR(VLOOKUP($M551,ACTIVIDADES!$B$9:$T$494,37,0),"")</f>
        <v/>
      </c>
      <c r="BT551" s="58"/>
      <c r="BU551" s="58"/>
      <c r="BV551" s="59"/>
      <c r="BW551" s="59" t="s">
        <v>580</v>
      </c>
      <c r="BX551" s="60" t="s">
        <v>3635</v>
      </c>
      <c r="BY551" s="61" t="s">
        <v>593</v>
      </c>
      <c r="BZ551" s="62"/>
      <c r="CA551" s="7"/>
      <c r="CB551" s="7"/>
      <c r="CC551" s="7"/>
      <c r="CD551" s="7"/>
      <c r="CE551" s="7"/>
      <c r="CF551" s="7"/>
      <c r="CG551" s="7"/>
      <c r="CH551" s="7"/>
      <c r="CI551" s="7"/>
      <c r="CJ551" s="7"/>
      <c r="CK551" s="7"/>
      <c r="CL551" s="7"/>
      <c r="CM551" s="7"/>
      <c r="CN551" s="7"/>
      <c r="CO551" s="7"/>
      <c r="CP551" s="7"/>
      <c r="CQ551" s="7"/>
    </row>
    <row r="552" spans="1:95" ht="93" customHeight="1" x14ac:dyDescent="0.35">
      <c r="A552" s="40">
        <f t="shared" si="36"/>
        <v>544</v>
      </c>
      <c r="B552" s="40" t="s">
        <v>521</v>
      </c>
      <c r="C552" s="40">
        <v>2023</v>
      </c>
      <c r="D552" s="40" t="s">
        <v>3734</v>
      </c>
      <c r="E552" s="323"/>
      <c r="F552" s="40" t="s">
        <v>985</v>
      </c>
      <c r="G552" s="40" t="s">
        <v>95</v>
      </c>
      <c r="H552" s="42" t="s">
        <v>4869</v>
      </c>
      <c r="I552" s="42"/>
      <c r="J552" s="43" t="s">
        <v>5189</v>
      </c>
      <c r="K552" s="43" t="s">
        <v>4277</v>
      </c>
      <c r="L552" s="44" t="s">
        <v>1153</v>
      </c>
      <c r="M552" s="45" t="s">
        <v>2942</v>
      </c>
      <c r="N552" s="46" t="s">
        <v>3950</v>
      </c>
      <c r="O552" s="45" t="s">
        <v>2320</v>
      </c>
      <c r="P552" s="45">
        <v>1</v>
      </c>
      <c r="Q552" s="47">
        <v>46113</v>
      </c>
      <c r="R552" s="47">
        <v>46387</v>
      </c>
      <c r="S552" s="48">
        <f t="shared" si="34"/>
        <v>40.5</v>
      </c>
      <c r="T552" s="45" t="s">
        <v>609</v>
      </c>
      <c r="U552" s="45"/>
      <c r="V552" s="49">
        <f>+IFERROR(VLOOKUP($M552,ACTIVIDADES!$B$9:$Q$494,10,0),"")</f>
        <v>0</v>
      </c>
      <c r="W552" s="50" t="str">
        <f>+IFERROR(VLOOKUP($M552,ACTIVIDADES!$B$9:$Q$494,11,0)," ")</f>
        <v>Indicador en proceso de cumplimiento; se están estructurando las actividades y notas correspondientes dentro del procedimiento contractual.</v>
      </c>
      <c r="X552" s="61">
        <f>+IFERROR(VLOOKUP($M552,ACTIVIDADES!$B$9:$Q$494,12,0),"")</f>
        <v>0</v>
      </c>
      <c r="Y552" s="52">
        <f>+IFERROR(VLOOKUP($M552,ACTIVIDADES!$B$9:$Q$494,13,0),"")</f>
        <v>46153</v>
      </c>
      <c r="Z552" s="53" t="str">
        <f>+IFERROR(VLOOKUP($M552,ACTIVIDADES!$B$9:$Q$494,14,0),"")</f>
        <v>Sin avance en la actividad</v>
      </c>
      <c r="AA552" s="49">
        <f>+IFERROR(VLOOKUP($M552,ACTIVIDADES!$B$9:$Q$494,15,0),"")</f>
        <v>0</v>
      </c>
      <c r="AB552" s="54" t="str">
        <f>+IFERROR(VLOOKUP($M552,ACTIVIDADES!$B$9:$Q$494,16,0),"")</f>
        <v>EJECUCIÓN</v>
      </c>
      <c r="AC552" s="144">
        <v>46157</v>
      </c>
      <c r="AD552" s="29">
        <v>0</v>
      </c>
      <c r="AE552" s="29" t="s">
        <v>3741</v>
      </c>
      <c r="AF552" s="29" t="s">
        <v>580</v>
      </c>
      <c r="AG552" s="29" t="s">
        <v>3737</v>
      </c>
      <c r="AH552" s="29" t="s">
        <v>3737</v>
      </c>
      <c r="AI552" s="29" t="s">
        <v>3737</v>
      </c>
      <c r="AJ552" s="55">
        <f>+IFERROR(VLOOKUP($M552,ACTIVIDADES!$B$9:$T$494,17,0),"")</f>
        <v>0</v>
      </c>
      <c r="AK552" s="80" t="str">
        <f>+IFERROR(VLOOKUP($M552,ACTIVIDADES!$B$9:$T$494,18,0),"")</f>
        <v>Indicador en proceso de cumplimiento; se están estructurando las actividades y notas correspondientes dentro del procedimiento contractual.</v>
      </c>
      <c r="AL552" s="80">
        <f>+IFERROR(VLOOKUP($M552,ACTIVIDADES!$B$9:$T$494,19,0),"")</f>
        <v>0</v>
      </c>
      <c r="AM552" s="55" t="str">
        <f>+IFERROR(VLOOKUP($M552,ACTIVIDADES!$B$9:$X$495,20,0),0)</f>
        <v>11/07/206</v>
      </c>
      <c r="AN552" s="55" t="str">
        <f>+IFERROR(VLOOKUP($M552,ACTIVIDADES!$B$9:$X$495,21,0),0)</f>
        <v>No se evidencian soportes de la actividad</v>
      </c>
      <c r="AO552" s="55">
        <f>+IFERROR(VLOOKUP($M552,ACTIVIDADES!$B$9:$X$495,22,0),0)</f>
        <v>0</v>
      </c>
      <c r="AP552" s="145" t="str">
        <f>+IFERROR(VLOOKUP($M552,ACTIVIDADES!$B$9:$X$495,23,0),0)</f>
        <v>EN EJECUCIÓN</v>
      </c>
      <c r="AQ552" s="88">
        <v>46230</v>
      </c>
      <c r="AR552" s="55">
        <v>0</v>
      </c>
      <c r="AS552" s="57" t="s">
        <v>4242</v>
      </c>
      <c r="AT552" s="29" t="s">
        <v>580</v>
      </c>
      <c r="AU552" s="57" t="s">
        <v>3639</v>
      </c>
      <c r="AV552" s="193" t="s">
        <v>3639</v>
      </c>
      <c r="AW552" s="193" t="s">
        <v>3639</v>
      </c>
      <c r="AX552" s="57" t="s">
        <v>4259</v>
      </c>
      <c r="AY552" s="176" t="str">
        <f t="shared" si="35"/>
        <v>SIN INICIAR</v>
      </c>
      <c r="AZ552" s="55" t="str">
        <f>+IFERROR(VLOOKUP($M552,ACTIVIDADES!$B$9:$T$494,25,0),"")</f>
        <v/>
      </c>
      <c r="BA552" s="55" t="str">
        <f>+IFERROR(VLOOKUP($M552,ACTIVIDADES!$B$9:$T$494,26,0),"")</f>
        <v/>
      </c>
      <c r="BB552" s="55" t="str">
        <f>+IFERROR(VLOOKUP($M552,ACTIVIDADES!$B$9:$T$494,27,0),"")</f>
        <v/>
      </c>
      <c r="BC552" s="55" t="str">
        <f>+IFERROR(VLOOKUP($M552,ACTIVIDADES!$B$9:$T$494,28,0),"")</f>
        <v/>
      </c>
      <c r="BD552" s="55" t="str">
        <f>+IFERROR(VLOOKUP($M552,ACTIVIDADES!$B$9:$T$494,29,0),"")</f>
        <v/>
      </c>
      <c r="BE552" s="55" t="str">
        <f>+IFERROR(VLOOKUP($M552,ACTIVIDADES!$B$9:$T$494,30,0),"")</f>
        <v/>
      </c>
      <c r="BF552" s="58"/>
      <c r="BG552" s="58"/>
      <c r="BH552" s="59"/>
      <c r="BI552" s="59" t="s">
        <v>580</v>
      </c>
      <c r="BJ552" s="60" t="s">
        <v>3635</v>
      </c>
      <c r="BK552" s="61" t="s">
        <v>593</v>
      </c>
      <c r="BL552" s="62"/>
      <c r="BM552" s="55" t="str">
        <f>+IFERROR(VLOOKUP($M552,ACTIVIDADES!$B$9:$T$494,31,0),"")</f>
        <v/>
      </c>
      <c r="BN552" s="55" t="str">
        <f>+IFERROR(VLOOKUP($M552,ACTIVIDADES!$B$9:$T$494,32,0),"")</f>
        <v/>
      </c>
      <c r="BO552" s="55" t="str">
        <f>+IFERROR(VLOOKUP($M552,ACTIVIDADES!$B$9:$T$494,33,0),"")</f>
        <v/>
      </c>
      <c r="BP552" s="55" t="str">
        <f>+IFERROR(VLOOKUP($M552,ACTIVIDADES!$B$9:$T$494,34,0),"")</f>
        <v/>
      </c>
      <c r="BQ552" s="55" t="str">
        <f>+IFERROR(VLOOKUP($M552,ACTIVIDADES!$B$9:$T$494,35,0),"")</f>
        <v/>
      </c>
      <c r="BR552" s="55" t="str">
        <f>+IFERROR(VLOOKUP($M552,ACTIVIDADES!$B$9:$T$494,36,0),"")</f>
        <v/>
      </c>
      <c r="BS552" s="55" t="str">
        <f>+IFERROR(VLOOKUP($M552,ACTIVIDADES!$B$9:$T$494,37,0),"")</f>
        <v/>
      </c>
      <c r="BT552" s="58"/>
      <c r="BU552" s="58"/>
      <c r="BV552" s="59"/>
      <c r="BW552" s="59" t="s">
        <v>580</v>
      </c>
      <c r="BX552" s="60" t="s">
        <v>3635</v>
      </c>
      <c r="BY552" s="61" t="s">
        <v>593</v>
      </c>
      <c r="BZ552" s="62"/>
      <c r="CA552" s="7"/>
      <c r="CB552" s="7"/>
      <c r="CC552" s="7"/>
      <c r="CD552" s="7"/>
      <c r="CE552" s="7"/>
      <c r="CF552" s="7"/>
      <c r="CG552" s="7"/>
      <c r="CH552" s="7"/>
      <c r="CI552" s="7"/>
      <c r="CJ552" s="7"/>
      <c r="CK552" s="7"/>
      <c r="CL552" s="7"/>
      <c r="CM552" s="7"/>
      <c r="CN552" s="7"/>
      <c r="CO552" s="7"/>
      <c r="CP552" s="7"/>
      <c r="CQ552" s="7"/>
    </row>
    <row r="553" spans="1:95" ht="93" customHeight="1" x14ac:dyDescent="0.35">
      <c r="A553" s="40">
        <f t="shared" si="36"/>
        <v>545</v>
      </c>
      <c r="B553" s="40" t="s">
        <v>521</v>
      </c>
      <c r="C553" s="40">
        <v>2023</v>
      </c>
      <c r="D553" s="40" t="s">
        <v>3734</v>
      </c>
      <c r="E553" s="214"/>
      <c r="F553" s="40" t="s">
        <v>998</v>
      </c>
      <c r="G553" s="40" t="s">
        <v>95</v>
      </c>
      <c r="H553" s="42" t="s">
        <v>131</v>
      </c>
      <c r="I553" s="42"/>
      <c r="J553" s="43" t="s">
        <v>5189</v>
      </c>
      <c r="K553" s="43" t="s">
        <v>4277</v>
      </c>
      <c r="L553" s="44" t="s">
        <v>1153</v>
      </c>
      <c r="M553" s="45" t="s">
        <v>2942</v>
      </c>
      <c r="N553" s="46" t="s">
        <v>3950</v>
      </c>
      <c r="O553" s="45" t="s">
        <v>2320</v>
      </c>
      <c r="P553" s="45">
        <v>1</v>
      </c>
      <c r="Q553" s="47">
        <v>46113</v>
      </c>
      <c r="R553" s="47">
        <v>46387</v>
      </c>
      <c r="S553" s="48">
        <f t="shared" si="34"/>
        <v>40.5</v>
      </c>
      <c r="T553" s="45" t="s">
        <v>609</v>
      </c>
      <c r="U553" s="45"/>
      <c r="V553" s="49">
        <f>+IFERROR(VLOOKUP($M553,ACTIVIDADES!$B$9:$Q$494,10,0),"")</f>
        <v>0</v>
      </c>
      <c r="W553" s="50" t="str">
        <f>+IFERROR(VLOOKUP($M553,ACTIVIDADES!$B$9:$Q$494,11,0)," ")</f>
        <v>Indicador en proceso de cumplimiento; se están estructurando las actividades y notas correspondientes dentro del procedimiento contractual.</v>
      </c>
      <c r="X553" s="61">
        <f>+IFERROR(VLOOKUP($M553,ACTIVIDADES!$B$9:$Q$494,12,0),"")</f>
        <v>0</v>
      </c>
      <c r="Y553" s="52">
        <f>+IFERROR(VLOOKUP($M553,ACTIVIDADES!$B$9:$Q$494,13,0),"")</f>
        <v>46153</v>
      </c>
      <c r="Z553" s="53" t="str">
        <f>+IFERROR(VLOOKUP($M553,ACTIVIDADES!$B$9:$Q$494,14,0),"")</f>
        <v>Sin avance en la actividad</v>
      </c>
      <c r="AA553" s="49">
        <f>+IFERROR(VLOOKUP($M553,ACTIVIDADES!$B$9:$Q$494,15,0),"")</f>
        <v>0</v>
      </c>
      <c r="AB553" s="54" t="str">
        <f>+IFERROR(VLOOKUP($M553,ACTIVIDADES!$B$9:$Q$494,16,0),"")</f>
        <v>EJECUCIÓN</v>
      </c>
      <c r="AC553" s="144">
        <v>46157</v>
      </c>
      <c r="AD553" s="29">
        <v>0</v>
      </c>
      <c r="AE553" s="29" t="s">
        <v>3741</v>
      </c>
      <c r="AF553" s="29" t="s">
        <v>580</v>
      </c>
      <c r="AG553" s="29" t="s">
        <v>3737</v>
      </c>
      <c r="AH553" s="29" t="s">
        <v>3737</v>
      </c>
      <c r="AI553" s="29" t="s">
        <v>3737</v>
      </c>
      <c r="AJ553" s="55">
        <f>+IFERROR(VLOOKUP($M553,ACTIVIDADES!$B$9:$T$494,17,0),"")</f>
        <v>0</v>
      </c>
      <c r="AK553" s="80" t="str">
        <f>+IFERROR(VLOOKUP($M553,ACTIVIDADES!$B$9:$T$494,18,0),"")</f>
        <v>Indicador en proceso de cumplimiento; se están estructurando las actividades y notas correspondientes dentro del procedimiento contractual.</v>
      </c>
      <c r="AL553" s="80">
        <f>+IFERROR(VLOOKUP($M553,ACTIVIDADES!$B$9:$T$494,19,0),"")</f>
        <v>0</v>
      </c>
      <c r="AM553" s="55" t="str">
        <f>+IFERROR(VLOOKUP($M553,ACTIVIDADES!$B$9:$X$495,20,0),0)</f>
        <v>11/07/206</v>
      </c>
      <c r="AN553" s="55" t="str">
        <f>+IFERROR(VLOOKUP($M553,ACTIVIDADES!$B$9:$X$495,21,0),0)</f>
        <v>No se evidencian soportes de la actividad</v>
      </c>
      <c r="AO553" s="55">
        <f>+IFERROR(VLOOKUP($M553,ACTIVIDADES!$B$9:$X$495,22,0),0)</f>
        <v>0</v>
      </c>
      <c r="AP553" s="145" t="str">
        <f>+IFERROR(VLOOKUP($M553,ACTIVIDADES!$B$9:$X$495,23,0),0)</f>
        <v>EN EJECUCIÓN</v>
      </c>
      <c r="AQ553" s="88">
        <v>46230</v>
      </c>
      <c r="AR553" s="55">
        <v>0</v>
      </c>
      <c r="AS553" s="57" t="s">
        <v>4242</v>
      </c>
      <c r="AT553" s="29" t="s">
        <v>580</v>
      </c>
      <c r="AU553" s="57" t="s">
        <v>3639</v>
      </c>
      <c r="AV553" s="193" t="s">
        <v>3639</v>
      </c>
      <c r="AW553" s="193" t="s">
        <v>3639</v>
      </c>
      <c r="AX553" s="57" t="s">
        <v>4259</v>
      </c>
      <c r="AY553" s="176" t="str">
        <f t="shared" si="35"/>
        <v>SIN INICIAR</v>
      </c>
      <c r="AZ553" s="55" t="str">
        <f>+IFERROR(VLOOKUP($M553,ACTIVIDADES!$B$9:$T$494,25,0),"")</f>
        <v/>
      </c>
      <c r="BA553" s="55" t="str">
        <f>+IFERROR(VLOOKUP($M553,ACTIVIDADES!$B$9:$T$494,26,0),"")</f>
        <v/>
      </c>
      <c r="BB553" s="55" t="str">
        <f>+IFERROR(VLOOKUP($M553,ACTIVIDADES!$B$9:$T$494,27,0),"")</f>
        <v/>
      </c>
      <c r="BC553" s="55" t="str">
        <f>+IFERROR(VLOOKUP($M553,ACTIVIDADES!$B$9:$T$494,28,0),"")</f>
        <v/>
      </c>
      <c r="BD553" s="55" t="str">
        <f>+IFERROR(VLOOKUP($M553,ACTIVIDADES!$B$9:$T$494,29,0),"")</f>
        <v/>
      </c>
      <c r="BE553" s="55" t="str">
        <f>+IFERROR(VLOOKUP($M553,ACTIVIDADES!$B$9:$T$494,30,0),"")</f>
        <v/>
      </c>
      <c r="BF553" s="58"/>
      <c r="BG553" s="58"/>
      <c r="BH553" s="59"/>
      <c r="BI553" s="59" t="s">
        <v>580</v>
      </c>
      <c r="BJ553" s="60" t="s">
        <v>3635</v>
      </c>
      <c r="BK553" s="61" t="s">
        <v>593</v>
      </c>
      <c r="BL553" s="62"/>
      <c r="BM553" s="55" t="str">
        <f>+IFERROR(VLOOKUP($M553,ACTIVIDADES!$B$9:$T$494,31,0),"")</f>
        <v/>
      </c>
      <c r="BN553" s="55" t="str">
        <f>+IFERROR(VLOOKUP($M553,ACTIVIDADES!$B$9:$T$494,32,0),"")</f>
        <v/>
      </c>
      <c r="BO553" s="55" t="str">
        <f>+IFERROR(VLOOKUP($M553,ACTIVIDADES!$B$9:$T$494,33,0),"")</f>
        <v/>
      </c>
      <c r="BP553" s="55" t="str">
        <f>+IFERROR(VLOOKUP($M553,ACTIVIDADES!$B$9:$T$494,34,0),"")</f>
        <v/>
      </c>
      <c r="BQ553" s="55" t="str">
        <f>+IFERROR(VLOOKUP($M553,ACTIVIDADES!$B$9:$T$494,35,0),"")</f>
        <v/>
      </c>
      <c r="BR553" s="55" t="str">
        <f>+IFERROR(VLOOKUP($M553,ACTIVIDADES!$B$9:$T$494,36,0),"")</f>
        <v/>
      </c>
      <c r="BS553" s="55" t="str">
        <f>+IFERROR(VLOOKUP($M553,ACTIVIDADES!$B$9:$T$494,37,0),"")</f>
        <v/>
      </c>
      <c r="BT553" s="58"/>
      <c r="BU553" s="58"/>
      <c r="BV553" s="59"/>
      <c r="BW553" s="59" t="s">
        <v>580</v>
      </c>
      <c r="BX553" s="60" t="s">
        <v>3635</v>
      </c>
      <c r="BY553" s="61" t="s">
        <v>593</v>
      </c>
      <c r="BZ553" s="62"/>
      <c r="CA553" s="7"/>
      <c r="CB553" s="7"/>
      <c r="CC553" s="7"/>
      <c r="CD553" s="7"/>
      <c r="CE553" s="7"/>
      <c r="CF553" s="7"/>
      <c r="CG553" s="7"/>
      <c r="CH553" s="7"/>
      <c r="CI553" s="7"/>
      <c r="CJ553" s="7"/>
      <c r="CK553" s="7"/>
      <c r="CL553" s="7"/>
      <c r="CM553" s="7"/>
      <c r="CN553" s="7"/>
      <c r="CO553" s="7"/>
      <c r="CP553" s="7"/>
      <c r="CQ553" s="7"/>
    </row>
    <row r="554" spans="1:95" ht="93" customHeight="1" x14ac:dyDescent="0.35">
      <c r="A554" s="40">
        <f t="shared" si="36"/>
        <v>546</v>
      </c>
      <c r="B554" s="40" t="s">
        <v>521</v>
      </c>
      <c r="C554" s="40">
        <v>2023</v>
      </c>
      <c r="D554" s="40" t="s">
        <v>3734</v>
      </c>
      <c r="E554" s="214"/>
      <c r="F554" s="40" t="s">
        <v>990</v>
      </c>
      <c r="G554" s="40" t="s">
        <v>95</v>
      </c>
      <c r="H554" s="42" t="s">
        <v>4870</v>
      </c>
      <c r="I554" s="42"/>
      <c r="J554" s="43" t="s">
        <v>5189</v>
      </c>
      <c r="K554" s="43" t="s">
        <v>4277</v>
      </c>
      <c r="L554" s="44" t="s">
        <v>1153</v>
      </c>
      <c r="M554" s="45" t="s">
        <v>2942</v>
      </c>
      <c r="N554" s="46" t="s">
        <v>3950</v>
      </c>
      <c r="O554" s="45" t="s">
        <v>2320</v>
      </c>
      <c r="P554" s="45">
        <v>1</v>
      </c>
      <c r="Q554" s="47">
        <v>46113</v>
      </c>
      <c r="R554" s="47">
        <v>46387</v>
      </c>
      <c r="S554" s="48">
        <f t="shared" si="34"/>
        <v>40.5</v>
      </c>
      <c r="T554" s="45" t="s">
        <v>609</v>
      </c>
      <c r="U554" s="45"/>
      <c r="V554" s="49">
        <f>+IFERROR(VLOOKUP($M554,ACTIVIDADES!$B$9:$Q$494,10,0),"")</f>
        <v>0</v>
      </c>
      <c r="W554" s="50" t="str">
        <f>+IFERROR(VLOOKUP($M554,ACTIVIDADES!$B$9:$Q$494,11,0)," ")</f>
        <v>Indicador en proceso de cumplimiento; se están estructurando las actividades y notas correspondientes dentro del procedimiento contractual.</v>
      </c>
      <c r="X554" s="61">
        <f>+IFERROR(VLOOKUP($M554,ACTIVIDADES!$B$9:$Q$494,12,0),"")</f>
        <v>0</v>
      </c>
      <c r="Y554" s="52">
        <f>+IFERROR(VLOOKUP($M554,ACTIVIDADES!$B$9:$Q$494,13,0),"")</f>
        <v>46153</v>
      </c>
      <c r="Z554" s="53" t="str">
        <f>+IFERROR(VLOOKUP($M554,ACTIVIDADES!$B$9:$Q$494,14,0),"")</f>
        <v>Sin avance en la actividad</v>
      </c>
      <c r="AA554" s="49">
        <f>+IFERROR(VLOOKUP($M554,ACTIVIDADES!$B$9:$Q$494,15,0),"")</f>
        <v>0</v>
      </c>
      <c r="AB554" s="54" t="str">
        <f>+IFERROR(VLOOKUP($M554,ACTIVIDADES!$B$9:$Q$494,16,0),"")</f>
        <v>EJECUCIÓN</v>
      </c>
      <c r="AC554" s="144">
        <v>46157</v>
      </c>
      <c r="AD554" s="29">
        <v>0</v>
      </c>
      <c r="AE554" s="29" t="s">
        <v>3741</v>
      </c>
      <c r="AF554" s="29" t="s">
        <v>580</v>
      </c>
      <c r="AG554" s="29" t="s">
        <v>3737</v>
      </c>
      <c r="AH554" s="29" t="s">
        <v>3737</v>
      </c>
      <c r="AI554" s="29" t="s">
        <v>3737</v>
      </c>
      <c r="AJ554" s="55">
        <f>+IFERROR(VLOOKUP($M554,ACTIVIDADES!$B$9:$T$494,17,0),"")</f>
        <v>0</v>
      </c>
      <c r="AK554" s="80" t="str">
        <f>+IFERROR(VLOOKUP($M554,ACTIVIDADES!$B$9:$T$494,18,0),"")</f>
        <v>Indicador en proceso de cumplimiento; se están estructurando las actividades y notas correspondientes dentro del procedimiento contractual.</v>
      </c>
      <c r="AL554" s="80">
        <f>+IFERROR(VLOOKUP($M554,ACTIVIDADES!$B$9:$T$494,19,0),"")</f>
        <v>0</v>
      </c>
      <c r="AM554" s="55" t="str">
        <f>+IFERROR(VLOOKUP($M554,ACTIVIDADES!$B$9:$X$495,20,0),0)</f>
        <v>11/07/206</v>
      </c>
      <c r="AN554" s="55" t="str">
        <f>+IFERROR(VLOOKUP($M554,ACTIVIDADES!$B$9:$X$495,21,0),0)</f>
        <v>No se evidencian soportes de la actividad</v>
      </c>
      <c r="AO554" s="55">
        <f>+IFERROR(VLOOKUP($M554,ACTIVIDADES!$B$9:$X$495,22,0),0)</f>
        <v>0</v>
      </c>
      <c r="AP554" s="145" t="str">
        <f>+IFERROR(VLOOKUP($M554,ACTIVIDADES!$B$9:$X$495,23,0),0)</f>
        <v>EN EJECUCIÓN</v>
      </c>
      <c r="AQ554" s="88">
        <v>46230</v>
      </c>
      <c r="AR554" s="55">
        <v>0</v>
      </c>
      <c r="AS554" s="57" t="s">
        <v>4242</v>
      </c>
      <c r="AT554" s="29" t="s">
        <v>580</v>
      </c>
      <c r="AU554" s="57" t="s">
        <v>3639</v>
      </c>
      <c r="AV554" s="193" t="s">
        <v>3639</v>
      </c>
      <c r="AW554" s="193" t="s">
        <v>3639</v>
      </c>
      <c r="AX554" s="57" t="s">
        <v>4259</v>
      </c>
      <c r="AY554" s="176" t="str">
        <f t="shared" si="35"/>
        <v>SIN INICIAR</v>
      </c>
      <c r="AZ554" s="55" t="str">
        <f>+IFERROR(VLOOKUP($M554,ACTIVIDADES!$B$9:$T$494,25,0),"")</f>
        <v/>
      </c>
      <c r="BA554" s="55" t="str">
        <f>+IFERROR(VLOOKUP($M554,ACTIVIDADES!$B$9:$T$494,26,0),"")</f>
        <v/>
      </c>
      <c r="BB554" s="55" t="str">
        <f>+IFERROR(VLOOKUP($M554,ACTIVIDADES!$B$9:$T$494,27,0),"")</f>
        <v/>
      </c>
      <c r="BC554" s="55" t="str">
        <f>+IFERROR(VLOOKUP($M554,ACTIVIDADES!$B$9:$T$494,28,0),"")</f>
        <v/>
      </c>
      <c r="BD554" s="55" t="str">
        <f>+IFERROR(VLOOKUP($M554,ACTIVIDADES!$B$9:$T$494,29,0),"")</f>
        <v/>
      </c>
      <c r="BE554" s="55" t="str">
        <f>+IFERROR(VLOOKUP($M554,ACTIVIDADES!$B$9:$T$494,30,0),"")</f>
        <v/>
      </c>
      <c r="BF554" s="58"/>
      <c r="BG554" s="58"/>
      <c r="BH554" s="59"/>
      <c r="BI554" s="59" t="s">
        <v>580</v>
      </c>
      <c r="BJ554" s="60" t="s">
        <v>3635</v>
      </c>
      <c r="BK554" s="61" t="s">
        <v>593</v>
      </c>
      <c r="BL554" s="62"/>
      <c r="BM554" s="55" t="str">
        <f>+IFERROR(VLOOKUP($M554,ACTIVIDADES!$B$9:$T$494,31,0),"")</f>
        <v/>
      </c>
      <c r="BN554" s="55" t="str">
        <f>+IFERROR(VLOOKUP($M554,ACTIVIDADES!$B$9:$T$494,32,0),"")</f>
        <v/>
      </c>
      <c r="BO554" s="55" t="str">
        <f>+IFERROR(VLOOKUP($M554,ACTIVIDADES!$B$9:$T$494,33,0),"")</f>
        <v/>
      </c>
      <c r="BP554" s="55" t="str">
        <f>+IFERROR(VLOOKUP($M554,ACTIVIDADES!$B$9:$T$494,34,0),"")</f>
        <v/>
      </c>
      <c r="BQ554" s="55" t="str">
        <f>+IFERROR(VLOOKUP($M554,ACTIVIDADES!$B$9:$T$494,35,0),"")</f>
        <v/>
      </c>
      <c r="BR554" s="55" t="str">
        <f>+IFERROR(VLOOKUP($M554,ACTIVIDADES!$B$9:$T$494,36,0),"")</f>
        <v/>
      </c>
      <c r="BS554" s="55" t="str">
        <f>+IFERROR(VLOOKUP($M554,ACTIVIDADES!$B$9:$T$494,37,0),"")</f>
        <v/>
      </c>
      <c r="BT554" s="58"/>
      <c r="BU554" s="58"/>
      <c r="BV554" s="59"/>
      <c r="BW554" s="59" t="s">
        <v>580</v>
      </c>
      <c r="BX554" s="60" t="s">
        <v>3635</v>
      </c>
      <c r="BY554" s="61" t="s">
        <v>593</v>
      </c>
      <c r="BZ554" s="62"/>
      <c r="CA554" s="7"/>
      <c r="CB554" s="7"/>
      <c r="CC554" s="7"/>
      <c r="CD554" s="7"/>
      <c r="CE554" s="7"/>
      <c r="CF554" s="7"/>
      <c r="CG554" s="7"/>
      <c r="CH554" s="7"/>
      <c r="CI554" s="7"/>
      <c r="CJ554" s="7"/>
      <c r="CK554" s="7"/>
      <c r="CL554" s="7"/>
      <c r="CM554" s="7"/>
      <c r="CN554" s="7"/>
      <c r="CO554" s="7"/>
      <c r="CP554" s="7"/>
      <c r="CQ554" s="7"/>
    </row>
    <row r="555" spans="1:95" ht="93" customHeight="1" x14ac:dyDescent="0.35">
      <c r="A555" s="40">
        <f t="shared" si="36"/>
        <v>547</v>
      </c>
      <c r="B555" s="40" t="s">
        <v>521</v>
      </c>
      <c r="C555" s="40">
        <v>2023</v>
      </c>
      <c r="D555" s="40" t="s">
        <v>3734</v>
      </c>
      <c r="E555" s="214"/>
      <c r="F555" s="40" t="s">
        <v>993</v>
      </c>
      <c r="G555" s="40" t="s">
        <v>95</v>
      </c>
      <c r="H555" s="42" t="s">
        <v>127</v>
      </c>
      <c r="I555" s="42"/>
      <c r="J555" s="43" t="s">
        <v>5189</v>
      </c>
      <c r="K555" s="43" t="s">
        <v>4277</v>
      </c>
      <c r="L555" s="44" t="s">
        <v>1153</v>
      </c>
      <c r="M555" s="45" t="s">
        <v>2942</v>
      </c>
      <c r="N555" s="46" t="s">
        <v>3950</v>
      </c>
      <c r="O555" s="45" t="s">
        <v>2320</v>
      </c>
      <c r="P555" s="45">
        <v>1</v>
      </c>
      <c r="Q555" s="47">
        <v>46113</v>
      </c>
      <c r="R555" s="47">
        <v>46387</v>
      </c>
      <c r="S555" s="48">
        <f t="shared" si="34"/>
        <v>40.5</v>
      </c>
      <c r="T555" s="45" t="s">
        <v>609</v>
      </c>
      <c r="U555" s="45"/>
      <c r="V555" s="49">
        <f>+IFERROR(VLOOKUP($M555,ACTIVIDADES!$B$9:$Q$494,10,0),"")</f>
        <v>0</v>
      </c>
      <c r="W555" s="50" t="str">
        <f>+IFERROR(VLOOKUP($M555,ACTIVIDADES!$B$9:$Q$494,11,0)," ")</f>
        <v>Indicador en proceso de cumplimiento; se están estructurando las actividades y notas correspondientes dentro del procedimiento contractual.</v>
      </c>
      <c r="X555" s="61">
        <f>+IFERROR(VLOOKUP($M555,ACTIVIDADES!$B$9:$Q$494,12,0),"")</f>
        <v>0</v>
      </c>
      <c r="Y555" s="52">
        <f>+IFERROR(VLOOKUP($M555,ACTIVIDADES!$B$9:$Q$494,13,0),"")</f>
        <v>46153</v>
      </c>
      <c r="Z555" s="53" t="str">
        <f>+IFERROR(VLOOKUP($M555,ACTIVIDADES!$B$9:$Q$494,14,0),"")</f>
        <v>Sin avance en la actividad</v>
      </c>
      <c r="AA555" s="49">
        <f>+IFERROR(VLOOKUP($M555,ACTIVIDADES!$B$9:$Q$494,15,0),"")</f>
        <v>0</v>
      </c>
      <c r="AB555" s="54" t="str">
        <f>+IFERROR(VLOOKUP($M555,ACTIVIDADES!$B$9:$Q$494,16,0),"")</f>
        <v>EJECUCIÓN</v>
      </c>
      <c r="AC555" s="144">
        <v>46157</v>
      </c>
      <c r="AD555" s="29">
        <v>0</v>
      </c>
      <c r="AE555" s="29" t="s">
        <v>3741</v>
      </c>
      <c r="AF555" s="29" t="s">
        <v>580</v>
      </c>
      <c r="AG555" s="29" t="s">
        <v>3737</v>
      </c>
      <c r="AH555" s="29" t="s">
        <v>3737</v>
      </c>
      <c r="AI555" s="29" t="s">
        <v>3737</v>
      </c>
      <c r="AJ555" s="55">
        <f>+IFERROR(VLOOKUP($M555,ACTIVIDADES!$B$9:$T$494,17,0),"")</f>
        <v>0</v>
      </c>
      <c r="AK555" s="80" t="str">
        <f>+IFERROR(VLOOKUP($M555,ACTIVIDADES!$B$9:$T$494,18,0),"")</f>
        <v>Indicador en proceso de cumplimiento; se están estructurando las actividades y notas correspondientes dentro del procedimiento contractual.</v>
      </c>
      <c r="AL555" s="80">
        <f>+IFERROR(VLOOKUP($M555,ACTIVIDADES!$B$9:$T$494,19,0),"")</f>
        <v>0</v>
      </c>
      <c r="AM555" s="55" t="str">
        <f>+IFERROR(VLOOKUP($M555,ACTIVIDADES!$B$9:$X$495,20,0),0)</f>
        <v>11/07/206</v>
      </c>
      <c r="AN555" s="55" t="str">
        <f>+IFERROR(VLOOKUP($M555,ACTIVIDADES!$B$9:$X$495,21,0),0)</f>
        <v>No se evidencian soportes de la actividad</v>
      </c>
      <c r="AO555" s="55">
        <f>+IFERROR(VLOOKUP($M555,ACTIVIDADES!$B$9:$X$495,22,0),0)</f>
        <v>0</v>
      </c>
      <c r="AP555" s="145" t="str">
        <f>+IFERROR(VLOOKUP($M555,ACTIVIDADES!$B$9:$X$495,23,0),0)</f>
        <v>EN EJECUCIÓN</v>
      </c>
      <c r="AQ555" s="88">
        <v>46230</v>
      </c>
      <c r="AR555" s="55">
        <v>0</v>
      </c>
      <c r="AS555" s="57" t="s">
        <v>4242</v>
      </c>
      <c r="AT555" s="29" t="s">
        <v>580</v>
      </c>
      <c r="AU555" s="57" t="s">
        <v>3639</v>
      </c>
      <c r="AV555" s="193" t="s">
        <v>3639</v>
      </c>
      <c r="AW555" s="193" t="s">
        <v>3639</v>
      </c>
      <c r="AX555" s="57" t="s">
        <v>4259</v>
      </c>
      <c r="AY555" s="176" t="str">
        <f t="shared" si="35"/>
        <v>SIN INICIAR</v>
      </c>
      <c r="AZ555" s="55" t="str">
        <f>+IFERROR(VLOOKUP($M555,ACTIVIDADES!$B$9:$T$494,25,0),"")</f>
        <v/>
      </c>
      <c r="BA555" s="55" t="str">
        <f>+IFERROR(VLOOKUP($M555,ACTIVIDADES!$B$9:$T$494,26,0),"")</f>
        <v/>
      </c>
      <c r="BB555" s="55" t="str">
        <f>+IFERROR(VLOOKUP($M555,ACTIVIDADES!$B$9:$T$494,27,0),"")</f>
        <v/>
      </c>
      <c r="BC555" s="55" t="str">
        <f>+IFERROR(VLOOKUP($M555,ACTIVIDADES!$B$9:$T$494,28,0),"")</f>
        <v/>
      </c>
      <c r="BD555" s="55" t="str">
        <f>+IFERROR(VLOOKUP($M555,ACTIVIDADES!$B$9:$T$494,29,0),"")</f>
        <v/>
      </c>
      <c r="BE555" s="55" t="str">
        <f>+IFERROR(VLOOKUP($M555,ACTIVIDADES!$B$9:$T$494,30,0),"")</f>
        <v/>
      </c>
      <c r="BF555" s="58"/>
      <c r="BG555" s="58"/>
      <c r="BH555" s="59"/>
      <c r="BI555" s="59" t="s">
        <v>580</v>
      </c>
      <c r="BJ555" s="60" t="s">
        <v>3635</v>
      </c>
      <c r="BK555" s="61" t="s">
        <v>593</v>
      </c>
      <c r="BL555" s="62"/>
      <c r="BM555" s="55" t="str">
        <f>+IFERROR(VLOOKUP($M555,ACTIVIDADES!$B$9:$T$494,31,0),"")</f>
        <v/>
      </c>
      <c r="BN555" s="55" t="str">
        <f>+IFERROR(VLOOKUP($M555,ACTIVIDADES!$B$9:$T$494,32,0),"")</f>
        <v/>
      </c>
      <c r="BO555" s="55" t="str">
        <f>+IFERROR(VLOOKUP($M555,ACTIVIDADES!$B$9:$T$494,33,0),"")</f>
        <v/>
      </c>
      <c r="BP555" s="55" t="str">
        <f>+IFERROR(VLOOKUP($M555,ACTIVIDADES!$B$9:$T$494,34,0),"")</f>
        <v/>
      </c>
      <c r="BQ555" s="55" t="str">
        <f>+IFERROR(VLOOKUP($M555,ACTIVIDADES!$B$9:$T$494,35,0),"")</f>
        <v/>
      </c>
      <c r="BR555" s="55" t="str">
        <f>+IFERROR(VLOOKUP($M555,ACTIVIDADES!$B$9:$T$494,36,0),"")</f>
        <v/>
      </c>
      <c r="BS555" s="55" t="str">
        <f>+IFERROR(VLOOKUP($M555,ACTIVIDADES!$B$9:$T$494,37,0),"")</f>
        <v/>
      </c>
      <c r="BT555" s="58"/>
      <c r="BU555" s="58"/>
      <c r="BV555" s="59"/>
      <c r="BW555" s="59" t="s">
        <v>580</v>
      </c>
      <c r="BX555" s="60" t="s">
        <v>3635</v>
      </c>
      <c r="BY555" s="61" t="s">
        <v>593</v>
      </c>
      <c r="BZ555" s="62"/>
      <c r="CA555" s="7"/>
      <c r="CB555" s="7"/>
      <c r="CC555" s="7"/>
      <c r="CD555" s="7"/>
      <c r="CE555" s="7"/>
      <c r="CF555" s="7"/>
      <c r="CG555" s="7"/>
      <c r="CH555" s="7"/>
      <c r="CI555" s="7"/>
      <c r="CJ555" s="7"/>
      <c r="CK555" s="7"/>
      <c r="CL555" s="7"/>
      <c r="CM555" s="7"/>
      <c r="CN555" s="7"/>
      <c r="CO555" s="7"/>
      <c r="CP555" s="7"/>
      <c r="CQ555" s="7"/>
    </row>
    <row r="556" spans="1:95" ht="93" customHeight="1" x14ac:dyDescent="0.35">
      <c r="A556" s="251">
        <f t="shared" si="36"/>
        <v>548</v>
      </c>
      <c r="B556" s="251" t="s">
        <v>521</v>
      </c>
      <c r="C556" s="251">
        <v>2023</v>
      </c>
      <c r="D556" s="251" t="s">
        <v>3734</v>
      </c>
      <c r="E556" s="214"/>
      <c r="F556" s="251" t="s">
        <v>986</v>
      </c>
      <c r="G556" s="251" t="s">
        <v>95</v>
      </c>
      <c r="H556" s="253" t="s">
        <v>4871</v>
      </c>
      <c r="I556" s="253"/>
      <c r="J556" s="254" t="s">
        <v>5191</v>
      </c>
      <c r="K556" s="254" t="s">
        <v>4279</v>
      </c>
      <c r="L556" s="255" t="s">
        <v>1153</v>
      </c>
      <c r="M556" s="256" t="s">
        <v>2942</v>
      </c>
      <c r="N556" s="257" t="s">
        <v>3950</v>
      </c>
      <c r="O556" s="256" t="s">
        <v>2320</v>
      </c>
      <c r="P556" s="256">
        <v>1</v>
      </c>
      <c r="Q556" s="258">
        <v>46113</v>
      </c>
      <c r="R556" s="258">
        <v>46387</v>
      </c>
      <c r="S556" s="259">
        <f t="shared" si="34"/>
        <v>40.5</v>
      </c>
      <c r="T556" s="256" t="s">
        <v>609</v>
      </c>
      <c r="U556" s="256"/>
      <c r="V556" s="260">
        <f>+IFERROR(VLOOKUP($M556,ACTIVIDADES!$B$9:$Q$494,10,0),"")</f>
        <v>0</v>
      </c>
      <c r="W556" s="261" t="str">
        <f>+IFERROR(VLOOKUP($M556,ACTIVIDADES!$B$9:$Q$494,11,0)," ")</f>
        <v>Indicador en proceso de cumplimiento; se están estructurando las actividades y notas correspondientes dentro del procedimiento contractual.</v>
      </c>
      <c r="X556" s="275">
        <f>+IFERROR(VLOOKUP($M556,ACTIVIDADES!$B$9:$Q$494,12,0),"")</f>
        <v>0</v>
      </c>
      <c r="Y556" s="263">
        <f>+IFERROR(VLOOKUP($M556,ACTIVIDADES!$B$9:$Q$494,13,0),"")</f>
        <v>46153</v>
      </c>
      <c r="Z556" s="264" t="str">
        <f>+IFERROR(VLOOKUP($M556,ACTIVIDADES!$B$9:$Q$494,14,0),"")</f>
        <v>Sin avance en la actividad</v>
      </c>
      <c r="AA556" s="260">
        <f>+IFERROR(VLOOKUP($M556,ACTIVIDADES!$B$9:$Q$494,15,0),"")</f>
        <v>0</v>
      </c>
      <c r="AB556" s="265" t="str">
        <f>+IFERROR(VLOOKUP($M556,ACTIVIDADES!$B$9:$Q$494,16,0),"")</f>
        <v>EJECUCIÓN</v>
      </c>
      <c r="AC556" s="266">
        <v>46157</v>
      </c>
      <c r="AD556" s="267">
        <v>0</v>
      </c>
      <c r="AE556" s="267" t="s">
        <v>3741</v>
      </c>
      <c r="AF556" s="267" t="s">
        <v>580</v>
      </c>
      <c r="AG556" s="267" t="s">
        <v>3737</v>
      </c>
      <c r="AH556" s="267" t="s">
        <v>3737</v>
      </c>
      <c r="AI556" s="267" t="s">
        <v>3737</v>
      </c>
      <c r="AJ556" s="269">
        <f>+IFERROR(VLOOKUP($M556,ACTIVIDADES!$B$9:$T$494,17,0),"")</f>
        <v>0</v>
      </c>
      <c r="AK556" s="270" t="str">
        <f>+IFERROR(VLOOKUP($M556,ACTIVIDADES!$B$9:$T$494,18,0),"")</f>
        <v>Indicador en proceso de cumplimiento; se están estructurando las actividades y notas correspondientes dentro del procedimiento contractual.</v>
      </c>
      <c r="AL556" s="270">
        <f>+IFERROR(VLOOKUP($M556,ACTIVIDADES!$B$9:$T$494,19,0),"")</f>
        <v>0</v>
      </c>
      <c r="AM556" s="269" t="str">
        <f>+IFERROR(VLOOKUP($M556,ACTIVIDADES!$B$9:$X$495,20,0),0)</f>
        <v>11/07/206</v>
      </c>
      <c r="AN556" s="269" t="str">
        <f>+IFERROR(VLOOKUP($M556,ACTIVIDADES!$B$9:$X$495,21,0),0)</f>
        <v>No se evidencian soportes de la actividad</v>
      </c>
      <c r="AO556" s="269">
        <f>+IFERROR(VLOOKUP($M556,ACTIVIDADES!$B$9:$X$495,22,0),0)</f>
        <v>0</v>
      </c>
      <c r="AP556" s="271" t="str">
        <f>+IFERROR(VLOOKUP($M556,ACTIVIDADES!$B$9:$X$495,23,0),0)</f>
        <v>EN EJECUCIÓN</v>
      </c>
      <c r="AQ556" s="274">
        <v>46230</v>
      </c>
      <c r="AR556" s="269">
        <v>0</v>
      </c>
      <c r="AS556" s="173" t="s">
        <v>4242</v>
      </c>
      <c r="AT556" s="267" t="s">
        <v>580</v>
      </c>
      <c r="AU556" s="173" t="s">
        <v>3639</v>
      </c>
      <c r="AV556" s="205" t="s">
        <v>3639</v>
      </c>
      <c r="AW556" s="205" t="s">
        <v>3639</v>
      </c>
      <c r="AX556" s="57" t="s">
        <v>4259</v>
      </c>
      <c r="AY556" s="176" t="str">
        <f t="shared" si="35"/>
        <v>SIN INICIAR</v>
      </c>
      <c r="AZ556" s="55" t="str">
        <f>+IFERROR(VLOOKUP($M556,ACTIVIDADES!$B$9:$T$494,25,0),"")</f>
        <v/>
      </c>
      <c r="BA556" s="55" t="str">
        <f>+IFERROR(VLOOKUP($M556,ACTIVIDADES!$B$9:$T$494,26,0),"")</f>
        <v/>
      </c>
      <c r="BB556" s="55" t="str">
        <f>+IFERROR(VLOOKUP($M556,ACTIVIDADES!$B$9:$T$494,27,0),"")</f>
        <v/>
      </c>
      <c r="BC556" s="55" t="str">
        <f>+IFERROR(VLOOKUP($M556,ACTIVIDADES!$B$9:$T$494,28,0),"")</f>
        <v/>
      </c>
      <c r="BD556" s="55" t="str">
        <f>+IFERROR(VLOOKUP($M556,ACTIVIDADES!$B$9:$T$494,29,0),"")</f>
        <v/>
      </c>
      <c r="BE556" s="55" t="str">
        <f>+IFERROR(VLOOKUP($M556,ACTIVIDADES!$B$9:$T$494,30,0),"")</f>
        <v/>
      </c>
      <c r="BF556" s="58"/>
      <c r="BG556" s="58"/>
      <c r="BH556" s="59"/>
      <c r="BI556" s="59" t="s">
        <v>580</v>
      </c>
      <c r="BJ556" s="60" t="s">
        <v>3635</v>
      </c>
      <c r="BK556" s="61" t="s">
        <v>593</v>
      </c>
      <c r="BL556" s="62"/>
      <c r="BM556" s="55" t="str">
        <f>+IFERROR(VLOOKUP($M556,ACTIVIDADES!$B$9:$T$494,31,0),"")</f>
        <v/>
      </c>
      <c r="BN556" s="55" t="str">
        <f>+IFERROR(VLOOKUP($M556,ACTIVIDADES!$B$9:$T$494,32,0),"")</f>
        <v/>
      </c>
      <c r="BO556" s="55" t="str">
        <f>+IFERROR(VLOOKUP($M556,ACTIVIDADES!$B$9:$T$494,33,0),"")</f>
        <v/>
      </c>
      <c r="BP556" s="55" t="str">
        <f>+IFERROR(VLOOKUP($M556,ACTIVIDADES!$B$9:$T$494,34,0),"")</f>
        <v/>
      </c>
      <c r="BQ556" s="55" t="str">
        <f>+IFERROR(VLOOKUP($M556,ACTIVIDADES!$B$9:$T$494,35,0),"")</f>
        <v/>
      </c>
      <c r="BR556" s="55" t="str">
        <f>+IFERROR(VLOOKUP($M556,ACTIVIDADES!$B$9:$T$494,36,0),"")</f>
        <v/>
      </c>
      <c r="BS556" s="55" t="str">
        <f>+IFERROR(VLOOKUP($M556,ACTIVIDADES!$B$9:$T$494,37,0),"")</f>
        <v/>
      </c>
      <c r="BT556" s="58"/>
      <c r="BU556" s="58"/>
      <c r="BV556" s="59"/>
      <c r="BW556" s="59" t="s">
        <v>580</v>
      </c>
      <c r="BX556" s="60" t="s">
        <v>3635</v>
      </c>
      <c r="BY556" s="61" t="s">
        <v>593</v>
      </c>
      <c r="BZ556" s="62"/>
      <c r="CA556" s="7"/>
      <c r="CB556" s="7"/>
      <c r="CC556" s="7"/>
      <c r="CD556" s="7"/>
      <c r="CE556" s="7"/>
      <c r="CF556" s="7"/>
      <c r="CG556" s="7"/>
      <c r="CH556" s="7"/>
      <c r="CI556" s="7"/>
      <c r="CJ556" s="7"/>
      <c r="CK556" s="7"/>
      <c r="CL556" s="7"/>
      <c r="CM556" s="7"/>
      <c r="CN556" s="7"/>
      <c r="CO556" s="7"/>
      <c r="CP556" s="7"/>
      <c r="CQ556" s="7"/>
    </row>
    <row r="557" spans="1:95" ht="93" customHeight="1" x14ac:dyDescent="0.35">
      <c r="A557" s="40">
        <f t="shared" si="36"/>
        <v>549</v>
      </c>
      <c r="B557" s="40" t="s">
        <v>521</v>
      </c>
      <c r="C557" s="40">
        <v>2023</v>
      </c>
      <c r="D557" s="40" t="s">
        <v>3734</v>
      </c>
      <c r="E557" s="214"/>
      <c r="F557" s="40" t="s">
        <v>1004</v>
      </c>
      <c r="G557" s="40" t="s">
        <v>95</v>
      </c>
      <c r="H557" s="42" t="s">
        <v>4872</v>
      </c>
      <c r="I557" s="42"/>
      <c r="J557" s="43" t="s">
        <v>5192</v>
      </c>
      <c r="K557" s="43" t="s">
        <v>5391</v>
      </c>
      <c r="L557" s="44" t="s">
        <v>1153</v>
      </c>
      <c r="M557" s="63" t="s">
        <v>3304</v>
      </c>
      <c r="N557" s="64" t="s">
        <v>5590</v>
      </c>
      <c r="O557" s="63" t="s">
        <v>5732</v>
      </c>
      <c r="P557" s="63">
        <v>1</v>
      </c>
      <c r="Q557" s="65">
        <v>45139</v>
      </c>
      <c r="R557" s="65">
        <v>45260</v>
      </c>
      <c r="S557" s="66">
        <f t="shared" si="34"/>
        <v>17.849999999999998</v>
      </c>
      <c r="T557" s="63" t="s">
        <v>609</v>
      </c>
      <c r="U557" s="63"/>
      <c r="V557" s="49">
        <f>+IFERROR(VLOOKUP($M557,ACTIVIDADES!$B$9:$Q$494,10,0),"")</f>
        <v>0</v>
      </c>
      <c r="W557" s="50" t="str">
        <f>+IFERROR(VLOOKUP($M557,ACTIVIDADES!$B$9:$Q$494,11,0)," ")</f>
        <v xml:space="preserve">La actividad no se ha llevado a cabo a la fecha. No se ha realizado la revisión y verificación de los contratos suscritos bajo la modalidad de urgencia manifiesta, ni la posterior publicación de los informes de monitoreo presupuestal asociados a dichos contratos. En consecuencia, no se cuenta con informes de monitoreo presupuestal publicados, quedando esta actividad pendiente de ejecución conforme a los lineamientos de seguimiento presupuestal, transparencia y normatividad vigente.
</v>
      </c>
      <c r="X557" s="61">
        <f>+IFERROR(VLOOKUP($M557,ACTIVIDADES!$B$9:$Q$494,12,0),"")</f>
        <v>0</v>
      </c>
      <c r="Y557" s="52">
        <f>+IFERROR(VLOOKUP($M557,ACTIVIDADES!$B$9:$Q$494,13,0),"")</f>
        <v>46153</v>
      </c>
      <c r="Z557" s="53" t="str">
        <f>+IFERROR(VLOOKUP($M557,ACTIVIDADES!$B$9:$Q$494,14,0),"")</f>
        <v>No se evidencian soportes de la actividad</v>
      </c>
      <c r="AA557" s="49">
        <f>+IFERROR(VLOOKUP($M557,ACTIVIDADES!$B$9:$Q$494,15,0),"")</f>
        <v>0</v>
      </c>
      <c r="AB557" s="54" t="str">
        <f>+IFERROR(VLOOKUP($M557,ACTIVIDADES!$B$9:$Q$494,16,0),"")</f>
        <v>EJECUCIÓN</v>
      </c>
      <c r="AC557" s="144">
        <v>46157</v>
      </c>
      <c r="AD557" s="29">
        <v>0</v>
      </c>
      <c r="AE557" s="29" t="s">
        <v>3741</v>
      </c>
      <c r="AF557" s="29" t="s">
        <v>581</v>
      </c>
      <c r="AG557" s="29" t="s">
        <v>3737</v>
      </c>
      <c r="AH557" s="29" t="s">
        <v>3737</v>
      </c>
      <c r="AI557" s="29" t="s">
        <v>3737</v>
      </c>
      <c r="AJ557" s="55">
        <f>+IFERROR(VLOOKUP($M557,ACTIVIDADES!$B$9:$T$494,17,0),"")</f>
        <v>0</v>
      </c>
      <c r="AK557" s="80" t="str">
        <f>+IFERROR(VLOOKUP($M557,ACTIVIDADES!$B$9:$T$494,18,0),"")</f>
        <v xml:space="preserve">La actividad no se ha llevado a cabo a la fecha. No se ha realizado la revisión y verificación de los contratos suscritos bajo la modalidad de urgencia manifiesta, ni la posterior publicación de los informes de monitoreo presupuestal asociados a dichos contratos. En consecuencia, no se cuenta con informes de monitoreo presupuestal publicados, quedando esta actividad pendiente de ejecución conforme a los lineamientos de seguimiento presupuestal, transparencia y normatividad vigente.
</v>
      </c>
      <c r="AL557" s="80">
        <f>+IFERROR(VLOOKUP($M557,ACTIVIDADES!$B$9:$T$494,19,0),"")</f>
        <v>0</v>
      </c>
      <c r="AM557" s="55" t="str">
        <f>+IFERROR(VLOOKUP($M557,ACTIVIDADES!$B$9:$X$495,20,0),0)</f>
        <v>11/07/206</v>
      </c>
      <c r="AN557" s="55" t="str">
        <f>+IFERROR(VLOOKUP($M557,ACTIVIDADES!$B$9:$X$495,21,0),0)</f>
        <v>No se evidencian soportes de la actividad</v>
      </c>
      <c r="AO557" s="55">
        <f>+IFERROR(VLOOKUP($M557,ACTIVIDADES!$B$9:$X$495,22,0),0)</f>
        <v>0</v>
      </c>
      <c r="AP557" s="145" t="str">
        <f>+IFERROR(VLOOKUP($M557,ACTIVIDADES!$B$9:$X$495,23,0),0)</f>
        <v>EN EJECUCIÓN</v>
      </c>
      <c r="AQ557" s="88">
        <v>46230</v>
      </c>
      <c r="AR557" s="55">
        <v>0</v>
      </c>
      <c r="AS557" s="57" t="s">
        <v>4242</v>
      </c>
      <c r="AT557" s="29" t="s">
        <v>580</v>
      </c>
      <c r="AU557" s="57" t="s">
        <v>3639</v>
      </c>
      <c r="AV557" s="193" t="s">
        <v>3639</v>
      </c>
      <c r="AW557" s="193" t="s">
        <v>3639</v>
      </c>
      <c r="AX557" s="57" t="s">
        <v>4259</v>
      </c>
      <c r="AY557" s="176" t="str">
        <f t="shared" si="35"/>
        <v>SIN INICIAR</v>
      </c>
      <c r="AZ557" s="55" t="str">
        <f>+IFERROR(VLOOKUP($M557,ACTIVIDADES!$B$9:$T$494,25,0),"")</f>
        <v/>
      </c>
      <c r="BA557" s="55" t="str">
        <f>+IFERROR(VLOOKUP($M557,ACTIVIDADES!$B$9:$T$494,26,0),"")</f>
        <v/>
      </c>
      <c r="BB557" s="55" t="str">
        <f>+IFERROR(VLOOKUP($M557,ACTIVIDADES!$B$9:$T$494,27,0),"")</f>
        <v/>
      </c>
      <c r="BC557" s="55" t="str">
        <f>+IFERROR(VLOOKUP($M557,ACTIVIDADES!$B$9:$T$494,28,0),"")</f>
        <v/>
      </c>
      <c r="BD557" s="55" t="str">
        <f>+IFERROR(VLOOKUP($M557,ACTIVIDADES!$B$9:$T$494,29,0),"")</f>
        <v/>
      </c>
      <c r="BE557" s="55" t="str">
        <f>+IFERROR(VLOOKUP($M557,ACTIVIDADES!$B$9:$T$494,30,0),"")</f>
        <v/>
      </c>
      <c r="BF557" s="58"/>
      <c r="BG557" s="58"/>
      <c r="BH557" s="59"/>
      <c r="BI557" s="59" t="s">
        <v>580</v>
      </c>
      <c r="BJ557" s="60" t="s">
        <v>3635</v>
      </c>
      <c r="BK557" s="61" t="s">
        <v>593</v>
      </c>
      <c r="BL557" s="62"/>
      <c r="BM557" s="55" t="str">
        <f>+IFERROR(VLOOKUP($M557,ACTIVIDADES!$B$9:$T$494,31,0),"")</f>
        <v/>
      </c>
      <c r="BN557" s="55" t="str">
        <f>+IFERROR(VLOOKUP($M557,ACTIVIDADES!$B$9:$T$494,32,0),"")</f>
        <v/>
      </c>
      <c r="BO557" s="55" t="str">
        <f>+IFERROR(VLOOKUP($M557,ACTIVIDADES!$B$9:$T$494,33,0),"")</f>
        <v/>
      </c>
      <c r="BP557" s="55" t="str">
        <f>+IFERROR(VLOOKUP($M557,ACTIVIDADES!$B$9:$T$494,34,0),"")</f>
        <v/>
      </c>
      <c r="BQ557" s="55" t="str">
        <f>+IFERROR(VLOOKUP($M557,ACTIVIDADES!$B$9:$T$494,35,0),"")</f>
        <v/>
      </c>
      <c r="BR557" s="55" t="str">
        <f>+IFERROR(VLOOKUP($M557,ACTIVIDADES!$B$9:$T$494,36,0),"")</f>
        <v/>
      </c>
      <c r="BS557" s="55" t="str">
        <f>+IFERROR(VLOOKUP($M557,ACTIVIDADES!$B$9:$T$494,37,0),"")</f>
        <v/>
      </c>
      <c r="BT557" s="58"/>
      <c r="BU557" s="58"/>
      <c r="BV557" s="59"/>
      <c r="BW557" s="59" t="s">
        <v>580</v>
      </c>
      <c r="BX557" s="60" t="s">
        <v>3635</v>
      </c>
      <c r="BY557" s="61" t="s">
        <v>593</v>
      </c>
      <c r="BZ557" s="62"/>
      <c r="CA557" s="7"/>
      <c r="CB557" s="7"/>
      <c r="CC557" s="7"/>
      <c r="CD557" s="7"/>
      <c r="CE557" s="7"/>
      <c r="CF557" s="7"/>
      <c r="CG557" s="7"/>
      <c r="CH557" s="7"/>
      <c r="CI557" s="7"/>
      <c r="CJ557" s="7"/>
      <c r="CK557" s="7"/>
      <c r="CL557" s="7"/>
      <c r="CM557" s="7"/>
      <c r="CN557" s="7"/>
      <c r="CO557" s="7"/>
      <c r="CP557" s="7"/>
      <c r="CQ557" s="7"/>
    </row>
    <row r="558" spans="1:95" ht="93" customHeight="1" x14ac:dyDescent="0.35">
      <c r="A558" s="215">
        <f t="shared" si="36"/>
        <v>550</v>
      </c>
      <c r="B558" s="215" t="s">
        <v>521</v>
      </c>
      <c r="C558" s="215">
        <v>2023</v>
      </c>
      <c r="D558" s="215" t="s">
        <v>3734</v>
      </c>
      <c r="E558" s="214"/>
      <c r="F558" s="215" t="s">
        <v>983</v>
      </c>
      <c r="G558" s="215" t="s">
        <v>95</v>
      </c>
      <c r="H558" s="216" t="s">
        <v>4873</v>
      </c>
      <c r="I558" s="216"/>
      <c r="J558" s="234" t="s">
        <v>5189</v>
      </c>
      <c r="K558" s="234" t="s">
        <v>4277</v>
      </c>
      <c r="L558" s="217" t="s">
        <v>1153</v>
      </c>
      <c r="M558" s="218" t="s">
        <v>2942</v>
      </c>
      <c r="N558" s="235" t="s">
        <v>3950</v>
      </c>
      <c r="O558" s="218" t="s">
        <v>2320</v>
      </c>
      <c r="P558" s="218">
        <v>1</v>
      </c>
      <c r="Q558" s="219">
        <v>46113</v>
      </c>
      <c r="R558" s="219">
        <v>46387</v>
      </c>
      <c r="S558" s="220">
        <f t="shared" si="34"/>
        <v>40.5</v>
      </c>
      <c r="T558" s="218" t="s">
        <v>609</v>
      </c>
      <c r="U558" s="218"/>
      <c r="V558" s="221">
        <f>+IFERROR(VLOOKUP($M558,ACTIVIDADES!$B$9:$Q$494,10,0),"")</f>
        <v>0</v>
      </c>
      <c r="W558" s="236" t="str">
        <f>+IFERROR(VLOOKUP($M558,ACTIVIDADES!$B$9:$Q$494,11,0)," ")</f>
        <v>Indicador en proceso de cumplimiento; se están estructurando las actividades y notas correspondientes dentro del procedimiento contractual.</v>
      </c>
      <c r="X558" s="222">
        <f>+IFERROR(VLOOKUP($M558,ACTIVIDADES!$B$9:$Q$494,12,0),"")</f>
        <v>0</v>
      </c>
      <c r="Y558" s="224">
        <f>+IFERROR(VLOOKUP($M558,ACTIVIDADES!$B$9:$Q$494,13,0),"")</f>
        <v>46153</v>
      </c>
      <c r="Z558" s="237" t="str">
        <f>+IFERROR(VLOOKUP($M558,ACTIVIDADES!$B$9:$Q$494,14,0),"")</f>
        <v>Sin avance en la actividad</v>
      </c>
      <c r="AA558" s="221">
        <f>+IFERROR(VLOOKUP($M558,ACTIVIDADES!$B$9:$Q$494,15,0),"")</f>
        <v>0</v>
      </c>
      <c r="AB558" s="225" t="str">
        <f>+IFERROR(VLOOKUP($M558,ACTIVIDADES!$B$9:$Q$494,16,0),"")</f>
        <v>EJECUCIÓN</v>
      </c>
      <c r="AC558" s="240">
        <v>46157</v>
      </c>
      <c r="AD558" s="139">
        <v>0</v>
      </c>
      <c r="AE558" s="139" t="s">
        <v>3741</v>
      </c>
      <c r="AF558" s="139" t="s">
        <v>580</v>
      </c>
      <c r="AG558" s="139" t="s">
        <v>3737</v>
      </c>
      <c r="AH558" s="139" t="s">
        <v>3737</v>
      </c>
      <c r="AI558" s="139" t="s">
        <v>3737</v>
      </c>
      <c r="AJ558" s="141">
        <f>+IFERROR(VLOOKUP($M558,ACTIVIDADES!$B$9:$T$494,17,0),"")</f>
        <v>0</v>
      </c>
      <c r="AK558" s="229" t="str">
        <f>+IFERROR(VLOOKUP($M558,ACTIVIDADES!$B$9:$T$494,18,0),"")</f>
        <v>Indicador en proceso de cumplimiento; se están estructurando las actividades y notas correspondientes dentro del procedimiento contractual.</v>
      </c>
      <c r="AL558" s="229">
        <f>+IFERROR(VLOOKUP($M558,ACTIVIDADES!$B$9:$T$494,19,0),"")</f>
        <v>0</v>
      </c>
      <c r="AM558" s="141" t="str">
        <f>+IFERROR(VLOOKUP($M558,ACTIVIDADES!$B$9:$X$495,20,0),0)</f>
        <v>11/07/206</v>
      </c>
      <c r="AN558" s="141" t="str">
        <f>+IFERROR(VLOOKUP($M558,ACTIVIDADES!$B$9:$X$495,21,0),0)</f>
        <v>No se evidencian soportes de la actividad</v>
      </c>
      <c r="AO558" s="141">
        <f>+IFERROR(VLOOKUP($M558,ACTIVIDADES!$B$9:$X$495,22,0),0)</f>
        <v>0</v>
      </c>
      <c r="AP558" s="238" t="str">
        <f>+IFERROR(VLOOKUP($M558,ACTIVIDADES!$B$9:$X$495,23,0),0)</f>
        <v>EN EJECUCIÓN</v>
      </c>
      <c r="AQ558" s="239">
        <v>46230</v>
      </c>
      <c r="AR558" s="141">
        <v>0</v>
      </c>
      <c r="AS558" s="169" t="s">
        <v>4242</v>
      </c>
      <c r="AT558" s="139" t="s">
        <v>580</v>
      </c>
      <c r="AU558" s="169" t="s">
        <v>3639</v>
      </c>
      <c r="AV558" s="198" t="s">
        <v>3639</v>
      </c>
      <c r="AW558" s="198" t="s">
        <v>3639</v>
      </c>
      <c r="AX558" s="57" t="s">
        <v>4259</v>
      </c>
      <c r="AY558" s="176" t="str">
        <f t="shared" si="35"/>
        <v>SIN INICIAR</v>
      </c>
      <c r="AZ558" s="55" t="str">
        <f>+IFERROR(VLOOKUP($M558,ACTIVIDADES!$B$9:$T$494,25,0),"")</f>
        <v/>
      </c>
      <c r="BA558" s="55" t="str">
        <f>+IFERROR(VLOOKUP($M558,ACTIVIDADES!$B$9:$T$494,26,0),"")</f>
        <v/>
      </c>
      <c r="BB558" s="55" t="str">
        <f>+IFERROR(VLOOKUP($M558,ACTIVIDADES!$B$9:$T$494,27,0),"")</f>
        <v/>
      </c>
      <c r="BC558" s="55" t="str">
        <f>+IFERROR(VLOOKUP($M558,ACTIVIDADES!$B$9:$T$494,28,0),"")</f>
        <v/>
      </c>
      <c r="BD558" s="55" t="str">
        <f>+IFERROR(VLOOKUP($M558,ACTIVIDADES!$B$9:$T$494,29,0),"")</f>
        <v/>
      </c>
      <c r="BE558" s="55" t="str">
        <f>+IFERROR(VLOOKUP($M558,ACTIVIDADES!$B$9:$T$494,30,0),"")</f>
        <v/>
      </c>
      <c r="BF558" s="58"/>
      <c r="BG558" s="58"/>
      <c r="BH558" s="59"/>
      <c r="BI558" s="59" t="s">
        <v>580</v>
      </c>
      <c r="BJ558" s="60" t="s">
        <v>3635</v>
      </c>
      <c r="BK558" s="61" t="s">
        <v>593</v>
      </c>
      <c r="BL558" s="62"/>
      <c r="BM558" s="55" t="str">
        <f>+IFERROR(VLOOKUP($M558,ACTIVIDADES!$B$9:$T$494,31,0),"")</f>
        <v/>
      </c>
      <c r="BN558" s="55" t="str">
        <f>+IFERROR(VLOOKUP($M558,ACTIVIDADES!$B$9:$T$494,32,0),"")</f>
        <v/>
      </c>
      <c r="BO558" s="55" t="str">
        <f>+IFERROR(VLOOKUP($M558,ACTIVIDADES!$B$9:$T$494,33,0),"")</f>
        <v/>
      </c>
      <c r="BP558" s="55" t="str">
        <f>+IFERROR(VLOOKUP($M558,ACTIVIDADES!$B$9:$T$494,34,0),"")</f>
        <v/>
      </c>
      <c r="BQ558" s="55" t="str">
        <f>+IFERROR(VLOOKUP($M558,ACTIVIDADES!$B$9:$T$494,35,0),"")</f>
        <v/>
      </c>
      <c r="BR558" s="55" t="str">
        <f>+IFERROR(VLOOKUP($M558,ACTIVIDADES!$B$9:$T$494,36,0),"")</f>
        <v/>
      </c>
      <c r="BS558" s="55" t="str">
        <f>+IFERROR(VLOOKUP($M558,ACTIVIDADES!$B$9:$T$494,37,0),"")</f>
        <v/>
      </c>
      <c r="BT558" s="58"/>
      <c r="BU558" s="58"/>
      <c r="BV558" s="59"/>
      <c r="BW558" s="59" t="s">
        <v>580</v>
      </c>
      <c r="BX558" s="60" t="s">
        <v>3635</v>
      </c>
      <c r="BY558" s="61" t="s">
        <v>593</v>
      </c>
      <c r="BZ558" s="62"/>
      <c r="CA558" s="7"/>
      <c r="CB558" s="7"/>
      <c r="CC558" s="7"/>
      <c r="CD558" s="7"/>
      <c r="CE558" s="7"/>
      <c r="CF558" s="7"/>
      <c r="CG558" s="7"/>
      <c r="CH558" s="7"/>
      <c r="CI558" s="7"/>
      <c r="CJ558" s="7"/>
      <c r="CK558" s="7"/>
      <c r="CL558" s="7"/>
      <c r="CM558" s="7"/>
      <c r="CN558" s="7"/>
      <c r="CO558" s="7"/>
      <c r="CP558" s="7"/>
      <c r="CQ558" s="7"/>
    </row>
    <row r="559" spans="1:95" s="8" customFormat="1" ht="93" customHeight="1" x14ac:dyDescent="0.35">
      <c r="A559" s="40">
        <f t="shared" si="36"/>
        <v>551</v>
      </c>
      <c r="B559" s="40" t="s">
        <v>521</v>
      </c>
      <c r="C559" s="40">
        <v>2023</v>
      </c>
      <c r="D559" s="40" t="s">
        <v>3734</v>
      </c>
      <c r="E559" s="323"/>
      <c r="F559" s="40" t="s">
        <v>1008</v>
      </c>
      <c r="G559" s="40" t="s">
        <v>95</v>
      </c>
      <c r="H559" s="42" t="s">
        <v>4874</v>
      </c>
      <c r="I559" s="42"/>
      <c r="J559" s="43" t="s">
        <v>5193</v>
      </c>
      <c r="K559" s="43" t="s">
        <v>5392</v>
      </c>
      <c r="L559" s="44" t="s">
        <v>1153</v>
      </c>
      <c r="M559" s="45" t="s">
        <v>2942</v>
      </c>
      <c r="N559" s="46" t="s">
        <v>3950</v>
      </c>
      <c r="O559" s="45" t="s">
        <v>2320</v>
      </c>
      <c r="P559" s="45">
        <v>1</v>
      </c>
      <c r="Q559" s="47">
        <v>46113</v>
      </c>
      <c r="R559" s="47">
        <v>46387</v>
      </c>
      <c r="S559" s="48">
        <f t="shared" si="34"/>
        <v>40.5</v>
      </c>
      <c r="T559" s="45" t="s">
        <v>609</v>
      </c>
      <c r="U559" s="45"/>
      <c r="V559" s="49">
        <f>+IFERROR(VLOOKUP($M559,ACTIVIDADES!$B$9:$Q$494,10,0),"")</f>
        <v>0</v>
      </c>
      <c r="W559" s="50" t="str">
        <f>+IFERROR(VLOOKUP($M559,ACTIVIDADES!$B$9:$Q$494,11,0)," ")</f>
        <v>Indicador en proceso de cumplimiento; se están estructurando las actividades y notas correspondientes dentro del procedimiento contractual.</v>
      </c>
      <c r="X559" s="61">
        <f>+IFERROR(VLOOKUP($M559,ACTIVIDADES!$B$9:$Q$494,12,0),"")</f>
        <v>0</v>
      </c>
      <c r="Y559" s="52">
        <f>+IFERROR(VLOOKUP($M559,ACTIVIDADES!$B$9:$Q$494,13,0),"")</f>
        <v>46153</v>
      </c>
      <c r="Z559" s="53" t="str">
        <f>+IFERROR(VLOOKUP($M559,ACTIVIDADES!$B$9:$Q$494,14,0),"")</f>
        <v>Sin avance en la actividad</v>
      </c>
      <c r="AA559" s="49">
        <f>+IFERROR(VLOOKUP($M559,ACTIVIDADES!$B$9:$Q$494,15,0),"")</f>
        <v>0</v>
      </c>
      <c r="AB559" s="54" t="str">
        <f>+IFERROR(VLOOKUP($M559,ACTIVIDADES!$B$9:$Q$494,16,0),"")</f>
        <v>EJECUCIÓN</v>
      </c>
      <c r="AC559" s="144">
        <v>46157</v>
      </c>
      <c r="AD559" s="29">
        <v>0</v>
      </c>
      <c r="AE559" s="29" t="s">
        <v>3741</v>
      </c>
      <c r="AF559" s="29" t="s">
        <v>580</v>
      </c>
      <c r="AG559" s="29" t="s">
        <v>3737</v>
      </c>
      <c r="AH559" s="29" t="s">
        <v>3737</v>
      </c>
      <c r="AI559" s="29" t="s">
        <v>3737</v>
      </c>
      <c r="AJ559" s="55">
        <f>+IFERROR(VLOOKUP($M559,ACTIVIDADES!$B$9:$T$494,17,0),"")</f>
        <v>0</v>
      </c>
      <c r="AK559" s="80" t="str">
        <f>+IFERROR(VLOOKUP($M559,ACTIVIDADES!$B$9:$T$494,18,0),"")</f>
        <v>Indicador en proceso de cumplimiento; se están estructurando las actividades y notas correspondientes dentro del procedimiento contractual.</v>
      </c>
      <c r="AL559" s="80">
        <f>+IFERROR(VLOOKUP($M559,ACTIVIDADES!$B$9:$T$494,19,0),"")</f>
        <v>0</v>
      </c>
      <c r="AM559" s="55" t="str">
        <f>+IFERROR(VLOOKUP($M559,ACTIVIDADES!$B$9:$X$495,20,0),0)</f>
        <v>11/07/206</v>
      </c>
      <c r="AN559" s="55" t="str">
        <f>+IFERROR(VLOOKUP($M559,ACTIVIDADES!$B$9:$X$495,21,0),0)</f>
        <v>No se evidencian soportes de la actividad</v>
      </c>
      <c r="AO559" s="55">
        <f>+IFERROR(VLOOKUP($M559,ACTIVIDADES!$B$9:$X$495,22,0),0)</f>
        <v>0</v>
      </c>
      <c r="AP559" s="145" t="str">
        <f>+IFERROR(VLOOKUP($M559,ACTIVIDADES!$B$9:$X$495,23,0),0)</f>
        <v>EN EJECUCIÓN</v>
      </c>
      <c r="AQ559" s="88">
        <v>46230</v>
      </c>
      <c r="AR559" s="55">
        <v>0</v>
      </c>
      <c r="AS559" s="57" t="s">
        <v>4242</v>
      </c>
      <c r="AT559" s="29" t="s">
        <v>580</v>
      </c>
      <c r="AU559" s="57" t="s">
        <v>3639</v>
      </c>
      <c r="AV559" s="193" t="s">
        <v>3639</v>
      </c>
      <c r="AW559" s="193" t="s">
        <v>3639</v>
      </c>
      <c r="AX559" s="57" t="s">
        <v>4259</v>
      </c>
      <c r="AY559" s="176" t="str">
        <f t="shared" si="35"/>
        <v>SIN INICIAR</v>
      </c>
      <c r="AZ559" s="55" t="str">
        <f>+IFERROR(VLOOKUP($M559,ACTIVIDADES!$B$9:$T$494,25,0),"")</f>
        <v/>
      </c>
      <c r="BA559" s="55" t="str">
        <f>+IFERROR(VLOOKUP($M559,ACTIVIDADES!$B$9:$T$494,26,0),"")</f>
        <v/>
      </c>
      <c r="BB559" s="55" t="str">
        <f>+IFERROR(VLOOKUP($M559,ACTIVIDADES!$B$9:$T$494,27,0),"")</f>
        <v/>
      </c>
      <c r="BC559" s="55" t="str">
        <f>+IFERROR(VLOOKUP($M559,ACTIVIDADES!$B$9:$T$494,28,0),"")</f>
        <v/>
      </c>
      <c r="BD559" s="55" t="str">
        <f>+IFERROR(VLOOKUP($M559,ACTIVIDADES!$B$9:$T$494,29,0),"")</f>
        <v/>
      </c>
      <c r="BE559" s="55" t="str">
        <f>+IFERROR(VLOOKUP($M559,ACTIVIDADES!$B$9:$T$494,30,0),"")</f>
        <v/>
      </c>
      <c r="BF559" s="58"/>
      <c r="BG559" s="58"/>
      <c r="BH559" s="59"/>
      <c r="BI559" s="59" t="s">
        <v>580</v>
      </c>
      <c r="BJ559" s="60" t="s">
        <v>3635</v>
      </c>
      <c r="BK559" s="61" t="s">
        <v>593</v>
      </c>
      <c r="BL559" s="62"/>
      <c r="BM559" s="55" t="str">
        <f>+IFERROR(VLOOKUP($M559,ACTIVIDADES!$B$9:$T$494,31,0),"")</f>
        <v/>
      </c>
      <c r="BN559" s="55" t="str">
        <f>+IFERROR(VLOOKUP($M559,ACTIVIDADES!$B$9:$T$494,32,0),"")</f>
        <v/>
      </c>
      <c r="BO559" s="55" t="str">
        <f>+IFERROR(VLOOKUP($M559,ACTIVIDADES!$B$9:$T$494,33,0),"")</f>
        <v/>
      </c>
      <c r="BP559" s="55" t="str">
        <f>+IFERROR(VLOOKUP($M559,ACTIVIDADES!$B$9:$T$494,34,0),"")</f>
        <v/>
      </c>
      <c r="BQ559" s="55" t="str">
        <f>+IFERROR(VLOOKUP($M559,ACTIVIDADES!$B$9:$T$494,35,0),"")</f>
        <v/>
      </c>
      <c r="BR559" s="55" t="str">
        <f>+IFERROR(VLOOKUP($M559,ACTIVIDADES!$B$9:$T$494,36,0),"")</f>
        <v/>
      </c>
      <c r="BS559" s="55" t="str">
        <f>+IFERROR(VLOOKUP($M559,ACTIVIDADES!$B$9:$T$494,37,0),"")</f>
        <v/>
      </c>
      <c r="BT559" s="58"/>
      <c r="BU559" s="58"/>
      <c r="BV559" s="59"/>
      <c r="BW559" s="59" t="s">
        <v>580</v>
      </c>
      <c r="BX559" s="60" t="s">
        <v>3635</v>
      </c>
      <c r="BY559" s="61" t="s">
        <v>593</v>
      </c>
      <c r="BZ559" s="62"/>
      <c r="CA559" s="7"/>
      <c r="CB559" s="7"/>
      <c r="CC559" s="7"/>
      <c r="CD559" s="7"/>
      <c r="CE559" s="7"/>
      <c r="CF559" s="7"/>
      <c r="CG559" s="7"/>
      <c r="CH559" s="7"/>
      <c r="CI559" s="7"/>
      <c r="CJ559" s="7"/>
      <c r="CK559" s="7"/>
      <c r="CL559" s="7"/>
      <c r="CM559" s="7"/>
      <c r="CN559" s="7"/>
      <c r="CO559" s="7"/>
      <c r="CP559" s="7"/>
      <c r="CQ559" s="7"/>
    </row>
    <row r="560" spans="1:95" s="8" customFormat="1" ht="93" customHeight="1" x14ac:dyDescent="0.35">
      <c r="A560" s="40">
        <f t="shared" si="36"/>
        <v>552</v>
      </c>
      <c r="B560" s="40" t="s">
        <v>521</v>
      </c>
      <c r="C560" s="40">
        <v>2023</v>
      </c>
      <c r="D560" s="40" t="s">
        <v>3734</v>
      </c>
      <c r="E560" s="323"/>
      <c r="F560" s="40" t="s">
        <v>982</v>
      </c>
      <c r="G560" s="40" t="s">
        <v>95</v>
      </c>
      <c r="H560" s="42" t="s">
        <v>4875</v>
      </c>
      <c r="I560" s="42"/>
      <c r="J560" s="43" t="s">
        <v>5070</v>
      </c>
      <c r="K560" s="43" t="s">
        <v>5340</v>
      </c>
      <c r="L560" s="44" t="s">
        <v>1153</v>
      </c>
      <c r="M560" s="45" t="s">
        <v>2942</v>
      </c>
      <c r="N560" s="46" t="s">
        <v>3950</v>
      </c>
      <c r="O560" s="45" t="s">
        <v>2320</v>
      </c>
      <c r="P560" s="45">
        <v>1</v>
      </c>
      <c r="Q560" s="47">
        <v>46113</v>
      </c>
      <c r="R560" s="47">
        <v>46387</v>
      </c>
      <c r="S560" s="48">
        <f t="shared" si="34"/>
        <v>40.5</v>
      </c>
      <c r="T560" s="45" t="s">
        <v>609</v>
      </c>
      <c r="U560" s="45"/>
      <c r="V560" s="49">
        <f>+IFERROR(VLOOKUP($M560,ACTIVIDADES!$B$9:$Q$494,10,0),"")</f>
        <v>0</v>
      </c>
      <c r="W560" s="50" t="str">
        <f>+IFERROR(VLOOKUP($M560,ACTIVIDADES!$B$9:$Q$494,11,0)," ")</f>
        <v>Indicador en proceso de cumplimiento; se están estructurando las actividades y notas correspondientes dentro del procedimiento contractual.</v>
      </c>
      <c r="X560" s="61">
        <f>+IFERROR(VLOOKUP($M560,ACTIVIDADES!$B$9:$Q$494,12,0),"")</f>
        <v>0</v>
      </c>
      <c r="Y560" s="52">
        <f>+IFERROR(VLOOKUP($M560,ACTIVIDADES!$B$9:$Q$494,13,0),"")</f>
        <v>46153</v>
      </c>
      <c r="Z560" s="53" t="str">
        <f>+IFERROR(VLOOKUP($M560,ACTIVIDADES!$B$9:$Q$494,14,0),"")</f>
        <v>Sin avance en la actividad</v>
      </c>
      <c r="AA560" s="49">
        <f>+IFERROR(VLOOKUP($M560,ACTIVIDADES!$B$9:$Q$494,15,0),"")</f>
        <v>0</v>
      </c>
      <c r="AB560" s="54" t="str">
        <f>+IFERROR(VLOOKUP($M560,ACTIVIDADES!$B$9:$Q$494,16,0),"")</f>
        <v>EJECUCIÓN</v>
      </c>
      <c r="AC560" s="144">
        <v>46157</v>
      </c>
      <c r="AD560" s="29">
        <v>0</v>
      </c>
      <c r="AE560" s="29" t="s">
        <v>3741</v>
      </c>
      <c r="AF560" s="29" t="s">
        <v>580</v>
      </c>
      <c r="AG560" s="29" t="s">
        <v>3737</v>
      </c>
      <c r="AH560" s="29" t="s">
        <v>3737</v>
      </c>
      <c r="AI560" s="29" t="s">
        <v>3737</v>
      </c>
      <c r="AJ560" s="55">
        <f>+IFERROR(VLOOKUP($M560,ACTIVIDADES!$B$9:$T$494,17,0),"")</f>
        <v>0</v>
      </c>
      <c r="AK560" s="80" t="str">
        <f>+IFERROR(VLOOKUP($M560,ACTIVIDADES!$B$9:$T$494,18,0),"")</f>
        <v>Indicador en proceso de cumplimiento; se están estructurando las actividades y notas correspondientes dentro del procedimiento contractual.</v>
      </c>
      <c r="AL560" s="80">
        <f>+IFERROR(VLOOKUP($M560,ACTIVIDADES!$B$9:$T$494,19,0),"")</f>
        <v>0</v>
      </c>
      <c r="AM560" s="55" t="str">
        <f>+IFERROR(VLOOKUP($M560,ACTIVIDADES!$B$9:$X$495,20,0),0)</f>
        <v>11/07/206</v>
      </c>
      <c r="AN560" s="55" t="str">
        <f>+IFERROR(VLOOKUP($M560,ACTIVIDADES!$B$9:$X$495,21,0),0)</f>
        <v>No se evidencian soportes de la actividad</v>
      </c>
      <c r="AO560" s="55">
        <f>+IFERROR(VLOOKUP($M560,ACTIVIDADES!$B$9:$X$495,22,0),0)</f>
        <v>0</v>
      </c>
      <c r="AP560" s="145" t="str">
        <f>+IFERROR(VLOOKUP($M560,ACTIVIDADES!$B$9:$X$495,23,0),0)</f>
        <v>EN EJECUCIÓN</v>
      </c>
      <c r="AQ560" s="88">
        <v>46230</v>
      </c>
      <c r="AR560" s="55">
        <v>0</v>
      </c>
      <c r="AS560" s="57" t="s">
        <v>4242</v>
      </c>
      <c r="AT560" s="29" t="s">
        <v>580</v>
      </c>
      <c r="AU560" s="57" t="s">
        <v>3639</v>
      </c>
      <c r="AV560" s="193" t="s">
        <v>3639</v>
      </c>
      <c r="AW560" s="193" t="s">
        <v>3639</v>
      </c>
      <c r="AX560" s="57" t="s">
        <v>4259</v>
      </c>
      <c r="AY560" s="176" t="str">
        <f t="shared" si="35"/>
        <v>SIN INICIAR</v>
      </c>
      <c r="AZ560" s="55" t="str">
        <f>+IFERROR(VLOOKUP($M560,ACTIVIDADES!$B$9:$T$494,25,0),"")</f>
        <v/>
      </c>
      <c r="BA560" s="55" t="str">
        <f>+IFERROR(VLOOKUP($M560,ACTIVIDADES!$B$9:$T$494,26,0),"")</f>
        <v/>
      </c>
      <c r="BB560" s="55" t="str">
        <f>+IFERROR(VLOOKUP($M560,ACTIVIDADES!$B$9:$T$494,27,0),"")</f>
        <v/>
      </c>
      <c r="BC560" s="55" t="str">
        <f>+IFERROR(VLOOKUP($M560,ACTIVIDADES!$B$9:$T$494,28,0),"")</f>
        <v/>
      </c>
      <c r="BD560" s="55" t="str">
        <f>+IFERROR(VLOOKUP($M560,ACTIVIDADES!$B$9:$T$494,29,0),"")</f>
        <v/>
      </c>
      <c r="BE560" s="55" t="str">
        <f>+IFERROR(VLOOKUP($M560,ACTIVIDADES!$B$9:$T$494,30,0),"")</f>
        <v/>
      </c>
      <c r="BF560" s="58"/>
      <c r="BG560" s="58"/>
      <c r="BH560" s="59"/>
      <c r="BI560" s="59" t="s">
        <v>580</v>
      </c>
      <c r="BJ560" s="60" t="s">
        <v>3635</v>
      </c>
      <c r="BK560" s="61" t="s">
        <v>593</v>
      </c>
      <c r="BL560" s="62"/>
      <c r="BM560" s="55" t="str">
        <f>+IFERROR(VLOOKUP($M560,ACTIVIDADES!$B$9:$T$494,31,0),"")</f>
        <v/>
      </c>
      <c r="BN560" s="55" t="str">
        <f>+IFERROR(VLOOKUP($M560,ACTIVIDADES!$B$9:$T$494,32,0),"")</f>
        <v/>
      </c>
      <c r="BO560" s="55" t="str">
        <f>+IFERROR(VLOOKUP($M560,ACTIVIDADES!$B$9:$T$494,33,0),"")</f>
        <v/>
      </c>
      <c r="BP560" s="55" t="str">
        <f>+IFERROR(VLOOKUP($M560,ACTIVIDADES!$B$9:$T$494,34,0),"")</f>
        <v/>
      </c>
      <c r="BQ560" s="55" t="str">
        <f>+IFERROR(VLOOKUP($M560,ACTIVIDADES!$B$9:$T$494,35,0),"")</f>
        <v/>
      </c>
      <c r="BR560" s="55" t="str">
        <f>+IFERROR(VLOOKUP($M560,ACTIVIDADES!$B$9:$T$494,36,0),"")</f>
        <v/>
      </c>
      <c r="BS560" s="55" t="str">
        <f>+IFERROR(VLOOKUP($M560,ACTIVIDADES!$B$9:$T$494,37,0),"")</f>
        <v/>
      </c>
      <c r="BT560" s="58"/>
      <c r="BU560" s="58"/>
      <c r="BV560" s="59"/>
      <c r="BW560" s="59" t="s">
        <v>580</v>
      </c>
      <c r="BX560" s="60" t="s">
        <v>3635</v>
      </c>
      <c r="BY560" s="61" t="s">
        <v>593</v>
      </c>
      <c r="BZ560" s="62"/>
      <c r="CA560" s="7"/>
      <c r="CB560" s="7"/>
      <c r="CC560" s="7"/>
      <c r="CD560" s="7"/>
      <c r="CE560" s="7"/>
      <c r="CF560" s="7"/>
      <c r="CG560" s="7"/>
      <c r="CH560" s="7"/>
      <c r="CI560" s="7"/>
      <c r="CJ560" s="7"/>
      <c r="CK560" s="7"/>
      <c r="CL560" s="7"/>
      <c r="CM560" s="7"/>
      <c r="CN560" s="7"/>
      <c r="CO560" s="7"/>
      <c r="CP560" s="7"/>
      <c r="CQ560" s="7"/>
    </row>
    <row r="561" spans="1:95" customFormat="1" ht="93" customHeight="1" x14ac:dyDescent="0.35">
      <c r="A561" s="40">
        <f t="shared" si="36"/>
        <v>553</v>
      </c>
      <c r="B561" s="40" t="s">
        <v>521</v>
      </c>
      <c r="C561" s="40">
        <v>2023</v>
      </c>
      <c r="D561" s="40" t="s">
        <v>3734</v>
      </c>
      <c r="E561" s="323"/>
      <c r="F561" s="40" t="s">
        <v>1000</v>
      </c>
      <c r="G561" s="40" t="s">
        <v>95</v>
      </c>
      <c r="H561" s="42" t="s">
        <v>133</v>
      </c>
      <c r="I561" s="42"/>
      <c r="J561" s="43" t="s">
        <v>5194</v>
      </c>
      <c r="K561" s="43" t="s">
        <v>5392</v>
      </c>
      <c r="L561" s="44" t="s">
        <v>1153</v>
      </c>
      <c r="M561" s="45" t="s">
        <v>2942</v>
      </c>
      <c r="N561" s="46" t="s">
        <v>3950</v>
      </c>
      <c r="O561" s="45" t="s">
        <v>2320</v>
      </c>
      <c r="P561" s="45">
        <v>1</v>
      </c>
      <c r="Q561" s="47">
        <v>46113</v>
      </c>
      <c r="R561" s="47">
        <v>46387</v>
      </c>
      <c r="S561" s="48">
        <f t="shared" ref="S561:S624" si="37">DAYS360(Q561,R561)/360*54</f>
        <v>40.5</v>
      </c>
      <c r="T561" s="45" t="s">
        <v>609</v>
      </c>
      <c r="U561" s="45"/>
      <c r="V561" s="49">
        <f>+IFERROR(VLOOKUP($M561,ACTIVIDADES!$B$9:$Q$494,10,0),"")</f>
        <v>0</v>
      </c>
      <c r="W561" s="50" t="str">
        <f>+IFERROR(VLOOKUP($M561,ACTIVIDADES!$B$9:$Q$494,11,0)," ")</f>
        <v>Indicador en proceso de cumplimiento; se están estructurando las actividades y notas correspondientes dentro del procedimiento contractual.</v>
      </c>
      <c r="X561" s="61">
        <f>+IFERROR(VLOOKUP($M561,ACTIVIDADES!$B$9:$Q$494,12,0),"")</f>
        <v>0</v>
      </c>
      <c r="Y561" s="52">
        <f>+IFERROR(VLOOKUP($M561,ACTIVIDADES!$B$9:$Q$494,13,0),"")</f>
        <v>46153</v>
      </c>
      <c r="Z561" s="53" t="str">
        <f>+IFERROR(VLOOKUP($M561,ACTIVIDADES!$B$9:$Q$494,14,0),"")</f>
        <v>Sin avance en la actividad</v>
      </c>
      <c r="AA561" s="49">
        <f>+IFERROR(VLOOKUP($M561,ACTIVIDADES!$B$9:$Q$494,15,0),"")</f>
        <v>0</v>
      </c>
      <c r="AB561" s="54" t="str">
        <f>+IFERROR(VLOOKUP($M561,ACTIVIDADES!$B$9:$Q$494,16,0),"")</f>
        <v>EJECUCIÓN</v>
      </c>
      <c r="AC561" s="144">
        <v>46157</v>
      </c>
      <c r="AD561" s="29">
        <v>0</v>
      </c>
      <c r="AE561" s="29" t="s">
        <v>3741</v>
      </c>
      <c r="AF561" s="29" t="s">
        <v>580</v>
      </c>
      <c r="AG561" s="29" t="s">
        <v>3737</v>
      </c>
      <c r="AH561" s="29" t="s">
        <v>3737</v>
      </c>
      <c r="AI561" s="29" t="s">
        <v>3737</v>
      </c>
      <c r="AJ561" s="55">
        <f>+IFERROR(VLOOKUP($M561,ACTIVIDADES!$B$9:$T$494,17,0),"")</f>
        <v>0</v>
      </c>
      <c r="AK561" s="80" t="str">
        <f>+IFERROR(VLOOKUP($M561,ACTIVIDADES!$B$9:$T$494,18,0),"")</f>
        <v>Indicador en proceso de cumplimiento; se están estructurando las actividades y notas correspondientes dentro del procedimiento contractual.</v>
      </c>
      <c r="AL561" s="80">
        <f>+IFERROR(VLOOKUP($M561,ACTIVIDADES!$B$9:$T$494,19,0),"")</f>
        <v>0</v>
      </c>
      <c r="AM561" s="55" t="str">
        <f>+IFERROR(VLOOKUP($M561,ACTIVIDADES!$B$9:$X$495,20,0),0)</f>
        <v>11/07/206</v>
      </c>
      <c r="AN561" s="55" t="str">
        <f>+IFERROR(VLOOKUP($M561,ACTIVIDADES!$B$9:$X$495,21,0),0)</f>
        <v>No se evidencian soportes de la actividad</v>
      </c>
      <c r="AO561" s="55">
        <f>+IFERROR(VLOOKUP($M561,ACTIVIDADES!$B$9:$X$495,22,0),0)</f>
        <v>0</v>
      </c>
      <c r="AP561" s="145" t="str">
        <f>+IFERROR(VLOOKUP($M561,ACTIVIDADES!$B$9:$X$495,23,0),0)</f>
        <v>EN EJECUCIÓN</v>
      </c>
      <c r="AQ561" s="88">
        <v>46230</v>
      </c>
      <c r="AR561" s="55">
        <v>0</v>
      </c>
      <c r="AS561" s="57" t="s">
        <v>4242</v>
      </c>
      <c r="AT561" s="29" t="s">
        <v>580</v>
      </c>
      <c r="AU561" s="57" t="s">
        <v>3639</v>
      </c>
      <c r="AV561" s="193" t="s">
        <v>3639</v>
      </c>
      <c r="AW561" s="193" t="s">
        <v>3639</v>
      </c>
      <c r="AX561" s="57" t="s">
        <v>4259</v>
      </c>
      <c r="AY561" s="176" t="str">
        <f t="shared" si="35"/>
        <v>SIN INICIAR</v>
      </c>
      <c r="AZ561" s="55" t="str">
        <f>+IFERROR(VLOOKUP($M561,ACTIVIDADES!$B$9:$T$494,25,0),"")</f>
        <v/>
      </c>
      <c r="BA561" s="55" t="str">
        <f>+IFERROR(VLOOKUP($M561,ACTIVIDADES!$B$9:$T$494,26,0),"")</f>
        <v/>
      </c>
      <c r="BB561" s="55" t="str">
        <f>+IFERROR(VLOOKUP($M561,ACTIVIDADES!$B$9:$T$494,27,0),"")</f>
        <v/>
      </c>
      <c r="BC561" s="55" t="str">
        <f>+IFERROR(VLOOKUP($M561,ACTIVIDADES!$B$9:$T$494,28,0),"")</f>
        <v/>
      </c>
      <c r="BD561" s="55" t="str">
        <f>+IFERROR(VLOOKUP($M561,ACTIVIDADES!$B$9:$T$494,29,0),"")</f>
        <v/>
      </c>
      <c r="BE561" s="55" t="str">
        <f>+IFERROR(VLOOKUP($M561,ACTIVIDADES!$B$9:$T$494,30,0),"")</f>
        <v/>
      </c>
      <c r="BF561" s="58"/>
      <c r="BG561" s="58"/>
      <c r="BH561" s="59"/>
      <c r="BI561" s="59" t="s">
        <v>580</v>
      </c>
      <c r="BJ561" s="60" t="s">
        <v>3635</v>
      </c>
      <c r="BK561" s="61" t="s">
        <v>593</v>
      </c>
      <c r="BL561" s="62"/>
      <c r="BM561" s="55" t="str">
        <f>+IFERROR(VLOOKUP($M561,ACTIVIDADES!$B$9:$T$494,31,0),"")</f>
        <v/>
      </c>
      <c r="BN561" s="55" t="str">
        <f>+IFERROR(VLOOKUP($M561,ACTIVIDADES!$B$9:$T$494,32,0),"")</f>
        <v/>
      </c>
      <c r="BO561" s="55" t="str">
        <f>+IFERROR(VLOOKUP($M561,ACTIVIDADES!$B$9:$T$494,33,0),"")</f>
        <v/>
      </c>
      <c r="BP561" s="55" t="str">
        <f>+IFERROR(VLOOKUP($M561,ACTIVIDADES!$B$9:$T$494,34,0),"")</f>
        <v/>
      </c>
      <c r="BQ561" s="55" t="str">
        <f>+IFERROR(VLOOKUP($M561,ACTIVIDADES!$B$9:$T$494,35,0),"")</f>
        <v/>
      </c>
      <c r="BR561" s="55" t="str">
        <f>+IFERROR(VLOOKUP($M561,ACTIVIDADES!$B$9:$T$494,36,0),"")</f>
        <v/>
      </c>
      <c r="BS561" s="55" t="str">
        <f>+IFERROR(VLOOKUP($M561,ACTIVIDADES!$B$9:$T$494,37,0),"")</f>
        <v/>
      </c>
      <c r="BT561" s="58"/>
      <c r="BU561" s="58"/>
      <c r="BV561" s="59"/>
      <c r="BW561" s="59" t="s">
        <v>580</v>
      </c>
      <c r="BX561" s="60" t="s">
        <v>3635</v>
      </c>
      <c r="BY561" s="61" t="s">
        <v>593</v>
      </c>
      <c r="BZ561" s="62"/>
      <c r="CA561" s="7"/>
      <c r="CB561" s="7"/>
      <c r="CC561" s="7"/>
      <c r="CD561" s="7"/>
      <c r="CE561" s="7"/>
      <c r="CF561" s="7"/>
      <c r="CG561" s="7"/>
      <c r="CH561" s="7"/>
      <c r="CI561" s="7"/>
      <c r="CJ561" s="7"/>
      <c r="CK561" s="7"/>
      <c r="CL561" s="7"/>
      <c r="CM561" s="7"/>
      <c r="CN561" s="7"/>
      <c r="CO561" s="7"/>
      <c r="CP561" s="7"/>
      <c r="CQ561" s="7"/>
    </row>
    <row r="562" spans="1:95" s="8" customFormat="1" ht="93" customHeight="1" x14ac:dyDescent="0.35">
      <c r="A562" s="40">
        <f t="shared" si="36"/>
        <v>554</v>
      </c>
      <c r="B562" s="40" t="s">
        <v>550</v>
      </c>
      <c r="C562" s="40">
        <v>2023</v>
      </c>
      <c r="D562" s="40" t="s">
        <v>3734</v>
      </c>
      <c r="E562" s="323"/>
      <c r="F562" s="40" t="s">
        <v>1023</v>
      </c>
      <c r="G562" s="40" t="s">
        <v>10</v>
      </c>
      <c r="H562" s="41" t="s">
        <v>4782</v>
      </c>
      <c r="I562" s="42"/>
      <c r="J562" s="43" t="s">
        <v>5102</v>
      </c>
      <c r="K562" s="43" t="s">
        <v>4280</v>
      </c>
      <c r="L562" s="44" t="s">
        <v>1153</v>
      </c>
      <c r="M562" s="45" t="s">
        <v>1918</v>
      </c>
      <c r="N562" s="46" t="s">
        <v>1919</v>
      </c>
      <c r="O562" s="45" t="s">
        <v>1920</v>
      </c>
      <c r="P562" s="45">
        <v>1</v>
      </c>
      <c r="Q562" s="47">
        <v>46082</v>
      </c>
      <c r="R562" s="47">
        <v>46203</v>
      </c>
      <c r="S562" s="48">
        <f t="shared" si="37"/>
        <v>17.849999999999998</v>
      </c>
      <c r="T562" s="45" t="s">
        <v>624</v>
      </c>
      <c r="U562" s="45"/>
      <c r="V562" s="49">
        <f>+IFERROR(VLOOKUP($M562,ACTIVIDADES!$B$9:$Q$494,10,0),"")</f>
        <v>0</v>
      </c>
      <c r="W562" s="50">
        <f>+IFERROR(VLOOKUP($M562,ACTIVIDADES!$B$9:$Q$494,11,0)," ")</f>
        <v>0</v>
      </c>
      <c r="X562" s="61">
        <f>+IFERROR(VLOOKUP($M562,ACTIVIDADES!$B$9:$Q$494,12,0),"")</f>
        <v>0</v>
      </c>
      <c r="Y562" s="52">
        <f>+IFERROR(VLOOKUP($M562,ACTIVIDADES!$B$9:$Q$494,13,0),"")</f>
        <v>46153</v>
      </c>
      <c r="Z562" s="53" t="str">
        <f>+IFERROR(VLOOKUP($M562,ACTIVIDADES!$B$9:$Q$494,14,0),"")</f>
        <v>No se evidencia seguimiento</v>
      </c>
      <c r="AA562" s="49">
        <f>+IFERROR(VLOOKUP($M562,ACTIVIDADES!$B$9:$Q$494,15,0),"")</f>
        <v>0</v>
      </c>
      <c r="AB562" s="54" t="str">
        <f>+IFERROR(VLOOKUP($M562,ACTIVIDADES!$B$9:$Q$494,16,0),"")</f>
        <v>EJECUCIÓN</v>
      </c>
      <c r="AC562" s="144">
        <v>46157</v>
      </c>
      <c r="AD562" s="29">
        <v>0</v>
      </c>
      <c r="AE562" s="29" t="s">
        <v>3741</v>
      </c>
      <c r="AF562" s="28" t="s">
        <v>580</v>
      </c>
      <c r="AG562" s="29" t="s">
        <v>3737</v>
      </c>
      <c r="AH562" s="29" t="s">
        <v>3737</v>
      </c>
      <c r="AI562" s="29" t="s">
        <v>3737</v>
      </c>
      <c r="AJ562" s="55">
        <f>+IFERROR(VLOOKUP($M562,ACTIVIDADES!$B$9:$T$494,17,0),"")</f>
        <v>1</v>
      </c>
      <c r="AK562" s="80" t="str">
        <f>+IFERROR(VLOOKUP($M562,ACTIVIDADES!$B$9:$T$494,18,0),"")</f>
        <v>se adjunta matriz EPP</v>
      </c>
      <c r="AL562" s="80" t="str">
        <f>+IFERROR(VLOOKUP($M562,ACTIVIDADES!$B$9:$T$494,19,0),"")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562" s="55">
        <f>+IFERROR(VLOOKUP($M562,ACTIVIDADES!$B$9:$X$495,20,0),0)</f>
        <v>46214</v>
      </c>
      <c r="AN562" s="55" t="str">
        <f>+IFERROR(VLOOKUP($M562,ACTIVIDADES!$B$9:$X$495,21,0),0)</f>
        <v>No se evidencia seguimiento</v>
      </c>
      <c r="AO562" s="55">
        <f>+IFERROR(VLOOKUP($M562,ACTIVIDADES!$B$9:$X$495,22,0),0)</f>
        <v>0</v>
      </c>
      <c r="AP562" s="145" t="str">
        <f>+IFERROR(VLOOKUP($M562,ACTIVIDADES!$B$9:$X$495,23,0),0)</f>
        <v>EN EJECUCIÓN</v>
      </c>
      <c r="AQ562" s="88">
        <v>46230</v>
      </c>
      <c r="AR562" s="29">
        <v>0</v>
      </c>
      <c r="AS562" s="29" t="s">
        <v>3741</v>
      </c>
      <c r="AT562" s="29" t="s">
        <v>580</v>
      </c>
      <c r="AU562" s="57" t="s">
        <v>3639</v>
      </c>
      <c r="AV562" s="193" t="s">
        <v>3639</v>
      </c>
      <c r="AW562" s="193" t="s">
        <v>3639</v>
      </c>
      <c r="AX562" s="57" t="s">
        <v>4259</v>
      </c>
      <c r="AY562" s="176" t="str">
        <f t="shared" si="35"/>
        <v>SIN INICIAR</v>
      </c>
      <c r="AZ562" s="55" t="str">
        <f>+IFERROR(VLOOKUP($M562,ACTIVIDADES!$B$9:$T$494,25,0),"")</f>
        <v/>
      </c>
      <c r="BA562" s="55" t="str">
        <f>+IFERROR(VLOOKUP($M562,ACTIVIDADES!$B$9:$T$494,26,0),"")</f>
        <v/>
      </c>
      <c r="BB562" s="55" t="str">
        <f>+IFERROR(VLOOKUP($M562,ACTIVIDADES!$B$9:$T$494,27,0),"")</f>
        <v/>
      </c>
      <c r="BC562" s="55" t="str">
        <f>+IFERROR(VLOOKUP($M562,ACTIVIDADES!$B$9:$T$494,28,0),"")</f>
        <v/>
      </c>
      <c r="BD562" s="55" t="str">
        <f>+IFERROR(VLOOKUP($M562,ACTIVIDADES!$B$9:$T$494,29,0),"")</f>
        <v/>
      </c>
      <c r="BE562" s="55" t="str">
        <f>+IFERROR(VLOOKUP($M562,ACTIVIDADES!$B$9:$T$494,30,0),"")</f>
        <v/>
      </c>
      <c r="BF562" s="58"/>
      <c r="BG562" s="58"/>
      <c r="BH562" s="59"/>
      <c r="BI562" s="59" t="s">
        <v>580</v>
      </c>
      <c r="BJ562" s="60" t="s">
        <v>3635</v>
      </c>
      <c r="BK562" s="61" t="s">
        <v>593</v>
      </c>
      <c r="BL562" s="62"/>
      <c r="BM562" s="55" t="str">
        <f>+IFERROR(VLOOKUP($M562,ACTIVIDADES!$B$9:$T$494,31,0),"")</f>
        <v/>
      </c>
      <c r="BN562" s="55" t="str">
        <f>+IFERROR(VLOOKUP($M562,ACTIVIDADES!$B$9:$T$494,32,0),"")</f>
        <v/>
      </c>
      <c r="BO562" s="55" t="str">
        <f>+IFERROR(VLOOKUP($M562,ACTIVIDADES!$B$9:$T$494,33,0),"")</f>
        <v/>
      </c>
      <c r="BP562" s="55" t="str">
        <f>+IFERROR(VLOOKUP($M562,ACTIVIDADES!$B$9:$T$494,34,0),"")</f>
        <v/>
      </c>
      <c r="BQ562" s="55" t="str">
        <f>+IFERROR(VLOOKUP($M562,ACTIVIDADES!$B$9:$T$494,35,0),"")</f>
        <v/>
      </c>
      <c r="BR562" s="55" t="str">
        <f>+IFERROR(VLOOKUP($M562,ACTIVIDADES!$B$9:$T$494,36,0),"")</f>
        <v/>
      </c>
      <c r="BS562" s="55" t="str">
        <f>+IFERROR(VLOOKUP($M562,ACTIVIDADES!$B$9:$T$494,37,0),"")</f>
        <v/>
      </c>
      <c r="BT562" s="58"/>
      <c r="BU562" s="58"/>
      <c r="BV562" s="59"/>
      <c r="BW562" s="59" t="s">
        <v>580</v>
      </c>
      <c r="BX562" s="60" t="s">
        <v>3635</v>
      </c>
      <c r="BY562" s="61" t="s">
        <v>593</v>
      </c>
      <c r="BZ562" s="62"/>
      <c r="CA562" s="7"/>
      <c r="CB562" s="7"/>
      <c r="CC562" s="7"/>
      <c r="CD562" s="7"/>
      <c r="CE562" s="7"/>
      <c r="CF562" s="7"/>
      <c r="CG562" s="7"/>
      <c r="CH562" s="7"/>
      <c r="CI562" s="7"/>
      <c r="CJ562" s="7"/>
      <c r="CK562" s="7"/>
      <c r="CL562" s="7"/>
      <c r="CM562" s="7"/>
      <c r="CN562" s="7"/>
      <c r="CO562" s="7"/>
      <c r="CP562" s="7"/>
      <c r="CQ562" s="7"/>
    </row>
    <row r="563" spans="1:95" s="8" customFormat="1" ht="93" customHeight="1" x14ac:dyDescent="0.35">
      <c r="A563" s="40">
        <f t="shared" si="36"/>
        <v>555</v>
      </c>
      <c r="B563" s="40" t="s">
        <v>521</v>
      </c>
      <c r="C563" s="40">
        <v>2022</v>
      </c>
      <c r="D563" s="40" t="s">
        <v>3750</v>
      </c>
      <c r="E563" s="323"/>
      <c r="F563" s="40" t="s">
        <v>904</v>
      </c>
      <c r="G563" s="40" t="s">
        <v>4645</v>
      </c>
      <c r="H563" s="41" t="s">
        <v>4669</v>
      </c>
      <c r="I563" s="42" t="s">
        <v>3642</v>
      </c>
      <c r="J563" s="43" t="s">
        <v>3773</v>
      </c>
      <c r="K563" s="43" t="s">
        <v>3773</v>
      </c>
      <c r="L563" s="44" t="s">
        <v>1153</v>
      </c>
      <c r="M563" s="45" t="s">
        <v>1332</v>
      </c>
      <c r="N563" s="46" t="s">
        <v>1333</v>
      </c>
      <c r="O563" s="45" t="s">
        <v>5673</v>
      </c>
      <c r="P563" s="45">
        <v>4</v>
      </c>
      <c r="Q563" s="47">
        <v>46023</v>
      </c>
      <c r="R563" s="47">
        <v>46387</v>
      </c>
      <c r="S563" s="48">
        <f t="shared" si="37"/>
        <v>54</v>
      </c>
      <c r="T563" s="45" t="s">
        <v>1291</v>
      </c>
      <c r="U563" s="45"/>
      <c r="V563" s="49">
        <f>+IFERROR(VLOOKUP($M563,ACTIVIDADES!$B$9:$Q$494,10,0),"")</f>
        <v>0.25</v>
      </c>
      <c r="W563" s="50" t="str">
        <f>+IFERROR(VLOOKUP($M563,ACTIVIDADES!$B$9:$Q$494,11,0)," ")</f>
        <v>Se realiza durante el mes de abril el primer monitoreo de planes de mejora, así como la aprobación de su reformulación en Comité de Control Interno</v>
      </c>
      <c r="X563" s="51" t="str">
        <f>+IFERROR(VLOOKUP($M563,ACTIVIDADES!$B$9:$Q$494,12,0),"")</f>
        <v>https://dnbcgovco-my.sharepoint.com/:f:/g/personal/planeacion_dnbc_gov_co/IgDKtjIGM6TQRZiRK4q944amAfUlNwm8Q9aLRceFhhl58t8?e=gvQ8Yn</v>
      </c>
      <c r="Y563" s="52">
        <f>+IFERROR(VLOOKUP($M563,ACTIVIDADES!$B$9:$Q$494,13,0),"")</f>
        <v>46153</v>
      </c>
      <c r="Z563" s="53" t="str">
        <f>+IFERROR(VLOOKUP($M563,ACTIVIDADES!$B$9:$Q$494,14,0),"")</f>
        <v>Se realiza durante el mes de abril el primer monitoreo de planes de mejora, así como la aprobación de su reformulación en Comité de Control Interno</v>
      </c>
      <c r="AA563" s="49">
        <f>+IFERROR(VLOOKUP($M563,ACTIVIDADES!$B$9:$Q$494,15,0),"")</f>
        <v>0.25</v>
      </c>
      <c r="AB563" s="54" t="str">
        <f>+IFERROR(VLOOKUP($M563,ACTIVIDADES!$B$9:$Q$494,16,0),"")</f>
        <v>EJECUCIÓN</v>
      </c>
      <c r="AC563" s="149">
        <v>46177</v>
      </c>
      <c r="AD563" s="29">
        <v>0.25</v>
      </c>
      <c r="AE563" s="29" t="s">
        <v>3840</v>
      </c>
      <c r="AF563" s="29" t="s">
        <v>4</v>
      </c>
      <c r="AG563" s="29" t="s">
        <v>3737</v>
      </c>
      <c r="AH563" s="29" t="s">
        <v>3737</v>
      </c>
      <c r="AI563" s="29" t="s">
        <v>3737</v>
      </c>
      <c r="AJ563" s="55">
        <f>+IFERROR(VLOOKUP($M563,ACTIVIDADES!$B$9:$T$494,17,0),"")</f>
        <v>0.25</v>
      </c>
      <c r="AK563" s="80" t="str">
        <f>+IFERROR(VLOOKUP($M563,ACTIVIDADES!$B$9:$T$494,18,0),"")</f>
        <v>Se realiza monitoreo al primer trimestre. Primer informe se realiza con el seguimiento al segundo trimestre</v>
      </c>
      <c r="AL563" s="80" t="str">
        <f>+IFERROR(VLOOKUP($M563,ACTIVIDADES!$B$9:$T$494,19,0),"")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563" s="55">
        <f>+IFERROR(VLOOKUP($M563,ACTIVIDADES!$B$9:$X$495,20,0),0)</f>
        <v>46213</v>
      </c>
      <c r="AN563" s="55" t="str">
        <f>+IFERROR(VLOOKUP($M563,ACTIVIDADES!$B$9:$X$495,21,0),0)</f>
        <v>Se reporta seguimiento primer trimestre. Pendiente elaboración de informes</v>
      </c>
      <c r="AO563" s="55">
        <f>+IFERROR(VLOOKUP($M563,ACTIVIDADES!$B$9:$X$495,22,0),0)</f>
        <v>0.25</v>
      </c>
      <c r="AP563" s="145" t="str">
        <f>+IFERROR(VLOOKUP($M563,ACTIVIDADES!$B$9:$X$495,23,0),0)</f>
        <v>EN EJECUCIÓN</v>
      </c>
      <c r="AQ563" s="88">
        <v>46244</v>
      </c>
      <c r="AR563" s="55">
        <v>0.25</v>
      </c>
      <c r="AS563" s="57" t="s">
        <v>3795</v>
      </c>
      <c r="AT563" s="29" t="s">
        <v>4</v>
      </c>
      <c r="AU563" s="57" t="s">
        <v>3639</v>
      </c>
      <c r="AV563" s="193" t="s">
        <v>3639</v>
      </c>
      <c r="AW563" s="193" t="s">
        <v>3639</v>
      </c>
      <c r="AX563" s="57" t="s">
        <v>3739</v>
      </c>
      <c r="AY563" s="176" t="str">
        <f t="shared" si="35"/>
        <v>EN EJECUCIÓN</v>
      </c>
      <c r="AZ563" s="55" t="str">
        <f>+IFERROR(VLOOKUP($M563,ACTIVIDADES!$B$9:$T$494,25,0),"")</f>
        <v/>
      </c>
      <c r="BA563" s="55" t="str">
        <f>+IFERROR(VLOOKUP($M563,ACTIVIDADES!$B$9:$T$494,26,0),"")</f>
        <v/>
      </c>
      <c r="BB563" s="55" t="str">
        <f>+IFERROR(VLOOKUP($M563,ACTIVIDADES!$B$9:$T$494,27,0),"")</f>
        <v/>
      </c>
      <c r="BC563" s="55" t="str">
        <f>+IFERROR(VLOOKUP($M563,ACTIVIDADES!$B$9:$T$494,28,0),"")</f>
        <v/>
      </c>
      <c r="BD563" s="55" t="str">
        <f>+IFERROR(VLOOKUP($M563,ACTIVIDADES!$B$9:$T$494,29,0),"")</f>
        <v/>
      </c>
      <c r="BE563" s="55" t="str">
        <f>+IFERROR(VLOOKUP($M563,ACTIVIDADES!$B$9:$T$494,30,0),"")</f>
        <v/>
      </c>
      <c r="BF563" s="58"/>
      <c r="BG563" s="58"/>
      <c r="BH563" s="59"/>
      <c r="BI563" s="59" t="s">
        <v>580</v>
      </c>
      <c r="BJ563" s="60" t="s">
        <v>3635</v>
      </c>
      <c r="BK563" s="61" t="s">
        <v>593</v>
      </c>
      <c r="BL563" s="62"/>
      <c r="BM563" s="55" t="str">
        <f>+IFERROR(VLOOKUP($M563,ACTIVIDADES!$B$9:$T$494,31,0),"")</f>
        <v/>
      </c>
      <c r="BN563" s="55" t="str">
        <f>+IFERROR(VLOOKUP($M563,ACTIVIDADES!$B$9:$T$494,32,0),"")</f>
        <v/>
      </c>
      <c r="BO563" s="55" t="str">
        <f>+IFERROR(VLOOKUP($M563,ACTIVIDADES!$B$9:$T$494,33,0),"")</f>
        <v/>
      </c>
      <c r="BP563" s="55" t="str">
        <f>+IFERROR(VLOOKUP($M563,ACTIVIDADES!$B$9:$T$494,34,0),"")</f>
        <v/>
      </c>
      <c r="BQ563" s="55" t="str">
        <f>+IFERROR(VLOOKUP($M563,ACTIVIDADES!$B$9:$T$494,35,0),"")</f>
        <v/>
      </c>
      <c r="BR563" s="55" t="str">
        <f>+IFERROR(VLOOKUP($M563,ACTIVIDADES!$B$9:$T$494,36,0),"")</f>
        <v/>
      </c>
      <c r="BS563" s="55" t="str">
        <f>+IFERROR(VLOOKUP($M563,ACTIVIDADES!$B$9:$T$494,37,0),"")</f>
        <v/>
      </c>
      <c r="BT563" s="58"/>
      <c r="BU563" s="58"/>
      <c r="BV563" s="59"/>
      <c r="BW563" s="59" t="s">
        <v>580</v>
      </c>
      <c r="BX563" s="60" t="s">
        <v>3635</v>
      </c>
      <c r="BY563" s="61" t="s">
        <v>593</v>
      </c>
      <c r="BZ563" s="62"/>
      <c r="CA563" s="7"/>
      <c r="CB563" s="7"/>
      <c r="CC563" s="7"/>
      <c r="CD563" s="7"/>
      <c r="CE563" s="7"/>
      <c r="CF563" s="7"/>
      <c r="CG563" s="7"/>
      <c r="CH563" s="7"/>
      <c r="CI563" s="7"/>
      <c r="CJ563" s="7"/>
      <c r="CK563" s="7"/>
      <c r="CL563" s="7"/>
      <c r="CM563" s="7"/>
      <c r="CN563" s="7"/>
      <c r="CO563" s="7"/>
      <c r="CP563" s="7"/>
      <c r="CQ563" s="7"/>
    </row>
    <row r="564" spans="1:95" ht="93" customHeight="1" x14ac:dyDescent="0.35">
      <c r="A564" s="251">
        <f t="shared" si="36"/>
        <v>556</v>
      </c>
      <c r="B564" s="251" t="s">
        <v>521</v>
      </c>
      <c r="C564" s="251">
        <v>2022</v>
      </c>
      <c r="D564" s="251" t="s">
        <v>3750</v>
      </c>
      <c r="E564" s="214"/>
      <c r="F564" s="251" t="s">
        <v>907</v>
      </c>
      <c r="G564" s="251" t="s">
        <v>4645</v>
      </c>
      <c r="H564" s="252" t="s">
        <v>4696</v>
      </c>
      <c r="I564" s="253" t="s">
        <v>3642</v>
      </c>
      <c r="J564" s="254" t="s">
        <v>5053</v>
      </c>
      <c r="K564" s="254" t="s">
        <v>5053</v>
      </c>
      <c r="L564" s="255" t="s">
        <v>1153</v>
      </c>
      <c r="M564" s="256" t="s">
        <v>1332</v>
      </c>
      <c r="N564" s="257" t="s">
        <v>1333</v>
      </c>
      <c r="O564" s="256" t="s">
        <v>5673</v>
      </c>
      <c r="P564" s="256">
        <v>4</v>
      </c>
      <c r="Q564" s="258">
        <v>46023</v>
      </c>
      <c r="R564" s="258">
        <v>46387</v>
      </c>
      <c r="S564" s="259">
        <f t="shared" si="37"/>
        <v>54</v>
      </c>
      <c r="T564" s="256" t="s">
        <v>1291</v>
      </c>
      <c r="U564" s="256"/>
      <c r="V564" s="260">
        <f>+IFERROR(VLOOKUP($M564,ACTIVIDADES!$B$9:$Q$494,10,0),"")</f>
        <v>0.25</v>
      </c>
      <c r="W564" s="261" t="str">
        <f>+IFERROR(VLOOKUP($M564,ACTIVIDADES!$B$9:$Q$494,11,0)," ")</f>
        <v>Se realiza durante el mes de abril el primer monitoreo de planes de mejora, así como la aprobación de su reformulación en Comité de Control Interno</v>
      </c>
      <c r="X564" s="262" t="str">
        <f>+IFERROR(VLOOKUP($M564,ACTIVIDADES!$B$9:$Q$494,12,0),"")</f>
        <v>https://dnbcgovco-my.sharepoint.com/:f:/g/personal/planeacion_dnbc_gov_co/IgDKtjIGM6TQRZiRK4q944amAfUlNwm8Q9aLRceFhhl58t8?e=gvQ8Yn</v>
      </c>
      <c r="Y564" s="263">
        <f>+IFERROR(VLOOKUP($M564,ACTIVIDADES!$B$9:$Q$494,13,0),"")</f>
        <v>46153</v>
      </c>
      <c r="Z564" s="264" t="str">
        <f>+IFERROR(VLOOKUP($M564,ACTIVIDADES!$B$9:$Q$494,14,0),"")</f>
        <v>Se realiza durante el mes de abril el primer monitoreo de planes de mejora, así como la aprobación de su reformulación en Comité de Control Interno</v>
      </c>
      <c r="AA564" s="260">
        <f>+IFERROR(VLOOKUP($M564,ACTIVIDADES!$B$9:$Q$494,15,0),"")</f>
        <v>0.25</v>
      </c>
      <c r="AB564" s="265" t="str">
        <f>+IFERROR(VLOOKUP($M564,ACTIVIDADES!$B$9:$Q$494,16,0),"")</f>
        <v>EJECUCIÓN</v>
      </c>
      <c r="AC564" s="273">
        <v>46177</v>
      </c>
      <c r="AD564" s="267">
        <v>0.25</v>
      </c>
      <c r="AE564" s="267" t="s">
        <v>3840</v>
      </c>
      <c r="AF564" s="267" t="s">
        <v>4</v>
      </c>
      <c r="AG564" s="267" t="s">
        <v>3737</v>
      </c>
      <c r="AH564" s="267" t="s">
        <v>3737</v>
      </c>
      <c r="AI564" s="267" t="s">
        <v>3737</v>
      </c>
      <c r="AJ564" s="269">
        <f>+IFERROR(VLOOKUP($M564,ACTIVIDADES!$B$9:$T$494,17,0),"")</f>
        <v>0.25</v>
      </c>
      <c r="AK564" s="270" t="str">
        <f>+IFERROR(VLOOKUP($M564,ACTIVIDADES!$B$9:$T$494,18,0),"")</f>
        <v>Se realiza monitoreo al primer trimestre. Primer informe se realiza con el seguimiento al segundo trimestre</v>
      </c>
      <c r="AL564" s="270" t="str">
        <f>+IFERROR(VLOOKUP($M564,ACTIVIDADES!$B$9:$T$494,19,0),"")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564" s="269">
        <f>+IFERROR(VLOOKUP($M564,ACTIVIDADES!$B$9:$X$495,20,0),0)</f>
        <v>46213</v>
      </c>
      <c r="AN564" s="269" t="str">
        <f>+IFERROR(VLOOKUP($M564,ACTIVIDADES!$B$9:$X$495,21,0),0)</f>
        <v>Se reporta seguimiento primer trimestre. Pendiente elaboración de informes</v>
      </c>
      <c r="AO564" s="269">
        <f>+IFERROR(VLOOKUP($M564,ACTIVIDADES!$B$9:$X$495,22,0),0)</f>
        <v>0.25</v>
      </c>
      <c r="AP564" s="271" t="str">
        <f>+IFERROR(VLOOKUP($M564,ACTIVIDADES!$B$9:$X$495,23,0),0)</f>
        <v>EN EJECUCIÓN</v>
      </c>
      <c r="AQ564" s="274">
        <v>46244</v>
      </c>
      <c r="AR564" s="269">
        <v>0.25</v>
      </c>
      <c r="AS564" s="173" t="s">
        <v>3795</v>
      </c>
      <c r="AT564" s="267" t="s">
        <v>4</v>
      </c>
      <c r="AU564" s="173" t="s">
        <v>3639</v>
      </c>
      <c r="AV564" s="205" t="s">
        <v>3639</v>
      </c>
      <c r="AW564" s="205" t="s">
        <v>3639</v>
      </c>
      <c r="AX564" s="57" t="s">
        <v>3739</v>
      </c>
      <c r="AY564" s="176" t="str">
        <f t="shared" si="35"/>
        <v>EN EJECUCIÓN</v>
      </c>
      <c r="AZ564" s="55" t="str">
        <f>+IFERROR(VLOOKUP($M564,ACTIVIDADES!$B$9:$T$494,25,0),"")</f>
        <v/>
      </c>
      <c r="BA564" s="55" t="str">
        <f>+IFERROR(VLOOKUP($M564,ACTIVIDADES!$B$9:$T$494,26,0),"")</f>
        <v/>
      </c>
      <c r="BB564" s="55" t="str">
        <f>+IFERROR(VLOOKUP($M564,ACTIVIDADES!$B$9:$T$494,27,0),"")</f>
        <v/>
      </c>
      <c r="BC564" s="55" t="str">
        <f>+IFERROR(VLOOKUP($M564,ACTIVIDADES!$B$9:$T$494,28,0),"")</f>
        <v/>
      </c>
      <c r="BD564" s="55" t="str">
        <f>+IFERROR(VLOOKUP($M564,ACTIVIDADES!$B$9:$T$494,29,0),"")</f>
        <v/>
      </c>
      <c r="BE564" s="55" t="str">
        <f>+IFERROR(VLOOKUP($M564,ACTIVIDADES!$B$9:$T$494,30,0),"")</f>
        <v/>
      </c>
      <c r="BF564" s="58"/>
      <c r="BG564" s="58"/>
      <c r="BH564" s="59"/>
      <c r="BI564" s="59" t="s">
        <v>580</v>
      </c>
      <c r="BJ564" s="60" t="s">
        <v>3635</v>
      </c>
      <c r="BK564" s="61" t="s">
        <v>593</v>
      </c>
      <c r="BL564" s="62"/>
      <c r="BM564" s="55" t="str">
        <f>+IFERROR(VLOOKUP($M564,ACTIVIDADES!$B$9:$T$494,31,0),"")</f>
        <v/>
      </c>
      <c r="BN564" s="55" t="str">
        <f>+IFERROR(VLOOKUP($M564,ACTIVIDADES!$B$9:$T$494,32,0),"")</f>
        <v/>
      </c>
      <c r="BO564" s="55" t="str">
        <f>+IFERROR(VLOOKUP($M564,ACTIVIDADES!$B$9:$T$494,33,0),"")</f>
        <v/>
      </c>
      <c r="BP564" s="55" t="str">
        <f>+IFERROR(VLOOKUP($M564,ACTIVIDADES!$B$9:$T$494,34,0),"")</f>
        <v/>
      </c>
      <c r="BQ564" s="55" t="str">
        <f>+IFERROR(VLOOKUP($M564,ACTIVIDADES!$B$9:$T$494,35,0),"")</f>
        <v/>
      </c>
      <c r="BR564" s="55" t="str">
        <f>+IFERROR(VLOOKUP($M564,ACTIVIDADES!$B$9:$T$494,36,0),"")</f>
        <v/>
      </c>
      <c r="BS564" s="55" t="str">
        <f>+IFERROR(VLOOKUP($M564,ACTIVIDADES!$B$9:$T$494,37,0),"")</f>
        <v/>
      </c>
      <c r="BT564" s="58"/>
      <c r="BU564" s="58"/>
      <c r="BV564" s="59"/>
      <c r="BW564" s="59" t="s">
        <v>580</v>
      </c>
      <c r="BX564" s="60" t="s">
        <v>3635</v>
      </c>
      <c r="BY564" s="61" t="s">
        <v>593</v>
      </c>
      <c r="BZ564" s="62"/>
      <c r="CA564" s="7"/>
      <c r="CB564" s="7"/>
      <c r="CC564" s="7"/>
      <c r="CD564" s="7"/>
      <c r="CE564" s="7"/>
      <c r="CF564" s="7"/>
      <c r="CG564" s="7"/>
      <c r="CH564" s="7"/>
      <c r="CI564" s="7"/>
      <c r="CJ564" s="7"/>
      <c r="CK564" s="7"/>
      <c r="CL564" s="7"/>
      <c r="CM564" s="7"/>
      <c r="CN564" s="7"/>
      <c r="CO564" s="7"/>
      <c r="CP564" s="7"/>
      <c r="CQ564" s="7"/>
    </row>
    <row r="565" spans="1:95" ht="93" customHeight="1" x14ac:dyDescent="0.35">
      <c r="A565" s="40">
        <f t="shared" si="36"/>
        <v>557</v>
      </c>
      <c r="B565" s="40" t="s">
        <v>521</v>
      </c>
      <c r="C565" s="40">
        <v>2022</v>
      </c>
      <c r="D565" s="40" t="s">
        <v>3750</v>
      </c>
      <c r="E565" s="214"/>
      <c r="F565" s="40" t="s">
        <v>908</v>
      </c>
      <c r="G565" s="40" t="s">
        <v>4645</v>
      </c>
      <c r="H565" s="41" t="s">
        <v>4697</v>
      </c>
      <c r="I565" s="42" t="s">
        <v>3642</v>
      </c>
      <c r="J565" s="43" t="s">
        <v>3877</v>
      </c>
      <c r="K565" s="43" t="s">
        <v>3877</v>
      </c>
      <c r="L565" s="44" t="s">
        <v>1153</v>
      </c>
      <c r="M565" s="45" t="s">
        <v>1332</v>
      </c>
      <c r="N565" s="46" t="s">
        <v>1333</v>
      </c>
      <c r="O565" s="45" t="s">
        <v>5673</v>
      </c>
      <c r="P565" s="45">
        <v>4</v>
      </c>
      <c r="Q565" s="47">
        <v>46023</v>
      </c>
      <c r="R565" s="47">
        <v>46387</v>
      </c>
      <c r="S565" s="48">
        <f t="shared" si="37"/>
        <v>54</v>
      </c>
      <c r="T565" s="45" t="s">
        <v>1291</v>
      </c>
      <c r="U565" s="45"/>
      <c r="V565" s="49">
        <f>+IFERROR(VLOOKUP($M565,ACTIVIDADES!$B$9:$Q$494,10,0),"")</f>
        <v>0.25</v>
      </c>
      <c r="W565" s="50" t="str">
        <f>+IFERROR(VLOOKUP($M565,ACTIVIDADES!$B$9:$Q$494,11,0)," ")</f>
        <v>Se realiza durante el mes de abril el primer monitoreo de planes de mejora, así como la aprobación de su reformulación en Comité de Control Interno</v>
      </c>
      <c r="X565" s="51" t="str">
        <f>+IFERROR(VLOOKUP($M565,ACTIVIDADES!$B$9:$Q$494,12,0),"")</f>
        <v>https://dnbcgovco-my.sharepoint.com/:f:/g/personal/planeacion_dnbc_gov_co/IgDKtjIGM6TQRZiRK4q944amAfUlNwm8Q9aLRceFhhl58t8?e=gvQ8Yn</v>
      </c>
      <c r="Y565" s="52">
        <f>+IFERROR(VLOOKUP($M565,ACTIVIDADES!$B$9:$Q$494,13,0),"")</f>
        <v>46153</v>
      </c>
      <c r="Z565" s="53" t="str">
        <f>+IFERROR(VLOOKUP($M565,ACTIVIDADES!$B$9:$Q$494,14,0),"")</f>
        <v>Se realiza durante el mes de abril el primer monitoreo de planes de mejora, así como la aprobación de su reformulación en Comité de Control Interno</v>
      </c>
      <c r="AA565" s="49">
        <f>+IFERROR(VLOOKUP($M565,ACTIVIDADES!$B$9:$Q$494,15,0),"")</f>
        <v>0.25</v>
      </c>
      <c r="AB565" s="54" t="str">
        <f>+IFERROR(VLOOKUP($M565,ACTIVIDADES!$B$9:$Q$494,16,0),"")</f>
        <v>EJECUCIÓN</v>
      </c>
      <c r="AC565" s="149">
        <v>46177</v>
      </c>
      <c r="AD565" s="29">
        <v>0.25</v>
      </c>
      <c r="AE565" s="29" t="s">
        <v>3840</v>
      </c>
      <c r="AF565" s="29" t="s">
        <v>4</v>
      </c>
      <c r="AG565" s="29" t="s">
        <v>3737</v>
      </c>
      <c r="AH565" s="29" t="s">
        <v>3737</v>
      </c>
      <c r="AI565" s="29" t="s">
        <v>3737</v>
      </c>
      <c r="AJ565" s="55">
        <f>+IFERROR(VLOOKUP($M565,ACTIVIDADES!$B$9:$T$494,17,0),"")</f>
        <v>0.25</v>
      </c>
      <c r="AK565" s="80" t="str">
        <f>+IFERROR(VLOOKUP($M565,ACTIVIDADES!$B$9:$T$494,18,0),"")</f>
        <v>Se realiza monitoreo al primer trimestre. Primer informe se realiza con el seguimiento al segundo trimestre</v>
      </c>
      <c r="AL565" s="80" t="str">
        <f>+IFERROR(VLOOKUP($M565,ACTIVIDADES!$B$9:$T$494,19,0),"")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565" s="55">
        <f>+IFERROR(VLOOKUP($M565,ACTIVIDADES!$B$9:$X$495,20,0),0)</f>
        <v>46213</v>
      </c>
      <c r="AN565" s="55" t="str">
        <f>+IFERROR(VLOOKUP($M565,ACTIVIDADES!$B$9:$X$495,21,0),0)</f>
        <v>Se reporta seguimiento primer trimestre. Pendiente elaboración de informes</v>
      </c>
      <c r="AO565" s="55">
        <f>+IFERROR(VLOOKUP($M565,ACTIVIDADES!$B$9:$X$495,22,0),0)</f>
        <v>0.25</v>
      </c>
      <c r="AP565" s="145" t="str">
        <f>+IFERROR(VLOOKUP($M565,ACTIVIDADES!$B$9:$X$495,23,0),0)</f>
        <v>EN EJECUCIÓN</v>
      </c>
      <c r="AQ565" s="88">
        <v>46244</v>
      </c>
      <c r="AR565" s="55">
        <v>0.25</v>
      </c>
      <c r="AS565" s="57" t="s">
        <v>3795</v>
      </c>
      <c r="AT565" s="29" t="s">
        <v>4</v>
      </c>
      <c r="AU565" s="57" t="s">
        <v>3639</v>
      </c>
      <c r="AV565" s="193" t="s">
        <v>3639</v>
      </c>
      <c r="AW565" s="193" t="s">
        <v>3639</v>
      </c>
      <c r="AX565" s="57" t="s">
        <v>3739</v>
      </c>
      <c r="AY565" s="176" t="str">
        <f t="shared" si="35"/>
        <v>EN EJECUCIÓN</v>
      </c>
      <c r="AZ565" s="55" t="str">
        <f>+IFERROR(VLOOKUP($M565,ACTIVIDADES!$B$9:$T$494,25,0),"")</f>
        <v/>
      </c>
      <c r="BA565" s="55" t="str">
        <f>+IFERROR(VLOOKUP($M565,ACTIVIDADES!$B$9:$T$494,26,0),"")</f>
        <v/>
      </c>
      <c r="BB565" s="55" t="str">
        <f>+IFERROR(VLOOKUP($M565,ACTIVIDADES!$B$9:$T$494,27,0),"")</f>
        <v/>
      </c>
      <c r="BC565" s="55" t="str">
        <f>+IFERROR(VLOOKUP($M565,ACTIVIDADES!$B$9:$T$494,28,0),"")</f>
        <v/>
      </c>
      <c r="BD565" s="55" t="str">
        <f>+IFERROR(VLOOKUP($M565,ACTIVIDADES!$B$9:$T$494,29,0),"")</f>
        <v/>
      </c>
      <c r="BE565" s="55" t="str">
        <f>+IFERROR(VLOOKUP($M565,ACTIVIDADES!$B$9:$T$494,30,0),"")</f>
        <v/>
      </c>
      <c r="BF565" s="58"/>
      <c r="BG565" s="58"/>
      <c r="BH565" s="59"/>
      <c r="BI565" s="59" t="s">
        <v>580</v>
      </c>
      <c r="BJ565" s="60" t="s">
        <v>3635</v>
      </c>
      <c r="BK565" s="61" t="s">
        <v>593</v>
      </c>
      <c r="BL565" s="62"/>
      <c r="BM565" s="55" t="str">
        <f>+IFERROR(VLOOKUP($M565,ACTIVIDADES!$B$9:$T$494,31,0),"")</f>
        <v/>
      </c>
      <c r="BN565" s="55" t="str">
        <f>+IFERROR(VLOOKUP($M565,ACTIVIDADES!$B$9:$T$494,32,0),"")</f>
        <v/>
      </c>
      <c r="BO565" s="55" t="str">
        <f>+IFERROR(VLOOKUP($M565,ACTIVIDADES!$B$9:$T$494,33,0),"")</f>
        <v/>
      </c>
      <c r="BP565" s="55" t="str">
        <f>+IFERROR(VLOOKUP($M565,ACTIVIDADES!$B$9:$T$494,34,0),"")</f>
        <v/>
      </c>
      <c r="BQ565" s="55" t="str">
        <f>+IFERROR(VLOOKUP($M565,ACTIVIDADES!$B$9:$T$494,35,0),"")</f>
        <v/>
      </c>
      <c r="BR565" s="55" t="str">
        <f>+IFERROR(VLOOKUP($M565,ACTIVIDADES!$B$9:$T$494,36,0),"")</f>
        <v/>
      </c>
      <c r="BS565" s="55" t="str">
        <f>+IFERROR(VLOOKUP($M565,ACTIVIDADES!$B$9:$T$494,37,0),"")</f>
        <v/>
      </c>
      <c r="BT565" s="58"/>
      <c r="BU565" s="58"/>
      <c r="BV565" s="59"/>
      <c r="BW565" s="59" t="s">
        <v>580</v>
      </c>
      <c r="BX565" s="60" t="s">
        <v>3635</v>
      </c>
      <c r="BY565" s="61" t="s">
        <v>593</v>
      </c>
      <c r="BZ565" s="62"/>
      <c r="CA565" s="7"/>
      <c r="CB565" s="7"/>
      <c r="CC565" s="7"/>
      <c r="CD565" s="7"/>
      <c r="CE565" s="7"/>
      <c r="CF565" s="7"/>
      <c r="CG565" s="7"/>
      <c r="CH565" s="7"/>
      <c r="CI565" s="7"/>
      <c r="CJ565" s="7"/>
      <c r="CK565" s="7"/>
      <c r="CL565" s="7"/>
      <c r="CM565" s="7"/>
      <c r="CN565" s="7"/>
      <c r="CO565" s="7"/>
      <c r="CP565" s="7"/>
      <c r="CQ565" s="7"/>
    </row>
    <row r="566" spans="1:95" ht="93" customHeight="1" x14ac:dyDescent="0.35">
      <c r="A566" s="215">
        <f t="shared" si="36"/>
        <v>558</v>
      </c>
      <c r="B566" s="215" t="s">
        <v>521</v>
      </c>
      <c r="C566" s="215">
        <v>2023</v>
      </c>
      <c r="D566" s="215" t="s">
        <v>3734</v>
      </c>
      <c r="E566" s="214"/>
      <c r="F566" s="215" t="s">
        <v>1036</v>
      </c>
      <c r="G566" s="215" t="s">
        <v>4649</v>
      </c>
      <c r="H566" s="233" t="s">
        <v>301</v>
      </c>
      <c r="I566" s="216"/>
      <c r="J566" s="234" t="s">
        <v>5196</v>
      </c>
      <c r="K566" s="234" t="s">
        <v>4282</v>
      </c>
      <c r="L566" s="217" t="s">
        <v>1153</v>
      </c>
      <c r="M566" s="218" t="s">
        <v>1982</v>
      </c>
      <c r="N566" s="235" t="s">
        <v>1983</v>
      </c>
      <c r="O566" s="218" t="s">
        <v>1984</v>
      </c>
      <c r="P566" s="218">
        <v>4</v>
      </c>
      <c r="Q566" s="219">
        <v>46023</v>
      </c>
      <c r="R566" s="219">
        <v>46387</v>
      </c>
      <c r="S566" s="220">
        <f t="shared" si="37"/>
        <v>54</v>
      </c>
      <c r="T566" s="218" t="s">
        <v>624</v>
      </c>
      <c r="U566" s="218"/>
      <c r="V566" s="221">
        <f>+IFERROR(VLOOKUP($M566,ACTIVIDADES!$B$9:$Q$494,10,0),"")</f>
        <v>0</v>
      </c>
      <c r="W566" s="236">
        <f>+IFERROR(VLOOKUP($M566,ACTIVIDADES!$B$9:$Q$494,11,0)," ")</f>
        <v>0</v>
      </c>
      <c r="X566" s="222">
        <f>+IFERROR(VLOOKUP($M566,ACTIVIDADES!$B$9:$Q$494,12,0),"")</f>
        <v>0</v>
      </c>
      <c r="Y566" s="224">
        <f>+IFERROR(VLOOKUP($M566,ACTIVIDADES!$B$9:$Q$494,13,0),"")</f>
        <v>46153</v>
      </c>
      <c r="Z566" s="237" t="str">
        <f>+IFERROR(VLOOKUP($M566,ACTIVIDADES!$B$9:$Q$494,14,0),"")</f>
        <v>No se evidencia seguimiento</v>
      </c>
      <c r="AA566" s="221">
        <f>+IFERROR(VLOOKUP($M566,ACTIVIDADES!$B$9:$Q$494,15,0),"")</f>
        <v>0</v>
      </c>
      <c r="AB566" s="225" t="str">
        <f>+IFERROR(VLOOKUP($M566,ACTIVIDADES!$B$9:$Q$494,16,0),"")</f>
        <v>EJECUCIÓN</v>
      </c>
      <c r="AC566" s="240">
        <v>46157</v>
      </c>
      <c r="AD566" s="139">
        <v>0</v>
      </c>
      <c r="AE566" s="139" t="s">
        <v>3741</v>
      </c>
      <c r="AF566" s="228" t="s">
        <v>580</v>
      </c>
      <c r="AG566" s="139" t="s">
        <v>3737</v>
      </c>
      <c r="AH566" s="139" t="s">
        <v>3737</v>
      </c>
      <c r="AI566" s="139" t="s">
        <v>3737</v>
      </c>
      <c r="AJ566" s="141">
        <f>+IFERROR(VLOOKUP($M566,ACTIVIDADES!$B$9:$T$494,17,0),"")</f>
        <v>0</v>
      </c>
      <c r="AK566" s="229">
        <f>+IFERROR(VLOOKUP($M566,ACTIVIDADES!$B$9:$T$494,18,0),"")</f>
        <v>0</v>
      </c>
      <c r="AL566" s="229">
        <f>+IFERROR(VLOOKUP($M566,ACTIVIDADES!$B$9:$T$494,19,0),"")</f>
        <v>0</v>
      </c>
      <c r="AM566" s="141">
        <f>+IFERROR(VLOOKUP($M566,ACTIVIDADES!$B$9:$X$495,20,0),0)</f>
        <v>46214</v>
      </c>
      <c r="AN566" s="141" t="str">
        <f>+IFERROR(VLOOKUP($M566,ACTIVIDADES!$B$9:$X$495,21,0),0)</f>
        <v>No se evidencia seguimiento</v>
      </c>
      <c r="AO566" s="141">
        <f>+IFERROR(VLOOKUP($M566,ACTIVIDADES!$B$9:$X$495,22,0),0)</f>
        <v>0</v>
      </c>
      <c r="AP566" s="238" t="str">
        <f>+IFERROR(VLOOKUP($M566,ACTIVIDADES!$B$9:$X$495,23,0),0)</f>
        <v>EN EJECUCIÓN</v>
      </c>
      <c r="AQ566" s="231">
        <v>46245</v>
      </c>
      <c r="AR566" s="139">
        <v>0</v>
      </c>
      <c r="AS566" s="139" t="s">
        <v>3741</v>
      </c>
      <c r="AT566" s="139" t="s">
        <v>580</v>
      </c>
      <c r="AU566" s="169" t="s">
        <v>3639</v>
      </c>
      <c r="AV566" s="198" t="s">
        <v>3639</v>
      </c>
      <c r="AW566" s="198" t="s">
        <v>3639</v>
      </c>
      <c r="AX566" s="57" t="s">
        <v>4259</v>
      </c>
      <c r="AY566" s="176" t="str">
        <f t="shared" si="35"/>
        <v>SIN INICIAR</v>
      </c>
      <c r="AZ566" s="55" t="str">
        <f>+IFERROR(VLOOKUP($M566,ACTIVIDADES!$B$9:$T$494,25,0),"")</f>
        <v/>
      </c>
      <c r="BA566" s="55" t="str">
        <f>+IFERROR(VLOOKUP($M566,ACTIVIDADES!$B$9:$T$494,26,0),"")</f>
        <v/>
      </c>
      <c r="BB566" s="55" t="str">
        <f>+IFERROR(VLOOKUP($M566,ACTIVIDADES!$B$9:$T$494,27,0),"")</f>
        <v/>
      </c>
      <c r="BC566" s="55" t="str">
        <f>+IFERROR(VLOOKUP($M566,ACTIVIDADES!$B$9:$T$494,28,0),"")</f>
        <v/>
      </c>
      <c r="BD566" s="55" t="str">
        <f>+IFERROR(VLOOKUP($M566,ACTIVIDADES!$B$9:$T$494,29,0),"")</f>
        <v/>
      </c>
      <c r="BE566" s="55" t="str">
        <f>+IFERROR(VLOOKUP($M566,ACTIVIDADES!$B$9:$T$494,30,0),"")</f>
        <v/>
      </c>
      <c r="BF566" s="58"/>
      <c r="BG566" s="58"/>
      <c r="BH566" s="59"/>
      <c r="BI566" s="59" t="s">
        <v>580</v>
      </c>
      <c r="BJ566" s="60" t="s">
        <v>3635</v>
      </c>
      <c r="BK566" s="61" t="s">
        <v>593</v>
      </c>
      <c r="BL566" s="62"/>
      <c r="BM566" s="55" t="str">
        <f>+IFERROR(VLOOKUP($M566,ACTIVIDADES!$B$9:$T$494,31,0),"")</f>
        <v/>
      </c>
      <c r="BN566" s="55" t="str">
        <f>+IFERROR(VLOOKUP($M566,ACTIVIDADES!$B$9:$T$494,32,0),"")</f>
        <v/>
      </c>
      <c r="BO566" s="55" t="str">
        <f>+IFERROR(VLOOKUP($M566,ACTIVIDADES!$B$9:$T$494,33,0),"")</f>
        <v/>
      </c>
      <c r="BP566" s="55" t="str">
        <f>+IFERROR(VLOOKUP($M566,ACTIVIDADES!$B$9:$T$494,34,0),"")</f>
        <v/>
      </c>
      <c r="BQ566" s="55" t="str">
        <f>+IFERROR(VLOOKUP($M566,ACTIVIDADES!$B$9:$T$494,35,0),"")</f>
        <v/>
      </c>
      <c r="BR566" s="55" t="str">
        <f>+IFERROR(VLOOKUP($M566,ACTIVIDADES!$B$9:$T$494,36,0),"")</f>
        <v/>
      </c>
      <c r="BS566" s="55" t="str">
        <f>+IFERROR(VLOOKUP($M566,ACTIVIDADES!$B$9:$T$494,37,0),"")</f>
        <v/>
      </c>
      <c r="BT566" s="58"/>
      <c r="BU566" s="58"/>
      <c r="BV566" s="59"/>
      <c r="BW566" s="59" t="s">
        <v>580</v>
      </c>
      <c r="BX566" s="60" t="s">
        <v>3635</v>
      </c>
      <c r="BY566" s="61" t="s">
        <v>593</v>
      </c>
      <c r="BZ566" s="62"/>
      <c r="CA566" s="7"/>
      <c r="CB566" s="7"/>
      <c r="CC566" s="7"/>
      <c r="CD566" s="7"/>
      <c r="CE566" s="7"/>
      <c r="CF566" s="7"/>
      <c r="CG566" s="7"/>
      <c r="CH566" s="7"/>
      <c r="CI566" s="7"/>
      <c r="CJ566" s="7"/>
      <c r="CK566" s="7"/>
      <c r="CL566" s="7"/>
      <c r="CM566" s="7"/>
      <c r="CN566" s="7"/>
      <c r="CO566" s="7"/>
      <c r="CP566" s="7"/>
      <c r="CQ566" s="7"/>
    </row>
    <row r="567" spans="1:95" s="8" customFormat="1" ht="93" customHeight="1" x14ac:dyDescent="0.35">
      <c r="A567" s="40">
        <f t="shared" si="36"/>
        <v>559</v>
      </c>
      <c r="B567" s="40" t="s">
        <v>521</v>
      </c>
      <c r="C567" s="40">
        <v>2023</v>
      </c>
      <c r="D567" s="40" t="s">
        <v>3734</v>
      </c>
      <c r="E567" s="323"/>
      <c r="F567" s="40" t="s">
        <v>1021</v>
      </c>
      <c r="G567" s="40" t="s">
        <v>4649</v>
      </c>
      <c r="H567" s="41" t="s">
        <v>289</v>
      </c>
      <c r="I567" s="42"/>
      <c r="J567" s="43" t="s">
        <v>5197</v>
      </c>
      <c r="K567" s="43" t="s">
        <v>4283</v>
      </c>
      <c r="L567" s="44" t="s">
        <v>1153</v>
      </c>
      <c r="M567" s="45" t="s">
        <v>1982</v>
      </c>
      <c r="N567" s="46" t="s">
        <v>1983</v>
      </c>
      <c r="O567" s="45" t="s">
        <v>1984</v>
      </c>
      <c r="P567" s="45">
        <v>4</v>
      </c>
      <c r="Q567" s="47">
        <v>46023</v>
      </c>
      <c r="R567" s="47">
        <v>46387</v>
      </c>
      <c r="S567" s="48">
        <f t="shared" si="37"/>
        <v>54</v>
      </c>
      <c r="T567" s="45" t="s">
        <v>624</v>
      </c>
      <c r="U567" s="45"/>
      <c r="V567" s="49">
        <f>+IFERROR(VLOOKUP($M567,ACTIVIDADES!$B$9:$Q$494,10,0),"")</f>
        <v>0</v>
      </c>
      <c r="W567" s="50">
        <f>+IFERROR(VLOOKUP($M567,ACTIVIDADES!$B$9:$Q$494,11,0)," ")</f>
        <v>0</v>
      </c>
      <c r="X567" s="61">
        <f>+IFERROR(VLOOKUP($M567,ACTIVIDADES!$B$9:$Q$494,12,0),"")</f>
        <v>0</v>
      </c>
      <c r="Y567" s="52">
        <f>+IFERROR(VLOOKUP($M567,ACTIVIDADES!$B$9:$Q$494,13,0),"")</f>
        <v>46153</v>
      </c>
      <c r="Z567" s="53" t="str">
        <f>+IFERROR(VLOOKUP($M567,ACTIVIDADES!$B$9:$Q$494,14,0),"")</f>
        <v>No se evidencia seguimiento</v>
      </c>
      <c r="AA567" s="49">
        <f>+IFERROR(VLOOKUP($M567,ACTIVIDADES!$B$9:$Q$494,15,0),"")</f>
        <v>0</v>
      </c>
      <c r="AB567" s="54" t="str">
        <f>+IFERROR(VLOOKUP($M567,ACTIVIDADES!$B$9:$Q$494,16,0),"")</f>
        <v>EJECUCIÓN</v>
      </c>
      <c r="AC567" s="144">
        <v>46157</v>
      </c>
      <c r="AD567" s="29">
        <v>0</v>
      </c>
      <c r="AE567" s="29" t="s">
        <v>3741</v>
      </c>
      <c r="AF567" s="28" t="s">
        <v>580</v>
      </c>
      <c r="AG567" s="29" t="s">
        <v>3737</v>
      </c>
      <c r="AH567" s="29" t="s">
        <v>3737</v>
      </c>
      <c r="AI567" s="29" t="s">
        <v>3737</v>
      </c>
      <c r="AJ567" s="55">
        <f>+IFERROR(VLOOKUP($M567,ACTIVIDADES!$B$9:$T$494,17,0),"")</f>
        <v>0</v>
      </c>
      <c r="AK567" s="80">
        <f>+IFERROR(VLOOKUP($M567,ACTIVIDADES!$B$9:$T$494,18,0),"")</f>
        <v>0</v>
      </c>
      <c r="AL567" s="80">
        <f>+IFERROR(VLOOKUP($M567,ACTIVIDADES!$B$9:$T$494,19,0),"")</f>
        <v>0</v>
      </c>
      <c r="AM567" s="55">
        <f>+IFERROR(VLOOKUP($M567,ACTIVIDADES!$B$9:$X$495,20,0),0)</f>
        <v>46214</v>
      </c>
      <c r="AN567" s="55" t="str">
        <f>+IFERROR(VLOOKUP($M567,ACTIVIDADES!$B$9:$X$495,21,0),0)</f>
        <v>No se evidencia seguimiento</v>
      </c>
      <c r="AO567" s="55">
        <f>+IFERROR(VLOOKUP($M567,ACTIVIDADES!$B$9:$X$495,22,0),0)</f>
        <v>0</v>
      </c>
      <c r="AP567" s="145" t="str">
        <f>+IFERROR(VLOOKUP($M567,ACTIVIDADES!$B$9:$X$495,23,0),0)</f>
        <v>EN EJECUCIÓN</v>
      </c>
      <c r="AQ567" s="129">
        <v>46245</v>
      </c>
      <c r="AR567" s="29">
        <v>0</v>
      </c>
      <c r="AS567" s="29" t="s">
        <v>3741</v>
      </c>
      <c r="AT567" s="29" t="s">
        <v>580</v>
      </c>
      <c r="AU567" s="57" t="s">
        <v>3639</v>
      </c>
      <c r="AV567" s="193" t="s">
        <v>3639</v>
      </c>
      <c r="AW567" s="193" t="s">
        <v>3639</v>
      </c>
      <c r="AX567" s="57" t="s">
        <v>4259</v>
      </c>
      <c r="AY567" s="176" t="str">
        <f t="shared" si="35"/>
        <v>SIN INICIAR</v>
      </c>
      <c r="AZ567" s="55" t="str">
        <f>+IFERROR(VLOOKUP($M567,ACTIVIDADES!$B$9:$T$494,25,0),"")</f>
        <v/>
      </c>
      <c r="BA567" s="55" t="str">
        <f>+IFERROR(VLOOKUP($M567,ACTIVIDADES!$B$9:$T$494,26,0),"")</f>
        <v/>
      </c>
      <c r="BB567" s="55" t="str">
        <f>+IFERROR(VLOOKUP($M567,ACTIVIDADES!$B$9:$T$494,27,0),"")</f>
        <v/>
      </c>
      <c r="BC567" s="55" t="str">
        <f>+IFERROR(VLOOKUP($M567,ACTIVIDADES!$B$9:$T$494,28,0),"")</f>
        <v/>
      </c>
      <c r="BD567" s="55" t="str">
        <f>+IFERROR(VLOOKUP($M567,ACTIVIDADES!$B$9:$T$494,29,0),"")</f>
        <v/>
      </c>
      <c r="BE567" s="55" t="str">
        <f>+IFERROR(VLOOKUP($M567,ACTIVIDADES!$B$9:$T$494,30,0),"")</f>
        <v/>
      </c>
      <c r="BF567" s="58"/>
      <c r="BG567" s="58"/>
      <c r="BH567" s="59"/>
      <c r="BI567" s="59" t="s">
        <v>580</v>
      </c>
      <c r="BJ567" s="60" t="s">
        <v>3635</v>
      </c>
      <c r="BK567" s="61" t="s">
        <v>593</v>
      </c>
      <c r="BL567" s="62"/>
      <c r="BM567" s="55" t="str">
        <f>+IFERROR(VLOOKUP($M567,ACTIVIDADES!$B$9:$T$494,31,0),"")</f>
        <v/>
      </c>
      <c r="BN567" s="55" t="str">
        <f>+IFERROR(VLOOKUP($M567,ACTIVIDADES!$B$9:$T$494,32,0),"")</f>
        <v/>
      </c>
      <c r="BO567" s="55" t="str">
        <f>+IFERROR(VLOOKUP($M567,ACTIVIDADES!$B$9:$T$494,33,0),"")</f>
        <v/>
      </c>
      <c r="BP567" s="55" t="str">
        <f>+IFERROR(VLOOKUP($M567,ACTIVIDADES!$B$9:$T$494,34,0),"")</f>
        <v/>
      </c>
      <c r="BQ567" s="55" t="str">
        <f>+IFERROR(VLOOKUP($M567,ACTIVIDADES!$B$9:$T$494,35,0),"")</f>
        <v/>
      </c>
      <c r="BR567" s="55" t="str">
        <f>+IFERROR(VLOOKUP($M567,ACTIVIDADES!$B$9:$T$494,36,0),"")</f>
        <v/>
      </c>
      <c r="BS567" s="55" t="str">
        <f>+IFERROR(VLOOKUP($M567,ACTIVIDADES!$B$9:$T$494,37,0),"")</f>
        <v/>
      </c>
      <c r="BT567" s="58"/>
      <c r="BU567" s="58"/>
      <c r="BV567" s="59"/>
      <c r="BW567" s="59" t="s">
        <v>580</v>
      </c>
      <c r="BX567" s="60" t="s">
        <v>3635</v>
      </c>
      <c r="BY567" s="61" t="s">
        <v>593</v>
      </c>
      <c r="BZ567" s="62"/>
      <c r="CA567" s="7"/>
      <c r="CB567" s="7"/>
      <c r="CC567" s="7"/>
      <c r="CD567" s="7"/>
      <c r="CE567" s="7"/>
      <c r="CF567" s="7"/>
      <c r="CG567" s="7"/>
      <c r="CH567" s="7"/>
      <c r="CI567" s="7"/>
      <c r="CJ567" s="7"/>
      <c r="CK567" s="7"/>
      <c r="CL567" s="7"/>
      <c r="CM567" s="7"/>
      <c r="CN567" s="7"/>
      <c r="CO567" s="7"/>
      <c r="CP567" s="7"/>
      <c r="CQ567" s="7"/>
    </row>
    <row r="568" spans="1:95" customFormat="1" ht="93" customHeight="1" x14ac:dyDescent="0.35">
      <c r="A568" s="40">
        <f t="shared" si="36"/>
        <v>560</v>
      </c>
      <c r="B568" s="40" t="s">
        <v>521</v>
      </c>
      <c r="C568" s="40">
        <v>2023</v>
      </c>
      <c r="D568" s="40" t="s">
        <v>3734</v>
      </c>
      <c r="E568" s="323"/>
      <c r="F568" s="40" t="s">
        <v>947</v>
      </c>
      <c r="G568" s="40" t="s">
        <v>4649</v>
      </c>
      <c r="H568" s="41" t="s">
        <v>4798</v>
      </c>
      <c r="I568" s="42"/>
      <c r="J568" s="43" t="s">
        <v>5121</v>
      </c>
      <c r="K568" s="43" t="s">
        <v>3985</v>
      </c>
      <c r="L568" s="44" t="s">
        <v>1153</v>
      </c>
      <c r="M568" s="45" t="s">
        <v>2737</v>
      </c>
      <c r="N568" s="46" t="s">
        <v>5591</v>
      </c>
      <c r="O568" s="45" t="s">
        <v>2739</v>
      </c>
      <c r="P568" s="45">
        <v>1</v>
      </c>
      <c r="Q568" s="47">
        <v>46143</v>
      </c>
      <c r="R568" s="47">
        <v>46234</v>
      </c>
      <c r="S568" s="48">
        <f t="shared" si="37"/>
        <v>13.5</v>
      </c>
      <c r="T568" s="45" t="s">
        <v>589</v>
      </c>
      <c r="U568" s="45"/>
      <c r="V568" s="49">
        <f>+IFERROR(VLOOKUP($M568,ACTIVIDADES!$B$9:$Q$494,10,0),"")</f>
        <v>0</v>
      </c>
      <c r="W568" s="50" t="str">
        <f>+IFERROR(VLOOKUP($M568,ACTIVIDADES!$B$9:$Q$494,11,0)," ")</f>
        <v xml:space="preserve">En proceso de recolectar información del vehículo </v>
      </c>
      <c r="X568" s="51" t="str">
        <f>+IFERROR(VLOOKUP($M568,ACTIVIDADES!$B$9:$Q$494,12,0),"")</f>
        <v>https://dnbcgovco-my.sharepoint.com/:f:/g/personal/planeacion_dnbc_gov_co/IgCPk7BdIX7fRKOFC5bbAo6-AUwAXN2ynxK-LsVKdFpE5E8?e=BlOAsy</v>
      </c>
      <c r="Y568" s="52">
        <f>+IFERROR(VLOOKUP($M568,ACTIVIDADES!$B$9:$Q$494,13,0),"")</f>
        <v>46153</v>
      </c>
      <c r="Z568" s="53" t="str">
        <f>+IFERROR(VLOOKUP($M568,ACTIVIDADES!$B$9:$Q$494,14,0),"")</f>
        <v>No se evidencia avance para el periodo</v>
      </c>
      <c r="AA568" s="49">
        <f>+IFERROR(VLOOKUP($M568,ACTIVIDADES!$B$9:$Q$494,15,0),"")</f>
        <v>0</v>
      </c>
      <c r="AB568" s="54" t="str">
        <f>+IFERROR(VLOOKUP($M568,ACTIVIDADES!$B$9:$Q$494,16,0),"")</f>
        <v>EJECUCIÓN</v>
      </c>
      <c r="AC568" s="144">
        <v>46171</v>
      </c>
      <c r="AD568" s="29">
        <v>0</v>
      </c>
      <c r="AE568" s="29" t="s">
        <v>3741</v>
      </c>
      <c r="AF568" s="28" t="s">
        <v>580</v>
      </c>
      <c r="AG568" s="29" t="s">
        <v>3737</v>
      </c>
      <c r="AH568" s="29" t="s">
        <v>3737</v>
      </c>
      <c r="AI568" s="29" t="s">
        <v>3737</v>
      </c>
      <c r="AJ568" s="55">
        <f>+IFERROR(VLOOKUP($M568,ACTIVIDADES!$B$9:$T$494,17,0),"")</f>
        <v>0</v>
      </c>
      <c r="AK568" s="80" t="str">
        <f>+IFERROR(VLOOKUP($M568,ACTIVIDADES!$B$9:$T$494,18,0),"")</f>
        <v xml:space="preserve">En proceso de recolectar información del vehículo </v>
      </c>
      <c r="AL568" s="80" t="str">
        <f>+IFERROR(VLOOKUP($M568,ACTIVIDADES!$B$9:$T$494,19,0),"")</f>
        <v>https://dnbcgovco-my.sharepoint.com/:f:/g/personal/planeacion_dnbc_gov_co/IgC5zmTonF3XS7eSRpJnyixlARBH6YS_0EgGYQtaDGJhGPk?e=dHMeSw</v>
      </c>
      <c r="AM568" s="55">
        <f>+IFERROR(VLOOKUP($M568,ACTIVIDADES!$B$9:$X$495,20,0),0)</f>
        <v>46214</v>
      </c>
      <c r="AN568" s="55" t="str">
        <f>+IFERROR(VLOOKUP($M568,ACTIVIDADES!$B$9:$X$495,21,0),0)</f>
        <v>No se evidencia avance para el periodo</v>
      </c>
      <c r="AO568" s="55">
        <f>+IFERROR(VLOOKUP($M568,ACTIVIDADES!$B$9:$X$495,22,0),0)</f>
        <v>0</v>
      </c>
      <c r="AP568" s="145" t="str">
        <f>+IFERROR(VLOOKUP($M568,ACTIVIDADES!$B$9:$X$495,23,0),0)</f>
        <v>EN EJECUCIÓN</v>
      </c>
      <c r="AQ568" s="129">
        <v>46245</v>
      </c>
      <c r="AR568" s="172">
        <v>0</v>
      </c>
      <c r="AS568" s="72" t="s">
        <v>4281</v>
      </c>
      <c r="AT568" s="29" t="s">
        <v>580</v>
      </c>
      <c r="AU568" s="57" t="s">
        <v>3639</v>
      </c>
      <c r="AV568" s="193" t="s">
        <v>3639</v>
      </c>
      <c r="AW568" s="193" t="s">
        <v>3639</v>
      </c>
      <c r="AX568" s="57" t="s">
        <v>4259</v>
      </c>
      <c r="AY568" s="176" t="str">
        <f t="shared" si="35"/>
        <v>SIN INICIAR</v>
      </c>
      <c r="AZ568" s="55" t="str">
        <f>+IFERROR(VLOOKUP($M568,ACTIVIDADES!$B$9:$T$494,25,0),"")</f>
        <v/>
      </c>
      <c r="BA568" s="55" t="str">
        <f>+IFERROR(VLOOKUP($M568,ACTIVIDADES!$B$9:$T$494,26,0),"")</f>
        <v/>
      </c>
      <c r="BB568" s="55" t="str">
        <f>+IFERROR(VLOOKUP($M568,ACTIVIDADES!$B$9:$T$494,27,0),"")</f>
        <v/>
      </c>
      <c r="BC568" s="55" t="str">
        <f>+IFERROR(VLOOKUP($M568,ACTIVIDADES!$B$9:$T$494,28,0),"")</f>
        <v/>
      </c>
      <c r="BD568" s="55" t="str">
        <f>+IFERROR(VLOOKUP($M568,ACTIVIDADES!$B$9:$T$494,29,0),"")</f>
        <v/>
      </c>
      <c r="BE568" s="55" t="str">
        <f>+IFERROR(VLOOKUP($M568,ACTIVIDADES!$B$9:$T$494,30,0),"")</f>
        <v/>
      </c>
      <c r="BF568" s="58"/>
      <c r="BG568" s="58"/>
      <c r="BH568" s="59"/>
      <c r="BI568" s="59" t="s">
        <v>580</v>
      </c>
      <c r="BJ568" s="60" t="s">
        <v>3635</v>
      </c>
      <c r="BK568" s="61" t="s">
        <v>593</v>
      </c>
      <c r="BL568" s="62"/>
      <c r="BM568" s="55" t="str">
        <f>+IFERROR(VLOOKUP($M568,ACTIVIDADES!$B$9:$T$494,31,0),"")</f>
        <v/>
      </c>
      <c r="BN568" s="55" t="str">
        <f>+IFERROR(VLOOKUP($M568,ACTIVIDADES!$B$9:$T$494,32,0),"")</f>
        <v/>
      </c>
      <c r="BO568" s="55" t="str">
        <f>+IFERROR(VLOOKUP($M568,ACTIVIDADES!$B$9:$T$494,33,0),"")</f>
        <v/>
      </c>
      <c r="BP568" s="55" t="str">
        <f>+IFERROR(VLOOKUP($M568,ACTIVIDADES!$B$9:$T$494,34,0),"")</f>
        <v/>
      </c>
      <c r="BQ568" s="55" t="str">
        <f>+IFERROR(VLOOKUP($M568,ACTIVIDADES!$B$9:$T$494,35,0),"")</f>
        <v/>
      </c>
      <c r="BR568" s="55" t="str">
        <f>+IFERROR(VLOOKUP($M568,ACTIVIDADES!$B$9:$T$494,36,0),"")</f>
        <v/>
      </c>
      <c r="BS568" s="55" t="str">
        <f>+IFERROR(VLOOKUP($M568,ACTIVIDADES!$B$9:$T$494,37,0),"")</f>
        <v/>
      </c>
      <c r="BT568" s="58"/>
      <c r="BU568" s="58"/>
      <c r="BV568" s="59"/>
      <c r="BW568" s="59" t="s">
        <v>580</v>
      </c>
      <c r="BX568" s="60" t="s">
        <v>3635</v>
      </c>
      <c r="BY568" s="61" t="s">
        <v>593</v>
      </c>
      <c r="BZ568" s="62"/>
      <c r="CA568" s="7"/>
      <c r="CB568" s="7"/>
      <c r="CC568" s="7"/>
      <c r="CD568" s="7"/>
      <c r="CE568" s="7"/>
      <c r="CF568" s="7"/>
      <c r="CG568" s="7"/>
      <c r="CH568" s="7"/>
      <c r="CI568" s="7"/>
      <c r="CJ568" s="7"/>
      <c r="CK568" s="7"/>
      <c r="CL568" s="7"/>
      <c r="CM568" s="7"/>
      <c r="CN568" s="7"/>
      <c r="CO568" s="7"/>
      <c r="CP568" s="7"/>
      <c r="CQ568" s="7"/>
    </row>
    <row r="569" spans="1:95" s="8" customFormat="1" ht="93" customHeight="1" x14ac:dyDescent="0.35">
      <c r="A569" s="40">
        <f t="shared" si="36"/>
        <v>561</v>
      </c>
      <c r="B569" s="40" t="s">
        <v>521</v>
      </c>
      <c r="C569" s="40">
        <v>2023</v>
      </c>
      <c r="D569" s="40" t="s">
        <v>3734</v>
      </c>
      <c r="E569" s="323"/>
      <c r="F569" s="40" t="s">
        <v>945</v>
      </c>
      <c r="G569" s="40" t="s">
        <v>4649</v>
      </c>
      <c r="H569" s="41" t="s">
        <v>4799</v>
      </c>
      <c r="I569" s="42"/>
      <c r="J569" s="43" t="s">
        <v>5121</v>
      </c>
      <c r="K569" s="43" t="s">
        <v>3985</v>
      </c>
      <c r="L569" s="44" t="s">
        <v>1153</v>
      </c>
      <c r="M569" s="45" t="s">
        <v>2737</v>
      </c>
      <c r="N569" s="46" t="s">
        <v>5591</v>
      </c>
      <c r="O569" s="45" t="s">
        <v>2739</v>
      </c>
      <c r="P569" s="45">
        <v>1</v>
      </c>
      <c r="Q569" s="47">
        <v>46143</v>
      </c>
      <c r="R569" s="47">
        <v>46234</v>
      </c>
      <c r="S569" s="48">
        <f t="shared" si="37"/>
        <v>13.5</v>
      </c>
      <c r="T569" s="45" t="s">
        <v>589</v>
      </c>
      <c r="U569" s="45"/>
      <c r="V569" s="49">
        <f>+IFERROR(VLOOKUP($M569,ACTIVIDADES!$B$9:$Q$494,10,0),"")</f>
        <v>0</v>
      </c>
      <c r="W569" s="50" t="str">
        <f>+IFERROR(VLOOKUP($M569,ACTIVIDADES!$B$9:$Q$494,11,0)," ")</f>
        <v xml:space="preserve">En proceso de recolectar información del vehículo </v>
      </c>
      <c r="X569" s="51" t="str">
        <f>+IFERROR(VLOOKUP($M569,ACTIVIDADES!$B$9:$Q$494,12,0),"")</f>
        <v>https://dnbcgovco-my.sharepoint.com/:f:/g/personal/planeacion_dnbc_gov_co/IgCPk7BdIX7fRKOFC5bbAo6-AUwAXN2ynxK-LsVKdFpE5E8?e=BlOAsy</v>
      </c>
      <c r="Y569" s="52">
        <f>+IFERROR(VLOOKUP($M569,ACTIVIDADES!$B$9:$Q$494,13,0),"")</f>
        <v>46153</v>
      </c>
      <c r="Z569" s="53" t="str">
        <f>+IFERROR(VLOOKUP($M569,ACTIVIDADES!$B$9:$Q$494,14,0),"")</f>
        <v>No se evidencia avance para el periodo</v>
      </c>
      <c r="AA569" s="49">
        <f>+IFERROR(VLOOKUP($M569,ACTIVIDADES!$B$9:$Q$494,15,0),"")</f>
        <v>0</v>
      </c>
      <c r="AB569" s="54" t="str">
        <f>+IFERROR(VLOOKUP($M569,ACTIVIDADES!$B$9:$Q$494,16,0),"")</f>
        <v>EJECUCIÓN</v>
      </c>
      <c r="AC569" s="144">
        <v>46171</v>
      </c>
      <c r="AD569" s="29">
        <v>0</v>
      </c>
      <c r="AE569" s="29" t="s">
        <v>3741</v>
      </c>
      <c r="AF569" s="28" t="s">
        <v>580</v>
      </c>
      <c r="AG569" s="29" t="s">
        <v>3737</v>
      </c>
      <c r="AH569" s="29" t="s">
        <v>3737</v>
      </c>
      <c r="AI569" s="29" t="s">
        <v>3737</v>
      </c>
      <c r="AJ569" s="55">
        <f>+IFERROR(VLOOKUP($M569,ACTIVIDADES!$B$9:$T$494,17,0),"")</f>
        <v>0</v>
      </c>
      <c r="AK569" s="80" t="str">
        <f>+IFERROR(VLOOKUP($M569,ACTIVIDADES!$B$9:$T$494,18,0),"")</f>
        <v xml:space="preserve">En proceso de recolectar información del vehículo </v>
      </c>
      <c r="AL569" s="80" t="str">
        <f>+IFERROR(VLOOKUP($M569,ACTIVIDADES!$B$9:$T$494,19,0),"")</f>
        <v>https://dnbcgovco-my.sharepoint.com/:f:/g/personal/planeacion_dnbc_gov_co/IgC5zmTonF3XS7eSRpJnyixlARBH6YS_0EgGYQtaDGJhGPk?e=dHMeSw</v>
      </c>
      <c r="AM569" s="55">
        <f>+IFERROR(VLOOKUP($M569,ACTIVIDADES!$B$9:$X$495,20,0),0)</f>
        <v>46214</v>
      </c>
      <c r="AN569" s="55" t="str">
        <f>+IFERROR(VLOOKUP($M569,ACTIVIDADES!$B$9:$X$495,21,0),0)</f>
        <v>No se evidencia avance para el periodo</v>
      </c>
      <c r="AO569" s="55">
        <f>+IFERROR(VLOOKUP($M569,ACTIVIDADES!$B$9:$X$495,22,0),0)</f>
        <v>0</v>
      </c>
      <c r="AP569" s="145" t="str">
        <f>+IFERROR(VLOOKUP($M569,ACTIVIDADES!$B$9:$X$495,23,0),0)</f>
        <v>EN EJECUCIÓN</v>
      </c>
      <c r="AQ569" s="129">
        <v>46245</v>
      </c>
      <c r="AR569" s="172">
        <v>0</v>
      </c>
      <c r="AS569" s="72" t="s">
        <v>4281</v>
      </c>
      <c r="AT569" s="29" t="s">
        <v>580</v>
      </c>
      <c r="AU569" s="57" t="s">
        <v>3639</v>
      </c>
      <c r="AV569" s="193" t="s">
        <v>3639</v>
      </c>
      <c r="AW569" s="193" t="s">
        <v>3639</v>
      </c>
      <c r="AX569" s="57" t="s">
        <v>4259</v>
      </c>
      <c r="AY569" s="176" t="str">
        <f t="shared" si="35"/>
        <v>SIN INICIAR</v>
      </c>
      <c r="AZ569" s="55" t="str">
        <f>+IFERROR(VLOOKUP($M569,ACTIVIDADES!$B$9:$T$494,25,0),"")</f>
        <v/>
      </c>
      <c r="BA569" s="55" t="str">
        <f>+IFERROR(VLOOKUP($M569,ACTIVIDADES!$B$9:$T$494,26,0),"")</f>
        <v/>
      </c>
      <c r="BB569" s="55" t="str">
        <f>+IFERROR(VLOOKUP($M569,ACTIVIDADES!$B$9:$T$494,27,0),"")</f>
        <v/>
      </c>
      <c r="BC569" s="55" t="str">
        <f>+IFERROR(VLOOKUP($M569,ACTIVIDADES!$B$9:$T$494,28,0),"")</f>
        <v/>
      </c>
      <c r="BD569" s="55" t="str">
        <f>+IFERROR(VLOOKUP($M569,ACTIVIDADES!$B$9:$T$494,29,0),"")</f>
        <v/>
      </c>
      <c r="BE569" s="55" t="str">
        <f>+IFERROR(VLOOKUP($M569,ACTIVIDADES!$B$9:$T$494,30,0),"")</f>
        <v/>
      </c>
      <c r="BF569" s="58"/>
      <c r="BG569" s="58"/>
      <c r="BH569" s="59"/>
      <c r="BI569" s="59" t="s">
        <v>580</v>
      </c>
      <c r="BJ569" s="60" t="s">
        <v>3635</v>
      </c>
      <c r="BK569" s="61" t="s">
        <v>593</v>
      </c>
      <c r="BL569" s="62"/>
      <c r="BM569" s="55" t="str">
        <f>+IFERROR(VLOOKUP($M569,ACTIVIDADES!$B$9:$T$494,31,0),"")</f>
        <v/>
      </c>
      <c r="BN569" s="55" t="str">
        <f>+IFERROR(VLOOKUP($M569,ACTIVIDADES!$B$9:$T$494,32,0),"")</f>
        <v/>
      </c>
      <c r="BO569" s="55" t="str">
        <f>+IFERROR(VLOOKUP($M569,ACTIVIDADES!$B$9:$T$494,33,0),"")</f>
        <v/>
      </c>
      <c r="BP569" s="55" t="str">
        <f>+IFERROR(VLOOKUP($M569,ACTIVIDADES!$B$9:$T$494,34,0),"")</f>
        <v/>
      </c>
      <c r="BQ569" s="55" t="str">
        <f>+IFERROR(VLOOKUP($M569,ACTIVIDADES!$B$9:$T$494,35,0),"")</f>
        <v/>
      </c>
      <c r="BR569" s="55" t="str">
        <f>+IFERROR(VLOOKUP($M569,ACTIVIDADES!$B$9:$T$494,36,0),"")</f>
        <v/>
      </c>
      <c r="BS569" s="55" t="str">
        <f>+IFERROR(VLOOKUP($M569,ACTIVIDADES!$B$9:$T$494,37,0),"")</f>
        <v/>
      </c>
      <c r="BT569" s="58"/>
      <c r="BU569" s="58"/>
      <c r="BV569" s="59"/>
      <c r="BW569" s="59" t="s">
        <v>580</v>
      </c>
      <c r="BX569" s="60" t="s">
        <v>3635</v>
      </c>
      <c r="BY569" s="61" t="s">
        <v>593</v>
      </c>
      <c r="BZ569" s="62"/>
      <c r="CA569" s="7"/>
      <c r="CB569" s="7"/>
      <c r="CC569" s="7"/>
      <c r="CD569" s="7"/>
      <c r="CE569" s="7"/>
      <c r="CF569" s="7"/>
      <c r="CG569" s="7"/>
      <c r="CH569" s="7"/>
      <c r="CI569" s="7"/>
      <c r="CJ569" s="7"/>
      <c r="CK569" s="7"/>
      <c r="CL569" s="7"/>
      <c r="CM569" s="7"/>
      <c r="CN569" s="7"/>
      <c r="CO569" s="7"/>
      <c r="CP569" s="7"/>
      <c r="CQ569" s="7"/>
    </row>
    <row r="570" spans="1:95" s="8" customFormat="1" ht="93" customHeight="1" x14ac:dyDescent="0.35">
      <c r="A570" s="40">
        <f t="shared" si="36"/>
        <v>562</v>
      </c>
      <c r="B570" s="40" t="s">
        <v>536</v>
      </c>
      <c r="C570" s="40">
        <v>2025</v>
      </c>
      <c r="D570" s="40" t="s">
        <v>3734</v>
      </c>
      <c r="E570" s="323"/>
      <c r="F570" s="40" t="s">
        <v>1073</v>
      </c>
      <c r="G570" s="63" t="s">
        <v>563</v>
      </c>
      <c r="H570" s="41" t="s">
        <v>4821</v>
      </c>
      <c r="I570" s="42"/>
      <c r="J570" s="43" t="s">
        <v>4074</v>
      </c>
      <c r="K570" s="43" t="s">
        <v>4074</v>
      </c>
      <c r="L570" s="44" t="s">
        <v>4075</v>
      </c>
      <c r="M570" s="63" t="s">
        <v>2510</v>
      </c>
      <c r="N570" s="64" t="s">
        <v>5592</v>
      </c>
      <c r="O570" s="63" t="s">
        <v>2512</v>
      </c>
      <c r="P570" s="63">
        <v>12</v>
      </c>
      <c r="Q570" s="65">
        <v>46023</v>
      </c>
      <c r="R570" s="65">
        <v>46387</v>
      </c>
      <c r="S570" s="66">
        <f t="shared" si="37"/>
        <v>54</v>
      </c>
      <c r="T570" s="63" t="s">
        <v>666</v>
      </c>
      <c r="U570" s="63" t="s">
        <v>563</v>
      </c>
      <c r="V570" s="132">
        <f>+IFERROR(VLOOKUP($M570,ACTIVIDADES!$B$9:$Q$494,10,0),"")</f>
        <v>0</v>
      </c>
      <c r="W570" s="133">
        <f>+IFERROR(VLOOKUP($M570,ACTIVIDADES!$B$9:$Q$494,11,0)," ")</f>
        <v>0</v>
      </c>
      <c r="X570" s="134">
        <f>+IFERROR(VLOOKUP($M570,ACTIVIDADES!$B$9:$Q$494,12,0),"")</f>
        <v>0</v>
      </c>
      <c r="Y570" s="136">
        <f>+IFERROR(VLOOKUP($M570,ACTIVIDADES!$B$9:$Q$494,13,0),"")</f>
        <v>0</v>
      </c>
      <c r="Z570" s="137">
        <f>+IFERROR(VLOOKUP($M570,ACTIVIDADES!$B$9:$Q$494,14,0),"")</f>
        <v>0</v>
      </c>
      <c r="AA570" s="132">
        <f>+IFERROR(VLOOKUP($M570,ACTIVIDADES!$B$9:$Q$494,15,0),"")</f>
        <v>0</v>
      </c>
      <c r="AB570" s="138">
        <f>+IFERROR(VLOOKUP($M570,ACTIVIDADES!$B$9:$Q$494,16,0),"")</f>
        <v>0</v>
      </c>
      <c r="AC570" s="144">
        <v>46171</v>
      </c>
      <c r="AD570" s="28">
        <v>0</v>
      </c>
      <c r="AE570" s="30" t="s">
        <v>3741</v>
      </c>
      <c r="AF570" s="29" t="s">
        <v>4</v>
      </c>
      <c r="AG570" s="29" t="s">
        <v>3737</v>
      </c>
      <c r="AH570" s="29" t="s">
        <v>3737</v>
      </c>
      <c r="AI570" s="29" t="s">
        <v>3737</v>
      </c>
      <c r="AJ570" s="55">
        <f>+IFERROR(VLOOKUP($M570,ACTIVIDADES!$B$9:$T$494,17,0),"")</f>
        <v>1</v>
      </c>
      <c r="AK570" s="135">
        <f>+IFERROR(VLOOKUP($M570,ACTIVIDADES!$B$9:$T$494,18,0),"")</f>
        <v>0</v>
      </c>
      <c r="AL570" s="135">
        <f>+IFERROR(VLOOKUP($M570,ACTIVIDADES!$B$9:$T$494,19,0),"")</f>
        <v>0</v>
      </c>
      <c r="AM570" s="55" t="str">
        <f>+IFERROR(VLOOKUP($M570,ACTIVIDADES!$B$9:$X$495,20,0),0)</f>
        <v>11/07/206</v>
      </c>
      <c r="AN570" s="55" t="str">
        <f>+IFERROR(VLOOKUP($M570,ACTIVIDADES!$B$9:$X$495,21,0),0)</f>
        <v>Actividad reportada con cumplimiento en el primer trimestre 2026</v>
      </c>
      <c r="AO570" s="55">
        <f>+IFERROR(VLOOKUP($M570,ACTIVIDADES!$B$9:$X$495,22,0),0)</f>
        <v>1</v>
      </c>
      <c r="AP570" s="150" t="str">
        <f>+IFERROR(VLOOKUP($M570,ACTIVIDADES!$B$9:$X$495,23,0),0)</f>
        <v>CUMPLIDO</v>
      </c>
      <c r="AQ570" s="129">
        <v>46230</v>
      </c>
      <c r="AR570" s="172">
        <v>0</v>
      </c>
      <c r="AS570" s="72" t="s">
        <v>3741</v>
      </c>
      <c r="AT570" s="29" t="s">
        <v>580</v>
      </c>
      <c r="AU570" s="57" t="s">
        <v>3639</v>
      </c>
      <c r="AV570" s="193" t="s">
        <v>3639</v>
      </c>
      <c r="AW570" s="193" t="s">
        <v>3639</v>
      </c>
      <c r="AX570" s="57" t="s">
        <v>4259</v>
      </c>
      <c r="AY570" s="176" t="str">
        <f t="shared" si="35"/>
        <v>SIN INICIAR</v>
      </c>
      <c r="AZ570" s="55" t="str">
        <f>+IFERROR(VLOOKUP($M570,ACTIVIDADES!$B$9:$T$494,25,0),"")</f>
        <v/>
      </c>
      <c r="BA570" s="55" t="str">
        <f>+IFERROR(VLOOKUP($M570,ACTIVIDADES!$B$9:$T$494,26,0),"")</f>
        <v/>
      </c>
      <c r="BB570" s="55" t="str">
        <f>+IFERROR(VLOOKUP($M570,ACTIVIDADES!$B$9:$T$494,27,0),"")</f>
        <v/>
      </c>
      <c r="BC570" s="55" t="str">
        <f>+IFERROR(VLOOKUP($M570,ACTIVIDADES!$B$9:$T$494,28,0),"")</f>
        <v/>
      </c>
      <c r="BD570" s="55" t="str">
        <f>+IFERROR(VLOOKUP($M570,ACTIVIDADES!$B$9:$T$494,29,0),"")</f>
        <v/>
      </c>
      <c r="BE570" s="55" t="str">
        <f>+IFERROR(VLOOKUP($M570,ACTIVIDADES!$B$9:$T$494,30,0),"")</f>
        <v/>
      </c>
      <c r="BF570" s="58"/>
      <c r="BG570" s="58"/>
      <c r="BH570" s="59"/>
      <c r="BI570" s="59" t="s">
        <v>580</v>
      </c>
      <c r="BJ570" s="60" t="s">
        <v>3635</v>
      </c>
      <c r="BK570" s="61" t="s">
        <v>593</v>
      </c>
      <c r="BL570" s="62"/>
      <c r="BM570" s="55" t="str">
        <f>+IFERROR(VLOOKUP($M570,ACTIVIDADES!$B$9:$T$494,31,0),"")</f>
        <v/>
      </c>
      <c r="BN570" s="55" t="str">
        <f>+IFERROR(VLOOKUP($M570,ACTIVIDADES!$B$9:$T$494,32,0),"")</f>
        <v/>
      </c>
      <c r="BO570" s="55" t="str">
        <f>+IFERROR(VLOOKUP($M570,ACTIVIDADES!$B$9:$T$494,33,0),"")</f>
        <v/>
      </c>
      <c r="BP570" s="55" t="str">
        <f>+IFERROR(VLOOKUP($M570,ACTIVIDADES!$B$9:$T$494,34,0),"")</f>
        <v/>
      </c>
      <c r="BQ570" s="55" t="str">
        <f>+IFERROR(VLOOKUP($M570,ACTIVIDADES!$B$9:$T$494,35,0),"")</f>
        <v/>
      </c>
      <c r="BR570" s="55" t="str">
        <f>+IFERROR(VLOOKUP($M570,ACTIVIDADES!$B$9:$T$494,36,0),"")</f>
        <v/>
      </c>
      <c r="BS570" s="55" t="str">
        <f>+IFERROR(VLOOKUP($M570,ACTIVIDADES!$B$9:$T$494,37,0),"")</f>
        <v/>
      </c>
      <c r="BT570" s="58"/>
      <c r="BU570" s="58"/>
      <c r="BV570" s="59"/>
      <c r="BW570" s="59" t="s">
        <v>580</v>
      </c>
      <c r="BX570" s="60" t="s">
        <v>3635</v>
      </c>
      <c r="BY570" s="61" t="s">
        <v>593</v>
      </c>
      <c r="BZ570" s="62"/>
      <c r="CA570" s="7"/>
      <c r="CB570" s="7"/>
      <c r="CC570" s="7"/>
      <c r="CD570" s="7"/>
      <c r="CE570" s="7"/>
      <c r="CF570" s="7"/>
      <c r="CG570" s="7"/>
      <c r="CH570" s="7"/>
      <c r="CI570" s="7"/>
      <c r="CJ570" s="7"/>
      <c r="CK570" s="7"/>
      <c r="CL570" s="7"/>
      <c r="CM570" s="7"/>
      <c r="CN570" s="7"/>
      <c r="CO570" s="7"/>
      <c r="CP570" s="7"/>
      <c r="CQ570" s="7"/>
    </row>
    <row r="571" spans="1:95" ht="93" customHeight="1" x14ac:dyDescent="0.35">
      <c r="A571" s="251">
        <f t="shared" si="36"/>
        <v>563</v>
      </c>
      <c r="B571" s="251" t="s">
        <v>536</v>
      </c>
      <c r="C571" s="251">
        <v>2025</v>
      </c>
      <c r="D571" s="251" t="s">
        <v>4284</v>
      </c>
      <c r="E571" s="214"/>
      <c r="F571" s="251" t="s">
        <v>1074</v>
      </c>
      <c r="G571" s="278" t="s">
        <v>563</v>
      </c>
      <c r="H571" s="252" t="s">
        <v>4825</v>
      </c>
      <c r="I571" s="253"/>
      <c r="J571" s="254" t="s">
        <v>4090</v>
      </c>
      <c r="K571" s="254" t="s">
        <v>4090</v>
      </c>
      <c r="L571" s="255" t="s">
        <v>4091</v>
      </c>
      <c r="M571" s="278" t="s">
        <v>1170</v>
      </c>
      <c r="N571" s="307" t="s">
        <v>5593</v>
      </c>
      <c r="O571" s="278" t="s">
        <v>1172</v>
      </c>
      <c r="P571" s="278">
        <v>100</v>
      </c>
      <c r="Q571" s="279">
        <v>46023</v>
      </c>
      <c r="R571" s="279">
        <v>46387</v>
      </c>
      <c r="S571" s="280">
        <f t="shared" si="37"/>
        <v>54</v>
      </c>
      <c r="T571" s="278" t="s">
        <v>1163</v>
      </c>
      <c r="U571" s="278" t="s">
        <v>563</v>
      </c>
      <c r="V571" s="260">
        <f>+IFERROR(VLOOKUP($M571,ACTIVIDADES!$B$9:$Q$494,10,0),"")</f>
        <v>0</v>
      </c>
      <c r="W571" s="261">
        <f>+IFERROR(VLOOKUP($M571,ACTIVIDADES!$B$9:$Q$494,11,0)," ")</f>
        <v>0</v>
      </c>
      <c r="X571" s="275">
        <f>+IFERROR(VLOOKUP($M571,ACTIVIDADES!$B$9:$Q$494,12,0),"")</f>
        <v>0</v>
      </c>
      <c r="Y571" s="263">
        <f>+IFERROR(VLOOKUP($M571,ACTIVIDADES!$B$9:$Q$494,13,0),"")</f>
        <v>46153</v>
      </c>
      <c r="Z571" s="264" t="str">
        <f>+IFERROR(VLOOKUP($M571,ACTIVIDADES!$B$9:$Q$494,14,0),"")</f>
        <v>No se registra seguimiento</v>
      </c>
      <c r="AA571" s="260">
        <f>+IFERROR(VLOOKUP($M571,ACTIVIDADES!$B$9:$Q$494,15,0),"")</f>
        <v>0</v>
      </c>
      <c r="AB571" s="265" t="str">
        <f>+IFERROR(VLOOKUP($M571,ACTIVIDADES!$B$9:$Q$494,16,0),"")</f>
        <v>EJECUCIÓN</v>
      </c>
      <c r="AC571" s="266">
        <v>46181</v>
      </c>
      <c r="AD571" s="267">
        <v>0</v>
      </c>
      <c r="AE571" s="267" t="s">
        <v>3741</v>
      </c>
      <c r="AF571" s="268" t="s">
        <v>580</v>
      </c>
      <c r="AG571" s="267" t="s">
        <v>3737</v>
      </c>
      <c r="AH571" s="267" t="s">
        <v>3737</v>
      </c>
      <c r="AI571" s="267" t="s">
        <v>3737</v>
      </c>
      <c r="AJ571" s="269">
        <f>+IFERROR(VLOOKUP($M571,ACTIVIDADES!$B$9:$T$494,17,0),"")</f>
        <v>0.5</v>
      </c>
      <c r="AK571" s="270" t="str">
        <f>+IFERROR(VLOOKUP($M571,ACTIVIDADES!$B$9:$T$494,18,0),"")</f>
        <v>En el primer semestre se realizó trabajo de revisión de solicitudes y de criterios técnicos para regionalizar el fortalecimiento entregado a la fecha de corte de este informe, el acta se encuentra en proceso de construcción, para revisión y fima de quienes hacen parte del comité técnico e intervinieron en el proceso</v>
      </c>
      <c r="AL571" s="270" t="str">
        <f>+IFERROR(VLOOKUP($M571,ACTIVIDADES!$B$9:$T$494,19,0),"")</f>
        <v>pendiente</v>
      </c>
      <c r="AM571" s="269">
        <f>+IFERROR(VLOOKUP($M571,ACTIVIDADES!$B$9:$X$495,20,0),0)</f>
        <v>46213</v>
      </c>
      <c r="AN571" s="269" t="str">
        <f>+IFERROR(VLOOKUP($M571,ACTIVIDADES!$B$9:$X$495,21,0),0)</f>
        <v>No se encuentran evidencias de monitoreo</v>
      </c>
      <c r="AO571" s="269">
        <f>+IFERROR(VLOOKUP($M571,ACTIVIDADES!$B$9:$X$495,22,0),0)</f>
        <v>0</v>
      </c>
      <c r="AP571" s="271" t="str">
        <f>+IFERROR(VLOOKUP($M571,ACTIVIDADES!$B$9:$X$495,23,0),0)</f>
        <v>EN EJECUCIÓN</v>
      </c>
      <c r="AQ571" s="274">
        <v>46230</v>
      </c>
      <c r="AR571" s="269">
        <v>0</v>
      </c>
      <c r="AS571" s="173" t="s">
        <v>3741</v>
      </c>
      <c r="AT571" s="267" t="s">
        <v>580</v>
      </c>
      <c r="AU571" s="173" t="s">
        <v>3639</v>
      </c>
      <c r="AV571" s="205" t="s">
        <v>3639</v>
      </c>
      <c r="AW571" s="205" t="s">
        <v>3639</v>
      </c>
      <c r="AX571" s="57" t="s">
        <v>4259</v>
      </c>
      <c r="AY571" s="176" t="str">
        <f t="shared" si="35"/>
        <v>SIN INICIAR</v>
      </c>
      <c r="AZ571" s="55" t="str">
        <f>+IFERROR(VLOOKUP($M571,ACTIVIDADES!$B$9:$T$494,25,0),"")</f>
        <v/>
      </c>
      <c r="BA571" s="55" t="str">
        <f>+IFERROR(VLOOKUP($M571,ACTIVIDADES!$B$9:$T$494,26,0),"")</f>
        <v/>
      </c>
      <c r="BB571" s="55" t="str">
        <f>+IFERROR(VLOOKUP($M571,ACTIVIDADES!$B$9:$T$494,27,0),"")</f>
        <v/>
      </c>
      <c r="BC571" s="55" t="str">
        <f>+IFERROR(VLOOKUP($M571,ACTIVIDADES!$B$9:$T$494,28,0),"")</f>
        <v/>
      </c>
      <c r="BD571" s="55" t="str">
        <f>+IFERROR(VLOOKUP($M571,ACTIVIDADES!$B$9:$T$494,29,0),"")</f>
        <v/>
      </c>
      <c r="BE571" s="55" t="str">
        <f>+IFERROR(VLOOKUP($M571,ACTIVIDADES!$B$9:$T$494,30,0),"")</f>
        <v/>
      </c>
      <c r="BF571" s="58"/>
      <c r="BG571" s="58"/>
      <c r="BH571" s="59"/>
      <c r="BI571" s="59" t="s">
        <v>580</v>
      </c>
      <c r="BJ571" s="60" t="s">
        <v>3635</v>
      </c>
      <c r="BK571" s="61" t="s">
        <v>593</v>
      </c>
      <c r="BL571" s="62"/>
      <c r="BM571" s="55" t="str">
        <f>+IFERROR(VLOOKUP($M571,ACTIVIDADES!$B$9:$T$494,31,0),"")</f>
        <v/>
      </c>
      <c r="BN571" s="55" t="str">
        <f>+IFERROR(VLOOKUP($M571,ACTIVIDADES!$B$9:$T$494,32,0),"")</f>
        <v/>
      </c>
      <c r="BO571" s="55" t="str">
        <f>+IFERROR(VLOOKUP($M571,ACTIVIDADES!$B$9:$T$494,33,0),"")</f>
        <v/>
      </c>
      <c r="BP571" s="55" t="str">
        <f>+IFERROR(VLOOKUP($M571,ACTIVIDADES!$B$9:$T$494,34,0),"")</f>
        <v/>
      </c>
      <c r="BQ571" s="55" t="str">
        <f>+IFERROR(VLOOKUP($M571,ACTIVIDADES!$B$9:$T$494,35,0),"")</f>
        <v/>
      </c>
      <c r="BR571" s="55" t="str">
        <f>+IFERROR(VLOOKUP($M571,ACTIVIDADES!$B$9:$T$494,36,0),"")</f>
        <v/>
      </c>
      <c r="BS571" s="55" t="str">
        <f>+IFERROR(VLOOKUP($M571,ACTIVIDADES!$B$9:$T$494,37,0),"")</f>
        <v/>
      </c>
      <c r="BT571" s="58"/>
      <c r="BU571" s="58"/>
      <c r="BV571" s="59"/>
      <c r="BW571" s="59" t="s">
        <v>580</v>
      </c>
      <c r="BX571" s="60" t="s">
        <v>3635</v>
      </c>
      <c r="BY571" s="61" t="s">
        <v>593</v>
      </c>
      <c r="BZ571" s="62"/>
      <c r="CA571" s="7"/>
      <c r="CB571" s="7"/>
      <c r="CC571" s="7"/>
      <c r="CD571" s="7"/>
      <c r="CE571" s="7"/>
      <c r="CF571" s="7"/>
      <c r="CG571" s="7"/>
      <c r="CH571" s="7"/>
      <c r="CI571" s="7"/>
      <c r="CJ571" s="7"/>
      <c r="CK571" s="7"/>
      <c r="CL571" s="7"/>
      <c r="CM571" s="7"/>
      <c r="CN571" s="7"/>
      <c r="CO571" s="7"/>
      <c r="CP571" s="7"/>
      <c r="CQ571" s="7"/>
    </row>
    <row r="572" spans="1:95" ht="93" customHeight="1" x14ac:dyDescent="0.35">
      <c r="A572" s="40">
        <f t="shared" si="36"/>
        <v>564</v>
      </c>
      <c r="B572" s="40" t="s">
        <v>536</v>
      </c>
      <c r="C572" s="40">
        <v>2025</v>
      </c>
      <c r="D572" s="40" t="s">
        <v>3879</v>
      </c>
      <c r="E572" s="214"/>
      <c r="F572" s="40" t="s">
        <v>1080</v>
      </c>
      <c r="G572" s="63" t="s">
        <v>563</v>
      </c>
      <c r="H572" s="42" t="s">
        <v>4878</v>
      </c>
      <c r="I572" s="42" t="s">
        <v>3653</v>
      </c>
      <c r="J572" s="43" t="s">
        <v>4285</v>
      </c>
      <c r="K572" s="43" t="s">
        <v>4285</v>
      </c>
      <c r="L572" s="44" t="s">
        <v>4286</v>
      </c>
      <c r="M572" s="63" t="s">
        <v>1718</v>
      </c>
      <c r="N572" s="64" t="s">
        <v>1719</v>
      </c>
      <c r="O572" s="63" t="s">
        <v>1720</v>
      </c>
      <c r="P572" s="63">
        <v>100</v>
      </c>
      <c r="Q572" s="65">
        <v>46023</v>
      </c>
      <c r="R572" s="65">
        <v>46203</v>
      </c>
      <c r="S572" s="66">
        <f t="shared" si="37"/>
        <v>26.85</v>
      </c>
      <c r="T572" s="63" t="s">
        <v>5770</v>
      </c>
      <c r="U572" s="63" t="s">
        <v>563</v>
      </c>
      <c r="V572" s="49">
        <f>+IFERROR(VLOOKUP($M572,ACTIVIDADES!$B$9:$Q$494,10,0),"")</f>
        <v>0</v>
      </c>
      <c r="W572" s="50" t="str">
        <f>+IFERROR(VLOOKUP($M572,ACTIVIDADES!$B$9:$Q$494,11,0)," ")</f>
        <v xml:space="preserve">La actividad no se ha ejecutado a la fecha; no se cuenta con el procedimiento formalizado, documentado ni socializado para el control y seguimiento de los convenios, ni con los formatos y manuales asociados. No obstante, la entidad reitera su compromiso con el desarrollo e implementación de esta actividad, la cual se encuentra en proceso de construcción y ajuste conforme a las programaciones suscritas y aprobadas, con el fin de garantizar el adecuado seguimiento, control y documentación de los compromisos adquiridos.
</v>
      </c>
      <c r="X572" s="61">
        <f>+IFERROR(VLOOKUP($M572,ACTIVIDADES!$B$9:$Q$494,12,0),"")</f>
        <v>0</v>
      </c>
      <c r="Y572" s="52">
        <f>+IFERROR(VLOOKUP($M572,ACTIVIDADES!$B$9:$Q$494,13,0),"")</f>
        <v>46153</v>
      </c>
      <c r="Z572" s="53" t="str">
        <f>+IFERROR(VLOOKUP($M572,ACTIVIDADES!$B$9:$Q$494,14,0),"")</f>
        <v>Sin avance en la actividad</v>
      </c>
      <c r="AA572" s="49">
        <f>+IFERROR(VLOOKUP($M572,ACTIVIDADES!$B$9:$Q$494,15,0),"")</f>
        <v>0</v>
      </c>
      <c r="AB572" s="54" t="str">
        <f>+IFERROR(VLOOKUP($M572,ACTIVIDADES!$B$9:$Q$494,16,0),"")</f>
        <v>VENCIDO</v>
      </c>
      <c r="AC572" s="144">
        <v>46157</v>
      </c>
      <c r="AD572" s="29">
        <v>0</v>
      </c>
      <c r="AE572" s="29" t="s">
        <v>3741</v>
      </c>
      <c r="AF572" s="28" t="s">
        <v>580</v>
      </c>
      <c r="AG572" s="29" t="s">
        <v>3737</v>
      </c>
      <c r="AH572" s="29" t="s">
        <v>3737</v>
      </c>
      <c r="AI572" s="29" t="s">
        <v>3737</v>
      </c>
      <c r="AJ572" s="55">
        <f>+IFERROR(VLOOKUP($M572,ACTIVIDADES!$B$9:$T$494,17,0),"")</f>
        <v>0</v>
      </c>
      <c r="AK572" s="80" t="str">
        <f>+IFERROR(VLOOKUP($M572,ACTIVIDADES!$B$9:$T$494,18,0),"")</f>
        <v>Sin reporte de información por parte de la primera linea de defensa</v>
      </c>
      <c r="AL572" s="80">
        <f>+IFERROR(VLOOKUP($M572,ACTIVIDADES!$B$9:$T$494,19,0),"")</f>
        <v>0</v>
      </c>
      <c r="AM572" s="55">
        <f>+IFERROR(VLOOKUP($M572,ACTIVIDADES!$B$9:$X$495,20,0),0)</f>
        <v>46213</v>
      </c>
      <c r="AN572" s="55" t="str">
        <f>+IFERROR(VLOOKUP($M572,ACTIVIDADES!$B$9:$X$495,21,0),0)</f>
        <v>No se evidencia seguimiento</v>
      </c>
      <c r="AO572" s="55">
        <f>+IFERROR(VLOOKUP($M572,ACTIVIDADES!$B$9:$X$495,22,0),0)</f>
        <v>0</v>
      </c>
      <c r="AP572" s="145" t="str">
        <f>+IFERROR(VLOOKUP($M572,ACTIVIDADES!$B$9:$X$495,23,0),0)</f>
        <v>EN EJECUCIÓN</v>
      </c>
      <c r="AQ572" s="88">
        <v>46230</v>
      </c>
      <c r="AR572" s="55">
        <v>0</v>
      </c>
      <c r="AS572" s="57" t="s">
        <v>4260</v>
      </c>
      <c r="AT572" s="29" t="s">
        <v>580</v>
      </c>
      <c r="AU572" s="57" t="s">
        <v>3639</v>
      </c>
      <c r="AV572" s="193" t="s">
        <v>3639</v>
      </c>
      <c r="AW572" s="193" t="s">
        <v>3639</v>
      </c>
      <c r="AX572" s="57" t="s">
        <v>4259</v>
      </c>
      <c r="AY572" s="176" t="str">
        <f t="shared" si="35"/>
        <v>SIN INICIAR</v>
      </c>
      <c r="AZ572" s="55" t="str">
        <f>+IFERROR(VLOOKUP($M572,ACTIVIDADES!$B$9:$T$494,25,0),"")</f>
        <v/>
      </c>
      <c r="BA572" s="55" t="str">
        <f>+IFERROR(VLOOKUP($M572,ACTIVIDADES!$B$9:$T$494,26,0),"")</f>
        <v/>
      </c>
      <c r="BB572" s="55" t="str">
        <f>+IFERROR(VLOOKUP($M572,ACTIVIDADES!$B$9:$T$494,27,0),"")</f>
        <v/>
      </c>
      <c r="BC572" s="55" t="str">
        <f>+IFERROR(VLOOKUP($M572,ACTIVIDADES!$B$9:$T$494,28,0),"")</f>
        <v/>
      </c>
      <c r="BD572" s="55" t="str">
        <f>+IFERROR(VLOOKUP($M572,ACTIVIDADES!$B$9:$T$494,29,0),"")</f>
        <v/>
      </c>
      <c r="BE572" s="55" t="str">
        <f>+IFERROR(VLOOKUP($M572,ACTIVIDADES!$B$9:$T$494,30,0),"")</f>
        <v/>
      </c>
      <c r="BF572" s="58"/>
      <c r="BG572" s="58"/>
      <c r="BH572" s="59"/>
      <c r="BI572" s="59" t="s">
        <v>580</v>
      </c>
      <c r="BJ572" s="60" t="s">
        <v>3635</v>
      </c>
      <c r="BK572" s="61" t="s">
        <v>593</v>
      </c>
      <c r="BL572" s="62"/>
      <c r="BM572" s="55" t="str">
        <f>+IFERROR(VLOOKUP($M572,ACTIVIDADES!$B$9:$T$494,31,0),"")</f>
        <v/>
      </c>
      <c r="BN572" s="55" t="str">
        <f>+IFERROR(VLOOKUP($M572,ACTIVIDADES!$B$9:$T$494,32,0),"")</f>
        <v/>
      </c>
      <c r="BO572" s="55" t="str">
        <f>+IFERROR(VLOOKUP($M572,ACTIVIDADES!$B$9:$T$494,33,0),"")</f>
        <v/>
      </c>
      <c r="BP572" s="55" t="str">
        <f>+IFERROR(VLOOKUP($M572,ACTIVIDADES!$B$9:$T$494,34,0),"")</f>
        <v/>
      </c>
      <c r="BQ572" s="55" t="str">
        <f>+IFERROR(VLOOKUP($M572,ACTIVIDADES!$B$9:$T$494,35,0),"")</f>
        <v/>
      </c>
      <c r="BR572" s="55" t="str">
        <f>+IFERROR(VLOOKUP($M572,ACTIVIDADES!$B$9:$T$494,36,0),"")</f>
        <v/>
      </c>
      <c r="BS572" s="55" t="str">
        <f>+IFERROR(VLOOKUP($M572,ACTIVIDADES!$B$9:$T$494,37,0),"")</f>
        <v/>
      </c>
      <c r="BT572" s="58"/>
      <c r="BU572" s="58"/>
      <c r="BV572" s="59"/>
      <c r="BW572" s="59" t="s">
        <v>580</v>
      </c>
      <c r="BX572" s="60" t="s">
        <v>3635</v>
      </c>
      <c r="BY572" s="61" t="s">
        <v>593</v>
      </c>
      <c r="BZ572" s="62"/>
      <c r="CA572" s="7"/>
      <c r="CB572" s="7"/>
      <c r="CC572" s="7"/>
      <c r="CD572" s="7"/>
      <c r="CE572" s="7"/>
      <c r="CF572" s="7"/>
      <c r="CG572" s="7"/>
      <c r="CH572" s="7"/>
      <c r="CI572" s="7"/>
      <c r="CJ572" s="7"/>
      <c r="CK572" s="7"/>
      <c r="CL572" s="7"/>
      <c r="CM572" s="7"/>
      <c r="CN572" s="7"/>
      <c r="CO572" s="7"/>
      <c r="CP572" s="7"/>
      <c r="CQ572" s="7"/>
    </row>
    <row r="573" spans="1:95" ht="93" customHeight="1" x14ac:dyDescent="0.35">
      <c r="A573" s="40">
        <f t="shared" si="36"/>
        <v>565</v>
      </c>
      <c r="B573" s="40" t="s">
        <v>536</v>
      </c>
      <c r="C573" s="40">
        <v>2025</v>
      </c>
      <c r="D573" s="40" t="s">
        <v>3750</v>
      </c>
      <c r="E573" s="214"/>
      <c r="F573" s="40" t="s">
        <v>1081</v>
      </c>
      <c r="G573" s="63" t="s">
        <v>563</v>
      </c>
      <c r="H573" s="41" t="s">
        <v>568</v>
      </c>
      <c r="I573" s="42" t="s">
        <v>3654</v>
      </c>
      <c r="J573" s="43" t="s">
        <v>4119</v>
      </c>
      <c r="K573" s="43" t="s">
        <v>4119</v>
      </c>
      <c r="L573" s="44" t="s">
        <v>4120</v>
      </c>
      <c r="M573" s="63" t="s">
        <v>1154</v>
      </c>
      <c r="N573" s="64" t="s">
        <v>1155</v>
      </c>
      <c r="O573" s="63" t="s">
        <v>1156</v>
      </c>
      <c r="P573" s="63">
        <v>1</v>
      </c>
      <c r="Q573" s="65">
        <v>46023</v>
      </c>
      <c r="R573" s="65">
        <v>46387</v>
      </c>
      <c r="S573" s="66">
        <f t="shared" si="37"/>
        <v>54</v>
      </c>
      <c r="T573" s="63" t="s">
        <v>1157</v>
      </c>
      <c r="U573" s="63" t="s">
        <v>563</v>
      </c>
      <c r="V573" s="49">
        <f>+IFERROR(VLOOKUP($M573,ACTIVIDADES!$B$9:$Q$494,10,0),"")</f>
        <v>0</v>
      </c>
      <c r="W573" s="50" t="str">
        <f>+IFERROR(VLOOKUP($M573,ACTIVIDADES!$B$9:$Q$494,11,0)," ")</f>
        <v>Actividad pendiente de realización</v>
      </c>
      <c r="X573" s="61">
        <f>+IFERROR(VLOOKUP($M573,ACTIVIDADES!$B$9:$Q$494,12,0),"")</f>
        <v>0</v>
      </c>
      <c r="Y573" s="52">
        <f>+IFERROR(VLOOKUP($M573,ACTIVIDADES!$B$9:$Q$494,13,0),"")</f>
        <v>46153</v>
      </c>
      <c r="Z573" s="53" t="str">
        <f>+IFERROR(VLOOKUP($M573,ACTIVIDADES!$B$9:$Q$494,14,0),"")</f>
        <v>Sin avance en la actividad</v>
      </c>
      <c r="AA573" s="49">
        <f>+IFERROR(VLOOKUP($M573,ACTIVIDADES!$B$9:$Q$494,15,0),"")</f>
        <v>0</v>
      </c>
      <c r="AB573" s="54" t="str">
        <f>+IFERROR(VLOOKUP($M573,ACTIVIDADES!$B$9:$Q$494,16,0),"")</f>
        <v>EJECUCIÓN</v>
      </c>
      <c r="AC573" s="144">
        <v>46171</v>
      </c>
      <c r="AD573" s="29">
        <v>0</v>
      </c>
      <c r="AE573" s="29" t="s">
        <v>3741</v>
      </c>
      <c r="AF573" s="29" t="s">
        <v>4</v>
      </c>
      <c r="AG573" s="29" t="s">
        <v>3737</v>
      </c>
      <c r="AH573" s="29" t="s">
        <v>3737</v>
      </c>
      <c r="AI573" s="29" t="s">
        <v>3737</v>
      </c>
      <c r="AJ573" s="55">
        <f>+IFERROR(VLOOKUP($M573,ACTIVIDADES!$B$9:$T$494,17,0),"")</f>
        <v>0</v>
      </c>
      <c r="AK573" s="80" t="str">
        <f>+IFERROR(VLOOKUP($M573,ACTIVIDADES!$B$9:$T$494,18,0),"")</f>
        <v>Actividad pendiente de realización</v>
      </c>
      <c r="AL573" s="80">
        <f>+IFERROR(VLOOKUP($M573,ACTIVIDADES!$B$9:$T$494,19,0),"")</f>
        <v>0</v>
      </c>
      <c r="AM573" s="55">
        <f>+IFERROR(VLOOKUP($M573,ACTIVIDADES!$B$9:$X$495,20,0),0)</f>
        <v>46213</v>
      </c>
      <c r="AN573" s="55" t="str">
        <f>+IFERROR(VLOOKUP($M573,ACTIVIDADES!$B$9:$X$495,21,0),0)</f>
        <v>Sin avance en la actividad</v>
      </c>
      <c r="AO573" s="55">
        <f>+IFERROR(VLOOKUP($M573,ACTIVIDADES!$B$9:$X$495,22,0),0)</f>
        <v>0</v>
      </c>
      <c r="AP573" s="145" t="str">
        <f>+IFERROR(VLOOKUP($M573,ACTIVIDADES!$B$9:$X$495,23,0),0)</f>
        <v>EN EJECUCIÓN</v>
      </c>
      <c r="AQ573" s="88">
        <v>46230</v>
      </c>
      <c r="AR573" s="55">
        <v>0</v>
      </c>
      <c r="AS573" s="57" t="s">
        <v>3741</v>
      </c>
      <c r="AT573" s="29" t="s">
        <v>580</v>
      </c>
      <c r="AU573" s="57" t="s">
        <v>3639</v>
      </c>
      <c r="AV573" s="193" t="s">
        <v>3639</v>
      </c>
      <c r="AW573" s="193" t="s">
        <v>3639</v>
      </c>
      <c r="AX573" s="57" t="s">
        <v>4616</v>
      </c>
      <c r="AY573" s="176" t="str">
        <f t="shared" si="35"/>
        <v>SIN INICIAR</v>
      </c>
      <c r="AZ573" s="55" t="str">
        <f>+IFERROR(VLOOKUP($M573,ACTIVIDADES!$B$9:$T$494,25,0),"")</f>
        <v/>
      </c>
      <c r="BA573" s="55" t="str">
        <f>+IFERROR(VLOOKUP($M573,ACTIVIDADES!$B$9:$T$494,26,0),"")</f>
        <v/>
      </c>
      <c r="BB573" s="55" t="str">
        <f>+IFERROR(VLOOKUP($M573,ACTIVIDADES!$B$9:$T$494,27,0),"")</f>
        <v/>
      </c>
      <c r="BC573" s="55" t="str">
        <f>+IFERROR(VLOOKUP($M573,ACTIVIDADES!$B$9:$T$494,28,0),"")</f>
        <v/>
      </c>
      <c r="BD573" s="55" t="str">
        <f>+IFERROR(VLOOKUP($M573,ACTIVIDADES!$B$9:$T$494,29,0),"")</f>
        <v/>
      </c>
      <c r="BE573" s="55" t="str">
        <f>+IFERROR(VLOOKUP($M573,ACTIVIDADES!$B$9:$T$494,30,0),"")</f>
        <v/>
      </c>
      <c r="BF573" s="58"/>
      <c r="BG573" s="58"/>
      <c r="BH573" s="59"/>
      <c r="BI573" s="59" t="s">
        <v>580</v>
      </c>
      <c r="BJ573" s="60" t="s">
        <v>3635</v>
      </c>
      <c r="BK573" s="61" t="s">
        <v>593</v>
      </c>
      <c r="BL573" s="62"/>
      <c r="BM573" s="55" t="str">
        <f>+IFERROR(VLOOKUP($M573,ACTIVIDADES!$B$9:$T$494,31,0),"")</f>
        <v/>
      </c>
      <c r="BN573" s="55" t="str">
        <f>+IFERROR(VLOOKUP($M573,ACTIVIDADES!$B$9:$T$494,32,0),"")</f>
        <v/>
      </c>
      <c r="BO573" s="55" t="str">
        <f>+IFERROR(VLOOKUP($M573,ACTIVIDADES!$B$9:$T$494,33,0),"")</f>
        <v/>
      </c>
      <c r="BP573" s="55" t="str">
        <f>+IFERROR(VLOOKUP($M573,ACTIVIDADES!$B$9:$T$494,34,0),"")</f>
        <v/>
      </c>
      <c r="BQ573" s="55" t="str">
        <f>+IFERROR(VLOOKUP($M573,ACTIVIDADES!$B$9:$T$494,35,0),"")</f>
        <v/>
      </c>
      <c r="BR573" s="55" t="str">
        <f>+IFERROR(VLOOKUP($M573,ACTIVIDADES!$B$9:$T$494,36,0),"")</f>
        <v/>
      </c>
      <c r="BS573" s="55" t="str">
        <f>+IFERROR(VLOOKUP($M573,ACTIVIDADES!$B$9:$T$494,37,0),"")</f>
        <v/>
      </c>
      <c r="BT573" s="58"/>
      <c r="BU573" s="58"/>
      <c r="BV573" s="59"/>
      <c r="BW573" s="59" t="s">
        <v>580</v>
      </c>
      <c r="BX573" s="60" t="s">
        <v>3635</v>
      </c>
      <c r="BY573" s="61" t="s">
        <v>593</v>
      </c>
      <c r="BZ573" s="62"/>
      <c r="CA573" s="7"/>
      <c r="CB573" s="7"/>
      <c r="CC573" s="7"/>
      <c r="CD573" s="7"/>
      <c r="CE573" s="7"/>
      <c r="CF573" s="7"/>
      <c r="CG573" s="7"/>
      <c r="CH573" s="7"/>
      <c r="CI573" s="7"/>
      <c r="CJ573" s="7"/>
      <c r="CK573" s="7"/>
      <c r="CL573" s="7"/>
      <c r="CM573" s="7"/>
      <c r="CN573" s="7"/>
      <c r="CO573" s="7"/>
      <c r="CP573" s="7"/>
      <c r="CQ573" s="7"/>
    </row>
    <row r="574" spans="1:95" ht="93" customHeight="1" x14ac:dyDescent="0.35">
      <c r="A574" s="40">
        <f t="shared" si="36"/>
        <v>566</v>
      </c>
      <c r="B574" s="40" t="s">
        <v>536</v>
      </c>
      <c r="C574" s="40">
        <v>2025</v>
      </c>
      <c r="D574" s="40" t="s">
        <v>3750</v>
      </c>
      <c r="E574" s="214"/>
      <c r="F574" s="40" t="s">
        <v>1083</v>
      </c>
      <c r="G574" s="63" t="s">
        <v>563</v>
      </c>
      <c r="H574" s="41" t="s">
        <v>4828</v>
      </c>
      <c r="I574" s="42" t="s">
        <v>3654</v>
      </c>
      <c r="J574" s="43" t="s">
        <v>4124</v>
      </c>
      <c r="K574" s="43" t="s">
        <v>4124</v>
      </c>
      <c r="L574" s="44" t="s">
        <v>4120</v>
      </c>
      <c r="M574" s="63" t="s">
        <v>1154</v>
      </c>
      <c r="N574" s="64" t="s">
        <v>4287</v>
      </c>
      <c r="O574" s="63" t="s">
        <v>4288</v>
      </c>
      <c r="P574" s="63">
        <v>1</v>
      </c>
      <c r="Q574" s="65">
        <v>46023</v>
      </c>
      <c r="R574" s="65">
        <v>46387</v>
      </c>
      <c r="S574" s="66">
        <f t="shared" si="37"/>
        <v>54</v>
      </c>
      <c r="T574" s="63" t="s">
        <v>1157</v>
      </c>
      <c r="U574" s="63" t="s">
        <v>563</v>
      </c>
      <c r="V574" s="49">
        <f>+IFERROR(VLOOKUP($M574,ACTIVIDADES!$B$9:$Q$494,10,0),"")</f>
        <v>0</v>
      </c>
      <c r="W574" s="50" t="str">
        <f>+IFERROR(VLOOKUP($M574,ACTIVIDADES!$B$9:$Q$494,11,0)," ")</f>
        <v>Actividad pendiente de realización</v>
      </c>
      <c r="X574" s="61">
        <f>+IFERROR(VLOOKUP($M574,ACTIVIDADES!$B$9:$Q$494,12,0),"")</f>
        <v>0</v>
      </c>
      <c r="Y574" s="52">
        <f>+IFERROR(VLOOKUP($M574,ACTIVIDADES!$B$9:$Q$494,13,0),"")</f>
        <v>46153</v>
      </c>
      <c r="Z574" s="53" t="str">
        <f>+IFERROR(VLOOKUP($M574,ACTIVIDADES!$B$9:$Q$494,14,0),"")</f>
        <v>Sin avance en la actividad</v>
      </c>
      <c r="AA574" s="49">
        <f>+IFERROR(VLOOKUP($M574,ACTIVIDADES!$B$9:$Q$494,15,0),"")</f>
        <v>0</v>
      </c>
      <c r="AB574" s="54" t="str">
        <f>+IFERROR(VLOOKUP($M574,ACTIVIDADES!$B$9:$Q$494,16,0),"")</f>
        <v>EJECUCIÓN</v>
      </c>
      <c r="AC574" s="144">
        <v>46171</v>
      </c>
      <c r="AD574" s="29">
        <v>0</v>
      </c>
      <c r="AE574" s="29" t="s">
        <v>3741</v>
      </c>
      <c r="AF574" s="29" t="s">
        <v>4</v>
      </c>
      <c r="AG574" s="29" t="s">
        <v>3737</v>
      </c>
      <c r="AH574" s="29" t="s">
        <v>3737</v>
      </c>
      <c r="AI574" s="29" t="s">
        <v>3737</v>
      </c>
      <c r="AJ574" s="55">
        <f>+IFERROR(VLOOKUP($M574,ACTIVIDADES!$B$9:$T$494,17,0),"")</f>
        <v>0</v>
      </c>
      <c r="AK574" s="80" t="str">
        <f>+IFERROR(VLOOKUP($M574,ACTIVIDADES!$B$9:$T$494,18,0),"")</f>
        <v>Actividad pendiente de realización</v>
      </c>
      <c r="AL574" s="80">
        <f>+IFERROR(VLOOKUP($M574,ACTIVIDADES!$B$9:$T$494,19,0),"")</f>
        <v>0</v>
      </c>
      <c r="AM574" s="55">
        <f>+IFERROR(VLOOKUP($M574,ACTIVIDADES!$B$9:$X$495,20,0),0)</f>
        <v>46213</v>
      </c>
      <c r="AN574" s="55" t="str">
        <f>+IFERROR(VLOOKUP($M574,ACTIVIDADES!$B$9:$X$495,21,0),0)</f>
        <v>Sin avance en la actividad</v>
      </c>
      <c r="AO574" s="55">
        <f>+IFERROR(VLOOKUP($M574,ACTIVIDADES!$B$9:$X$495,22,0),0)</f>
        <v>0</v>
      </c>
      <c r="AP574" s="145" t="str">
        <f>+IFERROR(VLOOKUP($M574,ACTIVIDADES!$B$9:$X$495,23,0),0)</f>
        <v>EN EJECUCIÓN</v>
      </c>
      <c r="AQ574" s="88">
        <v>46230</v>
      </c>
      <c r="AR574" s="55">
        <v>0</v>
      </c>
      <c r="AS574" s="57" t="s">
        <v>3741</v>
      </c>
      <c r="AT574" s="29" t="s">
        <v>580</v>
      </c>
      <c r="AU574" s="57" t="s">
        <v>3639</v>
      </c>
      <c r="AV574" s="193" t="s">
        <v>3639</v>
      </c>
      <c r="AW574" s="193" t="s">
        <v>3639</v>
      </c>
      <c r="AX574" s="57" t="s">
        <v>4259</v>
      </c>
      <c r="AY574" s="176" t="str">
        <f t="shared" si="35"/>
        <v>SIN INICIAR</v>
      </c>
      <c r="AZ574" s="55" t="str">
        <f>+IFERROR(VLOOKUP($M574,ACTIVIDADES!$B$9:$T$494,25,0),"")</f>
        <v/>
      </c>
      <c r="BA574" s="55" t="str">
        <f>+IFERROR(VLOOKUP($M574,ACTIVIDADES!$B$9:$T$494,26,0),"")</f>
        <v/>
      </c>
      <c r="BB574" s="55" t="str">
        <f>+IFERROR(VLOOKUP($M574,ACTIVIDADES!$B$9:$T$494,27,0),"")</f>
        <v/>
      </c>
      <c r="BC574" s="55" t="str">
        <f>+IFERROR(VLOOKUP($M574,ACTIVIDADES!$B$9:$T$494,28,0),"")</f>
        <v/>
      </c>
      <c r="BD574" s="55" t="str">
        <f>+IFERROR(VLOOKUP($M574,ACTIVIDADES!$B$9:$T$494,29,0),"")</f>
        <v/>
      </c>
      <c r="BE574" s="55" t="str">
        <f>+IFERROR(VLOOKUP($M574,ACTIVIDADES!$B$9:$T$494,30,0),"")</f>
        <v/>
      </c>
      <c r="BF574" s="58"/>
      <c r="BG574" s="58"/>
      <c r="BH574" s="59"/>
      <c r="BI574" s="59" t="s">
        <v>580</v>
      </c>
      <c r="BJ574" s="60" t="s">
        <v>3635</v>
      </c>
      <c r="BK574" s="61" t="s">
        <v>593</v>
      </c>
      <c r="BL574" s="62"/>
      <c r="BM574" s="55" t="str">
        <f>+IFERROR(VLOOKUP($M574,ACTIVIDADES!$B$9:$T$494,31,0),"")</f>
        <v/>
      </c>
      <c r="BN574" s="55" t="str">
        <f>+IFERROR(VLOOKUP($M574,ACTIVIDADES!$B$9:$T$494,32,0),"")</f>
        <v/>
      </c>
      <c r="BO574" s="55" t="str">
        <f>+IFERROR(VLOOKUP($M574,ACTIVIDADES!$B$9:$T$494,33,0),"")</f>
        <v/>
      </c>
      <c r="BP574" s="55" t="str">
        <f>+IFERROR(VLOOKUP($M574,ACTIVIDADES!$B$9:$T$494,34,0),"")</f>
        <v/>
      </c>
      <c r="BQ574" s="55" t="str">
        <f>+IFERROR(VLOOKUP($M574,ACTIVIDADES!$B$9:$T$494,35,0),"")</f>
        <v/>
      </c>
      <c r="BR574" s="55" t="str">
        <f>+IFERROR(VLOOKUP($M574,ACTIVIDADES!$B$9:$T$494,36,0),"")</f>
        <v/>
      </c>
      <c r="BS574" s="55" t="str">
        <f>+IFERROR(VLOOKUP($M574,ACTIVIDADES!$B$9:$T$494,37,0),"")</f>
        <v/>
      </c>
      <c r="BT574" s="58"/>
      <c r="BU574" s="58"/>
      <c r="BV574" s="59"/>
      <c r="BW574" s="59" t="s">
        <v>580</v>
      </c>
      <c r="BX574" s="60" t="s">
        <v>3635</v>
      </c>
      <c r="BY574" s="61" t="s">
        <v>593</v>
      </c>
      <c r="BZ574" s="62"/>
      <c r="CA574" s="7"/>
      <c r="CB574" s="7"/>
      <c r="CC574" s="7"/>
      <c r="CD574" s="7"/>
      <c r="CE574" s="7"/>
      <c r="CF574" s="7"/>
      <c r="CG574" s="7"/>
      <c r="CH574" s="7"/>
      <c r="CI574" s="7"/>
      <c r="CJ574" s="7"/>
      <c r="CK574" s="7"/>
      <c r="CL574" s="7"/>
      <c r="CM574" s="7"/>
      <c r="CN574" s="7"/>
      <c r="CO574" s="7"/>
      <c r="CP574" s="7"/>
      <c r="CQ574" s="7"/>
    </row>
    <row r="575" spans="1:95" ht="93" customHeight="1" x14ac:dyDescent="0.35">
      <c r="A575" s="215">
        <f t="shared" si="36"/>
        <v>567</v>
      </c>
      <c r="B575" s="215" t="s">
        <v>536</v>
      </c>
      <c r="C575" s="215">
        <v>2025</v>
      </c>
      <c r="D575" s="215" t="s">
        <v>3734</v>
      </c>
      <c r="E575" s="214"/>
      <c r="F575" s="215" t="s">
        <v>1084</v>
      </c>
      <c r="G575" s="242" t="s">
        <v>563</v>
      </c>
      <c r="H575" s="216" t="s">
        <v>571</v>
      </c>
      <c r="I575" s="216"/>
      <c r="J575" s="234" t="s">
        <v>5141</v>
      </c>
      <c r="K575" s="234" t="s">
        <v>5141</v>
      </c>
      <c r="L575" s="217" t="s">
        <v>4120</v>
      </c>
      <c r="M575" s="242" t="s">
        <v>3224</v>
      </c>
      <c r="N575" s="246" t="s">
        <v>5594</v>
      </c>
      <c r="O575" s="242" t="s">
        <v>3226</v>
      </c>
      <c r="P575" s="242">
        <v>1</v>
      </c>
      <c r="Q575" s="243">
        <v>46023</v>
      </c>
      <c r="R575" s="243">
        <v>46081</v>
      </c>
      <c r="S575" s="244">
        <f t="shared" si="37"/>
        <v>8.5499999999999989</v>
      </c>
      <c r="T575" s="242" t="s">
        <v>609</v>
      </c>
      <c r="U575" s="242" t="s">
        <v>563</v>
      </c>
      <c r="V575" s="221">
        <f>+IFERROR(VLOOKUP($M575,ACTIVIDADES!$B$9:$Q$494,10,0),"")</f>
        <v>0</v>
      </c>
      <c r="W575" s="236" t="str">
        <f>+IFERROR(VLOOKUP($M575,ACTIVIDADES!$B$9:$Q$494,11,0)," ")</f>
        <v xml:space="preserve">La actividad no se ha ejecutado a la fecha. El expediente contractual No. 107-2024 no ha sido verificado de manera integral respecto a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mejora institucional.
</v>
      </c>
      <c r="X575" s="222">
        <f>+IFERROR(VLOOKUP($M575,ACTIVIDADES!$B$9:$Q$494,12,0),"")</f>
        <v>0</v>
      </c>
      <c r="Y575" s="224">
        <f>+IFERROR(VLOOKUP($M575,ACTIVIDADES!$B$9:$Q$494,13,0),"")</f>
        <v>46153</v>
      </c>
      <c r="Z575" s="237" t="str">
        <f>+IFERROR(VLOOKUP($M575,ACTIVIDADES!$B$9:$Q$494,14,0),"")</f>
        <v>No se evidencian soportes de la actividad</v>
      </c>
      <c r="AA575" s="221">
        <f>+IFERROR(VLOOKUP($M575,ACTIVIDADES!$B$9:$Q$494,15,0),"")</f>
        <v>0</v>
      </c>
      <c r="AB575" s="225" t="str">
        <f>+IFERROR(VLOOKUP($M575,ACTIVIDADES!$B$9:$Q$494,16,0),"")</f>
        <v>EJECUCIÓN</v>
      </c>
      <c r="AC575" s="240">
        <v>46157</v>
      </c>
      <c r="AD575" s="139">
        <v>0</v>
      </c>
      <c r="AE575" s="139" t="s">
        <v>3741</v>
      </c>
      <c r="AF575" s="139" t="s">
        <v>580</v>
      </c>
      <c r="AG575" s="139" t="s">
        <v>3737</v>
      </c>
      <c r="AH575" s="139" t="s">
        <v>3737</v>
      </c>
      <c r="AI575" s="139" t="s">
        <v>3737</v>
      </c>
      <c r="AJ575" s="141">
        <f>+IFERROR(VLOOKUP($M575,ACTIVIDADES!$B$9:$T$494,17,0),"")</f>
        <v>0</v>
      </c>
      <c r="AK575" s="229" t="str">
        <f>+IFERROR(VLOOKUP($M575,ACTIVIDADES!$B$9:$T$494,18,0),"")</f>
        <v xml:space="preserve">La actividad no se ha ejecutado a la fecha. El expediente contractual No. 107-2024 no ha sido verificado de manera integral respecto a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mejora institucional.
</v>
      </c>
      <c r="AL575" s="229">
        <f>+IFERROR(VLOOKUP($M575,ACTIVIDADES!$B$9:$T$494,19,0),"")</f>
        <v>0</v>
      </c>
      <c r="AM575" s="141" t="str">
        <f>+IFERROR(VLOOKUP($M575,ACTIVIDADES!$B$9:$X$495,20,0),0)</f>
        <v>11/07/206</v>
      </c>
      <c r="AN575" s="141" t="str">
        <f>+IFERROR(VLOOKUP($M575,ACTIVIDADES!$B$9:$X$495,21,0),0)</f>
        <v>No se evidencian soportes de la actividad</v>
      </c>
      <c r="AO575" s="141">
        <f>+IFERROR(VLOOKUP($M575,ACTIVIDADES!$B$9:$X$495,22,0),0)</f>
        <v>0</v>
      </c>
      <c r="AP575" s="238" t="str">
        <f>+IFERROR(VLOOKUP($M575,ACTIVIDADES!$B$9:$X$495,23,0),0)</f>
        <v>EN EJECUCIÓN</v>
      </c>
      <c r="AQ575" s="239">
        <v>46230</v>
      </c>
      <c r="AR575" s="141">
        <v>0</v>
      </c>
      <c r="AS575" s="169" t="s">
        <v>4260</v>
      </c>
      <c r="AT575" s="139" t="s">
        <v>580</v>
      </c>
      <c r="AU575" s="169" t="s">
        <v>3639</v>
      </c>
      <c r="AV575" s="198" t="s">
        <v>3639</v>
      </c>
      <c r="AW575" s="198" t="s">
        <v>3639</v>
      </c>
      <c r="AX575" s="57" t="s">
        <v>4259</v>
      </c>
      <c r="AY575" s="176" t="str">
        <f t="shared" si="35"/>
        <v>SIN INICIAR</v>
      </c>
      <c r="AZ575" s="55" t="str">
        <f>+IFERROR(VLOOKUP($M575,ACTIVIDADES!$B$9:$T$494,25,0),"")</f>
        <v/>
      </c>
      <c r="BA575" s="55" t="str">
        <f>+IFERROR(VLOOKUP($M575,ACTIVIDADES!$B$9:$T$494,26,0),"")</f>
        <v/>
      </c>
      <c r="BB575" s="55" t="str">
        <f>+IFERROR(VLOOKUP($M575,ACTIVIDADES!$B$9:$T$494,27,0),"")</f>
        <v/>
      </c>
      <c r="BC575" s="55" t="str">
        <f>+IFERROR(VLOOKUP($M575,ACTIVIDADES!$B$9:$T$494,28,0),"")</f>
        <v/>
      </c>
      <c r="BD575" s="55" t="str">
        <f>+IFERROR(VLOOKUP($M575,ACTIVIDADES!$B$9:$T$494,29,0),"")</f>
        <v/>
      </c>
      <c r="BE575" s="55" t="str">
        <f>+IFERROR(VLOOKUP($M575,ACTIVIDADES!$B$9:$T$494,30,0),"")</f>
        <v/>
      </c>
      <c r="BF575" s="58"/>
      <c r="BG575" s="58"/>
      <c r="BH575" s="59"/>
      <c r="BI575" s="59" t="s">
        <v>580</v>
      </c>
      <c r="BJ575" s="60" t="s">
        <v>3635</v>
      </c>
      <c r="BK575" s="61" t="s">
        <v>593</v>
      </c>
      <c r="BL575" s="62"/>
      <c r="BM575" s="55" t="str">
        <f>+IFERROR(VLOOKUP($M575,ACTIVIDADES!$B$9:$T$494,31,0),"")</f>
        <v/>
      </c>
      <c r="BN575" s="55" t="str">
        <f>+IFERROR(VLOOKUP($M575,ACTIVIDADES!$B$9:$T$494,32,0),"")</f>
        <v/>
      </c>
      <c r="BO575" s="55" t="str">
        <f>+IFERROR(VLOOKUP($M575,ACTIVIDADES!$B$9:$T$494,33,0),"")</f>
        <v/>
      </c>
      <c r="BP575" s="55" t="str">
        <f>+IFERROR(VLOOKUP($M575,ACTIVIDADES!$B$9:$T$494,34,0),"")</f>
        <v/>
      </c>
      <c r="BQ575" s="55" t="str">
        <f>+IFERROR(VLOOKUP($M575,ACTIVIDADES!$B$9:$T$494,35,0),"")</f>
        <v/>
      </c>
      <c r="BR575" s="55" t="str">
        <f>+IFERROR(VLOOKUP($M575,ACTIVIDADES!$B$9:$T$494,36,0),"")</f>
        <v/>
      </c>
      <c r="BS575" s="55" t="str">
        <f>+IFERROR(VLOOKUP($M575,ACTIVIDADES!$B$9:$T$494,37,0),"")</f>
        <v/>
      </c>
      <c r="BT575" s="58"/>
      <c r="BU575" s="58"/>
      <c r="BV575" s="59"/>
      <c r="BW575" s="59" t="s">
        <v>580</v>
      </c>
      <c r="BX575" s="60" t="s">
        <v>3635</v>
      </c>
      <c r="BY575" s="61" t="s">
        <v>593</v>
      </c>
      <c r="BZ575" s="62"/>
      <c r="CA575" s="7"/>
      <c r="CB575" s="7"/>
      <c r="CC575" s="7"/>
      <c r="CD575" s="7"/>
      <c r="CE575" s="7"/>
      <c r="CF575" s="7"/>
      <c r="CG575" s="7"/>
      <c r="CH575" s="7"/>
      <c r="CI575" s="7"/>
      <c r="CJ575" s="7"/>
      <c r="CK575" s="7"/>
      <c r="CL575" s="7"/>
      <c r="CM575" s="7"/>
      <c r="CN575" s="7"/>
      <c r="CO575" s="7"/>
      <c r="CP575" s="7"/>
      <c r="CQ575" s="7"/>
    </row>
    <row r="576" spans="1:95" ht="93" customHeight="1" x14ac:dyDescent="0.35">
      <c r="A576" s="40">
        <f t="shared" si="36"/>
        <v>568</v>
      </c>
      <c r="B576" s="40" t="s">
        <v>536</v>
      </c>
      <c r="C576" s="40">
        <v>2025</v>
      </c>
      <c r="D576" s="40" t="s">
        <v>3734</v>
      </c>
      <c r="E576" s="323"/>
      <c r="F576" s="40" t="s">
        <v>1085</v>
      </c>
      <c r="G576" s="63" t="s">
        <v>563</v>
      </c>
      <c r="H576" s="42" t="s">
        <v>4829</v>
      </c>
      <c r="I576" s="42"/>
      <c r="J576" s="43" t="s">
        <v>5141</v>
      </c>
      <c r="K576" s="43" t="s">
        <v>5141</v>
      </c>
      <c r="L576" s="44" t="s">
        <v>4120</v>
      </c>
      <c r="M576" s="63" t="s">
        <v>3229</v>
      </c>
      <c r="N576" s="64" t="s">
        <v>5595</v>
      </c>
      <c r="O576" s="63" t="s">
        <v>3231</v>
      </c>
      <c r="P576" s="63">
        <v>1</v>
      </c>
      <c r="Q576" s="65">
        <v>46023</v>
      </c>
      <c r="R576" s="65">
        <v>46081</v>
      </c>
      <c r="S576" s="66">
        <f t="shared" si="37"/>
        <v>8.5499999999999989</v>
      </c>
      <c r="T576" s="63" t="s">
        <v>609</v>
      </c>
      <c r="U576" s="63" t="s">
        <v>563</v>
      </c>
      <c r="V576" s="49">
        <f>+IFERROR(VLOOKUP($M576,ACTIVIDADES!$B$9:$Q$494,10,0),"")</f>
        <v>0</v>
      </c>
      <c r="W576" s="50" t="str">
        <f>+IFERROR(VLOOKUP($M576,ACTIVIDADES!$B$9:$Q$494,11,0)," ")</f>
        <v xml:space="preserve">La actividad no se ha ejecutado a la fecha. El expediente contractual No. 108-2024 no ha sido verificado de manera integral en relación con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control institucional.
</v>
      </c>
      <c r="X576" s="61">
        <f>+IFERROR(VLOOKUP($M576,ACTIVIDADES!$B$9:$Q$494,12,0),"")</f>
        <v>0</v>
      </c>
      <c r="Y576" s="52">
        <f>+IFERROR(VLOOKUP($M576,ACTIVIDADES!$B$9:$Q$494,13,0),"")</f>
        <v>46153</v>
      </c>
      <c r="Z576" s="53" t="str">
        <f>+IFERROR(VLOOKUP($M576,ACTIVIDADES!$B$9:$Q$494,14,0),"")</f>
        <v>No se evidencian soportes de la actividad</v>
      </c>
      <c r="AA576" s="49">
        <f>+IFERROR(VLOOKUP($M576,ACTIVIDADES!$B$9:$Q$494,15,0),"")</f>
        <v>0</v>
      </c>
      <c r="AB576" s="54" t="str">
        <f>+IFERROR(VLOOKUP($M576,ACTIVIDADES!$B$9:$Q$494,16,0),"")</f>
        <v>EJECUCIÓN</v>
      </c>
      <c r="AC576" s="144">
        <v>46157</v>
      </c>
      <c r="AD576" s="29">
        <v>0</v>
      </c>
      <c r="AE576" s="29" t="s">
        <v>3741</v>
      </c>
      <c r="AF576" s="29" t="s">
        <v>580</v>
      </c>
      <c r="AG576" s="29" t="s">
        <v>3737</v>
      </c>
      <c r="AH576" s="29" t="s">
        <v>3737</v>
      </c>
      <c r="AI576" s="29" t="s">
        <v>3737</v>
      </c>
      <c r="AJ576" s="55">
        <f>+IFERROR(VLOOKUP($M576,ACTIVIDADES!$B$9:$T$494,17,0),"")</f>
        <v>0</v>
      </c>
      <c r="AK576" s="80" t="str">
        <f>+IFERROR(VLOOKUP($M576,ACTIVIDADES!$B$9:$T$494,18,0),"")</f>
        <v xml:space="preserve">La actividad no se ha ejecutado a la fecha. El expediente contractual No. 108-2024 no ha sido verificado de manera integral en relación con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control institucional.
</v>
      </c>
      <c r="AL576" s="80">
        <f>+IFERROR(VLOOKUP($M576,ACTIVIDADES!$B$9:$T$494,19,0),"")</f>
        <v>0</v>
      </c>
      <c r="AM576" s="55" t="str">
        <f>+IFERROR(VLOOKUP($M576,ACTIVIDADES!$B$9:$X$495,20,0),0)</f>
        <v>11/07/206</v>
      </c>
      <c r="AN576" s="55" t="str">
        <f>+IFERROR(VLOOKUP($M576,ACTIVIDADES!$B$9:$X$495,21,0),0)</f>
        <v>No se evidencian soportes de la actividad</v>
      </c>
      <c r="AO576" s="55">
        <f>+IFERROR(VLOOKUP($M576,ACTIVIDADES!$B$9:$X$495,22,0),0)</f>
        <v>0</v>
      </c>
      <c r="AP576" s="145" t="str">
        <f>+IFERROR(VLOOKUP($M576,ACTIVIDADES!$B$9:$X$495,23,0),0)</f>
        <v>EN EJECUCIÓN</v>
      </c>
      <c r="AQ576" s="88">
        <v>46230</v>
      </c>
      <c r="AR576" s="55">
        <v>0</v>
      </c>
      <c r="AS576" s="57" t="s">
        <v>4260</v>
      </c>
      <c r="AT576" s="29" t="s">
        <v>580</v>
      </c>
      <c r="AU576" s="57" t="s">
        <v>3639</v>
      </c>
      <c r="AV576" s="193" t="s">
        <v>3639</v>
      </c>
      <c r="AW576" s="193" t="s">
        <v>3639</v>
      </c>
      <c r="AX576" s="57" t="s">
        <v>4128</v>
      </c>
      <c r="AY576" s="176" t="str">
        <f t="shared" si="35"/>
        <v>SIN INICIAR</v>
      </c>
      <c r="AZ576" s="55" t="str">
        <f>+IFERROR(VLOOKUP($M576,ACTIVIDADES!$B$9:$T$494,25,0),"")</f>
        <v/>
      </c>
      <c r="BA576" s="55" t="str">
        <f>+IFERROR(VLOOKUP($M576,ACTIVIDADES!$B$9:$T$494,26,0),"")</f>
        <v/>
      </c>
      <c r="BB576" s="55" t="str">
        <f>+IFERROR(VLOOKUP($M576,ACTIVIDADES!$B$9:$T$494,27,0),"")</f>
        <v/>
      </c>
      <c r="BC576" s="55" t="str">
        <f>+IFERROR(VLOOKUP($M576,ACTIVIDADES!$B$9:$T$494,28,0),"")</f>
        <v/>
      </c>
      <c r="BD576" s="55" t="str">
        <f>+IFERROR(VLOOKUP($M576,ACTIVIDADES!$B$9:$T$494,29,0),"")</f>
        <v/>
      </c>
      <c r="BE576" s="55" t="str">
        <f>+IFERROR(VLOOKUP($M576,ACTIVIDADES!$B$9:$T$494,30,0),"")</f>
        <v/>
      </c>
      <c r="BF576" s="58"/>
      <c r="BG576" s="58"/>
      <c r="BH576" s="59"/>
      <c r="BI576" s="59" t="s">
        <v>580</v>
      </c>
      <c r="BJ576" s="60" t="s">
        <v>3635</v>
      </c>
      <c r="BK576" s="61" t="s">
        <v>593</v>
      </c>
      <c r="BL576" s="62"/>
      <c r="BM576" s="55" t="str">
        <f>+IFERROR(VLOOKUP($M576,ACTIVIDADES!$B$9:$T$494,31,0),"")</f>
        <v/>
      </c>
      <c r="BN576" s="55" t="str">
        <f>+IFERROR(VLOOKUP($M576,ACTIVIDADES!$B$9:$T$494,32,0),"")</f>
        <v/>
      </c>
      <c r="BO576" s="55" t="str">
        <f>+IFERROR(VLOOKUP($M576,ACTIVIDADES!$B$9:$T$494,33,0),"")</f>
        <v/>
      </c>
      <c r="BP576" s="55" t="str">
        <f>+IFERROR(VLOOKUP($M576,ACTIVIDADES!$B$9:$T$494,34,0),"")</f>
        <v/>
      </c>
      <c r="BQ576" s="55" t="str">
        <f>+IFERROR(VLOOKUP($M576,ACTIVIDADES!$B$9:$T$494,35,0),"")</f>
        <v/>
      </c>
      <c r="BR576" s="55" t="str">
        <f>+IFERROR(VLOOKUP($M576,ACTIVIDADES!$B$9:$T$494,36,0),"")</f>
        <v/>
      </c>
      <c r="BS576" s="55" t="str">
        <f>+IFERROR(VLOOKUP($M576,ACTIVIDADES!$B$9:$T$494,37,0),"")</f>
        <v/>
      </c>
      <c r="BT576" s="58"/>
      <c r="BU576" s="58"/>
      <c r="BV576" s="59"/>
      <c r="BW576" s="59" t="s">
        <v>580</v>
      </c>
      <c r="BX576" s="60" t="s">
        <v>3635</v>
      </c>
      <c r="BY576" s="61" t="s">
        <v>593</v>
      </c>
      <c r="BZ576" s="62"/>
      <c r="CA576" s="7"/>
      <c r="CB576" s="7"/>
      <c r="CC576" s="7"/>
      <c r="CD576" s="7"/>
      <c r="CE576" s="7"/>
      <c r="CF576" s="7"/>
      <c r="CG576" s="7"/>
      <c r="CH576" s="7"/>
      <c r="CI576" s="7"/>
      <c r="CJ576" s="7"/>
      <c r="CK576" s="7"/>
      <c r="CL576" s="7"/>
      <c r="CM576" s="7"/>
      <c r="CN576" s="7"/>
      <c r="CO576" s="7"/>
      <c r="CP576" s="7"/>
      <c r="CQ576" s="7"/>
    </row>
    <row r="577" spans="1:95" ht="93" customHeight="1" x14ac:dyDescent="0.35">
      <c r="A577" s="215">
        <f t="shared" si="36"/>
        <v>569</v>
      </c>
      <c r="B577" s="215" t="s">
        <v>536</v>
      </c>
      <c r="C577" s="215">
        <v>2025</v>
      </c>
      <c r="D577" s="215" t="s">
        <v>3750</v>
      </c>
      <c r="E577" s="323"/>
      <c r="F577" s="215" t="s">
        <v>1085</v>
      </c>
      <c r="G577" s="242" t="s">
        <v>563</v>
      </c>
      <c r="H577" s="233" t="s">
        <v>4829</v>
      </c>
      <c r="I577" s="216" t="s">
        <v>3654</v>
      </c>
      <c r="J577" s="234" t="s">
        <v>5141</v>
      </c>
      <c r="K577" s="234" t="s">
        <v>5141</v>
      </c>
      <c r="L577" s="217" t="s">
        <v>4120</v>
      </c>
      <c r="M577" s="242" t="s">
        <v>1154</v>
      </c>
      <c r="N577" s="246" t="s">
        <v>4287</v>
      </c>
      <c r="O577" s="242" t="s">
        <v>5733</v>
      </c>
      <c r="P577" s="242">
        <v>1</v>
      </c>
      <c r="Q577" s="243">
        <v>46023</v>
      </c>
      <c r="R577" s="243">
        <v>46387</v>
      </c>
      <c r="S577" s="244">
        <f t="shared" si="37"/>
        <v>54</v>
      </c>
      <c r="T577" s="242" t="s">
        <v>1157</v>
      </c>
      <c r="U577" s="242" t="s">
        <v>563</v>
      </c>
      <c r="V577" s="221">
        <f>+IFERROR(VLOOKUP($M577,ACTIVIDADES!$B$9:$Q$494,10,0),"")</f>
        <v>0</v>
      </c>
      <c r="W577" s="236" t="str">
        <f>+IFERROR(VLOOKUP($M577,ACTIVIDADES!$B$9:$Q$494,11,0)," ")</f>
        <v>Actividad pendiente de realización</v>
      </c>
      <c r="X577" s="222">
        <f>+IFERROR(VLOOKUP($M577,ACTIVIDADES!$B$9:$Q$494,12,0),"")</f>
        <v>0</v>
      </c>
      <c r="Y577" s="224">
        <f>+IFERROR(VLOOKUP($M577,ACTIVIDADES!$B$9:$Q$494,13,0),"")</f>
        <v>46153</v>
      </c>
      <c r="Z577" s="237" t="str">
        <f>+IFERROR(VLOOKUP($M577,ACTIVIDADES!$B$9:$Q$494,14,0),"")</f>
        <v>Sin avance en la actividad</v>
      </c>
      <c r="AA577" s="221">
        <f>+IFERROR(VLOOKUP($M577,ACTIVIDADES!$B$9:$Q$494,15,0),"")</f>
        <v>0</v>
      </c>
      <c r="AB577" s="225" t="str">
        <f>+IFERROR(VLOOKUP($M577,ACTIVIDADES!$B$9:$Q$494,16,0),"")</f>
        <v>EJECUCIÓN</v>
      </c>
      <c r="AC577" s="240">
        <v>46157</v>
      </c>
      <c r="AD577" s="139">
        <v>0</v>
      </c>
      <c r="AE577" s="139" t="s">
        <v>3741</v>
      </c>
      <c r="AF577" s="139" t="s">
        <v>580</v>
      </c>
      <c r="AG577" s="139" t="s">
        <v>3737</v>
      </c>
      <c r="AH577" s="139" t="s">
        <v>3737</v>
      </c>
      <c r="AI577" s="139" t="s">
        <v>3737</v>
      </c>
      <c r="AJ577" s="141">
        <f>+IFERROR(VLOOKUP($M577,ACTIVIDADES!$B$9:$T$494,17,0),"")</f>
        <v>0</v>
      </c>
      <c r="AK577" s="229" t="str">
        <f>+IFERROR(VLOOKUP($M577,ACTIVIDADES!$B$9:$T$494,18,0),"")</f>
        <v>Actividad pendiente de realización</v>
      </c>
      <c r="AL577" s="229">
        <f>+IFERROR(VLOOKUP($M577,ACTIVIDADES!$B$9:$T$494,19,0),"")</f>
        <v>0</v>
      </c>
      <c r="AM577" s="141">
        <f>+IFERROR(VLOOKUP($M577,ACTIVIDADES!$B$9:$X$495,20,0),0)</f>
        <v>46213</v>
      </c>
      <c r="AN577" s="141" t="str">
        <f>+IFERROR(VLOOKUP($M577,ACTIVIDADES!$B$9:$X$495,21,0),0)</f>
        <v>Sin avance en la actividad</v>
      </c>
      <c r="AO577" s="141">
        <f>+IFERROR(VLOOKUP($M577,ACTIVIDADES!$B$9:$X$495,22,0),0)</f>
        <v>0</v>
      </c>
      <c r="AP577" s="238" t="str">
        <f>+IFERROR(VLOOKUP($M577,ACTIVIDADES!$B$9:$X$495,23,0),0)</f>
        <v>EN EJECUCIÓN</v>
      </c>
      <c r="AQ577" s="239">
        <v>46230</v>
      </c>
      <c r="AR577" s="141">
        <v>0</v>
      </c>
      <c r="AS577" s="169" t="s">
        <v>3741</v>
      </c>
      <c r="AT577" s="139" t="s">
        <v>580</v>
      </c>
      <c r="AU577" s="169" t="s">
        <v>3639</v>
      </c>
      <c r="AV577" s="198" t="s">
        <v>3639</v>
      </c>
      <c r="AW577" s="198" t="s">
        <v>3639</v>
      </c>
      <c r="AX577" s="57" t="s">
        <v>4128</v>
      </c>
      <c r="AY577" s="176" t="str">
        <f t="shared" si="35"/>
        <v>SIN INICIAR</v>
      </c>
      <c r="AZ577" s="55" t="str">
        <f>+IFERROR(VLOOKUP($M577,ACTIVIDADES!$B$9:$T$494,25,0),"")</f>
        <v/>
      </c>
      <c r="BA577" s="55" t="str">
        <f>+IFERROR(VLOOKUP($M577,ACTIVIDADES!$B$9:$T$494,26,0),"")</f>
        <v/>
      </c>
      <c r="BB577" s="55" t="str">
        <f>+IFERROR(VLOOKUP($M577,ACTIVIDADES!$B$9:$T$494,27,0),"")</f>
        <v/>
      </c>
      <c r="BC577" s="55" t="str">
        <f>+IFERROR(VLOOKUP($M577,ACTIVIDADES!$B$9:$T$494,28,0),"")</f>
        <v/>
      </c>
      <c r="BD577" s="55" t="str">
        <f>+IFERROR(VLOOKUP($M577,ACTIVIDADES!$B$9:$T$494,29,0),"")</f>
        <v/>
      </c>
      <c r="BE577" s="55" t="str">
        <f>+IFERROR(VLOOKUP($M577,ACTIVIDADES!$B$9:$T$494,30,0),"")</f>
        <v/>
      </c>
      <c r="BF577" s="58"/>
      <c r="BG577" s="58"/>
      <c r="BH577" s="59"/>
      <c r="BI577" s="59" t="s">
        <v>580</v>
      </c>
      <c r="BJ577" s="60" t="s">
        <v>3635</v>
      </c>
      <c r="BK577" s="61" t="s">
        <v>593</v>
      </c>
      <c r="BL577" s="62"/>
      <c r="BM577" s="55" t="str">
        <f>+IFERROR(VLOOKUP($M577,ACTIVIDADES!$B$9:$T$494,31,0),"")</f>
        <v/>
      </c>
      <c r="BN577" s="55" t="str">
        <f>+IFERROR(VLOOKUP($M577,ACTIVIDADES!$B$9:$T$494,32,0),"")</f>
        <v/>
      </c>
      <c r="BO577" s="55" t="str">
        <f>+IFERROR(VLOOKUP($M577,ACTIVIDADES!$B$9:$T$494,33,0),"")</f>
        <v/>
      </c>
      <c r="BP577" s="55" t="str">
        <f>+IFERROR(VLOOKUP($M577,ACTIVIDADES!$B$9:$T$494,34,0),"")</f>
        <v/>
      </c>
      <c r="BQ577" s="55" t="str">
        <f>+IFERROR(VLOOKUP($M577,ACTIVIDADES!$B$9:$T$494,35,0),"")</f>
        <v/>
      </c>
      <c r="BR577" s="55" t="str">
        <f>+IFERROR(VLOOKUP($M577,ACTIVIDADES!$B$9:$T$494,36,0),"")</f>
        <v/>
      </c>
      <c r="BS577" s="55" t="str">
        <f>+IFERROR(VLOOKUP($M577,ACTIVIDADES!$B$9:$T$494,37,0),"")</f>
        <v/>
      </c>
      <c r="BT577" s="58"/>
      <c r="BU577" s="58"/>
      <c r="BV577" s="59"/>
      <c r="BW577" s="59" t="s">
        <v>580</v>
      </c>
      <c r="BX577" s="60" t="s">
        <v>3635</v>
      </c>
      <c r="BY577" s="61" t="s">
        <v>593</v>
      </c>
      <c r="BZ577" s="62"/>
      <c r="CA577" s="7"/>
      <c r="CB577" s="7"/>
      <c r="CC577" s="7"/>
      <c r="CD577" s="7"/>
      <c r="CE577" s="7"/>
      <c r="CF577" s="7"/>
      <c r="CG577" s="7"/>
      <c r="CH577" s="7"/>
      <c r="CI577" s="7"/>
      <c r="CJ577" s="7"/>
      <c r="CK577" s="7"/>
      <c r="CL577" s="7"/>
      <c r="CM577" s="7"/>
      <c r="CN577" s="7"/>
      <c r="CO577" s="7"/>
      <c r="CP577" s="7"/>
      <c r="CQ577" s="7"/>
    </row>
    <row r="578" spans="1:95" s="8" customFormat="1" ht="93" customHeight="1" x14ac:dyDescent="0.35">
      <c r="A578" s="40">
        <f t="shared" si="36"/>
        <v>570</v>
      </c>
      <c r="B578" s="40" t="s">
        <v>536</v>
      </c>
      <c r="C578" s="40">
        <v>2025</v>
      </c>
      <c r="D578" s="40" t="s">
        <v>3734</v>
      </c>
      <c r="E578" s="323"/>
      <c r="F578" s="40" t="s">
        <v>1085</v>
      </c>
      <c r="G578" s="63" t="s">
        <v>563</v>
      </c>
      <c r="H578" s="42" t="s">
        <v>4829</v>
      </c>
      <c r="I578" s="42"/>
      <c r="J578" s="43" t="s">
        <v>5141</v>
      </c>
      <c r="K578" s="43" t="s">
        <v>5141</v>
      </c>
      <c r="L578" s="44" t="s">
        <v>4120</v>
      </c>
      <c r="M578" s="63" t="s">
        <v>3233</v>
      </c>
      <c r="N578" s="64" t="s">
        <v>3196</v>
      </c>
      <c r="O578" s="63" t="s">
        <v>5725</v>
      </c>
      <c r="P578" s="63">
        <v>1</v>
      </c>
      <c r="Q578" s="65">
        <v>46023</v>
      </c>
      <c r="R578" s="65">
        <v>46387</v>
      </c>
      <c r="S578" s="66">
        <f t="shared" si="37"/>
        <v>54</v>
      </c>
      <c r="T578" s="63" t="s">
        <v>609</v>
      </c>
      <c r="U578" s="63" t="s">
        <v>563</v>
      </c>
      <c r="V578" s="49">
        <f>+IFERROR(VLOOKUP($M578,ACTIVIDADES!$B$9:$Q$494,10,0),"")</f>
        <v>0</v>
      </c>
      <c r="W578" s="50" t="str">
        <f>+IFERROR(VLOOKUP($M578,ACTIVIDADES!$B$9:$Q$494,11,0)," ")</f>
        <v xml:space="preserve">La actividad no se ha ejecutado a la fecha. No se ha realizado la verificación de que la entidad haya recibido la totalidad de los soportes asociados al cumplimiento de las obligaciones contractuales del proveedor, incluyendo manifiestos de aduana, declaraciones de importación y certificados de capacitación. En consecuencia, no se cuenta actualmente con un informe de supervisión que evidencie la revisión, validación o subsanación de dicha documentación, actividad que se encuentra pendiente de ejecución conforme a los lineamientos de supervisión contractual y la normatividad vigente.
</v>
      </c>
      <c r="X578" s="61">
        <f>+IFERROR(VLOOKUP($M578,ACTIVIDADES!$B$9:$Q$494,12,0),"")</f>
        <v>0</v>
      </c>
      <c r="Y578" s="52">
        <f>+IFERROR(VLOOKUP($M578,ACTIVIDADES!$B$9:$Q$494,13,0),"")</f>
        <v>46153</v>
      </c>
      <c r="Z578" s="53" t="str">
        <f>+IFERROR(VLOOKUP($M578,ACTIVIDADES!$B$9:$Q$494,14,0),"")</f>
        <v>No se evidencian soportes de la actividad</v>
      </c>
      <c r="AA578" s="49">
        <f>+IFERROR(VLOOKUP($M578,ACTIVIDADES!$B$9:$Q$494,15,0),"")</f>
        <v>0</v>
      </c>
      <c r="AB578" s="54" t="str">
        <f>+IFERROR(VLOOKUP($M578,ACTIVIDADES!$B$9:$Q$494,16,0),"")</f>
        <v>EJECUCIÓN</v>
      </c>
      <c r="AC578" s="144">
        <v>46157</v>
      </c>
      <c r="AD578" s="29">
        <v>0</v>
      </c>
      <c r="AE578" s="29" t="s">
        <v>3741</v>
      </c>
      <c r="AF578" s="29" t="s">
        <v>580</v>
      </c>
      <c r="AG578" s="29" t="s">
        <v>3737</v>
      </c>
      <c r="AH578" s="29" t="s">
        <v>3737</v>
      </c>
      <c r="AI578" s="29" t="s">
        <v>3737</v>
      </c>
      <c r="AJ578" s="55">
        <f>+IFERROR(VLOOKUP($M578,ACTIVIDADES!$B$9:$T$494,17,0),"")</f>
        <v>0</v>
      </c>
      <c r="AK578" s="80" t="str">
        <f>+IFERROR(VLOOKUP($M578,ACTIVIDADES!$B$9:$T$494,18,0),"")</f>
        <v xml:space="preserve">La actividad no se ha ejecutado a la fecha. No se ha realizado la verificación de que la entidad haya recibido la totalidad de los soportes asociados al cumplimiento de las obligaciones contractuales del proveedor, incluyendo manifiestos de aduana, declaraciones de importación y certificados de capacitación. En consecuencia, no se cuenta actualmente con un informe de supervisión que evidencie la revisión, validación o subsanación de dicha documentación, actividad que se encuentra pendiente de ejecución conforme a los lineamientos de supervisión contractual y la normatividad vigente.
</v>
      </c>
      <c r="AL578" s="80">
        <f>+IFERROR(VLOOKUP($M578,ACTIVIDADES!$B$9:$T$494,19,0),"")</f>
        <v>0</v>
      </c>
      <c r="AM578" s="55" t="str">
        <f>+IFERROR(VLOOKUP($M578,ACTIVIDADES!$B$9:$X$495,20,0),0)</f>
        <v>11/07/206</v>
      </c>
      <c r="AN578" s="55" t="str">
        <f>+IFERROR(VLOOKUP($M578,ACTIVIDADES!$B$9:$X$495,21,0),0)</f>
        <v>No se evidencian soportes de la actividad</v>
      </c>
      <c r="AO578" s="55">
        <f>+IFERROR(VLOOKUP($M578,ACTIVIDADES!$B$9:$X$495,22,0),0)</f>
        <v>0</v>
      </c>
      <c r="AP578" s="145" t="str">
        <f>+IFERROR(VLOOKUP($M578,ACTIVIDADES!$B$9:$X$495,23,0),0)</f>
        <v>EN EJECUCIÓN</v>
      </c>
      <c r="AQ578" s="88">
        <v>46230</v>
      </c>
      <c r="AR578" s="55">
        <v>0</v>
      </c>
      <c r="AS578" s="57" t="s">
        <v>4260</v>
      </c>
      <c r="AT578" s="29" t="s">
        <v>580</v>
      </c>
      <c r="AU578" s="57" t="s">
        <v>3639</v>
      </c>
      <c r="AV578" s="193" t="s">
        <v>3639</v>
      </c>
      <c r="AW578" s="193" t="s">
        <v>3639</v>
      </c>
      <c r="AX578" s="57" t="s">
        <v>4128</v>
      </c>
      <c r="AY578" s="176" t="str">
        <f t="shared" si="35"/>
        <v>SIN INICIAR</v>
      </c>
      <c r="AZ578" s="55" t="str">
        <f>+IFERROR(VLOOKUP($M578,ACTIVIDADES!$B$9:$T$494,25,0),"")</f>
        <v/>
      </c>
      <c r="BA578" s="55" t="str">
        <f>+IFERROR(VLOOKUP($M578,ACTIVIDADES!$B$9:$T$494,26,0),"")</f>
        <v/>
      </c>
      <c r="BB578" s="55" t="str">
        <f>+IFERROR(VLOOKUP($M578,ACTIVIDADES!$B$9:$T$494,27,0),"")</f>
        <v/>
      </c>
      <c r="BC578" s="55" t="str">
        <f>+IFERROR(VLOOKUP($M578,ACTIVIDADES!$B$9:$T$494,28,0),"")</f>
        <v/>
      </c>
      <c r="BD578" s="55" t="str">
        <f>+IFERROR(VLOOKUP($M578,ACTIVIDADES!$B$9:$T$494,29,0),"")</f>
        <v/>
      </c>
      <c r="BE578" s="55" t="str">
        <f>+IFERROR(VLOOKUP($M578,ACTIVIDADES!$B$9:$T$494,30,0),"")</f>
        <v/>
      </c>
      <c r="BF578" s="58"/>
      <c r="BG578" s="58"/>
      <c r="BH578" s="59"/>
      <c r="BI578" s="59" t="s">
        <v>580</v>
      </c>
      <c r="BJ578" s="60" t="s">
        <v>3635</v>
      </c>
      <c r="BK578" s="61" t="s">
        <v>593</v>
      </c>
      <c r="BL578" s="62"/>
      <c r="BM578" s="55" t="str">
        <f>+IFERROR(VLOOKUP($M578,ACTIVIDADES!$B$9:$T$494,31,0),"")</f>
        <v/>
      </c>
      <c r="BN578" s="55" t="str">
        <f>+IFERROR(VLOOKUP($M578,ACTIVIDADES!$B$9:$T$494,32,0),"")</f>
        <v/>
      </c>
      <c r="BO578" s="55" t="str">
        <f>+IFERROR(VLOOKUP($M578,ACTIVIDADES!$B$9:$T$494,33,0),"")</f>
        <v/>
      </c>
      <c r="BP578" s="55" t="str">
        <f>+IFERROR(VLOOKUP($M578,ACTIVIDADES!$B$9:$T$494,34,0),"")</f>
        <v/>
      </c>
      <c r="BQ578" s="55" t="str">
        <f>+IFERROR(VLOOKUP($M578,ACTIVIDADES!$B$9:$T$494,35,0),"")</f>
        <v/>
      </c>
      <c r="BR578" s="55" t="str">
        <f>+IFERROR(VLOOKUP($M578,ACTIVIDADES!$B$9:$T$494,36,0),"")</f>
        <v/>
      </c>
      <c r="BS578" s="55" t="str">
        <f>+IFERROR(VLOOKUP($M578,ACTIVIDADES!$B$9:$T$494,37,0),"")</f>
        <v/>
      </c>
      <c r="BT578" s="58"/>
      <c r="BU578" s="58"/>
      <c r="BV578" s="59"/>
      <c r="BW578" s="59" t="s">
        <v>580</v>
      </c>
      <c r="BX578" s="60" t="s">
        <v>3635</v>
      </c>
      <c r="BY578" s="61" t="s">
        <v>593</v>
      </c>
      <c r="BZ578" s="62"/>
      <c r="CA578" s="7"/>
      <c r="CB578" s="7"/>
      <c r="CC578" s="7"/>
      <c r="CD578" s="7"/>
      <c r="CE578" s="7"/>
      <c r="CF578" s="7"/>
      <c r="CG578" s="7"/>
      <c r="CH578" s="7"/>
      <c r="CI578" s="7"/>
      <c r="CJ578" s="7"/>
      <c r="CK578" s="7"/>
      <c r="CL578" s="7"/>
      <c r="CM578" s="7"/>
      <c r="CN578" s="7"/>
      <c r="CO578" s="7"/>
      <c r="CP578" s="7"/>
      <c r="CQ578" s="7"/>
    </row>
    <row r="579" spans="1:95" customFormat="1" ht="93" customHeight="1" x14ac:dyDescent="0.35">
      <c r="A579" s="40">
        <f t="shared" si="36"/>
        <v>571</v>
      </c>
      <c r="B579" s="40" t="s">
        <v>536</v>
      </c>
      <c r="C579" s="40">
        <v>2025</v>
      </c>
      <c r="D579" s="40" t="s">
        <v>3734</v>
      </c>
      <c r="E579" s="323"/>
      <c r="F579" s="40" t="s">
        <v>1086</v>
      </c>
      <c r="G579" s="63" t="s">
        <v>563</v>
      </c>
      <c r="H579" s="42" t="s">
        <v>569</v>
      </c>
      <c r="I579" s="42"/>
      <c r="J579" s="43" t="s">
        <v>5142</v>
      </c>
      <c r="K579" s="43" t="s">
        <v>5142</v>
      </c>
      <c r="L579" s="44" t="s">
        <v>4120</v>
      </c>
      <c r="M579" s="63" t="s">
        <v>3235</v>
      </c>
      <c r="N579" s="64" t="s">
        <v>5596</v>
      </c>
      <c r="O579" s="63" t="s">
        <v>3237</v>
      </c>
      <c r="P579" s="63">
        <v>1</v>
      </c>
      <c r="Q579" s="65">
        <v>46023</v>
      </c>
      <c r="R579" s="65">
        <v>46081</v>
      </c>
      <c r="S579" s="66">
        <f t="shared" si="37"/>
        <v>8.5499999999999989</v>
      </c>
      <c r="T579" s="63" t="s">
        <v>609</v>
      </c>
      <c r="U579" s="63" t="s">
        <v>563</v>
      </c>
      <c r="V579" s="49">
        <f>+IFERROR(VLOOKUP($M579,ACTIVIDADES!$B$9:$Q$494,10,0),"")</f>
        <v>0</v>
      </c>
      <c r="W579" s="50" t="str">
        <f>+IFERROR(VLOOKUP($M579,ACTIVIDADES!$B$9:$Q$494,11,0)," ")</f>
        <v xml:space="preserve">La actividad no se ha ejecutado a la fecha. El expediente contractual No. 109-2024 no ha sido verificado de manera integral respecto a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control institucional.
</v>
      </c>
      <c r="X579" s="61">
        <f>+IFERROR(VLOOKUP($M579,ACTIVIDADES!$B$9:$Q$494,12,0),"")</f>
        <v>0</v>
      </c>
      <c r="Y579" s="52">
        <f>+IFERROR(VLOOKUP($M579,ACTIVIDADES!$B$9:$Q$494,13,0),"")</f>
        <v>46153</v>
      </c>
      <c r="Z579" s="53" t="str">
        <f>+IFERROR(VLOOKUP($M579,ACTIVIDADES!$B$9:$Q$494,14,0),"")</f>
        <v>No se evidencian soportes de la actividad</v>
      </c>
      <c r="AA579" s="49">
        <f>+IFERROR(VLOOKUP($M579,ACTIVIDADES!$B$9:$Q$494,15,0),"")</f>
        <v>0</v>
      </c>
      <c r="AB579" s="54" t="str">
        <f>+IFERROR(VLOOKUP($M579,ACTIVIDADES!$B$9:$Q$494,16,0),"")</f>
        <v>EJECUCIÓN</v>
      </c>
      <c r="AC579" s="144">
        <v>46157</v>
      </c>
      <c r="AD579" s="29">
        <v>0</v>
      </c>
      <c r="AE579" s="29" t="s">
        <v>3741</v>
      </c>
      <c r="AF579" s="29" t="s">
        <v>580</v>
      </c>
      <c r="AG579" s="29" t="s">
        <v>3737</v>
      </c>
      <c r="AH579" s="29" t="s">
        <v>3737</v>
      </c>
      <c r="AI579" s="29" t="s">
        <v>3737</v>
      </c>
      <c r="AJ579" s="55">
        <f>+IFERROR(VLOOKUP($M579,ACTIVIDADES!$B$9:$T$494,17,0),"")</f>
        <v>0</v>
      </c>
      <c r="AK579" s="80" t="str">
        <f>+IFERROR(VLOOKUP($M579,ACTIVIDADES!$B$9:$T$494,18,0),"")</f>
        <v xml:space="preserve">La actividad no se ha ejecutado a la fecha. El expediente contractual No. 109-2024 no ha sido verificado de manera integral respecto a la totalidad de los soportes requeridos para cada una de las etapas contractuales, ni se ha validado su completitud y correcta publicación en la plataforma SECOP, conforme a la normatividad vigente. En consecuencia, el expediente se encuentra pendiente de revisión y, de ser necesario, de subsanación, actividad que será adelantada dentro de las acciones de seguimiento y control institucional.
</v>
      </c>
      <c r="AL579" s="80">
        <f>+IFERROR(VLOOKUP($M579,ACTIVIDADES!$B$9:$T$494,19,0),"")</f>
        <v>0</v>
      </c>
      <c r="AM579" s="55" t="str">
        <f>+IFERROR(VLOOKUP($M579,ACTIVIDADES!$B$9:$X$495,20,0),0)</f>
        <v>11/07/206</v>
      </c>
      <c r="AN579" s="55" t="str">
        <f>+IFERROR(VLOOKUP($M579,ACTIVIDADES!$B$9:$X$495,21,0),0)</f>
        <v>No se evidencian soportes de la actividad</v>
      </c>
      <c r="AO579" s="55">
        <f>+IFERROR(VLOOKUP($M579,ACTIVIDADES!$B$9:$X$495,22,0),0)</f>
        <v>0</v>
      </c>
      <c r="AP579" s="145" t="str">
        <f>+IFERROR(VLOOKUP($M579,ACTIVIDADES!$B$9:$X$495,23,0),0)</f>
        <v>EN EJECUCIÓN</v>
      </c>
      <c r="AQ579" s="88">
        <v>46230</v>
      </c>
      <c r="AR579" s="55">
        <v>0</v>
      </c>
      <c r="AS579" s="57" t="s">
        <v>4260</v>
      </c>
      <c r="AT579" s="29" t="s">
        <v>580</v>
      </c>
      <c r="AU579" s="57" t="s">
        <v>3639</v>
      </c>
      <c r="AV579" s="193" t="s">
        <v>3639</v>
      </c>
      <c r="AW579" s="193" t="s">
        <v>3639</v>
      </c>
      <c r="AX579" s="57" t="s">
        <v>4259</v>
      </c>
      <c r="AY579" s="176" t="str">
        <f t="shared" si="35"/>
        <v>SIN INICIAR</v>
      </c>
      <c r="AZ579" s="55" t="str">
        <f>+IFERROR(VLOOKUP($M579,ACTIVIDADES!$B$9:$T$494,25,0),"")</f>
        <v/>
      </c>
      <c r="BA579" s="55" t="str">
        <f>+IFERROR(VLOOKUP($M579,ACTIVIDADES!$B$9:$T$494,26,0),"")</f>
        <v/>
      </c>
      <c r="BB579" s="55" t="str">
        <f>+IFERROR(VLOOKUP($M579,ACTIVIDADES!$B$9:$T$494,27,0),"")</f>
        <v/>
      </c>
      <c r="BC579" s="55" t="str">
        <f>+IFERROR(VLOOKUP($M579,ACTIVIDADES!$B$9:$T$494,28,0),"")</f>
        <v/>
      </c>
      <c r="BD579" s="55" t="str">
        <f>+IFERROR(VLOOKUP($M579,ACTIVIDADES!$B$9:$T$494,29,0),"")</f>
        <v/>
      </c>
      <c r="BE579" s="55" t="str">
        <f>+IFERROR(VLOOKUP($M579,ACTIVIDADES!$B$9:$T$494,30,0),"")</f>
        <v/>
      </c>
      <c r="BF579" s="58"/>
      <c r="BG579" s="58"/>
      <c r="BH579" s="59"/>
      <c r="BI579" s="59" t="s">
        <v>580</v>
      </c>
      <c r="BJ579" s="60" t="s">
        <v>3635</v>
      </c>
      <c r="BK579" s="61" t="s">
        <v>593</v>
      </c>
      <c r="BL579" s="62"/>
      <c r="BM579" s="55" t="str">
        <f>+IFERROR(VLOOKUP($M579,ACTIVIDADES!$B$9:$T$494,31,0),"")</f>
        <v/>
      </c>
      <c r="BN579" s="55" t="str">
        <f>+IFERROR(VLOOKUP($M579,ACTIVIDADES!$B$9:$T$494,32,0),"")</f>
        <v/>
      </c>
      <c r="BO579" s="55" t="str">
        <f>+IFERROR(VLOOKUP($M579,ACTIVIDADES!$B$9:$T$494,33,0),"")</f>
        <v/>
      </c>
      <c r="BP579" s="55" t="str">
        <f>+IFERROR(VLOOKUP($M579,ACTIVIDADES!$B$9:$T$494,34,0),"")</f>
        <v/>
      </c>
      <c r="BQ579" s="55" t="str">
        <f>+IFERROR(VLOOKUP($M579,ACTIVIDADES!$B$9:$T$494,35,0),"")</f>
        <v/>
      </c>
      <c r="BR579" s="55" t="str">
        <f>+IFERROR(VLOOKUP($M579,ACTIVIDADES!$B$9:$T$494,36,0),"")</f>
        <v/>
      </c>
      <c r="BS579" s="55" t="str">
        <f>+IFERROR(VLOOKUP($M579,ACTIVIDADES!$B$9:$T$494,37,0),"")</f>
        <v/>
      </c>
      <c r="BT579" s="58"/>
      <c r="BU579" s="58"/>
      <c r="BV579" s="59"/>
      <c r="BW579" s="59" t="s">
        <v>580</v>
      </c>
      <c r="BX579" s="60" t="s">
        <v>3635</v>
      </c>
      <c r="BY579" s="61" t="s">
        <v>593</v>
      </c>
      <c r="BZ579" s="62"/>
      <c r="CA579" s="7"/>
      <c r="CB579" s="7"/>
      <c r="CC579" s="7"/>
      <c r="CD579" s="7"/>
      <c r="CE579" s="7"/>
      <c r="CF579" s="7"/>
      <c r="CG579" s="7"/>
      <c r="CH579" s="7"/>
      <c r="CI579" s="7"/>
      <c r="CJ579" s="7"/>
      <c r="CK579" s="7"/>
      <c r="CL579" s="7"/>
      <c r="CM579" s="7"/>
      <c r="CN579" s="7"/>
      <c r="CO579" s="7"/>
      <c r="CP579" s="7"/>
      <c r="CQ579" s="7"/>
    </row>
    <row r="580" spans="1:95" customFormat="1" ht="93" customHeight="1" x14ac:dyDescent="0.35">
      <c r="A580" s="40">
        <f t="shared" si="36"/>
        <v>572</v>
      </c>
      <c r="B580" s="40" t="s">
        <v>536</v>
      </c>
      <c r="C580" s="40">
        <v>2025</v>
      </c>
      <c r="D580" s="40" t="s">
        <v>3750</v>
      </c>
      <c r="E580" s="323"/>
      <c r="F580" s="40" t="s">
        <v>1086</v>
      </c>
      <c r="G580" s="63" t="s">
        <v>563</v>
      </c>
      <c r="H580" s="41" t="s">
        <v>569</v>
      </c>
      <c r="I580" s="42" t="s">
        <v>3654</v>
      </c>
      <c r="J580" s="43" t="s">
        <v>5142</v>
      </c>
      <c r="K580" s="43" t="s">
        <v>5142</v>
      </c>
      <c r="L580" s="44" t="s">
        <v>4120</v>
      </c>
      <c r="M580" s="63" t="s">
        <v>1154</v>
      </c>
      <c r="N580" s="64" t="s">
        <v>1155</v>
      </c>
      <c r="O580" s="63" t="s">
        <v>1156</v>
      </c>
      <c r="P580" s="63">
        <v>1</v>
      </c>
      <c r="Q580" s="65">
        <v>46023</v>
      </c>
      <c r="R580" s="65">
        <v>46387</v>
      </c>
      <c r="S580" s="66">
        <f t="shared" si="37"/>
        <v>54</v>
      </c>
      <c r="T580" s="63" t="s">
        <v>1157</v>
      </c>
      <c r="U580" s="63" t="s">
        <v>563</v>
      </c>
      <c r="V580" s="49">
        <f>+IFERROR(VLOOKUP($M580,ACTIVIDADES!$B$9:$Q$494,10,0),"")</f>
        <v>0</v>
      </c>
      <c r="W580" s="50" t="str">
        <f>+IFERROR(VLOOKUP($M580,ACTIVIDADES!$B$9:$Q$494,11,0)," ")</f>
        <v>Actividad pendiente de realización</v>
      </c>
      <c r="X580" s="61">
        <f>+IFERROR(VLOOKUP($M580,ACTIVIDADES!$B$9:$Q$494,12,0),"")</f>
        <v>0</v>
      </c>
      <c r="Y580" s="52">
        <f>+IFERROR(VLOOKUP($M580,ACTIVIDADES!$B$9:$Q$494,13,0),"")</f>
        <v>46153</v>
      </c>
      <c r="Z580" s="53" t="str">
        <f>+IFERROR(VLOOKUP($M580,ACTIVIDADES!$B$9:$Q$494,14,0),"")</f>
        <v>Sin avance en la actividad</v>
      </c>
      <c r="AA580" s="49">
        <f>+IFERROR(VLOOKUP($M580,ACTIVIDADES!$B$9:$Q$494,15,0),"")</f>
        <v>0</v>
      </c>
      <c r="AB580" s="54" t="str">
        <f>+IFERROR(VLOOKUP($M580,ACTIVIDADES!$B$9:$Q$494,16,0),"")</f>
        <v>EJECUCIÓN</v>
      </c>
      <c r="AC580" s="144">
        <v>46157</v>
      </c>
      <c r="AD580" s="29">
        <v>0</v>
      </c>
      <c r="AE580" s="29" t="s">
        <v>3741</v>
      </c>
      <c r="AF580" s="29" t="s">
        <v>580</v>
      </c>
      <c r="AG580" s="29" t="s">
        <v>3737</v>
      </c>
      <c r="AH580" s="29" t="s">
        <v>3737</v>
      </c>
      <c r="AI580" s="29" t="s">
        <v>3737</v>
      </c>
      <c r="AJ580" s="55">
        <f>+IFERROR(VLOOKUP($M580,ACTIVIDADES!$B$9:$T$494,17,0),"")</f>
        <v>0</v>
      </c>
      <c r="AK580" s="80" t="str">
        <f>+IFERROR(VLOOKUP($M580,ACTIVIDADES!$B$9:$T$494,18,0),"")</f>
        <v>Actividad pendiente de realización</v>
      </c>
      <c r="AL580" s="80">
        <f>+IFERROR(VLOOKUP($M580,ACTIVIDADES!$B$9:$T$494,19,0),"")</f>
        <v>0</v>
      </c>
      <c r="AM580" s="55">
        <f>+IFERROR(VLOOKUP($M580,ACTIVIDADES!$B$9:$X$495,20,0),0)</f>
        <v>46213</v>
      </c>
      <c r="AN580" s="55" t="str">
        <f>+IFERROR(VLOOKUP($M580,ACTIVIDADES!$B$9:$X$495,21,0),0)</f>
        <v>Sin avance en la actividad</v>
      </c>
      <c r="AO580" s="55">
        <f>+IFERROR(VLOOKUP($M580,ACTIVIDADES!$B$9:$X$495,22,0),0)</f>
        <v>0</v>
      </c>
      <c r="AP580" s="145" t="str">
        <f>+IFERROR(VLOOKUP($M580,ACTIVIDADES!$B$9:$X$495,23,0),0)</f>
        <v>EN EJECUCIÓN</v>
      </c>
      <c r="AQ580" s="88">
        <v>46230</v>
      </c>
      <c r="AR580" s="55">
        <v>0</v>
      </c>
      <c r="AS580" s="57" t="s">
        <v>3741</v>
      </c>
      <c r="AT580" s="29" t="s">
        <v>580</v>
      </c>
      <c r="AU580" s="57" t="s">
        <v>3639</v>
      </c>
      <c r="AV580" s="193" t="s">
        <v>3639</v>
      </c>
      <c r="AW580" s="193" t="s">
        <v>3639</v>
      </c>
      <c r="AX580" s="57" t="s">
        <v>4259</v>
      </c>
      <c r="AY580" s="176" t="str">
        <f t="shared" si="35"/>
        <v>SIN INICIAR</v>
      </c>
      <c r="AZ580" s="55" t="str">
        <f>+IFERROR(VLOOKUP($M580,ACTIVIDADES!$B$9:$T$494,25,0),"")</f>
        <v/>
      </c>
      <c r="BA580" s="55" t="str">
        <f>+IFERROR(VLOOKUP($M580,ACTIVIDADES!$B$9:$T$494,26,0),"")</f>
        <v/>
      </c>
      <c r="BB580" s="55" t="str">
        <f>+IFERROR(VLOOKUP($M580,ACTIVIDADES!$B$9:$T$494,27,0),"")</f>
        <v/>
      </c>
      <c r="BC580" s="55" t="str">
        <f>+IFERROR(VLOOKUP($M580,ACTIVIDADES!$B$9:$T$494,28,0),"")</f>
        <v/>
      </c>
      <c r="BD580" s="55" t="str">
        <f>+IFERROR(VLOOKUP($M580,ACTIVIDADES!$B$9:$T$494,29,0),"")</f>
        <v/>
      </c>
      <c r="BE580" s="55" t="str">
        <f>+IFERROR(VLOOKUP($M580,ACTIVIDADES!$B$9:$T$494,30,0),"")</f>
        <v/>
      </c>
      <c r="BF580" s="58"/>
      <c r="BG580" s="58"/>
      <c r="BH580" s="59"/>
      <c r="BI580" s="59" t="s">
        <v>580</v>
      </c>
      <c r="BJ580" s="60" t="s">
        <v>3635</v>
      </c>
      <c r="BK580" s="61" t="s">
        <v>593</v>
      </c>
      <c r="BL580" s="62"/>
      <c r="BM580" s="55" t="str">
        <f>+IFERROR(VLOOKUP($M580,ACTIVIDADES!$B$9:$T$494,31,0),"")</f>
        <v/>
      </c>
      <c r="BN580" s="55" t="str">
        <f>+IFERROR(VLOOKUP($M580,ACTIVIDADES!$B$9:$T$494,32,0),"")</f>
        <v/>
      </c>
      <c r="BO580" s="55" t="str">
        <f>+IFERROR(VLOOKUP($M580,ACTIVIDADES!$B$9:$T$494,33,0),"")</f>
        <v/>
      </c>
      <c r="BP580" s="55" t="str">
        <f>+IFERROR(VLOOKUP($M580,ACTIVIDADES!$B$9:$T$494,34,0),"")</f>
        <v/>
      </c>
      <c r="BQ580" s="55" t="str">
        <f>+IFERROR(VLOOKUP($M580,ACTIVIDADES!$B$9:$T$494,35,0),"")</f>
        <v/>
      </c>
      <c r="BR580" s="55" t="str">
        <f>+IFERROR(VLOOKUP($M580,ACTIVIDADES!$B$9:$T$494,36,0),"")</f>
        <v/>
      </c>
      <c r="BS580" s="55" t="str">
        <f>+IFERROR(VLOOKUP($M580,ACTIVIDADES!$B$9:$T$494,37,0),"")</f>
        <v/>
      </c>
      <c r="BT580" s="58"/>
      <c r="BU580" s="58"/>
      <c r="BV580" s="59"/>
      <c r="BW580" s="59" t="s">
        <v>580</v>
      </c>
      <c r="BX580" s="60" t="s">
        <v>3635</v>
      </c>
      <c r="BY580" s="61" t="s">
        <v>593</v>
      </c>
      <c r="BZ580" s="62"/>
      <c r="CA580" s="7"/>
      <c r="CB580" s="7"/>
      <c r="CC580" s="7"/>
      <c r="CD580" s="7"/>
      <c r="CE580" s="7"/>
      <c r="CF580" s="7"/>
      <c r="CG580" s="7"/>
      <c r="CH580" s="7"/>
      <c r="CI580" s="7"/>
      <c r="CJ580" s="7"/>
      <c r="CK580" s="7"/>
      <c r="CL580" s="7"/>
      <c r="CM580" s="7"/>
      <c r="CN580" s="7"/>
      <c r="CO580" s="7"/>
      <c r="CP580" s="7"/>
      <c r="CQ580" s="7"/>
    </row>
    <row r="581" spans="1:95" customFormat="1" ht="93" customHeight="1" x14ac:dyDescent="0.35">
      <c r="A581" s="40">
        <f t="shared" si="36"/>
        <v>573</v>
      </c>
      <c r="B581" s="40" t="s">
        <v>536</v>
      </c>
      <c r="C581" s="40">
        <v>2025</v>
      </c>
      <c r="D581" s="40" t="s">
        <v>3734</v>
      </c>
      <c r="E581" s="323"/>
      <c r="F581" s="40" t="s">
        <v>1086</v>
      </c>
      <c r="G581" s="63" t="s">
        <v>563</v>
      </c>
      <c r="H581" s="42" t="s">
        <v>569</v>
      </c>
      <c r="I581" s="42"/>
      <c r="J581" s="43" t="s">
        <v>5142</v>
      </c>
      <c r="K581" s="43" t="s">
        <v>5142</v>
      </c>
      <c r="L581" s="44" t="s">
        <v>4120</v>
      </c>
      <c r="M581" s="63" t="s">
        <v>3239</v>
      </c>
      <c r="N581" s="64" t="s">
        <v>3196</v>
      </c>
      <c r="O581" s="63" t="s">
        <v>5725</v>
      </c>
      <c r="P581" s="63">
        <v>1</v>
      </c>
      <c r="Q581" s="65">
        <v>46023</v>
      </c>
      <c r="R581" s="65">
        <v>46387</v>
      </c>
      <c r="S581" s="66">
        <f t="shared" si="37"/>
        <v>54</v>
      </c>
      <c r="T581" s="63" t="s">
        <v>609</v>
      </c>
      <c r="U581" s="63" t="s">
        <v>563</v>
      </c>
      <c r="V581" s="49">
        <f>+IFERROR(VLOOKUP($M581,ACTIVIDADES!$B$9:$Q$494,10,0),"")</f>
        <v>0</v>
      </c>
      <c r="W581" s="50" t="str">
        <f>+IFERROR(VLOOKUP($M581,ACTIVIDADES!$B$9:$Q$494,11,0)," ")</f>
        <v xml:space="preserve">La actividad no se ha ejecutado a la fecha. No se ha realizado la verificación de que la entidad haya recibido la totalidad de los soportes correspondientes al cumplimiento de las obligaciones contractuales del proveedor, tales como manifiestos de aduana, declaraciones de importación y certificados de capacitación. En consecuencia, no se cuenta con un informe de supervisión que evidencie la revisión, validación o subsanación de dicha documentación, quedando esta actividad pendiente de ejecución conforme a los lineamientos de supervisión contractual y la normatividad vigente.
</v>
      </c>
      <c r="X581" s="61">
        <f>+IFERROR(VLOOKUP($M581,ACTIVIDADES!$B$9:$Q$494,12,0),"")</f>
        <v>0</v>
      </c>
      <c r="Y581" s="52">
        <f>+IFERROR(VLOOKUP($M581,ACTIVIDADES!$B$9:$Q$494,13,0),"")</f>
        <v>46153</v>
      </c>
      <c r="Z581" s="53" t="str">
        <f>+IFERROR(VLOOKUP($M581,ACTIVIDADES!$B$9:$Q$494,14,0),"")</f>
        <v>No se evidencian soportes de la actividad</v>
      </c>
      <c r="AA581" s="49">
        <f>+IFERROR(VLOOKUP($M581,ACTIVIDADES!$B$9:$Q$494,15,0),"")</f>
        <v>0</v>
      </c>
      <c r="AB581" s="54" t="str">
        <f>+IFERROR(VLOOKUP($M581,ACTIVIDADES!$B$9:$Q$494,16,0),"")</f>
        <v>EJECUCIÓN</v>
      </c>
      <c r="AC581" s="144">
        <v>46157</v>
      </c>
      <c r="AD581" s="29">
        <v>0</v>
      </c>
      <c r="AE581" s="29" t="s">
        <v>3741</v>
      </c>
      <c r="AF581" s="29" t="s">
        <v>580</v>
      </c>
      <c r="AG581" s="29" t="s">
        <v>3737</v>
      </c>
      <c r="AH581" s="29" t="s">
        <v>3737</v>
      </c>
      <c r="AI581" s="29" t="s">
        <v>3737</v>
      </c>
      <c r="AJ581" s="55">
        <f>+IFERROR(VLOOKUP($M581,ACTIVIDADES!$B$9:$T$494,17,0),"")</f>
        <v>0</v>
      </c>
      <c r="AK581" s="80" t="str">
        <f>+IFERROR(VLOOKUP($M581,ACTIVIDADES!$B$9:$T$494,18,0),"")</f>
        <v xml:space="preserve">La actividad no se ha ejecutado a la fecha. No se ha realizado la verificación de que la entidad haya recibido la totalidad de los soportes correspondientes al cumplimiento de las obligaciones contractuales del proveedor, tales como manifiestos de aduana, declaraciones de importación y certificados de capacitación. En consecuencia, no se cuenta con un informe de supervisión que evidencie la revisión, validación o subsanación de dicha documentación, quedando esta actividad pendiente de ejecución conforme a los lineamientos de supervisión contractual y la normatividad vigente.
</v>
      </c>
      <c r="AL581" s="80">
        <f>+IFERROR(VLOOKUP($M581,ACTIVIDADES!$B$9:$T$494,19,0),"")</f>
        <v>0</v>
      </c>
      <c r="AM581" s="55" t="str">
        <f>+IFERROR(VLOOKUP($M581,ACTIVIDADES!$B$9:$X$495,20,0),0)</f>
        <v>11/07/206</v>
      </c>
      <c r="AN581" s="55" t="str">
        <f>+IFERROR(VLOOKUP($M581,ACTIVIDADES!$B$9:$X$495,21,0),0)</f>
        <v>No se evidencian soportes de la actividad</v>
      </c>
      <c r="AO581" s="55">
        <f>+IFERROR(VLOOKUP($M581,ACTIVIDADES!$B$9:$X$495,22,0),0)</f>
        <v>0</v>
      </c>
      <c r="AP581" s="145" t="str">
        <f>+IFERROR(VLOOKUP($M581,ACTIVIDADES!$B$9:$X$495,23,0),0)</f>
        <v>EN EJECUCIÓN</v>
      </c>
      <c r="AQ581" s="88">
        <v>46230</v>
      </c>
      <c r="AR581" s="55">
        <v>0</v>
      </c>
      <c r="AS581" s="57" t="s">
        <v>4260</v>
      </c>
      <c r="AT581" s="29" t="s">
        <v>580</v>
      </c>
      <c r="AU581" s="57" t="s">
        <v>3639</v>
      </c>
      <c r="AV581" s="193" t="s">
        <v>3639</v>
      </c>
      <c r="AW581" s="193" t="s">
        <v>3639</v>
      </c>
      <c r="AX581" s="57" t="s">
        <v>4259</v>
      </c>
      <c r="AY581" s="176" t="str">
        <f t="shared" si="35"/>
        <v>SIN INICIAR</v>
      </c>
      <c r="AZ581" s="55" t="str">
        <f>+IFERROR(VLOOKUP($M581,ACTIVIDADES!$B$9:$T$494,25,0),"")</f>
        <v/>
      </c>
      <c r="BA581" s="55" t="str">
        <f>+IFERROR(VLOOKUP($M581,ACTIVIDADES!$B$9:$T$494,26,0),"")</f>
        <v/>
      </c>
      <c r="BB581" s="55" t="str">
        <f>+IFERROR(VLOOKUP($M581,ACTIVIDADES!$B$9:$T$494,27,0),"")</f>
        <v/>
      </c>
      <c r="BC581" s="55" t="str">
        <f>+IFERROR(VLOOKUP($M581,ACTIVIDADES!$B$9:$T$494,28,0),"")</f>
        <v/>
      </c>
      <c r="BD581" s="55" t="str">
        <f>+IFERROR(VLOOKUP($M581,ACTIVIDADES!$B$9:$T$494,29,0),"")</f>
        <v/>
      </c>
      <c r="BE581" s="55" t="str">
        <f>+IFERROR(VLOOKUP($M581,ACTIVIDADES!$B$9:$T$494,30,0),"")</f>
        <v/>
      </c>
      <c r="BF581" s="58"/>
      <c r="BG581" s="58"/>
      <c r="BH581" s="59"/>
      <c r="BI581" s="59" t="s">
        <v>580</v>
      </c>
      <c r="BJ581" s="60" t="s">
        <v>3635</v>
      </c>
      <c r="BK581" s="61" t="s">
        <v>593</v>
      </c>
      <c r="BL581" s="62"/>
      <c r="BM581" s="55" t="str">
        <f>+IFERROR(VLOOKUP($M581,ACTIVIDADES!$B$9:$T$494,31,0),"")</f>
        <v/>
      </c>
      <c r="BN581" s="55" t="str">
        <f>+IFERROR(VLOOKUP($M581,ACTIVIDADES!$B$9:$T$494,32,0),"")</f>
        <v/>
      </c>
      <c r="BO581" s="55" t="str">
        <f>+IFERROR(VLOOKUP($M581,ACTIVIDADES!$B$9:$T$494,33,0),"")</f>
        <v/>
      </c>
      <c r="BP581" s="55" t="str">
        <f>+IFERROR(VLOOKUP($M581,ACTIVIDADES!$B$9:$T$494,34,0),"")</f>
        <v/>
      </c>
      <c r="BQ581" s="55" t="str">
        <f>+IFERROR(VLOOKUP($M581,ACTIVIDADES!$B$9:$T$494,35,0),"")</f>
        <v/>
      </c>
      <c r="BR581" s="55" t="str">
        <f>+IFERROR(VLOOKUP($M581,ACTIVIDADES!$B$9:$T$494,36,0),"")</f>
        <v/>
      </c>
      <c r="BS581" s="55" t="str">
        <f>+IFERROR(VLOOKUP($M581,ACTIVIDADES!$B$9:$T$494,37,0),"")</f>
        <v/>
      </c>
      <c r="BT581" s="58"/>
      <c r="BU581" s="58"/>
      <c r="BV581" s="59"/>
      <c r="BW581" s="59" t="s">
        <v>580</v>
      </c>
      <c r="BX581" s="60" t="s">
        <v>3635</v>
      </c>
      <c r="BY581" s="61" t="s">
        <v>593</v>
      </c>
      <c r="BZ581" s="62"/>
      <c r="CA581" s="7"/>
      <c r="CB581" s="7"/>
      <c r="CC581" s="7"/>
      <c r="CD581" s="7"/>
      <c r="CE581" s="7"/>
      <c r="CF581" s="7"/>
      <c r="CG581" s="7"/>
      <c r="CH581" s="7"/>
      <c r="CI581" s="7"/>
      <c r="CJ581" s="7"/>
      <c r="CK581" s="7"/>
      <c r="CL581" s="7"/>
      <c r="CM581" s="7"/>
      <c r="CN581" s="7"/>
      <c r="CO581" s="7"/>
      <c r="CP581" s="7"/>
      <c r="CQ581" s="7"/>
    </row>
    <row r="582" spans="1:95" ht="93" customHeight="1" x14ac:dyDescent="0.35">
      <c r="A582" s="40">
        <f t="shared" si="36"/>
        <v>574</v>
      </c>
      <c r="B582" s="40" t="s">
        <v>536</v>
      </c>
      <c r="C582" s="40">
        <v>2025</v>
      </c>
      <c r="D582" s="40" t="s">
        <v>4284</v>
      </c>
      <c r="E582" s="323"/>
      <c r="F582" s="40" t="s">
        <v>1087</v>
      </c>
      <c r="G582" s="63" t="s">
        <v>563</v>
      </c>
      <c r="H582" s="41" t="s">
        <v>4879</v>
      </c>
      <c r="I582" s="42" t="s">
        <v>3653</v>
      </c>
      <c r="J582" s="43" t="s">
        <v>4289</v>
      </c>
      <c r="K582" s="43" t="s">
        <v>4289</v>
      </c>
      <c r="L582" s="44" t="s">
        <v>4290</v>
      </c>
      <c r="M582" s="63" t="s">
        <v>1673</v>
      </c>
      <c r="N582" s="64" t="s">
        <v>1674</v>
      </c>
      <c r="O582" s="63" t="s">
        <v>1675</v>
      </c>
      <c r="P582" s="63">
        <v>1</v>
      </c>
      <c r="Q582" s="65">
        <v>46023</v>
      </c>
      <c r="R582" s="65">
        <v>46203</v>
      </c>
      <c r="S582" s="66">
        <f t="shared" si="37"/>
        <v>26.85</v>
      </c>
      <c r="T582" s="63" t="s">
        <v>5771</v>
      </c>
      <c r="U582" s="63" t="s">
        <v>563</v>
      </c>
      <c r="V582" s="49">
        <f>+IFERROR(VLOOKUP($M582,ACTIVIDADES!$B$9:$Q$494,10,0),"")</f>
        <v>0</v>
      </c>
      <c r="W582" s="50">
        <f>+IFERROR(VLOOKUP($M582,ACTIVIDADES!$B$9:$Q$494,11,0)," ")</f>
        <v>0</v>
      </c>
      <c r="X582" s="61">
        <f>+IFERROR(VLOOKUP($M582,ACTIVIDADES!$B$9:$Q$494,12,0),"")</f>
        <v>0</v>
      </c>
      <c r="Y582" s="52">
        <f>+IFERROR(VLOOKUP($M582,ACTIVIDADES!$B$9:$Q$494,13,0),"")</f>
        <v>46153</v>
      </c>
      <c r="Z582" s="53" t="str">
        <f>+IFERROR(VLOOKUP($M582,ACTIVIDADES!$B$9:$Q$494,14,0),"")</f>
        <v>No se evidencia seguimiento</v>
      </c>
      <c r="AA582" s="49">
        <f>+IFERROR(VLOOKUP($M582,ACTIVIDADES!$B$9:$Q$494,15,0),"")</f>
        <v>0</v>
      </c>
      <c r="AB582" s="54" t="str">
        <f>+IFERROR(VLOOKUP($M582,ACTIVIDADES!$B$9:$Q$494,16,0),"")</f>
        <v>EJECUCIÓN</v>
      </c>
      <c r="AC582" s="144">
        <v>46181</v>
      </c>
      <c r="AD582" s="29">
        <v>0</v>
      </c>
      <c r="AE582" s="29" t="s">
        <v>3741</v>
      </c>
      <c r="AF582" s="28" t="s">
        <v>580</v>
      </c>
      <c r="AG582" s="29" t="s">
        <v>3737</v>
      </c>
      <c r="AH582" s="29" t="s">
        <v>3737</v>
      </c>
      <c r="AI582" s="29" t="s">
        <v>3737</v>
      </c>
      <c r="AJ582" s="55">
        <f>+IFERROR(VLOOKUP($M582,ACTIVIDADES!$B$9:$T$494,17,0),"")</f>
        <v>0</v>
      </c>
      <c r="AK582" s="80" t="str">
        <f>+IFERROR(VLOOKUP($M582,ACTIVIDADES!$B$9:$T$494,18,0),"")</f>
        <v>Sin reporte de información por parte de la primera linea de defensa</v>
      </c>
      <c r="AL582" s="80">
        <f>+IFERROR(VLOOKUP($M582,ACTIVIDADES!$B$9:$T$494,19,0),"")</f>
        <v>0</v>
      </c>
      <c r="AM582" s="55">
        <f>+IFERROR(VLOOKUP($M582,ACTIVIDADES!$B$9:$X$495,20,0),0)</f>
        <v>46213</v>
      </c>
      <c r="AN582" s="55" t="str">
        <f>+IFERROR(VLOOKUP($M582,ACTIVIDADES!$B$9:$X$495,21,0),0)</f>
        <v>No se evidencia seguimiento</v>
      </c>
      <c r="AO582" s="55">
        <f>+IFERROR(VLOOKUP($M582,ACTIVIDADES!$B$9:$X$495,22,0),0)</f>
        <v>0</v>
      </c>
      <c r="AP582" s="145" t="str">
        <f>+IFERROR(VLOOKUP($M582,ACTIVIDADES!$B$9:$X$495,23,0),0)</f>
        <v>EN EJECUCIÓN</v>
      </c>
      <c r="AQ582" s="88">
        <v>46230</v>
      </c>
      <c r="AR582" s="55">
        <v>0</v>
      </c>
      <c r="AS582" s="57" t="s">
        <v>3741</v>
      </c>
      <c r="AT582" s="29" t="s">
        <v>580</v>
      </c>
      <c r="AU582" s="57" t="s">
        <v>3639</v>
      </c>
      <c r="AV582" s="193" t="s">
        <v>3639</v>
      </c>
      <c r="AW582" s="193" t="s">
        <v>3639</v>
      </c>
      <c r="AX582" s="57" t="s">
        <v>4259</v>
      </c>
      <c r="AY582" s="176" t="str">
        <f t="shared" si="35"/>
        <v>SIN INICIAR</v>
      </c>
      <c r="AZ582" s="55" t="str">
        <f>+IFERROR(VLOOKUP($M582,ACTIVIDADES!$B$9:$T$494,25,0),"")</f>
        <v/>
      </c>
      <c r="BA582" s="55" t="str">
        <f>+IFERROR(VLOOKUP($M582,ACTIVIDADES!$B$9:$T$494,26,0),"")</f>
        <v/>
      </c>
      <c r="BB582" s="55" t="str">
        <f>+IFERROR(VLOOKUP($M582,ACTIVIDADES!$B$9:$T$494,27,0),"")</f>
        <v/>
      </c>
      <c r="BC582" s="55" t="str">
        <f>+IFERROR(VLOOKUP($M582,ACTIVIDADES!$B$9:$T$494,28,0),"")</f>
        <v/>
      </c>
      <c r="BD582" s="55" t="str">
        <f>+IFERROR(VLOOKUP($M582,ACTIVIDADES!$B$9:$T$494,29,0),"")</f>
        <v/>
      </c>
      <c r="BE582" s="55" t="str">
        <f>+IFERROR(VLOOKUP($M582,ACTIVIDADES!$B$9:$T$494,30,0),"")</f>
        <v/>
      </c>
      <c r="BF582" s="58"/>
      <c r="BG582" s="58"/>
      <c r="BH582" s="59"/>
      <c r="BI582" s="59" t="s">
        <v>580</v>
      </c>
      <c r="BJ582" s="60" t="s">
        <v>3635</v>
      </c>
      <c r="BK582" s="61" t="s">
        <v>593</v>
      </c>
      <c r="BL582" s="62"/>
      <c r="BM582" s="55" t="str">
        <f>+IFERROR(VLOOKUP($M582,ACTIVIDADES!$B$9:$T$494,31,0),"")</f>
        <v/>
      </c>
      <c r="BN582" s="55" t="str">
        <f>+IFERROR(VLOOKUP($M582,ACTIVIDADES!$B$9:$T$494,32,0),"")</f>
        <v/>
      </c>
      <c r="BO582" s="55" t="str">
        <f>+IFERROR(VLOOKUP($M582,ACTIVIDADES!$B$9:$T$494,33,0),"")</f>
        <v/>
      </c>
      <c r="BP582" s="55" t="str">
        <f>+IFERROR(VLOOKUP($M582,ACTIVIDADES!$B$9:$T$494,34,0),"")</f>
        <v/>
      </c>
      <c r="BQ582" s="55" t="str">
        <f>+IFERROR(VLOOKUP($M582,ACTIVIDADES!$B$9:$T$494,35,0),"")</f>
        <v/>
      </c>
      <c r="BR582" s="55" t="str">
        <f>+IFERROR(VLOOKUP($M582,ACTIVIDADES!$B$9:$T$494,36,0),"")</f>
        <v/>
      </c>
      <c r="BS582" s="55" t="str">
        <f>+IFERROR(VLOOKUP($M582,ACTIVIDADES!$B$9:$T$494,37,0),"")</f>
        <v/>
      </c>
      <c r="BT582" s="58"/>
      <c r="BU582" s="58"/>
      <c r="BV582" s="59"/>
      <c r="BW582" s="59" t="s">
        <v>580</v>
      </c>
      <c r="BX582" s="60" t="s">
        <v>3635</v>
      </c>
      <c r="BY582" s="61" t="s">
        <v>593</v>
      </c>
      <c r="BZ582" s="62"/>
      <c r="CA582" s="7"/>
      <c r="CB582" s="7"/>
      <c r="CC582" s="7"/>
      <c r="CD582" s="7"/>
      <c r="CE582" s="7"/>
      <c r="CF582" s="7"/>
      <c r="CG582" s="7"/>
      <c r="CH582" s="7"/>
      <c r="CI582" s="7"/>
      <c r="CJ582" s="7"/>
      <c r="CK582" s="7"/>
      <c r="CL582" s="7"/>
      <c r="CM582" s="7"/>
      <c r="CN582" s="7"/>
      <c r="CO582" s="7"/>
      <c r="CP582" s="7"/>
      <c r="CQ582" s="7"/>
    </row>
    <row r="583" spans="1:95" customFormat="1" ht="93" customHeight="1" x14ac:dyDescent="0.35">
      <c r="A583" s="40">
        <f t="shared" si="36"/>
        <v>575</v>
      </c>
      <c r="B583" s="40" t="s">
        <v>536</v>
      </c>
      <c r="C583" s="40">
        <v>2025</v>
      </c>
      <c r="D583" s="40" t="s">
        <v>4284</v>
      </c>
      <c r="E583" s="323"/>
      <c r="F583" s="40" t="s">
        <v>1088</v>
      </c>
      <c r="G583" s="63" t="s">
        <v>563</v>
      </c>
      <c r="H583" s="41" t="s">
        <v>4880</v>
      </c>
      <c r="I583" s="42" t="s">
        <v>3653</v>
      </c>
      <c r="J583" s="43" t="s">
        <v>5198</v>
      </c>
      <c r="K583" s="43" t="s">
        <v>5198</v>
      </c>
      <c r="L583" s="44" t="s">
        <v>4290</v>
      </c>
      <c r="M583" s="63" t="s">
        <v>1677</v>
      </c>
      <c r="N583" s="64" t="s">
        <v>1678</v>
      </c>
      <c r="O583" s="63" t="s">
        <v>1679</v>
      </c>
      <c r="P583" s="63">
        <v>1</v>
      </c>
      <c r="Q583" s="65">
        <v>46023</v>
      </c>
      <c r="R583" s="65">
        <v>46203</v>
      </c>
      <c r="S583" s="66">
        <f t="shared" si="37"/>
        <v>26.85</v>
      </c>
      <c r="T583" s="63" t="s">
        <v>5771</v>
      </c>
      <c r="U583" s="63" t="s">
        <v>563</v>
      </c>
      <c r="V583" s="49">
        <f>+IFERROR(VLOOKUP($M583,ACTIVIDADES!$B$9:$Q$494,10,0),"")</f>
        <v>0</v>
      </c>
      <c r="W583" s="50">
        <f>+IFERROR(VLOOKUP($M583,ACTIVIDADES!$B$9:$Q$494,11,0)," ")</f>
        <v>0</v>
      </c>
      <c r="X583" s="61">
        <f>+IFERROR(VLOOKUP($M583,ACTIVIDADES!$B$9:$Q$494,12,0),"")</f>
        <v>0</v>
      </c>
      <c r="Y583" s="52">
        <f>+IFERROR(VLOOKUP($M583,ACTIVIDADES!$B$9:$Q$494,13,0),"")</f>
        <v>46153</v>
      </c>
      <c r="Z583" s="53" t="str">
        <f>+IFERROR(VLOOKUP($M583,ACTIVIDADES!$B$9:$Q$494,14,0),"")</f>
        <v>No se evidencia seguimiento</v>
      </c>
      <c r="AA583" s="49">
        <f>+IFERROR(VLOOKUP($M583,ACTIVIDADES!$B$9:$Q$494,15,0),"")</f>
        <v>0</v>
      </c>
      <c r="AB583" s="54" t="str">
        <f>+IFERROR(VLOOKUP($M583,ACTIVIDADES!$B$9:$Q$494,16,0),"")</f>
        <v>EJECUCIÓN</v>
      </c>
      <c r="AC583" s="144">
        <v>46181</v>
      </c>
      <c r="AD583" s="29">
        <v>0</v>
      </c>
      <c r="AE583" s="29" t="s">
        <v>3741</v>
      </c>
      <c r="AF583" s="28" t="s">
        <v>580</v>
      </c>
      <c r="AG583" s="29" t="s">
        <v>3737</v>
      </c>
      <c r="AH583" s="29" t="s">
        <v>3737</v>
      </c>
      <c r="AI583" s="29" t="s">
        <v>3737</v>
      </c>
      <c r="AJ583" s="55">
        <f>+IFERROR(VLOOKUP($M583,ACTIVIDADES!$B$9:$T$494,17,0),"")</f>
        <v>0</v>
      </c>
      <c r="AK583" s="80" t="str">
        <f>+IFERROR(VLOOKUP($M583,ACTIVIDADES!$B$9:$T$494,18,0),"")</f>
        <v>Sin reporte de información por parte de la primera linea de defensa</v>
      </c>
      <c r="AL583" s="80">
        <f>+IFERROR(VLOOKUP($M583,ACTIVIDADES!$B$9:$T$494,19,0),"")</f>
        <v>0</v>
      </c>
      <c r="AM583" s="55">
        <f>+IFERROR(VLOOKUP($M583,ACTIVIDADES!$B$9:$X$495,20,0),0)</f>
        <v>46213</v>
      </c>
      <c r="AN583" s="55" t="str">
        <f>+IFERROR(VLOOKUP($M583,ACTIVIDADES!$B$9:$X$495,21,0),0)</f>
        <v>No se evidencia seguimiento</v>
      </c>
      <c r="AO583" s="55">
        <f>+IFERROR(VLOOKUP($M583,ACTIVIDADES!$B$9:$X$495,22,0),0)</f>
        <v>0</v>
      </c>
      <c r="AP583" s="145" t="str">
        <f>+IFERROR(VLOOKUP($M583,ACTIVIDADES!$B$9:$X$495,23,0),0)</f>
        <v>EN EJECUCIÓN</v>
      </c>
      <c r="AQ583" s="88">
        <v>46230</v>
      </c>
      <c r="AR583" s="55">
        <v>0</v>
      </c>
      <c r="AS583" s="57" t="s">
        <v>3741</v>
      </c>
      <c r="AT583" s="29" t="s">
        <v>580</v>
      </c>
      <c r="AU583" s="57" t="s">
        <v>3639</v>
      </c>
      <c r="AV583" s="193" t="s">
        <v>3639</v>
      </c>
      <c r="AW583" s="193" t="s">
        <v>3639</v>
      </c>
      <c r="AX583" s="57" t="s">
        <v>4259</v>
      </c>
      <c r="AY583" s="176" t="str">
        <f t="shared" si="35"/>
        <v>SIN INICIAR</v>
      </c>
      <c r="AZ583" s="55" t="str">
        <f>+IFERROR(VLOOKUP($M583,ACTIVIDADES!$B$9:$T$494,25,0),"")</f>
        <v/>
      </c>
      <c r="BA583" s="55" t="str">
        <f>+IFERROR(VLOOKUP($M583,ACTIVIDADES!$B$9:$T$494,26,0),"")</f>
        <v/>
      </c>
      <c r="BB583" s="55" t="str">
        <f>+IFERROR(VLOOKUP($M583,ACTIVIDADES!$B$9:$T$494,27,0),"")</f>
        <v/>
      </c>
      <c r="BC583" s="55" t="str">
        <f>+IFERROR(VLOOKUP($M583,ACTIVIDADES!$B$9:$T$494,28,0),"")</f>
        <v/>
      </c>
      <c r="BD583" s="55" t="str">
        <f>+IFERROR(VLOOKUP($M583,ACTIVIDADES!$B$9:$T$494,29,0),"")</f>
        <v/>
      </c>
      <c r="BE583" s="55" t="str">
        <f>+IFERROR(VLOOKUP($M583,ACTIVIDADES!$B$9:$T$494,30,0),"")</f>
        <v/>
      </c>
      <c r="BF583" s="58"/>
      <c r="BG583" s="58"/>
      <c r="BH583" s="59"/>
      <c r="BI583" s="59" t="s">
        <v>580</v>
      </c>
      <c r="BJ583" s="60" t="s">
        <v>3635</v>
      </c>
      <c r="BK583" s="61" t="s">
        <v>593</v>
      </c>
      <c r="BL583" s="62"/>
      <c r="BM583" s="55" t="str">
        <f>+IFERROR(VLOOKUP($M583,ACTIVIDADES!$B$9:$T$494,31,0),"")</f>
        <v/>
      </c>
      <c r="BN583" s="55" t="str">
        <f>+IFERROR(VLOOKUP($M583,ACTIVIDADES!$B$9:$T$494,32,0),"")</f>
        <v/>
      </c>
      <c r="BO583" s="55" t="str">
        <f>+IFERROR(VLOOKUP($M583,ACTIVIDADES!$B$9:$T$494,33,0),"")</f>
        <v/>
      </c>
      <c r="BP583" s="55" t="str">
        <f>+IFERROR(VLOOKUP($M583,ACTIVIDADES!$B$9:$T$494,34,0),"")</f>
        <v/>
      </c>
      <c r="BQ583" s="55" t="str">
        <f>+IFERROR(VLOOKUP($M583,ACTIVIDADES!$B$9:$T$494,35,0),"")</f>
        <v/>
      </c>
      <c r="BR583" s="55" t="str">
        <f>+IFERROR(VLOOKUP($M583,ACTIVIDADES!$B$9:$T$494,36,0),"")</f>
        <v/>
      </c>
      <c r="BS583" s="55" t="str">
        <f>+IFERROR(VLOOKUP($M583,ACTIVIDADES!$B$9:$T$494,37,0),"")</f>
        <v/>
      </c>
      <c r="BT583" s="58"/>
      <c r="BU583" s="58"/>
      <c r="BV583" s="59"/>
      <c r="BW583" s="59" t="s">
        <v>580</v>
      </c>
      <c r="BX583" s="60" t="s">
        <v>3635</v>
      </c>
      <c r="BY583" s="61" t="s">
        <v>593</v>
      </c>
      <c r="BZ583" s="62"/>
      <c r="CA583" s="7"/>
      <c r="CB583" s="7"/>
      <c r="CC583" s="7"/>
      <c r="CD583" s="7"/>
      <c r="CE583" s="7"/>
      <c r="CF583" s="7"/>
      <c r="CG583" s="7"/>
      <c r="CH583" s="7"/>
      <c r="CI583" s="7"/>
      <c r="CJ583" s="7"/>
      <c r="CK583" s="7"/>
      <c r="CL583" s="7"/>
      <c r="CM583" s="7"/>
      <c r="CN583" s="7"/>
      <c r="CO583" s="7"/>
      <c r="CP583" s="7"/>
      <c r="CQ583" s="7"/>
    </row>
    <row r="584" spans="1:95" ht="93" customHeight="1" x14ac:dyDescent="0.35">
      <c r="A584" s="40">
        <f t="shared" si="36"/>
        <v>576</v>
      </c>
      <c r="B584" s="40" t="s">
        <v>536</v>
      </c>
      <c r="C584" s="40">
        <v>2025</v>
      </c>
      <c r="D584" s="40" t="s">
        <v>4284</v>
      </c>
      <c r="E584" s="323"/>
      <c r="F584" s="40" t="s">
        <v>1089</v>
      </c>
      <c r="G584" s="63" t="s">
        <v>563</v>
      </c>
      <c r="H584" s="41" t="s">
        <v>566</v>
      </c>
      <c r="I584" s="42" t="s">
        <v>3653</v>
      </c>
      <c r="J584" s="43" t="s">
        <v>4291</v>
      </c>
      <c r="K584" s="43" t="s">
        <v>4291</v>
      </c>
      <c r="L584" s="44" t="s">
        <v>4290</v>
      </c>
      <c r="M584" s="63" t="s">
        <v>1680</v>
      </c>
      <c r="N584" s="64" t="s">
        <v>1681</v>
      </c>
      <c r="O584" s="63" t="s">
        <v>1682</v>
      </c>
      <c r="P584" s="63">
        <v>1</v>
      </c>
      <c r="Q584" s="65">
        <v>46023</v>
      </c>
      <c r="R584" s="65">
        <v>46203</v>
      </c>
      <c r="S584" s="66">
        <f t="shared" si="37"/>
        <v>26.85</v>
      </c>
      <c r="T584" s="63" t="s">
        <v>5771</v>
      </c>
      <c r="U584" s="63" t="s">
        <v>563</v>
      </c>
      <c r="V584" s="49">
        <f>+IFERROR(VLOOKUP($M584,ACTIVIDADES!$B$9:$Q$494,10,0),"")</f>
        <v>0</v>
      </c>
      <c r="W584" s="50">
        <f>+IFERROR(VLOOKUP($M584,ACTIVIDADES!$B$9:$Q$494,11,0)," ")</f>
        <v>0</v>
      </c>
      <c r="X584" s="61">
        <f>+IFERROR(VLOOKUP($M584,ACTIVIDADES!$B$9:$Q$494,12,0),"")</f>
        <v>0</v>
      </c>
      <c r="Y584" s="52">
        <f>+IFERROR(VLOOKUP($M584,ACTIVIDADES!$B$9:$Q$494,13,0),"")</f>
        <v>46153</v>
      </c>
      <c r="Z584" s="53" t="str">
        <f>+IFERROR(VLOOKUP($M584,ACTIVIDADES!$B$9:$Q$494,14,0),"")</f>
        <v>No se evidencia seguimiento</v>
      </c>
      <c r="AA584" s="49">
        <f>+IFERROR(VLOOKUP($M584,ACTIVIDADES!$B$9:$Q$494,15,0),"")</f>
        <v>0</v>
      </c>
      <c r="AB584" s="54" t="str">
        <f>+IFERROR(VLOOKUP($M584,ACTIVIDADES!$B$9:$Q$494,16,0),"")</f>
        <v>EJECUCIÓN</v>
      </c>
      <c r="AC584" s="144">
        <v>46181</v>
      </c>
      <c r="AD584" s="29">
        <v>0</v>
      </c>
      <c r="AE584" s="29" t="s">
        <v>3741</v>
      </c>
      <c r="AF584" s="28" t="s">
        <v>580</v>
      </c>
      <c r="AG584" s="29" t="s">
        <v>3737</v>
      </c>
      <c r="AH584" s="29" t="s">
        <v>3737</v>
      </c>
      <c r="AI584" s="29" t="s">
        <v>3737</v>
      </c>
      <c r="AJ584" s="55">
        <f>+IFERROR(VLOOKUP($M584,ACTIVIDADES!$B$9:$T$494,17,0),"")</f>
        <v>0</v>
      </c>
      <c r="AK584" s="80" t="str">
        <f>+IFERROR(VLOOKUP($M584,ACTIVIDADES!$B$9:$T$494,18,0),"")</f>
        <v>Sin reporte de información por parte de la primera linea de defensa</v>
      </c>
      <c r="AL584" s="80">
        <f>+IFERROR(VLOOKUP($M584,ACTIVIDADES!$B$9:$T$494,19,0),"")</f>
        <v>0</v>
      </c>
      <c r="AM584" s="55">
        <f>+IFERROR(VLOOKUP($M584,ACTIVIDADES!$B$9:$X$495,20,0),0)</f>
        <v>46213</v>
      </c>
      <c r="AN584" s="55" t="str">
        <f>+IFERROR(VLOOKUP($M584,ACTIVIDADES!$B$9:$X$495,21,0),0)</f>
        <v>No se evidencia seguimiento</v>
      </c>
      <c r="AO584" s="55">
        <f>+IFERROR(VLOOKUP($M584,ACTIVIDADES!$B$9:$X$495,22,0),0)</f>
        <v>0</v>
      </c>
      <c r="AP584" s="145" t="str">
        <f>+IFERROR(VLOOKUP($M584,ACTIVIDADES!$B$9:$X$495,23,0),0)</f>
        <v>EN EJECUCIÓN</v>
      </c>
      <c r="AQ584" s="88">
        <v>46230</v>
      </c>
      <c r="AR584" s="55">
        <v>0</v>
      </c>
      <c r="AS584" s="57" t="s">
        <v>3741</v>
      </c>
      <c r="AT584" s="29" t="s">
        <v>580</v>
      </c>
      <c r="AU584" s="57" t="s">
        <v>3639</v>
      </c>
      <c r="AV584" s="193" t="s">
        <v>3639</v>
      </c>
      <c r="AW584" s="193" t="s">
        <v>3639</v>
      </c>
      <c r="AX584" s="57" t="s">
        <v>4259</v>
      </c>
      <c r="AY584" s="176" t="str">
        <f t="shared" si="35"/>
        <v>SIN INICIAR</v>
      </c>
      <c r="AZ584" s="55" t="str">
        <f>+IFERROR(VLOOKUP($M584,ACTIVIDADES!$B$9:$T$494,25,0),"")</f>
        <v/>
      </c>
      <c r="BA584" s="55" t="str">
        <f>+IFERROR(VLOOKUP($M584,ACTIVIDADES!$B$9:$T$494,26,0),"")</f>
        <v/>
      </c>
      <c r="BB584" s="55" t="str">
        <f>+IFERROR(VLOOKUP($M584,ACTIVIDADES!$B$9:$T$494,27,0),"")</f>
        <v/>
      </c>
      <c r="BC584" s="55" t="str">
        <f>+IFERROR(VLOOKUP($M584,ACTIVIDADES!$B$9:$T$494,28,0),"")</f>
        <v/>
      </c>
      <c r="BD584" s="55" t="str">
        <f>+IFERROR(VLOOKUP($M584,ACTIVIDADES!$B$9:$T$494,29,0),"")</f>
        <v/>
      </c>
      <c r="BE584" s="55" t="str">
        <f>+IFERROR(VLOOKUP($M584,ACTIVIDADES!$B$9:$T$494,30,0),"")</f>
        <v/>
      </c>
      <c r="BF584" s="58"/>
      <c r="BG584" s="58"/>
      <c r="BH584" s="59"/>
      <c r="BI584" s="59" t="s">
        <v>580</v>
      </c>
      <c r="BJ584" s="60" t="s">
        <v>3635</v>
      </c>
      <c r="BK584" s="61" t="s">
        <v>593</v>
      </c>
      <c r="BL584" s="62"/>
      <c r="BM584" s="55" t="str">
        <f>+IFERROR(VLOOKUP($M584,ACTIVIDADES!$B$9:$T$494,31,0),"")</f>
        <v/>
      </c>
      <c r="BN584" s="55" t="str">
        <f>+IFERROR(VLOOKUP($M584,ACTIVIDADES!$B$9:$T$494,32,0),"")</f>
        <v/>
      </c>
      <c r="BO584" s="55" t="str">
        <f>+IFERROR(VLOOKUP($M584,ACTIVIDADES!$B$9:$T$494,33,0),"")</f>
        <v/>
      </c>
      <c r="BP584" s="55" t="str">
        <f>+IFERROR(VLOOKUP($M584,ACTIVIDADES!$B$9:$T$494,34,0),"")</f>
        <v/>
      </c>
      <c r="BQ584" s="55" t="str">
        <f>+IFERROR(VLOOKUP($M584,ACTIVIDADES!$B$9:$T$494,35,0),"")</f>
        <v/>
      </c>
      <c r="BR584" s="55" t="str">
        <f>+IFERROR(VLOOKUP($M584,ACTIVIDADES!$B$9:$T$494,36,0),"")</f>
        <v/>
      </c>
      <c r="BS584" s="55" t="str">
        <f>+IFERROR(VLOOKUP($M584,ACTIVIDADES!$B$9:$T$494,37,0),"")</f>
        <v/>
      </c>
      <c r="BT584" s="58"/>
      <c r="BU584" s="58"/>
      <c r="BV584" s="59"/>
      <c r="BW584" s="59" t="s">
        <v>580</v>
      </c>
      <c r="BX584" s="60" t="s">
        <v>3635</v>
      </c>
      <c r="BY584" s="61" t="s">
        <v>593</v>
      </c>
      <c r="BZ584" s="62"/>
      <c r="CA584" s="7"/>
      <c r="CB584" s="7"/>
      <c r="CC584" s="7"/>
      <c r="CD584" s="7"/>
      <c r="CE584" s="7"/>
      <c r="CF584" s="7"/>
      <c r="CG584" s="7"/>
      <c r="CH584" s="7"/>
      <c r="CI584" s="7"/>
      <c r="CJ584" s="7"/>
      <c r="CK584" s="7"/>
      <c r="CL584" s="7"/>
      <c r="CM584" s="7"/>
      <c r="CN584" s="7"/>
      <c r="CO584" s="7"/>
      <c r="CP584" s="7"/>
      <c r="CQ584" s="7"/>
    </row>
    <row r="585" spans="1:95" s="8" customFormat="1" ht="93" customHeight="1" x14ac:dyDescent="0.35">
      <c r="A585" s="40">
        <f t="shared" si="36"/>
        <v>577</v>
      </c>
      <c r="B585" s="40" t="s">
        <v>536</v>
      </c>
      <c r="C585" s="40">
        <v>2025</v>
      </c>
      <c r="D585" s="40" t="s">
        <v>4284</v>
      </c>
      <c r="E585" s="323"/>
      <c r="F585" s="40" t="s">
        <v>1090</v>
      </c>
      <c r="G585" s="63" t="s">
        <v>563</v>
      </c>
      <c r="H585" s="41" t="s">
        <v>572</v>
      </c>
      <c r="I585" s="42" t="s">
        <v>3653</v>
      </c>
      <c r="J585" s="43" t="s">
        <v>4292</v>
      </c>
      <c r="K585" s="43" t="s">
        <v>4292</v>
      </c>
      <c r="L585" s="44" t="s">
        <v>4290</v>
      </c>
      <c r="M585" s="63" t="s">
        <v>1683</v>
      </c>
      <c r="N585" s="64" t="s">
        <v>1684</v>
      </c>
      <c r="O585" s="63" t="s">
        <v>1685</v>
      </c>
      <c r="P585" s="63">
        <v>3</v>
      </c>
      <c r="Q585" s="65">
        <v>46023</v>
      </c>
      <c r="R585" s="65">
        <v>46203</v>
      </c>
      <c r="S585" s="66">
        <f t="shared" si="37"/>
        <v>26.85</v>
      </c>
      <c r="T585" s="63" t="s">
        <v>5771</v>
      </c>
      <c r="U585" s="63" t="s">
        <v>563</v>
      </c>
      <c r="V585" s="49">
        <f>+IFERROR(VLOOKUP($M585,ACTIVIDADES!$B$9:$Q$494,10,0),"")</f>
        <v>0</v>
      </c>
      <c r="W585" s="50">
        <f>+IFERROR(VLOOKUP($M585,ACTIVIDADES!$B$9:$Q$494,11,0)," ")</f>
        <v>0</v>
      </c>
      <c r="X585" s="61">
        <f>+IFERROR(VLOOKUP($M585,ACTIVIDADES!$B$9:$Q$494,12,0),"")</f>
        <v>0</v>
      </c>
      <c r="Y585" s="52">
        <f>+IFERROR(VLOOKUP($M585,ACTIVIDADES!$B$9:$Q$494,13,0),"")</f>
        <v>46153</v>
      </c>
      <c r="Z585" s="53" t="str">
        <f>+IFERROR(VLOOKUP($M585,ACTIVIDADES!$B$9:$Q$494,14,0),"")</f>
        <v>No se evidencia seguimiento</v>
      </c>
      <c r="AA585" s="49">
        <f>+IFERROR(VLOOKUP($M585,ACTIVIDADES!$B$9:$Q$494,15,0),"")</f>
        <v>0</v>
      </c>
      <c r="AB585" s="54" t="str">
        <f>+IFERROR(VLOOKUP($M585,ACTIVIDADES!$B$9:$Q$494,16,0),"")</f>
        <v>EJECUCIÓN</v>
      </c>
      <c r="AC585" s="144">
        <v>46181</v>
      </c>
      <c r="AD585" s="29">
        <v>0</v>
      </c>
      <c r="AE585" s="29" t="s">
        <v>3741</v>
      </c>
      <c r="AF585" s="28" t="s">
        <v>580</v>
      </c>
      <c r="AG585" s="29" t="s">
        <v>3737</v>
      </c>
      <c r="AH585" s="29" t="s">
        <v>3737</v>
      </c>
      <c r="AI585" s="29" t="s">
        <v>3737</v>
      </c>
      <c r="AJ585" s="55">
        <f>+IFERROR(VLOOKUP($M585,ACTIVIDADES!$B$9:$T$494,17,0),"")</f>
        <v>0</v>
      </c>
      <c r="AK585" s="80" t="str">
        <f>+IFERROR(VLOOKUP($M585,ACTIVIDADES!$B$9:$T$494,18,0),"")</f>
        <v>Sin reporte de información por parte de la primera linea de defensa</v>
      </c>
      <c r="AL585" s="80">
        <f>+IFERROR(VLOOKUP($M585,ACTIVIDADES!$B$9:$T$494,19,0),"")</f>
        <v>0</v>
      </c>
      <c r="AM585" s="55">
        <f>+IFERROR(VLOOKUP($M585,ACTIVIDADES!$B$9:$X$495,20,0),0)</f>
        <v>46213</v>
      </c>
      <c r="AN585" s="55" t="str">
        <f>+IFERROR(VLOOKUP($M585,ACTIVIDADES!$B$9:$X$495,21,0),0)</f>
        <v>No se evidencia seguimiento</v>
      </c>
      <c r="AO585" s="55">
        <f>+IFERROR(VLOOKUP($M585,ACTIVIDADES!$B$9:$X$495,22,0),0)</f>
        <v>0</v>
      </c>
      <c r="AP585" s="145" t="str">
        <f>+IFERROR(VLOOKUP($M585,ACTIVIDADES!$B$9:$X$495,23,0),0)</f>
        <v>EN EJECUCIÓN</v>
      </c>
      <c r="AQ585" s="88">
        <v>46230</v>
      </c>
      <c r="AR585" s="55">
        <v>0</v>
      </c>
      <c r="AS585" s="57" t="s">
        <v>3741</v>
      </c>
      <c r="AT585" s="29" t="s">
        <v>580</v>
      </c>
      <c r="AU585" s="57" t="s">
        <v>3639</v>
      </c>
      <c r="AV585" s="193" t="s">
        <v>3639</v>
      </c>
      <c r="AW585" s="193" t="s">
        <v>3639</v>
      </c>
      <c r="AX585" s="57" t="s">
        <v>4259</v>
      </c>
      <c r="AY585" s="176" t="str">
        <f t="shared" si="35"/>
        <v>SIN INICIAR</v>
      </c>
      <c r="AZ585" s="55" t="str">
        <f>+IFERROR(VLOOKUP($M585,ACTIVIDADES!$B$9:$T$494,25,0),"")</f>
        <v/>
      </c>
      <c r="BA585" s="55" t="str">
        <f>+IFERROR(VLOOKUP($M585,ACTIVIDADES!$B$9:$T$494,26,0),"")</f>
        <v/>
      </c>
      <c r="BB585" s="55" t="str">
        <f>+IFERROR(VLOOKUP($M585,ACTIVIDADES!$B$9:$T$494,27,0),"")</f>
        <v/>
      </c>
      <c r="BC585" s="55" t="str">
        <f>+IFERROR(VLOOKUP($M585,ACTIVIDADES!$B$9:$T$494,28,0),"")</f>
        <v/>
      </c>
      <c r="BD585" s="55" t="str">
        <f>+IFERROR(VLOOKUP($M585,ACTIVIDADES!$B$9:$T$494,29,0),"")</f>
        <v/>
      </c>
      <c r="BE585" s="55" t="str">
        <f>+IFERROR(VLOOKUP($M585,ACTIVIDADES!$B$9:$T$494,30,0),"")</f>
        <v/>
      </c>
      <c r="BF585" s="58"/>
      <c r="BG585" s="58"/>
      <c r="BH585" s="59"/>
      <c r="BI585" s="59" t="s">
        <v>580</v>
      </c>
      <c r="BJ585" s="60" t="s">
        <v>3635</v>
      </c>
      <c r="BK585" s="61" t="s">
        <v>593</v>
      </c>
      <c r="BL585" s="62"/>
      <c r="BM585" s="55" t="str">
        <f>+IFERROR(VLOOKUP($M585,ACTIVIDADES!$B$9:$T$494,31,0),"")</f>
        <v/>
      </c>
      <c r="BN585" s="55" t="str">
        <f>+IFERROR(VLOOKUP($M585,ACTIVIDADES!$B$9:$T$494,32,0),"")</f>
        <v/>
      </c>
      <c r="BO585" s="55" t="str">
        <f>+IFERROR(VLOOKUP($M585,ACTIVIDADES!$B$9:$T$494,33,0),"")</f>
        <v/>
      </c>
      <c r="BP585" s="55" t="str">
        <f>+IFERROR(VLOOKUP($M585,ACTIVIDADES!$B$9:$T$494,34,0),"")</f>
        <v/>
      </c>
      <c r="BQ585" s="55" t="str">
        <f>+IFERROR(VLOOKUP($M585,ACTIVIDADES!$B$9:$T$494,35,0),"")</f>
        <v/>
      </c>
      <c r="BR585" s="55" t="str">
        <f>+IFERROR(VLOOKUP($M585,ACTIVIDADES!$B$9:$T$494,36,0),"")</f>
        <v/>
      </c>
      <c r="BS585" s="55" t="str">
        <f>+IFERROR(VLOOKUP($M585,ACTIVIDADES!$B$9:$T$494,37,0),"")</f>
        <v/>
      </c>
      <c r="BT585" s="58"/>
      <c r="BU585" s="58"/>
      <c r="BV585" s="59"/>
      <c r="BW585" s="59" t="s">
        <v>580</v>
      </c>
      <c r="BX585" s="60" t="s">
        <v>3635</v>
      </c>
      <c r="BY585" s="61" t="s">
        <v>593</v>
      </c>
      <c r="BZ585" s="62"/>
      <c r="CA585" s="7"/>
      <c r="CB585" s="7"/>
      <c r="CC585" s="7"/>
      <c r="CD585" s="7"/>
      <c r="CE585" s="7"/>
      <c r="CF585" s="7"/>
      <c r="CG585" s="7"/>
      <c r="CH585" s="7"/>
      <c r="CI585" s="7"/>
      <c r="CJ585" s="7"/>
      <c r="CK585" s="7"/>
      <c r="CL585" s="7"/>
      <c r="CM585" s="7"/>
      <c r="CN585" s="7"/>
      <c r="CO585" s="7"/>
      <c r="CP585" s="7"/>
      <c r="CQ585" s="7"/>
    </row>
    <row r="586" spans="1:95" ht="93" customHeight="1" x14ac:dyDescent="0.35">
      <c r="A586" s="40">
        <f t="shared" si="36"/>
        <v>578</v>
      </c>
      <c r="B586" s="40" t="s">
        <v>536</v>
      </c>
      <c r="C586" s="40">
        <v>2025</v>
      </c>
      <c r="D586" s="40" t="s">
        <v>3734</v>
      </c>
      <c r="E586" s="323"/>
      <c r="F586" s="40" t="s">
        <v>1094</v>
      </c>
      <c r="G586" s="63" t="s">
        <v>563</v>
      </c>
      <c r="H586" s="42" t="s">
        <v>4831</v>
      </c>
      <c r="I586" s="42"/>
      <c r="J586" s="43" t="s">
        <v>5145</v>
      </c>
      <c r="K586" s="43" t="s">
        <v>5145</v>
      </c>
      <c r="L586" s="44" t="s">
        <v>4130</v>
      </c>
      <c r="M586" s="63" t="s">
        <v>3246</v>
      </c>
      <c r="N586" s="64" t="s">
        <v>5597</v>
      </c>
      <c r="O586" s="63" t="s">
        <v>5734</v>
      </c>
      <c r="P586" s="63">
        <v>1</v>
      </c>
      <c r="Q586" s="65">
        <v>46023</v>
      </c>
      <c r="R586" s="65">
        <v>46203</v>
      </c>
      <c r="S586" s="66">
        <f t="shared" si="37"/>
        <v>26.85</v>
      </c>
      <c r="T586" s="63" t="s">
        <v>609</v>
      </c>
      <c r="U586" s="63" t="s">
        <v>563</v>
      </c>
      <c r="V586" s="49">
        <f>+IFERROR(VLOOKUP($M586,ACTIVIDADES!$B$9:$Q$494,10,0),"")</f>
        <v>0</v>
      </c>
      <c r="W586" s="50" t="str">
        <f>+IFERROR(VLOOKUP($M586,ACTIVIDADES!$B$9:$Q$494,11,0)," ")</f>
        <v>Indicador en desarrollo; se adelanta la revisión normativa para la actualización y posterior socialización de los documentos.</v>
      </c>
      <c r="X586" s="61">
        <f>+IFERROR(VLOOKUP($M586,ACTIVIDADES!$B$9:$Q$494,12,0),"")</f>
        <v>0</v>
      </c>
      <c r="Y586" s="52">
        <f>+IFERROR(VLOOKUP($M586,ACTIVIDADES!$B$9:$Q$494,13,0),"")</f>
        <v>46153</v>
      </c>
      <c r="Z586" s="53" t="str">
        <f>+IFERROR(VLOOKUP($M586,ACTIVIDADES!$B$9:$Q$494,14,0),"")</f>
        <v>No se evidencian soportes de la actividad</v>
      </c>
      <c r="AA586" s="49">
        <f>+IFERROR(VLOOKUP($M586,ACTIVIDADES!$B$9:$Q$494,15,0),"")</f>
        <v>0</v>
      </c>
      <c r="AB586" s="54" t="str">
        <f>+IFERROR(VLOOKUP($M586,ACTIVIDADES!$B$9:$Q$494,16,0),"")</f>
        <v>EJECUCIÓN</v>
      </c>
      <c r="AC586" s="144">
        <v>46157</v>
      </c>
      <c r="AD586" s="29">
        <v>0</v>
      </c>
      <c r="AE586" s="29" t="s">
        <v>3741</v>
      </c>
      <c r="AF586" s="29" t="s">
        <v>580</v>
      </c>
      <c r="AG586" s="29" t="s">
        <v>3737</v>
      </c>
      <c r="AH586" s="29" t="s">
        <v>3737</v>
      </c>
      <c r="AI586" s="29" t="s">
        <v>3737</v>
      </c>
      <c r="AJ586" s="55">
        <f>+IFERROR(VLOOKUP($M586,ACTIVIDADES!$B$9:$T$494,17,0),"")</f>
        <v>0</v>
      </c>
      <c r="AK586" s="80" t="str">
        <f>+IFERROR(VLOOKUP($M586,ACTIVIDADES!$B$9:$T$494,18,0),"")</f>
        <v>Indicador en desarrollo; se adelanta la revisión normativa para la actualización y posterior socialización de los documentos.</v>
      </c>
      <c r="AL586" s="80">
        <f>+IFERROR(VLOOKUP($M586,ACTIVIDADES!$B$9:$T$494,19,0),"")</f>
        <v>0</v>
      </c>
      <c r="AM586" s="55" t="str">
        <f>+IFERROR(VLOOKUP($M586,ACTIVIDADES!$B$9:$X$495,20,0),0)</f>
        <v>11/07/206</v>
      </c>
      <c r="AN586" s="55" t="str">
        <f>+IFERROR(VLOOKUP($M586,ACTIVIDADES!$B$9:$X$495,21,0),0)</f>
        <v>No se evidencian soportes de la actividad</v>
      </c>
      <c r="AO586" s="55">
        <f>+IFERROR(VLOOKUP($M586,ACTIVIDADES!$B$9:$X$495,22,0),0)</f>
        <v>0</v>
      </c>
      <c r="AP586" s="145" t="str">
        <f>+IFERROR(VLOOKUP($M586,ACTIVIDADES!$B$9:$X$495,23,0),0)</f>
        <v>EN EJECUCIÓN</v>
      </c>
      <c r="AQ586" s="88">
        <v>46230</v>
      </c>
      <c r="AR586" s="55">
        <v>0</v>
      </c>
      <c r="AS586" s="57" t="s">
        <v>4260</v>
      </c>
      <c r="AT586" s="29" t="s">
        <v>580</v>
      </c>
      <c r="AU586" s="57" t="s">
        <v>3639</v>
      </c>
      <c r="AV586" s="193" t="s">
        <v>3639</v>
      </c>
      <c r="AW586" s="193" t="s">
        <v>3639</v>
      </c>
      <c r="AX586" s="57" t="s">
        <v>4259</v>
      </c>
      <c r="AY586" s="176" t="str">
        <f t="shared" ref="AY586:AY649" si="38">IF(OR(AT586="C. OPORTUNAMENTE",AT586="C. EXTRATEMPORANEAMENTE"),"CUMPLIDAS",IF(AT586="VENCIDA","VENCIDAS",AT586))</f>
        <v>SIN INICIAR</v>
      </c>
      <c r="AZ586" s="55" t="str">
        <f>+IFERROR(VLOOKUP($M586,ACTIVIDADES!$B$9:$T$494,25,0),"")</f>
        <v/>
      </c>
      <c r="BA586" s="55" t="str">
        <f>+IFERROR(VLOOKUP($M586,ACTIVIDADES!$B$9:$T$494,26,0),"")</f>
        <v/>
      </c>
      <c r="BB586" s="55" t="str">
        <f>+IFERROR(VLOOKUP($M586,ACTIVIDADES!$B$9:$T$494,27,0),"")</f>
        <v/>
      </c>
      <c r="BC586" s="55" t="str">
        <f>+IFERROR(VLOOKUP($M586,ACTIVIDADES!$B$9:$T$494,28,0),"")</f>
        <v/>
      </c>
      <c r="BD586" s="55" t="str">
        <f>+IFERROR(VLOOKUP($M586,ACTIVIDADES!$B$9:$T$494,29,0),"")</f>
        <v/>
      </c>
      <c r="BE586" s="55" t="str">
        <f>+IFERROR(VLOOKUP($M586,ACTIVIDADES!$B$9:$T$494,30,0),"")</f>
        <v/>
      </c>
      <c r="BF586" s="58"/>
      <c r="BG586" s="58"/>
      <c r="BH586" s="59"/>
      <c r="BI586" s="59" t="s">
        <v>580</v>
      </c>
      <c r="BJ586" s="60" t="s">
        <v>3635</v>
      </c>
      <c r="BK586" s="61" t="s">
        <v>593</v>
      </c>
      <c r="BL586" s="62"/>
      <c r="BM586" s="55" t="str">
        <f>+IFERROR(VLOOKUP($M586,ACTIVIDADES!$B$9:$T$494,31,0),"")</f>
        <v/>
      </c>
      <c r="BN586" s="55" t="str">
        <f>+IFERROR(VLOOKUP($M586,ACTIVIDADES!$B$9:$T$494,32,0),"")</f>
        <v/>
      </c>
      <c r="BO586" s="55" t="str">
        <f>+IFERROR(VLOOKUP($M586,ACTIVIDADES!$B$9:$T$494,33,0),"")</f>
        <v/>
      </c>
      <c r="BP586" s="55" t="str">
        <f>+IFERROR(VLOOKUP($M586,ACTIVIDADES!$B$9:$T$494,34,0),"")</f>
        <v/>
      </c>
      <c r="BQ586" s="55" t="str">
        <f>+IFERROR(VLOOKUP($M586,ACTIVIDADES!$B$9:$T$494,35,0),"")</f>
        <v/>
      </c>
      <c r="BR586" s="55" t="str">
        <f>+IFERROR(VLOOKUP($M586,ACTIVIDADES!$B$9:$T$494,36,0),"")</f>
        <v/>
      </c>
      <c r="BS586" s="55" t="str">
        <f>+IFERROR(VLOOKUP($M586,ACTIVIDADES!$B$9:$T$494,37,0),"")</f>
        <v/>
      </c>
      <c r="BT586" s="58"/>
      <c r="BU586" s="58"/>
      <c r="BV586" s="59"/>
      <c r="BW586" s="59" t="s">
        <v>580</v>
      </c>
      <c r="BX586" s="60" t="s">
        <v>3635</v>
      </c>
      <c r="BY586" s="61" t="s">
        <v>593</v>
      </c>
      <c r="BZ586" s="62"/>
      <c r="CA586" s="7"/>
      <c r="CB586" s="7"/>
      <c r="CC586" s="7"/>
      <c r="CD586" s="7"/>
      <c r="CE586" s="7"/>
      <c r="CF586" s="7"/>
      <c r="CG586" s="7"/>
      <c r="CH586" s="7"/>
      <c r="CI586" s="7"/>
      <c r="CJ586" s="7"/>
      <c r="CK586" s="7"/>
      <c r="CL586" s="7"/>
      <c r="CM586" s="7"/>
      <c r="CN586" s="7"/>
      <c r="CO586" s="7"/>
      <c r="CP586" s="7"/>
      <c r="CQ586" s="7"/>
    </row>
    <row r="587" spans="1:95" ht="93" customHeight="1" x14ac:dyDescent="0.35">
      <c r="A587" s="281">
        <f t="shared" si="36"/>
        <v>579</v>
      </c>
      <c r="B587" s="281" t="s">
        <v>536</v>
      </c>
      <c r="C587" s="281">
        <v>2025</v>
      </c>
      <c r="D587" s="281" t="s">
        <v>3734</v>
      </c>
      <c r="E587" s="214"/>
      <c r="F587" s="281" t="s">
        <v>1094</v>
      </c>
      <c r="G587" s="312" t="s">
        <v>563</v>
      </c>
      <c r="H587" s="283" t="s">
        <v>4881</v>
      </c>
      <c r="I587" s="283"/>
      <c r="J587" s="284" t="s">
        <v>5199</v>
      </c>
      <c r="K587" s="284" t="s">
        <v>5199</v>
      </c>
      <c r="L587" s="285" t="s">
        <v>4293</v>
      </c>
      <c r="M587" s="312" t="s">
        <v>3249</v>
      </c>
      <c r="N587" s="313" t="s">
        <v>5598</v>
      </c>
      <c r="O587" s="312" t="s">
        <v>5735</v>
      </c>
      <c r="P587" s="312">
        <v>100</v>
      </c>
      <c r="Q587" s="314">
        <v>46023</v>
      </c>
      <c r="R587" s="314">
        <v>46081</v>
      </c>
      <c r="S587" s="315">
        <f t="shared" si="37"/>
        <v>8.5499999999999989</v>
      </c>
      <c r="T587" s="312" t="s">
        <v>609</v>
      </c>
      <c r="U587" s="312" t="s">
        <v>563</v>
      </c>
      <c r="V587" s="290">
        <f>+IFERROR(VLOOKUP($M587,ACTIVIDADES!$B$9:$Q$494,10,0),"")</f>
        <v>0</v>
      </c>
      <c r="W587" s="291" t="str">
        <f>+IFERROR(VLOOKUP($M587,ACTIVIDADES!$B$9:$Q$494,11,0)," ")</f>
        <v xml:space="preserve">La actividad no se ha ejecutado a la fecha. El expediente contractual No. 112-2024 no ha sido verificado respecto a la existencia y completitud de los informes de supervisión, conforme a los requerimientos establecidos para el seguimiento contractual. En consecuencia, no se cuenta actualmente con informes de supervisión que permitan evidenciar el control y seguimiento del contrato, quedando esta actividad pendiente de ejecución de acuerdo con los lineamientos institucionales y la normatividad vigente.
</v>
      </c>
      <c r="X587" s="292">
        <f>+IFERROR(VLOOKUP($M587,ACTIVIDADES!$B$9:$Q$494,12,0),"")</f>
        <v>0</v>
      </c>
      <c r="Y587" s="293">
        <f>+IFERROR(VLOOKUP($M587,ACTIVIDADES!$B$9:$Q$494,13,0),"")</f>
        <v>46153</v>
      </c>
      <c r="Z587" s="294" t="str">
        <f>+IFERROR(VLOOKUP($M587,ACTIVIDADES!$B$9:$Q$494,14,0),"")</f>
        <v>No se evidencian soportes de la actividad</v>
      </c>
      <c r="AA587" s="290">
        <f>+IFERROR(VLOOKUP($M587,ACTIVIDADES!$B$9:$Q$494,15,0),"")</f>
        <v>0</v>
      </c>
      <c r="AB587" s="295" t="str">
        <f>+IFERROR(VLOOKUP($M587,ACTIVIDADES!$B$9:$Q$494,16,0),"")</f>
        <v>EJECUCIÓN</v>
      </c>
      <c r="AC587" s="296">
        <v>46157</v>
      </c>
      <c r="AD587" s="297">
        <v>0</v>
      </c>
      <c r="AE587" s="297" t="s">
        <v>3741</v>
      </c>
      <c r="AF587" s="297" t="s">
        <v>581</v>
      </c>
      <c r="AG587" s="297" t="s">
        <v>3737</v>
      </c>
      <c r="AH587" s="297" t="s">
        <v>3737</v>
      </c>
      <c r="AI587" s="297" t="s">
        <v>3737</v>
      </c>
      <c r="AJ587" s="299">
        <f>+IFERROR(VLOOKUP($M587,ACTIVIDADES!$B$9:$T$494,17,0),"")</f>
        <v>0</v>
      </c>
      <c r="AK587" s="300" t="str">
        <f>+IFERROR(VLOOKUP($M587,ACTIVIDADES!$B$9:$T$494,18,0),"")</f>
        <v xml:space="preserve">La actividad no se ha ejecutado a la fecha. El expediente contractual No. 112-2024 no ha sido verificado respecto a la existencia y completitud de los informes de supervisión, conforme a los requerimientos establecidos para el seguimiento contractual. En consecuencia, no se cuenta actualmente con informes de supervisión que permitan evidenciar el control y seguimiento del contrato, quedando esta actividad pendiente de ejecución de acuerdo con los lineamientos institucionales y la normatividad vigente.
</v>
      </c>
      <c r="AL587" s="300">
        <f>+IFERROR(VLOOKUP($M587,ACTIVIDADES!$B$9:$T$494,19,0),"")</f>
        <v>0</v>
      </c>
      <c r="AM587" s="299" t="str">
        <f>+IFERROR(VLOOKUP($M587,ACTIVIDADES!$B$9:$X$495,20,0),0)</f>
        <v>11/07/206</v>
      </c>
      <c r="AN587" s="299" t="str">
        <f>+IFERROR(VLOOKUP($M587,ACTIVIDADES!$B$9:$X$495,21,0),0)</f>
        <v>No se evidencian soportes de la actividad</v>
      </c>
      <c r="AO587" s="299">
        <f>+IFERROR(VLOOKUP($M587,ACTIVIDADES!$B$9:$X$495,22,0),0)</f>
        <v>0</v>
      </c>
      <c r="AP587" s="301" t="str">
        <f>+IFERROR(VLOOKUP($M587,ACTIVIDADES!$B$9:$X$495,23,0),0)</f>
        <v>EN EJECUCIÓN</v>
      </c>
      <c r="AQ587" s="302">
        <v>46230</v>
      </c>
      <c r="AR587" s="299">
        <v>0</v>
      </c>
      <c r="AS587" s="303" t="s">
        <v>4260</v>
      </c>
      <c r="AT587" s="297" t="s">
        <v>580</v>
      </c>
      <c r="AU587" s="303" t="s">
        <v>3639</v>
      </c>
      <c r="AV587" s="249" t="s">
        <v>3639</v>
      </c>
      <c r="AW587" s="249" t="s">
        <v>3639</v>
      </c>
      <c r="AX587" s="57" t="s">
        <v>4259</v>
      </c>
      <c r="AY587" s="176" t="str">
        <f t="shared" si="38"/>
        <v>SIN INICIAR</v>
      </c>
      <c r="AZ587" s="55" t="str">
        <f>+IFERROR(VLOOKUP($M587,ACTIVIDADES!$B$9:$T$494,25,0),"")</f>
        <v/>
      </c>
      <c r="BA587" s="55" t="str">
        <f>+IFERROR(VLOOKUP($M587,ACTIVIDADES!$B$9:$T$494,26,0),"")</f>
        <v/>
      </c>
      <c r="BB587" s="55" t="str">
        <f>+IFERROR(VLOOKUP($M587,ACTIVIDADES!$B$9:$T$494,27,0),"")</f>
        <v/>
      </c>
      <c r="BC587" s="55" t="str">
        <f>+IFERROR(VLOOKUP($M587,ACTIVIDADES!$B$9:$T$494,28,0),"")</f>
        <v/>
      </c>
      <c r="BD587" s="55" t="str">
        <f>+IFERROR(VLOOKUP($M587,ACTIVIDADES!$B$9:$T$494,29,0),"")</f>
        <v/>
      </c>
      <c r="BE587" s="55" t="str">
        <f>+IFERROR(VLOOKUP($M587,ACTIVIDADES!$B$9:$T$494,30,0),"")</f>
        <v/>
      </c>
      <c r="BF587" s="58"/>
      <c r="BG587" s="58"/>
      <c r="BH587" s="59"/>
      <c r="BI587" s="59" t="s">
        <v>580</v>
      </c>
      <c r="BJ587" s="60" t="s">
        <v>3635</v>
      </c>
      <c r="BK587" s="61" t="s">
        <v>593</v>
      </c>
      <c r="BL587" s="62"/>
      <c r="BM587" s="55" t="str">
        <f>+IFERROR(VLOOKUP($M587,ACTIVIDADES!$B$9:$T$494,31,0),"")</f>
        <v/>
      </c>
      <c r="BN587" s="55" t="str">
        <f>+IFERROR(VLOOKUP($M587,ACTIVIDADES!$B$9:$T$494,32,0),"")</f>
        <v/>
      </c>
      <c r="BO587" s="55" t="str">
        <f>+IFERROR(VLOOKUP($M587,ACTIVIDADES!$B$9:$T$494,33,0),"")</f>
        <v/>
      </c>
      <c r="BP587" s="55" t="str">
        <f>+IFERROR(VLOOKUP($M587,ACTIVIDADES!$B$9:$T$494,34,0),"")</f>
        <v/>
      </c>
      <c r="BQ587" s="55" t="str">
        <f>+IFERROR(VLOOKUP($M587,ACTIVIDADES!$B$9:$T$494,35,0),"")</f>
        <v/>
      </c>
      <c r="BR587" s="55" t="str">
        <f>+IFERROR(VLOOKUP($M587,ACTIVIDADES!$B$9:$T$494,36,0),"")</f>
        <v/>
      </c>
      <c r="BS587" s="55" t="str">
        <f>+IFERROR(VLOOKUP($M587,ACTIVIDADES!$B$9:$T$494,37,0),"")</f>
        <v/>
      </c>
      <c r="BT587" s="58"/>
      <c r="BU587" s="58"/>
      <c r="BV587" s="59"/>
      <c r="BW587" s="59" t="s">
        <v>580</v>
      </c>
      <c r="BX587" s="60" t="s">
        <v>3635</v>
      </c>
      <c r="BY587" s="61" t="s">
        <v>593</v>
      </c>
      <c r="BZ587" s="62"/>
      <c r="CA587" s="7"/>
      <c r="CB587" s="7"/>
      <c r="CC587" s="7"/>
      <c r="CD587" s="7"/>
      <c r="CE587" s="7"/>
      <c r="CF587" s="7"/>
      <c r="CG587" s="7"/>
      <c r="CH587" s="7"/>
      <c r="CI587" s="7"/>
      <c r="CJ587" s="7"/>
      <c r="CK587" s="7"/>
      <c r="CL587" s="7"/>
      <c r="CM587" s="7"/>
      <c r="CN587" s="7"/>
      <c r="CO587" s="7"/>
      <c r="CP587" s="7"/>
      <c r="CQ587" s="7"/>
    </row>
    <row r="588" spans="1:95" ht="93" customHeight="1" x14ac:dyDescent="0.35">
      <c r="A588" s="40">
        <f t="shared" si="36"/>
        <v>580</v>
      </c>
      <c r="B588" s="40" t="s">
        <v>536</v>
      </c>
      <c r="C588" s="40">
        <v>2025</v>
      </c>
      <c r="D588" s="40" t="s">
        <v>3734</v>
      </c>
      <c r="E588" s="214"/>
      <c r="F588" s="40" t="s">
        <v>1095</v>
      </c>
      <c r="G588" s="63" t="s">
        <v>563</v>
      </c>
      <c r="H588" s="42" t="s">
        <v>4881</v>
      </c>
      <c r="I588" s="42"/>
      <c r="J588" s="43" t="s">
        <v>5199</v>
      </c>
      <c r="K588" s="43" t="s">
        <v>5199</v>
      </c>
      <c r="L588" s="44" t="s">
        <v>4293</v>
      </c>
      <c r="M588" s="63" t="s">
        <v>3253</v>
      </c>
      <c r="N588" s="64" t="s">
        <v>3254</v>
      </c>
      <c r="O588" s="63" t="s">
        <v>3255</v>
      </c>
      <c r="P588" s="63">
        <v>100</v>
      </c>
      <c r="Q588" s="65">
        <v>46023</v>
      </c>
      <c r="R588" s="65">
        <v>46387</v>
      </c>
      <c r="S588" s="66">
        <f t="shared" si="37"/>
        <v>54</v>
      </c>
      <c r="T588" s="63" t="s">
        <v>609</v>
      </c>
      <c r="U588" s="63" t="s">
        <v>563</v>
      </c>
      <c r="V588" s="49">
        <f>+IFERROR(VLOOKUP($M588,ACTIVIDADES!$B$9:$Q$494,10,0),"")</f>
        <v>0</v>
      </c>
      <c r="W588" s="50" t="str">
        <f>+IFERROR(VLOOKUP($M588,ACTIVIDADES!$B$9:$Q$494,11,0)," ")</f>
        <v xml:space="preserve">La actividad se encuentra en proceso de ejecución. Actualmente se adelanta la consolidación del expediente único contractual físico correspondiente a los contratos de comodato, así como su remisión progresiva y oportuna al proceso de Gestión Contractual para su custodia, conforme a los lineamientos institucionales. El expediente se encuentra en etapa de actualización, integrando de manera gradual los documentos requeridos para garantizar la organización, completitud, trazabilidad y adecuada gestión documental.
</v>
      </c>
      <c r="X588" s="61">
        <f>+IFERROR(VLOOKUP($M588,ACTIVIDADES!$B$9:$Q$494,12,0),"")</f>
        <v>0</v>
      </c>
      <c r="Y588" s="52">
        <f>+IFERROR(VLOOKUP($M588,ACTIVIDADES!$B$9:$Q$494,13,0),"")</f>
        <v>46153</v>
      </c>
      <c r="Z588" s="53" t="str">
        <f>+IFERROR(VLOOKUP($M588,ACTIVIDADES!$B$9:$Q$494,14,0),"")</f>
        <v>No se evidencian soportes de la actividad</v>
      </c>
      <c r="AA588" s="49">
        <f>+IFERROR(VLOOKUP($M588,ACTIVIDADES!$B$9:$Q$494,15,0),"")</f>
        <v>0</v>
      </c>
      <c r="AB588" s="54" t="str">
        <f>+IFERROR(VLOOKUP($M588,ACTIVIDADES!$B$9:$Q$494,16,0),"")</f>
        <v>EJECUCIÓN</v>
      </c>
      <c r="AC588" s="144">
        <v>46157</v>
      </c>
      <c r="AD588" s="29">
        <v>0</v>
      </c>
      <c r="AE588" s="29" t="s">
        <v>3741</v>
      </c>
      <c r="AF588" s="29" t="s">
        <v>580</v>
      </c>
      <c r="AG588" s="29" t="s">
        <v>3737</v>
      </c>
      <c r="AH588" s="29" t="s">
        <v>3737</v>
      </c>
      <c r="AI588" s="29" t="s">
        <v>3737</v>
      </c>
      <c r="AJ588" s="55">
        <f>+IFERROR(VLOOKUP($M588,ACTIVIDADES!$B$9:$T$494,17,0),"")</f>
        <v>0</v>
      </c>
      <c r="AK588" s="80" t="str">
        <f>+IFERROR(VLOOKUP($M588,ACTIVIDADES!$B$9:$T$494,18,0),"")</f>
        <v xml:space="preserve">La actividad se encuentra en proceso de ejecución. Actualmente se adelanta la consolidación del expediente único contractual físico correspondiente a los contratos de comodato, así como su remisión progresiva y oportuna al proceso de Gestión Contractual para su custodia, conforme a los lineamientos institucionales. El expediente se encuentra en etapa de actualización, integrando de manera gradual los documentos requeridos para garantizar la organización, completitud, trazabilidad y adecuada gestión documental.
</v>
      </c>
      <c r="AL588" s="80">
        <f>+IFERROR(VLOOKUP($M588,ACTIVIDADES!$B$9:$T$494,19,0),"")</f>
        <v>0</v>
      </c>
      <c r="AM588" s="55" t="str">
        <f>+IFERROR(VLOOKUP($M588,ACTIVIDADES!$B$9:$X$495,20,0),0)</f>
        <v>11/07/206</v>
      </c>
      <c r="AN588" s="55" t="str">
        <f>+IFERROR(VLOOKUP($M588,ACTIVIDADES!$B$9:$X$495,21,0),0)</f>
        <v>No se evidencian soportes de la actividad</v>
      </c>
      <c r="AO588" s="55">
        <f>+IFERROR(VLOOKUP($M588,ACTIVIDADES!$B$9:$X$495,22,0),0)</f>
        <v>0</v>
      </c>
      <c r="AP588" s="145" t="str">
        <f>+IFERROR(VLOOKUP($M588,ACTIVIDADES!$B$9:$X$495,23,0),0)</f>
        <v>EN EJECUCIÓN</v>
      </c>
      <c r="AQ588" s="88">
        <v>46230</v>
      </c>
      <c r="AR588" s="55">
        <v>0</v>
      </c>
      <c r="AS588" s="57" t="s">
        <v>4260</v>
      </c>
      <c r="AT588" s="29" t="s">
        <v>580</v>
      </c>
      <c r="AU588" s="57" t="s">
        <v>3639</v>
      </c>
      <c r="AV588" s="193" t="s">
        <v>3639</v>
      </c>
      <c r="AW588" s="193" t="s">
        <v>3639</v>
      </c>
      <c r="AX588" s="57" t="s">
        <v>4259</v>
      </c>
      <c r="AY588" s="176" t="str">
        <f t="shared" si="38"/>
        <v>SIN INICIAR</v>
      </c>
      <c r="AZ588" s="55" t="str">
        <f>+IFERROR(VLOOKUP($M588,ACTIVIDADES!$B$9:$T$494,25,0),"")</f>
        <v/>
      </c>
      <c r="BA588" s="55" t="str">
        <f>+IFERROR(VLOOKUP($M588,ACTIVIDADES!$B$9:$T$494,26,0),"")</f>
        <v/>
      </c>
      <c r="BB588" s="55" t="str">
        <f>+IFERROR(VLOOKUP($M588,ACTIVIDADES!$B$9:$T$494,27,0),"")</f>
        <v/>
      </c>
      <c r="BC588" s="55" t="str">
        <f>+IFERROR(VLOOKUP($M588,ACTIVIDADES!$B$9:$T$494,28,0),"")</f>
        <v/>
      </c>
      <c r="BD588" s="55" t="str">
        <f>+IFERROR(VLOOKUP($M588,ACTIVIDADES!$B$9:$T$494,29,0),"")</f>
        <v/>
      </c>
      <c r="BE588" s="55" t="str">
        <f>+IFERROR(VLOOKUP($M588,ACTIVIDADES!$B$9:$T$494,30,0),"")</f>
        <v/>
      </c>
      <c r="BF588" s="58"/>
      <c r="BG588" s="58"/>
      <c r="BH588" s="59"/>
      <c r="BI588" s="59" t="s">
        <v>580</v>
      </c>
      <c r="BJ588" s="60" t="s">
        <v>3635</v>
      </c>
      <c r="BK588" s="61" t="s">
        <v>593</v>
      </c>
      <c r="BL588" s="62"/>
      <c r="BM588" s="55" t="str">
        <f>+IFERROR(VLOOKUP($M588,ACTIVIDADES!$B$9:$T$494,31,0),"")</f>
        <v/>
      </c>
      <c r="BN588" s="55" t="str">
        <f>+IFERROR(VLOOKUP($M588,ACTIVIDADES!$B$9:$T$494,32,0),"")</f>
        <v/>
      </c>
      <c r="BO588" s="55" t="str">
        <f>+IFERROR(VLOOKUP($M588,ACTIVIDADES!$B$9:$T$494,33,0),"")</f>
        <v/>
      </c>
      <c r="BP588" s="55" t="str">
        <f>+IFERROR(VLOOKUP($M588,ACTIVIDADES!$B$9:$T$494,34,0),"")</f>
        <v/>
      </c>
      <c r="BQ588" s="55" t="str">
        <f>+IFERROR(VLOOKUP($M588,ACTIVIDADES!$B$9:$T$494,35,0),"")</f>
        <v/>
      </c>
      <c r="BR588" s="55" t="str">
        <f>+IFERROR(VLOOKUP($M588,ACTIVIDADES!$B$9:$T$494,36,0),"")</f>
        <v/>
      </c>
      <c r="BS588" s="55" t="str">
        <f>+IFERROR(VLOOKUP($M588,ACTIVIDADES!$B$9:$T$494,37,0),"")</f>
        <v/>
      </c>
      <c r="BT588" s="58"/>
      <c r="BU588" s="58"/>
      <c r="BV588" s="59"/>
      <c r="BW588" s="59" t="s">
        <v>580</v>
      </c>
      <c r="BX588" s="60" t="s">
        <v>3635</v>
      </c>
      <c r="BY588" s="61" t="s">
        <v>593</v>
      </c>
      <c r="BZ588" s="62"/>
      <c r="CA588" s="7"/>
      <c r="CB588" s="7"/>
      <c r="CC588" s="7"/>
      <c r="CD588" s="7"/>
      <c r="CE588" s="7"/>
      <c r="CF588" s="7"/>
      <c r="CG588" s="7"/>
      <c r="CH588" s="7"/>
      <c r="CI588" s="7"/>
      <c r="CJ588" s="7"/>
      <c r="CK588" s="7"/>
      <c r="CL588" s="7"/>
      <c r="CM588" s="7"/>
      <c r="CN588" s="7"/>
      <c r="CO588" s="7"/>
      <c r="CP588" s="7"/>
      <c r="CQ588" s="7"/>
    </row>
    <row r="589" spans="1:95" ht="93" customHeight="1" x14ac:dyDescent="0.35">
      <c r="A589" s="40">
        <f t="shared" si="36"/>
        <v>581</v>
      </c>
      <c r="B589" s="40" t="s">
        <v>536</v>
      </c>
      <c r="C589" s="40">
        <v>2025</v>
      </c>
      <c r="D589" s="40" t="s">
        <v>3734</v>
      </c>
      <c r="E589" s="214"/>
      <c r="F589" s="40" t="s">
        <v>1097</v>
      </c>
      <c r="G589" s="63" t="s">
        <v>563</v>
      </c>
      <c r="H589" s="42" t="s">
        <v>4882</v>
      </c>
      <c r="I589" s="42"/>
      <c r="J589" s="43" t="s">
        <v>4294</v>
      </c>
      <c r="K589" s="43" t="s">
        <v>4294</v>
      </c>
      <c r="L589" s="44" t="s">
        <v>4295</v>
      </c>
      <c r="M589" s="63" t="s">
        <v>3265</v>
      </c>
      <c r="N589" s="64" t="s">
        <v>3266</v>
      </c>
      <c r="O589" s="63" t="s">
        <v>3267</v>
      </c>
      <c r="P589" s="63">
        <v>1</v>
      </c>
      <c r="Q589" s="65">
        <v>46023</v>
      </c>
      <c r="R589" s="65">
        <v>46387</v>
      </c>
      <c r="S589" s="66">
        <f t="shared" si="37"/>
        <v>54</v>
      </c>
      <c r="T589" s="63" t="s">
        <v>609</v>
      </c>
      <c r="U589" s="63" t="s">
        <v>563</v>
      </c>
      <c r="V589" s="49">
        <f>+IFERROR(VLOOKUP($M589,ACTIVIDADES!$B$9:$Q$494,10,0),"")</f>
        <v>0</v>
      </c>
      <c r="W589" s="50" t="str">
        <f>+IFERROR(VLOOKUP($M589,ACTIVIDADES!$B$9:$Q$494,11,0)," ")</f>
        <v xml:space="preserve">La actividad se encuentra en proceso de implementación. Actualmente se trabaja en el establecimiento de un registro de seguimiento contractual que permita evidenciar la continuidad del servicio, la identificación de fechas críticas de ejecución y las decisiones contractuales adoptadas durante la vigencia de las órdenes de compra. Los registros de seguimiento contractual se encuentran en fase de definición y estructuración, con el fin de asegurar su correcta implementación, trazabilidad y alineación con los lineamientos institucionales y de control aplicables.
</v>
      </c>
      <c r="X589" s="61">
        <f>+IFERROR(VLOOKUP($M589,ACTIVIDADES!$B$9:$Q$494,12,0),"")</f>
        <v>0</v>
      </c>
      <c r="Y589" s="52">
        <f>+IFERROR(VLOOKUP($M589,ACTIVIDADES!$B$9:$Q$494,13,0),"")</f>
        <v>46153</v>
      </c>
      <c r="Z589" s="53" t="str">
        <f>+IFERROR(VLOOKUP($M589,ACTIVIDADES!$B$9:$Q$494,14,0),"")</f>
        <v>No se evidencian soportes de la actividad</v>
      </c>
      <c r="AA589" s="49">
        <f>+IFERROR(VLOOKUP($M589,ACTIVIDADES!$B$9:$Q$494,15,0),"")</f>
        <v>0</v>
      </c>
      <c r="AB589" s="54" t="str">
        <f>+IFERROR(VLOOKUP($M589,ACTIVIDADES!$B$9:$Q$494,16,0),"")</f>
        <v>EJECUCIÓN</v>
      </c>
      <c r="AC589" s="144">
        <v>46157</v>
      </c>
      <c r="AD589" s="29">
        <v>0</v>
      </c>
      <c r="AE589" s="29" t="s">
        <v>3741</v>
      </c>
      <c r="AF589" s="29" t="s">
        <v>580</v>
      </c>
      <c r="AG589" s="29" t="s">
        <v>3737</v>
      </c>
      <c r="AH589" s="29" t="s">
        <v>3737</v>
      </c>
      <c r="AI589" s="29" t="s">
        <v>3737</v>
      </c>
      <c r="AJ589" s="55">
        <f>+IFERROR(VLOOKUP($M589,ACTIVIDADES!$B$9:$T$494,17,0),"")</f>
        <v>0</v>
      </c>
      <c r="AK589" s="80" t="str">
        <f>+IFERROR(VLOOKUP($M589,ACTIVIDADES!$B$9:$T$494,18,0),"")</f>
        <v xml:space="preserve">La actividad se encuentra en proceso de implementación. Actualmente se trabaja en el establecimiento de un registro de seguimiento contractual que permita evidenciar la continuidad del servicio, la identificación de fechas críticas de ejecución y las decisiones contractuales adoptadas durante la vigencia de las órdenes de compra. Los registros de seguimiento contractual se encuentran en fase de definición y estructuración, con el fin de asegurar su correcta implementación, trazabilidad y alineación con los lineamientos institucionales y de control aplicables.
</v>
      </c>
      <c r="AL589" s="80">
        <f>+IFERROR(VLOOKUP($M589,ACTIVIDADES!$B$9:$T$494,19,0),"")</f>
        <v>0</v>
      </c>
      <c r="AM589" s="55" t="str">
        <f>+IFERROR(VLOOKUP($M589,ACTIVIDADES!$B$9:$X$495,20,0),0)</f>
        <v>11/07/206</v>
      </c>
      <c r="AN589" s="55" t="str">
        <f>+IFERROR(VLOOKUP($M589,ACTIVIDADES!$B$9:$X$495,21,0),0)</f>
        <v>No se evidencian soportes de la actividad</v>
      </c>
      <c r="AO589" s="55">
        <f>+IFERROR(VLOOKUP($M589,ACTIVIDADES!$B$9:$X$495,22,0),0)</f>
        <v>0</v>
      </c>
      <c r="AP589" s="145" t="str">
        <f>+IFERROR(VLOOKUP($M589,ACTIVIDADES!$B$9:$X$495,23,0),0)</f>
        <v>EN EJECUCIÓN</v>
      </c>
      <c r="AQ589" s="88">
        <v>46230</v>
      </c>
      <c r="AR589" s="55">
        <v>0</v>
      </c>
      <c r="AS589" s="57" t="s">
        <v>4260</v>
      </c>
      <c r="AT589" s="29" t="s">
        <v>580</v>
      </c>
      <c r="AU589" s="57" t="s">
        <v>3639</v>
      </c>
      <c r="AV589" s="193" t="s">
        <v>3639</v>
      </c>
      <c r="AW589" s="193" t="s">
        <v>3639</v>
      </c>
      <c r="AX589" s="57" t="s">
        <v>4259</v>
      </c>
      <c r="AY589" s="176" t="str">
        <f t="shared" si="38"/>
        <v>SIN INICIAR</v>
      </c>
      <c r="AZ589" s="55" t="str">
        <f>+IFERROR(VLOOKUP($M589,ACTIVIDADES!$B$9:$T$494,25,0),"")</f>
        <v/>
      </c>
      <c r="BA589" s="55" t="str">
        <f>+IFERROR(VLOOKUP($M589,ACTIVIDADES!$B$9:$T$494,26,0),"")</f>
        <v/>
      </c>
      <c r="BB589" s="55" t="str">
        <f>+IFERROR(VLOOKUP($M589,ACTIVIDADES!$B$9:$T$494,27,0),"")</f>
        <v/>
      </c>
      <c r="BC589" s="55" t="str">
        <f>+IFERROR(VLOOKUP($M589,ACTIVIDADES!$B$9:$T$494,28,0),"")</f>
        <v/>
      </c>
      <c r="BD589" s="55" t="str">
        <f>+IFERROR(VLOOKUP($M589,ACTIVIDADES!$B$9:$T$494,29,0),"")</f>
        <v/>
      </c>
      <c r="BE589" s="55" t="str">
        <f>+IFERROR(VLOOKUP($M589,ACTIVIDADES!$B$9:$T$494,30,0),"")</f>
        <v/>
      </c>
      <c r="BF589" s="58"/>
      <c r="BG589" s="58"/>
      <c r="BH589" s="59"/>
      <c r="BI589" s="59" t="s">
        <v>580</v>
      </c>
      <c r="BJ589" s="60" t="s">
        <v>3635</v>
      </c>
      <c r="BK589" s="61" t="s">
        <v>593</v>
      </c>
      <c r="BL589" s="62"/>
      <c r="BM589" s="55" t="str">
        <f>+IFERROR(VLOOKUP($M589,ACTIVIDADES!$B$9:$T$494,31,0),"")</f>
        <v/>
      </c>
      <c r="BN589" s="55" t="str">
        <f>+IFERROR(VLOOKUP($M589,ACTIVIDADES!$B$9:$T$494,32,0),"")</f>
        <v/>
      </c>
      <c r="BO589" s="55" t="str">
        <f>+IFERROR(VLOOKUP($M589,ACTIVIDADES!$B$9:$T$494,33,0),"")</f>
        <v/>
      </c>
      <c r="BP589" s="55" t="str">
        <f>+IFERROR(VLOOKUP($M589,ACTIVIDADES!$B$9:$T$494,34,0),"")</f>
        <v/>
      </c>
      <c r="BQ589" s="55" t="str">
        <f>+IFERROR(VLOOKUP($M589,ACTIVIDADES!$B$9:$T$494,35,0),"")</f>
        <v/>
      </c>
      <c r="BR589" s="55" t="str">
        <f>+IFERROR(VLOOKUP($M589,ACTIVIDADES!$B$9:$T$494,36,0),"")</f>
        <v/>
      </c>
      <c r="BS589" s="55" t="str">
        <f>+IFERROR(VLOOKUP($M589,ACTIVIDADES!$B$9:$T$494,37,0),"")</f>
        <v/>
      </c>
      <c r="BT589" s="58"/>
      <c r="BU589" s="58"/>
      <c r="BV589" s="59"/>
      <c r="BW589" s="59" t="s">
        <v>580</v>
      </c>
      <c r="BX589" s="60" t="s">
        <v>3635</v>
      </c>
      <c r="BY589" s="61" t="s">
        <v>593</v>
      </c>
      <c r="BZ589" s="62"/>
      <c r="CA589" s="7"/>
      <c r="CB589" s="7"/>
      <c r="CC589" s="7"/>
      <c r="CD589" s="7"/>
      <c r="CE589" s="7"/>
      <c r="CF589" s="7"/>
      <c r="CG589" s="7"/>
      <c r="CH589" s="7"/>
      <c r="CI589" s="7"/>
      <c r="CJ589" s="7"/>
      <c r="CK589" s="7"/>
      <c r="CL589" s="7"/>
      <c r="CM589" s="7"/>
      <c r="CN589" s="7"/>
      <c r="CO589" s="7"/>
      <c r="CP589" s="7"/>
      <c r="CQ589" s="7"/>
    </row>
    <row r="590" spans="1:95" ht="93" customHeight="1" x14ac:dyDescent="0.35">
      <c r="A590" s="40">
        <f t="shared" si="36"/>
        <v>582</v>
      </c>
      <c r="B590" s="40" t="s">
        <v>536</v>
      </c>
      <c r="C590" s="40">
        <v>2025</v>
      </c>
      <c r="D590" s="40" t="s">
        <v>3734</v>
      </c>
      <c r="E590" s="323"/>
      <c r="F590" s="40" t="s">
        <v>1097</v>
      </c>
      <c r="G590" s="63" t="s">
        <v>563</v>
      </c>
      <c r="H590" s="42" t="s">
        <v>4882</v>
      </c>
      <c r="I590" s="42"/>
      <c r="J590" s="43" t="s">
        <v>4294</v>
      </c>
      <c r="K590" s="43" t="s">
        <v>4294</v>
      </c>
      <c r="L590" s="44" t="s">
        <v>4295</v>
      </c>
      <c r="M590" s="63" t="s">
        <v>3269</v>
      </c>
      <c r="N590" s="64" t="s">
        <v>3270</v>
      </c>
      <c r="O590" s="63" t="s">
        <v>3271</v>
      </c>
      <c r="P590" s="63">
        <v>1</v>
      </c>
      <c r="Q590" s="65">
        <v>46023</v>
      </c>
      <c r="R590" s="65">
        <v>46387</v>
      </c>
      <c r="S590" s="66">
        <f t="shared" si="37"/>
        <v>54</v>
      </c>
      <c r="T590" s="63" t="s">
        <v>609</v>
      </c>
      <c r="U590" s="63" t="s">
        <v>563</v>
      </c>
      <c r="V590" s="49">
        <f>+IFERROR(VLOOKUP($M590,ACTIVIDADES!$B$9:$Q$494,10,0),"")</f>
        <v>0</v>
      </c>
      <c r="W590" s="50" t="str">
        <f>+IFERROR(VLOOKUP($M590,ACTIVIDADES!$B$9:$Q$494,11,0)," ")</f>
        <v xml:space="preserve">La actividad no se ha ejecutado a la fecha. No se ha realizado la estandarización, revisión ni validación de los informes de seguimiento, por lo cual no se cuenta con informes de supervisión revisados y validados que garanticen la consistencia, verificabilidad y alineación de la información reportada con el objeto y alcance de las órdenes de compra. En consecuencia, esta actividad se encuentra pendiente de ejecución conforme a los lineamientos de supervisión contractual y las acciones de fortalecimiento del control institucional.
</v>
      </c>
      <c r="X590" s="61">
        <f>+IFERROR(VLOOKUP($M590,ACTIVIDADES!$B$9:$Q$494,12,0),"")</f>
        <v>0</v>
      </c>
      <c r="Y590" s="52">
        <f>+IFERROR(VLOOKUP($M590,ACTIVIDADES!$B$9:$Q$494,13,0),"")</f>
        <v>46153</v>
      </c>
      <c r="Z590" s="53" t="str">
        <f>+IFERROR(VLOOKUP($M590,ACTIVIDADES!$B$9:$Q$494,14,0),"")</f>
        <v>No se evidencian soportes de la actividad</v>
      </c>
      <c r="AA590" s="49">
        <f>+IFERROR(VLOOKUP($M590,ACTIVIDADES!$B$9:$Q$494,15,0),"")</f>
        <v>0</v>
      </c>
      <c r="AB590" s="54" t="str">
        <f>+IFERROR(VLOOKUP($M590,ACTIVIDADES!$B$9:$Q$494,16,0),"")</f>
        <v>EJECUCIÓN</v>
      </c>
      <c r="AC590" s="144">
        <v>46157</v>
      </c>
      <c r="AD590" s="29">
        <v>0</v>
      </c>
      <c r="AE590" s="29" t="s">
        <v>3741</v>
      </c>
      <c r="AF590" s="29" t="s">
        <v>580</v>
      </c>
      <c r="AG590" s="29" t="s">
        <v>3737</v>
      </c>
      <c r="AH590" s="29" t="s">
        <v>3737</v>
      </c>
      <c r="AI590" s="29" t="s">
        <v>3737</v>
      </c>
      <c r="AJ590" s="55">
        <f>+IFERROR(VLOOKUP($M590,ACTIVIDADES!$B$9:$T$494,17,0),"")</f>
        <v>0</v>
      </c>
      <c r="AK590" s="80" t="str">
        <f>+IFERROR(VLOOKUP($M590,ACTIVIDADES!$B$9:$T$494,18,0),"")</f>
        <v xml:space="preserve">La actividad no se ha ejecutado a la fecha. No se ha realizado la estandarización, revisión ni validación de los informes de seguimiento, por lo cual no se cuenta con informes de supervisión revisados y validados que garanticen la consistencia, verificabilidad y alineación de la información reportada con el objeto y alcance de las órdenes de compra. En consecuencia, esta actividad se encuentra pendiente de ejecución conforme a los lineamientos de supervisión contractual y las acciones de fortalecimiento del control institucional.
</v>
      </c>
      <c r="AL590" s="80">
        <f>+IFERROR(VLOOKUP($M590,ACTIVIDADES!$B$9:$T$494,19,0),"")</f>
        <v>0</v>
      </c>
      <c r="AM590" s="55" t="str">
        <f>+IFERROR(VLOOKUP($M590,ACTIVIDADES!$B$9:$X$495,20,0),0)</f>
        <v>11/07/206</v>
      </c>
      <c r="AN590" s="55" t="str">
        <f>+IFERROR(VLOOKUP($M590,ACTIVIDADES!$B$9:$X$495,21,0),0)</f>
        <v>No se evidencian soportes de la actividad</v>
      </c>
      <c r="AO590" s="55">
        <f>+IFERROR(VLOOKUP($M590,ACTIVIDADES!$B$9:$X$495,22,0),0)</f>
        <v>0</v>
      </c>
      <c r="AP590" s="145" t="str">
        <f>+IFERROR(VLOOKUP($M590,ACTIVIDADES!$B$9:$X$495,23,0),0)</f>
        <v>EN EJECUCIÓN</v>
      </c>
      <c r="AQ590" s="88">
        <v>46230</v>
      </c>
      <c r="AR590" s="55">
        <v>0</v>
      </c>
      <c r="AS590" s="57" t="s">
        <v>4260</v>
      </c>
      <c r="AT590" s="29" t="s">
        <v>580</v>
      </c>
      <c r="AU590" s="57" t="s">
        <v>3639</v>
      </c>
      <c r="AV590" s="193" t="s">
        <v>3639</v>
      </c>
      <c r="AW590" s="193" t="s">
        <v>3639</v>
      </c>
      <c r="AX590" s="57" t="s">
        <v>4259</v>
      </c>
      <c r="AY590" s="176" t="str">
        <f t="shared" si="38"/>
        <v>SIN INICIAR</v>
      </c>
      <c r="AZ590" s="55" t="str">
        <f>+IFERROR(VLOOKUP($M590,ACTIVIDADES!$B$9:$T$494,25,0),"")</f>
        <v/>
      </c>
      <c r="BA590" s="55" t="str">
        <f>+IFERROR(VLOOKUP($M590,ACTIVIDADES!$B$9:$T$494,26,0),"")</f>
        <v/>
      </c>
      <c r="BB590" s="55" t="str">
        <f>+IFERROR(VLOOKUP($M590,ACTIVIDADES!$B$9:$T$494,27,0),"")</f>
        <v/>
      </c>
      <c r="BC590" s="55" t="str">
        <f>+IFERROR(VLOOKUP($M590,ACTIVIDADES!$B$9:$T$494,28,0),"")</f>
        <v/>
      </c>
      <c r="BD590" s="55" t="str">
        <f>+IFERROR(VLOOKUP($M590,ACTIVIDADES!$B$9:$T$494,29,0),"")</f>
        <v/>
      </c>
      <c r="BE590" s="55" t="str">
        <f>+IFERROR(VLOOKUP($M590,ACTIVIDADES!$B$9:$T$494,30,0),"")</f>
        <v/>
      </c>
      <c r="BF590" s="58"/>
      <c r="BG590" s="58"/>
      <c r="BH590" s="59"/>
      <c r="BI590" s="59" t="s">
        <v>580</v>
      </c>
      <c r="BJ590" s="60" t="s">
        <v>3635</v>
      </c>
      <c r="BK590" s="61" t="s">
        <v>593</v>
      </c>
      <c r="BL590" s="62"/>
      <c r="BM590" s="55" t="str">
        <f>+IFERROR(VLOOKUP($M590,ACTIVIDADES!$B$9:$T$494,31,0),"")</f>
        <v/>
      </c>
      <c r="BN590" s="55" t="str">
        <f>+IFERROR(VLOOKUP($M590,ACTIVIDADES!$B$9:$T$494,32,0),"")</f>
        <v/>
      </c>
      <c r="BO590" s="55" t="str">
        <f>+IFERROR(VLOOKUP($M590,ACTIVIDADES!$B$9:$T$494,33,0),"")</f>
        <v/>
      </c>
      <c r="BP590" s="55" t="str">
        <f>+IFERROR(VLOOKUP($M590,ACTIVIDADES!$B$9:$T$494,34,0),"")</f>
        <v/>
      </c>
      <c r="BQ590" s="55" t="str">
        <f>+IFERROR(VLOOKUP($M590,ACTIVIDADES!$B$9:$T$494,35,0),"")</f>
        <v/>
      </c>
      <c r="BR590" s="55" t="str">
        <f>+IFERROR(VLOOKUP($M590,ACTIVIDADES!$B$9:$T$494,36,0),"")</f>
        <v/>
      </c>
      <c r="BS590" s="55" t="str">
        <f>+IFERROR(VLOOKUP($M590,ACTIVIDADES!$B$9:$T$494,37,0),"")</f>
        <v/>
      </c>
      <c r="BT590" s="58"/>
      <c r="BU590" s="58"/>
      <c r="BV590" s="59"/>
      <c r="BW590" s="59" t="s">
        <v>580</v>
      </c>
      <c r="BX590" s="60" t="s">
        <v>3635</v>
      </c>
      <c r="BY590" s="61" t="s">
        <v>593</v>
      </c>
      <c r="BZ590" s="62"/>
      <c r="CA590" s="7"/>
      <c r="CB590" s="7"/>
      <c r="CC590" s="7"/>
      <c r="CD590" s="7"/>
      <c r="CE590" s="7"/>
      <c r="CF590" s="7"/>
      <c r="CG590" s="7"/>
      <c r="CH590" s="7"/>
      <c r="CI590" s="7"/>
      <c r="CJ590" s="7"/>
      <c r="CK590" s="7"/>
      <c r="CL590" s="7"/>
      <c r="CM590" s="7"/>
      <c r="CN590" s="7"/>
      <c r="CO590" s="7"/>
      <c r="CP590" s="7"/>
      <c r="CQ590" s="7"/>
    </row>
    <row r="591" spans="1:95" customFormat="1" ht="93" customHeight="1" x14ac:dyDescent="0.35">
      <c r="A591" s="40">
        <f t="shared" si="36"/>
        <v>583</v>
      </c>
      <c r="B591" s="40" t="s">
        <v>536</v>
      </c>
      <c r="C591" s="40">
        <v>2025</v>
      </c>
      <c r="D591" s="40" t="s">
        <v>3734</v>
      </c>
      <c r="E591" s="323"/>
      <c r="F591" s="40" t="s">
        <v>1098</v>
      </c>
      <c r="G591" s="63" t="s">
        <v>563</v>
      </c>
      <c r="H591" s="42" t="s">
        <v>4832</v>
      </c>
      <c r="I591" s="42"/>
      <c r="J591" s="43" t="s">
        <v>4134</v>
      </c>
      <c r="K591" s="43" t="s">
        <v>4134</v>
      </c>
      <c r="L591" s="44" t="s">
        <v>4135</v>
      </c>
      <c r="M591" s="63" t="s">
        <v>3273</v>
      </c>
      <c r="N591" s="64" t="s">
        <v>3274</v>
      </c>
      <c r="O591" s="63" t="s">
        <v>3275</v>
      </c>
      <c r="P591" s="63">
        <v>1</v>
      </c>
      <c r="Q591" s="65">
        <v>46023</v>
      </c>
      <c r="R591" s="65">
        <v>46387</v>
      </c>
      <c r="S591" s="66">
        <f t="shared" si="37"/>
        <v>54</v>
      </c>
      <c r="T591" s="63" t="s">
        <v>609</v>
      </c>
      <c r="U591" s="63" t="s">
        <v>563</v>
      </c>
      <c r="V591" s="49">
        <f>+IFERROR(VLOOKUP($M591,ACTIVIDADES!$B$9:$Q$494,10,0),"")</f>
        <v>0</v>
      </c>
      <c r="W591" s="50" t="str">
        <f>+IFERROR(VLOOKUP($M591,ACTIVIDADES!$B$9:$Q$494,11,0)," ")</f>
        <v xml:space="preserve">La actividad se encuentra en proceso de revisión e implementación. Actualmente se adelanta la verificación y ajuste de los contratos de comodato, con el fin de establecer como requisito de validación precontractual la constancia de ingreso a almacén y el acta de recepción del bien, como documentos habilitantes para la elaboración y suscripción de dichos contratos. Los contratos existentes se encuentran en fase de revisión para asegurar que cuenten con el soporte de ingreso a almacén debidamente verificado, conforme a la normatividad aplicable y a los lineamientos institucionales de control y trazabilidad.
</v>
      </c>
      <c r="X591" s="61">
        <f>+IFERROR(VLOOKUP($M591,ACTIVIDADES!$B$9:$Q$494,12,0),"")</f>
        <v>0</v>
      </c>
      <c r="Y591" s="52">
        <f>+IFERROR(VLOOKUP($M591,ACTIVIDADES!$B$9:$Q$494,13,0),"")</f>
        <v>46153</v>
      </c>
      <c r="Z591" s="53" t="str">
        <f>+IFERROR(VLOOKUP($M591,ACTIVIDADES!$B$9:$Q$494,14,0),"")</f>
        <v>No se evidencian soportes de la actividad</v>
      </c>
      <c r="AA591" s="49">
        <f>+IFERROR(VLOOKUP($M591,ACTIVIDADES!$B$9:$Q$494,15,0),"")</f>
        <v>0</v>
      </c>
      <c r="AB591" s="54" t="str">
        <f>+IFERROR(VLOOKUP($M591,ACTIVIDADES!$B$9:$Q$494,16,0),"")</f>
        <v>EJECUCIÓN</v>
      </c>
      <c r="AC591" s="144">
        <v>46157</v>
      </c>
      <c r="AD591" s="29">
        <v>0</v>
      </c>
      <c r="AE591" s="29" t="s">
        <v>3741</v>
      </c>
      <c r="AF591" s="29" t="s">
        <v>580</v>
      </c>
      <c r="AG591" s="29" t="s">
        <v>3737</v>
      </c>
      <c r="AH591" s="29" t="s">
        <v>3737</v>
      </c>
      <c r="AI591" s="29" t="s">
        <v>3737</v>
      </c>
      <c r="AJ591" s="55">
        <f>+IFERROR(VLOOKUP($M591,ACTIVIDADES!$B$9:$T$494,17,0),"")</f>
        <v>0</v>
      </c>
      <c r="AK591" s="80" t="str">
        <f>+IFERROR(VLOOKUP($M591,ACTIVIDADES!$B$9:$T$494,18,0),"")</f>
        <v xml:space="preserve">La actividad se encuentra en proceso de revisión e implementación. Actualmente se adelanta la verificación y ajuste de los contratos de comodato, con el fin de establecer como requisito de validación precontractual la constancia de ingreso a almacén y el acta de recepción del bien, como documentos habilitantes para la elaboración y suscripción de dichos contratos. Los contratos existentes se encuentran en fase de revisión para asegurar que cuenten con el soporte de ingreso a almacén debidamente verificado, conforme a la normatividad aplicable y a los lineamientos institucionales de control y trazabilidad.
</v>
      </c>
      <c r="AL591" s="80">
        <f>+IFERROR(VLOOKUP($M591,ACTIVIDADES!$B$9:$T$494,19,0),"")</f>
        <v>0</v>
      </c>
      <c r="AM591" s="55" t="str">
        <f>+IFERROR(VLOOKUP($M591,ACTIVIDADES!$B$9:$X$495,20,0),0)</f>
        <v>11/07/206</v>
      </c>
      <c r="AN591" s="55" t="str">
        <f>+IFERROR(VLOOKUP($M591,ACTIVIDADES!$B$9:$X$495,21,0),0)</f>
        <v>No se evidencian soportes de la actividad</v>
      </c>
      <c r="AO591" s="55">
        <f>+IFERROR(VLOOKUP($M591,ACTIVIDADES!$B$9:$X$495,22,0),0)</f>
        <v>0</v>
      </c>
      <c r="AP591" s="145" t="str">
        <f>+IFERROR(VLOOKUP($M591,ACTIVIDADES!$B$9:$X$495,23,0),0)</f>
        <v>EN EJECUCIÓN</v>
      </c>
      <c r="AQ591" s="88">
        <v>46230</v>
      </c>
      <c r="AR591" s="55">
        <v>0</v>
      </c>
      <c r="AS591" s="57" t="s">
        <v>4260</v>
      </c>
      <c r="AT591" s="29" t="s">
        <v>580</v>
      </c>
      <c r="AU591" s="57" t="s">
        <v>3639</v>
      </c>
      <c r="AV591" s="193" t="s">
        <v>3639</v>
      </c>
      <c r="AW591" s="193" t="s">
        <v>3639</v>
      </c>
      <c r="AX591" s="57" t="s">
        <v>4259</v>
      </c>
      <c r="AY591" s="176" t="str">
        <f t="shared" si="38"/>
        <v>SIN INICIAR</v>
      </c>
      <c r="AZ591" s="55" t="str">
        <f>+IFERROR(VLOOKUP($M591,ACTIVIDADES!$B$9:$T$494,25,0),"")</f>
        <v/>
      </c>
      <c r="BA591" s="55" t="str">
        <f>+IFERROR(VLOOKUP($M591,ACTIVIDADES!$B$9:$T$494,26,0),"")</f>
        <v/>
      </c>
      <c r="BB591" s="55" t="str">
        <f>+IFERROR(VLOOKUP($M591,ACTIVIDADES!$B$9:$T$494,27,0),"")</f>
        <v/>
      </c>
      <c r="BC591" s="55" t="str">
        <f>+IFERROR(VLOOKUP($M591,ACTIVIDADES!$B$9:$T$494,28,0),"")</f>
        <v/>
      </c>
      <c r="BD591" s="55" t="str">
        <f>+IFERROR(VLOOKUP($M591,ACTIVIDADES!$B$9:$T$494,29,0),"")</f>
        <v/>
      </c>
      <c r="BE591" s="55" t="str">
        <f>+IFERROR(VLOOKUP($M591,ACTIVIDADES!$B$9:$T$494,30,0),"")</f>
        <v/>
      </c>
      <c r="BF591" s="58"/>
      <c r="BG591" s="58"/>
      <c r="BH591" s="59"/>
      <c r="BI591" s="59" t="s">
        <v>580</v>
      </c>
      <c r="BJ591" s="60" t="s">
        <v>3635</v>
      </c>
      <c r="BK591" s="61" t="s">
        <v>593</v>
      </c>
      <c r="BL591" s="62"/>
      <c r="BM591" s="55" t="str">
        <f>+IFERROR(VLOOKUP($M591,ACTIVIDADES!$B$9:$T$494,31,0),"")</f>
        <v/>
      </c>
      <c r="BN591" s="55" t="str">
        <f>+IFERROR(VLOOKUP($M591,ACTIVIDADES!$B$9:$T$494,32,0),"")</f>
        <v/>
      </c>
      <c r="BO591" s="55" t="str">
        <f>+IFERROR(VLOOKUP($M591,ACTIVIDADES!$B$9:$T$494,33,0),"")</f>
        <v/>
      </c>
      <c r="BP591" s="55" t="str">
        <f>+IFERROR(VLOOKUP($M591,ACTIVIDADES!$B$9:$T$494,34,0),"")</f>
        <v/>
      </c>
      <c r="BQ591" s="55" t="str">
        <f>+IFERROR(VLOOKUP($M591,ACTIVIDADES!$B$9:$T$494,35,0),"")</f>
        <v/>
      </c>
      <c r="BR591" s="55" t="str">
        <f>+IFERROR(VLOOKUP($M591,ACTIVIDADES!$B$9:$T$494,36,0),"")</f>
        <v/>
      </c>
      <c r="BS591" s="55" t="str">
        <f>+IFERROR(VLOOKUP($M591,ACTIVIDADES!$B$9:$T$494,37,0),"")</f>
        <v/>
      </c>
      <c r="BT591" s="58"/>
      <c r="BU591" s="58"/>
      <c r="BV591" s="59"/>
      <c r="BW591" s="59" t="s">
        <v>580</v>
      </c>
      <c r="BX591" s="60" t="s">
        <v>3635</v>
      </c>
      <c r="BY591" s="61" t="s">
        <v>593</v>
      </c>
      <c r="BZ591" s="62"/>
      <c r="CA591" s="7"/>
      <c r="CB591" s="7"/>
      <c r="CC591" s="7"/>
      <c r="CD591" s="7"/>
      <c r="CE591" s="7"/>
      <c r="CF591" s="7"/>
      <c r="CG591" s="7"/>
      <c r="CH591" s="7"/>
      <c r="CI591" s="7"/>
      <c r="CJ591" s="7"/>
      <c r="CK591" s="7"/>
      <c r="CL591" s="7"/>
      <c r="CM591" s="7"/>
      <c r="CN591" s="7"/>
      <c r="CO591" s="7"/>
      <c r="CP591" s="7"/>
      <c r="CQ591" s="7"/>
    </row>
    <row r="592" spans="1:95" customFormat="1" ht="93" customHeight="1" x14ac:dyDescent="0.35">
      <c r="A592" s="40">
        <f t="shared" si="36"/>
        <v>584</v>
      </c>
      <c r="B592" s="40" t="s">
        <v>536</v>
      </c>
      <c r="C592" s="40">
        <v>2025</v>
      </c>
      <c r="D592" s="40" t="s">
        <v>3750</v>
      </c>
      <c r="E592" s="323"/>
      <c r="F592" s="40" t="s">
        <v>1071</v>
      </c>
      <c r="G592" s="63" t="s">
        <v>576</v>
      </c>
      <c r="H592" s="41" t="s">
        <v>4833</v>
      </c>
      <c r="I592" s="42"/>
      <c r="J592" s="43" t="s">
        <v>5146</v>
      </c>
      <c r="K592" s="43" t="s">
        <v>5146</v>
      </c>
      <c r="L592" s="44" t="s">
        <v>4143</v>
      </c>
      <c r="M592" s="63" t="s">
        <v>3356</v>
      </c>
      <c r="N592" s="64" t="s">
        <v>5582</v>
      </c>
      <c r="O592" s="63" t="s">
        <v>3324</v>
      </c>
      <c r="P592" s="63">
        <v>4</v>
      </c>
      <c r="Q592" s="65">
        <v>46023</v>
      </c>
      <c r="R592" s="65">
        <v>46387</v>
      </c>
      <c r="S592" s="66">
        <f t="shared" si="37"/>
        <v>54</v>
      </c>
      <c r="T592" s="63" t="s">
        <v>702</v>
      </c>
      <c r="U592" s="63" t="s">
        <v>2283</v>
      </c>
      <c r="V592" s="49">
        <f>+IFERROR(VLOOKUP($M592,ACTIVIDADES!$B$9:$Q$494,10,0),"")</f>
        <v>0</v>
      </c>
      <c r="W592" s="50">
        <f>+IFERROR(VLOOKUP($M592,ACTIVIDADES!$B$9:$Q$494,11,0)," ")</f>
        <v>0</v>
      </c>
      <c r="X592" s="61">
        <f>+IFERROR(VLOOKUP($M592,ACTIVIDADES!$B$9:$Q$494,12,0),"")</f>
        <v>0</v>
      </c>
      <c r="Y592" s="52">
        <f>+IFERROR(VLOOKUP($M592,ACTIVIDADES!$B$9:$Q$494,13,0),"")</f>
        <v>46153</v>
      </c>
      <c r="Z592" s="53" t="str">
        <f>+IFERROR(VLOOKUP($M592,ACTIVIDADES!$B$9:$Q$494,14,0),"")</f>
        <v>No se realizó seguimiento</v>
      </c>
      <c r="AA592" s="49">
        <f>+IFERROR(VLOOKUP($M592,ACTIVIDADES!$B$9:$Q$494,15,0),"")</f>
        <v>0</v>
      </c>
      <c r="AB592" s="54" t="str">
        <f>+IFERROR(VLOOKUP($M592,ACTIVIDADES!$B$9:$Q$494,16,0),"")</f>
        <v>EJECUCIÓN</v>
      </c>
      <c r="AC592" s="144">
        <v>46157</v>
      </c>
      <c r="AD592" s="29">
        <v>0</v>
      </c>
      <c r="AE592" s="29" t="s">
        <v>3741</v>
      </c>
      <c r="AF592" s="29" t="s">
        <v>580</v>
      </c>
      <c r="AG592" s="29" t="s">
        <v>3737</v>
      </c>
      <c r="AH592" s="29" t="s">
        <v>3737</v>
      </c>
      <c r="AI592" s="29" t="s">
        <v>3737</v>
      </c>
      <c r="AJ592" s="55">
        <f>+IFERROR(VLOOKUP($M592,ACTIVIDADES!$B$9:$T$494,17,0),"")</f>
        <v>1</v>
      </c>
      <c r="AK592" s="80" t="str">
        <f>+IFERROR(VLOOKUP($M592,ACTIVIDADES!$B$9:$T$494,18,0),"")</f>
        <v>se adjunta informe</v>
      </c>
      <c r="AL592" s="80" t="str">
        <f>+IFERROR(VLOOKUP($M592,ACTIVIDADES!$B$9:$T$494,19,0),"")</f>
        <v>https://dnbcgovco-my.sharepoint.com/my?id=%2Fpersonal%2Fyerlis%5Fpeinado%5Fdnbc%5Fgov%5Fco%2FDocuments%2FDRIVE%20EVIDENCIAS%20ACCIONES%20DE%20MEJORA&amp;viewid=2bd0da41%2Dc24a%2D4219%2D9b50%2D3f7b97ed8c4c</v>
      </c>
      <c r="AM592" s="55">
        <f>+IFERROR(VLOOKUP($M592,ACTIVIDADES!$B$9:$X$495,20,0),0)</f>
        <v>46218</v>
      </c>
      <c r="AN592" s="55" t="str">
        <f>+IFERROR(VLOOKUP($M592,ACTIVIDADES!$B$9:$X$495,21,0),0)</f>
        <v>Aunque se incluye pantallazo del normograma, este no se ha actualizado desde 2021</v>
      </c>
      <c r="AO592" s="55">
        <f>+IFERROR(VLOOKUP($M592,ACTIVIDADES!$B$9:$X$495,22,0),0)</f>
        <v>0</v>
      </c>
      <c r="AP592" s="145" t="str">
        <f>+IFERROR(VLOOKUP($M592,ACTIVIDADES!$B$9:$X$495,23,0),0)</f>
        <v>EN EJECUCIÓN</v>
      </c>
      <c r="AQ592" s="88">
        <v>46230</v>
      </c>
      <c r="AR592" s="55">
        <v>0</v>
      </c>
      <c r="AS592" s="57" t="s">
        <v>4260</v>
      </c>
      <c r="AT592" s="29" t="s">
        <v>580</v>
      </c>
      <c r="AU592" s="57" t="s">
        <v>3639</v>
      </c>
      <c r="AV592" s="193" t="s">
        <v>3639</v>
      </c>
      <c r="AW592" s="193" t="s">
        <v>3639</v>
      </c>
      <c r="AX592" s="57" t="s">
        <v>4259</v>
      </c>
      <c r="AY592" s="176" t="str">
        <f t="shared" si="38"/>
        <v>SIN INICIAR</v>
      </c>
      <c r="AZ592" s="55" t="str">
        <f>+IFERROR(VLOOKUP($M592,ACTIVIDADES!$B$9:$T$494,25,0),"")</f>
        <v/>
      </c>
      <c r="BA592" s="55" t="str">
        <f>+IFERROR(VLOOKUP($M592,ACTIVIDADES!$B$9:$T$494,26,0),"")</f>
        <v/>
      </c>
      <c r="BB592" s="55" t="str">
        <f>+IFERROR(VLOOKUP($M592,ACTIVIDADES!$B$9:$T$494,27,0),"")</f>
        <v/>
      </c>
      <c r="BC592" s="55" t="str">
        <f>+IFERROR(VLOOKUP($M592,ACTIVIDADES!$B$9:$T$494,28,0),"")</f>
        <v/>
      </c>
      <c r="BD592" s="55" t="str">
        <f>+IFERROR(VLOOKUP($M592,ACTIVIDADES!$B$9:$T$494,29,0),"")</f>
        <v/>
      </c>
      <c r="BE592" s="55" t="str">
        <f>+IFERROR(VLOOKUP($M592,ACTIVIDADES!$B$9:$T$494,30,0),"")</f>
        <v/>
      </c>
      <c r="BF592" s="58"/>
      <c r="BG592" s="58"/>
      <c r="BH592" s="59"/>
      <c r="BI592" s="59" t="s">
        <v>580</v>
      </c>
      <c r="BJ592" s="60" t="s">
        <v>3635</v>
      </c>
      <c r="BK592" s="61" t="s">
        <v>593</v>
      </c>
      <c r="BL592" s="62"/>
      <c r="BM592" s="55" t="str">
        <f>+IFERROR(VLOOKUP($M592,ACTIVIDADES!$B$9:$T$494,31,0),"")</f>
        <v/>
      </c>
      <c r="BN592" s="55" t="str">
        <f>+IFERROR(VLOOKUP($M592,ACTIVIDADES!$B$9:$T$494,32,0),"")</f>
        <v/>
      </c>
      <c r="BO592" s="55" t="str">
        <f>+IFERROR(VLOOKUP($M592,ACTIVIDADES!$B$9:$T$494,33,0),"")</f>
        <v/>
      </c>
      <c r="BP592" s="55" t="str">
        <f>+IFERROR(VLOOKUP($M592,ACTIVIDADES!$B$9:$T$494,34,0),"")</f>
        <v/>
      </c>
      <c r="BQ592" s="55" t="str">
        <f>+IFERROR(VLOOKUP($M592,ACTIVIDADES!$B$9:$T$494,35,0),"")</f>
        <v/>
      </c>
      <c r="BR592" s="55" t="str">
        <f>+IFERROR(VLOOKUP($M592,ACTIVIDADES!$B$9:$T$494,36,0),"")</f>
        <v/>
      </c>
      <c r="BS592" s="55" t="str">
        <f>+IFERROR(VLOOKUP($M592,ACTIVIDADES!$B$9:$T$494,37,0),"")</f>
        <v/>
      </c>
      <c r="BT592" s="58"/>
      <c r="BU592" s="58"/>
      <c r="BV592" s="59"/>
      <c r="BW592" s="59" t="s">
        <v>580</v>
      </c>
      <c r="BX592" s="60" t="s">
        <v>3635</v>
      </c>
      <c r="BY592" s="61" t="s">
        <v>593</v>
      </c>
      <c r="BZ592" s="62"/>
      <c r="CA592" s="7"/>
      <c r="CB592" s="7"/>
      <c r="CC592" s="7"/>
      <c r="CD592" s="7"/>
      <c r="CE592" s="7"/>
      <c r="CF592" s="7"/>
      <c r="CG592" s="7"/>
      <c r="CH592" s="7"/>
      <c r="CI592" s="7"/>
      <c r="CJ592" s="7"/>
      <c r="CK592" s="7"/>
      <c r="CL592" s="7"/>
      <c r="CM592" s="7"/>
      <c r="CN592" s="7"/>
      <c r="CO592" s="7"/>
      <c r="CP592" s="7"/>
      <c r="CQ592" s="7"/>
    </row>
    <row r="593" spans="1:95" customFormat="1" ht="93" customHeight="1" x14ac:dyDescent="0.35">
      <c r="A593" s="40">
        <f t="shared" si="36"/>
        <v>585</v>
      </c>
      <c r="B593" s="40" t="s">
        <v>536</v>
      </c>
      <c r="C593" s="40">
        <v>2025</v>
      </c>
      <c r="D593" s="40" t="s">
        <v>3734</v>
      </c>
      <c r="E593" s="323"/>
      <c r="F593" s="40" t="s">
        <v>1071</v>
      </c>
      <c r="G593" s="63" t="s">
        <v>576</v>
      </c>
      <c r="H593" s="42" t="s">
        <v>4833</v>
      </c>
      <c r="I593" s="42"/>
      <c r="J593" s="43" t="s">
        <v>5146</v>
      </c>
      <c r="K593" s="43" t="s">
        <v>5146</v>
      </c>
      <c r="L593" s="44" t="s">
        <v>4143</v>
      </c>
      <c r="M593" s="63" t="s">
        <v>3284</v>
      </c>
      <c r="N593" s="64" t="s">
        <v>5599</v>
      </c>
      <c r="O593" s="63" t="s">
        <v>3286</v>
      </c>
      <c r="P593" s="63">
        <v>1</v>
      </c>
      <c r="Q593" s="65">
        <v>46023</v>
      </c>
      <c r="R593" s="65">
        <v>46295</v>
      </c>
      <c r="S593" s="66">
        <f t="shared" si="37"/>
        <v>40.35</v>
      </c>
      <c r="T593" s="63" t="s">
        <v>609</v>
      </c>
      <c r="U593" s="63" t="s">
        <v>2283</v>
      </c>
      <c r="V593" s="49">
        <f>+IFERROR(VLOOKUP($M593,ACTIVIDADES!$B$9:$Q$494,10,0),"")</f>
        <v>0</v>
      </c>
      <c r="W593" s="50" t="str">
        <f>+IFERROR(VLOOKUP($M593,ACTIVIDADES!$B$9:$Q$494,11,0)," ")</f>
        <v xml:space="preserve">Actividad en desarrollo; el Manual de Supervisión e Interventoría se encuentra en proceso de actualización y estructuración para su posterior adopción y socialización.
</v>
      </c>
      <c r="X593" s="61">
        <f>+IFERROR(VLOOKUP($M593,ACTIVIDADES!$B$9:$Q$494,12,0),"")</f>
        <v>0</v>
      </c>
      <c r="Y593" s="52">
        <f>+IFERROR(VLOOKUP($M593,ACTIVIDADES!$B$9:$Q$494,13,0),"")</f>
        <v>46153</v>
      </c>
      <c r="Z593" s="53" t="str">
        <f>+IFERROR(VLOOKUP($M593,ACTIVIDADES!$B$9:$Q$494,14,0),"")</f>
        <v>No se evidencian soportes de la actividad</v>
      </c>
      <c r="AA593" s="49">
        <f>+IFERROR(VLOOKUP($M593,ACTIVIDADES!$B$9:$Q$494,15,0),"")</f>
        <v>0</v>
      </c>
      <c r="AB593" s="54" t="str">
        <f>+IFERROR(VLOOKUP($M593,ACTIVIDADES!$B$9:$Q$494,16,0),"")</f>
        <v>EJECUCIÓN</v>
      </c>
      <c r="AC593" s="144">
        <v>46157</v>
      </c>
      <c r="AD593" s="29">
        <v>0</v>
      </c>
      <c r="AE593" s="29" t="s">
        <v>3741</v>
      </c>
      <c r="AF593" s="29" t="s">
        <v>580</v>
      </c>
      <c r="AG593" s="29" t="s">
        <v>3737</v>
      </c>
      <c r="AH593" s="29" t="s">
        <v>3737</v>
      </c>
      <c r="AI593" s="29" t="s">
        <v>3737</v>
      </c>
      <c r="AJ593" s="55">
        <f>+IFERROR(VLOOKUP($M593,ACTIVIDADES!$B$9:$T$494,17,0),"")</f>
        <v>0</v>
      </c>
      <c r="AK593" s="80" t="str">
        <f>+IFERROR(VLOOKUP($M593,ACTIVIDADES!$B$9:$T$494,18,0),"")</f>
        <v xml:space="preserve">Actividad en desarrollo; el Manual de Supervisión e Interventoría se encuentra en proceso de actualización y estructuración para su posterior adopción y socialización.
</v>
      </c>
      <c r="AL593" s="80">
        <f>+IFERROR(VLOOKUP($M593,ACTIVIDADES!$B$9:$T$494,19,0),"")</f>
        <v>0</v>
      </c>
      <c r="AM593" s="55" t="str">
        <f>+IFERROR(VLOOKUP($M593,ACTIVIDADES!$B$9:$X$495,20,0),0)</f>
        <v>11/07/206</v>
      </c>
      <c r="AN593" s="55" t="str">
        <f>+IFERROR(VLOOKUP($M593,ACTIVIDADES!$B$9:$X$495,21,0),0)</f>
        <v>No se evidencian soportes de la actividad</v>
      </c>
      <c r="AO593" s="55">
        <f>+IFERROR(VLOOKUP($M593,ACTIVIDADES!$B$9:$X$495,22,0),0)</f>
        <v>0</v>
      </c>
      <c r="AP593" s="145" t="str">
        <f>+IFERROR(VLOOKUP($M593,ACTIVIDADES!$B$9:$X$495,23,0),0)</f>
        <v>EN EJECUCIÓN</v>
      </c>
      <c r="AQ593" s="88">
        <v>46230</v>
      </c>
      <c r="AR593" s="55">
        <v>0</v>
      </c>
      <c r="AS593" s="57" t="s">
        <v>4260</v>
      </c>
      <c r="AT593" s="29" t="s">
        <v>580</v>
      </c>
      <c r="AU593" s="57" t="s">
        <v>3639</v>
      </c>
      <c r="AV593" s="193" t="s">
        <v>3639</v>
      </c>
      <c r="AW593" s="193" t="s">
        <v>3639</v>
      </c>
      <c r="AX593" s="57" t="s">
        <v>4259</v>
      </c>
      <c r="AY593" s="176" t="str">
        <f t="shared" si="38"/>
        <v>SIN INICIAR</v>
      </c>
      <c r="AZ593" s="55" t="str">
        <f>+IFERROR(VLOOKUP($M593,ACTIVIDADES!$B$9:$T$494,25,0),"")</f>
        <v/>
      </c>
      <c r="BA593" s="55" t="str">
        <f>+IFERROR(VLOOKUP($M593,ACTIVIDADES!$B$9:$T$494,26,0),"")</f>
        <v/>
      </c>
      <c r="BB593" s="55" t="str">
        <f>+IFERROR(VLOOKUP($M593,ACTIVIDADES!$B$9:$T$494,27,0),"")</f>
        <v/>
      </c>
      <c r="BC593" s="55" t="str">
        <f>+IFERROR(VLOOKUP($M593,ACTIVIDADES!$B$9:$T$494,28,0),"")</f>
        <v/>
      </c>
      <c r="BD593" s="55" t="str">
        <f>+IFERROR(VLOOKUP($M593,ACTIVIDADES!$B$9:$T$494,29,0),"")</f>
        <v/>
      </c>
      <c r="BE593" s="55" t="str">
        <f>+IFERROR(VLOOKUP($M593,ACTIVIDADES!$B$9:$T$494,30,0),"")</f>
        <v/>
      </c>
      <c r="BF593" s="58"/>
      <c r="BG593" s="58"/>
      <c r="BH593" s="59"/>
      <c r="BI593" s="59" t="s">
        <v>580</v>
      </c>
      <c r="BJ593" s="60" t="s">
        <v>3635</v>
      </c>
      <c r="BK593" s="61" t="s">
        <v>593</v>
      </c>
      <c r="BL593" s="62"/>
      <c r="BM593" s="55" t="str">
        <f>+IFERROR(VLOOKUP($M593,ACTIVIDADES!$B$9:$T$494,31,0),"")</f>
        <v/>
      </c>
      <c r="BN593" s="55" t="str">
        <f>+IFERROR(VLOOKUP($M593,ACTIVIDADES!$B$9:$T$494,32,0),"")</f>
        <v/>
      </c>
      <c r="BO593" s="55" t="str">
        <f>+IFERROR(VLOOKUP($M593,ACTIVIDADES!$B$9:$T$494,33,0),"")</f>
        <v/>
      </c>
      <c r="BP593" s="55" t="str">
        <f>+IFERROR(VLOOKUP($M593,ACTIVIDADES!$B$9:$T$494,34,0),"")</f>
        <v/>
      </c>
      <c r="BQ593" s="55" t="str">
        <f>+IFERROR(VLOOKUP($M593,ACTIVIDADES!$B$9:$T$494,35,0),"")</f>
        <v/>
      </c>
      <c r="BR593" s="55" t="str">
        <f>+IFERROR(VLOOKUP($M593,ACTIVIDADES!$B$9:$T$494,36,0),"")</f>
        <v/>
      </c>
      <c r="BS593" s="55" t="str">
        <f>+IFERROR(VLOOKUP($M593,ACTIVIDADES!$B$9:$T$494,37,0),"")</f>
        <v/>
      </c>
      <c r="BT593" s="58"/>
      <c r="BU593" s="58"/>
      <c r="BV593" s="59"/>
      <c r="BW593" s="59" t="s">
        <v>580</v>
      </c>
      <c r="BX593" s="60" t="s">
        <v>3635</v>
      </c>
      <c r="BY593" s="61" t="s">
        <v>593</v>
      </c>
      <c r="BZ593" s="62"/>
      <c r="CA593" s="7"/>
      <c r="CB593" s="7"/>
      <c r="CC593" s="7"/>
      <c r="CD593" s="7"/>
      <c r="CE593" s="7"/>
      <c r="CF593" s="7"/>
      <c r="CG593" s="7"/>
      <c r="CH593" s="7"/>
      <c r="CI593" s="7"/>
      <c r="CJ593" s="7"/>
      <c r="CK593" s="7"/>
      <c r="CL593" s="7"/>
      <c r="CM593" s="7"/>
      <c r="CN593" s="7"/>
      <c r="CO593" s="7"/>
      <c r="CP593" s="7"/>
      <c r="CQ593" s="7"/>
    </row>
    <row r="594" spans="1:95" customFormat="1" ht="93" customHeight="1" x14ac:dyDescent="0.35">
      <c r="A594" s="40">
        <f t="shared" si="36"/>
        <v>586</v>
      </c>
      <c r="B594" s="40" t="s">
        <v>536</v>
      </c>
      <c r="C594" s="40">
        <v>2025</v>
      </c>
      <c r="D594" s="40" t="s">
        <v>3734</v>
      </c>
      <c r="E594" s="323"/>
      <c r="F594" s="40" t="s">
        <v>1071</v>
      </c>
      <c r="G594" s="63" t="s">
        <v>576</v>
      </c>
      <c r="H594" s="42" t="s">
        <v>4833</v>
      </c>
      <c r="I594" s="42"/>
      <c r="J594" s="43" t="s">
        <v>5146</v>
      </c>
      <c r="K594" s="43" t="s">
        <v>5146</v>
      </c>
      <c r="L594" s="44" t="s">
        <v>4143</v>
      </c>
      <c r="M594" s="63" t="s">
        <v>3288</v>
      </c>
      <c r="N594" s="64" t="s">
        <v>3289</v>
      </c>
      <c r="O594" s="63" t="s">
        <v>5736</v>
      </c>
      <c r="P594" s="63">
        <v>4</v>
      </c>
      <c r="Q594" s="65">
        <v>46023</v>
      </c>
      <c r="R594" s="65">
        <v>46387</v>
      </c>
      <c r="S594" s="66">
        <f t="shared" si="37"/>
        <v>54</v>
      </c>
      <c r="T594" s="63" t="s">
        <v>609</v>
      </c>
      <c r="U594" s="63" t="s">
        <v>2283</v>
      </c>
      <c r="V594" s="49">
        <f>+IFERROR(VLOOKUP($M594,ACTIVIDADES!$B$9:$Q$494,10,0),"")</f>
        <v>0</v>
      </c>
      <c r="W594" s="50" t="str">
        <f>+IFERROR(VLOOKUP($M594,ACTIVIDADES!$B$9:$Q$494,11,0)," ")</f>
        <v xml:space="preserve">La actividad se encuentra en proceso de diseño y estructuración. Actualmente se trabaja en la elaboración de checklist de verificación por cada modalidad de contratación, tomando como base las guías y lineamientos emitidos por Colombia Compra Eficiente, con el fin de verificar el cumplimiento de los requisitos y pasos esenciales en cada etapa del proceso contractual. Los listados de verificación para las modalidades de Selección Abreviada, Licitación, Mínima Cuantía y Contratación Directa se encuentran en fase de construcción y validación previa a su adopción e implementación formal dentro del proceso de Gestión Contractual.
</v>
      </c>
      <c r="X594" s="61">
        <f>+IFERROR(VLOOKUP($M594,ACTIVIDADES!$B$9:$Q$494,12,0),"")</f>
        <v>0</v>
      </c>
      <c r="Y594" s="52">
        <f>+IFERROR(VLOOKUP($M594,ACTIVIDADES!$B$9:$Q$494,13,0),"")</f>
        <v>46153</v>
      </c>
      <c r="Z594" s="53" t="str">
        <f>+IFERROR(VLOOKUP($M594,ACTIVIDADES!$B$9:$Q$494,14,0),"")</f>
        <v>No se evidencian soportes de la actividad</v>
      </c>
      <c r="AA594" s="49">
        <f>+IFERROR(VLOOKUP($M594,ACTIVIDADES!$B$9:$Q$494,15,0),"")</f>
        <v>0</v>
      </c>
      <c r="AB594" s="54" t="str">
        <f>+IFERROR(VLOOKUP($M594,ACTIVIDADES!$B$9:$Q$494,16,0),"")</f>
        <v>EJECUCIÓN</v>
      </c>
      <c r="AC594" s="144">
        <v>46157</v>
      </c>
      <c r="AD594" s="29">
        <v>0</v>
      </c>
      <c r="AE594" s="29" t="s">
        <v>3741</v>
      </c>
      <c r="AF594" s="29" t="s">
        <v>580</v>
      </c>
      <c r="AG594" s="29" t="s">
        <v>3737</v>
      </c>
      <c r="AH594" s="29" t="s">
        <v>3737</v>
      </c>
      <c r="AI594" s="29" t="s">
        <v>3737</v>
      </c>
      <c r="AJ594" s="55">
        <f>+IFERROR(VLOOKUP($M594,ACTIVIDADES!$B$9:$T$494,17,0),"")</f>
        <v>0</v>
      </c>
      <c r="AK594" s="80" t="str">
        <f>+IFERROR(VLOOKUP($M594,ACTIVIDADES!$B$9:$T$494,18,0),"")</f>
        <v xml:space="preserve">La actividad se encuentra en proceso de diseño y estructuración. Actualmente se trabaja en la elaboración de checklist de verificación por cada modalidad de contratación, tomando como base las guías y lineamientos emitidos por Colombia Compra Eficiente, con el fin de verificar el cumplimiento de los requisitos y pasos esenciales en cada etapa del proceso contractual. Los listados de verificación para las modalidades de Selección Abreviada, Licitación, Mínima Cuantía y Contratación Directa se encuentran en fase de construcción y validación previa a su adopción e implementación formal dentro del proceso de Gestión Contractual.
</v>
      </c>
      <c r="AL594" s="80">
        <f>+IFERROR(VLOOKUP($M594,ACTIVIDADES!$B$9:$T$494,19,0),"")</f>
        <v>0</v>
      </c>
      <c r="AM594" s="55" t="str">
        <f>+IFERROR(VLOOKUP($M594,ACTIVIDADES!$B$9:$X$495,20,0),0)</f>
        <v>11/07/206</v>
      </c>
      <c r="AN594" s="55" t="str">
        <f>+IFERROR(VLOOKUP($M594,ACTIVIDADES!$B$9:$X$495,21,0),0)</f>
        <v>No se evidencian soportes de la actividad</v>
      </c>
      <c r="AO594" s="55">
        <f>+IFERROR(VLOOKUP($M594,ACTIVIDADES!$B$9:$X$495,22,0),0)</f>
        <v>0</v>
      </c>
      <c r="AP594" s="145" t="str">
        <f>+IFERROR(VLOOKUP($M594,ACTIVIDADES!$B$9:$X$495,23,0),0)</f>
        <v>EN EJECUCIÓN</v>
      </c>
      <c r="AQ594" s="88">
        <v>46230</v>
      </c>
      <c r="AR594" s="55">
        <v>0</v>
      </c>
      <c r="AS594" s="57" t="s">
        <v>4260</v>
      </c>
      <c r="AT594" s="29" t="s">
        <v>580</v>
      </c>
      <c r="AU594" s="57" t="s">
        <v>3639</v>
      </c>
      <c r="AV594" s="193" t="s">
        <v>3639</v>
      </c>
      <c r="AW594" s="193" t="s">
        <v>3639</v>
      </c>
      <c r="AX594" s="57" t="s">
        <v>4259</v>
      </c>
      <c r="AY594" s="176" t="str">
        <f t="shared" si="38"/>
        <v>SIN INICIAR</v>
      </c>
      <c r="AZ594" s="55" t="str">
        <f>+IFERROR(VLOOKUP($M594,ACTIVIDADES!$B$9:$T$494,25,0),"")</f>
        <v/>
      </c>
      <c r="BA594" s="55" t="str">
        <f>+IFERROR(VLOOKUP($M594,ACTIVIDADES!$B$9:$T$494,26,0),"")</f>
        <v/>
      </c>
      <c r="BB594" s="55" t="str">
        <f>+IFERROR(VLOOKUP($M594,ACTIVIDADES!$B$9:$T$494,27,0),"")</f>
        <v/>
      </c>
      <c r="BC594" s="55" t="str">
        <f>+IFERROR(VLOOKUP($M594,ACTIVIDADES!$B$9:$T$494,28,0),"")</f>
        <v/>
      </c>
      <c r="BD594" s="55" t="str">
        <f>+IFERROR(VLOOKUP($M594,ACTIVIDADES!$B$9:$T$494,29,0),"")</f>
        <v/>
      </c>
      <c r="BE594" s="55" t="str">
        <f>+IFERROR(VLOOKUP($M594,ACTIVIDADES!$B$9:$T$494,30,0),"")</f>
        <v/>
      </c>
      <c r="BF594" s="58"/>
      <c r="BG594" s="58"/>
      <c r="BH594" s="59"/>
      <c r="BI594" s="59" t="s">
        <v>580</v>
      </c>
      <c r="BJ594" s="60" t="s">
        <v>3635</v>
      </c>
      <c r="BK594" s="61" t="s">
        <v>593</v>
      </c>
      <c r="BL594" s="62"/>
      <c r="BM594" s="55" t="str">
        <f>+IFERROR(VLOOKUP($M594,ACTIVIDADES!$B$9:$T$494,31,0),"")</f>
        <v/>
      </c>
      <c r="BN594" s="55" t="str">
        <f>+IFERROR(VLOOKUP($M594,ACTIVIDADES!$B$9:$T$494,32,0),"")</f>
        <v/>
      </c>
      <c r="BO594" s="55" t="str">
        <f>+IFERROR(VLOOKUP($M594,ACTIVIDADES!$B$9:$T$494,33,0),"")</f>
        <v/>
      </c>
      <c r="BP594" s="55" t="str">
        <f>+IFERROR(VLOOKUP($M594,ACTIVIDADES!$B$9:$T$494,34,0),"")</f>
        <v/>
      </c>
      <c r="BQ594" s="55" t="str">
        <f>+IFERROR(VLOOKUP($M594,ACTIVIDADES!$B$9:$T$494,35,0),"")</f>
        <v/>
      </c>
      <c r="BR594" s="55" t="str">
        <f>+IFERROR(VLOOKUP($M594,ACTIVIDADES!$B$9:$T$494,36,0),"")</f>
        <v/>
      </c>
      <c r="BS594" s="55" t="str">
        <f>+IFERROR(VLOOKUP($M594,ACTIVIDADES!$B$9:$T$494,37,0),"")</f>
        <v/>
      </c>
      <c r="BT594" s="58"/>
      <c r="BU594" s="58"/>
      <c r="BV594" s="59"/>
      <c r="BW594" s="59" t="s">
        <v>580</v>
      </c>
      <c r="BX594" s="60" t="s">
        <v>3635</v>
      </c>
      <c r="BY594" s="61" t="s">
        <v>593</v>
      </c>
      <c r="BZ594" s="62"/>
      <c r="CA594" s="7"/>
      <c r="CB594" s="7"/>
      <c r="CC594" s="7"/>
      <c r="CD594" s="7"/>
      <c r="CE594" s="7"/>
      <c r="CF594" s="7"/>
      <c r="CG594" s="7"/>
      <c r="CH594" s="7"/>
      <c r="CI594" s="7"/>
      <c r="CJ594" s="7"/>
      <c r="CK594" s="7"/>
      <c r="CL594" s="7"/>
      <c r="CM594" s="7"/>
      <c r="CN594" s="7"/>
      <c r="CO594" s="7"/>
      <c r="CP594" s="7"/>
      <c r="CQ594" s="7"/>
    </row>
    <row r="595" spans="1:95" ht="93" customHeight="1" x14ac:dyDescent="0.35">
      <c r="A595" s="281">
        <f t="shared" si="36"/>
        <v>587</v>
      </c>
      <c r="B595" s="281" t="s">
        <v>521</v>
      </c>
      <c r="C595" s="281">
        <v>2018</v>
      </c>
      <c r="D595" s="281" t="s">
        <v>3734</v>
      </c>
      <c r="E595" s="214"/>
      <c r="F595" s="281" t="s">
        <v>762</v>
      </c>
      <c r="G595" s="281" t="s">
        <v>511</v>
      </c>
      <c r="H595" s="282" t="s">
        <v>512</v>
      </c>
      <c r="I595" s="283"/>
      <c r="J595" s="284" t="s">
        <v>3751</v>
      </c>
      <c r="K595" s="284" t="s">
        <v>3751</v>
      </c>
      <c r="L595" s="285" t="s">
        <v>1153</v>
      </c>
      <c r="M595" s="286" t="s">
        <v>1781</v>
      </c>
      <c r="N595" s="287" t="s">
        <v>5600</v>
      </c>
      <c r="O595" s="286" t="s">
        <v>1783</v>
      </c>
      <c r="P595" s="286">
        <v>12</v>
      </c>
      <c r="Q595" s="288">
        <v>46023</v>
      </c>
      <c r="R595" s="288">
        <v>46387</v>
      </c>
      <c r="S595" s="289">
        <f t="shared" si="37"/>
        <v>54</v>
      </c>
      <c r="T595" s="286" t="s">
        <v>624</v>
      </c>
      <c r="U595" s="286"/>
      <c r="V595" s="290">
        <f>+IFERROR(VLOOKUP($M595,ACTIVIDADES!$B$9:$Q$494,10,0),"")</f>
        <v>0</v>
      </c>
      <c r="W595" s="291">
        <f>+IFERROR(VLOOKUP($M595,ACTIVIDADES!$B$9:$Q$494,11,0)," ")</f>
        <v>0</v>
      </c>
      <c r="X595" s="292">
        <f>+IFERROR(VLOOKUP($M595,ACTIVIDADES!$B$9:$Q$494,12,0),"")</f>
        <v>0</v>
      </c>
      <c r="Y595" s="293">
        <f>+IFERROR(VLOOKUP($M595,ACTIVIDADES!$B$9:$Q$494,13,0),"")</f>
        <v>46153</v>
      </c>
      <c r="Z595" s="294" t="str">
        <f>+IFERROR(VLOOKUP($M595,ACTIVIDADES!$B$9:$Q$494,14,0),"")</f>
        <v>No se evidencia seguimiento</v>
      </c>
      <c r="AA595" s="290">
        <f>+IFERROR(VLOOKUP($M595,ACTIVIDADES!$B$9:$Q$494,15,0),"")</f>
        <v>0</v>
      </c>
      <c r="AB595" s="295" t="str">
        <f>+IFERROR(VLOOKUP($M595,ACTIVIDADES!$B$9:$Q$494,16,0),"")</f>
        <v>EJECUCIÓN</v>
      </c>
      <c r="AC595" s="296">
        <v>46157</v>
      </c>
      <c r="AD595" s="297">
        <v>0</v>
      </c>
      <c r="AE595" s="297" t="s">
        <v>3741</v>
      </c>
      <c r="AF595" s="297" t="s">
        <v>580</v>
      </c>
      <c r="AG595" s="297" t="s">
        <v>3737</v>
      </c>
      <c r="AH595" s="297" t="s">
        <v>3737</v>
      </c>
      <c r="AI595" s="297" t="s">
        <v>3737</v>
      </c>
      <c r="AJ595" s="299">
        <f>+IFERROR(VLOOKUP($M595,ACTIVIDADES!$B$9:$T$494,17,0),"")</f>
        <v>1</v>
      </c>
      <c r="AK595" s="300" t="str">
        <f>+IFERROR(VLOOKUP($M595,ACTIVIDADES!$B$9:$T$494,18,0),"")</f>
        <v>se aporta informe mensual (enero a junio)</v>
      </c>
      <c r="AL595" s="300" t="str">
        <f>+IFERROR(VLOOKUP($M595,ACTIVIDADES!$B$9:$T$494,19,0),"")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595" s="299">
        <f>+IFERROR(VLOOKUP($M595,ACTIVIDADES!$B$9:$X$495,20,0),0)</f>
        <v>46214</v>
      </c>
      <c r="AN595" s="299" t="str">
        <f>+IFERROR(VLOOKUP($M595,ACTIVIDADES!$B$9:$X$495,21,0),0)</f>
        <v>Incluyen documento word con pantallazo de documentos de excel. No se evidencia ningun informe</v>
      </c>
      <c r="AO595" s="299">
        <f>+IFERROR(VLOOKUP($M595,ACTIVIDADES!$B$9:$X$495,22,0),0)</f>
        <v>0</v>
      </c>
      <c r="AP595" s="301" t="str">
        <f>+IFERROR(VLOOKUP($M595,ACTIVIDADES!$B$9:$X$495,23,0),0)</f>
        <v>EN EJECUCIÓN</v>
      </c>
      <c r="AQ595" s="302">
        <v>46230</v>
      </c>
      <c r="AR595" s="299">
        <v>0</v>
      </c>
      <c r="AS595" s="303" t="s">
        <v>4242</v>
      </c>
      <c r="AT595" s="297" t="s">
        <v>580</v>
      </c>
      <c r="AU595" s="303" t="s">
        <v>3639</v>
      </c>
      <c r="AV595" s="249" t="s">
        <v>3639</v>
      </c>
      <c r="AW595" s="249" t="s">
        <v>3639</v>
      </c>
      <c r="AX595" s="57" t="s">
        <v>4259</v>
      </c>
      <c r="AY595" s="176" t="str">
        <f t="shared" si="38"/>
        <v>SIN INICIAR</v>
      </c>
      <c r="AZ595" s="55" t="str">
        <f>+IFERROR(VLOOKUP($M595,ACTIVIDADES!$B$9:$T$494,25,0),"")</f>
        <v/>
      </c>
      <c r="BA595" s="55" t="str">
        <f>+IFERROR(VLOOKUP($M595,ACTIVIDADES!$B$9:$T$494,26,0),"")</f>
        <v/>
      </c>
      <c r="BB595" s="55" t="str">
        <f>+IFERROR(VLOOKUP($M595,ACTIVIDADES!$B$9:$T$494,27,0),"")</f>
        <v/>
      </c>
      <c r="BC595" s="55" t="str">
        <f>+IFERROR(VLOOKUP($M595,ACTIVIDADES!$B$9:$T$494,28,0),"")</f>
        <v/>
      </c>
      <c r="BD595" s="55" t="str">
        <f>+IFERROR(VLOOKUP($M595,ACTIVIDADES!$B$9:$T$494,29,0),"")</f>
        <v/>
      </c>
      <c r="BE595" s="55" t="str">
        <f>+IFERROR(VLOOKUP($M595,ACTIVIDADES!$B$9:$T$494,30,0),"")</f>
        <v/>
      </c>
      <c r="BF595" s="58"/>
      <c r="BG595" s="58"/>
      <c r="BH595" s="59"/>
      <c r="BI595" s="59" t="s">
        <v>580</v>
      </c>
      <c r="BJ595" s="60" t="s">
        <v>3635</v>
      </c>
      <c r="BK595" s="61" t="s">
        <v>593</v>
      </c>
      <c r="BL595" s="62"/>
      <c r="BM595" s="55" t="str">
        <f>+IFERROR(VLOOKUP($M595,ACTIVIDADES!$B$9:$T$494,31,0),"")</f>
        <v/>
      </c>
      <c r="BN595" s="55" t="str">
        <f>+IFERROR(VLOOKUP($M595,ACTIVIDADES!$B$9:$T$494,32,0),"")</f>
        <v/>
      </c>
      <c r="BO595" s="55" t="str">
        <f>+IFERROR(VLOOKUP($M595,ACTIVIDADES!$B$9:$T$494,33,0),"")</f>
        <v/>
      </c>
      <c r="BP595" s="55" t="str">
        <f>+IFERROR(VLOOKUP($M595,ACTIVIDADES!$B$9:$T$494,34,0),"")</f>
        <v/>
      </c>
      <c r="BQ595" s="55" t="str">
        <f>+IFERROR(VLOOKUP($M595,ACTIVIDADES!$B$9:$T$494,35,0),"")</f>
        <v/>
      </c>
      <c r="BR595" s="55" t="str">
        <f>+IFERROR(VLOOKUP($M595,ACTIVIDADES!$B$9:$T$494,36,0),"")</f>
        <v/>
      </c>
      <c r="BS595" s="55" t="str">
        <f>+IFERROR(VLOOKUP($M595,ACTIVIDADES!$B$9:$T$494,37,0),"")</f>
        <v/>
      </c>
      <c r="BT595" s="58"/>
      <c r="BU595" s="58"/>
      <c r="BV595" s="59"/>
      <c r="BW595" s="59" t="s">
        <v>580</v>
      </c>
      <c r="BX595" s="60" t="s">
        <v>3635</v>
      </c>
      <c r="BY595" s="61" t="s">
        <v>593</v>
      </c>
      <c r="BZ595" s="62"/>
      <c r="CA595" s="7"/>
      <c r="CB595" s="7"/>
      <c r="CC595" s="7"/>
      <c r="CD595" s="7"/>
      <c r="CE595" s="7"/>
      <c r="CF595" s="7"/>
      <c r="CG595" s="7"/>
      <c r="CH595" s="7"/>
      <c r="CI595" s="7"/>
      <c r="CJ595" s="7"/>
      <c r="CK595" s="7"/>
      <c r="CL595" s="7"/>
      <c r="CM595" s="7"/>
      <c r="CN595" s="7"/>
      <c r="CO595" s="7"/>
      <c r="CP595" s="7"/>
      <c r="CQ595" s="7"/>
    </row>
    <row r="596" spans="1:95" ht="93" customHeight="1" x14ac:dyDescent="0.35">
      <c r="A596" s="40">
        <f t="shared" si="36"/>
        <v>588</v>
      </c>
      <c r="B596" s="40" t="s">
        <v>521</v>
      </c>
      <c r="C596" s="40">
        <v>2018</v>
      </c>
      <c r="D596" s="40" t="s">
        <v>3734</v>
      </c>
      <c r="E596" s="214"/>
      <c r="F596" s="40" t="s">
        <v>760</v>
      </c>
      <c r="G596" s="40" t="s">
        <v>72</v>
      </c>
      <c r="H596" s="42" t="s">
        <v>4657</v>
      </c>
      <c r="I596" s="42"/>
      <c r="J596" s="43" t="s">
        <v>4986</v>
      </c>
      <c r="K596" s="43" t="s">
        <v>3754</v>
      </c>
      <c r="L596" s="44" t="s">
        <v>1153</v>
      </c>
      <c r="M596" s="45" t="s">
        <v>2594</v>
      </c>
      <c r="N596" s="46" t="s">
        <v>2595</v>
      </c>
      <c r="O596" s="45" t="s">
        <v>5737</v>
      </c>
      <c r="P596" s="45">
        <v>1</v>
      </c>
      <c r="Q596" s="47">
        <v>46143</v>
      </c>
      <c r="R596" s="47">
        <v>46387</v>
      </c>
      <c r="S596" s="48">
        <f t="shared" si="37"/>
        <v>36</v>
      </c>
      <c r="T596" s="45" t="s">
        <v>2597</v>
      </c>
      <c r="U596" s="45"/>
      <c r="V596" s="49">
        <f>+IFERROR(VLOOKUP($M596,ACTIVIDADES!$B$9:$Q$494,10,0),"")</f>
        <v>0</v>
      </c>
      <c r="W596" s="50" t="str">
        <f>+IFERROR(VLOOKUP($M596,ACTIVIDADES!$B$9:$Q$494,11,0)," ")</f>
        <v>Ya se realizó En espera de subida Manual de Contratacion a Documentos SIGE</v>
      </c>
      <c r="X596" s="51" t="str">
        <f>+IFERROR(VLOOKUP($M596,ACTIVIDADES!$B$9:$Q$494,12,0),"")</f>
        <v>https://dnbcgovco-my.sharepoint.com/:f:/g/personal/planeacion_dnbc_gov_co/IgBEsOvBeuHoSL1Q9PbjaoRmAb1anr6mohw0RTZZ8zLfMTs?e=XsAe2Q</v>
      </c>
      <c r="Y596" s="52">
        <f>+IFERROR(VLOOKUP($M596,ACTIVIDADES!$B$9:$Q$494,13,0),"")</f>
        <v>46153</v>
      </c>
      <c r="Z596" s="53" t="str">
        <f>+IFERROR(VLOOKUP($M596,ACTIVIDADES!$B$9:$Q$494,14,0),"")</f>
        <v>En el mes de abril el proceso presentó solicitud de actualización de manual de contratación con información ambiental</v>
      </c>
      <c r="AA596" s="49">
        <f>+IFERROR(VLOOKUP($M596,ACTIVIDADES!$B$9:$Q$494,15,0),"")</f>
        <v>0</v>
      </c>
      <c r="AB596" s="54" t="str">
        <f>+IFERROR(VLOOKUP($M596,ACTIVIDADES!$B$9:$Q$494,16,0),"")</f>
        <v>EJECUCIÓN</v>
      </c>
      <c r="AC596" s="144">
        <v>46157</v>
      </c>
      <c r="AD596" s="29">
        <v>0</v>
      </c>
      <c r="AE596" s="29" t="s">
        <v>3741</v>
      </c>
      <c r="AF596" s="29" t="s">
        <v>580</v>
      </c>
      <c r="AG596" s="29" t="s">
        <v>3737</v>
      </c>
      <c r="AH596" s="29" t="s">
        <v>3737</v>
      </c>
      <c r="AI596" s="29" t="s">
        <v>3737</v>
      </c>
      <c r="AJ596" s="55">
        <f>+IFERROR(VLOOKUP($M596,ACTIVIDADES!$B$9:$T$494,17,0),"")</f>
        <v>1</v>
      </c>
      <c r="AK596" s="80" t="str">
        <f>+IFERROR(VLOOKUP($M596,ACTIVIDADES!$B$9:$T$494,18,0),"")</f>
        <v>Ya se incluyo los lineamientos de cumplimiento ambiental en el Manual de Contratación en espera de subida manual de contratación a Documentos SIGE</v>
      </c>
      <c r="AL596" s="80" t="str">
        <f>+IFERROR(VLOOKUP($M596,ACTIVIDADES!$B$9:$T$494,19,0),"")</f>
        <v>https://dnbcgovco-my.sharepoint.com/:f:/g/personal/planeacion_dnbc_gov_co/IgBN9rYsIDwaQohA4VbiOts9AQBRYEpGkqtpxDibakxo4hA?e=KWisvK</v>
      </c>
      <c r="AM596" s="55">
        <f>+IFERROR(VLOOKUP($M596,ACTIVIDADES!$B$9:$X$495,20,0),0)</f>
        <v>46214</v>
      </c>
      <c r="AN596" s="55" t="str">
        <f>+IFERROR(VLOOKUP($M596,ACTIVIDADES!$B$9:$X$495,21,0),0)</f>
        <v>Se presenta correo con información ambiental. No obstante, la entidad a la fecha no ha adoptado estos lineamientos en ninguno de los instrumentos destinados a la gestión contractual</v>
      </c>
      <c r="AO596" s="55">
        <f>+IFERROR(VLOOKUP($M596,ACTIVIDADES!$B$9:$X$495,22,0),0)</f>
        <v>0.5</v>
      </c>
      <c r="AP596" s="145" t="str">
        <f>+IFERROR(VLOOKUP($M596,ACTIVIDADES!$B$9:$X$495,23,0),0)</f>
        <v>EN EJECUCIÓN</v>
      </c>
      <c r="AQ596" s="88">
        <v>46230</v>
      </c>
      <c r="AR596" s="55">
        <v>0.5</v>
      </c>
      <c r="AS596" s="57" t="s">
        <v>4624</v>
      </c>
      <c r="AT596" s="29" t="s">
        <v>4</v>
      </c>
      <c r="AU596" s="57" t="s">
        <v>3639</v>
      </c>
      <c r="AV596" s="193" t="s">
        <v>3639</v>
      </c>
      <c r="AW596" s="193" t="s">
        <v>3639</v>
      </c>
      <c r="AX596" s="57" t="s">
        <v>4259</v>
      </c>
      <c r="AY596" s="176" t="str">
        <f t="shared" si="38"/>
        <v>EN EJECUCIÓN</v>
      </c>
      <c r="AZ596" s="55" t="str">
        <f>+IFERROR(VLOOKUP($M596,ACTIVIDADES!$B$9:$T$494,25,0),"")</f>
        <v/>
      </c>
      <c r="BA596" s="55" t="str">
        <f>+IFERROR(VLOOKUP($M596,ACTIVIDADES!$B$9:$T$494,26,0),"")</f>
        <v/>
      </c>
      <c r="BB596" s="55" t="str">
        <f>+IFERROR(VLOOKUP($M596,ACTIVIDADES!$B$9:$T$494,27,0),"")</f>
        <v/>
      </c>
      <c r="BC596" s="55" t="str">
        <f>+IFERROR(VLOOKUP($M596,ACTIVIDADES!$B$9:$T$494,28,0),"")</f>
        <v/>
      </c>
      <c r="BD596" s="55" t="str">
        <f>+IFERROR(VLOOKUP($M596,ACTIVIDADES!$B$9:$T$494,29,0),"")</f>
        <v/>
      </c>
      <c r="BE596" s="55" t="str">
        <f>+IFERROR(VLOOKUP($M596,ACTIVIDADES!$B$9:$T$494,30,0),"")</f>
        <v/>
      </c>
      <c r="BF596" s="58"/>
      <c r="BG596" s="58"/>
      <c r="BH596" s="59"/>
      <c r="BI596" s="59" t="s">
        <v>580</v>
      </c>
      <c r="BJ596" s="60" t="s">
        <v>3635</v>
      </c>
      <c r="BK596" s="61" t="s">
        <v>593</v>
      </c>
      <c r="BL596" s="62"/>
      <c r="BM596" s="55" t="str">
        <f>+IFERROR(VLOOKUP($M596,ACTIVIDADES!$B$9:$T$494,31,0),"")</f>
        <v/>
      </c>
      <c r="BN596" s="55" t="str">
        <f>+IFERROR(VLOOKUP($M596,ACTIVIDADES!$B$9:$T$494,32,0),"")</f>
        <v/>
      </c>
      <c r="BO596" s="55" t="str">
        <f>+IFERROR(VLOOKUP($M596,ACTIVIDADES!$B$9:$T$494,33,0),"")</f>
        <v/>
      </c>
      <c r="BP596" s="55" t="str">
        <f>+IFERROR(VLOOKUP($M596,ACTIVIDADES!$B$9:$T$494,34,0),"")</f>
        <v/>
      </c>
      <c r="BQ596" s="55" t="str">
        <f>+IFERROR(VLOOKUP($M596,ACTIVIDADES!$B$9:$T$494,35,0),"")</f>
        <v/>
      </c>
      <c r="BR596" s="55" t="str">
        <f>+IFERROR(VLOOKUP($M596,ACTIVIDADES!$B$9:$T$494,36,0),"")</f>
        <v/>
      </c>
      <c r="BS596" s="55" t="str">
        <f>+IFERROR(VLOOKUP($M596,ACTIVIDADES!$B$9:$T$494,37,0),"")</f>
        <v/>
      </c>
      <c r="BT596" s="58"/>
      <c r="BU596" s="58"/>
      <c r="BV596" s="59"/>
      <c r="BW596" s="59" t="s">
        <v>580</v>
      </c>
      <c r="BX596" s="60" t="s">
        <v>3635</v>
      </c>
      <c r="BY596" s="61" t="s">
        <v>593</v>
      </c>
      <c r="BZ596" s="62"/>
      <c r="CA596" s="7"/>
      <c r="CB596" s="7"/>
      <c r="CC596" s="7"/>
      <c r="CD596" s="7"/>
      <c r="CE596" s="7"/>
      <c r="CF596" s="7"/>
      <c r="CG596" s="7"/>
      <c r="CH596" s="7"/>
      <c r="CI596" s="7"/>
      <c r="CJ596" s="7"/>
      <c r="CK596" s="7"/>
      <c r="CL596" s="7"/>
      <c r="CM596" s="7"/>
      <c r="CN596" s="7"/>
      <c r="CO596" s="7"/>
      <c r="CP596" s="7"/>
      <c r="CQ596" s="7"/>
    </row>
    <row r="597" spans="1:95" customFormat="1" ht="93" customHeight="1" x14ac:dyDescent="0.35">
      <c r="A597" s="40">
        <f t="shared" si="36"/>
        <v>589</v>
      </c>
      <c r="B597" s="40" t="s">
        <v>521</v>
      </c>
      <c r="C597" s="40">
        <v>2019</v>
      </c>
      <c r="D597" s="40" t="s">
        <v>3734</v>
      </c>
      <c r="E597" s="323"/>
      <c r="F597" s="40" t="s">
        <v>770</v>
      </c>
      <c r="G597" s="40" t="s">
        <v>502</v>
      </c>
      <c r="H597" s="41" t="s">
        <v>505</v>
      </c>
      <c r="I597" s="42"/>
      <c r="J597" s="43" t="s">
        <v>5200</v>
      </c>
      <c r="K597" s="43" t="s">
        <v>5299</v>
      </c>
      <c r="L597" s="44" t="s">
        <v>1153</v>
      </c>
      <c r="M597" s="45" t="s">
        <v>3475</v>
      </c>
      <c r="N597" s="46" t="s">
        <v>5601</v>
      </c>
      <c r="O597" s="45" t="s">
        <v>3477</v>
      </c>
      <c r="P597" s="45">
        <v>1</v>
      </c>
      <c r="Q597" s="47">
        <v>46023</v>
      </c>
      <c r="R597" s="47">
        <v>46173</v>
      </c>
      <c r="S597" s="48">
        <f t="shared" si="37"/>
        <v>22.5</v>
      </c>
      <c r="T597" s="45" t="s">
        <v>587</v>
      </c>
      <c r="U597" s="45" t="s">
        <v>3440</v>
      </c>
      <c r="V597" s="49">
        <f>+IFERROR(VLOOKUP($M597,ACTIVIDADES!$B$9:$Q$494,10,0),"")</f>
        <v>1</v>
      </c>
      <c r="W597" s="50" t="str">
        <f>+IFERROR(VLOOKUP($M597,ACTIVIDADES!$B$9:$Q$494,11,0)," ")</f>
        <v>Se adjunta procedimiento PC-TI-01 versión 02 actualizado y aprobado, como soporte de la verificación y ajuste del flujo de ejecución del proceso de soporte técnico conforme al estado actual de la Entidad.</v>
      </c>
      <c r="X597" s="51" t="str">
        <f>+IFERROR(VLOOKUP($M597,ACTIVIDADES!$B$9:$Q$494,12,0),"")</f>
        <v>https://dnbcgovco-my.sharepoint.com/:f:/g/personal/planeacion_dnbc_gov_co/IgCir8k3P8BgRZmofCbzcQlrAf1c0UuOVr2o522eV4Ri-aU?e=Bvugel</v>
      </c>
      <c r="Y597" s="52">
        <f>+IFERROR(VLOOKUP($M597,ACTIVIDADES!$B$9:$Q$494,13,0),"")</f>
        <v>46153</v>
      </c>
      <c r="Z597" s="53" t="str">
        <f>+IFERROR(VLOOKUP($M597,ACTIVIDADES!$B$9:$Q$494,14,0),"")</f>
        <v>Se incluye procedimiento vigente desde el mes de novimebre de 2025</v>
      </c>
      <c r="AA597" s="49">
        <f>+IFERROR(VLOOKUP($M597,ACTIVIDADES!$B$9:$Q$494,15,0),"")</f>
        <v>1</v>
      </c>
      <c r="AB597" s="54" t="str">
        <f>+IFERROR(VLOOKUP($M597,ACTIVIDADES!$B$9:$Q$494,16,0),"")</f>
        <v>CUMPLIDO</v>
      </c>
      <c r="AC597" s="149">
        <v>46181</v>
      </c>
      <c r="AD597" s="30">
        <v>1</v>
      </c>
      <c r="AE597" s="28" t="s">
        <v>5804</v>
      </c>
      <c r="AF597" s="28" t="s">
        <v>578</v>
      </c>
      <c r="AG597" s="29" t="s">
        <v>3737</v>
      </c>
      <c r="AH597" s="29" t="s">
        <v>593</v>
      </c>
      <c r="AI597" s="29" t="s">
        <v>3752</v>
      </c>
      <c r="AJ597" s="55">
        <f>+IFERROR(VLOOKUP($M597,ACTIVIDADES!$B$9:$T$494,17,0),"")</f>
        <v>0</v>
      </c>
      <c r="AK597" s="80" t="str">
        <f>+IFERROR(VLOOKUP($M597,ACTIVIDADES!$B$9:$T$494,18,0),"")</f>
        <v>Sin reporte de información por parte de la primera linea de defensa</v>
      </c>
      <c r="AL597" s="80">
        <f>+IFERROR(VLOOKUP($M597,ACTIVIDADES!$B$9:$T$494,19,0),"")</f>
        <v>0</v>
      </c>
      <c r="AM597" s="55">
        <f>+IFERROR(VLOOKUP($M597,ACTIVIDADES!$B$9:$X$495,20,0),0)</f>
        <v>46214</v>
      </c>
      <c r="AN597" s="55" t="str">
        <f>+IFERROR(VLOOKUP($M597,ACTIVIDADES!$B$9:$X$495,21,0),0)</f>
        <v>No se encuentran evidencias de seguimiento</v>
      </c>
      <c r="AO597" s="55">
        <f>+IFERROR(VLOOKUP($M597,ACTIVIDADES!$B$9:$X$495,22,0),0)</f>
        <v>0</v>
      </c>
      <c r="AP597" s="145" t="str">
        <f>+IFERROR(VLOOKUP($M597,ACTIVIDADES!$B$9:$X$495,23,0),0)</f>
        <v>EN EJECUCIÓN</v>
      </c>
      <c r="AQ597" s="88">
        <v>46244</v>
      </c>
      <c r="AR597" s="28">
        <v>1</v>
      </c>
      <c r="AS597" s="29" t="s">
        <v>4632</v>
      </c>
      <c r="AT597" s="29" t="s">
        <v>579</v>
      </c>
      <c r="AU597" s="57" t="s">
        <v>3639</v>
      </c>
      <c r="AV597" s="193" t="s">
        <v>3639</v>
      </c>
      <c r="AW597" s="193" t="s">
        <v>3639</v>
      </c>
      <c r="AX597" s="57" t="s">
        <v>3739</v>
      </c>
      <c r="AY597" s="176" t="str">
        <f t="shared" si="38"/>
        <v>CUMPLIDAS</v>
      </c>
      <c r="AZ597" s="55" t="str">
        <f>+IFERROR(VLOOKUP($M597,ACTIVIDADES!$B$9:$T$494,25,0),"")</f>
        <v/>
      </c>
      <c r="BA597" s="55" t="str">
        <f>+IFERROR(VLOOKUP($M597,ACTIVIDADES!$B$9:$T$494,26,0),"")</f>
        <v/>
      </c>
      <c r="BB597" s="55" t="str">
        <f>+IFERROR(VLOOKUP($M597,ACTIVIDADES!$B$9:$T$494,27,0),"")</f>
        <v/>
      </c>
      <c r="BC597" s="55" t="str">
        <f>+IFERROR(VLOOKUP($M597,ACTIVIDADES!$B$9:$T$494,28,0),"")</f>
        <v/>
      </c>
      <c r="BD597" s="55" t="str">
        <f>+IFERROR(VLOOKUP($M597,ACTIVIDADES!$B$9:$T$494,29,0),"")</f>
        <v/>
      </c>
      <c r="BE597" s="55" t="str">
        <f>+IFERROR(VLOOKUP($M597,ACTIVIDADES!$B$9:$T$494,30,0),"")</f>
        <v/>
      </c>
      <c r="BF597" s="58"/>
      <c r="BG597" s="58"/>
      <c r="BH597" s="59"/>
      <c r="BI597" s="59" t="s">
        <v>580</v>
      </c>
      <c r="BJ597" s="60" t="s">
        <v>3635</v>
      </c>
      <c r="BK597" s="61" t="s">
        <v>593</v>
      </c>
      <c r="BL597" s="62"/>
      <c r="BM597" s="55" t="str">
        <f>+IFERROR(VLOOKUP($M597,ACTIVIDADES!$B$9:$T$494,31,0),"")</f>
        <v/>
      </c>
      <c r="BN597" s="55" t="str">
        <f>+IFERROR(VLOOKUP($M597,ACTIVIDADES!$B$9:$T$494,32,0),"")</f>
        <v/>
      </c>
      <c r="BO597" s="55" t="str">
        <f>+IFERROR(VLOOKUP($M597,ACTIVIDADES!$B$9:$T$494,33,0),"")</f>
        <v/>
      </c>
      <c r="BP597" s="55" t="str">
        <f>+IFERROR(VLOOKUP($M597,ACTIVIDADES!$B$9:$T$494,34,0),"")</f>
        <v/>
      </c>
      <c r="BQ597" s="55" t="str">
        <f>+IFERROR(VLOOKUP($M597,ACTIVIDADES!$B$9:$T$494,35,0),"")</f>
        <v/>
      </c>
      <c r="BR597" s="55" t="str">
        <f>+IFERROR(VLOOKUP($M597,ACTIVIDADES!$B$9:$T$494,36,0),"")</f>
        <v/>
      </c>
      <c r="BS597" s="55" t="str">
        <f>+IFERROR(VLOOKUP($M597,ACTIVIDADES!$B$9:$T$494,37,0),"")</f>
        <v/>
      </c>
      <c r="BT597" s="58"/>
      <c r="BU597" s="58"/>
      <c r="BV597" s="59"/>
      <c r="BW597" s="59" t="s">
        <v>580</v>
      </c>
      <c r="BX597" s="60" t="s">
        <v>3635</v>
      </c>
      <c r="BY597" s="61" t="s">
        <v>593</v>
      </c>
      <c r="BZ597" s="62"/>
      <c r="CA597" s="7"/>
      <c r="CB597" s="7"/>
      <c r="CC597" s="7"/>
      <c r="CD597" s="7"/>
      <c r="CE597" s="7"/>
      <c r="CF597" s="7"/>
      <c r="CG597" s="7"/>
      <c r="CH597" s="7"/>
      <c r="CI597" s="7"/>
      <c r="CJ597" s="7"/>
      <c r="CK597" s="7"/>
      <c r="CL597" s="7"/>
      <c r="CM597" s="7"/>
      <c r="CN597" s="7"/>
      <c r="CO597" s="7"/>
      <c r="CP597" s="7"/>
      <c r="CQ597" s="7"/>
    </row>
    <row r="598" spans="1:95" customFormat="1" ht="93" customHeight="1" x14ac:dyDescent="0.35">
      <c r="A598" s="40">
        <f t="shared" si="36"/>
        <v>590</v>
      </c>
      <c r="B598" s="40" t="s">
        <v>521</v>
      </c>
      <c r="C598" s="40">
        <v>2016</v>
      </c>
      <c r="D598" s="40" t="s">
        <v>3734</v>
      </c>
      <c r="E598" s="323"/>
      <c r="F598" s="40" t="s">
        <v>759</v>
      </c>
      <c r="G598" s="40" t="s">
        <v>509</v>
      </c>
      <c r="H598" s="42" t="s">
        <v>510</v>
      </c>
      <c r="I598" s="42"/>
      <c r="J598" s="43" t="s">
        <v>4296</v>
      </c>
      <c r="K598" s="43" t="s">
        <v>4297</v>
      </c>
      <c r="L598" s="44" t="s">
        <v>1153</v>
      </c>
      <c r="M598" s="63" t="s">
        <v>2962</v>
      </c>
      <c r="N598" s="64" t="s">
        <v>5602</v>
      </c>
      <c r="O598" s="63" t="s">
        <v>2964</v>
      </c>
      <c r="P598" s="63">
        <v>1</v>
      </c>
      <c r="Q598" s="65">
        <v>44959</v>
      </c>
      <c r="R598" s="65">
        <v>45107</v>
      </c>
      <c r="S598" s="66">
        <f t="shared" si="37"/>
        <v>22.2</v>
      </c>
      <c r="T598" s="63" t="s">
        <v>609</v>
      </c>
      <c r="U598" s="63" t="s">
        <v>2965</v>
      </c>
      <c r="V598" s="49">
        <f>+IFERROR(VLOOKUP($M598,ACTIVIDADES!$B$9:$Q$494,10,0),"")</f>
        <v>0</v>
      </c>
      <c r="W598" s="50" t="str">
        <f>+IFERROR(VLOOKUP($M598,ACTIVIDADES!$B$9:$Q$494,11,0)," ")</f>
        <v xml:space="preserve">La actividad se encuentra en proceso de construcción; actualmente se trabaja en la actualización del Manual de Supervisión para incluir como responsabilidad del supervisor la verificación de la inducción en SST previa al inicio de la ejecución contractual.
</v>
      </c>
      <c r="X598" s="61">
        <f>+IFERROR(VLOOKUP($M598,ACTIVIDADES!$B$9:$Q$494,12,0),"")</f>
        <v>0</v>
      </c>
      <c r="Y598" s="52">
        <f>+IFERROR(VLOOKUP($M598,ACTIVIDADES!$B$9:$Q$494,13,0),"")</f>
        <v>46153</v>
      </c>
      <c r="Z598" s="53" t="str">
        <f>+IFERROR(VLOOKUP($M598,ACTIVIDADES!$B$9:$Q$494,14,0),"")</f>
        <v>Sin avance en la actividad</v>
      </c>
      <c r="AA598" s="49">
        <f>+IFERROR(VLOOKUP($M598,ACTIVIDADES!$B$9:$Q$494,15,0),"")</f>
        <v>0</v>
      </c>
      <c r="AB598" s="54" t="str">
        <f>+IFERROR(VLOOKUP($M598,ACTIVIDADES!$B$9:$Q$494,16,0),"")</f>
        <v>VENCIDO</v>
      </c>
      <c r="AC598" s="144">
        <v>46157</v>
      </c>
      <c r="AD598" s="29">
        <v>0</v>
      </c>
      <c r="AE598" s="29" t="s">
        <v>3868</v>
      </c>
      <c r="AF598" s="29" t="s">
        <v>581</v>
      </c>
      <c r="AG598" s="29" t="s">
        <v>3737</v>
      </c>
      <c r="AH598" s="29" t="s">
        <v>3737</v>
      </c>
      <c r="AI598" s="29" t="s">
        <v>3737</v>
      </c>
      <c r="AJ598" s="55">
        <f>+IFERROR(VLOOKUP($M598,ACTIVIDADES!$B$9:$T$494,17,0),"")</f>
        <v>0</v>
      </c>
      <c r="AK598" s="80" t="str">
        <f>+IFERROR(VLOOKUP($M598,ACTIVIDADES!$B$9:$T$494,18,0),"")</f>
        <v xml:space="preserve">La actividad se encuentra en proceso de construcción; actualmente se trabaja en la actualización del Manual de Supervisión para incluir como responsabilidad del supervisor la verificación de la inducción en SST previa al inicio de la ejecución contractual.
</v>
      </c>
      <c r="AL598" s="80">
        <f>+IFERROR(VLOOKUP($M598,ACTIVIDADES!$B$9:$T$494,19,0),"")</f>
        <v>0</v>
      </c>
      <c r="AM598" s="55" t="str">
        <f>+IFERROR(VLOOKUP($M598,ACTIVIDADES!$B$9:$X$495,20,0),0)</f>
        <v>11/07/206</v>
      </c>
      <c r="AN598" s="55" t="str">
        <f>+IFERROR(VLOOKUP($M598,ACTIVIDADES!$B$9:$X$495,21,0),0)</f>
        <v>No se evidencian soportes de la actividad</v>
      </c>
      <c r="AO598" s="55">
        <f>+IFERROR(VLOOKUP($M598,ACTIVIDADES!$B$9:$X$495,22,0),0)</f>
        <v>0</v>
      </c>
      <c r="AP598" s="148" t="str">
        <f>+IFERROR(VLOOKUP($M598,ACTIVIDADES!$B$9:$X$495,23,0),0)</f>
        <v>VENCIDO</v>
      </c>
      <c r="AQ598" s="88">
        <v>46230</v>
      </c>
      <c r="AR598" s="55">
        <v>0</v>
      </c>
      <c r="AS598" s="203" t="s">
        <v>4298</v>
      </c>
      <c r="AT598" s="29" t="s">
        <v>581</v>
      </c>
      <c r="AU598" s="57" t="s">
        <v>3639</v>
      </c>
      <c r="AV598" s="193" t="s">
        <v>3639</v>
      </c>
      <c r="AW598" s="193" t="s">
        <v>3639</v>
      </c>
      <c r="AX598" s="57" t="s">
        <v>4244</v>
      </c>
      <c r="AY598" s="176" t="str">
        <f t="shared" si="38"/>
        <v>VENCIDAS</v>
      </c>
      <c r="AZ598" s="55" t="str">
        <f>+IFERROR(VLOOKUP($M598,ACTIVIDADES!$B$9:$T$494,25,0),"")</f>
        <v/>
      </c>
      <c r="BA598" s="55" t="str">
        <f>+IFERROR(VLOOKUP($M598,ACTIVIDADES!$B$9:$T$494,26,0),"")</f>
        <v/>
      </c>
      <c r="BB598" s="55" t="str">
        <f>+IFERROR(VLOOKUP($M598,ACTIVIDADES!$B$9:$T$494,27,0),"")</f>
        <v/>
      </c>
      <c r="BC598" s="55" t="str">
        <f>+IFERROR(VLOOKUP($M598,ACTIVIDADES!$B$9:$T$494,28,0),"")</f>
        <v/>
      </c>
      <c r="BD598" s="55" t="str">
        <f>+IFERROR(VLOOKUP($M598,ACTIVIDADES!$B$9:$T$494,29,0),"")</f>
        <v/>
      </c>
      <c r="BE598" s="55" t="str">
        <f>+IFERROR(VLOOKUP($M598,ACTIVIDADES!$B$9:$T$494,30,0),"")</f>
        <v/>
      </c>
      <c r="BF598" s="58"/>
      <c r="BG598" s="58"/>
      <c r="BH598" s="59"/>
      <c r="BI598" s="59" t="s">
        <v>580</v>
      </c>
      <c r="BJ598" s="60" t="s">
        <v>3635</v>
      </c>
      <c r="BK598" s="61" t="s">
        <v>593</v>
      </c>
      <c r="BL598" s="62"/>
      <c r="BM598" s="55" t="str">
        <f>+IFERROR(VLOOKUP($M598,ACTIVIDADES!$B$9:$T$494,31,0),"")</f>
        <v/>
      </c>
      <c r="BN598" s="55" t="str">
        <f>+IFERROR(VLOOKUP($M598,ACTIVIDADES!$B$9:$T$494,32,0),"")</f>
        <v/>
      </c>
      <c r="BO598" s="55" t="str">
        <f>+IFERROR(VLOOKUP($M598,ACTIVIDADES!$B$9:$T$494,33,0),"")</f>
        <v/>
      </c>
      <c r="BP598" s="55" t="str">
        <f>+IFERROR(VLOOKUP($M598,ACTIVIDADES!$B$9:$T$494,34,0),"")</f>
        <v/>
      </c>
      <c r="BQ598" s="55" t="str">
        <f>+IFERROR(VLOOKUP($M598,ACTIVIDADES!$B$9:$T$494,35,0),"")</f>
        <v/>
      </c>
      <c r="BR598" s="55" t="str">
        <f>+IFERROR(VLOOKUP($M598,ACTIVIDADES!$B$9:$T$494,36,0),"")</f>
        <v/>
      </c>
      <c r="BS598" s="55" t="str">
        <f>+IFERROR(VLOOKUP($M598,ACTIVIDADES!$B$9:$T$494,37,0),"")</f>
        <v/>
      </c>
      <c r="BT598" s="58"/>
      <c r="BU598" s="58"/>
      <c r="BV598" s="59"/>
      <c r="BW598" s="59" t="s">
        <v>580</v>
      </c>
      <c r="BX598" s="60" t="s">
        <v>3635</v>
      </c>
      <c r="BY598" s="61" t="s">
        <v>593</v>
      </c>
      <c r="BZ598" s="62"/>
      <c r="CA598" s="7"/>
      <c r="CB598" s="7"/>
      <c r="CC598" s="7"/>
      <c r="CD598" s="7"/>
      <c r="CE598" s="7"/>
      <c r="CF598" s="7"/>
      <c r="CG598" s="7"/>
      <c r="CH598" s="7"/>
      <c r="CI598" s="7"/>
      <c r="CJ598" s="7"/>
      <c r="CK598" s="7"/>
      <c r="CL598" s="7"/>
      <c r="CM598" s="7"/>
      <c r="CN598" s="7"/>
      <c r="CO598" s="7"/>
      <c r="CP598" s="7"/>
      <c r="CQ598" s="7"/>
    </row>
    <row r="599" spans="1:95" ht="93" customHeight="1" x14ac:dyDescent="0.35">
      <c r="A599" s="281">
        <f t="shared" si="36"/>
        <v>591</v>
      </c>
      <c r="B599" s="281" t="s">
        <v>521</v>
      </c>
      <c r="C599" s="281">
        <v>2020</v>
      </c>
      <c r="D599" s="281" t="s">
        <v>3734</v>
      </c>
      <c r="E599" s="214"/>
      <c r="F599" s="281" t="s">
        <v>776</v>
      </c>
      <c r="G599" s="281" t="s">
        <v>57</v>
      </c>
      <c r="H599" s="283" t="s">
        <v>4883</v>
      </c>
      <c r="I599" s="283" t="s">
        <v>3654</v>
      </c>
      <c r="J599" s="284" t="s">
        <v>5201</v>
      </c>
      <c r="K599" s="284" t="s">
        <v>5394</v>
      </c>
      <c r="L599" s="285" t="s">
        <v>1153</v>
      </c>
      <c r="M599" s="286" t="s">
        <v>2936</v>
      </c>
      <c r="N599" s="287" t="s">
        <v>2937</v>
      </c>
      <c r="O599" s="286" t="s">
        <v>1264</v>
      </c>
      <c r="P599" s="286">
        <v>4</v>
      </c>
      <c r="Q599" s="288">
        <v>46023</v>
      </c>
      <c r="R599" s="288">
        <v>46387</v>
      </c>
      <c r="S599" s="289">
        <f t="shared" si="37"/>
        <v>54</v>
      </c>
      <c r="T599" s="286" t="s">
        <v>609</v>
      </c>
      <c r="U599" s="286"/>
      <c r="V599" s="290">
        <f>+IFERROR(VLOOKUP($M599,ACTIVIDADES!$B$9:$Q$494,10,0),"")</f>
        <v>0.25</v>
      </c>
      <c r="W599" s="291" t="str">
        <f>+IFERROR(VLOOKUP($M599,ACTIVIDADES!$B$9:$Q$494,11,0)," ")</f>
        <v xml:space="preserve">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
</v>
      </c>
      <c r="X599" s="292" t="str">
        <f>+IFERROR(VLOOKUP($M599,ACTIVIDADES!$B$9:$Q$494,12,0),"")</f>
        <v>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v>
      </c>
      <c r="Y599" s="293">
        <f>+IFERROR(VLOOKUP($M599,ACTIVIDADES!$B$9:$Q$494,13,0),"")</f>
        <v>46153</v>
      </c>
      <c r="Z599" s="294" t="str">
        <f>+IFERROR(VLOOKUP($M599,ACTIVIDADES!$B$9:$Q$494,14,0),"")</f>
        <v>Se incluye información de capacitación realizada durante el primer trimestre de la vigencia</v>
      </c>
      <c r="AA599" s="290">
        <f>+IFERROR(VLOOKUP($M599,ACTIVIDADES!$B$9:$Q$494,15,0),"")</f>
        <v>0.25</v>
      </c>
      <c r="AB599" s="295" t="str">
        <f>+IFERROR(VLOOKUP($M599,ACTIVIDADES!$B$9:$Q$494,16,0),"")</f>
        <v>EJECUCIÓN</v>
      </c>
      <c r="AC599" s="296">
        <v>46157</v>
      </c>
      <c r="AD599" s="297">
        <v>0</v>
      </c>
      <c r="AE599" s="297" t="s">
        <v>3741</v>
      </c>
      <c r="AF599" s="297" t="s">
        <v>580</v>
      </c>
      <c r="AG599" s="297" t="s">
        <v>3737</v>
      </c>
      <c r="AH599" s="297" t="s">
        <v>3737</v>
      </c>
      <c r="AI599" s="297" t="s">
        <v>3737</v>
      </c>
      <c r="AJ599" s="299">
        <f>+IFERROR(VLOOKUP($M599,ACTIVIDADES!$B$9:$T$494,17,0),"")</f>
        <v>0.25</v>
      </c>
      <c r="AK599" s="300" t="str">
        <f>+IFERROR(VLOOKUP($M599,ACTIVIDADES!$B$9:$T$494,18,0),"")</f>
        <v xml:space="preserve">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
</v>
      </c>
      <c r="AL599" s="300" t="str">
        <f>+IFERROR(VLOOKUP($M599,ACTIVIDADES!$B$9:$T$494,19,0),"")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599" s="299" t="str">
        <f>+IFERROR(VLOOKUP($M599,ACTIVIDADES!$B$9:$X$495,20,0),0)</f>
        <v>11/07/206</v>
      </c>
      <c r="AN599" s="299" t="str">
        <f>+IFERROR(VLOOKUP($M599,ACTIVIDADES!$B$9:$X$495,21,0),0)</f>
        <v xml:space="preserve">Se incluye capacitación del segundo trimestre. </v>
      </c>
      <c r="AO599" s="299">
        <f>+IFERROR(VLOOKUP($M599,ACTIVIDADES!$B$9:$X$495,22,0),0)</f>
        <v>0.5</v>
      </c>
      <c r="AP599" s="301" t="str">
        <f>+IFERROR(VLOOKUP($M599,ACTIVIDADES!$B$9:$X$495,23,0),0)</f>
        <v>EN EJECUCIÓN</v>
      </c>
      <c r="AQ599" s="302">
        <v>46230</v>
      </c>
      <c r="AR599" s="299">
        <v>0</v>
      </c>
      <c r="AS599" s="303" t="s">
        <v>3865</v>
      </c>
      <c r="AT599" s="297" t="s">
        <v>580</v>
      </c>
      <c r="AU599" s="303" t="s">
        <v>3639</v>
      </c>
      <c r="AV599" s="249" t="s">
        <v>3639</v>
      </c>
      <c r="AW599" s="249" t="s">
        <v>3639</v>
      </c>
      <c r="AX599" s="57" t="s">
        <v>4259</v>
      </c>
      <c r="AY599" s="176" t="str">
        <f t="shared" si="38"/>
        <v>SIN INICIAR</v>
      </c>
      <c r="AZ599" s="55" t="str">
        <f>+IFERROR(VLOOKUP($M599,ACTIVIDADES!$B$9:$T$494,25,0),"")</f>
        <v/>
      </c>
      <c r="BA599" s="55" t="str">
        <f>+IFERROR(VLOOKUP($M599,ACTIVIDADES!$B$9:$T$494,26,0),"")</f>
        <v/>
      </c>
      <c r="BB599" s="55" t="str">
        <f>+IFERROR(VLOOKUP($M599,ACTIVIDADES!$B$9:$T$494,27,0),"")</f>
        <v/>
      </c>
      <c r="BC599" s="55" t="str">
        <f>+IFERROR(VLOOKUP($M599,ACTIVIDADES!$B$9:$T$494,28,0),"")</f>
        <v/>
      </c>
      <c r="BD599" s="55" t="str">
        <f>+IFERROR(VLOOKUP($M599,ACTIVIDADES!$B$9:$T$494,29,0),"")</f>
        <v/>
      </c>
      <c r="BE599" s="55" t="str">
        <f>+IFERROR(VLOOKUP($M599,ACTIVIDADES!$B$9:$T$494,30,0),"")</f>
        <v/>
      </c>
      <c r="BF599" s="58"/>
      <c r="BG599" s="58"/>
      <c r="BH599" s="59"/>
      <c r="BI599" s="59" t="s">
        <v>580</v>
      </c>
      <c r="BJ599" s="60" t="s">
        <v>3635</v>
      </c>
      <c r="BK599" s="61" t="s">
        <v>593</v>
      </c>
      <c r="BL599" s="62"/>
      <c r="BM599" s="55" t="str">
        <f>+IFERROR(VLOOKUP($M599,ACTIVIDADES!$B$9:$T$494,31,0),"")</f>
        <v/>
      </c>
      <c r="BN599" s="55" t="str">
        <f>+IFERROR(VLOOKUP($M599,ACTIVIDADES!$B$9:$T$494,32,0),"")</f>
        <v/>
      </c>
      <c r="BO599" s="55" t="str">
        <f>+IFERROR(VLOOKUP($M599,ACTIVIDADES!$B$9:$T$494,33,0),"")</f>
        <v/>
      </c>
      <c r="BP599" s="55" t="str">
        <f>+IFERROR(VLOOKUP($M599,ACTIVIDADES!$B$9:$T$494,34,0),"")</f>
        <v/>
      </c>
      <c r="BQ599" s="55" t="str">
        <f>+IFERROR(VLOOKUP($M599,ACTIVIDADES!$B$9:$T$494,35,0),"")</f>
        <v/>
      </c>
      <c r="BR599" s="55" t="str">
        <f>+IFERROR(VLOOKUP($M599,ACTIVIDADES!$B$9:$T$494,36,0),"")</f>
        <v/>
      </c>
      <c r="BS599" s="55" t="str">
        <f>+IFERROR(VLOOKUP($M599,ACTIVIDADES!$B$9:$T$494,37,0),"")</f>
        <v/>
      </c>
      <c r="BT599" s="58"/>
      <c r="BU599" s="58"/>
      <c r="BV599" s="59"/>
      <c r="BW599" s="59" t="s">
        <v>580</v>
      </c>
      <c r="BX599" s="60" t="s">
        <v>3635</v>
      </c>
      <c r="BY599" s="61" t="s">
        <v>593</v>
      </c>
      <c r="BZ599" s="62"/>
      <c r="CA599" s="7"/>
      <c r="CB599" s="7"/>
      <c r="CC599" s="7"/>
      <c r="CD599" s="7"/>
      <c r="CE599" s="7"/>
      <c r="CF599" s="7"/>
      <c r="CG599" s="7"/>
      <c r="CH599" s="7"/>
      <c r="CI599" s="7"/>
      <c r="CJ599" s="7"/>
      <c r="CK599" s="7"/>
      <c r="CL599" s="7"/>
      <c r="CM599" s="7"/>
      <c r="CN599" s="7"/>
      <c r="CO599" s="7"/>
      <c r="CP599" s="7"/>
      <c r="CQ599" s="7"/>
    </row>
    <row r="600" spans="1:95" customFormat="1" ht="93" customHeight="1" x14ac:dyDescent="0.35">
      <c r="A600" s="40">
        <f t="shared" si="36"/>
        <v>592</v>
      </c>
      <c r="B600" s="40" t="s">
        <v>521</v>
      </c>
      <c r="C600" s="40">
        <v>2020</v>
      </c>
      <c r="D600" s="40" t="s">
        <v>3734</v>
      </c>
      <c r="E600" s="323"/>
      <c r="F600" s="40" t="s">
        <v>789</v>
      </c>
      <c r="G600" s="40" t="s">
        <v>4633</v>
      </c>
      <c r="H600" s="41" t="s">
        <v>424</v>
      </c>
      <c r="I600" s="42"/>
      <c r="J600" s="43" t="s">
        <v>4299</v>
      </c>
      <c r="K600" s="43" t="s">
        <v>4299</v>
      </c>
      <c r="L600" s="44" t="s">
        <v>1153</v>
      </c>
      <c r="M600" s="45" t="s">
        <v>3502</v>
      </c>
      <c r="N600" s="46" t="s">
        <v>5603</v>
      </c>
      <c r="O600" s="45" t="s">
        <v>3504</v>
      </c>
      <c r="P600" s="45">
        <v>1</v>
      </c>
      <c r="Q600" s="47">
        <v>46023</v>
      </c>
      <c r="R600" s="47">
        <v>46142</v>
      </c>
      <c r="S600" s="48">
        <f t="shared" si="37"/>
        <v>17.849999999999998</v>
      </c>
      <c r="T600" s="45" t="s">
        <v>587</v>
      </c>
      <c r="U600" s="45" t="s">
        <v>3440</v>
      </c>
      <c r="V600" s="49">
        <f>+IFERROR(VLOOKUP($M600,ACTIVIDADES!$B$9:$Q$494,10,0),"")</f>
        <v>0</v>
      </c>
      <c r="W600" s="50">
        <f>+IFERROR(VLOOKUP($M600,ACTIVIDADES!$B$9:$Q$494,11,0)," ")</f>
        <v>0</v>
      </c>
      <c r="X600" s="61">
        <f>+IFERROR(VLOOKUP($M600,ACTIVIDADES!$B$9:$Q$494,12,0),"")</f>
        <v>0</v>
      </c>
      <c r="Y600" s="52">
        <f>+IFERROR(VLOOKUP($M600,ACTIVIDADES!$B$9:$Q$494,13,0),"")</f>
        <v>46153</v>
      </c>
      <c r="Z600" s="53" t="str">
        <f>+IFERROR(VLOOKUP($M600,ACTIVIDADES!$B$9:$Q$494,14,0),"")</f>
        <v>No se evidencia seguimiento</v>
      </c>
      <c r="AA600" s="49">
        <f>+IFERROR(VLOOKUP($M600,ACTIVIDADES!$B$9:$Q$494,15,0),"")</f>
        <v>0</v>
      </c>
      <c r="AB600" s="54" t="str">
        <f>+IFERROR(VLOOKUP($M600,ACTIVIDADES!$B$9:$Q$494,16,0),"")</f>
        <v>EJECUCIÓN</v>
      </c>
      <c r="AC600" s="149">
        <v>46181</v>
      </c>
      <c r="AD600" s="30">
        <v>0.5</v>
      </c>
      <c r="AE600" s="28" t="s">
        <v>5805</v>
      </c>
      <c r="AF600" s="29" t="s">
        <v>4</v>
      </c>
      <c r="AG600" s="29" t="s">
        <v>3737</v>
      </c>
      <c r="AH600" s="29" t="s">
        <v>3737</v>
      </c>
      <c r="AI600" s="29" t="s">
        <v>3737</v>
      </c>
      <c r="AJ600" s="55">
        <f>+IFERROR(VLOOKUP($M600,ACTIVIDADES!$B$9:$T$494,17,0),"")</f>
        <v>0</v>
      </c>
      <c r="AK600" s="80" t="str">
        <f>+IFERROR(VLOOKUP($M600,ACTIVIDADES!$B$9:$T$494,18,0),"")</f>
        <v>Se establece que la validación formal, diseño normativo y auditoría de los principios de segregación de funciones (SoD) técnica y administrativa es una competencia transversal del Oficial de Seguridad de la Información. Actualmente, la UAE Dirección Nacional de Bomberos de Colombia (DNBC) no cuenta con este perfil o rol asignado dentro de su equipo, lo cual limita la oficialización y aprobación definitiva de políticas estrictas de seguridad de accesos bajo estándares internacionales (como ISO 27001).</v>
      </c>
      <c r="AL600" s="80" t="str">
        <f>+IFERROR(VLOOKUP($M600,ACTIVIDADES!$B$9:$T$494,19,0),"")</f>
        <v>https://dnbcgovco-my.sharepoint.com/:f:/g/personal/planeacion_dnbc_gov_co/IgCVj3XqWXmXRILgHir5f1z_AZYtUzd-PWDcbrsXCAMQJ1Y?e=mXSHcC</v>
      </c>
      <c r="AM600" s="55">
        <f>+IFERROR(VLOOKUP($M600,ACTIVIDADES!$B$9:$X$495,20,0),0)</f>
        <v>46214</v>
      </c>
      <c r="AN600" s="55" t="str">
        <f>+IFERROR(VLOOKUP($M600,ACTIVIDADES!$B$9:$X$495,21,0),0)</f>
        <v>No se encuentran evidencias de seguimiento</v>
      </c>
      <c r="AO600" s="55">
        <f>+IFERROR(VLOOKUP($M600,ACTIVIDADES!$B$9:$X$495,22,0),0)</f>
        <v>0</v>
      </c>
      <c r="AP600" s="145" t="str">
        <f>+IFERROR(VLOOKUP($M600,ACTIVIDADES!$B$9:$X$495,23,0),0)</f>
        <v>EN EJECUCIÓN</v>
      </c>
      <c r="AQ600" s="88">
        <v>46244</v>
      </c>
      <c r="AR600" s="28">
        <v>0.5</v>
      </c>
      <c r="AS600" s="29" t="s">
        <v>3741</v>
      </c>
      <c r="AT600" s="29" t="s">
        <v>4</v>
      </c>
      <c r="AU600" s="57" t="s">
        <v>3639</v>
      </c>
      <c r="AV600" s="193" t="s">
        <v>3639</v>
      </c>
      <c r="AW600" s="193" t="s">
        <v>3639</v>
      </c>
      <c r="AX600" s="57" t="s">
        <v>4259</v>
      </c>
      <c r="AY600" s="176" t="str">
        <f t="shared" si="38"/>
        <v>EN EJECUCIÓN</v>
      </c>
      <c r="AZ600" s="55" t="str">
        <f>+IFERROR(VLOOKUP($M600,ACTIVIDADES!$B$9:$T$494,25,0),"")</f>
        <v/>
      </c>
      <c r="BA600" s="55" t="str">
        <f>+IFERROR(VLOOKUP($M600,ACTIVIDADES!$B$9:$T$494,26,0),"")</f>
        <v/>
      </c>
      <c r="BB600" s="55" t="str">
        <f>+IFERROR(VLOOKUP($M600,ACTIVIDADES!$B$9:$T$494,27,0),"")</f>
        <v/>
      </c>
      <c r="BC600" s="55" t="str">
        <f>+IFERROR(VLOOKUP($M600,ACTIVIDADES!$B$9:$T$494,28,0),"")</f>
        <v/>
      </c>
      <c r="BD600" s="55" t="str">
        <f>+IFERROR(VLOOKUP($M600,ACTIVIDADES!$B$9:$T$494,29,0),"")</f>
        <v/>
      </c>
      <c r="BE600" s="55" t="str">
        <f>+IFERROR(VLOOKUP($M600,ACTIVIDADES!$B$9:$T$494,30,0),"")</f>
        <v/>
      </c>
      <c r="BF600" s="58"/>
      <c r="BG600" s="58"/>
      <c r="BH600" s="59"/>
      <c r="BI600" s="59" t="s">
        <v>580</v>
      </c>
      <c r="BJ600" s="60" t="s">
        <v>3635</v>
      </c>
      <c r="BK600" s="61" t="s">
        <v>593</v>
      </c>
      <c r="BL600" s="62"/>
      <c r="BM600" s="55" t="str">
        <f>+IFERROR(VLOOKUP($M600,ACTIVIDADES!$B$9:$T$494,31,0),"")</f>
        <v/>
      </c>
      <c r="BN600" s="55" t="str">
        <f>+IFERROR(VLOOKUP($M600,ACTIVIDADES!$B$9:$T$494,32,0),"")</f>
        <v/>
      </c>
      <c r="BO600" s="55" t="str">
        <f>+IFERROR(VLOOKUP($M600,ACTIVIDADES!$B$9:$T$494,33,0),"")</f>
        <v/>
      </c>
      <c r="BP600" s="55" t="str">
        <f>+IFERROR(VLOOKUP($M600,ACTIVIDADES!$B$9:$T$494,34,0),"")</f>
        <v/>
      </c>
      <c r="BQ600" s="55" t="str">
        <f>+IFERROR(VLOOKUP($M600,ACTIVIDADES!$B$9:$T$494,35,0),"")</f>
        <v/>
      </c>
      <c r="BR600" s="55" t="str">
        <f>+IFERROR(VLOOKUP($M600,ACTIVIDADES!$B$9:$T$494,36,0),"")</f>
        <v/>
      </c>
      <c r="BS600" s="55" t="str">
        <f>+IFERROR(VLOOKUP($M600,ACTIVIDADES!$B$9:$T$494,37,0),"")</f>
        <v/>
      </c>
      <c r="BT600" s="58"/>
      <c r="BU600" s="58"/>
      <c r="BV600" s="59"/>
      <c r="BW600" s="59" t="s">
        <v>580</v>
      </c>
      <c r="BX600" s="60" t="s">
        <v>3635</v>
      </c>
      <c r="BY600" s="61" t="s">
        <v>593</v>
      </c>
      <c r="BZ600" s="62"/>
      <c r="CA600" s="7"/>
      <c r="CB600" s="7"/>
      <c r="CC600" s="7"/>
      <c r="CD600" s="7"/>
      <c r="CE600" s="7"/>
      <c r="CF600" s="7"/>
      <c r="CG600" s="7"/>
      <c r="CH600" s="7"/>
      <c r="CI600" s="7"/>
      <c r="CJ600" s="7"/>
      <c r="CK600" s="7"/>
      <c r="CL600" s="7"/>
      <c r="CM600" s="7"/>
      <c r="CN600" s="7"/>
      <c r="CO600" s="7"/>
      <c r="CP600" s="7"/>
      <c r="CQ600" s="7"/>
    </row>
    <row r="601" spans="1:95" ht="93" customHeight="1" x14ac:dyDescent="0.35">
      <c r="A601" s="281">
        <f t="shared" si="36"/>
        <v>593</v>
      </c>
      <c r="B601" s="281" t="s">
        <v>521</v>
      </c>
      <c r="C601" s="281">
        <v>2020</v>
      </c>
      <c r="D601" s="281" t="s">
        <v>3750</v>
      </c>
      <c r="E601" s="214"/>
      <c r="F601" s="281" t="s">
        <v>781</v>
      </c>
      <c r="G601" s="281" t="s">
        <v>4633</v>
      </c>
      <c r="H601" s="282" t="s">
        <v>4660</v>
      </c>
      <c r="I601" s="283" t="s">
        <v>3642</v>
      </c>
      <c r="J601" s="284" t="s">
        <v>4300</v>
      </c>
      <c r="K601" s="284" t="s">
        <v>4300</v>
      </c>
      <c r="L601" s="285" t="s">
        <v>1153</v>
      </c>
      <c r="M601" s="286" t="s">
        <v>1302</v>
      </c>
      <c r="N601" s="287" t="s">
        <v>5584</v>
      </c>
      <c r="O601" s="286" t="s">
        <v>1304</v>
      </c>
      <c r="P601" s="286">
        <v>2</v>
      </c>
      <c r="Q601" s="288">
        <v>46023</v>
      </c>
      <c r="R601" s="288">
        <v>46387</v>
      </c>
      <c r="S601" s="289">
        <f t="shared" si="37"/>
        <v>54</v>
      </c>
      <c r="T601" s="286" t="s">
        <v>1291</v>
      </c>
      <c r="U601" s="286" t="s">
        <v>1180</v>
      </c>
      <c r="V601" s="290">
        <f>+IFERROR(VLOOKUP($M601,ACTIVIDADES!$B$9:$Q$494,10,0),"")</f>
        <v>0</v>
      </c>
      <c r="W601" s="291" t="str">
        <f>+IFERROR(VLOOKUP($M601,ACTIVIDADES!$B$9:$Q$494,11,0)," ")</f>
        <v>Actividad reformulada con periodicidad semestral</v>
      </c>
      <c r="X601" s="292">
        <f>+IFERROR(VLOOKUP($M601,ACTIVIDADES!$B$9:$Q$494,12,0),"")</f>
        <v>0</v>
      </c>
      <c r="Y601" s="293">
        <f>+IFERROR(VLOOKUP($M601,ACTIVIDADES!$B$9:$Q$494,13,0),"")</f>
        <v>46153</v>
      </c>
      <c r="Z601" s="294" t="str">
        <f>+IFERROR(VLOOKUP($M601,ACTIVIDADES!$B$9:$Q$494,14,0),"")</f>
        <v>Pendiente de inicio de ejecución</v>
      </c>
      <c r="AA601" s="290">
        <f>+IFERROR(VLOOKUP($M601,ACTIVIDADES!$B$9:$Q$494,15,0),"")</f>
        <v>0</v>
      </c>
      <c r="AB601" s="295" t="str">
        <f>+IFERROR(VLOOKUP($M601,ACTIVIDADES!$B$9:$Q$494,16,0),"")</f>
        <v>EJECUCIÓN</v>
      </c>
      <c r="AC601" s="338">
        <v>46177</v>
      </c>
      <c r="AD601" s="298">
        <v>0</v>
      </c>
      <c r="AE601" s="297" t="s">
        <v>3741</v>
      </c>
      <c r="AF601" s="298" t="s">
        <v>580</v>
      </c>
      <c r="AG601" s="297" t="s">
        <v>3737</v>
      </c>
      <c r="AH601" s="297" t="s">
        <v>3737</v>
      </c>
      <c r="AI601" s="297" t="s">
        <v>3737</v>
      </c>
      <c r="AJ601" s="299">
        <f>+IFERROR(VLOOKUP($M601,ACTIVIDADES!$B$9:$T$494,17,0),"")</f>
        <v>0</v>
      </c>
      <c r="AK601" s="300" t="str">
        <f>+IFERROR(VLOOKUP($M601,ACTIVIDADES!$B$9:$T$494,18,0),"")</f>
        <v>Actividad reformulada con periodicidad semestral. Primer seguimiento se realiza en el mes de julio</v>
      </c>
      <c r="AL601" s="300">
        <f>+IFERROR(VLOOKUP($M601,ACTIVIDADES!$B$9:$T$494,19,0),"")</f>
        <v>0</v>
      </c>
      <c r="AM601" s="299">
        <f>+IFERROR(VLOOKUP($M601,ACTIVIDADES!$B$9:$X$495,20,0),0)</f>
        <v>46213</v>
      </c>
      <c r="AN601" s="299" t="str">
        <f>+IFERROR(VLOOKUP($M601,ACTIVIDADES!$B$9:$X$495,21,0),0)</f>
        <v>Pendiente de inicio de ejecución</v>
      </c>
      <c r="AO601" s="299">
        <f>+IFERROR(VLOOKUP($M601,ACTIVIDADES!$B$9:$X$495,22,0),0)</f>
        <v>0</v>
      </c>
      <c r="AP601" s="301" t="str">
        <f>+IFERROR(VLOOKUP($M601,ACTIVIDADES!$B$9:$X$495,23,0),0)</f>
        <v>EN EJECUCIÓN</v>
      </c>
      <c r="AQ601" s="302">
        <v>46244</v>
      </c>
      <c r="AR601" s="298">
        <v>0</v>
      </c>
      <c r="AS601" s="297" t="s">
        <v>3741</v>
      </c>
      <c r="AT601" s="297" t="s">
        <v>580</v>
      </c>
      <c r="AU601" s="303" t="s">
        <v>3639</v>
      </c>
      <c r="AV601" s="249" t="s">
        <v>3639</v>
      </c>
      <c r="AW601" s="249" t="s">
        <v>3639</v>
      </c>
      <c r="AX601" s="57" t="s">
        <v>4259</v>
      </c>
      <c r="AY601" s="176" t="str">
        <f t="shared" si="38"/>
        <v>SIN INICIAR</v>
      </c>
      <c r="AZ601" s="55" t="str">
        <f>+IFERROR(VLOOKUP($M601,ACTIVIDADES!$B$9:$T$494,25,0),"")</f>
        <v/>
      </c>
      <c r="BA601" s="55" t="str">
        <f>+IFERROR(VLOOKUP($M601,ACTIVIDADES!$B$9:$T$494,26,0),"")</f>
        <v/>
      </c>
      <c r="BB601" s="55" t="str">
        <f>+IFERROR(VLOOKUP($M601,ACTIVIDADES!$B$9:$T$494,27,0),"")</f>
        <v/>
      </c>
      <c r="BC601" s="55" t="str">
        <f>+IFERROR(VLOOKUP($M601,ACTIVIDADES!$B$9:$T$494,28,0),"")</f>
        <v/>
      </c>
      <c r="BD601" s="55" t="str">
        <f>+IFERROR(VLOOKUP($M601,ACTIVIDADES!$B$9:$T$494,29,0),"")</f>
        <v/>
      </c>
      <c r="BE601" s="55" t="str">
        <f>+IFERROR(VLOOKUP($M601,ACTIVIDADES!$B$9:$T$494,30,0),"")</f>
        <v/>
      </c>
      <c r="BF601" s="58"/>
      <c r="BG601" s="58"/>
      <c r="BH601" s="59"/>
      <c r="BI601" s="59" t="s">
        <v>580</v>
      </c>
      <c r="BJ601" s="60" t="s">
        <v>3635</v>
      </c>
      <c r="BK601" s="61" t="s">
        <v>593</v>
      </c>
      <c r="BL601" s="62"/>
      <c r="BM601" s="55" t="str">
        <f>+IFERROR(VLOOKUP($M601,ACTIVIDADES!$B$9:$T$494,31,0),"")</f>
        <v/>
      </c>
      <c r="BN601" s="55" t="str">
        <f>+IFERROR(VLOOKUP($M601,ACTIVIDADES!$B$9:$T$494,32,0),"")</f>
        <v/>
      </c>
      <c r="BO601" s="55" t="str">
        <f>+IFERROR(VLOOKUP($M601,ACTIVIDADES!$B$9:$T$494,33,0),"")</f>
        <v/>
      </c>
      <c r="BP601" s="55" t="str">
        <f>+IFERROR(VLOOKUP($M601,ACTIVIDADES!$B$9:$T$494,34,0),"")</f>
        <v/>
      </c>
      <c r="BQ601" s="55" t="str">
        <f>+IFERROR(VLOOKUP($M601,ACTIVIDADES!$B$9:$T$494,35,0),"")</f>
        <v/>
      </c>
      <c r="BR601" s="55" t="str">
        <f>+IFERROR(VLOOKUP($M601,ACTIVIDADES!$B$9:$T$494,36,0),"")</f>
        <v/>
      </c>
      <c r="BS601" s="55" t="str">
        <f>+IFERROR(VLOOKUP($M601,ACTIVIDADES!$B$9:$T$494,37,0),"")</f>
        <v/>
      </c>
      <c r="BT601" s="58"/>
      <c r="BU601" s="58"/>
      <c r="BV601" s="59"/>
      <c r="BW601" s="59" t="s">
        <v>580</v>
      </c>
      <c r="BX601" s="60" t="s">
        <v>3635</v>
      </c>
      <c r="BY601" s="61" t="s">
        <v>593</v>
      </c>
      <c r="BZ601" s="62"/>
      <c r="CA601" s="7"/>
      <c r="CB601" s="7"/>
      <c r="CC601" s="7"/>
      <c r="CD601" s="7"/>
      <c r="CE601" s="7"/>
      <c r="CF601" s="7"/>
      <c r="CG601" s="7"/>
      <c r="CH601" s="7"/>
      <c r="CI601" s="7"/>
      <c r="CJ601" s="7"/>
      <c r="CK601" s="7"/>
      <c r="CL601" s="7"/>
      <c r="CM601" s="7"/>
      <c r="CN601" s="7"/>
      <c r="CO601" s="7"/>
      <c r="CP601" s="7"/>
      <c r="CQ601" s="7"/>
    </row>
    <row r="602" spans="1:95" ht="93" customHeight="1" x14ac:dyDescent="0.35">
      <c r="A602" s="40">
        <f t="shared" si="36"/>
        <v>594</v>
      </c>
      <c r="B602" s="40" t="s">
        <v>521</v>
      </c>
      <c r="C602" s="40">
        <v>2020</v>
      </c>
      <c r="D602" s="40" t="s">
        <v>3750</v>
      </c>
      <c r="E602" s="323"/>
      <c r="F602" s="40" t="s">
        <v>782</v>
      </c>
      <c r="G602" s="40" t="s">
        <v>4633</v>
      </c>
      <c r="H602" s="41" t="s">
        <v>4884</v>
      </c>
      <c r="I602" s="42" t="s">
        <v>3642</v>
      </c>
      <c r="J602" s="43" t="s">
        <v>3841</v>
      </c>
      <c r="K602" s="43" t="s">
        <v>4301</v>
      </c>
      <c r="L602" s="44" t="s">
        <v>1153</v>
      </c>
      <c r="M602" s="45" t="s">
        <v>1302</v>
      </c>
      <c r="N602" s="46" t="s">
        <v>5584</v>
      </c>
      <c r="O602" s="45" t="s">
        <v>1304</v>
      </c>
      <c r="P602" s="45">
        <v>2</v>
      </c>
      <c r="Q602" s="47">
        <v>46023</v>
      </c>
      <c r="R602" s="47">
        <v>46387</v>
      </c>
      <c r="S602" s="48">
        <f t="shared" si="37"/>
        <v>54</v>
      </c>
      <c r="T602" s="45" t="s">
        <v>1291</v>
      </c>
      <c r="U602" s="45" t="s">
        <v>1180</v>
      </c>
      <c r="V602" s="49">
        <f>+IFERROR(VLOOKUP($M602,ACTIVIDADES!$B$9:$Q$494,10,0),"")</f>
        <v>0</v>
      </c>
      <c r="W602" s="50" t="str">
        <f>+IFERROR(VLOOKUP($M602,ACTIVIDADES!$B$9:$Q$494,11,0)," ")</f>
        <v>Actividad reformulada con periodicidad semestral</v>
      </c>
      <c r="X602" s="61">
        <f>+IFERROR(VLOOKUP($M602,ACTIVIDADES!$B$9:$Q$494,12,0),"")</f>
        <v>0</v>
      </c>
      <c r="Y602" s="52">
        <f>+IFERROR(VLOOKUP($M602,ACTIVIDADES!$B$9:$Q$494,13,0),"")</f>
        <v>46153</v>
      </c>
      <c r="Z602" s="53" t="str">
        <f>+IFERROR(VLOOKUP($M602,ACTIVIDADES!$B$9:$Q$494,14,0),"")</f>
        <v>Pendiente de inicio de ejecución</v>
      </c>
      <c r="AA602" s="49">
        <f>+IFERROR(VLOOKUP($M602,ACTIVIDADES!$B$9:$Q$494,15,0),"")</f>
        <v>0</v>
      </c>
      <c r="AB602" s="54" t="str">
        <f>+IFERROR(VLOOKUP($M602,ACTIVIDADES!$B$9:$Q$494,16,0),"")</f>
        <v>EJECUCIÓN</v>
      </c>
      <c r="AC602" s="149">
        <v>46177</v>
      </c>
      <c r="AD602" s="28">
        <v>0</v>
      </c>
      <c r="AE602" s="29" t="s">
        <v>3741</v>
      </c>
      <c r="AF602" s="28" t="s">
        <v>580</v>
      </c>
      <c r="AG602" s="29" t="s">
        <v>3737</v>
      </c>
      <c r="AH602" s="29" t="s">
        <v>3737</v>
      </c>
      <c r="AI602" s="29" t="s">
        <v>3737</v>
      </c>
      <c r="AJ602" s="55">
        <f>+IFERROR(VLOOKUP($M602,ACTIVIDADES!$B$9:$T$494,17,0),"")</f>
        <v>0</v>
      </c>
      <c r="AK602" s="80" t="str">
        <f>+IFERROR(VLOOKUP($M602,ACTIVIDADES!$B$9:$T$494,18,0),"")</f>
        <v>Actividad reformulada con periodicidad semestral. Primer seguimiento se realiza en el mes de julio</v>
      </c>
      <c r="AL602" s="80">
        <f>+IFERROR(VLOOKUP($M602,ACTIVIDADES!$B$9:$T$494,19,0),"")</f>
        <v>0</v>
      </c>
      <c r="AM602" s="55">
        <f>+IFERROR(VLOOKUP($M602,ACTIVIDADES!$B$9:$X$495,20,0),0)</f>
        <v>46213</v>
      </c>
      <c r="AN602" s="55" t="str">
        <f>+IFERROR(VLOOKUP($M602,ACTIVIDADES!$B$9:$X$495,21,0),0)</f>
        <v>Pendiente de inicio de ejecución</v>
      </c>
      <c r="AO602" s="55">
        <f>+IFERROR(VLOOKUP($M602,ACTIVIDADES!$B$9:$X$495,22,0),0)</f>
        <v>0</v>
      </c>
      <c r="AP602" s="145" t="str">
        <f>+IFERROR(VLOOKUP($M602,ACTIVIDADES!$B$9:$X$495,23,0),0)</f>
        <v>EN EJECUCIÓN</v>
      </c>
      <c r="AQ602" s="88">
        <v>46244</v>
      </c>
      <c r="AR602" s="28">
        <v>0</v>
      </c>
      <c r="AS602" s="29" t="s">
        <v>3741</v>
      </c>
      <c r="AT602" s="29" t="s">
        <v>580</v>
      </c>
      <c r="AU602" s="57" t="s">
        <v>3639</v>
      </c>
      <c r="AV602" s="193" t="s">
        <v>3639</v>
      </c>
      <c r="AW602" s="193" t="s">
        <v>3639</v>
      </c>
      <c r="AX602" s="57" t="s">
        <v>4259</v>
      </c>
      <c r="AY602" s="176" t="str">
        <f t="shared" si="38"/>
        <v>SIN INICIAR</v>
      </c>
      <c r="AZ602" s="55" t="str">
        <f>+IFERROR(VLOOKUP($M602,ACTIVIDADES!$B$9:$T$494,25,0),"")</f>
        <v/>
      </c>
      <c r="BA602" s="55" t="str">
        <f>+IFERROR(VLOOKUP($M602,ACTIVIDADES!$B$9:$T$494,26,0),"")</f>
        <v/>
      </c>
      <c r="BB602" s="55" t="str">
        <f>+IFERROR(VLOOKUP($M602,ACTIVIDADES!$B$9:$T$494,27,0),"")</f>
        <v/>
      </c>
      <c r="BC602" s="55" t="str">
        <f>+IFERROR(VLOOKUP($M602,ACTIVIDADES!$B$9:$T$494,28,0),"")</f>
        <v/>
      </c>
      <c r="BD602" s="55" t="str">
        <f>+IFERROR(VLOOKUP($M602,ACTIVIDADES!$B$9:$T$494,29,0),"")</f>
        <v/>
      </c>
      <c r="BE602" s="55" t="str">
        <f>+IFERROR(VLOOKUP($M602,ACTIVIDADES!$B$9:$T$494,30,0),"")</f>
        <v/>
      </c>
      <c r="BF602" s="58"/>
      <c r="BG602" s="58"/>
      <c r="BH602" s="59"/>
      <c r="BI602" s="59" t="s">
        <v>580</v>
      </c>
      <c r="BJ602" s="60" t="s">
        <v>3635</v>
      </c>
      <c r="BK602" s="61" t="s">
        <v>593</v>
      </c>
      <c r="BL602" s="62"/>
      <c r="BM602" s="55" t="str">
        <f>+IFERROR(VLOOKUP($M602,ACTIVIDADES!$B$9:$T$494,31,0),"")</f>
        <v/>
      </c>
      <c r="BN602" s="55" t="str">
        <f>+IFERROR(VLOOKUP($M602,ACTIVIDADES!$B$9:$T$494,32,0),"")</f>
        <v/>
      </c>
      <c r="BO602" s="55" t="str">
        <f>+IFERROR(VLOOKUP($M602,ACTIVIDADES!$B$9:$T$494,33,0),"")</f>
        <v/>
      </c>
      <c r="BP602" s="55" t="str">
        <f>+IFERROR(VLOOKUP($M602,ACTIVIDADES!$B$9:$T$494,34,0),"")</f>
        <v/>
      </c>
      <c r="BQ602" s="55" t="str">
        <f>+IFERROR(VLOOKUP($M602,ACTIVIDADES!$B$9:$T$494,35,0),"")</f>
        <v/>
      </c>
      <c r="BR602" s="55" t="str">
        <f>+IFERROR(VLOOKUP($M602,ACTIVIDADES!$B$9:$T$494,36,0),"")</f>
        <v/>
      </c>
      <c r="BS602" s="55" t="str">
        <f>+IFERROR(VLOOKUP($M602,ACTIVIDADES!$B$9:$T$494,37,0),"")</f>
        <v/>
      </c>
      <c r="BT602" s="58"/>
      <c r="BU602" s="58"/>
      <c r="BV602" s="59"/>
      <c r="BW602" s="59" t="s">
        <v>580</v>
      </c>
      <c r="BX602" s="60" t="s">
        <v>3635</v>
      </c>
      <c r="BY602" s="61" t="s">
        <v>593</v>
      </c>
      <c r="BZ602" s="62"/>
      <c r="CA602" s="7"/>
      <c r="CB602" s="7"/>
      <c r="CC602" s="7"/>
      <c r="CD602" s="7"/>
      <c r="CE602" s="7"/>
      <c r="CF602" s="7"/>
      <c r="CG602" s="7"/>
      <c r="CH602" s="7"/>
      <c r="CI602" s="7"/>
      <c r="CJ602" s="7"/>
      <c r="CK602" s="7"/>
      <c r="CL602" s="7"/>
      <c r="CM602" s="7"/>
      <c r="CN602" s="7"/>
      <c r="CO602" s="7"/>
      <c r="CP602" s="7"/>
      <c r="CQ602" s="7"/>
    </row>
    <row r="603" spans="1:95" customFormat="1" ht="93" customHeight="1" x14ac:dyDescent="0.35">
      <c r="A603" s="40">
        <f t="shared" si="36"/>
        <v>595</v>
      </c>
      <c r="B603" s="40" t="s">
        <v>521</v>
      </c>
      <c r="C603" s="40">
        <v>2020</v>
      </c>
      <c r="D603" s="40" t="s">
        <v>3734</v>
      </c>
      <c r="E603" s="323"/>
      <c r="F603" s="40" t="s">
        <v>788</v>
      </c>
      <c r="G603" s="40" t="s">
        <v>4653</v>
      </c>
      <c r="H603" s="41" t="s">
        <v>4885</v>
      </c>
      <c r="I603" s="42"/>
      <c r="J603" s="43" t="s">
        <v>5202</v>
      </c>
      <c r="K603" s="43" t="s">
        <v>5202</v>
      </c>
      <c r="L603" s="44" t="s">
        <v>1153</v>
      </c>
      <c r="M603" s="45" t="s">
        <v>3495</v>
      </c>
      <c r="N603" s="46" t="s">
        <v>3496</v>
      </c>
      <c r="O603" s="45" t="s">
        <v>3497</v>
      </c>
      <c r="P603" s="45">
        <v>1</v>
      </c>
      <c r="Q603" s="47">
        <v>46143</v>
      </c>
      <c r="R603" s="47">
        <v>46387</v>
      </c>
      <c r="S603" s="48">
        <f t="shared" si="37"/>
        <v>36</v>
      </c>
      <c r="T603" s="45" t="s">
        <v>587</v>
      </c>
      <c r="U603" s="45"/>
      <c r="V603" s="49">
        <f>+IFERROR(VLOOKUP($M603,ACTIVIDADES!$B$9:$Q$494,10,0),"")</f>
        <v>0.7</v>
      </c>
      <c r="W603" s="50" t="str">
        <f>+IFERROR(VLOOKUP($M603,ACTIVIDADES!$B$9:$Q$494,11,0)," ")</f>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v>
      </c>
      <c r="X603" s="51" t="str">
        <f>+IFERROR(VLOOKUP($M603,ACTIVIDADES!$B$9:$Q$494,12,0),"")</f>
        <v>https://dnbcgovco-my.sharepoint.com/:f:/g/personal/planeacion_dnbc_gov_co/IgC3xOsSNj8IRIL11vaiFWcgAUu6Fkz2uB8R8KlqPRMkdhk?e=pJDNvr</v>
      </c>
      <c r="Y603" s="52">
        <f>+IFERROR(VLOOKUP($M603,ACTIVIDADES!$B$9:$Q$494,13,0),"")</f>
        <v>46153</v>
      </c>
      <c r="Z603" s="53" t="str">
        <f>+IFERROR(VLOOKUP($M603,ACTIVIDADES!$B$9:$Q$494,14,0),"")</f>
        <v>Se incluye documento de necesidad RUE y borrador de actualización del PETI</v>
      </c>
      <c r="AA603" s="49">
        <f>+IFERROR(VLOOKUP($M603,ACTIVIDADES!$B$9:$Q$494,15,0),"")</f>
        <v>0.5</v>
      </c>
      <c r="AB603" s="54" t="str">
        <f>+IFERROR(VLOOKUP($M603,ACTIVIDADES!$B$9:$Q$494,16,0),"")</f>
        <v>EJECUCIÓN</v>
      </c>
      <c r="AC603" s="149">
        <v>46181</v>
      </c>
      <c r="AD603" s="28">
        <v>0.5</v>
      </c>
      <c r="AE603" s="29" t="s">
        <v>3768</v>
      </c>
      <c r="AF603" s="29" t="s">
        <v>4</v>
      </c>
      <c r="AG603" s="29" t="s">
        <v>3737</v>
      </c>
      <c r="AH603" s="29" t="s">
        <v>3737</v>
      </c>
      <c r="AI603" s="29" t="s">
        <v>3737</v>
      </c>
      <c r="AJ603" s="55">
        <f>+IFERROR(VLOOKUP($M603,ACTIVIDADES!$B$9:$T$494,17,0),"")</f>
        <v>0.8</v>
      </c>
      <c r="AK603" s="80" t="str">
        <f>+IFERROR(VLOOKUP($M603,ACTIVIDADES!$B$9:$T$494,18,0),"")</f>
        <v>Se adjunta como evidencia el PETI 2026 y la formulación del proyecto RUE 2.0, los cuales incorporan elementos de Arquitectura Empresarial asociados a arquitectura de negocio, información, aplicaciones y tecnología, definiendo capacidades, componentes, interoperabilidad y ruta de implementación para atender necesidades tecnológicas en la prestación de servicios institucionales.</v>
      </c>
      <c r="AL603" s="80" t="str">
        <f>+IFERROR(VLOOKUP($M603,ACTIVIDADES!$B$9:$T$494,19,0),"")</f>
        <v>https://dnbcgovco-my.sharepoint.com/:f:/g/personal/planeacion_dnbc_gov_co/IgBpr6aNOGykQpduLdNqpASRAUfT_V6EcXjD4jAEqgMt2No?e=ylBLhj</v>
      </c>
      <c r="AM603" s="55">
        <f>+IFERROR(VLOOKUP($M603,ACTIVIDADES!$B$9:$X$495,20,0),0)</f>
        <v>46214</v>
      </c>
      <c r="AN603" s="55" t="str">
        <f>+IFERROR(VLOOKUP($M603,ACTIVIDADES!$B$9:$X$495,21,0),0)</f>
        <v>Se incluye documento de necesidad RUE y borrador de actualización del PETI</v>
      </c>
      <c r="AO603" s="55">
        <f>+IFERROR(VLOOKUP($M603,ACTIVIDADES!$B$9:$X$495,22,0),0)</f>
        <v>0.5</v>
      </c>
      <c r="AP603" s="145" t="str">
        <f>+IFERROR(VLOOKUP($M603,ACTIVIDADES!$B$9:$X$495,23,0),0)</f>
        <v>EN EJECUCIÓN</v>
      </c>
      <c r="AQ603" s="88">
        <v>46244</v>
      </c>
      <c r="AR603" s="55">
        <v>0.5</v>
      </c>
      <c r="AS603" s="57" t="s">
        <v>3769</v>
      </c>
      <c r="AT603" s="29" t="s">
        <v>4</v>
      </c>
      <c r="AU603" s="57" t="s">
        <v>3639</v>
      </c>
      <c r="AV603" s="193" t="s">
        <v>3639</v>
      </c>
      <c r="AW603" s="193" t="s">
        <v>3639</v>
      </c>
      <c r="AX603" s="193" t="s">
        <v>4252</v>
      </c>
      <c r="AY603" s="176" t="str">
        <f t="shared" si="38"/>
        <v>EN EJECUCIÓN</v>
      </c>
      <c r="AZ603" s="55" t="str">
        <f>+IFERROR(VLOOKUP($M603,ACTIVIDADES!$B$9:$T$494,25,0),"")</f>
        <v/>
      </c>
      <c r="BA603" s="55" t="str">
        <f>+IFERROR(VLOOKUP($M603,ACTIVIDADES!$B$9:$T$494,26,0),"")</f>
        <v/>
      </c>
      <c r="BB603" s="55" t="str">
        <f>+IFERROR(VLOOKUP($M603,ACTIVIDADES!$B$9:$T$494,27,0),"")</f>
        <v/>
      </c>
      <c r="BC603" s="55" t="str">
        <f>+IFERROR(VLOOKUP($M603,ACTIVIDADES!$B$9:$T$494,28,0),"")</f>
        <v/>
      </c>
      <c r="BD603" s="55" t="str">
        <f>+IFERROR(VLOOKUP($M603,ACTIVIDADES!$B$9:$T$494,29,0),"")</f>
        <v/>
      </c>
      <c r="BE603" s="55" t="str">
        <f>+IFERROR(VLOOKUP($M603,ACTIVIDADES!$B$9:$T$494,30,0),"")</f>
        <v/>
      </c>
      <c r="BF603" s="58"/>
      <c r="BG603" s="58"/>
      <c r="BH603" s="59"/>
      <c r="BI603" s="59" t="s">
        <v>580</v>
      </c>
      <c r="BJ603" s="60" t="s">
        <v>3635</v>
      </c>
      <c r="BK603" s="61" t="s">
        <v>593</v>
      </c>
      <c r="BL603" s="62"/>
      <c r="BM603" s="55" t="str">
        <f>+IFERROR(VLOOKUP($M603,ACTIVIDADES!$B$9:$T$494,31,0),"")</f>
        <v/>
      </c>
      <c r="BN603" s="55" t="str">
        <f>+IFERROR(VLOOKUP($M603,ACTIVIDADES!$B$9:$T$494,32,0),"")</f>
        <v/>
      </c>
      <c r="BO603" s="55" t="str">
        <f>+IFERROR(VLOOKUP($M603,ACTIVIDADES!$B$9:$T$494,33,0),"")</f>
        <v/>
      </c>
      <c r="BP603" s="55" t="str">
        <f>+IFERROR(VLOOKUP($M603,ACTIVIDADES!$B$9:$T$494,34,0),"")</f>
        <v/>
      </c>
      <c r="BQ603" s="55" t="str">
        <f>+IFERROR(VLOOKUP($M603,ACTIVIDADES!$B$9:$T$494,35,0),"")</f>
        <v/>
      </c>
      <c r="BR603" s="55" t="str">
        <f>+IFERROR(VLOOKUP($M603,ACTIVIDADES!$B$9:$T$494,36,0),"")</f>
        <v/>
      </c>
      <c r="BS603" s="55" t="str">
        <f>+IFERROR(VLOOKUP($M603,ACTIVIDADES!$B$9:$T$494,37,0),"")</f>
        <v/>
      </c>
      <c r="BT603" s="58"/>
      <c r="BU603" s="58"/>
      <c r="BV603" s="59"/>
      <c r="BW603" s="59" t="s">
        <v>580</v>
      </c>
      <c r="BX603" s="60" t="s">
        <v>3635</v>
      </c>
      <c r="BY603" s="61" t="s">
        <v>593</v>
      </c>
      <c r="BZ603" s="62"/>
      <c r="CA603" s="7"/>
      <c r="CB603" s="7"/>
      <c r="CC603" s="7"/>
      <c r="CD603" s="7"/>
      <c r="CE603" s="7"/>
      <c r="CF603" s="7"/>
      <c r="CG603" s="7"/>
      <c r="CH603" s="7"/>
      <c r="CI603" s="7"/>
      <c r="CJ603" s="7"/>
      <c r="CK603" s="7"/>
      <c r="CL603" s="7"/>
      <c r="CM603" s="7"/>
      <c r="CN603" s="7"/>
      <c r="CO603" s="7"/>
      <c r="CP603" s="7"/>
      <c r="CQ603" s="7"/>
    </row>
    <row r="604" spans="1:95" customFormat="1" ht="93" customHeight="1" x14ac:dyDescent="0.35">
      <c r="A604" s="40">
        <f t="shared" si="36"/>
        <v>596</v>
      </c>
      <c r="B604" s="40" t="s">
        <v>521</v>
      </c>
      <c r="C604" s="40">
        <v>2020</v>
      </c>
      <c r="D604" s="40" t="s">
        <v>3734</v>
      </c>
      <c r="E604" s="323"/>
      <c r="F604" s="40" t="s">
        <v>790</v>
      </c>
      <c r="G604" s="40" t="s">
        <v>4653</v>
      </c>
      <c r="H604" s="41" t="s">
        <v>4886</v>
      </c>
      <c r="I604" s="42"/>
      <c r="J604" s="43" t="s">
        <v>4302</v>
      </c>
      <c r="K604" s="43" t="s">
        <v>4302</v>
      </c>
      <c r="L604" s="44" t="s">
        <v>1153</v>
      </c>
      <c r="M604" s="45" t="s">
        <v>3507</v>
      </c>
      <c r="N604" s="46" t="s">
        <v>3508</v>
      </c>
      <c r="O604" s="45" t="s">
        <v>3509</v>
      </c>
      <c r="P604" s="45">
        <v>1</v>
      </c>
      <c r="Q604" s="47">
        <v>46023</v>
      </c>
      <c r="R604" s="47">
        <v>46173</v>
      </c>
      <c r="S604" s="48">
        <f t="shared" si="37"/>
        <v>22.5</v>
      </c>
      <c r="T604" s="45" t="s">
        <v>587</v>
      </c>
      <c r="U604" s="45"/>
      <c r="V604" s="49">
        <f>+IFERROR(VLOOKUP($M604,ACTIVIDADES!$B$9:$Q$494,10,0),"")</f>
        <v>0</v>
      </c>
      <c r="W604" s="50">
        <f>+IFERROR(VLOOKUP($M604,ACTIVIDADES!$B$9:$Q$494,11,0)," ")</f>
        <v>0</v>
      </c>
      <c r="X604" s="61">
        <f>+IFERROR(VLOOKUP($M604,ACTIVIDADES!$B$9:$Q$494,12,0),"")</f>
        <v>0</v>
      </c>
      <c r="Y604" s="52">
        <f>+IFERROR(VLOOKUP($M604,ACTIVIDADES!$B$9:$Q$494,13,0),"")</f>
        <v>46153</v>
      </c>
      <c r="Z604" s="53" t="str">
        <f>+IFERROR(VLOOKUP($M604,ACTIVIDADES!$B$9:$Q$494,14,0),"")</f>
        <v>No se evidencia seguimiento</v>
      </c>
      <c r="AA604" s="49">
        <f>+IFERROR(VLOOKUP($M604,ACTIVIDADES!$B$9:$Q$494,15,0),"")</f>
        <v>0</v>
      </c>
      <c r="AB604" s="54" t="str">
        <f>+IFERROR(VLOOKUP($M604,ACTIVIDADES!$B$9:$Q$494,16,0),"")</f>
        <v>EJECUCIÓN</v>
      </c>
      <c r="AC604" s="149">
        <v>46181</v>
      </c>
      <c r="AD604" s="29">
        <v>0</v>
      </c>
      <c r="AE604" s="29" t="s">
        <v>3741</v>
      </c>
      <c r="AF604" s="28" t="s">
        <v>580</v>
      </c>
      <c r="AG604" s="29" t="s">
        <v>3737</v>
      </c>
      <c r="AH604" s="29" t="s">
        <v>3737</v>
      </c>
      <c r="AI604" s="29" t="s">
        <v>3737</v>
      </c>
      <c r="AJ604" s="55">
        <f>+IFERROR(VLOOKUP($M604,ACTIVIDADES!$B$9:$T$494,17,0),"")</f>
        <v>0.7</v>
      </c>
      <c r="AK604" s="80" t="str">
        <f>+IFERROR(VLOOKUP($M604,ACTIVIDADES!$B$9:$T$494,18,0),"")</f>
        <v>Se ejecutó la revisión, depuración y actualización integral del inventario físico y lógico que compone la infraestructura tecnológica de la entidad. Este proceso permite consolidar la base técnica para la gestión de riesgos, el control de configuración y la seguridad de los activos de hardware críticos que soportan la operación institucional.</v>
      </c>
      <c r="AL604" s="80" t="str">
        <f>+IFERROR(VLOOKUP($M604,ACTIVIDADES!$B$9:$T$494,19,0),"")</f>
        <v>https://dnbcgovco-my.sharepoint.com/:f:/g/personal/planeacion_dnbc_gov_co/IgA8-tr8nGYtRqG_Evcwdp7EASqXdtGbomb3DLywYKsqJ6s?e=HKvluY</v>
      </c>
      <c r="AM604" s="55">
        <f>+IFERROR(VLOOKUP($M604,ACTIVIDADES!$B$9:$X$495,20,0),0)</f>
        <v>46214</v>
      </c>
      <c r="AN604" s="55" t="str">
        <f>+IFERROR(VLOOKUP($M604,ACTIVIDADES!$B$9:$X$495,21,0),0)</f>
        <v>El proceso presenta matriz de inventario fisico. Pendiente identificación de recursos tecnologicos</v>
      </c>
      <c r="AO604" s="55">
        <f>+IFERROR(VLOOKUP($M604,ACTIVIDADES!$B$9:$X$495,22,0),0)</f>
        <v>0.5</v>
      </c>
      <c r="AP604" s="145" t="str">
        <f>+IFERROR(VLOOKUP($M604,ACTIVIDADES!$B$9:$X$495,23,0),0)</f>
        <v>EN EJECUCIÓN</v>
      </c>
      <c r="AQ604" s="88">
        <v>46248</v>
      </c>
      <c r="AR604" s="55">
        <v>0.5</v>
      </c>
      <c r="AS604" s="57" t="s">
        <v>3793</v>
      </c>
      <c r="AT604" s="29" t="s">
        <v>4</v>
      </c>
      <c r="AU604" s="57" t="s">
        <v>3639</v>
      </c>
      <c r="AV604" s="193" t="s">
        <v>3639</v>
      </c>
      <c r="AW604" s="193" t="s">
        <v>3639</v>
      </c>
      <c r="AX604" s="193" t="s">
        <v>4252</v>
      </c>
      <c r="AY604" s="176" t="str">
        <f t="shared" si="38"/>
        <v>EN EJECUCIÓN</v>
      </c>
      <c r="AZ604" s="55" t="str">
        <f>+IFERROR(VLOOKUP($M604,ACTIVIDADES!$B$9:$T$494,25,0),"")</f>
        <v/>
      </c>
      <c r="BA604" s="55" t="str">
        <f>+IFERROR(VLOOKUP($M604,ACTIVIDADES!$B$9:$T$494,26,0),"")</f>
        <v/>
      </c>
      <c r="BB604" s="55" t="str">
        <f>+IFERROR(VLOOKUP($M604,ACTIVIDADES!$B$9:$T$494,27,0),"")</f>
        <v/>
      </c>
      <c r="BC604" s="55" t="str">
        <f>+IFERROR(VLOOKUP($M604,ACTIVIDADES!$B$9:$T$494,28,0),"")</f>
        <v/>
      </c>
      <c r="BD604" s="55" t="str">
        <f>+IFERROR(VLOOKUP($M604,ACTIVIDADES!$B$9:$T$494,29,0),"")</f>
        <v/>
      </c>
      <c r="BE604" s="55" t="str">
        <f>+IFERROR(VLOOKUP($M604,ACTIVIDADES!$B$9:$T$494,30,0),"")</f>
        <v/>
      </c>
      <c r="BF604" s="58"/>
      <c r="BG604" s="58"/>
      <c r="BH604" s="59"/>
      <c r="BI604" s="59" t="s">
        <v>580</v>
      </c>
      <c r="BJ604" s="60" t="s">
        <v>3635</v>
      </c>
      <c r="BK604" s="61" t="s">
        <v>593</v>
      </c>
      <c r="BL604" s="62"/>
      <c r="BM604" s="55" t="str">
        <f>+IFERROR(VLOOKUP($M604,ACTIVIDADES!$B$9:$T$494,31,0),"")</f>
        <v/>
      </c>
      <c r="BN604" s="55" t="str">
        <f>+IFERROR(VLOOKUP($M604,ACTIVIDADES!$B$9:$T$494,32,0),"")</f>
        <v/>
      </c>
      <c r="BO604" s="55" t="str">
        <f>+IFERROR(VLOOKUP($M604,ACTIVIDADES!$B$9:$T$494,33,0),"")</f>
        <v/>
      </c>
      <c r="BP604" s="55" t="str">
        <f>+IFERROR(VLOOKUP($M604,ACTIVIDADES!$B$9:$T$494,34,0),"")</f>
        <v/>
      </c>
      <c r="BQ604" s="55" t="str">
        <f>+IFERROR(VLOOKUP($M604,ACTIVIDADES!$B$9:$T$494,35,0),"")</f>
        <v/>
      </c>
      <c r="BR604" s="55" t="str">
        <f>+IFERROR(VLOOKUP($M604,ACTIVIDADES!$B$9:$T$494,36,0),"")</f>
        <v/>
      </c>
      <c r="BS604" s="55" t="str">
        <f>+IFERROR(VLOOKUP($M604,ACTIVIDADES!$B$9:$T$494,37,0),"")</f>
        <v/>
      </c>
      <c r="BT604" s="58"/>
      <c r="BU604" s="58"/>
      <c r="BV604" s="59"/>
      <c r="BW604" s="59" t="s">
        <v>580</v>
      </c>
      <c r="BX604" s="60" t="s">
        <v>3635</v>
      </c>
      <c r="BY604" s="61" t="s">
        <v>593</v>
      </c>
      <c r="BZ604" s="62"/>
      <c r="CA604" s="7"/>
      <c r="CB604" s="7"/>
      <c r="CC604" s="7"/>
      <c r="CD604" s="7"/>
      <c r="CE604" s="7"/>
      <c r="CF604" s="7"/>
      <c r="CG604" s="7"/>
      <c r="CH604" s="7"/>
      <c r="CI604" s="7"/>
      <c r="CJ604" s="7"/>
      <c r="CK604" s="7"/>
      <c r="CL604" s="7"/>
      <c r="CM604" s="7"/>
      <c r="CN604" s="7"/>
      <c r="CO604" s="7"/>
      <c r="CP604" s="7"/>
      <c r="CQ604" s="7"/>
    </row>
    <row r="605" spans="1:95" ht="93" customHeight="1" x14ac:dyDescent="0.35">
      <c r="A605" s="40">
        <f t="shared" si="36"/>
        <v>597</v>
      </c>
      <c r="B605" s="40" t="s">
        <v>521</v>
      </c>
      <c r="C605" s="40">
        <v>2020</v>
      </c>
      <c r="D605" s="40" t="s">
        <v>3734</v>
      </c>
      <c r="E605" s="323"/>
      <c r="F605" s="40" t="s">
        <v>775</v>
      </c>
      <c r="G605" s="40" t="s">
        <v>4653</v>
      </c>
      <c r="H605" s="41" t="s">
        <v>4887</v>
      </c>
      <c r="I605" s="42" t="s">
        <v>3643</v>
      </c>
      <c r="J605" s="43" t="s">
        <v>4303</v>
      </c>
      <c r="K605" s="43" t="s">
        <v>4304</v>
      </c>
      <c r="L605" s="44" t="s">
        <v>1153</v>
      </c>
      <c r="M605" s="45" t="s">
        <v>1345</v>
      </c>
      <c r="N605" s="46" t="s">
        <v>1346</v>
      </c>
      <c r="O605" s="45" t="s">
        <v>1347</v>
      </c>
      <c r="P605" s="45">
        <v>12</v>
      </c>
      <c r="Q605" s="47">
        <v>46023</v>
      </c>
      <c r="R605" s="47">
        <v>46357</v>
      </c>
      <c r="S605" s="48">
        <f t="shared" si="37"/>
        <v>49.5</v>
      </c>
      <c r="T605" s="45" t="s">
        <v>601</v>
      </c>
      <c r="U605" s="45"/>
      <c r="V605" s="49">
        <f>+IFERROR(VLOOKUP($M605,ACTIVIDADES!$B$9:$Q$494,10,0),"")</f>
        <v>0</v>
      </c>
      <c r="W605" s="50" t="str">
        <f>+IFERROR(VLOOKUP($M605,ACTIVIDADES!$B$9:$Q$494,11,0)," ")</f>
        <v>Se informaron alertas mensuales a través de correo electrónico a los líderes de procesos</v>
      </c>
      <c r="X605" s="51" t="str">
        <f>+IFERROR(VLOOKUP($M605,ACTIVIDADES!$B$9:$Q$494,12,0),"")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605" s="52">
        <f>+IFERROR(VLOOKUP($M605,ACTIVIDADES!$B$9:$Q$494,13,0),"")</f>
        <v>46153</v>
      </c>
      <c r="Z605" s="53" t="str">
        <f>+IFERROR(VLOOKUP($M605,ACTIVIDADES!$B$9:$Q$494,14,0),"")</f>
        <v>Se evidencian reportes del primer trimestre del año</v>
      </c>
      <c r="AA605" s="49">
        <f>+IFERROR(VLOOKUP($M605,ACTIVIDADES!$B$9:$Q$494,15,0),"")</f>
        <v>0.25</v>
      </c>
      <c r="AB605" s="54" t="str">
        <f>+IFERROR(VLOOKUP($M605,ACTIVIDADES!$B$9:$Q$494,16,0),"")</f>
        <v>EJECUCIÓN</v>
      </c>
      <c r="AC605" s="144">
        <v>46157</v>
      </c>
      <c r="AD605" s="29">
        <v>0.25</v>
      </c>
      <c r="AE605" s="30" t="s">
        <v>5786</v>
      </c>
      <c r="AF605" s="29" t="s">
        <v>4</v>
      </c>
      <c r="AG605" s="29" t="s">
        <v>3737</v>
      </c>
      <c r="AH605" s="29" t="s">
        <v>3737</v>
      </c>
      <c r="AI605" s="29" t="s">
        <v>3737</v>
      </c>
      <c r="AJ605" s="55">
        <f>+IFERROR(VLOOKUP($M605,ACTIVIDADES!$B$9:$T$494,17,0),"")</f>
        <v>0.25</v>
      </c>
      <c r="AK605" s="80" t="str">
        <f>+IFERROR(VLOOKUP($M605,ACTIVIDADES!$B$9:$T$494,18,0),"")</f>
        <v>Se informaron alertas mensuales a través de correo electrónico a los líderes de procesos</v>
      </c>
      <c r="AL605" s="80" t="str">
        <f>+IFERROR(VLOOKUP($M605,ACTIVIDADES!$B$9:$T$494,19,0),"")</f>
        <v>EVIDENCIAS SEGUNDO TRIMESTRE 2026 PLAN MEJORA</v>
      </c>
      <c r="AM605" s="55">
        <f>+IFERROR(VLOOKUP($M605,ACTIVIDADES!$B$9:$X$495,20,0),0)</f>
        <v>46214</v>
      </c>
      <c r="AN605" s="55" t="str">
        <f>+IFERROR(VLOOKUP($M605,ACTIVIDADES!$B$9:$X$495,21,0),0)</f>
        <v>Se adjuntan las evidencias de alertas del segundo trimestre.</v>
      </c>
      <c r="AO605" s="55">
        <f>+IFERROR(VLOOKUP($M605,ACTIVIDADES!$B$9:$X$495,22,0),0)</f>
        <v>0.5</v>
      </c>
      <c r="AP605" s="145" t="str">
        <f>+IFERROR(VLOOKUP($M605,ACTIVIDADES!$B$9:$X$495,23,0),0)</f>
        <v>EN EJECUCIÓN</v>
      </c>
      <c r="AQ605" s="88">
        <v>46230</v>
      </c>
      <c r="AR605" s="55">
        <v>0.5</v>
      </c>
      <c r="AS605" s="57" t="s">
        <v>3835</v>
      </c>
      <c r="AT605" s="29" t="s">
        <v>4</v>
      </c>
      <c r="AU605" s="57" t="s">
        <v>3639</v>
      </c>
      <c r="AV605" s="193" t="s">
        <v>3639</v>
      </c>
      <c r="AW605" s="193" t="s">
        <v>3639</v>
      </c>
      <c r="AX605" s="193" t="s">
        <v>4252</v>
      </c>
      <c r="AY605" s="176" t="str">
        <f t="shared" si="38"/>
        <v>EN EJECUCIÓN</v>
      </c>
      <c r="AZ605" s="55" t="str">
        <f>+IFERROR(VLOOKUP($M605,ACTIVIDADES!$B$9:$T$494,25,0),"")</f>
        <v/>
      </c>
      <c r="BA605" s="55" t="str">
        <f>+IFERROR(VLOOKUP($M605,ACTIVIDADES!$B$9:$T$494,26,0),"")</f>
        <v/>
      </c>
      <c r="BB605" s="55" t="str">
        <f>+IFERROR(VLOOKUP($M605,ACTIVIDADES!$B$9:$T$494,27,0),"")</f>
        <v/>
      </c>
      <c r="BC605" s="55" t="str">
        <f>+IFERROR(VLOOKUP($M605,ACTIVIDADES!$B$9:$T$494,28,0),"")</f>
        <v/>
      </c>
      <c r="BD605" s="55" t="str">
        <f>+IFERROR(VLOOKUP($M605,ACTIVIDADES!$B$9:$T$494,29,0),"")</f>
        <v/>
      </c>
      <c r="BE605" s="55" t="str">
        <f>+IFERROR(VLOOKUP($M605,ACTIVIDADES!$B$9:$T$494,30,0),"")</f>
        <v/>
      </c>
      <c r="BF605" s="58"/>
      <c r="BG605" s="58"/>
      <c r="BH605" s="59"/>
      <c r="BI605" s="59" t="s">
        <v>580</v>
      </c>
      <c r="BJ605" s="60" t="s">
        <v>3635</v>
      </c>
      <c r="BK605" s="61" t="s">
        <v>593</v>
      </c>
      <c r="BL605" s="62"/>
      <c r="BM605" s="55" t="str">
        <f>+IFERROR(VLOOKUP($M605,ACTIVIDADES!$B$9:$T$494,31,0),"")</f>
        <v/>
      </c>
      <c r="BN605" s="55" t="str">
        <f>+IFERROR(VLOOKUP($M605,ACTIVIDADES!$B$9:$T$494,32,0),"")</f>
        <v/>
      </c>
      <c r="BO605" s="55" t="str">
        <f>+IFERROR(VLOOKUP($M605,ACTIVIDADES!$B$9:$T$494,33,0),"")</f>
        <v/>
      </c>
      <c r="BP605" s="55" t="str">
        <f>+IFERROR(VLOOKUP($M605,ACTIVIDADES!$B$9:$T$494,34,0),"")</f>
        <v/>
      </c>
      <c r="BQ605" s="55" t="str">
        <f>+IFERROR(VLOOKUP($M605,ACTIVIDADES!$B$9:$T$494,35,0),"")</f>
        <v/>
      </c>
      <c r="BR605" s="55" t="str">
        <f>+IFERROR(VLOOKUP($M605,ACTIVIDADES!$B$9:$T$494,36,0),"")</f>
        <v/>
      </c>
      <c r="BS605" s="55" t="str">
        <f>+IFERROR(VLOOKUP($M605,ACTIVIDADES!$B$9:$T$494,37,0),"")</f>
        <v/>
      </c>
      <c r="BT605" s="58"/>
      <c r="BU605" s="58"/>
      <c r="BV605" s="59"/>
      <c r="BW605" s="59" t="s">
        <v>580</v>
      </c>
      <c r="BX605" s="60" t="s">
        <v>3635</v>
      </c>
      <c r="BY605" s="61" t="s">
        <v>593</v>
      </c>
      <c r="BZ605" s="62"/>
      <c r="CA605" s="7"/>
      <c r="CB605" s="7"/>
      <c r="CC605" s="7"/>
      <c r="CD605" s="7"/>
      <c r="CE605" s="7"/>
      <c r="CF605" s="7"/>
      <c r="CG605" s="7"/>
      <c r="CH605" s="7"/>
      <c r="CI605" s="7"/>
      <c r="CJ605" s="7"/>
      <c r="CK605" s="7"/>
      <c r="CL605" s="7"/>
      <c r="CM605" s="7"/>
      <c r="CN605" s="7"/>
      <c r="CO605" s="7"/>
      <c r="CP605" s="7"/>
      <c r="CQ605" s="7"/>
    </row>
    <row r="606" spans="1:95" ht="93" customHeight="1" x14ac:dyDescent="0.35">
      <c r="A606" s="40">
        <f t="shared" si="36"/>
        <v>598</v>
      </c>
      <c r="B606" s="40" t="s">
        <v>521</v>
      </c>
      <c r="C606" s="40">
        <v>2020</v>
      </c>
      <c r="D606" s="40" t="s">
        <v>3734</v>
      </c>
      <c r="E606" s="323"/>
      <c r="F606" s="40" t="s">
        <v>775</v>
      </c>
      <c r="G606" s="40" t="s">
        <v>4653</v>
      </c>
      <c r="H606" s="41" t="s">
        <v>4887</v>
      </c>
      <c r="I606" s="42" t="s">
        <v>3643</v>
      </c>
      <c r="J606" s="43" t="s">
        <v>4305</v>
      </c>
      <c r="K606" s="43" t="s">
        <v>4304</v>
      </c>
      <c r="L606" s="44" t="s">
        <v>1153</v>
      </c>
      <c r="M606" s="67" t="s">
        <v>1353</v>
      </c>
      <c r="N606" s="68" t="s">
        <v>1354</v>
      </c>
      <c r="O606" s="67" t="s">
        <v>1355</v>
      </c>
      <c r="P606" s="67">
        <v>1</v>
      </c>
      <c r="Q606" s="69">
        <v>46082</v>
      </c>
      <c r="R606" s="69">
        <v>46357</v>
      </c>
      <c r="S606" s="70">
        <f t="shared" si="37"/>
        <v>40.5</v>
      </c>
      <c r="T606" s="67" t="s">
        <v>601</v>
      </c>
      <c r="U606" s="67" t="s">
        <v>4306</v>
      </c>
      <c r="V606" s="49">
        <f>+IFERROR(VLOOKUP($M606,ACTIVIDADES!$B$9:$Q$494,10,0),"")</f>
        <v>0</v>
      </c>
      <c r="W606" s="50" t="str">
        <f>+IFERROR(VLOOKUP($M606,ACTIVIDADES!$B$9:$Q$494,11,0)," ")</f>
        <v>Esta actividad debe realizarse por parte de los líderes de procesos, no por GAU, ya que no tiene competencia. Se solicita evaluar sí se deben solicitar los pantallazos mensuales previo al pago de la cuenta de cobro, teniendo en cuenta que se hayan respondido las PQRSD del mes anterior.</v>
      </c>
      <c r="X606" s="61">
        <f>+IFERROR(VLOOKUP($M606,ACTIVIDADES!$B$9:$Q$494,12,0),"")</f>
        <v>0</v>
      </c>
      <c r="Y606" s="52">
        <f>+IFERROR(VLOOKUP($M606,ACTIVIDADES!$B$9:$Q$494,13,0),"")</f>
        <v>46153</v>
      </c>
      <c r="Z606" s="53" t="str">
        <f>+IFERROR(VLOOKUP($M606,ACTIVIDADES!$B$9:$Q$494,14,0),"")</f>
        <v>Se debe revisar la ejecución de está actividad con los lideres de proceso acorde con la observación del proceso</v>
      </c>
      <c r="AA606" s="49">
        <f>+IFERROR(VLOOKUP($M606,ACTIVIDADES!$B$9:$Q$494,15,0),"")</f>
        <v>0</v>
      </c>
      <c r="AB606" s="54" t="str">
        <f>+IFERROR(VLOOKUP($M606,ACTIVIDADES!$B$9:$Q$494,16,0),"")</f>
        <v>EJECUCIÓN</v>
      </c>
      <c r="AC606" s="144">
        <v>46157</v>
      </c>
      <c r="AD606" s="29">
        <v>0</v>
      </c>
      <c r="AE606" s="29" t="s">
        <v>3741</v>
      </c>
      <c r="AF606" s="29" t="s">
        <v>580</v>
      </c>
      <c r="AG606" s="29" t="s">
        <v>3737</v>
      </c>
      <c r="AH606" s="29" t="s">
        <v>3737</v>
      </c>
      <c r="AI606" s="29" t="s">
        <v>3737</v>
      </c>
      <c r="AJ606" s="55">
        <f>+IFERROR(VLOOKUP($M606,ACTIVIDADES!$B$9:$T$494,17,0),"")</f>
        <v>0</v>
      </c>
      <c r="AK606" s="80" t="str">
        <f>+IFERROR(VLOOKUP($M606,ACTIVIDADES!$B$9:$T$494,18,0),"")</f>
        <v>Esta actividad debe realizarse por parte de los líderes de procesos, no por GAU, ya que no tiene competencia. Se solicita evaluar sí se deben solicitar los pantallazos mensuales previo al pago de la cuenta de cobro, teniendo en cuenta que se hayan respondido las PQRSD del mes anterior.</v>
      </c>
      <c r="AL606" s="80" t="str">
        <f>+IFERROR(VLOOKUP($M606,ACTIVIDADES!$B$9:$T$494,19,0),"")</f>
        <v>EVIDENCIAS SEGUNDO TRIMESTRE 2026 PLAN MEJORA</v>
      </c>
      <c r="AM606" s="55">
        <f>+IFERROR(VLOOKUP($M606,ACTIVIDADES!$B$9:$X$495,20,0),0)</f>
        <v>46214</v>
      </c>
      <c r="AN606" s="55" t="str">
        <f>+IFERROR(VLOOKUP($M606,ACTIVIDADES!$B$9:$X$495,21,0),0)</f>
        <v>Se socializó el tema en comité directivo sin recibir por parte de los supervisores observaciones</v>
      </c>
      <c r="AO606" s="55">
        <f>+IFERROR(VLOOKUP($M606,ACTIVIDADES!$B$9:$X$495,22,0),0)</f>
        <v>0</v>
      </c>
      <c r="AP606" s="145" t="str">
        <f>+IFERROR(VLOOKUP($M606,ACTIVIDADES!$B$9:$X$495,23,0),0)</f>
        <v>EN EJECUCIÓN</v>
      </c>
      <c r="AQ606" s="88">
        <v>46230</v>
      </c>
      <c r="AR606" s="55">
        <v>0.5</v>
      </c>
      <c r="AS606" s="57" t="s">
        <v>4307</v>
      </c>
      <c r="AT606" s="29" t="s">
        <v>4</v>
      </c>
      <c r="AU606" s="57" t="s">
        <v>3639</v>
      </c>
      <c r="AV606" s="193" t="s">
        <v>3639</v>
      </c>
      <c r="AW606" s="193" t="s">
        <v>3639</v>
      </c>
      <c r="AX606" s="193" t="s">
        <v>4252</v>
      </c>
      <c r="AY606" s="176" t="str">
        <f t="shared" si="38"/>
        <v>EN EJECUCIÓN</v>
      </c>
      <c r="AZ606" s="55" t="str">
        <f>+IFERROR(VLOOKUP($M606,ACTIVIDADES!$B$9:$T$494,25,0),"")</f>
        <v/>
      </c>
      <c r="BA606" s="55" t="str">
        <f>+IFERROR(VLOOKUP($M606,ACTIVIDADES!$B$9:$T$494,26,0),"")</f>
        <v/>
      </c>
      <c r="BB606" s="55" t="str">
        <f>+IFERROR(VLOOKUP($M606,ACTIVIDADES!$B$9:$T$494,27,0),"")</f>
        <v/>
      </c>
      <c r="BC606" s="55" t="str">
        <f>+IFERROR(VLOOKUP($M606,ACTIVIDADES!$B$9:$T$494,28,0),"")</f>
        <v/>
      </c>
      <c r="BD606" s="55" t="str">
        <f>+IFERROR(VLOOKUP($M606,ACTIVIDADES!$B$9:$T$494,29,0),"")</f>
        <v/>
      </c>
      <c r="BE606" s="55" t="str">
        <f>+IFERROR(VLOOKUP($M606,ACTIVIDADES!$B$9:$T$494,30,0),"")</f>
        <v/>
      </c>
      <c r="BF606" s="58"/>
      <c r="BG606" s="58"/>
      <c r="BH606" s="59"/>
      <c r="BI606" s="59" t="s">
        <v>580</v>
      </c>
      <c r="BJ606" s="60" t="s">
        <v>3635</v>
      </c>
      <c r="BK606" s="61" t="s">
        <v>593</v>
      </c>
      <c r="BL606" s="62"/>
      <c r="BM606" s="55" t="str">
        <f>+IFERROR(VLOOKUP($M606,ACTIVIDADES!$B$9:$T$494,31,0),"")</f>
        <v/>
      </c>
      <c r="BN606" s="55" t="str">
        <f>+IFERROR(VLOOKUP($M606,ACTIVIDADES!$B$9:$T$494,32,0),"")</f>
        <v/>
      </c>
      <c r="BO606" s="55" t="str">
        <f>+IFERROR(VLOOKUP($M606,ACTIVIDADES!$B$9:$T$494,33,0),"")</f>
        <v/>
      </c>
      <c r="BP606" s="55" t="str">
        <f>+IFERROR(VLOOKUP($M606,ACTIVIDADES!$B$9:$T$494,34,0),"")</f>
        <v/>
      </c>
      <c r="BQ606" s="55" t="str">
        <f>+IFERROR(VLOOKUP($M606,ACTIVIDADES!$B$9:$T$494,35,0),"")</f>
        <v/>
      </c>
      <c r="BR606" s="55" t="str">
        <f>+IFERROR(VLOOKUP($M606,ACTIVIDADES!$B$9:$T$494,36,0),"")</f>
        <v/>
      </c>
      <c r="BS606" s="55" t="str">
        <f>+IFERROR(VLOOKUP($M606,ACTIVIDADES!$B$9:$T$494,37,0),"")</f>
        <v/>
      </c>
      <c r="BT606" s="58"/>
      <c r="BU606" s="58"/>
      <c r="BV606" s="59"/>
      <c r="BW606" s="59" t="s">
        <v>580</v>
      </c>
      <c r="BX606" s="60" t="s">
        <v>3635</v>
      </c>
      <c r="BY606" s="61" t="s">
        <v>593</v>
      </c>
      <c r="BZ606" s="62"/>
      <c r="CA606" s="7"/>
      <c r="CB606" s="7"/>
      <c r="CC606" s="7"/>
      <c r="CD606" s="7"/>
      <c r="CE606" s="7"/>
      <c r="CF606" s="7"/>
      <c r="CG606" s="7"/>
      <c r="CH606" s="7"/>
      <c r="CI606" s="7"/>
      <c r="CJ606" s="7"/>
      <c r="CK606" s="7"/>
      <c r="CL606" s="7"/>
      <c r="CM606" s="7"/>
      <c r="CN606" s="7"/>
      <c r="CO606" s="7"/>
      <c r="CP606" s="7"/>
      <c r="CQ606" s="7"/>
    </row>
    <row r="607" spans="1:95" ht="93" customHeight="1" x14ac:dyDescent="0.35">
      <c r="A607" s="40">
        <f t="shared" si="36"/>
        <v>599</v>
      </c>
      <c r="B607" s="40" t="s">
        <v>521</v>
      </c>
      <c r="C607" s="40">
        <v>2020</v>
      </c>
      <c r="D607" s="40" t="s">
        <v>3750</v>
      </c>
      <c r="E607" s="323"/>
      <c r="F607" s="40" t="s">
        <v>780</v>
      </c>
      <c r="G607" s="40" t="s">
        <v>4653</v>
      </c>
      <c r="H607" s="42" t="s">
        <v>4888</v>
      </c>
      <c r="I607" s="42" t="s">
        <v>3642</v>
      </c>
      <c r="J607" s="40" t="s">
        <v>5203</v>
      </c>
      <c r="K607" s="40" t="s">
        <v>5203</v>
      </c>
      <c r="L607" s="44" t="s">
        <v>1153</v>
      </c>
      <c r="M607" s="45" t="s">
        <v>1297</v>
      </c>
      <c r="N607" s="45" t="s">
        <v>5466</v>
      </c>
      <c r="O607" s="45" t="s">
        <v>3614</v>
      </c>
      <c r="P607" s="45">
        <v>1</v>
      </c>
      <c r="Q607" s="47">
        <v>46023</v>
      </c>
      <c r="R607" s="47">
        <v>46112</v>
      </c>
      <c r="S607" s="48">
        <f t="shared" si="37"/>
        <v>13.5</v>
      </c>
      <c r="T607" s="45" t="s">
        <v>1291</v>
      </c>
      <c r="U607" s="45" t="s">
        <v>1180</v>
      </c>
      <c r="V607" s="49">
        <f>+IFERROR(VLOOKUP($M607,ACTIVIDADES!$B$9:$Q$494,10,0),"")</f>
        <v>1</v>
      </c>
      <c r="W607" s="61" t="str">
        <f>+IFERROR(VLOOKUP($M607,ACTIVIDADES!$B$9:$Q$494,11,0)," ")</f>
        <v>Durante el primer trimestre de la vigencia 2026 se actualizó el procedimiento y se socializó</v>
      </c>
      <c r="X607" s="51" t="str">
        <f>+IFERROR(VLOOKUP($M607,ACTIVIDADES!$B$9:$Q$494,12,0),"")</f>
        <v>https://dnbcgovco-my.sharepoint.com/:f:/g/personal/planeacion_dnbc_gov_co/IgDYe2GS_ayPSIaWtvQYv0qbAc8IxdnR2DbMxEMLmfk0p8A?e=smqHjg</v>
      </c>
      <c r="Y607" s="52">
        <f>+IFERROR(VLOOKUP($M607,ACTIVIDADES!$B$9:$Q$494,13,0),"")</f>
        <v>46153</v>
      </c>
      <c r="Z607" s="49" t="str">
        <f>+IFERROR(VLOOKUP($M607,ACTIVIDADES!$B$9:$Q$494,14,0),"")</f>
        <v>Se evidencia socialización del 6 de marzo de 2026</v>
      </c>
      <c r="AA607" s="49">
        <f>+IFERROR(VLOOKUP($M607,ACTIVIDADES!$B$9:$Q$494,15,0),"")</f>
        <v>1</v>
      </c>
      <c r="AB607" s="54" t="str">
        <f>+IFERROR(VLOOKUP($M607,ACTIVIDADES!$B$9:$Q$494,16,0),"")</f>
        <v>CUMPLIDO</v>
      </c>
      <c r="AC607" s="149">
        <v>46177</v>
      </c>
      <c r="AD607" s="29">
        <v>1</v>
      </c>
      <c r="AE607" s="29" t="s">
        <v>4308</v>
      </c>
      <c r="AF607" s="29" t="s">
        <v>579</v>
      </c>
      <c r="AG607" s="29" t="s">
        <v>3737</v>
      </c>
      <c r="AH607" s="29" t="s">
        <v>593</v>
      </c>
      <c r="AI607" s="29" t="s">
        <v>3752</v>
      </c>
      <c r="AJ607" s="55">
        <f>+IFERROR(VLOOKUP($M607,ACTIVIDADES!$B$9:$T$494,17,0),"")</f>
        <v>1</v>
      </c>
      <c r="AK607" s="80" t="str">
        <f>+IFERROR(VLOOKUP($M607,ACTIVIDADES!$B$9:$T$494,18,0),"")</f>
        <v>Durante el primer trimestre de la vigencia 2026 se actualizó el procedimiento y se socializó</v>
      </c>
      <c r="AL607" s="80" t="str">
        <f>+IFERROR(VLOOKUP($M607,ACTIVIDADES!$B$9:$T$494,19,0),"")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607" s="55">
        <f>+IFERROR(VLOOKUP($M607,ACTIVIDADES!$B$9:$X$495,20,0),0)</f>
        <v>46213</v>
      </c>
      <c r="AN607" s="55" t="str">
        <f>+IFERROR(VLOOKUP($M607,ACTIVIDADES!$B$9:$X$495,21,0),0)</f>
        <v>Se evidencia socialización del 6 de marzo de 2026</v>
      </c>
      <c r="AO607" s="55">
        <f>+IFERROR(VLOOKUP($M607,ACTIVIDADES!$B$9:$X$495,22,0),0)</f>
        <v>1</v>
      </c>
      <c r="AP607" s="150" t="str">
        <f>+IFERROR(VLOOKUP($M607,ACTIVIDADES!$B$9:$X$495,23,0),0)</f>
        <v>CUMPLIDO</v>
      </c>
      <c r="AQ607" s="88">
        <v>46246</v>
      </c>
      <c r="AR607" s="55">
        <v>1</v>
      </c>
      <c r="AS607" s="57" t="s">
        <v>3775</v>
      </c>
      <c r="AT607" s="29" t="s">
        <v>579</v>
      </c>
      <c r="AU607" s="57" t="s">
        <v>3639</v>
      </c>
      <c r="AV607" s="193" t="s">
        <v>3639</v>
      </c>
      <c r="AW607" s="193" t="s">
        <v>3639</v>
      </c>
      <c r="AX607" s="193" t="s">
        <v>4309</v>
      </c>
      <c r="AY607" s="176" t="str">
        <f t="shared" si="38"/>
        <v>CUMPLIDAS</v>
      </c>
      <c r="AZ607" s="55" t="str">
        <f>+IFERROR(VLOOKUP($M607,ACTIVIDADES!$B$9:$T$494,25,0),"")</f>
        <v/>
      </c>
      <c r="BA607" s="55" t="str">
        <f>+IFERROR(VLOOKUP($M607,ACTIVIDADES!$B$9:$T$494,26,0),"")</f>
        <v/>
      </c>
      <c r="BB607" s="55" t="str">
        <f>+IFERROR(VLOOKUP($M607,ACTIVIDADES!$B$9:$T$494,27,0),"")</f>
        <v/>
      </c>
      <c r="BC607" s="55" t="str">
        <f>+IFERROR(VLOOKUP($M607,ACTIVIDADES!$B$9:$T$494,28,0),"")</f>
        <v/>
      </c>
      <c r="BD607" s="55" t="str">
        <f>+IFERROR(VLOOKUP($M607,ACTIVIDADES!$B$9:$T$494,29,0),"")</f>
        <v/>
      </c>
      <c r="BE607" s="55" t="str">
        <f>+IFERROR(VLOOKUP($M607,ACTIVIDADES!$B$9:$T$494,30,0),"")</f>
        <v/>
      </c>
      <c r="BF607" s="58"/>
      <c r="BG607" s="58"/>
      <c r="BH607" s="59"/>
      <c r="BI607" s="59" t="s">
        <v>580</v>
      </c>
      <c r="BJ607" s="60" t="s">
        <v>3635</v>
      </c>
      <c r="BK607" s="61" t="s">
        <v>593</v>
      </c>
      <c r="BL607" s="62"/>
      <c r="BM607" s="55" t="str">
        <f>+IFERROR(VLOOKUP($M607,ACTIVIDADES!$B$9:$T$494,31,0),"")</f>
        <v/>
      </c>
      <c r="BN607" s="55" t="str">
        <f>+IFERROR(VLOOKUP($M607,ACTIVIDADES!$B$9:$T$494,32,0),"")</f>
        <v/>
      </c>
      <c r="BO607" s="55" t="str">
        <f>+IFERROR(VLOOKUP($M607,ACTIVIDADES!$B$9:$T$494,33,0),"")</f>
        <v/>
      </c>
      <c r="BP607" s="55" t="str">
        <f>+IFERROR(VLOOKUP($M607,ACTIVIDADES!$B$9:$T$494,34,0),"")</f>
        <v/>
      </c>
      <c r="BQ607" s="55" t="str">
        <f>+IFERROR(VLOOKUP($M607,ACTIVIDADES!$B$9:$T$494,35,0),"")</f>
        <v/>
      </c>
      <c r="BR607" s="55" t="str">
        <f>+IFERROR(VLOOKUP($M607,ACTIVIDADES!$B$9:$T$494,36,0),"")</f>
        <v/>
      </c>
      <c r="BS607" s="55" t="str">
        <f>+IFERROR(VLOOKUP($M607,ACTIVIDADES!$B$9:$T$494,37,0),"")</f>
        <v/>
      </c>
      <c r="BT607" s="58"/>
      <c r="BU607" s="58"/>
      <c r="BV607" s="59"/>
      <c r="BW607" s="59" t="s">
        <v>580</v>
      </c>
      <c r="BX607" s="60" t="s">
        <v>3635</v>
      </c>
      <c r="BY607" s="61" t="s">
        <v>593</v>
      </c>
      <c r="BZ607" s="62"/>
    </row>
    <row r="608" spans="1:95" ht="93" customHeight="1" x14ac:dyDescent="0.35">
      <c r="A608" s="281">
        <f t="shared" si="36"/>
        <v>600</v>
      </c>
      <c r="B608" s="281" t="s">
        <v>521</v>
      </c>
      <c r="C608" s="281">
        <v>2020</v>
      </c>
      <c r="D608" s="281" t="s">
        <v>3750</v>
      </c>
      <c r="E608" s="214"/>
      <c r="F608" s="281" t="s">
        <v>780</v>
      </c>
      <c r="G608" s="281" t="s">
        <v>4653</v>
      </c>
      <c r="H608" s="282" t="s">
        <v>4888</v>
      </c>
      <c r="I608" s="283" t="s">
        <v>3642</v>
      </c>
      <c r="J608" s="284" t="s">
        <v>5204</v>
      </c>
      <c r="K608" s="284" t="s">
        <v>5204</v>
      </c>
      <c r="L608" s="285" t="s">
        <v>1153</v>
      </c>
      <c r="M608" s="286" t="s">
        <v>1302</v>
      </c>
      <c r="N608" s="287" t="s">
        <v>5584</v>
      </c>
      <c r="O608" s="286" t="s">
        <v>1304</v>
      </c>
      <c r="P608" s="286">
        <v>2</v>
      </c>
      <c r="Q608" s="288">
        <v>46023</v>
      </c>
      <c r="R608" s="288">
        <v>46387</v>
      </c>
      <c r="S608" s="289">
        <f t="shared" si="37"/>
        <v>54</v>
      </c>
      <c r="T608" s="286" t="s">
        <v>1291</v>
      </c>
      <c r="U608" s="286" t="s">
        <v>1180</v>
      </c>
      <c r="V608" s="290">
        <f>+IFERROR(VLOOKUP($M608,ACTIVIDADES!$B$9:$Q$494,10,0),"")</f>
        <v>0</v>
      </c>
      <c r="W608" s="291" t="str">
        <f>+IFERROR(VLOOKUP($M608,ACTIVIDADES!$B$9:$Q$494,11,0)," ")</f>
        <v>Actividad reformulada con periodicidad semestral</v>
      </c>
      <c r="X608" s="292">
        <f>+IFERROR(VLOOKUP($M608,ACTIVIDADES!$B$9:$Q$494,12,0),"")</f>
        <v>0</v>
      </c>
      <c r="Y608" s="293">
        <f>+IFERROR(VLOOKUP($M608,ACTIVIDADES!$B$9:$Q$494,13,0),"")</f>
        <v>46153</v>
      </c>
      <c r="Z608" s="294" t="str">
        <f>+IFERROR(VLOOKUP($M608,ACTIVIDADES!$B$9:$Q$494,14,0),"")</f>
        <v>Pendiente de inicio de ejecución</v>
      </c>
      <c r="AA608" s="290">
        <f>+IFERROR(VLOOKUP($M608,ACTIVIDADES!$B$9:$Q$494,15,0),"")</f>
        <v>0</v>
      </c>
      <c r="AB608" s="295" t="str">
        <f>+IFERROR(VLOOKUP($M608,ACTIVIDADES!$B$9:$Q$494,16,0),"")</f>
        <v>EJECUCIÓN</v>
      </c>
      <c r="AC608" s="338">
        <v>46177</v>
      </c>
      <c r="AD608" s="298">
        <v>0</v>
      </c>
      <c r="AE608" s="297" t="s">
        <v>3741</v>
      </c>
      <c r="AF608" s="298" t="s">
        <v>580</v>
      </c>
      <c r="AG608" s="297" t="s">
        <v>3737</v>
      </c>
      <c r="AH608" s="297" t="s">
        <v>3737</v>
      </c>
      <c r="AI608" s="297" t="s">
        <v>3737</v>
      </c>
      <c r="AJ608" s="299">
        <f>+IFERROR(VLOOKUP($M608,ACTIVIDADES!$B$9:$T$494,17,0),"")</f>
        <v>0</v>
      </c>
      <c r="AK608" s="300" t="str">
        <f>+IFERROR(VLOOKUP($M608,ACTIVIDADES!$B$9:$T$494,18,0),"")</f>
        <v>Actividad reformulada con periodicidad semestral. Primer seguimiento se realiza en el mes de julio</v>
      </c>
      <c r="AL608" s="300">
        <f>+IFERROR(VLOOKUP($M608,ACTIVIDADES!$B$9:$T$494,19,0),"")</f>
        <v>0</v>
      </c>
      <c r="AM608" s="299">
        <f>+IFERROR(VLOOKUP($M608,ACTIVIDADES!$B$9:$X$495,20,0),0)</f>
        <v>46213</v>
      </c>
      <c r="AN608" s="299" t="str">
        <f>+IFERROR(VLOOKUP($M608,ACTIVIDADES!$B$9:$X$495,21,0),0)</f>
        <v>Pendiente de inicio de ejecución</v>
      </c>
      <c r="AO608" s="299">
        <f>+IFERROR(VLOOKUP($M608,ACTIVIDADES!$B$9:$X$495,22,0),0)</f>
        <v>0</v>
      </c>
      <c r="AP608" s="301" t="str">
        <f>+IFERROR(VLOOKUP($M608,ACTIVIDADES!$B$9:$X$495,23,0),0)</f>
        <v>EN EJECUCIÓN</v>
      </c>
      <c r="AQ608" s="302">
        <v>46244</v>
      </c>
      <c r="AR608" s="298">
        <v>0</v>
      </c>
      <c r="AS608" s="297" t="s">
        <v>3741</v>
      </c>
      <c r="AT608" s="297" t="s">
        <v>580</v>
      </c>
      <c r="AU608" s="303" t="s">
        <v>3639</v>
      </c>
      <c r="AV608" s="249" t="s">
        <v>3639</v>
      </c>
      <c r="AW608" s="249" t="s">
        <v>3639</v>
      </c>
      <c r="AX608" s="57" t="s">
        <v>4259</v>
      </c>
      <c r="AY608" s="176" t="str">
        <f t="shared" si="38"/>
        <v>SIN INICIAR</v>
      </c>
      <c r="AZ608" s="55" t="str">
        <f>+IFERROR(VLOOKUP($M608,ACTIVIDADES!$B$9:$T$494,25,0),"")</f>
        <v/>
      </c>
      <c r="BA608" s="55" t="str">
        <f>+IFERROR(VLOOKUP($M608,ACTIVIDADES!$B$9:$T$494,26,0),"")</f>
        <v/>
      </c>
      <c r="BB608" s="55" t="str">
        <f>+IFERROR(VLOOKUP($M608,ACTIVIDADES!$B$9:$T$494,27,0),"")</f>
        <v/>
      </c>
      <c r="BC608" s="55" t="str">
        <f>+IFERROR(VLOOKUP($M608,ACTIVIDADES!$B$9:$T$494,28,0),"")</f>
        <v/>
      </c>
      <c r="BD608" s="55" t="str">
        <f>+IFERROR(VLOOKUP($M608,ACTIVIDADES!$B$9:$T$494,29,0),"")</f>
        <v/>
      </c>
      <c r="BE608" s="55" t="str">
        <f>+IFERROR(VLOOKUP($M608,ACTIVIDADES!$B$9:$T$494,30,0),"")</f>
        <v/>
      </c>
      <c r="BF608" s="58"/>
      <c r="BG608" s="58"/>
      <c r="BH608" s="59"/>
      <c r="BI608" s="59" t="s">
        <v>580</v>
      </c>
      <c r="BJ608" s="60" t="s">
        <v>3635</v>
      </c>
      <c r="BK608" s="61" t="s">
        <v>593</v>
      </c>
      <c r="BL608" s="62"/>
      <c r="BM608" s="55" t="str">
        <f>+IFERROR(VLOOKUP($M608,ACTIVIDADES!$B$9:$T$494,31,0),"")</f>
        <v/>
      </c>
      <c r="BN608" s="55" t="str">
        <f>+IFERROR(VLOOKUP($M608,ACTIVIDADES!$B$9:$T$494,32,0),"")</f>
        <v/>
      </c>
      <c r="BO608" s="55" t="str">
        <f>+IFERROR(VLOOKUP($M608,ACTIVIDADES!$B$9:$T$494,33,0),"")</f>
        <v/>
      </c>
      <c r="BP608" s="55" t="str">
        <f>+IFERROR(VLOOKUP($M608,ACTIVIDADES!$B$9:$T$494,34,0),"")</f>
        <v/>
      </c>
      <c r="BQ608" s="55" t="str">
        <f>+IFERROR(VLOOKUP($M608,ACTIVIDADES!$B$9:$T$494,35,0),"")</f>
        <v/>
      </c>
      <c r="BR608" s="55" t="str">
        <f>+IFERROR(VLOOKUP($M608,ACTIVIDADES!$B$9:$T$494,36,0),"")</f>
        <v/>
      </c>
      <c r="BS608" s="55" t="str">
        <f>+IFERROR(VLOOKUP($M608,ACTIVIDADES!$B$9:$T$494,37,0),"")</f>
        <v/>
      </c>
      <c r="BT608" s="58"/>
      <c r="BU608" s="58"/>
      <c r="BV608" s="59"/>
      <c r="BW608" s="59" t="s">
        <v>580</v>
      </c>
      <c r="BX608" s="60" t="s">
        <v>3635</v>
      </c>
      <c r="BY608" s="61" t="s">
        <v>593</v>
      </c>
      <c r="BZ608" s="62"/>
      <c r="CA608" s="7"/>
      <c r="CB608" s="7"/>
      <c r="CC608" s="7"/>
      <c r="CD608" s="7"/>
      <c r="CE608" s="7"/>
      <c r="CF608" s="7"/>
      <c r="CG608" s="7"/>
      <c r="CH608" s="7"/>
      <c r="CI608" s="7"/>
      <c r="CJ608" s="7"/>
      <c r="CK608" s="7"/>
      <c r="CL608" s="7"/>
      <c r="CM608" s="7"/>
      <c r="CN608" s="7"/>
      <c r="CO608" s="7"/>
      <c r="CP608" s="7"/>
      <c r="CQ608" s="7"/>
    </row>
    <row r="609" spans="1:95" ht="93" customHeight="1" x14ac:dyDescent="0.35">
      <c r="A609" s="215">
        <f t="shared" si="36"/>
        <v>601</v>
      </c>
      <c r="B609" s="215" t="s">
        <v>521</v>
      </c>
      <c r="C609" s="215">
        <v>2020</v>
      </c>
      <c r="D609" s="215" t="s">
        <v>3750</v>
      </c>
      <c r="E609" s="214"/>
      <c r="F609" s="215" t="s">
        <v>783</v>
      </c>
      <c r="G609" s="215" t="s">
        <v>4653</v>
      </c>
      <c r="H609" s="233" t="s">
        <v>4889</v>
      </c>
      <c r="I609" s="216" t="s">
        <v>3642</v>
      </c>
      <c r="J609" s="234" t="s">
        <v>5204</v>
      </c>
      <c r="K609" s="234" t="s">
        <v>5204</v>
      </c>
      <c r="L609" s="217" t="s">
        <v>1153</v>
      </c>
      <c r="M609" s="218" t="s">
        <v>1302</v>
      </c>
      <c r="N609" s="235" t="s">
        <v>5584</v>
      </c>
      <c r="O609" s="218" t="s">
        <v>1304</v>
      </c>
      <c r="P609" s="218">
        <v>2</v>
      </c>
      <c r="Q609" s="219">
        <v>46023</v>
      </c>
      <c r="R609" s="219">
        <v>46387</v>
      </c>
      <c r="S609" s="220">
        <f t="shared" si="37"/>
        <v>54</v>
      </c>
      <c r="T609" s="218" t="s">
        <v>1291</v>
      </c>
      <c r="U609" s="218" t="s">
        <v>1180</v>
      </c>
      <c r="V609" s="221">
        <f>+IFERROR(VLOOKUP($M609,ACTIVIDADES!$B$9:$Q$494,10,0),"")</f>
        <v>0</v>
      </c>
      <c r="W609" s="236" t="str">
        <f>+IFERROR(VLOOKUP($M609,ACTIVIDADES!$B$9:$Q$494,11,0)," ")</f>
        <v>Actividad reformulada con periodicidad semestral</v>
      </c>
      <c r="X609" s="222">
        <f>+IFERROR(VLOOKUP($M609,ACTIVIDADES!$B$9:$Q$494,12,0),"")</f>
        <v>0</v>
      </c>
      <c r="Y609" s="224">
        <f>+IFERROR(VLOOKUP($M609,ACTIVIDADES!$B$9:$Q$494,13,0),"")</f>
        <v>46153</v>
      </c>
      <c r="Z609" s="237" t="str">
        <f>+IFERROR(VLOOKUP($M609,ACTIVIDADES!$B$9:$Q$494,14,0),"")</f>
        <v>Pendiente de inicio de ejecución</v>
      </c>
      <c r="AA609" s="221">
        <f>+IFERROR(VLOOKUP($M609,ACTIVIDADES!$B$9:$Q$494,15,0),"")</f>
        <v>0</v>
      </c>
      <c r="AB609" s="225" t="str">
        <f>+IFERROR(VLOOKUP($M609,ACTIVIDADES!$B$9:$Q$494,16,0),"")</f>
        <v>EJECUCIÓN</v>
      </c>
      <c r="AC609" s="226">
        <v>46177</v>
      </c>
      <c r="AD609" s="228">
        <v>0</v>
      </c>
      <c r="AE609" s="139" t="s">
        <v>3741</v>
      </c>
      <c r="AF609" s="228" t="s">
        <v>580</v>
      </c>
      <c r="AG609" s="139" t="s">
        <v>3737</v>
      </c>
      <c r="AH609" s="139" t="s">
        <v>3737</v>
      </c>
      <c r="AI609" s="139" t="s">
        <v>3737</v>
      </c>
      <c r="AJ609" s="141">
        <f>+IFERROR(VLOOKUP($M609,ACTIVIDADES!$B$9:$T$494,17,0),"")</f>
        <v>0</v>
      </c>
      <c r="AK609" s="229" t="str">
        <f>+IFERROR(VLOOKUP($M609,ACTIVIDADES!$B$9:$T$494,18,0),"")</f>
        <v>Actividad reformulada con periodicidad semestral. Primer seguimiento se realiza en el mes de julio</v>
      </c>
      <c r="AL609" s="229">
        <f>+IFERROR(VLOOKUP($M609,ACTIVIDADES!$B$9:$T$494,19,0),"")</f>
        <v>0</v>
      </c>
      <c r="AM609" s="141">
        <f>+IFERROR(VLOOKUP($M609,ACTIVIDADES!$B$9:$X$495,20,0),0)</f>
        <v>46213</v>
      </c>
      <c r="AN609" s="141" t="str">
        <f>+IFERROR(VLOOKUP($M609,ACTIVIDADES!$B$9:$X$495,21,0),0)</f>
        <v>Pendiente de inicio de ejecución</v>
      </c>
      <c r="AO609" s="141">
        <f>+IFERROR(VLOOKUP($M609,ACTIVIDADES!$B$9:$X$495,22,0),0)</f>
        <v>0</v>
      </c>
      <c r="AP609" s="238" t="str">
        <f>+IFERROR(VLOOKUP($M609,ACTIVIDADES!$B$9:$X$495,23,0),0)</f>
        <v>EN EJECUCIÓN</v>
      </c>
      <c r="AQ609" s="239">
        <v>46244</v>
      </c>
      <c r="AR609" s="228">
        <v>0</v>
      </c>
      <c r="AS609" s="139" t="s">
        <v>3741</v>
      </c>
      <c r="AT609" s="139" t="s">
        <v>580</v>
      </c>
      <c r="AU609" s="169" t="s">
        <v>3639</v>
      </c>
      <c r="AV609" s="198" t="s">
        <v>3639</v>
      </c>
      <c r="AW609" s="198" t="s">
        <v>3639</v>
      </c>
      <c r="AX609" s="57" t="s">
        <v>4259</v>
      </c>
      <c r="AY609" s="176" t="str">
        <f t="shared" si="38"/>
        <v>SIN INICIAR</v>
      </c>
      <c r="AZ609" s="55" t="str">
        <f>+IFERROR(VLOOKUP($M609,ACTIVIDADES!$B$9:$T$494,25,0),"")</f>
        <v/>
      </c>
      <c r="BA609" s="55" t="str">
        <f>+IFERROR(VLOOKUP($M609,ACTIVIDADES!$B$9:$T$494,26,0),"")</f>
        <v/>
      </c>
      <c r="BB609" s="55" t="str">
        <f>+IFERROR(VLOOKUP($M609,ACTIVIDADES!$B$9:$T$494,27,0),"")</f>
        <v/>
      </c>
      <c r="BC609" s="55" t="str">
        <f>+IFERROR(VLOOKUP($M609,ACTIVIDADES!$B$9:$T$494,28,0),"")</f>
        <v/>
      </c>
      <c r="BD609" s="55" t="str">
        <f>+IFERROR(VLOOKUP($M609,ACTIVIDADES!$B$9:$T$494,29,0),"")</f>
        <v/>
      </c>
      <c r="BE609" s="55" t="str">
        <f>+IFERROR(VLOOKUP($M609,ACTIVIDADES!$B$9:$T$494,30,0),"")</f>
        <v/>
      </c>
      <c r="BF609" s="58"/>
      <c r="BG609" s="58"/>
      <c r="BH609" s="59"/>
      <c r="BI609" s="59" t="s">
        <v>580</v>
      </c>
      <c r="BJ609" s="60" t="s">
        <v>3635</v>
      </c>
      <c r="BK609" s="61" t="s">
        <v>593</v>
      </c>
      <c r="BL609" s="62"/>
      <c r="BM609" s="55" t="str">
        <f>+IFERROR(VLOOKUP($M609,ACTIVIDADES!$B$9:$T$494,31,0),"")</f>
        <v/>
      </c>
      <c r="BN609" s="55" t="str">
        <f>+IFERROR(VLOOKUP($M609,ACTIVIDADES!$B$9:$T$494,32,0),"")</f>
        <v/>
      </c>
      <c r="BO609" s="55" t="str">
        <f>+IFERROR(VLOOKUP($M609,ACTIVIDADES!$B$9:$T$494,33,0),"")</f>
        <v/>
      </c>
      <c r="BP609" s="55" t="str">
        <f>+IFERROR(VLOOKUP($M609,ACTIVIDADES!$B$9:$T$494,34,0),"")</f>
        <v/>
      </c>
      <c r="BQ609" s="55" t="str">
        <f>+IFERROR(VLOOKUP($M609,ACTIVIDADES!$B$9:$T$494,35,0),"")</f>
        <v/>
      </c>
      <c r="BR609" s="55" t="str">
        <f>+IFERROR(VLOOKUP($M609,ACTIVIDADES!$B$9:$T$494,36,0),"")</f>
        <v/>
      </c>
      <c r="BS609" s="55" t="str">
        <f>+IFERROR(VLOOKUP($M609,ACTIVIDADES!$B$9:$T$494,37,0),"")</f>
        <v/>
      </c>
      <c r="BT609" s="58"/>
      <c r="BU609" s="58"/>
      <c r="BV609" s="59"/>
      <c r="BW609" s="59" t="s">
        <v>580</v>
      </c>
      <c r="BX609" s="60" t="s">
        <v>3635</v>
      </c>
      <c r="BY609" s="61" t="s">
        <v>593</v>
      </c>
      <c r="BZ609" s="62"/>
      <c r="CA609" s="7"/>
      <c r="CB609" s="7"/>
      <c r="CC609" s="7"/>
      <c r="CD609" s="7"/>
      <c r="CE609" s="7"/>
      <c r="CF609" s="7"/>
      <c r="CG609" s="7"/>
      <c r="CH609" s="7"/>
      <c r="CI609" s="7"/>
      <c r="CJ609" s="7"/>
      <c r="CK609" s="7"/>
      <c r="CL609" s="7"/>
      <c r="CM609" s="7"/>
      <c r="CN609" s="7"/>
      <c r="CO609" s="7"/>
      <c r="CP609" s="7"/>
      <c r="CQ609" s="7"/>
    </row>
    <row r="610" spans="1:95" customFormat="1" ht="93" customHeight="1" x14ac:dyDescent="0.35">
      <c r="A610" s="40">
        <f t="shared" si="36"/>
        <v>602</v>
      </c>
      <c r="B610" s="40" t="s">
        <v>521</v>
      </c>
      <c r="C610" s="40">
        <v>2020</v>
      </c>
      <c r="D610" s="40" t="s">
        <v>3734</v>
      </c>
      <c r="E610" s="323"/>
      <c r="F610" s="40" t="s">
        <v>784</v>
      </c>
      <c r="G610" s="40" t="s">
        <v>64</v>
      </c>
      <c r="H610" s="41" t="s">
        <v>4890</v>
      </c>
      <c r="I610" s="42"/>
      <c r="J610" s="43" t="s">
        <v>4310</v>
      </c>
      <c r="K610" s="43" t="s">
        <v>4310</v>
      </c>
      <c r="L610" s="44" t="s">
        <v>1153</v>
      </c>
      <c r="M610" s="45" t="s">
        <v>1332</v>
      </c>
      <c r="N610" s="46" t="s">
        <v>1333</v>
      </c>
      <c r="O610" s="45" t="s">
        <v>5673</v>
      </c>
      <c r="P610" s="45">
        <v>4</v>
      </c>
      <c r="Q610" s="47">
        <v>46023</v>
      </c>
      <c r="R610" s="47">
        <v>46387</v>
      </c>
      <c r="S610" s="48">
        <f t="shared" si="37"/>
        <v>54</v>
      </c>
      <c r="T610" s="45" t="s">
        <v>1291</v>
      </c>
      <c r="U610" s="45"/>
      <c r="V610" s="49">
        <f>+IFERROR(VLOOKUP($M610,ACTIVIDADES!$B$9:$Q$494,10,0),"")</f>
        <v>0.25</v>
      </c>
      <c r="W610" s="50" t="str">
        <f>+IFERROR(VLOOKUP($M610,ACTIVIDADES!$B$9:$Q$494,11,0)," ")</f>
        <v>Se realiza durante el mes de abril el primer monitoreo de planes de mejora, así como la aprobación de su reformulación en Comité de Control Interno</v>
      </c>
      <c r="X610" s="51" t="str">
        <f>+IFERROR(VLOOKUP($M610,ACTIVIDADES!$B$9:$Q$494,12,0),"")</f>
        <v>https://dnbcgovco-my.sharepoint.com/:f:/g/personal/planeacion_dnbc_gov_co/IgDKtjIGM6TQRZiRK4q944amAfUlNwm8Q9aLRceFhhl58t8?e=gvQ8Yn</v>
      </c>
      <c r="Y610" s="52">
        <f>+IFERROR(VLOOKUP($M610,ACTIVIDADES!$B$9:$Q$494,13,0),"")</f>
        <v>46153</v>
      </c>
      <c r="Z610" s="53" t="str">
        <f>+IFERROR(VLOOKUP($M610,ACTIVIDADES!$B$9:$Q$494,14,0),"")</f>
        <v>Se realiza durante el mes de abril el primer monitoreo de planes de mejora, así como la aprobación de su reformulación en Comité de Control Interno</v>
      </c>
      <c r="AA610" s="49">
        <f>+IFERROR(VLOOKUP($M610,ACTIVIDADES!$B$9:$Q$494,15,0),"")</f>
        <v>0.25</v>
      </c>
      <c r="AB610" s="54" t="str">
        <f>+IFERROR(VLOOKUP($M610,ACTIVIDADES!$B$9:$Q$494,16,0),"")</f>
        <v>EJECUCIÓN</v>
      </c>
      <c r="AC610" s="149">
        <v>46177</v>
      </c>
      <c r="AD610" s="29">
        <v>0.25</v>
      </c>
      <c r="AE610" s="29" t="s">
        <v>4311</v>
      </c>
      <c r="AF610" s="29" t="s">
        <v>4</v>
      </c>
      <c r="AG610" s="29" t="s">
        <v>3737</v>
      </c>
      <c r="AH610" s="29" t="s">
        <v>3737</v>
      </c>
      <c r="AI610" s="29" t="s">
        <v>3737</v>
      </c>
      <c r="AJ610" s="55">
        <f>+IFERROR(VLOOKUP($M610,ACTIVIDADES!$B$9:$T$494,17,0),"")</f>
        <v>0.25</v>
      </c>
      <c r="AK610" s="80" t="str">
        <f>+IFERROR(VLOOKUP($M610,ACTIVIDADES!$B$9:$T$494,18,0),"")</f>
        <v>Se realiza monitoreo al primer trimestre. Primer informe se realiza con el seguimiento al segundo trimestre</v>
      </c>
      <c r="AL610" s="80" t="str">
        <f>+IFERROR(VLOOKUP($M610,ACTIVIDADES!$B$9:$T$494,19,0),"")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610" s="55">
        <f>+IFERROR(VLOOKUP($M610,ACTIVIDADES!$B$9:$X$495,20,0),0)</f>
        <v>46213</v>
      </c>
      <c r="AN610" s="55" t="str">
        <f>+IFERROR(VLOOKUP($M610,ACTIVIDADES!$B$9:$X$495,21,0),0)</f>
        <v>Se reporta seguimiento primer trimestre. Pendiente elaboración de informes</v>
      </c>
      <c r="AO610" s="55">
        <f>+IFERROR(VLOOKUP($M610,ACTIVIDADES!$B$9:$X$495,22,0),0)</f>
        <v>0.25</v>
      </c>
      <c r="AP610" s="145" t="str">
        <f>+IFERROR(VLOOKUP($M610,ACTIVIDADES!$B$9:$X$495,23,0),0)</f>
        <v>EN EJECUCIÓN</v>
      </c>
      <c r="AQ610" s="88">
        <v>46244</v>
      </c>
      <c r="AR610" s="55">
        <v>0.25</v>
      </c>
      <c r="AS610" s="57" t="s">
        <v>3795</v>
      </c>
      <c r="AT610" s="29" t="s">
        <v>4</v>
      </c>
      <c r="AU610" s="57" t="s">
        <v>3639</v>
      </c>
      <c r="AV610" s="193" t="s">
        <v>3639</v>
      </c>
      <c r="AW610" s="193" t="s">
        <v>3639</v>
      </c>
      <c r="AX610" s="193" t="s">
        <v>4252</v>
      </c>
      <c r="AY610" s="176" t="str">
        <f t="shared" si="38"/>
        <v>EN EJECUCIÓN</v>
      </c>
      <c r="AZ610" s="55" t="str">
        <f>+IFERROR(VLOOKUP($M610,ACTIVIDADES!$B$9:$T$494,25,0),"")</f>
        <v/>
      </c>
      <c r="BA610" s="55" t="str">
        <f>+IFERROR(VLOOKUP($M610,ACTIVIDADES!$B$9:$T$494,26,0),"")</f>
        <v/>
      </c>
      <c r="BB610" s="55" t="str">
        <f>+IFERROR(VLOOKUP($M610,ACTIVIDADES!$B$9:$T$494,27,0),"")</f>
        <v/>
      </c>
      <c r="BC610" s="55" t="str">
        <f>+IFERROR(VLOOKUP($M610,ACTIVIDADES!$B$9:$T$494,28,0),"")</f>
        <v/>
      </c>
      <c r="BD610" s="55" t="str">
        <f>+IFERROR(VLOOKUP($M610,ACTIVIDADES!$B$9:$T$494,29,0),"")</f>
        <v/>
      </c>
      <c r="BE610" s="55" t="str">
        <f>+IFERROR(VLOOKUP($M610,ACTIVIDADES!$B$9:$T$494,30,0),"")</f>
        <v/>
      </c>
      <c r="BF610" s="58"/>
      <c r="BG610" s="58"/>
      <c r="BH610" s="59"/>
      <c r="BI610" s="59" t="s">
        <v>580</v>
      </c>
      <c r="BJ610" s="60" t="s">
        <v>3635</v>
      </c>
      <c r="BK610" s="61" t="s">
        <v>593</v>
      </c>
      <c r="BL610" s="62"/>
      <c r="BM610" s="55" t="str">
        <f>+IFERROR(VLOOKUP($M610,ACTIVIDADES!$B$9:$T$494,31,0),"")</f>
        <v/>
      </c>
      <c r="BN610" s="55" t="str">
        <f>+IFERROR(VLOOKUP($M610,ACTIVIDADES!$B$9:$T$494,32,0),"")</f>
        <v/>
      </c>
      <c r="BO610" s="55" t="str">
        <f>+IFERROR(VLOOKUP($M610,ACTIVIDADES!$B$9:$T$494,33,0),"")</f>
        <v/>
      </c>
      <c r="BP610" s="55" t="str">
        <f>+IFERROR(VLOOKUP($M610,ACTIVIDADES!$B$9:$T$494,34,0),"")</f>
        <v/>
      </c>
      <c r="BQ610" s="55" t="str">
        <f>+IFERROR(VLOOKUP($M610,ACTIVIDADES!$B$9:$T$494,35,0),"")</f>
        <v/>
      </c>
      <c r="BR610" s="55" t="str">
        <f>+IFERROR(VLOOKUP($M610,ACTIVIDADES!$B$9:$T$494,36,0),"")</f>
        <v/>
      </c>
      <c r="BS610" s="55" t="str">
        <f>+IFERROR(VLOOKUP($M610,ACTIVIDADES!$B$9:$T$494,37,0),"")</f>
        <v/>
      </c>
      <c r="BT610" s="58"/>
      <c r="BU610" s="58"/>
      <c r="BV610" s="59"/>
      <c r="BW610" s="59" t="s">
        <v>580</v>
      </c>
      <c r="BX610" s="60" t="s">
        <v>3635</v>
      </c>
      <c r="BY610" s="61" t="s">
        <v>593</v>
      </c>
      <c r="BZ610" s="62"/>
      <c r="CA610" s="7"/>
      <c r="CB610" s="7"/>
      <c r="CC610" s="7"/>
      <c r="CD610" s="7"/>
      <c r="CE610" s="7"/>
      <c r="CF610" s="7"/>
      <c r="CG610" s="7"/>
      <c r="CH610" s="7"/>
      <c r="CI610" s="7"/>
      <c r="CJ610" s="7"/>
      <c r="CK610" s="7"/>
      <c r="CL610" s="7"/>
      <c r="CM610" s="7"/>
      <c r="CN610" s="7"/>
      <c r="CO610" s="7"/>
      <c r="CP610" s="7"/>
      <c r="CQ610" s="7"/>
    </row>
    <row r="611" spans="1:95" ht="93" customHeight="1" x14ac:dyDescent="0.35">
      <c r="A611" s="281">
        <f t="shared" si="36"/>
        <v>603</v>
      </c>
      <c r="B611" s="281" t="s">
        <v>521</v>
      </c>
      <c r="C611" s="281">
        <v>2020</v>
      </c>
      <c r="D611" s="281" t="s">
        <v>3734</v>
      </c>
      <c r="E611" s="214"/>
      <c r="F611" s="281" t="s">
        <v>773</v>
      </c>
      <c r="G611" s="281" t="s">
        <v>64</v>
      </c>
      <c r="H611" s="282" t="s">
        <v>4891</v>
      </c>
      <c r="I611" s="283"/>
      <c r="J611" s="284" t="s">
        <v>5205</v>
      </c>
      <c r="K611" s="284" t="s">
        <v>5395</v>
      </c>
      <c r="L611" s="285" t="s">
        <v>1153</v>
      </c>
      <c r="M611" s="286" t="s">
        <v>2615</v>
      </c>
      <c r="N611" s="287" t="s">
        <v>2616</v>
      </c>
      <c r="O611" s="286" t="s">
        <v>2617</v>
      </c>
      <c r="P611" s="286">
        <v>2</v>
      </c>
      <c r="Q611" s="288">
        <v>46023</v>
      </c>
      <c r="R611" s="288">
        <v>46387</v>
      </c>
      <c r="S611" s="289">
        <f t="shared" si="37"/>
        <v>54</v>
      </c>
      <c r="T611" s="286" t="s">
        <v>589</v>
      </c>
      <c r="U611" s="286"/>
      <c r="V611" s="290">
        <f>+IFERROR(VLOOKUP($M611,ACTIVIDADES!$B$9:$Q$494,10,0),"")</f>
        <v>0</v>
      </c>
      <c r="W611" s="291" t="str">
        <f>+IFERROR(VLOOKUP($M611,ACTIVIDADES!$B$9:$Q$494,11,0)," ")</f>
        <v>Proceso de actualización</v>
      </c>
      <c r="X611" s="321" t="str">
        <f>+IFERROR(VLOOKUP($M611,ACTIVIDADES!$B$9:$Q$494,12,0),"")</f>
        <v>https://dnbcgovco-my.sharepoint.com/:f:/g/personal/planeacion_dnbc_gov_co/IgBveH1t7EmIR6GZSOaIIHmUAUc6KaLSFKfQX2lbG2hDEA0?e=ooFcYM</v>
      </c>
      <c r="Y611" s="293">
        <f>+IFERROR(VLOOKUP($M611,ACTIVIDADES!$B$9:$Q$494,13,0),"")</f>
        <v>46153</v>
      </c>
      <c r="Z611" s="294" t="str">
        <f>+IFERROR(VLOOKUP($M611,ACTIVIDADES!$B$9:$Q$494,14,0),"")</f>
        <v>No se evidencia avance para el periodo</v>
      </c>
      <c r="AA611" s="290">
        <f>+IFERROR(VLOOKUP($M611,ACTIVIDADES!$B$9:$Q$494,15,0),"")</f>
        <v>0</v>
      </c>
      <c r="AB611" s="295" t="str">
        <f>+IFERROR(VLOOKUP($M611,ACTIVIDADES!$B$9:$Q$494,16,0),"")</f>
        <v>EJECUCIÓN</v>
      </c>
      <c r="AC611" s="296">
        <v>46170</v>
      </c>
      <c r="AD611" s="297">
        <v>0</v>
      </c>
      <c r="AE611" s="297" t="s">
        <v>3741</v>
      </c>
      <c r="AF611" s="298" t="s">
        <v>580</v>
      </c>
      <c r="AG611" s="297" t="s">
        <v>3737</v>
      </c>
      <c r="AH611" s="297" t="s">
        <v>3737</v>
      </c>
      <c r="AI611" s="297" t="s">
        <v>3737</v>
      </c>
      <c r="AJ611" s="299">
        <f>+IFERROR(VLOOKUP($M611,ACTIVIDADES!$B$9:$T$494,17,0),"")</f>
        <v>1</v>
      </c>
      <c r="AK611" s="300" t="str">
        <f>+IFERROR(VLOOKUP($M611,ACTIVIDADES!$B$9:$T$494,18,0),"")</f>
        <v xml:space="preserve">Se realizó inventario de la bodega mensuales y se hizo un inventario de papelería </v>
      </c>
      <c r="AL611" s="300" t="str">
        <f>+IFERROR(VLOOKUP($M611,ACTIVIDADES!$B$9:$T$494,19,0),"")</f>
        <v>https://dnbcgovco-my.sharepoint.com/:f:/g/personal/planeacion_dnbc_gov_co/IgBuQlP5pbrUSrwtj3_PYOn-AaRmaWMPC6GjWsfOmsZTdto?e=dCSkxl</v>
      </c>
      <c r="AM611" s="299">
        <f>+IFERROR(VLOOKUP($M611,ACTIVIDADES!$B$9:$X$495,20,0),0)</f>
        <v>46214</v>
      </c>
      <c r="AN611" s="299" t="str">
        <f>+IFERROR(VLOOKUP($M611,ACTIVIDADES!$B$9:$X$495,21,0),0)</f>
        <v>Se presenta formatos diligenciados de conteo de bienes para actualización de inventarios. Se sugiere generar evidencias sobre su socialización con el lider del proceso</v>
      </c>
      <c r="AO611" s="299">
        <f>+IFERROR(VLOOKUP($M611,ACTIVIDADES!$B$9:$X$495,22,0),0)</f>
        <v>0.5</v>
      </c>
      <c r="AP611" s="301" t="str">
        <f>+IFERROR(VLOOKUP($M611,ACTIVIDADES!$B$9:$X$495,23,0),0)</f>
        <v>EN EJECUCIÓN</v>
      </c>
      <c r="AQ611" s="247">
        <v>46245</v>
      </c>
      <c r="AR611" s="334">
        <v>0.5</v>
      </c>
      <c r="AS611" s="306" t="s">
        <v>3929</v>
      </c>
      <c r="AT611" s="297" t="s">
        <v>4</v>
      </c>
      <c r="AU611" s="249" t="s">
        <v>3639</v>
      </c>
      <c r="AV611" s="249" t="s">
        <v>3639</v>
      </c>
      <c r="AW611" s="249" t="s">
        <v>3639</v>
      </c>
      <c r="AX611" s="193" t="s">
        <v>4252</v>
      </c>
      <c r="AY611" s="176" t="str">
        <f t="shared" si="38"/>
        <v>EN EJECUCIÓN</v>
      </c>
      <c r="AZ611" s="55" t="str">
        <f>+IFERROR(VLOOKUP($M611,ACTIVIDADES!$B$9:$T$494,25,0),"")</f>
        <v/>
      </c>
      <c r="BA611" s="55" t="str">
        <f>+IFERROR(VLOOKUP($M611,ACTIVIDADES!$B$9:$T$494,26,0),"")</f>
        <v/>
      </c>
      <c r="BB611" s="55" t="str">
        <f>+IFERROR(VLOOKUP($M611,ACTIVIDADES!$B$9:$T$494,27,0),"")</f>
        <v/>
      </c>
      <c r="BC611" s="55" t="str">
        <f>+IFERROR(VLOOKUP($M611,ACTIVIDADES!$B$9:$T$494,28,0),"")</f>
        <v/>
      </c>
      <c r="BD611" s="55" t="str">
        <f>+IFERROR(VLOOKUP($M611,ACTIVIDADES!$B$9:$T$494,29,0),"")</f>
        <v/>
      </c>
      <c r="BE611" s="55" t="str">
        <f>+IFERROR(VLOOKUP($M611,ACTIVIDADES!$B$9:$T$494,30,0),"")</f>
        <v/>
      </c>
      <c r="BF611" s="58"/>
      <c r="BG611" s="58"/>
      <c r="BH611" s="59"/>
      <c r="BI611" s="59" t="s">
        <v>580</v>
      </c>
      <c r="BJ611" s="60" t="s">
        <v>3635</v>
      </c>
      <c r="BK611" s="61" t="s">
        <v>593</v>
      </c>
      <c r="BL611" s="62"/>
      <c r="BM611" s="55" t="str">
        <f>+IFERROR(VLOOKUP($M611,ACTIVIDADES!$B$9:$T$494,31,0),"")</f>
        <v/>
      </c>
      <c r="BN611" s="55" t="str">
        <f>+IFERROR(VLOOKUP($M611,ACTIVIDADES!$B$9:$T$494,32,0),"")</f>
        <v/>
      </c>
      <c r="BO611" s="55" t="str">
        <f>+IFERROR(VLOOKUP($M611,ACTIVIDADES!$B$9:$T$494,33,0),"")</f>
        <v/>
      </c>
      <c r="BP611" s="55" t="str">
        <f>+IFERROR(VLOOKUP($M611,ACTIVIDADES!$B$9:$T$494,34,0),"")</f>
        <v/>
      </c>
      <c r="BQ611" s="55" t="str">
        <f>+IFERROR(VLOOKUP($M611,ACTIVIDADES!$B$9:$T$494,35,0),"")</f>
        <v/>
      </c>
      <c r="BR611" s="55" t="str">
        <f>+IFERROR(VLOOKUP($M611,ACTIVIDADES!$B$9:$T$494,36,0),"")</f>
        <v/>
      </c>
      <c r="BS611" s="55" t="str">
        <f>+IFERROR(VLOOKUP($M611,ACTIVIDADES!$B$9:$T$494,37,0),"")</f>
        <v/>
      </c>
      <c r="BT611" s="58"/>
      <c r="BU611" s="58"/>
      <c r="BV611" s="59"/>
      <c r="BW611" s="59" t="s">
        <v>580</v>
      </c>
      <c r="BX611" s="60" t="s">
        <v>3635</v>
      </c>
      <c r="BY611" s="61" t="s">
        <v>593</v>
      </c>
      <c r="BZ611" s="62"/>
      <c r="CA611" s="7"/>
      <c r="CB611" s="7"/>
      <c r="CC611" s="7"/>
      <c r="CD611" s="7"/>
      <c r="CE611" s="7"/>
      <c r="CF611" s="7"/>
      <c r="CG611" s="7"/>
      <c r="CH611" s="7"/>
      <c r="CI611" s="7"/>
      <c r="CJ611" s="7"/>
      <c r="CK611" s="7"/>
      <c r="CL611" s="7"/>
      <c r="CM611" s="7"/>
      <c r="CN611" s="7"/>
      <c r="CO611" s="7"/>
      <c r="CP611" s="7"/>
      <c r="CQ611" s="7"/>
    </row>
    <row r="612" spans="1:95" customFormat="1" ht="93" customHeight="1" x14ac:dyDescent="0.35">
      <c r="A612" s="40">
        <f t="shared" si="36"/>
        <v>604</v>
      </c>
      <c r="B612" s="40" t="s">
        <v>521</v>
      </c>
      <c r="C612" s="40">
        <v>2020</v>
      </c>
      <c r="D612" s="40" t="s">
        <v>3734</v>
      </c>
      <c r="E612" s="323"/>
      <c r="F612" s="40" t="s">
        <v>785</v>
      </c>
      <c r="G612" s="40" t="s">
        <v>64</v>
      </c>
      <c r="H612" s="41" t="s">
        <v>68</v>
      </c>
      <c r="I612" s="42"/>
      <c r="J612" s="43" t="s">
        <v>4312</v>
      </c>
      <c r="K612" s="43" t="s">
        <v>4313</v>
      </c>
      <c r="L612" s="44" t="s">
        <v>1153</v>
      </c>
      <c r="M612" s="45" t="s">
        <v>1786</v>
      </c>
      <c r="N612" s="46" t="s">
        <v>1787</v>
      </c>
      <c r="O612" s="45" t="s">
        <v>1788</v>
      </c>
      <c r="P612" s="45">
        <v>1</v>
      </c>
      <c r="Q612" s="47">
        <v>46113</v>
      </c>
      <c r="R612" s="47">
        <v>46387</v>
      </c>
      <c r="S612" s="48">
        <f t="shared" si="37"/>
        <v>40.5</v>
      </c>
      <c r="T612" s="45" t="s">
        <v>624</v>
      </c>
      <c r="U612" s="45"/>
      <c r="V612" s="49">
        <f>+IFERROR(VLOOKUP($M612,ACTIVIDADES!$B$9:$Q$494,10,0),"")</f>
        <v>0</v>
      </c>
      <c r="W612" s="50">
        <f>+IFERROR(VLOOKUP($M612,ACTIVIDADES!$B$9:$Q$494,11,0)," ")</f>
        <v>0</v>
      </c>
      <c r="X612" s="61">
        <f>+IFERROR(VLOOKUP($M612,ACTIVIDADES!$B$9:$Q$494,12,0),"")</f>
        <v>0</v>
      </c>
      <c r="Y612" s="52">
        <f>+IFERROR(VLOOKUP($M612,ACTIVIDADES!$B$9:$Q$494,13,0),"")</f>
        <v>46153</v>
      </c>
      <c r="Z612" s="53" t="str">
        <f>+IFERROR(VLOOKUP($M612,ACTIVIDADES!$B$9:$Q$494,14,0),"")</f>
        <v>No se evidencia seguimiento</v>
      </c>
      <c r="AA612" s="49">
        <f>+IFERROR(VLOOKUP($M612,ACTIVIDADES!$B$9:$Q$494,15,0),"")</f>
        <v>0</v>
      </c>
      <c r="AB612" s="54" t="str">
        <f>+IFERROR(VLOOKUP($M612,ACTIVIDADES!$B$9:$Q$494,16,0),"")</f>
        <v>EJECUCIÓN</v>
      </c>
      <c r="AC612" s="144">
        <v>46157</v>
      </c>
      <c r="AD612" s="29">
        <v>0</v>
      </c>
      <c r="AE612" s="29" t="s">
        <v>3741</v>
      </c>
      <c r="AF612" s="28" t="s">
        <v>580</v>
      </c>
      <c r="AG612" s="29" t="s">
        <v>3737</v>
      </c>
      <c r="AH612" s="29" t="s">
        <v>3737</v>
      </c>
      <c r="AI612" s="29" t="s">
        <v>3737</v>
      </c>
      <c r="AJ612" s="55">
        <f>+IFERROR(VLOOKUP($M612,ACTIVIDADES!$B$9:$T$494,17,0),"")</f>
        <v>0</v>
      </c>
      <c r="AK612" s="80">
        <f>+IFERROR(VLOOKUP($M612,ACTIVIDADES!$B$9:$T$494,18,0),"")</f>
        <v>0</v>
      </c>
      <c r="AL612" s="80">
        <f>+IFERROR(VLOOKUP($M612,ACTIVIDADES!$B$9:$T$494,19,0),"")</f>
        <v>0</v>
      </c>
      <c r="AM612" s="55">
        <f>+IFERROR(VLOOKUP($M612,ACTIVIDADES!$B$9:$X$495,20,0),0)</f>
        <v>46214</v>
      </c>
      <c r="AN612" s="55" t="str">
        <f>+IFERROR(VLOOKUP($M612,ACTIVIDADES!$B$9:$X$495,21,0),0)</f>
        <v>No se evidencia seguimiento</v>
      </c>
      <c r="AO612" s="55">
        <f>+IFERROR(VLOOKUP($M612,ACTIVIDADES!$B$9:$X$495,22,0),0)</f>
        <v>0</v>
      </c>
      <c r="AP612" s="145" t="str">
        <f>+IFERROR(VLOOKUP($M612,ACTIVIDADES!$B$9:$X$495,23,0),0)</f>
        <v>EN EJECUCIÓN</v>
      </c>
      <c r="AQ612" s="88">
        <v>46230</v>
      </c>
      <c r="AR612" s="55">
        <v>0</v>
      </c>
      <c r="AS612" s="57" t="s">
        <v>4242</v>
      </c>
      <c r="AT612" s="29" t="s">
        <v>580</v>
      </c>
      <c r="AU612" s="57" t="s">
        <v>3639</v>
      </c>
      <c r="AV612" s="193" t="s">
        <v>3639</v>
      </c>
      <c r="AW612" s="193" t="s">
        <v>3639</v>
      </c>
      <c r="AX612" s="57" t="s">
        <v>4259</v>
      </c>
      <c r="AY612" s="176" t="str">
        <f t="shared" si="38"/>
        <v>SIN INICIAR</v>
      </c>
      <c r="AZ612" s="55" t="str">
        <f>+IFERROR(VLOOKUP($M612,ACTIVIDADES!$B$9:$T$494,25,0),"")</f>
        <v/>
      </c>
      <c r="BA612" s="55" t="str">
        <f>+IFERROR(VLOOKUP($M612,ACTIVIDADES!$B$9:$T$494,26,0),"")</f>
        <v/>
      </c>
      <c r="BB612" s="55" t="str">
        <f>+IFERROR(VLOOKUP($M612,ACTIVIDADES!$B$9:$T$494,27,0),"")</f>
        <v/>
      </c>
      <c r="BC612" s="55" t="str">
        <f>+IFERROR(VLOOKUP($M612,ACTIVIDADES!$B$9:$T$494,28,0),"")</f>
        <v/>
      </c>
      <c r="BD612" s="55" t="str">
        <f>+IFERROR(VLOOKUP($M612,ACTIVIDADES!$B$9:$T$494,29,0),"")</f>
        <v/>
      </c>
      <c r="BE612" s="55" t="str">
        <f>+IFERROR(VLOOKUP($M612,ACTIVIDADES!$B$9:$T$494,30,0),"")</f>
        <v/>
      </c>
      <c r="BF612" s="58"/>
      <c r="BG612" s="58"/>
      <c r="BH612" s="59"/>
      <c r="BI612" s="59" t="s">
        <v>580</v>
      </c>
      <c r="BJ612" s="60" t="s">
        <v>3635</v>
      </c>
      <c r="BK612" s="61" t="s">
        <v>593</v>
      </c>
      <c r="BL612" s="62"/>
      <c r="BM612" s="55" t="str">
        <f>+IFERROR(VLOOKUP($M612,ACTIVIDADES!$B$9:$T$494,31,0),"")</f>
        <v/>
      </c>
      <c r="BN612" s="55" t="str">
        <f>+IFERROR(VLOOKUP($M612,ACTIVIDADES!$B$9:$T$494,32,0),"")</f>
        <v/>
      </c>
      <c r="BO612" s="55" t="str">
        <f>+IFERROR(VLOOKUP($M612,ACTIVIDADES!$B$9:$T$494,33,0),"")</f>
        <v/>
      </c>
      <c r="BP612" s="55" t="str">
        <f>+IFERROR(VLOOKUP($M612,ACTIVIDADES!$B$9:$T$494,34,0),"")</f>
        <v/>
      </c>
      <c r="BQ612" s="55" t="str">
        <f>+IFERROR(VLOOKUP($M612,ACTIVIDADES!$B$9:$T$494,35,0),"")</f>
        <v/>
      </c>
      <c r="BR612" s="55" t="str">
        <f>+IFERROR(VLOOKUP($M612,ACTIVIDADES!$B$9:$T$494,36,0),"")</f>
        <v/>
      </c>
      <c r="BS612" s="55" t="str">
        <f>+IFERROR(VLOOKUP($M612,ACTIVIDADES!$B$9:$T$494,37,0),"")</f>
        <v/>
      </c>
      <c r="BT612" s="58"/>
      <c r="BU612" s="58"/>
      <c r="BV612" s="59"/>
      <c r="BW612" s="59" t="s">
        <v>580</v>
      </c>
      <c r="BX612" s="60" t="s">
        <v>3635</v>
      </c>
      <c r="BY612" s="61" t="s">
        <v>593</v>
      </c>
      <c r="BZ612" s="62"/>
      <c r="CA612" s="7"/>
      <c r="CB612" s="7"/>
      <c r="CC612" s="7"/>
      <c r="CD612" s="7"/>
      <c r="CE612" s="7"/>
      <c r="CF612" s="7"/>
      <c r="CG612" s="7"/>
      <c r="CH612" s="7"/>
      <c r="CI612" s="7"/>
      <c r="CJ612" s="7"/>
      <c r="CK612" s="7"/>
      <c r="CL612" s="7"/>
      <c r="CM612" s="7"/>
      <c r="CN612" s="7"/>
      <c r="CO612" s="7"/>
      <c r="CP612" s="7"/>
      <c r="CQ612" s="7"/>
    </row>
    <row r="613" spans="1:95" customFormat="1" ht="93" customHeight="1" x14ac:dyDescent="0.35">
      <c r="A613" s="40">
        <f t="shared" ref="A613:A676" si="39">+A612+1</f>
        <v>605</v>
      </c>
      <c r="B613" s="40" t="s">
        <v>521</v>
      </c>
      <c r="C613" s="40">
        <v>2020</v>
      </c>
      <c r="D613" s="40" t="s">
        <v>3734</v>
      </c>
      <c r="E613" s="323"/>
      <c r="F613" s="40" t="s">
        <v>778</v>
      </c>
      <c r="G613" s="40" t="s">
        <v>155</v>
      </c>
      <c r="H613" s="42" t="s">
        <v>4892</v>
      </c>
      <c r="I613" s="42" t="s">
        <v>3636</v>
      </c>
      <c r="J613" s="40" t="s">
        <v>5206</v>
      </c>
      <c r="K613" s="40" t="s">
        <v>5396</v>
      </c>
      <c r="L613" s="44" t="s">
        <v>1153</v>
      </c>
      <c r="M613" s="45" t="s">
        <v>2318</v>
      </c>
      <c r="N613" s="45" t="s">
        <v>2319</v>
      </c>
      <c r="O613" s="45" t="s">
        <v>2320</v>
      </c>
      <c r="P613" s="45">
        <v>1</v>
      </c>
      <c r="Q613" s="47">
        <v>46113</v>
      </c>
      <c r="R613" s="47">
        <v>46203</v>
      </c>
      <c r="S613" s="48">
        <f t="shared" si="37"/>
        <v>13.350000000000001</v>
      </c>
      <c r="T613" s="45" t="s">
        <v>592</v>
      </c>
      <c r="U613" s="45"/>
      <c r="V613" s="49">
        <f>+IFERROR(VLOOKUP($M613,ACTIVIDADES!$B$9:$Q$494,10,0),"")</f>
        <v>1</v>
      </c>
      <c r="W613" s="61" t="str">
        <f>+IFERROR(VLOOKUP($M613,ACTIVIDADES!$B$9:$Q$494,11,0)," ")</f>
        <v xml:space="preserve">Se deja en evidencia el procedimiento de gestion de pagos </v>
      </c>
      <c r="X613" s="51" t="str">
        <f>+IFERROR(VLOOKUP($M613,ACTIVIDADES!$B$9:$Q$494,12,0),"")</f>
        <v>https://dnbcgovco-my.sharepoint.com/:f:/g/personal/planeacion_dnbc_gov_co/IgAKPZEalRp3T7O44VwZjBLlARF86VpmllJA36VR9-2qDG8?e=W6XaGX</v>
      </c>
      <c r="Y613" s="52">
        <f>+IFERROR(VLOOKUP($M613,ACTIVIDADES!$B$9:$Q$494,13,0),"")</f>
        <v>46153</v>
      </c>
      <c r="Z613" s="49" t="str">
        <f>+IFERROR(VLOOKUP($M613,ACTIVIDADES!$B$9:$Q$494,14,0),"")</f>
        <v>Se incluye actualización de procedimiento junto a formatos del mismo</v>
      </c>
      <c r="AA613" s="49">
        <f>+IFERROR(VLOOKUP($M613,ACTIVIDADES!$B$9:$Q$494,15,0),"")</f>
        <v>1</v>
      </c>
      <c r="AB613" s="54" t="str">
        <f>+IFERROR(VLOOKUP($M613,ACTIVIDADES!$B$9:$Q$494,16,0),"")</f>
        <v>CUMPLIDO</v>
      </c>
      <c r="AC613" s="144">
        <v>46170</v>
      </c>
      <c r="AD613" s="29">
        <v>1</v>
      </c>
      <c r="AE613" s="28" t="s">
        <v>3864</v>
      </c>
      <c r="AF613" s="29" t="s">
        <v>579</v>
      </c>
      <c r="AG613" s="29" t="s">
        <v>3737</v>
      </c>
      <c r="AH613" s="29" t="s">
        <v>593</v>
      </c>
      <c r="AI613" s="29" t="s">
        <v>3752</v>
      </c>
      <c r="AJ613" s="55">
        <f>+IFERROR(VLOOKUP($M613,ACTIVIDADES!$B$9:$T$494,17,0),"")</f>
        <v>1</v>
      </c>
      <c r="AK613" s="80" t="str">
        <f>+IFERROR(VLOOKUP($M613,ACTIVIDADES!$B$9:$T$494,18,0),"")</f>
        <v xml:space="preserve">Se deja en evidencia el procedimiento de gestion de pagos </v>
      </c>
      <c r="AL613" s="80" t="str">
        <f>+IFERROR(VLOOKUP($M613,ACTIVIDADES!$B$9:$T$494,19,0),"")</f>
        <v>https://dnbcgovco-my.sharepoint.com/:f:/g/personal/planeacion_dnbc_gov_co/IgDlTTkE6gPMRZjTETbxch7dATaSM_TE5-agvqb3k7QgaDY?e=0V1Jx7</v>
      </c>
      <c r="AM613" s="55" t="str">
        <f>+IFERROR(VLOOKUP($M613,ACTIVIDADES!$B$9:$X$495,20,0),0)</f>
        <v>11/07/206</v>
      </c>
      <c r="AN613" s="55" t="str">
        <f>+IFERROR(VLOOKUP($M613,ACTIVIDADES!$B$9:$X$495,21,0),0)</f>
        <v>Actividad reportada con cumplimiento en el primer trimestre 2026</v>
      </c>
      <c r="AO613" s="55">
        <f>+IFERROR(VLOOKUP($M613,ACTIVIDADES!$B$9:$X$495,22,0),0)</f>
        <v>1</v>
      </c>
      <c r="AP613" s="150" t="str">
        <f>+IFERROR(VLOOKUP($M613,ACTIVIDADES!$B$9:$X$495,23,0),0)</f>
        <v>CUMPLIDO</v>
      </c>
      <c r="AQ613" s="129">
        <v>46245</v>
      </c>
      <c r="AR613" s="172">
        <v>1</v>
      </c>
      <c r="AS613" s="131" t="s">
        <v>3864</v>
      </c>
      <c r="AT613" s="29" t="s">
        <v>579</v>
      </c>
      <c r="AU613" s="57" t="s">
        <v>3639</v>
      </c>
      <c r="AV613" s="193" t="s">
        <v>3639</v>
      </c>
      <c r="AW613" s="193" t="s">
        <v>3639</v>
      </c>
      <c r="AX613" s="193" t="s">
        <v>4309</v>
      </c>
      <c r="AY613" s="176" t="str">
        <f t="shared" si="38"/>
        <v>CUMPLIDAS</v>
      </c>
      <c r="AZ613" s="55" t="str">
        <f>+IFERROR(VLOOKUP($M613,ACTIVIDADES!$B$9:$T$494,25,0),"")</f>
        <v/>
      </c>
      <c r="BA613" s="55" t="str">
        <f>+IFERROR(VLOOKUP($M613,ACTIVIDADES!$B$9:$T$494,26,0),"")</f>
        <v/>
      </c>
      <c r="BB613" s="55" t="str">
        <f>+IFERROR(VLOOKUP($M613,ACTIVIDADES!$B$9:$T$494,27,0),"")</f>
        <v/>
      </c>
      <c r="BC613" s="55" t="str">
        <f>+IFERROR(VLOOKUP($M613,ACTIVIDADES!$B$9:$T$494,28,0),"")</f>
        <v/>
      </c>
      <c r="BD613" s="55" t="str">
        <f>+IFERROR(VLOOKUP($M613,ACTIVIDADES!$B$9:$T$494,29,0),"")</f>
        <v/>
      </c>
      <c r="BE613" s="55" t="str">
        <f>+IFERROR(VLOOKUP($M613,ACTIVIDADES!$B$9:$T$494,30,0),"")</f>
        <v/>
      </c>
      <c r="BF613" s="58"/>
      <c r="BG613" s="58"/>
      <c r="BH613" s="59"/>
      <c r="BI613" s="59" t="s">
        <v>580</v>
      </c>
      <c r="BJ613" s="60" t="s">
        <v>3635</v>
      </c>
      <c r="BK613" s="61" t="s">
        <v>593</v>
      </c>
      <c r="BL613" s="62"/>
      <c r="BM613" s="55" t="str">
        <f>+IFERROR(VLOOKUP($M613,ACTIVIDADES!$B$9:$T$494,31,0),"")</f>
        <v/>
      </c>
      <c r="BN613" s="55" t="str">
        <f>+IFERROR(VLOOKUP($M613,ACTIVIDADES!$B$9:$T$494,32,0),"")</f>
        <v/>
      </c>
      <c r="BO613" s="55" t="str">
        <f>+IFERROR(VLOOKUP($M613,ACTIVIDADES!$B$9:$T$494,33,0),"")</f>
        <v/>
      </c>
      <c r="BP613" s="55" t="str">
        <f>+IFERROR(VLOOKUP($M613,ACTIVIDADES!$B$9:$T$494,34,0),"")</f>
        <v/>
      </c>
      <c r="BQ613" s="55" t="str">
        <f>+IFERROR(VLOOKUP($M613,ACTIVIDADES!$B$9:$T$494,35,0),"")</f>
        <v/>
      </c>
      <c r="BR613" s="55" t="str">
        <f>+IFERROR(VLOOKUP($M613,ACTIVIDADES!$B$9:$T$494,36,0),"")</f>
        <v/>
      </c>
      <c r="BS613" s="55" t="str">
        <f>+IFERROR(VLOOKUP($M613,ACTIVIDADES!$B$9:$T$494,37,0),"")</f>
        <v/>
      </c>
      <c r="BT613" s="58"/>
      <c r="BU613" s="58"/>
      <c r="BV613" s="59"/>
      <c r="BW613" s="59" t="s">
        <v>580</v>
      </c>
      <c r="BX613" s="60" t="s">
        <v>3635</v>
      </c>
      <c r="BY613" s="61" t="s">
        <v>593</v>
      </c>
      <c r="BZ613" s="62"/>
      <c r="CA613" s="9"/>
      <c r="CB613" s="9"/>
      <c r="CC613" s="9"/>
      <c r="CD613" s="9"/>
      <c r="CE613" s="9"/>
      <c r="CF613" s="9"/>
      <c r="CG613" s="9"/>
      <c r="CH613" s="9"/>
      <c r="CI613" s="9"/>
      <c r="CJ613" s="9"/>
      <c r="CK613" s="9"/>
      <c r="CL613" s="9"/>
      <c r="CM613" s="9"/>
      <c r="CN613" s="9"/>
      <c r="CO613" s="9"/>
      <c r="CP613" s="9"/>
      <c r="CQ613" s="9"/>
    </row>
    <row r="614" spans="1:95" s="8" customFormat="1" ht="93" customHeight="1" x14ac:dyDescent="0.35">
      <c r="A614" s="40">
        <f t="shared" si="39"/>
        <v>606</v>
      </c>
      <c r="B614" s="40" t="s">
        <v>521</v>
      </c>
      <c r="C614" s="40">
        <v>2020</v>
      </c>
      <c r="D614" s="40" t="s">
        <v>3734</v>
      </c>
      <c r="E614" s="323"/>
      <c r="F614" s="40" t="s">
        <v>786</v>
      </c>
      <c r="G614" s="40" t="s">
        <v>155</v>
      </c>
      <c r="H614" s="41" t="s">
        <v>4893</v>
      </c>
      <c r="I614" s="42"/>
      <c r="J614" s="43" t="s">
        <v>5207</v>
      </c>
      <c r="K614" s="43" t="s">
        <v>4314</v>
      </c>
      <c r="L614" s="44" t="s">
        <v>1153</v>
      </c>
      <c r="M614" s="45" t="s">
        <v>1789</v>
      </c>
      <c r="N614" s="46" t="s">
        <v>1790</v>
      </c>
      <c r="O614" s="45" t="s">
        <v>1791</v>
      </c>
      <c r="P614" s="45">
        <v>12</v>
      </c>
      <c r="Q614" s="47">
        <v>46023</v>
      </c>
      <c r="R614" s="47">
        <v>46387</v>
      </c>
      <c r="S614" s="48">
        <f t="shared" si="37"/>
        <v>54</v>
      </c>
      <c r="T614" s="45" t="s">
        <v>624</v>
      </c>
      <c r="U614" s="45" t="s">
        <v>1792</v>
      </c>
      <c r="V614" s="49">
        <f>+IFERROR(VLOOKUP($M614,ACTIVIDADES!$B$9:$Q$494,10,0),"")</f>
        <v>0</v>
      </c>
      <c r="W614" s="50">
        <f>+IFERROR(VLOOKUP($M614,ACTIVIDADES!$B$9:$Q$494,11,0)," ")</f>
        <v>0</v>
      </c>
      <c r="X614" s="61">
        <f>+IFERROR(VLOOKUP($M614,ACTIVIDADES!$B$9:$Q$494,12,0),"")</f>
        <v>0</v>
      </c>
      <c r="Y614" s="52">
        <f>+IFERROR(VLOOKUP($M614,ACTIVIDADES!$B$9:$Q$494,13,0),"")</f>
        <v>46153</v>
      </c>
      <c r="Z614" s="53" t="str">
        <f>+IFERROR(VLOOKUP($M614,ACTIVIDADES!$B$9:$Q$494,14,0),"")</f>
        <v>No se evidencia seguimiento</v>
      </c>
      <c r="AA614" s="49">
        <f>+IFERROR(VLOOKUP($M614,ACTIVIDADES!$B$9:$Q$494,15,0),"")</f>
        <v>0</v>
      </c>
      <c r="AB614" s="54" t="str">
        <f>+IFERROR(VLOOKUP($M614,ACTIVIDADES!$B$9:$Q$494,16,0),"")</f>
        <v>EJECUCIÓN</v>
      </c>
      <c r="AC614" s="144">
        <v>46157</v>
      </c>
      <c r="AD614" s="29">
        <v>0</v>
      </c>
      <c r="AE614" s="29" t="s">
        <v>3741</v>
      </c>
      <c r="AF614" s="28" t="s">
        <v>580</v>
      </c>
      <c r="AG614" s="29" t="s">
        <v>3737</v>
      </c>
      <c r="AH614" s="29" t="s">
        <v>3737</v>
      </c>
      <c r="AI614" s="29" t="s">
        <v>3737</v>
      </c>
      <c r="AJ614" s="55">
        <f>+IFERROR(VLOOKUP($M614,ACTIVIDADES!$B$9:$T$494,17,0),"")</f>
        <v>0</v>
      </c>
      <c r="AK614" s="80">
        <f>+IFERROR(VLOOKUP($M614,ACTIVIDADES!$B$9:$T$494,18,0),"")</f>
        <v>0</v>
      </c>
      <c r="AL614" s="80">
        <f>+IFERROR(VLOOKUP($M614,ACTIVIDADES!$B$9:$T$494,19,0),"")</f>
        <v>0</v>
      </c>
      <c r="AM614" s="55">
        <f>+IFERROR(VLOOKUP($M614,ACTIVIDADES!$B$9:$X$495,20,0),0)</f>
        <v>46214</v>
      </c>
      <c r="AN614" s="55" t="str">
        <f>+IFERROR(VLOOKUP($M614,ACTIVIDADES!$B$9:$X$495,21,0),0)</f>
        <v>No se evidencia seguimiento</v>
      </c>
      <c r="AO614" s="55">
        <f>+IFERROR(VLOOKUP($M614,ACTIVIDADES!$B$9:$X$495,22,0),0)</f>
        <v>0</v>
      </c>
      <c r="AP614" s="145" t="str">
        <f>+IFERROR(VLOOKUP($M614,ACTIVIDADES!$B$9:$X$495,23,0),0)</f>
        <v>EN EJECUCIÓN</v>
      </c>
      <c r="AQ614" s="88">
        <v>46230</v>
      </c>
      <c r="AR614" s="55">
        <v>0</v>
      </c>
      <c r="AS614" s="57" t="s">
        <v>4242</v>
      </c>
      <c r="AT614" s="29" t="s">
        <v>580</v>
      </c>
      <c r="AU614" s="57" t="s">
        <v>3639</v>
      </c>
      <c r="AV614" s="193" t="s">
        <v>3639</v>
      </c>
      <c r="AW614" s="193" t="s">
        <v>3639</v>
      </c>
      <c r="AX614" s="57" t="s">
        <v>4259</v>
      </c>
      <c r="AY614" s="176" t="str">
        <f t="shared" si="38"/>
        <v>SIN INICIAR</v>
      </c>
      <c r="AZ614" s="55" t="str">
        <f>+IFERROR(VLOOKUP($M614,ACTIVIDADES!$B$9:$T$494,25,0),"")</f>
        <v/>
      </c>
      <c r="BA614" s="55" t="str">
        <f>+IFERROR(VLOOKUP($M614,ACTIVIDADES!$B$9:$T$494,26,0),"")</f>
        <v/>
      </c>
      <c r="BB614" s="55" t="str">
        <f>+IFERROR(VLOOKUP($M614,ACTIVIDADES!$B$9:$T$494,27,0),"")</f>
        <v/>
      </c>
      <c r="BC614" s="55" t="str">
        <f>+IFERROR(VLOOKUP($M614,ACTIVIDADES!$B$9:$T$494,28,0),"")</f>
        <v/>
      </c>
      <c r="BD614" s="55" t="str">
        <f>+IFERROR(VLOOKUP($M614,ACTIVIDADES!$B$9:$T$494,29,0),"")</f>
        <v/>
      </c>
      <c r="BE614" s="55" t="str">
        <f>+IFERROR(VLOOKUP($M614,ACTIVIDADES!$B$9:$T$494,30,0),"")</f>
        <v/>
      </c>
      <c r="BF614" s="58"/>
      <c r="BG614" s="58"/>
      <c r="BH614" s="59"/>
      <c r="BI614" s="59" t="s">
        <v>580</v>
      </c>
      <c r="BJ614" s="60" t="s">
        <v>3635</v>
      </c>
      <c r="BK614" s="61" t="s">
        <v>593</v>
      </c>
      <c r="BL614" s="62"/>
      <c r="BM614" s="55" t="str">
        <f>+IFERROR(VLOOKUP($M614,ACTIVIDADES!$B$9:$T$494,31,0),"")</f>
        <v/>
      </c>
      <c r="BN614" s="55" t="str">
        <f>+IFERROR(VLOOKUP($M614,ACTIVIDADES!$B$9:$T$494,32,0),"")</f>
        <v/>
      </c>
      <c r="BO614" s="55" t="str">
        <f>+IFERROR(VLOOKUP($M614,ACTIVIDADES!$B$9:$T$494,33,0),"")</f>
        <v/>
      </c>
      <c r="BP614" s="55" t="str">
        <f>+IFERROR(VLOOKUP($M614,ACTIVIDADES!$B$9:$T$494,34,0),"")</f>
        <v/>
      </c>
      <c r="BQ614" s="55" t="str">
        <f>+IFERROR(VLOOKUP($M614,ACTIVIDADES!$B$9:$T$494,35,0),"")</f>
        <v/>
      </c>
      <c r="BR614" s="55" t="str">
        <f>+IFERROR(VLOOKUP($M614,ACTIVIDADES!$B$9:$T$494,36,0),"")</f>
        <v/>
      </c>
      <c r="BS614" s="55" t="str">
        <f>+IFERROR(VLOOKUP($M614,ACTIVIDADES!$B$9:$T$494,37,0),"")</f>
        <v/>
      </c>
      <c r="BT614" s="58"/>
      <c r="BU614" s="58"/>
      <c r="BV614" s="59"/>
      <c r="BW614" s="59" t="s">
        <v>580</v>
      </c>
      <c r="BX614" s="60" t="s">
        <v>3635</v>
      </c>
      <c r="BY614" s="61" t="s">
        <v>593</v>
      </c>
      <c r="BZ614" s="62"/>
      <c r="CA614" s="7"/>
      <c r="CB614" s="7"/>
      <c r="CC614" s="7"/>
      <c r="CD614" s="7"/>
      <c r="CE614" s="7"/>
      <c r="CF614" s="7"/>
      <c r="CG614" s="7"/>
      <c r="CH614" s="7"/>
      <c r="CI614" s="7"/>
      <c r="CJ614" s="7"/>
      <c r="CK614" s="7"/>
      <c r="CL614" s="7"/>
      <c r="CM614" s="7"/>
      <c r="CN614" s="7"/>
      <c r="CO614" s="7"/>
      <c r="CP614" s="7"/>
      <c r="CQ614" s="7"/>
    </row>
    <row r="615" spans="1:95" ht="93" customHeight="1" x14ac:dyDescent="0.35">
      <c r="A615" s="40">
        <f t="shared" si="39"/>
        <v>607</v>
      </c>
      <c r="B615" s="40" t="s">
        <v>521</v>
      </c>
      <c r="C615" s="40">
        <v>2020</v>
      </c>
      <c r="D615" s="40" t="s">
        <v>3734</v>
      </c>
      <c r="E615" s="323"/>
      <c r="F615" s="40" t="s">
        <v>786</v>
      </c>
      <c r="G615" s="40" t="s">
        <v>155</v>
      </c>
      <c r="H615" s="41" t="s">
        <v>4893</v>
      </c>
      <c r="I615" s="42" t="s">
        <v>3636</v>
      </c>
      <c r="J615" s="43" t="s">
        <v>5208</v>
      </c>
      <c r="K615" s="43" t="s">
        <v>5397</v>
      </c>
      <c r="L615" s="44" t="s">
        <v>1153</v>
      </c>
      <c r="M615" s="63" t="s">
        <v>1793</v>
      </c>
      <c r="N615" s="64" t="s">
        <v>5604</v>
      </c>
      <c r="O615" s="63" t="s">
        <v>4315</v>
      </c>
      <c r="P615" s="63">
        <v>1</v>
      </c>
      <c r="Q615" s="65">
        <v>44294</v>
      </c>
      <c r="R615" s="65">
        <v>44347</v>
      </c>
      <c r="S615" s="66">
        <f t="shared" si="37"/>
        <v>7.95</v>
      </c>
      <c r="T615" s="63" t="s">
        <v>4316</v>
      </c>
      <c r="U615" s="63" t="s">
        <v>1792</v>
      </c>
      <c r="V615" s="49">
        <f>+IFERROR(VLOOKUP($M615,ACTIVIDADES!$B$9:$Q$494,10,0),"")</f>
        <v>0</v>
      </c>
      <c r="W615" s="50">
        <f>+IFERROR(VLOOKUP($M615,ACTIVIDADES!$B$9:$Q$494,11,0)," ")</f>
        <v>0</v>
      </c>
      <c r="X615" s="61">
        <f>+IFERROR(VLOOKUP($M615,ACTIVIDADES!$B$9:$Q$494,12,0),"")</f>
        <v>0</v>
      </c>
      <c r="Y615" s="52">
        <f>+IFERROR(VLOOKUP($M615,ACTIVIDADES!$B$9:$Q$494,13,0),"")</f>
        <v>46153</v>
      </c>
      <c r="Z615" s="53" t="str">
        <f>+IFERROR(VLOOKUP($M615,ACTIVIDADES!$B$9:$Q$494,14,0),"")</f>
        <v>No se evidencia seguimiento</v>
      </c>
      <c r="AA615" s="49">
        <f>+IFERROR(VLOOKUP($M615,ACTIVIDADES!$B$9:$Q$494,15,0),"")</f>
        <v>0</v>
      </c>
      <c r="AB615" s="54" t="str">
        <f>+IFERROR(VLOOKUP($M615,ACTIVIDADES!$B$9:$Q$494,16,0),"")</f>
        <v>VENCIDO</v>
      </c>
      <c r="AC615" s="144">
        <v>46157</v>
      </c>
      <c r="AD615" s="29">
        <v>0</v>
      </c>
      <c r="AE615" s="29" t="s">
        <v>3741</v>
      </c>
      <c r="AF615" s="29" t="s">
        <v>581</v>
      </c>
      <c r="AG615" s="29" t="s">
        <v>3737</v>
      </c>
      <c r="AH615" s="29" t="s">
        <v>3737</v>
      </c>
      <c r="AI615" s="29" t="s">
        <v>3737</v>
      </c>
      <c r="AJ615" s="55">
        <f>+IFERROR(VLOOKUP($M615,ACTIVIDADES!$B$9:$T$494,17,0),"")</f>
        <v>0</v>
      </c>
      <c r="AK615" s="80">
        <f>+IFERROR(VLOOKUP($M615,ACTIVIDADES!$B$9:$T$494,18,0),"")</f>
        <v>0</v>
      </c>
      <c r="AL615" s="80">
        <f>+IFERROR(VLOOKUP($M615,ACTIVIDADES!$B$9:$T$494,19,0),"")</f>
        <v>0</v>
      </c>
      <c r="AM615" s="55">
        <f>+IFERROR(VLOOKUP($M615,ACTIVIDADES!$B$9:$X$495,20,0),0)</f>
        <v>46214</v>
      </c>
      <c r="AN615" s="55" t="str">
        <f>+IFERROR(VLOOKUP($M615,ACTIVIDADES!$B$9:$X$495,21,0),0)</f>
        <v>No se evidencia seguimiento</v>
      </c>
      <c r="AO615" s="55">
        <f>+IFERROR(VLOOKUP($M615,ACTIVIDADES!$B$9:$X$495,22,0),0)</f>
        <v>0</v>
      </c>
      <c r="AP615" s="145" t="str">
        <f>+IFERROR(VLOOKUP($M615,ACTIVIDADES!$B$9:$X$495,23,0),0)</f>
        <v>EN EJECUCIÓN</v>
      </c>
      <c r="AQ615" s="129">
        <v>46245</v>
      </c>
      <c r="AR615" s="172">
        <v>0</v>
      </c>
      <c r="AS615" s="72" t="s">
        <v>4242</v>
      </c>
      <c r="AT615" s="29" t="s">
        <v>580</v>
      </c>
      <c r="AU615" s="57" t="s">
        <v>3639</v>
      </c>
      <c r="AV615" s="193" t="s">
        <v>3639</v>
      </c>
      <c r="AW615" s="193" t="s">
        <v>3639</v>
      </c>
      <c r="AX615" s="57" t="s">
        <v>4259</v>
      </c>
      <c r="AY615" s="176" t="str">
        <f t="shared" si="38"/>
        <v>SIN INICIAR</v>
      </c>
      <c r="AZ615" s="55" t="str">
        <f>+IFERROR(VLOOKUP($M615,ACTIVIDADES!$B$9:$T$494,25,0),"")</f>
        <v/>
      </c>
      <c r="BA615" s="55" t="str">
        <f>+IFERROR(VLOOKUP($M615,ACTIVIDADES!$B$9:$T$494,26,0),"")</f>
        <v/>
      </c>
      <c r="BB615" s="55" t="str">
        <f>+IFERROR(VLOOKUP($M615,ACTIVIDADES!$B$9:$T$494,27,0),"")</f>
        <v/>
      </c>
      <c r="BC615" s="55" t="str">
        <f>+IFERROR(VLOOKUP($M615,ACTIVIDADES!$B$9:$T$494,28,0),"")</f>
        <v/>
      </c>
      <c r="BD615" s="55" t="str">
        <f>+IFERROR(VLOOKUP($M615,ACTIVIDADES!$B$9:$T$494,29,0),"")</f>
        <v/>
      </c>
      <c r="BE615" s="55" t="str">
        <f>+IFERROR(VLOOKUP($M615,ACTIVIDADES!$B$9:$T$494,30,0),"")</f>
        <v/>
      </c>
      <c r="BF615" s="58"/>
      <c r="BG615" s="58"/>
      <c r="BH615" s="59"/>
      <c r="BI615" s="59" t="s">
        <v>580</v>
      </c>
      <c r="BJ615" s="60" t="s">
        <v>3635</v>
      </c>
      <c r="BK615" s="61" t="s">
        <v>593</v>
      </c>
      <c r="BL615" s="62"/>
      <c r="BM615" s="55" t="str">
        <f>+IFERROR(VLOOKUP($M615,ACTIVIDADES!$B$9:$T$494,31,0),"")</f>
        <v/>
      </c>
      <c r="BN615" s="55" t="str">
        <f>+IFERROR(VLOOKUP($M615,ACTIVIDADES!$B$9:$T$494,32,0),"")</f>
        <v/>
      </c>
      <c r="BO615" s="55" t="str">
        <f>+IFERROR(VLOOKUP($M615,ACTIVIDADES!$B$9:$T$494,33,0),"")</f>
        <v/>
      </c>
      <c r="BP615" s="55" t="str">
        <f>+IFERROR(VLOOKUP($M615,ACTIVIDADES!$B$9:$T$494,34,0),"")</f>
        <v/>
      </c>
      <c r="BQ615" s="55" t="str">
        <f>+IFERROR(VLOOKUP($M615,ACTIVIDADES!$B$9:$T$494,35,0),"")</f>
        <v/>
      </c>
      <c r="BR615" s="55" t="str">
        <f>+IFERROR(VLOOKUP($M615,ACTIVIDADES!$B$9:$T$494,36,0),"")</f>
        <v/>
      </c>
      <c r="BS615" s="55" t="str">
        <f>+IFERROR(VLOOKUP($M615,ACTIVIDADES!$B$9:$T$494,37,0),"")</f>
        <v/>
      </c>
      <c r="BT615" s="58"/>
      <c r="BU615" s="58"/>
      <c r="BV615" s="59"/>
      <c r="BW615" s="59" t="s">
        <v>580</v>
      </c>
      <c r="BX615" s="60" t="s">
        <v>3635</v>
      </c>
      <c r="BY615" s="61" t="s">
        <v>593</v>
      </c>
      <c r="BZ615" s="62"/>
      <c r="CA615" s="7"/>
      <c r="CB615" s="7"/>
      <c r="CC615" s="7"/>
      <c r="CD615" s="7"/>
      <c r="CE615" s="7"/>
      <c r="CF615" s="7"/>
      <c r="CG615" s="7"/>
      <c r="CH615" s="7"/>
      <c r="CI615" s="7"/>
      <c r="CJ615" s="7"/>
      <c r="CK615" s="7"/>
      <c r="CL615" s="7"/>
      <c r="CM615" s="7"/>
      <c r="CN615" s="7"/>
      <c r="CO615" s="7"/>
      <c r="CP615" s="7"/>
      <c r="CQ615" s="7"/>
    </row>
    <row r="616" spans="1:95" customFormat="1" ht="93" customHeight="1" x14ac:dyDescent="0.35">
      <c r="A616" s="40">
        <f t="shared" si="39"/>
        <v>608</v>
      </c>
      <c r="B616" s="40" t="s">
        <v>521</v>
      </c>
      <c r="C616" s="40">
        <v>2020</v>
      </c>
      <c r="D616" s="40" t="s">
        <v>3734</v>
      </c>
      <c r="E616" s="323"/>
      <c r="F616" s="40" t="s">
        <v>774</v>
      </c>
      <c r="G616" s="40" t="s">
        <v>55</v>
      </c>
      <c r="H616" s="41" t="s">
        <v>56</v>
      </c>
      <c r="I616" s="42"/>
      <c r="J616" s="43" t="s">
        <v>5209</v>
      </c>
      <c r="K616" s="43" t="s">
        <v>5209</v>
      </c>
      <c r="L616" s="44" t="s">
        <v>1153</v>
      </c>
      <c r="M616" s="45" t="s">
        <v>2571</v>
      </c>
      <c r="N616" s="46" t="s">
        <v>2572</v>
      </c>
      <c r="O616" s="45" t="s">
        <v>2573</v>
      </c>
      <c r="P616" s="45">
        <v>1</v>
      </c>
      <c r="Q616" s="47">
        <v>46143</v>
      </c>
      <c r="R616" s="47">
        <v>46295</v>
      </c>
      <c r="S616" s="48">
        <f t="shared" si="37"/>
        <v>22.349999999999998</v>
      </c>
      <c r="T616" s="45" t="s">
        <v>589</v>
      </c>
      <c r="U616" s="45"/>
      <c r="V616" s="49">
        <f>+IFERROR(VLOOKUP($M616,ACTIVIDADES!$B$9:$Q$494,10,0),"")</f>
        <v>0</v>
      </c>
      <c r="W616" s="50" t="str">
        <f>+IFERROR(VLOOKUP($M616,ACTIVIDADES!$B$9:$Q$494,11,0)," ")</f>
        <v xml:space="preserve">En proceso de elaboración </v>
      </c>
      <c r="X616" s="51" t="str">
        <f>+IFERROR(VLOOKUP($M616,ACTIVIDADES!$B$9:$Q$494,12,0),"")</f>
        <v>https://dnbcgovco-my.sharepoint.com/:f:/g/personal/planeacion_dnbc_gov_co/IgD_grekOtWqQqtlM5-uKNzKAXw_t2tystb5VgPWhpKqINg?e=7IgzFu</v>
      </c>
      <c r="Y616" s="52">
        <f>+IFERROR(VLOOKUP($M616,ACTIVIDADES!$B$9:$Q$494,13,0),"")</f>
        <v>46153</v>
      </c>
      <c r="Z616" s="53" t="str">
        <f>+IFERROR(VLOOKUP($M616,ACTIVIDADES!$B$9:$Q$494,14,0),"")</f>
        <v>No se evidencia avance para el periodo</v>
      </c>
      <c r="AA616" s="49">
        <f>+IFERROR(VLOOKUP($M616,ACTIVIDADES!$B$9:$Q$494,15,0),"")</f>
        <v>0</v>
      </c>
      <c r="AB616" s="54" t="str">
        <f>+IFERROR(VLOOKUP($M616,ACTIVIDADES!$B$9:$Q$494,16,0),"")</f>
        <v>EJECUCIÓN</v>
      </c>
      <c r="AC616" s="144">
        <v>46170</v>
      </c>
      <c r="AD616" s="29">
        <v>0</v>
      </c>
      <c r="AE616" s="29" t="s">
        <v>3741</v>
      </c>
      <c r="AF616" s="28" t="s">
        <v>580</v>
      </c>
      <c r="AG616" s="29" t="s">
        <v>3737</v>
      </c>
      <c r="AH616" s="29" t="s">
        <v>3737</v>
      </c>
      <c r="AI616" s="29" t="s">
        <v>3737</v>
      </c>
      <c r="AJ616" s="55">
        <f>+IFERROR(VLOOKUP($M616,ACTIVIDADES!$B$9:$T$494,17,0),"")</f>
        <v>0.5</v>
      </c>
      <c r="AK616" s="80" t="str">
        <f>+IFERROR(VLOOKUP($M616,ACTIVIDADES!$B$9:$T$494,18,0),"")</f>
        <v>Se adjunta borrador del procedimiento de mantenimiento preventivo y correctivo de los bienes</v>
      </c>
      <c r="AL616" s="80" t="str">
        <f>+IFERROR(VLOOKUP($M616,ACTIVIDADES!$B$9:$T$494,19,0),"")</f>
        <v>https://dnbcgovco-my.sharepoint.com/:f:/g/personal/planeacion_dnbc_gov_co/IgA9gTnDW-M3Sr7w2wpzF8RrAaZWUGxMNdPoWX7g-hR4cDw?e=9xfiP1</v>
      </c>
      <c r="AM616" s="55" t="str">
        <f>+IFERROR(VLOOKUP($M616,ACTIVIDADES!$B$9:$X$495,20,0),0)</f>
        <v>11/07/206</v>
      </c>
      <c r="AN616" s="55" t="str">
        <f>+IFERROR(VLOOKUP($M616,ACTIVIDADES!$B$9:$X$495,21,0),0)</f>
        <v>Se adjunta borrador del procedimiento de mantenimiento preventivo y correctivo de los bienes</v>
      </c>
      <c r="AO616" s="55">
        <f>+IFERROR(VLOOKUP($M616,ACTIVIDADES!$B$9:$X$495,22,0),0)</f>
        <v>0.5</v>
      </c>
      <c r="AP616" s="145" t="str">
        <f>+IFERROR(VLOOKUP($M616,ACTIVIDADES!$B$9:$X$495,23,0),0)</f>
        <v>EN EJECUCIÓN</v>
      </c>
      <c r="AQ616" s="129">
        <v>46245</v>
      </c>
      <c r="AR616" s="172">
        <v>0.5</v>
      </c>
      <c r="AS616" s="72" t="s">
        <v>4317</v>
      </c>
      <c r="AT616" s="29" t="s">
        <v>4</v>
      </c>
      <c r="AU616" s="57" t="s">
        <v>3639</v>
      </c>
      <c r="AV616" s="193" t="s">
        <v>3639</v>
      </c>
      <c r="AW616" s="193" t="s">
        <v>3639</v>
      </c>
      <c r="AX616" s="193" t="s">
        <v>4252</v>
      </c>
      <c r="AY616" s="176" t="str">
        <f t="shared" si="38"/>
        <v>EN EJECUCIÓN</v>
      </c>
      <c r="AZ616" s="55" t="str">
        <f>+IFERROR(VLOOKUP($M616,ACTIVIDADES!$B$9:$T$494,25,0),"")</f>
        <v/>
      </c>
      <c r="BA616" s="55" t="str">
        <f>+IFERROR(VLOOKUP($M616,ACTIVIDADES!$B$9:$T$494,26,0),"")</f>
        <v/>
      </c>
      <c r="BB616" s="55" t="str">
        <f>+IFERROR(VLOOKUP($M616,ACTIVIDADES!$B$9:$T$494,27,0),"")</f>
        <v/>
      </c>
      <c r="BC616" s="55" t="str">
        <f>+IFERROR(VLOOKUP($M616,ACTIVIDADES!$B$9:$T$494,28,0),"")</f>
        <v/>
      </c>
      <c r="BD616" s="55" t="str">
        <f>+IFERROR(VLOOKUP($M616,ACTIVIDADES!$B$9:$T$494,29,0),"")</f>
        <v/>
      </c>
      <c r="BE616" s="55" t="str">
        <f>+IFERROR(VLOOKUP($M616,ACTIVIDADES!$B$9:$T$494,30,0),"")</f>
        <v/>
      </c>
      <c r="BF616" s="58"/>
      <c r="BG616" s="58"/>
      <c r="BH616" s="59"/>
      <c r="BI616" s="59" t="s">
        <v>580</v>
      </c>
      <c r="BJ616" s="60" t="s">
        <v>3635</v>
      </c>
      <c r="BK616" s="61" t="s">
        <v>593</v>
      </c>
      <c r="BL616" s="62"/>
      <c r="BM616" s="55" t="str">
        <f>+IFERROR(VLOOKUP($M616,ACTIVIDADES!$B$9:$T$494,31,0),"")</f>
        <v/>
      </c>
      <c r="BN616" s="55" t="str">
        <f>+IFERROR(VLOOKUP($M616,ACTIVIDADES!$B$9:$T$494,32,0),"")</f>
        <v/>
      </c>
      <c r="BO616" s="55" t="str">
        <f>+IFERROR(VLOOKUP($M616,ACTIVIDADES!$B$9:$T$494,33,0),"")</f>
        <v/>
      </c>
      <c r="BP616" s="55" t="str">
        <f>+IFERROR(VLOOKUP($M616,ACTIVIDADES!$B$9:$T$494,34,0),"")</f>
        <v/>
      </c>
      <c r="BQ616" s="55" t="str">
        <f>+IFERROR(VLOOKUP($M616,ACTIVIDADES!$B$9:$T$494,35,0),"")</f>
        <v/>
      </c>
      <c r="BR616" s="55" t="str">
        <f>+IFERROR(VLOOKUP($M616,ACTIVIDADES!$B$9:$T$494,36,0),"")</f>
        <v/>
      </c>
      <c r="BS616" s="55" t="str">
        <f>+IFERROR(VLOOKUP($M616,ACTIVIDADES!$B$9:$T$494,37,0),"")</f>
        <v/>
      </c>
      <c r="BT616" s="58"/>
      <c r="BU616" s="58"/>
      <c r="BV616" s="59"/>
      <c r="BW616" s="59" t="s">
        <v>580</v>
      </c>
      <c r="BX616" s="60" t="s">
        <v>3635</v>
      </c>
      <c r="BY616" s="61" t="s">
        <v>593</v>
      </c>
      <c r="BZ616" s="62"/>
      <c r="CA616" s="7"/>
      <c r="CB616" s="7"/>
      <c r="CC616" s="7"/>
      <c r="CD616" s="7"/>
      <c r="CE616" s="7"/>
      <c r="CF616" s="7"/>
      <c r="CG616" s="7"/>
      <c r="CH616" s="7"/>
      <c r="CI616" s="7"/>
      <c r="CJ616" s="7"/>
      <c r="CK616" s="7"/>
      <c r="CL616" s="7"/>
      <c r="CM616" s="7"/>
      <c r="CN616" s="7"/>
      <c r="CO616" s="7"/>
      <c r="CP616" s="7"/>
      <c r="CQ616" s="7"/>
    </row>
    <row r="617" spans="1:95" customFormat="1" ht="93" customHeight="1" x14ac:dyDescent="0.35">
      <c r="A617" s="40">
        <f t="shared" si="39"/>
        <v>609</v>
      </c>
      <c r="B617" s="40" t="s">
        <v>521</v>
      </c>
      <c r="C617" s="40">
        <v>2020</v>
      </c>
      <c r="D617" s="40" t="s">
        <v>3734</v>
      </c>
      <c r="E617" s="323"/>
      <c r="F617" s="40" t="s">
        <v>774</v>
      </c>
      <c r="G617" s="40" t="s">
        <v>55</v>
      </c>
      <c r="H617" s="41" t="s">
        <v>56</v>
      </c>
      <c r="I617" s="42"/>
      <c r="J617" s="43" t="s">
        <v>5209</v>
      </c>
      <c r="K617" s="43" t="s">
        <v>5209</v>
      </c>
      <c r="L617" s="44" t="s">
        <v>1153</v>
      </c>
      <c r="M617" s="45" t="s">
        <v>2579</v>
      </c>
      <c r="N617" s="46" t="s">
        <v>2580</v>
      </c>
      <c r="O617" s="45" t="s">
        <v>2581</v>
      </c>
      <c r="P617" s="45">
        <v>1</v>
      </c>
      <c r="Q617" s="47">
        <v>46143</v>
      </c>
      <c r="R617" s="47">
        <v>46387</v>
      </c>
      <c r="S617" s="48">
        <f t="shared" si="37"/>
        <v>36</v>
      </c>
      <c r="T617" s="45" t="s">
        <v>589</v>
      </c>
      <c r="U617" s="45"/>
      <c r="V617" s="49">
        <f>+IFERROR(VLOOKUP($M617,ACTIVIDADES!$B$9:$Q$494,10,0),"")</f>
        <v>0</v>
      </c>
      <c r="W617" s="50" t="str">
        <f>+IFERROR(VLOOKUP($M617,ACTIVIDADES!$B$9:$Q$494,11,0)," ")</f>
        <v xml:space="preserve">En proceso de elaboración </v>
      </c>
      <c r="X617" s="51" t="str">
        <f>+IFERROR(VLOOKUP($M617,ACTIVIDADES!$B$9:$Q$494,12,0),"")</f>
        <v>https://dnbcgovco-my.sharepoint.com/:f:/g/personal/planeacion_dnbc_gov_co/IgCHix03hdsORJdFzXwbKzzkAYCwKvT-WMSbymO7s_ZNdBo?e=tzOHt9</v>
      </c>
      <c r="Y617" s="52">
        <f>+IFERROR(VLOOKUP($M617,ACTIVIDADES!$B$9:$Q$494,13,0),"")</f>
        <v>46153</v>
      </c>
      <c r="Z617" s="53" t="str">
        <f>+IFERROR(VLOOKUP($M617,ACTIVIDADES!$B$9:$Q$494,14,0),"")</f>
        <v>No se evidencia avance para el periodo</v>
      </c>
      <c r="AA617" s="49">
        <f>+IFERROR(VLOOKUP($M617,ACTIVIDADES!$B$9:$Q$494,15,0),"")</f>
        <v>0</v>
      </c>
      <c r="AB617" s="54" t="str">
        <f>+IFERROR(VLOOKUP($M617,ACTIVIDADES!$B$9:$Q$494,16,0),"")</f>
        <v>EJECUCIÓN</v>
      </c>
      <c r="AC617" s="144">
        <v>46170</v>
      </c>
      <c r="AD617" s="29">
        <v>0</v>
      </c>
      <c r="AE617" s="29" t="s">
        <v>3741</v>
      </c>
      <c r="AF617" s="28" t="s">
        <v>580</v>
      </c>
      <c r="AG617" s="29" t="s">
        <v>3737</v>
      </c>
      <c r="AH617" s="29" t="s">
        <v>3737</v>
      </c>
      <c r="AI617" s="29" t="s">
        <v>3737</v>
      </c>
      <c r="AJ617" s="55">
        <f>+IFERROR(VLOOKUP($M617,ACTIVIDADES!$B$9:$T$494,17,0),"")</f>
        <v>0.5</v>
      </c>
      <c r="AK617" s="80" t="str">
        <f>+IFERROR(VLOOKUP($M617,ACTIVIDADES!$B$9:$T$494,18,0),"")</f>
        <v xml:space="preserve">Se adjunta borrador del plan o programa de mantenimiento preventivo y correctivo de los bienes </v>
      </c>
      <c r="AL617" s="80" t="str">
        <f>+IFERROR(VLOOKUP($M617,ACTIVIDADES!$B$9:$T$494,19,0),"")</f>
        <v>https://dnbcgovco-my.sharepoint.com/:f:/g/personal/planeacion_dnbc_gov_co/IgBCn-SBUhs2TYy3J6ibP7TcAS8cpJaTrj7_3VddG-txVi8?e=LN6Qdd</v>
      </c>
      <c r="AM617" s="55" t="str">
        <f>+IFERROR(VLOOKUP($M617,ACTIVIDADES!$B$9:$X$495,20,0),0)</f>
        <v>11/07/206</v>
      </c>
      <c r="AN617" s="55" t="str">
        <f>+IFERROR(VLOOKUP($M617,ACTIVIDADES!$B$9:$X$495,21,0),0)</f>
        <v xml:space="preserve">Se adjunta borrador del plan o programa de mantenimiento preventivo y correctivo de los bienes </v>
      </c>
      <c r="AO617" s="55">
        <f>+IFERROR(VLOOKUP($M617,ACTIVIDADES!$B$9:$X$495,22,0),0)</f>
        <v>0.5</v>
      </c>
      <c r="AP617" s="145" t="str">
        <f>+IFERROR(VLOOKUP($M617,ACTIVIDADES!$B$9:$X$495,23,0),0)</f>
        <v>EN EJECUCIÓN</v>
      </c>
      <c r="AQ617" s="129">
        <v>46245</v>
      </c>
      <c r="AR617" s="172">
        <v>0.5</v>
      </c>
      <c r="AS617" s="72" t="s">
        <v>3743</v>
      </c>
      <c r="AT617" s="29" t="s">
        <v>4</v>
      </c>
      <c r="AU617" s="57" t="s">
        <v>3639</v>
      </c>
      <c r="AV617" s="193" t="s">
        <v>3639</v>
      </c>
      <c r="AW617" s="193" t="s">
        <v>3639</v>
      </c>
      <c r="AX617" s="193" t="s">
        <v>4252</v>
      </c>
      <c r="AY617" s="176" t="str">
        <f t="shared" si="38"/>
        <v>EN EJECUCIÓN</v>
      </c>
      <c r="AZ617" s="55" t="str">
        <f>+IFERROR(VLOOKUP($M617,ACTIVIDADES!$B$9:$T$494,25,0),"")</f>
        <v/>
      </c>
      <c r="BA617" s="55" t="str">
        <f>+IFERROR(VLOOKUP($M617,ACTIVIDADES!$B$9:$T$494,26,0),"")</f>
        <v/>
      </c>
      <c r="BB617" s="55" t="str">
        <f>+IFERROR(VLOOKUP($M617,ACTIVIDADES!$B$9:$T$494,27,0),"")</f>
        <v/>
      </c>
      <c r="BC617" s="55" t="str">
        <f>+IFERROR(VLOOKUP($M617,ACTIVIDADES!$B$9:$T$494,28,0),"")</f>
        <v/>
      </c>
      <c r="BD617" s="55" t="str">
        <f>+IFERROR(VLOOKUP($M617,ACTIVIDADES!$B$9:$T$494,29,0),"")</f>
        <v/>
      </c>
      <c r="BE617" s="55" t="str">
        <f>+IFERROR(VLOOKUP($M617,ACTIVIDADES!$B$9:$T$494,30,0),"")</f>
        <v/>
      </c>
      <c r="BF617" s="58"/>
      <c r="BG617" s="58"/>
      <c r="BH617" s="59"/>
      <c r="BI617" s="59" t="s">
        <v>580</v>
      </c>
      <c r="BJ617" s="60" t="s">
        <v>3635</v>
      </c>
      <c r="BK617" s="61" t="s">
        <v>593</v>
      </c>
      <c r="BL617" s="62"/>
      <c r="BM617" s="55" t="str">
        <f>+IFERROR(VLOOKUP($M617,ACTIVIDADES!$B$9:$T$494,31,0),"")</f>
        <v/>
      </c>
      <c r="BN617" s="55" t="str">
        <f>+IFERROR(VLOOKUP($M617,ACTIVIDADES!$B$9:$T$494,32,0),"")</f>
        <v/>
      </c>
      <c r="BO617" s="55" t="str">
        <f>+IFERROR(VLOOKUP($M617,ACTIVIDADES!$B$9:$T$494,33,0),"")</f>
        <v/>
      </c>
      <c r="BP617" s="55" t="str">
        <f>+IFERROR(VLOOKUP($M617,ACTIVIDADES!$B$9:$T$494,34,0),"")</f>
        <v/>
      </c>
      <c r="BQ617" s="55" t="str">
        <f>+IFERROR(VLOOKUP($M617,ACTIVIDADES!$B$9:$T$494,35,0),"")</f>
        <v/>
      </c>
      <c r="BR617" s="55" t="str">
        <f>+IFERROR(VLOOKUP($M617,ACTIVIDADES!$B$9:$T$494,36,0),"")</f>
        <v/>
      </c>
      <c r="BS617" s="55" t="str">
        <f>+IFERROR(VLOOKUP($M617,ACTIVIDADES!$B$9:$T$494,37,0),"")</f>
        <v/>
      </c>
      <c r="BT617" s="58"/>
      <c r="BU617" s="58"/>
      <c r="BV617" s="59"/>
      <c r="BW617" s="59" t="s">
        <v>580</v>
      </c>
      <c r="BX617" s="60" t="s">
        <v>3635</v>
      </c>
      <c r="BY617" s="61" t="s">
        <v>593</v>
      </c>
      <c r="BZ617" s="62"/>
      <c r="CA617" s="7"/>
      <c r="CB617" s="7"/>
      <c r="CC617" s="7"/>
      <c r="CD617" s="7"/>
      <c r="CE617" s="7"/>
      <c r="CF617" s="7"/>
      <c r="CG617" s="7"/>
      <c r="CH617" s="7"/>
      <c r="CI617" s="7"/>
      <c r="CJ617" s="7"/>
      <c r="CK617" s="7"/>
      <c r="CL617" s="7"/>
      <c r="CM617" s="7"/>
      <c r="CN617" s="7"/>
      <c r="CO617" s="7"/>
      <c r="CP617" s="7"/>
      <c r="CQ617" s="7"/>
    </row>
    <row r="618" spans="1:95" customFormat="1" ht="93" customHeight="1" x14ac:dyDescent="0.35">
      <c r="A618" s="40">
        <f t="shared" si="39"/>
        <v>610</v>
      </c>
      <c r="B618" s="40" t="s">
        <v>521</v>
      </c>
      <c r="C618" s="40">
        <v>2020</v>
      </c>
      <c r="D618" s="40" t="s">
        <v>3734</v>
      </c>
      <c r="E618" s="323"/>
      <c r="F618" s="40" t="s">
        <v>777</v>
      </c>
      <c r="G618" s="40" t="s">
        <v>513</v>
      </c>
      <c r="H618" s="42" t="s">
        <v>4894</v>
      </c>
      <c r="I618" s="42"/>
      <c r="J618" s="43" t="s">
        <v>5210</v>
      </c>
      <c r="K618" s="43" t="s">
        <v>5398</v>
      </c>
      <c r="L618" s="44" t="s">
        <v>1153</v>
      </c>
      <c r="M618" s="45" t="s">
        <v>2942</v>
      </c>
      <c r="N618" s="46" t="s">
        <v>2943</v>
      </c>
      <c r="O618" s="45" t="s">
        <v>2320</v>
      </c>
      <c r="P618" s="45">
        <v>1</v>
      </c>
      <c r="Q618" s="47">
        <v>46113</v>
      </c>
      <c r="R618" s="47">
        <v>46387</v>
      </c>
      <c r="S618" s="48">
        <f t="shared" si="37"/>
        <v>40.5</v>
      </c>
      <c r="T618" s="45" t="s">
        <v>609</v>
      </c>
      <c r="U618" s="45" t="s">
        <v>2944</v>
      </c>
      <c r="V618" s="49">
        <f>+IFERROR(VLOOKUP($M618,ACTIVIDADES!$B$9:$Q$494,10,0),"")</f>
        <v>0</v>
      </c>
      <c r="W618" s="50" t="str">
        <f>+IFERROR(VLOOKUP($M618,ACTIVIDADES!$B$9:$Q$494,11,0)," ")</f>
        <v>Indicador en proceso de cumplimiento; se están estructurando las actividades y notas correspondientes dentro del procedimiento contractual.</v>
      </c>
      <c r="X618" s="61">
        <f>+IFERROR(VLOOKUP($M618,ACTIVIDADES!$B$9:$Q$494,12,0),"")</f>
        <v>0</v>
      </c>
      <c r="Y618" s="52">
        <f>+IFERROR(VLOOKUP($M618,ACTIVIDADES!$B$9:$Q$494,13,0),"")</f>
        <v>46153</v>
      </c>
      <c r="Z618" s="53" t="str">
        <f>+IFERROR(VLOOKUP($M618,ACTIVIDADES!$B$9:$Q$494,14,0),"")</f>
        <v>Sin avance en la actividad</v>
      </c>
      <c r="AA618" s="49">
        <f>+IFERROR(VLOOKUP($M618,ACTIVIDADES!$B$9:$Q$494,15,0),"")</f>
        <v>0</v>
      </c>
      <c r="AB618" s="54" t="str">
        <f>+IFERROR(VLOOKUP($M618,ACTIVIDADES!$B$9:$Q$494,16,0),"")</f>
        <v>EJECUCIÓN</v>
      </c>
      <c r="AC618" s="144">
        <v>46157</v>
      </c>
      <c r="AD618" s="29">
        <v>0</v>
      </c>
      <c r="AE618" s="29" t="s">
        <v>3741</v>
      </c>
      <c r="AF618" s="28" t="s">
        <v>580</v>
      </c>
      <c r="AG618" s="29" t="s">
        <v>3737</v>
      </c>
      <c r="AH618" s="29" t="s">
        <v>3737</v>
      </c>
      <c r="AI618" s="29" t="s">
        <v>3737</v>
      </c>
      <c r="AJ618" s="55">
        <f>+IFERROR(VLOOKUP($M618,ACTIVIDADES!$B$9:$T$494,17,0),"")</f>
        <v>0</v>
      </c>
      <c r="AK618" s="80" t="str">
        <f>+IFERROR(VLOOKUP($M618,ACTIVIDADES!$B$9:$T$494,18,0),"")</f>
        <v>Indicador en proceso de cumplimiento; se están estructurando las actividades y notas correspondientes dentro del procedimiento contractual.</v>
      </c>
      <c r="AL618" s="80">
        <f>+IFERROR(VLOOKUP($M618,ACTIVIDADES!$B$9:$T$494,19,0),"")</f>
        <v>0</v>
      </c>
      <c r="AM618" s="55" t="str">
        <f>+IFERROR(VLOOKUP($M618,ACTIVIDADES!$B$9:$X$495,20,0),0)</f>
        <v>11/07/206</v>
      </c>
      <c r="AN618" s="55" t="str">
        <f>+IFERROR(VLOOKUP($M618,ACTIVIDADES!$B$9:$X$495,21,0),0)</f>
        <v>No se evidencian soportes de la actividad</v>
      </c>
      <c r="AO618" s="55">
        <f>+IFERROR(VLOOKUP($M618,ACTIVIDADES!$B$9:$X$495,22,0),0)</f>
        <v>0</v>
      </c>
      <c r="AP618" s="145" t="str">
        <f>+IFERROR(VLOOKUP($M618,ACTIVIDADES!$B$9:$X$495,23,0),0)</f>
        <v>EN EJECUCIÓN</v>
      </c>
      <c r="AQ618" s="88">
        <v>46230</v>
      </c>
      <c r="AR618" s="55">
        <v>0</v>
      </c>
      <c r="AS618" s="57" t="s">
        <v>4242</v>
      </c>
      <c r="AT618" s="29" t="s">
        <v>580</v>
      </c>
      <c r="AU618" s="57" t="s">
        <v>3639</v>
      </c>
      <c r="AV618" s="193" t="s">
        <v>3639</v>
      </c>
      <c r="AW618" s="193" t="s">
        <v>3639</v>
      </c>
      <c r="AX618" s="57" t="s">
        <v>4259</v>
      </c>
      <c r="AY618" s="176" t="str">
        <f t="shared" si="38"/>
        <v>SIN INICIAR</v>
      </c>
      <c r="AZ618" s="55" t="str">
        <f>+IFERROR(VLOOKUP($M618,ACTIVIDADES!$B$9:$T$494,25,0),"")</f>
        <v/>
      </c>
      <c r="BA618" s="55" t="str">
        <f>+IFERROR(VLOOKUP($M618,ACTIVIDADES!$B$9:$T$494,26,0),"")</f>
        <v/>
      </c>
      <c r="BB618" s="55" t="str">
        <f>+IFERROR(VLOOKUP($M618,ACTIVIDADES!$B$9:$T$494,27,0),"")</f>
        <v/>
      </c>
      <c r="BC618" s="55" t="str">
        <f>+IFERROR(VLOOKUP($M618,ACTIVIDADES!$B$9:$T$494,28,0),"")</f>
        <v/>
      </c>
      <c r="BD618" s="55" t="str">
        <f>+IFERROR(VLOOKUP($M618,ACTIVIDADES!$B$9:$T$494,29,0),"")</f>
        <v/>
      </c>
      <c r="BE618" s="55" t="str">
        <f>+IFERROR(VLOOKUP($M618,ACTIVIDADES!$B$9:$T$494,30,0),"")</f>
        <v/>
      </c>
      <c r="BF618" s="58"/>
      <c r="BG618" s="58"/>
      <c r="BH618" s="59"/>
      <c r="BI618" s="59" t="s">
        <v>580</v>
      </c>
      <c r="BJ618" s="60" t="s">
        <v>3635</v>
      </c>
      <c r="BK618" s="61" t="s">
        <v>593</v>
      </c>
      <c r="BL618" s="62"/>
      <c r="BM618" s="55" t="str">
        <f>+IFERROR(VLOOKUP($M618,ACTIVIDADES!$B$9:$T$494,31,0),"")</f>
        <v/>
      </c>
      <c r="BN618" s="55" t="str">
        <f>+IFERROR(VLOOKUP($M618,ACTIVIDADES!$B$9:$T$494,32,0),"")</f>
        <v/>
      </c>
      <c r="BO618" s="55" t="str">
        <f>+IFERROR(VLOOKUP($M618,ACTIVIDADES!$B$9:$T$494,33,0),"")</f>
        <v/>
      </c>
      <c r="BP618" s="55" t="str">
        <f>+IFERROR(VLOOKUP($M618,ACTIVIDADES!$B$9:$T$494,34,0),"")</f>
        <v/>
      </c>
      <c r="BQ618" s="55" t="str">
        <f>+IFERROR(VLOOKUP($M618,ACTIVIDADES!$B$9:$T$494,35,0),"")</f>
        <v/>
      </c>
      <c r="BR618" s="55" t="str">
        <f>+IFERROR(VLOOKUP($M618,ACTIVIDADES!$B$9:$T$494,36,0),"")</f>
        <v/>
      </c>
      <c r="BS618" s="55" t="str">
        <f>+IFERROR(VLOOKUP($M618,ACTIVIDADES!$B$9:$T$494,37,0),"")</f>
        <v/>
      </c>
      <c r="BT618" s="58"/>
      <c r="BU618" s="58"/>
      <c r="BV618" s="59"/>
      <c r="BW618" s="59" t="s">
        <v>580</v>
      </c>
      <c r="BX618" s="60" t="s">
        <v>3635</v>
      </c>
      <c r="BY618" s="61" t="s">
        <v>593</v>
      </c>
      <c r="BZ618" s="62"/>
      <c r="CA618" s="7"/>
      <c r="CB618" s="7"/>
      <c r="CC618" s="7"/>
      <c r="CD618" s="7"/>
      <c r="CE618" s="7"/>
      <c r="CF618" s="7"/>
      <c r="CG618" s="7"/>
      <c r="CH618" s="7"/>
      <c r="CI618" s="7"/>
      <c r="CJ618" s="7"/>
      <c r="CK618" s="7"/>
      <c r="CL618" s="7"/>
      <c r="CM618" s="7"/>
      <c r="CN618" s="7"/>
      <c r="CO618" s="7"/>
      <c r="CP618" s="7"/>
      <c r="CQ618" s="7"/>
    </row>
    <row r="619" spans="1:95" ht="93" customHeight="1" x14ac:dyDescent="0.35">
      <c r="A619" s="251">
        <f t="shared" si="39"/>
        <v>611</v>
      </c>
      <c r="B619" s="251" t="s">
        <v>521</v>
      </c>
      <c r="C619" s="251">
        <v>2021</v>
      </c>
      <c r="D619" s="251" t="s">
        <v>3750</v>
      </c>
      <c r="E619" s="214" t="s">
        <v>3780</v>
      </c>
      <c r="F619" s="251" t="s">
        <v>810</v>
      </c>
      <c r="G619" s="251" t="s">
        <v>4634</v>
      </c>
      <c r="H619" s="253" t="s">
        <v>4661</v>
      </c>
      <c r="I619" s="253" t="s">
        <v>3636</v>
      </c>
      <c r="J619" s="251" t="s">
        <v>4993</v>
      </c>
      <c r="K619" s="251" t="s">
        <v>5301</v>
      </c>
      <c r="L619" s="255" t="s">
        <v>1153</v>
      </c>
      <c r="M619" s="278" t="s">
        <v>1177</v>
      </c>
      <c r="N619" s="278" t="s">
        <v>5605</v>
      </c>
      <c r="O619" s="278" t="s">
        <v>5738</v>
      </c>
      <c r="P619" s="278">
        <v>1</v>
      </c>
      <c r="Q619" s="279">
        <v>44409</v>
      </c>
      <c r="R619" s="279">
        <v>44438</v>
      </c>
      <c r="S619" s="280">
        <f t="shared" si="37"/>
        <v>4.3500000000000005</v>
      </c>
      <c r="T619" s="278" t="s">
        <v>622</v>
      </c>
      <c r="U619" s="278" t="s">
        <v>1180</v>
      </c>
      <c r="V619" s="260">
        <f>+IFERROR(VLOOKUP($M619,ACTIVIDADES!$B$9:$Q$494,10,0),"")</f>
        <v>1</v>
      </c>
      <c r="W619" s="275" t="str">
        <f>+IFERROR(VLOOKUP($M619,ACTIVIDADES!$B$9:$Q$494,11,0)," ")</f>
        <v>Se generó por parte del Planeación Estratégica, el  procedimiento denominado Formulacion y seguimiento Plan Anual de Adquisiones, codigo: PC-PE-01 Version 1. El procedimiento Actualmente se encuentra en V3.</v>
      </c>
      <c r="X619" s="262" t="str">
        <f>+IFERROR(VLOOKUP($M619,ACTIVIDADES!$B$9:$Q$494,12,0),"")</f>
        <v>https://dnbcgovco-my.sharepoint.com/:b:/g/personal/planeacion_dnbc_gov_co/IQDNdvWv1y91Tp4Dh16MArLvAdjffmzNDv9k9_c3is0NPQs?e=nxlmmL</v>
      </c>
      <c r="Y619" s="263">
        <f>+IFERROR(VLOOKUP($M619,ACTIVIDADES!$B$9:$Q$494,13,0),"")</f>
        <v>46153</v>
      </c>
      <c r="Z619" s="260" t="str">
        <f>+IFERROR(VLOOKUP($M619,ACTIVIDADES!$B$9:$Q$494,14,0),"")</f>
        <v xml:space="preserve">Se evidencia creación de procedimiento PC-PE-FSP-01 Formulación Seguimiento Plan Anual Adquisiciones y posteriores actualizaciones. </v>
      </c>
      <c r="AA619" s="260">
        <f>+IFERROR(VLOOKUP($M619,ACTIVIDADES!$B$9:$Q$494,15,0),"")</f>
        <v>1</v>
      </c>
      <c r="AB619" s="265" t="str">
        <f>+IFERROR(VLOOKUP($M619,ACTIVIDADES!$B$9:$Q$494,16,0),"")</f>
        <v>CUMPLIDO</v>
      </c>
      <c r="AC619" s="266">
        <v>46178</v>
      </c>
      <c r="AD619" s="267">
        <v>1</v>
      </c>
      <c r="AE619" s="267" t="s">
        <v>4318</v>
      </c>
      <c r="AF619" s="267" t="s">
        <v>579</v>
      </c>
      <c r="AG619" s="267" t="s">
        <v>3737</v>
      </c>
      <c r="AH619" s="267" t="s">
        <v>3737</v>
      </c>
      <c r="AI619" s="267" t="s">
        <v>3737</v>
      </c>
      <c r="AJ619" s="269">
        <f>+IFERROR(VLOOKUP($M619,ACTIVIDADES!$B$9:$T$494,17,0),"")</f>
        <v>1</v>
      </c>
      <c r="AK619" s="270" t="str">
        <f>+IFERROR(VLOOKUP($M619,ACTIVIDADES!$B$9:$T$494,18,0),"")</f>
        <v>Se generó por parte del Planeación Estratégica, el  procedimiento denominado Formulacion y seguimiento Plan Anual de Adquisiones, codigo: PC-PE-01 Version 1. El procedimiento Actualmente se encuentra en V3.</v>
      </c>
      <c r="AL619" s="270" t="str">
        <f>+IFERROR(VLOOKUP($M619,ACTIVIDADES!$B$9:$T$494,19,0),"")</f>
        <v>https://dnbcgovco-my.sharepoint.com/my?id=%2Fpersonal%2Fplaneacion%5Fdnbc%5Fgov%5Fco%2FDocuments%2FDocumentos%20SIGE%2F6%2E%20Planes%2FPLAN%20DE%20MEJORA%2F2026%2F02%2E%20Seguimiento%20Segundo%20Trimestre%2F01%2E%20Planeaci%C3%B3n%20Estrat%C3%A9gica&amp;viewid=efb70791%2Db8ab%2D49e7%2Db552%2Dd3d4cbe976b9</v>
      </c>
      <c r="AM619" s="269">
        <f>+IFERROR(VLOOKUP($M619,ACTIVIDADES!$B$9:$X$495,20,0),0)</f>
        <v>46213</v>
      </c>
      <c r="AN619" s="269" t="str">
        <f>+IFERROR(VLOOKUP($M619,ACTIVIDADES!$B$9:$X$495,21,0),0)</f>
        <v xml:space="preserve">Se evidencia creación de procedimiento PC-PE-FSP-01 Formulación Seguimiento Plan Anual Adquisiciones y posteriores actualizaciones. </v>
      </c>
      <c r="AO619" s="269">
        <f>+IFERROR(VLOOKUP($M619,ACTIVIDADES!$B$9:$X$495,22,0),0)</f>
        <v>1</v>
      </c>
      <c r="AP619" s="276" t="str">
        <f>+IFERROR(VLOOKUP($M619,ACTIVIDADES!$B$9:$X$495,23,0),0)</f>
        <v>CUMPLIDO</v>
      </c>
      <c r="AQ619" s="274">
        <v>46244</v>
      </c>
      <c r="AR619" s="269">
        <v>1</v>
      </c>
      <c r="AS619" s="173" t="s">
        <v>4319</v>
      </c>
      <c r="AT619" s="267" t="s">
        <v>579</v>
      </c>
      <c r="AU619" s="173" t="s">
        <v>3639</v>
      </c>
      <c r="AV619" s="205" t="s">
        <v>3639</v>
      </c>
      <c r="AW619" s="205" t="s">
        <v>3639</v>
      </c>
      <c r="AX619" s="205" t="s">
        <v>4309</v>
      </c>
      <c r="AY619" s="176" t="str">
        <f t="shared" si="38"/>
        <v>CUMPLIDAS</v>
      </c>
      <c r="AZ619" s="55" t="str">
        <f>+IFERROR(VLOOKUP($M619,ACTIVIDADES!$B$9:$T$494,25,0),"")</f>
        <v/>
      </c>
      <c r="BA619" s="55" t="str">
        <f>+IFERROR(VLOOKUP($M619,ACTIVIDADES!$B$9:$T$494,26,0),"")</f>
        <v/>
      </c>
      <c r="BB619" s="55" t="str">
        <f>+IFERROR(VLOOKUP($M619,ACTIVIDADES!$B$9:$T$494,27,0),"")</f>
        <v/>
      </c>
      <c r="BC619" s="55" t="str">
        <f>+IFERROR(VLOOKUP($M619,ACTIVIDADES!$B$9:$T$494,28,0),"")</f>
        <v/>
      </c>
      <c r="BD619" s="55" t="str">
        <f>+IFERROR(VLOOKUP($M619,ACTIVIDADES!$B$9:$T$494,29,0),"")</f>
        <v/>
      </c>
      <c r="BE619" s="55" t="str">
        <f>+IFERROR(VLOOKUP($M619,ACTIVIDADES!$B$9:$T$494,30,0),"")</f>
        <v/>
      </c>
      <c r="BF619" s="58"/>
      <c r="BG619" s="58"/>
      <c r="BH619" s="59"/>
      <c r="BI619" s="59" t="s">
        <v>580</v>
      </c>
      <c r="BJ619" s="60" t="s">
        <v>3635</v>
      </c>
      <c r="BK619" s="61" t="s">
        <v>593</v>
      </c>
      <c r="BL619" s="62"/>
      <c r="BM619" s="55" t="str">
        <f>+IFERROR(VLOOKUP($M619,ACTIVIDADES!$B$9:$T$494,31,0),"")</f>
        <v/>
      </c>
      <c r="BN619" s="55" t="str">
        <f>+IFERROR(VLOOKUP($M619,ACTIVIDADES!$B$9:$T$494,32,0),"")</f>
        <v/>
      </c>
      <c r="BO619" s="55" t="str">
        <f>+IFERROR(VLOOKUP($M619,ACTIVIDADES!$B$9:$T$494,33,0),"")</f>
        <v/>
      </c>
      <c r="BP619" s="55" t="str">
        <f>+IFERROR(VLOOKUP($M619,ACTIVIDADES!$B$9:$T$494,34,0),"")</f>
        <v/>
      </c>
      <c r="BQ619" s="55" t="str">
        <f>+IFERROR(VLOOKUP($M619,ACTIVIDADES!$B$9:$T$494,35,0),"")</f>
        <v/>
      </c>
      <c r="BR619" s="55" t="str">
        <f>+IFERROR(VLOOKUP($M619,ACTIVIDADES!$B$9:$T$494,36,0),"")</f>
        <v/>
      </c>
      <c r="BS619" s="55" t="str">
        <f>+IFERROR(VLOOKUP($M619,ACTIVIDADES!$B$9:$T$494,37,0),"")</f>
        <v/>
      </c>
      <c r="BT619" s="58"/>
      <c r="BU619" s="58"/>
      <c r="BV619" s="59"/>
      <c r="BW619" s="59" t="s">
        <v>580</v>
      </c>
      <c r="BX619" s="60" t="s">
        <v>3635</v>
      </c>
      <c r="BY619" s="61" t="s">
        <v>593</v>
      </c>
      <c r="BZ619" s="62"/>
    </row>
    <row r="620" spans="1:95" ht="93" customHeight="1" x14ac:dyDescent="0.35">
      <c r="A620" s="40">
        <f t="shared" si="39"/>
        <v>612</v>
      </c>
      <c r="B620" s="40" t="s">
        <v>521</v>
      </c>
      <c r="C620" s="40">
        <v>2021</v>
      </c>
      <c r="D620" s="40" t="s">
        <v>3734</v>
      </c>
      <c r="E620" s="214"/>
      <c r="F620" s="40" t="s">
        <v>809</v>
      </c>
      <c r="G620" s="40" t="s">
        <v>4634</v>
      </c>
      <c r="H620" s="42" t="s">
        <v>4895</v>
      </c>
      <c r="I620" s="42"/>
      <c r="J620" s="43" t="s">
        <v>4320</v>
      </c>
      <c r="K620" s="43" t="s">
        <v>4320</v>
      </c>
      <c r="L620" s="44" t="s">
        <v>1153</v>
      </c>
      <c r="M620" s="45" t="s">
        <v>2942</v>
      </c>
      <c r="N620" s="46" t="s">
        <v>2943</v>
      </c>
      <c r="O620" s="45" t="s">
        <v>2320</v>
      </c>
      <c r="P620" s="45">
        <v>1</v>
      </c>
      <c r="Q620" s="47">
        <v>46113</v>
      </c>
      <c r="R620" s="47">
        <v>46387</v>
      </c>
      <c r="S620" s="48">
        <f t="shared" si="37"/>
        <v>40.5</v>
      </c>
      <c r="T620" s="45" t="s">
        <v>609</v>
      </c>
      <c r="U620" s="45" t="s">
        <v>2944</v>
      </c>
      <c r="V620" s="49">
        <f>+IFERROR(VLOOKUP($M620,ACTIVIDADES!$B$9:$Q$494,10,0),"")</f>
        <v>0</v>
      </c>
      <c r="W620" s="50" t="str">
        <f>+IFERROR(VLOOKUP($M620,ACTIVIDADES!$B$9:$Q$494,11,0)," ")</f>
        <v>Indicador en proceso de cumplimiento; se están estructurando las actividades y notas correspondientes dentro del procedimiento contractual.</v>
      </c>
      <c r="X620" s="61">
        <f>+IFERROR(VLOOKUP($M620,ACTIVIDADES!$B$9:$Q$494,12,0),"")</f>
        <v>0</v>
      </c>
      <c r="Y620" s="52">
        <f>+IFERROR(VLOOKUP($M620,ACTIVIDADES!$B$9:$Q$494,13,0),"")</f>
        <v>46153</v>
      </c>
      <c r="Z620" s="53" t="str">
        <f>+IFERROR(VLOOKUP($M620,ACTIVIDADES!$B$9:$Q$494,14,0),"")</f>
        <v>Sin avance en la actividad</v>
      </c>
      <c r="AA620" s="49">
        <f>+IFERROR(VLOOKUP($M620,ACTIVIDADES!$B$9:$Q$494,15,0),"")</f>
        <v>0</v>
      </c>
      <c r="AB620" s="54" t="str">
        <f>+IFERROR(VLOOKUP($M620,ACTIVIDADES!$B$9:$Q$494,16,0),"")</f>
        <v>EJECUCIÓN</v>
      </c>
      <c r="AC620" s="144">
        <v>46157</v>
      </c>
      <c r="AD620" s="29">
        <v>0</v>
      </c>
      <c r="AE620" s="29" t="s">
        <v>3741</v>
      </c>
      <c r="AF620" s="28" t="s">
        <v>580</v>
      </c>
      <c r="AG620" s="29" t="s">
        <v>3737</v>
      </c>
      <c r="AH620" s="29" t="s">
        <v>3737</v>
      </c>
      <c r="AI620" s="29" t="s">
        <v>3737</v>
      </c>
      <c r="AJ620" s="55">
        <f>+IFERROR(VLOOKUP($M620,ACTIVIDADES!$B$9:$T$494,17,0),"")</f>
        <v>0</v>
      </c>
      <c r="AK620" s="80" t="str">
        <f>+IFERROR(VLOOKUP($M620,ACTIVIDADES!$B$9:$T$494,18,0),"")</f>
        <v>Indicador en proceso de cumplimiento; se están estructurando las actividades y notas correspondientes dentro del procedimiento contractual.</v>
      </c>
      <c r="AL620" s="80">
        <f>+IFERROR(VLOOKUP($M620,ACTIVIDADES!$B$9:$T$494,19,0),"")</f>
        <v>0</v>
      </c>
      <c r="AM620" s="55" t="str">
        <f>+IFERROR(VLOOKUP($M620,ACTIVIDADES!$B$9:$X$495,20,0),0)</f>
        <v>11/07/206</v>
      </c>
      <c r="AN620" s="55" t="str">
        <f>+IFERROR(VLOOKUP($M620,ACTIVIDADES!$B$9:$X$495,21,0),0)</f>
        <v>No se evidencian soportes de la actividad</v>
      </c>
      <c r="AO620" s="55">
        <f>+IFERROR(VLOOKUP($M620,ACTIVIDADES!$B$9:$X$495,22,0),0)</f>
        <v>0</v>
      </c>
      <c r="AP620" s="145" t="str">
        <f>+IFERROR(VLOOKUP($M620,ACTIVIDADES!$B$9:$X$495,23,0),0)</f>
        <v>EN EJECUCIÓN</v>
      </c>
      <c r="AQ620" s="88">
        <v>46230</v>
      </c>
      <c r="AR620" s="55">
        <v>0</v>
      </c>
      <c r="AS620" s="57" t="s">
        <v>4242</v>
      </c>
      <c r="AT620" s="29" t="s">
        <v>580</v>
      </c>
      <c r="AU620" s="57" t="s">
        <v>3639</v>
      </c>
      <c r="AV620" s="193" t="s">
        <v>3639</v>
      </c>
      <c r="AW620" s="193" t="s">
        <v>3639</v>
      </c>
      <c r="AX620" s="57" t="s">
        <v>4259</v>
      </c>
      <c r="AY620" s="176" t="str">
        <f t="shared" si="38"/>
        <v>SIN INICIAR</v>
      </c>
      <c r="AZ620" s="55" t="str">
        <f>+IFERROR(VLOOKUP($M620,ACTIVIDADES!$B$9:$T$494,25,0),"")</f>
        <v/>
      </c>
      <c r="BA620" s="55" t="str">
        <f>+IFERROR(VLOOKUP($M620,ACTIVIDADES!$B$9:$T$494,26,0),"")</f>
        <v/>
      </c>
      <c r="BB620" s="55" t="str">
        <f>+IFERROR(VLOOKUP($M620,ACTIVIDADES!$B$9:$T$494,27,0),"")</f>
        <v/>
      </c>
      <c r="BC620" s="55" t="str">
        <f>+IFERROR(VLOOKUP($M620,ACTIVIDADES!$B$9:$T$494,28,0),"")</f>
        <v/>
      </c>
      <c r="BD620" s="55" t="str">
        <f>+IFERROR(VLOOKUP($M620,ACTIVIDADES!$B$9:$T$494,29,0),"")</f>
        <v/>
      </c>
      <c r="BE620" s="55" t="str">
        <f>+IFERROR(VLOOKUP($M620,ACTIVIDADES!$B$9:$T$494,30,0),"")</f>
        <v/>
      </c>
      <c r="BF620" s="58"/>
      <c r="BG620" s="58"/>
      <c r="BH620" s="59"/>
      <c r="BI620" s="59" t="s">
        <v>580</v>
      </c>
      <c r="BJ620" s="60" t="s">
        <v>3635</v>
      </c>
      <c r="BK620" s="61" t="s">
        <v>593</v>
      </c>
      <c r="BL620" s="62"/>
      <c r="BM620" s="55" t="str">
        <f>+IFERROR(VLOOKUP($M620,ACTIVIDADES!$B$9:$T$494,31,0),"")</f>
        <v/>
      </c>
      <c r="BN620" s="55" t="str">
        <f>+IFERROR(VLOOKUP($M620,ACTIVIDADES!$B$9:$T$494,32,0),"")</f>
        <v/>
      </c>
      <c r="BO620" s="55" t="str">
        <f>+IFERROR(VLOOKUP($M620,ACTIVIDADES!$B$9:$T$494,33,0),"")</f>
        <v/>
      </c>
      <c r="BP620" s="55" t="str">
        <f>+IFERROR(VLOOKUP($M620,ACTIVIDADES!$B$9:$T$494,34,0),"")</f>
        <v/>
      </c>
      <c r="BQ620" s="55" t="str">
        <f>+IFERROR(VLOOKUP($M620,ACTIVIDADES!$B$9:$T$494,35,0),"")</f>
        <v/>
      </c>
      <c r="BR620" s="55" t="str">
        <f>+IFERROR(VLOOKUP($M620,ACTIVIDADES!$B$9:$T$494,36,0),"")</f>
        <v/>
      </c>
      <c r="BS620" s="55" t="str">
        <f>+IFERROR(VLOOKUP($M620,ACTIVIDADES!$B$9:$T$494,37,0),"")</f>
        <v/>
      </c>
      <c r="BT620" s="58"/>
      <c r="BU620" s="58"/>
      <c r="BV620" s="59"/>
      <c r="BW620" s="59" t="s">
        <v>580</v>
      </c>
      <c r="BX620" s="60" t="s">
        <v>3635</v>
      </c>
      <c r="BY620" s="61" t="s">
        <v>593</v>
      </c>
      <c r="BZ620" s="62"/>
      <c r="CA620" s="7"/>
      <c r="CB620" s="7"/>
      <c r="CC620" s="7"/>
      <c r="CD620" s="7"/>
      <c r="CE620" s="7"/>
      <c r="CF620" s="7"/>
      <c r="CG620" s="7"/>
      <c r="CH620" s="7"/>
      <c r="CI620" s="7"/>
      <c r="CJ620" s="7"/>
      <c r="CK620" s="7"/>
      <c r="CL620" s="7"/>
      <c r="CM620" s="7"/>
      <c r="CN620" s="7"/>
      <c r="CO620" s="7"/>
      <c r="CP620" s="7"/>
      <c r="CQ620" s="7"/>
    </row>
    <row r="621" spans="1:95" ht="93" customHeight="1" x14ac:dyDescent="0.35">
      <c r="A621" s="40">
        <f t="shared" si="39"/>
        <v>613</v>
      </c>
      <c r="B621" s="40" t="s">
        <v>521</v>
      </c>
      <c r="C621" s="40">
        <v>2021</v>
      </c>
      <c r="D621" s="40" t="s">
        <v>3734</v>
      </c>
      <c r="E621" s="214"/>
      <c r="F621" s="40" t="s">
        <v>855</v>
      </c>
      <c r="G621" s="40" t="s">
        <v>138</v>
      </c>
      <c r="H621" s="41" t="s">
        <v>4896</v>
      </c>
      <c r="I621" s="42"/>
      <c r="J621" s="43" t="s">
        <v>5211</v>
      </c>
      <c r="K621" s="43" t="s">
        <v>5399</v>
      </c>
      <c r="L621" s="44" t="s">
        <v>1153</v>
      </c>
      <c r="M621" s="45" t="s">
        <v>3527</v>
      </c>
      <c r="N621" s="46" t="s">
        <v>5606</v>
      </c>
      <c r="O621" s="45" t="s">
        <v>5739</v>
      </c>
      <c r="P621" s="45">
        <v>1</v>
      </c>
      <c r="Q621" s="47">
        <v>46023</v>
      </c>
      <c r="R621" s="47">
        <v>46295</v>
      </c>
      <c r="S621" s="48">
        <f t="shared" si="37"/>
        <v>40.35</v>
      </c>
      <c r="T621" s="45" t="s">
        <v>587</v>
      </c>
      <c r="U621" s="45"/>
      <c r="V621" s="49">
        <f>+IFERROR(VLOOKUP($M621,ACTIVIDADES!$B$9:$Q$494,10,0),"")</f>
        <v>0</v>
      </c>
      <c r="W621" s="50">
        <f>+IFERROR(VLOOKUP($M621,ACTIVIDADES!$B$9:$Q$494,11,0)," ")</f>
        <v>0</v>
      </c>
      <c r="X621" s="61">
        <f>+IFERROR(VLOOKUP($M621,ACTIVIDADES!$B$9:$Q$494,12,0),"")</f>
        <v>0</v>
      </c>
      <c r="Y621" s="52">
        <f>+IFERROR(VLOOKUP($M621,ACTIVIDADES!$B$9:$Q$494,13,0),"")</f>
        <v>46153</v>
      </c>
      <c r="Z621" s="53" t="str">
        <f>+IFERROR(VLOOKUP($M621,ACTIVIDADES!$B$9:$Q$494,14,0),"")</f>
        <v>No se evidencia seguimiento</v>
      </c>
      <c r="AA621" s="49">
        <f>+IFERROR(VLOOKUP($M621,ACTIVIDADES!$B$9:$Q$494,15,0),"")</f>
        <v>0</v>
      </c>
      <c r="AB621" s="54" t="str">
        <f>+IFERROR(VLOOKUP($M621,ACTIVIDADES!$B$9:$Q$494,16,0),"")</f>
        <v>EJECUCIÓN</v>
      </c>
      <c r="AC621" s="149">
        <v>46181</v>
      </c>
      <c r="AD621" s="29">
        <v>0</v>
      </c>
      <c r="AE621" s="29" t="s">
        <v>3741</v>
      </c>
      <c r="AF621" s="28" t="s">
        <v>580</v>
      </c>
      <c r="AG621" s="29" t="s">
        <v>3737</v>
      </c>
      <c r="AH621" s="29" t="s">
        <v>3737</v>
      </c>
      <c r="AI621" s="29" t="s">
        <v>3737</v>
      </c>
      <c r="AJ621" s="55">
        <f>+IFERROR(VLOOKUP($M621,ACTIVIDADES!$B$9:$T$494,17,0),"")</f>
        <v>0</v>
      </c>
      <c r="AK621" s="80" t="str">
        <f>+IFERROR(VLOOKUP($M621,ACTIVIDADES!$B$9:$T$494,18,0),"")</f>
        <v>La elaboración y definición de la guía de estilo, accesibilidad y usabilidad (UX/UI) está supeditada directamente al diseño de la interfaz y arquitectura del nuevo sistema RUE 2.0. Actualmente, esta iniciativa misional se encuentra en fase precontractual y en espera de aprobación financiera para su proceso de adquisición en la nube institucional. Por tanto, no es técnicamente viable desarrollar lineamientos estéticos o de usabilidad definitivos sobre una plataforma que aún no ha iniciado su etapa de desarrollo y maquetación.</v>
      </c>
      <c r="AL621" s="80" t="str">
        <f>+IFERROR(VLOOKUP($M621,ACTIVIDADES!$B$9:$T$494,19,0),"")</f>
        <v>https://dnbcgovco-my.sharepoint.com/:f:/g/personal/planeacion_dnbc_gov_co/IgCpYnw2qqCfSZHLQqgVMSHEAUfktzWst9OLEPtpgTHcSHY?e=KUSVm8</v>
      </c>
      <c r="AM621" s="55">
        <f>+IFERROR(VLOOKUP($M621,ACTIVIDADES!$B$9:$X$495,20,0),0)</f>
        <v>46214</v>
      </c>
      <c r="AN621" s="55" t="str">
        <f>+IFERROR(VLOOKUP($M621,ACTIVIDADES!$B$9:$X$495,21,0),0)</f>
        <v>No se encuentran evidencias de seguimiento. Proceso RUE 2.0 pendiente</v>
      </c>
      <c r="AO621" s="55">
        <f>+IFERROR(VLOOKUP($M621,ACTIVIDADES!$B$9:$X$495,22,0),0)</f>
        <v>0</v>
      </c>
      <c r="AP621" s="145" t="str">
        <f>+IFERROR(VLOOKUP($M621,ACTIVIDADES!$B$9:$X$495,23,0),0)</f>
        <v>EN EJECUCIÓN</v>
      </c>
      <c r="AQ621" s="88">
        <v>46244</v>
      </c>
      <c r="AR621" s="28">
        <v>0</v>
      </c>
      <c r="AS621" s="29" t="s">
        <v>3741</v>
      </c>
      <c r="AT621" s="29" t="s">
        <v>580</v>
      </c>
      <c r="AU621" s="57" t="s">
        <v>3639</v>
      </c>
      <c r="AV621" s="193" t="s">
        <v>3639</v>
      </c>
      <c r="AW621" s="193" t="s">
        <v>3639</v>
      </c>
      <c r="AX621" s="57" t="s">
        <v>4259</v>
      </c>
      <c r="AY621" s="176" t="str">
        <f t="shared" si="38"/>
        <v>SIN INICIAR</v>
      </c>
      <c r="AZ621" s="55" t="str">
        <f>+IFERROR(VLOOKUP($M621,ACTIVIDADES!$B$9:$T$494,25,0),"")</f>
        <v/>
      </c>
      <c r="BA621" s="55" t="str">
        <f>+IFERROR(VLOOKUP($M621,ACTIVIDADES!$B$9:$T$494,26,0),"")</f>
        <v/>
      </c>
      <c r="BB621" s="55" t="str">
        <f>+IFERROR(VLOOKUP($M621,ACTIVIDADES!$B$9:$T$494,27,0),"")</f>
        <v/>
      </c>
      <c r="BC621" s="55" t="str">
        <f>+IFERROR(VLOOKUP($M621,ACTIVIDADES!$B$9:$T$494,28,0),"")</f>
        <v/>
      </c>
      <c r="BD621" s="55" t="str">
        <f>+IFERROR(VLOOKUP($M621,ACTIVIDADES!$B$9:$T$494,29,0),"")</f>
        <v/>
      </c>
      <c r="BE621" s="55" t="str">
        <f>+IFERROR(VLOOKUP($M621,ACTIVIDADES!$B$9:$T$494,30,0),"")</f>
        <v/>
      </c>
      <c r="BF621" s="58"/>
      <c r="BG621" s="58"/>
      <c r="BH621" s="59"/>
      <c r="BI621" s="59" t="s">
        <v>580</v>
      </c>
      <c r="BJ621" s="60" t="s">
        <v>3635</v>
      </c>
      <c r="BK621" s="61" t="s">
        <v>593</v>
      </c>
      <c r="BL621" s="62"/>
      <c r="BM621" s="55" t="str">
        <f>+IFERROR(VLOOKUP($M621,ACTIVIDADES!$B$9:$T$494,31,0),"")</f>
        <v/>
      </c>
      <c r="BN621" s="55" t="str">
        <f>+IFERROR(VLOOKUP($M621,ACTIVIDADES!$B$9:$T$494,32,0),"")</f>
        <v/>
      </c>
      <c r="BO621" s="55" t="str">
        <f>+IFERROR(VLOOKUP($M621,ACTIVIDADES!$B$9:$T$494,33,0),"")</f>
        <v/>
      </c>
      <c r="BP621" s="55" t="str">
        <f>+IFERROR(VLOOKUP($M621,ACTIVIDADES!$B$9:$T$494,34,0),"")</f>
        <v/>
      </c>
      <c r="BQ621" s="55" t="str">
        <f>+IFERROR(VLOOKUP($M621,ACTIVIDADES!$B$9:$T$494,35,0),"")</f>
        <v/>
      </c>
      <c r="BR621" s="55" t="str">
        <f>+IFERROR(VLOOKUP($M621,ACTIVIDADES!$B$9:$T$494,36,0),"")</f>
        <v/>
      </c>
      <c r="BS621" s="55" t="str">
        <f>+IFERROR(VLOOKUP($M621,ACTIVIDADES!$B$9:$T$494,37,0),"")</f>
        <v/>
      </c>
      <c r="BT621" s="58"/>
      <c r="BU621" s="58"/>
      <c r="BV621" s="59"/>
      <c r="BW621" s="59" t="s">
        <v>580</v>
      </c>
      <c r="BX621" s="60" t="s">
        <v>3635</v>
      </c>
      <c r="BY621" s="61" t="s">
        <v>593</v>
      </c>
      <c r="BZ621" s="62"/>
      <c r="CA621" s="7"/>
      <c r="CB621" s="7"/>
      <c r="CC621" s="7"/>
      <c r="CD621" s="7"/>
      <c r="CE621" s="7"/>
      <c r="CF621" s="7"/>
      <c r="CG621" s="7"/>
      <c r="CH621" s="7"/>
      <c r="CI621" s="7"/>
      <c r="CJ621" s="7"/>
      <c r="CK621" s="7"/>
      <c r="CL621" s="7"/>
      <c r="CM621" s="7"/>
      <c r="CN621" s="7"/>
      <c r="CO621" s="7"/>
      <c r="CP621" s="7"/>
      <c r="CQ621" s="7"/>
    </row>
    <row r="622" spans="1:95" ht="93" customHeight="1" x14ac:dyDescent="0.35">
      <c r="A622" s="215">
        <f t="shared" si="39"/>
        <v>614</v>
      </c>
      <c r="B622" s="215" t="s">
        <v>521</v>
      </c>
      <c r="C622" s="215">
        <v>2021</v>
      </c>
      <c r="D622" s="215" t="s">
        <v>3734</v>
      </c>
      <c r="E622" s="214"/>
      <c r="F622" s="215" t="s">
        <v>847</v>
      </c>
      <c r="G622" s="215" t="s">
        <v>138</v>
      </c>
      <c r="H622" s="233" t="s">
        <v>141</v>
      </c>
      <c r="I622" s="216"/>
      <c r="J622" s="234" t="s">
        <v>5212</v>
      </c>
      <c r="K622" s="234" t="s">
        <v>4321</v>
      </c>
      <c r="L622" s="217" t="s">
        <v>1153</v>
      </c>
      <c r="M622" s="218" t="s">
        <v>3533</v>
      </c>
      <c r="N622" s="235" t="s">
        <v>5607</v>
      </c>
      <c r="O622" s="218" t="s">
        <v>5740</v>
      </c>
      <c r="P622" s="218">
        <v>1</v>
      </c>
      <c r="Q622" s="219">
        <v>46023</v>
      </c>
      <c r="R622" s="219">
        <v>46173</v>
      </c>
      <c r="S622" s="220">
        <f t="shared" si="37"/>
        <v>22.5</v>
      </c>
      <c r="T622" s="218" t="s">
        <v>587</v>
      </c>
      <c r="U622" s="218"/>
      <c r="V622" s="221">
        <f>+IFERROR(VLOOKUP($M622,ACTIVIDADES!$B$9:$Q$494,10,0),"")</f>
        <v>0</v>
      </c>
      <c r="W622" s="236">
        <f>+IFERROR(VLOOKUP($M622,ACTIVIDADES!$B$9:$Q$494,11,0)," ")</f>
        <v>0</v>
      </c>
      <c r="X622" s="222">
        <f>+IFERROR(VLOOKUP($M622,ACTIVIDADES!$B$9:$Q$494,12,0),"")</f>
        <v>0</v>
      </c>
      <c r="Y622" s="224">
        <f>+IFERROR(VLOOKUP($M622,ACTIVIDADES!$B$9:$Q$494,13,0),"")</f>
        <v>46153</v>
      </c>
      <c r="Z622" s="237" t="str">
        <f>+IFERROR(VLOOKUP($M622,ACTIVIDADES!$B$9:$Q$494,14,0),"")</f>
        <v>No se evidencia seguimiento</v>
      </c>
      <c r="AA622" s="221">
        <f>+IFERROR(VLOOKUP($M622,ACTIVIDADES!$B$9:$Q$494,15,0),"")</f>
        <v>0</v>
      </c>
      <c r="AB622" s="225" t="str">
        <f>+IFERROR(VLOOKUP($M622,ACTIVIDADES!$B$9:$Q$494,16,0),"")</f>
        <v>EJECUCIÓN</v>
      </c>
      <c r="AC622" s="226">
        <v>46181</v>
      </c>
      <c r="AD622" s="139">
        <v>0</v>
      </c>
      <c r="AE622" s="139" t="s">
        <v>3741</v>
      </c>
      <c r="AF622" s="228" t="s">
        <v>580</v>
      </c>
      <c r="AG622" s="139" t="s">
        <v>3737</v>
      </c>
      <c r="AH622" s="139" t="s">
        <v>3737</v>
      </c>
      <c r="AI622" s="139" t="s">
        <v>3737</v>
      </c>
      <c r="AJ622" s="141">
        <f>+IFERROR(VLOOKUP($M622,ACTIVIDADES!$B$9:$T$494,17,0),"")</f>
        <v>0.5</v>
      </c>
      <c r="AK622" s="229" t="str">
        <f>+IFERROR(VLOOKUP($M622,ACTIVIDADES!$B$9:$T$494,18,0),"")</f>
        <v>Se ejecutó de manera exitosa la fase de diseño funcional y levantamiento de requerimientos específicos para el personal de CITEL dentro del ecosistema RUE 2.0. Mediante mesas técnicas de trabajo, se estructuró el ciclo de vida completo del incidente (recepción, despacho, control y cierre), definiendo los campos de control, validaciones operativas y la lógica de verificación que requiere el formulario en línea para capturar la información de emergencias en tiempo real.</v>
      </c>
      <c r="AL622" s="229" t="str">
        <f>+IFERROR(VLOOKUP($M622,ACTIVIDADES!$B$9:$T$494,19,0),"")</f>
        <v>https://dnbcgovco-my.sharepoint.com/:f:/g/personal/planeacion_dnbc_gov_co/IgAUKbar23Q5Rb2-QmvSulVgAaLhCKE7afRV4pryLrKZzp8?e=q0bGxi</v>
      </c>
      <c r="AM622" s="141">
        <f>+IFERROR(VLOOKUP($M622,ACTIVIDADES!$B$9:$X$495,20,0),0)</f>
        <v>46214</v>
      </c>
      <c r="AN622" s="141" t="str">
        <f>+IFERROR(VLOOKUP($M622,ACTIVIDADES!$B$9:$X$495,21,0),0)</f>
        <v>Se incluye levantamiento de información con proceso de educación. No se evidencia información de requerimientos del equipo citel</v>
      </c>
      <c r="AO622" s="141">
        <f>+IFERROR(VLOOKUP($M622,ACTIVIDADES!$B$9:$X$495,22,0),0)</f>
        <v>0</v>
      </c>
      <c r="AP622" s="238" t="str">
        <f>+IFERROR(VLOOKUP($M622,ACTIVIDADES!$B$9:$X$495,23,0),0)</f>
        <v>EN EJECUCIÓN</v>
      </c>
      <c r="AQ622" s="239">
        <v>46244</v>
      </c>
      <c r="AR622" s="228">
        <v>0</v>
      </c>
      <c r="AS622" s="139" t="s">
        <v>3741</v>
      </c>
      <c r="AT622" s="139" t="s">
        <v>580</v>
      </c>
      <c r="AU622" s="169" t="s">
        <v>3639</v>
      </c>
      <c r="AV622" s="198" t="s">
        <v>3639</v>
      </c>
      <c r="AW622" s="198" t="s">
        <v>3639</v>
      </c>
      <c r="AX622" s="57" t="s">
        <v>4259</v>
      </c>
      <c r="AY622" s="176" t="str">
        <f t="shared" si="38"/>
        <v>SIN INICIAR</v>
      </c>
      <c r="AZ622" s="55" t="str">
        <f>+IFERROR(VLOOKUP($M622,ACTIVIDADES!$B$9:$T$494,25,0),"")</f>
        <v/>
      </c>
      <c r="BA622" s="55" t="str">
        <f>+IFERROR(VLOOKUP($M622,ACTIVIDADES!$B$9:$T$494,26,0),"")</f>
        <v/>
      </c>
      <c r="BB622" s="55" t="str">
        <f>+IFERROR(VLOOKUP($M622,ACTIVIDADES!$B$9:$T$494,27,0),"")</f>
        <v/>
      </c>
      <c r="BC622" s="55" t="str">
        <f>+IFERROR(VLOOKUP($M622,ACTIVIDADES!$B$9:$T$494,28,0),"")</f>
        <v/>
      </c>
      <c r="BD622" s="55" t="str">
        <f>+IFERROR(VLOOKUP($M622,ACTIVIDADES!$B$9:$T$494,29,0),"")</f>
        <v/>
      </c>
      <c r="BE622" s="55" t="str">
        <f>+IFERROR(VLOOKUP($M622,ACTIVIDADES!$B$9:$T$494,30,0),"")</f>
        <v/>
      </c>
      <c r="BF622" s="58"/>
      <c r="BG622" s="58"/>
      <c r="BH622" s="59"/>
      <c r="BI622" s="59" t="s">
        <v>580</v>
      </c>
      <c r="BJ622" s="60" t="s">
        <v>3635</v>
      </c>
      <c r="BK622" s="61" t="s">
        <v>593</v>
      </c>
      <c r="BL622" s="62"/>
      <c r="BM622" s="55" t="str">
        <f>+IFERROR(VLOOKUP($M622,ACTIVIDADES!$B$9:$T$494,31,0),"")</f>
        <v/>
      </c>
      <c r="BN622" s="55" t="str">
        <f>+IFERROR(VLOOKUP($M622,ACTIVIDADES!$B$9:$T$494,32,0),"")</f>
        <v/>
      </c>
      <c r="BO622" s="55" t="str">
        <f>+IFERROR(VLOOKUP($M622,ACTIVIDADES!$B$9:$T$494,33,0),"")</f>
        <v/>
      </c>
      <c r="BP622" s="55" t="str">
        <f>+IFERROR(VLOOKUP($M622,ACTIVIDADES!$B$9:$T$494,34,0),"")</f>
        <v/>
      </c>
      <c r="BQ622" s="55" t="str">
        <f>+IFERROR(VLOOKUP($M622,ACTIVIDADES!$B$9:$T$494,35,0),"")</f>
        <v/>
      </c>
      <c r="BR622" s="55" t="str">
        <f>+IFERROR(VLOOKUP($M622,ACTIVIDADES!$B$9:$T$494,36,0),"")</f>
        <v/>
      </c>
      <c r="BS622" s="55" t="str">
        <f>+IFERROR(VLOOKUP($M622,ACTIVIDADES!$B$9:$T$494,37,0),"")</f>
        <v/>
      </c>
      <c r="BT622" s="58"/>
      <c r="BU622" s="58"/>
      <c r="BV622" s="59"/>
      <c r="BW622" s="59" t="s">
        <v>580</v>
      </c>
      <c r="BX622" s="60" t="s">
        <v>3635</v>
      </c>
      <c r="BY622" s="61" t="s">
        <v>593</v>
      </c>
      <c r="BZ622" s="62"/>
      <c r="CA622" s="7"/>
      <c r="CB622" s="7"/>
      <c r="CC622" s="7"/>
      <c r="CD622" s="7"/>
      <c r="CE622" s="7"/>
      <c r="CF622" s="7"/>
      <c r="CG622" s="7"/>
      <c r="CH622" s="7"/>
      <c r="CI622" s="7"/>
      <c r="CJ622" s="7"/>
      <c r="CK622" s="7"/>
      <c r="CL622" s="7"/>
      <c r="CM622" s="7"/>
      <c r="CN622" s="7"/>
      <c r="CO622" s="7"/>
      <c r="CP622" s="7"/>
      <c r="CQ622" s="7"/>
    </row>
    <row r="623" spans="1:95" customFormat="1" ht="93" customHeight="1" x14ac:dyDescent="0.35">
      <c r="A623" s="40">
        <f t="shared" si="39"/>
        <v>615</v>
      </c>
      <c r="B623" s="40" t="s">
        <v>521</v>
      </c>
      <c r="C623" s="40">
        <v>2021</v>
      </c>
      <c r="D623" s="40" t="s">
        <v>3750</v>
      </c>
      <c r="E623" s="323"/>
      <c r="F623" s="40" t="s">
        <v>835</v>
      </c>
      <c r="G623" s="40" t="s">
        <v>4636</v>
      </c>
      <c r="H623" s="41" t="s">
        <v>416</v>
      </c>
      <c r="I623" s="42" t="s">
        <v>3642</v>
      </c>
      <c r="J623" s="43" t="s">
        <v>3773</v>
      </c>
      <c r="K623" s="43" t="s">
        <v>3773</v>
      </c>
      <c r="L623" s="44" t="s">
        <v>1153</v>
      </c>
      <c r="M623" s="45" t="s">
        <v>1302</v>
      </c>
      <c r="N623" s="46" t="s">
        <v>5584</v>
      </c>
      <c r="O623" s="45" t="s">
        <v>1304</v>
      </c>
      <c r="P623" s="45">
        <v>2</v>
      </c>
      <c r="Q623" s="47">
        <v>46023</v>
      </c>
      <c r="R623" s="47">
        <v>46387</v>
      </c>
      <c r="S623" s="48">
        <f t="shared" si="37"/>
        <v>54</v>
      </c>
      <c r="T623" s="45" t="s">
        <v>1291</v>
      </c>
      <c r="U623" s="45" t="s">
        <v>1180</v>
      </c>
      <c r="V623" s="49">
        <f>+IFERROR(VLOOKUP($M623,ACTIVIDADES!$B$9:$Q$494,10,0),"")</f>
        <v>0</v>
      </c>
      <c r="W623" s="50" t="str">
        <f>+IFERROR(VLOOKUP($M623,ACTIVIDADES!$B$9:$Q$494,11,0)," ")</f>
        <v>Actividad reformulada con periodicidad semestral</v>
      </c>
      <c r="X623" s="61">
        <f>+IFERROR(VLOOKUP($M623,ACTIVIDADES!$B$9:$Q$494,12,0),"")</f>
        <v>0</v>
      </c>
      <c r="Y623" s="52">
        <f>+IFERROR(VLOOKUP($M623,ACTIVIDADES!$B$9:$Q$494,13,0),"")</f>
        <v>46153</v>
      </c>
      <c r="Z623" s="53" t="str">
        <f>+IFERROR(VLOOKUP($M623,ACTIVIDADES!$B$9:$Q$494,14,0),"")</f>
        <v>Pendiente de inicio de ejecución</v>
      </c>
      <c r="AA623" s="49">
        <f>+IFERROR(VLOOKUP($M623,ACTIVIDADES!$B$9:$Q$494,15,0),"")</f>
        <v>0</v>
      </c>
      <c r="AB623" s="54" t="str">
        <f>+IFERROR(VLOOKUP($M623,ACTIVIDADES!$B$9:$Q$494,16,0),"")</f>
        <v>EJECUCIÓN</v>
      </c>
      <c r="AC623" s="149">
        <v>46177</v>
      </c>
      <c r="AD623" s="28">
        <v>0</v>
      </c>
      <c r="AE623" s="29" t="s">
        <v>3741</v>
      </c>
      <c r="AF623" s="28" t="s">
        <v>580</v>
      </c>
      <c r="AG623" s="29" t="s">
        <v>3737</v>
      </c>
      <c r="AH623" s="29" t="s">
        <v>3737</v>
      </c>
      <c r="AI623" s="29" t="s">
        <v>3737</v>
      </c>
      <c r="AJ623" s="55">
        <f>+IFERROR(VLOOKUP($M623,ACTIVIDADES!$B$9:$T$494,17,0),"")</f>
        <v>0</v>
      </c>
      <c r="AK623" s="80" t="str">
        <f>+IFERROR(VLOOKUP($M623,ACTIVIDADES!$B$9:$T$494,18,0),"")</f>
        <v>Actividad reformulada con periodicidad semestral. Primer seguimiento se realiza en el mes de julio</v>
      </c>
      <c r="AL623" s="80">
        <f>+IFERROR(VLOOKUP($M623,ACTIVIDADES!$B$9:$T$494,19,0),"")</f>
        <v>0</v>
      </c>
      <c r="AM623" s="55">
        <f>+IFERROR(VLOOKUP($M623,ACTIVIDADES!$B$9:$X$495,20,0),0)</f>
        <v>46213</v>
      </c>
      <c r="AN623" s="55" t="str">
        <f>+IFERROR(VLOOKUP($M623,ACTIVIDADES!$B$9:$X$495,21,0),0)</f>
        <v>Pendiente de inicio de ejecución</v>
      </c>
      <c r="AO623" s="55">
        <f>+IFERROR(VLOOKUP($M623,ACTIVIDADES!$B$9:$X$495,22,0),0)</f>
        <v>0</v>
      </c>
      <c r="AP623" s="145" t="str">
        <f>+IFERROR(VLOOKUP($M623,ACTIVIDADES!$B$9:$X$495,23,0),0)</f>
        <v>EN EJECUCIÓN</v>
      </c>
      <c r="AQ623" s="88">
        <v>46244</v>
      </c>
      <c r="AR623" s="28">
        <v>0</v>
      </c>
      <c r="AS623" s="29" t="s">
        <v>3741</v>
      </c>
      <c r="AT623" s="29" t="s">
        <v>580</v>
      </c>
      <c r="AU623" s="57" t="s">
        <v>3639</v>
      </c>
      <c r="AV623" s="193" t="s">
        <v>3639</v>
      </c>
      <c r="AW623" s="193" t="s">
        <v>3639</v>
      </c>
      <c r="AX623" s="57" t="s">
        <v>4259</v>
      </c>
      <c r="AY623" s="176" t="str">
        <f t="shared" si="38"/>
        <v>SIN INICIAR</v>
      </c>
      <c r="AZ623" s="55" t="str">
        <f>+IFERROR(VLOOKUP($M623,ACTIVIDADES!$B$9:$T$494,25,0),"")</f>
        <v/>
      </c>
      <c r="BA623" s="55" t="str">
        <f>+IFERROR(VLOOKUP($M623,ACTIVIDADES!$B$9:$T$494,26,0),"")</f>
        <v/>
      </c>
      <c r="BB623" s="55" t="str">
        <f>+IFERROR(VLOOKUP($M623,ACTIVIDADES!$B$9:$T$494,27,0),"")</f>
        <v/>
      </c>
      <c r="BC623" s="55" t="str">
        <f>+IFERROR(VLOOKUP($M623,ACTIVIDADES!$B$9:$T$494,28,0),"")</f>
        <v/>
      </c>
      <c r="BD623" s="55" t="str">
        <f>+IFERROR(VLOOKUP($M623,ACTIVIDADES!$B$9:$T$494,29,0),"")</f>
        <v/>
      </c>
      <c r="BE623" s="55" t="str">
        <f>+IFERROR(VLOOKUP($M623,ACTIVIDADES!$B$9:$T$494,30,0),"")</f>
        <v/>
      </c>
      <c r="BF623" s="58"/>
      <c r="BG623" s="58"/>
      <c r="BH623" s="59"/>
      <c r="BI623" s="59" t="s">
        <v>580</v>
      </c>
      <c r="BJ623" s="60" t="s">
        <v>3635</v>
      </c>
      <c r="BK623" s="61" t="s">
        <v>593</v>
      </c>
      <c r="BL623" s="62"/>
      <c r="BM623" s="55" t="str">
        <f>+IFERROR(VLOOKUP($M623,ACTIVIDADES!$B$9:$T$494,31,0),"")</f>
        <v/>
      </c>
      <c r="BN623" s="55" t="str">
        <f>+IFERROR(VLOOKUP($M623,ACTIVIDADES!$B$9:$T$494,32,0),"")</f>
        <v/>
      </c>
      <c r="BO623" s="55" t="str">
        <f>+IFERROR(VLOOKUP($M623,ACTIVIDADES!$B$9:$T$494,33,0),"")</f>
        <v/>
      </c>
      <c r="BP623" s="55" t="str">
        <f>+IFERROR(VLOOKUP($M623,ACTIVIDADES!$B$9:$T$494,34,0),"")</f>
        <v/>
      </c>
      <c r="BQ623" s="55" t="str">
        <f>+IFERROR(VLOOKUP($M623,ACTIVIDADES!$B$9:$T$494,35,0),"")</f>
        <v/>
      </c>
      <c r="BR623" s="55" t="str">
        <f>+IFERROR(VLOOKUP($M623,ACTIVIDADES!$B$9:$T$494,36,0),"")</f>
        <v/>
      </c>
      <c r="BS623" s="55" t="str">
        <f>+IFERROR(VLOOKUP($M623,ACTIVIDADES!$B$9:$T$494,37,0),"")</f>
        <v/>
      </c>
      <c r="BT623" s="58"/>
      <c r="BU623" s="58"/>
      <c r="BV623" s="59"/>
      <c r="BW623" s="59" t="s">
        <v>580</v>
      </c>
      <c r="BX623" s="60" t="s">
        <v>3635</v>
      </c>
      <c r="BY623" s="61" t="s">
        <v>593</v>
      </c>
      <c r="BZ623" s="62"/>
      <c r="CA623" s="7"/>
      <c r="CB623" s="7"/>
      <c r="CC623" s="7"/>
      <c r="CD623" s="7"/>
      <c r="CE623" s="7"/>
      <c r="CF623" s="7"/>
      <c r="CG623" s="7"/>
      <c r="CH623" s="7"/>
      <c r="CI623" s="7"/>
      <c r="CJ623" s="7"/>
      <c r="CK623" s="7"/>
      <c r="CL623" s="7"/>
      <c r="CM623" s="7"/>
      <c r="CN623" s="7"/>
      <c r="CO623" s="7"/>
      <c r="CP623" s="7"/>
      <c r="CQ623" s="7"/>
    </row>
    <row r="624" spans="1:95" customFormat="1" ht="93" customHeight="1" x14ac:dyDescent="0.35">
      <c r="A624" s="40">
        <f t="shared" si="39"/>
        <v>616</v>
      </c>
      <c r="B624" s="40" t="s">
        <v>521</v>
      </c>
      <c r="C624" s="40">
        <v>2021</v>
      </c>
      <c r="D624" s="40" t="s">
        <v>3750</v>
      </c>
      <c r="E624" s="323"/>
      <c r="F624" s="40" t="s">
        <v>832</v>
      </c>
      <c r="G624" s="40" t="s">
        <v>4636</v>
      </c>
      <c r="H624" s="41" t="s">
        <v>4697</v>
      </c>
      <c r="I624" s="42" t="s">
        <v>3642</v>
      </c>
      <c r="J624" s="43" t="s">
        <v>3841</v>
      </c>
      <c r="K624" s="43" t="s">
        <v>3841</v>
      </c>
      <c r="L624" s="44" t="s">
        <v>1153</v>
      </c>
      <c r="M624" s="45" t="s">
        <v>1302</v>
      </c>
      <c r="N624" s="46" t="s">
        <v>5584</v>
      </c>
      <c r="O624" s="45" t="s">
        <v>1304</v>
      </c>
      <c r="P624" s="45">
        <v>2</v>
      </c>
      <c r="Q624" s="47">
        <v>46023</v>
      </c>
      <c r="R624" s="47">
        <v>46387</v>
      </c>
      <c r="S624" s="48">
        <f t="shared" si="37"/>
        <v>54</v>
      </c>
      <c r="T624" s="45" t="s">
        <v>1291</v>
      </c>
      <c r="U624" s="45" t="s">
        <v>1180</v>
      </c>
      <c r="V624" s="49">
        <f>+IFERROR(VLOOKUP($M624,ACTIVIDADES!$B$9:$Q$494,10,0),"")</f>
        <v>0</v>
      </c>
      <c r="W624" s="50" t="str">
        <f>+IFERROR(VLOOKUP($M624,ACTIVIDADES!$B$9:$Q$494,11,0)," ")</f>
        <v>Actividad reformulada con periodicidad semestral</v>
      </c>
      <c r="X624" s="61">
        <f>+IFERROR(VLOOKUP($M624,ACTIVIDADES!$B$9:$Q$494,12,0),"")</f>
        <v>0</v>
      </c>
      <c r="Y624" s="52">
        <f>+IFERROR(VLOOKUP($M624,ACTIVIDADES!$B$9:$Q$494,13,0),"")</f>
        <v>46153</v>
      </c>
      <c r="Z624" s="53" t="str">
        <f>+IFERROR(VLOOKUP($M624,ACTIVIDADES!$B$9:$Q$494,14,0),"")</f>
        <v>Pendiente de inicio de ejecución</v>
      </c>
      <c r="AA624" s="49">
        <f>+IFERROR(VLOOKUP($M624,ACTIVIDADES!$B$9:$Q$494,15,0),"")</f>
        <v>0</v>
      </c>
      <c r="AB624" s="54" t="str">
        <f>+IFERROR(VLOOKUP($M624,ACTIVIDADES!$B$9:$Q$494,16,0),"")</f>
        <v>EJECUCIÓN</v>
      </c>
      <c r="AC624" s="149">
        <v>46177</v>
      </c>
      <c r="AD624" s="28">
        <v>0</v>
      </c>
      <c r="AE624" s="29" t="s">
        <v>3741</v>
      </c>
      <c r="AF624" s="28" t="s">
        <v>580</v>
      </c>
      <c r="AG624" s="29" t="s">
        <v>3737</v>
      </c>
      <c r="AH624" s="29" t="s">
        <v>3737</v>
      </c>
      <c r="AI624" s="29" t="s">
        <v>3737</v>
      </c>
      <c r="AJ624" s="55">
        <f>+IFERROR(VLOOKUP($M624,ACTIVIDADES!$B$9:$T$494,17,0),"")</f>
        <v>0</v>
      </c>
      <c r="AK624" s="80" t="str">
        <f>+IFERROR(VLOOKUP($M624,ACTIVIDADES!$B$9:$T$494,18,0),"")</f>
        <v>Actividad reformulada con periodicidad semestral. Primer seguimiento se realiza en el mes de julio</v>
      </c>
      <c r="AL624" s="80">
        <f>+IFERROR(VLOOKUP($M624,ACTIVIDADES!$B$9:$T$494,19,0),"")</f>
        <v>0</v>
      </c>
      <c r="AM624" s="55">
        <f>+IFERROR(VLOOKUP($M624,ACTIVIDADES!$B$9:$X$495,20,0),0)</f>
        <v>46213</v>
      </c>
      <c r="AN624" s="55" t="str">
        <f>+IFERROR(VLOOKUP($M624,ACTIVIDADES!$B$9:$X$495,21,0),0)</f>
        <v>Pendiente de inicio de ejecución</v>
      </c>
      <c r="AO624" s="55">
        <f>+IFERROR(VLOOKUP($M624,ACTIVIDADES!$B$9:$X$495,22,0),0)</f>
        <v>0</v>
      </c>
      <c r="AP624" s="145" t="str">
        <f>+IFERROR(VLOOKUP($M624,ACTIVIDADES!$B$9:$X$495,23,0),0)</f>
        <v>EN EJECUCIÓN</v>
      </c>
      <c r="AQ624" s="88">
        <v>46244</v>
      </c>
      <c r="AR624" s="28">
        <v>0</v>
      </c>
      <c r="AS624" s="29" t="s">
        <v>3741</v>
      </c>
      <c r="AT624" s="29" t="s">
        <v>580</v>
      </c>
      <c r="AU624" s="57" t="s">
        <v>3639</v>
      </c>
      <c r="AV624" s="193" t="s">
        <v>3639</v>
      </c>
      <c r="AW624" s="193" t="s">
        <v>3639</v>
      </c>
      <c r="AX624" s="57" t="s">
        <v>4259</v>
      </c>
      <c r="AY624" s="176" t="str">
        <f t="shared" si="38"/>
        <v>SIN INICIAR</v>
      </c>
      <c r="AZ624" s="55" t="str">
        <f>+IFERROR(VLOOKUP($M624,ACTIVIDADES!$B$9:$T$494,25,0),"")</f>
        <v/>
      </c>
      <c r="BA624" s="55" t="str">
        <f>+IFERROR(VLOOKUP($M624,ACTIVIDADES!$B$9:$T$494,26,0),"")</f>
        <v/>
      </c>
      <c r="BB624" s="55" t="str">
        <f>+IFERROR(VLOOKUP($M624,ACTIVIDADES!$B$9:$T$494,27,0),"")</f>
        <v/>
      </c>
      <c r="BC624" s="55" t="str">
        <f>+IFERROR(VLOOKUP($M624,ACTIVIDADES!$B$9:$T$494,28,0),"")</f>
        <v/>
      </c>
      <c r="BD624" s="55" t="str">
        <f>+IFERROR(VLOOKUP($M624,ACTIVIDADES!$B$9:$T$494,29,0),"")</f>
        <v/>
      </c>
      <c r="BE624" s="55" t="str">
        <f>+IFERROR(VLOOKUP($M624,ACTIVIDADES!$B$9:$T$494,30,0),"")</f>
        <v/>
      </c>
      <c r="BF624" s="58"/>
      <c r="BG624" s="58"/>
      <c r="BH624" s="59"/>
      <c r="BI624" s="59" t="s">
        <v>580</v>
      </c>
      <c r="BJ624" s="60" t="s">
        <v>3635</v>
      </c>
      <c r="BK624" s="61" t="s">
        <v>593</v>
      </c>
      <c r="BL624" s="62"/>
      <c r="BM624" s="55" t="str">
        <f>+IFERROR(VLOOKUP($M624,ACTIVIDADES!$B$9:$T$494,31,0),"")</f>
        <v/>
      </c>
      <c r="BN624" s="55" t="str">
        <f>+IFERROR(VLOOKUP($M624,ACTIVIDADES!$B$9:$T$494,32,0),"")</f>
        <v/>
      </c>
      <c r="BO624" s="55" t="str">
        <f>+IFERROR(VLOOKUP($M624,ACTIVIDADES!$B$9:$T$494,33,0),"")</f>
        <v/>
      </c>
      <c r="BP624" s="55" t="str">
        <f>+IFERROR(VLOOKUP($M624,ACTIVIDADES!$B$9:$T$494,34,0),"")</f>
        <v/>
      </c>
      <c r="BQ624" s="55" t="str">
        <f>+IFERROR(VLOOKUP($M624,ACTIVIDADES!$B$9:$T$494,35,0),"")</f>
        <v/>
      </c>
      <c r="BR624" s="55" t="str">
        <f>+IFERROR(VLOOKUP($M624,ACTIVIDADES!$B$9:$T$494,36,0),"")</f>
        <v/>
      </c>
      <c r="BS624" s="55" t="str">
        <f>+IFERROR(VLOOKUP($M624,ACTIVIDADES!$B$9:$T$494,37,0),"")</f>
        <v/>
      </c>
      <c r="BT624" s="58"/>
      <c r="BU624" s="58"/>
      <c r="BV624" s="59"/>
      <c r="BW624" s="59" t="s">
        <v>580</v>
      </c>
      <c r="BX624" s="60" t="s">
        <v>3635</v>
      </c>
      <c r="BY624" s="61" t="s">
        <v>593</v>
      </c>
      <c r="BZ624" s="62"/>
      <c r="CA624" s="7"/>
      <c r="CB624" s="7"/>
      <c r="CC624" s="7"/>
      <c r="CD624" s="7"/>
      <c r="CE624" s="7"/>
      <c r="CF624" s="7"/>
      <c r="CG624" s="7"/>
      <c r="CH624" s="7"/>
      <c r="CI624" s="7"/>
      <c r="CJ624" s="7"/>
      <c r="CK624" s="7"/>
      <c r="CL624" s="7"/>
      <c r="CM624" s="7"/>
      <c r="CN624" s="7"/>
      <c r="CO624" s="7"/>
      <c r="CP624" s="7"/>
      <c r="CQ624" s="7"/>
    </row>
    <row r="625" spans="1:95" customFormat="1" ht="93" customHeight="1" x14ac:dyDescent="0.35">
      <c r="A625" s="40">
        <f t="shared" si="39"/>
        <v>617</v>
      </c>
      <c r="B625" s="40" t="s">
        <v>521</v>
      </c>
      <c r="C625" s="40">
        <v>2021</v>
      </c>
      <c r="D625" s="40" t="s">
        <v>3750</v>
      </c>
      <c r="E625" s="323"/>
      <c r="F625" s="40" t="s">
        <v>832</v>
      </c>
      <c r="G625" s="40" t="s">
        <v>4636</v>
      </c>
      <c r="H625" s="41" t="s">
        <v>4697</v>
      </c>
      <c r="I625" s="42" t="s">
        <v>3642</v>
      </c>
      <c r="J625" s="43" t="s">
        <v>3841</v>
      </c>
      <c r="K625" s="43" t="s">
        <v>3841</v>
      </c>
      <c r="L625" s="44" t="s">
        <v>1153</v>
      </c>
      <c r="M625" s="45" t="s">
        <v>1302</v>
      </c>
      <c r="N625" s="46" t="s">
        <v>5584</v>
      </c>
      <c r="O625" s="45" t="s">
        <v>1304</v>
      </c>
      <c r="P625" s="45">
        <v>2</v>
      </c>
      <c r="Q625" s="47">
        <v>46023</v>
      </c>
      <c r="R625" s="47">
        <v>46387</v>
      </c>
      <c r="S625" s="48">
        <f t="shared" ref="S625:S688" si="40">DAYS360(Q625,R625)/360*54</f>
        <v>54</v>
      </c>
      <c r="T625" s="45" t="s">
        <v>1291</v>
      </c>
      <c r="U625" s="45" t="s">
        <v>1180</v>
      </c>
      <c r="V625" s="49">
        <f>+IFERROR(VLOOKUP($M625,ACTIVIDADES!$B$9:$Q$494,10,0),"")</f>
        <v>0</v>
      </c>
      <c r="W625" s="50" t="str">
        <f>+IFERROR(VLOOKUP($M625,ACTIVIDADES!$B$9:$Q$494,11,0)," ")</f>
        <v>Actividad reformulada con periodicidad semestral</v>
      </c>
      <c r="X625" s="61">
        <f>+IFERROR(VLOOKUP($M625,ACTIVIDADES!$B$9:$Q$494,12,0),"")</f>
        <v>0</v>
      </c>
      <c r="Y625" s="52">
        <f>+IFERROR(VLOOKUP($M625,ACTIVIDADES!$B$9:$Q$494,13,0),"")</f>
        <v>46153</v>
      </c>
      <c r="Z625" s="53" t="str">
        <f>+IFERROR(VLOOKUP($M625,ACTIVIDADES!$B$9:$Q$494,14,0),"")</f>
        <v>Pendiente de inicio de ejecución</v>
      </c>
      <c r="AA625" s="49">
        <f>+IFERROR(VLOOKUP($M625,ACTIVIDADES!$B$9:$Q$494,15,0),"")</f>
        <v>0</v>
      </c>
      <c r="AB625" s="54" t="str">
        <f>+IFERROR(VLOOKUP($M625,ACTIVIDADES!$B$9:$Q$494,16,0),"")</f>
        <v>EJECUCIÓN</v>
      </c>
      <c r="AC625" s="149">
        <v>46177</v>
      </c>
      <c r="AD625" s="28">
        <v>0</v>
      </c>
      <c r="AE625" s="29" t="s">
        <v>3741</v>
      </c>
      <c r="AF625" s="28" t="s">
        <v>580</v>
      </c>
      <c r="AG625" s="29" t="s">
        <v>3737</v>
      </c>
      <c r="AH625" s="29" t="s">
        <v>3737</v>
      </c>
      <c r="AI625" s="29" t="s">
        <v>3737</v>
      </c>
      <c r="AJ625" s="55">
        <f>+IFERROR(VLOOKUP($M625,ACTIVIDADES!$B$9:$T$494,17,0),"")</f>
        <v>0</v>
      </c>
      <c r="AK625" s="80" t="str">
        <f>+IFERROR(VLOOKUP($M625,ACTIVIDADES!$B$9:$T$494,18,0),"")</f>
        <v>Actividad reformulada con periodicidad semestral. Primer seguimiento se realiza en el mes de julio</v>
      </c>
      <c r="AL625" s="80">
        <f>+IFERROR(VLOOKUP($M625,ACTIVIDADES!$B$9:$T$494,19,0),"")</f>
        <v>0</v>
      </c>
      <c r="AM625" s="55">
        <f>+IFERROR(VLOOKUP($M625,ACTIVIDADES!$B$9:$X$495,20,0),0)</f>
        <v>46213</v>
      </c>
      <c r="AN625" s="55" t="str">
        <f>+IFERROR(VLOOKUP($M625,ACTIVIDADES!$B$9:$X$495,21,0),0)</f>
        <v>Pendiente de inicio de ejecución</v>
      </c>
      <c r="AO625" s="55">
        <f>+IFERROR(VLOOKUP($M625,ACTIVIDADES!$B$9:$X$495,22,0),0)</f>
        <v>0</v>
      </c>
      <c r="AP625" s="145" t="str">
        <f>+IFERROR(VLOOKUP($M625,ACTIVIDADES!$B$9:$X$495,23,0),0)</f>
        <v>EN EJECUCIÓN</v>
      </c>
      <c r="AQ625" s="88">
        <v>46244</v>
      </c>
      <c r="AR625" s="28">
        <v>0</v>
      </c>
      <c r="AS625" s="29" t="s">
        <v>3741</v>
      </c>
      <c r="AT625" s="29" t="s">
        <v>580</v>
      </c>
      <c r="AU625" s="57" t="s">
        <v>3639</v>
      </c>
      <c r="AV625" s="193" t="s">
        <v>3639</v>
      </c>
      <c r="AW625" s="193" t="s">
        <v>3639</v>
      </c>
      <c r="AX625" s="57" t="s">
        <v>4259</v>
      </c>
      <c r="AY625" s="176" t="str">
        <f t="shared" si="38"/>
        <v>SIN INICIAR</v>
      </c>
      <c r="AZ625" s="55" t="str">
        <f>+IFERROR(VLOOKUP($M625,ACTIVIDADES!$B$9:$T$494,25,0),"")</f>
        <v/>
      </c>
      <c r="BA625" s="55" t="str">
        <f>+IFERROR(VLOOKUP($M625,ACTIVIDADES!$B$9:$T$494,26,0),"")</f>
        <v/>
      </c>
      <c r="BB625" s="55" t="str">
        <f>+IFERROR(VLOOKUP($M625,ACTIVIDADES!$B$9:$T$494,27,0),"")</f>
        <v/>
      </c>
      <c r="BC625" s="55" t="str">
        <f>+IFERROR(VLOOKUP($M625,ACTIVIDADES!$B$9:$T$494,28,0),"")</f>
        <v/>
      </c>
      <c r="BD625" s="55" t="str">
        <f>+IFERROR(VLOOKUP($M625,ACTIVIDADES!$B$9:$T$494,29,0),"")</f>
        <v/>
      </c>
      <c r="BE625" s="55" t="str">
        <f>+IFERROR(VLOOKUP($M625,ACTIVIDADES!$B$9:$T$494,30,0),"")</f>
        <v/>
      </c>
      <c r="BF625" s="58"/>
      <c r="BG625" s="58"/>
      <c r="BH625" s="59"/>
      <c r="BI625" s="59" t="s">
        <v>580</v>
      </c>
      <c r="BJ625" s="60" t="s">
        <v>3635</v>
      </c>
      <c r="BK625" s="61" t="s">
        <v>593</v>
      </c>
      <c r="BL625" s="62"/>
      <c r="BM625" s="55" t="str">
        <f>+IFERROR(VLOOKUP($M625,ACTIVIDADES!$B$9:$T$494,31,0),"")</f>
        <v/>
      </c>
      <c r="BN625" s="55" t="str">
        <f>+IFERROR(VLOOKUP($M625,ACTIVIDADES!$B$9:$T$494,32,0),"")</f>
        <v/>
      </c>
      <c r="BO625" s="55" t="str">
        <f>+IFERROR(VLOOKUP($M625,ACTIVIDADES!$B$9:$T$494,33,0),"")</f>
        <v/>
      </c>
      <c r="BP625" s="55" t="str">
        <f>+IFERROR(VLOOKUP($M625,ACTIVIDADES!$B$9:$T$494,34,0),"")</f>
        <v/>
      </c>
      <c r="BQ625" s="55" t="str">
        <f>+IFERROR(VLOOKUP($M625,ACTIVIDADES!$B$9:$T$494,35,0),"")</f>
        <v/>
      </c>
      <c r="BR625" s="55" t="str">
        <f>+IFERROR(VLOOKUP($M625,ACTIVIDADES!$B$9:$T$494,36,0),"")</f>
        <v/>
      </c>
      <c r="BS625" s="55" t="str">
        <f>+IFERROR(VLOOKUP($M625,ACTIVIDADES!$B$9:$T$494,37,0),"")</f>
        <v/>
      </c>
      <c r="BT625" s="58"/>
      <c r="BU625" s="58"/>
      <c r="BV625" s="59"/>
      <c r="BW625" s="59" t="s">
        <v>580</v>
      </c>
      <c r="BX625" s="60" t="s">
        <v>3635</v>
      </c>
      <c r="BY625" s="61" t="s">
        <v>593</v>
      </c>
      <c r="BZ625" s="62"/>
      <c r="CA625" s="7"/>
      <c r="CB625" s="7"/>
      <c r="CC625" s="7"/>
      <c r="CD625" s="7"/>
      <c r="CE625" s="7"/>
      <c r="CF625" s="7"/>
      <c r="CG625" s="7"/>
      <c r="CH625" s="7"/>
      <c r="CI625" s="7"/>
      <c r="CJ625" s="7"/>
      <c r="CK625" s="7"/>
      <c r="CL625" s="7"/>
      <c r="CM625" s="7"/>
      <c r="CN625" s="7"/>
      <c r="CO625" s="7"/>
      <c r="CP625" s="7"/>
      <c r="CQ625" s="7"/>
    </row>
    <row r="626" spans="1:95" customFormat="1" ht="93" customHeight="1" x14ac:dyDescent="0.35">
      <c r="A626" s="40">
        <f t="shared" si="39"/>
        <v>618</v>
      </c>
      <c r="B626" s="40" t="s">
        <v>521</v>
      </c>
      <c r="C626" s="40">
        <v>2021</v>
      </c>
      <c r="D626" s="40" t="s">
        <v>3734</v>
      </c>
      <c r="E626" s="323"/>
      <c r="F626" s="40" t="s">
        <v>817</v>
      </c>
      <c r="G626" s="40" t="s">
        <v>142</v>
      </c>
      <c r="H626" s="41" t="s">
        <v>4897</v>
      </c>
      <c r="I626" s="42" t="s">
        <v>3646</v>
      </c>
      <c r="J626" s="43" t="s">
        <v>4322</v>
      </c>
      <c r="K626" s="43" t="s">
        <v>4265</v>
      </c>
      <c r="L626" s="44" t="s">
        <v>1153</v>
      </c>
      <c r="M626" s="45" t="s">
        <v>3363</v>
      </c>
      <c r="N626" s="46" t="s">
        <v>5580</v>
      </c>
      <c r="O626" s="45" t="s">
        <v>1984</v>
      </c>
      <c r="P626" s="45">
        <v>2</v>
      </c>
      <c r="Q626" s="47">
        <v>46023</v>
      </c>
      <c r="R626" s="47">
        <v>46387</v>
      </c>
      <c r="S626" s="48">
        <f t="shared" si="40"/>
        <v>54</v>
      </c>
      <c r="T626" s="45" t="s">
        <v>615</v>
      </c>
      <c r="U626" s="45"/>
      <c r="V626" s="49">
        <f>+IFERROR(VLOOKUP($M626,ACTIVIDADES!$B$9:$Q$494,10,0),"")</f>
        <v>0</v>
      </c>
      <c r="W626" s="50">
        <f>+IFERROR(VLOOKUP($M626,ACTIVIDADES!$B$9:$Q$494,11,0)," ")</f>
        <v>0</v>
      </c>
      <c r="X626" s="61">
        <f>+IFERROR(VLOOKUP($M626,ACTIVIDADES!$B$9:$Q$494,12,0),"")</f>
        <v>0</v>
      </c>
      <c r="Y626" s="52">
        <f>+IFERROR(VLOOKUP($M626,ACTIVIDADES!$B$9:$Q$494,13,0),"")</f>
        <v>46153</v>
      </c>
      <c r="Z626" s="53" t="str">
        <f>+IFERROR(VLOOKUP($M626,ACTIVIDADES!$B$9:$Q$494,14,0),"")</f>
        <v>Se recibió información antigua por parte del proceso y no se evidencian soportes en la carpeta compartida por planeación</v>
      </c>
      <c r="AA626" s="49">
        <f>+IFERROR(VLOOKUP($M626,ACTIVIDADES!$B$9:$Q$494,15,0),"")</f>
        <v>0</v>
      </c>
      <c r="AB626" s="54" t="str">
        <f>+IFERROR(VLOOKUP($M626,ACTIVIDADES!$B$9:$Q$494,16,0),"")</f>
        <v>EJECUCIÓN</v>
      </c>
      <c r="AC626" s="144">
        <v>46177</v>
      </c>
      <c r="AD626" s="29">
        <v>0</v>
      </c>
      <c r="AE626" s="29" t="s">
        <v>3766</v>
      </c>
      <c r="AF626" s="28" t="s">
        <v>580</v>
      </c>
      <c r="AG626" s="29" t="s">
        <v>3737</v>
      </c>
      <c r="AH626" s="29" t="s">
        <v>3737</v>
      </c>
      <c r="AI626" s="29" t="s">
        <v>3737</v>
      </c>
      <c r="AJ626" s="55">
        <f>+IFERROR(VLOOKUP($M626,ACTIVIDADES!$B$9:$T$494,17,0),"")</f>
        <v>0</v>
      </c>
      <c r="AK626" s="80" t="str">
        <f>+IFERROR(VLOOKUP($M626,ACTIVIDADES!$B$9:$T$494,18,0),"")</f>
        <v>A corte 30 de junio no se habían ejecutado capacitaciones formales a los enlaces de proceso sobre implementación de TRD. Se programó el cronograma de capacitaciones para la primera semana de julio. De esa programación se logró ejecutar la sesión con el proceso de Infraestructura</v>
      </c>
      <c r="AL626" s="80" t="str">
        <f>+IFERROR(VLOOKUP($M626,ACTIVIDADES!$B$9:$T$494,19,0),"")</f>
        <v>https://dnbcgovco-my.sharepoint.com/my?id=%2Fpersonal%2Fplaneacion%5Fdnbc%5Fgov%5Fco%2FDocuments%2FDocumentos%20SIGE%2F6%2E%20Planes%2FPLAN%20DE%20MEJORA%2F2026%2F02%2E%20Seguimiento%20Segundo%20Trimestre%2F17%2E%20Gesti%C3%B3n%20Documental&amp;ga=1</v>
      </c>
      <c r="AM626" s="55">
        <f>+IFERROR(VLOOKUP($M626,ACTIVIDADES!$B$9:$X$495,20,0),0)</f>
        <v>46214</v>
      </c>
      <c r="AN626" s="55" t="str">
        <f>+IFERROR(VLOOKUP($M626,ACTIVIDADES!$B$9:$X$495,21,0),0)</f>
        <v>Se incluye una capacitacion realizada al proceso de GAU. Se debe realizar actividad con todos los procesos</v>
      </c>
      <c r="AO626" s="55">
        <f>+IFERROR(VLOOKUP($M626,ACTIVIDADES!$B$9:$X$495,22,0),0)</f>
        <v>0</v>
      </c>
      <c r="AP626" s="145" t="str">
        <f>+IFERROR(VLOOKUP($M626,ACTIVIDADES!$B$9:$X$495,23,0),0)</f>
        <v>EN EJECUCIÓN</v>
      </c>
      <c r="AQ626" s="88">
        <v>46244</v>
      </c>
      <c r="AR626" s="55">
        <v>0</v>
      </c>
      <c r="AS626" s="57" t="s">
        <v>4266</v>
      </c>
      <c r="AT626" s="29" t="s">
        <v>580</v>
      </c>
      <c r="AU626" s="57" t="s">
        <v>3639</v>
      </c>
      <c r="AV626" s="193" t="s">
        <v>3639</v>
      </c>
      <c r="AW626" s="193" t="s">
        <v>3639</v>
      </c>
      <c r="AX626" s="57" t="s">
        <v>4259</v>
      </c>
      <c r="AY626" s="176" t="str">
        <f t="shared" si="38"/>
        <v>SIN INICIAR</v>
      </c>
      <c r="AZ626" s="55" t="str">
        <f>+IFERROR(VLOOKUP($M626,ACTIVIDADES!$B$9:$T$494,25,0),"")</f>
        <v/>
      </c>
      <c r="BA626" s="55" t="str">
        <f>+IFERROR(VLOOKUP($M626,ACTIVIDADES!$B$9:$T$494,26,0),"")</f>
        <v/>
      </c>
      <c r="BB626" s="55" t="str">
        <f>+IFERROR(VLOOKUP($M626,ACTIVIDADES!$B$9:$T$494,27,0),"")</f>
        <v/>
      </c>
      <c r="BC626" s="55" t="str">
        <f>+IFERROR(VLOOKUP($M626,ACTIVIDADES!$B$9:$T$494,28,0),"")</f>
        <v/>
      </c>
      <c r="BD626" s="55" t="str">
        <f>+IFERROR(VLOOKUP($M626,ACTIVIDADES!$B$9:$T$494,29,0),"")</f>
        <v/>
      </c>
      <c r="BE626" s="55" t="str">
        <f>+IFERROR(VLOOKUP($M626,ACTIVIDADES!$B$9:$T$494,30,0),"")</f>
        <v/>
      </c>
      <c r="BF626" s="58"/>
      <c r="BG626" s="58"/>
      <c r="BH626" s="59"/>
      <c r="BI626" s="59" t="s">
        <v>580</v>
      </c>
      <c r="BJ626" s="60" t="s">
        <v>3635</v>
      </c>
      <c r="BK626" s="61" t="s">
        <v>593</v>
      </c>
      <c r="BL626" s="62"/>
      <c r="BM626" s="55" t="str">
        <f>+IFERROR(VLOOKUP($M626,ACTIVIDADES!$B$9:$T$494,31,0),"")</f>
        <v/>
      </c>
      <c r="BN626" s="55" t="str">
        <f>+IFERROR(VLOOKUP($M626,ACTIVIDADES!$B$9:$T$494,32,0),"")</f>
        <v/>
      </c>
      <c r="BO626" s="55" t="str">
        <f>+IFERROR(VLOOKUP($M626,ACTIVIDADES!$B$9:$T$494,33,0),"")</f>
        <v/>
      </c>
      <c r="BP626" s="55" t="str">
        <f>+IFERROR(VLOOKUP($M626,ACTIVIDADES!$B$9:$T$494,34,0),"")</f>
        <v/>
      </c>
      <c r="BQ626" s="55" t="str">
        <f>+IFERROR(VLOOKUP($M626,ACTIVIDADES!$B$9:$T$494,35,0),"")</f>
        <v/>
      </c>
      <c r="BR626" s="55" t="str">
        <f>+IFERROR(VLOOKUP($M626,ACTIVIDADES!$B$9:$T$494,36,0),"")</f>
        <v/>
      </c>
      <c r="BS626" s="55" t="str">
        <f>+IFERROR(VLOOKUP($M626,ACTIVIDADES!$B$9:$T$494,37,0),"")</f>
        <v/>
      </c>
      <c r="BT626" s="58"/>
      <c r="BU626" s="58"/>
      <c r="BV626" s="59"/>
      <c r="BW626" s="59" t="s">
        <v>580</v>
      </c>
      <c r="BX626" s="60" t="s">
        <v>3635</v>
      </c>
      <c r="BY626" s="61" t="s">
        <v>593</v>
      </c>
      <c r="BZ626" s="62"/>
      <c r="CA626" s="7"/>
      <c r="CB626" s="7"/>
      <c r="CC626" s="7"/>
      <c r="CD626" s="7"/>
      <c r="CE626" s="7"/>
      <c r="CF626" s="7"/>
      <c r="CG626" s="7"/>
      <c r="CH626" s="7"/>
      <c r="CI626" s="7"/>
      <c r="CJ626" s="7"/>
      <c r="CK626" s="7"/>
      <c r="CL626" s="7"/>
      <c r="CM626" s="7"/>
      <c r="CN626" s="7"/>
      <c r="CO626" s="7"/>
      <c r="CP626" s="7"/>
      <c r="CQ626" s="7"/>
    </row>
    <row r="627" spans="1:95" customFormat="1" ht="93" customHeight="1" x14ac:dyDescent="0.35">
      <c r="A627" s="40">
        <f t="shared" si="39"/>
        <v>619</v>
      </c>
      <c r="B627" s="40" t="s">
        <v>521</v>
      </c>
      <c r="C627" s="40">
        <v>2021</v>
      </c>
      <c r="D627" s="40" t="s">
        <v>3734</v>
      </c>
      <c r="E627" s="323"/>
      <c r="F627" s="40" t="s">
        <v>839</v>
      </c>
      <c r="G627" s="40" t="s">
        <v>4637</v>
      </c>
      <c r="H627" s="41" t="s">
        <v>4898</v>
      </c>
      <c r="I627" s="42"/>
      <c r="J627" s="43" t="s">
        <v>5213</v>
      </c>
      <c r="K627" s="43" t="s">
        <v>4323</v>
      </c>
      <c r="L627" s="44" t="s">
        <v>1153</v>
      </c>
      <c r="M627" s="63" t="s">
        <v>1806</v>
      </c>
      <c r="N627" s="64" t="s">
        <v>5608</v>
      </c>
      <c r="O627" s="63" t="s">
        <v>5741</v>
      </c>
      <c r="P627" s="63">
        <v>1</v>
      </c>
      <c r="Q627" s="65">
        <v>44480</v>
      </c>
      <c r="R627" s="65">
        <v>44500</v>
      </c>
      <c r="S627" s="66">
        <f t="shared" si="40"/>
        <v>3</v>
      </c>
      <c r="T627" s="63" t="s">
        <v>624</v>
      </c>
      <c r="U627" s="63" t="s">
        <v>1792</v>
      </c>
      <c r="V627" s="49">
        <f>+IFERROR(VLOOKUP($M627,ACTIVIDADES!$B$9:$Q$494,10,0),"")</f>
        <v>0</v>
      </c>
      <c r="W627" s="50">
        <f>+IFERROR(VLOOKUP($M627,ACTIVIDADES!$B$9:$Q$494,11,0)," ")</f>
        <v>0</v>
      </c>
      <c r="X627" s="61">
        <f>+IFERROR(VLOOKUP($M627,ACTIVIDADES!$B$9:$Q$494,12,0),"")</f>
        <v>0</v>
      </c>
      <c r="Y627" s="52">
        <f>+IFERROR(VLOOKUP($M627,ACTIVIDADES!$B$9:$Q$494,13,0),"")</f>
        <v>46153</v>
      </c>
      <c r="Z627" s="53" t="str">
        <f>+IFERROR(VLOOKUP($M627,ACTIVIDADES!$B$9:$Q$494,14,0),"")</f>
        <v>No se evidencia seguimiento</v>
      </c>
      <c r="AA627" s="49">
        <f>+IFERROR(VLOOKUP($M627,ACTIVIDADES!$B$9:$Q$494,15,0),"")</f>
        <v>0</v>
      </c>
      <c r="AB627" s="54" t="str">
        <f>+IFERROR(VLOOKUP($M627,ACTIVIDADES!$B$9:$Q$494,16,0),"")</f>
        <v>VENCIDO</v>
      </c>
      <c r="AC627" s="144">
        <v>46157</v>
      </c>
      <c r="AD627" s="29">
        <v>0</v>
      </c>
      <c r="AE627" s="29" t="s">
        <v>3868</v>
      </c>
      <c r="AF627" s="29" t="s">
        <v>581</v>
      </c>
      <c r="AG627" s="29" t="s">
        <v>3737</v>
      </c>
      <c r="AH627" s="29" t="s">
        <v>3737</v>
      </c>
      <c r="AI627" s="29" t="s">
        <v>3737</v>
      </c>
      <c r="AJ627" s="55">
        <f>+IFERROR(VLOOKUP($M627,ACTIVIDADES!$B$9:$T$494,17,0),"")</f>
        <v>0</v>
      </c>
      <c r="AK627" s="80">
        <f>+IFERROR(VLOOKUP($M627,ACTIVIDADES!$B$9:$T$494,18,0),"")</f>
        <v>0</v>
      </c>
      <c r="AL627" s="80">
        <f>+IFERROR(VLOOKUP($M627,ACTIVIDADES!$B$9:$T$494,19,0),"")</f>
        <v>0</v>
      </c>
      <c r="AM627" s="55">
        <f>+IFERROR(VLOOKUP($M627,ACTIVIDADES!$B$9:$X$495,20,0),0)</f>
        <v>46214</v>
      </c>
      <c r="AN627" s="55" t="str">
        <f>+IFERROR(VLOOKUP($M627,ACTIVIDADES!$B$9:$X$495,21,0),0)</f>
        <v>No se evidencia seguimiento</v>
      </c>
      <c r="AO627" s="55">
        <f>+IFERROR(VLOOKUP($M627,ACTIVIDADES!$B$9:$X$495,22,0),0)</f>
        <v>0</v>
      </c>
      <c r="AP627" s="148" t="str">
        <f>+IFERROR(VLOOKUP($M627,ACTIVIDADES!$B$9:$X$495,23,0),0)</f>
        <v>VENCIDO</v>
      </c>
      <c r="AQ627" s="88">
        <v>46230</v>
      </c>
      <c r="AR627" s="55">
        <v>0</v>
      </c>
      <c r="AS627" s="56" t="s">
        <v>4298</v>
      </c>
      <c r="AT627" s="29" t="s">
        <v>581</v>
      </c>
      <c r="AU627" s="57" t="s">
        <v>3639</v>
      </c>
      <c r="AV627" s="193" t="s">
        <v>3639</v>
      </c>
      <c r="AW627" s="193" t="s">
        <v>3639</v>
      </c>
      <c r="AX627" s="57" t="s">
        <v>4244</v>
      </c>
      <c r="AY627" s="176" t="str">
        <f t="shared" si="38"/>
        <v>VENCIDAS</v>
      </c>
      <c r="AZ627" s="55" t="str">
        <f>+IFERROR(VLOOKUP($M627,ACTIVIDADES!$B$9:$T$494,25,0),"")</f>
        <v/>
      </c>
      <c r="BA627" s="55" t="str">
        <f>+IFERROR(VLOOKUP($M627,ACTIVIDADES!$B$9:$T$494,26,0),"")</f>
        <v/>
      </c>
      <c r="BB627" s="55" t="str">
        <f>+IFERROR(VLOOKUP($M627,ACTIVIDADES!$B$9:$T$494,27,0),"")</f>
        <v/>
      </c>
      <c r="BC627" s="55" t="str">
        <f>+IFERROR(VLOOKUP($M627,ACTIVIDADES!$B$9:$T$494,28,0),"")</f>
        <v/>
      </c>
      <c r="BD627" s="55" t="str">
        <f>+IFERROR(VLOOKUP($M627,ACTIVIDADES!$B$9:$T$494,29,0),"")</f>
        <v/>
      </c>
      <c r="BE627" s="55" t="str">
        <f>+IFERROR(VLOOKUP($M627,ACTIVIDADES!$B$9:$T$494,30,0),"")</f>
        <v/>
      </c>
      <c r="BF627" s="58"/>
      <c r="BG627" s="58"/>
      <c r="BH627" s="59"/>
      <c r="BI627" s="59" t="s">
        <v>580</v>
      </c>
      <c r="BJ627" s="60" t="s">
        <v>3635</v>
      </c>
      <c r="BK627" s="61" t="s">
        <v>593</v>
      </c>
      <c r="BL627" s="62"/>
      <c r="BM627" s="55" t="str">
        <f>+IFERROR(VLOOKUP($M627,ACTIVIDADES!$B$9:$T$494,31,0),"")</f>
        <v/>
      </c>
      <c r="BN627" s="55" t="str">
        <f>+IFERROR(VLOOKUP($M627,ACTIVIDADES!$B$9:$T$494,32,0),"")</f>
        <v/>
      </c>
      <c r="BO627" s="55" t="str">
        <f>+IFERROR(VLOOKUP($M627,ACTIVIDADES!$B$9:$T$494,33,0),"")</f>
        <v/>
      </c>
      <c r="BP627" s="55" t="str">
        <f>+IFERROR(VLOOKUP($M627,ACTIVIDADES!$B$9:$T$494,34,0),"")</f>
        <v/>
      </c>
      <c r="BQ627" s="55" t="str">
        <f>+IFERROR(VLOOKUP($M627,ACTIVIDADES!$B$9:$T$494,35,0),"")</f>
        <v/>
      </c>
      <c r="BR627" s="55" t="str">
        <f>+IFERROR(VLOOKUP($M627,ACTIVIDADES!$B$9:$T$494,36,0),"")</f>
        <v/>
      </c>
      <c r="BS627" s="55" t="str">
        <f>+IFERROR(VLOOKUP($M627,ACTIVIDADES!$B$9:$T$494,37,0),"")</f>
        <v/>
      </c>
      <c r="BT627" s="58"/>
      <c r="BU627" s="58"/>
      <c r="BV627" s="59"/>
      <c r="BW627" s="59" t="s">
        <v>580</v>
      </c>
      <c r="BX627" s="60" t="s">
        <v>3635</v>
      </c>
      <c r="BY627" s="61" t="s">
        <v>593</v>
      </c>
      <c r="BZ627" s="62"/>
      <c r="CA627" s="7"/>
      <c r="CB627" s="7"/>
      <c r="CC627" s="7"/>
      <c r="CD627" s="7"/>
      <c r="CE627" s="7"/>
      <c r="CF627" s="7"/>
      <c r="CG627" s="7"/>
      <c r="CH627" s="7"/>
      <c r="CI627" s="7"/>
      <c r="CJ627" s="7"/>
      <c r="CK627" s="7"/>
      <c r="CL627" s="7"/>
      <c r="CM627" s="7"/>
      <c r="CN627" s="7"/>
      <c r="CO627" s="7"/>
      <c r="CP627" s="7"/>
      <c r="CQ627" s="7"/>
    </row>
    <row r="628" spans="1:95" customFormat="1" ht="93" customHeight="1" x14ac:dyDescent="0.35">
      <c r="A628" s="40">
        <f t="shared" si="39"/>
        <v>620</v>
      </c>
      <c r="B628" s="40" t="s">
        <v>521</v>
      </c>
      <c r="C628" s="40">
        <v>2021</v>
      </c>
      <c r="D628" s="40" t="s">
        <v>3734</v>
      </c>
      <c r="E628" s="323"/>
      <c r="F628" s="40" t="s">
        <v>839</v>
      </c>
      <c r="G628" s="40" t="s">
        <v>4637</v>
      </c>
      <c r="H628" s="41" t="s">
        <v>4898</v>
      </c>
      <c r="I628" s="42"/>
      <c r="J628" s="43" t="s">
        <v>5214</v>
      </c>
      <c r="K628" s="43" t="s">
        <v>5400</v>
      </c>
      <c r="L628" s="44" t="s">
        <v>1153</v>
      </c>
      <c r="M628" s="45" t="s">
        <v>2012</v>
      </c>
      <c r="N628" s="46" t="s">
        <v>5609</v>
      </c>
      <c r="O628" s="45" t="s">
        <v>2014</v>
      </c>
      <c r="P628" s="54">
        <v>1</v>
      </c>
      <c r="Q628" s="47">
        <v>46023</v>
      </c>
      <c r="R628" s="47">
        <v>46387</v>
      </c>
      <c r="S628" s="48">
        <f t="shared" si="40"/>
        <v>54</v>
      </c>
      <c r="T628" s="45" t="s">
        <v>624</v>
      </c>
      <c r="U628" s="45" t="s">
        <v>1792</v>
      </c>
      <c r="V628" s="49">
        <f>+IFERROR(VLOOKUP($M628,ACTIVIDADES!$B$9:$Q$494,10,0),"")</f>
        <v>0</v>
      </c>
      <c r="W628" s="50">
        <f>+IFERROR(VLOOKUP($M628,ACTIVIDADES!$B$9:$Q$494,11,0)," ")</f>
        <v>0</v>
      </c>
      <c r="X628" s="61">
        <f>+IFERROR(VLOOKUP($M628,ACTIVIDADES!$B$9:$Q$494,12,0),"")</f>
        <v>0</v>
      </c>
      <c r="Y628" s="52">
        <f>+IFERROR(VLOOKUP($M628,ACTIVIDADES!$B$9:$Q$494,13,0),"")</f>
        <v>46153</v>
      </c>
      <c r="Z628" s="53" t="str">
        <f>+IFERROR(VLOOKUP($M628,ACTIVIDADES!$B$9:$Q$494,14,0),"")</f>
        <v>No se evidencia seguimiento</v>
      </c>
      <c r="AA628" s="49">
        <f>+IFERROR(VLOOKUP($M628,ACTIVIDADES!$B$9:$Q$494,15,0),"")</f>
        <v>0</v>
      </c>
      <c r="AB628" s="54" t="str">
        <f>+IFERROR(VLOOKUP($M628,ACTIVIDADES!$B$9:$Q$494,16,0),"")</f>
        <v>EJECUCIÓN</v>
      </c>
      <c r="AC628" s="144">
        <v>46157</v>
      </c>
      <c r="AD628" s="29">
        <v>0</v>
      </c>
      <c r="AE628" s="29" t="s">
        <v>3741</v>
      </c>
      <c r="AF628" s="28" t="s">
        <v>580</v>
      </c>
      <c r="AG628" s="29" t="s">
        <v>3737</v>
      </c>
      <c r="AH628" s="29" t="s">
        <v>3737</v>
      </c>
      <c r="AI628" s="29" t="s">
        <v>3737</v>
      </c>
      <c r="AJ628" s="55">
        <f>+IFERROR(VLOOKUP($M628,ACTIVIDADES!$B$9:$T$494,17,0),"")</f>
        <v>0</v>
      </c>
      <c r="AK628" s="80">
        <f>+IFERROR(VLOOKUP($M628,ACTIVIDADES!$B$9:$T$494,18,0),"")</f>
        <v>0</v>
      </c>
      <c r="AL628" s="80">
        <f>+IFERROR(VLOOKUP($M628,ACTIVIDADES!$B$9:$T$494,19,0),"")</f>
        <v>0</v>
      </c>
      <c r="AM628" s="55">
        <f>+IFERROR(VLOOKUP($M628,ACTIVIDADES!$B$9:$X$495,20,0),0)</f>
        <v>46214</v>
      </c>
      <c r="AN628" s="55" t="str">
        <f>+IFERROR(VLOOKUP($M628,ACTIVIDADES!$B$9:$X$495,21,0),0)</f>
        <v>No se evidencia seguimiento</v>
      </c>
      <c r="AO628" s="55">
        <f>+IFERROR(VLOOKUP($M628,ACTIVIDADES!$B$9:$X$495,22,0),0)</f>
        <v>0</v>
      </c>
      <c r="AP628" s="145" t="str">
        <f>+IFERROR(VLOOKUP($M628,ACTIVIDADES!$B$9:$X$495,23,0),0)</f>
        <v>EN EJECUCIÓN</v>
      </c>
      <c r="AQ628" s="88">
        <v>46230</v>
      </c>
      <c r="AR628" s="55">
        <v>0</v>
      </c>
      <c r="AS628" s="57" t="s">
        <v>4242</v>
      </c>
      <c r="AT628" s="29" t="s">
        <v>580</v>
      </c>
      <c r="AU628" s="57" t="s">
        <v>3639</v>
      </c>
      <c r="AV628" s="193" t="s">
        <v>3639</v>
      </c>
      <c r="AW628" s="193" t="s">
        <v>3639</v>
      </c>
      <c r="AX628" s="57" t="s">
        <v>4259</v>
      </c>
      <c r="AY628" s="176" t="str">
        <f t="shared" si="38"/>
        <v>SIN INICIAR</v>
      </c>
      <c r="AZ628" s="55" t="str">
        <f>+IFERROR(VLOOKUP($M628,ACTIVIDADES!$B$9:$T$494,25,0),"")</f>
        <v/>
      </c>
      <c r="BA628" s="55" t="str">
        <f>+IFERROR(VLOOKUP($M628,ACTIVIDADES!$B$9:$T$494,26,0),"")</f>
        <v/>
      </c>
      <c r="BB628" s="55" t="str">
        <f>+IFERROR(VLOOKUP($M628,ACTIVIDADES!$B$9:$T$494,27,0),"")</f>
        <v/>
      </c>
      <c r="BC628" s="55" t="str">
        <f>+IFERROR(VLOOKUP($M628,ACTIVIDADES!$B$9:$T$494,28,0),"")</f>
        <v/>
      </c>
      <c r="BD628" s="55" t="str">
        <f>+IFERROR(VLOOKUP($M628,ACTIVIDADES!$B$9:$T$494,29,0),"")</f>
        <v/>
      </c>
      <c r="BE628" s="55" t="str">
        <f>+IFERROR(VLOOKUP($M628,ACTIVIDADES!$B$9:$T$494,30,0),"")</f>
        <v/>
      </c>
      <c r="BF628" s="58"/>
      <c r="BG628" s="58"/>
      <c r="BH628" s="59"/>
      <c r="BI628" s="59" t="s">
        <v>580</v>
      </c>
      <c r="BJ628" s="60" t="s">
        <v>3635</v>
      </c>
      <c r="BK628" s="61" t="s">
        <v>593</v>
      </c>
      <c r="BL628" s="62"/>
      <c r="BM628" s="55" t="str">
        <f>+IFERROR(VLOOKUP($M628,ACTIVIDADES!$B$9:$T$494,31,0),"")</f>
        <v/>
      </c>
      <c r="BN628" s="55" t="str">
        <f>+IFERROR(VLOOKUP($M628,ACTIVIDADES!$B$9:$T$494,32,0),"")</f>
        <v/>
      </c>
      <c r="BO628" s="55" t="str">
        <f>+IFERROR(VLOOKUP($M628,ACTIVIDADES!$B$9:$T$494,33,0),"")</f>
        <v/>
      </c>
      <c r="BP628" s="55" t="str">
        <f>+IFERROR(VLOOKUP($M628,ACTIVIDADES!$B$9:$T$494,34,0),"")</f>
        <v/>
      </c>
      <c r="BQ628" s="55" t="str">
        <f>+IFERROR(VLOOKUP($M628,ACTIVIDADES!$B$9:$T$494,35,0),"")</f>
        <v/>
      </c>
      <c r="BR628" s="55" t="str">
        <f>+IFERROR(VLOOKUP($M628,ACTIVIDADES!$B$9:$T$494,36,0),"")</f>
        <v/>
      </c>
      <c r="BS628" s="55" t="str">
        <f>+IFERROR(VLOOKUP($M628,ACTIVIDADES!$B$9:$T$494,37,0),"")</f>
        <v/>
      </c>
      <c r="BT628" s="58"/>
      <c r="BU628" s="58"/>
      <c r="BV628" s="59"/>
      <c r="BW628" s="59" t="s">
        <v>580</v>
      </c>
      <c r="BX628" s="60" t="s">
        <v>3635</v>
      </c>
      <c r="BY628" s="61" t="s">
        <v>593</v>
      </c>
      <c r="BZ628" s="62"/>
      <c r="CA628" s="7"/>
      <c r="CB628" s="7"/>
      <c r="CC628" s="7"/>
      <c r="CD628" s="7"/>
      <c r="CE628" s="7"/>
      <c r="CF628" s="7"/>
      <c r="CG628" s="7"/>
      <c r="CH628" s="7"/>
      <c r="CI628" s="7"/>
      <c r="CJ628" s="7"/>
      <c r="CK628" s="7"/>
      <c r="CL628" s="7"/>
      <c r="CM628" s="7"/>
      <c r="CN628" s="7"/>
      <c r="CO628" s="7"/>
      <c r="CP628" s="7"/>
      <c r="CQ628" s="7"/>
    </row>
    <row r="629" spans="1:95" customFormat="1" ht="93" customHeight="1" x14ac:dyDescent="0.35">
      <c r="A629" s="40">
        <f t="shared" si="39"/>
        <v>621</v>
      </c>
      <c r="B629" s="40" t="s">
        <v>521</v>
      </c>
      <c r="C629" s="40">
        <v>2021</v>
      </c>
      <c r="D629" s="40" t="s">
        <v>3734</v>
      </c>
      <c r="E629" s="323"/>
      <c r="F629" s="40" t="s">
        <v>839</v>
      </c>
      <c r="G629" s="40" t="s">
        <v>4637</v>
      </c>
      <c r="H629" s="41" t="s">
        <v>4898</v>
      </c>
      <c r="I629" s="42"/>
      <c r="J629" s="43" t="s">
        <v>5215</v>
      </c>
      <c r="K629" s="43" t="s">
        <v>5401</v>
      </c>
      <c r="L629" s="44" t="s">
        <v>1153</v>
      </c>
      <c r="M629" s="63" t="s">
        <v>1809</v>
      </c>
      <c r="N629" s="64" t="s">
        <v>5610</v>
      </c>
      <c r="O629" s="63" t="s">
        <v>5742</v>
      </c>
      <c r="P629" s="63">
        <v>1</v>
      </c>
      <c r="Q629" s="65">
        <v>44480</v>
      </c>
      <c r="R629" s="65">
        <v>44500</v>
      </c>
      <c r="S629" s="66">
        <f t="shared" si="40"/>
        <v>3</v>
      </c>
      <c r="T629" s="63" t="s">
        <v>624</v>
      </c>
      <c r="U629" s="63" t="s">
        <v>1792</v>
      </c>
      <c r="V629" s="49">
        <f>+IFERROR(VLOOKUP($M629,ACTIVIDADES!$B$9:$Q$494,10,0),"")</f>
        <v>0</v>
      </c>
      <c r="W629" s="50">
        <f>+IFERROR(VLOOKUP($M629,ACTIVIDADES!$B$9:$Q$494,11,0)," ")</f>
        <v>0</v>
      </c>
      <c r="X629" s="61">
        <f>+IFERROR(VLOOKUP($M629,ACTIVIDADES!$B$9:$Q$494,12,0),"")</f>
        <v>0</v>
      </c>
      <c r="Y629" s="52">
        <f>+IFERROR(VLOOKUP($M629,ACTIVIDADES!$B$9:$Q$494,13,0),"")</f>
        <v>46153</v>
      </c>
      <c r="Z629" s="53" t="str">
        <f>+IFERROR(VLOOKUP($M629,ACTIVIDADES!$B$9:$Q$494,14,0),"")</f>
        <v>No se evidencia seguimiento</v>
      </c>
      <c r="AA629" s="49">
        <f>+IFERROR(VLOOKUP($M629,ACTIVIDADES!$B$9:$Q$494,15,0),"")</f>
        <v>0</v>
      </c>
      <c r="AB629" s="54" t="str">
        <f>+IFERROR(VLOOKUP($M629,ACTIVIDADES!$B$9:$Q$494,16,0),"")</f>
        <v>VENCIDO</v>
      </c>
      <c r="AC629" s="144">
        <v>46157</v>
      </c>
      <c r="AD629" s="29">
        <v>0</v>
      </c>
      <c r="AE629" s="29" t="s">
        <v>3868</v>
      </c>
      <c r="AF629" s="29" t="s">
        <v>581</v>
      </c>
      <c r="AG629" s="29" t="s">
        <v>3737</v>
      </c>
      <c r="AH629" s="29" t="s">
        <v>3737</v>
      </c>
      <c r="AI629" s="29" t="s">
        <v>3737</v>
      </c>
      <c r="AJ629" s="55">
        <f>+IFERROR(VLOOKUP($M629,ACTIVIDADES!$B$9:$T$494,17,0),"")</f>
        <v>0</v>
      </c>
      <c r="AK629" s="80">
        <f>+IFERROR(VLOOKUP($M629,ACTIVIDADES!$B$9:$T$494,18,0),"")</f>
        <v>0</v>
      </c>
      <c r="AL629" s="80">
        <f>+IFERROR(VLOOKUP($M629,ACTIVIDADES!$B$9:$T$494,19,0),"")</f>
        <v>0</v>
      </c>
      <c r="AM629" s="55">
        <f>+IFERROR(VLOOKUP($M629,ACTIVIDADES!$B$9:$X$495,20,0),0)</f>
        <v>46214</v>
      </c>
      <c r="AN629" s="55" t="str">
        <f>+IFERROR(VLOOKUP($M629,ACTIVIDADES!$B$9:$X$495,21,0),0)</f>
        <v>No se evidencia seguimiento</v>
      </c>
      <c r="AO629" s="55">
        <f>+IFERROR(VLOOKUP($M629,ACTIVIDADES!$B$9:$X$495,22,0),0)</f>
        <v>0</v>
      </c>
      <c r="AP629" s="148" t="str">
        <f>+IFERROR(VLOOKUP($M629,ACTIVIDADES!$B$9:$X$495,23,0),0)</f>
        <v>VENCIDO</v>
      </c>
      <c r="AQ629" s="88">
        <v>46230</v>
      </c>
      <c r="AR629" s="55">
        <v>0</v>
      </c>
      <c r="AS629" s="56" t="s">
        <v>4298</v>
      </c>
      <c r="AT629" s="29" t="s">
        <v>581</v>
      </c>
      <c r="AU629" s="57" t="s">
        <v>3639</v>
      </c>
      <c r="AV629" s="193" t="s">
        <v>3639</v>
      </c>
      <c r="AW629" s="193" t="s">
        <v>3639</v>
      </c>
      <c r="AX629" s="57" t="s">
        <v>4244</v>
      </c>
      <c r="AY629" s="176" t="str">
        <f t="shared" si="38"/>
        <v>VENCIDAS</v>
      </c>
      <c r="AZ629" s="55" t="str">
        <f>+IFERROR(VLOOKUP($M629,ACTIVIDADES!$B$9:$T$494,25,0),"")</f>
        <v/>
      </c>
      <c r="BA629" s="55" t="str">
        <f>+IFERROR(VLOOKUP($M629,ACTIVIDADES!$B$9:$T$494,26,0),"")</f>
        <v/>
      </c>
      <c r="BB629" s="55" t="str">
        <f>+IFERROR(VLOOKUP($M629,ACTIVIDADES!$B$9:$T$494,27,0),"")</f>
        <v/>
      </c>
      <c r="BC629" s="55" t="str">
        <f>+IFERROR(VLOOKUP($M629,ACTIVIDADES!$B$9:$T$494,28,0),"")</f>
        <v/>
      </c>
      <c r="BD629" s="55" t="str">
        <f>+IFERROR(VLOOKUP($M629,ACTIVIDADES!$B$9:$T$494,29,0),"")</f>
        <v/>
      </c>
      <c r="BE629" s="55" t="str">
        <f>+IFERROR(VLOOKUP($M629,ACTIVIDADES!$B$9:$T$494,30,0),"")</f>
        <v/>
      </c>
      <c r="BF629" s="58"/>
      <c r="BG629" s="58"/>
      <c r="BH629" s="59"/>
      <c r="BI629" s="59" t="s">
        <v>580</v>
      </c>
      <c r="BJ629" s="60" t="s">
        <v>3635</v>
      </c>
      <c r="BK629" s="61" t="s">
        <v>593</v>
      </c>
      <c r="BL629" s="62"/>
      <c r="BM629" s="55" t="str">
        <f>+IFERROR(VLOOKUP($M629,ACTIVIDADES!$B$9:$T$494,31,0),"")</f>
        <v/>
      </c>
      <c r="BN629" s="55" t="str">
        <f>+IFERROR(VLOOKUP($M629,ACTIVIDADES!$B$9:$T$494,32,0),"")</f>
        <v/>
      </c>
      <c r="BO629" s="55" t="str">
        <f>+IFERROR(VLOOKUP($M629,ACTIVIDADES!$B$9:$T$494,33,0),"")</f>
        <v/>
      </c>
      <c r="BP629" s="55" t="str">
        <f>+IFERROR(VLOOKUP($M629,ACTIVIDADES!$B$9:$T$494,34,0),"")</f>
        <v/>
      </c>
      <c r="BQ629" s="55" t="str">
        <f>+IFERROR(VLOOKUP($M629,ACTIVIDADES!$B$9:$T$494,35,0),"")</f>
        <v/>
      </c>
      <c r="BR629" s="55" t="str">
        <f>+IFERROR(VLOOKUP($M629,ACTIVIDADES!$B$9:$T$494,36,0),"")</f>
        <v/>
      </c>
      <c r="BS629" s="55" t="str">
        <f>+IFERROR(VLOOKUP($M629,ACTIVIDADES!$B$9:$T$494,37,0),"")</f>
        <v/>
      </c>
      <c r="BT629" s="58"/>
      <c r="BU629" s="58"/>
      <c r="BV629" s="59"/>
      <c r="BW629" s="59" t="s">
        <v>580</v>
      </c>
      <c r="BX629" s="60" t="s">
        <v>3635</v>
      </c>
      <c r="BY629" s="61" t="s">
        <v>593</v>
      </c>
      <c r="BZ629" s="62"/>
      <c r="CA629" s="7"/>
      <c r="CB629" s="7"/>
      <c r="CC629" s="7"/>
      <c r="CD629" s="7"/>
      <c r="CE629" s="7"/>
      <c r="CF629" s="7"/>
      <c r="CG629" s="7"/>
      <c r="CH629" s="7"/>
      <c r="CI629" s="7"/>
      <c r="CJ629" s="7"/>
      <c r="CK629" s="7"/>
      <c r="CL629" s="7"/>
      <c r="CM629" s="7"/>
      <c r="CN629" s="7"/>
      <c r="CO629" s="7"/>
      <c r="CP629" s="7"/>
      <c r="CQ629" s="7"/>
    </row>
    <row r="630" spans="1:95" customFormat="1" ht="93" customHeight="1" x14ac:dyDescent="0.35">
      <c r="A630" s="40">
        <f t="shared" si="39"/>
        <v>622</v>
      </c>
      <c r="B630" s="40" t="s">
        <v>521</v>
      </c>
      <c r="C630" s="40">
        <v>2021</v>
      </c>
      <c r="D630" s="40" t="s">
        <v>3734</v>
      </c>
      <c r="E630" s="323"/>
      <c r="F630" s="40" t="s">
        <v>818</v>
      </c>
      <c r="G630" s="40" t="s">
        <v>4639</v>
      </c>
      <c r="H630" s="41" t="s">
        <v>4899</v>
      </c>
      <c r="I630" s="42" t="s">
        <v>3646</v>
      </c>
      <c r="J630" s="43" t="s">
        <v>5216</v>
      </c>
      <c r="K630" s="43" t="s">
        <v>5402</v>
      </c>
      <c r="L630" s="44" t="s">
        <v>1153</v>
      </c>
      <c r="M630" s="67" t="s">
        <v>24</v>
      </c>
      <c r="N630" s="68" t="s">
        <v>5611</v>
      </c>
      <c r="O630" s="67" t="s">
        <v>5743</v>
      </c>
      <c r="P630" s="67">
        <v>1</v>
      </c>
      <c r="Q630" s="69">
        <v>44510</v>
      </c>
      <c r="R630" s="69">
        <v>44742</v>
      </c>
      <c r="S630" s="70">
        <f t="shared" si="40"/>
        <v>34.5</v>
      </c>
      <c r="T630" s="67" t="s">
        <v>615</v>
      </c>
      <c r="U630" s="67"/>
      <c r="V630" s="49">
        <f>+ACTIVIDADES!K62</f>
        <v>0</v>
      </c>
      <c r="W630" s="73" t="str">
        <f>+ACTIVIDADES!L62</f>
        <v>PENDIENTE</v>
      </c>
      <c r="X630" s="49">
        <f>+ACTIVIDADES!M62</f>
        <v>0</v>
      </c>
      <c r="Y630" s="52">
        <f>+ACTIVIDADES!N62</f>
        <v>46153</v>
      </c>
      <c r="Z630" s="49" t="str">
        <f>+ACTIVIDADES!O62</f>
        <v>Sin información</v>
      </c>
      <c r="AA630" s="49">
        <f>+ACTIVIDADES!P62</f>
        <v>0</v>
      </c>
      <c r="AB630" s="49" t="str">
        <f>+ACTIVIDADES!Q62</f>
        <v>VENCIDO</v>
      </c>
      <c r="AC630" s="144">
        <v>46177</v>
      </c>
      <c r="AD630" s="29">
        <v>0</v>
      </c>
      <c r="AE630" s="29" t="s">
        <v>3766</v>
      </c>
      <c r="AF630" s="29" t="s">
        <v>581</v>
      </c>
      <c r="AG630" s="29" t="s">
        <v>3737</v>
      </c>
      <c r="AH630" s="29" t="s">
        <v>3737</v>
      </c>
      <c r="AI630" s="29" t="s">
        <v>3737</v>
      </c>
      <c r="AJ630" s="55" t="str">
        <f>+IFERROR(VLOOKUP($M630,ACTIVIDADES!$B$9:$T$494,17,0),"")</f>
        <v>REVISAR</v>
      </c>
      <c r="AK630" s="80" t="str">
        <f>+IFERROR(VLOOKUP($M630,ACTIVIDADES!$B$9:$T$494,18,0),"")</f>
        <v>PENDIENTE. Este hallazgo es muy antiguo y el proceso de gestión al usuario no tiene nisiquiera la información de la política que se refiere. En la reunión inicial con Planeación y Control Interno se quedó de revisar este ítem para que no perjudique la gestión del área.</v>
      </c>
      <c r="AL630" s="80" t="str">
        <f>+IFERROR(VLOOKUP($M630,ACTIVIDADES!$B$9:$T$494,19,0),"")</f>
        <v>EVIDENCIAS SEGUNDO TRIMESTRE 2026 PLAN MEJORA</v>
      </c>
      <c r="AM630" s="55">
        <f>+IFERROR(VLOOKUP($M630,ACTIVIDADES!$B$9:$X$495,20,0),0)</f>
        <v>46214</v>
      </c>
      <c r="AN630" s="55" t="str">
        <f>+IFERROR(VLOOKUP($M630,ACTIVIDADES!$B$9:$X$495,21,0),0)</f>
        <v xml:space="preserve">Sin información del hallazgo </v>
      </c>
      <c r="AO630" s="55">
        <f>+IFERROR(VLOOKUP($M630,ACTIVIDADES!$B$9:$X$495,22,0),0)</f>
        <v>0</v>
      </c>
      <c r="AP630" s="148" t="str">
        <f>+IFERROR(VLOOKUP($M630,ACTIVIDADES!$B$9:$X$495,23,0),0)</f>
        <v>VENCIDO</v>
      </c>
      <c r="AQ630" s="88">
        <v>46246</v>
      </c>
      <c r="AR630" s="29">
        <v>0</v>
      </c>
      <c r="AS630" s="29" t="s">
        <v>3741</v>
      </c>
      <c r="AT630" s="29" t="s">
        <v>581</v>
      </c>
      <c r="AU630" s="57" t="s">
        <v>3639</v>
      </c>
      <c r="AV630" s="193" t="s">
        <v>3639</v>
      </c>
      <c r="AW630" s="193" t="s">
        <v>3639</v>
      </c>
      <c r="AX630" s="57" t="s">
        <v>4244</v>
      </c>
      <c r="AY630" s="176" t="str">
        <f t="shared" si="38"/>
        <v>VENCIDAS</v>
      </c>
      <c r="AZ630" s="55" t="str">
        <f>+IFERROR(VLOOKUP($M630,ACTIVIDADES!$B$9:$T$494,25,0),"")</f>
        <v/>
      </c>
      <c r="BA630" s="55" t="str">
        <f>+IFERROR(VLOOKUP($M630,ACTIVIDADES!$B$9:$T$494,26,0),"")</f>
        <v/>
      </c>
      <c r="BB630" s="55" t="str">
        <f>+IFERROR(VLOOKUP($M630,ACTIVIDADES!$B$9:$T$494,27,0),"")</f>
        <v/>
      </c>
      <c r="BC630" s="55" t="str">
        <f>+IFERROR(VLOOKUP($M630,ACTIVIDADES!$B$9:$T$494,28,0),"")</f>
        <v/>
      </c>
      <c r="BD630" s="55" t="str">
        <f>+IFERROR(VLOOKUP($M630,ACTIVIDADES!$B$9:$T$494,29,0),"")</f>
        <v/>
      </c>
      <c r="BE630" s="55" t="str">
        <f>+IFERROR(VLOOKUP($M630,ACTIVIDADES!$B$9:$T$494,30,0),"")</f>
        <v/>
      </c>
      <c r="BF630" s="58"/>
      <c r="BG630" s="58"/>
      <c r="BH630" s="59"/>
      <c r="BI630" s="59" t="s">
        <v>580</v>
      </c>
      <c r="BJ630" s="60" t="s">
        <v>3635</v>
      </c>
      <c r="BK630" s="61" t="s">
        <v>593</v>
      </c>
      <c r="BL630" s="62"/>
      <c r="BM630" s="55" t="str">
        <f>+IFERROR(VLOOKUP($M630,ACTIVIDADES!$B$9:$T$494,31,0),"")</f>
        <v/>
      </c>
      <c r="BN630" s="55" t="str">
        <f>+IFERROR(VLOOKUP($M630,ACTIVIDADES!$B$9:$T$494,32,0),"")</f>
        <v/>
      </c>
      <c r="BO630" s="55" t="str">
        <f>+IFERROR(VLOOKUP($M630,ACTIVIDADES!$B$9:$T$494,33,0),"")</f>
        <v/>
      </c>
      <c r="BP630" s="55" t="str">
        <f>+IFERROR(VLOOKUP($M630,ACTIVIDADES!$B$9:$T$494,34,0),"")</f>
        <v/>
      </c>
      <c r="BQ630" s="55" t="str">
        <f>+IFERROR(VLOOKUP($M630,ACTIVIDADES!$B$9:$T$494,35,0),"")</f>
        <v/>
      </c>
      <c r="BR630" s="55" t="str">
        <f>+IFERROR(VLOOKUP($M630,ACTIVIDADES!$B$9:$T$494,36,0),"")</f>
        <v/>
      </c>
      <c r="BS630" s="55" t="str">
        <f>+IFERROR(VLOOKUP($M630,ACTIVIDADES!$B$9:$T$494,37,0),"")</f>
        <v/>
      </c>
      <c r="BT630" s="58"/>
      <c r="BU630" s="58"/>
      <c r="BV630" s="59"/>
      <c r="BW630" s="59" t="s">
        <v>580</v>
      </c>
      <c r="BX630" s="60" t="s">
        <v>3635</v>
      </c>
      <c r="BY630" s="61" t="s">
        <v>593</v>
      </c>
      <c r="BZ630" s="62"/>
      <c r="CA630" s="7"/>
      <c r="CB630" s="7"/>
      <c r="CC630" s="7"/>
      <c r="CD630" s="7"/>
      <c r="CE630" s="7"/>
      <c r="CF630" s="7"/>
      <c r="CG630" s="7"/>
      <c r="CH630" s="7"/>
      <c r="CI630" s="7"/>
      <c r="CJ630" s="7"/>
      <c r="CK630" s="7"/>
      <c r="CL630" s="7"/>
      <c r="CM630" s="7"/>
      <c r="CN630" s="7"/>
      <c r="CO630" s="7"/>
      <c r="CP630" s="7"/>
      <c r="CQ630" s="7"/>
    </row>
    <row r="631" spans="1:95" customFormat="1" ht="93" customHeight="1" x14ac:dyDescent="0.35">
      <c r="A631" s="40">
        <f t="shared" si="39"/>
        <v>623</v>
      </c>
      <c r="B631" s="40" t="s">
        <v>521</v>
      </c>
      <c r="C631" s="40">
        <v>2021</v>
      </c>
      <c r="D631" s="40" t="s">
        <v>3734</v>
      </c>
      <c r="E631" s="323"/>
      <c r="F631" s="40" t="s">
        <v>811</v>
      </c>
      <c r="G631" s="40" t="s">
        <v>46</v>
      </c>
      <c r="H631" s="42" t="s">
        <v>49</v>
      </c>
      <c r="I631" s="42"/>
      <c r="J631" s="43" t="s">
        <v>5217</v>
      </c>
      <c r="K631" s="43" t="s">
        <v>5403</v>
      </c>
      <c r="L631" s="44" t="s">
        <v>1153</v>
      </c>
      <c r="M631" s="63" t="s">
        <v>2959</v>
      </c>
      <c r="N631" s="64" t="s">
        <v>5612</v>
      </c>
      <c r="O631" s="63" t="s">
        <v>2961</v>
      </c>
      <c r="P631" s="63">
        <v>1</v>
      </c>
      <c r="Q631" s="65">
        <v>44562</v>
      </c>
      <c r="R631" s="65">
        <v>44742</v>
      </c>
      <c r="S631" s="66">
        <f t="shared" si="40"/>
        <v>26.85</v>
      </c>
      <c r="T631" s="63" t="s">
        <v>609</v>
      </c>
      <c r="U631" s="63" t="s">
        <v>2927</v>
      </c>
      <c r="V631" s="49">
        <f>+IFERROR(VLOOKUP($M631,ACTIVIDADES!$B$9:$Q$494,10,0),"")</f>
        <v>0</v>
      </c>
      <c r="W631" s="50">
        <f>+IFERROR(VLOOKUP($M631,ACTIVIDADES!$B$9:$Q$494,11,0)," ")</f>
        <v>0</v>
      </c>
      <c r="X631" s="61">
        <f>+IFERROR(VLOOKUP($M631,ACTIVIDADES!$B$9:$Q$494,12,0),"")</f>
        <v>0</v>
      </c>
      <c r="Y631" s="52">
        <f>+IFERROR(VLOOKUP($M631,ACTIVIDADES!$B$9:$Q$494,13,0),"")</f>
        <v>46153</v>
      </c>
      <c r="Z631" s="53" t="str">
        <f>+IFERROR(VLOOKUP($M631,ACTIVIDADES!$B$9:$Q$494,14,0),"")</f>
        <v>Sin avance en la actividad</v>
      </c>
      <c r="AA631" s="49">
        <f>+IFERROR(VLOOKUP($M631,ACTIVIDADES!$B$9:$Q$494,15,0),"")</f>
        <v>0</v>
      </c>
      <c r="AB631" s="54" t="str">
        <f>+IFERROR(VLOOKUP($M631,ACTIVIDADES!$B$9:$Q$494,16,0),"")</f>
        <v>VENCIDO</v>
      </c>
      <c r="AC631" s="144">
        <v>46157</v>
      </c>
      <c r="AD631" s="29">
        <v>0</v>
      </c>
      <c r="AE631" s="29" t="s">
        <v>3868</v>
      </c>
      <c r="AF631" s="29" t="s">
        <v>581</v>
      </c>
      <c r="AG631" s="29" t="s">
        <v>3737</v>
      </c>
      <c r="AH631" s="29" t="s">
        <v>3737</v>
      </c>
      <c r="AI631" s="29" t="s">
        <v>3737</v>
      </c>
      <c r="AJ631" s="55">
        <f>+IFERROR(VLOOKUP($M631,ACTIVIDADES!$B$9:$T$494,17,0),"")</f>
        <v>0</v>
      </c>
      <c r="AK631" s="80">
        <f>+IFERROR(VLOOKUP($M631,ACTIVIDADES!$B$9:$T$494,18,0),"")</f>
        <v>0</v>
      </c>
      <c r="AL631" s="80">
        <f>+IFERROR(VLOOKUP($M631,ACTIVIDADES!$B$9:$T$494,19,0),"")</f>
        <v>0</v>
      </c>
      <c r="AM631" s="55" t="str">
        <f>+IFERROR(VLOOKUP($M631,ACTIVIDADES!$B$9:$X$495,20,0),0)</f>
        <v>11/07/206</v>
      </c>
      <c r="AN631" s="55" t="str">
        <f>+IFERROR(VLOOKUP($M631,ACTIVIDADES!$B$9:$X$495,21,0),0)</f>
        <v>No se evidencian soportes de la actividad</v>
      </c>
      <c r="AO631" s="55">
        <f>+IFERROR(VLOOKUP($M631,ACTIVIDADES!$B$9:$X$495,22,0),0)</f>
        <v>0</v>
      </c>
      <c r="AP631" s="148" t="str">
        <f>+IFERROR(VLOOKUP($M631,ACTIVIDADES!$B$9:$X$495,23,0),0)</f>
        <v>VENCIDO</v>
      </c>
      <c r="AQ631" s="88">
        <v>46230</v>
      </c>
      <c r="AR631" s="55">
        <v>0</v>
      </c>
      <c r="AS631" s="203" t="s">
        <v>4298</v>
      </c>
      <c r="AT631" s="29" t="s">
        <v>581</v>
      </c>
      <c r="AU631" s="57" t="s">
        <v>3639</v>
      </c>
      <c r="AV631" s="193" t="s">
        <v>3639</v>
      </c>
      <c r="AW631" s="193" t="s">
        <v>3639</v>
      </c>
      <c r="AX631" s="57" t="s">
        <v>4244</v>
      </c>
      <c r="AY631" s="176" t="str">
        <f t="shared" si="38"/>
        <v>VENCIDAS</v>
      </c>
      <c r="AZ631" s="55" t="str">
        <f>+IFERROR(VLOOKUP($M631,ACTIVIDADES!$B$9:$T$494,25,0),"")</f>
        <v/>
      </c>
      <c r="BA631" s="55" t="str">
        <f>+IFERROR(VLOOKUP($M631,ACTIVIDADES!$B$9:$T$494,26,0),"")</f>
        <v/>
      </c>
      <c r="BB631" s="55" t="str">
        <f>+IFERROR(VLOOKUP($M631,ACTIVIDADES!$B$9:$T$494,27,0),"")</f>
        <v/>
      </c>
      <c r="BC631" s="55" t="str">
        <f>+IFERROR(VLOOKUP($M631,ACTIVIDADES!$B$9:$T$494,28,0),"")</f>
        <v/>
      </c>
      <c r="BD631" s="55" t="str">
        <f>+IFERROR(VLOOKUP($M631,ACTIVIDADES!$B$9:$T$494,29,0),"")</f>
        <v/>
      </c>
      <c r="BE631" s="55" t="str">
        <f>+IFERROR(VLOOKUP($M631,ACTIVIDADES!$B$9:$T$494,30,0),"")</f>
        <v/>
      </c>
      <c r="BF631" s="58"/>
      <c r="BG631" s="58"/>
      <c r="BH631" s="59"/>
      <c r="BI631" s="59" t="s">
        <v>580</v>
      </c>
      <c r="BJ631" s="60" t="s">
        <v>3635</v>
      </c>
      <c r="BK631" s="61" t="s">
        <v>593</v>
      </c>
      <c r="BL631" s="62"/>
      <c r="BM631" s="55" t="str">
        <f>+IFERROR(VLOOKUP($M631,ACTIVIDADES!$B$9:$T$494,31,0),"")</f>
        <v/>
      </c>
      <c r="BN631" s="55" t="str">
        <f>+IFERROR(VLOOKUP($M631,ACTIVIDADES!$B$9:$T$494,32,0),"")</f>
        <v/>
      </c>
      <c r="BO631" s="55" t="str">
        <f>+IFERROR(VLOOKUP($M631,ACTIVIDADES!$B$9:$T$494,33,0),"")</f>
        <v/>
      </c>
      <c r="BP631" s="55" t="str">
        <f>+IFERROR(VLOOKUP($M631,ACTIVIDADES!$B$9:$T$494,34,0),"")</f>
        <v/>
      </c>
      <c r="BQ631" s="55" t="str">
        <f>+IFERROR(VLOOKUP($M631,ACTIVIDADES!$B$9:$T$494,35,0),"")</f>
        <v/>
      </c>
      <c r="BR631" s="55" t="str">
        <f>+IFERROR(VLOOKUP($M631,ACTIVIDADES!$B$9:$T$494,36,0),"")</f>
        <v/>
      </c>
      <c r="BS631" s="55" t="str">
        <f>+IFERROR(VLOOKUP($M631,ACTIVIDADES!$B$9:$T$494,37,0),"")</f>
        <v/>
      </c>
      <c r="BT631" s="58"/>
      <c r="BU631" s="58"/>
      <c r="BV631" s="59"/>
      <c r="BW631" s="59" t="s">
        <v>580</v>
      </c>
      <c r="BX631" s="60" t="s">
        <v>3635</v>
      </c>
      <c r="BY631" s="61" t="s">
        <v>593</v>
      </c>
      <c r="BZ631" s="62"/>
      <c r="CA631" s="7"/>
      <c r="CB631" s="7"/>
      <c r="CC631" s="7"/>
      <c r="CD631" s="7"/>
      <c r="CE631" s="7"/>
      <c r="CF631" s="7"/>
      <c r="CG631" s="7"/>
      <c r="CH631" s="7"/>
      <c r="CI631" s="7"/>
      <c r="CJ631" s="7"/>
      <c r="CK631" s="7"/>
      <c r="CL631" s="7"/>
      <c r="CM631" s="7"/>
      <c r="CN631" s="7"/>
      <c r="CO631" s="7"/>
      <c r="CP631" s="7"/>
      <c r="CQ631" s="7"/>
    </row>
    <row r="632" spans="1:95" customFormat="1" ht="93" customHeight="1" x14ac:dyDescent="0.35">
      <c r="A632" s="40">
        <f t="shared" si="39"/>
        <v>624</v>
      </c>
      <c r="B632" s="40" t="s">
        <v>521</v>
      </c>
      <c r="C632" s="40">
        <v>2021</v>
      </c>
      <c r="D632" s="40" t="s">
        <v>3734</v>
      </c>
      <c r="E632" s="323"/>
      <c r="F632" s="40" t="s">
        <v>843</v>
      </c>
      <c r="G632" s="40" t="s">
        <v>46</v>
      </c>
      <c r="H632" s="41" t="s">
        <v>48</v>
      </c>
      <c r="I632" s="42"/>
      <c r="J632" s="43" t="s">
        <v>5218</v>
      </c>
      <c r="K632" s="43" t="s">
        <v>5404</v>
      </c>
      <c r="L632" s="44" t="s">
        <v>1153</v>
      </c>
      <c r="M632" s="45" t="s">
        <v>1812</v>
      </c>
      <c r="N632" s="46" t="s">
        <v>5613</v>
      </c>
      <c r="O632" s="45" t="s">
        <v>1814</v>
      </c>
      <c r="P632" s="45">
        <v>1</v>
      </c>
      <c r="Q632" s="47">
        <v>46023</v>
      </c>
      <c r="R632" s="47">
        <v>46203</v>
      </c>
      <c r="S632" s="48">
        <f t="shared" si="40"/>
        <v>26.85</v>
      </c>
      <c r="T632" s="45" t="s">
        <v>624</v>
      </c>
      <c r="U632" s="45"/>
      <c r="V632" s="49">
        <f>+IFERROR(VLOOKUP($M632,ACTIVIDADES!$B$9:$Q$494,10,0),"")</f>
        <v>0</v>
      </c>
      <c r="W632" s="50">
        <f>+IFERROR(VLOOKUP($M632,ACTIVIDADES!$B$9:$Q$494,11,0)," ")</f>
        <v>0</v>
      </c>
      <c r="X632" s="61">
        <f>+IFERROR(VLOOKUP($M632,ACTIVIDADES!$B$9:$Q$494,12,0),"")</f>
        <v>0</v>
      </c>
      <c r="Y632" s="52">
        <f>+IFERROR(VLOOKUP($M632,ACTIVIDADES!$B$9:$Q$494,13,0),"")</f>
        <v>46153</v>
      </c>
      <c r="Z632" s="53" t="str">
        <f>+IFERROR(VLOOKUP($M632,ACTIVIDADES!$B$9:$Q$494,14,0),"")</f>
        <v>No se evidencia seguimiento</v>
      </c>
      <c r="AA632" s="49">
        <f>+IFERROR(VLOOKUP($M632,ACTIVIDADES!$B$9:$Q$494,15,0),"")</f>
        <v>0</v>
      </c>
      <c r="AB632" s="54" t="str">
        <f>+IFERROR(VLOOKUP($M632,ACTIVIDADES!$B$9:$Q$494,16,0),"")</f>
        <v>EJECUCIÓN</v>
      </c>
      <c r="AC632" s="144">
        <v>46157</v>
      </c>
      <c r="AD632" s="29">
        <v>0</v>
      </c>
      <c r="AE632" s="29" t="s">
        <v>3741</v>
      </c>
      <c r="AF632" s="28" t="s">
        <v>580</v>
      </c>
      <c r="AG632" s="29" t="s">
        <v>3737</v>
      </c>
      <c r="AH632" s="29" t="s">
        <v>3737</v>
      </c>
      <c r="AI632" s="29" t="s">
        <v>3737</v>
      </c>
      <c r="AJ632" s="55">
        <f>+IFERROR(VLOOKUP($M632,ACTIVIDADES!$B$9:$T$494,17,0),"")</f>
        <v>1</v>
      </c>
      <c r="AK632" s="80" t="str">
        <f>+IFERROR(VLOOKUP($M632,ACTIVIDADES!$B$9:$T$494,18,0),"")</f>
        <v>Se adjunta plan de trabajo</v>
      </c>
      <c r="AL632" s="80" t="str">
        <f>+IFERROR(VLOOKUP($M632,ACTIVIDADES!$B$9:$T$494,19,0),"")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632" s="55">
        <f>+IFERROR(VLOOKUP($M632,ACTIVIDADES!$B$9:$X$495,20,0),0)</f>
        <v>46214</v>
      </c>
      <c r="AN632" s="55" t="str">
        <f>+IFERROR(VLOOKUP($M632,ACTIVIDADES!$B$9:$X$495,21,0),0)</f>
        <v>Se adjuntan documentos en proceso de revisión del proceso de Análisis y Mejora Continua</v>
      </c>
      <c r="AO632" s="55">
        <f>+IFERROR(VLOOKUP($M632,ACTIVIDADES!$B$9:$X$495,22,0),0)</f>
        <v>0.2</v>
      </c>
      <c r="AP632" s="148" t="str">
        <f>+IFERROR(VLOOKUP($M632,ACTIVIDADES!$B$9:$X$495,23,0),0)</f>
        <v>VENCIDO</v>
      </c>
      <c r="AQ632" s="88">
        <v>46230</v>
      </c>
      <c r="AR632" s="55">
        <v>0</v>
      </c>
      <c r="AS632" s="56" t="s">
        <v>4298</v>
      </c>
      <c r="AT632" s="29" t="s">
        <v>581</v>
      </c>
      <c r="AU632" s="57" t="s">
        <v>3639</v>
      </c>
      <c r="AV632" s="193" t="s">
        <v>3639</v>
      </c>
      <c r="AW632" s="193" t="s">
        <v>3639</v>
      </c>
      <c r="AX632" s="57" t="s">
        <v>4244</v>
      </c>
      <c r="AY632" s="176" t="str">
        <f t="shared" si="38"/>
        <v>VENCIDAS</v>
      </c>
      <c r="AZ632" s="55" t="str">
        <f>+IFERROR(VLOOKUP($M632,ACTIVIDADES!$B$9:$T$494,25,0),"")</f>
        <v/>
      </c>
      <c r="BA632" s="55" t="str">
        <f>+IFERROR(VLOOKUP($M632,ACTIVIDADES!$B$9:$T$494,26,0),"")</f>
        <v/>
      </c>
      <c r="BB632" s="55" t="str">
        <f>+IFERROR(VLOOKUP($M632,ACTIVIDADES!$B$9:$T$494,27,0),"")</f>
        <v/>
      </c>
      <c r="BC632" s="55" t="str">
        <f>+IFERROR(VLOOKUP($M632,ACTIVIDADES!$B$9:$T$494,28,0),"")</f>
        <v/>
      </c>
      <c r="BD632" s="55" t="str">
        <f>+IFERROR(VLOOKUP($M632,ACTIVIDADES!$B$9:$T$494,29,0),"")</f>
        <v/>
      </c>
      <c r="BE632" s="55" t="str">
        <f>+IFERROR(VLOOKUP($M632,ACTIVIDADES!$B$9:$T$494,30,0),"")</f>
        <v/>
      </c>
      <c r="BF632" s="58"/>
      <c r="BG632" s="58"/>
      <c r="BH632" s="59"/>
      <c r="BI632" s="59" t="s">
        <v>580</v>
      </c>
      <c r="BJ632" s="60" t="s">
        <v>3635</v>
      </c>
      <c r="BK632" s="61" t="s">
        <v>593</v>
      </c>
      <c r="BL632" s="62"/>
      <c r="BM632" s="55" t="str">
        <f>+IFERROR(VLOOKUP($M632,ACTIVIDADES!$B$9:$T$494,31,0),"")</f>
        <v/>
      </c>
      <c r="BN632" s="55" t="str">
        <f>+IFERROR(VLOOKUP($M632,ACTIVIDADES!$B$9:$T$494,32,0),"")</f>
        <v/>
      </c>
      <c r="BO632" s="55" t="str">
        <f>+IFERROR(VLOOKUP($M632,ACTIVIDADES!$B$9:$T$494,33,0),"")</f>
        <v/>
      </c>
      <c r="BP632" s="55" t="str">
        <f>+IFERROR(VLOOKUP($M632,ACTIVIDADES!$B$9:$T$494,34,0),"")</f>
        <v/>
      </c>
      <c r="BQ632" s="55" t="str">
        <f>+IFERROR(VLOOKUP($M632,ACTIVIDADES!$B$9:$T$494,35,0),"")</f>
        <v/>
      </c>
      <c r="BR632" s="55" t="str">
        <f>+IFERROR(VLOOKUP($M632,ACTIVIDADES!$B$9:$T$494,36,0),"")</f>
        <v/>
      </c>
      <c r="BS632" s="55" t="str">
        <f>+IFERROR(VLOOKUP($M632,ACTIVIDADES!$B$9:$T$494,37,0),"")</f>
        <v/>
      </c>
      <c r="BT632" s="58"/>
      <c r="BU632" s="58"/>
      <c r="BV632" s="59"/>
      <c r="BW632" s="59" t="s">
        <v>580</v>
      </c>
      <c r="BX632" s="60" t="s">
        <v>3635</v>
      </c>
      <c r="BY632" s="61" t="s">
        <v>593</v>
      </c>
      <c r="BZ632" s="62"/>
      <c r="CA632" s="7"/>
      <c r="CB632" s="7"/>
      <c r="CC632" s="7"/>
      <c r="CD632" s="7"/>
      <c r="CE632" s="7"/>
      <c r="CF632" s="7"/>
      <c r="CG632" s="7"/>
      <c r="CH632" s="7"/>
      <c r="CI632" s="7"/>
      <c r="CJ632" s="7"/>
      <c r="CK632" s="7"/>
      <c r="CL632" s="7"/>
      <c r="CM632" s="7"/>
      <c r="CN632" s="7"/>
      <c r="CO632" s="7"/>
      <c r="CP632" s="7"/>
      <c r="CQ632" s="7"/>
    </row>
    <row r="633" spans="1:95" ht="93" customHeight="1" x14ac:dyDescent="0.35">
      <c r="A633" s="40">
        <f t="shared" si="39"/>
        <v>625</v>
      </c>
      <c r="B633" s="40" t="s">
        <v>521</v>
      </c>
      <c r="C633" s="40">
        <v>2022</v>
      </c>
      <c r="D633" s="40" t="s">
        <v>3750</v>
      </c>
      <c r="E633" s="323"/>
      <c r="F633" s="40" t="s">
        <v>903</v>
      </c>
      <c r="G633" s="40" t="s">
        <v>32</v>
      </c>
      <c r="H633" s="41" t="s">
        <v>4727</v>
      </c>
      <c r="I633" s="42"/>
      <c r="J633" s="43" t="s">
        <v>3878</v>
      </c>
      <c r="K633" s="43" t="s">
        <v>3878</v>
      </c>
      <c r="L633" s="44" t="s">
        <v>1153</v>
      </c>
      <c r="M633" s="45" t="s">
        <v>1283</v>
      </c>
      <c r="N633" s="46" t="s">
        <v>1284</v>
      </c>
      <c r="O633" s="45" t="s">
        <v>1285</v>
      </c>
      <c r="P633" s="45">
        <v>1</v>
      </c>
      <c r="Q633" s="47">
        <v>46082</v>
      </c>
      <c r="R633" s="47">
        <v>46203</v>
      </c>
      <c r="S633" s="48">
        <f t="shared" si="40"/>
        <v>17.849999999999998</v>
      </c>
      <c r="T633" s="45" t="s">
        <v>1258</v>
      </c>
      <c r="U633" s="45"/>
      <c r="V633" s="49">
        <f>+IFERROR(VLOOKUP($M633,ACTIVIDADES!$B$9:$Q$494,10,0),"")</f>
        <v>0</v>
      </c>
      <c r="W633" s="50" t="str">
        <f>+IFERROR(VLOOKUP($M633,ACTIVIDADES!$B$9:$Q$494,11,0)," ")</f>
        <v xml:space="preserve">Se informa que esta en etapa de elaboración </v>
      </c>
      <c r="X633" s="61">
        <f>+IFERROR(VLOOKUP($M633,ACTIVIDADES!$B$9:$Q$494,12,0),"")</f>
        <v>0</v>
      </c>
      <c r="Y633" s="52">
        <f>+IFERROR(VLOOKUP($M633,ACTIVIDADES!$B$9:$Q$494,13,0),"")</f>
        <v>46153</v>
      </c>
      <c r="Z633" s="53" t="str">
        <f>+IFERROR(VLOOKUP($M633,ACTIVIDADES!$B$9:$Q$494,14,0),"")</f>
        <v>No ha dado inicio a la ejecución</v>
      </c>
      <c r="AA633" s="49">
        <f>+IFERROR(VLOOKUP($M633,ACTIVIDADES!$B$9:$Q$494,15,0),"")</f>
        <v>0</v>
      </c>
      <c r="AB633" s="54" t="str">
        <f>+IFERROR(VLOOKUP($M633,ACTIVIDADES!$B$9:$Q$494,16,0),"")</f>
        <v>EJECUCIÓN</v>
      </c>
      <c r="AC633" s="144">
        <v>46170</v>
      </c>
      <c r="AD633" s="28">
        <v>0</v>
      </c>
      <c r="AE633" s="28" t="s">
        <v>3741</v>
      </c>
      <c r="AF633" s="29" t="s">
        <v>580</v>
      </c>
      <c r="AG633" s="29" t="s">
        <v>3737</v>
      </c>
      <c r="AH633" s="29" t="s">
        <v>3737</v>
      </c>
      <c r="AI633" s="29" t="s">
        <v>3737</v>
      </c>
      <c r="AJ633" s="55">
        <f>+IFERROR(VLOOKUP($M633,ACTIVIDADES!$B$9:$T$494,17,0),"")</f>
        <v>1</v>
      </c>
      <c r="AK633" s="80" t="str">
        <f>+IFERROR(VLOOKUP($M633,ACTIVIDADES!$B$9:$T$494,18,0),"")</f>
        <v>Se actualizó el procedimiento de publicación de información en la página web, incorporando la Acción Crítica de Control (ACC) para verificar con el enlace responsable de la solicitud la validez y oportunidad de la información publicada. El documento fue remitido al proceso de Planeación Estratégica y actualmente se encuentra en proceso de revisión y aprobación para continuar con el trámite correspondiente.</v>
      </c>
      <c r="AL633" s="80" t="str">
        <f>+IFERROR(VLOOKUP($M633,ACTIVIDADES!$B$9:$T$494,19,0),"")</f>
        <v>https://dnbcgovco-my.sharepoint.com/personal/planeacion_dnbc_gov_co/_layouts/15/onedrive.aspx?id=%2Fpersonal%2Fplaneacion%5Fdnbc%5Fgov%5Fco%2FDocuments%2FDocumentos%20SIGE%2F6%2E%20Planes%2FPLAN%20DE%20MEJORA%2F2026%2F02%2E%20Seguimiento%20Segundo%20Trimestre%2F02%2E%20Gesti%C3%B3n%20de%20Comunicaciones%2FGC%2DAC5&amp;viewid=efb70791%2Db8ab%2D49e7%2Db552%2Dd3d4cbe976b9&amp;ct=1783095595106&amp;or=OWA%2DNTB%2DMail&amp;ga=1</v>
      </c>
      <c r="AM633" s="55">
        <f>+IFERROR(VLOOKUP($M633,ACTIVIDADES!$B$9:$X$495,20,0),0)</f>
        <v>46213</v>
      </c>
      <c r="AN633" s="55" t="str">
        <f>+IFERROR(VLOOKUP($M633,ACTIVIDADES!$B$9:$X$495,21,0),0)</f>
        <v>El documento se encuentra en revisión del proceso de Análisis y Mejora Continua y la Lider del Proceso</v>
      </c>
      <c r="AO633" s="55">
        <f>+IFERROR(VLOOKUP($M633,ACTIVIDADES!$B$9:$X$495,22,0),0)</f>
        <v>0.8</v>
      </c>
      <c r="AP633" s="145" t="str">
        <f>+IFERROR(VLOOKUP($M633,ACTIVIDADES!$B$9:$X$495,23,0),0)</f>
        <v>EN EJECUCIÓN</v>
      </c>
      <c r="AQ633" s="129">
        <v>46245</v>
      </c>
      <c r="AR633" s="172">
        <v>0.8</v>
      </c>
      <c r="AS633" s="72" t="s">
        <v>1282</v>
      </c>
      <c r="AT633" s="29" t="s">
        <v>4</v>
      </c>
      <c r="AU633" s="57" t="s">
        <v>3639</v>
      </c>
      <c r="AV633" s="193" t="s">
        <v>3639</v>
      </c>
      <c r="AW633" s="193" t="s">
        <v>3639</v>
      </c>
      <c r="AX633" s="57" t="s">
        <v>3739</v>
      </c>
      <c r="AY633" s="176" t="str">
        <f t="shared" si="38"/>
        <v>EN EJECUCIÓN</v>
      </c>
      <c r="AZ633" s="55" t="str">
        <f>+IFERROR(VLOOKUP($M633,ACTIVIDADES!$B$9:$T$494,25,0),"")</f>
        <v/>
      </c>
      <c r="BA633" s="55" t="str">
        <f>+IFERROR(VLOOKUP($M633,ACTIVIDADES!$B$9:$T$494,26,0),"")</f>
        <v/>
      </c>
      <c r="BB633" s="55" t="str">
        <f>+IFERROR(VLOOKUP($M633,ACTIVIDADES!$B$9:$T$494,27,0),"")</f>
        <v/>
      </c>
      <c r="BC633" s="55" t="str">
        <f>+IFERROR(VLOOKUP($M633,ACTIVIDADES!$B$9:$T$494,28,0),"")</f>
        <v/>
      </c>
      <c r="BD633" s="55" t="str">
        <f>+IFERROR(VLOOKUP($M633,ACTIVIDADES!$B$9:$T$494,29,0),"")</f>
        <v/>
      </c>
      <c r="BE633" s="55" t="str">
        <f>+IFERROR(VLOOKUP($M633,ACTIVIDADES!$B$9:$T$494,30,0),"")</f>
        <v/>
      </c>
      <c r="BF633" s="58"/>
      <c r="BG633" s="58"/>
      <c r="BH633" s="59"/>
      <c r="BI633" s="59" t="s">
        <v>580</v>
      </c>
      <c r="BJ633" s="60" t="s">
        <v>3635</v>
      </c>
      <c r="BK633" s="61" t="s">
        <v>593</v>
      </c>
      <c r="BL633" s="62"/>
      <c r="BM633" s="55" t="str">
        <f>+IFERROR(VLOOKUP($M633,ACTIVIDADES!$B$9:$T$494,31,0),"")</f>
        <v/>
      </c>
      <c r="BN633" s="55" t="str">
        <f>+IFERROR(VLOOKUP($M633,ACTIVIDADES!$B$9:$T$494,32,0),"")</f>
        <v/>
      </c>
      <c r="BO633" s="55" t="str">
        <f>+IFERROR(VLOOKUP($M633,ACTIVIDADES!$B$9:$T$494,33,0),"")</f>
        <v/>
      </c>
      <c r="BP633" s="55" t="str">
        <f>+IFERROR(VLOOKUP($M633,ACTIVIDADES!$B$9:$T$494,34,0),"")</f>
        <v/>
      </c>
      <c r="BQ633" s="55" t="str">
        <f>+IFERROR(VLOOKUP($M633,ACTIVIDADES!$B$9:$T$494,35,0),"")</f>
        <v/>
      </c>
      <c r="BR633" s="55" t="str">
        <f>+IFERROR(VLOOKUP($M633,ACTIVIDADES!$B$9:$T$494,36,0),"")</f>
        <v/>
      </c>
      <c r="BS633" s="55" t="str">
        <f>+IFERROR(VLOOKUP($M633,ACTIVIDADES!$B$9:$T$494,37,0),"")</f>
        <v/>
      </c>
      <c r="BT633" s="58"/>
      <c r="BU633" s="58"/>
      <c r="BV633" s="59"/>
      <c r="BW633" s="59" t="s">
        <v>580</v>
      </c>
      <c r="BX633" s="60" t="s">
        <v>3635</v>
      </c>
      <c r="BY633" s="61" t="s">
        <v>593</v>
      </c>
      <c r="BZ633" s="62"/>
      <c r="CA633" s="7"/>
      <c r="CB633" s="7"/>
      <c r="CC633" s="7"/>
      <c r="CD633" s="7"/>
      <c r="CE633" s="7"/>
      <c r="CF633" s="7"/>
      <c r="CG633" s="7"/>
      <c r="CH633" s="7"/>
      <c r="CI633" s="7"/>
      <c r="CJ633" s="7"/>
      <c r="CK633" s="7"/>
      <c r="CL633" s="7"/>
      <c r="CM633" s="7"/>
      <c r="CN633" s="7"/>
      <c r="CO633" s="7"/>
      <c r="CP633" s="7"/>
      <c r="CQ633" s="7"/>
    </row>
    <row r="634" spans="1:95" s="8" customFormat="1" ht="93" customHeight="1" x14ac:dyDescent="0.35">
      <c r="A634" s="40">
        <f t="shared" si="39"/>
        <v>626</v>
      </c>
      <c r="B634" s="40" t="s">
        <v>521</v>
      </c>
      <c r="C634" s="40">
        <v>2022</v>
      </c>
      <c r="D634" s="40" t="s">
        <v>3879</v>
      </c>
      <c r="E634" s="323"/>
      <c r="F634" s="40" t="s">
        <v>901</v>
      </c>
      <c r="G634" s="40" t="s">
        <v>32</v>
      </c>
      <c r="H634" s="42" t="s">
        <v>4728</v>
      </c>
      <c r="I634" s="42" t="s">
        <v>3653</v>
      </c>
      <c r="J634" s="40" t="s">
        <v>3880</v>
      </c>
      <c r="K634" s="40" t="s">
        <v>3880</v>
      </c>
      <c r="L634" s="44" t="s">
        <v>1153</v>
      </c>
      <c r="M634" s="63" t="s">
        <v>1751</v>
      </c>
      <c r="N634" s="63" t="s">
        <v>1752</v>
      </c>
      <c r="O634" s="63" t="s">
        <v>1372</v>
      </c>
      <c r="P634" s="63">
        <v>1</v>
      </c>
      <c r="Q634" s="65">
        <v>44880</v>
      </c>
      <c r="R634" s="65">
        <v>45107</v>
      </c>
      <c r="S634" s="66">
        <f t="shared" si="40"/>
        <v>33.75</v>
      </c>
      <c r="T634" s="63" t="s">
        <v>1726</v>
      </c>
      <c r="U634" s="63"/>
      <c r="V634" s="49">
        <f>+IFERROR(VLOOKUP($M634,ACTIVIDADES!$B$9:$Q$494,10,0),"")</f>
        <v>1</v>
      </c>
      <c r="W634" s="61" t="str">
        <f>+IFERROR(VLOOKUP($M634,ACTIVIDADES!$B$9:$Q$494,11,0)," ")</f>
        <v>Se adjunta PDF de actualización de procedimientos</v>
      </c>
      <c r="X634" s="61" t="str">
        <f>+IFERROR(VLOOKUP($M634,ACTIVIDADES!$B$9:$Q$494,12,0),"")</f>
        <v>https://dnbcgovco-my.sharepoint.com/:f:/g/personal/planeacion_dnbc_gov_co/IgC5kXqR4V0nTaHvwiZWXltvAYv7nqk-yTXwtoINqpfBzlc?e=Xqggcp</v>
      </c>
      <c r="Y634" s="52">
        <f>+IFERROR(VLOOKUP($M634,ACTIVIDADES!$B$9:$Q$494,13,0),"")</f>
        <v>46153</v>
      </c>
      <c r="Z634" s="49" t="str">
        <f>+IFERROR(VLOOKUP($M634,ACTIVIDADES!$B$9:$Q$494,14,0),"")</f>
        <v xml:space="preserve">Sin seguimiento actualizado. Se toma último seguimiento
Se evidencia que cumple con criterios ya que adjuntan la Actualización del procedimiento de solicitud de registros y firma de certificados, en la actividad de verificación de requisitos para firma.
Se sugiere la eliminación de este hallazgo dado que ya se cuenta con el procedimiento actualizado </v>
      </c>
      <c r="AA634" s="49" t="str">
        <f>+IFERROR(VLOOKUP($M634,ACTIVIDADES!$B$9:$Q$494,15,0),"")</f>
        <v>Si</v>
      </c>
      <c r="AB634" s="54" t="str">
        <f>+IFERROR(VLOOKUP($M634,ACTIVIDADES!$B$9:$Q$494,16,0),"")</f>
        <v>CUMPLIDO</v>
      </c>
      <c r="AC634" s="144">
        <v>46181</v>
      </c>
      <c r="AD634" s="29">
        <v>0</v>
      </c>
      <c r="AE634" s="29" t="s">
        <v>3881</v>
      </c>
      <c r="AF634" s="29" t="s">
        <v>581</v>
      </c>
      <c r="AG634" s="29" t="s">
        <v>3737</v>
      </c>
      <c r="AH634" s="29" t="s">
        <v>3737</v>
      </c>
      <c r="AI634" s="29" t="s">
        <v>3737</v>
      </c>
      <c r="AJ634" s="55">
        <f>+IFERROR(VLOOKUP($M634,ACTIVIDADES!$B$9:$T$494,17,0),"")</f>
        <v>0</v>
      </c>
      <c r="AK634" s="80" t="str">
        <f>+IFERROR(VLOOKUP($M634,ACTIVIDADES!$B$9:$T$494,18,0),"")</f>
        <v>Sin reporte de información por parte de la primera linea de defensa</v>
      </c>
      <c r="AL634" s="80">
        <f>+IFERROR(VLOOKUP($M634,ACTIVIDADES!$B$9:$T$494,19,0),"")</f>
        <v>0</v>
      </c>
      <c r="AM634" s="55">
        <f>+IFERROR(VLOOKUP($M634,ACTIVIDADES!$B$9:$X$495,20,0),0)</f>
        <v>46213</v>
      </c>
      <c r="AN634" s="55" t="str">
        <f>+IFERROR(VLOOKUP($M634,ACTIVIDADES!$B$9:$X$495,21,0),0)</f>
        <v>No se evidencia seguimiento. Se toma último seguimiento
Se evidencia que cumple con criterios ya que adjuntan la Actualización del procedimiento de solicitud de registros y firma de certificados, en la actividad de verificación de requisitos para firma.
Se sugiere la eliminación de este hallazgo dado que ya se cuenta con el procedimiento actualizado 
Link SIGE https://dnbcgovco-my.sharepoint.com/my?id=%2Fpersonal%2Fplaneacion%5Fdnbc%5Fgov%5Fco%2FDocuments%2FDocumentos%20SIGE%2F2%2E%20Procesos%2F2%2E%20Procesos%20Misionales%2F10%2E%20Educaci%C3%B3n%20Nacional%20para%20Bomberos&amp;viewid=efb70791%2Db8ab%2D49e7%2Db552%2Dd3d4cbe976b9</v>
      </c>
      <c r="AO634" s="55">
        <f>+IFERROR(VLOOKUP($M634,ACTIVIDADES!$B$9:$X$495,22,0),0)</f>
        <v>1</v>
      </c>
      <c r="AP634" s="150" t="str">
        <f>+IFERROR(VLOOKUP($M634,ACTIVIDADES!$B$9:$X$495,23,0),0)</f>
        <v>CUMPLIDO</v>
      </c>
      <c r="AQ634" s="88">
        <v>46246</v>
      </c>
      <c r="AR634" s="356">
        <v>0.5</v>
      </c>
      <c r="AS634" s="357" t="s">
        <v>3882</v>
      </c>
      <c r="AT634" s="29" t="s">
        <v>4</v>
      </c>
      <c r="AU634" s="57" t="s">
        <v>3639</v>
      </c>
      <c r="AV634" s="193" t="s">
        <v>3639</v>
      </c>
      <c r="AW634" s="193" t="s">
        <v>3639</v>
      </c>
      <c r="AX634" s="57" t="s">
        <v>3739</v>
      </c>
      <c r="AY634" s="176" t="str">
        <f t="shared" si="38"/>
        <v>EN EJECUCIÓN</v>
      </c>
      <c r="AZ634" s="55" t="str">
        <f>+IFERROR(VLOOKUP($M634,ACTIVIDADES!$B$9:$T$494,25,0),"")</f>
        <v/>
      </c>
      <c r="BA634" s="55" t="str">
        <f>+IFERROR(VLOOKUP($M634,ACTIVIDADES!$B$9:$T$494,26,0),"")</f>
        <v/>
      </c>
      <c r="BB634" s="55" t="str">
        <f>+IFERROR(VLOOKUP($M634,ACTIVIDADES!$B$9:$T$494,27,0),"")</f>
        <v/>
      </c>
      <c r="BC634" s="55" t="str">
        <f>+IFERROR(VLOOKUP($M634,ACTIVIDADES!$B$9:$T$494,28,0),"")</f>
        <v/>
      </c>
      <c r="BD634" s="55" t="str">
        <f>+IFERROR(VLOOKUP($M634,ACTIVIDADES!$B$9:$T$494,29,0),"")</f>
        <v/>
      </c>
      <c r="BE634" s="55" t="str">
        <f>+IFERROR(VLOOKUP($M634,ACTIVIDADES!$B$9:$T$494,30,0),"")</f>
        <v/>
      </c>
      <c r="BF634" s="58"/>
      <c r="BG634" s="58"/>
      <c r="BH634" s="59"/>
      <c r="BI634" s="59" t="s">
        <v>580</v>
      </c>
      <c r="BJ634" s="60" t="s">
        <v>3635</v>
      </c>
      <c r="BK634" s="61" t="s">
        <v>593</v>
      </c>
      <c r="BL634" s="62"/>
      <c r="BM634" s="55" t="str">
        <f>+IFERROR(VLOOKUP($M634,ACTIVIDADES!$B$9:$T$494,31,0),"")</f>
        <v/>
      </c>
      <c r="BN634" s="55" t="str">
        <f>+IFERROR(VLOOKUP($M634,ACTIVIDADES!$B$9:$T$494,32,0),"")</f>
        <v/>
      </c>
      <c r="BO634" s="55" t="str">
        <f>+IFERROR(VLOOKUP($M634,ACTIVIDADES!$B$9:$T$494,33,0),"")</f>
        <v/>
      </c>
      <c r="BP634" s="55" t="str">
        <f>+IFERROR(VLOOKUP($M634,ACTIVIDADES!$B$9:$T$494,34,0),"")</f>
        <v/>
      </c>
      <c r="BQ634" s="55" t="str">
        <f>+IFERROR(VLOOKUP($M634,ACTIVIDADES!$B$9:$T$494,35,0),"")</f>
        <v/>
      </c>
      <c r="BR634" s="55" t="str">
        <f>+IFERROR(VLOOKUP($M634,ACTIVIDADES!$B$9:$T$494,36,0),"")</f>
        <v/>
      </c>
      <c r="BS634" s="55" t="str">
        <f>+IFERROR(VLOOKUP($M634,ACTIVIDADES!$B$9:$T$494,37,0),"")</f>
        <v/>
      </c>
      <c r="BT634" s="58"/>
      <c r="BU634" s="58"/>
      <c r="BV634" s="59"/>
      <c r="BW634" s="59" t="s">
        <v>580</v>
      </c>
      <c r="BX634" s="60" t="s">
        <v>3635</v>
      </c>
      <c r="BY634" s="61" t="s">
        <v>593</v>
      </c>
      <c r="BZ634" s="62"/>
      <c r="CA634" s="9"/>
      <c r="CB634" s="9"/>
      <c r="CC634" s="9"/>
      <c r="CD634" s="9"/>
      <c r="CE634" s="9"/>
      <c r="CF634" s="9"/>
      <c r="CG634" s="9"/>
      <c r="CH634" s="9"/>
      <c r="CI634" s="9"/>
      <c r="CJ634" s="9"/>
      <c r="CK634" s="9"/>
      <c r="CL634" s="9"/>
      <c r="CM634" s="9"/>
      <c r="CN634" s="9"/>
      <c r="CO634" s="9"/>
      <c r="CP634" s="9"/>
      <c r="CQ634" s="9"/>
    </row>
    <row r="635" spans="1:95" customFormat="1" ht="93" customHeight="1" x14ac:dyDescent="0.35">
      <c r="A635" s="40">
        <f t="shared" si="39"/>
        <v>627</v>
      </c>
      <c r="B635" s="40" t="s">
        <v>521</v>
      </c>
      <c r="C635" s="40">
        <v>2022</v>
      </c>
      <c r="D635" s="40" t="s">
        <v>3750</v>
      </c>
      <c r="E635" s="323"/>
      <c r="F635" s="40" t="s">
        <v>917</v>
      </c>
      <c r="G635" s="40" t="s">
        <v>50</v>
      </c>
      <c r="H635" s="42" t="s">
        <v>4729</v>
      </c>
      <c r="I635" s="42"/>
      <c r="J635" s="40" t="s">
        <v>5054</v>
      </c>
      <c r="K635" s="40" t="s">
        <v>5054</v>
      </c>
      <c r="L635" s="44" t="s">
        <v>1153</v>
      </c>
      <c r="M635" s="63" t="s">
        <v>1208</v>
      </c>
      <c r="N635" s="63" t="s">
        <v>5499</v>
      </c>
      <c r="O635" s="63" t="s">
        <v>1210</v>
      </c>
      <c r="P635" s="63" t="s">
        <v>1211</v>
      </c>
      <c r="Q635" s="65">
        <v>44927</v>
      </c>
      <c r="R635" s="65">
        <v>45016</v>
      </c>
      <c r="S635" s="66">
        <f t="shared" si="40"/>
        <v>13.5</v>
      </c>
      <c r="T635" s="63" t="s">
        <v>622</v>
      </c>
      <c r="U635" s="63" t="s">
        <v>1212</v>
      </c>
      <c r="V635" s="49">
        <f>+IFERROR(VLOOKUP($M635,ACTIVIDADES!$B$9:$Q$494,10,0),"")</f>
        <v>1</v>
      </c>
      <c r="W635" s="61" t="str">
        <f>+IFERROR(VLOOKUP($M635,ACTIVIDADES!$B$9:$Q$494,11,0)," ")</f>
        <v>En 2023 se presentó desagregación presupuestal con recursos destinados a SST</v>
      </c>
      <c r="X635" s="61">
        <f>+IFERROR(VLOOKUP($M635,ACTIVIDADES!$B$9:$Q$494,12,0),"")</f>
        <v>0</v>
      </c>
      <c r="Y635" s="52">
        <f>+IFERROR(VLOOKUP($M635,ACTIVIDADES!$B$9:$Q$494,13,0),"")</f>
        <v>46153</v>
      </c>
      <c r="Z635" s="49" t="str">
        <f>+IFERROR(VLOOKUP($M635,ACTIVIDADES!$B$9:$Q$494,14,0),"")</f>
        <v>No se registra seguimiento</v>
      </c>
      <c r="AA635" s="49">
        <f>+IFERROR(VLOOKUP($M635,ACTIVIDADES!$B$9:$Q$494,15,0),"")</f>
        <v>0</v>
      </c>
      <c r="AB635" s="54" t="str">
        <f>+IFERROR(VLOOKUP($M635,ACTIVIDADES!$B$9:$Q$494,16,0),"")</f>
        <v>EJECUCIÓN</v>
      </c>
      <c r="AC635" s="144">
        <v>46178</v>
      </c>
      <c r="AD635" s="29">
        <v>0</v>
      </c>
      <c r="AE635" s="29" t="s">
        <v>3741</v>
      </c>
      <c r="AF635" s="29" t="s">
        <v>581</v>
      </c>
      <c r="AG635" s="29" t="s">
        <v>3737</v>
      </c>
      <c r="AH635" s="29" t="s">
        <v>3737</v>
      </c>
      <c r="AI635" s="29" t="s">
        <v>3737</v>
      </c>
      <c r="AJ635" s="55">
        <f>+IFERROR(VLOOKUP($M635,ACTIVIDADES!$B$9:$T$494,17,0),"")</f>
        <v>1</v>
      </c>
      <c r="AK635" s="80" t="str">
        <f>+IFERROR(VLOOKUP($M635,ACTIVIDADES!$B$9:$T$494,18,0),"")</f>
        <v>En 2023 se presentó desagregación presupuestal con recursos destinados a SST</v>
      </c>
      <c r="AL635" s="80" t="str">
        <f>+IFERROR(VLOOKUP($M635,ACTIVIDADES!$B$9:$T$494,19,0),"")</f>
        <v>https://dnbcgovco-my.sharepoint.com/my?id=%2Fpersonal%2Fplaneacion%5Fdnbc%5Fgov%5Fco%2FDocuments%2FDocumentos%20SIGE%2F6%2E%20Planes%2FPLAN%20DE%20MEJORA%2F2026%2F02%2E%20Seguimiento%20Segundo%20Trimestre%2F01%2E%20Planeaci%C3%B3n%20Estrat%C3%A9gica&amp;viewid=efb70791%2Db8ab%2D49e7%2Db552%2Dd3d4cbe976b9</v>
      </c>
      <c r="AM635" s="55">
        <f>+IFERROR(VLOOKUP($M635,ACTIVIDADES!$B$9:$X$495,20,0),0)</f>
        <v>46213</v>
      </c>
      <c r="AN635" s="55" t="str">
        <f>+IFERROR(VLOOKUP($M635,ACTIVIDADES!$B$9:$X$495,21,0),0)</f>
        <v>Acción cumplida en 2023</v>
      </c>
      <c r="AO635" s="55">
        <f>+IFERROR(VLOOKUP($M635,ACTIVIDADES!$B$9:$X$495,22,0),0)</f>
        <v>1</v>
      </c>
      <c r="AP635" s="150" t="str">
        <f>+IFERROR(VLOOKUP($M635,ACTIVIDADES!$B$9:$X$495,23,0),0)</f>
        <v>CUMPLIDO</v>
      </c>
      <c r="AQ635" s="88">
        <v>46244</v>
      </c>
      <c r="AR635" s="55">
        <v>1</v>
      </c>
      <c r="AS635" s="57" t="s">
        <v>3883</v>
      </c>
      <c r="AT635" s="29" t="s">
        <v>579</v>
      </c>
      <c r="AU635" s="57" t="s">
        <v>3639</v>
      </c>
      <c r="AV635" s="193" t="s">
        <v>3639</v>
      </c>
      <c r="AW635" s="193" t="s">
        <v>3639</v>
      </c>
      <c r="AX635" s="193" t="s">
        <v>3739</v>
      </c>
      <c r="AY635" s="176" t="str">
        <f t="shared" si="38"/>
        <v>CUMPLIDAS</v>
      </c>
      <c r="AZ635" s="55" t="str">
        <f>+IFERROR(VLOOKUP($M635,ACTIVIDADES!$B$9:$T$494,25,0),"")</f>
        <v/>
      </c>
      <c r="BA635" s="55" t="str">
        <f>+IFERROR(VLOOKUP($M635,ACTIVIDADES!$B$9:$T$494,26,0),"")</f>
        <v/>
      </c>
      <c r="BB635" s="55" t="str">
        <f>+IFERROR(VLOOKUP($M635,ACTIVIDADES!$B$9:$T$494,27,0),"")</f>
        <v/>
      </c>
      <c r="BC635" s="55" t="str">
        <f>+IFERROR(VLOOKUP($M635,ACTIVIDADES!$B$9:$T$494,28,0),"")</f>
        <v/>
      </c>
      <c r="BD635" s="55" t="str">
        <f>+IFERROR(VLOOKUP($M635,ACTIVIDADES!$B$9:$T$494,29,0),"")</f>
        <v/>
      </c>
      <c r="BE635" s="55" t="str">
        <f>+IFERROR(VLOOKUP($M635,ACTIVIDADES!$B$9:$T$494,30,0),"")</f>
        <v/>
      </c>
      <c r="BF635" s="58"/>
      <c r="BG635" s="58"/>
      <c r="BH635" s="59"/>
      <c r="BI635" s="59" t="s">
        <v>580</v>
      </c>
      <c r="BJ635" s="60" t="s">
        <v>3635</v>
      </c>
      <c r="BK635" s="61" t="s">
        <v>593</v>
      </c>
      <c r="BL635" s="62"/>
      <c r="BM635" s="55" t="str">
        <f>+IFERROR(VLOOKUP($M635,ACTIVIDADES!$B$9:$T$494,31,0),"")</f>
        <v/>
      </c>
      <c r="BN635" s="55" t="str">
        <f>+IFERROR(VLOOKUP($M635,ACTIVIDADES!$B$9:$T$494,32,0),"")</f>
        <v/>
      </c>
      <c r="BO635" s="55" t="str">
        <f>+IFERROR(VLOOKUP($M635,ACTIVIDADES!$B$9:$T$494,33,0),"")</f>
        <v/>
      </c>
      <c r="BP635" s="55" t="str">
        <f>+IFERROR(VLOOKUP($M635,ACTIVIDADES!$B$9:$T$494,34,0),"")</f>
        <v/>
      </c>
      <c r="BQ635" s="55" t="str">
        <f>+IFERROR(VLOOKUP($M635,ACTIVIDADES!$B$9:$T$494,35,0),"")</f>
        <v/>
      </c>
      <c r="BR635" s="55" t="str">
        <f>+IFERROR(VLOOKUP($M635,ACTIVIDADES!$B$9:$T$494,36,0),"")</f>
        <v/>
      </c>
      <c r="BS635" s="55" t="str">
        <f>+IFERROR(VLOOKUP($M635,ACTIVIDADES!$B$9:$T$494,37,0),"")</f>
        <v/>
      </c>
      <c r="BT635" s="58"/>
      <c r="BU635" s="58"/>
      <c r="BV635" s="59"/>
      <c r="BW635" s="59" t="s">
        <v>580</v>
      </c>
      <c r="BX635" s="60" t="s">
        <v>3635</v>
      </c>
      <c r="BY635" s="61" t="s">
        <v>593</v>
      </c>
      <c r="BZ635" s="62"/>
      <c r="CA635" s="9"/>
      <c r="CB635" s="9"/>
      <c r="CC635" s="9"/>
      <c r="CD635" s="9"/>
      <c r="CE635" s="9"/>
      <c r="CF635" s="9"/>
      <c r="CG635" s="9"/>
      <c r="CH635" s="9"/>
      <c r="CI635" s="9"/>
      <c r="CJ635" s="9"/>
      <c r="CK635" s="9"/>
      <c r="CL635" s="9"/>
      <c r="CM635" s="9"/>
      <c r="CN635" s="9"/>
      <c r="CO635" s="9"/>
      <c r="CP635" s="9"/>
      <c r="CQ635" s="9"/>
    </row>
    <row r="636" spans="1:95" ht="93" customHeight="1" x14ac:dyDescent="0.35">
      <c r="A636" s="40">
        <f t="shared" si="39"/>
        <v>628</v>
      </c>
      <c r="B636" s="40" t="s">
        <v>521</v>
      </c>
      <c r="C636" s="40">
        <v>2022</v>
      </c>
      <c r="D636" s="40" t="s">
        <v>3734</v>
      </c>
      <c r="E636" s="323"/>
      <c r="F636" s="40" t="s">
        <v>871</v>
      </c>
      <c r="G636" s="40" t="s">
        <v>50</v>
      </c>
      <c r="H636" s="41" t="s">
        <v>54</v>
      </c>
      <c r="I636" s="42"/>
      <c r="J636" s="43" t="s">
        <v>3884</v>
      </c>
      <c r="K636" s="43" t="s">
        <v>3885</v>
      </c>
      <c r="L636" s="44" t="s">
        <v>1153</v>
      </c>
      <c r="M636" s="45" t="s">
        <v>2579</v>
      </c>
      <c r="N636" s="46" t="s">
        <v>2580</v>
      </c>
      <c r="O636" s="45" t="s">
        <v>2581</v>
      </c>
      <c r="P636" s="45">
        <v>1</v>
      </c>
      <c r="Q636" s="47">
        <v>46143</v>
      </c>
      <c r="R636" s="47">
        <v>46387</v>
      </c>
      <c r="S636" s="48">
        <f t="shared" si="40"/>
        <v>36</v>
      </c>
      <c r="T636" s="45" t="s">
        <v>589</v>
      </c>
      <c r="U636" s="45"/>
      <c r="V636" s="49">
        <f>+IFERROR(VLOOKUP($M636,ACTIVIDADES!$B$9:$Q$494,10,0),"")</f>
        <v>0</v>
      </c>
      <c r="W636" s="50" t="str">
        <f>+IFERROR(VLOOKUP($M636,ACTIVIDADES!$B$9:$Q$494,11,0)," ")</f>
        <v xml:space="preserve">En proceso de elaboración </v>
      </c>
      <c r="X636" s="51" t="str">
        <f>+IFERROR(VLOOKUP($M636,ACTIVIDADES!$B$9:$Q$494,12,0),"")</f>
        <v>https://dnbcgovco-my.sharepoint.com/:f:/g/personal/planeacion_dnbc_gov_co/IgCHix03hdsORJdFzXwbKzzkAYCwKvT-WMSbymO7s_ZNdBo?e=tzOHt9</v>
      </c>
      <c r="Y636" s="52">
        <f>+IFERROR(VLOOKUP($M636,ACTIVIDADES!$B$9:$Q$494,13,0),"")</f>
        <v>46153</v>
      </c>
      <c r="Z636" s="53" t="str">
        <f>+IFERROR(VLOOKUP($M636,ACTIVIDADES!$B$9:$Q$494,14,0),"")</f>
        <v>No se evidencia avance para el periodo</v>
      </c>
      <c r="AA636" s="49">
        <f>+IFERROR(VLOOKUP($M636,ACTIVIDADES!$B$9:$Q$494,15,0),"")</f>
        <v>0</v>
      </c>
      <c r="AB636" s="54" t="str">
        <f>+IFERROR(VLOOKUP($M636,ACTIVIDADES!$B$9:$Q$494,16,0),"")</f>
        <v>EJECUCIÓN</v>
      </c>
      <c r="AC636" s="144">
        <v>46171</v>
      </c>
      <c r="AD636" s="29">
        <v>0</v>
      </c>
      <c r="AE636" s="29" t="s">
        <v>3741</v>
      </c>
      <c r="AF636" s="29" t="s">
        <v>580</v>
      </c>
      <c r="AG636" s="29" t="s">
        <v>3737</v>
      </c>
      <c r="AH636" s="29" t="s">
        <v>3737</v>
      </c>
      <c r="AI636" s="29" t="s">
        <v>3737</v>
      </c>
      <c r="AJ636" s="55">
        <f>+IFERROR(VLOOKUP($M636,ACTIVIDADES!$B$9:$T$494,17,0),"")</f>
        <v>0.5</v>
      </c>
      <c r="AK636" s="80" t="str">
        <f>+IFERROR(VLOOKUP($M636,ACTIVIDADES!$B$9:$T$494,18,0),"")</f>
        <v xml:space="preserve">Se adjunta borrador del plan o programa de mantenimiento preventivo y correctivo de los bienes </v>
      </c>
      <c r="AL636" s="80" t="str">
        <f>+IFERROR(VLOOKUP($M636,ACTIVIDADES!$B$9:$T$494,19,0),"")</f>
        <v>https://dnbcgovco-my.sharepoint.com/:f:/g/personal/planeacion_dnbc_gov_co/IgBCn-SBUhs2TYy3J6ibP7TcAS8cpJaTrj7_3VddG-txVi8?e=LN6Qdd</v>
      </c>
      <c r="AM636" s="55" t="str">
        <f>+IFERROR(VLOOKUP($M636,ACTIVIDADES!$B$9:$X$495,20,0),0)</f>
        <v>11/07/206</v>
      </c>
      <c r="AN636" s="55" t="str">
        <f>+IFERROR(VLOOKUP($M636,ACTIVIDADES!$B$9:$X$495,21,0),0)</f>
        <v xml:space="preserve">Se adjunta borrador del plan o programa de mantenimiento preventivo y correctivo de los bienes </v>
      </c>
      <c r="AO636" s="55">
        <f>+IFERROR(VLOOKUP($M636,ACTIVIDADES!$B$9:$X$495,22,0),0)</f>
        <v>0.5</v>
      </c>
      <c r="AP636" s="145" t="str">
        <f>+IFERROR(VLOOKUP($M636,ACTIVIDADES!$B$9:$X$495,23,0),0)</f>
        <v>EN EJECUCIÓN</v>
      </c>
      <c r="AQ636" s="129">
        <v>46245</v>
      </c>
      <c r="AR636" s="172">
        <v>0.5</v>
      </c>
      <c r="AS636" s="72" t="s">
        <v>3743</v>
      </c>
      <c r="AT636" s="29" t="s">
        <v>4</v>
      </c>
      <c r="AU636" s="57" t="s">
        <v>3639</v>
      </c>
      <c r="AV636" s="193" t="s">
        <v>3639</v>
      </c>
      <c r="AW636" s="193" t="s">
        <v>3639</v>
      </c>
      <c r="AX636" s="57" t="s">
        <v>3739</v>
      </c>
      <c r="AY636" s="176" t="str">
        <f t="shared" si="38"/>
        <v>EN EJECUCIÓN</v>
      </c>
      <c r="AZ636" s="55" t="str">
        <f>+IFERROR(VLOOKUP($M636,ACTIVIDADES!$B$9:$T$494,25,0),"")</f>
        <v/>
      </c>
      <c r="BA636" s="55" t="str">
        <f>+IFERROR(VLOOKUP($M636,ACTIVIDADES!$B$9:$T$494,26,0),"")</f>
        <v/>
      </c>
      <c r="BB636" s="55" t="str">
        <f>+IFERROR(VLOOKUP($M636,ACTIVIDADES!$B$9:$T$494,27,0),"")</f>
        <v/>
      </c>
      <c r="BC636" s="55" t="str">
        <f>+IFERROR(VLOOKUP($M636,ACTIVIDADES!$B$9:$T$494,28,0),"")</f>
        <v/>
      </c>
      <c r="BD636" s="55" t="str">
        <f>+IFERROR(VLOOKUP($M636,ACTIVIDADES!$B$9:$T$494,29,0),"")</f>
        <v/>
      </c>
      <c r="BE636" s="55" t="str">
        <f>+IFERROR(VLOOKUP($M636,ACTIVIDADES!$B$9:$T$494,30,0),"")</f>
        <v/>
      </c>
      <c r="BF636" s="58"/>
      <c r="BG636" s="58"/>
      <c r="BH636" s="59"/>
      <c r="BI636" s="59" t="s">
        <v>580</v>
      </c>
      <c r="BJ636" s="60" t="s">
        <v>3635</v>
      </c>
      <c r="BK636" s="61" t="s">
        <v>593</v>
      </c>
      <c r="BL636" s="62"/>
      <c r="BM636" s="55" t="str">
        <f>+IFERROR(VLOOKUP($M636,ACTIVIDADES!$B$9:$T$494,31,0),"")</f>
        <v/>
      </c>
      <c r="BN636" s="55" t="str">
        <f>+IFERROR(VLOOKUP($M636,ACTIVIDADES!$B$9:$T$494,32,0),"")</f>
        <v/>
      </c>
      <c r="BO636" s="55" t="str">
        <f>+IFERROR(VLOOKUP($M636,ACTIVIDADES!$B$9:$T$494,33,0),"")</f>
        <v/>
      </c>
      <c r="BP636" s="55" t="str">
        <f>+IFERROR(VLOOKUP($M636,ACTIVIDADES!$B$9:$T$494,34,0),"")</f>
        <v/>
      </c>
      <c r="BQ636" s="55" t="str">
        <f>+IFERROR(VLOOKUP($M636,ACTIVIDADES!$B$9:$T$494,35,0),"")</f>
        <v/>
      </c>
      <c r="BR636" s="55" t="str">
        <f>+IFERROR(VLOOKUP($M636,ACTIVIDADES!$B$9:$T$494,36,0),"")</f>
        <v/>
      </c>
      <c r="BS636" s="55" t="str">
        <f>+IFERROR(VLOOKUP($M636,ACTIVIDADES!$B$9:$T$494,37,0),"")</f>
        <v/>
      </c>
      <c r="BT636" s="58"/>
      <c r="BU636" s="58"/>
      <c r="BV636" s="59"/>
      <c r="BW636" s="59" t="s">
        <v>580</v>
      </c>
      <c r="BX636" s="60" t="s">
        <v>3635</v>
      </c>
      <c r="BY636" s="61" t="s">
        <v>593</v>
      </c>
      <c r="BZ636" s="62"/>
      <c r="CA636" s="7"/>
      <c r="CB636" s="7"/>
      <c r="CC636" s="7"/>
      <c r="CD636" s="7"/>
      <c r="CE636" s="7"/>
      <c r="CF636" s="7"/>
      <c r="CG636" s="7"/>
      <c r="CH636" s="7"/>
      <c r="CI636" s="7"/>
      <c r="CJ636" s="7"/>
      <c r="CK636" s="7"/>
      <c r="CL636" s="7"/>
      <c r="CM636" s="7"/>
      <c r="CN636" s="7"/>
      <c r="CO636" s="7"/>
      <c r="CP636" s="7"/>
      <c r="CQ636" s="7"/>
    </row>
    <row r="637" spans="1:95" ht="93" customHeight="1" x14ac:dyDescent="0.35">
      <c r="A637" s="40">
        <f t="shared" si="39"/>
        <v>629</v>
      </c>
      <c r="B637" s="40" t="s">
        <v>521</v>
      </c>
      <c r="C637" s="40">
        <v>2022</v>
      </c>
      <c r="D637" s="40" t="s">
        <v>3734</v>
      </c>
      <c r="E637" s="323"/>
      <c r="F637" s="40" t="s">
        <v>871</v>
      </c>
      <c r="G637" s="40" t="s">
        <v>50</v>
      </c>
      <c r="H637" s="41" t="s">
        <v>54</v>
      </c>
      <c r="I637" s="42"/>
      <c r="J637" s="43" t="s">
        <v>5055</v>
      </c>
      <c r="K637" s="43" t="s">
        <v>3886</v>
      </c>
      <c r="L637" s="44" t="s">
        <v>1153</v>
      </c>
      <c r="M637" s="45" t="s">
        <v>2686</v>
      </c>
      <c r="N637" s="46" t="s">
        <v>2687</v>
      </c>
      <c r="O637" s="45" t="s">
        <v>2688</v>
      </c>
      <c r="P637" s="45">
        <v>9</v>
      </c>
      <c r="Q637" s="47">
        <v>46113</v>
      </c>
      <c r="R637" s="47">
        <v>46387</v>
      </c>
      <c r="S637" s="48">
        <f t="shared" si="40"/>
        <v>40.5</v>
      </c>
      <c r="T637" s="45" t="s">
        <v>589</v>
      </c>
      <c r="U637" s="45"/>
      <c r="V637" s="49">
        <f>+IFERROR(VLOOKUP($M637,ACTIVIDADES!$B$9:$Q$494,10,0),"")</f>
        <v>1</v>
      </c>
      <c r="W637" s="50" t="str">
        <f>+IFERROR(VLOOKUP($M637,ACTIVIDADES!$B$9:$Q$494,11,0)," ")</f>
        <v xml:space="preserve">En el formato BD_ Vehículos se lleva un seguimiento mensual De SOAT, Impuestos, Revisión Tecnomecánica, Multas </v>
      </c>
      <c r="X637" s="51" t="str">
        <f>+IFERROR(VLOOKUP($M637,ACTIVIDADES!$B$9:$Q$494,12,0),"")</f>
        <v>https://dnbcgovco-my.sharepoint.com/:f:/g/personal/planeacion_dnbc_gov_co/IgAP202B7djhSJQsRgfTcy9DAbTIvVxEEdBhOKzOHK0a6gc?e=ubNaP4</v>
      </c>
      <c r="Y637" s="52">
        <f>+IFERROR(VLOOKUP($M637,ACTIVIDADES!$B$9:$Q$494,13,0),"")</f>
        <v>46153</v>
      </c>
      <c r="Z637" s="53" t="str">
        <f>+IFERROR(VLOOKUP($M637,ACTIVIDADES!$B$9:$Q$494,14,0),"")</f>
        <v>Se evidencian seguimientos de los meses de enero a abril de 2026</v>
      </c>
      <c r="AA637" s="49">
        <f>+IFERROR(VLOOKUP($M637,ACTIVIDADES!$B$9:$Q$494,15,0),"")</f>
        <v>0.44444444444444442</v>
      </c>
      <c r="AB637" s="54" t="str">
        <f>+IFERROR(VLOOKUP($M637,ACTIVIDADES!$B$9:$Q$494,16,0),"")</f>
        <v>EJECUCIÓN</v>
      </c>
      <c r="AC637" s="144">
        <v>46171</v>
      </c>
      <c r="AD637" s="29">
        <v>0.33</v>
      </c>
      <c r="AE637" s="30" t="s">
        <v>5785</v>
      </c>
      <c r="AF637" s="29" t="s">
        <v>4</v>
      </c>
      <c r="AG637" s="29" t="s">
        <v>3737</v>
      </c>
      <c r="AH637" s="29" t="s">
        <v>3737</v>
      </c>
      <c r="AI637" s="29" t="s">
        <v>3737</v>
      </c>
      <c r="AJ637" s="55">
        <f>+IFERROR(VLOOKUP($M637,ACTIVIDADES!$B$9:$T$494,17,0),"")</f>
        <v>1</v>
      </c>
      <c r="AK637" s="80" t="str">
        <f>+IFERROR(VLOOKUP($M637,ACTIVIDADES!$B$9:$T$494,18,0),"")</f>
        <v xml:space="preserve">SE manda un correo mensual con el seguimiento de los vehículos relacionand el formato BD_Vehículosdonde se observa el SOAT, Impuestos, Revisión tecnomecánica y multas, y ademas un informe de los vehículos propios de la DNBC </v>
      </c>
      <c r="AL637" s="80" t="str">
        <f>+IFERROR(VLOOKUP($M637,ACTIVIDADES!$B$9:$T$494,19,0),"")</f>
        <v>https://dnbcgovco-my.sharepoint.com/:f:/g/personal/planeacion_dnbc_gov_co/IgDjvmrPDpD5RZimW-r6S0xWAV-qstmVjvb8b-vmdSL9-ro?e=4BUetk</v>
      </c>
      <c r="AM637" s="55">
        <f>+IFERROR(VLOOKUP($M637,ACTIVIDADES!$B$9:$X$495,20,0),0)</f>
        <v>46214</v>
      </c>
      <c r="AN637" s="55" t="str">
        <f>+IFERROR(VLOOKUP($M637,ACTIVIDADES!$B$9:$X$495,21,0),0)</f>
        <v>Se incluyen correos de seguimiento del primer semestre de la vigencia 2026</v>
      </c>
      <c r="AO637" s="55">
        <f>+IFERROR(VLOOKUP($M637,ACTIVIDADES!$B$9:$X$495,22,0),0)</f>
        <v>0.66666666666666663</v>
      </c>
      <c r="AP637" s="145" t="str">
        <f>+IFERROR(VLOOKUP($M637,ACTIVIDADES!$B$9:$X$495,23,0),0)</f>
        <v>EN EJECUCIÓN</v>
      </c>
      <c r="AQ637" s="129">
        <v>46245</v>
      </c>
      <c r="AR637" s="172">
        <v>0.42</v>
      </c>
      <c r="AS637" s="72" t="s">
        <v>3844</v>
      </c>
      <c r="AT637" s="29" t="s">
        <v>4</v>
      </c>
      <c r="AU637" s="57" t="s">
        <v>3639</v>
      </c>
      <c r="AV637" s="193" t="s">
        <v>3639</v>
      </c>
      <c r="AW637" s="193" t="s">
        <v>3639</v>
      </c>
      <c r="AX637" s="57" t="s">
        <v>3739</v>
      </c>
      <c r="AY637" s="176" t="str">
        <f t="shared" si="38"/>
        <v>EN EJECUCIÓN</v>
      </c>
      <c r="AZ637" s="55" t="str">
        <f>+IFERROR(VLOOKUP($M637,ACTIVIDADES!$B$9:$T$494,25,0),"")</f>
        <v/>
      </c>
      <c r="BA637" s="55" t="str">
        <f>+IFERROR(VLOOKUP($M637,ACTIVIDADES!$B$9:$T$494,26,0),"")</f>
        <v/>
      </c>
      <c r="BB637" s="55" t="str">
        <f>+IFERROR(VLOOKUP($M637,ACTIVIDADES!$B$9:$T$494,27,0),"")</f>
        <v/>
      </c>
      <c r="BC637" s="55" t="str">
        <f>+IFERROR(VLOOKUP($M637,ACTIVIDADES!$B$9:$T$494,28,0),"")</f>
        <v/>
      </c>
      <c r="BD637" s="55" t="str">
        <f>+IFERROR(VLOOKUP($M637,ACTIVIDADES!$B$9:$T$494,29,0),"")</f>
        <v/>
      </c>
      <c r="BE637" s="55" t="str">
        <f>+IFERROR(VLOOKUP($M637,ACTIVIDADES!$B$9:$T$494,30,0),"")</f>
        <v/>
      </c>
      <c r="BF637" s="58"/>
      <c r="BG637" s="58"/>
      <c r="BH637" s="59"/>
      <c r="BI637" s="59" t="s">
        <v>580</v>
      </c>
      <c r="BJ637" s="60" t="s">
        <v>3635</v>
      </c>
      <c r="BK637" s="61" t="s">
        <v>593</v>
      </c>
      <c r="BL637" s="62"/>
      <c r="BM637" s="55" t="str">
        <f>+IFERROR(VLOOKUP($M637,ACTIVIDADES!$B$9:$T$494,31,0),"")</f>
        <v/>
      </c>
      <c r="BN637" s="55" t="str">
        <f>+IFERROR(VLOOKUP($M637,ACTIVIDADES!$B$9:$T$494,32,0),"")</f>
        <v/>
      </c>
      <c r="BO637" s="55" t="str">
        <f>+IFERROR(VLOOKUP($M637,ACTIVIDADES!$B$9:$T$494,33,0),"")</f>
        <v/>
      </c>
      <c r="BP637" s="55" t="str">
        <f>+IFERROR(VLOOKUP($M637,ACTIVIDADES!$B$9:$T$494,34,0),"")</f>
        <v/>
      </c>
      <c r="BQ637" s="55" t="str">
        <f>+IFERROR(VLOOKUP($M637,ACTIVIDADES!$B$9:$T$494,35,0),"")</f>
        <v/>
      </c>
      <c r="BR637" s="55" t="str">
        <f>+IFERROR(VLOOKUP($M637,ACTIVIDADES!$B$9:$T$494,36,0),"")</f>
        <v/>
      </c>
      <c r="BS637" s="55" t="str">
        <f>+IFERROR(VLOOKUP($M637,ACTIVIDADES!$B$9:$T$494,37,0),"")</f>
        <v/>
      </c>
      <c r="BT637" s="58"/>
      <c r="BU637" s="58"/>
      <c r="BV637" s="59"/>
      <c r="BW637" s="59" t="s">
        <v>580</v>
      </c>
      <c r="BX637" s="60" t="s">
        <v>3635</v>
      </c>
      <c r="BY637" s="61" t="s">
        <v>593</v>
      </c>
      <c r="BZ637" s="62"/>
      <c r="CA637" s="7"/>
      <c r="CB637" s="7"/>
      <c r="CC637" s="7"/>
      <c r="CD637" s="7"/>
      <c r="CE637" s="7"/>
      <c r="CF637" s="7"/>
      <c r="CG637" s="7"/>
      <c r="CH637" s="7"/>
      <c r="CI637" s="7"/>
      <c r="CJ637" s="7"/>
      <c r="CK637" s="7"/>
      <c r="CL637" s="7"/>
      <c r="CM637" s="7"/>
      <c r="CN637" s="7"/>
      <c r="CO637" s="7"/>
      <c r="CP637" s="7"/>
      <c r="CQ637" s="7"/>
    </row>
    <row r="638" spans="1:95" s="8" customFormat="1" ht="93" customHeight="1" x14ac:dyDescent="0.35">
      <c r="A638" s="40">
        <f t="shared" si="39"/>
        <v>630</v>
      </c>
      <c r="B638" s="40" t="s">
        <v>521</v>
      </c>
      <c r="C638" s="40">
        <v>2022</v>
      </c>
      <c r="D638" s="40" t="s">
        <v>3734</v>
      </c>
      <c r="E638" s="323"/>
      <c r="F638" s="40" t="s">
        <v>871</v>
      </c>
      <c r="G638" s="40" t="s">
        <v>50</v>
      </c>
      <c r="H638" s="41" t="s">
        <v>54</v>
      </c>
      <c r="I638" s="42"/>
      <c r="J638" s="43" t="s">
        <v>5055</v>
      </c>
      <c r="K638" s="43" t="s">
        <v>3886</v>
      </c>
      <c r="L638" s="44" t="s">
        <v>1153</v>
      </c>
      <c r="M638" s="45" t="s">
        <v>2678</v>
      </c>
      <c r="N638" s="46" t="s">
        <v>5482</v>
      </c>
      <c r="O638" s="45" t="s">
        <v>1264</v>
      </c>
      <c r="P638" s="45">
        <v>4</v>
      </c>
      <c r="Q638" s="47">
        <v>46054</v>
      </c>
      <c r="R638" s="47">
        <v>46387</v>
      </c>
      <c r="S638" s="48">
        <f t="shared" si="40"/>
        <v>49.5</v>
      </c>
      <c r="T638" s="45" t="s">
        <v>589</v>
      </c>
      <c r="U638" s="45"/>
      <c r="V638" s="49">
        <f>+IFERROR(VLOOKUP($M638,ACTIVIDADES!$B$9:$Q$494,10,0),"")</f>
        <v>1</v>
      </c>
      <c r="W638" s="50" t="str">
        <f>+IFERROR(VLOOKUP($M638,ACTIVIDADES!$B$9:$Q$494,11,0)," ")</f>
        <v xml:space="preserve">Se realizó la capacitación al conductor de los formatos </v>
      </c>
      <c r="X638" s="51" t="str">
        <f>+IFERROR(VLOOKUP($M638,ACTIVIDADES!$B$9:$Q$494,12,0),"")</f>
        <v>https://dnbcgovco-my.sharepoint.com/:f:/g/personal/planeacion_dnbc_gov_co/IgDhYmMZWLOWRZ-8Bgt_Qa1fAVrnM32Mxr9QT5T3GErSv4I?e=yXGCWf</v>
      </c>
      <c r="Y638" s="52">
        <f>+IFERROR(VLOOKUP($M638,ACTIVIDADES!$B$9:$Q$494,13,0),"")</f>
        <v>46153</v>
      </c>
      <c r="Z638" s="53" t="str">
        <f>+IFERROR(VLOOKUP($M638,ACTIVIDADES!$B$9:$Q$494,14,0),"")</f>
        <v>Se adjunta acta de reunión del mes de abril donde se capacita al conductor</v>
      </c>
      <c r="AA638" s="49">
        <f>+IFERROR(VLOOKUP($M638,ACTIVIDADES!$B$9:$Q$494,15,0),"")</f>
        <v>1</v>
      </c>
      <c r="AB638" s="54" t="str">
        <f>+IFERROR(VLOOKUP($M638,ACTIVIDADES!$B$9:$Q$494,16,0),"")</f>
        <v>CUMPLIDO</v>
      </c>
      <c r="AC638" s="144">
        <v>46171</v>
      </c>
      <c r="AD638" s="29">
        <v>0.25</v>
      </c>
      <c r="AE638" s="29" t="s">
        <v>3827</v>
      </c>
      <c r="AF638" s="29" t="s">
        <v>4</v>
      </c>
      <c r="AG638" s="29" t="s">
        <v>3737</v>
      </c>
      <c r="AH638" s="29" t="s">
        <v>593</v>
      </c>
      <c r="AI638" s="29" t="s">
        <v>3752</v>
      </c>
      <c r="AJ638" s="55">
        <f>+IFERROR(VLOOKUP($M638,ACTIVIDADES!$B$9:$T$494,17,0),"")</f>
        <v>1</v>
      </c>
      <c r="AK638" s="80" t="str">
        <f>+IFERROR(VLOOKUP($M638,ACTIVIDADES!$B$9:$T$494,18,0),"")</f>
        <v xml:space="preserve">Se realaizó lacapacitación al conductorde todos los formatos </v>
      </c>
      <c r="AL638" s="80" t="str">
        <f>+IFERROR(VLOOKUP($M638,ACTIVIDADES!$B$9:$T$494,19,0),"")</f>
        <v>https://dnbcgovco-my.sharepoint.com/:f:/g/personal/planeacion_dnbc_gov_co/IgDjFeFpC4uhS5oeK97Jh9HtAeSD9mhp9iccyVIjcrqJ2SU?e=38n0fw</v>
      </c>
      <c r="AM638" s="55">
        <f>+IFERROR(VLOOKUP($M638,ACTIVIDADES!$B$9:$X$495,20,0),0)</f>
        <v>46214</v>
      </c>
      <c r="AN638" s="55" t="str">
        <f>+IFERROR(VLOOKUP($M638,ACTIVIDADES!$B$9:$X$495,21,0),0)</f>
        <v>Se incluye acta del mes de abirl donde se socializa información con el conductor</v>
      </c>
      <c r="AO638" s="55">
        <f>+IFERROR(VLOOKUP($M638,ACTIVIDADES!$B$9:$X$495,22,0),0)</f>
        <v>0.5</v>
      </c>
      <c r="AP638" s="150" t="str">
        <f>+IFERROR(VLOOKUP($M638,ACTIVIDADES!$B$9:$X$495,23,0),0)</f>
        <v>CUMPLIDO</v>
      </c>
      <c r="AQ638" s="129">
        <v>46245</v>
      </c>
      <c r="AR638" s="172">
        <v>0.5</v>
      </c>
      <c r="AS638" s="72" t="s">
        <v>5818</v>
      </c>
      <c r="AT638" s="29" t="s">
        <v>4</v>
      </c>
      <c r="AU638" s="57" t="s">
        <v>3639</v>
      </c>
      <c r="AV638" s="193" t="s">
        <v>3639</v>
      </c>
      <c r="AW638" s="193" t="s">
        <v>3639</v>
      </c>
      <c r="AX638" s="57" t="s">
        <v>3739</v>
      </c>
      <c r="AY638" s="176" t="str">
        <f t="shared" si="38"/>
        <v>EN EJECUCIÓN</v>
      </c>
      <c r="AZ638" s="55" t="str">
        <f>+IFERROR(VLOOKUP($M638,ACTIVIDADES!$B$9:$T$494,25,0),"")</f>
        <v/>
      </c>
      <c r="BA638" s="55" t="str">
        <f>+IFERROR(VLOOKUP($M638,ACTIVIDADES!$B$9:$T$494,26,0),"")</f>
        <v/>
      </c>
      <c r="BB638" s="55" t="str">
        <f>+IFERROR(VLOOKUP($M638,ACTIVIDADES!$B$9:$T$494,27,0),"")</f>
        <v/>
      </c>
      <c r="BC638" s="55" t="str">
        <f>+IFERROR(VLOOKUP($M638,ACTIVIDADES!$B$9:$T$494,28,0),"")</f>
        <v/>
      </c>
      <c r="BD638" s="55" t="str">
        <f>+IFERROR(VLOOKUP($M638,ACTIVIDADES!$B$9:$T$494,29,0),"")</f>
        <v/>
      </c>
      <c r="BE638" s="55" t="str">
        <f>+IFERROR(VLOOKUP($M638,ACTIVIDADES!$B$9:$T$494,30,0),"")</f>
        <v/>
      </c>
      <c r="BF638" s="58"/>
      <c r="BG638" s="58"/>
      <c r="BH638" s="59"/>
      <c r="BI638" s="59" t="s">
        <v>580</v>
      </c>
      <c r="BJ638" s="60" t="s">
        <v>3635</v>
      </c>
      <c r="BK638" s="61" t="s">
        <v>593</v>
      </c>
      <c r="BL638" s="62"/>
      <c r="BM638" s="55" t="str">
        <f>+IFERROR(VLOOKUP($M638,ACTIVIDADES!$B$9:$T$494,31,0),"")</f>
        <v/>
      </c>
      <c r="BN638" s="55" t="str">
        <f>+IFERROR(VLOOKUP($M638,ACTIVIDADES!$B$9:$T$494,32,0),"")</f>
        <v/>
      </c>
      <c r="BO638" s="55" t="str">
        <f>+IFERROR(VLOOKUP($M638,ACTIVIDADES!$B$9:$T$494,33,0),"")</f>
        <v/>
      </c>
      <c r="BP638" s="55" t="str">
        <f>+IFERROR(VLOOKUP($M638,ACTIVIDADES!$B$9:$T$494,34,0),"")</f>
        <v/>
      </c>
      <c r="BQ638" s="55" t="str">
        <f>+IFERROR(VLOOKUP($M638,ACTIVIDADES!$B$9:$T$494,35,0),"")</f>
        <v/>
      </c>
      <c r="BR638" s="55" t="str">
        <f>+IFERROR(VLOOKUP($M638,ACTIVIDADES!$B$9:$T$494,36,0),"")</f>
        <v/>
      </c>
      <c r="BS638" s="55" t="str">
        <f>+IFERROR(VLOOKUP($M638,ACTIVIDADES!$B$9:$T$494,37,0),"")</f>
        <v/>
      </c>
      <c r="BT638" s="58"/>
      <c r="BU638" s="58"/>
      <c r="BV638" s="59"/>
      <c r="BW638" s="59" t="s">
        <v>580</v>
      </c>
      <c r="BX638" s="60" t="s">
        <v>3635</v>
      </c>
      <c r="BY638" s="61" t="s">
        <v>593</v>
      </c>
      <c r="BZ638" s="62"/>
      <c r="CA638" s="7"/>
      <c r="CB638" s="7"/>
      <c r="CC638" s="7"/>
      <c r="CD638" s="7"/>
      <c r="CE638" s="7"/>
      <c r="CF638" s="7"/>
      <c r="CG638" s="7"/>
      <c r="CH638" s="7"/>
      <c r="CI638" s="7"/>
      <c r="CJ638" s="7"/>
      <c r="CK638" s="7"/>
      <c r="CL638" s="7"/>
      <c r="CM638" s="7"/>
      <c r="CN638" s="7"/>
      <c r="CO638" s="7"/>
      <c r="CP638" s="7"/>
      <c r="CQ638" s="7"/>
    </row>
    <row r="639" spans="1:95" ht="93" customHeight="1" x14ac:dyDescent="0.35">
      <c r="A639" s="251">
        <f t="shared" si="39"/>
        <v>631</v>
      </c>
      <c r="B639" s="251" t="s">
        <v>521</v>
      </c>
      <c r="C639" s="251">
        <v>2022</v>
      </c>
      <c r="D639" s="251" t="s">
        <v>3734</v>
      </c>
      <c r="E639" s="214"/>
      <c r="F639" s="251" t="s">
        <v>640</v>
      </c>
      <c r="G639" s="251" t="s">
        <v>4646</v>
      </c>
      <c r="H639" s="253" t="s">
        <v>4730</v>
      </c>
      <c r="I639" s="253"/>
      <c r="J639" s="251" t="s">
        <v>5056</v>
      </c>
      <c r="K639" s="251" t="s">
        <v>3887</v>
      </c>
      <c r="L639" s="255" t="s">
        <v>1153</v>
      </c>
      <c r="M639" s="256" t="s">
        <v>1838</v>
      </c>
      <c r="N639" s="256" t="s">
        <v>1839</v>
      </c>
      <c r="O639" s="256" t="s">
        <v>1840</v>
      </c>
      <c r="P639" s="256">
        <v>1</v>
      </c>
      <c r="Q639" s="258">
        <v>46082</v>
      </c>
      <c r="R639" s="258">
        <v>46142</v>
      </c>
      <c r="S639" s="259">
        <f t="shared" si="40"/>
        <v>8.85</v>
      </c>
      <c r="T639" s="256" t="s">
        <v>624</v>
      </c>
      <c r="U639" s="256" t="s">
        <v>1821</v>
      </c>
      <c r="V639" s="260">
        <f>+IFERROR(VLOOKUP($M639,ACTIVIDADES!$B$9:$Q$494,10,0),"")</f>
        <v>1</v>
      </c>
      <c r="W639" s="275" t="str">
        <f>+IFERROR(VLOOKUP($M639,ACTIVIDADES!$B$9:$Q$494,11,0)," ")</f>
        <v>cuadro relacionando periodos de vacaciones</v>
      </c>
      <c r="X639" s="262" t="str">
        <f>+IFERROR(VLOOKUP($M639,ACTIVIDADES!$B$9:$Q$494,12,0),"")</f>
        <v>Cronograma de vacaciones (2).xlsx</v>
      </c>
      <c r="Y639" s="263">
        <f>+IFERROR(VLOOKUP($M639,ACTIVIDADES!$B$9:$Q$494,13,0),"")</f>
        <v>46153</v>
      </c>
      <c r="Z639" s="260" t="str">
        <f>+IFERROR(VLOOKUP($M639,ACTIVIDADES!$B$9:$Q$494,14,0),"")</f>
        <v>Se incluye cronograma de vacaciones</v>
      </c>
      <c r="AA639" s="260">
        <f>+IFERROR(VLOOKUP($M639,ACTIVIDADES!$B$9:$Q$494,15,0),"")</f>
        <v>1</v>
      </c>
      <c r="AB639" s="265" t="str">
        <f>+IFERROR(VLOOKUP($M639,ACTIVIDADES!$B$9:$Q$494,16,0),"")</f>
        <v>CUMPLIDO</v>
      </c>
      <c r="AC639" s="266">
        <v>46157</v>
      </c>
      <c r="AD639" s="267">
        <v>0.8</v>
      </c>
      <c r="AE639" s="268" t="s">
        <v>5790</v>
      </c>
      <c r="AF639" s="267" t="s">
        <v>4</v>
      </c>
      <c r="AG639" s="267" t="s">
        <v>3737</v>
      </c>
      <c r="AH639" s="267" t="s">
        <v>593</v>
      </c>
      <c r="AI639" s="267" t="s">
        <v>3752</v>
      </c>
      <c r="AJ639" s="269">
        <f>+IFERROR(VLOOKUP($M639,ACTIVIDADES!$B$9:$T$494,17,0),"")</f>
        <v>1</v>
      </c>
      <c r="AK639" s="270" t="str">
        <f>+IFERROR(VLOOKUP($M639,ACTIVIDADES!$B$9:$T$494,18,0),"")</f>
        <v>se adjunta cronograma</v>
      </c>
      <c r="AL639" s="270" t="str">
        <f>+IFERROR(VLOOKUP($M639,ACTIVIDADES!$B$9:$T$494,19,0),"")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639" s="269">
        <f>+IFERROR(VLOOKUP($M639,ACTIVIDADES!$B$9:$X$495,20,0),0)</f>
        <v>46214</v>
      </c>
      <c r="AN639" s="269" t="str">
        <f>+IFERROR(VLOOKUP($M639,ACTIVIDADES!$B$9:$X$495,21,0),0)</f>
        <v>Acción reportada con cumplimiento en el primer trimestre</v>
      </c>
      <c r="AO639" s="269">
        <f>+IFERROR(VLOOKUP($M639,ACTIVIDADES!$B$9:$X$495,22,0),0)</f>
        <v>1</v>
      </c>
      <c r="AP639" s="276" t="str">
        <f>+IFERROR(VLOOKUP($M639,ACTIVIDADES!$B$9:$X$495,23,0),0)</f>
        <v>CUMPLIDO</v>
      </c>
      <c r="AQ639" s="274">
        <v>46230</v>
      </c>
      <c r="AR639" s="269">
        <v>1</v>
      </c>
      <c r="AS639" s="178" t="s">
        <v>3810</v>
      </c>
      <c r="AT639" s="267" t="s">
        <v>579</v>
      </c>
      <c r="AU639" s="173" t="s">
        <v>3639</v>
      </c>
      <c r="AV639" s="205" t="s">
        <v>3639</v>
      </c>
      <c r="AW639" s="205" t="s">
        <v>3639</v>
      </c>
      <c r="AX639" s="193" t="s">
        <v>3739</v>
      </c>
      <c r="AY639" s="176" t="str">
        <f t="shared" si="38"/>
        <v>CUMPLIDAS</v>
      </c>
      <c r="AZ639" s="55" t="str">
        <f>+IFERROR(VLOOKUP($M639,ACTIVIDADES!$B$9:$T$494,25,0),"")</f>
        <v/>
      </c>
      <c r="BA639" s="55" t="str">
        <f>+IFERROR(VLOOKUP($M639,ACTIVIDADES!$B$9:$T$494,26,0),"")</f>
        <v/>
      </c>
      <c r="BB639" s="55" t="str">
        <f>+IFERROR(VLOOKUP($M639,ACTIVIDADES!$B$9:$T$494,27,0),"")</f>
        <v/>
      </c>
      <c r="BC639" s="55" t="str">
        <f>+IFERROR(VLOOKUP($M639,ACTIVIDADES!$B$9:$T$494,28,0),"")</f>
        <v/>
      </c>
      <c r="BD639" s="55" t="str">
        <f>+IFERROR(VLOOKUP($M639,ACTIVIDADES!$B$9:$T$494,29,0),"")</f>
        <v/>
      </c>
      <c r="BE639" s="55" t="str">
        <f>+IFERROR(VLOOKUP($M639,ACTIVIDADES!$B$9:$T$494,30,0),"")</f>
        <v/>
      </c>
      <c r="BF639" s="58"/>
      <c r="BG639" s="58"/>
      <c r="BH639" s="59"/>
      <c r="BI639" s="59" t="s">
        <v>580</v>
      </c>
      <c r="BJ639" s="60" t="s">
        <v>3635</v>
      </c>
      <c r="BK639" s="61" t="s">
        <v>593</v>
      </c>
      <c r="BL639" s="62"/>
      <c r="BM639" s="55" t="str">
        <f>+IFERROR(VLOOKUP($M639,ACTIVIDADES!$B$9:$T$494,31,0),"")</f>
        <v/>
      </c>
      <c r="BN639" s="55" t="str">
        <f>+IFERROR(VLOOKUP($M639,ACTIVIDADES!$B$9:$T$494,32,0),"")</f>
        <v/>
      </c>
      <c r="BO639" s="55" t="str">
        <f>+IFERROR(VLOOKUP($M639,ACTIVIDADES!$B$9:$T$494,33,0),"")</f>
        <v/>
      </c>
      <c r="BP639" s="55" t="str">
        <f>+IFERROR(VLOOKUP($M639,ACTIVIDADES!$B$9:$T$494,34,0),"")</f>
        <v/>
      </c>
      <c r="BQ639" s="55" t="str">
        <f>+IFERROR(VLOOKUP($M639,ACTIVIDADES!$B$9:$T$494,35,0),"")</f>
        <v/>
      </c>
      <c r="BR639" s="55" t="str">
        <f>+IFERROR(VLOOKUP($M639,ACTIVIDADES!$B$9:$T$494,36,0),"")</f>
        <v/>
      </c>
      <c r="BS639" s="55" t="str">
        <f>+IFERROR(VLOOKUP($M639,ACTIVIDADES!$B$9:$T$494,37,0),"")</f>
        <v/>
      </c>
      <c r="BT639" s="58"/>
      <c r="BU639" s="58"/>
      <c r="BV639" s="59"/>
      <c r="BW639" s="59" t="s">
        <v>580</v>
      </c>
      <c r="BX639" s="60" t="s">
        <v>3635</v>
      </c>
      <c r="BY639" s="61" t="s">
        <v>593</v>
      </c>
      <c r="BZ639" s="62"/>
    </row>
    <row r="640" spans="1:95" s="209" customFormat="1" ht="93" customHeight="1" x14ac:dyDescent="0.35">
      <c r="A640" s="40">
        <f t="shared" si="39"/>
        <v>632</v>
      </c>
      <c r="B640" s="40" t="s">
        <v>521</v>
      </c>
      <c r="C640" s="40">
        <v>2022</v>
      </c>
      <c r="D640" s="40" t="s">
        <v>3734</v>
      </c>
      <c r="E640" s="214"/>
      <c r="F640" s="40" t="s">
        <v>868</v>
      </c>
      <c r="G640" s="40" t="s">
        <v>4646</v>
      </c>
      <c r="H640" s="41" t="s">
        <v>4731</v>
      </c>
      <c r="I640" s="42"/>
      <c r="J640" s="43" t="s">
        <v>5057</v>
      </c>
      <c r="K640" s="43" t="s">
        <v>3886</v>
      </c>
      <c r="L640" s="44" t="s">
        <v>1153</v>
      </c>
      <c r="M640" s="45" t="s">
        <v>2686</v>
      </c>
      <c r="N640" s="46" t="s">
        <v>2687</v>
      </c>
      <c r="O640" s="45" t="s">
        <v>2688</v>
      </c>
      <c r="P640" s="45">
        <v>9</v>
      </c>
      <c r="Q640" s="47">
        <v>46113</v>
      </c>
      <c r="R640" s="47">
        <v>46387</v>
      </c>
      <c r="S640" s="48">
        <f t="shared" si="40"/>
        <v>40.5</v>
      </c>
      <c r="T640" s="45" t="s">
        <v>589</v>
      </c>
      <c r="U640" s="45"/>
      <c r="V640" s="49">
        <f>+IFERROR(VLOOKUP($M640,ACTIVIDADES!$B$9:$Q$494,10,0),"")</f>
        <v>1</v>
      </c>
      <c r="W640" s="50" t="str">
        <f>+IFERROR(VLOOKUP($M640,ACTIVIDADES!$B$9:$Q$494,11,0)," ")</f>
        <v xml:space="preserve">En el formato BD_ Vehículos se lleva un seguimiento mensual De SOAT, Impuestos, Revisión Tecnomecánica, Multas </v>
      </c>
      <c r="X640" s="51" t="str">
        <f>+IFERROR(VLOOKUP($M640,ACTIVIDADES!$B$9:$Q$494,12,0),"")</f>
        <v>https://dnbcgovco-my.sharepoint.com/:f:/g/personal/planeacion_dnbc_gov_co/IgAP202B7djhSJQsRgfTcy9DAbTIvVxEEdBhOKzOHK0a6gc?e=ubNaP4</v>
      </c>
      <c r="Y640" s="52">
        <f>+IFERROR(VLOOKUP($M640,ACTIVIDADES!$B$9:$Q$494,13,0),"")</f>
        <v>46153</v>
      </c>
      <c r="Z640" s="53" t="str">
        <f>+IFERROR(VLOOKUP($M640,ACTIVIDADES!$B$9:$Q$494,14,0),"")</f>
        <v>Se evidencian seguimientos de los meses de enero a abril de 2026</v>
      </c>
      <c r="AA640" s="49">
        <f>+IFERROR(VLOOKUP($M640,ACTIVIDADES!$B$9:$Q$494,15,0),"")</f>
        <v>0.44444444444444442</v>
      </c>
      <c r="AB640" s="54" t="str">
        <f>+IFERROR(VLOOKUP($M640,ACTIVIDADES!$B$9:$Q$494,16,0),"")</f>
        <v>EJECUCIÓN</v>
      </c>
      <c r="AC640" s="144">
        <v>46171</v>
      </c>
      <c r="AD640" s="29">
        <v>0.33</v>
      </c>
      <c r="AE640" s="30" t="s">
        <v>5785</v>
      </c>
      <c r="AF640" s="29" t="s">
        <v>4</v>
      </c>
      <c r="AG640" s="29" t="s">
        <v>3737</v>
      </c>
      <c r="AH640" s="29" t="s">
        <v>3737</v>
      </c>
      <c r="AI640" s="29" t="s">
        <v>3737</v>
      </c>
      <c r="AJ640" s="55">
        <f>+IFERROR(VLOOKUP($M640,ACTIVIDADES!$B$9:$T$494,17,0),"")</f>
        <v>1</v>
      </c>
      <c r="AK640" s="80" t="str">
        <f>+IFERROR(VLOOKUP($M640,ACTIVIDADES!$B$9:$T$494,18,0),"")</f>
        <v xml:space="preserve">SE manda un correo mensual con el seguimiento de los vehículos relacionand el formato BD_Vehículosdonde se observa el SOAT, Impuestos, Revisión tecnomecánica y multas, y ademas un informe de los vehículos propios de la DNBC </v>
      </c>
      <c r="AL640" s="80" t="str">
        <f>+IFERROR(VLOOKUP($M640,ACTIVIDADES!$B$9:$T$494,19,0),"")</f>
        <v>https://dnbcgovco-my.sharepoint.com/:f:/g/personal/planeacion_dnbc_gov_co/IgDjvmrPDpD5RZimW-r6S0xWAV-qstmVjvb8b-vmdSL9-ro?e=4BUetk</v>
      </c>
      <c r="AM640" s="55">
        <f>+IFERROR(VLOOKUP($M640,ACTIVIDADES!$B$9:$X$495,20,0),0)</f>
        <v>46214</v>
      </c>
      <c r="AN640" s="55" t="str">
        <f>+IFERROR(VLOOKUP($M640,ACTIVIDADES!$B$9:$X$495,21,0),0)</f>
        <v>Se incluyen correos de seguimiento del primer semestre de la vigencia 2026</v>
      </c>
      <c r="AO640" s="55">
        <f>+IFERROR(VLOOKUP($M640,ACTIVIDADES!$B$9:$X$495,22,0),0)</f>
        <v>0.66666666666666663</v>
      </c>
      <c r="AP640" s="145" t="str">
        <f>+IFERROR(VLOOKUP($M640,ACTIVIDADES!$B$9:$X$495,23,0),0)</f>
        <v>EN EJECUCIÓN</v>
      </c>
      <c r="AQ640" s="129">
        <v>46245</v>
      </c>
      <c r="AR640" s="172">
        <v>0.42</v>
      </c>
      <c r="AS640" s="72" t="s">
        <v>3844</v>
      </c>
      <c r="AT640" s="29" t="s">
        <v>4</v>
      </c>
      <c r="AU640" s="173" t="s">
        <v>3639</v>
      </c>
      <c r="AV640" s="205" t="s">
        <v>3639</v>
      </c>
      <c r="AW640" s="205" t="s">
        <v>3639</v>
      </c>
      <c r="AX640" s="57" t="s">
        <v>3739</v>
      </c>
      <c r="AY640" s="176" t="str">
        <f t="shared" si="38"/>
        <v>EN EJECUCIÓN</v>
      </c>
      <c r="AZ640" s="55" t="str">
        <f>+IFERROR(VLOOKUP($M640,ACTIVIDADES!$B$9:$T$494,25,0),"")</f>
        <v/>
      </c>
      <c r="BA640" s="55" t="str">
        <f>+IFERROR(VLOOKUP($M640,ACTIVIDADES!$B$9:$T$494,26,0),"")</f>
        <v/>
      </c>
      <c r="BB640" s="55" t="str">
        <f>+IFERROR(VLOOKUP($M640,ACTIVIDADES!$B$9:$T$494,27,0),"")</f>
        <v/>
      </c>
      <c r="BC640" s="55" t="str">
        <f>+IFERROR(VLOOKUP($M640,ACTIVIDADES!$B$9:$T$494,28,0),"")</f>
        <v/>
      </c>
      <c r="BD640" s="55" t="str">
        <f>+IFERROR(VLOOKUP($M640,ACTIVIDADES!$B$9:$T$494,29,0),"")</f>
        <v/>
      </c>
      <c r="BE640" s="55" t="str">
        <f>+IFERROR(VLOOKUP($M640,ACTIVIDADES!$B$9:$T$494,30,0),"")</f>
        <v/>
      </c>
      <c r="BF640" s="58"/>
      <c r="BG640" s="58"/>
      <c r="BH640" s="59"/>
      <c r="BI640" s="59" t="s">
        <v>580</v>
      </c>
      <c r="BJ640" s="60" t="s">
        <v>3635</v>
      </c>
      <c r="BK640" s="61" t="s">
        <v>593</v>
      </c>
      <c r="BL640" s="62"/>
      <c r="BM640" s="55" t="str">
        <f>+IFERROR(VLOOKUP($M640,ACTIVIDADES!$B$9:$T$494,31,0),"")</f>
        <v/>
      </c>
      <c r="BN640" s="55" t="str">
        <f>+IFERROR(VLOOKUP($M640,ACTIVIDADES!$B$9:$T$494,32,0),"")</f>
        <v/>
      </c>
      <c r="BO640" s="55" t="str">
        <f>+IFERROR(VLOOKUP($M640,ACTIVIDADES!$B$9:$T$494,33,0),"")</f>
        <v/>
      </c>
      <c r="BP640" s="55" t="str">
        <f>+IFERROR(VLOOKUP($M640,ACTIVIDADES!$B$9:$T$494,34,0),"")</f>
        <v/>
      </c>
      <c r="BQ640" s="55" t="str">
        <f>+IFERROR(VLOOKUP($M640,ACTIVIDADES!$B$9:$T$494,35,0),"")</f>
        <v/>
      </c>
      <c r="BR640" s="55" t="str">
        <f>+IFERROR(VLOOKUP($M640,ACTIVIDADES!$B$9:$T$494,36,0),"")</f>
        <v/>
      </c>
      <c r="BS640" s="55" t="str">
        <f>+IFERROR(VLOOKUP($M640,ACTIVIDADES!$B$9:$T$494,37,0),"")</f>
        <v/>
      </c>
      <c r="BT640" s="58"/>
      <c r="BU640" s="58"/>
      <c r="BV640" s="59"/>
      <c r="BW640" s="59" t="s">
        <v>580</v>
      </c>
      <c r="BX640" s="60" t="s">
        <v>3635</v>
      </c>
      <c r="BY640" s="61" t="s">
        <v>593</v>
      </c>
      <c r="BZ640" s="62"/>
      <c r="CA640" s="7"/>
      <c r="CB640" s="7"/>
      <c r="CC640" s="7"/>
      <c r="CD640" s="7"/>
      <c r="CE640" s="7"/>
      <c r="CF640" s="7"/>
      <c r="CG640" s="7"/>
      <c r="CH640" s="7"/>
      <c r="CI640" s="7"/>
      <c r="CJ640" s="7"/>
      <c r="CK640" s="7"/>
      <c r="CL640" s="7"/>
      <c r="CM640" s="7"/>
      <c r="CN640" s="7"/>
      <c r="CO640" s="7"/>
      <c r="CP640" s="7"/>
      <c r="CQ640" s="7"/>
    </row>
    <row r="641" spans="1:95" ht="93" customHeight="1" x14ac:dyDescent="0.35">
      <c r="A641" s="215">
        <f t="shared" si="39"/>
        <v>633</v>
      </c>
      <c r="B641" s="215" t="s">
        <v>521</v>
      </c>
      <c r="C641" s="215">
        <v>2022</v>
      </c>
      <c r="D641" s="215" t="s">
        <v>3734</v>
      </c>
      <c r="E641" s="214"/>
      <c r="F641" s="215" t="s">
        <v>868</v>
      </c>
      <c r="G641" s="215" t="s">
        <v>4646</v>
      </c>
      <c r="H641" s="233" t="s">
        <v>4731</v>
      </c>
      <c r="I641" s="216"/>
      <c r="J641" s="234" t="s">
        <v>5057</v>
      </c>
      <c r="K641" s="234" t="s">
        <v>3886</v>
      </c>
      <c r="L641" s="217" t="s">
        <v>1153</v>
      </c>
      <c r="M641" s="218" t="s">
        <v>2678</v>
      </c>
      <c r="N641" s="235" t="s">
        <v>5482</v>
      </c>
      <c r="O641" s="218" t="s">
        <v>1264</v>
      </c>
      <c r="P641" s="218">
        <v>4</v>
      </c>
      <c r="Q641" s="219">
        <v>46054</v>
      </c>
      <c r="R641" s="219">
        <v>46387</v>
      </c>
      <c r="S641" s="220">
        <f t="shared" si="40"/>
        <v>49.5</v>
      </c>
      <c r="T641" s="218" t="s">
        <v>589</v>
      </c>
      <c r="U641" s="218"/>
      <c r="V641" s="221">
        <f>+IFERROR(VLOOKUP($M641,ACTIVIDADES!$B$9:$Q$494,10,0),"")</f>
        <v>1</v>
      </c>
      <c r="W641" s="236" t="str">
        <f>+IFERROR(VLOOKUP($M641,ACTIVIDADES!$B$9:$Q$494,11,0)," ")</f>
        <v xml:space="preserve">Se realizó la capacitación al conductor de los formatos </v>
      </c>
      <c r="X641" s="223" t="str">
        <f>+IFERROR(VLOOKUP($M641,ACTIVIDADES!$B$9:$Q$494,12,0),"")</f>
        <v>https://dnbcgovco-my.sharepoint.com/:f:/g/personal/planeacion_dnbc_gov_co/IgDhYmMZWLOWRZ-8Bgt_Qa1fAVrnM32Mxr9QT5T3GErSv4I?e=yXGCWf</v>
      </c>
      <c r="Y641" s="224">
        <f>+IFERROR(VLOOKUP($M641,ACTIVIDADES!$B$9:$Q$494,13,0),"")</f>
        <v>46153</v>
      </c>
      <c r="Z641" s="237" t="str">
        <f>+IFERROR(VLOOKUP($M641,ACTIVIDADES!$B$9:$Q$494,14,0),"")</f>
        <v>Se adjunta acta de reunión del mes de abril donde se capacita al conductor</v>
      </c>
      <c r="AA641" s="221">
        <f>+IFERROR(VLOOKUP($M641,ACTIVIDADES!$B$9:$Q$494,15,0),"")</f>
        <v>1</v>
      </c>
      <c r="AB641" s="225" t="str">
        <f>+IFERROR(VLOOKUP($M641,ACTIVIDADES!$B$9:$Q$494,16,0),"")</f>
        <v>CUMPLIDO</v>
      </c>
      <c r="AC641" s="240">
        <v>46171</v>
      </c>
      <c r="AD641" s="139">
        <v>0.25</v>
      </c>
      <c r="AE641" s="139" t="s">
        <v>3827</v>
      </c>
      <c r="AF641" s="139" t="s">
        <v>4</v>
      </c>
      <c r="AG641" s="139" t="s">
        <v>3737</v>
      </c>
      <c r="AH641" s="139" t="s">
        <v>593</v>
      </c>
      <c r="AI641" s="139" t="s">
        <v>3752</v>
      </c>
      <c r="AJ641" s="141">
        <f>+IFERROR(VLOOKUP($M641,ACTIVIDADES!$B$9:$T$494,17,0),"")</f>
        <v>1</v>
      </c>
      <c r="AK641" s="229" t="str">
        <f>+IFERROR(VLOOKUP($M641,ACTIVIDADES!$B$9:$T$494,18,0),"")</f>
        <v xml:space="preserve">Se realaizó lacapacitación al conductorde todos los formatos </v>
      </c>
      <c r="AL641" s="229" t="str">
        <f>+IFERROR(VLOOKUP($M641,ACTIVIDADES!$B$9:$T$494,19,0),"")</f>
        <v>https://dnbcgovco-my.sharepoint.com/:f:/g/personal/planeacion_dnbc_gov_co/IgDjFeFpC4uhS5oeK97Jh9HtAeSD9mhp9iccyVIjcrqJ2SU?e=38n0fw</v>
      </c>
      <c r="AM641" s="141">
        <f>+IFERROR(VLOOKUP($M641,ACTIVIDADES!$B$9:$X$495,20,0),0)</f>
        <v>46214</v>
      </c>
      <c r="AN641" s="141" t="str">
        <f>+IFERROR(VLOOKUP($M641,ACTIVIDADES!$B$9:$X$495,21,0),0)</f>
        <v>Se incluye acta del mes de abirl donde se socializa información con el conductor</v>
      </c>
      <c r="AO641" s="141">
        <f>+IFERROR(VLOOKUP($M641,ACTIVIDADES!$B$9:$X$495,22,0),0)</f>
        <v>0.5</v>
      </c>
      <c r="AP641" s="230" t="str">
        <f>+IFERROR(VLOOKUP($M641,ACTIVIDADES!$B$9:$X$495,23,0),0)</f>
        <v>CUMPLIDO</v>
      </c>
      <c r="AQ641" s="231">
        <v>46245</v>
      </c>
      <c r="AR641" s="248">
        <v>0.5</v>
      </c>
      <c r="AS641" s="140" t="s">
        <v>5818</v>
      </c>
      <c r="AT641" s="139" t="s">
        <v>4</v>
      </c>
      <c r="AU641" s="173" t="s">
        <v>3639</v>
      </c>
      <c r="AV641" s="205" t="s">
        <v>3639</v>
      </c>
      <c r="AW641" s="205" t="s">
        <v>3639</v>
      </c>
      <c r="AX641" s="57" t="s">
        <v>3739</v>
      </c>
      <c r="AY641" s="176" t="str">
        <f t="shared" si="38"/>
        <v>EN EJECUCIÓN</v>
      </c>
      <c r="AZ641" s="55" t="str">
        <f>+IFERROR(VLOOKUP($M641,ACTIVIDADES!$B$9:$T$494,25,0),"")</f>
        <v/>
      </c>
      <c r="BA641" s="55" t="str">
        <f>+IFERROR(VLOOKUP($M641,ACTIVIDADES!$B$9:$T$494,26,0),"")</f>
        <v/>
      </c>
      <c r="BB641" s="55" t="str">
        <f>+IFERROR(VLOOKUP($M641,ACTIVIDADES!$B$9:$T$494,27,0),"")</f>
        <v/>
      </c>
      <c r="BC641" s="55" t="str">
        <f>+IFERROR(VLOOKUP($M641,ACTIVIDADES!$B$9:$T$494,28,0),"")</f>
        <v/>
      </c>
      <c r="BD641" s="55" t="str">
        <f>+IFERROR(VLOOKUP($M641,ACTIVIDADES!$B$9:$T$494,29,0),"")</f>
        <v/>
      </c>
      <c r="BE641" s="55" t="str">
        <f>+IFERROR(VLOOKUP($M641,ACTIVIDADES!$B$9:$T$494,30,0),"")</f>
        <v/>
      </c>
      <c r="BF641" s="58"/>
      <c r="BG641" s="58"/>
      <c r="BH641" s="59"/>
      <c r="BI641" s="59" t="s">
        <v>580</v>
      </c>
      <c r="BJ641" s="60" t="s">
        <v>3635</v>
      </c>
      <c r="BK641" s="61" t="s">
        <v>593</v>
      </c>
      <c r="BL641" s="62"/>
      <c r="BM641" s="55" t="str">
        <f>+IFERROR(VLOOKUP($M641,ACTIVIDADES!$B$9:$T$494,31,0),"")</f>
        <v/>
      </c>
      <c r="BN641" s="55" t="str">
        <f>+IFERROR(VLOOKUP($M641,ACTIVIDADES!$B$9:$T$494,32,0),"")</f>
        <v/>
      </c>
      <c r="BO641" s="55" t="str">
        <f>+IFERROR(VLOOKUP($M641,ACTIVIDADES!$B$9:$T$494,33,0),"")</f>
        <v/>
      </c>
      <c r="BP641" s="55" t="str">
        <f>+IFERROR(VLOOKUP($M641,ACTIVIDADES!$B$9:$T$494,34,0),"")</f>
        <v/>
      </c>
      <c r="BQ641" s="55" t="str">
        <f>+IFERROR(VLOOKUP($M641,ACTIVIDADES!$B$9:$T$494,35,0),"")</f>
        <v/>
      </c>
      <c r="BR641" s="55" t="str">
        <f>+IFERROR(VLOOKUP($M641,ACTIVIDADES!$B$9:$T$494,36,0),"")</f>
        <v/>
      </c>
      <c r="BS641" s="55" t="str">
        <f>+IFERROR(VLOOKUP($M641,ACTIVIDADES!$B$9:$T$494,37,0),"")</f>
        <v/>
      </c>
      <c r="BT641" s="58"/>
      <c r="BU641" s="58"/>
      <c r="BV641" s="59"/>
      <c r="BW641" s="59" t="s">
        <v>580</v>
      </c>
      <c r="BX641" s="60" t="s">
        <v>3635</v>
      </c>
      <c r="BY641" s="61" t="s">
        <v>593</v>
      </c>
      <c r="BZ641" s="62"/>
      <c r="CA641" s="7"/>
      <c r="CB641" s="7"/>
      <c r="CC641" s="7"/>
      <c r="CD641" s="7"/>
      <c r="CE641" s="7"/>
      <c r="CF641" s="7"/>
      <c r="CG641" s="7"/>
      <c r="CH641" s="7"/>
      <c r="CI641" s="7"/>
      <c r="CJ641" s="7"/>
      <c r="CK641" s="7"/>
      <c r="CL641" s="7"/>
      <c r="CM641" s="7"/>
      <c r="CN641" s="7"/>
      <c r="CO641" s="7"/>
      <c r="CP641" s="7"/>
      <c r="CQ641" s="7"/>
    </row>
    <row r="642" spans="1:95" customFormat="1" ht="93" customHeight="1" x14ac:dyDescent="0.35">
      <c r="A642" s="40">
        <f t="shared" si="39"/>
        <v>634</v>
      </c>
      <c r="B642" s="40" t="s">
        <v>521</v>
      </c>
      <c r="C642" s="40">
        <v>2022</v>
      </c>
      <c r="D642" s="40" t="s">
        <v>3734</v>
      </c>
      <c r="E642" s="323"/>
      <c r="F642" s="40" t="s">
        <v>877</v>
      </c>
      <c r="G642" s="40" t="s">
        <v>4646</v>
      </c>
      <c r="H642" s="41" t="s">
        <v>4732</v>
      </c>
      <c r="I642" s="42"/>
      <c r="J642" s="43" t="s">
        <v>5058</v>
      </c>
      <c r="K642" s="43" t="s">
        <v>5329</v>
      </c>
      <c r="L642" s="44" t="s">
        <v>1153</v>
      </c>
      <c r="M642" s="45" t="s">
        <v>2686</v>
      </c>
      <c r="N642" s="46" t="s">
        <v>2687</v>
      </c>
      <c r="O642" s="45" t="s">
        <v>2688</v>
      </c>
      <c r="P642" s="45">
        <v>9</v>
      </c>
      <c r="Q642" s="47">
        <v>46113</v>
      </c>
      <c r="R642" s="47">
        <v>46387</v>
      </c>
      <c r="S642" s="48">
        <f t="shared" si="40"/>
        <v>40.5</v>
      </c>
      <c r="T642" s="45" t="s">
        <v>589</v>
      </c>
      <c r="U642" s="45"/>
      <c r="V642" s="49">
        <f>+IFERROR(VLOOKUP($M642,ACTIVIDADES!$B$9:$Q$494,10,0),"")</f>
        <v>1</v>
      </c>
      <c r="W642" s="50" t="str">
        <f>+IFERROR(VLOOKUP($M642,ACTIVIDADES!$B$9:$Q$494,11,0)," ")</f>
        <v xml:space="preserve">En el formato BD_ Vehículos se lleva un seguimiento mensual De SOAT, Impuestos, Revisión Tecnomecánica, Multas </v>
      </c>
      <c r="X642" s="51" t="str">
        <f>+IFERROR(VLOOKUP($M642,ACTIVIDADES!$B$9:$Q$494,12,0),"")</f>
        <v>https://dnbcgovco-my.sharepoint.com/:f:/g/personal/planeacion_dnbc_gov_co/IgAP202B7djhSJQsRgfTcy9DAbTIvVxEEdBhOKzOHK0a6gc?e=ubNaP4</v>
      </c>
      <c r="Y642" s="52">
        <f>+IFERROR(VLOOKUP($M642,ACTIVIDADES!$B$9:$Q$494,13,0),"")</f>
        <v>46153</v>
      </c>
      <c r="Z642" s="53" t="str">
        <f>+IFERROR(VLOOKUP($M642,ACTIVIDADES!$B$9:$Q$494,14,0),"")</f>
        <v>Se evidencian seguimientos de los meses de enero a abril de 2026</v>
      </c>
      <c r="AA642" s="49">
        <f>+IFERROR(VLOOKUP($M642,ACTIVIDADES!$B$9:$Q$494,15,0),"")</f>
        <v>0.44444444444444442</v>
      </c>
      <c r="AB642" s="54" t="str">
        <f>+IFERROR(VLOOKUP($M642,ACTIVIDADES!$B$9:$Q$494,16,0),"")</f>
        <v>EJECUCIÓN</v>
      </c>
      <c r="AC642" s="144">
        <v>46171</v>
      </c>
      <c r="AD642" s="29">
        <v>0.33</v>
      </c>
      <c r="AE642" s="30" t="s">
        <v>5785</v>
      </c>
      <c r="AF642" s="29" t="s">
        <v>4</v>
      </c>
      <c r="AG642" s="29" t="s">
        <v>3737</v>
      </c>
      <c r="AH642" s="29" t="s">
        <v>3737</v>
      </c>
      <c r="AI642" s="29" t="s">
        <v>3737</v>
      </c>
      <c r="AJ642" s="55">
        <f>+IFERROR(VLOOKUP($M642,ACTIVIDADES!$B$9:$T$494,17,0),"")</f>
        <v>1</v>
      </c>
      <c r="AK642" s="80" t="str">
        <f>+IFERROR(VLOOKUP($M642,ACTIVIDADES!$B$9:$T$494,18,0),"")</f>
        <v xml:space="preserve">SE manda un correo mensual con el seguimiento de los vehículos relacionand el formato BD_Vehículosdonde se observa el SOAT, Impuestos, Revisión tecnomecánica y multas, y ademas un informe de los vehículos propios de la DNBC </v>
      </c>
      <c r="AL642" s="80" t="str">
        <f>+IFERROR(VLOOKUP($M642,ACTIVIDADES!$B$9:$T$494,19,0),"")</f>
        <v>https://dnbcgovco-my.sharepoint.com/:f:/g/personal/planeacion_dnbc_gov_co/IgDjvmrPDpD5RZimW-r6S0xWAV-qstmVjvb8b-vmdSL9-ro?e=4BUetk</v>
      </c>
      <c r="AM642" s="55">
        <f>+IFERROR(VLOOKUP($M642,ACTIVIDADES!$B$9:$X$495,20,0),0)</f>
        <v>46214</v>
      </c>
      <c r="AN642" s="55" t="str">
        <f>+IFERROR(VLOOKUP($M642,ACTIVIDADES!$B$9:$X$495,21,0),0)</f>
        <v>Se incluyen correos de seguimiento del primer semestre de la vigencia 2026</v>
      </c>
      <c r="AO642" s="55">
        <f>+IFERROR(VLOOKUP($M642,ACTIVIDADES!$B$9:$X$495,22,0),0)</f>
        <v>0.66666666666666663</v>
      </c>
      <c r="AP642" s="145" t="str">
        <f>+IFERROR(VLOOKUP($M642,ACTIVIDADES!$B$9:$X$495,23,0),0)</f>
        <v>EN EJECUCIÓN</v>
      </c>
      <c r="AQ642" s="129">
        <v>46245</v>
      </c>
      <c r="AR642" s="172">
        <v>0.42</v>
      </c>
      <c r="AS642" s="72" t="s">
        <v>3844</v>
      </c>
      <c r="AT642" s="29" t="s">
        <v>4</v>
      </c>
      <c r="AU642" s="57" t="s">
        <v>3639</v>
      </c>
      <c r="AV642" s="193" t="s">
        <v>3639</v>
      </c>
      <c r="AW642" s="193" t="s">
        <v>3639</v>
      </c>
      <c r="AX642" s="57" t="s">
        <v>3739</v>
      </c>
      <c r="AY642" s="176" t="str">
        <f t="shared" si="38"/>
        <v>EN EJECUCIÓN</v>
      </c>
      <c r="AZ642" s="55" t="str">
        <f>+IFERROR(VLOOKUP($M642,ACTIVIDADES!$B$9:$T$494,25,0),"")</f>
        <v/>
      </c>
      <c r="BA642" s="55" t="str">
        <f>+IFERROR(VLOOKUP($M642,ACTIVIDADES!$B$9:$T$494,26,0),"")</f>
        <v/>
      </c>
      <c r="BB642" s="55" t="str">
        <f>+IFERROR(VLOOKUP($M642,ACTIVIDADES!$B$9:$T$494,27,0),"")</f>
        <v/>
      </c>
      <c r="BC642" s="55" t="str">
        <f>+IFERROR(VLOOKUP($M642,ACTIVIDADES!$B$9:$T$494,28,0),"")</f>
        <v/>
      </c>
      <c r="BD642" s="55" t="str">
        <f>+IFERROR(VLOOKUP($M642,ACTIVIDADES!$B$9:$T$494,29,0),"")</f>
        <v/>
      </c>
      <c r="BE642" s="55" t="str">
        <f>+IFERROR(VLOOKUP($M642,ACTIVIDADES!$B$9:$T$494,30,0),"")</f>
        <v/>
      </c>
      <c r="BF642" s="58"/>
      <c r="BG642" s="58"/>
      <c r="BH642" s="59"/>
      <c r="BI642" s="59" t="s">
        <v>580</v>
      </c>
      <c r="BJ642" s="60" t="s">
        <v>3635</v>
      </c>
      <c r="BK642" s="61" t="s">
        <v>593</v>
      </c>
      <c r="BL642" s="62"/>
      <c r="BM642" s="55" t="str">
        <f>+IFERROR(VLOOKUP($M642,ACTIVIDADES!$B$9:$T$494,31,0),"")</f>
        <v/>
      </c>
      <c r="BN642" s="55" t="str">
        <f>+IFERROR(VLOOKUP($M642,ACTIVIDADES!$B$9:$T$494,32,0),"")</f>
        <v/>
      </c>
      <c r="BO642" s="55" t="str">
        <f>+IFERROR(VLOOKUP($M642,ACTIVIDADES!$B$9:$T$494,33,0),"")</f>
        <v/>
      </c>
      <c r="BP642" s="55" t="str">
        <f>+IFERROR(VLOOKUP($M642,ACTIVIDADES!$B$9:$T$494,34,0),"")</f>
        <v/>
      </c>
      <c r="BQ642" s="55" t="str">
        <f>+IFERROR(VLOOKUP($M642,ACTIVIDADES!$B$9:$T$494,35,0),"")</f>
        <v/>
      </c>
      <c r="BR642" s="55" t="str">
        <f>+IFERROR(VLOOKUP($M642,ACTIVIDADES!$B$9:$T$494,36,0),"")</f>
        <v/>
      </c>
      <c r="BS642" s="55" t="str">
        <f>+IFERROR(VLOOKUP($M642,ACTIVIDADES!$B$9:$T$494,37,0),"")</f>
        <v/>
      </c>
      <c r="BT642" s="58"/>
      <c r="BU642" s="58"/>
      <c r="BV642" s="59"/>
      <c r="BW642" s="59" t="s">
        <v>580</v>
      </c>
      <c r="BX642" s="60" t="s">
        <v>3635</v>
      </c>
      <c r="BY642" s="61" t="s">
        <v>593</v>
      </c>
      <c r="BZ642" s="62"/>
      <c r="CA642" s="7"/>
      <c r="CB642" s="7"/>
      <c r="CC642" s="7"/>
      <c r="CD642" s="7"/>
      <c r="CE642" s="7"/>
      <c r="CF642" s="7"/>
      <c r="CG642" s="7"/>
      <c r="CH642" s="7"/>
      <c r="CI642" s="7"/>
      <c r="CJ642" s="7"/>
      <c r="CK642" s="7"/>
      <c r="CL642" s="7"/>
      <c r="CM642" s="7"/>
      <c r="CN642" s="7"/>
      <c r="CO642" s="7"/>
      <c r="CP642" s="7"/>
      <c r="CQ642" s="7"/>
    </row>
    <row r="643" spans="1:95" s="8" customFormat="1" ht="93" customHeight="1" x14ac:dyDescent="0.35">
      <c r="A643" s="40">
        <f t="shared" si="39"/>
        <v>635</v>
      </c>
      <c r="B643" s="40" t="s">
        <v>521</v>
      </c>
      <c r="C643" s="40">
        <v>2022</v>
      </c>
      <c r="D643" s="40" t="s">
        <v>3734</v>
      </c>
      <c r="E643" s="323"/>
      <c r="F643" s="40" t="s">
        <v>877</v>
      </c>
      <c r="G643" s="40" t="s">
        <v>4646</v>
      </c>
      <c r="H643" s="41" t="s">
        <v>4732</v>
      </c>
      <c r="I643" s="42"/>
      <c r="J643" s="43" t="s">
        <v>5058</v>
      </c>
      <c r="K643" s="43" t="s">
        <v>5329</v>
      </c>
      <c r="L643" s="44" t="s">
        <v>1153</v>
      </c>
      <c r="M643" s="45" t="s">
        <v>2678</v>
      </c>
      <c r="N643" s="46" t="s">
        <v>5482</v>
      </c>
      <c r="O643" s="45" t="s">
        <v>1264</v>
      </c>
      <c r="P643" s="45">
        <v>4</v>
      </c>
      <c r="Q643" s="47">
        <v>46054</v>
      </c>
      <c r="R643" s="47">
        <v>46387</v>
      </c>
      <c r="S643" s="48">
        <f t="shared" si="40"/>
        <v>49.5</v>
      </c>
      <c r="T643" s="45" t="s">
        <v>589</v>
      </c>
      <c r="U643" s="45"/>
      <c r="V643" s="49">
        <f>+IFERROR(VLOOKUP($M643,ACTIVIDADES!$B$9:$Q$494,10,0),"")</f>
        <v>1</v>
      </c>
      <c r="W643" s="50" t="str">
        <f>+IFERROR(VLOOKUP($M643,ACTIVIDADES!$B$9:$Q$494,11,0)," ")</f>
        <v xml:space="preserve">Se realizó la capacitación al conductor de los formatos </v>
      </c>
      <c r="X643" s="51" t="str">
        <f>+IFERROR(VLOOKUP($M643,ACTIVIDADES!$B$9:$Q$494,12,0),"")</f>
        <v>https://dnbcgovco-my.sharepoint.com/:f:/g/personal/planeacion_dnbc_gov_co/IgDhYmMZWLOWRZ-8Bgt_Qa1fAVrnM32Mxr9QT5T3GErSv4I?e=yXGCWf</v>
      </c>
      <c r="Y643" s="52">
        <f>+IFERROR(VLOOKUP($M643,ACTIVIDADES!$B$9:$Q$494,13,0),"")</f>
        <v>46153</v>
      </c>
      <c r="Z643" s="53" t="str">
        <f>+IFERROR(VLOOKUP($M643,ACTIVIDADES!$B$9:$Q$494,14,0),"")</f>
        <v>Se adjunta acta de reunión del mes de abril donde se capacita al conductor</v>
      </c>
      <c r="AA643" s="49">
        <f>+IFERROR(VLOOKUP($M643,ACTIVIDADES!$B$9:$Q$494,15,0),"")</f>
        <v>1</v>
      </c>
      <c r="AB643" s="54" t="str">
        <f>+IFERROR(VLOOKUP($M643,ACTIVIDADES!$B$9:$Q$494,16,0),"")</f>
        <v>CUMPLIDO</v>
      </c>
      <c r="AC643" s="144">
        <v>46171</v>
      </c>
      <c r="AD643" s="29">
        <v>0.25</v>
      </c>
      <c r="AE643" s="29" t="s">
        <v>3827</v>
      </c>
      <c r="AF643" s="29" t="s">
        <v>4</v>
      </c>
      <c r="AG643" s="29" t="s">
        <v>3737</v>
      </c>
      <c r="AH643" s="29" t="s">
        <v>593</v>
      </c>
      <c r="AI643" s="29" t="s">
        <v>3752</v>
      </c>
      <c r="AJ643" s="55">
        <f>+IFERROR(VLOOKUP($M643,ACTIVIDADES!$B$9:$T$494,17,0),"")</f>
        <v>1</v>
      </c>
      <c r="AK643" s="80" t="str">
        <f>+IFERROR(VLOOKUP($M643,ACTIVIDADES!$B$9:$T$494,18,0),"")</f>
        <v xml:space="preserve">Se realaizó lacapacitación al conductorde todos los formatos </v>
      </c>
      <c r="AL643" s="80" t="str">
        <f>+IFERROR(VLOOKUP($M643,ACTIVIDADES!$B$9:$T$494,19,0),"")</f>
        <v>https://dnbcgovco-my.sharepoint.com/:f:/g/personal/planeacion_dnbc_gov_co/IgDjFeFpC4uhS5oeK97Jh9HtAeSD9mhp9iccyVIjcrqJ2SU?e=38n0fw</v>
      </c>
      <c r="AM643" s="55">
        <f>+IFERROR(VLOOKUP($M643,ACTIVIDADES!$B$9:$X$495,20,0),0)</f>
        <v>46214</v>
      </c>
      <c r="AN643" s="55" t="str">
        <f>+IFERROR(VLOOKUP($M643,ACTIVIDADES!$B$9:$X$495,21,0),0)</f>
        <v>Se incluye acta del mes de abirl donde se socializa información con el conductor</v>
      </c>
      <c r="AO643" s="55">
        <f>+IFERROR(VLOOKUP($M643,ACTIVIDADES!$B$9:$X$495,22,0),0)</f>
        <v>0.5</v>
      </c>
      <c r="AP643" s="150" t="str">
        <f>+IFERROR(VLOOKUP($M643,ACTIVIDADES!$B$9:$X$495,23,0),0)</f>
        <v>CUMPLIDO</v>
      </c>
      <c r="AQ643" s="129">
        <v>46245</v>
      </c>
      <c r="AR643" s="172">
        <v>0.5</v>
      </c>
      <c r="AS643" s="72" t="s">
        <v>5818</v>
      </c>
      <c r="AT643" s="29" t="s">
        <v>4</v>
      </c>
      <c r="AU643" s="57" t="s">
        <v>3639</v>
      </c>
      <c r="AV643" s="193" t="s">
        <v>3639</v>
      </c>
      <c r="AW643" s="193" t="s">
        <v>3639</v>
      </c>
      <c r="AX643" s="193" t="s">
        <v>3739</v>
      </c>
      <c r="AY643" s="176" t="str">
        <f t="shared" si="38"/>
        <v>EN EJECUCIÓN</v>
      </c>
      <c r="AZ643" s="55" t="str">
        <f>+IFERROR(VLOOKUP($M643,ACTIVIDADES!$B$9:$T$494,25,0),"")</f>
        <v/>
      </c>
      <c r="BA643" s="55" t="str">
        <f>+IFERROR(VLOOKUP($M643,ACTIVIDADES!$B$9:$T$494,26,0),"")</f>
        <v/>
      </c>
      <c r="BB643" s="55" t="str">
        <f>+IFERROR(VLOOKUP($M643,ACTIVIDADES!$B$9:$T$494,27,0),"")</f>
        <v/>
      </c>
      <c r="BC643" s="55" t="str">
        <f>+IFERROR(VLOOKUP($M643,ACTIVIDADES!$B$9:$T$494,28,0),"")</f>
        <v/>
      </c>
      <c r="BD643" s="55" t="str">
        <f>+IFERROR(VLOOKUP($M643,ACTIVIDADES!$B$9:$T$494,29,0),"")</f>
        <v/>
      </c>
      <c r="BE643" s="55" t="str">
        <f>+IFERROR(VLOOKUP($M643,ACTIVIDADES!$B$9:$T$494,30,0),"")</f>
        <v/>
      </c>
      <c r="BF643" s="58"/>
      <c r="BG643" s="58"/>
      <c r="BH643" s="59"/>
      <c r="BI643" s="59" t="s">
        <v>580</v>
      </c>
      <c r="BJ643" s="60" t="s">
        <v>3635</v>
      </c>
      <c r="BK643" s="61" t="s">
        <v>593</v>
      </c>
      <c r="BL643" s="62"/>
      <c r="BM643" s="55" t="str">
        <f>+IFERROR(VLOOKUP($M643,ACTIVIDADES!$B$9:$T$494,31,0),"")</f>
        <v/>
      </c>
      <c r="BN643" s="55" t="str">
        <f>+IFERROR(VLOOKUP($M643,ACTIVIDADES!$B$9:$T$494,32,0),"")</f>
        <v/>
      </c>
      <c r="BO643" s="55" t="str">
        <f>+IFERROR(VLOOKUP($M643,ACTIVIDADES!$B$9:$T$494,33,0),"")</f>
        <v/>
      </c>
      <c r="BP643" s="55" t="str">
        <f>+IFERROR(VLOOKUP($M643,ACTIVIDADES!$B$9:$T$494,34,0),"")</f>
        <v/>
      </c>
      <c r="BQ643" s="55" t="str">
        <f>+IFERROR(VLOOKUP($M643,ACTIVIDADES!$B$9:$T$494,35,0),"")</f>
        <v/>
      </c>
      <c r="BR643" s="55" t="str">
        <f>+IFERROR(VLOOKUP($M643,ACTIVIDADES!$B$9:$T$494,36,0),"")</f>
        <v/>
      </c>
      <c r="BS643" s="55" t="str">
        <f>+IFERROR(VLOOKUP($M643,ACTIVIDADES!$B$9:$T$494,37,0),"")</f>
        <v/>
      </c>
      <c r="BT643" s="58"/>
      <c r="BU643" s="58"/>
      <c r="BV643" s="59"/>
      <c r="BW643" s="59" t="s">
        <v>580</v>
      </c>
      <c r="BX643" s="60" t="s">
        <v>3635</v>
      </c>
      <c r="BY643" s="61" t="s">
        <v>593</v>
      </c>
      <c r="BZ643" s="62"/>
      <c r="CA643" s="7"/>
      <c r="CB643" s="7"/>
      <c r="CC643" s="7"/>
      <c r="CD643" s="7"/>
      <c r="CE643" s="7"/>
      <c r="CF643" s="7"/>
      <c r="CG643" s="7"/>
      <c r="CH643" s="7"/>
      <c r="CI643" s="7"/>
      <c r="CJ643" s="7"/>
      <c r="CK643" s="7"/>
      <c r="CL643" s="7"/>
      <c r="CM643" s="7"/>
      <c r="CN643" s="7"/>
      <c r="CO643" s="7"/>
      <c r="CP643" s="7"/>
      <c r="CQ643" s="7"/>
    </row>
    <row r="644" spans="1:95" customFormat="1" ht="93" customHeight="1" x14ac:dyDescent="0.35">
      <c r="A644" s="40">
        <f t="shared" si="39"/>
        <v>636</v>
      </c>
      <c r="B644" s="40" t="s">
        <v>521</v>
      </c>
      <c r="C644" s="40">
        <v>2022</v>
      </c>
      <c r="D644" s="40" t="s">
        <v>3734</v>
      </c>
      <c r="E644" s="323"/>
      <c r="F644" s="40" t="s">
        <v>877</v>
      </c>
      <c r="G644" s="40" t="s">
        <v>4646</v>
      </c>
      <c r="H644" s="41" t="s">
        <v>4732</v>
      </c>
      <c r="I644" s="42"/>
      <c r="J644" s="43" t="s">
        <v>5058</v>
      </c>
      <c r="K644" s="43" t="s">
        <v>5329</v>
      </c>
      <c r="L644" s="44" t="s">
        <v>1153</v>
      </c>
      <c r="M644" s="63" t="s">
        <v>2695</v>
      </c>
      <c r="N644" s="64" t="s">
        <v>5500</v>
      </c>
      <c r="O644" s="63" t="s">
        <v>5684</v>
      </c>
      <c r="P644" s="63">
        <v>1</v>
      </c>
      <c r="Q644" s="65">
        <v>45108</v>
      </c>
      <c r="R644" s="65">
        <v>45169</v>
      </c>
      <c r="S644" s="66">
        <f t="shared" si="40"/>
        <v>9</v>
      </c>
      <c r="T644" s="63" t="s">
        <v>589</v>
      </c>
      <c r="U644" s="63"/>
      <c r="V644" s="49">
        <f>+IFERROR(VLOOKUP($M644,ACTIVIDADES!$B$9:$Q$494,10,0),"")</f>
        <v>1</v>
      </c>
      <c r="W644" s="50" t="str">
        <f>+IFERROR(VLOOKUP($M644,ACTIVIDADES!$B$9:$Q$494,11,0)," ")</f>
        <v>Ya se estableción en la Hoja de Vida de los vehículos esas directrices el cual se va a llevar de manera mensual</v>
      </c>
      <c r="X644" s="51" t="str">
        <f>+IFERROR(VLOOKUP($M644,ACTIVIDADES!$B$9:$Q$494,12,0),"")</f>
        <v>https://dnbcgovco-my.sharepoint.com/:f:/g/personal/planeacion_dnbc_gov_co/IgA4keLn3Q1uQZabUQqI5Z8-Aa_VhwX5558-kls4D9_fjr0?e=jq1sgq</v>
      </c>
      <c r="Y644" s="52">
        <f>+IFERROR(VLOOKUP($M644,ACTIVIDADES!$B$9:$Q$494,13,0),"")</f>
        <v>46153</v>
      </c>
      <c r="Z644" s="53" t="str">
        <f>+IFERROR(VLOOKUP($M644,ACTIVIDADES!$B$9:$Q$494,14,0),"")</f>
        <v>El formato de hoja de vida se encuentra actualizado desde 2023</v>
      </c>
      <c r="AA644" s="49">
        <f>+IFERROR(VLOOKUP($M644,ACTIVIDADES!$B$9:$Q$494,15,0),"")</f>
        <v>1</v>
      </c>
      <c r="AB644" s="54" t="str">
        <f>+IFERROR(VLOOKUP($M644,ACTIVIDADES!$B$9:$Q$494,16,0),"")</f>
        <v>CUMPLIDO</v>
      </c>
      <c r="AC644" s="144">
        <v>46171</v>
      </c>
      <c r="AD644" s="30">
        <v>1</v>
      </c>
      <c r="AE644" s="29" t="s">
        <v>3849</v>
      </c>
      <c r="AF644" s="29" t="s">
        <v>578</v>
      </c>
      <c r="AG644" s="29" t="s">
        <v>3737</v>
      </c>
      <c r="AH644" s="29" t="s">
        <v>593</v>
      </c>
      <c r="AI644" s="29" t="s">
        <v>3752</v>
      </c>
      <c r="AJ644" s="55">
        <f>+IFERROR(VLOOKUP($M644,ACTIVIDADES!$B$9:$T$494,17,0),"")</f>
        <v>1</v>
      </c>
      <c r="AK644" s="80" t="str">
        <f>+IFERROR(VLOOKUP($M644,ACTIVIDADES!$B$9:$T$494,18,0),"")</f>
        <v xml:space="preserve">El documento hoja de vida del vehículo esta actualizado desde el 2023 con esas directrices </v>
      </c>
      <c r="AL644" s="80" t="str">
        <f>+IFERROR(VLOOKUP($M644,ACTIVIDADES!$B$9:$T$494,19,0),"")</f>
        <v>https://dnbcgovco-my.sharepoint.com/:f:/g/personal/planeacion_dnbc_gov_co/IgB9vF7HZpObTZ3BIXMcvSAXAVbuGvNNGAz_6lBWAG0Ah0A?e=0FBJ6b</v>
      </c>
      <c r="AM644" s="55">
        <f>+IFERROR(VLOOKUP($M644,ACTIVIDADES!$B$9:$X$495,20,0),0)</f>
        <v>46214</v>
      </c>
      <c r="AN644" s="55" t="str">
        <f>+IFERROR(VLOOKUP($M644,ACTIVIDADES!$B$9:$X$495,21,0),0)</f>
        <v>Actividad con cumplimiento reportado en el primer trimestre 2026</v>
      </c>
      <c r="AO644" s="55">
        <f>+IFERROR(VLOOKUP($M644,ACTIVIDADES!$B$9:$X$495,22,0),0)</f>
        <v>1</v>
      </c>
      <c r="AP644" s="150" t="str">
        <f>+IFERROR(VLOOKUP($M644,ACTIVIDADES!$B$9:$X$495,23,0),0)</f>
        <v>CUMPLIDO</v>
      </c>
      <c r="AQ644" s="129">
        <v>46245</v>
      </c>
      <c r="AR644" s="172">
        <v>1</v>
      </c>
      <c r="AS644" s="72" t="s">
        <v>3888</v>
      </c>
      <c r="AT644" s="29" t="s">
        <v>578</v>
      </c>
      <c r="AU644" s="193" t="s">
        <v>3639</v>
      </c>
      <c r="AV644" s="193" t="s">
        <v>3635</v>
      </c>
      <c r="AW644" s="193" t="s">
        <v>3639</v>
      </c>
      <c r="AX644" s="154" t="s">
        <v>5852</v>
      </c>
      <c r="AY644" s="176" t="str">
        <f t="shared" si="38"/>
        <v>CUMPLIDAS</v>
      </c>
      <c r="AZ644" s="55" t="str">
        <f>+IFERROR(VLOOKUP($M644,ACTIVIDADES!$B$9:$T$494,25,0),"")</f>
        <v/>
      </c>
      <c r="BA644" s="55" t="str">
        <f>+IFERROR(VLOOKUP($M644,ACTIVIDADES!$B$9:$T$494,26,0),"")</f>
        <v/>
      </c>
      <c r="BB644" s="55" t="str">
        <f>+IFERROR(VLOOKUP($M644,ACTIVIDADES!$B$9:$T$494,27,0),"")</f>
        <v/>
      </c>
      <c r="BC644" s="55" t="str">
        <f>+IFERROR(VLOOKUP($M644,ACTIVIDADES!$B$9:$T$494,28,0),"")</f>
        <v/>
      </c>
      <c r="BD644" s="55" t="str">
        <f>+IFERROR(VLOOKUP($M644,ACTIVIDADES!$B$9:$T$494,29,0),"")</f>
        <v/>
      </c>
      <c r="BE644" s="55" t="str">
        <f>+IFERROR(VLOOKUP($M644,ACTIVIDADES!$B$9:$T$494,30,0),"")</f>
        <v/>
      </c>
      <c r="BF644" s="58"/>
      <c r="BG644" s="58"/>
      <c r="BH644" s="59"/>
      <c r="BI644" s="59" t="s">
        <v>580</v>
      </c>
      <c r="BJ644" s="60" t="s">
        <v>3635</v>
      </c>
      <c r="BK644" s="61" t="s">
        <v>593</v>
      </c>
      <c r="BL644" s="62"/>
      <c r="BM644" s="55" t="str">
        <f>+IFERROR(VLOOKUP($M644,ACTIVIDADES!$B$9:$T$494,31,0),"")</f>
        <v/>
      </c>
      <c r="BN644" s="55" t="str">
        <f>+IFERROR(VLOOKUP($M644,ACTIVIDADES!$B$9:$T$494,32,0),"")</f>
        <v/>
      </c>
      <c r="BO644" s="55" t="str">
        <f>+IFERROR(VLOOKUP($M644,ACTIVIDADES!$B$9:$T$494,33,0),"")</f>
        <v/>
      </c>
      <c r="BP644" s="55" t="str">
        <f>+IFERROR(VLOOKUP($M644,ACTIVIDADES!$B$9:$T$494,34,0),"")</f>
        <v/>
      </c>
      <c r="BQ644" s="55" t="str">
        <f>+IFERROR(VLOOKUP($M644,ACTIVIDADES!$B$9:$T$494,35,0),"")</f>
        <v/>
      </c>
      <c r="BR644" s="55" t="str">
        <f>+IFERROR(VLOOKUP($M644,ACTIVIDADES!$B$9:$T$494,36,0),"")</f>
        <v/>
      </c>
      <c r="BS644" s="55" t="str">
        <f>+IFERROR(VLOOKUP($M644,ACTIVIDADES!$B$9:$T$494,37,0),"")</f>
        <v/>
      </c>
      <c r="BT644" s="58"/>
      <c r="BU644" s="58"/>
      <c r="BV644" s="59"/>
      <c r="BW644" s="59" t="s">
        <v>580</v>
      </c>
      <c r="BX644" s="60" t="s">
        <v>3635</v>
      </c>
      <c r="BY644" s="61" t="s">
        <v>593</v>
      </c>
      <c r="BZ644" s="62"/>
      <c r="CA644" s="7"/>
      <c r="CB644" s="7"/>
      <c r="CC644" s="7"/>
      <c r="CD644" s="7"/>
      <c r="CE644" s="7"/>
      <c r="CF644" s="7"/>
      <c r="CG644" s="7"/>
      <c r="CH644" s="7"/>
      <c r="CI644" s="7"/>
      <c r="CJ644" s="7"/>
      <c r="CK644" s="7"/>
      <c r="CL644" s="7"/>
      <c r="CM644" s="7"/>
      <c r="CN644" s="7"/>
      <c r="CO644" s="7"/>
      <c r="CP644" s="7"/>
      <c r="CQ644" s="7"/>
    </row>
    <row r="645" spans="1:95" customFormat="1" ht="93" customHeight="1" x14ac:dyDescent="0.35">
      <c r="A645" s="40">
        <f t="shared" si="39"/>
        <v>637</v>
      </c>
      <c r="B645" s="40" t="s">
        <v>521</v>
      </c>
      <c r="C645" s="40">
        <v>2022</v>
      </c>
      <c r="D645" s="40" t="s">
        <v>3734</v>
      </c>
      <c r="E645" s="323"/>
      <c r="F645" s="40" t="s">
        <v>864</v>
      </c>
      <c r="G645" s="40" t="s">
        <v>4646</v>
      </c>
      <c r="H645" s="41" t="s">
        <v>4733</v>
      </c>
      <c r="I645" s="42"/>
      <c r="J645" s="43" t="s">
        <v>5059</v>
      </c>
      <c r="K645" s="43" t="s">
        <v>5330</v>
      </c>
      <c r="L645" s="44" t="s">
        <v>1153</v>
      </c>
      <c r="M645" s="45" t="s">
        <v>2579</v>
      </c>
      <c r="N645" s="46" t="s">
        <v>2580</v>
      </c>
      <c r="O645" s="45" t="s">
        <v>2581</v>
      </c>
      <c r="P645" s="45">
        <v>1</v>
      </c>
      <c r="Q645" s="47">
        <v>46143</v>
      </c>
      <c r="R645" s="47">
        <v>46387</v>
      </c>
      <c r="S645" s="48">
        <f t="shared" si="40"/>
        <v>36</v>
      </c>
      <c r="T645" s="45" t="s">
        <v>589</v>
      </c>
      <c r="U645" s="45"/>
      <c r="V645" s="49">
        <f>+IFERROR(VLOOKUP($M645,ACTIVIDADES!$B$9:$Q$494,10,0),"")</f>
        <v>0</v>
      </c>
      <c r="W645" s="50" t="str">
        <f>+IFERROR(VLOOKUP($M645,ACTIVIDADES!$B$9:$Q$494,11,0)," ")</f>
        <v xml:space="preserve">En proceso de elaboración </v>
      </c>
      <c r="X645" s="51" t="str">
        <f>+IFERROR(VLOOKUP($M645,ACTIVIDADES!$B$9:$Q$494,12,0),"")</f>
        <v>https://dnbcgovco-my.sharepoint.com/:f:/g/personal/planeacion_dnbc_gov_co/IgCHix03hdsORJdFzXwbKzzkAYCwKvT-WMSbymO7s_ZNdBo?e=tzOHt9</v>
      </c>
      <c r="Y645" s="52">
        <f>+IFERROR(VLOOKUP($M645,ACTIVIDADES!$B$9:$Q$494,13,0),"")</f>
        <v>46153</v>
      </c>
      <c r="Z645" s="53" t="str">
        <f>+IFERROR(VLOOKUP($M645,ACTIVIDADES!$B$9:$Q$494,14,0),"")</f>
        <v>No se evidencia avance para el periodo</v>
      </c>
      <c r="AA645" s="49">
        <f>+IFERROR(VLOOKUP($M645,ACTIVIDADES!$B$9:$Q$494,15,0),"")</f>
        <v>0</v>
      </c>
      <c r="AB645" s="54" t="str">
        <f>+IFERROR(VLOOKUP($M645,ACTIVIDADES!$B$9:$Q$494,16,0),"")</f>
        <v>EJECUCIÓN</v>
      </c>
      <c r="AC645" s="144">
        <v>46171</v>
      </c>
      <c r="AD645" s="29">
        <v>0</v>
      </c>
      <c r="AE645" s="29" t="s">
        <v>3741</v>
      </c>
      <c r="AF645" s="29" t="s">
        <v>580</v>
      </c>
      <c r="AG645" s="29" t="s">
        <v>3737</v>
      </c>
      <c r="AH645" s="29" t="s">
        <v>3737</v>
      </c>
      <c r="AI645" s="29" t="s">
        <v>3737</v>
      </c>
      <c r="AJ645" s="55">
        <f>+IFERROR(VLOOKUP($M645,ACTIVIDADES!$B$9:$T$494,17,0),"")</f>
        <v>0.5</v>
      </c>
      <c r="AK645" s="80" t="str">
        <f>+IFERROR(VLOOKUP($M645,ACTIVIDADES!$B$9:$T$494,18,0),"")</f>
        <v xml:space="preserve">Se adjunta borrador del plan o programa de mantenimiento preventivo y correctivo de los bienes </v>
      </c>
      <c r="AL645" s="80" t="str">
        <f>+IFERROR(VLOOKUP($M645,ACTIVIDADES!$B$9:$T$494,19,0),"")</f>
        <v>https://dnbcgovco-my.sharepoint.com/:f:/g/personal/planeacion_dnbc_gov_co/IgBCn-SBUhs2TYy3J6ibP7TcAS8cpJaTrj7_3VddG-txVi8?e=LN6Qdd</v>
      </c>
      <c r="AM645" s="55" t="str">
        <f>+IFERROR(VLOOKUP($M645,ACTIVIDADES!$B$9:$X$495,20,0),0)</f>
        <v>11/07/206</v>
      </c>
      <c r="AN645" s="55" t="str">
        <f>+IFERROR(VLOOKUP($M645,ACTIVIDADES!$B$9:$X$495,21,0),0)</f>
        <v xml:space="preserve">Se adjunta borrador del plan o programa de mantenimiento preventivo y correctivo de los bienes </v>
      </c>
      <c r="AO645" s="55">
        <f>+IFERROR(VLOOKUP($M645,ACTIVIDADES!$B$9:$X$495,22,0),0)</f>
        <v>0.5</v>
      </c>
      <c r="AP645" s="145" t="str">
        <f>+IFERROR(VLOOKUP($M645,ACTIVIDADES!$B$9:$X$495,23,0),0)</f>
        <v>EN EJECUCIÓN</v>
      </c>
      <c r="AQ645" s="129">
        <v>46245</v>
      </c>
      <c r="AR645" s="172">
        <v>0.5</v>
      </c>
      <c r="AS645" s="72" t="s">
        <v>3743</v>
      </c>
      <c r="AT645" s="29" t="s">
        <v>4</v>
      </c>
      <c r="AU645" s="57" t="s">
        <v>3639</v>
      </c>
      <c r="AV645" s="193" t="s">
        <v>3639</v>
      </c>
      <c r="AW645" s="193" t="s">
        <v>3639</v>
      </c>
      <c r="AX645" s="57" t="s">
        <v>3739</v>
      </c>
      <c r="AY645" s="176" t="str">
        <f t="shared" si="38"/>
        <v>EN EJECUCIÓN</v>
      </c>
      <c r="AZ645" s="55" t="str">
        <f>+IFERROR(VLOOKUP($M645,ACTIVIDADES!$B$9:$T$494,25,0),"")</f>
        <v/>
      </c>
      <c r="BA645" s="55" t="str">
        <f>+IFERROR(VLOOKUP($M645,ACTIVIDADES!$B$9:$T$494,26,0),"")</f>
        <v/>
      </c>
      <c r="BB645" s="55" t="str">
        <f>+IFERROR(VLOOKUP($M645,ACTIVIDADES!$B$9:$T$494,27,0),"")</f>
        <v/>
      </c>
      <c r="BC645" s="55" t="str">
        <f>+IFERROR(VLOOKUP($M645,ACTIVIDADES!$B$9:$T$494,28,0),"")</f>
        <v/>
      </c>
      <c r="BD645" s="55" t="str">
        <f>+IFERROR(VLOOKUP($M645,ACTIVIDADES!$B$9:$T$494,29,0),"")</f>
        <v/>
      </c>
      <c r="BE645" s="55" t="str">
        <f>+IFERROR(VLOOKUP($M645,ACTIVIDADES!$B$9:$T$494,30,0),"")</f>
        <v/>
      </c>
      <c r="BF645" s="58"/>
      <c r="BG645" s="58"/>
      <c r="BH645" s="59"/>
      <c r="BI645" s="59" t="s">
        <v>580</v>
      </c>
      <c r="BJ645" s="60" t="s">
        <v>3635</v>
      </c>
      <c r="BK645" s="61" t="s">
        <v>593</v>
      </c>
      <c r="BL645" s="62"/>
      <c r="BM645" s="55" t="str">
        <f>+IFERROR(VLOOKUP($M645,ACTIVIDADES!$B$9:$T$494,31,0),"")</f>
        <v/>
      </c>
      <c r="BN645" s="55" t="str">
        <f>+IFERROR(VLOOKUP($M645,ACTIVIDADES!$B$9:$T$494,32,0),"")</f>
        <v/>
      </c>
      <c r="BO645" s="55" t="str">
        <f>+IFERROR(VLOOKUP($M645,ACTIVIDADES!$B$9:$T$494,33,0),"")</f>
        <v/>
      </c>
      <c r="BP645" s="55" t="str">
        <f>+IFERROR(VLOOKUP($M645,ACTIVIDADES!$B$9:$T$494,34,0),"")</f>
        <v/>
      </c>
      <c r="BQ645" s="55" t="str">
        <f>+IFERROR(VLOOKUP($M645,ACTIVIDADES!$B$9:$T$494,35,0),"")</f>
        <v/>
      </c>
      <c r="BR645" s="55" t="str">
        <f>+IFERROR(VLOOKUP($M645,ACTIVIDADES!$B$9:$T$494,36,0),"")</f>
        <v/>
      </c>
      <c r="BS645" s="55" t="str">
        <f>+IFERROR(VLOOKUP($M645,ACTIVIDADES!$B$9:$T$494,37,0),"")</f>
        <v/>
      </c>
      <c r="BT645" s="58"/>
      <c r="BU645" s="58"/>
      <c r="BV645" s="59"/>
      <c r="BW645" s="59" t="s">
        <v>580</v>
      </c>
      <c r="BX645" s="60" t="s">
        <v>3635</v>
      </c>
      <c r="BY645" s="61" t="s">
        <v>593</v>
      </c>
      <c r="BZ645" s="62"/>
      <c r="CA645" s="7"/>
      <c r="CB645" s="7"/>
      <c r="CC645" s="7"/>
      <c r="CD645" s="7"/>
      <c r="CE645" s="7"/>
      <c r="CF645" s="7"/>
      <c r="CG645" s="7"/>
      <c r="CH645" s="7"/>
      <c r="CI645" s="7"/>
      <c r="CJ645" s="7"/>
      <c r="CK645" s="7"/>
      <c r="CL645" s="7"/>
      <c r="CM645" s="7"/>
      <c r="CN645" s="7"/>
      <c r="CO645" s="7"/>
      <c r="CP645" s="7"/>
      <c r="CQ645" s="7"/>
    </row>
    <row r="646" spans="1:95" ht="93" customHeight="1" x14ac:dyDescent="0.35">
      <c r="A646" s="40">
        <f t="shared" si="39"/>
        <v>638</v>
      </c>
      <c r="B646" s="40" t="s">
        <v>521</v>
      </c>
      <c r="C646" s="40">
        <v>2022</v>
      </c>
      <c r="D646" s="40" t="s">
        <v>3734</v>
      </c>
      <c r="E646" s="323"/>
      <c r="F646" s="40" t="s">
        <v>873</v>
      </c>
      <c r="G646" s="40" t="s">
        <v>4646</v>
      </c>
      <c r="H646" s="41" t="s">
        <v>346</v>
      </c>
      <c r="I646" s="42"/>
      <c r="J646" s="43" t="s">
        <v>5037</v>
      </c>
      <c r="K646" s="43" t="s">
        <v>5331</v>
      </c>
      <c r="L646" s="44" t="s">
        <v>1153</v>
      </c>
      <c r="M646" s="45" t="s">
        <v>2703</v>
      </c>
      <c r="N646" s="46" t="s">
        <v>5493</v>
      </c>
      <c r="O646" s="45" t="s">
        <v>2705</v>
      </c>
      <c r="P646" s="45">
        <v>4</v>
      </c>
      <c r="Q646" s="47">
        <v>46023</v>
      </c>
      <c r="R646" s="47">
        <v>46387</v>
      </c>
      <c r="S646" s="48">
        <f t="shared" si="40"/>
        <v>54</v>
      </c>
      <c r="T646" s="45" t="s">
        <v>589</v>
      </c>
      <c r="U646" s="45"/>
      <c r="V646" s="49">
        <f>+IFERROR(VLOOKUP($M646,ACTIVIDADES!$B$9:$Q$494,10,0),"")</f>
        <v>1</v>
      </c>
      <c r="W646" s="50" t="str">
        <f>+IFERROR(VLOOKUP($M646,ACTIVIDADES!$B$9:$Q$494,11,0)," ")</f>
        <v>Se realizó sensibilización sobre temas como se abordaron los principales lineamientos de la gestión ambiental en la DNBC, incluyendo su definición, los programas orientados al uso eficiente del agua y la energía, la gestión integral de residuos, el consumo sostenible, la reducción del uso de papel y de plásticos de un solo uso, así como los roles y responsabilidades de los servidores, contratistas y demás colaboradores en la implementación de buenas prácticas ambientales al interior de la Entidad.</v>
      </c>
      <c r="X646" s="51" t="str">
        <f>+IFERROR(VLOOKUP($M646,ACTIVIDADES!$B$9:$Q$494,12,0),"")</f>
        <v>https://dnbcgovco-my.sharepoint.com/:f:/g/personal/planeacion_dnbc_gov_co/IgADxUyEd-ggR7h2RUd0PD9jAQXSII1UWONy9ygU91z1rqg?e=aIkrt5</v>
      </c>
      <c r="Y646" s="52">
        <f>+IFERROR(VLOOKUP($M646,ACTIVIDADES!$B$9:$Q$494,13,0),"")</f>
        <v>46153</v>
      </c>
      <c r="Z646" s="53" t="str">
        <f>+IFERROR(VLOOKUP($M646,ACTIVIDADES!$B$9:$Q$494,14,0),"")</f>
        <v>Se evidencia actividades de sensibilización. Se debe garantizar la participación de la alta dirección</v>
      </c>
      <c r="AA646" s="49">
        <f>+IFERROR(VLOOKUP($M646,ACTIVIDADES!$B$9:$Q$494,15,0),"")</f>
        <v>0.25</v>
      </c>
      <c r="AB646" s="54" t="str">
        <f>+IFERROR(VLOOKUP($M646,ACTIVIDADES!$B$9:$Q$494,16,0),"")</f>
        <v>EJECUCIÓN</v>
      </c>
      <c r="AC646" s="144">
        <v>46171</v>
      </c>
      <c r="AD646" s="30">
        <v>0.25</v>
      </c>
      <c r="AE646" s="29" t="s">
        <v>3858</v>
      </c>
      <c r="AF646" s="29" t="s">
        <v>4</v>
      </c>
      <c r="AG646" s="29" t="s">
        <v>3737</v>
      </c>
      <c r="AH646" s="29" t="s">
        <v>3737</v>
      </c>
      <c r="AI646" s="29" t="s">
        <v>3737</v>
      </c>
      <c r="AJ646" s="55">
        <f>+IFERROR(VLOOKUP($M646,ACTIVIDADES!$B$9:$T$494,17,0),"")</f>
        <v>1</v>
      </c>
      <c r="AK646" s="80" t="str">
        <f>+IFERROR(VLOOKUP($M646,ACTIVIDADES!$B$9:$T$494,18,0),"")</f>
        <v>Durante el segundo trimestre de 2026 se desarrollaron acciones para fortalecer la eficiencia administrativa, reducir el consumo de papel y promover el uso responsable de los recursos institucionales, mediante campañas de comunicación interna dirigidas a funcionarios y contratistas en el marco del Día del Árbol, el Día Mundial del Reciclaje y el Día Mundial del Medio Ambiente.</v>
      </c>
      <c r="AL646" s="80" t="str">
        <f>+IFERROR(VLOOKUP($M646,ACTIVIDADES!$B$9:$T$494,19,0),"")</f>
        <v>https://dnbcgovco-my.sharepoint.com/:f:/g/personal/planeacion_dnbc_gov_co/IgDvCb00eaLtSq5BPv11CSQvAck3vytZtrhD6uH5uUnHFXg?e=fC8UNf</v>
      </c>
      <c r="AM646" s="55">
        <f>+IFERROR(VLOOKUP($M646,ACTIVIDADES!$B$9:$X$495,20,0),0)</f>
        <v>46214</v>
      </c>
      <c r="AN646" s="55" t="str">
        <f>+IFERROR(VLOOKUP($M646,ACTIVIDADES!$B$9:$X$495,21,0),0)</f>
        <v>Se evidencia actividades de sensibilización. Se debe garantizar la participación de la alta dirección</v>
      </c>
      <c r="AO646" s="55">
        <f>+IFERROR(VLOOKUP($M646,ACTIVIDADES!$B$9:$X$495,22,0),0)</f>
        <v>0.5</v>
      </c>
      <c r="AP646" s="145" t="str">
        <f>+IFERROR(VLOOKUP($M646,ACTIVIDADES!$B$9:$X$495,23,0),0)</f>
        <v>EN EJECUCIÓN</v>
      </c>
      <c r="AQ646" s="129">
        <v>46245</v>
      </c>
      <c r="AR646" s="172">
        <v>0.5</v>
      </c>
      <c r="AS646" s="72" t="s">
        <v>5820</v>
      </c>
      <c r="AT646" s="29" t="s">
        <v>4</v>
      </c>
      <c r="AU646" s="57" t="s">
        <v>3639</v>
      </c>
      <c r="AV646" s="193" t="s">
        <v>3639</v>
      </c>
      <c r="AW646" s="193" t="s">
        <v>3639</v>
      </c>
      <c r="AX646" s="57" t="s">
        <v>3739</v>
      </c>
      <c r="AY646" s="176" t="str">
        <f t="shared" si="38"/>
        <v>EN EJECUCIÓN</v>
      </c>
      <c r="AZ646" s="55" t="str">
        <f>+IFERROR(VLOOKUP($M646,ACTIVIDADES!$B$9:$T$494,25,0),"")</f>
        <v/>
      </c>
      <c r="BA646" s="55" t="str">
        <f>+IFERROR(VLOOKUP($M646,ACTIVIDADES!$B$9:$T$494,26,0),"")</f>
        <v/>
      </c>
      <c r="BB646" s="55" t="str">
        <f>+IFERROR(VLOOKUP($M646,ACTIVIDADES!$B$9:$T$494,27,0),"")</f>
        <v/>
      </c>
      <c r="BC646" s="55" t="str">
        <f>+IFERROR(VLOOKUP($M646,ACTIVIDADES!$B$9:$T$494,28,0),"")</f>
        <v/>
      </c>
      <c r="BD646" s="55" t="str">
        <f>+IFERROR(VLOOKUP($M646,ACTIVIDADES!$B$9:$T$494,29,0),"")</f>
        <v/>
      </c>
      <c r="BE646" s="55" t="str">
        <f>+IFERROR(VLOOKUP($M646,ACTIVIDADES!$B$9:$T$494,30,0),"")</f>
        <v/>
      </c>
      <c r="BF646" s="58"/>
      <c r="BG646" s="58"/>
      <c r="BH646" s="59"/>
      <c r="BI646" s="59" t="s">
        <v>580</v>
      </c>
      <c r="BJ646" s="60" t="s">
        <v>3635</v>
      </c>
      <c r="BK646" s="61" t="s">
        <v>593</v>
      </c>
      <c r="BL646" s="62"/>
      <c r="BM646" s="55" t="str">
        <f>+IFERROR(VLOOKUP($M646,ACTIVIDADES!$B$9:$T$494,31,0),"")</f>
        <v/>
      </c>
      <c r="BN646" s="55" t="str">
        <f>+IFERROR(VLOOKUP($M646,ACTIVIDADES!$B$9:$T$494,32,0),"")</f>
        <v/>
      </c>
      <c r="BO646" s="55" t="str">
        <f>+IFERROR(VLOOKUP($M646,ACTIVIDADES!$B$9:$T$494,33,0),"")</f>
        <v/>
      </c>
      <c r="BP646" s="55" t="str">
        <f>+IFERROR(VLOOKUP($M646,ACTIVIDADES!$B$9:$T$494,34,0),"")</f>
        <v/>
      </c>
      <c r="BQ646" s="55" t="str">
        <f>+IFERROR(VLOOKUP($M646,ACTIVIDADES!$B$9:$T$494,35,0),"")</f>
        <v/>
      </c>
      <c r="BR646" s="55" t="str">
        <f>+IFERROR(VLOOKUP($M646,ACTIVIDADES!$B$9:$T$494,36,0),"")</f>
        <v/>
      </c>
      <c r="BS646" s="55" t="str">
        <f>+IFERROR(VLOOKUP($M646,ACTIVIDADES!$B$9:$T$494,37,0),"")</f>
        <v/>
      </c>
      <c r="BT646" s="58"/>
      <c r="BU646" s="58"/>
      <c r="BV646" s="59"/>
      <c r="BW646" s="59" t="s">
        <v>580</v>
      </c>
      <c r="BX646" s="60" t="s">
        <v>3635</v>
      </c>
      <c r="BY646" s="61" t="s">
        <v>593</v>
      </c>
      <c r="BZ646" s="62"/>
      <c r="CA646" s="7"/>
      <c r="CB646" s="7"/>
      <c r="CC646" s="7"/>
      <c r="CD646" s="7"/>
      <c r="CE646" s="7"/>
      <c r="CF646" s="7"/>
      <c r="CG646" s="7"/>
      <c r="CH646" s="7"/>
      <c r="CI646" s="7"/>
      <c r="CJ646" s="7"/>
      <c r="CK646" s="7"/>
      <c r="CL646" s="7"/>
      <c r="CM646" s="7"/>
      <c r="CN646" s="7"/>
      <c r="CO646" s="7"/>
      <c r="CP646" s="7"/>
      <c r="CQ646" s="7"/>
    </row>
    <row r="647" spans="1:95" ht="93" customHeight="1" x14ac:dyDescent="0.35">
      <c r="A647" s="251">
        <f t="shared" si="39"/>
        <v>639</v>
      </c>
      <c r="B647" s="251" t="s">
        <v>521</v>
      </c>
      <c r="C647" s="251">
        <v>2023</v>
      </c>
      <c r="D647" s="251" t="s">
        <v>3734</v>
      </c>
      <c r="E647" s="323"/>
      <c r="F647" s="251" t="s">
        <v>965</v>
      </c>
      <c r="G647" s="251" t="s">
        <v>228</v>
      </c>
      <c r="H647" s="252" t="s">
        <v>4904</v>
      </c>
      <c r="I647" s="253" t="s">
        <v>3646</v>
      </c>
      <c r="J647" s="254" t="s">
        <v>5222</v>
      </c>
      <c r="K647" s="254" t="s">
        <v>5222</v>
      </c>
      <c r="L647" s="255" t="s">
        <v>1153</v>
      </c>
      <c r="M647" s="327" t="s">
        <v>24</v>
      </c>
      <c r="N647" s="328" t="s">
        <v>3416</v>
      </c>
      <c r="O647" s="327" t="s">
        <v>3417</v>
      </c>
      <c r="P647" s="327">
        <v>1</v>
      </c>
      <c r="Q647" s="329">
        <v>45048</v>
      </c>
      <c r="R647" s="329">
        <v>45258</v>
      </c>
      <c r="S647" s="330">
        <f t="shared" si="40"/>
        <v>30.9</v>
      </c>
      <c r="T647" s="327" t="s">
        <v>615</v>
      </c>
      <c r="U647" s="327"/>
      <c r="V647" s="260">
        <f>+ACTIVIDADES!K458</f>
        <v>0</v>
      </c>
      <c r="W647" s="331">
        <f>+ACTIVIDADES!L458</f>
        <v>0</v>
      </c>
      <c r="X647" s="260">
        <f>+ACTIVIDADES!M458</f>
        <v>0</v>
      </c>
      <c r="Y647" s="263">
        <f>+ACTIVIDADES!N458</f>
        <v>46153</v>
      </c>
      <c r="Z647" s="260" t="str">
        <f>+ACTIVIDADES!O458</f>
        <v>Se recibió información antigua por parte del proceso y no se evidencian soportes en la carpeta compartida por planeación</v>
      </c>
      <c r="AA647" s="260">
        <f>+ACTIVIDADES!P458</f>
        <v>0</v>
      </c>
      <c r="AB647" s="260" t="str">
        <f>+ACTIVIDADES!Q458</f>
        <v>EJECUCIÓN</v>
      </c>
      <c r="AC647" s="266">
        <v>46177</v>
      </c>
      <c r="AD647" s="267">
        <v>0</v>
      </c>
      <c r="AE647" s="267" t="s">
        <v>3766</v>
      </c>
      <c r="AF647" s="267" t="s">
        <v>581</v>
      </c>
      <c r="AG647" s="267" t="s">
        <v>3737</v>
      </c>
      <c r="AH647" s="267" t="s">
        <v>3737</v>
      </c>
      <c r="AI647" s="267" t="s">
        <v>3737</v>
      </c>
      <c r="AJ647" s="269" t="str">
        <f>+IFERROR(VLOOKUP($M647,ACTIVIDADES!$B$9:$T$494,17,0),"")</f>
        <v>REVISAR</v>
      </c>
      <c r="AK647" s="270" t="str">
        <f>+IFERROR(VLOOKUP($M647,ACTIVIDADES!$B$9:$T$494,18,0),"")</f>
        <v>PENDIENTE. Este hallazgo es muy antiguo y el proceso de gestión al usuario no tiene nisiquiera la información de la política que se refiere. En la reunión inicial con Planeación y Control Interno se quedó de revisar este ítem para que no perjudique la gestión del área.</v>
      </c>
      <c r="AL647" s="270" t="str">
        <f>+IFERROR(VLOOKUP($M647,ACTIVIDADES!$B$9:$T$494,19,0),"")</f>
        <v>EVIDENCIAS SEGUNDO TRIMESTRE 2026 PLAN MEJORA</v>
      </c>
      <c r="AM647" s="269">
        <f>+IFERROR(VLOOKUP($M647,ACTIVIDADES!$B$9:$X$495,20,0),0)</f>
        <v>46214</v>
      </c>
      <c r="AN647" s="269" t="str">
        <f>+IFERROR(VLOOKUP($M647,ACTIVIDADES!$B$9:$X$495,21,0),0)</f>
        <v xml:space="preserve">Sin información del hallazgo </v>
      </c>
      <c r="AO647" s="269">
        <f>+IFERROR(VLOOKUP($M647,ACTIVIDADES!$B$9:$X$495,22,0),0)</f>
        <v>0</v>
      </c>
      <c r="AP647" s="311" t="str">
        <f>+IFERROR(VLOOKUP($M647,ACTIVIDADES!$B$9:$X$495,23,0),0)</f>
        <v>VENCIDO</v>
      </c>
      <c r="AQ647" s="274">
        <v>46246</v>
      </c>
      <c r="AR647" s="267">
        <v>0</v>
      </c>
      <c r="AS647" s="267" t="s">
        <v>3741</v>
      </c>
      <c r="AT647" s="267" t="s">
        <v>581</v>
      </c>
      <c r="AU647" s="173" t="s">
        <v>3639</v>
      </c>
      <c r="AV647" s="205" t="s">
        <v>3639</v>
      </c>
      <c r="AW647" s="205" t="s">
        <v>3639</v>
      </c>
      <c r="AX647" s="57" t="s">
        <v>4244</v>
      </c>
      <c r="AY647" s="176" t="str">
        <f t="shared" si="38"/>
        <v>VENCIDAS</v>
      </c>
      <c r="AZ647" s="55" t="str">
        <f>+IFERROR(VLOOKUP($M647,ACTIVIDADES!$B$9:$T$494,25,0),"")</f>
        <v/>
      </c>
      <c r="BA647" s="55" t="str">
        <f>+IFERROR(VLOOKUP($M647,ACTIVIDADES!$B$9:$T$494,26,0),"")</f>
        <v/>
      </c>
      <c r="BB647" s="55" t="str">
        <f>+IFERROR(VLOOKUP($M647,ACTIVIDADES!$B$9:$T$494,27,0),"")</f>
        <v/>
      </c>
      <c r="BC647" s="55" t="str">
        <f>+IFERROR(VLOOKUP($M647,ACTIVIDADES!$B$9:$T$494,28,0),"")</f>
        <v/>
      </c>
      <c r="BD647" s="55" t="str">
        <f>+IFERROR(VLOOKUP($M647,ACTIVIDADES!$B$9:$T$494,29,0),"")</f>
        <v/>
      </c>
      <c r="BE647" s="55" t="str">
        <f>+IFERROR(VLOOKUP($M647,ACTIVIDADES!$B$9:$T$494,30,0),"")</f>
        <v/>
      </c>
      <c r="BF647" s="58"/>
      <c r="BG647" s="58"/>
      <c r="BH647" s="59"/>
      <c r="BI647" s="59" t="s">
        <v>580</v>
      </c>
      <c r="BJ647" s="60" t="s">
        <v>3635</v>
      </c>
      <c r="BK647" s="61" t="s">
        <v>593</v>
      </c>
      <c r="BL647" s="62"/>
      <c r="BM647" s="55" t="str">
        <f>+IFERROR(VLOOKUP($M647,ACTIVIDADES!$B$9:$T$494,31,0),"")</f>
        <v/>
      </c>
      <c r="BN647" s="55" t="str">
        <f>+IFERROR(VLOOKUP($M647,ACTIVIDADES!$B$9:$T$494,32,0),"")</f>
        <v/>
      </c>
      <c r="BO647" s="55" t="str">
        <f>+IFERROR(VLOOKUP($M647,ACTIVIDADES!$B$9:$T$494,33,0),"")</f>
        <v/>
      </c>
      <c r="BP647" s="55" t="str">
        <f>+IFERROR(VLOOKUP($M647,ACTIVIDADES!$B$9:$T$494,34,0),"")</f>
        <v/>
      </c>
      <c r="BQ647" s="55" t="str">
        <f>+IFERROR(VLOOKUP($M647,ACTIVIDADES!$B$9:$T$494,35,0),"")</f>
        <v/>
      </c>
      <c r="BR647" s="55" t="str">
        <f>+IFERROR(VLOOKUP($M647,ACTIVIDADES!$B$9:$T$494,36,0),"")</f>
        <v/>
      </c>
      <c r="BS647" s="55" t="str">
        <f>+IFERROR(VLOOKUP($M647,ACTIVIDADES!$B$9:$T$494,37,0),"")</f>
        <v/>
      </c>
      <c r="BT647" s="58"/>
      <c r="BU647" s="58"/>
      <c r="BV647" s="59"/>
      <c r="BW647" s="59" t="s">
        <v>580</v>
      </c>
      <c r="BX647" s="60" t="s">
        <v>3635</v>
      </c>
      <c r="BY647" s="61" t="s">
        <v>593</v>
      </c>
      <c r="BZ647" s="62"/>
      <c r="CA647" s="7"/>
      <c r="CB647" s="7"/>
      <c r="CC647" s="7"/>
      <c r="CD647" s="7"/>
      <c r="CE647" s="7"/>
      <c r="CF647" s="7"/>
      <c r="CG647" s="7"/>
      <c r="CH647" s="7"/>
      <c r="CI647" s="7"/>
      <c r="CJ647" s="7"/>
      <c r="CK647" s="7"/>
      <c r="CL647" s="7"/>
      <c r="CM647" s="7"/>
      <c r="CN647" s="7"/>
      <c r="CO647" s="7"/>
      <c r="CP647" s="7"/>
      <c r="CQ647" s="7"/>
    </row>
    <row r="648" spans="1:95" s="8" customFormat="1" ht="93" customHeight="1" x14ac:dyDescent="0.35">
      <c r="A648" s="281">
        <f t="shared" si="39"/>
        <v>640</v>
      </c>
      <c r="B648" s="281" t="s">
        <v>521</v>
      </c>
      <c r="C648" s="281">
        <v>2023</v>
      </c>
      <c r="D648" s="281" t="s">
        <v>3750</v>
      </c>
      <c r="E648" s="40"/>
      <c r="F648" s="281" t="s">
        <v>968</v>
      </c>
      <c r="G648" s="281" t="s">
        <v>259</v>
      </c>
      <c r="H648" s="282" t="s">
        <v>260</v>
      </c>
      <c r="I648" s="283"/>
      <c r="J648" s="284" t="s">
        <v>4335</v>
      </c>
      <c r="K648" s="284" t="s">
        <v>4336</v>
      </c>
      <c r="L648" s="285" t="s">
        <v>1153</v>
      </c>
      <c r="M648" s="312" t="s">
        <v>3327</v>
      </c>
      <c r="N648" s="313" t="s">
        <v>3328</v>
      </c>
      <c r="O648" s="312" t="s">
        <v>3329</v>
      </c>
      <c r="P648" s="312">
        <v>1</v>
      </c>
      <c r="Q648" s="314">
        <v>45139</v>
      </c>
      <c r="R648" s="314">
        <v>45290</v>
      </c>
      <c r="S648" s="315">
        <f t="shared" si="40"/>
        <v>22.349999999999998</v>
      </c>
      <c r="T648" s="312" t="s">
        <v>702</v>
      </c>
      <c r="U648" s="312"/>
      <c r="V648" s="290">
        <f>+IFERROR(VLOOKUP($M648,ACTIVIDADES!$B$9:$Q$494,10,0),"")</f>
        <v>0</v>
      </c>
      <c r="W648" s="291">
        <f>+IFERROR(VLOOKUP($M648,ACTIVIDADES!$B$9:$Q$494,11,0)," ")</f>
        <v>0</v>
      </c>
      <c r="X648" s="292">
        <f>+IFERROR(VLOOKUP($M648,ACTIVIDADES!$B$9:$Q$494,12,0),"")</f>
        <v>0</v>
      </c>
      <c r="Y648" s="293">
        <f>+IFERROR(VLOOKUP($M648,ACTIVIDADES!$B$9:$Q$494,13,0),"")</f>
        <v>46153</v>
      </c>
      <c r="Z648" s="294" t="str">
        <f>+IFERROR(VLOOKUP($M648,ACTIVIDADES!$B$9:$Q$494,14,0),"")</f>
        <v>No se realizó seguimiento</v>
      </c>
      <c r="AA648" s="290">
        <f>+IFERROR(VLOOKUP($M648,ACTIVIDADES!$B$9:$Q$494,15,0),"")</f>
        <v>0</v>
      </c>
      <c r="AB648" s="295" t="str">
        <f>+IFERROR(VLOOKUP($M648,ACTIVIDADES!$B$9:$Q$494,16,0),"")</f>
        <v>VENCIDO</v>
      </c>
      <c r="AC648" s="296">
        <v>46157</v>
      </c>
      <c r="AD648" s="297">
        <v>0</v>
      </c>
      <c r="AE648" s="297" t="s">
        <v>3741</v>
      </c>
      <c r="AF648" s="297" t="s">
        <v>581</v>
      </c>
      <c r="AG648" s="297" t="s">
        <v>3737</v>
      </c>
      <c r="AH648" s="297" t="s">
        <v>3737</v>
      </c>
      <c r="AI648" s="297" t="s">
        <v>3737</v>
      </c>
      <c r="AJ648" s="299">
        <f>+IFERROR(VLOOKUP($M648,ACTIVIDADES!$B$9:$T$494,17,0),"")</f>
        <v>0</v>
      </c>
      <c r="AK648" s="300" t="str">
        <f>+IFERROR(VLOOKUP($M648,ACTIVIDADES!$B$9:$T$494,18,0),"")</f>
        <v>se adjunta soporte de la convocatoria realizada por la oficina de gestion juridica, teniendo en cuenta que la secretaria tecnica la realizaba la funcionaria anyidalid ruales hasta el dia 15 de mayo, se adjunta, constancia de las 3 convocatorias a cargo de la depedencia</v>
      </c>
      <c r="AL648" s="300" t="str">
        <f>+IFERROR(VLOOKUP($M648,ACTIVIDADES!$B$9:$T$494,19,0),"")</f>
        <v>https://dnbcgovco-my.sharepoint.com/my?id=%2Fpersonal%2Fyerlis%5Fpeinado%5Fdnbc%5Fgov%5Fco%2FDocuments%2FDRIVE%20EVIDENCIAS%20ACCIONES%20DE%20MEJORA&amp;viewid=2bd0da41%2Dc24a%2D4219%2D9b50%2D3f7b97ed8c4c</v>
      </c>
      <c r="AM648" s="299">
        <f>+IFERROR(VLOOKUP($M648,ACTIVIDADES!$B$9:$X$495,20,0),0)</f>
        <v>46218</v>
      </c>
      <c r="AN648" s="299" t="str">
        <f>+IFERROR(VLOOKUP($M648,ACTIVIDADES!$B$9:$X$495,21,0),0)</f>
        <v>Se adjuntan convocatorias a comité de conciliación del segundo trimestre.</v>
      </c>
      <c r="AO648" s="299">
        <f>+IFERROR(VLOOKUP($M648,ACTIVIDADES!$B$9:$X$495,22,0),0)</f>
        <v>0.5</v>
      </c>
      <c r="AP648" s="317" t="str">
        <f>+IFERROR(VLOOKUP($M648,ACTIVIDADES!$B$9:$X$495,23,0),0)</f>
        <v>VENCIDO</v>
      </c>
      <c r="AQ648" s="302">
        <v>46230</v>
      </c>
      <c r="AR648" s="326">
        <v>0.5</v>
      </c>
      <c r="AS648" s="333" t="s">
        <v>4337</v>
      </c>
      <c r="AT648" s="297" t="s">
        <v>4</v>
      </c>
      <c r="AU648" s="303" t="s">
        <v>3639</v>
      </c>
      <c r="AV648" s="249" t="s">
        <v>3639</v>
      </c>
      <c r="AW648" s="249" t="s">
        <v>3639</v>
      </c>
      <c r="AX648" s="57" t="s">
        <v>4244</v>
      </c>
      <c r="AY648" s="55" t="str">
        <f t="shared" si="38"/>
        <v>EN EJECUCIÓN</v>
      </c>
      <c r="AZ648" s="55" t="str">
        <f>+IFERROR(VLOOKUP($M648,ACTIVIDADES!$B$9:$T$494,25,0),"")</f>
        <v/>
      </c>
      <c r="BA648" s="55" t="str">
        <f>+IFERROR(VLOOKUP($M648,ACTIVIDADES!$B$9:$T$494,26,0),"")</f>
        <v/>
      </c>
      <c r="BB648" s="55" t="str">
        <f>+IFERROR(VLOOKUP($M648,ACTIVIDADES!$B$9:$T$494,27,0),"")</f>
        <v/>
      </c>
      <c r="BC648" s="55" t="str">
        <f>+IFERROR(VLOOKUP($M648,ACTIVIDADES!$B$9:$T$494,28,0),"")</f>
        <v/>
      </c>
      <c r="BD648" s="55" t="str">
        <f>+IFERROR(VLOOKUP($M648,ACTIVIDADES!$B$9:$T$494,29,0),"")</f>
        <v/>
      </c>
      <c r="BE648" s="55" t="str">
        <f>+IFERROR(VLOOKUP($M648,ACTIVIDADES!$B$9:$T$494,30,0),"")</f>
        <v/>
      </c>
      <c r="BF648" s="58"/>
      <c r="BG648" s="58"/>
      <c r="BH648" s="59"/>
      <c r="BI648" s="59" t="s">
        <v>580</v>
      </c>
      <c r="BJ648" s="60" t="s">
        <v>3635</v>
      </c>
      <c r="BK648" s="61" t="s">
        <v>593</v>
      </c>
      <c r="BL648" s="62"/>
      <c r="BM648" s="55" t="str">
        <f>+IFERROR(VLOOKUP($M648,ACTIVIDADES!$B$9:$T$494,31,0),"")</f>
        <v/>
      </c>
      <c r="BN648" s="55" t="str">
        <f>+IFERROR(VLOOKUP($M648,ACTIVIDADES!$B$9:$T$494,32,0),"")</f>
        <v/>
      </c>
      <c r="BO648" s="55" t="str">
        <f>+IFERROR(VLOOKUP($M648,ACTIVIDADES!$B$9:$T$494,33,0),"")</f>
        <v/>
      </c>
      <c r="BP648" s="55" t="str">
        <f>+IFERROR(VLOOKUP($M648,ACTIVIDADES!$B$9:$T$494,34,0),"")</f>
        <v/>
      </c>
      <c r="BQ648" s="55" t="str">
        <f>+IFERROR(VLOOKUP($M648,ACTIVIDADES!$B$9:$T$494,35,0),"")</f>
        <v/>
      </c>
      <c r="BR648" s="55" t="str">
        <f>+IFERROR(VLOOKUP($M648,ACTIVIDADES!$B$9:$T$494,36,0),"")</f>
        <v/>
      </c>
      <c r="BS648" s="55" t="str">
        <f>+IFERROR(VLOOKUP($M648,ACTIVIDADES!$B$9:$T$494,37,0),"")</f>
        <v/>
      </c>
      <c r="BT648" s="58"/>
      <c r="BU648" s="58"/>
      <c r="BV648" s="59"/>
      <c r="BW648" s="59" t="s">
        <v>580</v>
      </c>
      <c r="BX648" s="60" t="s">
        <v>3635</v>
      </c>
      <c r="BY648" s="61" t="s">
        <v>593</v>
      </c>
      <c r="BZ648" s="62"/>
      <c r="CA648" s="7"/>
      <c r="CB648" s="7"/>
      <c r="CC648" s="7"/>
      <c r="CD648" s="7"/>
      <c r="CE648" s="7"/>
      <c r="CF648" s="7"/>
      <c r="CG648" s="7"/>
      <c r="CH648" s="7"/>
      <c r="CI648" s="7"/>
      <c r="CJ648" s="7"/>
      <c r="CK648" s="7"/>
      <c r="CL648" s="7"/>
      <c r="CM648" s="7"/>
      <c r="CN648" s="7"/>
      <c r="CO648" s="7"/>
      <c r="CP648" s="7"/>
      <c r="CQ648" s="7"/>
    </row>
    <row r="649" spans="1:95" ht="93" customHeight="1" x14ac:dyDescent="0.35">
      <c r="A649" s="40">
        <f t="shared" si="39"/>
        <v>641</v>
      </c>
      <c r="B649" s="40" t="s">
        <v>521</v>
      </c>
      <c r="C649" s="40">
        <v>2023</v>
      </c>
      <c r="D649" s="40" t="s">
        <v>3734</v>
      </c>
      <c r="E649" s="214"/>
      <c r="F649" s="40" t="s">
        <v>975</v>
      </c>
      <c r="G649" s="40" t="s">
        <v>95</v>
      </c>
      <c r="H649" s="42" t="s">
        <v>4905</v>
      </c>
      <c r="I649" s="42"/>
      <c r="J649" s="43" t="s">
        <v>5223</v>
      </c>
      <c r="K649" s="43" t="s">
        <v>4338</v>
      </c>
      <c r="L649" s="44" t="s">
        <v>1153</v>
      </c>
      <c r="M649" s="63" t="s">
        <v>2967</v>
      </c>
      <c r="N649" s="64" t="s">
        <v>2968</v>
      </c>
      <c r="O649" s="63" t="s">
        <v>2969</v>
      </c>
      <c r="P649" s="63">
        <v>1</v>
      </c>
      <c r="Q649" s="65">
        <v>45139</v>
      </c>
      <c r="R649" s="65">
        <v>45260</v>
      </c>
      <c r="S649" s="66">
        <f t="shared" si="40"/>
        <v>17.849999999999998</v>
      </c>
      <c r="T649" s="63" t="s">
        <v>609</v>
      </c>
      <c r="U649" s="63" t="s">
        <v>2970</v>
      </c>
      <c r="V649" s="49">
        <f>+IFERROR(VLOOKUP($M649,ACTIVIDADES!$B$9:$Q$494,10,0),"")</f>
        <v>0</v>
      </c>
      <c r="W649" s="50">
        <f>+IFERROR(VLOOKUP($M649,ACTIVIDADES!$B$9:$Q$494,11,0)," ")</f>
        <v>0</v>
      </c>
      <c r="X649" s="61">
        <f>+IFERROR(VLOOKUP($M649,ACTIVIDADES!$B$9:$Q$494,12,0),"")</f>
        <v>0</v>
      </c>
      <c r="Y649" s="52">
        <f>+IFERROR(VLOOKUP($M649,ACTIVIDADES!$B$9:$Q$494,13,0),"")</f>
        <v>46153</v>
      </c>
      <c r="Z649" s="53" t="str">
        <f>+IFERROR(VLOOKUP($M649,ACTIVIDADES!$B$9:$Q$494,14,0),"")</f>
        <v>Sin avance en la actividad</v>
      </c>
      <c r="AA649" s="49">
        <f>+IFERROR(VLOOKUP($M649,ACTIVIDADES!$B$9:$Q$494,15,0),"")</f>
        <v>0</v>
      </c>
      <c r="AB649" s="54" t="str">
        <f>+IFERROR(VLOOKUP($M649,ACTIVIDADES!$B$9:$Q$494,16,0),"")</f>
        <v>EJECUCIÓN</v>
      </c>
      <c r="AC649" s="144">
        <v>46157</v>
      </c>
      <c r="AD649" s="29">
        <v>0</v>
      </c>
      <c r="AE649" s="29" t="s">
        <v>3741</v>
      </c>
      <c r="AF649" s="29" t="s">
        <v>581</v>
      </c>
      <c r="AG649" s="29" t="s">
        <v>3737</v>
      </c>
      <c r="AH649" s="29" t="s">
        <v>3737</v>
      </c>
      <c r="AI649" s="29" t="s">
        <v>3737</v>
      </c>
      <c r="AJ649" s="55">
        <f>+IFERROR(VLOOKUP($M649,ACTIVIDADES!$B$9:$T$494,17,0),"")</f>
        <v>0</v>
      </c>
      <c r="AK649" s="80">
        <f>+IFERROR(VLOOKUP($M649,ACTIVIDADES!$B$9:$T$494,18,0),"")</f>
        <v>0</v>
      </c>
      <c r="AL649" s="80">
        <f>+IFERROR(VLOOKUP($M649,ACTIVIDADES!$B$9:$T$494,19,0),"")</f>
        <v>0</v>
      </c>
      <c r="AM649" s="55" t="str">
        <f>+IFERROR(VLOOKUP($M649,ACTIVIDADES!$B$9:$X$495,20,0),0)</f>
        <v>11/07/206</v>
      </c>
      <c r="AN649" s="55" t="str">
        <f>+IFERROR(VLOOKUP($M649,ACTIVIDADES!$B$9:$X$495,21,0),0)</f>
        <v>No se evidencian soportes de la actividad</v>
      </c>
      <c r="AO649" s="55">
        <f>+IFERROR(VLOOKUP($M649,ACTIVIDADES!$B$9:$X$495,22,0),0)</f>
        <v>0</v>
      </c>
      <c r="AP649" s="148" t="str">
        <f>+IFERROR(VLOOKUP($M649,ACTIVIDADES!$B$9:$X$495,23,0),0)</f>
        <v>VENCIDO</v>
      </c>
      <c r="AQ649" s="88">
        <v>46230</v>
      </c>
      <c r="AR649" s="55">
        <v>0</v>
      </c>
      <c r="AS649" s="204" t="s">
        <v>4298</v>
      </c>
      <c r="AT649" s="29" t="s">
        <v>581</v>
      </c>
      <c r="AU649" s="57" t="s">
        <v>3639</v>
      </c>
      <c r="AV649" s="193" t="s">
        <v>3639</v>
      </c>
      <c r="AW649" s="193" t="s">
        <v>3639</v>
      </c>
      <c r="AX649" s="57" t="s">
        <v>4244</v>
      </c>
      <c r="AY649" s="176" t="str">
        <f t="shared" si="38"/>
        <v>VENCIDAS</v>
      </c>
      <c r="AZ649" s="55" t="str">
        <f>+IFERROR(VLOOKUP($M649,ACTIVIDADES!$B$9:$T$494,25,0),"")</f>
        <v/>
      </c>
      <c r="BA649" s="55" t="str">
        <f>+IFERROR(VLOOKUP($M649,ACTIVIDADES!$B$9:$T$494,26,0),"")</f>
        <v/>
      </c>
      <c r="BB649" s="55" t="str">
        <f>+IFERROR(VLOOKUP($M649,ACTIVIDADES!$B$9:$T$494,27,0),"")</f>
        <v/>
      </c>
      <c r="BC649" s="55" t="str">
        <f>+IFERROR(VLOOKUP($M649,ACTIVIDADES!$B$9:$T$494,28,0),"")</f>
        <v/>
      </c>
      <c r="BD649" s="55" t="str">
        <f>+IFERROR(VLOOKUP($M649,ACTIVIDADES!$B$9:$T$494,29,0),"")</f>
        <v/>
      </c>
      <c r="BE649" s="55" t="str">
        <f>+IFERROR(VLOOKUP($M649,ACTIVIDADES!$B$9:$T$494,30,0),"")</f>
        <v/>
      </c>
      <c r="BF649" s="58"/>
      <c r="BG649" s="58"/>
      <c r="BH649" s="59"/>
      <c r="BI649" s="59" t="s">
        <v>580</v>
      </c>
      <c r="BJ649" s="60" t="s">
        <v>3635</v>
      </c>
      <c r="BK649" s="61" t="s">
        <v>593</v>
      </c>
      <c r="BL649" s="62"/>
      <c r="BM649" s="55" t="str">
        <f>+IFERROR(VLOOKUP($M649,ACTIVIDADES!$B$9:$T$494,31,0),"")</f>
        <v/>
      </c>
      <c r="BN649" s="55" t="str">
        <f>+IFERROR(VLOOKUP($M649,ACTIVIDADES!$B$9:$T$494,32,0),"")</f>
        <v/>
      </c>
      <c r="BO649" s="55" t="str">
        <f>+IFERROR(VLOOKUP($M649,ACTIVIDADES!$B$9:$T$494,33,0),"")</f>
        <v/>
      </c>
      <c r="BP649" s="55" t="str">
        <f>+IFERROR(VLOOKUP($M649,ACTIVIDADES!$B$9:$T$494,34,0),"")</f>
        <v/>
      </c>
      <c r="BQ649" s="55" t="str">
        <f>+IFERROR(VLOOKUP($M649,ACTIVIDADES!$B$9:$T$494,35,0),"")</f>
        <v/>
      </c>
      <c r="BR649" s="55" t="str">
        <f>+IFERROR(VLOOKUP($M649,ACTIVIDADES!$B$9:$T$494,36,0),"")</f>
        <v/>
      </c>
      <c r="BS649" s="55" t="str">
        <f>+IFERROR(VLOOKUP($M649,ACTIVIDADES!$B$9:$T$494,37,0),"")</f>
        <v/>
      </c>
      <c r="BT649" s="58"/>
      <c r="BU649" s="58"/>
      <c r="BV649" s="59"/>
      <c r="BW649" s="59" t="s">
        <v>580</v>
      </c>
      <c r="BX649" s="60" t="s">
        <v>3635</v>
      </c>
      <c r="BY649" s="61" t="s">
        <v>593</v>
      </c>
      <c r="BZ649" s="195"/>
      <c r="CA649" s="7"/>
      <c r="CB649" s="7"/>
      <c r="CC649" s="7"/>
      <c r="CD649" s="7"/>
      <c r="CE649" s="7"/>
      <c r="CF649" s="7"/>
      <c r="CG649" s="7"/>
      <c r="CH649" s="7"/>
      <c r="CI649" s="7"/>
      <c r="CJ649" s="7"/>
      <c r="CK649" s="7"/>
      <c r="CL649" s="7"/>
      <c r="CM649" s="7"/>
      <c r="CN649" s="7"/>
      <c r="CO649" s="7"/>
      <c r="CP649" s="7"/>
      <c r="CQ649" s="7"/>
    </row>
    <row r="650" spans="1:95" ht="93" customHeight="1" x14ac:dyDescent="0.35">
      <c r="A650" s="40">
        <f t="shared" si="39"/>
        <v>642</v>
      </c>
      <c r="B650" s="40" t="s">
        <v>521</v>
      </c>
      <c r="C650" s="40">
        <v>2023</v>
      </c>
      <c r="D650" s="40" t="s">
        <v>3734</v>
      </c>
      <c r="E650" s="214"/>
      <c r="F650" s="40" t="s">
        <v>1002</v>
      </c>
      <c r="G650" s="40" t="s">
        <v>95</v>
      </c>
      <c r="H650" s="42" t="s">
        <v>4906</v>
      </c>
      <c r="I650" s="42"/>
      <c r="J650" s="43" t="s">
        <v>5224</v>
      </c>
      <c r="K650" s="43" t="s">
        <v>5406</v>
      </c>
      <c r="L650" s="44" t="s">
        <v>1153</v>
      </c>
      <c r="M650" s="45" t="s">
        <v>2971</v>
      </c>
      <c r="N650" s="46" t="s">
        <v>2972</v>
      </c>
      <c r="O650" s="45" t="s">
        <v>2973</v>
      </c>
      <c r="P650" s="45">
        <v>1</v>
      </c>
      <c r="Q650" s="47">
        <v>45139</v>
      </c>
      <c r="R650" s="47">
        <v>45260</v>
      </c>
      <c r="S650" s="48">
        <f t="shared" si="40"/>
        <v>17.849999999999998</v>
      </c>
      <c r="T650" s="45" t="s">
        <v>609</v>
      </c>
      <c r="U650" s="45"/>
      <c r="V650" s="49">
        <f>+IFERROR(VLOOKUP($M650,ACTIVIDADES!$B$9:$Q$494,10,0),"")</f>
        <v>0</v>
      </c>
      <c r="W650" s="50" t="str">
        <f>+IFERROR(VLOOKUP($M650,ACTIVIDADES!$B$9:$Q$494,11,0)," ")</f>
        <v>El indicador no ha sido cumplido; se trabaja en la definición y actualización de la actividad de seguimiento dentro del Procedimiento de Gestión Contractual.</v>
      </c>
      <c r="X650" s="61">
        <f>+IFERROR(VLOOKUP($M650,ACTIVIDADES!$B$9:$Q$494,12,0),"")</f>
        <v>0</v>
      </c>
      <c r="Y650" s="52">
        <f>+IFERROR(VLOOKUP($M650,ACTIVIDADES!$B$9:$Q$494,13,0),"")</f>
        <v>46153</v>
      </c>
      <c r="Z650" s="53" t="str">
        <f>+IFERROR(VLOOKUP($M650,ACTIVIDADES!$B$9:$Q$494,14,0),"")</f>
        <v>Sin avance en la actividad</v>
      </c>
      <c r="AA650" s="49">
        <f>+IFERROR(VLOOKUP($M650,ACTIVIDADES!$B$9:$Q$494,15,0),"")</f>
        <v>0</v>
      </c>
      <c r="AB650" s="54" t="str">
        <f>+IFERROR(VLOOKUP($M650,ACTIVIDADES!$B$9:$Q$494,16,0),"")</f>
        <v>VENCIDO</v>
      </c>
      <c r="AC650" s="144">
        <v>46157</v>
      </c>
      <c r="AD650" s="29">
        <v>0</v>
      </c>
      <c r="AE650" s="29" t="s">
        <v>3741</v>
      </c>
      <c r="AF650" s="29" t="s">
        <v>581</v>
      </c>
      <c r="AG650" s="29" t="s">
        <v>3737</v>
      </c>
      <c r="AH650" s="29" t="s">
        <v>3737</v>
      </c>
      <c r="AI650" s="29" t="s">
        <v>3737</v>
      </c>
      <c r="AJ650" s="55">
        <f>+IFERROR(VLOOKUP($M650,ACTIVIDADES!$B$9:$T$494,17,0),"")</f>
        <v>0</v>
      </c>
      <c r="AK650" s="80" t="str">
        <f>+IFERROR(VLOOKUP($M650,ACTIVIDADES!$B$9:$T$494,18,0),"")</f>
        <v>El indicador no ha sido cumplido; se trabaja en la definición y actualización de la actividad de seguimiento dentro del Procedimiento de Gestión Contractual.</v>
      </c>
      <c r="AL650" s="80">
        <f>+IFERROR(VLOOKUP($M650,ACTIVIDADES!$B$9:$T$494,19,0),"")</f>
        <v>0</v>
      </c>
      <c r="AM650" s="55" t="str">
        <f>+IFERROR(VLOOKUP($M650,ACTIVIDADES!$B$9:$X$495,20,0),0)</f>
        <v>11/07/206</v>
      </c>
      <c r="AN650" s="55" t="str">
        <f>+IFERROR(VLOOKUP($M650,ACTIVIDADES!$B$9:$X$495,21,0),0)</f>
        <v>No se evidencian soportes de la actividad</v>
      </c>
      <c r="AO650" s="55">
        <f>+IFERROR(VLOOKUP($M650,ACTIVIDADES!$B$9:$X$495,22,0),0)</f>
        <v>0</v>
      </c>
      <c r="AP650" s="148" t="str">
        <f>+IFERROR(VLOOKUP($M650,ACTIVIDADES!$B$9:$X$495,23,0),0)</f>
        <v>VENCIDO</v>
      </c>
      <c r="AQ650" s="88">
        <v>46230</v>
      </c>
      <c r="AR650" s="55">
        <v>0</v>
      </c>
      <c r="AS650" s="204" t="s">
        <v>4298</v>
      </c>
      <c r="AT650" s="29" t="s">
        <v>581</v>
      </c>
      <c r="AU650" s="57" t="s">
        <v>3639</v>
      </c>
      <c r="AV650" s="193" t="s">
        <v>3639</v>
      </c>
      <c r="AW650" s="193" t="s">
        <v>3639</v>
      </c>
      <c r="AX650" s="57" t="s">
        <v>4244</v>
      </c>
      <c r="AY650" s="176" t="str">
        <f t="shared" ref="AY650:AY713" si="41">IF(OR(AT650="C. OPORTUNAMENTE",AT650="C. EXTRATEMPORANEAMENTE"),"CUMPLIDAS",IF(AT650="VENCIDA","VENCIDAS",AT650))</f>
        <v>VENCIDAS</v>
      </c>
      <c r="AZ650" s="55" t="str">
        <f>+IFERROR(VLOOKUP($M650,ACTIVIDADES!$B$9:$T$494,25,0),"")</f>
        <v/>
      </c>
      <c r="BA650" s="55" t="str">
        <f>+IFERROR(VLOOKUP($M650,ACTIVIDADES!$B$9:$T$494,26,0),"")</f>
        <v/>
      </c>
      <c r="BB650" s="55" t="str">
        <f>+IFERROR(VLOOKUP($M650,ACTIVIDADES!$B$9:$T$494,27,0),"")</f>
        <v/>
      </c>
      <c r="BC650" s="55" t="str">
        <f>+IFERROR(VLOOKUP($M650,ACTIVIDADES!$B$9:$T$494,28,0),"")</f>
        <v/>
      </c>
      <c r="BD650" s="55" t="str">
        <f>+IFERROR(VLOOKUP($M650,ACTIVIDADES!$B$9:$T$494,29,0),"")</f>
        <v/>
      </c>
      <c r="BE650" s="55" t="str">
        <f>+IFERROR(VLOOKUP($M650,ACTIVIDADES!$B$9:$T$494,30,0),"")</f>
        <v/>
      </c>
      <c r="BF650" s="58"/>
      <c r="BG650" s="58"/>
      <c r="BH650" s="59"/>
      <c r="BI650" s="59" t="s">
        <v>580</v>
      </c>
      <c r="BJ650" s="60" t="s">
        <v>3635</v>
      </c>
      <c r="BK650" s="61" t="s">
        <v>593</v>
      </c>
      <c r="BL650" s="62"/>
      <c r="BM650" s="55" t="str">
        <f>+IFERROR(VLOOKUP($M650,ACTIVIDADES!$B$9:$T$494,31,0),"")</f>
        <v/>
      </c>
      <c r="BN650" s="55" t="str">
        <f>+IFERROR(VLOOKUP($M650,ACTIVIDADES!$B$9:$T$494,32,0),"")</f>
        <v/>
      </c>
      <c r="BO650" s="55" t="str">
        <f>+IFERROR(VLOOKUP($M650,ACTIVIDADES!$B$9:$T$494,33,0),"")</f>
        <v/>
      </c>
      <c r="BP650" s="55" t="str">
        <f>+IFERROR(VLOOKUP($M650,ACTIVIDADES!$B$9:$T$494,34,0),"")</f>
        <v/>
      </c>
      <c r="BQ650" s="55" t="str">
        <f>+IFERROR(VLOOKUP($M650,ACTIVIDADES!$B$9:$T$494,35,0),"")</f>
        <v/>
      </c>
      <c r="BR650" s="55" t="str">
        <f>+IFERROR(VLOOKUP($M650,ACTIVIDADES!$B$9:$T$494,36,0),"")</f>
        <v/>
      </c>
      <c r="BS650" s="55" t="str">
        <f>+IFERROR(VLOOKUP($M650,ACTIVIDADES!$B$9:$T$494,37,0),"")</f>
        <v/>
      </c>
      <c r="BT650" s="58"/>
      <c r="BU650" s="58"/>
      <c r="BV650" s="59"/>
      <c r="BW650" s="59" t="s">
        <v>580</v>
      </c>
      <c r="BX650" s="60" t="s">
        <v>3635</v>
      </c>
      <c r="BY650" s="61" t="s">
        <v>593</v>
      </c>
      <c r="BZ650" s="62"/>
      <c r="CA650" s="7"/>
      <c r="CB650" s="7"/>
      <c r="CC650" s="7"/>
      <c r="CD650" s="7"/>
      <c r="CE650" s="7"/>
      <c r="CF650" s="7"/>
      <c r="CG650" s="7"/>
      <c r="CH650" s="7"/>
      <c r="CI650" s="7"/>
      <c r="CJ650" s="7"/>
      <c r="CK650" s="7"/>
      <c r="CL650" s="7"/>
      <c r="CM650" s="7"/>
      <c r="CN650" s="7"/>
      <c r="CO650" s="7"/>
      <c r="CP650" s="7"/>
      <c r="CQ650" s="7"/>
    </row>
    <row r="651" spans="1:95" ht="93" customHeight="1" x14ac:dyDescent="0.35">
      <c r="A651" s="40">
        <f t="shared" si="39"/>
        <v>643</v>
      </c>
      <c r="B651" s="40" t="s">
        <v>521</v>
      </c>
      <c r="C651" s="40">
        <v>2023</v>
      </c>
      <c r="D651" s="40" t="s">
        <v>3734</v>
      </c>
      <c r="E651" s="214"/>
      <c r="F651" s="40" t="s">
        <v>973</v>
      </c>
      <c r="G651" s="40" t="s">
        <v>95</v>
      </c>
      <c r="H651" s="42" t="s">
        <v>4907</v>
      </c>
      <c r="I651" s="42"/>
      <c r="J651" s="43" t="s">
        <v>5225</v>
      </c>
      <c r="K651" s="43" t="s">
        <v>4277</v>
      </c>
      <c r="L651" s="44" t="s">
        <v>1153</v>
      </c>
      <c r="M651" s="45" t="s">
        <v>2942</v>
      </c>
      <c r="N651" s="46" t="s">
        <v>2943</v>
      </c>
      <c r="O651" s="45" t="s">
        <v>2320</v>
      </c>
      <c r="P651" s="45">
        <v>1</v>
      </c>
      <c r="Q651" s="47">
        <v>46113</v>
      </c>
      <c r="R651" s="47">
        <v>46387</v>
      </c>
      <c r="S651" s="48">
        <f t="shared" si="40"/>
        <v>40.5</v>
      </c>
      <c r="T651" s="45" t="s">
        <v>609</v>
      </c>
      <c r="U651" s="45" t="s">
        <v>2944</v>
      </c>
      <c r="V651" s="49">
        <f>+IFERROR(VLOOKUP($M651,ACTIVIDADES!$B$9:$Q$494,10,0),"")</f>
        <v>0</v>
      </c>
      <c r="W651" s="50" t="str">
        <f>+IFERROR(VLOOKUP($M651,ACTIVIDADES!$B$9:$Q$494,11,0)," ")</f>
        <v>Indicador en proceso de cumplimiento; se están estructurando las actividades y notas correspondientes dentro del procedimiento contractual.</v>
      </c>
      <c r="X651" s="61">
        <f>+IFERROR(VLOOKUP($M651,ACTIVIDADES!$B$9:$Q$494,12,0),"")</f>
        <v>0</v>
      </c>
      <c r="Y651" s="52">
        <f>+IFERROR(VLOOKUP($M651,ACTIVIDADES!$B$9:$Q$494,13,0),"")</f>
        <v>46153</v>
      </c>
      <c r="Z651" s="53" t="str">
        <f>+IFERROR(VLOOKUP($M651,ACTIVIDADES!$B$9:$Q$494,14,0),"")</f>
        <v>Sin avance en la actividad</v>
      </c>
      <c r="AA651" s="49">
        <f>+IFERROR(VLOOKUP($M651,ACTIVIDADES!$B$9:$Q$494,15,0),"")</f>
        <v>0</v>
      </c>
      <c r="AB651" s="54" t="str">
        <f>+IFERROR(VLOOKUP($M651,ACTIVIDADES!$B$9:$Q$494,16,0),"")</f>
        <v>EJECUCIÓN</v>
      </c>
      <c r="AC651" s="144">
        <v>46157</v>
      </c>
      <c r="AD651" s="29">
        <v>0</v>
      </c>
      <c r="AE651" s="29" t="s">
        <v>3741</v>
      </c>
      <c r="AF651" s="29" t="s">
        <v>580</v>
      </c>
      <c r="AG651" s="29" t="s">
        <v>3737</v>
      </c>
      <c r="AH651" s="29" t="s">
        <v>3737</v>
      </c>
      <c r="AI651" s="29" t="s">
        <v>3737</v>
      </c>
      <c r="AJ651" s="55">
        <f>+IFERROR(VLOOKUP($M651,ACTIVIDADES!$B$9:$T$494,17,0),"")</f>
        <v>0</v>
      </c>
      <c r="AK651" s="80" t="str">
        <f>+IFERROR(VLOOKUP($M651,ACTIVIDADES!$B$9:$T$494,18,0),"")</f>
        <v>Indicador en proceso de cumplimiento; se están estructurando las actividades y notas correspondientes dentro del procedimiento contractual.</v>
      </c>
      <c r="AL651" s="80">
        <f>+IFERROR(VLOOKUP($M651,ACTIVIDADES!$B$9:$T$494,19,0),"")</f>
        <v>0</v>
      </c>
      <c r="AM651" s="55" t="str">
        <f>+IFERROR(VLOOKUP($M651,ACTIVIDADES!$B$9:$X$495,20,0),0)</f>
        <v>11/07/206</v>
      </c>
      <c r="AN651" s="55" t="str">
        <f>+IFERROR(VLOOKUP($M651,ACTIVIDADES!$B$9:$X$495,21,0),0)</f>
        <v>No se evidencian soportes de la actividad</v>
      </c>
      <c r="AO651" s="55">
        <f>+IFERROR(VLOOKUP($M651,ACTIVIDADES!$B$9:$X$495,22,0),0)</f>
        <v>0</v>
      </c>
      <c r="AP651" s="145" t="str">
        <f>+IFERROR(VLOOKUP($M651,ACTIVIDADES!$B$9:$X$495,23,0),0)</f>
        <v>EN EJECUCIÓN</v>
      </c>
      <c r="AQ651" s="88">
        <v>46230</v>
      </c>
      <c r="AR651" s="55">
        <v>0</v>
      </c>
      <c r="AS651" s="57" t="s">
        <v>4242</v>
      </c>
      <c r="AT651" s="29" t="s">
        <v>580</v>
      </c>
      <c r="AU651" s="57" t="s">
        <v>3639</v>
      </c>
      <c r="AV651" s="193" t="s">
        <v>3639</v>
      </c>
      <c r="AW651" s="193" t="s">
        <v>3639</v>
      </c>
      <c r="AX651" s="57" t="s">
        <v>4259</v>
      </c>
      <c r="AY651" s="176" t="str">
        <f t="shared" si="41"/>
        <v>SIN INICIAR</v>
      </c>
      <c r="AZ651" s="55" t="str">
        <f>+IFERROR(VLOOKUP($M651,ACTIVIDADES!$B$9:$T$494,25,0),"")</f>
        <v/>
      </c>
      <c r="BA651" s="55" t="str">
        <f>+IFERROR(VLOOKUP($M651,ACTIVIDADES!$B$9:$T$494,26,0),"")</f>
        <v/>
      </c>
      <c r="BB651" s="55" t="str">
        <f>+IFERROR(VLOOKUP($M651,ACTIVIDADES!$B$9:$T$494,27,0),"")</f>
        <v/>
      </c>
      <c r="BC651" s="55" t="str">
        <f>+IFERROR(VLOOKUP($M651,ACTIVIDADES!$B$9:$T$494,28,0),"")</f>
        <v/>
      </c>
      <c r="BD651" s="55" t="str">
        <f>+IFERROR(VLOOKUP($M651,ACTIVIDADES!$B$9:$T$494,29,0),"")</f>
        <v/>
      </c>
      <c r="BE651" s="55" t="str">
        <f>+IFERROR(VLOOKUP($M651,ACTIVIDADES!$B$9:$T$494,30,0),"")</f>
        <v/>
      </c>
      <c r="BF651" s="58"/>
      <c r="BG651" s="58"/>
      <c r="BH651" s="59"/>
      <c r="BI651" s="59" t="s">
        <v>580</v>
      </c>
      <c r="BJ651" s="60" t="s">
        <v>3635</v>
      </c>
      <c r="BK651" s="61" t="s">
        <v>593</v>
      </c>
      <c r="BL651" s="62"/>
      <c r="BM651" s="55" t="str">
        <f>+IFERROR(VLOOKUP($M651,ACTIVIDADES!$B$9:$T$494,31,0),"")</f>
        <v/>
      </c>
      <c r="BN651" s="55" t="str">
        <f>+IFERROR(VLOOKUP($M651,ACTIVIDADES!$B$9:$T$494,32,0),"")</f>
        <v/>
      </c>
      <c r="BO651" s="55" t="str">
        <f>+IFERROR(VLOOKUP($M651,ACTIVIDADES!$B$9:$T$494,33,0),"")</f>
        <v/>
      </c>
      <c r="BP651" s="55" t="str">
        <f>+IFERROR(VLOOKUP($M651,ACTIVIDADES!$B$9:$T$494,34,0),"")</f>
        <v/>
      </c>
      <c r="BQ651" s="55" t="str">
        <f>+IFERROR(VLOOKUP($M651,ACTIVIDADES!$B$9:$T$494,35,0),"")</f>
        <v/>
      </c>
      <c r="BR651" s="55" t="str">
        <f>+IFERROR(VLOOKUP($M651,ACTIVIDADES!$B$9:$T$494,36,0),"")</f>
        <v/>
      </c>
      <c r="BS651" s="55" t="str">
        <f>+IFERROR(VLOOKUP($M651,ACTIVIDADES!$B$9:$T$494,37,0),"")</f>
        <v/>
      </c>
      <c r="BT651" s="58"/>
      <c r="BU651" s="58"/>
      <c r="BV651" s="59"/>
      <c r="BW651" s="59" t="s">
        <v>580</v>
      </c>
      <c r="BX651" s="60" t="s">
        <v>3635</v>
      </c>
      <c r="BY651" s="61" t="s">
        <v>593</v>
      </c>
      <c r="BZ651" s="62"/>
      <c r="CA651" s="7"/>
      <c r="CB651" s="7"/>
      <c r="CC651" s="7"/>
      <c r="CD651" s="7"/>
      <c r="CE651" s="7"/>
      <c r="CF651" s="7"/>
      <c r="CG651" s="7"/>
      <c r="CH651" s="7"/>
      <c r="CI651" s="7"/>
      <c r="CJ651" s="7"/>
      <c r="CK651" s="7"/>
      <c r="CL651" s="7"/>
      <c r="CM651" s="7"/>
      <c r="CN651" s="7"/>
      <c r="CO651" s="7"/>
      <c r="CP651" s="7"/>
      <c r="CQ651" s="7"/>
    </row>
    <row r="652" spans="1:95" ht="93" customHeight="1" x14ac:dyDescent="0.35">
      <c r="A652" s="40">
        <f t="shared" si="39"/>
        <v>644</v>
      </c>
      <c r="B652" s="40" t="s">
        <v>521</v>
      </c>
      <c r="C652" s="40">
        <v>2023</v>
      </c>
      <c r="D652" s="40" t="s">
        <v>3734</v>
      </c>
      <c r="E652" s="214"/>
      <c r="F652" s="40" t="s">
        <v>992</v>
      </c>
      <c r="G652" s="40" t="s">
        <v>95</v>
      </c>
      <c r="H652" s="42" t="s">
        <v>4908</v>
      </c>
      <c r="I652" s="42"/>
      <c r="J652" s="43" t="s">
        <v>5226</v>
      </c>
      <c r="K652" s="43" t="s">
        <v>4277</v>
      </c>
      <c r="L652" s="44" t="s">
        <v>1153</v>
      </c>
      <c r="M652" s="45" t="s">
        <v>2942</v>
      </c>
      <c r="N652" s="46" t="s">
        <v>2943</v>
      </c>
      <c r="O652" s="45" t="s">
        <v>2320</v>
      </c>
      <c r="P652" s="45">
        <v>1</v>
      </c>
      <c r="Q652" s="47">
        <v>46113</v>
      </c>
      <c r="R652" s="47">
        <v>46387</v>
      </c>
      <c r="S652" s="48">
        <f t="shared" si="40"/>
        <v>40.5</v>
      </c>
      <c r="T652" s="45" t="s">
        <v>609</v>
      </c>
      <c r="U652" s="45" t="s">
        <v>2944</v>
      </c>
      <c r="V652" s="49">
        <f>+IFERROR(VLOOKUP($M652,ACTIVIDADES!$B$9:$Q$494,10,0),"")</f>
        <v>0</v>
      </c>
      <c r="W652" s="50" t="str">
        <f>+IFERROR(VLOOKUP($M652,ACTIVIDADES!$B$9:$Q$494,11,0)," ")</f>
        <v>Indicador en proceso de cumplimiento; se están estructurando las actividades y notas correspondientes dentro del procedimiento contractual.</v>
      </c>
      <c r="X652" s="61">
        <f>+IFERROR(VLOOKUP($M652,ACTIVIDADES!$B$9:$Q$494,12,0),"")</f>
        <v>0</v>
      </c>
      <c r="Y652" s="52">
        <f>+IFERROR(VLOOKUP($M652,ACTIVIDADES!$B$9:$Q$494,13,0),"")</f>
        <v>46153</v>
      </c>
      <c r="Z652" s="53" t="str">
        <f>+IFERROR(VLOOKUP($M652,ACTIVIDADES!$B$9:$Q$494,14,0),"")</f>
        <v>Sin avance en la actividad</v>
      </c>
      <c r="AA652" s="49">
        <f>+IFERROR(VLOOKUP($M652,ACTIVIDADES!$B$9:$Q$494,15,0),"")</f>
        <v>0</v>
      </c>
      <c r="AB652" s="54" t="str">
        <f>+IFERROR(VLOOKUP($M652,ACTIVIDADES!$B$9:$Q$494,16,0),"")</f>
        <v>EJECUCIÓN</v>
      </c>
      <c r="AC652" s="144">
        <v>46157</v>
      </c>
      <c r="AD652" s="29">
        <v>0</v>
      </c>
      <c r="AE652" s="29" t="s">
        <v>3741</v>
      </c>
      <c r="AF652" s="29" t="s">
        <v>580</v>
      </c>
      <c r="AG652" s="29" t="s">
        <v>3737</v>
      </c>
      <c r="AH652" s="29" t="s">
        <v>3737</v>
      </c>
      <c r="AI652" s="29" t="s">
        <v>3737</v>
      </c>
      <c r="AJ652" s="55">
        <f>+IFERROR(VLOOKUP($M652,ACTIVIDADES!$B$9:$T$494,17,0),"")</f>
        <v>0</v>
      </c>
      <c r="AK652" s="80" t="str">
        <f>+IFERROR(VLOOKUP($M652,ACTIVIDADES!$B$9:$T$494,18,0),"")</f>
        <v>Indicador en proceso de cumplimiento; se están estructurando las actividades y notas correspondientes dentro del procedimiento contractual.</v>
      </c>
      <c r="AL652" s="80">
        <f>+IFERROR(VLOOKUP($M652,ACTIVIDADES!$B$9:$T$494,19,0),"")</f>
        <v>0</v>
      </c>
      <c r="AM652" s="55" t="str">
        <f>+IFERROR(VLOOKUP($M652,ACTIVIDADES!$B$9:$X$495,20,0),0)</f>
        <v>11/07/206</v>
      </c>
      <c r="AN652" s="55" t="str">
        <f>+IFERROR(VLOOKUP($M652,ACTIVIDADES!$B$9:$X$495,21,0),0)</f>
        <v>No se evidencian soportes de la actividad</v>
      </c>
      <c r="AO652" s="55">
        <f>+IFERROR(VLOOKUP($M652,ACTIVIDADES!$B$9:$X$495,22,0),0)</f>
        <v>0</v>
      </c>
      <c r="AP652" s="145" t="str">
        <f>+IFERROR(VLOOKUP($M652,ACTIVIDADES!$B$9:$X$495,23,0),0)</f>
        <v>EN EJECUCIÓN</v>
      </c>
      <c r="AQ652" s="88">
        <v>46230</v>
      </c>
      <c r="AR652" s="55">
        <v>0</v>
      </c>
      <c r="AS652" s="57" t="s">
        <v>4242</v>
      </c>
      <c r="AT652" s="29" t="s">
        <v>580</v>
      </c>
      <c r="AU652" s="57" t="s">
        <v>3639</v>
      </c>
      <c r="AV652" s="193" t="s">
        <v>3639</v>
      </c>
      <c r="AW652" s="193" t="s">
        <v>3639</v>
      </c>
      <c r="AX652" s="57" t="s">
        <v>4259</v>
      </c>
      <c r="AY652" s="176" t="str">
        <f t="shared" si="41"/>
        <v>SIN INICIAR</v>
      </c>
      <c r="AZ652" s="55" t="str">
        <f>+IFERROR(VLOOKUP($M652,ACTIVIDADES!$B$9:$T$494,25,0),"")</f>
        <v/>
      </c>
      <c r="BA652" s="55" t="str">
        <f>+IFERROR(VLOOKUP($M652,ACTIVIDADES!$B$9:$T$494,26,0),"")</f>
        <v/>
      </c>
      <c r="BB652" s="55" t="str">
        <f>+IFERROR(VLOOKUP($M652,ACTIVIDADES!$B$9:$T$494,27,0),"")</f>
        <v/>
      </c>
      <c r="BC652" s="55" t="str">
        <f>+IFERROR(VLOOKUP($M652,ACTIVIDADES!$B$9:$T$494,28,0),"")</f>
        <v/>
      </c>
      <c r="BD652" s="55" t="str">
        <f>+IFERROR(VLOOKUP($M652,ACTIVIDADES!$B$9:$T$494,29,0),"")</f>
        <v/>
      </c>
      <c r="BE652" s="55" t="str">
        <f>+IFERROR(VLOOKUP($M652,ACTIVIDADES!$B$9:$T$494,30,0),"")</f>
        <v/>
      </c>
      <c r="BF652" s="58"/>
      <c r="BG652" s="58"/>
      <c r="BH652" s="59"/>
      <c r="BI652" s="59" t="s">
        <v>580</v>
      </c>
      <c r="BJ652" s="60" t="s">
        <v>3635</v>
      </c>
      <c r="BK652" s="61" t="s">
        <v>593</v>
      </c>
      <c r="BL652" s="62"/>
      <c r="BM652" s="55" t="str">
        <f>+IFERROR(VLOOKUP($M652,ACTIVIDADES!$B$9:$T$494,31,0),"")</f>
        <v/>
      </c>
      <c r="BN652" s="55" t="str">
        <f>+IFERROR(VLOOKUP($M652,ACTIVIDADES!$B$9:$T$494,32,0),"")</f>
        <v/>
      </c>
      <c r="BO652" s="55" t="str">
        <f>+IFERROR(VLOOKUP($M652,ACTIVIDADES!$B$9:$T$494,33,0),"")</f>
        <v/>
      </c>
      <c r="BP652" s="55" t="str">
        <f>+IFERROR(VLOOKUP($M652,ACTIVIDADES!$B$9:$T$494,34,0),"")</f>
        <v/>
      </c>
      <c r="BQ652" s="55" t="str">
        <f>+IFERROR(VLOOKUP($M652,ACTIVIDADES!$B$9:$T$494,35,0),"")</f>
        <v/>
      </c>
      <c r="BR652" s="55" t="str">
        <f>+IFERROR(VLOOKUP($M652,ACTIVIDADES!$B$9:$T$494,36,0),"")</f>
        <v/>
      </c>
      <c r="BS652" s="55" t="str">
        <f>+IFERROR(VLOOKUP($M652,ACTIVIDADES!$B$9:$T$494,37,0),"")</f>
        <v/>
      </c>
      <c r="BT652" s="58"/>
      <c r="BU652" s="58"/>
      <c r="BV652" s="59"/>
      <c r="BW652" s="59" t="s">
        <v>580</v>
      </c>
      <c r="BX652" s="60" t="s">
        <v>3635</v>
      </c>
      <c r="BY652" s="61" t="s">
        <v>593</v>
      </c>
      <c r="BZ652" s="62"/>
      <c r="CA652" s="7"/>
      <c r="CB652" s="7"/>
      <c r="CC652" s="7"/>
      <c r="CD652" s="7"/>
      <c r="CE652" s="7"/>
      <c r="CF652" s="7"/>
      <c r="CG652" s="7"/>
      <c r="CH652" s="7"/>
      <c r="CI652" s="7"/>
      <c r="CJ652" s="7"/>
      <c r="CK652" s="7"/>
      <c r="CL652" s="7"/>
      <c r="CM652" s="7"/>
      <c r="CN652" s="7"/>
      <c r="CO652" s="7"/>
      <c r="CP652" s="7"/>
      <c r="CQ652" s="7"/>
    </row>
    <row r="653" spans="1:95" ht="93" customHeight="1" x14ac:dyDescent="0.35">
      <c r="A653" s="215">
        <f t="shared" si="39"/>
        <v>645</v>
      </c>
      <c r="B653" s="215" t="s">
        <v>521</v>
      </c>
      <c r="C653" s="215">
        <v>2023</v>
      </c>
      <c r="D653" s="215" t="s">
        <v>3734</v>
      </c>
      <c r="E653" s="323"/>
      <c r="F653" s="215" t="s">
        <v>974</v>
      </c>
      <c r="G653" s="215" t="s">
        <v>95</v>
      </c>
      <c r="H653" s="216" t="s">
        <v>4909</v>
      </c>
      <c r="I653" s="216"/>
      <c r="J653" s="234" t="s">
        <v>5227</v>
      </c>
      <c r="K653" s="234" t="s">
        <v>4339</v>
      </c>
      <c r="L653" s="217" t="s">
        <v>1153</v>
      </c>
      <c r="M653" s="218" t="s">
        <v>2942</v>
      </c>
      <c r="N653" s="235" t="s">
        <v>2943</v>
      </c>
      <c r="O653" s="218" t="s">
        <v>2320</v>
      </c>
      <c r="P653" s="218">
        <v>1</v>
      </c>
      <c r="Q653" s="219">
        <v>46113</v>
      </c>
      <c r="R653" s="219">
        <v>46387</v>
      </c>
      <c r="S653" s="220">
        <f t="shared" si="40"/>
        <v>40.5</v>
      </c>
      <c r="T653" s="218" t="s">
        <v>609</v>
      </c>
      <c r="U653" s="218"/>
      <c r="V653" s="221">
        <f>+IFERROR(VLOOKUP($M653,ACTIVIDADES!$B$9:$Q$494,10,0),"")</f>
        <v>0</v>
      </c>
      <c r="W653" s="236" t="str">
        <f>+IFERROR(VLOOKUP($M653,ACTIVIDADES!$B$9:$Q$494,11,0)," ")</f>
        <v>Indicador en proceso de cumplimiento; se están estructurando las actividades y notas correspondientes dentro del procedimiento contractual.</v>
      </c>
      <c r="X653" s="222">
        <f>+IFERROR(VLOOKUP($M653,ACTIVIDADES!$B$9:$Q$494,12,0),"")</f>
        <v>0</v>
      </c>
      <c r="Y653" s="224">
        <f>+IFERROR(VLOOKUP($M653,ACTIVIDADES!$B$9:$Q$494,13,0),"")</f>
        <v>46153</v>
      </c>
      <c r="Z653" s="237" t="str">
        <f>+IFERROR(VLOOKUP($M653,ACTIVIDADES!$B$9:$Q$494,14,0),"")</f>
        <v>Sin avance en la actividad</v>
      </c>
      <c r="AA653" s="221">
        <f>+IFERROR(VLOOKUP($M653,ACTIVIDADES!$B$9:$Q$494,15,0),"")</f>
        <v>0</v>
      </c>
      <c r="AB653" s="225" t="str">
        <f>+IFERROR(VLOOKUP($M653,ACTIVIDADES!$B$9:$Q$494,16,0),"")</f>
        <v>EJECUCIÓN</v>
      </c>
      <c r="AC653" s="240">
        <v>46157</v>
      </c>
      <c r="AD653" s="139">
        <v>0</v>
      </c>
      <c r="AE653" s="139" t="s">
        <v>3741</v>
      </c>
      <c r="AF653" s="139" t="s">
        <v>580</v>
      </c>
      <c r="AG653" s="139" t="s">
        <v>3737</v>
      </c>
      <c r="AH653" s="139" t="s">
        <v>3737</v>
      </c>
      <c r="AI653" s="139" t="s">
        <v>3737</v>
      </c>
      <c r="AJ653" s="141">
        <f>+IFERROR(VLOOKUP($M653,ACTIVIDADES!$B$9:$T$494,17,0),"")</f>
        <v>0</v>
      </c>
      <c r="AK653" s="229" t="str">
        <f>+IFERROR(VLOOKUP($M653,ACTIVIDADES!$B$9:$T$494,18,0),"")</f>
        <v>Indicador en proceso de cumplimiento; se están estructurando las actividades y notas correspondientes dentro del procedimiento contractual.</v>
      </c>
      <c r="AL653" s="229">
        <f>+IFERROR(VLOOKUP($M653,ACTIVIDADES!$B$9:$T$494,19,0),"")</f>
        <v>0</v>
      </c>
      <c r="AM653" s="141" t="str">
        <f>+IFERROR(VLOOKUP($M653,ACTIVIDADES!$B$9:$X$495,20,0),0)</f>
        <v>11/07/206</v>
      </c>
      <c r="AN653" s="141" t="str">
        <f>+IFERROR(VLOOKUP($M653,ACTIVIDADES!$B$9:$X$495,21,0),0)</f>
        <v>No se evidencian soportes de la actividad</v>
      </c>
      <c r="AO653" s="141">
        <f>+IFERROR(VLOOKUP($M653,ACTIVIDADES!$B$9:$X$495,22,0),0)</f>
        <v>0</v>
      </c>
      <c r="AP653" s="238" t="str">
        <f>+IFERROR(VLOOKUP($M653,ACTIVIDADES!$B$9:$X$495,23,0),0)</f>
        <v>EN EJECUCIÓN</v>
      </c>
      <c r="AQ653" s="239">
        <v>46230</v>
      </c>
      <c r="AR653" s="141">
        <v>0</v>
      </c>
      <c r="AS653" s="169" t="s">
        <v>4242</v>
      </c>
      <c r="AT653" s="139" t="s">
        <v>580</v>
      </c>
      <c r="AU653" s="173" t="s">
        <v>3639</v>
      </c>
      <c r="AV653" s="205" t="s">
        <v>3639</v>
      </c>
      <c r="AW653" s="205" t="s">
        <v>3639</v>
      </c>
      <c r="AX653" s="57" t="s">
        <v>4259</v>
      </c>
      <c r="AY653" s="176" t="str">
        <f t="shared" si="41"/>
        <v>SIN INICIAR</v>
      </c>
      <c r="AZ653" s="55" t="str">
        <f>+IFERROR(VLOOKUP($M653,ACTIVIDADES!$B$9:$T$494,25,0),"")</f>
        <v/>
      </c>
      <c r="BA653" s="55" t="str">
        <f>+IFERROR(VLOOKUP($M653,ACTIVIDADES!$B$9:$T$494,26,0),"")</f>
        <v/>
      </c>
      <c r="BB653" s="55" t="str">
        <f>+IFERROR(VLOOKUP($M653,ACTIVIDADES!$B$9:$T$494,27,0),"")</f>
        <v/>
      </c>
      <c r="BC653" s="55" t="str">
        <f>+IFERROR(VLOOKUP($M653,ACTIVIDADES!$B$9:$T$494,28,0),"")</f>
        <v/>
      </c>
      <c r="BD653" s="55" t="str">
        <f>+IFERROR(VLOOKUP($M653,ACTIVIDADES!$B$9:$T$494,29,0),"")</f>
        <v/>
      </c>
      <c r="BE653" s="55" t="str">
        <f>+IFERROR(VLOOKUP($M653,ACTIVIDADES!$B$9:$T$494,30,0),"")</f>
        <v/>
      </c>
      <c r="BF653" s="58"/>
      <c r="BG653" s="58"/>
      <c r="BH653" s="59"/>
      <c r="BI653" s="59" t="s">
        <v>580</v>
      </c>
      <c r="BJ653" s="60" t="s">
        <v>3635</v>
      </c>
      <c r="BK653" s="61" t="s">
        <v>593</v>
      </c>
      <c r="BL653" s="62"/>
      <c r="BM653" s="55" t="str">
        <f>+IFERROR(VLOOKUP($M653,ACTIVIDADES!$B$9:$T$494,31,0),"")</f>
        <v/>
      </c>
      <c r="BN653" s="55" t="str">
        <f>+IFERROR(VLOOKUP($M653,ACTIVIDADES!$B$9:$T$494,32,0),"")</f>
        <v/>
      </c>
      <c r="BO653" s="55" t="str">
        <f>+IFERROR(VLOOKUP($M653,ACTIVIDADES!$B$9:$T$494,33,0),"")</f>
        <v/>
      </c>
      <c r="BP653" s="55" t="str">
        <f>+IFERROR(VLOOKUP($M653,ACTIVIDADES!$B$9:$T$494,34,0),"")</f>
        <v/>
      </c>
      <c r="BQ653" s="55" t="str">
        <f>+IFERROR(VLOOKUP($M653,ACTIVIDADES!$B$9:$T$494,35,0),"")</f>
        <v/>
      </c>
      <c r="BR653" s="55" t="str">
        <f>+IFERROR(VLOOKUP($M653,ACTIVIDADES!$B$9:$T$494,36,0),"")</f>
        <v/>
      </c>
      <c r="BS653" s="55" t="str">
        <f>+IFERROR(VLOOKUP($M653,ACTIVIDADES!$B$9:$T$494,37,0),"")</f>
        <v/>
      </c>
      <c r="BT653" s="58"/>
      <c r="BU653" s="58"/>
      <c r="BV653" s="59"/>
      <c r="BW653" s="59" t="s">
        <v>580</v>
      </c>
      <c r="BX653" s="60" t="s">
        <v>3635</v>
      </c>
      <c r="BY653" s="61" t="s">
        <v>593</v>
      </c>
      <c r="BZ653" s="62"/>
      <c r="CA653" s="7"/>
      <c r="CB653" s="7"/>
      <c r="CC653" s="7"/>
      <c r="CD653" s="7"/>
      <c r="CE653" s="7"/>
      <c r="CF653" s="7"/>
      <c r="CG653" s="7"/>
      <c r="CH653" s="7"/>
      <c r="CI653" s="7"/>
      <c r="CJ653" s="7"/>
      <c r="CK653" s="7"/>
      <c r="CL653" s="7"/>
      <c r="CM653" s="7"/>
      <c r="CN653" s="7"/>
      <c r="CO653" s="7"/>
      <c r="CP653" s="7"/>
      <c r="CQ653" s="7"/>
    </row>
    <row r="654" spans="1:95" customFormat="1" ht="93" customHeight="1" x14ac:dyDescent="0.35">
      <c r="A654" s="40">
        <f t="shared" si="39"/>
        <v>646</v>
      </c>
      <c r="B654" s="40" t="s">
        <v>521</v>
      </c>
      <c r="C654" s="40">
        <v>2023</v>
      </c>
      <c r="D654" s="40" t="s">
        <v>3734</v>
      </c>
      <c r="E654" s="323"/>
      <c r="F654" s="40" t="s">
        <v>1032</v>
      </c>
      <c r="G654" s="40" t="s">
        <v>4647</v>
      </c>
      <c r="H654" s="41" t="s">
        <v>4910</v>
      </c>
      <c r="I654" s="42"/>
      <c r="J654" s="43" t="s">
        <v>5228</v>
      </c>
      <c r="K654" s="43" t="s">
        <v>5407</v>
      </c>
      <c r="L654" s="44" t="s">
        <v>1153</v>
      </c>
      <c r="M654" s="63" t="s">
        <v>1854</v>
      </c>
      <c r="N654" s="64" t="s">
        <v>5619</v>
      </c>
      <c r="O654" s="63" t="s">
        <v>1856</v>
      </c>
      <c r="P654" s="63">
        <v>1</v>
      </c>
      <c r="Q654" s="65">
        <v>45200</v>
      </c>
      <c r="R654" s="65">
        <v>45291</v>
      </c>
      <c r="S654" s="66">
        <f t="shared" si="40"/>
        <v>13.5</v>
      </c>
      <c r="T654" s="63" t="s">
        <v>624</v>
      </c>
      <c r="U654" s="63" t="s">
        <v>1857</v>
      </c>
      <c r="V654" s="49">
        <f>+IFERROR(VLOOKUP($M654,ACTIVIDADES!$B$9:$Q$494,10,0),"")</f>
        <v>0</v>
      </c>
      <c r="W654" s="50">
        <f>+IFERROR(VLOOKUP($M654,ACTIVIDADES!$B$9:$Q$494,11,0)," ")</f>
        <v>0</v>
      </c>
      <c r="X654" s="61">
        <f>+IFERROR(VLOOKUP($M654,ACTIVIDADES!$B$9:$Q$494,12,0),"")</f>
        <v>0</v>
      </c>
      <c r="Y654" s="52">
        <f>+IFERROR(VLOOKUP($M654,ACTIVIDADES!$B$9:$Q$494,13,0),"")</f>
        <v>46153</v>
      </c>
      <c r="Z654" s="53" t="str">
        <f>+IFERROR(VLOOKUP($M654,ACTIVIDADES!$B$9:$Q$494,14,0),"")</f>
        <v>No se evidencia seguimiento</v>
      </c>
      <c r="AA654" s="49">
        <f>+IFERROR(VLOOKUP($M654,ACTIVIDADES!$B$9:$Q$494,15,0),"")</f>
        <v>0</v>
      </c>
      <c r="AB654" s="54" t="str">
        <f>+IFERROR(VLOOKUP($M654,ACTIVIDADES!$B$9:$Q$494,16,0),"")</f>
        <v>VENCIDO</v>
      </c>
      <c r="AC654" s="144">
        <v>46157</v>
      </c>
      <c r="AD654" s="29">
        <v>0</v>
      </c>
      <c r="AE654" s="29" t="s">
        <v>3741</v>
      </c>
      <c r="AF654" s="29" t="s">
        <v>581</v>
      </c>
      <c r="AG654" s="29" t="s">
        <v>3737</v>
      </c>
      <c r="AH654" s="29" t="s">
        <v>3737</v>
      </c>
      <c r="AI654" s="29" t="s">
        <v>3737</v>
      </c>
      <c r="AJ654" s="55">
        <f>+IFERROR(VLOOKUP($M654,ACTIVIDADES!$B$9:$T$494,17,0),"")</f>
        <v>0</v>
      </c>
      <c r="AK654" s="80">
        <f>+IFERROR(VLOOKUP($M654,ACTIVIDADES!$B$9:$T$494,18,0),"")</f>
        <v>0</v>
      </c>
      <c r="AL654" s="80">
        <f>+IFERROR(VLOOKUP($M654,ACTIVIDADES!$B$9:$T$494,19,0),"")</f>
        <v>0</v>
      </c>
      <c r="AM654" s="55">
        <f>+IFERROR(VLOOKUP($M654,ACTIVIDADES!$B$9:$X$495,20,0),0)</f>
        <v>46214</v>
      </c>
      <c r="AN654" s="55" t="str">
        <f>+IFERROR(VLOOKUP($M654,ACTIVIDADES!$B$9:$X$495,21,0),0)</f>
        <v>No se evidencia seguimiento</v>
      </c>
      <c r="AO654" s="55">
        <f>+IFERROR(VLOOKUP($M654,ACTIVIDADES!$B$9:$X$495,22,0),0)</f>
        <v>0</v>
      </c>
      <c r="AP654" s="148" t="str">
        <f>+IFERROR(VLOOKUP($M654,ACTIVIDADES!$B$9:$X$495,23,0),0)</f>
        <v>VENCIDO</v>
      </c>
      <c r="AQ654" s="88">
        <v>46230</v>
      </c>
      <c r="AR654" s="55">
        <v>0</v>
      </c>
      <c r="AS654" s="203" t="s">
        <v>4298</v>
      </c>
      <c r="AT654" s="29" t="s">
        <v>581</v>
      </c>
      <c r="AU654" s="57" t="s">
        <v>3639</v>
      </c>
      <c r="AV654" s="193" t="s">
        <v>3639</v>
      </c>
      <c r="AW654" s="193" t="s">
        <v>3639</v>
      </c>
      <c r="AX654" s="57" t="s">
        <v>4244</v>
      </c>
      <c r="AY654" s="176" t="str">
        <f t="shared" si="41"/>
        <v>VENCIDAS</v>
      </c>
      <c r="AZ654" s="55" t="str">
        <f>+IFERROR(VLOOKUP($M654,ACTIVIDADES!$B$9:$T$494,25,0),"")</f>
        <v/>
      </c>
      <c r="BA654" s="55" t="str">
        <f>+IFERROR(VLOOKUP($M654,ACTIVIDADES!$B$9:$T$494,26,0),"")</f>
        <v/>
      </c>
      <c r="BB654" s="55" t="str">
        <f>+IFERROR(VLOOKUP($M654,ACTIVIDADES!$B$9:$T$494,27,0),"")</f>
        <v/>
      </c>
      <c r="BC654" s="55" t="str">
        <f>+IFERROR(VLOOKUP($M654,ACTIVIDADES!$B$9:$T$494,28,0),"")</f>
        <v/>
      </c>
      <c r="BD654" s="55" t="str">
        <f>+IFERROR(VLOOKUP($M654,ACTIVIDADES!$B$9:$T$494,29,0),"")</f>
        <v/>
      </c>
      <c r="BE654" s="55" t="str">
        <f>+IFERROR(VLOOKUP($M654,ACTIVIDADES!$B$9:$T$494,30,0),"")</f>
        <v/>
      </c>
      <c r="BF654" s="58"/>
      <c r="BG654" s="58"/>
      <c r="BH654" s="59"/>
      <c r="BI654" s="59" t="s">
        <v>580</v>
      </c>
      <c r="BJ654" s="60" t="s">
        <v>3635</v>
      </c>
      <c r="BK654" s="61" t="s">
        <v>593</v>
      </c>
      <c r="BL654" s="62"/>
      <c r="BM654" s="55" t="str">
        <f>+IFERROR(VLOOKUP($M654,ACTIVIDADES!$B$9:$T$494,31,0),"")</f>
        <v/>
      </c>
      <c r="BN654" s="55" t="str">
        <f>+IFERROR(VLOOKUP($M654,ACTIVIDADES!$B$9:$T$494,32,0),"")</f>
        <v/>
      </c>
      <c r="BO654" s="55" t="str">
        <f>+IFERROR(VLOOKUP($M654,ACTIVIDADES!$B$9:$T$494,33,0),"")</f>
        <v/>
      </c>
      <c r="BP654" s="55" t="str">
        <f>+IFERROR(VLOOKUP($M654,ACTIVIDADES!$B$9:$T$494,34,0),"")</f>
        <v/>
      </c>
      <c r="BQ654" s="55" t="str">
        <f>+IFERROR(VLOOKUP($M654,ACTIVIDADES!$B$9:$T$494,35,0),"")</f>
        <v/>
      </c>
      <c r="BR654" s="55" t="str">
        <f>+IFERROR(VLOOKUP($M654,ACTIVIDADES!$B$9:$T$494,36,0),"")</f>
        <v/>
      </c>
      <c r="BS654" s="55" t="str">
        <f>+IFERROR(VLOOKUP($M654,ACTIVIDADES!$B$9:$T$494,37,0),"")</f>
        <v/>
      </c>
      <c r="BT654" s="58"/>
      <c r="BU654" s="58"/>
      <c r="BV654" s="59"/>
      <c r="BW654" s="59" t="s">
        <v>580</v>
      </c>
      <c r="BX654" s="60" t="s">
        <v>3635</v>
      </c>
      <c r="BY654" s="61" t="s">
        <v>593</v>
      </c>
      <c r="BZ654" s="62"/>
      <c r="CA654" s="7"/>
      <c r="CB654" s="7"/>
      <c r="CC654" s="7"/>
      <c r="CD654" s="7"/>
      <c r="CE654" s="7"/>
      <c r="CF654" s="7"/>
      <c r="CG654" s="7"/>
      <c r="CH654" s="7"/>
      <c r="CI654" s="7"/>
      <c r="CJ654" s="7"/>
      <c r="CK654" s="7"/>
      <c r="CL654" s="7"/>
      <c r="CM654" s="7"/>
      <c r="CN654" s="7"/>
      <c r="CO654" s="7"/>
      <c r="CP654" s="7"/>
      <c r="CQ654" s="7"/>
    </row>
    <row r="655" spans="1:95" customFormat="1" ht="93" customHeight="1" x14ac:dyDescent="0.35">
      <c r="A655" s="40">
        <f t="shared" si="39"/>
        <v>647</v>
      </c>
      <c r="B655" s="40" t="s">
        <v>521</v>
      </c>
      <c r="C655" s="40">
        <v>2023</v>
      </c>
      <c r="D655" s="40" t="s">
        <v>3734</v>
      </c>
      <c r="E655" s="323"/>
      <c r="F655" s="40" t="s">
        <v>1033</v>
      </c>
      <c r="G655" s="40" t="s">
        <v>4647</v>
      </c>
      <c r="H655" s="41" t="s">
        <v>336</v>
      </c>
      <c r="I655" s="42"/>
      <c r="J655" s="43" t="s">
        <v>5229</v>
      </c>
      <c r="K655" s="43" t="s">
        <v>5408</v>
      </c>
      <c r="L655" s="44" t="s">
        <v>1153</v>
      </c>
      <c r="M655" s="63" t="s">
        <v>1858</v>
      </c>
      <c r="N655" s="64" t="s">
        <v>5620</v>
      </c>
      <c r="O655" s="63" t="s">
        <v>1856</v>
      </c>
      <c r="P655" s="63">
        <v>1</v>
      </c>
      <c r="Q655" s="65">
        <v>45200</v>
      </c>
      <c r="R655" s="65">
        <v>45291</v>
      </c>
      <c r="S655" s="66">
        <f t="shared" si="40"/>
        <v>13.5</v>
      </c>
      <c r="T655" s="63" t="s">
        <v>624</v>
      </c>
      <c r="U655" s="63" t="s">
        <v>1857</v>
      </c>
      <c r="V655" s="49">
        <f>+IFERROR(VLOOKUP($M655,ACTIVIDADES!$B$9:$Q$494,10,0),"")</f>
        <v>0</v>
      </c>
      <c r="W655" s="50">
        <f>+IFERROR(VLOOKUP($M655,ACTIVIDADES!$B$9:$Q$494,11,0)," ")</f>
        <v>0</v>
      </c>
      <c r="X655" s="61">
        <f>+IFERROR(VLOOKUP($M655,ACTIVIDADES!$B$9:$Q$494,12,0),"")</f>
        <v>0</v>
      </c>
      <c r="Y655" s="52">
        <f>+IFERROR(VLOOKUP($M655,ACTIVIDADES!$B$9:$Q$494,13,0),"")</f>
        <v>46153</v>
      </c>
      <c r="Z655" s="53" t="str">
        <f>+IFERROR(VLOOKUP($M655,ACTIVIDADES!$B$9:$Q$494,14,0),"")</f>
        <v>No se evidencia seguimiento</v>
      </c>
      <c r="AA655" s="49">
        <f>+IFERROR(VLOOKUP($M655,ACTIVIDADES!$B$9:$Q$494,15,0),"")</f>
        <v>0</v>
      </c>
      <c r="AB655" s="54" t="str">
        <f>+IFERROR(VLOOKUP($M655,ACTIVIDADES!$B$9:$Q$494,16,0),"")</f>
        <v>VENCIDO</v>
      </c>
      <c r="AC655" s="144">
        <v>46157</v>
      </c>
      <c r="AD655" s="29">
        <v>0</v>
      </c>
      <c r="AE655" s="29" t="s">
        <v>3741</v>
      </c>
      <c r="AF655" s="29" t="s">
        <v>581</v>
      </c>
      <c r="AG655" s="29" t="s">
        <v>3737</v>
      </c>
      <c r="AH655" s="29" t="s">
        <v>3737</v>
      </c>
      <c r="AI655" s="29" t="s">
        <v>3737</v>
      </c>
      <c r="AJ655" s="55">
        <f>+IFERROR(VLOOKUP($M655,ACTIVIDADES!$B$9:$T$494,17,0),"")</f>
        <v>0</v>
      </c>
      <c r="AK655" s="80">
        <f>+IFERROR(VLOOKUP($M655,ACTIVIDADES!$B$9:$T$494,18,0),"")</f>
        <v>0</v>
      </c>
      <c r="AL655" s="80">
        <f>+IFERROR(VLOOKUP($M655,ACTIVIDADES!$B$9:$T$494,19,0),"")</f>
        <v>0</v>
      </c>
      <c r="AM655" s="55">
        <f>+IFERROR(VLOOKUP($M655,ACTIVIDADES!$B$9:$X$495,20,0),0)</f>
        <v>46214</v>
      </c>
      <c r="AN655" s="55" t="str">
        <f>+IFERROR(VLOOKUP($M655,ACTIVIDADES!$B$9:$X$495,21,0),0)</f>
        <v>No se evidencia seguimiento</v>
      </c>
      <c r="AO655" s="55">
        <f>+IFERROR(VLOOKUP($M655,ACTIVIDADES!$B$9:$X$495,22,0),0)</f>
        <v>0</v>
      </c>
      <c r="AP655" s="148" t="str">
        <f>+IFERROR(VLOOKUP($M655,ACTIVIDADES!$B$9:$X$495,23,0),0)</f>
        <v>VENCIDO</v>
      </c>
      <c r="AQ655" s="88">
        <v>46230</v>
      </c>
      <c r="AR655" s="55">
        <v>0</v>
      </c>
      <c r="AS655" s="203" t="s">
        <v>4298</v>
      </c>
      <c r="AT655" s="29" t="s">
        <v>581</v>
      </c>
      <c r="AU655" s="57" t="s">
        <v>3639</v>
      </c>
      <c r="AV655" s="193" t="s">
        <v>3639</v>
      </c>
      <c r="AW655" s="193" t="s">
        <v>3639</v>
      </c>
      <c r="AX655" s="57" t="s">
        <v>4244</v>
      </c>
      <c r="AY655" s="176" t="str">
        <f t="shared" si="41"/>
        <v>VENCIDAS</v>
      </c>
      <c r="AZ655" s="55" t="str">
        <f>+IFERROR(VLOOKUP($M655,ACTIVIDADES!$B$9:$T$494,25,0),"")</f>
        <v/>
      </c>
      <c r="BA655" s="55" t="str">
        <f>+IFERROR(VLOOKUP($M655,ACTIVIDADES!$B$9:$T$494,26,0),"")</f>
        <v/>
      </c>
      <c r="BB655" s="55" t="str">
        <f>+IFERROR(VLOOKUP($M655,ACTIVIDADES!$B$9:$T$494,27,0),"")</f>
        <v/>
      </c>
      <c r="BC655" s="55" t="str">
        <f>+IFERROR(VLOOKUP($M655,ACTIVIDADES!$B$9:$T$494,28,0),"")</f>
        <v/>
      </c>
      <c r="BD655" s="55" t="str">
        <f>+IFERROR(VLOOKUP($M655,ACTIVIDADES!$B$9:$T$494,29,0),"")</f>
        <v/>
      </c>
      <c r="BE655" s="55" t="str">
        <f>+IFERROR(VLOOKUP($M655,ACTIVIDADES!$B$9:$T$494,30,0),"")</f>
        <v/>
      </c>
      <c r="BF655" s="58"/>
      <c r="BG655" s="58"/>
      <c r="BH655" s="59"/>
      <c r="BI655" s="59" t="s">
        <v>580</v>
      </c>
      <c r="BJ655" s="60" t="s">
        <v>3635</v>
      </c>
      <c r="BK655" s="61" t="s">
        <v>593</v>
      </c>
      <c r="BL655" s="62"/>
      <c r="BM655" s="55" t="str">
        <f>+IFERROR(VLOOKUP($M655,ACTIVIDADES!$B$9:$T$494,31,0),"")</f>
        <v/>
      </c>
      <c r="BN655" s="55" t="str">
        <f>+IFERROR(VLOOKUP($M655,ACTIVIDADES!$B$9:$T$494,32,0),"")</f>
        <v/>
      </c>
      <c r="BO655" s="55" t="str">
        <f>+IFERROR(VLOOKUP($M655,ACTIVIDADES!$B$9:$T$494,33,0),"")</f>
        <v/>
      </c>
      <c r="BP655" s="55" t="str">
        <f>+IFERROR(VLOOKUP($M655,ACTIVIDADES!$B$9:$T$494,34,0),"")</f>
        <v/>
      </c>
      <c r="BQ655" s="55" t="str">
        <f>+IFERROR(VLOOKUP($M655,ACTIVIDADES!$B$9:$T$494,35,0),"")</f>
        <v/>
      </c>
      <c r="BR655" s="55" t="str">
        <f>+IFERROR(VLOOKUP($M655,ACTIVIDADES!$B$9:$T$494,36,0),"")</f>
        <v/>
      </c>
      <c r="BS655" s="55" t="str">
        <f>+IFERROR(VLOOKUP($M655,ACTIVIDADES!$B$9:$T$494,37,0),"")</f>
        <v/>
      </c>
      <c r="BT655" s="58"/>
      <c r="BU655" s="58"/>
      <c r="BV655" s="59"/>
      <c r="BW655" s="59" t="s">
        <v>580</v>
      </c>
      <c r="BX655" s="60" t="s">
        <v>3635</v>
      </c>
      <c r="BY655" s="61" t="s">
        <v>593</v>
      </c>
      <c r="BZ655" s="62"/>
      <c r="CA655" s="7"/>
      <c r="CB655" s="7"/>
      <c r="CC655" s="7"/>
      <c r="CD655" s="7"/>
      <c r="CE655" s="7"/>
      <c r="CF655" s="7"/>
      <c r="CG655" s="7"/>
      <c r="CH655" s="7"/>
      <c r="CI655" s="7"/>
      <c r="CJ655" s="7"/>
      <c r="CK655" s="7"/>
      <c r="CL655" s="7"/>
      <c r="CM655" s="7"/>
      <c r="CN655" s="7"/>
      <c r="CO655" s="7"/>
      <c r="CP655" s="7"/>
      <c r="CQ655" s="7"/>
    </row>
    <row r="656" spans="1:95" ht="93" customHeight="1" x14ac:dyDescent="0.35">
      <c r="A656" s="40">
        <f t="shared" si="39"/>
        <v>648</v>
      </c>
      <c r="B656" s="40" t="s">
        <v>521</v>
      </c>
      <c r="C656" s="40">
        <v>2023</v>
      </c>
      <c r="D656" s="40" t="s">
        <v>3750</v>
      </c>
      <c r="E656" s="323"/>
      <c r="F656" s="40" t="s">
        <v>1013</v>
      </c>
      <c r="G656" s="40" t="s">
        <v>10</v>
      </c>
      <c r="H656" s="41" t="s">
        <v>20</v>
      </c>
      <c r="I656" s="42"/>
      <c r="J656" s="43" t="s">
        <v>5081</v>
      </c>
      <c r="K656" s="43" t="s">
        <v>3919</v>
      </c>
      <c r="L656" s="44" t="s">
        <v>1153</v>
      </c>
      <c r="M656" s="67" t="s">
        <v>3332</v>
      </c>
      <c r="N656" s="68" t="s">
        <v>3333</v>
      </c>
      <c r="O656" s="67" t="s">
        <v>3334</v>
      </c>
      <c r="P656" s="67">
        <v>1</v>
      </c>
      <c r="Q656" s="69">
        <v>45404</v>
      </c>
      <c r="R656" s="69">
        <v>45657</v>
      </c>
      <c r="S656" s="70">
        <f t="shared" si="40"/>
        <v>37.35</v>
      </c>
      <c r="T656" s="67" t="s">
        <v>702</v>
      </c>
      <c r="U656" s="67"/>
      <c r="V656" s="49">
        <f>+IFERROR(VLOOKUP($M656,ACTIVIDADES!$B$9:$Q$494,10,0),"")</f>
        <v>0</v>
      </c>
      <c r="W656" s="50">
        <f>+IFERROR(VLOOKUP($M656,ACTIVIDADES!$B$9:$Q$494,11,0)," ")</f>
        <v>0</v>
      </c>
      <c r="X656" s="61">
        <f>+IFERROR(VLOOKUP($M656,ACTIVIDADES!$B$9:$Q$494,12,0),"")</f>
        <v>0</v>
      </c>
      <c r="Y656" s="52">
        <f>+IFERROR(VLOOKUP($M656,ACTIVIDADES!$B$9:$Q$494,13,0),"")</f>
        <v>46153</v>
      </c>
      <c r="Z656" s="53" t="str">
        <f>+IFERROR(VLOOKUP($M656,ACTIVIDADES!$B$9:$Q$494,14,0),"")</f>
        <v>No se realizó seguimiento</v>
      </c>
      <c r="AA656" s="49">
        <f>+IFERROR(VLOOKUP($M656,ACTIVIDADES!$B$9:$Q$494,15,0),"")</f>
        <v>0</v>
      </c>
      <c r="AB656" s="54" t="str">
        <f>+IFERROR(VLOOKUP($M656,ACTIVIDADES!$B$9:$Q$494,16,0),"")</f>
        <v>VENCIDO</v>
      </c>
      <c r="AC656" s="144">
        <v>46157</v>
      </c>
      <c r="AD656" s="29">
        <v>0</v>
      </c>
      <c r="AE656" s="29" t="s">
        <v>3741</v>
      </c>
      <c r="AF656" s="29" t="s">
        <v>581</v>
      </c>
      <c r="AG656" s="29" t="s">
        <v>3737</v>
      </c>
      <c r="AH656" s="29" t="s">
        <v>3737</v>
      </c>
      <c r="AI656" s="29" t="s">
        <v>3737</v>
      </c>
      <c r="AJ656" s="55">
        <f>+IFERROR(VLOOKUP($M656,ACTIVIDADES!$B$9:$T$494,17,0),"")</f>
        <v>1</v>
      </c>
      <c r="AK656" s="80" t="str">
        <f>+IFERROR(VLOOKUP($M656,ACTIVIDADES!$B$9:$T$494,18,0),"")</f>
        <v>se ejecuto en su oportunidad, se ajdunta informe y reporte de conciliacion para la provision contable</v>
      </c>
      <c r="AL656" s="80" t="str">
        <f>+IFERROR(VLOOKUP($M656,ACTIVIDADES!$B$9:$T$494,19,0),"")</f>
        <v>https://dnbcgovco-my.sharepoint.com/my?id=%2Fpersonal%2Fyerlis%5Fpeinado%5Fdnbc%5Fgov%5Fco%2FDocuments%2FDRIVE%20EVIDENCIAS%20ACCIONES%20DE%20MEJORA&amp;viewid=2bd0da41%2Dc24a%2D4219%2D9b50%2D3f7b97ed8c4c</v>
      </c>
      <c r="AM656" s="55">
        <f>+IFERROR(VLOOKUP($M656,ACTIVIDADES!$B$9:$X$495,20,0),0)</f>
        <v>46218</v>
      </c>
      <c r="AN656" s="55" t="str">
        <f>+IFERROR(VLOOKUP($M656,ACTIVIDADES!$B$9:$X$495,21,0),0)</f>
        <v>Se adjuntan formatos de conciliación contable. No se evidencia o da información sobre revisión de actos administrativos</v>
      </c>
      <c r="AO656" s="55">
        <f>+IFERROR(VLOOKUP($M656,ACTIVIDADES!$B$9:$X$495,22,0),0)</f>
        <v>0</v>
      </c>
      <c r="AP656" s="148" t="str">
        <f>+IFERROR(VLOOKUP($M656,ACTIVIDADES!$B$9:$X$495,23,0),0)</f>
        <v>VENCIDO</v>
      </c>
      <c r="AQ656" s="88">
        <v>46230</v>
      </c>
      <c r="AR656" s="55">
        <v>0</v>
      </c>
      <c r="AS656" s="56" t="s">
        <v>4340</v>
      </c>
      <c r="AT656" s="29" t="s">
        <v>581</v>
      </c>
      <c r="AU656" s="57" t="s">
        <v>3639</v>
      </c>
      <c r="AV656" s="193" t="s">
        <v>3639</v>
      </c>
      <c r="AW656" s="193" t="s">
        <v>3639</v>
      </c>
      <c r="AX656" s="57" t="s">
        <v>4244</v>
      </c>
      <c r="AY656" s="176" t="str">
        <f t="shared" si="41"/>
        <v>VENCIDAS</v>
      </c>
      <c r="AZ656" s="55" t="str">
        <f>+IFERROR(VLOOKUP($M656,ACTIVIDADES!$B$9:$T$494,25,0),"")</f>
        <v/>
      </c>
      <c r="BA656" s="55" t="str">
        <f>+IFERROR(VLOOKUP($M656,ACTIVIDADES!$B$9:$T$494,26,0),"")</f>
        <v/>
      </c>
      <c r="BB656" s="55" t="str">
        <f>+IFERROR(VLOOKUP($M656,ACTIVIDADES!$B$9:$T$494,27,0),"")</f>
        <v/>
      </c>
      <c r="BC656" s="55" t="str">
        <f>+IFERROR(VLOOKUP($M656,ACTIVIDADES!$B$9:$T$494,28,0),"")</f>
        <v/>
      </c>
      <c r="BD656" s="55" t="str">
        <f>+IFERROR(VLOOKUP($M656,ACTIVIDADES!$B$9:$T$494,29,0),"")</f>
        <v/>
      </c>
      <c r="BE656" s="55" t="str">
        <f>+IFERROR(VLOOKUP($M656,ACTIVIDADES!$B$9:$T$494,30,0),"")</f>
        <v/>
      </c>
      <c r="BF656" s="58"/>
      <c r="BG656" s="58"/>
      <c r="BH656" s="59"/>
      <c r="BI656" s="59" t="s">
        <v>580</v>
      </c>
      <c r="BJ656" s="60" t="s">
        <v>3635</v>
      </c>
      <c r="BK656" s="61" t="s">
        <v>593</v>
      </c>
      <c r="BL656" s="62"/>
      <c r="BM656" s="55" t="str">
        <f>+IFERROR(VLOOKUP($M656,ACTIVIDADES!$B$9:$T$494,31,0),"")</f>
        <v/>
      </c>
      <c r="BN656" s="55" t="str">
        <f>+IFERROR(VLOOKUP($M656,ACTIVIDADES!$B$9:$T$494,32,0),"")</f>
        <v/>
      </c>
      <c r="BO656" s="55" t="str">
        <f>+IFERROR(VLOOKUP($M656,ACTIVIDADES!$B$9:$T$494,33,0),"")</f>
        <v/>
      </c>
      <c r="BP656" s="55" t="str">
        <f>+IFERROR(VLOOKUP($M656,ACTIVIDADES!$B$9:$T$494,34,0),"")</f>
        <v/>
      </c>
      <c r="BQ656" s="55" t="str">
        <f>+IFERROR(VLOOKUP($M656,ACTIVIDADES!$B$9:$T$494,35,0),"")</f>
        <v/>
      </c>
      <c r="BR656" s="55" t="str">
        <f>+IFERROR(VLOOKUP($M656,ACTIVIDADES!$B$9:$T$494,36,0),"")</f>
        <v/>
      </c>
      <c r="BS656" s="55" t="str">
        <f>+IFERROR(VLOOKUP($M656,ACTIVIDADES!$B$9:$T$494,37,0),"")</f>
        <v/>
      </c>
      <c r="BT656" s="58"/>
      <c r="BU656" s="58"/>
      <c r="BV656" s="59"/>
      <c r="BW656" s="59" t="s">
        <v>580</v>
      </c>
      <c r="BX656" s="60" t="s">
        <v>3635</v>
      </c>
      <c r="BY656" s="61" t="s">
        <v>593</v>
      </c>
      <c r="BZ656" s="62"/>
      <c r="CA656" s="7"/>
      <c r="CB656" s="7"/>
      <c r="CC656" s="7"/>
      <c r="CD656" s="7"/>
      <c r="CE656" s="7"/>
      <c r="CF656" s="7"/>
      <c r="CG656" s="7"/>
      <c r="CH656" s="7"/>
      <c r="CI656" s="7"/>
      <c r="CJ656" s="7"/>
      <c r="CK656" s="7"/>
      <c r="CL656" s="7"/>
      <c r="CM656" s="7"/>
      <c r="CN656" s="7"/>
      <c r="CO656" s="7"/>
      <c r="CP656" s="7"/>
      <c r="CQ656" s="7"/>
    </row>
    <row r="657" spans="1:95" customFormat="1" ht="93" customHeight="1" x14ac:dyDescent="0.35">
      <c r="A657" s="40">
        <f t="shared" si="39"/>
        <v>649</v>
      </c>
      <c r="B657" s="40" t="s">
        <v>521</v>
      </c>
      <c r="C657" s="40">
        <v>2023</v>
      </c>
      <c r="D657" s="40" t="s">
        <v>3734</v>
      </c>
      <c r="E657" s="323"/>
      <c r="F657" s="40" t="s">
        <v>951</v>
      </c>
      <c r="G657" s="40" t="s">
        <v>10</v>
      </c>
      <c r="H657" s="41" t="s">
        <v>4768</v>
      </c>
      <c r="I657" s="42" t="s">
        <v>3646</v>
      </c>
      <c r="J657" s="43" t="s">
        <v>3938</v>
      </c>
      <c r="K657" s="43" t="s">
        <v>3939</v>
      </c>
      <c r="L657" s="44" t="s">
        <v>1153</v>
      </c>
      <c r="M657" s="67" t="s">
        <v>24</v>
      </c>
      <c r="N657" s="68" t="s">
        <v>5621</v>
      </c>
      <c r="O657" s="67" t="s">
        <v>3420</v>
      </c>
      <c r="P657" s="67">
        <v>1</v>
      </c>
      <c r="Q657" s="69">
        <v>45404</v>
      </c>
      <c r="R657" s="69">
        <v>45657</v>
      </c>
      <c r="S657" s="70">
        <f t="shared" si="40"/>
        <v>37.35</v>
      </c>
      <c r="T657" s="67" t="s">
        <v>615</v>
      </c>
      <c r="U657" s="67"/>
      <c r="V657" s="49">
        <f>+ACTIVIDADES!K459</f>
        <v>0</v>
      </c>
      <c r="W657" s="73">
        <f>+ACTIVIDADES!L459</f>
        <v>0</v>
      </c>
      <c r="X657" s="49">
        <f>+ACTIVIDADES!M459</f>
        <v>0</v>
      </c>
      <c r="Y657" s="52">
        <f>+ACTIVIDADES!N459</f>
        <v>46153</v>
      </c>
      <c r="Z657" s="49" t="str">
        <f>+ACTIVIDADES!O459</f>
        <v>Se recibió información antigua por parte del proceso y no se evidencian soportes en la carpeta compartida por planeación</v>
      </c>
      <c r="AA657" s="49">
        <f>+ACTIVIDADES!P459</f>
        <v>0</v>
      </c>
      <c r="AB657" s="49" t="str">
        <f>+ACTIVIDADES!Q459</f>
        <v>EJECUCIÓN</v>
      </c>
      <c r="AC657" s="144">
        <v>46177</v>
      </c>
      <c r="AD657" s="29">
        <v>0</v>
      </c>
      <c r="AE657" s="29" t="s">
        <v>3766</v>
      </c>
      <c r="AF657" s="29" t="s">
        <v>581</v>
      </c>
      <c r="AG657" s="29" t="s">
        <v>3737</v>
      </c>
      <c r="AH657" s="29" t="s">
        <v>3737</v>
      </c>
      <c r="AI657" s="29" t="s">
        <v>3737</v>
      </c>
      <c r="AJ657" s="55" t="str">
        <f>+IFERROR(VLOOKUP($M657,ACTIVIDADES!$B$9:$T$494,17,0),"")</f>
        <v>REVISAR</v>
      </c>
      <c r="AK657" s="80" t="str">
        <f>+IFERROR(VLOOKUP($M657,ACTIVIDADES!$B$9:$T$494,18,0),"")</f>
        <v>PENDIENTE. Este hallazgo es muy antiguo y el proceso de gestión al usuario no tiene nisiquiera la información de la política que se refiere. En la reunión inicial con Planeación y Control Interno se quedó de revisar este ítem para que no perjudique la gestión del área.</v>
      </c>
      <c r="AL657" s="80" t="str">
        <f>+IFERROR(VLOOKUP($M657,ACTIVIDADES!$B$9:$T$494,19,0),"")</f>
        <v>EVIDENCIAS SEGUNDO TRIMESTRE 2026 PLAN MEJORA</v>
      </c>
      <c r="AM657" s="55">
        <f>+IFERROR(VLOOKUP($M657,ACTIVIDADES!$B$9:$X$495,20,0),0)</f>
        <v>46214</v>
      </c>
      <c r="AN657" s="55" t="str">
        <f>+IFERROR(VLOOKUP($M657,ACTIVIDADES!$B$9:$X$495,21,0),0)</f>
        <v xml:space="preserve">Sin información del hallazgo </v>
      </c>
      <c r="AO657" s="55">
        <f>+IFERROR(VLOOKUP($M657,ACTIVIDADES!$B$9:$X$495,22,0),0)</f>
        <v>0</v>
      </c>
      <c r="AP657" s="148" t="str">
        <f>+IFERROR(VLOOKUP($M657,ACTIVIDADES!$B$9:$X$495,23,0),0)</f>
        <v>VENCIDO</v>
      </c>
      <c r="AQ657" s="88">
        <v>46246</v>
      </c>
      <c r="AR657" s="29">
        <v>0</v>
      </c>
      <c r="AS657" s="29" t="s">
        <v>3741</v>
      </c>
      <c r="AT657" s="29" t="s">
        <v>581</v>
      </c>
      <c r="AU657" s="57" t="s">
        <v>3639</v>
      </c>
      <c r="AV657" s="193" t="s">
        <v>3639</v>
      </c>
      <c r="AW657" s="193" t="s">
        <v>3639</v>
      </c>
      <c r="AX657" s="57" t="s">
        <v>4244</v>
      </c>
      <c r="AY657" s="176" t="str">
        <f t="shared" si="41"/>
        <v>VENCIDAS</v>
      </c>
      <c r="AZ657" s="55" t="str">
        <f>+IFERROR(VLOOKUP($M657,ACTIVIDADES!$B$9:$T$494,25,0),"")</f>
        <v/>
      </c>
      <c r="BA657" s="55" t="str">
        <f>+IFERROR(VLOOKUP($M657,ACTIVIDADES!$B$9:$T$494,26,0),"")</f>
        <v/>
      </c>
      <c r="BB657" s="55" t="str">
        <f>+IFERROR(VLOOKUP($M657,ACTIVIDADES!$B$9:$T$494,27,0),"")</f>
        <v/>
      </c>
      <c r="BC657" s="55" t="str">
        <f>+IFERROR(VLOOKUP($M657,ACTIVIDADES!$B$9:$T$494,28,0),"")</f>
        <v/>
      </c>
      <c r="BD657" s="55" t="str">
        <f>+IFERROR(VLOOKUP($M657,ACTIVIDADES!$B$9:$T$494,29,0),"")</f>
        <v/>
      </c>
      <c r="BE657" s="55" t="str">
        <f>+IFERROR(VLOOKUP($M657,ACTIVIDADES!$B$9:$T$494,30,0),"")</f>
        <v/>
      </c>
      <c r="BF657" s="58"/>
      <c r="BG657" s="58"/>
      <c r="BH657" s="59"/>
      <c r="BI657" s="59" t="s">
        <v>580</v>
      </c>
      <c r="BJ657" s="60" t="s">
        <v>3635</v>
      </c>
      <c r="BK657" s="61" t="s">
        <v>593</v>
      </c>
      <c r="BL657" s="62"/>
      <c r="BM657" s="55" t="str">
        <f>+IFERROR(VLOOKUP($M657,ACTIVIDADES!$B$9:$T$494,31,0),"")</f>
        <v/>
      </c>
      <c r="BN657" s="55" t="str">
        <f>+IFERROR(VLOOKUP($M657,ACTIVIDADES!$B$9:$T$494,32,0),"")</f>
        <v/>
      </c>
      <c r="BO657" s="55" t="str">
        <f>+IFERROR(VLOOKUP($M657,ACTIVIDADES!$B$9:$T$494,33,0),"")</f>
        <v/>
      </c>
      <c r="BP657" s="55" t="str">
        <f>+IFERROR(VLOOKUP($M657,ACTIVIDADES!$B$9:$T$494,34,0),"")</f>
        <v/>
      </c>
      <c r="BQ657" s="55" t="str">
        <f>+IFERROR(VLOOKUP($M657,ACTIVIDADES!$B$9:$T$494,35,0),"")</f>
        <v/>
      </c>
      <c r="BR657" s="55" t="str">
        <f>+IFERROR(VLOOKUP($M657,ACTIVIDADES!$B$9:$T$494,36,0),"")</f>
        <v/>
      </c>
      <c r="BS657" s="55" t="str">
        <f>+IFERROR(VLOOKUP($M657,ACTIVIDADES!$B$9:$T$494,37,0),"")</f>
        <v/>
      </c>
      <c r="BT657" s="58"/>
      <c r="BU657" s="58"/>
      <c r="BV657" s="59"/>
      <c r="BW657" s="59" t="s">
        <v>580</v>
      </c>
      <c r="BX657" s="60" t="s">
        <v>3635</v>
      </c>
      <c r="BY657" s="61" t="s">
        <v>593</v>
      </c>
      <c r="BZ657" s="62"/>
      <c r="CA657" s="7"/>
      <c r="CB657" s="7"/>
      <c r="CC657" s="7"/>
      <c r="CD657" s="7"/>
      <c r="CE657" s="7"/>
      <c r="CF657" s="7"/>
      <c r="CG657" s="7"/>
      <c r="CH657" s="7"/>
      <c r="CI657" s="7"/>
      <c r="CJ657" s="7"/>
      <c r="CK657" s="7"/>
      <c r="CL657" s="7"/>
      <c r="CM657" s="7"/>
      <c r="CN657" s="7"/>
      <c r="CO657" s="7"/>
      <c r="CP657" s="7"/>
      <c r="CQ657" s="7"/>
    </row>
    <row r="658" spans="1:95" ht="93" customHeight="1" x14ac:dyDescent="0.35">
      <c r="A658" s="40">
        <f t="shared" si="39"/>
        <v>650</v>
      </c>
      <c r="B658" s="40" t="s">
        <v>550</v>
      </c>
      <c r="C658" s="40">
        <v>2023</v>
      </c>
      <c r="D658" s="40" t="s">
        <v>3734</v>
      </c>
      <c r="E658" s="323"/>
      <c r="F658" s="40" t="s">
        <v>1040</v>
      </c>
      <c r="G658" s="40" t="s">
        <v>10</v>
      </c>
      <c r="H658" s="41" t="s">
        <v>560</v>
      </c>
      <c r="I658" s="42"/>
      <c r="J658" s="43" t="s">
        <v>5230</v>
      </c>
      <c r="K658" s="43" t="s">
        <v>4341</v>
      </c>
      <c r="L658" s="44" t="s">
        <v>1153</v>
      </c>
      <c r="M658" s="63" t="s">
        <v>1877</v>
      </c>
      <c r="N658" s="64" t="s">
        <v>1878</v>
      </c>
      <c r="O658" s="63" t="s">
        <v>5746</v>
      </c>
      <c r="P658" s="63">
        <v>2</v>
      </c>
      <c r="Q658" s="65">
        <v>45323</v>
      </c>
      <c r="R658" s="65">
        <v>45535</v>
      </c>
      <c r="S658" s="66">
        <f t="shared" si="40"/>
        <v>31.500000000000004</v>
      </c>
      <c r="T658" s="63" t="s">
        <v>624</v>
      </c>
      <c r="U658" s="63"/>
      <c r="V658" s="49">
        <f>+IFERROR(VLOOKUP($M658,ACTIVIDADES!$B$9:$Q$494,10,0),"")</f>
        <v>1</v>
      </c>
      <c r="W658" s="50" t="str">
        <f>+IFERROR(VLOOKUP($M658,ACTIVIDADES!$B$9:$Q$494,11,0)," ")</f>
        <v>actualizado</v>
      </c>
      <c r="X658" s="51" t="str">
        <f>+IFERROR(VLOOKUP($M658,ACTIVIDADES!$B$9:$Q$494,12,0),"")</f>
        <v>TH_AC24</v>
      </c>
      <c r="Y658" s="52">
        <f>+IFERROR(VLOOKUP($M658,ACTIVIDADES!$B$9:$Q$494,13,0),"")</f>
        <v>46153</v>
      </c>
      <c r="Z658" s="53" t="str">
        <f>+IFERROR(VLOOKUP($M658,ACTIVIDADES!$B$9:$Q$494,14,0),"")</f>
        <v>Se incluyen borradores de coumento que no corresponden a la actividad y que no están oficializados en el SIGE</v>
      </c>
      <c r="AA658" s="49">
        <f>+IFERROR(VLOOKUP($M658,ACTIVIDADES!$B$9:$Q$494,15,0),"")</f>
        <v>0</v>
      </c>
      <c r="AB658" s="54" t="str">
        <f>+IFERROR(VLOOKUP($M658,ACTIVIDADES!$B$9:$Q$494,16,0),"")</f>
        <v>VENCIDO</v>
      </c>
      <c r="AC658" s="144">
        <v>46157</v>
      </c>
      <c r="AD658" s="29">
        <v>0</v>
      </c>
      <c r="AE658" s="29" t="s">
        <v>4342</v>
      </c>
      <c r="AF658" s="29" t="s">
        <v>581</v>
      </c>
      <c r="AG658" s="29" t="s">
        <v>3737</v>
      </c>
      <c r="AH658" s="29" t="s">
        <v>3737</v>
      </c>
      <c r="AI658" s="29" t="s">
        <v>3737</v>
      </c>
      <c r="AJ658" s="55">
        <f>+IFERROR(VLOOKUP($M658,ACTIVIDADES!$B$9:$T$494,17,0),"")</f>
        <v>0.8</v>
      </c>
      <c r="AK658" s="80" t="str">
        <f>+IFERROR(VLOOKUP($M658,ACTIVIDADES!$B$9:$T$494,18,0),"")</f>
        <v>se encuentra en revisión y aprobación</v>
      </c>
      <c r="AL658" s="80" t="str">
        <f>+IFERROR(VLOOKUP($M658,ACTIVIDADES!$B$9:$T$494,19,0),"")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658" s="55">
        <f>+IFERROR(VLOOKUP($M658,ACTIVIDADES!$B$9:$X$495,20,0),0)</f>
        <v>46214</v>
      </c>
      <c r="AN658" s="55" t="str">
        <f>+IFERROR(VLOOKUP($M658,ACTIVIDADES!$B$9:$X$495,21,0),0)</f>
        <v>Se adjuntan documentos en proceso de revisión del proceso de Análisis y Mejora Continua. 
La descripción del análisis no da cuenta de la relación que tiene el soporte con el avance de la actividad</v>
      </c>
      <c r="AO658" s="55">
        <f>+IFERROR(VLOOKUP($M658,ACTIVIDADES!$B$9:$X$495,22,0),0)</f>
        <v>0</v>
      </c>
      <c r="AP658" s="148" t="str">
        <f>+IFERROR(VLOOKUP($M658,ACTIVIDADES!$B$9:$X$495,23,0),0)</f>
        <v>VENCIDO</v>
      </c>
      <c r="AQ658" s="88">
        <v>46230</v>
      </c>
      <c r="AR658" s="55">
        <v>0</v>
      </c>
      <c r="AS658" s="55" t="s">
        <v>5838</v>
      </c>
      <c r="AT658" s="29" t="s">
        <v>581</v>
      </c>
      <c r="AU658" s="57" t="s">
        <v>3639</v>
      </c>
      <c r="AV658" s="193" t="s">
        <v>3639</v>
      </c>
      <c r="AW658" s="193" t="s">
        <v>3639</v>
      </c>
      <c r="AX658" s="57" t="s">
        <v>4244</v>
      </c>
      <c r="AY658" s="176" t="str">
        <f t="shared" si="41"/>
        <v>VENCIDAS</v>
      </c>
      <c r="AZ658" s="55" t="str">
        <f>+IFERROR(VLOOKUP($M658,ACTIVIDADES!$B$9:$T$494,25,0),"")</f>
        <v/>
      </c>
      <c r="BA658" s="55" t="str">
        <f>+IFERROR(VLOOKUP($M658,ACTIVIDADES!$B$9:$T$494,26,0),"")</f>
        <v/>
      </c>
      <c r="BB658" s="55" t="str">
        <f>+IFERROR(VLOOKUP($M658,ACTIVIDADES!$B$9:$T$494,27,0),"")</f>
        <v/>
      </c>
      <c r="BC658" s="55" t="str">
        <f>+IFERROR(VLOOKUP($M658,ACTIVIDADES!$B$9:$T$494,28,0),"")</f>
        <v/>
      </c>
      <c r="BD658" s="55" t="str">
        <f>+IFERROR(VLOOKUP($M658,ACTIVIDADES!$B$9:$T$494,29,0),"")</f>
        <v/>
      </c>
      <c r="BE658" s="55" t="str">
        <f>+IFERROR(VLOOKUP($M658,ACTIVIDADES!$B$9:$T$494,30,0),"")</f>
        <v/>
      </c>
      <c r="BF658" s="58"/>
      <c r="BG658" s="58"/>
      <c r="BH658" s="59"/>
      <c r="BI658" s="59" t="s">
        <v>580</v>
      </c>
      <c r="BJ658" s="60" t="s">
        <v>3635</v>
      </c>
      <c r="BK658" s="61" t="s">
        <v>593</v>
      </c>
      <c r="BL658" s="62"/>
      <c r="BM658" s="55" t="str">
        <f>+IFERROR(VLOOKUP($M658,ACTIVIDADES!$B$9:$T$494,31,0),"")</f>
        <v/>
      </c>
      <c r="BN658" s="55" t="str">
        <f>+IFERROR(VLOOKUP($M658,ACTIVIDADES!$B$9:$T$494,32,0),"")</f>
        <v/>
      </c>
      <c r="BO658" s="55" t="str">
        <f>+IFERROR(VLOOKUP($M658,ACTIVIDADES!$B$9:$T$494,33,0),"")</f>
        <v/>
      </c>
      <c r="BP658" s="55" t="str">
        <f>+IFERROR(VLOOKUP($M658,ACTIVIDADES!$B$9:$T$494,34,0),"")</f>
        <v/>
      </c>
      <c r="BQ658" s="55" t="str">
        <f>+IFERROR(VLOOKUP($M658,ACTIVIDADES!$B$9:$T$494,35,0),"")</f>
        <v/>
      </c>
      <c r="BR658" s="55" t="str">
        <f>+IFERROR(VLOOKUP($M658,ACTIVIDADES!$B$9:$T$494,36,0),"")</f>
        <v/>
      </c>
      <c r="BS658" s="55" t="str">
        <f>+IFERROR(VLOOKUP($M658,ACTIVIDADES!$B$9:$T$494,37,0),"")</f>
        <v/>
      </c>
      <c r="BT658" s="58"/>
      <c r="BU658" s="58"/>
      <c r="BV658" s="59"/>
      <c r="BW658" s="59" t="s">
        <v>580</v>
      </c>
      <c r="BX658" s="60" t="s">
        <v>3635</v>
      </c>
      <c r="BY658" s="61" t="s">
        <v>593</v>
      </c>
      <c r="BZ658" s="62"/>
      <c r="CA658" s="7"/>
      <c r="CB658" s="7"/>
      <c r="CC658" s="7"/>
      <c r="CD658" s="7"/>
      <c r="CE658" s="7"/>
      <c r="CF658" s="7"/>
      <c r="CG658" s="7"/>
      <c r="CH658" s="7"/>
      <c r="CI658" s="7"/>
      <c r="CJ658" s="7"/>
      <c r="CK658" s="7"/>
      <c r="CL658" s="7"/>
      <c r="CM658" s="7"/>
      <c r="CN658" s="7"/>
      <c r="CO658" s="7"/>
      <c r="CP658" s="7"/>
      <c r="CQ658" s="7"/>
    </row>
    <row r="659" spans="1:95" s="8" customFormat="1" ht="93" customHeight="1" x14ac:dyDescent="0.35">
      <c r="A659" s="40">
        <f t="shared" si="39"/>
        <v>651</v>
      </c>
      <c r="B659" s="40" t="s">
        <v>521</v>
      </c>
      <c r="C659" s="40">
        <v>2022</v>
      </c>
      <c r="D659" s="40" t="s">
        <v>3734</v>
      </c>
      <c r="E659" s="323"/>
      <c r="F659" s="40" t="s">
        <v>873</v>
      </c>
      <c r="G659" s="40" t="s">
        <v>4646</v>
      </c>
      <c r="H659" s="41" t="s">
        <v>346</v>
      </c>
      <c r="I659" s="42"/>
      <c r="J659" s="43" t="s">
        <v>5037</v>
      </c>
      <c r="K659" s="43" t="s">
        <v>5331</v>
      </c>
      <c r="L659" s="44" t="s">
        <v>1153</v>
      </c>
      <c r="M659" s="45" t="s">
        <v>2711</v>
      </c>
      <c r="N659" s="46" t="s">
        <v>5494</v>
      </c>
      <c r="O659" s="45" t="s">
        <v>2713</v>
      </c>
      <c r="P659" s="45">
        <v>6</v>
      </c>
      <c r="Q659" s="47">
        <v>46113</v>
      </c>
      <c r="R659" s="47">
        <v>46387</v>
      </c>
      <c r="S659" s="48">
        <f t="shared" si="40"/>
        <v>40.5</v>
      </c>
      <c r="T659" s="45" t="s">
        <v>589</v>
      </c>
      <c r="U659" s="45"/>
      <c r="V659" s="49">
        <f>+IFERROR(VLOOKUP($M659,ACTIVIDADES!$B$9:$Q$494,10,0),"")</f>
        <v>0</v>
      </c>
      <c r="W659" s="50" t="str">
        <f>+IFERROR(VLOOKUP($M659,ACTIVIDADES!$B$9:$Q$494,11,0)," ")</f>
        <v>En proceso de actualización</v>
      </c>
      <c r="X659" s="51" t="str">
        <f>+IFERROR(VLOOKUP($M659,ACTIVIDADES!$B$9:$Q$494,12,0),"")</f>
        <v>https://dnbcgovco-my.sharepoint.com/:f:/g/personal/planeacion_dnbc_gov_co/IgCl0qBqoOCDTIYmTmGALPurAbwDPB4ig6njfBp9xSbqn_8?e=rSCAmS</v>
      </c>
      <c r="Y659" s="52">
        <f>+IFERROR(VLOOKUP($M659,ACTIVIDADES!$B$9:$Q$494,13,0),"")</f>
        <v>46153</v>
      </c>
      <c r="Z659" s="53" t="str">
        <f>+IFERROR(VLOOKUP($M659,ACTIVIDADES!$B$9:$Q$494,14,0),"")</f>
        <v>No se evidencia avance para el periodo</v>
      </c>
      <c r="AA659" s="49">
        <f>+IFERROR(VLOOKUP($M659,ACTIVIDADES!$B$9:$Q$494,15,0),"")</f>
        <v>0</v>
      </c>
      <c r="AB659" s="54" t="str">
        <f>+IFERROR(VLOOKUP($M659,ACTIVIDADES!$B$9:$Q$494,16,0),"")</f>
        <v>EJECUCIÓN</v>
      </c>
      <c r="AC659" s="144">
        <v>46171</v>
      </c>
      <c r="AD659" s="29">
        <v>0</v>
      </c>
      <c r="AE659" s="29" t="s">
        <v>3741</v>
      </c>
      <c r="AF659" s="29" t="s">
        <v>580</v>
      </c>
      <c r="AG659" s="29" t="s">
        <v>3737</v>
      </c>
      <c r="AH659" s="29" t="s">
        <v>3737</v>
      </c>
      <c r="AI659" s="29" t="s">
        <v>3737</v>
      </c>
      <c r="AJ659" s="55">
        <f>+IFERROR(VLOOKUP($M659,ACTIVIDADES!$B$9:$T$494,17,0),"")</f>
        <v>1</v>
      </c>
      <c r="AK659" s="80" t="str">
        <f>+IFERROR(VLOOKUP($M659,ACTIVIDADES!$B$9:$T$494,18,0),"")</f>
        <v xml:space="preserve">Ya se actualizo el Plan de eficiencia administrativa y cero papel y se hace informe trimestral mostrando el seguimiento </v>
      </c>
      <c r="AL659" s="80" t="str">
        <f>+IFERROR(VLOOKUP($M659,ACTIVIDADES!$B$9:$T$494,19,0),"")</f>
        <v>https://dnbcgovco-my.sharepoint.com/:f:/g/personal/planeacion_dnbc_gov_co/IgC5NxjsJQ94R5j51lPHOSS2Ab0wrB3oBWi-PNIfIsINPxA?e=XSZTsw</v>
      </c>
      <c r="AM659" s="55">
        <f>+IFERROR(VLOOKUP($M659,ACTIVIDADES!$B$9:$X$495,20,0),0)</f>
        <v>46214</v>
      </c>
      <c r="AN659" s="55" t="str">
        <f>+IFERROR(VLOOKUP($M659,ACTIVIDADES!$B$9:$X$495,21,0),0)</f>
        <v>Se evidencia actualización del programa y un infome de monitoreo. Se sugiere incluir evidencias de socialización con el lider del proceso de este informe</v>
      </c>
      <c r="AO659" s="55">
        <f>+IFERROR(VLOOKUP($M659,ACTIVIDADES!$B$9:$X$495,22,0),0)</f>
        <v>0.25</v>
      </c>
      <c r="AP659" s="145" t="str">
        <f>+IFERROR(VLOOKUP($M659,ACTIVIDADES!$B$9:$X$495,23,0),0)</f>
        <v>EN EJECUCIÓN</v>
      </c>
      <c r="AQ659" s="129">
        <v>46245</v>
      </c>
      <c r="AR659" s="172">
        <v>0.33</v>
      </c>
      <c r="AS659" s="72" t="s">
        <v>5821</v>
      </c>
      <c r="AT659" s="29" t="s">
        <v>4</v>
      </c>
      <c r="AU659" s="57" t="s">
        <v>3639</v>
      </c>
      <c r="AV659" s="193" t="s">
        <v>3639</v>
      </c>
      <c r="AW659" s="193" t="s">
        <v>3639</v>
      </c>
      <c r="AX659" s="57" t="s">
        <v>3739</v>
      </c>
      <c r="AY659" s="176" t="str">
        <f t="shared" si="41"/>
        <v>EN EJECUCIÓN</v>
      </c>
      <c r="AZ659" s="55" t="str">
        <f>+IFERROR(VLOOKUP($M659,ACTIVIDADES!$B$9:$T$494,25,0),"")</f>
        <v/>
      </c>
      <c r="BA659" s="55" t="str">
        <f>+IFERROR(VLOOKUP($M659,ACTIVIDADES!$B$9:$T$494,26,0),"")</f>
        <v/>
      </c>
      <c r="BB659" s="55" t="str">
        <f>+IFERROR(VLOOKUP($M659,ACTIVIDADES!$B$9:$T$494,27,0),"")</f>
        <v/>
      </c>
      <c r="BC659" s="55" t="str">
        <f>+IFERROR(VLOOKUP($M659,ACTIVIDADES!$B$9:$T$494,28,0),"")</f>
        <v/>
      </c>
      <c r="BD659" s="55" t="str">
        <f>+IFERROR(VLOOKUP($M659,ACTIVIDADES!$B$9:$T$494,29,0),"")</f>
        <v/>
      </c>
      <c r="BE659" s="55" t="str">
        <f>+IFERROR(VLOOKUP($M659,ACTIVIDADES!$B$9:$T$494,30,0),"")</f>
        <v/>
      </c>
      <c r="BF659" s="58"/>
      <c r="BG659" s="58"/>
      <c r="BH659" s="59"/>
      <c r="BI659" s="59" t="s">
        <v>580</v>
      </c>
      <c r="BJ659" s="60" t="s">
        <v>3635</v>
      </c>
      <c r="BK659" s="61" t="s">
        <v>593</v>
      </c>
      <c r="BL659" s="62"/>
      <c r="BM659" s="55" t="str">
        <f>+IFERROR(VLOOKUP($M659,ACTIVIDADES!$B$9:$T$494,31,0),"")</f>
        <v/>
      </c>
      <c r="BN659" s="55" t="str">
        <f>+IFERROR(VLOOKUP($M659,ACTIVIDADES!$B$9:$T$494,32,0),"")</f>
        <v/>
      </c>
      <c r="BO659" s="55" t="str">
        <f>+IFERROR(VLOOKUP($M659,ACTIVIDADES!$B$9:$T$494,33,0),"")</f>
        <v/>
      </c>
      <c r="BP659" s="55" t="str">
        <f>+IFERROR(VLOOKUP($M659,ACTIVIDADES!$B$9:$T$494,34,0),"")</f>
        <v/>
      </c>
      <c r="BQ659" s="55" t="str">
        <f>+IFERROR(VLOOKUP($M659,ACTIVIDADES!$B$9:$T$494,35,0),"")</f>
        <v/>
      </c>
      <c r="BR659" s="55" t="str">
        <f>+IFERROR(VLOOKUP($M659,ACTIVIDADES!$B$9:$T$494,36,0),"")</f>
        <v/>
      </c>
      <c r="BS659" s="55" t="str">
        <f>+IFERROR(VLOOKUP($M659,ACTIVIDADES!$B$9:$T$494,37,0),"")</f>
        <v/>
      </c>
      <c r="BT659" s="58"/>
      <c r="BU659" s="58"/>
      <c r="BV659" s="59"/>
      <c r="BW659" s="59" t="s">
        <v>580</v>
      </c>
      <c r="BX659" s="60" t="s">
        <v>3635</v>
      </c>
      <c r="BY659" s="61" t="s">
        <v>593</v>
      </c>
      <c r="BZ659" s="62"/>
      <c r="CA659" s="7"/>
      <c r="CB659" s="7"/>
      <c r="CC659" s="7"/>
      <c r="CD659" s="7"/>
      <c r="CE659" s="7"/>
      <c r="CF659" s="7"/>
      <c r="CG659" s="7"/>
      <c r="CH659" s="7"/>
      <c r="CI659" s="7"/>
      <c r="CJ659" s="7"/>
      <c r="CK659" s="7"/>
      <c r="CL659" s="7"/>
      <c r="CM659" s="7"/>
      <c r="CN659" s="7"/>
      <c r="CO659" s="7"/>
      <c r="CP659" s="7"/>
      <c r="CQ659" s="7"/>
    </row>
    <row r="660" spans="1:95" s="8" customFormat="1" ht="93" customHeight="1" x14ac:dyDescent="0.35">
      <c r="A660" s="40">
        <f t="shared" si="39"/>
        <v>652</v>
      </c>
      <c r="B660" s="40" t="s">
        <v>521</v>
      </c>
      <c r="C660" s="40">
        <v>2022</v>
      </c>
      <c r="D660" s="40" t="s">
        <v>3734</v>
      </c>
      <c r="E660" s="323"/>
      <c r="F660" s="40" t="s">
        <v>872</v>
      </c>
      <c r="G660" s="40" t="s">
        <v>4646</v>
      </c>
      <c r="H660" s="41" t="s">
        <v>4734</v>
      </c>
      <c r="I660" s="42"/>
      <c r="J660" s="43" t="s">
        <v>5060</v>
      </c>
      <c r="K660" s="43" t="s">
        <v>5332</v>
      </c>
      <c r="L660" s="44" t="s">
        <v>1153</v>
      </c>
      <c r="M660" s="45" t="s">
        <v>2727</v>
      </c>
      <c r="N660" s="46" t="s">
        <v>5501</v>
      </c>
      <c r="O660" s="45" t="s">
        <v>2705</v>
      </c>
      <c r="P660" s="45">
        <v>4</v>
      </c>
      <c r="Q660" s="47">
        <v>46023</v>
      </c>
      <c r="R660" s="47">
        <v>46387</v>
      </c>
      <c r="S660" s="48">
        <f t="shared" si="40"/>
        <v>54</v>
      </c>
      <c r="T660" s="45" t="s">
        <v>589</v>
      </c>
      <c r="U660" s="45"/>
      <c r="V660" s="49">
        <f>+IFERROR(VLOOKUP($M660,ACTIVIDADES!$B$9:$Q$494,10,0),"")</f>
        <v>1</v>
      </c>
      <c r="W660" s="50" t="str">
        <f>+IFERROR(VLOOKUP($M660,ACTIVIDADES!$B$9:$Q$494,11,0)," ")</f>
        <v>Se realizó sensibilización sobre temas como se abordaron los principales lineamientos de la gestión ambiental en la DNBC, incluyendo su definición, los programas orientados al uso eficiente del agua y la energía, la gestión integral de residuos, el consumo sostenible, la reducción del uso de papel y de plásticos de un solo uso, así como los roles y responsabilidades de los servidores, contratistas y demás colaboradores en la implementación de buenas prácticas ambientales al interior de la Entidad.</v>
      </c>
      <c r="X660" s="51" t="str">
        <f>+IFERROR(VLOOKUP($M660,ACTIVIDADES!$B$9:$Q$494,12,0),"")</f>
        <v>https://dnbcgovco-my.sharepoint.com/:f:/g/personal/planeacion_dnbc_gov_co/IgA3Di-SMWz0SbaY-rh_a1PyASxXlY0moZXbwk_zfoxEqQo?e=1ObHV0</v>
      </c>
      <c r="Y660" s="52">
        <f>+IFERROR(VLOOKUP($M660,ACTIVIDADES!$B$9:$Q$494,13,0),"")</f>
        <v>46153</v>
      </c>
      <c r="Z660" s="53" t="str">
        <f>+IFERROR(VLOOKUP($M660,ACTIVIDADES!$B$9:$Q$494,14,0),"")</f>
        <v>Se evidencia actividades de sensibilización. Se debe garantizar la participación de la alta dirección</v>
      </c>
      <c r="AA660" s="49">
        <f>+IFERROR(VLOOKUP($M660,ACTIVIDADES!$B$9:$Q$494,15,0),"")</f>
        <v>0.25</v>
      </c>
      <c r="AB660" s="54" t="str">
        <f>+IFERROR(VLOOKUP($M660,ACTIVIDADES!$B$9:$Q$494,16,0),"")</f>
        <v>EJECUCIÓN</v>
      </c>
      <c r="AC660" s="144">
        <v>46171</v>
      </c>
      <c r="AD660" s="30">
        <v>0.25</v>
      </c>
      <c r="AE660" s="29" t="s">
        <v>3858</v>
      </c>
      <c r="AF660" s="29" t="s">
        <v>4</v>
      </c>
      <c r="AG660" s="29" t="s">
        <v>3737</v>
      </c>
      <c r="AH660" s="29" t="s">
        <v>3737</v>
      </c>
      <c r="AI660" s="29" t="s">
        <v>3737</v>
      </c>
      <c r="AJ660" s="55">
        <f>+IFERROR(VLOOKUP($M660,ACTIVIDADES!$B$9:$T$494,17,0),"")</f>
        <v>1</v>
      </c>
      <c r="AK660" s="80" t="str">
        <f>+IFERROR(VLOOKUP($M660,ACTIVIDADES!$B$9:$T$494,18,0),"")</f>
        <v>Durante el segundo trimestre de 2026, en el marco del Plan Institucional de Gestión Ambiental (PIGA), se desarrollaron actividades de sensibilización, comunicación interna y gestión ambiental orientadas a fortalecer la cultura ambiental institucional. Estas incluyeron campañas sobre el uso eficiente de la energía, la adecuada separación de residuos, el reciclaje y la promoción de prácticas sostenibles, en el marco del Día Mundial del Reciclaje y el Día Mundial del Medio Ambiente.</v>
      </c>
      <c r="AL660" s="80" t="str">
        <f>+IFERROR(VLOOKUP($M660,ACTIVIDADES!$B$9:$T$494,19,0),"")</f>
        <v>https://dnbcgovco-my.sharepoint.com/:f:/g/personal/planeacion_dnbc_gov_co/IgCCZ-UBQDRMRIG00m-cfR9xAcVb9dgtAolQYbu4w_bN298?e=4O8ZDs</v>
      </c>
      <c r="AM660" s="55">
        <f>+IFERROR(VLOOKUP($M660,ACTIVIDADES!$B$9:$X$495,20,0),0)</f>
        <v>46214</v>
      </c>
      <c r="AN660" s="55" t="str">
        <f>+IFERROR(VLOOKUP($M660,ACTIVIDADES!$B$9:$X$495,21,0),0)</f>
        <v>Se evidencia actividades de sensibilización. Se debe garantizar la participación de la alta dirección</v>
      </c>
      <c r="AO660" s="55">
        <f>+IFERROR(VLOOKUP($M660,ACTIVIDADES!$B$9:$X$495,22,0),0)</f>
        <v>0.5</v>
      </c>
      <c r="AP660" s="145" t="str">
        <f>+IFERROR(VLOOKUP($M660,ACTIVIDADES!$B$9:$X$495,23,0),0)</f>
        <v>EN EJECUCIÓN</v>
      </c>
      <c r="AQ660" s="129">
        <v>46245</v>
      </c>
      <c r="AR660" s="172">
        <v>0.5</v>
      </c>
      <c r="AS660" s="72" t="s">
        <v>3889</v>
      </c>
      <c r="AT660" s="29" t="s">
        <v>4</v>
      </c>
      <c r="AU660" s="57" t="s">
        <v>3639</v>
      </c>
      <c r="AV660" s="193" t="s">
        <v>3639</v>
      </c>
      <c r="AW660" s="193" t="s">
        <v>3639</v>
      </c>
      <c r="AX660" s="57" t="s">
        <v>3739</v>
      </c>
      <c r="AY660" s="176" t="str">
        <f t="shared" si="41"/>
        <v>EN EJECUCIÓN</v>
      </c>
      <c r="AZ660" s="55" t="str">
        <f>+IFERROR(VLOOKUP($M660,ACTIVIDADES!$B$9:$T$494,25,0),"")</f>
        <v/>
      </c>
      <c r="BA660" s="55" t="str">
        <f>+IFERROR(VLOOKUP($M660,ACTIVIDADES!$B$9:$T$494,26,0),"")</f>
        <v/>
      </c>
      <c r="BB660" s="55" t="str">
        <f>+IFERROR(VLOOKUP($M660,ACTIVIDADES!$B$9:$T$494,27,0),"")</f>
        <v/>
      </c>
      <c r="BC660" s="55" t="str">
        <f>+IFERROR(VLOOKUP($M660,ACTIVIDADES!$B$9:$T$494,28,0),"")</f>
        <v/>
      </c>
      <c r="BD660" s="55" t="str">
        <f>+IFERROR(VLOOKUP($M660,ACTIVIDADES!$B$9:$T$494,29,0),"")</f>
        <v/>
      </c>
      <c r="BE660" s="55" t="str">
        <f>+IFERROR(VLOOKUP($M660,ACTIVIDADES!$B$9:$T$494,30,0),"")</f>
        <v/>
      </c>
      <c r="BF660" s="58"/>
      <c r="BG660" s="58"/>
      <c r="BH660" s="59"/>
      <c r="BI660" s="59" t="s">
        <v>580</v>
      </c>
      <c r="BJ660" s="60" t="s">
        <v>3635</v>
      </c>
      <c r="BK660" s="61" t="s">
        <v>593</v>
      </c>
      <c r="BL660" s="62"/>
      <c r="BM660" s="55" t="str">
        <f>+IFERROR(VLOOKUP($M660,ACTIVIDADES!$B$9:$T$494,31,0),"")</f>
        <v/>
      </c>
      <c r="BN660" s="55" t="str">
        <f>+IFERROR(VLOOKUP($M660,ACTIVIDADES!$B$9:$T$494,32,0),"")</f>
        <v/>
      </c>
      <c r="BO660" s="55" t="str">
        <f>+IFERROR(VLOOKUP($M660,ACTIVIDADES!$B$9:$T$494,33,0),"")</f>
        <v/>
      </c>
      <c r="BP660" s="55" t="str">
        <f>+IFERROR(VLOOKUP($M660,ACTIVIDADES!$B$9:$T$494,34,0),"")</f>
        <v/>
      </c>
      <c r="BQ660" s="55" t="str">
        <f>+IFERROR(VLOOKUP($M660,ACTIVIDADES!$B$9:$T$494,35,0),"")</f>
        <v/>
      </c>
      <c r="BR660" s="55" t="str">
        <f>+IFERROR(VLOOKUP($M660,ACTIVIDADES!$B$9:$T$494,36,0),"")</f>
        <v/>
      </c>
      <c r="BS660" s="55" t="str">
        <f>+IFERROR(VLOOKUP($M660,ACTIVIDADES!$B$9:$T$494,37,0),"")</f>
        <v/>
      </c>
      <c r="BT660" s="58"/>
      <c r="BU660" s="58"/>
      <c r="BV660" s="59"/>
      <c r="BW660" s="59" t="s">
        <v>580</v>
      </c>
      <c r="BX660" s="60" t="s">
        <v>3635</v>
      </c>
      <c r="BY660" s="61" t="s">
        <v>593</v>
      </c>
      <c r="BZ660" s="62"/>
      <c r="CA660" s="7"/>
      <c r="CB660" s="7"/>
      <c r="CC660" s="7"/>
      <c r="CD660" s="7"/>
      <c r="CE660" s="7"/>
      <c r="CF660" s="7"/>
      <c r="CG660" s="7"/>
      <c r="CH660" s="7"/>
      <c r="CI660" s="7"/>
      <c r="CJ660" s="7"/>
      <c r="CK660" s="7"/>
      <c r="CL660" s="7"/>
      <c r="CM660" s="7"/>
      <c r="CN660" s="7"/>
      <c r="CO660" s="7"/>
      <c r="CP660" s="7"/>
      <c r="CQ660" s="7"/>
    </row>
    <row r="661" spans="1:95" s="143" customFormat="1" ht="93" customHeight="1" x14ac:dyDescent="0.35">
      <c r="A661" s="40">
        <f t="shared" si="39"/>
        <v>653</v>
      </c>
      <c r="B661" s="40" t="s">
        <v>521</v>
      </c>
      <c r="C661" s="40">
        <v>2022</v>
      </c>
      <c r="D661" s="40" t="s">
        <v>3734</v>
      </c>
      <c r="E661" s="323"/>
      <c r="F661" s="40" t="s">
        <v>872</v>
      </c>
      <c r="G661" s="40" t="s">
        <v>4646</v>
      </c>
      <c r="H661" s="41" t="s">
        <v>4734</v>
      </c>
      <c r="I661" s="42"/>
      <c r="J661" s="43" t="s">
        <v>5060</v>
      </c>
      <c r="K661" s="43" t="s">
        <v>5332</v>
      </c>
      <c r="L661" s="44" t="s">
        <v>1153</v>
      </c>
      <c r="M661" s="45" t="s">
        <v>2732</v>
      </c>
      <c r="N661" s="46" t="s">
        <v>2733</v>
      </c>
      <c r="O661" s="45" t="s">
        <v>2713</v>
      </c>
      <c r="P661" s="45">
        <v>6</v>
      </c>
      <c r="Q661" s="47">
        <v>46113</v>
      </c>
      <c r="R661" s="47">
        <v>46387</v>
      </c>
      <c r="S661" s="48">
        <f t="shared" si="40"/>
        <v>40.5</v>
      </c>
      <c r="T661" s="45" t="s">
        <v>589</v>
      </c>
      <c r="U661" s="45"/>
      <c r="V661" s="49">
        <f>+IFERROR(VLOOKUP($M661,ACTIVIDADES!$B$9:$Q$494,10,0),"")</f>
        <v>0</v>
      </c>
      <c r="W661" s="50" t="str">
        <f>+IFERROR(VLOOKUP($M661,ACTIVIDADES!$B$9:$Q$494,11,0)," ")</f>
        <v>En proceso de actualización</v>
      </c>
      <c r="X661" s="51" t="str">
        <f>+IFERROR(VLOOKUP($M661,ACTIVIDADES!$B$9:$Q$494,12,0),"")</f>
        <v>https://dnbcgovco-my.sharepoint.com/:f:/g/personal/planeacion_dnbc_gov_co/IgDlyhDtojfaQqoY3LJ--BxtAdUspvTyiYxQG4sEKIAAQW0?e=N9KFE5</v>
      </c>
      <c r="Y661" s="52">
        <f>+IFERROR(VLOOKUP($M661,ACTIVIDADES!$B$9:$Q$494,13,0),"")</f>
        <v>46153</v>
      </c>
      <c r="Z661" s="53" t="str">
        <f>+IFERROR(VLOOKUP($M661,ACTIVIDADES!$B$9:$Q$494,14,0),"")</f>
        <v>No se evidencia avance para el periodo</v>
      </c>
      <c r="AA661" s="49">
        <f>+IFERROR(VLOOKUP($M661,ACTIVIDADES!$B$9:$Q$494,15,0),"")</f>
        <v>0</v>
      </c>
      <c r="AB661" s="54" t="str">
        <f>+IFERROR(VLOOKUP($M661,ACTIVIDADES!$B$9:$Q$494,16,0),"")</f>
        <v>EJECUCIÓN</v>
      </c>
      <c r="AC661" s="144">
        <v>46171</v>
      </c>
      <c r="AD661" s="29">
        <v>0</v>
      </c>
      <c r="AE661" s="29" t="s">
        <v>3741</v>
      </c>
      <c r="AF661" s="29" t="s">
        <v>580</v>
      </c>
      <c r="AG661" s="29" t="s">
        <v>3737</v>
      </c>
      <c r="AH661" s="29" t="s">
        <v>3737</v>
      </c>
      <c r="AI661" s="29" t="s">
        <v>3737</v>
      </c>
      <c r="AJ661" s="55">
        <f>+IFERROR(VLOOKUP($M661,ACTIVIDADES!$B$9:$T$494,17,0),"")</f>
        <v>1</v>
      </c>
      <c r="AK661" s="80" t="str">
        <f>+IFERROR(VLOOKUP($M661,ACTIVIDADES!$B$9:$T$494,18,0),"")</f>
        <v xml:space="preserve">Ya se actualizo el PIGA y se hace informe trimestral mostrando el seguimiento </v>
      </c>
      <c r="AL661" s="80" t="str">
        <f>+IFERROR(VLOOKUP($M661,ACTIVIDADES!$B$9:$T$494,19,0),"")</f>
        <v>https://dnbcgovco-my.sharepoint.com/:f:/g/personal/planeacion_dnbc_gov_co/IgAP8LvYTa5rQIFS_RzLXYBdATaUiQL0YF-YPJNLIKyyQRY?e=iogfbj</v>
      </c>
      <c r="AM661" s="55">
        <f>+IFERROR(VLOOKUP($M661,ACTIVIDADES!$B$9:$X$495,20,0),0)</f>
        <v>46214</v>
      </c>
      <c r="AN661" s="55" t="str">
        <f>+IFERROR(VLOOKUP($M661,ACTIVIDADES!$B$9:$X$495,21,0),0)</f>
        <v>Se evidencia actualización del programa y un infome de monitoreo. Se sugiere incluir evidencias de socialización con el lider del proceso de este informe</v>
      </c>
      <c r="AO661" s="55">
        <f>+IFERROR(VLOOKUP($M661,ACTIVIDADES!$B$9:$X$495,22,0),0)</f>
        <v>0.25</v>
      </c>
      <c r="AP661" s="145" t="str">
        <f>+IFERROR(VLOOKUP($M661,ACTIVIDADES!$B$9:$X$495,23,0),0)</f>
        <v>EN EJECUCIÓN</v>
      </c>
      <c r="AQ661" s="129">
        <v>46245</v>
      </c>
      <c r="AR661" s="172">
        <v>0.3</v>
      </c>
      <c r="AS661" s="72" t="s">
        <v>5823</v>
      </c>
      <c r="AT661" s="29" t="s">
        <v>4</v>
      </c>
      <c r="AU661" s="57" t="s">
        <v>3639</v>
      </c>
      <c r="AV661" s="193" t="s">
        <v>3639</v>
      </c>
      <c r="AW661" s="193" t="s">
        <v>3639</v>
      </c>
      <c r="AX661" s="57" t="s">
        <v>3739</v>
      </c>
      <c r="AY661" s="176" t="str">
        <f t="shared" si="41"/>
        <v>EN EJECUCIÓN</v>
      </c>
      <c r="AZ661" s="55" t="str">
        <f>+IFERROR(VLOOKUP($M661,ACTIVIDADES!$B$9:$T$494,25,0),"")</f>
        <v/>
      </c>
      <c r="BA661" s="55" t="str">
        <f>+IFERROR(VLOOKUP($M661,ACTIVIDADES!$B$9:$T$494,26,0),"")</f>
        <v/>
      </c>
      <c r="BB661" s="55" t="str">
        <f>+IFERROR(VLOOKUP($M661,ACTIVIDADES!$B$9:$T$494,27,0),"")</f>
        <v/>
      </c>
      <c r="BC661" s="55" t="str">
        <f>+IFERROR(VLOOKUP($M661,ACTIVIDADES!$B$9:$T$494,28,0),"")</f>
        <v/>
      </c>
      <c r="BD661" s="55" t="str">
        <f>+IFERROR(VLOOKUP($M661,ACTIVIDADES!$B$9:$T$494,29,0),"")</f>
        <v/>
      </c>
      <c r="BE661" s="55" t="str">
        <f>+IFERROR(VLOOKUP($M661,ACTIVIDADES!$B$9:$T$494,30,0),"")</f>
        <v/>
      </c>
      <c r="BF661" s="58"/>
      <c r="BG661" s="58"/>
      <c r="BH661" s="59"/>
      <c r="BI661" s="59" t="s">
        <v>580</v>
      </c>
      <c r="BJ661" s="60" t="s">
        <v>3635</v>
      </c>
      <c r="BK661" s="61" t="s">
        <v>593</v>
      </c>
      <c r="BL661" s="62"/>
      <c r="BM661" s="55" t="str">
        <f>+IFERROR(VLOOKUP($M661,ACTIVIDADES!$B$9:$T$494,31,0),"")</f>
        <v/>
      </c>
      <c r="BN661" s="55" t="str">
        <f>+IFERROR(VLOOKUP($M661,ACTIVIDADES!$B$9:$T$494,32,0),"")</f>
        <v/>
      </c>
      <c r="BO661" s="55" t="str">
        <f>+IFERROR(VLOOKUP($M661,ACTIVIDADES!$B$9:$T$494,33,0),"")</f>
        <v/>
      </c>
      <c r="BP661" s="55" t="str">
        <f>+IFERROR(VLOOKUP($M661,ACTIVIDADES!$B$9:$T$494,34,0),"")</f>
        <v/>
      </c>
      <c r="BQ661" s="55" t="str">
        <f>+IFERROR(VLOOKUP($M661,ACTIVIDADES!$B$9:$T$494,35,0),"")</f>
        <v/>
      </c>
      <c r="BR661" s="55" t="str">
        <f>+IFERROR(VLOOKUP($M661,ACTIVIDADES!$B$9:$T$494,36,0),"")</f>
        <v/>
      </c>
      <c r="BS661" s="55" t="str">
        <f>+IFERROR(VLOOKUP($M661,ACTIVIDADES!$B$9:$T$494,37,0),"")</f>
        <v/>
      </c>
      <c r="BT661" s="58"/>
      <c r="BU661" s="58"/>
      <c r="BV661" s="59"/>
      <c r="BW661" s="59" t="s">
        <v>580</v>
      </c>
      <c r="BX661" s="60" t="s">
        <v>3635</v>
      </c>
      <c r="BY661" s="61" t="s">
        <v>593</v>
      </c>
      <c r="BZ661" s="62"/>
      <c r="CA661" s="7"/>
      <c r="CB661" s="7"/>
      <c r="CC661" s="7"/>
      <c r="CD661" s="7"/>
      <c r="CE661" s="7"/>
      <c r="CF661" s="7"/>
      <c r="CG661" s="7"/>
      <c r="CH661" s="7"/>
      <c r="CI661" s="7"/>
      <c r="CJ661" s="7"/>
      <c r="CK661" s="7"/>
      <c r="CL661" s="7"/>
      <c r="CM661" s="7"/>
      <c r="CN661" s="7"/>
      <c r="CO661" s="7"/>
      <c r="CP661" s="7"/>
      <c r="CQ661" s="7"/>
    </row>
    <row r="662" spans="1:95" ht="93" customHeight="1" x14ac:dyDescent="0.35">
      <c r="A662" s="40">
        <f t="shared" si="39"/>
        <v>654</v>
      </c>
      <c r="B662" s="40" t="s">
        <v>536</v>
      </c>
      <c r="C662" s="40">
        <v>2025</v>
      </c>
      <c r="D662" s="40" t="s">
        <v>3734</v>
      </c>
      <c r="E662" s="323"/>
      <c r="F662" s="40" t="s">
        <v>1092</v>
      </c>
      <c r="G662" s="63" t="s">
        <v>563</v>
      </c>
      <c r="H662" s="42" t="s">
        <v>4830</v>
      </c>
      <c r="I662" s="42"/>
      <c r="J662" s="43" t="s">
        <v>5144</v>
      </c>
      <c r="K662" s="43" t="s">
        <v>5144</v>
      </c>
      <c r="L662" s="44" t="s">
        <v>4131</v>
      </c>
      <c r="M662" s="63" t="s">
        <v>3241</v>
      </c>
      <c r="N662" s="64" t="s">
        <v>3180</v>
      </c>
      <c r="O662" s="63" t="s">
        <v>5747</v>
      </c>
      <c r="P662" s="63">
        <v>1</v>
      </c>
      <c r="Q662" s="65">
        <v>46023</v>
      </c>
      <c r="R662" s="65">
        <v>46203</v>
      </c>
      <c r="S662" s="66">
        <f t="shared" si="40"/>
        <v>26.85</v>
      </c>
      <c r="T662" s="63" t="s">
        <v>609</v>
      </c>
      <c r="U662" s="63" t="s">
        <v>563</v>
      </c>
      <c r="V662" s="49">
        <f>+IFERROR(VLOOKUP($M662,ACTIVIDADES!$B$9:$Q$494,10,0),"")</f>
        <v>0</v>
      </c>
      <c r="W662" s="50" t="str">
        <f>+IFERROR(VLOOKUP($M662,ACTIVIDADES!$B$9:$Q$494,11,0)," ")</f>
        <v xml:space="preserve">Actividad en construcción; se adelanta la incorporación de lineamientos claros para el seguimiento, control y reporte de la ejecución contractual en el Manual de Supervisión.
</v>
      </c>
      <c r="X662" s="61">
        <f>+IFERROR(VLOOKUP($M662,ACTIVIDADES!$B$9:$Q$494,12,0),"")</f>
        <v>0</v>
      </c>
      <c r="Y662" s="52">
        <f>+IFERROR(VLOOKUP($M662,ACTIVIDADES!$B$9:$Q$494,13,0),"")</f>
        <v>46153</v>
      </c>
      <c r="Z662" s="53" t="str">
        <f>+IFERROR(VLOOKUP($M662,ACTIVIDADES!$B$9:$Q$494,14,0),"")</f>
        <v>No se evidencian soportes de la actividad</v>
      </c>
      <c r="AA662" s="49">
        <f>+IFERROR(VLOOKUP($M662,ACTIVIDADES!$B$9:$Q$494,15,0),"")</f>
        <v>0</v>
      </c>
      <c r="AB662" s="54" t="str">
        <f>+IFERROR(VLOOKUP($M662,ACTIVIDADES!$B$9:$Q$494,16,0),"")</f>
        <v>EJECUCIÓN</v>
      </c>
      <c r="AC662" s="144">
        <v>46157</v>
      </c>
      <c r="AD662" s="29">
        <v>0</v>
      </c>
      <c r="AE662" s="29" t="s">
        <v>3741</v>
      </c>
      <c r="AF662" s="29" t="s">
        <v>580</v>
      </c>
      <c r="AG662" s="29" t="s">
        <v>3737</v>
      </c>
      <c r="AH662" s="29" t="s">
        <v>3737</v>
      </c>
      <c r="AI662" s="29" t="s">
        <v>3737</v>
      </c>
      <c r="AJ662" s="55">
        <f>+IFERROR(VLOOKUP($M662,ACTIVIDADES!$B$9:$T$494,17,0),"")</f>
        <v>0</v>
      </c>
      <c r="AK662" s="80" t="str">
        <f>+IFERROR(VLOOKUP($M662,ACTIVIDADES!$B$9:$T$494,18,0),"")</f>
        <v xml:space="preserve">Actividad en construcción; se adelanta la incorporación de lineamientos claros para el seguimiento, control y reporte de la ejecución contractual en el Manual de Supervisión.
</v>
      </c>
      <c r="AL662" s="80">
        <f>+IFERROR(VLOOKUP($M662,ACTIVIDADES!$B$9:$T$494,19,0),"")</f>
        <v>0</v>
      </c>
      <c r="AM662" s="55" t="str">
        <f>+IFERROR(VLOOKUP($M662,ACTIVIDADES!$B$9:$X$495,20,0),0)</f>
        <v>11/07/206</v>
      </c>
      <c r="AN662" s="55" t="str">
        <f>+IFERROR(VLOOKUP($M662,ACTIVIDADES!$B$9:$X$495,21,0),0)</f>
        <v>No se evidencian soportes de la actividad</v>
      </c>
      <c r="AO662" s="55">
        <f>+IFERROR(VLOOKUP($M662,ACTIVIDADES!$B$9:$X$495,22,0),0)</f>
        <v>0</v>
      </c>
      <c r="AP662" s="145" t="str">
        <f>+IFERROR(VLOOKUP($M662,ACTIVIDADES!$B$9:$X$495,23,0),0)</f>
        <v>EN EJECUCIÓN</v>
      </c>
      <c r="AQ662" s="88">
        <v>46230</v>
      </c>
      <c r="AR662" s="55">
        <v>0</v>
      </c>
      <c r="AS662" s="57" t="s">
        <v>4260</v>
      </c>
      <c r="AT662" s="29" t="s">
        <v>580</v>
      </c>
      <c r="AU662" s="57" t="s">
        <v>3639</v>
      </c>
      <c r="AV662" s="193" t="s">
        <v>3639</v>
      </c>
      <c r="AW662" s="193" t="s">
        <v>3639</v>
      </c>
      <c r="AX662" s="57" t="s">
        <v>4259</v>
      </c>
      <c r="AY662" s="176" t="str">
        <f t="shared" si="41"/>
        <v>SIN INICIAR</v>
      </c>
      <c r="AZ662" s="55" t="str">
        <f>+IFERROR(VLOOKUP($M662,ACTIVIDADES!$B$9:$T$494,25,0),"")</f>
        <v/>
      </c>
      <c r="BA662" s="55" t="str">
        <f>+IFERROR(VLOOKUP($M662,ACTIVIDADES!$B$9:$T$494,26,0),"")</f>
        <v/>
      </c>
      <c r="BB662" s="55" t="str">
        <f>+IFERROR(VLOOKUP($M662,ACTIVIDADES!$B$9:$T$494,27,0),"")</f>
        <v/>
      </c>
      <c r="BC662" s="55" t="str">
        <f>+IFERROR(VLOOKUP($M662,ACTIVIDADES!$B$9:$T$494,28,0),"")</f>
        <v/>
      </c>
      <c r="BD662" s="55" t="str">
        <f>+IFERROR(VLOOKUP($M662,ACTIVIDADES!$B$9:$T$494,29,0),"")</f>
        <v/>
      </c>
      <c r="BE662" s="55" t="str">
        <f>+IFERROR(VLOOKUP($M662,ACTIVIDADES!$B$9:$T$494,30,0),"")</f>
        <v/>
      </c>
      <c r="BF662" s="58"/>
      <c r="BG662" s="58"/>
      <c r="BH662" s="59"/>
      <c r="BI662" s="59" t="s">
        <v>580</v>
      </c>
      <c r="BJ662" s="60" t="s">
        <v>3635</v>
      </c>
      <c r="BK662" s="61" t="s">
        <v>593</v>
      </c>
      <c r="BL662" s="62"/>
      <c r="BM662" s="55" t="str">
        <f>+IFERROR(VLOOKUP($M662,ACTIVIDADES!$B$9:$T$494,31,0),"")</f>
        <v/>
      </c>
      <c r="BN662" s="55" t="str">
        <f>+IFERROR(VLOOKUP($M662,ACTIVIDADES!$B$9:$T$494,32,0),"")</f>
        <v/>
      </c>
      <c r="BO662" s="55" t="str">
        <f>+IFERROR(VLOOKUP($M662,ACTIVIDADES!$B$9:$T$494,33,0),"")</f>
        <v/>
      </c>
      <c r="BP662" s="55" t="str">
        <f>+IFERROR(VLOOKUP($M662,ACTIVIDADES!$B$9:$T$494,34,0),"")</f>
        <v/>
      </c>
      <c r="BQ662" s="55" t="str">
        <f>+IFERROR(VLOOKUP($M662,ACTIVIDADES!$B$9:$T$494,35,0),"")</f>
        <v/>
      </c>
      <c r="BR662" s="55" t="str">
        <f>+IFERROR(VLOOKUP($M662,ACTIVIDADES!$B$9:$T$494,36,0),"")</f>
        <v/>
      </c>
      <c r="BS662" s="55" t="str">
        <f>+IFERROR(VLOOKUP($M662,ACTIVIDADES!$B$9:$T$494,37,0),"")</f>
        <v/>
      </c>
      <c r="BT662" s="58"/>
      <c r="BU662" s="58"/>
      <c r="BV662" s="59"/>
      <c r="BW662" s="59" t="s">
        <v>580</v>
      </c>
      <c r="BX662" s="60" t="s">
        <v>3635</v>
      </c>
      <c r="BY662" s="61" t="s">
        <v>593</v>
      </c>
      <c r="BZ662" s="195"/>
      <c r="CA662" s="7"/>
      <c r="CB662" s="7"/>
      <c r="CC662" s="7"/>
      <c r="CD662" s="7"/>
      <c r="CE662" s="7"/>
      <c r="CF662" s="7"/>
      <c r="CG662" s="7"/>
      <c r="CH662" s="7"/>
      <c r="CI662" s="7"/>
      <c r="CJ662" s="7"/>
      <c r="CK662" s="7"/>
      <c r="CL662" s="7"/>
      <c r="CM662" s="7"/>
      <c r="CN662" s="7"/>
      <c r="CO662" s="7"/>
      <c r="CP662" s="7"/>
      <c r="CQ662" s="7"/>
    </row>
    <row r="663" spans="1:95" ht="93" customHeight="1" x14ac:dyDescent="0.35">
      <c r="A663" s="40">
        <f t="shared" si="39"/>
        <v>655</v>
      </c>
      <c r="B663" s="40" t="s">
        <v>536</v>
      </c>
      <c r="C663" s="40">
        <v>2025</v>
      </c>
      <c r="D663" s="40" t="s">
        <v>3734</v>
      </c>
      <c r="E663" s="323"/>
      <c r="F663" s="40" t="s">
        <v>1092</v>
      </c>
      <c r="G663" s="63" t="s">
        <v>563</v>
      </c>
      <c r="H663" s="42" t="s">
        <v>4831</v>
      </c>
      <c r="I663" s="42"/>
      <c r="J663" s="43" t="s">
        <v>5145</v>
      </c>
      <c r="K663" s="43" t="s">
        <v>5145</v>
      </c>
      <c r="L663" s="44" t="s">
        <v>4130</v>
      </c>
      <c r="M663" s="63" t="s">
        <v>3243</v>
      </c>
      <c r="N663" s="64" t="s">
        <v>5623</v>
      </c>
      <c r="O663" s="63" t="s">
        <v>5734</v>
      </c>
      <c r="P663" s="63">
        <v>1</v>
      </c>
      <c r="Q663" s="65">
        <v>46023</v>
      </c>
      <c r="R663" s="65">
        <v>46203</v>
      </c>
      <c r="S663" s="66">
        <f t="shared" si="40"/>
        <v>26.85</v>
      </c>
      <c r="T663" s="63" t="s">
        <v>609</v>
      </c>
      <c r="U663" s="63" t="s">
        <v>563</v>
      </c>
      <c r="V663" s="49">
        <f>+IFERROR(VLOOKUP($M663,ACTIVIDADES!$B$9:$Q$494,10,0),"")</f>
        <v>0</v>
      </c>
      <c r="W663" s="50" t="str">
        <f>+IFERROR(VLOOKUP($M663,ACTIVIDADES!$B$9:$Q$494,11,0)," ")</f>
        <v>Indicador en proceso; se trabaja en la definición del procedimiento de seguimiento contractual por parte de los supervisores.</v>
      </c>
      <c r="X663" s="61">
        <f>+IFERROR(VLOOKUP($M663,ACTIVIDADES!$B$9:$Q$494,12,0),"")</f>
        <v>0</v>
      </c>
      <c r="Y663" s="52">
        <f>+IFERROR(VLOOKUP($M663,ACTIVIDADES!$B$9:$Q$494,13,0),"")</f>
        <v>46153</v>
      </c>
      <c r="Z663" s="53" t="str">
        <f>+IFERROR(VLOOKUP($M663,ACTIVIDADES!$B$9:$Q$494,14,0),"")</f>
        <v>No se evidencian soportes de la actividad</v>
      </c>
      <c r="AA663" s="49">
        <f>+IFERROR(VLOOKUP($M663,ACTIVIDADES!$B$9:$Q$494,15,0),"")</f>
        <v>0</v>
      </c>
      <c r="AB663" s="54" t="str">
        <f>+IFERROR(VLOOKUP($M663,ACTIVIDADES!$B$9:$Q$494,16,0),"")</f>
        <v>EJECUCIÓN</v>
      </c>
      <c r="AC663" s="144">
        <v>46157</v>
      </c>
      <c r="AD663" s="29">
        <v>0</v>
      </c>
      <c r="AE663" s="29" t="s">
        <v>3741</v>
      </c>
      <c r="AF663" s="29" t="s">
        <v>580</v>
      </c>
      <c r="AG663" s="29" t="s">
        <v>3737</v>
      </c>
      <c r="AH663" s="29" t="s">
        <v>3737</v>
      </c>
      <c r="AI663" s="29" t="s">
        <v>3737</v>
      </c>
      <c r="AJ663" s="55">
        <f>+IFERROR(VLOOKUP($M663,ACTIVIDADES!$B$9:$T$494,17,0),"")</f>
        <v>0</v>
      </c>
      <c r="AK663" s="80" t="str">
        <f>+IFERROR(VLOOKUP($M663,ACTIVIDADES!$B$9:$T$494,18,0),"")</f>
        <v>Indicador en proceso; se trabaja en la definición del procedimiento de seguimiento contractual por parte de los supervisores.</v>
      </c>
      <c r="AL663" s="80">
        <f>+IFERROR(VLOOKUP($M663,ACTIVIDADES!$B$9:$T$494,19,0),"")</f>
        <v>0</v>
      </c>
      <c r="AM663" s="55" t="str">
        <f>+IFERROR(VLOOKUP($M663,ACTIVIDADES!$B$9:$X$495,20,0),0)</f>
        <v>11/07/206</v>
      </c>
      <c r="AN663" s="55" t="str">
        <f>+IFERROR(VLOOKUP($M663,ACTIVIDADES!$B$9:$X$495,21,0),0)</f>
        <v>No se evidencian soportes de la actividad</v>
      </c>
      <c r="AO663" s="55">
        <f>+IFERROR(VLOOKUP($M663,ACTIVIDADES!$B$9:$X$495,22,0),0)</f>
        <v>0</v>
      </c>
      <c r="AP663" s="145" t="str">
        <f>+IFERROR(VLOOKUP($M663,ACTIVIDADES!$B$9:$X$495,23,0),0)</f>
        <v>EN EJECUCIÓN</v>
      </c>
      <c r="AQ663" s="88">
        <v>46230</v>
      </c>
      <c r="AR663" s="55">
        <v>0</v>
      </c>
      <c r="AS663" s="57" t="s">
        <v>4260</v>
      </c>
      <c r="AT663" s="29" t="s">
        <v>580</v>
      </c>
      <c r="AU663" s="57" t="s">
        <v>3639</v>
      </c>
      <c r="AV663" s="193" t="s">
        <v>3639</v>
      </c>
      <c r="AW663" s="193" t="s">
        <v>3639</v>
      </c>
      <c r="AX663" s="57" t="s">
        <v>4259</v>
      </c>
      <c r="AY663" s="176" t="str">
        <f t="shared" si="41"/>
        <v>SIN INICIAR</v>
      </c>
      <c r="AZ663" s="55" t="str">
        <f>+IFERROR(VLOOKUP($M663,ACTIVIDADES!$B$9:$T$494,25,0),"")</f>
        <v/>
      </c>
      <c r="BA663" s="55" t="str">
        <f>+IFERROR(VLOOKUP($M663,ACTIVIDADES!$B$9:$T$494,26,0),"")</f>
        <v/>
      </c>
      <c r="BB663" s="55" t="str">
        <f>+IFERROR(VLOOKUP($M663,ACTIVIDADES!$B$9:$T$494,27,0),"")</f>
        <v/>
      </c>
      <c r="BC663" s="55" t="str">
        <f>+IFERROR(VLOOKUP($M663,ACTIVIDADES!$B$9:$T$494,28,0),"")</f>
        <v/>
      </c>
      <c r="BD663" s="55" t="str">
        <f>+IFERROR(VLOOKUP($M663,ACTIVIDADES!$B$9:$T$494,29,0),"")</f>
        <v/>
      </c>
      <c r="BE663" s="55" t="str">
        <f>+IFERROR(VLOOKUP($M663,ACTIVIDADES!$B$9:$T$494,30,0),"")</f>
        <v/>
      </c>
      <c r="BF663" s="58"/>
      <c r="BG663" s="58"/>
      <c r="BH663" s="59"/>
      <c r="BI663" s="59" t="s">
        <v>580</v>
      </c>
      <c r="BJ663" s="60" t="s">
        <v>3635</v>
      </c>
      <c r="BK663" s="61" t="s">
        <v>593</v>
      </c>
      <c r="BL663" s="62"/>
      <c r="BM663" s="55" t="str">
        <f>+IFERROR(VLOOKUP($M663,ACTIVIDADES!$B$9:$T$494,31,0),"")</f>
        <v/>
      </c>
      <c r="BN663" s="55" t="str">
        <f>+IFERROR(VLOOKUP($M663,ACTIVIDADES!$B$9:$T$494,32,0),"")</f>
        <v/>
      </c>
      <c r="BO663" s="55" t="str">
        <f>+IFERROR(VLOOKUP($M663,ACTIVIDADES!$B$9:$T$494,33,0),"")</f>
        <v/>
      </c>
      <c r="BP663" s="55" t="str">
        <f>+IFERROR(VLOOKUP($M663,ACTIVIDADES!$B$9:$T$494,34,0),"")</f>
        <v/>
      </c>
      <c r="BQ663" s="55" t="str">
        <f>+IFERROR(VLOOKUP($M663,ACTIVIDADES!$B$9:$T$494,35,0),"")</f>
        <v/>
      </c>
      <c r="BR663" s="55" t="str">
        <f>+IFERROR(VLOOKUP($M663,ACTIVIDADES!$B$9:$T$494,36,0),"")</f>
        <v/>
      </c>
      <c r="BS663" s="55" t="str">
        <f>+IFERROR(VLOOKUP($M663,ACTIVIDADES!$B$9:$T$494,37,0),"")</f>
        <v/>
      </c>
      <c r="BT663" s="58"/>
      <c r="BU663" s="58"/>
      <c r="BV663" s="59"/>
      <c r="BW663" s="59" t="s">
        <v>580</v>
      </c>
      <c r="BX663" s="60" t="s">
        <v>3635</v>
      </c>
      <c r="BY663" s="61" t="s">
        <v>593</v>
      </c>
      <c r="BZ663" s="195"/>
      <c r="CA663" s="7"/>
      <c r="CB663" s="7"/>
      <c r="CC663" s="7"/>
      <c r="CD663" s="7"/>
      <c r="CE663" s="7"/>
      <c r="CF663" s="7"/>
      <c r="CG663" s="7"/>
      <c r="CH663" s="7"/>
      <c r="CI663" s="7"/>
      <c r="CJ663" s="7"/>
      <c r="CK663" s="7"/>
      <c r="CL663" s="7"/>
      <c r="CM663" s="7"/>
      <c r="CN663" s="7"/>
      <c r="CO663" s="7"/>
      <c r="CP663" s="7"/>
      <c r="CQ663" s="7"/>
    </row>
    <row r="664" spans="1:95" ht="93" customHeight="1" x14ac:dyDescent="0.35">
      <c r="A664" s="251">
        <f t="shared" si="39"/>
        <v>656</v>
      </c>
      <c r="B664" s="251" t="s">
        <v>536</v>
      </c>
      <c r="C664" s="251">
        <v>2025</v>
      </c>
      <c r="D664" s="251" t="s">
        <v>3879</v>
      </c>
      <c r="E664" s="214"/>
      <c r="F664" s="251" t="s">
        <v>1096</v>
      </c>
      <c r="G664" s="278" t="s">
        <v>563</v>
      </c>
      <c r="H664" s="253" t="s">
        <v>4911</v>
      </c>
      <c r="I664" s="253"/>
      <c r="J664" s="254" t="s">
        <v>4346</v>
      </c>
      <c r="K664" s="254" t="s">
        <v>4346</v>
      </c>
      <c r="L664" s="255" t="s">
        <v>4347</v>
      </c>
      <c r="M664" s="278" t="s">
        <v>3257</v>
      </c>
      <c r="N664" s="307" t="s">
        <v>3258</v>
      </c>
      <c r="O664" s="278" t="s">
        <v>3259</v>
      </c>
      <c r="P664" s="278">
        <v>1</v>
      </c>
      <c r="Q664" s="279">
        <v>46023</v>
      </c>
      <c r="R664" s="279">
        <v>46387</v>
      </c>
      <c r="S664" s="280">
        <f t="shared" si="40"/>
        <v>54</v>
      </c>
      <c r="T664" s="278" t="s">
        <v>3260</v>
      </c>
      <c r="U664" s="278" t="s">
        <v>563</v>
      </c>
      <c r="V664" s="260">
        <f>+IFERROR(VLOOKUP($M664,ACTIVIDADES!$B$9:$Q$494,10,0),"")</f>
        <v>0</v>
      </c>
      <c r="W664" s="261" t="str">
        <f>+IFERROR(VLOOKUP($M664,ACTIVIDADES!$B$9:$Q$494,11,0)," ")</f>
        <v xml:space="preserve">Actividad en proceso; se encuentra en revisión el Manual de Contratación y el Procedimiento PC-CO-01 para su actualización conforme a los lineamientos de Colombia Compra Eficiente.
</v>
      </c>
      <c r="X664" s="275">
        <f>+IFERROR(VLOOKUP($M664,ACTIVIDADES!$B$9:$Q$494,12,0),"")</f>
        <v>0</v>
      </c>
      <c r="Y664" s="263">
        <f>+IFERROR(VLOOKUP($M664,ACTIVIDADES!$B$9:$Q$494,13,0),"")</f>
        <v>46153</v>
      </c>
      <c r="Z664" s="264" t="str">
        <f>+IFERROR(VLOOKUP($M664,ACTIVIDADES!$B$9:$Q$494,14,0),"")</f>
        <v>No se evidencian soportes de la actividad</v>
      </c>
      <c r="AA664" s="260">
        <f>+IFERROR(VLOOKUP($M664,ACTIVIDADES!$B$9:$Q$494,15,0),"")</f>
        <v>0</v>
      </c>
      <c r="AB664" s="265" t="str">
        <f>+IFERROR(VLOOKUP($M664,ACTIVIDADES!$B$9:$Q$494,16,0),"")</f>
        <v>EJECUCIÓN</v>
      </c>
      <c r="AC664" s="266">
        <v>46157</v>
      </c>
      <c r="AD664" s="267">
        <v>0</v>
      </c>
      <c r="AE664" s="267" t="s">
        <v>3741</v>
      </c>
      <c r="AF664" s="267" t="s">
        <v>580</v>
      </c>
      <c r="AG664" s="267" t="s">
        <v>3737</v>
      </c>
      <c r="AH664" s="267" t="s">
        <v>3737</v>
      </c>
      <c r="AI664" s="267" t="s">
        <v>3737</v>
      </c>
      <c r="AJ664" s="269">
        <f>+IFERROR(VLOOKUP($M664,ACTIVIDADES!$B$9:$T$494,17,0),"")</f>
        <v>0</v>
      </c>
      <c r="AK664" s="270" t="str">
        <f>+IFERROR(VLOOKUP($M664,ACTIVIDADES!$B$9:$T$494,18,0),"")</f>
        <v xml:space="preserve">Actividad en proceso; se encuentra en revisión el Manual de Contratación y el Procedimiento PC-CO-01 para su actualización conforme a los lineamientos de Colombia Compra Eficiente.
</v>
      </c>
      <c r="AL664" s="270">
        <f>+IFERROR(VLOOKUP($M664,ACTIVIDADES!$B$9:$T$494,19,0),"")</f>
        <v>0</v>
      </c>
      <c r="AM664" s="269" t="str">
        <f>+IFERROR(VLOOKUP($M664,ACTIVIDADES!$B$9:$X$495,20,0),0)</f>
        <v>11/07/206</v>
      </c>
      <c r="AN664" s="269" t="str">
        <f>+IFERROR(VLOOKUP($M664,ACTIVIDADES!$B$9:$X$495,21,0),0)</f>
        <v>No se evidencian soportes de la actividad</v>
      </c>
      <c r="AO664" s="269">
        <f>+IFERROR(VLOOKUP($M664,ACTIVIDADES!$B$9:$X$495,22,0),0)</f>
        <v>0</v>
      </c>
      <c r="AP664" s="271" t="str">
        <f>+IFERROR(VLOOKUP($M664,ACTIVIDADES!$B$9:$X$495,23,0),0)</f>
        <v>EN EJECUCIÓN</v>
      </c>
      <c r="AQ664" s="274">
        <v>46230</v>
      </c>
      <c r="AR664" s="269">
        <v>0</v>
      </c>
      <c r="AS664" s="173" t="s">
        <v>4260</v>
      </c>
      <c r="AT664" s="267" t="s">
        <v>580</v>
      </c>
      <c r="AU664" s="173" t="s">
        <v>3639</v>
      </c>
      <c r="AV664" s="205" t="s">
        <v>3639</v>
      </c>
      <c r="AW664" s="205" t="s">
        <v>3639</v>
      </c>
      <c r="AX664" s="57" t="s">
        <v>4259</v>
      </c>
      <c r="AY664" s="176" t="str">
        <f t="shared" si="41"/>
        <v>SIN INICIAR</v>
      </c>
      <c r="AZ664" s="55" t="str">
        <f>+IFERROR(VLOOKUP($M664,ACTIVIDADES!$B$9:$T$494,25,0),"")</f>
        <v/>
      </c>
      <c r="BA664" s="55" t="str">
        <f>+IFERROR(VLOOKUP($M664,ACTIVIDADES!$B$9:$T$494,26,0),"")</f>
        <v/>
      </c>
      <c r="BB664" s="55" t="str">
        <f>+IFERROR(VLOOKUP($M664,ACTIVIDADES!$B$9:$T$494,27,0),"")</f>
        <v/>
      </c>
      <c r="BC664" s="55" t="str">
        <f>+IFERROR(VLOOKUP($M664,ACTIVIDADES!$B$9:$T$494,28,0),"")</f>
        <v/>
      </c>
      <c r="BD664" s="55" t="str">
        <f>+IFERROR(VLOOKUP($M664,ACTIVIDADES!$B$9:$T$494,29,0),"")</f>
        <v/>
      </c>
      <c r="BE664" s="55" t="str">
        <f>+IFERROR(VLOOKUP($M664,ACTIVIDADES!$B$9:$T$494,30,0),"")</f>
        <v/>
      </c>
      <c r="BF664" s="58"/>
      <c r="BG664" s="58"/>
      <c r="BH664" s="59"/>
      <c r="BI664" s="59" t="s">
        <v>580</v>
      </c>
      <c r="BJ664" s="60" t="s">
        <v>3635</v>
      </c>
      <c r="BK664" s="61" t="s">
        <v>593</v>
      </c>
      <c r="BL664" s="62"/>
      <c r="BM664" s="55" t="str">
        <f>+IFERROR(VLOOKUP($M664,ACTIVIDADES!$B$9:$T$494,31,0),"")</f>
        <v/>
      </c>
      <c r="BN664" s="55" t="str">
        <f>+IFERROR(VLOOKUP($M664,ACTIVIDADES!$B$9:$T$494,32,0),"")</f>
        <v/>
      </c>
      <c r="BO664" s="55" t="str">
        <f>+IFERROR(VLOOKUP($M664,ACTIVIDADES!$B$9:$T$494,33,0),"")</f>
        <v/>
      </c>
      <c r="BP664" s="55" t="str">
        <f>+IFERROR(VLOOKUP($M664,ACTIVIDADES!$B$9:$T$494,34,0),"")</f>
        <v/>
      </c>
      <c r="BQ664" s="55" t="str">
        <f>+IFERROR(VLOOKUP($M664,ACTIVIDADES!$B$9:$T$494,35,0),"")</f>
        <v/>
      </c>
      <c r="BR664" s="55" t="str">
        <f>+IFERROR(VLOOKUP($M664,ACTIVIDADES!$B$9:$T$494,36,0),"")</f>
        <v/>
      </c>
      <c r="BS664" s="55" t="str">
        <f>+IFERROR(VLOOKUP($M664,ACTIVIDADES!$B$9:$T$494,37,0),"")</f>
        <v/>
      </c>
      <c r="BT664" s="58"/>
      <c r="BU664" s="58"/>
      <c r="BV664" s="59"/>
      <c r="BW664" s="59" t="s">
        <v>580</v>
      </c>
      <c r="BX664" s="60" t="s">
        <v>3635</v>
      </c>
      <c r="BY664" s="61" t="s">
        <v>593</v>
      </c>
      <c r="BZ664" s="195"/>
      <c r="CA664" s="7"/>
      <c r="CB664" s="7"/>
      <c r="CC664" s="7"/>
      <c r="CD664" s="7"/>
      <c r="CE664" s="7"/>
      <c r="CF664" s="7"/>
      <c r="CG664" s="7"/>
      <c r="CH664" s="7"/>
      <c r="CI664" s="7"/>
      <c r="CJ664" s="7"/>
      <c r="CK664" s="7"/>
      <c r="CL664" s="7"/>
      <c r="CM664" s="7"/>
      <c r="CN664" s="7"/>
      <c r="CO664" s="7"/>
      <c r="CP664" s="7"/>
      <c r="CQ664" s="7"/>
    </row>
    <row r="665" spans="1:95" ht="93" customHeight="1" x14ac:dyDescent="0.35">
      <c r="A665" s="40">
        <f t="shared" si="39"/>
        <v>657</v>
      </c>
      <c r="B665" s="40" t="s">
        <v>536</v>
      </c>
      <c r="C665" s="40">
        <v>2025</v>
      </c>
      <c r="D665" s="40" t="s">
        <v>3879</v>
      </c>
      <c r="E665" s="214"/>
      <c r="F665" s="40" t="s">
        <v>1096</v>
      </c>
      <c r="G665" s="63" t="s">
        <v>563</v>
      </c>
      <c r="H665" s="42" t="s">
        <v>4911</v>
      </c>
      <c r="I665" s="42"/>
      <c r="J665" s="43" t="s">
        <v>4346</v>
      </c>
      <c r="K665" s="43" t="s">
        <v>4346</v>
      </c>
      <c r="L665" s="44" t="s">
        <v>4347</v>
      </c>
      <c r="M665" s="63" t="s">
        <v>3262</v>
      </c>
      <c r="N665" s="64" t="s">
        <v>3263</v>
      </c>
      <c r="O665" s="63" t="s">
        <v>3264</v>
      </c>
      <c r="P665" s="63">
        <v>1</v>
      </c>
      <c r="Q665" s="65">
        <v>46023</v>
      </c>
      <c r="R665" s="65">
        <v>46387</v>
      </c>
      <c r="S665" s="66">
        <f t="shared" si="40"/>
        <v>54</v>
      </c>
      <c r="T665" s="63" t="s">
        <v>3260</v>
      </c>
      <c r="U665" s="63" t="s">
        <v>563</v>
      </c>
      <c r="V665" s="49">
        <f>+IFERROR(VLOOKUP($M665,ACTIVIDADES!$B$9:$Q$494,10,0),"")</f>
        <v>0</v>
      </c>
      <c r="W665" s="50">
        <f>+IFERROR(VLOOKUP($M665,ACTIVIDADES!$B$9:$Q$494,11,0)," ")</f>
        <v>0</v>
      </c>
      <c r="X665" s="61">
        <f>+IFERROR(VLOOKUP($M665,ACTIVIDADES!$B$9:$Q$494,12,0),"")</f>
        <v>0</v>
      </c>
      <c r="Y665" s="52">
        <f>+IFERROR(VLOOKUP($M665,ACTIVIDADES!$B$9:$Q$494,13,0),"")</f>
        <v>46153</v>
      </c>
      <c r="Z665" s="53" t="str">
        <f>+IFERROR(VLOOKUP($M665,ACTIVIDADES!$B$9:$Q$494,14,0),"")</f>
        <v>No se evidencian soportes de la actividad</v>
      </c>
      <c r="AA665" s="49">
        <f>+IFERROR(VLOOKUP($M665,ACTIVIDADES!$B$9:$Q$494,15,0),"")</f>
        <v>0</v>
      </c>
      <c r="AB665" s="54" t="str">
        <f>+IFERROR(VLOOKUP($M665,ACTIVIDADES!$B$9:$Q$494,16,0),"")</f>
        <v>EJECUCIÓN</v>
      </c>
      <c r="AC665" s="144">
        <v>46157</v>
      </c>
      <c r="AD665" s="29">
        <v>0</v>
      </c>
      <c r="AE665" s="29" t="s">
        <v>3741</v>
      </c>
      <c r="AF665" s="29" t="s">
        <v>580</v>
      </c>
      <c r="AG665" s="29" t="s">
        <v>3737</v>
      </c>
      <c r="AH665" s="29" t="s">
        <v>3737</v>
      </c>
      <c r="AI665" s="29" t="s">
        <v>3737</v>
      </c>
      <c r="AJ665" s="55">
        <f>+IFERROR(VLOOKUP($M665,ACTIVIDADES!$B$9:$T$494,17,0),"")</f>
        <v>0</v>
      </c>
      <c r="AK665" s="80">
        <f>+IFERROR(VLOOKUP($M665,ACTIVIDADES!$B$9:$T$494,18,0),"")</f>
        <v>0</v>
      </c>
      <c r="AL665" s="80">
        <f>+IFERROR(VLOOKUP($M665,ACTIVIDADES!$B$9:$T$494,19,0),"")</f>
        <v>0</v>
      </c>
      <c r="AM665" s="55" t="str">
        <f>+IFERROR(VLOOKUP($M665,ACTIVIDADES!$B$9:$X$495,20,0),0)</f>
        <v>11/07/206</v>
      </c>
      <c r="AN665" s="55" t="str">
        <f>+IFERROR(VLOOKUP($M665,ACTIVIDADES!$B$9:$X$495,21,0),0)</f>
        <v>No se evidencian soportes de la actividad</v>
      </c>
      <c r="AO665" s="55">
        <f>+IFERROR(VLOOKUP($M665,ACTIVIDADES!$B$9:$X$495,22,0),0)</f>
        <v>0</v>
      </c>
      <c r="AP665" s="145" t="str">
        <f>+IFERROR(VLOOKUP($M665,ACTIVIDADES!$B$9:$X$495,23,0),0)</f>
        <v>EN EJECUCIÓN</v>
      </c>
      <c r="AQ665" s="88">
        <v>46230</v>
      </c>
      <c r="AR665" s="55">
        <v>0</v>
      </c>
      <c r="AS665" s="57" t="s">
        <v>4260</v>
      </c>
      <c r="AT665" s="29" t="s">
        <v>580</v>
      </c>
      <c r="AU665" s="57" t="s">
        <v>3639</v>
      </c>
      <c r="AV665" s="193" t="s">
        <v>3639</v>
      </c>
      <c r="AW665" s="193" t="s">
        <v>3639</v>
      </c>
      <c r="AX665" s="57" t="s">
        <v>4259</v>
      </c>
      <c r="AY665" s="176" t="str">
        <f t="shared" si="41"/>
        <v>SIN INICIAR</v>
      </c>
      <c r="AZ665" s="55" t="str">
        <f>+IFERROR(VLOOKUP($M665,ACTIVIDADES!$B$9:$T$494,25,0),"")</f>
        <v/>
      </c>
      <c r="BA665" s="55" t="str">
        <f>+IFERROR(VLOOKUP($M665,ACTIVIDADES!$B$9:$T$494,26,0),"")</f>
        <v/>
      </c>
      <c r="BB665" s="55" t="str">
        <f>+IFERROR(VLOOKUP($M665,ACTIVIDADES!$B$9:$T$494,27,0),"")</f>
        <v/>
      </c>
      <c r="BC665" s="55" t="str">
        <f>+IFERROR(VLOOKUP($M665,ACTIVIDADES!$B$9:$T$494,28,0),"")</f>
        <v/>
      </c>
      <c r="BD665" s="55" t="str">
        <f>+IFERROR(VLOOKUP($M665,ACTIVIDADES!$B$9:$T$494,29,0),"")</f>
        <v/>
      </c>
      <c r="BE665" s="55" t="str">
        <f>+IFERROR(VLOOKUP($M665,ACTIVIDADES!$B$9:$T$494,30,0),"")</f>
        <v/>
      </c>
      <c r="BF665" s="58"/>
      <c r="BG665" s="58"/>
      <c r="BH665" s="59"/>
      <c r="BI665" s="59" t="s">
        <v>580</v>
      </c>
      <c r="BJ665" s="60" t="s">
        <v>3635</v>
      </c>
      <c r="BK665" s="61" t="s">
        <v>593</v>
      </c>
      <c r="BL665" s="62"/>
      <c r="BM665" s="55" t="str">
        <f>+IFERROR(VLOOKUP($M665,ACTIVIDADES!$B$9:$T$494,31,0),"")</f>
        <v/>
      </c>
      <c r="BN665" s="55" t="str">
        <f>+IFERROR(VLOOKUP($M665,ACTIVIDADES!$B$9:$T$494,32,0),"")</f>
        <v/>
      </c>
      <c r="BO665" s="55" t="str">
        <f>+IFERROR(VLOOKUP($M665,ACTIVIDADES!$B$9:$T$494,33,0),"")</f>
        <v/>
      </c>
      <c r="BP665" s="55" t="str">
        <f>+IFERROR(VLOOKUP($M665,ACTIVIDADES!$B$9:$T$494,34,0),"")</f>
        <v/>
      </c>
      <c r="BQ665" s="55" t="str">
        <f>+IFERROR(VLOOKUP($M665,ACTIVIDADES!$B$9:$T$494,35,0),"")</f>
        <v/>
      </c>
      <c r="BR665" s="55" t="str">
        <f>+IFERROR(VLOOKUP($M665,ACTIVIDADES!$B$9:$T$494,36,0),"")</f>
        <v/>
      </c>
      <c r="BS665" s="55" t="str">
        <f>+IFERROR(VLOOKUP($M665,ACTIVIDADES!$B$9:$T$494,37,0),"")</f>
        <v/>
      </c>
      <c r="BT665" s="58"/>
      <c r="BU665" s="58"/>
      <c r="BV665" s="59"/>
      <c r="BW665" s="59" t="s">
        <v>580</v>
      </c>
      <c r="BX665" s="60" t="s">
        <v>3635</v>
      </c>
      <c r="BY665" s="61" t="s">
        <v>593</v>
      </c>
      <c r="BZ665" s="195"/>
      <c r="CA665" s="7"/>
      <c r="CB665" s="7"/>
      <c r="CC665" s="7"/>
      <c r="CD665" s="7"/>
      <c r="CE665" s="7"/>
      <c r="CF665" s="7"/>
      <c r="CG665" s="7"/>
      <c r="CH665" s="7"/>
      <c r="CI665" s="7"/>
      <c r="CJ665" s="7"/>
      <c r="CK665" s="7"/>
      <c r="CL665" s="7"/>
      <c r="CM665" s="7"/>
      <c r="CN665" s="7"/>
      <c r="CO665" s="7"/>
      <c r="CP665" s="7"/>
      <c r="CQ665" s="7"/>
    </row>
    <row r="666" spans="1:95" ht="93" customHeight="1" x14ac:dyDescent="0.35">
      <c r="A666" s="40">
        <f t="shared" si="39"/>
        <v>658</v>
      </c>
      <c r="B666" s="40" t="s">
        <v>536</v>
      </c>
      <c r="C666" s="40">
        <v>2025</v>
      </c>
      <c r="D666" s="40" t="s">
        <v>3734</v>
      </c>
      <c r="E666" s="214"/>
      <c r="F666" s="40" t="s">
        <v>1099</v>
      </c>
      <c r="G666" s="63" t="s">
        <v>563</v>
      </c>
      <c r="H666" s="41" t="s">
        <v>564</v>
      </c>
      <c r="I666" s="42" t="s">
        <v>3643</v>
      </c>
      <c r="J666" s="43" t="s">
        <v>4137</v>
      </c>
      <c r="K666" s="43" t="s">
        <v>4137</v>
      </c>
      <c r="L666" s="44" t="s">
        <v>4138</v>
      </c>
      <c r="M666" s="63" t="s">
        <v>1426</v>
      </c>
      <c r="N666" s="64" t="s">
        <v>5488</v>
      </c>
      <c r="O666" s="63" t="s">
        <v>5683</v>
      </c>
      <c r="P666" s="63">
        <v>12</v>
      </c>
      <c r="Q666" s="65">
        <v>46023</v>
      </c>
      <c r="R666" s="65">
        <v>46387</v>
      </c>
      <c r="S666" s="66">
        <f t="shared" si="40"/>
        <v>54</v>
      </c>
      <c r="T666" s="63" t="s">
        <v>601</v>
      </c>
      <c r="U666" s="63" t="s">
        <v>563</v>
      </c>
      <c r="V666" s="49">
        <f>+IFERROR(VLOOKUP($M666,ACTIVIDADES!$B$9:$Q$494,10,0),"")</f>
        <v>0</v>
      </c>
      <c r="W666" s="50" t="str">
        <f>+IFERROR(VLOOKUP($M666,ACTIVIDADES!$B$9:$Q$494,11,0)," ")</f>
        <v>REPETIDO CON AU-AC6</v>
      </c>
      <c r="X666" s="61">
        <f>+IFERROR(VLOOKUP($M666,ACTIVIDADES!$B$9:$Q$494,12,0),"")</f>
        <v>0</v>
      </c>
      <c r="Y666" s="52">
        <f>+IFERROR(VLOOKUP($M666,ACTIVIDADES!$B$9:$Q$494,13,0),"")</f>
        <v>46153</v>
      </c>
      <c r="Z666" s="53" t="str">
        <f>+IFERROR(VLOOKUP($M666,ACTIVIDADES!$B$9:$Q$494,14,0),"")</f>
        <v>Se adjuntan correos de socialización de la cartilla de manejo de PQRSD del primer trimestre del año</v>
      </c>
      <c r="AA666" s="49">
        <f>+IFERROR(VLOOKUP($M666,ACTIVIDADES!$B$9:$Q$494,15,0),"")</f>
        <v>0.25</v>
      </c>
      <c r="AB666" s="54" t="str">
        <f>+IFERROR(VLOOKUP($M666,ACTIVIDADES!$B$9:$Q$494,16,0),"")</f>
        <v>EJECUCIÓN</v>
      </c>
      <c r="AC666" s="144">
        <v>46157</v>
      </c>
      <c r="AD666" s="30">
        <v>0.25</v>
      </c>
      <c r="AE666" s="30" t="s">
        <v>5788</v>
      </c>
      <c r="AF666" s="29" t="s">
        <v>4</v>
      </c>
      <c r="AG666" s="29" t="s">
        <v>3737</v>
      </c>
      <c r="AH666" s="29" t="s">
        <v>3737</v>
      </c>
      <c r="AI666" s="29" t="s">
        <v>3737</v>
      </c>
      <c r="AJ666" s="55">
        <f>+IFERROR(VLOOKUP($M666,ACTIVIDADES!$B$9:$T$494,17,0),"")</f>
        <v>0</v>
      </c>
      <c r="AK666" s="80" t="str">
        <f>+IFERROR(VLOOKUP($M666,ACTIVIDADES!$B$9:$T$494,18,0),"")</f>
        <v>REPETIDO CON AU-AC6</v>
      </c>
      <c r="AL666" s="80" t="str">
        <f>+IFERROR(VLOOKUP($M666,ACTIVIDADES!$B$9:$T$494,19,0),"")</f>
        <v>EVIDENCIAS SEGUNDO TRIMESTRE 2026 PLAN MEJORA</v>
      </c>
      <c r="AM666" s="55">
        <f>+IFERROR(VLOOKUP($M666,ACTIVIDADES!$B$9:$X$495,20,0),0)</f>
        <v>46214</v>
      </c>
      <c r="AN666" s="55" t="str">
        <f>+IFERROR(VLOOKUP($M666,ACTIVIDADES!$B$9:$X$495,21,0),0)</f>
        <v>Se adjuntan evidencias de socialización de herramientas del proceso del segundo trimestre. Soportes en carpeta AU_AC6</v>
      </c>
      <c r="AO666" s="55">
        <f>+IFERROR(VLOOKUP($M666,ACTIVIDADES!$B$9:$X$495,22,0),0)</f>
        <v>0.5</v>
      </c>
      <c r="AP666" s="145" t="str">
        <f>+IFERROR(VLOOKUP($M666,ACTIVIDADES!$B$9:$X$495,23,0),0)</f>
        <v>EN EJECUCIÓN</v>
      </c>
      <c r="AQ666" s="88">
        <v>46231</v>
      </c>
      <c r="AR666" s="55">
        <v>0.25</v>
      </c>
      <c r="AS666" s="57" t="s">
        <v>4348</v>
      </c>
      <c r="AT666" s="29" t="s">
        <v>4</v>
      </c>
      <c r="AU666" s="57" t="s">
        <v>3639</v>
      </c>
      <c r="AV666" s="193" t="s">
        <v>3639</v>
      </c>
      <c r="AW666" s="193" t="s">
        <v>3639</v>
      </c>
      <c r="AX666" s="57" t="s">
        <v>4244</v>
      </c>
      <c r="AY666" s="176" t="str">
        <f t="shared" si="41"/>
        <v>EN EJECUCIÓN</v>
      </c>
      <c r="AZ666" s="55" t="str">
        <f>+IFERROR(VLOOKUP($M666,ACTIVIDADES!$B$9:$T$494,25,0),"")</f>
        <v/>
      </c>
      <c r="BA666" s="55" t="str">
        <f>+IFERROR(VLOOKUP($M666,ACTIVIDADES!$B$9:$T$494,26,0),"")</f>
        <v/>
      </c>
      <c r="BB666" s="55" t="str">
        <f>+IFERROR(VLOOKUP($M666,ACTIVIDADES!$B$9:$T$494,27,0),"")</f>
        <v/>
      </c>
      <c r="BC666" s="55" t="str">
        <f>+IFERROR(VLOOKUP($M666,ACTIVIDADES!$B$9:$T$494,28,0),"")</f>
        <v/>
      </c>
      <c r="BD666" s="55" t="str">
        <f>+IFERROR(VLOOKUP($M666,ACTIVIDADES!$B$9:$T$494,29,0),"")</f>
        <v/>
      </c>
      <c r="BE666" s="55" t="str">
        <f>+IFERROR(VLOOKUP($M666,ACTIVIDADES!$B$9:$T$494,30,0),"")</f>
        <v/>
      </c>
      <c r="BF666" s="58"/>
      <c r="BG666" s="58"/>
      <c r="BH666" s="59"/>
      <c r="BI666" s="59" t="s">
        <v>580</v>
      </c>
      <c r="BJ666" s="60" t="s">
        <v>3635</v>
      </c>
      <c r="BK666" s="61" t="s">
        <v>593</v>
      </c>
      <c r="BL666" s="62"/>
      <c r="BM666" s="55" t="str">
        <f>+IFERROR(VLOOKUP($M666,ACTIVIDADES!$B$9:$T$494,31,0),"")</f>
        <v/>
      </c>
      <c r="BN666" s="55" t="str">
        <f>+IFERROR(VLOOKUP($M666,ACTIVIDADES!$B$9:$T$494,32,0),"")</f>
        <v/>
      </c>
      <c r="BO666" s="55" t="str">
        <f>+IFERROR(VLOOKUP($M666,ACTIVIDADES!$B$9:$T$494,33,0),"")</f>
        <v/>
      </c>
      <c r="BP666" s="55" t="str">
        <f>+IFERROR(VLOOKUP($M666,ACTIVIDADES!$B$9:$T$494,34,0),"")</f>
        <v/>
      </c>
      <c r="BQ666" s="55" t="str">
        <f>+IFERROR(VLOOKUP($M666,ACTIVIDADES!$B$9:$T$494,35,0),"")</f>
        <v/>
      </c>
      <c r="BR666" s="55" t="str">
        <f>+IFERROR(VLOOKUP($M666,ACTIVIDADES!$B$9:$T$494,36,0),"")</f>
        <v/>
      </c>
      <c r="BS666" s="55" t="str">
        <f>+IFERROR(VLOOKUP($M666,ACTIVIDADES!$B$9:$T$494,37,0),"")</f>
        <v/>
      </c>
      <c r="BT666" s="58"/>
      <c r="BU666" s="58"/>
      <c r="BV666" s="59"/>
      <c r="BW666" s="59" t="s">
        <v>580</v>
      </c>
      <c r="BX666" s="60" t="s">
        <v>3635</v>
      </c>
      <c r="BY666" s="61" t="s">
        <v>593</v>
      </c>
      <c r="BZ666" s="195"/>
      <c r="CA666" s="7"/>
      <c r="CB666" s="7"/>
      <c r="CC666" s="7"/>
      <c r="CD666" s="7"/>
      <c r="CE666" s="7"/>
      <c r="CF666" s="7"/>
      <c r="CG666" s="7"/>
      <c r="CH666" s="7"/>
      <c r="CI666" s="7"/>
      <c r="CJ666" s="7"/>
      <c r="CK666" s="7"/>
      <c r="CL666" s="7"/>
      <c r="CM666" s="7"/>
      <c r="CN666" s="7"/>
      <c r="CO666" s="7"/>
      <c r="CP666" s="7"/>
      <c r="CQ666" s="7"/>
    </row>
    <row r="667" spans="1:95" ht="93" customHeight="1" x14ac:dyDescent="0.35">
      <c r="A667" s="215">
        <f t="shared" si="39"/>
        <v>659</v>
      </c>
      <c r="B667" s="215" t="s">
        <v>521</v>
      </c>
      <c r="C667" s="215">
        <v>2023</v>
      </c>
      <c r="D667" s="215" t="s">
        <v>3734</v>
      </c>
      <c r="E667" s="214"/>
      <c r="F667" s="215" t="s">
        <v>976</v>
      </c>
      <c r="G667" s="215" t="s">
        <v>95</v>
      </c>
      <c r="H667" s="216" t="s">
        <v>4912</v>
      </c>
      <c r="I667" s="216"/>
      <c r="J667" s="234" t="s">
        <v>5232</v>
      </c>
      <c r="K667" s="234" t="s">
        <v>4349</v>
      </c>
      <c r="L667" s="217" t="s">
        <v>1153</v>
      </c>
      <c r="M667" s="218" t="s">
        <v>2942</v>
      </c>
      <c r="N667" s="235" t="s">
        <v>2943</v>
      </c>
      <c r="O667" s="218" t="s">
        <v>2320</v>
      </c>
      <c r="P667" s="218">
        <v>1</v>
      </c>
      <c r="Q667" s="219">
        <v>46113</v>
      </c>
      <c r="R667" s="219">
        <v>46387</v>
      </c>
      <c r="S667" s="220">
        <f t="shared" si="40"/>
        <v>40.5</v>
      </c>
      <c r="T667" s="218" t="s">
        <v>609</v>
      </c>
      <c r="U667" s="218" t="s">
        <v>2944</v>
      </c>
      <c r="V667" s="221">
        <f>+IFERROR(VLOOKUP($M667,ACTIVIDADES!$B$9:$Q$494,10,0),"")</f>
        <v>0</v>
      </c>
      <c r="W667" s="236" t="str">
        <f>+IFERROR(VLOOKUP($M667,ACTIVIDADES!$B$9:$Q$494,11,0)," ")</f>
        <v>Indicador en proceso de cumplimiento; se están estructurando las actividades y notas correspondientes dentro del procedimiento contractual.</v>
      </c>
      <c r="X667" s="222">
        <f>+IFERROR(VLOOKUP($M667,ACTIVIDADES!$B$9:$Q$494,12,0),"")</f>
        <v>0</v>
      </c>
      <c r="Y667" s="224">
        <f>+IFERROR(VLOOKUP($M667,ACTIVIDADES!$B$9:$Q$494,13,0),"")</f>
        <v>46153</v>
      </c>
      <c r="Z667" s="237" t="str">
        <f>+IFERROR(VLOOKUP($M667,ACTIVIDADES!$B$9:$Q$494,14,0),"")</f>
        <v>Sin avance en la actividad</v>
      </c>
      <c r="AA667" s="221">
        <f>+IFERROR(VLOOKUP($M667,ACTIVIDADES!$B$9:$Q$494,15,0),"")</f>
        <v>0</v>
      </c>
      <c r="AB667" s="225" t="str">
        <f>+IFERROR(VLOOKUP($M667,ACTIVIDADES!$B$9:$Q$494,16,0),"")</f>
        <v>EJECUCIÓN</v>
      </c>
      <c r="AC667" s="240">
        <v>46157</v>
      </c>
      <c r="AD667" s="139">
        <v>0</v>
      </c>
      <c r="AE667" s="139" t="s">
        <v>3741</v>
      </c>
      <c r="AF667" s="139" t="s">
        <v>580</v>
      </c>
      <c r="AG667" s="139" t="s">
        <v>3737</v>
      </c>
      <c r="AH667" s="139" t="s">
        <v>3737</v>
      </c>
      <c r="AI667" s="139" t="s">
        <v>3737</v>
      </c>
      <c r="AJ667" s="141">
        <f>+IFERROR(VLOOKUP($M667,ACTIVIDADES!$B$9:$T$494,17,0),"")</f>
        <v>0</v>
      </c>
      <c r="AK667" s="229" t="str">
        <f>+IFERROR(VLOOKUP($M667,ACTIVIDADES!$B$9:$T$494,18,0),"")</f>
        <v>Indicador en proceso de cumplimiento; se están estructurando las actividades y notas correspondientes dentro del procedimiento contractual.</v>
      </c>
      <c r="AL667" s="229">
        <f>+IFERROR(VLOOKUP($M667,ACTIVIDADES!$B$9:$T$494,19,0),"")</f>
        <v>0</v>
      </c>
      <c r="AM667" s="141" t="str">
        <f>+IFERROR(VLOOKUP($M667,ACTIVIDADES!$B$9:$X$495,20,0),0)</f>
        <v>11/07/206</v>
      </c>
      <c r="AN667" s="141" t="str">
        <f>+IFERROR(VLOOKUP($M667,ACTIVIDADES!$B$9:$X$495,21,0),0)</f>
        <v>No se evidencian soportes de la actividad</v>
      </c>
      <c r="AO667" s="141">
        <f>+IFERROR(VLOOKUP($M667,ACTIVIDADES!$B$9:$X$495,22,0),0)</f>
        <v>0</v>
      </c>
      <c r="AP667" s="238" t="str">
        <f>+IFERROR(VLOOKUP($M667,ACTIVIDADES!$B$9:$X$495,23,0),0)</f>
        <v>EN EJECUCIÓN</v>
      </c>
      <c r="AQ667" s="239">
        <v>46230</v>
      </c>
      <c r="AR667" s="141">
        <v>0</v>
      </c>
      <c r="AS667" s="169" t="s">
        <v>4242</v>
      </c>
      <c r="AT667" s="139" t="s">
        <v>580</v>
      </c>
      <c r="AU667" s="169" t="s">
        <v>3639</v>
      </c>
      <c r="AV667" s="169" t="s">
        <v>3639</v>
      </c>
      <c r="AW667" s="169" t="s">
        <v>3639</v>
      </c>
      <c r="AX667" s="57" t="s">
        <v>4259</v>
      </c>
      <c r="AY667" s="176" t="str">
        <f t="shared" si="41"/>
        <v>SIN INICIAR</v>
      </c>
      <c r="AZ667" s="55" t="str">
        <f>+IFERROR(VLOOKUP($M667,ACTIVIDADES!$B$9:$T$494,25,0),"")</f>
        <v/>
      </c>
      <c r="BA667" s="55" t="str">
        <f>+IFERROR(VLOOKUP($M667,ACTIVIDADES!$B$9:$T$494,26,0),"")</f>
        <v/>
      </c>
      <c r="BB667" s="55" t="str">
        <f>+IFERROR(VLOOKUP($M667,ACTIVIDADES!$B$9:$T$494,27,0),"")</f>
        <v/>
      </c>
      <c r="BC667" s="55" t="str">
        <f>+IFERROR(VLOOKUP($M667,ACTIVIDADES!$B$9:$T$494,28,0),"")</f>
        <v/>
      </c>
      <c r="BD667" s="55" t="str">
        <f>+IFERROR(VLOOKUP($M667,ACTIVIDADES!$B$9:$T$494,29,0),"")</f>
        <v/>
      </c>
      <c r="BE667" s="55" t="str">
        <f>+IFERROR(VLOOKUP($M667,ACTIVIDADES!$B$9:$T$494,30,0),"")</f>
        <v/>
      </c>
      <c r="BF667" s="58"/>
      <c r="BG667" s="58"/>
      <c r="BH667" s="59"/>
      <c r="BI667" s="59" t="s">
        <v>580</v>
      </c>
      <c r="BJ667" s="60" t="s">
        <v>3635</v>
      </c>
      <c r="BK667" s="61" t="s">
        <v>593</v>
      </c>
      <c r="BL667" s="62"/>
      <c r="BM667" s="55" t="str">
        <f>+IFERROR(VLOOKUP($M667,ACTIVIDADES!$B$9:$T$494,31,0),"")</f>
        <v/>
      </c>
      <c r="BN667" s="55" t="str">
        <f>+IFERROR(VLOOKUP($M667,ACTIVIDADES!$B$9:$T$494,32,0),"")</f>
        <v/>
      </c>
      <c r="BO667" s="55" t="str">
        <f>+IFERROR(VLOOKUP($M667,ACTIVIDADES!$B$9:$T$494,33,0),"")</f>
        <v/>
      </c>
      <c r="BP667" s="55" t="str">
        <f>+IFERROR(VLOOKUP($M667,ACTIVIDADES!$B$9:$T$494,34,0),"")</f>
        <v/>
      </c>
      <c r="BQ667" s="55" t="str">
        <f>+IFERROR(VLOOKUP($M667,ACTIVIDADES!$B$9:$T$494,35,0),"")</f>
        <v/>
      </c>
      <c r="BR667" s="55" t="str">
        <f>+IFERROR(VLOOKUP($M667,ACTIVIDADES!$B$9:$T$494,36,0),"")</f>
        <v/>
      </c>
      <c r="BS667" s="55" t="str">
        <f>+IFERROR(VLOOKUP($M667,ACTIVIDADES!$B$9:$T$494,37,0),"")</f>
        <v/>
      </c>
      <c r="BT667" s="58"/>
      <c r="BU667" s="58"/>
      <c r="BV667" s="59"/>
      <c r="BW667" s="59" t="s">
        <v>580</v>
      </c>
      <c r="BX667" s="60" t="s">
        <v>3635</v>
      </c>
      <c r="BY667" s="61" t="s">
        <v>593</v>
      </c>
      <c r="BZ667" s="195"/>
      <c r="CA667" s="7"/>
      <c r="CB667" s="7"/>
      <c r="CC667" s="7"/>
      <c r="CD667" s="7"/>
      <c r="CE667" s="7"/>
      <c r="CF667" s="7"/>
      <c r="CG667" s="7"/>
      <c r="CH667" s="7"/>
      <c r="CI667" s="7"/>
      <c r="CJ667" s="7"/>
      <c r="CK667" s="7"/>
      <c r="CL667" s="7"/>
      <c r="CM667" s="7"/>
      <c r="CN667" s="7"/>
      <c r="CO667" s="7"/>
      <c r="CP667" s="7"/>
      <c r="CQ667" s="7"/>
    </row>
    <row r="668" spans="1:95" customFormat="1" ht="93" customHeight="1" x14ac:dyDescent="0.35">
      <c r="A668" s="40">
        <f t="shared" si="39"/>
        <v>660</v>
      </c>
      <c r="B668" s="40" t="s">
        <v>521</v>
      </c>
      <c r="C668" s="40">
        <v>2023</v>
      </c>
      <c r="D668" s="40" t="s">
        <v>3734</v>
      </c>
      <c r="E668" s="323"/>
      <c r="F668" s="40" t="s">
        <v>978</v>
      </c>
      <c r="G668" s="40" t="s">
        <v>95</v>
      </c>
      <c r="H668" s="42" t="s">
        <v>4913</v>
      </c>
      <c r="I668" s="42"/>
      <c r="J668" s="43" t="s">
        <v>5233</v>
      </c>
      <c r="K668" s="43" t="s">
        <v>4350</v>
      </c>
      <c r="L668" s="44" t="s">
        <v>1153</v>
      </c>
      <c r="M668" s="45" t="s">
        <v>2942</v>
      </c>
      <c r="N668" s="46" t="s">
        <v>2943</v>
      </c>
      <c r="O668" s="45" t="s">
        <v>2320</v>
      </c>
      <c r="P668" s="45">
        <v>1</v>
      </c>
      <c r="Q668" s="47">
        <v>46113</v>
      </c>
      <c r="R668" s="47">
        <v>46387</v>
      </c>
      <c r="S668" s="48">
        <f t="shared" si="40"/>
        <v>40.5</v>
      </c>
      <c r="T668" s="45" t="s">
        <v>609</v>
      </c>
      <c r="U668" s="45" t="s">
        <v>2944</v>
      </c>
      <c r="V668" s="49">
        <f>+IFERROR(VLOOKUP($M668,ACTIVIDADES!$B$9:$Q$494,10,0),"")</f>
        <v>0</v>
      </c>
      <c r="W668" s="50" t="str">
        <f>+IFERROR(VLOOKUP($M668,ACTIVIDADES!$B$9:$Q$494,11,0)," ")</f>
        <v>Indicador en proceso de cumplimiento; se están estructurando las actividades y notas correspondientes dentro del procedimiento contractual.</v>
      </c>
      <c r="X668" s="61">
        <f>+IFERROR(VLOOKUP($M668,ACTIVIDADES!$B$9:$Q$494,12,0),"")</f>
        <v>0</v>
      </c>
      <c r="Y668" s="52">
        <f>+IFERROR(VLOOKUP($M668,ACTIVIDADES!$B$9:$Q$494,13,0),"")</f>
        <v>46153</v>
      </c>
      <c r="Z668" s="53" t="str">
        <f>+IFERROR(VLOOKUP($M668,ACTIVIDADES!$B$9:$Q$494,14,0),"")</f>
        <v>Sin avance en la actividad</v>
      </c>
      <c r="AA668" s="49">
        <f>+IFERROR(VLOOKUP($M668,ACTIVIDADES!$B$9:$Q$494,15,0),"")</f>
        <v>0</v>
      </c>
      <c r="AB668" s="54" t="str">
        <f>+IFERROR(VLOOKUP($M668,ACTIVIDADES!$B$9:$Q$494,16,0),"")</f>
        <v>EJECUCIÓN</v>
      </c>
      <c r="AC668" s="144">
        <v>46157</v>
      </c>
      <c r="AD668" s="29">
        <v>0</v>
      </c>
      <c r="AE668" s="29" t="s">
        <v>3741</v>
      </c>
      <c r="AF668" s="29" t="s">
        <v>580</v>
      </c>
      <c r="AG668" s="29" t="s">
        <v>3737</v>
      </c>
      <c r="AH668" s="29" t="s">
        <v>3737</v>
      </c>
      <c r="AI668" s="29" t="s">
        <v>3737</v>
      </c>
      <c r="AJ668" s="55">
        <f>+IFERROR(VLOOKUP($M668,ACTIVIDADES!$B$9:$T$494,17,0),"")</f>
        <v>0</v>
      </c>
      <c r="AK668" s="80" t="str">
        <f>+IFERROR(VLOOKUP($M668,ACTIVIDADES!$B$9:$T$494,18,0),"")</f>
        <v>Indicador en proceso de cumplimiento; se están estructurando las actividades y notas correspondientes dentro del procedimiento contractual.</v>
      </c>
      <c r="AL668" s="80">
        <f>+IFERROR(VLOOKUP($M668,ACTIVIDADES!$B$9:$T$494,19,0),"")</f>
        <v>0</v>
      </c>
      <c r="AM668" s="55" t="str">
        <f>+IFERROR(VLOOKUP($M668,ACTIVIDADES!$B$9:$X$495,20,0),0)</f>
        <v>11/07/206</v>
      </c>
      <c r="AN668" s="55" t="str">
        <f>+IFERROR(VLOOKUP($M668,ACTIVIDADES!$B$9:$X$495,21,0),0)</f>
        <v>No se evidencian soportes de la actividad</v>
      </c>
      <c r="AO668" s="55">
        <f>+IFERROR(VLOOKUP($M668,ACTIVIDADES!$B$9:$X$495,22,0),0)</f>
        <v>0</v>
      </c>
      <c r="AP668" s="145" t="str">
        <f>+IFERROR(VLOOKUP($M668,ACTIVIDADES!$B$9:$X$495,23,0),0)</f>
        <v>EN EJECUCIÓN</v>
      </c>
      <c r="AQ668" s="88">
        <v>46230</v>
      </c>
      <c r="AR668" s="55">
        <v>0</v>
      </c>
      <c r="AS668" s="57" t="s">
        <v>4242</v>
      </c>
      <c r="AT668" s="29" t="s">
        <v>580</v>
      </c>
      <c r="AU668" s="57" t="s">
        <v>3639</v>
      </c>
      <c r="AV668" s="57" t="s">
        <v>3639</v>
      </c>
      <c r="AW668" s="57" t="s">
        <v>3639</v>
      </c>
      <c r="AX668" s="57" t="s">
        <v>4259</v>
      </c>
      <c r="AY668" s="176" t="str">
        <f t="shared" si="41"/>
        <v>SIN INICIAR</v>
      </c>
      <c r="AZ668" s="55" t="str">
        <f>+IFERROR(VLOOKUP($M668,ACTIVIDADES!$B$9:$T$494,25,0),"")</f>
        <v/>
      </c>
      <c r="BA668" s="55" t="str">
        <f>+IFERROR(VLOOKUP($M668,ACTIVIDADES!$B$9:$T$494,26,0),"")</f>
        <v/>
      </c>
      <c r="BB668" s="55" t="str">
        <f>+IFERROR(VLOOKUP($M668,ACTIVIDADES!$B$9:$T$494,27,0),"")</f>
        <v/>
      </c>
      <c r="BC668" s="55" t="str">
        <f>+IFERROR(VLOOKUP($M668,ACTIVIDADES!$B$9:$T$494,28,0),"")</f>
        <v/>
      </c>
      <c r="BD668" s="55" t="str">
        <f>+IFERROR(VLOOKUP($M668,ACTIVIDADES!$B$9:$T$494,29,0),"")</f>
        <v/>
      </c>
      <c r="BE668" s="55" t="str">
        <f>+IFERROR(VLOOKUP($M668,ACTIVIDADES!$B$9:$T$494,30,0),"")</f>
        <v/>
      </c>
      <c r="BF668" s="58"/>
      <c r="BG668" s="58"/>
      <c r="BH668" s="59"/>
      <c r="BI668" s="59" t="s">
        <v>580</v>
      </c>
      <c r="BJ668" s="60" t="s">
        <v>3635</v>
      </c>
      <c r="BK668" s="61" t="s">
        <v>593</v>
      </c>
      <c r="BL668" s="62"/>
      <c r="BM668" s="55" t="str">
        <f>+IFERROR(VLOOKUP($M668,ACTIVIDADES!$B$9:$T$494,31,0),"")</f>
        <v/>
      </c>
      <c r="BN668" s="55" t="str">
        <f>+IFERROR(VLOOKUP($M668,ACTIVIDADES!$B$9:$T$494,32,0),"")</f>
        <v/>
      </c>
      <c r="BO668" s="55" t="str">
        <f>+IFERROR(VLOOKUP($M668,ACTIVIDADES!$B$9:$T$494,33,0),"")</f>
        <v/>
      </c>
      <c r="BP668" s="55" t="str">
        <f>+IFERROR(VLOOKUP($M668,ACTIVIDADES!$B$9:$T$494,34,0),"")</f>
        <v/>
      </c>
      <c r="BQ668" s="55" t="str">
        <f>+IFERROR(VLOOKUP($M668,ACTIVIDADES!$B$9:$T$494,35,0),"")</f>
        <v/>
      </c>
      <c r="BR668" s="55" t="str">
        <f>+IFERROR(VLOOKUP($M668,ACTIVIDADES!$B$9:$T$494,36,0),"")</f>
        <v/>
      </c>
      <c r="BS668" s="55" t="str">
        <f>+IFERROR(VLOOKUP($M668,ACTIVIDADES!$B$9:$T$494,37,0),"")</f>
        <v/>
      </c>
      <c r="BT668" s="58"/>
      <c r="BU668" s="58"/>
      <c r="BV668" s="59"/>
      <c r="BW668" s="59" t="s">
        <v>580</v>
      </c>
      <c r="BX668" s="60" t="s">
        <v>3635</v>
      </c>
      <c r="BY668" s="61" t="s">
        <v>593</v>
      </c>
      <c r="BZ668" s="195"/>
      <c r="CA668" s="7"/>
      <c r="CB668" s="7"/>
      <c r="CC668" s="7"/>
      <c r="CD668" s="7"/>
      <c r="CE668" s="7"/>
      <c r="CF668" s="7"/>
      <c r="CG668" s="7"/>
      <c r="CH668" s="7"/>
      <c r="CI668" s="7"/>
      <c r="CJ668" s="7"/>
      <c r="CK668" s="7"/>
      <c r="CL668" s="7"/>
      <c r="CM668" s="7"/>
      <c r="CN668" s="7"/>
      <c r="CO668" s="7"/>
      <c r="CP668" s="7"/>
      <c r="CQ668" s="7"/>
    </row>
    <row r="669" spans="1:95" ht="93" customHeight="1" x14ac:dyDescent="0.35">
      <c r="A669" s="40">
        <f t="shared" si="39"/>
        <v>661</v>
      </c>
      <c r="B669" s="40" t="s">
        <v>521</v>
      </c>
      <c r="C669" s="40">
        <v>2019</v>
      </c>
      <c r="D669" s="40" t="s">
        <v>3734</v>
      </c>
      <c r="E669" s="323"/>
      <c r="F669" s="40" t="s">
        <v>771</v>
      </c>
      <c r="G669" s="40" t="s">
        <v>502</v>
      </c>
      <c r="H669" s="41" t="s">
        <v>507</v>
      </c>
      <c r="I669" s="42"/>
      <c r="J669" s="43" t="s">
        <v>4351</v>
      </c>
      <c r="K669" s="43" t="s">
        <v>3748</v>
      </c>
      <c r="L669" s="44" t="s">
        <v>1153</v>
      </c>
      <c r="M669" s="45" t="s">
        <v>3431</v>
      </c>
      <c r="N669" s="46" t="s">
        <v>3432</v>
      </c>
      <c r="O669" s="45" t="s">
        <v>3433</v>
      </c>
      <c r="P669" s="45">
        <v>1</v>
      </c>
      <c r="Q669" s="47">
        <v>46113</v>
      </c>
      <c r="R669" s="47">
        <v>46387</v>
      </c>
      <c r="S669" s="48">
        <f t="shared" si="40"/>
        <v>40.5</v>
      </c>
      <c r="T669" s="45" t="s">
        <v>587</v>
      </c>
      <c r="U669" s="45"/>
      <c r="V669" s="49">
        <f>+IFERROR(VLOOKUP($M669,ACTIVIDADES!$B$9:$Q$494,10,0),"")</f>
        <v>0.1</v>
      </c>
      <c r="W669" s="50" t="str">
        <f>+IFERROR(VLOOKUP($M669,ACTIVIDADES!$B$9:$Q$494,11,0)," ")</f>
        <v>A la fecha no existe proceso formal de implementación de IPv6; se identifica la necesidad dentro del PETI 2026 para definir hoja de ruta y acciones de cumplimiento.</v>
      </c>
      <c r="X669" s="61">
        <f>+IFERROR(VLOOKUP($M669,ACTIVIDADES!$B$9:$Q$494,12,0),"")</f>
        <v>0</v>
      </c>
      <c r="Y669" s="52">
        <f>+IFERROR(VLOOKUP($M669,ACTIVIDADES!$B$9:$Q$494,13,0),"")</f>
        <v>46153</v>
      </c>
      <c r="Z669" s="53" t="str">
        <f>+IFERROR(VLOOKUP($M669,ACTIVIDADES!$B$9:$Q$494,14,0),"")</f>
        <v>El PETI se encuentra en proceso de actualización</v>
      </c>
      <c r="AA669" s="49">
        <f>+IFERROR(VLOOKUP($M669,ACTIVIDADES!$B$9:$Q$494,15,0),"")</f>
        <v>0</v>
      </c>
      <c r="AB669" s="54" t="str">
        <f>+IFERROR(VLOOKUP($M669,ACTIVIDADES!$B$9:$Q$494,16,0),"")</f>
        <v>EJECUCIÓN</v>
      </c>
      <c r="AC669" s="149">
        <v>46181</v>
      </c>
      <c r="AD669" s="28">
        <v>0</v>
      </c>
      <c r="AE669" s="29" t="s">
        <v>3741</v>
      </c>
      <c r="AF669" s="29" t="s">
        <v>580</v>
      </c>
      <c r="AG669" s="29" t="s">
        <v>3737</v>
      </c>
      <c r="AH669" s="29" t="s">
        <v>3737</v>
      </c>
      <c r="AI669" s="29" t="s">
        <v>3737</v>
      </c>
      <c r="AJ669" s="55">
        <f>+IFERROR(VLOOKUP($M669,ACTIVIDADES!$B$9:$T$494,17,0),"")</f>
        <v>0</v>
      </c>
      <c r="AK669" s="80" t="str">
        <f>+IFERROR(VLOOKUP($M669,ACTIVIDADES!$B$9:$T$494,18,0),"")</f>
        <v>A la fecha no existe proceso formal de implementación de IPv6; se identifica la necesidad dentro del PETI 2026 para definir hoja de ruta y acciones de cumplimiento.</v>
      </c>
      <c r="AL669" s="80" t="str">
        <f>+IFERROR(VLOOKUP($M669,ACTIVIDADES!$B$9:$T$494,19,0),"")</f>
        <v>https://dnbcgovco-my.sharepoint.com/:f:/g/personal/planeacion_dnbc_gov_co/IgCL1pQP1cEmQ7_wi2DWrvwKAeSKIbutIyCBF0An30PyfLI?e=bPpGED</v>
      </c>
      <c r="AM669" s="55">
        <f>+IFERROR(VLOOKUP($M669,ACTIVIDADES!$B$9:$X$495,20,0),0)</f>
        <v>46214</v>
      </c>
      <c r="AN669" s="55" t="str">
        <f>+IFERROR(VLOOKUP($M669,ACTIVIDADES!$B$9:$X$495,21,0),0)</f>
        <v>No se encuentran evidencias de seguimiento</v>
      </c>
      <c r="AO669" s="55">
        <f>+IFERROR(VLOOKUP($M669,ACTIVIDADES!$B$9:$X$495,22,0),0)</f>
        <v>0</v>
      </c>
      <c r="AP669" s="145" t="str">
        <f>+IFERROR(VLOOKUP($M669,ACTIVIDADES!$B$9:$X$495,23,0),0)</f>
        <v>EN EJECUCIÓN</v>
      </c>
      <c r="AQ669" s="88">
        <v>46244</v>
      </c>
      <c r="AR669" s="28">
        <v>0</v>
      </c>
      <c r="AS669" s="29" t="s">
        <v>3741</v>
      </c>
      <c r="AT669" s="29" t="s">
        <v>580</v>
      </c>
      <c r="AU669" s="57" t="s">
        <v>3639</v>
      </c>
      <c r="AV669" s="193" t="s">
        <v>3639</v>
      </c>
      <c r="AW669" s="193" t="s">
        <v>3639</v>
      </c>
      <c r="AX669" s="57" t="s">
        <v>4259</v>
      </c>
      <c r="AY669" s="176" t="str">
        <f t="shared" si="41"/>
        <v>SIN INICIAR</v>
      </c>
      <c r="AZ669" s="55" t="str">
        <f>+IFERROR(VLOOKUP($M669,ACTIVIDADES!$B$9:$T$494,25,0),"")</f>
        <v/>
      </c>
      <c r="BA669" s="55" t="str">
        <f>+IFERROR(VLOOKUP($M669,ACTIVIDADES!$B$9:$T$494,26,0),"")</f>
        <v/>
      </c>
      <c r="BB669" s="55" t="str">
        <f>+IFERROR(VLOOKUP($M669,ACTIVIDADES!$B$9:$T$494,27,0),"")</f>
        <v/>
      </c>
      <c r="BC669" s="55" t="str">
        <f>+IFERROR(VLOOKUP($M669,ACTIVIDADES!$B$9:$T$494,28,0),"")</f>
        <v/>
      </c>
      <c r="BD669" s="55" t="str">
        <f>+IFERROR(VLOOKUP($M669,ACTIVIDADES!$B$9:$T$494,29,0),"")</f>
        <v/>
      </c>
      <c r="BE669" s="55" t="str">
        <f>+IFERROR(VLOOKUP($M669,ACTIVIDADES!$B$9:$T$494,30,0),"")</f>
        <v/>
      </c>
      <c r="BF669" s="58"/>
      <c r="BG669" s="58"/>
      <c r="BH669" s="59"/>
      <c r="BI669" s="59" t="s">
        <v>580</v>
      </c>
      <c r="BJ669" s="60" t="s">
        <v>3635</v>
      </c>
      <c r="BK669" s="61" t="s">
        <v>593</v>
      </c>
      <c r="BL669" s="62"/>
      <c r="BM669" s="55" t="str">
        <f>+IFERROR(VLOOKUP($M669,ACTIVIDADES!$B$9:$T$494,31,0),"")</f>
        <v/>
      </c>
      <c r="BN669" s="55" t="str">
        <f>+IFERROR(VLOOKUP($M669,ACTIVIDADES!$B$9:$T$494,32,0),"")</f>
        <v/>
      </c>
      <c r="BO669" s="55" t="str">
        <f>+IFERROR(VLOOKUP($M669,ACTIVIDADES!$B$9:$T$494,33,0),"")</f>
        <v/>
      </c>
      <c r="BP669" s="55" t="str">
        <f>+IFERROR(VLOOKUP($M669,ACTIVIDADES!$B$9:$T$494,34,0),"")</f>
        <v/>
      </c>
      <c r="BQ669" s="55" t="str">
        <f>+IFERROR(VLOOKUP($M669,ACTIVIDADES!$B$9:$T$494,35,0),"")</f>
        <v/>
      </c>
      <c r="BR669" s="55" t="str">
        <f>+IFERROR(VLOOKUP($M669,ACTIVIDADES!$B$9:$T$494,36,0),"")</f>
        <v/>
      </c>
      <c r="BS669" s="55" t="str">
        <f>+IFERROR(VLOOKUP($M669,ACTIVIDADES!$B$9:$T$494,37,0),"")</f>
        <v/>
      </c>
      <c r="BT669" s="58"/>
      <c r="BU669" s="58"/>
      <c r="BV669" s="59"/>
      <c r="BW669" s="59" t="s">
        <v>580</v>
      </c>
      <c r="BX669" s="60" t="s">
        <v>3635</v>
      </c>
      <c r="BY669" s="61" t="s">
        <v>593</v>
      </c>
      <c r="BZ669" s="195"/>
      <c r="CA669" s="7"/>
      <c r="CB669" s="7"/>
      <c r="CC669" s="7"/>
      <c r="CD669" s="7"/>
      <c r="CE669" s="7"/>
      <c r="CF669" s="7"/>
      <c r="CG669" s="7"/>
      <c r="CH669" s="7"/>
      <c r="CI669" s="7"/>
      <c r="CJ669" s="7"/>
      <c r="CK669" s="7"/>
      <c r="CL669" s="7"/>
      <c r="CM669" s="7"/>
      <c r="CN669" s="7"/>
      <c r="CO669" s="7"/>
      <c r="CP669" s="7"/>
      <c r="CQ669" s="7"/>
    </row>
    <row r="670" spans="1:95" ht="93" customHeight="1" x14ac:dyDescent="0.35">
      <c r="A670" s="40">
        <f t="shared" si="39"/>
        <v>662</v>
      </c>
      <c r="B670" s="40" t="s">
        <v>521</v>
      </c>
      <c r="C670" s="40">
        <v>2023</v>
      </c>
      <c r="D670" s="40" t="s">
        <v>3734</v>
      </c>
      <c r="E670" s="323"/>
      <c r="F670" s="40" t="s">
        <v>972</v>
      </c>
      <c r="G670" s="40" t="s">
        <v>95</v>
      </c>
      <c r="H670" s="42" t="s">
        <v>4914</v>
      </c>
      <c r="I670" s="42"/>
      <c r="J670" s="43" t="s">
        <v>5184</v>
      </c>
      <c r="K670" s="43" t="s">
        <v>4272</v>
      </c>
      <c r="L670" s="44" t="s">
        <v>1153</v>
      </c>
      <c r="M670" s="45" t="s">
        <v>2942</v>
      </c>
      <c r="N670" s="46" t="s">
        <v>3950</v>
      </c>
      <c r="O670" s="45" t="s">
        <v>2320</v>
      </c>
      <c r="P670" s="45">
        <v>1</v>
      </c>
      <c r="Q670" s="47">
        <v>46113</v>
      </c>
      <c r="R670" s="47">
        <v>46387</v>
      </c>
      <c r="S670" s="48">
        <f t="shared" si="40"/>
        <v>40.5</v>
      </c>
      <c r="T670" s="45" t="s">
        <v>609</v>
      </c>
      <c r="U670" s="45"/>
      <c r="V670" s="49">
        <f>+IFERROR(VLOOKUP($M670,ACTIVIDADES!$B$9:$Q$494,10,0),"")</f>
        <v>0</v>
      </c>
      <c r="W670" s="50" t="str">
        <f>+IFERROR(VLOOKUP($M670,ACTIVIDADES!$B$9:$Q$494,11,0)," ")</f>
        <v>Indicador en proceso de cumplimiento; se están estructurando las actividades y notas correspondientes dentro del procedimiento contractual.</v>
      </c>
      <c r="X670" s="61">
        <f>+IFERROR(VLOOKUP($M670,ACTIVIDADES!$B$9:$Q$494,12,0),"")</f>
        <v>0</v>
      </c>
      <c r="Y670" s="52">
        <f>+IFERROR(VLOOKUP($M670,ACTIVIDADES!$B$9:$Q$494,13,0),"")</f>
        <v>46153</v>
      </c>
      <c r="Z670" s="53" t="str">
        <f>+IFERROR(VLOOKUP($M670,ACTIVIDADES!$B$9:$Q$494,14,0),"")</f>
        <v>Sin avance en la actividad</v>
      </c>
      <c r="AA670" s="49">
        <f>+IFERROR(VLOOKUP($M670,ACTIVIDADES!$B$9:$Q$494,15,0),"")</f>
        <v>0</v>
      </c>
      <c r="AB670" s="54" t="str">
        <f>+IFERROR(VLOOKUP($M670,ACTIVIDADES!$B$9:$Q$494,16,0),"")</f>
        <v>EJECUCIÓN</v>
      </c>
      <c r="AC670" s="144">
        <v>46157</v>
      </c>
      <c r="AD670" s="29">
        <v>0</v>
      </c>
      <c r="AE670" s="29" t="s">
        <v>3741</v>
      </c>
      <c r="AF670" s="29" t="s">
        <v>580</v>
      </c>
      <c r="AG670" s="29" t="s">
        <v>3737</v>
      </c>
      <c r="AH670" s="29" t="s">
        <v>3737</v>
      </c>
      <c r="AI670" s="29" t="s">
        <v>3737</v>
      </c>
      <c r="AJ670" s="55">
        <f>+IFERROR(VLOOKUP($M670,ACTIVIDADES!$B$9:$T$494,17,0),"")</f>
        <v>0</v>
      </c>
      <c r="AK670" s="80" t="str">
        <f>+IFERROR(VLOOKUP($M670,ACTIVIDADES!$B$9:$T$494,18,0),"")</f>
        <v>Indicador en proceso de cumplimiento; se están estructurando las actividades y notas correspondientes dentro del procedimiento contractual.</v>
      </c>
      <c r="AL670" s="80">
        <f>+IFERROR(VLOOKUP($M670,ACTIVIDADES!$B$9:$T$494,19,0),"")</f>
        <v>0</v>
      </c>
      <c r="AM670" s="55" t="str">
        <f>+IFERROR(VLOOKUP($M670,ACTIVIDADES!$B$9:$X$495,20,0),0)</f>
        <v>11/07/206</v>
      </c>
      <c r="AN670" s="55" t="str">
        <f>+IFERROR(VLOOKUP($M670,ACTIVIDADES!$B$9:$X$495,21,0),0)</f>
        <v>No se evidencian soportes de la actividad</v>
      </c>
      <c r="AO670" s="55">
        <f>+IFERROR(VLOOKUP($M670,ACTIVIDADES!$B$9:$X$495,22,0),0)</f>
        <v>0</v>
      </c>
      <c r="AP670" s="145" t="str">
        <f>+IFERROR(VLOOKUP($M670,ACTIVIDADES!$B$9:$X$495,23,0),0)</f>
        <v>EN EJECUCIÓN</v>
      </c>
      <c r="AQ670" s="88">
        <v>46230</v>
      </c>
      <c r="AR670" s="55">
        <v>0</v>
      </c>
      <c r="AS670" s="57" t="s">
        <v>4242</v>
      </c>
      <c r="AT670" s="29" t="s">
        <v>580</v>
      </c>
      <c r="AU670" s="57" t="s">
        <v>3639</v>
      </c>
      <c r="AV670" s="193" t="s">
        <v>3639</v>
      </c>
      <c r="AW670" s="193" t="s">
        <v>3639</v>
      </c>
      <c r="AX670" s="57" t="s">
        <v>4259</v>
      </c>
      <c r="AY670" s="176" t="str">
        <f t="shared" si="41"/>
        <v>SIN INICIAR</v>
      </c>
      <c r="AZ670" s="55" t="str">
        <f>+IFERROR(VLOOKUP($M670,ACTIVIDADES!$B$9:$T$494,25,0),"")</f>
        <v/>
      </c>
      <c r="BA670" s="55" t="str">
        <f>+IFERROR(VLOOKUP($M670,ACTIVIDADES!$B$9:$T$494,26,0),"")</f>
        <v/>
      </c>
      <c r="BB670" s="55" t="str">
        <f>+IFERROR(VLOOKUP($M670,ACTIVIDADES!$B$9:$T$494,27,0),"")</f>
        <v/>
      </c>
      <c r="BC670" s="55" t="str">
        <f>+IFERROR(VLOOKUP($M670,ACTIVIDADES!$B$9:$T$494,28,0),"")</f>
        <v/>
      </c>
      <c r="BD670" s="55" t="str">
        <f>+IFERROR(VLOOKUP($M670,ACTIVIDADES!$B$9:$T$494,29,0),"")</f>
        <v/>
      </c>
      <c r="BE670" s="55" t="str">
        <f>+IFERROR(VLOOKUP($M670,ACTIVIDADES!$B$9:$T$494,30,0),"")</f>
        <v/>
      </c>
      <c r="BF670" s="58"/>
      <c r="BG670" s="58"/>
      <c r="BH670" s="59"/>
      <c r="BI670" s="59" t="s">
        <v>580</v>
      </c>
      <c r="BJ670" s="60" t="s">
        <v>3635</v>
      </c>
      <c r="BK670" s="61" t="s">
        <v>593</v>
      </c>
      <c r="BL670" s="62"/>
      <c r="BM670" s="55" t="str">
        <f>+IFERROR(VLOOKUP($M670,ACTIVIDADES!$B$9:$T$494,31,0),"")</f>
        <v/>
      </c>
      <c r="BN670" s="55" t="str">
        <f>+IFERROR(VLOOKUP($M670,ACTIVIDADES!$B$9:$T$494,32,0),"")</f>
        <v/>
      </c>
      <c r="BO670" s="55" t="str">
        <f>+IFERROR(VLOOKUP($M670,ACTIVIDADES!$B$9:$T$494,33,0),"")</f>
        <v/>
      </c>
      <c r="BP670" s="55" t="str">
        <f>+IFERROR(VLOOKUP($M670,ACTIVIDADES!$B$9:$T$494,34,0),"")</f>
        <v/>
      </c>
      <c r="BQ670" s="55" t="str">
        <f>+IFERROR(VLOOKUP($M670,ACTIVIDADES!$B$9:$T$494,35,0),"")</f>
        <v/>
      </c>
      <c r="BR670" s="55" t="str">
        <f>+IFERROR(VLOOKUP($M670,ACTIVIDADES!$B$9:$T$494,36,0),"")</f>
        <v/>
      </c>
      <c r="BS670" s="55" t="str">
        <f>+IFERROR(VLOOKUP($M670,ACTIVIDADES!$B$9:$T$494,37,0),"")</f>
        <v/>
      </c>
      <c r="BT670" s="58"/>
      <c r="BU670" s="58"/>
      <c r="BV670" s="59"/>
      <c r="BW670" s="59" t="s">
        <v>580</v>
      </c>
      <c r="BX670" s="60" t="s">
        <v>3635</v>
      </c>
      <c r="BY670" s="61" t="s">
        <v>593</v>
      </c>
      <c r="BZ670" s="195"/>
      <c r="CA670" s="7"/>
      <c r="CB670" s="7"/>
      <c r="CC670" s="7"/>
      <c r="CD670" s="7"/>
      <c r="CE670" s="7"/>
      <c r="CF670" s="7"/>
      <c r="CG670" s="7"/>
      <c r="CH670" s="7"/>
      <c r="CI670" s="7"/>
      <c r="CJ670" s="7"/>
      <c r="CK670" s="7"/>
      <c r="CL670" s="7"/>
      <c r="CM670" s="7"/>
      <c r="CN670" s="7"/>
      <c r="CO670" s="7"/>
      <c r="CP670" s="7"/>
      <c r="CQ670" s="7"/>
    </row>
    <row r="671" spans="1:95" ht="93" customHeight="1" x14ac:dyDescent="0.35">
      <c r="A671" s="251">
        <f t="shared" si="39"/>
        <v>663</v>
      </c>
      <c r="B671" s="251" t="s">
        <v>521</v>
      </c>
      <c r="C671" s="251">
        <v>2023</v>
      </c>
      <c r="D671" s="251" t="s">
        <v>3750</v>
      </c>
      <c r="E671" s="214"/>
      <c r="F671" s="251" t="s">
        <v>24</v>
      </c>
      <c r="G671" s="251" t="s">
        <v>10</v>
      </c>
      <c r="H671" s="342" t="s">
        <v>24</v>
      </c>
      <c r="I671" s="253" t="s">
        <v>3640</v>
      </c>
      <c r="J671" s="254" t="s">
        <v>5083</v>
      </c>
      <c r="K671" s="254" t="s">
        <v>5409</v>
      </c>
      <c r="L671" s="255" t="s">
        <v>1153</v>
      </c>
      <c r="M671" s="278" t="s">
        <v>2117</v>
      </c>
      <c r="N671" s="307" t="s">
        <v>2118</v>
      </c>
      <c r="O671" s="278" t="s">
        <v>2119</v>
      </c>
      <c r="P671" s="278">
        <v>1</v>
      </c>
      <c r="Q671" s="279">
        <v>45404</v>
      </c>
      <c r="R671" s="279">
        <v>45535</v>
      </c>
      <c r="S671" s="280">
        <f t="shared" si="40"/>
        <v>19.350000000000001</v>
      </c>
      <c r="T671" s="278" t="s">
        <v>611</v>
      </c>
      <c r="U671" s="278"/>
      <c r="V671" s="260">
        <f>+IFERROR(VLOOKUP($M671,ACTIVIDADES!$B$9:$Q$494,10,0),"")</f>
        <v>0</v>
      </c>
      <c r="W671" s="261" t="str">
        <f>+IFERROR(VLOOKUP($M671,ACTIVIDADES!$B$9:$Q$494,11,0)," ")</f>
        <v>No es posible realizar seguimiento porque el hallazgo no se encuentra</v>
      </c>
      <c r="X671" s="275">
        <f>+IFERROR(VLOOKUP($M671,ACTIVIDADES!$B$9:$Q$494,12,0),"")</f>
        <v>0</v>
      </c>
      <c r="Y671" s="263">
        <f>+IFERROR(VLOOKUP($M671,ACTIVIDADES!$B$9:$Q$494,13,0),"")</f>
        <v>46153</v>
      </c>
      <c r="Z671" s="264" t="str">
        <f>+IFERROR(VLOOKUP($M671,ACTIVIDADES!$B$9:$Q$494,14,0),"")</f>
        <v>No se encuentra información del hallazgo</v>
      </c>
      <c r="AA671" s="260" t="str">
        <f>+IFERROR(VLOOKUP($M671,ACTIVIDADES!$B$9:$Q$494,15,0),"")</f>
        <v>N.A.</v>
      </c>
      <c r="AB671" s="265" t="str">
        <f>+IFERROR(VLOOKUP($M671,ACTIVIDADES!$B$9:$Q$494,16,0),"")</f>
        <v>PENDIENTE DE REVISIÓN</v>
      </c>
      <c r="AC671" s="266">
        <v>46157</v>
      </c>
      <c r="AD671" s="267">
        <v>0</v>
      </c>
      <c r="AE671" s="267" t="s">
        <v>3741</v>
      </c>
      <c r="AF671" s="267" t="s">
        <v>581</v>
      </c>
      <c r="AG671" s="267" t="s">
        <v>3737</v>
      </c>
      <c r="AH671" s="267" t="s">
        <v>3737</v>
      </c>
      <c r="AI671" s="267" t="s">
        <v>3737</v>
      </c>
      <c r="AJ671" s="269">
        <f>+IFERROR(VLOOKUP($M671,ACTIVIDADES!$B$9:$T$494,17,0),"")</f>
        <v>0</v>
      </c>
      <c r="AK671" s="270" t="str">
        <f>+IFERROR(VLOOKUP($M671,ACTIVIDADES!$B$9:$T$494,18,0),"")</f>
        <v>Si reporte segundo trimestre</v>
      </c>
      <c r="AL671" s="270" t="str">
        <f>+IFERROR(VLOOKUP($M671,ACTIVIDADES!$B$9:$T$494,19,0),"")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671" s="269">
        <f>+IFERROR(VLOOKUP($M671,ACTIVIDADES!$B$9:$X$495,20,0),0)</f>
        <v>46213</v>
      </c>
      <c r="AN671" s="269" t="str">
        <f>+IFERROR(VLOOKUP($M671,ACTIVIDADES!$B$9:$X$495,21,0),0)</f>
        <v>No se encuentra información del hallazgo</v>
      </c>
      <c r="AO671" s="269" t="str">
        <f>+IFERROR(VLOOKUP($M671,ACTIVIDADES!$B$9:$X$495,22,0),0)</f>
        <v>N.A.</v>
      </c>
      <c r="AP671" s="347" t="str">
        <f>+IFERROR(VLOOKUP($M671,ACTIVIDADES!$B$9:$X$495,23,0),0)</f>
        <v>PENDIENTE DE REVISIÓN</v>
      </c>
      <c r="AQ671" s="274">
        <v>46230</v>
      </c>
      <c r="AR671" s="269">
        <v>0</v>
      </c>
      <c r="AS671" s="383" t="s">
        <v>4608</v>
      </c>
      <c r="AT671" s="267" t="s">
        <v>581</v>
      </c>
      <c r="AU671" s="173" t="s">
        <v>3639</v>
      </c>
      <c r="AV671" s="205" t="s">
        <v>3639</v>
      </c>
      <c r="AW671" s="205" t="s">
        <v>3639</v>
      </c>
      <c r="AX671" s="57" t="s">
        <v>4610</v>
      </c>
      <c r="AY671" s="176" t="str">
        <f t="shared" si="41"/>
        <v>VENCIDAS</v>
      </c>
      <c r="AZ671" s="55" t="str">
        <f>+IFERROR(VLOOKUP($M671,ACTIVIDADES!$B$9:$T$494,25,0),"")</f>
        <v/>
      </c>
      <c r="BA671" s="55" t="str">
        <f>+IFERROR(VLOOKUP($M671,ACTIVIDADES!$B$9:$T$494,26,0),"")</f>
        <v/>
      </c>
      <c r="BB671" s="55" t="str">
        <f>+IFERROR(VLOOKUP($M671,ACTIVIDADES!$B$9:$T$494,27,0),"")</f>
        <v/>
      </c>
      <c r="BC671" s="55" t="str">
        <f>+IFERROR(VLOOKUP($M671,ACTIVIDADES!$B$9:$T$494,28,0),"")</f>
        <v/>
      </c>
      <c r="BD671" s="55" t="str">
        <f>+IFERROR(VLOOKUP($M671,ACTIVIDADES!$B$9:$T$494,29,0),"")</f>
        <v/>
      </c>
      <c r="BE671" s="55" t="str">
        <f>+IFERROR(VLOOKUP($M671,ACTIVIDADES!$B$9:$T$494,30,0),"")</f>
        <v/>
      </c>
      <c r="BF671" s="58"/>
      <c r="BG671" s="58"/>
      <c r="BH671" s="59"/>
      <c r="BI671" s="59" t="s">
        <v>580</v>
      </c>
      <c r="BJ671" s="60" t="s">
        <v>3635</v>
      </c>
      <c r="BK671" s="61" t="s">
        <v>593</v>
      </c>
      <c r="BL671" s="62"/>
      <c r="BM671" s="55" t="str">
        <f>+IFERROR(VLOOKUP($M671,ACTIVIDADES!$B$9:$T$494,31,0),"")</f>
        <v/>
      </c>
      <c r="BN671" s="55" t="str">
        <f>+IFERROR(VLOOKUP($M671,ACTIVIDADES!$B$9:$T$494,32,0),"")</f>
        <v/>
      </c>
      <c r="BO671" s="55" t="str">
        <f>+IFERROR(VLOOKUP($M671,ACTIVIDADES!$B$9:$T$494,33,0),"")</f>
        <v/>
      </c>
      <c r="BP671" s="55" t="str">
        <f>+IFERROR(VLOOKUP($M671,ACTIVIDADES!$B$9:$T$494,34,0),"")</f>
        <v/>
      </c>
      <c r="BQ671" s="55" t="str">
        <f>+IFERROR(VLOOKUP($M671,ACTIVIDADES!$B$9:$T$494,35,0),"")</f>
        <v/>
      </c>
      <c r="BR671" s="55" t="str">
        <f>+IFERROR(VLOOKUP($M671,ACTIVIDADES!$B$9:$T$494,36,0),"")</f>
        <v/>
      </c>
      <c r="BS671" s="55" t="str">
        <f>+IFERROR(VLOOKUP($M671,ACTIVIDADES!$B$9:$T$494,37,0),"")</f>
        <v/>
      </c>
      <c r="BT671" s="58"/>
      <c r="BU671" s="58"/>
      <c r="BV671" s="59"/>
      <c r="BW671" s="59" t="s">
        <v>580</v>
      </c>
      <c r="BX671" s="60" t="s">
        <v>3635</v>
      </c>
      <c r="BY671" s="61" t="s">
        <v>593</v>
      </c>
      <c r="BZ671" s="195"/>
      <c r="CA671" s="7"/>
      <c r="CB671" s="7"/>
      <c r="CC671" s="7"/>
      <c r="CD671" s="7"/>
      <c r="CE671" s="7"/>
      <c r="CF671" s="7"/>
      <c r="CG671" s="7"/>
      <c r="CH671" s="7"/>
      <c r="CI671" s="7"/>
      <c r="CJ671" s="7"/>
      <c r="CK671" s="7"/>
      <c r="CL671" s="7"/>
      <c r="CM671" s="7"/>
      <c r="CN671" s="7"/>
      <c r="CO671" s="7"/>
      <c r="CP671" s="7"/>
      <c r="CQ671" s="7"/>
    </row>
    <row r="672" spans="1:95" ht="93" customHeight="1" x14ac:dyDescent="0.35">
      <c r="A672" s="40">
        <f t="shared" si="39"/>
        <v>664</v>
      </c>
      <c r="B672" s="40" t="s">
        <v>550</v>
      </c>
      <c r="C672" s="40">
        <v>2023</v>
      </c>
      <c r="D672" s="40" t="s">
        <v>3734</v>
      </c>
      <c r="E672" s="214"/>
      <c r="F672" s="40" t="s">
        <v>1035</v>
      </c>
      <c r="G672" s="40" t="s">
        <v>10</v>
      </c>
      <c r="H672" s="41" t="s">
        <v>557</v>
      </c>
      <c r="I672" s="42"/>
      <c r="J672" s="43" t="s">
        <v>4352</v>
      </c>
      <c r="K672" s="43" t="s">
        <v>5410</v>
      </c>
      <c r="L672" s="44" t="s">
        <v>1153</v>
      </c>
      <c r="M672" s="63" t="s">
        <v>1865</v>
      </c>
      <c r="N672" s="64" t="s">
        <v>5624</v>
      </c>
      <c r="O672" s="63" t="s">
        <v>1867</v>
      </c>
      <c r="P672" s="63">
        <v>1</v>
      </c>
      <c r="Q672" s="65">
        <v>45292</v>
      </c>
      <c r="R672" s="65">
        <v>45565</v>
      </c>
      <c r="S672" s="66">
        <f t="shared" si="40"/>
        <v>40.35</v>
      </c>
      <c r="T672" s="63" t="s">
        <v>624</v>
      </c>
      <c r="U672" s="63"/>
      <c r="V672" s="49">
        <f>+IFERROR(VLOOKUP($M672,ACTIVIDADES!$B$9:$Q$494,10,0),"")</f>
        <v>1</v>
      </c>
      <c r="W672" s="50" t="str">
        <f>+IFERROR(VLOOKUP($M672,ACTIVIDADES!$B$9:$Q$494,11,0)," ")</f>
        <v>actualización de la matriz legal con la norma vigente</v>
      </c>
      <c r="X672" s="51" t="str">
        <f>+IFERROR(VLOOKUP($M672,ACTIVIDADES!$B$9:$Q$494,12,0),"")</f>
        <v>Matriz legal SST DNBC 12 ABRIL 2026.xlsx</v>
      </c>
      <c r="Y672" s="52">
        <f>+IFERROR(VLOOKUP($M672,ACTIVIDADES!$B$9:$Q$494,13,0),"")</f>
        <v>46153</v>
      </c>
      <c r="Z672" s="53" t="str">
        <f>+IFERROR(VLOOKUP($M672,ACTIVIDADES!$B$9:$Q$494,14,0),"")</f>
        <v>Se incluye matriz legal. Se sugiere su formalización en el SIGE</v>
      </c>
      <c r="AA672" s="49">
        <f>+IFERROR(VLOOKUP($M672,ACTIVIDADES!$B$9:$Q$494,15,0),"")</f>
        <v>1</v>
      </c>
      <c r="AB672" s="54" t="str">
        <f>+IFERROR(VLOOKUP($M672,ACTIVIDADES!$B$9:$Q$494,16,0),"")</f>
        <v>CUMPLIDO</v>
      </c>
      <c r="AC672" s="144">
        <v>46157</v>
      </c>
      <c r="AD672" s="29">
        <v>1</v>
      </c>
      <c r="AE672" s="28" t="s">
        <v>4353</v>
      </c>
      <c r="AF672" s="29" t="s">
        <v>579</v>
      </c>
      <c r="AG672" s="29" t="s">
        <v>3737</v>
      </c>
      <c r="AH672" s="29" t="s">
        <v>593</v>
      </c>
      <c r="AI672" s="29" t="s">
        <v>3752</v>
      </c>
      <c r="AJ672" s="55">
        <f>+IFERROR(VLOOKUP($M672,ACTIVIDADES!$B$9:$T$494,17,0),"")</f>
        <v>1</v>
      </c>
      <c r="AK672" s="80" t="str">
        <f>+IFERROR(VLOOKUP($M672,ACTIVIDADES!$B$9:$T$494,18,0),"")</f>
        <v xml:space="preserve">se adjunta matriz legal
</v>
      </c>
      <c r="AL672" s="80" t="str">
        <f>+IFERROR(VLOOKUP($M672,ACTIVIDADES!$B$9:$T$494,19,0),"")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672" s="55">
        <f>+IFERROR(VLOOKUP($M672,ACTIVIDADES!$B$9:$X$495,20,0),0)</f>
        <v>46214</v>
      </c>
      <c r="AN672" s="55" t="str">
        <f>+IFERROR(VLOOKUP($M672,ACTIVIDADES!$B$9:$X$495,21,0),0)</f>
        <v>Se adjunta matriz que se encuentra en proceso de actualización. No ha cumplido el proceso en SIGE</v>
      </c>
      <c r="AO672" s="55">
        <f>+IFERROR(VLOOKUP($M672,ACTIVIDADES!$B$9:$X$495,22,0),0)</f>
        <v>0.2</v>
      </c>
      <c r="AP672" s="148" t="str">
        <f>+IFERROR(VLOOKUP($M672,ACTIVIDADES!$B$9:$X$495,23,0),0)</f>
        <v>VENCIDO</v>
      </c>
      <c r="AQ672" s="88">
        <v>46230</v>
      </c>
      <c r="AR672" s="55">
        <v>0.2</v>
      </c>
      <c r="AS672" s="55" t="s">
        <v>5838</v>
      </c>
      <c r="AT672" s="29" t="s">
        <v>4</v>
      </c>
      <c r="AU672" s="57" t="s">
        <v>3639</v>
      </c>
      <c r="AV672" s="193" t="s">
        <v>3639</v>
      </c>
      <c r="AW672" s="193" t="s">
        <v>3639</v>
      </c>
      <c r="AX672" s="57" t="s">
        <v>4244</v>
      </c>
      <c r="AY672" s="176" t="str">
        <f t="shared" si="41"/>
        <v>EN EJECUCIÓN</v>
      </c>
      <c r="AZ672" s="55" t="str">
        <f>+IFERROR(VLOOKUP($M672,ACTIVIDADES!$B$9:$T$494,25,0),"")</f>
        <v/>
      </c>
      <c r="BA672" s="55" t="str">
        <f>+IFERROR(VLOOKUP($M672,ACTIVIDADES!$B$9:$T$494,26,0),"")</f>
        <v/>
      </c>
      <c r="BB672" s="55" t="str">
        <f>+IFERROR(VLOOKUP($M672,ACTIVIDADES!$B$9:$T$494,27,0),"")</f>
        <v/>
      </c>
      <c r="BC672" s="55" t="str">
        <f>+IFERROR(VLOOKUP($M672,ACTIVIDADES!$B$9:$T$494,28,0),"")</f>
        <v/>
      </c>
      <c r="BD672" s="55" t="str">
        <f>+IFERROR(VLOOKUP($M672,ACTIVIDADES!$B$9:$T$494,29,0),"")</f>
        <v/>
      </c>
      <c r="BE672" s="55" t="str">
        <f>+IFERROR(VLOOKUP($M672,ACTIVIDADES!$B$9:$T$494,30,0),"")</f>
        <v/>
      </c>
      <c r="BF672" s="58"/>
      <c r="BG672" s="58"/>
      <c r="BH672" s="59"/>
      <c r="BI672" s="59" t="s">
        <v>580</v>
      </c>
      <c r="BJ672" s="60" t="s">
        <v>3635</v>
      </c>
      <c r="BK672" s="61" t="s">
        <v>593</v>
      </c>
      <c r="BL672" s="62"/>
      <c r="BM672" s="55" t="str">
        <f>+IFERROR(VLOOKUP($M672,ACTIVIDADES!$B$9:$T$494,31,0),"")</f>
        <v/>
      </c>
      <c r="BN672" s="55" t="str">
        <f>+IFERROR(VLOOKUP($M672,ACTIVIDADES!$B$9:$T$494,32,0),"")</f>
        <v/>
      </c>
      <c r="BO672" s="55" t="str">
        <f>+IFERROR(VLOOKUP($M672,ACTIVIDADES!$B$9:$T$494,33,0),"")</f>
        <v/>
      </c>
      <c r="BP672" s="55" t="str">
        <f>+IFERROR(VLOOKUP($M672,ACTIVIDADES!$B$9:$T$494,34,0),"")</f>
        <v/>
      </c>
      <c r="BQ672" s="55" t="str">
        <f>+IFERROR(VLOOKUP($M672,ACTIVIDADES!$B$9:$T$494,35,0),"")</f>
        <v/>
      </c>
      <c r="BR672" s="55" t="str">
        <f>+IFERROR(VLOOKUP($M672,ACTIVIDADES!$B$9:$T$494,36,0),"")</f>
        <v/>
      </c>
      <c r="BS672" s="55" t="str">
        <f>+IFERROR(VLOOKUP($M672,ACTIVIDADES!$B$9:$T$494,37,0),"")</f>
        <v/>
      </c>
      <c r="BT672" s="58"/>
      <c r="BU672" s="58"/>
      <c r="BV672" s="59"/>
      <c r="BW672" s="59" t="s">
        <v>580</v>
      </c>
      <c r="BX672" s="60" t="s">
        <v>3635</v>
      </c>
      <c r="BY672" s="61" t="s">
        <v>593</v>
      </c>
      <c r="BZ672" s="195"/>
      <c r="CA672" s="7"/>
      <c r="CB672" s="7"/>
      <c r="CC672" s="7"/>
      <c r="CD672" s="7"/>
      <c r="CE672" s="7"/>
      <c r="CF672" s="7"/>
      <c r="CG672" s="7"/>
      <c r="CH672" s="7"/>
      <c r="CI672" s="7"/>
      <c r="CJ672" s="7"/>
      <c r="CK672" s="7"/>
      <c r="CL672" s="7"/>
      <c r="CM672" s="7"/>
      <c r="CN672" s="7"/>
      <c r="CO672" s="7"/>
      <c r="CP672" s="7"/>
      <c r="CQ672" s="7"/>
    </row>
    <row r="673" spans="1:95" ht="93" customHeight="1" x14ac:dyDescent="0.35">
      <c r="A673" s="40">
        <f t="shared" si="39"/>
        <v>665</v>
      </c>
      <c r="B673" s="40" t="s">
        <v>550</v>
      </c>
      <c r="C673" s="40">
        <v>2023</v>
      </c>
      <c r="D673" s="40" t="s">
        <v>3734</v>
      </c>
      <c r="E673" s="214"/>
      <c r="F673" s="40" t="s">
        <v>1050</v>
      </c>
      <c r="G673" s="40" t="s">
        <v>10</v>
      </c>
      <c r="H673" s="41" t="s">
        <v>4915</v>
      </c>
      <c r="I673" s="42"/>
      <c r="J673" s="43" t="s">
        <v>5234</v>
      </c>
      <c r="K673" s="43" t="s">
        <v>5411</v>
      </c>
      <c r="L673" s="44" t="s">
        <v>1153</v>
      </c>
      <c r="M673" s="63" t="s">
        <v>1889</v>
      </c>
      <c r="N673" s="64" t="s">
        <v>5625</v>
      </c>
      <c r="O673" s="63" t="s">
        <v>1891</v>
      </c>
      <c r="P673" s="63">
        <v>1</v>
      </c>
      <c r="Q673" s="65">
        <v>45292</v>
      </c>
      <c r="R673" s="65">
        <v>45535</v>
      </c>
      <c r="S673" s="66">
        <f t="shared" si="40"/>
        <v>36</v>
      </c>
      <c r="T673" s="63" t="s">
        <v>624</v>
      </c>
      <c r="U673" s="63"/>
      <c r="V673" s="49">
        <f>+IFERROR(VLOOKUP($M673,ACTIVIDADES!$B$9:$Q$494,10,0),"")</f>
        <v>0</v>
      </c>
      <c r="W673" s="50">
        <f>+IFERROR(VLOOKUP($M673,ACTIVIDADES!$B$9:$Q$494,11,0)," ")</f>
        <v>0</v>
      </c>
      <c r="X673" s="61">
        <f>+IFERROR(VLOOKUP($M673,ACTIVIDADES!$B$9:$Q$494,12,0),"")</f>
        <v>0</v>
      </c>
      <c r="Y673" s="52">
        <f>+IFERROR(VLOOKUP($M673,ACTIVIDADES!$B$9:$Q$494,13,0),"")</f>
        <v>46153</v>
      </c>
      <c r="Z673" s="53" t="str">
        <f>+IFERROR(VLOOKUP($M673,ACTIVIDADES!$B$9:$Q$494,14,0),"")</f>
        <v>No se evidencia seguimiento</v>
      </c>
      <c r="AA673" s="49">
        <f>+IFERROR(VLOOKUP($M673,ACTIVIDADES!$B$9:$Q$494,15,0),"")</f>
        <v>0</v>
      </c>
      <c r="AB673" s="54" t="str">
        <f>+IFERROR(VLOOKUP($M673,ACTIVIDADES!$B$9:$Q$494,16,0),"")</f>
        <v>VENCIDO</v>
      </c>
      <c r="AC673" s="144">
        <v>46157</v>
      </c>
      <c r="AD673" s="29">
        <v>0</v>
      </c>
      <c r="AE673" s="29" t="s">
        <v>3741</v>
      </c>
      <c r="AF673" s="29" t="s">
        <v>581</v>
      </c>
      <c r="AG673" s="29" t="s">
        <v>3737</v>
      </c>
      <c r="AH673" s="29" t="s">
        <v>3737</v>
      </c>
      <c r="AI673" s="29" t="s">
        <v>3737</v>
      </c>
      <c r="AJ673" s="55">
        <f>+IFERROR(VLOOKUP($M673,ACTIVIDADES!$B$9:$T$494,17,0),"")</f>
        <v>1</v>
      </c>
      <c r="AK673" s="80" t="str">
        <f>+IFERROR(VLOOKUP($M673,ACTIVIDADES!$B$9:$T$494,18,0),"")</f>
        <v>se adjunta plan anual de capacitación</v>
      </c>
      <c r="AL673" s="80" t="str">
        <f>+IFERROR(VLOOKUP($M673,ACTIVIDADES!$B$9:$T$494,19,0),"")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673" s="55">
        <f>+IFERROR(VLOOKUP($M673,ACTIVIDADES!$B$9:$X$495,20,0),0)</f>
        <v>46214</v>
      </c>
      <c r="AN673" s="55" t="str">
        <f>+IFERROR(VLOOKUP($M673,ACTIVIDADES!$B$9:$X$495,21,0),0)</f>
        <v>Se adjuntan documentos en proceso de revisión del proceso de Análisis y Mejora Continua</v>
      </c>
      <c r="AO673" s="55">
        <f>+IFERROR(VLOOKUP($M673,ACTIVIDADES!$B$9:$X$495,22,0),0)</f>
        <v>0.2</v>
      </c>
      <c r="AP673" s="148" t="str">
        <f>+IFERROR(VLOOKUP($M673,ACTIVIDADES!$B$9:$X$495,23,0),0)</f>
        <v>VENCIDO</v>
      </c>
      <c r="AQ673" s="129">
        <v>46230</v>
      </c>
      <c r="AR673" s="55">
        <v>0</v>
      </c>
      <c r="AS673" s="55" t="s">
        <v>5838</v>
      </c>
      <c r="AT673" s="29" t="s">
        <v>581</v>
      </c>
      <c r="AU673" s="57" t="s">
        <v>3639</v>
      </c>
      <c r="AV673" s="193" t="s">
        <v>3639</v>
      </c>
      <c r="AW673" s="193" t="s">
        <v>3639</v>
      </c>
      <c r="AX673" s="57" t="s">
        <v>4244</v>
      </c>
      <c r="AY673" s="176" t="str">
        <f t="shared" si="41"/>
        <v>VENCIDAS</v>
      </c>
      <c r="AZ673" s="55" t="str">
        <f>+IFERROR(VLOOKUP($M673,ACTIVIDADES!$B$9:$T$494,25,0),"")</f>
        <v/>
      </c>
      <c r="BA673" s="55" t="str">
        <f>+IFERROR(VLOOKUP($M673,ACTIVIDADES!$B$9:$T$494,26,0),"")</f>
        <v/>
      </c>
      <c r="BB673" s="55" t="str">
        <f>+IFERROR(VLOOKUP($M673,ACTIVIDADES!$B$9:$T$494,27,0),"")</f>
        <v/>
      </c>
      <c r="BC673" s="55" t="str">
        <f>+IFERROR(VLOOKUP($M673,ACTIVIDADES!$B$9:$T$494,28,0),"")</f>
        <v/>
      </c>
      <c r="BD673" s="55" t="str">
        <f>+IFERROR(VLOOKUP($M673,ACTIVIDADES!$B$9:$T$494,29,0),"")</f>
        <v/>
      </c>
      <c r="BE673" s="55" t="str">
        <f>+IFERROR(VLOOKUP($M673,ACTIVIDADES!$B$9:$T$494,30,0),"")</f>
        <v/>
      </c>
      <c r="BF673" s="58"/>
      <c r="BG673" s="58"/>
      <c r="BH673" s="59"/>
      <c r="BI673" s="59" t="s">
        <v>580</v>
      </c>
      <c r="BJ673" s="60" t="s">
        <v>3635</v>
      </c>
      <c r="BK673" s="61" t="s">
        <v>593</v>
      </c>
      <c r="BL673" s="62"/>
      <c r="BM673" s="55" t="str">
        <f>+IFERROR(VLOOKUP($M673,ACTIVIDADES!$B$9:$T$494,31,0),"")</f>
        <v/>
      </c>
      <c r="BN673" s="55" t="str">
        <f>+IFERROR(VLOOKUP($M673,ACTIVIDADES!$B$9:$T$494,32,0),"")</f>
        <v/>
      </c>
      <c r="BO673" s="55" t="str">
        <f>+IFERROR(VLOOKUP($M673,ACTIVIDADES!$B$9:$T$494,33,0),"")</f>
        <v/>
      </c>
      <c r="BP673" s="55" t="str">
        <f>+IFERROR(VLOOKUP($M673,ACTIVIDADES!$B$9:$T$494,34,0),"")</f>
        <v/>
      </c>
      <c r="BQ673" s="55" t="str">
        <f>+IFERROR(VLOOKUP($M673,ACTIVIDADES!$B$9:$T$494,35,0),"")</f>
        <v/>
      </c>
      <c r="BR673" s="55" t="str">
        <f>+IFERROR(VLOOKUP($M673,ACTIVIDADES!$B$9:$T$494,36,0),"")</f>
        <v/>
      </c>
      <c r="BS673" s="55" t="str">
        <f>+IFERROR(VLOOKUP($M673,ACTIVIDADES!$B$9:$T$494,37,0),"")</f>
        <v/>
      </c>
      <c r="BT673" s="58"/>
      <c r="BU673" s="58"/>
      <c r="BV673" s="59"/>
      <c r="BW673" s="59" t="s">
        <v>580</v>
      </c>
      <c r="BX673" s="60" t="s">
        <v>3635</v>
      </c>
      <c r="BY673" s="61" t="s">
        <v>593</v>
      </c>
      <c r="BZ673" s="195"/>
      <c r="CA673" s="7"/>
      <c r="CB673" s="7"/>
      <c r="CC673" s="7"/>
      <c r="CD673" s="7"/>
      <c r="CE673" s="7"/>
      <c r="CF673" s="7"/>
      <c r="CG673" s="7"/>
      <c r="CH673" s="7"/>
      <c r="CI673" s="7"/>
      <c r="CJ673" s="7"/>
      <c r="CK673" s="7"/>
      <c r="CL673" s="7"/>
      <c r="CM673" s="7"/>
      <c r="CN673" s="7"/>
      <c r="CO673" s="7"/>
      <c r="CP673" s="7"/>
      <c r="CQ673" s="7"/>
    </row>
    <row r="674" spans="1:95" ht="93" customHeight="1" x14ac:dyDescent="0.35">
      <c r="A674" s="40">
        <f t="shared" si="39"/>
        <v>666</v>
      </c>
      <c r="B674" s="40" t="s">
        <v>550</v>
      </c>
      <c r="C674" s="40">
        <v>2023</v>
      </c>
      <c r="D674" s="40" t="s">
        <v>3734</v>
      </c>
      <c r="E674" s="214"/>
      <c r="F674" s="40" t="s">
        <v>1019</v>
      </c>
      <c r="G674" s="40" t="s">
        <v>10</v>
      </c>
      <c r="H674" s="41" t="s">
        <v>4916</v>
      </c>
      <c r="I674" s="42"/>
      <c r="J674" s="43" t="s">
        <v>5235</v>
      </c>
      <c r="K674" s="43" t="s">
        <v>4354</v>
      </c>
      <c r="L674" s="44" t="s">
        <v>1153</v>
      </c>
      <c r="M674" s="63" t="s">
        <v>1889</v>
      </c>
      <c r="N674" s="64" t="s">
        <v>5625</v>
      </c>
      <c r="O674" s="63" t="s">
        <v>1891</v>
      </c>
      <c r="P674" s="63">
        <v>1</v>
      </c>
      <c r="Q674" s="65">
        <v>45292</v>
      </c>
      <c r="R674" s="65">
        <v>45535</v>
      </c>
      <c r="S674" s="66">
        <f t="shared" si="40"/>
        <v>36</v>
      </c>
      <c r="T674" s="63" t="s">
        <v>624</v>
      </c>
      <c r="U674" s="63"/>
      <c r="V674" s="49">
        <f>+IFERROR(VLOOKUP($M674,ACTIVIDADES!$B$9:$Q$494,10,0),"")</f>
        <v>0</v>
      </c>
      <c r="W674" s="50">
        <f>+IFERROR(VLOOKUP($M674,ACTIVIDADES!$B$9:$Q$494,11,0)," ")</f>
        <v>0</v>
      </c>
      <c r="X674" s="61">
        <f>+IFERROR(VLOOKUP($M674,ACTIVIDADES!$B$9:$Q$494,12,0),"")</f>
        <v>0</v>
      </c>
      <c r="Y674" s="52">
        <f>+IFERROR(VLOOKUP($M674,ACTIVIDADES!$B$9:$Q$494,13,0),"")</f>
        <v>46153</v>
      </c>
      <c r="Z674" s="53" t="str">
        <f>+IFERROR(VLOOKUP($M674,ACTIVIDADES!$B$9:$Q$494,14,0),"")</f>
        <v>No se evidencia seguimiento</v>
      </c>
      <c r="AA674" s="49">
        <f>+IFERROR(VLOOKUP($M674,ACTIVIDADES!$B$9:$Q$494,15,0),"")</f>
        <v>0</v>
      </c>
      <c r="AB674" s="54" t="str">
        <f>+IFERROR(VLOOKUP($M674,ACTIVIDADES!$B$9:$Q$494,16,0),"")</f>
        <v>VENCIDO</v>
      </c>
      <c r="AC674" s="144">
        <v>46157</v>
      </c>
      <c r="AD674" s="29">
        <v>0</v>
      </c>
      <c r="AE674" s="29" t="s">
        <v>3741</v>
      </c>
      <c r="AF674" s="29" t="s">
        <v>581</v>
      </c>
      <c r="AG674" s="29" t="s">
        <v>3737</v>
      </c>
      <c r="AH674" s="29" t="s">
        <v>3737</v>
      </c>
      <c r="AI674" s="29" t="s">
        <v>3737</v>
      </c>
      <c r="AJ674" s="55">
        <f>+IFERROR(VLOOKUP($M674,ACTIVIDADES!$B$9:$T$494,17,0),"")</f>
        <v>1</v>
      </c>
      <c r="AK674" s="80" t="str">
        <f>+IFERROR(VLOOKUP($M674,ACTIVIDADES!$B$9:$T$494,18,0),"")</f>
        <v>se adjunta plan anual de capacitación</v>
      </c>
      <c r="AL674" s="80" t="str">
        <f>+IFERROR(VLOOKUP($M674,ACTIVIDADES!$B$9:$T$494,19,0),"")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674" s="55">
        <f>+IFERROR(VLOOKUP($M674,ACTIVIDADES!$B$9:$X$495,20,0),0)</f>
        <v>46214</v>
      </c>
      <c r="AN674" s="55" t="str">
        <f>+IFERROR(VLOOKUP($M674,ACTIVIDADES!$B$9:$X$495,21,0),0)</f>
        <v>Se adjuntan documentos en proceso de revisión del proceso de Análisis y Mejora Continua</v>
      </c>
      <c r="AO674" s="55">
        <f>+IFERROR(VLOOKUP($M674,ACTIVIDADES!$B$9:$X$495,22,0),0)</f>
        <v>0.2</v>
      </c>
      <c r="AP674" s="148" t="str">
        <f>+IFERROR(VLOOKUP($M674,ACTIVIDADES!$B$9:$X$495,23,0),0)</f>
        <v>VENCIDO</v>
      </c>
      <c r="AQ674" s="129">
        <v>46230</v>
      </c>
      <c r="AR674" s="55">
        <v>0</v>
      </c>
      <c r="AS674" s="55" t="s">
        <v>5838</v>
      </c>
      <c r="AT674" s="29" t="s">
        <v>581</v>
      </c>
      <c r="AU674" s="57" t="s">
        <v>3639</v>
      </c>
      <c r="AV674" s="193" t="s">
        <v>3639</v>
      </c>
      <c r="AW674" s="193" t="s">
        <v>3639</v>
      </c>
      <c r="AX674" s="57" t="s">
        <v>4244</v>
      </c>
      <c r="AY674" s="176" t="str">
        <f t="shared" si="41"/>
        <v>VENCIDAS</v>
      </c>
      <c r="AZ674" s="55" t="str">
        <f>+IFERROR(VLOOKUP($M674,ACTIVIDADES!$B$9:$T$494,25,0),"")</f>
        <v/>
      </c>
      <c r="BA674" s="55" t="str">
        <f>+IFERROR(VLOOKUP($M674,ACTIVIDADES!$B$9:$T$494,26,0),"")</f>
        <v/>
      </c>
      <c r="BB674" s="55" t="str">
        <f>+IFERROR(VLOOKUP($M674,ACTIVIDADES!$B$9:$T$494,27,0),"")</f>
        <v/>
      </c>
      <c r="BC674" s="55" t="str">
        <f>+IFERROR(VLOOKUP($M674,ACTIVIDADES!$B$9:$T$494,28,0),"")</f>
        <v/>
      </c>
      <c r="BD674" s="55" t="str">
        <f>+IFERROR(VLOOKUP($M674,ACTIVIDADES!$B$9:$T$494,29,0),"")</f>
        <v/>
      </c>
      <c r="BE674" s="55" t="str">
        <f>+IFERROR(VLOOKUP($M674,ACTIVIDADES!$B$9:$T$494,30,0),"")</f>
        <v/>
      </c>
      <c r="BF674" s="58"/>
      <c r="BG674" s="58"/>
      <c r="BH674" s="59"/>
      <c r="BI674" s="59" t="s">
        <v>580</v>
      </c>
      <c r="BJ674" s="60" t="s">
        <v>3635</v>
      </c>
      <c r="BK674" s="61" t="s">
        <v>593</v>
      </c>
      <c r="BL674" s="62"/>
      <c r="BM674" s="55" t="str">
        <f>+IFERROR(VLOOKUP($M674,ACTIVIDADES!$B$9:$T$494,31,0),"")</f>
        <v/>
      </c>
      <c r="BN674" s="55" t="str">
        <f>+IFERROR(VLOOKUP($M674,ACTIVIDADES!$B$9:$T$494,32,0),"")</f>
        <v/>
      </c>
      <c r="BO674" s="55" t="str">
        <f>+IFERROR(VLOOKUP($M674,ACTIVIDADES!$B$9:$T$494,33,0),"")</f>
        <v/>
      </c>
      <c r="BP674" s="55" t="str">
        <f>+IFERROR(VLOOKUP($M674,ACTIVIDADES!$B$9:$T$494,34,0),"")</f>
        <v/>
      </c>
      <c r="BQ674" s="55" t="str">
        <f>+IFERROR(VLOOKUP($M674,ACTIVIDADES!$B$9:$T$494,35,0),"")</f>
        <v/>
      </c>
      <c r="BR674" s="55" t="str">
        <f>+IFERROR(VLOOKUP($M674,ACTIVIDADES!$B$9:$T$494,36,0),"")</f>
        <v/>
      </c>
      <c r="BS674" s="55" t="str">
        <f>+IFERROR(VLOOKUP($M674,ACTIVIDADES!$B$9:$T$494,37,0),"")</f>
        <v/>
      </c>
      <c r="BT674" s="58"/>
      <c r="BU674" s="58"/>
      <c r="BV674" s="59"/>
      <c r="BW674" s="59" t="s">
        <v>580</v>
      </c>
      <c r="BX674" s="60" t="s">
        <v>3635</v>
      </c>
      <c r="BY674" s="61" t="s">
        <v>593</v>
      </c>
      <c r="BZ674" s="195"/>
      <c r="CA674" s="7"/>
      <c r="CB674" s="7"/>
      <c r="CC674" s="7"/>
      <c r="CD674" s="7"/>
      <c r="CE674" s="7"/>
      <c r="CF674" s="7"/>
      <c r="CG674" s="7"/>
      <c r="CH674" s="7"/>
      <c r="CI674" s="7"/>
      <c r="CJ674" s="7"/>
      <c r="CK674" s="7"/>
      <c r="CL674" s="7"/>
      <c r="CM674" s="7"/>
      <c r="CN674" s="7"/>
      <c r="CO674" s="7"/>
      <c r="CP674" s="7"/>
      <c r="CQ674" s="7"/>
    </row>
    <row r="675" spans="1:95" ht="93" customHeight="1" x14ac:dyDescent="0.35">
      <c r="A675" s="40">
        <f t="shared" si="39"/>
        <v>667</v>
      </c>
      <c r="B675" s="40" t="s">
        <v>550</v>
      </c>
      <c r="C675" s="40">
        <v>2023</v>
      </c>
      <c r="D675" s="40" t="s">
        <v>3734</v>
      </c>
      <c r="E675" s="214"/>
      <c r="F675" s="40" t="s">
        <v>1026</v>
      </c>
      <c r="G675" s="40" t="s">
        <v>10</v>
      </c>
      <c r="H675" s="42" t="s">
        <v>4777</v>
      </c>
      <c r="I675" s="42"/>
      <c r="J675" s="43" t="s">
        <v>5093</v>
      </c>
      <c r="K675" s="43" t="s">
        <v>5354</v>
      </c>
      <c r="L675" s="44" t="s">
        <v>1153</v>
      </c>
      <c r="M675" s="63" t="s">
        <v>2998</v>
      </c>
      <c r="N675" s="64" t="s">
        <v>5626</v>
      </c>
      <c r="O675" s="63" t="s">
        <v>5748</v>
      </c>
      <c r="P675" s="63">
        <v>1</v>
      </c>
      <c r="Q675" s="65">
        <v>45474</v>
      </c>
      <c r="R675" s="65">
        <v>45657</v>
      </c>
      <c r="S675" s="66">
        <f t="shared" si="40"/>
        <v>27</v>
      </c>
      <c r="T675" s="63" t="s">
        <v>609</v>
      </c>
      <c r="U675" s="63"/>
      <c r="V675" s="49">
        <f>+IFERROR(VLOOKUP($M675,ACTIVIDADES!$B$9:$Q$494,10,0),"")</f>
        <v>0</v>
      </c>
      <c r="W675" s="50" t="str">
        <f>+IFERROR(VLOOKUP($M675,ACTIVIDADES!$B$9:$Q$494,11,0)," ")</f>
        <v xml:space="preserve">La actividad no se ha ejecutado de manera sistemática a la fecha; no se cuenta con registros diarios completos de inclusión de los futuros contratistas en la base de datos institucional de OneDrive “Afiliaciones” para la gestión de afiliación a la ARL y el envío de la inducción virtual en SST. No obstante, la actividad se encuentra en proceso de implementación, avanzando en la definición del flujo operativo y responsabilidades, con el fin de garantizar su aplicación permanente, el apoyo oportuno al área de SST y el cumplimiento de los lineamientos institucionales para la vinculación de contratistas.
</v>
      </c>
      <c r="X675" s="61">
        <f>+IFERROR(VLOOKUP($M675,ACTIVIDADES!$B$9:$Q$494,12,0),"")</f>
        <v>0</v>
      </c>
      <c r="Y675" s="52">
        <f>+IFERROR(VLOOKUP($M675,ACTIVIDADES!$B$9:$Q$494,13,0),"")</f>
        <v>46153</v>
      </c>
      <c r="Z675" s="53" t="str">
        <f>+IFERROR(VLOOKUP($M675,ACTIVIDADES!$B$9:$Q$494,14,0),"")</f>
        <v>Sin avance en la actividad</v>
      </c>
      <c r="AA675" s="49">
        <f>+IFERROR(VLOOKUP($M675,ACTIVIDADES!$B$9:$Q$494,15,0),"")</f>
        <v>0</v>
      </c>
      <c r="AB675" s="54" t="str">
        <f>+IFERROR(VLOOKUP($M675,ACTIVIDADES!$B$9:$Q$494,16,0),"")</f>
        <v>VENCIDO</v>
      </c>
      <c r="AC675" s="144">
        <v>46157</v>
      </c>
      <c r="AD675" s="29">
        <v>0</v>
      </c>
      <c r="AE675" s="29" t="s">
        <v>3741</v>
      </c>
      <c r="AF675" s="29" t="s">
        <v>581</v>
      </c>
      <c r="AG675" s="29" t="s">
        <v>3737</v>
      </c>
      <c r="AH675" s="29" t="s">
        <v>3737</v>
      </c>
      <c r="AI675" s="29" t="s">
        <v>3737</v>
      </c>
      <c r="AJ675" s="55">
        <f>+IFERROR(VLOOKUP($M675,ACTIVIDADES!$B$9:$T$494,17,0),"")</f>
        <v>0</v>
      </c>
      <c r="AK675" s="80" t="str">
        <f>+IFERROR(VLOOKUP($M675,ACTIVIDADES!$B$9:$T$494,18,0),"")</f>
        <v xml:space="preserve">La actividad no se ha ejecutado de manera sistemática a la fecha; no se cuenta con registros diarios completos de inclusión de los futuros contratistas en la base de datos institucional de OneDrive “Afiliaciones” para la gestión de afiliación a la ARL y el envío de la inducción virtual en SST. No obstante, la actividad se encuentra en proceso de implementación, avanzando en la definición del flujo operativo y responsabilidades, con el fin de garantizar su aplicación permanente, el apoyo oportuno al área de SST y el cumplimiento de los lineamientos institucionales para la vinculación de contratistas.
</v>
      </c>
      <c r="AL675" s="80">
        <f>+IFERROR(VLOOKUP($M675,ACTIVIDADES!$B$9:$T$494,19,0),"")</f>
        <v>0</v>
      </c>
      <c r="AM675" s="55" t="str">
        <f>+IFERROR(VLOOKUP($M675,ACTIVIDADES!$B$9:$X$495,20,0),0)</f>
        <v>11/07/206</v>
      </c>
      <c r="AN675" s="55" t="str">
        <f>+IFERROR(VLOOKUP($M675,ACTIVIDADES!$B$9:$X$495,21,0),0)</f>
        <v>No se evidencian soportes de la actividad</v>
      </c>
      <c r="AO675" s="55">
        <f>+IFERROR(VLOOKUP($M675,ACTIVIDADES!$B$9:$X$495,22,0),0)</f>
        <v>0</v>
      </c>
      <c r="AP675" s="148" t="str">
        <f>+IFERROR(VLOOKUP($M675,ACTIVIDADES!$B$9:$X$495,23,0),0)</f>
        <v>VENCIDO</v>
      </c>
      <c r="AQ675" s="88">
        <v>46230</v>
      </c>
      <c r="AR675" s="55">
        <v>0</v>
      </c>
      <c r="AS675" s="55" t="s">
        <v>5838</v>
      </c>
      <c r="AT675" s="29" t="s">
        <v>581</v>
      </c>
      <c r="AU675" s="57" t="s">
        <v>3639</v>
      </c>
      <c r="AV675" s="193" t="s">
        <v>3639</v>
      </c>
      <c r="AW675" s="193" t="s">
        <v>3639</v>
      </c>
      <c r="AX675" s="57" t="s">
        <v>4244</v>
      </c>
      <c r="AY675" s="176" t="str">
        <f t="shared" si="41"/>
        <v>VENCIDAS</v>
      </c>
      <c r="AZ675" s="55" t="str">
        <f>+IFERROR(VLOOKUP($M675,ACTIVIDADES!$B$9:$T$494,25,0),"")</f>
        <v/>
      </c>
      <c r="BA675" s="55" t="str">
        <f>+IFERROR(VLOOKUP($M675,ACTIVIDADES!$B$9:$T$494,26,0),"")</f>
        <v/>
      </c>
      <c r="BB675" s="55" t="str">
        <f>+IFERROR(VLOOKUP($M675,ACTIVIDADES!$B$9:$T$494,27,0),"")</f>
        <v/>
      </c>
      <c r="BC675" s="55" t="str">
        <f>+IFERROR(VLOOKUP($M675,ACTIVIDADES!$B$9:$T$494,28,0),"")</f>
        <v/>
      </c>
      <c r="BD675" s="55" t="str">
        <f>+IFERROR(VLOOKUP($M675,ACTIVIDADES!$B$9:$T$494,29,0),"")</f>
        <v/>
      </c>
      <c r="BE675" s="55" t="str">
        <f>+IFERROR(VLOOKUP($M675,ACTIVIDADES!$B$9:$T$494,30,0),"")</f>
        <v/>
      </c>
      <c r="BF675" s="58"/>
      <c r="BG675" s="58"/>
      <c r="BH675" s="59"/>
      <c r="BI675" s="59" t="s">
        <v>580</v>
      </c>
      <c r="BJ675" s="60" t="s">
        <v>3635</v>
      </c>
      <c r="BK675" s="61" t="s">
        <v>593</v>
      </c>
      <c r="BL675" s="62"/>
      <c r="BM675" s="55" t="str">
        <f>+IFERROR(VLOOKUP($M675,ACTIVIDADES!$B$9:$T$494,31,0),"")</f>
        <v/>
      </c>
      <c r="BN675" s="55" t="str">
        <f>+IFERROR(VLOOKUP($M675,ACTIVIDADES!$B$9:$T$494,32,0),"")</f>
        <v/>
      </c>
      <c r="BO675" s="55" t="str">
        <f>+IFERROR(VLOOKUP($M675,ACTIVIDADES!$B$9:$T$494,33,0),"")</f>
        <v/>
      </c>
      <c r="BP675" s="55" t="str">
        <f>+IFERROR(VLOOKUP($M675,ACTIVIDADES!$B$9:$T$494,34,0),"")</f>
        <v/>
      </c>
      <c r="BQ675" s="55" t="str">
        <f>+IFERROR(VLOOKUP($M675,ACTIVIDADES!$B$9:$T$494,35,0),"")</f>
        <v/>
      </c>
      <c r="BR675" s="55" t="str">
        <f>+IFERROR(VLOOKUP($M675,ACTIVIDADES!$B$9:$T$494,36,0),"")</f>
        <v/>
      </c>
      <c r="BS675" s="55" t="str">
        <f>+IFERROR(VLOOKUP($M675,ACTIVIDADES!$B$9:$T$494,37,0),"")</f>
        <v/>
      </c>
      <c r="BT675" s="58"/>
      <c r="BU675" s="58"/>
      <c r="BV675" s="59"/>
      <c r="BW675" s="59" t="s">
        <v>580</v>
      </c>
      <c r="BX675" s="60" t="s">
        <v>3635</v>
      </c>
      <c r="BY675" s="61" t="s">
        <v>593</v>
      </c>
      <c r="BZ675" s="195"/>
      <c r="CA675" s="7"/>
      <c r="CB675" s="7"/>
      <c r="CC675" s="7"/>
      <c r="CD675" s="7"/>
      <c r="CE675" s="7"/>
      <c r="CF675" s="7"/>
      <c r="CG675" s="7"/>
      <c r="CH675" s="7"/>
      <c r="CI675" s="7"/>
      <c r="CJ675" s="7"/>
      <c r="CK675" s="7"/>
      <c r="CL675" s="7"/>
      <c r="CM675" s="7"/>
      <c r="CN675" s="7"/>
      <c r="CO675" s="7"/>
      <c r="CP675" s="7"/>
      <c r="CQ675" s="7"/>
    </row>
    <row r="676" spans="1:95" ht="93" customHeight="1" x14ac:dyDescent="0.35">
      <c r="A676" s="40">
        <f t="shared" si="39"/>
        <v>668</v>
      </c>
      <c r="B676" s="40" t="s">
        <v>550</v>
      </c>
      <c r="C676" s="40">
        <v>2023</v>
      </c>
      <c r="D676" s="40" t="s">
        <v>3734</v>
      </c>
      <c r="E676" s="214"/>
      <c r="F676" s="40" t="s">
        <v>1026</v>
      </c>
      <c r="G676" s="40" t="s">
        <v>10</v>
      </c>
      <c r="H676" s="42" t="s">
        <v>4777</v>
      </c>
      <c r="I676" s="42"/>
      <c r="J676" s="43" t="s">
        <v>5093</v>
      </c>
      <c r="K676" s="43" t="s">
        <v>5354</v>
      </c>
      <c r="L676" s="44" t="s">
        <v>1153</v>
      </c>
      <c r="M676" s="63" t="s">
        <v>2962</v>
      </c>
      <c r="N676" s="64" t="s">
        <v>5602</v>
      </c>
      <c r="O676" s="63" t="s">
        <v>1339</v>
      </c>
      <c r="P676" s="63">
        <v>1</v>
      </c>
      <c r="Q676" s="65">
        <v>45505</v>
      </c>
      <c r="R676" s="65">
        <v>45657</v>
      </c>
      <c r="S676" s="66">
        <f t="shared" si="40"/>
        <v>22.5</v>
      </c>
      <c r="T676" s="63" t="s">
        <v>609</v>
      </c>
      <c r="U676" s="63"/>
      <c r="V676" s="49">
        <f>+IFERROR(VLOOKUP($M676,ACTIVIDADES!$B$9:$Q$494,10,0),"")</f>
        <v>0</v>
      </c>
      <c r="W676" s="50" t="str">
        <f>+IFERROR(VLOOKUP($M676,ACTIVIDADES!$B$9:$Q$494,11,0)," ")</f>
        <v xml:space="preserve">La actividad se encuentra en proceso de construcción; actualmente se trabaja en la actualización del Manual de Supervisión para incluir como responsabilidad del supervisor la verificación de la inducción en SST previa al inicio de la ejecución contractual.
</v>
      </c>
      <c r="X676" s="61">
        <f>+IFERROR(VLOOKUP($M676,ACTIVIDADES!$B$9:$Q$494,12,0),"")</f>
        <v>0</v>
      </c>
      <c r="Y676" s="52">
        <f>+IFERROR(VLOOKUP($M676,ACTIVIDADES!$B$9:$Q$494,13,0),"")</f>
        <v>46153</v>
      </c>
      <c r="Z676" s="53" t="str">
        <f>+IFERROR(VLOOKUP($M676,ACTIVIDADES!$B$9:$Q$494,14,0),"")</f>
        <v>Sin avance en la actividad</v>
      </c>
      <c r="AA676" s="49">
        <f>+IFERROR(VLOOKUP($M676,ACTIVIDADES!$B$9:$Q$494,15,0),"")</f>
        <v>0</v>
      </c>
      <c r="AB676" s="54" t="str">
        <f>+IFERROR(VLOOKUP($M676,ACTIVIDADES!$B$9:$Q$494,16,0),"")</f>
        <v>VENCIDO</v>
      </c>
      <c r="AC676" s="144">
        <v>46157</v>
      </c>
      <c r="AD676" s="29">
        <v>0</v>
      </c>
      <c r="AE676" s="29" t="s">
        <v>3741</v>
      </c>
      <c r="AF676" s="29" t="s">
        <v>581</v>
      </c>
      <c r="AG676" s="29" t="s">
        <v>3737</v>
      </c>
      <c r="AH676" s="29" t="s">
        <v>3737</v>
      </c>
      <c r="AI676" s="29" t="s">
        <v>3737</v>
      </c>
      <c r="AJ676" s="55">
        <f>+IFERROR(VLOOKUP($M676,ACTIVIDADES!$B$9:$T$494,17,0),"")</f>
        <v>0</v>
      </c>
      <c r="AK676" s="80" t="str">
        <f>+IFERROR(VLOOKUP($M676,ACTIVIDADES!$B$9:$T$494,18,0),"")</f>
        <v xml:space="preserve">La actividad se encuentra en proceso de construcción; actualmente se trabaja en la actualización del Manual de Supervisión para incluir como responsabilidad del supervisor la verificación de la inducción en SST previa al inicio de la ejecución contractual.
</v>
      </c>
      <c r="AL676" s="80">
        <f>+IFERROR(VLOOKUP($M676,ACTIVIDADES!$B$9:$T$494,19,0),"")</f>
        <v>0</v>
      </c>
      <c r="AM676" s="55" t="str">
        <f>+IFERROR(VLOOKUP($M676,ACTIVIDADES!$B$9:$X$495,20,0),0)</f>
        <v>11/07/206</v>
      </c>
      <c r="AN676" s="55" t="str">
        <f>+IFERROR(VLOOKUP($M676,ACTIVIDADES!$B$9:$X$495,21,0),0)</f>
        <v>No se evidencian soportes de la actividad</v>
      </c>
      <c r="AO676" s="55">
        <f>+IFERROR(VLOOKUP($M676,ACTIVIDADES!$B$9:$X$495,22,0),0)</f>
        <v>0</v>
      </c>
      <c r="AP676" s="148" t="str">
        <f>+IFERROR(VLOOKUP($M676,ACTIVIDADES!$B$9:$X$495,23,0),0)</f>
        <v>VENCIDO</v>
      </c>
      <c r="AQ676" s="88">
        <v>46230</v>
      </c>
      <c r="AR676" s="55">
        <v>0</v>
      </c>
      <c r="AS676" s="55" t="s">
        <v>5838</v>
      </c>
      <c r="AT676" s="29" t="s">
        <v>581</v>
      </c>
      <c r="AU676" s="57" t="s">
        <v>3639</v>
      </c>
      <c r="AV676" s="193" t="s">
        <v>3639</v>
      </c>
      <c r="AW676" s="193" t="s">
        <v>3639</v>
      </c>
      <c r="AX676" s="57" t="s">
        <v>4244</v>
      </c>
      <c r="AY676" s="176" t="str">
        <f t="shared" si="41"/>
        <v>VENCIDAS</v>
      </c>
      <c r="AZ676" s="55" t="str">
        <f>+IFERROR(VLOOKUP($M676,ACTIVIDADES!$B$9:$T$494,25,0),"")</f>
        <v/>
      </c>
      <c r="BA676" s="55" t="str">
        <f>+IFERROR(VLOOKUP($M676,ACTIVIDADES!$B$9:$T$494,26,0),"")</f>
        <v/>
      </c>
      <c r="BB676" s="55" t="str">
        <f>+IFERROR(VLOOKUP($M676,ACTIVIDADES!$B$9:$T$494,27,0),"")</f>
        <v/>
      </c>
      <c r="BC676" s="55" t="str">
        <f>+IFERROR(VLOOKUP($M676,ACTIVIDADES!$B$9:$T$494,28,0),"")</f>
        <v/>
      </c>
      <c r="BD676" s="55" t="str">
        <f>+IFERROR(VLOOKUP($M676,ACTIVIDADES!$B$9:$T$494,29,0),"")</f>
        <v/>
      </c>
      <c r="BE676" s="55" t="str">
        <f>+IFERROR(VLOOKUP($M676,ACTIVIDADES!$B$9:$T$494,30,0),"")</f>
        <v/>
      </c>
      <c r="BF676" s="58"/>
      <c r="BG676" s="58"/>
      <c r="BH676" s="59"/>
      <c r="BI676" s="59" t="s">
        <v>580</v>
      </c>
      <c r="BJ676" s="60" t="s">
        <v>3635</v>
      </c>
      <c r="BK676" s="61" t="s">
        <v>593</v>
      </c>
      <c r="BL676" s="62"/>
      <c r="BM676" s="55" t="str">
        <f>+IFERROR(VLOOKUP($M676,ACTIVIDADES!$B$9:$T$494,31,0),"")</f>
        <v/>
      </c>
      <c r="BN676" s="55" t="str">
        <f>+IFERROR(VLOOKUP($M676,ACTIVIDADES!$B$9:$T$494,32,0),"")</f>
        <v/>
      </c>
      <c r="BO676" s="55" t="str">
        <f>+IFERROR(VLOOKUP($M676,ACTIVIDADES!$B$9:$T$494,33,0),"")</f>
        <v/>
      </c>
      <c r="BP676" s="55" t="str">
        <f>+IFERROR(VLOOKUP($M676,ACTIVIDADES!$B$9:$T$494,34,0),"")</f>
        <v/>
      </c>
      <c r="BQ676" s="55" t="str">
        <f>+IFERROR(VLOOKUP($M676,ACTIVIDADES!$B$9:$T$494,35,0),"")</f>
        <v/>
      </c>
      <c r="BR676" s="55" t="str">
        <f>+IFERROR(VLOOKUP($M676,ACTIVIDADES!$B$9:$T$494,36,0),"")</f>
        <v/>
      </c>
      <c r="BS676" s="55" t="str">
        <f>+IFERROR(VLOOKUP($M676,ACTIVIDADES!$B$9:$T$494,37,0),"")</f>
        <v/>
      </c>
      <c r="BT676" s="58"/>
      <c r="BU676" s="58"/>
      <c r="BV676" s="59"/>
      <c r="BW676" s="59" t="s">
        <v>580</v>
      </c>
      <c r="BX676" s="60" t="s">
        <v>3635</v>
      </c>
      <c r="BY676" s="61" t="s">
        <v>593</v>
      </c>
      <c r="BZ676" s="195"/>
      <c r="CA676" s="7"/>
      <c r="CB676" s="7"/>
      <c r="CC676" s="7"/>
      <c r="CD676" s="7"/>
      <c r="CE676" s="7"/>
      <c r="CF676" s="7"/>
      <c r="CG676" s="7"/>
      <c r="CH676" s="7"/>
      <c r="CI676" s="7"/>
      <c r="CJ676" s="7"/>
      <c r="CK676" s="7"/>
      <c r="CL676" s="7"/>
      <c r="CM676" s="7"/>
      <c r="CN676" s="7"/>
      <c r="CO676" s="7"/>
      <c r="CP676" s="7"/>
      <c r="CQ676" s="7"/>
    </row>
    <row r="677" spans="1:95" ht="93" customHeight="1" x14ac:dyDescent="0.35">
      <c r="A677" s="40">
        <f t="shared" ref="A677:A740" si="42">+A676+1</f>
        <v>669</v>
      </c>
      <c r="B677" s="40" t="s">
        <v>550</v>
      </c>
      <c r="C677" s="40">
        <v>2023</v>
      </c>
      <c r="D677" s="40" t="s">
        <v>3734</v>
      </c>
      <c r="E677" s="214"/>
      <c r="F677" s="40" t="s">
        <v>1048</v>
      </c>
      <c r="G677" s="40" t="s">
        <v>10</v>
      </c>
      <c r="H677" s="41" t="s">
        <v>4781</v>
      </c>
      <c r="I677" s="42"/>
      <c r="J677" s="43" t="s">
        <v>5101</v>
      </c>
      <c r="K677" s="43" t="s">
        <v>5361</v>
      </c>
      <c r="L677" s="44" t="s">
        <v>1153</v>
      </c>
      <c r="M677" s="67" t="s">
        <v>2022</v>
      </c>
      <c r="N677" s="68" t="s">
        <v>2023</v>
      </c>
      <c r="O677" s="67" t="s">
        <v>2024</v>
      </c>
      <c r="P677" s="67">
        <v>6</v>
      </c>
      <c r="Q677" s="69">
        <v>45444</v>
      </c>
      <c r="R677" s="69">
        <v>45657</v>
      </c>
      <c r="S677" s="70">
        <f t="shared" si="40"/>
        <v>31.500000000000004</v>
      </c>
      <c r="T677" s="67" t="s">
        <v>624</v>
      </c>
      <c r="U677" s="67"/>
      <c r="V677" s="49">
        <f>+IFERROR(VLOOKUP($M677,ACTIVIDADES!$B$9:$Q$494,10,0),"")</f>
        <v>1</v>
      </c>
      <c r="W677" s="50" t="str">
        <f>+IFERROR(VLOOKUP($M677,ACTIVIDADES!$B$9:$Q$494,11,0)," ")</f>
        <v>se aportan listas de asistecia</v>
      </c>
      <c r="X677" s="51" t="str">
        <f>+IFERROR(VLOOKUP($M677,ACTIVIDADES!$B$9:$Q$494,12,0),"")</f>
        <v>TH_AC58.pdf</v>
      </c>
      <c r="Y677" s="52">
        <f>+IFERROR(VLOOKUP($M677,ACTIVIDADES!$B$9:$Q$494,13,0),"")</f>
        <v>46153</v>
      </c>
      <c r="Z677" s="53" t="str">
        <f>+IFERROR(VLOOKUP($M677,ACTIVIDADES!$B$9:$Q$494,14,0),"")</f>
        <v>Se aportan listas de asistencia de desvinculación, inducción, y acuerdos sindicales, los cuales no se encuentra relación con la actividad planteada</v>
      </c>
      <c r="AA677" s="49">
        <f>+IFERROR(VLOOKUP($M677,ACTIVIDADES!$B$9:$Q$494,15,0),"")</f>
        <v>0</v>
      </c>
      <c r="AB677" s="54" t="str">
        <f>+IFERROR(VLOOKUP($M677,ACTIVIDADES!$B$9:$Q$494,16,0),"")</f>
        <v>VENCIDO</v>
      </c>
      <c r="AC677" s="144">
        <v>46157</v>
      </c>
      <c r="AD677" s="29">
        <v>0</v>
      </c>
      <c r="AE677" s="29" t="s">
        <v>3741</v>
      </c>
      <c r="AF677" s="29" t="s">
        <v>581</v>
      </c>
      <c r="AG677" s="29" t="s">
        <v>3737</v>
      </c>
      <c r="AH677" s="29" t="s">
        <v>3737</v>
      </c>
      <c r="AI677" s="29" t="s">
        <v>3737</v>
      </c>
      <c r="AJ677" s="55">
        <f>+IFERROR(VLOOKUP($M677,ACTIVIDADES!$B$9:$T$494,17,0),"")</f>
        <v>1</v>
      </c>
      <c r="AK677" s="80" t="str">
        <f>+IFERROR(VLOOKUP($M677,ACTIVIDADES!$B$9:$T$494,18,0),"")</f>
        <v>se adjuntan actas mensuales</v>
      </c>
      <c r="AL677" s="80" t="str">
        <f>+IFERROR(VLOOKUP($M677,ACTIVIDADES!$B$9:$T$494,19,0),"")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677" s="55">
        <f>+IFERROR(VLOOKUP($M677,ACTIVIDADES!$B$9:$X$495,20,0),0)</f>
        <v>46214</v>
      </c>
      <c r="AN677" s="55" t="str">
        <f>+IFERROR(VLOOKUP($M677,ACTIVIDADES!$B$9:$X$495,21,0),0)</f>
        <v>Se incluyen informes sin evidenciar a quien se socializa</v>
      </c>
      <c r="AO677" s="55">
        <f>+IFERROR(VLOOKUP($M677,ACTIVIDADES!$B$9:$X$495,22,0),0)</f>
        <v>0</v>
      </c>
      <c r="AP677" s="148" t="str">
        <f>+IFERROR(VLOOKUP($M677,ACTIVIDADES!$B$9:$X$495,23,0),0)</f>
        <v>VENCIDO</v>
      </c>
      <c r="AQ677" s="129">
        <v>46230</v>
      </c>
      <c r="AR677" s="55">
        <v>0</v>
      </c>
      <c r="AS677" s="55" t="s">
        <v>5838</v>
      </c>
      <c r="AT677" s="29" t="s">
        <v>581</v>
      </c>
      <c r="AU677" s="57" t="s">
        <v>3639</v>
      </c>
      <c r="AV677" s="193" t="s">
        <v>3639</v>
      </c>
      <c r="AW677" s="193" t="s">
        <v>3639</v>
      </c>
      <c r="AX677" s="57" t="s">
        <v>4244</v>
      </c>
      <c r="AY677" s="176" t="str">
        <f t="shared" si="41"/>
        <v>VENCIDAS</v>
      </c>
      <c r="AZ677" s="55" t="str">
        <f>+IFERROR(VLOOKUP($M677,ACTIVIDADES!$B$9:$T$494,25,0),"")</f>
        <v/>
      </c>
      <c r="BA677" s="55" t="str">
        <f>+IFERROR(VLOOKUP($M677,ACTIVIDADES!$B$9:$T$494,26,0),"")</f>
        <v/>
      </c>
      <c r="BB677" s="55" t="str">
        <f>+IFERROR(VLOOKUP($M677,ACTIVIDADES!$B$9:$T$494,27,0),"")</f>
        <v/>
      </c>
      <c r="BC677" s="55" t="str">
        <f>+IFERROR(VLOOKUP($M677,ACTIVIDADES!$B$9:$T$494,28,0),"")</f>
        <v/>
      </c>
      <c r="BD677" s="55" t="str">
        <f>+IFERROR(VLOOKUP($M677,ACTIVIDADES!$B$9:$T$494,29,0),"")</f>
        <v/>
      </c>
      <c r="BE677" s="55" t="str">
        <f>+IFERROR(VLOOKUP($M677,ACTIVIDADES!$B$9:$T$494,30,0),"")</f>
        <v/>
      </c>
      <c r="BF677" s="58"/>
      <c r="BG677" s="58"/>
      <c r="BH677" s="59"/>
      <c r="BI677" s="59" t="s">
        <v>580</v>
      </c>
      <c r="BJ677" s="60" t="s">
        <v>3635</v>
      </c>
      <c r="BK677" s="61" t="s">
        <v>593</v>
      </c>
      <c r="BL677" s="62"/>
      <c r="BM677" s="55" t="str">
        <f>+IFERROR(VLOOKUP($M677,ACTIVIDADES!$B$9:$T$494,31,0),"")</f>
        <v/>
      </c>
      <c r="BN677" s="55" t="str">
        <f>+IFERROR(VLOOKUP($M677,ACTIVIDADES!$B$9:$T$494,32,0),"")</f>
        <v/>
      </c>
      <c r="BO677" s="55" t="str">
        <f>+IFERROR(VLOOKUP($M677,ACTIVIDADES!$B$9:$T$494,33,0),"")</f>
        <v/>
      </c>
      <c r="BP677" s="55" t="str">
        <f>+IFERROR(VLOOKUP($M677,ACTIVIDADES!$B$9:$T$494,34,0),"")</f>
        <v/>
      </c>
      <c r="BQ677" s="55" t="str">
        <f>+IFERROR(VLOOKUP($M677,ACTIVIDADES!$B$9:$T$494,35,0),"")</f>
        <v/>
      </c>
      <c r="BR677" s="55" t="str">
        <f>+IFERROR(VLOOKUP($M677,ACTIVIDADES!$B$9:$T$494,36,0),"")</f>
        <v/>
      </c>
      <c r="BS677" s="55" t="str">
        <f>+IFERROR(VLOOKUP($M677,ACTIVIDADES!$B$9:$T$494,37,0),"")</f>
        <v/>
      </c>
      <c r="BT677" s="58"/>
      <c r="BU677" s="58"/>
      <c r="BV677" s="59"/>
      <c r="BW677" s="59" t="s">
        <v>580</v>
      </c>
      <c r="BX677" s="60" t="s">
        <v>3635</v>
      </c>
      <c r="BY677" s="61" t="s">
        <v>593</v>
      </c>
      <c r="BZ677" s="195"/>
      <c r="CA677" s="7"/>
      <c r="CB677" s="7"/>
      <c r="CC677" s="7"/>
      <c r="CD677" s="7"/>
      <c r="CE677" s="7"/>
      <c r="CF677" s="7"/>
      <c r="CG677" s="7"/>
      <c r="CH677" s="7"/>
      <c r="CI677" s="7"/>
      <c r="CJ677" s="7"/>
      <c r="CK677" s="7"/>
      <c r="CL677" s="7"/>
      <c r="CM677" s="7"/>
      <c r="CN677" s="7"/>
      <c r="CO677" s="7"/>
      <c r="CP677" s="7"/>
      <c r="CQ677" s="7"/>
    </row>
    <row r="678" spans="1:95" ht="93" customHeight="1" x14ac:dyDescent="0.35">
      <c r="A678" s="40">
        <f t="shared" si="42"/>
        <v>670</v>
      </c>
      <c r="B678" s="40" t="s">
        <v>550</v>
      </c>
      <c r="C678" s="40">
        <v>2023</v>
      </c>
      <c r="D678" s="40" t="s">
        <v>3734</v>
      </c>
      <c r="E678" s="214"/>
      <c r="F678" s="40" t="s">
        <v>1043</v>
      </c>
      <c r="G678" s="40" t="s">
        <v>10</v>
      </c>
      <c r="H678" s="41" t="s">
        <v>562</v>
      </c>
      <c r="I678" s="42"/>
      <c r="J678" s="43" t="s">
        <v>5236</v>
      </c>
      <c r="K678" s="43" t="s">
        <v>5412</v>
      </c>
      <c r="L678" s="44" t="s">
        <v>1153</v>
      </c>
      <c r="M678" s="45" t="s">
        <v>2030</v>
      </c>
      <c r="N678" s="46" t="s">
        <v>5627</v>
      </c>
      <c r="O678" s="45" t="s">
        <v>5749</v>
      </c>
      <c r="P678" s="45">
        <v>1</v>
      </c>
      <c r="Q678" s="47">
        <v>45292</v>
      </c>
      <c r="R678" s="47">
        <v>45473</v>
      </c>
      <c r="S678" s="48">
        <f t="shared" si="40"/>
        <v>26.85</v>
      </c>
      <c r="T678" s="45" t="s">
        <v>624</v>
      </c>
      <c r="U678" s="45" t="s">
        <v>2033</v>
      </c>
      <c r="V678" s="49">
        <f>+IFERROR(VLOOKUP($M678,ACTIVIDADES!$B$9:$Q$494,10,0),"")</f>
        <v>0</v>
      </c>
      <c r="W678" s="50">
        <f>+IFERROR(VLOOKUP($M678,ACTIVIDADES!$B$9:$Q$494,11,0)," ")</f>
        <v>0</v>
      </c>
      <c r="X678" s="61">
        <f>+IFERROR(VLOOKUP($M678,ACTIVIDADES!$B$9:$Q$494,12,0),"")</f>
        <v>0</v>
      </c>
      <c r="Y678" s="52">
        <f>+IFERROR(VLOOKUP($M678,ACTIVIDADES!$B$9:$Q$494,13,0),"")</f>
        <v>46153</v>
      </c>
      <c r="Z678" s="53" t="str">
        <f>+IFERROR(VLOOKUP($M678,ACTIVIDADES!$B$9:$Q$494,14,0),"")</f>
        <v>No se evidencia seguimiento</v>
      </c>
      <c r="AA678" s="49">
        <f>+IFERROR(VLOOKUP($M678,ACTIVIDADES!$B$9:$Q$494,15,0),"")</f>
        <v>0</v>
      </c>
      <c r="AB678" s="54" t="str">
        <f>+IFERROR(VLOOKUP($M678,ACTIVIDADES!$B$9:$Q$494,16,0),"")</f>
        <v>VENCIDO</v>
      </c>
      <c r="AC678" s="144">
        <v>46157</v>
      </c>
      <c r="AD678" s="29">
        <v>0</v>
      </c>
      <c r="AE678" s="29" t="s">
        <v>3741</v>
      </c>
      <c r="AF678" s="29" t="s">
        <v>581</v>
      </c>
      <c r="AG678" s="29" t="s">
        <v>3737</v>
      </c>
      <c r="AH678" s="29" t="s">
        <v>3737</v>
      </c>
      <c r="AI678" s="29" t="s">
        <v>3737</v>
      </c>
      <c r="AJ678" s="55">
        <f>+IFERROR(VLOOKUP($M678,ACTIVIDADES!$B$9:$T$494,17,0),"")</f>
        <v>0</v>
      </c>
      <c r="AK678" s="80">
        <f>+IFERROR(VLOOKUP($M678,ACTIVIDADES!$B$9:$T$494,18,0),"")</f>
        <v>0</v>
      </c>
      <c r="AL678" s="80">
        <f>+IFERROR(VLOOKUP($M678,ACTIVIDADES!$B$9:$T$494,19,0),"")</f>
        <v>0</v>
      </c>
      <c r="AM678" s="55">
        <f>+IFERROR(VLOOKUP($M678,ACTIVIDADES!$B$9:$X$495,20,0),0)</f>
        <v>46214</v>
      </c>
      <c r="AN678" s="55" t="str">
        <f>+IFERROR(VLOOKUP($M678,ACTIVIDADES!$B$9:$X$495,21,0),0)</f>
        <v>No se evidencia seguimiento</v>
      </c>
      <c r="AO678" s="55">
        <f>+IFERROR(VLOOKUP($M678,ACTIVIDADES!$B$9:$X$495,22,0),0)</f>
        <v>0</v>
      </c>
      <c r="AP678" s="148" t="str">
        <f>+IFERROR(VLOOKUP($M678,ACTIVIDADES!$B$9:$X$495,23,0),0)</f>
        <v>VENCIDO</v>
      </c>
      <c r="AQ678" s="88">
        <v>46230</v>
      </c>
      <c r="AR678" s="55">
        <v>0</v>
      </c>
      <c r="AS678" s="55" t="s">
        <v>5838</v>
      </c>
      <c r="AT678" s="29" t="s">
        <v>581</v>
      </c>
      <c r="AU678" s="57" t="s">
        <v>3639</v>
      </c>
      <c r="AV678" s="193" t="s">
        <v>3639</v>
      </c>
      <c r="AW678" s="193" t="s">
        <v>3639</v>
      </c>
      <c r="AX678" s="57" t="s">
        <v>4244</v>
      </c>
      <c r="AY678" s="176" t="str">
        <f t="shared" si="41"/>
        <v>VENCIDAS</v>
      </c>
      <c r="AZ678" s="55" t="str">
        <f>+IFERROR(VLOOKUP($M678,ACTIVIDADES!$B$9:$T$494,25,0),"")</f>
        <v/>
      </c>
      <c r="BA678" s="55" t="str">
        <f>+IFERROR(VLOOKUP($M678,ACTIVIDADES!$B$9:$T$494,26,0),"")</f>
        <v/>
      </c>
      <c r="BB678" s="55" t="str">
        <f>+IFERROR(VLOOKUP($M678,ACTIVIDADES!$B$9:$T$494,27,0),"")</f>
        <v/>
      </c>
      <c r="BC678" s="55" t="str">
        <f>+IFERROR(VLOOKUP($M678,ACTIVIDADES!$B$9:$T$494,28,0),"")</f>
        <v/>
      </c>
      <c r="BD678" s="55" t="str">
        <f>+IFERROR(VLOOKUP($M678,ACTIVIDADES!$B$9:$T$494,29,0),"")</f>
        <v/>
      </c>
      <c r="BE678" s="55" t="str">
        <f>+IFERROR(VLOOKUP($M678,ACTIVIDADES!$B$9:$T$494,30,0),"")</f>
        <v/>
      </c>
      <c r="BF678" s="58"/>
      <c r="BG678" s="58"/>
      <c r="BH678" s="59"/>
      <c r="BI678" s="59" t="s">
        <v>580</v>
      </c>
      <c r="BJ678" s="60" t="s">
        <v>3635</v>
      </c>
      <c r="BK678" s="61" t="s">
        <v>593</v>
      </c>
      <c r="BL678" s="62"/>
      <c r="BM678" s="55" t="str">
        <f>+IFERROR(VLOOKUP($M678,ACTIVIDADES!$B$9:$T$494,31,0),"")</f>
        <v/>
      </c>
      <c r="BN678" s="55" t="str">
        <f>+IFERROR(VLOOKUP($M678,ACTIVIDADES!$B$9:$T$494,32,0),"")</f>
        <v/>
      </c>
      <c r="BO678" s="55" t="str">
        <f>+IFERROR(VLOOKUP($M678,ACTIVIDADES!$B$9:$T$494,33,0),"")</f>
        <v/>
      </c>
      <c r="BP678" s="55" t="str">
        <f>+IFERROR(VLOOKUP($M678,ACTIVIDADES!$B$9:$T$494,34,0),"")</f>
        <v/>
      </c>
      <c r="BQ678" s="55" t="str">
        <f>+IFERROR(VLOOKUP($M678,ACTIVIDADES!$B$9:$T$494,35,0),"")</f>
        <v/>
      </c>
      <c r="BR678" s="55" t="str">
        <f>+IFERROR(VLOOKUP($M678,ACTIVIDADES!$B$9:$T$494,36,0),"")</f>
        <v/>
      </c>
      <c r="BS678" s="55" t="str">
        <f>+IFERROR(VLOOKUP($M678,ACTIVIDADES!$B$9:$T$494,37,0),"")</f>
        <v/>
      </c>
      <c r="BT678" s="58"/>
      <c r="BU678" s="58"/>
      <c r="BV678" s="59"/>
      <c r="BW678" s="59" t="s">
        <v>580</v>
      </c>
      <c r="BX678" s="60" t="s">
        <v>3635</v>
      </c>
      <c r="BY678" s="61" t="s">
        <v>593</v>
      </c>
      <c r="BZ678" s="195"/>
      <c r="CA678" s="7"/>
      <c r="CB678" s="7"/>
      <c r="CC678" s="7"/>
      <c r="CD678" s="7"/>
      <c r="CE678" s="7"/>
      <c r="CF678" s="7"/>
      <c r="CG678" s="7"/>
      <c r="CH678" s="7"/>
      <c r="CI678" s="7"/>
      <c r="CJ678" s="7"/>
      <c r="CK678" s="7"/>
      <c r="CL678" s="7"/>
      <c r="CM678" s="7"/>
      <c r="CN678" s="7"/>
      <c r="CO678" s="7"/>
      <c r="CP678" s="7"/>
      <c r="CQ678" s="7"/>
    </row>
    <row r="679" spans="1:95" ht="93" customHeight="1" x14ac:dyDescent="0.35">
      <c r="A679" s="40">
        <f t="shared" si="42"/>
        <v>671</v>
      </c>
      <c r="B679" s="40" t="s">
        <v>550</v>
      </c>
      <c r="C679" s="40">
        <v>2023</v>
      </c>
      <c r="D679" s="40" t="s">
        <v>3734</v>
      </c>
      <c r="E679" s="214"/>
      <c r="F679" s="40" t="s">
        <v>1028</v>
      </c>
      <c r="G679" s="40" t="s">
        <v>10</v>
      </c>
      <c r="H679" s="41" t="s">
        <v>554</v>
      </c>
      <c r="I679" s="42"/>
      <c r="J679" s="43" t="s">
        <v>5237</v>
      </c>
      <c r="K679" s="43" t="s">
        <v>5413</v>
      </c>
      <c r="L679" s="44" t="s">
        <v>1153</v>
      </c>
      <c r="M679" s="45" t="s">
        <v>1955</v>
      </c>
      <c r="N679" s="46" t="s">
        <v>1956</v>
      </c>
      <c r="O679" s="45" t="s">
        <v>1957</v>
      </c>
      <c r="P679" s="45">
        <v>1</v>
      </c>
      <c r="Q679" s="47">
        <v>46082</v>
      </c>
      <c r="R679" s="47">
        <v>46142</v>
      </c>
      <c r="S679" s="48">
        <f t="shared" si="40"/>
        <v>8.85</v>
      </c>
      <c r="T679" s="45" t="s">
        <v>624</v>
      </c>
      <c r="U679" s="45"/>
      <c r="V679" s="49">
        <f>+IFERROR(VLOOKUP($M679,ACTIVIDADES!$B$9:$Q$494,10,0),"")</f>
        <v>0</v>
      </c>
      <c r="W679" s="50">
        <f>+IFERROR(VLOOKUP($M679,ACTIVIDADES!$B$9:$Q$494,11,0)," ")</f>
        <v>0</v>
      </c>
      <c r="X679" s="61">
        <f>+IFERROR(VLOOKUP($M679,ACTIVIDADES!$B$9:$Q$494,12,0),"")</f>
        <v>0</v>
      </c>
      <c r="Y679" s="52">
        <f>+IFERROR(VLOOKUP($M679,ACTIVIDADES!$B$9:$Q$494,13,0),"")</f>
        <v>46153</v>
      </c>
      <c r="Z679" s="53" t="str">
        <f>+IFERROR(VLOOKUP($M679,ACTIVIDADES!$B$9:$Q$494,14,0),"")</f>
        <v>No se evidencia seguimiento</v>
      </c>
      <c r="AA679" s="49">
        <f>+IFERROR(VLOOKUP($M679,ACTIVIDADES!$B$9:$Q$494,15,0),"")</f>
        <v>0</v>
      </c>
      <c r="AB679" s="54" t="str">
        <f>+IFERROR(VLOOKUP($M679,ACTIVIDADES!$B$9:$Q$494,16,0),"")</f>
        <v>EJECUCIÓN</v>
      </c>
      <c r="AC679" s="144">
        <v>46157</v>
      </c>
      <c r="AD679" s="29">
        <v>0</v>
      </c>
      <c r="AE679" s="29" t="s">
        <v>3741</v>
      </c>
      <c r="AF679" s="28" t="s">
        <v>580</v>
      </c>
      <c r="AG679" s="29" t="s">
        <v>3737</v>
      </c>
      <c r="AH679" s="29" t="s">
        <v>3737</v>
      </c>
      <c r="AI679" s="29" t="s">
        <v>3737</v>
      </c>
      <c r="AJ679" s="55">
        <f>+IFERROR(VLOOKUP($M679,ACTIVIDADES!$B$9:$T$494,17,0),"")</f>
        <v>1</v>
      </c>
      <c r="AK679" s="80" t="str">
        <f>+IFERROR(VLOOKUP($M679,ACTIVIDADES!$B$9:$T$494,18,0),"")</f>
        <v>se adjunta informe</v>
      </c>
      <c r="AL679" s="80" t="str">
        <f>+IFERROR(VLOOKUP($M679,ACTIVIDADES!$B$9:$T$494,19,0),"")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679" s="55">
        <f>+IFERROR(VLOOKUP($M679,ACTIVIDADES!$B$9:$X$495,20,0),0)</f>
        <v>46214</v>
      </c>
      <c r="AN679" s="55" t="str">
        <f>+IFERROR(VLOOKUP($M679,ACTIVIDADES!$B$9:$X$495,21,0),0)</f>
        <v>No se evidencia la elaboración de informes para la vigencia 2026</v>
      </c>
      <c r="AO679" s="55">
        <f>+IFERROR(VLOOKUP($M679,ACTIVIDADES!$B$9:$X$495,22,0),0)</f>
        <v>0</v>
      </c>
      <c r="AP679" s="148" t="str">
        <f>+IFERROR(VLOOKUP($M679,ACTIVIDADES!$B$9:$X$495,23,0),0)</f>
        <v>VENCIDO</v>
      </c>
      <c r="AQ679" s="129">
        <v>46230</v>
      </c>
      <c r="AR679" s="55">
        <v>0</v>
      </c>
      <c r="AS679" s="55" t="s">
        <v>5838</v>
      </c>
      <c r="AT679" s="29" t="s">
        <v>581</v>
      </c>
      <c r="AU679" s="57" t="s">
        <v>3639</v>
      </c>
      <c r="AV679" s="193" t="s">
        <v>3639</v>
      </c>
      <c r="AW679" s="193" t="s">
        <v>3639</v>
      </c>
      <c r="AX679" s="57" t="s">
        <v>4244</v>
      </c>
      <c r="AY679" s="176" t="str">
        <f t="shared" si="41"/>
        <v>VENCIDAS</v>
      </c>
      <c r="AZ679" s="55" t="str">
        <f>+IFERROR(VLOOKUP($M679,ACTIVIDADES!$B$9:$T$494,25,0),"")</f>
        <v/>
      </c>
      <c r="BA679" s="55" t="str">
        <f>+IFERROR(VLOOKUP($M679,ACTIVIDADES!$B$9:$T$494,26,0),"")</f>
        <v/>
      </c>
      <c r="BB679" s="55" t="str">
        <f>+IFERROR(VLOOKUP($M679,ACTIVIDADES!$B$9:$T$494,27,0),"")</f>
        <v/>
      </c>
      <c r="BC679" s="55" t="str">
        <f>+IFERROR(VLOOKUP($M679,ACTIVIDADES!$B$9:$T$494,28,0),"")</f>
        <v/>
      </c>
      <c r="BD679" s="55" t="str">
        <f>+IFERROR(VLOOKUP($M679,ACTIVIDADES!$B$9:$T$494,29,0),"")</f>
        <v/>
      </c>
      <c r="BE679" s="55" t="str">
        <f>+IFERROR(VLOOKUP($M679,ACTIVIDADES!$B$9:$T$494,30,0),"")</f>
        <v/>
      </c>
      <c r="BF679" s="58"/>
      <c r="BG679" s="58"/>
      <c r="BH679" s="59"/>
      <c r="BI679" s="59" t="s">
        <v>580</v>
      </c>
      <c r="BJ679" s="60" t="s">
        <v>3635</v>
      </c>
      <c r="BK679" s="61" t="s">
        <v>593</v>
      </c>
      <c r="BL679" s="62"/>
      <c r="BM679" s="55" t="str">
        <f>+IFERROR(VLOOKUP($M679,ACTIVIDADES!$B$9:$T$494,31,0),"")</f>
        <v/>
      </c>
      <c r="BN679" s="55" t="str">
        <f>+IFERROR(VLOOKUP($M679,ACTIVIDADES!$B$9:$T$494,32,0),"")</f>
        <v/>
      </c>
      <c r="BO679" s="55" t="str">
        <f>+IFERROR(VLOOKUP($M679,ACTIVIDADES!$B$9:$T$494,33,0),"")</f>
        <v/>
      </c>
      <c r="BP679" s="55" t="str">
        <f>+IFERROR(VLOOKUP($M679,ACTIVIDADES!$B$9:$T$494,34,0),"")</f>
        <v/>
      </c>
      <c r="BQ679" s="55" t="str">
        <f>+IFERROR(VLOOKUP($M679,ACTIVIDADES!$B$9:$T$494,35,0),"")</f>
        <v/>
      </c>
      <c r="BR679" s="55" t="str">
        <f>+IFERROR(VLOOKUP($M679,ACTIVIDADES!$B$9:$T$494,36,0),"")</f>
        <v/>
      </c>
      <c r="BS679" s="55" t="str">
        <f>+IFERROR(VLOOKUP($M679,ACTIVIDADES!$B$9:$T$494,37,0),"")</f>
        <v/>
      </c>
      <c r="BT679" s="58"/>
      <c r="BU679" s="58"/>
      <c r="BV679" s="59"/>
      <c r="BW679" s="59" t="s">
        <v>580</v>
      </c>
      <c r="BX679" s="60" t="s">
        <v>3635</v>
      </c>
      <c r="BY679" s="61" t="s">
        <v>593</v>
      </c>
      <c r="BZ679" s="195"/>
      <c r="CA679" s="7"/>
      <c r="CB679" s="7"/>
      <c r="CC679" s="7"/>
      <c r="CD679" s="7"/>
      <c r="CE679" s="7"/>
      <c r="CF679" s="7"/>
      <c r="CG679" s="7"/>
      <c r="CH679" s="7"/>
      <c r="CI679" s="7"/>
      <c r="CJ679" s="7"/>
      <c r="CK679" s="7"/>
      <c r="CL679" s="7"/>
      <c r="CM679" s="7"/>
      <c r="CN679" s="7"/>
      <c r="CO679" s="7"/>
      <c r="CP679" s="7"/>
      <c r="CQ679" s="7"/>
    </row>
    <row r="680" spans="1:95" ht="93" customHeight="1" x14ac:dyDescent="0.35">
      <c r="A680" s="40">
        <f t="shared" si="42"/>
        <v>672</v>
      </c>
      <c r="B680" s="40" t="s">
        <v>550</v>
      </c>
      <c r="C680" s="40">
        <v>2023</v>
      </c>
      <c r="D680" s="40" t="s">
        <v>3734</v>
      </c>
      <c r="E680" s="214"/>
      <c r="F680" s="40" t="s">
        <v>1018</v>
      </c>
      <c r="G680" s="40" t="s">
        <v>10</v>
      </c>
      <c r="H680" s="41" t="s">
        <v>4917</v>
      </c>
      <c r="I680" s="42"/>
      <c r="J680" s="43" t="s">
        <v>5238</v>
      </c>
      <c r="K680" s="43" t="s">
        <v>5414</v>
      </c>
      <c r="L680" s="44" t="s">
        <v>1153</v>
      </c>
      <c r="M680" s="45" t="s">
        <v>1974</v>
      </c>
      <c r="N680" s="46" t="s">
        <v>5628</v>
      </c>
      <c r="O680" s="45" t="s">
        <v>5750</v>
      </c>
      <c r="P680" s="45">
        <v>1</v>
      </c>
      <c r="Q680" s="47">
        <v>46082</v>
      </c>
      <c r="R680" s="47">
        <v>46203</v>
      </c>
      <c r="S680" s="48">
        <f t="shared" si="40"/>
        <v>17.849999999999998</v>
      </c>
      <c r="T680" s="45" t="s">
        <v>624</v>
      </c>
      <c r="U680" s="45"/>
      <c r="V680" s="49">
        <f>+IFERROR(VLOOKUP($M680,ACTIVIDADES!$B$9:$Q$494,10,0),"")</f>
        <v>0</v>
      </c>
      <c r="W680" s="50">
        <f>+IFERROR(VLOOKUP($M680,ACTIVIDADES!$B$9:$Q$494,11,0)," ")</f>
        <v>0</v>
      </c>
      <c r="X680" s="61">
        <f>+IFERROR(VLOOKUP($M680,ACTIVIDADES!$B$9:$Q$494,12,0),"")</f>
        <v>0</v>
      </c>
      <c r="Y680" s="52">
        <f>+IFERROR(VLOOKUP($M680,ACTIVIDADES!$B$9:$Q$494,13,0),"")</f>
        <v>46153</v>
      </c>
      <c r="Z680" s="53" t="str">
        <f>+IFERROR(VLOOKUP($M680,ACTIVIDADES!$B$9:$Q$494,14,0),"")</f>
        <v>No se evidencia seguimiento</v>
      </c>
      <c r="AA680" s="49">
        <f>+IFERROR(VLOOKUP($M680,ACTIVIDADES!$B$9:$Q$494,15,0),"")</f>
        <v>0</v>
      </c>
      <c r="AB680" s="54" t="str">
        <f>+IFERROR(VLOOKUP($M680,ACTIVIDADES!$B$9:$Q$494,16,0),"")</f>
        <v>EJECUCIÓN</v>
      </c>
      <c r="AC680" s="144">
        <v>46157</v>
      </c>
      <c r="AD680" s="29">
        <v>0</v>
      </c>
      <c r="AE680" s="29" t="s">
        <v>3741</v>
      </c>
      <c r="AF680" s="28" t="s">
        <v>580</v>
      </c>
      <c r="AG680" s="29" t="s">
        <v>3737</v>
      </c>
      <c r="AH680" s="29" t="s">
        <v>3737</v>
      </c>
      <c r="AI680" s="29" t="s">
        <v>3737</v>
      </c>
      <c r="AJ680" s="55">
        <f>+IFERROR(VLOOKUP($M680,ACTIVIDADES!$B$9:$T$494,17,0),"")</f>
        <v>0.8</v>
      </c>
      <c r="AK680" s="80" t="str">
        <f>+IFERROR(VLOOKUP($M680,ACTIVIDADES!$B$9:$T$494,18,0),"")</f>
        <v>se encuentra en revisión y aprobación</v>
      </c>
      <c r="AL680" s="80" t="str">
        <f>+IFERROR(VLOOKUP($M680,ACTIVIDADES!$B$9:$T$494,19,0),"")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680" s="55">
        <f>+IFERROR(VLOOKUP($M680,ACTIVIDADES!$B$9:$X$495,20,0),0)</f>
        <v>46214</v>
      </c>
      <c r="AN680" s="55" t="str">
        <f>+IFERROR(VLOOKUP($M680,ACTIVIDADES!$B$9:$X$495,21,0),0)</f>
        <v>Se adjuntan documentos en proceso de revisión del proceso de Análisis y Mejora Continua</v>
      </c>
      <c r="AO680" s="55">
        <f>+IFERROR(VLOOKUP($M680,ACTIVIDADES!$B$9:$X$495,22,0),0)</f>
        <v>0.2</v>
      </c>
      <c r="AP680" s="148" t="str">
        <f>+IFERROR(VLOOKUP($M680,ACTIVIDADES!$B$9:$X$495,23,0),0)</f>
        <v>VENCIDO</v>
      </c>
      <c r="AQ680" s="88">
        <v>46230</v>
      </c>
      <c r="AR680" s="55">
        <v>0</v>
      </c>
      <c r="AS680" s="55" t="s">
        <v>5838</v>
      </c>
      <c r="AT680" s="29" t="s">
        <v>581</v>
      </c>
      <c r="AU680" s="57" t="s">
        <v>3639</v>
      </c>
      <c r="AV680" s="193" t="s">
        <v>3639</v>
      </c>
      <c r="AW680" s="193" t="s">
        <v>3639</v>
      </c>
      <c r="AX680" s="57" t="s">
        <v>4244</v>
      </c>
      <c r="AY680" s="176" t="str">
        <f t="shared" si="41"/>
        <v>VENCIDAS</v>
      </c>
      <c r="AZ680" s="55" t="str">
        <f>+IFERROR(VLOOKUP($M680,ACTIVIDADES!$B$9:$T$494,25,0),"")</f>
        <v/>
      </c>
      <c r="BA680" s="55" t="str">
        <f>+IFERROR(VLOOKUP($M680,ACTIVIDADES!$B$9:$T$494,26,0),"")</f>
        <v/>
      </c>
      <c r="BB680" s="55" t="str">
        <f>+IFERROR(VLOOKUP($M680,ACTIVIDADES!$B$9:$T$494,27,0),"")</f>
        <v/>
      </c>
      <c r="BC680" s="55" t="str">
        <f>+IFERROR(VLOOKUP($M680,ACTIVIDADES!$B$9:$T$494,28,0),"")</f>
        <v/>
      </c>
      <c r="BD680" s="55" t="str">
        <f>+IFERROR(VLOOKUP($M680,ACTIVIDADES!$B$9:$T$494,29,0),"")</f>
        <v/>
      </c>
      <c r="BE680" s="55" t="str">
        <f>+IFERROR(VLOOKUP($M680,ACTIVIDADES!$B$9:$T$494,30,0),"")</f>
        <v/>
      </c>
      <c r="BF680" s="58"/>
      <c r="BG680" s="58"/>
      <c r="BH680" s="59"/>
      <c r="BI680" s="59" t="s">
        <v>580</v>
      </c>
      <c r="BJ680" s="60" t="s">
        <v>3635</v>
      </c>
      <c r="BK680" s="61" t="s">
        <v>593</v>
      </c>
      <c r="BL680" s="62"/>
      <c r="BM680" s="55" t="str">
        <f>+IFERROR(VLOOKUP($M680,ACTIVIDADES!$B$9:$T$494,31,0),"")</f>
        <v/>
      </c>
      <c r="BN680" s="55" t="str">
        <f>+IFERROR(VLOOKUP($M680,ACTIVIDADES!$B$9:$T$494,32,0),"")</f>
        <v/>
      </c>
      <c r="BO680" s="55" t="str">
        <f>+IFERROR(VLOOKUP($M680,ACTIVIDADES!$B$9:$T$494,33,0),"")</f>
        <v/>
      </c>
      <c r="BP680" s="55" t="str">
        <f>+IFERROR(VLOOKUP($M680,ACTIVIDADES!$B$9:$T$494,34,0),"")</f>
        <v/>
      </c>
      <c r="BQ680" s="55" t="str">
        <f>+IFERROR(VLOOKUP($M680,ACTIVIDADES!$B$9:$T$494,35,0),"")</f>
        <v/>
      </c>
      <c r="BR680" s="55" t="str">
        <f>+IFERROR(VLOOKUP($M680,ACTIVIDADES!$B$9:$T$494,36,0),"")</f>
        <v/>
      </c>
      <c r="BS680" s="55" t="str">
        <f>+IFERROR(VLOOKUP($M680,ACTIVIDADES!$B$9:$T$494,37,0),"")</f>
        <v/>
      </c>
      <c r="BT680" s="58"/>
      <c r="BU680" s="58"/>
      <c r="BV680" s="59"/>
      <c r="BW680" s="59" t="s">
        <v>580</v>
      </c>
      <c r="BX680" s="60" t="s">
        <v>3635</v>
      </c>
      <c r="BY680" s="61" t="s">
        <v>593</v>
      </c>
      <c r="BZ680" s="195"/>
      <c r="CA680" s="7"/>
      <c r="CB680" s="7"/>
      <c r="CC680" s="7"/>
      <c r="CD680" s="7"/>
      <c r="CE680" s="7"/>
      <c r="CF680" s="7"/>
      <c r="CG680" s="7"/>
      <c r="CH680" s="7"/>
      <c r="CI680" s="7"/>
      <c r="CJ680" s="7"/>
      <c r="CK680" s="7"/>
      <c r="CL680" s="7"/>
      <c r="CM680" s="7"/>
      <c r="CN680" s="7"/>
      <c r="CO680" s="7"/>
      <c r="CP680" s="7"/>
      <c r="CQ680" s="7"/>
    </row>
    <row r="681" spans="1:95" ht="93" customHeight="1" x14ac:dyDescent="0.35">
      <c r="A681" s="40">
        <f t="shared" si="42"/>
        <v>673</v>
      </c>
      <c r="B681" s="40" t="s">
        <v>521</v>
      </c>
      <c r="C681" s="40">
        <v>2023</v>
      </c>
      <c r="D681" s="40" t="s">
        <v>3734</v>
      </c>
      <c r="E681" s="214"/>
      <c r="F681" s="40" t="s">
        <v>1047</v>
      </c>
      <c r="G681" s="40" t="s">
        <v>4649</v>
      </c>
      <c r="H681" s="41" t="s">
        <v>4842</v>
      </c>
      <c r="I681" s="42"/>
      <c r="J681" s="43" t="s">
        <v>4355</v>
      </c>
      <c r="K681" s="43" t="s">
        <v>5415</v>
      </c>
      <c r="L681" s="44" t="s">
        <v>1153</v>
      </c>
      <c r="M681" s="45" t="s">
        <v>1977</v>
      </c>
      <c r="N681" s="46" t="s">
        <v>5622</v>
      </c>
      <c r="O681" s="45" t="s">
        <v>1979</v>
      </c>
      <c r="P681" s="45">
        <v>1</v>
      </c>
      <c r="Q681" s="47">
        <v>46082</v>
      </c>
      <c r="R681" s="47">
        <v>46203</v>
      </c>
      <c r="S681" s="48">
        <f t="shared" si="40"/>
        <v>17.849999999999998</v>
      </c>
      <c r="T681" s="45" t="s">
        <v>624</v>
      </c>
      <c r="U681" s="45"/>
      <c r="V681" s="49">
        <f>+IFERROR(VLOOKUP($M681,ACTIVIDADES!$B$9:$Q$494,10,0),"")</f>
        <v>0</v>
      </c>
      <c r="W681" s="50">
        <f>+IFERROR(VLOOKUP($M681,ACTIVIDADES!$B$9:$Q$494,11,0)," ")</f>
        <v>0</v>
      </c>
      <c r="X681" s="61">
        <f>+IFERROR(VLOOKUP($M681,ACTIVIDADES!$B$9:$Q$494,12,0),"")</f>
        <v>0</v>
      </c>
      <c r="Y681" s="52">
        <f>+IFERROR(VLOOKUP($M681,ACTIVIDADES!$B$9:$Q$494,13,0),"")</f>
        <v>46153</v>
      </c>
      <c r="Z681" s="53" t="str">
        <f>+IFERROR(VLOOKUP($M681,ACTIVIDADES!$B$9:$Q$494,14,0),"")</f>
        <v>No se evidencia seguimiento</v>
      </c>
      <c r="AA681" s="49">
        <f>+IFERROR(VLOOKUP($M681,ACTIVIDADES!$B$9:$Q$494,15,0),"")</f>
        <v>0</v>
      </c>
      <c r="AB681" s="54" t="str">
        <f>+IFERROR(VLOOKUP($M681,ACTIVIDADES!$B$9:$Q$494,16,0),"")</f>
        <v>EJECUCIÓN</v>
      </c>
      <c r="AC681" s="144">
        <v>46157</v>
      </c>
      <c r="AD681" s="29">
        <v>0</v>
      </c>
      <c r="AE681" s="29" t="s">
        <v>3741</v>
      </c>
      <c r="AF681" s="28" t="s">
        <v>580</v>
      </c>
      <c r="AG681" s="29" t="s">
        <v>3737</v>
      </c>
      <c r="AH681" s="29" t="s">
        <v>3737</v>
      </c>
      <c r="AI681" s="29" t="s">
        <v>3737</v>
      </c>
      <c r="AJ681" s="55">
        <f>+IFERROR(VLOOKUP($M681,ACTIVIDADES!$B$9:$T$494,17,0),"")</f>
        <v>0.5</v>
      </c>
      <c r="AK681" s="80" t="str">
        <f>+IFERROR(VLOOKUP($M681,ACTIVIDADES!$B$9:$T$494,18,0),"")</f>
        <v>se adjunta procedimiento, se encuentra en estudio para actualizar</v>
      </c>
      <c r="AL681" s="80" t="str">
        <f>+IFERROR(VLOOKUP($M681,ACTIVIDADES!$B$9:$T$494,19,0),"")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681" s="55">
        <f>+IFERROR(VLOOKUP($M681,ACTIVIDADES!$B$9:$X$495,20,0),0)</f>
        <v>46214</v>
      </c>
      <c r="AN681" s="55" t="str">
        <f>+IFERROR(VLOOKUP($M681,ACTIVIDADES!$B$9:$X$495,21,0),0)</f>
        <v>No se evidencia actualización del procedimiento</v>
      </c>
      <c r="AO681" s="55">
        <f>+IFERROR(VLOOKUP($M681,ACTIVIDADES!$B$9:$X$495,22,0),0)</f>
        <v>0</v>
      </c>
      <c r="AP681" s="148" t="str">
        <f>+IFERROR(VLOOKUP($M681,ACTIVIDADES!$B$9:$X$495,23,0),0)</f>
        <v>VENCIDO</v>
      </c>
      <c r="AQ681" s="129">
        <v>46245</v>
      </c>
      <c r="AR681" s="172">
        <v>0</v>
      </c>
      <c r="AS681" s="55" t="s">
        <v>5838</v>
      </c>
      <c r="AT681" s="29" t="s">
        <v>581</v>
      </c>
      <c r="AU681" s="57" t="s">
        <v>3639</v>
      </c>
      <c r="AV681" s="193" t="s">
        <v>3639</v>
      </c>
      <c r="AW681" s="193" t="s">
        <v>3639</v>
      </c>
      <c r="AX681" s="57" t="s">
        <v>4244</v>
      </c>
      <c r="AY681" s="176" t="str">
        <f t="shared" si="41"/>
        <v>VENCIDAS</v>
      </c>
      <c r="AZ681" s="55" t="str">
        <f>+IFERROR(VLOOKUP($M681,ACTIVIDADES!$B$9:$T$494,25,0),"")</f>
        <v/>
      </c>
      <c r="BA681" s="55" t="str">
        <f>+IFERROR(VLOOKUP($M681,ACTIVIDADES!$B$9:$T$494,26,0),"")</f>
        <v/>
      </c>
      <c r="BB681" s="55" t="str">
        <f>+IFERROR(VLOOKUP($M681,ACTIVIDADES!$B$9:$T$494,27,0),"")</f>
        <v/>
      </c>
      <c r="BC681" s="55" t="str">
        <f>+IFERROR(VLOOKUP($M681,ACTIVIDADES!$B$9:$T$494,28,0),"")</f>
        <v/>
      </c>
      <c r="BD681" s="55" t="str">
        <f>+IFERROR(VLOOKUP($M681,ACTIVIDADES!$B$9:$T$494,29,0),"")</f>
        <v/>
      </c>
      <c r="BE681" s="55" t="str">
        <f>+IFERROR(VLOOKUP($M681,ACTIVIDADES!$B$9:$T$494,30,0),"")</f>
        <v/>
      </c>
      <c r="BF681" s="58"/>
      <c r="BG681" s="58"/>
      <c r="BH681" s="59"/>
      <c r="BI681" s="59" t="s">
        <v>580</v>
      </c>
      <c r="BJ681" s="60" t="s">
        <v>3635</v>
      </c>
      <c r="BK681" s="61" t="s">
        <v>593</v>
      </c>
      <c r="BL681" s="62"/>
      <c r="BM681" s="55" t="str">
        <f>+IFERROR(VLOOKUP($M681,ACTIVIDADES!$B$9:$T$494,31,0),"")</f>
        <v/>
      </c>
      <c r="BN681" s="55" t="str">
        <f>+IFERROR(VLOOKUP($M681,ACTIVIDADES!$B$9:$T$494,32,0),"")</f>
        <v/>
      </c>
      <c r="BO681" s="55" t="str">
        <f>+IFERROR(VLOOKUP($M681,ACTIVIDADES!$B$9:$T$494,33,0),"")</f>
        <v/>
      </c>
      <c r="BP681" s="55" t="str">
        <f>+IFERROR(VLOOKUP($M681,ACTIVIDADES!$B$9:$T$494,34,0),"")</f>
        <v/>
      </c>
      <c r="BQ681" s="55" t="str">
        <f>+IFERROR(VLOOKUP($M681,ACTIVIDADES!$B$9:$T$494,35,0),"")</f>
        <v/>
      </c>
      <c r="BR681" s="55" t="str">
        <f>+IFERROR(VLOOKUP($M681,ACTIVIDADES!$B$9:$T$494,36,0),"")</f>
        <v/>
      </c>
      <c r="BS681" s="55" t="str">
        <f>+IFERROR(VLOOKUP($M681,ACTIVIDADES!$B$9:$T$494,37,0),"")</f>
        <v/>
      </c>
      <c r="BT681" s="58"/>
      <c r="BU681" s="58"/>
      <c r="BV681" s="59"/>
      <c r="BW681" s="59" t="s">
        <v>580</v>
      </c>
      <c r="BX681" s="60" t="s">
        <v>3635</v>
      </c>
      <c r="BY681" s="61" t="s">
        <v>593</v>
      </c>
      <c r="BZ681" s="195"/>
      <c r="CA681" s="7"/>
      <c r="CB681" s="7"/>
      <c r="CC681" s="7"/>
      <c r="CD681" s="7"/>
      <c r="CE681" s="7"/>
      <c r="CF681" s="7"/>
      <c r="CG681" s="7"/>
      <c r="CH681" s="7"/>
      <c r="CI681" s="7"/>
      <c r="CJ681" s="7"/>
      <c r="CK681" s="7"/>
      <c r="CL681" s="7"/>
      <c r="CM681" s="7"/>
      <c r="CN681" s="7"/>
      <c r="CO681" s="7"/>
      <c r="CP681" s="7"/>
      <c r="CQ681" s="7"/>
    </row>
    <row r="682" spans="1:95" ht="93" customHeight="1" x14ac:dyDescent="0.35">
      <c r="A682" s="40">
        <f t="shared" si="42"/>
        <v>674</v>
      </c>
      <c r="B682" s="40" t="s">
        <v>521</v>
      </c>
      <c r="C682" s="40">
        <v>2024</v>
      </c>
      <c r="D682" s="40" t="s">
        <v>3750</v>
      </c>
      <c r="E682" s="214"/>
      <c r="F682" s="40" t="s">
        <v>1053</v>
      </c>
      <c r="G682" s="40" t="s">
        <v>492</v>
      </c>
      <c r="H682" s="41" t="s">
        <v>4918</v>
      </c>
      <c r="I682" s="42" t="s">
        <v>3640</v>
      </c>
      <c r="J682" s="43" t="s">
        <v>5239</v>
      </c>
      <c r="K682" s="43" t="s">
        <v>4356</v>
      </c>
      <c r="L682" s="44" t="s">
        <v>1153</v>
      </c>
      <c r="M682" s="63" t="s">
        <v>2170</v>
      </c>
      <c r="N682" s="64" t="s">
        <v>2171</v>
      </c>
      <c r="O682" s="63" t="s">
        <v>5751</v>
      </c>
      <c r="P682" s="63">
        <v>1</v>
      </c>
      <c r="Q682" s="65">
        <v>45484</v>
      </c>
      <c r="R682" s="65">
        <v>45657</v>
      </c>
      <c r="S682" s="66">
        <f t="shared" si="40"/>
        <v>25.5</v>
      </c>
      <c r="T682" s="63" t="s">
        <v>611</v>
      </c>
      <c r="U682" s="63"/>
      <c r="V682" s="49">
        <f>+IFERROR(VLOOKUP($M682,ACTIVIDADES!$B$9:$Q$494,10,0),"")</f>
        <v>1</v>
      </c>
      <c r="W682" s="50" t="str">
        <f>+IFERROR(VLOOKUP($M682,ACTIVIDADES!$B$9:$Q$494,11,0)," ")</f>
        <v>Certificaciones emitidas y entregadas a la oficina jurídica. Se anexa evidencia</v>
      </c>
      <c r="X682" s="51" t="str">
        <f>+IFERROR(VLOOKUP($M682,ACTIVIDADES!$B$9:$Q$494,12,0),"")</f>
        <v>https://dnbcgovco-my.sharepoint.com/:f:/g/personal/planeacion_dnbc_gov_co/IgBsc7JhglygTLllheG99bkEAdRb04KaWmeFzQt6r2q04Jg?e=facyEV</v>
      </c>
      <c r="Y682" s="52">
        <f>+IFERROR(VLOOKUP($M682,ACTIVIDADES!$B$9:$Q$494,13,0),"")</f>
        <v>46153</v>
      </c>
      <c r="Z682" s="53" t="str">
        <f>+IFERROR(VLOOKUP($M682,ACTIVIDADES!$B$9:$Q$494,14,0),"")</f>
        <v>Se evidencia que se presentaron las certificaciones correspondientes para darle conformdiad al hallazgo</v>
      </c>
      <c r="AA682" s="49">
        <f>+IFERROR(VLOOKUP($M682,ACTIVIDADES!$B$9:$Q$494,15,0),"")</f>
        <v>1</v>
      </c>
      <c r="AB682" s="54" t="str">
        <f>+IFERROR(VLOOKUP($M682,ACTIVIDADES!$B$9:$Q$494,16,0),"")</f>
        <v>CUMPLIDO</v>
      </c>
      <c r="AC682" s="144">
        <v>46157</v>
      </c>
      <c r="AD682" s="28">
        <v>1</v>
      </c>
      <c r="AE682" s="79" t="s">
        <v>4357</v>
      </c>
      <c r="AF682" s="29" t="s">
        <v>578</v>
      </c>
      <c r="AG682" s="29" t="s">
        <v>3737</v>
      </c>
      <c r="AH682" s="29" t="s">
        <v>593</v>
      </c>
      <c r="AI682" s="29" t="s">
        <v>3752</v>
      </c>
      <c r="AJ682" s="55">
        <f>+IFERROR(VLOOKUP($M682,ACTIVIDADES!$B$9:$T$494,17,0),"")</f>
        <v>0</v>
      </c>
      <c r="AK682" s="80" t="str">
        <f>+IFERROR(VLOOKUP($M682,ACTIVIDADES!$B$9:$T$494,18,0),"")</f>
        <v>Si reporte segundo trimestre</v>
      </c>
      <c r="AL682" s="80" t="str">
        <f>+IFERROR(VLOOKUP($M682,ACTIVIDADES!$B$9:$T$494,19,0),"")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682" s="55">
        <f>+IFERROR(VLOOKUP($M682,ACTIVIDADES!$B$9:$X$495,20,0),0)</f>
        <v>46213</v>
      </c>
      <c r="AN682" s="55" t="str">
        <f>+IFERROR(VLOOKUP($M682,ACTIVIDADES!$B$9:$X$495,21,0),0)</f>
        <v>No se recibe reporte segundo trimestre. No obstante, actividad reportada como cumplida en primer trimestre</v>
      </c>
      <c r="AO682" s="55">
        <f>+IFERROR(VLOOKUP($M682,ACTIVIDADES!$B$9:$X$495,22,0),0)</f>
        <v>1</v>
      </c>
      <c r="AP682" s="150" t="str">
        <f>+IFERROR(VLOOKUP($M682,ACTIVIDADES!$B$9:$X$495,23,0),0)</f>
        <v>CUMPLIDO</v>
      </c>
      <c r="AQ682" s="129">
        <v>46245</v>
      </c>
      <c r="AR682" s="55">
        <v>1</v>
      </c>
      <c r="AS682" s="55" t="s">
        <v>4632</v>
      </c>
      <c r="AT682" s="29" t="s">
        <v>581</v>
      </c>
      <c r="AU682" s="57" t="s">
        <v>3639</v>
      </c>
      <c r="AV682" s="193" t="s">
        <v>3639</v>
      </c>
      <c r="AW682" s="193" t="s">
        <v>3639</v>
      </c>
      <c r="AX682" s="57" t="s">
        <v>4244</v>
      </c>
      <c r="AY682" s="176" t="str">
        <f t="shared" si="41"/>
        <v>VENCIDAS</v>
      </c>
      <c r="AZ682" s="55" t="str">
        <f>+IFERROR(VLOOKUP($M682,ACTIVIDADES!$B$9:$T$494,25,0),"")</f>
        <v/>
      </c>
      <c r="BA682" s="55" t="str">
        <f>+IFERROR(VLOOKUP($M682,ACTIVIDADES!$B$9:$T$494,26,0),"")</f>
        <v/>
      </c>
      <c r="BB682" s="55" t="str">
        <f>+IFERROR(VLOOKUP($M682,ACTIVIDADES!$B$9:$T$494,27,0),"")</f>
        <v/>
      </c>
      <c r="BC682" s="55" t="str">
        <f>+IFERROR(VLOOKUP($M682,ACTIVIDADES!$B$9:$T$494,28,0),"")</f>
        <v/>
      </c>
      <c r="BD682" s="55" t="str">
        <f>+IFERROR(VLOOKUP($M682,ACTIVIDADES!$B$9:$T$494,29,0),"")</f>
        <v/>
      </c>
      <c r="BE682" s="55" t="str">
        <f>+IFERROR(VLOOKUP($M682,ACTIVIDADES!$B$9:$T$494,30,0),"")</f>
        <v/>
      </c>
      <c r="BF682" s="58"/>
      <c r="BG682" s="58"/>
      <c r="BH682" s="59"/>
      <c r="BI682" s="59" t="s">
        <v>580</v>
      </c>
      <c r="BJ682" s="60" t="s">
        <v>3635</v>
      </c>
      <c r="BK682" s="61" t="s">
        <v>593</v>
      </c>
      <c r="BL682" s="62"/>
      <c r="BM682" s="55" t="str">
        <f>+IFERROR(VLOOKUP($M682,ACTIVIDADES!$B$9:$T$494,31,0),"")</f>
        <v/>
      </c>
      <c r="BN682" s="55" t="str">
        <f>+IFERROR(VLOOKUP($M682,ACTIVIDADES!$B$9:$T$494,32,0),"")</f>
        <v/>
      </c>
      <c r="BO682" s="55" t="str">
        <f>+IFERROR(VLOOKUP($M682,ACTIVIDADES!$B$9:$T$494,33,0),"")</f>
        <v/>
      </c>
      <c r="BP682" s="55" t="str">
        <f>+IFERROR(VLOOKUP($M682,ACTIVIDADES!$B$9:$T$494,34,0),"")</f>
        <v/>
      </c>
      <c r="BQ682" s="55" t="str">
        <f>+IFERROR(VLOOKUP($M682,ACTIVIDADES!$B$9:$T$494,35,0),"")</f>
        <v/>
      </c>
      <c r="BR682" s="55" t="str">
        <f>+IFERROR(VLOOKUP($M682,ACTIVIDADES!$B$9:$T$494,36,0),"")</f>
        <v/>
      </c>
      <c r="BS682" s="55" t="str">
        <f>+IFERROR(VLOOKUP($M682,ACTIVIDADES!$B$9:$T$494,37,0),"")</f>
        <v/>
      </c>
      <c r="BT682" s="58"/>
      <c r="BU682" s="58"/>
      <c r="BV682" s="59"/>
      <c r="BW682" s="59" t="s">
        <v>580</v>
      </c>
      <c r="BX682" s="60" t="s">
        <v>3635</v>
      </c>
      <c r="BY682" s="61" t="s">
        <v>593</v>
      </c>
      <c r="BZ682" s="62"/>
      <c r="CA682" s="7"/>
      <c r="CB682" s="7"/>
      <c r="CC682" s="7"/>
      <c r="CD682" s="7"/>
      <c r="CE682" s="7"/>
      <c r="CF682" s="7"/>
      <c r="CG682" s="7"/>
      <c r="CH682" s="7"/>
      <c r="CI682" s="7"/>
      <c r="CJ682" s="7"/>
      <c r="CK682" s="7"/>
      <c r="CL682" s="7"/>
      <c r="CM682" s="7"/>
      <c r="CN682" s="7"/>
      <c r="CO682" s="7"/>
      <c r="CP682" s="7"/>
      <c r="CQ682" s="7"/>
    </row>
    <row r="683" spans="1:95" ht="93" customHeight="1" x14ac:dyDescent="0.35">
      <c r="A683" s="215">
        <f t="shared" si="42"/>
        <v>675</v>
      </c>
      <c r="B683" s="215" t="s">
        <v>521</v>
      </c>
      <c r="C683" s="215">
        <v>2024</v>
      </c>
      <c r="D683" s="215" t="s">
        <v>3750</v>
      </c>
      <c r="E683" s="214"/>
      <c r="F683" s="215" t="s">
        <v>1051</v>
      </c>
      <c r="G683" s="215" t="s">
        <v>479</v>
      </c>
      <c r="H683" s="233" t="s">
        <v>4919</v>
      </c>
      <c r="I683" s="216" t="s">
        <v>3649</v>
      </c>
      <c r="J683" s="234" t="s">
        <v>4358</v>
      </c>
      <c r="K683" s="234" t="s">
        <v>4359</v>
      </c>
      <c r="L683" s="217" t="s">
        <v>1153</v>
      </c>
      <c r="M683" s="218" t="s">
        <v>3342</v>
      </c>
      <c r="N683" s="235" t="s">
        <v>3343</v>
      </c>
      <c r="O683" s="218" t="s">
        <v>3344</v>
      </c>
      <c r="P683" s="218">
        <v>3</v>
      </c>
      <c r="Q683" s="219">
        <v>46113</v>
      </c>
      <c r="R683" s="219">
        <v>46203</v>
      </c>
      <c r="S683" s="220">
        <f t="shared" si="40"/>
        <v>13.350000000000001</v>
      </c>
      <c r="T683" s="218" t="s">
        <v>702</v>
      </c>
      <c r="U683" s="218"/>
      <c r="V683" s="221">
        <f>+IFERROR(VLOOKUP($M683,ACTIVIDADES!$B$9:$Q$494,10,0),"")</f>
        <v>0</v>
      </c>
      <c r="W683" s="236">
        <f>+IFERROR(VLOOKUP($M683,ACTIVIDADES!$B$9:$Q$494,11,0)," ")</f>
        <v>0</v>
      </c>
      <c r="X683" s="222">
        <f>+IFERROR(VLOOKUP($M683,ACTIVIDADES!$B$9:$Q$494,12,0),"")</f>
        <v>0</v>
      </c>
      <c r="Y683" s="224">
        <f>+IFERROR(VLOOKUP($M683,ACTIVIDADES!$B$9:$Q$494,13,0),"")</f>
        <v>46153</v>
      </c>
      <c r="Z683" s="237" t="str">
        <f>+IFERROR(VLOOKUP($M683,ACTIVIDADES!$B$9:$Q$494,14,0),"")</f>
        <v>No se realizó seguimiento</v>
      </c>
      <c r="AA683" s="221">
        <f>+IFERROR(VLOOKUP($M683,ACTIVIDADES!$B$9:$Q$494,15,0),"")</f>
        <v>0</v>
      </c>
      <c r="AB683" s="225" t="str">
        <f>+IFERROR(VLOOKUP($M683,ACTIVIDADES!$B$9:$Q$494,16,0),"")</f>
        <v>EJECUCIÓN</v>
      </c>
      <c r="AC683" s="240">
        <v>46157</v>
      </c>
      <c r="AD683" s="139">
        <v>0</v>
      </c>
      <c r="AE683" s="139" t="s">
        <v>3741</v>
      </c>
      <c r="AF683" s="228" t="s">
        <v>580</v>
      </c>
      <c r="AG683" s="139" t="s">
        <v>3737</v>
      </c>
      <c r="AH683" s="139" t="s">
        <v>3737</v>
      </c>
      <c r="AI683" s="139" t="s">
        <v>3737</v>
      </c>
      <c r="AJ683" s="141">
        <f>+IFERROR(VLOOKUP($M683,ACTIVIDADES!$B$9:$T$494,17,0),"")</f>
        <v>1</v>
      </c>
      <c r="AK683" s="229" t="str">
        <f>+IFERROR(VLOOKUP($M683,ACTIVIDADES!$B$9:$T$494,18,0),"")</f>
        <v xml:space="preserve">se adjunta informe y reporte de los procesos radicados en la plataforma EKOGUI </v>
      </c>
      <c r="AL683" s="229" t="str">
        <f>+IFERROR(VLOOKUP($M683,ACTIVIDADES!$B$9:$T$494,19,0),"")</f>
        <v>https://dnbcgovco-my.sharepoint.com/my?id=%2Fpersonal%2Fyerlis%5Fpeinado%5Fdnbc%5Fgov%5Fco%2FDocuments%2FDRIVE%20EVIDENCIAS%20ACCIONES%20DE%20MEJORA&amp;viewid=2bd0da41%2Dc24a%2D4219%2D9b50%2D3f7b97ed8c4c</v>
      </c>
      <c r="AM683" s="141">
        <f>+IFERROR(VLOOKUP($M683,ACTIVIDADES!$B$9:$X$495,20,0),0)</f>
        <v>46218</v>
      </c>
      <c r="AN683" s="141" t="str">
        <f>+IFERROR(VLOOKUP($M683,ACTIVIDADES!$B$9:$X$495,21,0),0)</f>
        <v>Se identifica informe de gestión</v>
      </c>
      <c r="AO683" s="141">
        <f>+IFERROR(VLOOKUP($M683,ACTIVIDADES!$B$9:$X$495,22,0),0)</f>
        <v>0.33</v>
      </c>
      <c r="AP683" s="238" t="str">
        <f>+IFERROR(VLOOKUP($M683,ACTIVIDADES!$B$9:$X$495,23,0),0)</f>
        <v>EN EJECUCIÓN</v>
      </c>
      <c r="AQ683" s="231">
        <v>46245</v>
      </c>
      <c r="AR683" s="141">
        <v>0</v>
      </c>
      <c r="AS683" s="169" t="s">
        <v>3741</v>
      </c>
      <c r="AT683" s="139" t="s">
        <v>581</v>
      </c>
      <c r="AU683" s="57" t="s">
        <v>3639</v>
      </c>
      <c r="AV683" s="193" t="s">
        <v>3639</v>
      </c>
      <c r="AW683" s="193" t="s">
        <v>3639</v>
      </c>
      <c r="AX683" s="57" t="s">
        <v>4244</v>
      </c>
      <c r="AY683" s="176" t="str">
        <f t="shared" si="41"/>
        <v>VENCIDAS</v>
      </c>
      <c r="AZ683" s="55" t="str">
        <f>+IFERROR(VLOOKUP($M683,ACTIVIDADES!$B$9:$T$494,25,0),"")</f>
        <v/>
      </c>
      <c r="BA683" s="55" t="str">
        <f>+IFERROR(VLOOKUP($M683,ACTIVIDADES!$B$9:$T$494,26,0),"")</f>
        <v/>
      </c>
      <c r="BB683" s="55" t="str">
        <f>+IFERROR(VLOOKUP($M683,ACTIVIDADES!$B$9:$T$494,27,0),"")</f>
        <v/>
      </c>
      <c r="BC683" s="55" t="str">
        <f>+IFERROR(VLOOKUP($M683,ACTIVIDADES!$B$9:$T$494,28,0),"")</f>
        <v/>
      </c>
      <c r="BD683" s="55" t="str">
        <f>+IFERROR(VLOOKUP($M683,ACTIVIDADES!$B$9:$T$494,29,0),"")</f>
        <v/>
      </c>
      <c r="BE683" s="55" t="str">
        <f>+IFERROR(VLOOKUP($M683,ACTIVIDADES!$B$9:$T$494,30,0),"")</f>
        <v/>
      </c>
      <c r="BF683" s="58"/>
      <c r="BG683" s="58"/>
      <c r="BH683" s="59"/>
      <c r="BI683" s="59" t="s">
        <v>580</v>
      </c>
      <c r="BJ683" s="60" t="s">
        <v>3635</v>
      </c>
      <c r="BK683" s="61" t="s">
        <v>593</v>
      </c>
      <c r="BL683" s="62"/>
      <c r="BM683" s="55" t="str">
        <f>+IFERROR(VLOOKUP($M683,ACTIVIDADES!$B$9:$T$494,31,0),"")</f>
        <v/>
      </c>
      <c r="BN683" s="55" t="str">
        <f>+IFERROR(VLOOKUP($M683,ACTIVIDADES!$B$9:$T$494,32,0),"")</f>
        <v/>
      </c>
      <c r="BO683" s="55" t="str">
        <f>+IFERROR(VLOOKUP($M683,ACTIVIDADES!$B$9:$T$494,33,0),"")</f>
        <v/>
      </c>
      <c r="BP683" s="55" t="str">
        <f>+IFERROR(VLOOKUP($M683,ACTIVIDADES!$B$9:$T$494,34,0),"")</f>
        <v/>
      </c>
      <c r="BQ683" s="55" t="str">
        <f>+IFERROR(VLOOKUP($M683,ACTIVIDADES!$B$9:$T$494,35,0),"")</f>
        <v/>
      </c>
      <c r="BR683" s="55" t="str">
        <f>+IFERROR(VLOOKUP($M683,ACTIVIDADES!$B$9:$T$494,36,0),"")</f>
        <v/>
      </c>
      <c r="BS683" s="55" t="str">
        <f>+IFERROR(VLOOKUP($M683,ACTIVIDADES!$B$9:$T$494,37,0),"")</f>
        <v/>
      </c>
      <c r="BT683" s="58"/>
      <c r="BU683" s="58"/>
      <c r="BV683" s="59"/>
      <c r="BW683" s="59" t="s">
        <v>580</v>
      </c>
      <c r="BX683" s="60" t="s">
        <v>3635</v>
      </c>
      <c r="BY683" s="61" t="s">
        <v>593</v>
      </c>
      <c r="BZ683" s="62"/>
      <c r="CA683" s="7"/>
      <c r="CB683" s="7"/>
      <c r="CC683" s="7"/>
      <c r="CD683" s="7"/>
      <c r="CE683" s="7"/>
      <c r="CF683" s="7"/>
      <c r="CG683" s="7"/>
      <c r="CH683" s="7"/>
      <c r="CI683" s="7"/>
      <c r="CJ683" s="7"/>
      <c r="CK683" s="7"/>
      <c r="CL683" s="7"/>
      <c r="CM683" s="7"/>
      <c r="CN683" s="7"/>
      <c r="CO683" s="7"/>
      <c r="CP683" s="7"/>
      <c r="CQ683" s="7"/>
    </row>
    <row r="684" spans="1:95" ht="93" customHeight="1" x14ac:dyDescent="0.35">
      <c r="A684" s="40">
        <f t="shared" si="42"/>
        <v>676</v>
      </c>
      <c r="B684" s="40" t="s">
        <v>521</v>
      </c>
      <c r="C684" s="40">
        <v>2024</v>
      </c>
      <c r="D684" s="40" t="s">
        <v>3734</v>
      </c>
      <c r="E684" s="323"/>
      <c r="F684" s="40" t="s">
        <v>1057</v>
      </c>
      <c r="G684" s="40" t="s">
        <v>239</v>
      </c>
      <c r="H684" s="41" t="s">
        <v>4920</v>
      </c>
      <c r="I684" s="42"/>
      <c r="J684" s="43" t="s">
        <v>5240</v>
      </c>
      <c r="K684" s="43" t="s">
        <v>5416</v>
      </c>
      <c r="L684" s="44" t="s">
        <v>1153</v>
      </c>
      <c r="M684" s="63" t="s">
        <v>1991</v>
      </c>
      <c r="N684" s="64" t="s">
        <v>5629</v>
      </c>
      <c r="O684" s="63" t="s">
        <v>1993</v>
      </c>
      <c r="P684" s="63">
        <v>1</v>
      </c>
      <c r="Q684" s="65">
        <v>45992</v>
      </c>
      <c r="R684" s="65">
        <v>46081</v>
      </c>
      <c r="S684" s="66">
        <f t="shared" si="40"/>
        <v>13.05</v>
      </c>
      <c r="T684" s="63" t="s">
        <v>624</v>
      </c>
      <c r="U684" s="63"/>
      <c r="V684" s="49">
        <f>+IFERROR(VLOOKUP($M684,ACTIVIDADES!$B$9:$Q$494,10,0),"")</f>
        <v>0</v>
      </c>
      <c r="W684" s="50">
        <f>+IFERROR(VLOOKUP($M684,ACTIVIDADES!$B$9:$Q$494,11,0)," ")</f>
        <v>0</v>
      </c>
      <c r="X684" s="61">
        <f>+IFERROR(VLOOKUP($M684,ACTIVIDADES!$B$9:$Q$494,12,0),"")</f>
        <v>0</v>
      </c>
      <c r="Y684" s="52">
        <f>+IFERROR(VLOOKUP($M684,ACTIVIDADES!$B$9:$Q$494,13,0),"")</f>
        <v>46153</v>
      </c>
      <c r="Z684" s="53" t="str">
        <f>+IFERROR(VLOOKUP($M684,ACTIVIDADES!$B$9:$Q$494,14,0),"")</f>
        <v>No se evidencia seguimiento</v>
      </c>
      <c r="AA684" s="49">
        <f>+IFERROR(VLOOKUP($M684,ACTIVIDADES!$B$9:$Q$494,15,0),"")</f>
        <v>0</v>
      </c>
      <c r="AB684" s="54" t="str">
        <f>+IFERROR(VLOOKUP($M684,ACTIVIDADES!$B$9:$Q$494,16,0),"")</f>
        <v>VENCIDO</v>
      </c>
      <c r="AC684" s="144">
        <v>46157</v>
      </c>
      <c r="AD684" s="29">
        <v>0</v>
      </c>
      <c r="AE684" s="29" t="s">
        <v>3741</v>
      </c>
      <c r="AF684" s="29" t="s">
        <v>581</v>
      </c>
      <c r="AG684" s="29" t="s">
        <v>3737</v>
      </c>
      <c r="AH684" s="29" t="s">
        <v>3737</v>
      </c>
      <c r="AI684" s="29" t="s">
        <v>3737</v>
      </c>
      <c r="AJ684" s="55">
        <f>+IFERROR(VLOOKUP($M684,ACTIVIDADES!$B$9:$T$494,17,0),"")</f>
        <v>0.5</v>
      </c>
      <c r="AK684" s="80" t="str">
        <f>+IFERROR(VLOOKUP($M684,ACTIVIDADES!$B$9:$T$494,18,0),"")</f>
        <v>se adjunta procedimiento, se encuentra en estudio para actualizar</v>
      </c>
      <c r="AL684" s="80" t="str">
        <f>+IFERROR(VLOOKUP($M684,ACTIVIDADES!$B$9:$T$494,19,0),"")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684" s="55">
        <f>+IFERROR(VLOOKUP($M684,ACTIVIDADES!$B$9:$X$495,20,0),0)</f>
        <v>46214</v>
      </c>
      <c r="AN684" s="55" t="str">
        <f>+IFERROR(VLOOKUP($M684,ACTIVIDADES!$B$9:$X$495,21,0),0)</f>
        <v>No se evidencia actualización del procedimiento</v>
      </c>
      <c r="AO684" s="55">
        <f>+IFERROR(VLOOKUP($M684,ACTIVIDADES!$B$9:$X$495,22,0),0)</f>
        <v>0</v>
      </c>
      <c r="AP684" s="148" t="str">
        <f>+IFERROR(VLOOKUP($M684,ACTIVIDADES!$B$9:$X$495,23,0),0)</f>
        <v>VENCIDO</v>
      </c>
      <c r="AQ684" s="129">
        <v>46230</v>
      </c>
      <c r="AR684" s="172">
        <v>0</v>
      </c>
      <c r="AS684" s="55" t="s">
        <v>5838</v>
      </c>
      <c r="AT684" s="29" t="s">
        <v>581</v>
      </c>
      <c r="AU684" s="57" t="s">
        <v>3639</v>
      </c>
      <c r="AV684" s="193" t="s">
        <v>3639</v>
      </c>
      <c r="AW684" s="193" t="s">
        <v>3639</v>
      </c>
      <c r="AX684" s="57" t="s">
        <v>4244</v>
      </c>
      <c r="AY684" s="176" t="str">
        <f t="shared" si="41"/>
        <v>VENCIDAS</v>
      </c>
      <c r="AZ684" s="55" t="str">
        <f>+IFERROR(VLOOKUP($M684,ACTIVIDADES!$B$9:$T$494,25,0),"")</f>
        <v/>
      </c>
      <c r="BA684" s="55" t="str">
        <f>+IFERROR(VLOOKUP($M684,ACTIVIDADES!$B$9:$T$494,26,0),"")</f>
        <v/>
      </c>
      <c r="BB684" s="55" t="str">
        <f>+IFERROR(VLOOKUP($M684,ACTIVIDADES!$B$9:$T$494,27,0),"")</f>
        <v/>
      </c>
      <c r="BC684" s="55" t="str">
        <f>+IFERROR(VLOOKUP($M684,ACTIVIDADES!$B$9:$T$494,28,0),"")</f>
        <v/>
      </c>
      <c r="BD684" s="55" t="str">
        <f>+IFERROR(VLOOKUP($M684,ACTIVIDADES!$B$9:$T$494,29,0),"")</f>
        <v/>
      </c>
      <c r="BE684" s="55" t="str">
        <f>+IFERROR(VLOOKUP($M684,ACTIVIDADES!$B$9:$T$494,30,0),"")</f>
        <v/>
      </c>
      <c r="BF684" s="58"/>
      <c r="BG684" s="58"/>
      <c r="BH684" s="59"/>
      <c r="BI684" s="59" t="s">
        <v>580</v>
      </c>
      <c r="BJ684" s="60" t="s">
        <v>3635</v>
      </c>
      <c r="BK684" s="61" t="s">
        <v>593</v>
      </c>
      <c r="BL684" s="62"/>
      <c r="BM684" s="55" t="str">
        <f>+IFERROR(VLOOKUP($M684,ACTIVIDADES!$B$9:$T$494,31,0),"")</f>
        <v/>
      </c>
      <c r="BN684" s="55" t="str">
        <f>+IFERROR(VLOOKUP($M684,ACTIVIDADES!$B$9:$T$494,32,0),"")</f>
        <v/>
      </c>
      <c r="BO684" s="55" t="str">
        <f>+IFERROR(VLOOKUP($M684,ACTIVIDADES!$B$9:$T$494,33,0),"")</f>
        <v/>
      </c>
      <c r="BP684" s="55" t="str">
        <f>+IFERROR(VLOOKUP($M684,ACTIVIDADES!$B$9:$T$494,34,0),"")</f>
        <v/>
      </c>
      <c r="BQ684" s="55" t="str">
        <f>+IFERROR(VLOOKUP($M684,ACTIVIDADES!$B$9:$T$494,35,0),"")</f>
        <v/>
      </c>
      <c r="BR684" s="55" t="str">
        <f>+IFERROR(VLOOKUP($M684,ACTIVIDADES!$B$9:$T$494,36,0),"")</f>
        <v/>
      </c>
      <c r="BS684" s="55" t="str">
        <f>+IFERROR(VLOOKUP($M684,ACTIVIDADES!$B$9:$T$494,37,0),"")</f>
        <v/>
      </c>
      <c r="BT684" s="58"/>
      <c r="BU684" s="58"/>
      <c r="BV684" s="59"/>
      <c r="BW684" s="59" t="s">
        <v>580</v>
      </c>
      <c r="BX684" s="60" t="s">
        <v>3635</v>
      </c>
      <c r="BY684" s="61" t="s">
        <v>593</v>
      </c>
      <c r="BZ684" s="62"/>
      <c r="CA684" s="7"/>
      <c r="CB684" s="7"/>
      <c r="CC684" s="7"/>
      <c r="CD684" s="7"/>
      <c r="CE684" s="7"/>
      <c r="CF684" s="7"/>
      <c r="CG684" s="7"/>
      <c r="CH684" s="7"/>
      <c r="CI684" s="7"/>
      <c r="CJ684" s="7"/>
      <c r="CK684" s="7"/>
      <c r="CL684" s="7"/>
      <c r="CM684" s="7"/>
      <c r="CN684" s="7"/>
      <c r="CO684" s="7"/>
      <c r="CP684" s="7"/>
      <c r="CQ684" s="7"/>
    </row>
    <row r="685" spans="1:95" customFormat="1" ht="93" customHeight="1" x14ac:dyDescent="0.35">
      <c r="A685" s="40">
        <f t="shared" si="42"/>
        <v>677</v>
      </c>
      <c r="B685" s="40" t="s">
        <v>521</v>
      </c>
      <c r="C685" s="40">
        <v>2024</v>
      </c>
      <c r="D685" s="40" t="s">
        <v>3734</v>
      </c>
      <c r="E685" s="323"/>
      <c r="F685" s="40" t="s">
        <v>1057</v>
      </c>
      <c r="G685" s="40" t="s">
        <v>239</v>
      </c>
      <c r="H685" s="41" t="s">
        <v>4920</v>
      </c>
      <c r="I685" s="42"/>
      <c r="J685" s="43" t="s">
        <v>5240</v>
      </c>
      <c r="K685" s="43" t="s">
        <v>5416</v>
      </c>
      <c r="L685" s="44" t="s">
        <v>1153</v>
      </c>
      <c r="M685" s="63" t="s">
        <v>1994</v>
      </c>
      <c r="N685" s="64" t="s">
        <v>5630</v>
      </c>
      <c r="O685" s="63" t="s">
        <v>5752</v>
      </c>
      <c r="P685" s="63">
        <v>4</v>
      </c>
      <c r="Q685" s="65">
        <v>45992</v>
      </c>
      <c r="R685" s="65">
        <v>46022</v>
      </c>
      <c r="S685" s="66">
        <f t="shared" si="40"/>
        <v>4.5</v>
      </c>
      <c r="T685" s="63" t="s">
        <v>624</v>
      </c>
      <c r="U685" s="63"/>
      <c r="V685" s="49">
        <f>+IFERROR(VLOOKUP($M685,ACTIVIDADES!$B$9:$Q$494,10,0),"")</f>
        <v>0</v>
      </c>
      <c r="W685" s="50">
        <f>+IFERROR(VLOOKUP($M685,ACTIVIDADES!$B$9:$Q$494,11,0)," ")</f>
        <v>0</v>
      </c>
      <c r="X685" s="61">
        <f>+IFERROR(VLOOKUP($M685,ACTIVIDADES!$B$9:$Q$494,12,0),"")</f>
        <v>0</v>
      </c>
      <c r="Y685" s="52">
        <f>+IFERROR(VLOOKUP($M685,ACTIVIDADES!$B$9:$Q$494,13,0),"")</f>
        <v>46153</v>
      </c>
      <c r="Z685" s="53" t="str">
        <f>+IFERROR(VLOOKUP($M685,ACTIVIDADES!$B$9:$Q$494,14,0),"")</f>
        <v>No se evidencia seguimiento</v>
      </c>
      <c r="AA685" s="49">
        <f>+IFERROR(VLOOKUP($M685,ACTIVIDADES!$B$9:$Q$494,15,0),"")</f>
        <v>0</v>
      </c>
      <c r="AB685" s="54" t="str">
        <f>+IFERROR(VLOOKUP($M685,ACTIVIDADES!$B$9:$Q$494,16,0),"")</f>
        <v>VENCIDO</v>
      </c>
      <c r="AC685" s="144">
        <v>46157</v>
      </c>
      <c r="AD685" s="29">
        <v>0</v>
      </c>
      <c r="AE685" s="29" t="s">
        <v>3741</v>
      </c>
      <c r="AF685" s="29" t="s">
        <v>581</v>
      </c>
      <c r="AG685" s="29" t="s">
        <v>3737</v>
      </c>
      <c r="AH685" s="29" t="s">
        <v>3737</v>
      </c>
      <c r="AI685" s="29" t="s">
        <v>3737</v>
      </c>
      <c r="AJ685" s="55">
        <f>+IFERROR(VLOOKUP($M685,ACTIVIDADES!$B$9:$T$494,17,0),"")</f>
        <v>1</v>
      </c>
      <c r="AK685" s="80" t="str">
        <f>+IFERROR(VLOOKUP($M685,ACTIVIDADES!$B$9:$T$494,18,0),"")</f>
        <v>se adjunta base de datos actualizado</v>
      </c>
      <c r="AL685" s="80" t="str">
        <f>+IFERROR(VLOOKUP($M685,ACTIVIDADES!$B$9:$T$494,19,0),"")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685" s="55">
        <f>+IFERROR(VLOOKUP($M685,ACTIVIDADES!$B$9:$X$495,20,0),0)</f>
        <v>46214</v>
      </c>
      <c r="AN685" s="55" t="str">
        <f>+IFERROR(VLOOKUP($M685,ACTIVIDADES!$B$9:$X$495,21,0),0)</f>
        <v>Se incluye información de solicitud de publicación. No se adjuntan evidencias de su cargue en página web</v>
      </c>
      <c r="AO685" s="55">
        <f>+IFERROR(VLOOKUP($M685,ACTIVIDADES!$B$9:$X$495,22,0),0)</f>
        <v>0.5</v>
      </c>
      <c r="AP685" s="148" t="str">
        <f>+IFERROR(VLOOKUP($M685,ACTIVIDADES!$B$9:$X$495,23,0),0)</f>
        <v>VENCIDO</v>
      </c>
      <c r="AQ685" s="88">
        <v>46230</v>
      </c>
      <c r="AR685" s="55">
        <v>0</v>
      </c>
      <c r="AS685" s="55" t="s">
        <v>5838</v>
      </c>
      <c r="AT685" s="29" t="s">
        <v>581</v>
      </c>
      <c r="AU685" s="57" t="s">
        <v>3639</v>
      </c>
      <c r="AV685" s="193" t="s">
        <v>3639</v>
      </c>
      <c r="AW685" s="193" t="s">
        <v>3639</v>
      </c>
      <c r="AX685" s="57" t="s">
        <v>4244</v>
      </c>
      <c r="AY685" s="176" t="str">
        <f t="shared" si="41"/>
        <v>VENCIDAS</v>
      </c>
      <c r="AZ685" s="55" t="str">
        <f>+IFERROR(VLOOKUP($M685,ACTIVIDADES!$B$9:$T$494,25,0),"")</f>
        <v/>
      </c>
      <c r="BA685" s="55" t="str">
        <f>+IFERROR(VLOOKUP($M685,ACTIVIDADES!$B$9:$T$494,26,0),"")</f>
        <v/>
      </c>
      <c r="BB685" s="55" t="str">
        <f>+IFERROR(VLOOKUP($M685,ACTIVIDADES!$B$9:$T$494,27,0),"")</f>
        <v/>
      </c>
      <c r="BC685" s="55" t="str">
        <f>+IFERROR(VLOOKUP($M685,ACTIVIDADES!$B$9:$T$494,28,0),"")</f>
        <v/>
      </c>
      <c r="BD685" s="55" t="str">
        <f>+IFERROR(VLOOKUP($M685,ACTIVIDADES!$B$9:$T$494,29,0),"")</f>
        <v/>
      </c>
      <c r="BE685" s="55" t="str">
        <f>+IFERROR(VLOOKUP($M685,ACTIVIDADES!$B$9:$T$494,30,0),"")</f>
        <v/>
      </c>
      <c r="BF685" s="58"/>
      <c r="BG685" s="58"/>
      <c r="BH685" s="59"/>
      <c r="BI685" s="59" t="s">
        <v>580</v>
      </c>
      <c r="BJ685" s="60" t="s">
        <v>3635</v>
      </c>
      <c r="BK685" s="61" t="s">
        <v>593</v>
      </c>
      <c r="BL685" s="62"/>
      <c r="BM685" s="55" t="str">
        <f>+IFERROR(VLOOKUP($M685,ACTIVIDADES!$B$9:$T$494,31,0),"")</f>
        <v/>
      </c>
      <c r="BN685" s="55" t="str">
        <f>+IFERROR(VLOOKUP($M685,ACTIVIDADES!$B$9:$T$494,32,0),"")</f>
        <v/>
      </c>
      <c r="BO685" s="55" t="str">
        <f>+IFERROR(VLOOKUP($M685,ACTIVIDADES!$B$9:$T$494,33,0),"")</f>
        <v/>
      </c>
      <c r="BP685" s="55" t="str">
        <f>+IFERROR(VLOOKUP($M685,ACTIVIDADES!$B$9:$T$494,34,0),"")</f>
        <v/>
      </c>
      <c r="BQ685" s="55" t="str">
        <f>+IFERROR(VLOOKUP($M685,ACTIVIDADES!$B$9:$T$494,35,0),"")</f>
        <v/>
      </c>
      <c r="BR685" s="55" t="str">
        <f>+IFERROR(VLOOKUP($M685,ACTIVIDADES!$B$9:$T$494,36,0),"")</f>
        <v/>
      </c>
      <c r="BS685" s="55" t="str">
        <f>+IFERROR(VLOOKUP($M685,ACTIVIDADES!$B$9:$T$494,37,0),"")</f>
        <v/>
      </c>
      <c r="BT685" s="58"/>
      <c r="BU685" s="58"/>
      <c r="BV685" s="59"/>
      <c r="BW685" s="59" t="s">
        <v>580</v>
      </c>
      <c r="BX685" s="60" t="s">
        <v>3635</v>
      </c>
      <c r="BY685" s="61" t="s">
        <v>593</v>
      </c>
      <c r="BZ685" s="62"/>
      <c r="CA685" s="7"/>
      <c r="CB685" s="7"/>
      <c r="CC685" s="7"/>
      <c r="CD685" s="7"/>
      <c r="CE685" s="7"/>
      <c r="CF685" s="7"/>
      <c r="CG685" s="7"/>
      <c r="CH685" s="7"/>
      <c r="CI685" s="7"/>
      <c r="CJ685" s="7"/>
      <c r="CK685" s="7"/>
      <c r="CL685" s="7"/>
      <c r="CM685" s="7"/>
      <c r="CN685" s="7"/>
      <c r="CO685" s="7"/>
      <c r="CP685" s="7"/>
      <c r="CQ685" s="7"/>
    </row>
    <row r="686" spans="1:95" ht="93" customHeight="1" x14ac:dyDescent="0.35">
      <c r="A686" s="40">
        <f t="shared" si="42"/>
        <v>678</v>
      </c>
      <c r="B686" s="40" t="s">
        <v>521</v>
      </c>
      <c r="C686" s="40">
        <v>2024</v>
      </c>
      <c r="D686" s="40" t="s">
        <v>3734</v>
      </c>
      <c r="E686" s="323"/>
      <c r="F686" s="40" t="s">
        <v>1057</v>
      </c>
      <c r="G686" s="40" t="s">
        <v>239</v>
      </c>
      <c r="H686" s="41" t="s">
        <v>4920</v>
      </c>
      <c r="I686" s="42"/>
      <c r="J686" s="43" t="s">
        <v>5241</v>
      </c>
      <c r="K686" s="43" t="s">
        <v>5416</v>
      </c>
      <c r="L686" s="44" t="s">
        <v>1153</v>
      </c>
      <c r="M686" s="63" t="s">
        <v>1999</v>
      </c>
      <c r="N686" s="64" t="s">
        <v>2000</v>
      </c>
      <c r="O686" s="63" t="s">
        <v>2001</v>
      </c>
      <c r="P686" s="63">
        <v>1</v>
      </c>
      <c r="Q686" s="65">
        <v>45992</v>
      </c>
      <c r="R686" s="65">
        <v>46081</v>
      </c>
      <c r="S686" s="66">
        <f t="shared" si="40"/>
        <v>13.05</v>
      </c>
      <c r="T686" s="63" t="s">
        <v>624</v>
      </c>
      <c r="U686" s="63"/>
      <c r="V686" s="49">
        <f>+IFERROR(VLOOKUP($M686,ACTIVIDADES!$B$9:$Q$494,10,0),"")</f>
        <v>0</v>
      </c>
      <c r="W686" s="50">
        <f>+IFERROR(VLOOKUP($M686,ACTIVIDADES!$B$9:$Q$494,11,0)," ")</f>
        <v>0</v>
      </c>
      <c r="X686" s="61">
        <f>+IFERROR(VLOOKUP($M686,ACTIVIDADES!$B$9:$Q$494,12,0),"")</f>
        <v>0</v>
      </c>
      <c r="Y686" s="52">
        <f>+IFERROR(VLOOKUP($M686,ACTIVIDADES!$B$9:$Q$494,13,0),"")</f>
        <v>46153</v>
      </c>
      <c r="Z686" s="53" t="str">
        <f>+IFERROR(VLOOKUP($M686,ACTIVIDADES!$B$9:$Q$494,14,0),"")</f>
        <v>No se evidencia seguimiento</v>
      </c>
      <c r="AA686" s="49">
        <f>+IFERROR(VLOOKUP($M686,ACTIVIDADES!$B$9:$Q$494,15,0),"")</f>
        <v>0</v>
      </c>
      <c r="AB686" s="54" t="str">
        <f>+IFERROR(VLOOKUP($M686,ACTIVIDADES!$B$9:$Q$494,16,0),"")</f>
        <v>VENCIDO</v>
      </c>
      <c r="AC686" s="144">
        <v>46157</v>
      </c>
      <c r="AD686" s="29">
        <v>0</v>
      </c>
      <c r="AE686" s="29" t="s">
        <v>3741</v>
      </c>
      <c r="AF686" s="29" t="s">
        <v>581</v>
      </c>
      <c r="AG686" s="29" t="s">
        <v>3737</v>
      </c>
      <c r="AH686" s="29" t="s">
        <v>3737</v>
      </c>
      <c r="AI686" s="29" t="s">
        <v>3737</v>
      </c>
      <c r="AJ686" s="55">
        <f>+IFERROR(VLOOKUP($M686,ACTIVIDADES!$B$9:$T$494,17,0),"")</f>
        <v>0</v>
      </c>
      <c r="AK686" s="80" t="str">
        <f>+IFERROR(VLOOKUP($M686,ACTIVIDADES!$B$9:$T$494,18,0),"")</f>
        <v>no se ha hecho</v>
      </c>
      <c r="AL686" s="80">
        <f>+IFERROR(VLOOKUP($M686,ACTIVIDADES!$B$9:$T$494,19,0),"")</f>
        <v>0</v>
      </c>
      <c r="AM686" s="55">
        <f>+IFERROR(VLOOKUP($M686,ACTIVIDADES!$B$9:$X$495,20,0),0)</f>
        <v>46214</v>
      </c>
      <c r="AN686" s="55" t="str">
        <f>+IFERROR(VLOOKUP($M686,ACTIVIDADES!$B$9:$X$495,21,0),0)</f>
        <v>No se evidencia seguimiento</v>
      </c>
      <c r="AO686" s="55">
        <f>+IFERROR(VLOOKUP($M686,ACTIVIDADES!$B$9:$X$495,22,0),0)</f>
        <v>0</v>
      </c>
      <c r="AP686" s="148" t="str">
        <f>+IFERROR(VLOOKUP($M686,ACTIVIDADES!$B$9:$X$495,23,0),0)</f>
        <v>VENCIDO</v>
      </c>
      <c r="AQ686" s="129">
        <v>46230</v>
      </c>
      <c r="AR686" s="382">
        <v>0</v>
      </c>
      <c r="AS686" s="380" t="s">
        <v>5838</v>
      </c>
      <c r="AT686" s="29" t="s">
        <v>581</v>
      </c>
      <c r="AU686" s="57" t="s">
        <v>3639</v>
      </c>
      <c r="AV686" s="193" t="s">
        <v>3639</v>
      </c>
      <c r="AW686" s="193" t="s">
        <v>3639</v>
      </c>
      <c r="AX686" s="57" t="s">
        <v>4244</v>
      </c>
      <c r="AY686" s="176" t="str">
        <f t="shared" si="41"/>
        <v>VENCIDAS</v>
      </c>
      <c r="AZ686" s="55" t="str">
        <f>+IFERROR(VLOOKUP($M686,ACTIVIDADES!$B$9:$T$494,25,0),"")</f>
        <v/>
      </c>
      <c r="BA686" s="55" t="str">
        <f>+IFERROR(VLOOKUP($M686,ACTIVIDADES!$B$9:$T$494,26,0),"")</f>
        <v/>
      </c>
      <c r="BB686" s="55" t="str">
        <f>+IFERROR(VLOOKUP($M686,ACTIVIDADES!$B$9:$T$494,27,0),"")</f>
        <v/>
      </c>
      <c r="BC686" s="55" t="str">
        <f>+IFERROR(VLOOKUP($M686,ACTIVIDADES!$B$9:$T$494,28,0),"")</f>
        <v/>
      </c>
      <c r="BD686" s="55" t="str">
        <f>+IFERROR(VLOOKUP($M686,ACTIVIDADES!$B$9:$T$494,29,0),"")</f>
        <v/>
      </c>
      <c r="BE686" s="55" t="str">
        <f>+IFERROR(VLOOKUP($M686,ACTIVIDADES!$B$9:$T$494,30,0),"")</f>
        <v/>
      </c>
      <c r="BF686" s="58"/>
      <c r="BG686" s="58"/>
      <c r="BH686" s="59"/>
      <c r="BI686" s="59" t="s">
        <v>580</v>
      </c>
      <c r="BJ686" s="60" t="s">
        <v>3635</v>
      </c>
      <c r="BK686" s="61" t="s">
        <v>593</v>
      </c>
      <c r="BL686" s="62"/>
      <c r="BM686" s="55" t="str">
        <f>+IFERROR(VLOOKUP($M686,ACTIVIDADES!$B$9:$T$494,31,0),"")</f>
        <v/>
      </c>
      <c r="BN686" s="55" t="str">
        <f>+IFERROR(VLOOKUP($M686,ACTIVIDADES!$B$9:$T$494,32,0),"")</f>
        <v/>
      </c>
      <c r="BO686" s="55" t="str">
        <f>+IFERROR(VLOOKUP($M686,ACTIVIDADES!$B$9:$T$494,33,0),"")</f>
        <v/>
      </c>
      <c r="BP686" s="55" t="str">
        <f>+IFERROR(VLOOKUP($M686,ACTIVIDADES!$B$9:$T$494,34,0),"")</f>
        <v/>
      </c>
      <c r="BQ686" s="55" t="str">
        <f>+IFERROR(VLOOKUP($M686,ACTIVIDADES!$B$9:$T$494,35,0),"")</f>
        <v/>
      </c>
      <c r="BR686" s="55" t="str">
        <f>+IFERROR(VLOOKUP($M686,ACTIVIDADES!$B$9:$T$494,36,0),"")</f>
        <v/>
      </c>
      <c r="BS686" s="55" t="str">
        <f>+IFERROR(VLOOKUP($M686,ACTIVIDADES!$B$9:$T$494,37,0),"")</f>
        <v/>
      </c>
      <c r="BT686" s="58"/>
      <c r="BU686" s="58"/>
      <c r="BV686" s="59"/>
      <c r="BW686" s="59" t="s">
        <v>580</v>
      </c>
      <c r="BX686" s="60" t="s">
        <v>3635</v>
      </c>
      <c r="BY686" s="61" t="s">
        <v>593</v>
      </c>
      <c r="BZ686" s="62"/>
      <c r="CA686" s="7"/>
      <c r="CB686" s="7"/>
      <c r="CC686" s="7"/>
      <c r="CD686" s="7"/>
      <c r="CE686" s="7"/>
      <c r="CF686" s="7"/>
      <c r="CG686" s="7"/>
      <c r="CH686" s="7"/>
      <c r="CI686" s="7"/>
      <c r="CJ686" s="7"/>
      <c r="CK686" s="7"/>
      <c r="CL686" s="7"/>
      <c r="CM686" s="7"/>
      <c r="CN686" s="7"/>
      <c r="CO686" s="7"/>
      <c r="CP686" s="7"/>
      <c r="CQ686" s="7"/>
    </row>
    <row r="687" spans="1:95" ht="93" customHeight="1" x14ac:dyDescent="0.35">
      <c r="A687" s="40">
        <f t="shared" si="42"/>
        <v>679</v>
      </c>
      <c r="B687" s="40" t="s">
        <v>521</v>
      </c>
      <c r="C687" s="40">
        <v>2024</v>
      </c>
      <c r="D687" s="40" t="s">
        <v>3734</v>
      </c>
      <c r="E687" s="323"/>
      <c r="F687" s="40" t="s">
        <v>1055</v>
      </c>
      <c r="G687" s="40" t="s">
        <v>239</v>
      </c>
      <c r="H687" s="41" t="s">
        <v>241</v>
      </c>
      <c r="I687" s="42"/>
      <c r="J687" s="43" t="s">
        <v>5242</v>
      </c>
      <c r="K687" s="43" t="s">
        <v>5417</v>
      </c>
      <c r="L687" s="44" t="s">
        <v>1153</v>
      </c>
      <c r="M687" s="63" t="s">
        <v>2006</v>
      </c>
      <c r="N687" s="64" t="s">
        <v>2007</v>
      </c>
      <c r="O687" s="63" t="s">
        <v>1993</v>
      </c>
      <c r="P687" s="63">
        <v>1</v>
      </c>
      <c r="Q687" s="65">
        <v>45992</v>
      </c>
      <c r="R687" s="65">
        <v>46081</v>
      </c>
      <c r="S687" s="66">
        <f t="shared" si="40"/>
        <v>13.05</v>
      </c>
      <c r="T687" s="63" t="s">
        <v>624</v>
      </c>
      <c r="U687" s="63"/>
      <c r="V687" s="49">
        <f>+IFERROR(VLOOKUP($M687,ACTIVIDADES!$B$9:$Q$494,10,0),"")</f>
        <v>0</v>
      </c>
      <c r="W687" s="50">
        <f>+IFERROR(VLOOKUP($M687,ACTIVIDADES!$B$9:$Q$494,11,0)," ")</f>
        <v>0</v>
      </c>
      <c r="X687" s="61">
        <f>+IFERROR(VLOOKUP($M687,ACTIVIDADES!$B$9:$Q$494,12,0),"")</f>
        <v>0</v>
      </c>
      <c r="Y687" s="52">
        <f>+IFERROR(VLOOKUP($M687,ACTIVIDADES!$B$9:$Q$494,13,0),"")</f>
        <v>46153</v>
      </c>
      <c r="Z687" s="53" t="str">
        <f>+IFERROR(VLOOKUP($M687,ACTIVIDADES!$B$9:$Q$494,14,0),"")</f>
        <v>No se evidencia seguimiento</v>
      </c>
      <c r="AA687" s="49">
        <f>+IFERROR(VLOOKUP($M687,ACTIVIDADES!$B$9:$Q$494,15,0),"")</f>
        <v>0</v>
      </c>
      <c r="AB687" s="54" t="str">
        <f>+IFERROR(VLOOKUP($M687,ACTIVIDADES!$B$9:$Q$494,16,0),"")</f>
        <v>VENCIDO</v>
      </c>
      <c r="AC687" s="144">
        <v>46157</v>
      </c>
      <c r="AD687" s="29">
        <v>0</v>
      </c>
      <c r="AE687" s="29" t="s">
        <v>3741</v>
      </c>
      <c r="AF687" s="29" t="s">
        <v>581</v>
      </c>
      <c r="AG687" s="29" t="s">
        <v>3737</v>
      </c>
      <c r="AH687" s="29" t="s">
        <v>3737</v>
      </c>
      <c r="AI687" s="29" t="s">
        <v>3737</v>
      </c>
      <c r="AJ687" s="55">
        <f>+IFERROR(VLOOKUP($M687,ACTIVIDADES!$B$9:$T$494,17,0),"")</f>
        <v>0.5</v>
      </c>
      <c r="AK687" s="80" t="str">
        <f>+IFERROR(VLOOKUP($M687,ACTIVIDADES!$B$9:$T$494,18,0),"")</f>
        <v>se adjunta procedimiento, se encuentra en estudio para actualizar</v>
      </c>
      <c r="AL687" s="80" t="str">
        <f>+IFERROR(VLOOKUP($M687,ACTIVIDADES!$B$9:$T$494,19,0),"")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687" s="55">
        <f>+IFERROR(VLOOKUP($M687,ACTIVIDADES!$B$9:$X$495,20,0),0)</f>
        <v>46214</v>
      </c>
      <c r="AN687" s="55" t="str">
        <f>+IFERROR(VLOOKUP($M687,ACTIVIDADES!$B$9:$X$495,21,0),0)</f>
        <v>No se evidencia actualización del procedimiento</v>
      </c>
      <c r="AO687" s="55">
        <f>+IFERROR(VLOOKUP($M687,ACTIVIDADES!$B$9:$X$495,22,0),0)</f>
        <v>0</v>
      </c>
      <c r="AP687" s="148" t="str">
        <f>+IFERROR(VLOOKUP($M687,ACTIVIDADES!$B$9:$X$495,23,0),0)</f>
        <v>VENCIDO</v>
      </c>
      <c r="AQ687" s="88">
        <v>46230</v>
      </c>
      <c r="AR687" s="382">
        <v>0</v>
      </c>
      <c r="AS687" s="380" t="s">
        <v>5838</v>
      </c>
      <c r="AT687" s="29" t="s">
        <v>581</v>
      </c>
      <c r="AU687" s="57" t="s">
        <v>3639</v>
      </c>
      <c r="AV687" s="193" t="s">
        <v>3639</v>
      </c>
      <c r="AW687" s="193" t="s">
        <v>3639</v>
      </c>
      <c r="AX687" s="57" t="s">
        <v>4244</v>
      </c>
      <c r="AY687" s="176" t="str">
        <f t="shared" si="41"/>
        <v>VENCIDAS</v>
      </c>
      <c r="AZ687" s="55" t="str">
        <f>+IFERROR(VLOOKUP($M687,ACTIVIDADES!$B$9:$T$494,25,0),"")</f>
        <v/>
      </c>
      <c r="BA687" s="55" t="str">
        <f>+IFERROR(VLOOKUP($M687,ACTIVIDADES!$B$9:$T$494,26,0),"")</f>
        <v/>
      </c>
      <c r="BB687" s="55" t="str">
        <f>+IFERROR(VLOOKUP($M687,ACTIVIDADES!$B$9:$T$494,27,0),"")</f>
        <v/>
      </c>
      <c r="BC687" s="55" t="str">
        <f>+IFERROR(VLOOKUP($M687,ACTIVIDADES!$B$9:$T$494,28,0),"")</f>
        <v/>
      </c>
      <c r="BD687" s="55" t="str">
        <f>+IFERROR(VLOOKUP($M687,ACTIVIDADES!$B$9:$T$494,29,0),"")</f>
        <v/>
      </c>
      <c r="BE687" s="55" t="str">
        <f>+IFERROR(VLOOKUP($M687,ACTIVIDADES!$B$9:$T$494,30,0),"")</f>
        <v/>
      </c>
      <c r="BF687" s="58"/>
      <c r="BG687" s="58"/>
      <c r="BH687" s="59"/>
      <c r="BI687" s="59" t="s">
        <v>580</v>
      </c>
      <c r="BJ687" s="60" t="s">
        <v>3635</v>
      </c>
      <c r="BK687" s="61" t="s">
        <v>593</v>
      </c>
      <c r="BL687" s="62"/>
      <c r="BM687" s="55" t="str">
        <f>+IFERROR(VLOOKUP($M687,ACTIVIDADES!$B$9:$T$494,31,0),"")</f>
        <v/>
      </c>
      <c r="BN687" s="55" t="str">
        <f>+IFERROR(VLOOKUP($M687,ACTIVIDADES!$B$9:$T$494,32,0),"")</f>
        <v/>
      </c>
      <c r="BO687" s="55" t="str">
        <f>+IFERROR(VLOOKUP($M687,ACTIVIDADES!$B$9:$T$494,33,0),"")</f>
        <v/>
      </c>
      <c r="BP687" s="55" t="str">
        <f>+IFERROR(VLOOKUP($M687,ACTIVIDADES!$B$9:$T$494,34,0),"")</f>
        <v/>
      </c>
      <c r="BQ687" s="55" t="str">
        <f>+IFERROR(VLOOKUP($M687,ACTIVIDADES!$B$9:$T$494,35,0),"")</f>
        <v/>
      </c>
      <c r="BR687" s="55" t="str">
        <f>+IFERROR(VLOOKUP($M687,ACTIVIDADES!$B$9:$T$494,36,0),"")</f>
        <v/>
      </c>
      <c r="BS687" s="55" t="str">
        <f>+IFERROR(VLOOKUP($M687,ACTIVIDADES!$B$9:$T$494,37,0),"")</f>
        <v/>
      </c>
      <c r="BT687" s="58"/>
      <c r="BU687" s="58"/>
      <c r="BV687" s="59"/>
      <c r="BW687" s="59" t="s">
        <v>580</v>
      </c>
      <c r="BX687" s="60" t="s">
        <v>3635</v>
      </c>
      <c r="BY687" s="61" t="s">
        <v>593</v>
      </c>
      <c r="BZ687" s="62"/>
      <c r="CA687" s="7"/>
      <c r="CB687" s="7"/>
      <c r="CC687" s="7"/>
      <c r="CD687" s="7"/>
      <c r="CE687" s="7"/>
      <c r="CF687" s="7"/>
      <c r="CG687" s="7"/>
      <c r="CH687" s="7"/>
      <c r="CI687" s="7"/>
      <c r="CJ687" s="7"/>
      <c r="CK687" s="7"/>
      <c r="CL687" s="7"/>
      <c r="CM687" s="7"/>
      <c r="CN687" s="7"/>
      <c r="CO687" s="7"/>
      <c r="CP687" s="7"/>
      <c r="CQ687" s="7"/>
    </row>
    <row r="688" spans="1:95" customFormat="1" ht="93" customHeight="1" x14ac:dyDescent="0.35">
      <c r="A688" s="40">
        <f t="shared" si="42"/>
        <v>680</v>
      </c>
      <c r="B688" s="40" t="s">
        <v>521</v>
      </c>
      <c r="C688" s="40">
        <v>2024</v>
      </c>
      <c r="D688" s="40" t="s">
        <v>3734</v>
      </c>
      <c r="E688" s="323"/>
      <c r="F688" s="40" t="s">
        <v>1056</v>
      </c>
      <c r="G688" s="40" t="s">
        <v>239</v>
      </c>
      <c r="H688" s="41" t="s">
        <v>4921</v>
      </c>
      <c r="I688" s="42"/>
      <c r="J688" s="43" t="s">
        <v>5243</v>
      </c>
      <c r="K688" s="43" t="s">
        <v>5417</v>
      </c>
      <c r="L688" s="44" t="s">
        <v>1153</v>
      </c>
      <c r="M688" s="63" t="s">
        <v>2006</v>
      </c>
      <c r="N688" s="64" t="s">
        <v>4360</v>
      </c>
      <c r="O688" s="63" t="s">
        <v>1993</v>
      </c>
      <c r="P688" s="63">
        <v>1</v>
      </c>
      <c r="Q688" s="65">
        <v>45992</v>
      </c>
      <c r="R688" s="65">
        <v>46081</v>
      </c>
      <c r="S688" s="66">
        <f t="shared" si="40"/>
        <v>13.05</v>
      </c>
      <c r="T688" s="63" t="s">
        <v>624</v>
      </c>
      <c r="U688" s="63"/>
      <c r="V688" s="49">
        <f>+IFERROR(VLOOKUP($M688,ACTIVIDADES!$B$9:$Q$494,10,0),"")</f>
        <v>0</v>
      </c>
      <c r="W688" s="50">
        <f>+IFERROR(VLOOKUP($M688,ACTIVIDADES!$B$9:$Q$494,11,0)," ")</f>
        <v>0</v>
      </c>
      <c r="X688" s="61">
        <f>+IFERROR(VLOOKUP($M688,ACTIVIDADES!$B$9:$Q$494,12,0),"")</f>
        <v>0</v>
      </c>
      <c r="Y688" s="52">
        <f>+IFERROR(VLOOKUP($M688,ACTIVIDADES!$B$9:$Q$494,13,0),"")</f>
        <v>46153</v>
      </c>
      <c r="Z688" s="53" t="str">
        <f>+IFERROR(VLOOKUP($M688,ACTIVIDADES!$B$9:$Q$494,14,0),"")</f>
        <v>No se evidencia seguimiento</v>
      </c>
      <c r="AA688" s="49">
        <f>+IFERROR(VLOOKUP($M688,ACTIVIDADES!$B$9:$Q$494,15,0),"")</f>
        <v>0</v>
      </c>
      <c r="AB688" s="54" t="str">
        <f>+IFERROR(VLOOKUP($M688,ACTIVIDADES!$B$9:$Q$494,16,0),"")</f>
        <v>VENCIDO</v>
      </c>
      <c r="AC688" s="144">
        <v>46157</v>
      </c>
      <c r="AD688" s="29">
        <v>0</v>
      </c>
      <c r="AE688" s="29" t="s">
        <v>3741</v>
      </c>
      <c r="AF688" s="29" t="s">
        <v>581</v>
      </c>
      <c r="AG688" s="29" t="s">
        <v>3737</v>
      </c>
      <c r="AH688" s="29" t="s">
        <v>3737</v>
      </c>
      <c r="AI688" s="29" t="s">
        <v>3737</v>
      </c>
      <c r="AJ688" s="55">
        <f>+IFERROR(VLOOKUP($M688,ACTIVIDADES!$B$9:$T$494,17,0),"")</f>
        <v>0.5</v>
      </c>
      <c r="AK688" s="80" t="str">
        <f>+IFERROR(VLOOKUP($M688,ACTIVIDADES!$B$9:$T$494,18,0),"")</f>
        <v>se adjunta procedimiento, se encuentra en estudio para actualizar</v>
      </c>
      <c r="AL688" s="80" t="str">
        <f>+IFERROR(VLOOKUP($M688,ACTIVIDADES!$B$9:$T$494,19,0),"")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688" s="55">
        <f>+IFERROR(VLOOKUP($M688,ACTIVIDADES!$B$9:$X$495,20,0),0)</f>
        <v>46214</v>
      </c>
      <c r="AN688" s="55" t="str">
        <f>+IFERROR(VLOOKUP($M688,ACTIVIDADES!$B$9:$X$495,21,0),0)</f>
        <v>No se evidencia actualización del procedimiento</v>
      </c>
      <c r="AO688" s="55">
        <f>+IFERROR(VLOOKUP($M688,ACTIVIDADES!$B$9:$X$495,22,0),0)</f>
        <v>0</v>
      </c>
      <c r="AP688" s="148" t="str">
        <f>+IFERROR(VLOOKUP($M688,ACTIVIDADES!$B$9:$X$495,23,0),0)</f>
        <v>VENCIDO</v>
      </c>
      <c r="AQ688" s="88">
        <v>46230</v>
      </c>
      <c r="AR688" s="382">
        <v>0</v>
      </c>
      <c r="AS688" s="380" t="s">
        <v>5838</v>
      </c>
      <c r="AT688" s="29" t="s">
        <v>581</v>
      </c>
      <c r="AU688" s="57" t="s">
        <v>3639</v>
      </c>
      <c r="AV688" s="193" t="s">
        <v>3639</v>
      </c>
      <c r="AW688" s="193" t="s">
        <v>3639</v>
      </c>
      <c r="AX688" s="57" t="s">
        <v>4244</v>
      </c>
      <c r="AY688" s="176" t="str">
        <f t="shared" si="41"/>
        <v>VENCIDAS</v>
      </c>
      <c r="AZ688" s="55" t="str">
        <f>+IFERROR(VLOOKUP($M688,ACTIVIDADES!$B$9:$T$494,25,0),"")</f>
        <v/>
      </c>
      <c r="BA688" s="55" t="str">
        <f>+IFERROR(VLOOKUP($M688,ACTIVIDADES!$B$9:$T$494,26,0),"")</f>
        <v/>
      </c>
      <c r="BB688" s="55" t="str">
        <f>+IFERROR(VLOOKUP($M688,ACTIVIDADES!$B$9:$T$494,27,0),"")</f>
        <v/>
      </c>
      <c r="BC688" s="55" t="str">
        <f>+IFERROR(VLOOKUP($M688,ACTIVIDADES!$B$9:$T$494,28,0),"")</f>
        <v/>
      </c>
      <c r="BD688" s="55" t="str">
        <f>+IFERROR(VLOOKUP($M688,ACTIVIDADES!$B$9:$T$494,29,0),"")</f>
        <v/>
      </c>
      <c r="BE688" s="55" t="str">
        <f>+IFERROR(VLOOKUP($M688,ACTIVIDADES!$B$9:$T$494,30,0),"")</f>
        <v/>
      </c>
      <c r="BF688" s="58"/>
      <c r="BG688" s="58"/>
      <c r="BH688" s="59"/>
      <c r="BI688" s="59" t="s">
        <v>580</v>
      </c>
      <c r="BJ688" s="60" t="s">
        <v>3635</v>
      </c>
      <c r="BK688" s="61" t="s">
        <v>593</v>
      </c>
      <c r="BL688" s="62"/>
      <c r="BM688" s="55" t="str">
        <f>+IFERROR(VLOOKUP($M688,ACTIVIDADES!$B$9:$T$494,31,0),"")</f>
        <v/>
      </c>
      <c r="BN688" s="55" t="str">
        <f>+IFERROR(VLOOKUP($M688,ACTIVIDADES!$B$9:$T$494,32,0),"")</f>
        <v/>
      </c>
      <c r="BO688" s="55" t="str">
        <f>+IFERROR(VLOOKUP($M688,ACTIVIDADES!$B$9:$T$494,33,0),"")</f>
        <v/>
      </c>
      <c r="BP688" s="55" t="str">
        <f>+IFERROR(VLOOKUP($M688,ACTIVIDADES!$B$9:$T$494,34,0),"")</f>
        <v/>
      </c>
      <c r="BQ688" s="55" t="str">
        <f>+IFERROR(VLOOKUP($M688,ACTIVIDADES!$B$9:$T$494,35,0),"")</f>
        <v/>
      </c>
      <c r="BR688" s="55" t="str">
        <f>+IFERROR(VLOOKUP($M688,ACTIVIDADES!$B$9:$T$494,36,0),"")</f>
        <v/>
      </c>
      <c r="BS688" s="55" t="str">
        <f>+IFERROR(VLOOKUP($M688,ACTIVIDADES!$B$9:$T$494,37,0),"")</f>
        <v/>
      </c>
      <c r="BT688" s="58"/>
      <c r="BU688" s="58"/>
      <c r="BV688" s="59"/>
      <c r="BW688" s="59" t="s">
        <v>580</v>
      </c>
      <c r="BX688" s="60" t="s">
        <v>3635</v>
      </c>
      <c r="BY688" s="61" t="s">
        <v>593</v>
      </c>
      <c r="BZ688" s="62"/>
      <c r="CA688" s="7"/>
      <c r="CB688" s="7"/>
      <c r="CC688" s="7"/>
      <c r="CD688" s="7"/>
      <c r="CE688" s="7"/>
      <c r="CF688" s="7"/>
      <c r="CG688" s="7"/>
      <c r="CH688" s="7"/>
      <c r="CI688" s="7"/>
      <c r="CJ688" s="7"/>
      <c r="CK688" s="7"/>
      <c r="CL688" s="7"/>
      <c r="CM688" s="7"/>
      <c r="CN688" s="7"/>
      <c r="CO688" s="7"/>
      <c r="CP688" s="7"/>
      <c r="CQ688" s="7"/>
    </row>
    <row r="689" spans="1:95" customFormat="1" ht="93" customHeight="1" x14ac:dyDescent="0.35">
      <c r="A689" s="40">
        <f t="shared" si="42"/>
        <v>681</v>
      </c>
      <c r="B689" s="40" t="s">
        <v>521</v>
      </c>
      <c r="C689" s="40">
        <v>2024</v>
      </c>
      <c r="D689" s="40" t="s">
        <v>3734</v>
      </c>
      <c r="E689" s="323"/>
      <c r="F689" s="40" t="s">
        <v>1056</v>
      </c>
      <c r="G689" s="40" t="s">
        <v>239</v>
      </c>
      <c r="H689" s="41" t="s">
        <v>4921</v>
      </c>
      <c r="I689" s="42"/>
      <c r="J689" s="43" t="s">
        <v>5243</v>
      </c>
      <c r="K689" s="43" t="s">
        <v>5417</v>
      </c>
      <c r="L689" s="44" t="s">
        <v>1153</v>
      </c>
      <c r="M689" s="63" t="s">
        <v>2008</v>
      </c>
      <c r="N689" s="64" t="s">
        <v>2009</v>
      </c>
      <c r="O689" s="63" t="s">
        <v>2010</v>
      </c>
      <c r="P689" s="63">
        <v>1</v>
      </c>
      <c r="Q689" s="65">
        <v>45992</v>
      </c>
      <c r="R689" s="65">
        <v>46022</v>
      </c>
      <c r="S689" s="66">
        <f t="shared" ref="S689:S752" si="43">DAYS360(Q689,R689)/360*54</f>
        <v>4.5</v>
      </c>
      <c r="T689" s="63" t="s">
        <v>624</v>
      </c>
      <c r="U689" s="63"/>
      <c r="V689" s="49">
        <f>+IFERROR(VLOOKUP($M689,ACTIVIDADES!$B$9:$Q$494,10,0),"")</f>
        <v>0</v>
      </c>
      <c r="W689" s="50">
        <f>+IFERROR(VLOOKUP($M689,ACTIVIDADES!$B$9:$Q$494,11,0)," ")</f>
        <v>0</v>
      </c>
      <c r="X689" s="61">
        <f>+IFERROR(VLOOKUP($M689,ACTIVIDADES!$B$9:$Q$494,12,0),"")</f>
        <v>0</v>
      </c>
      <c r="Y689" s="52">
        <f>+IFERROR(VLOOKUP($M689,ACTIVIDADES!$B$9:$Q$494,13,0),"")</f>
        <v>46153</v>
      </c>
      <c r="Z689" s="53" t="str">
        <f>+IFERROR(VLOOKUP($M689,ACTIVIDADES!$B$9:$Q$494,14,0),"")</f>
        <v>No se evidencia seguimiento</v>
      </c>
      <c r="AA689" s="49">
        <f>+IFERROR(VLOOKUP($M689,ACTIVIDADES!$B$9:$Q$494,15,0),"")</f>
        <v>0</v>
      </c>
      <c r="AB689" s="54" t="str">
        <f>+IFERROR(VLOOKUP($M689,ACTIVIDADES!$B$9:$Q$494,16,0),"")</f>
        <v>VENCIDO</v>
      </c>
      <c r="AC689" s="144">
        <v>46157</v>
      </c>
      <c r="AD689" s="29">
        <v>0</v>
      </c>
      <c r="AE689" s="29" t="s">
        <v>3741</v>
      </c>
      <c r="AF689" s="29" t="s">
        <v>581</v>
      </c>
      <c r="AG689" s="29" t="s">
        <v>3737</v>
      </c>
      <c r="AH689" s="29" t="s">
        <v>3737</v>
      </c>
      <c r="AI689" s="29" t="s">
        <v>3737</v>
      </c>
      <c r="AJ689" s="55">
        <f>+IFERROR(VLOOKUP($M689,ACTIVIDADES!$B$9:$T$494,17,0),"")</f>
        <v>1</v>
      </c>
      <c r="AK689" s="80" t="str">
        <f>+IFERROR(VLOOKUP($M689,ACTIVIDADES!$B$9:$T$494,18,0),"")</f>
        <v>se adjunta reporte</v>
      </c>
      <c r="AL689" s="80" t="str">
        <f>+IFERROR(VLOOKUP($M689,ACTIVIDADES!$B$9:$T$494,19,0),"")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689" s="55">
        <f>+IFERROR(VLOOKUP($M689,ACTIVIDADES!$B$9:$X$495,20,0),0)</f>
        <v>46214</v>
      </c>
      <c r="AN689" s="55" t="str">
        <f>+IFERROR(VLOOKUP($M689,ACTIVIDADES!$B$9:$X$495,21,0),0)</f>
        <v>No hay claridad de los sopotes como dan cumplimiento a la actividad</v>
      </c>
      <c r="AO689" s="55">
        <f>+IFERROR(VLOOKUP($M689,ACTIVIDADES!$B$9:$X$495,22,0),0)</f>
        <v>0</v>
      </c>
      <c r="AP689" s="148" t="str">
        <f>+IFERROR(VLOOKUP($M689,ACTIVIDADES!$B$9:$X$495,23,0),0)</f>
        <v>VENCIDO</v>
      </c>
      <c r="AQ689" s="88">
        <v>46230</v>
      </c>
      <c r="AR689" s="55">
        <v>0</v>
      </c>
      <c r="AS689" s="57" t="s">
        <v>3741</v>
      </c>
      <c r="AT689" s="29" t="s">
        <v>581</v>
      </c>
      <c r="AU689" s="57" t="s">
        <v>3639</v>
      </c>
      <c r="AV689" s="193" t="s">
        <v>3639</v>
      </c>
      <c r="AW689" s="193" t="s">
        <v>3639</v>
      </c>
      <c r="AX689" s="57" t="s">
        <v>4244</v>
      </c>
      <c r="AY689" s="176" t="str">
        <f t="shared" si="41"/>
        <v>VENCIDAS</v>
      </c>
      <c r="AZ689" s="55" t="str">
        <f>+IFERROR(VLOOKUP($M689,ACTIVIDADES!$B$9:$T$494,25,0),"")</f>
        <v/>
      </c>
      <c r="BA689" s="55" t="str">
        <f>+IFERROR(VLOOKUP($M689,ACTIVIDADES!$B$9:$T$494,26,0),"")</f>
        <v/>
      </c>
      <c r="BB689" s="55" t="str">
        <f>+IFERROR(VLOOKUP($M689,ACTIVIDADES!$B$9:$T$494,27,0),"")</f>
        <v/>
      </c>
      <c r="BC689" s="55" t="str">
        <f>+IFERROR(VLOOKUP($M689,ACTIVIDADES!$B$9:$T$494,28,0),"")</f>
        <v/>
      </c>
      <c r="BD689" s="55" t="str">
        <f>+IFERROR(VLOOKUP($M689,ACTIVIDADES!$B$9:$T$494,29,0),"")</f>
        <v/>
      </c>
      <c r="BE689" s="55" t="str">
        <f>+IFERROR(VLOOKUP($M689,ACTIVIDADES!$B$9:$T$494,30,0),"")</f>
        <v/>
      </c>
      <c r="BF689" s="58"/>
      <c r="BG689" s="58"/>
      <c r="BH689" s="59"/>
      <c r="BI689" s="59" t="s">
        <v>580</v>
      </c>
      <c r="BJ689" s="60" t="s">
        <v>3635</v>
      </c>
      <c r="BK689" s="61" t="s">
        <v>593</v>
      </c>
      <c r="BL689" s="62"/>
      <c r="BM689" s="55" t="str">
        <f>+IFERROR(VLOOKUP($M689,ACTIVIDADES!$B$9:$T$494,31,0),"")</f>
        <v/>
      </c>
      <c r="BN689" s="55" t="str">
        <f>+IFERROR(VLOOKUP($M689,ACTIVIDADES!$B$9:$T$494,32,0),"")</f>
        <v/>
      </c>
      <c r="BO689" s="55" t="str">
        <f>+IFERROR(VLOOKUP($M689,ACTIVIDADES!$B$9:$T$494,33,0),"")</f>
        <v/>
      </c>
      <c r="BP689" s="55" t="str">
        <f>+IFERROR(VLOOKUP($M689,ACTIVIDADES!$B$9:$T$494,34,0),"")</f>
        <v/>
      </c>
      <c r="BQ689" s="55" t="str">
        <f>+IFERROR(VLOOKUP($M689,ACTIVIDADES!$B$9:$T$494,35,0),"")</f>
        <v/>
      </c>
      <c r="BR689" s="55" t="str">
        <f>+IFERROR(VLOOKUP($M689,ACTIVIDADES!$B$9:$T$494,36,0),"")</f>
        <v/>
      </c>
      <c r="BS689" s="55" t="str">
        <f>+IFERROR(VLOOKUP($M689,ACTIVIDADES!$B$9:$T$494,37,0),"")</f>
        <v/>
      </c>
      <c r="BT689" s="58"/>
      <c r="BU689" s="58"/>
      <c r="BV689" s="59"/>
      <c r="BW689" s="59" t="s">
        <v>580</v>
      </c>
      <c r="BX689" s="60" t="s">
        <v>3635</v>
      </c>
      <c r="BY689" s="61" t="s">
        <v>593</v>
      </c>
      <c r="BZ689" s="62"/>
      <c r="CA689" s="7"/>
      <c r="CB689" s="7"/>
      <c r="CC689" s="7"/>
      <c r="CD689" s="7"/>
      <c r="CE689" s="7"/>
      <c r="CF689" s="7"/>
      <c r="CG689" s="7"/>
      <c r="CH689" s="7"/>
      <c r="CI689" s="7"/>
      <c r="CJ689" s="7"/>
      <c r="CK689" s="7"/>
      <c r="CL689" s="7"/>
      <c r="CM689" s="7"/>
      <c r="CN689" s="7"/>
      <c r="CO689" s="7"/>
      <c r="CP689" s="7"/>
      <c r="CQ689" s="7"/>
    </row>
    <row r="690" spans="1:95" customFormat="1" ht="93" customHeight="1" x14ac:dyDescent="0.35">
      <c r="A690" s="40">
        <f t="shared" si="42"/>
        <v>682</v>
      </c>
      <c r="B690" s="40" t="s">
        <v>521</v>
      </c>
      <c r="C690" s="40">
        <v>2025</v>
      </c>
      <c r="D690" s="40" t="s">
        <v>3750</v>
      </c>
      <c r="E690" s="323"/>
      <c r="F690" s="40" t="s">
        <v>1070</v>
      </c>
      <c r="G690" s="40" t="s">
        <v>529</v>
      </c>
      <c r="H690" s="41" t="s">
        <v>500</v>
      </c>
      <c r="I690" s="42" t="s">
        <v>3640</v>
      </c>
      <c r="J690" s="43" t="s">
        <v>4361</v>
      </c>
      <c r="K690" s="43" t="s">
        <v>4362</v>
      </c>
      <c r="L690" s="44" t="s">
        <v>1153</v>
      </c>
      <c r="M690" s="63" t="s">
        <v>2182</v>
      </c>
      <c r="N690" s="64" t="s">
        <v>2183</v>
      </c>
      <c r="O690" s="63" t="s">
        <v>2184</v>
      </c>
      <c r="P690" s="63">
        <v>3</v>
      </c>
      <c r="Q690" s="65">
        <v>45981</v>
      </c>
      <c r="R690" s="65">
        <v>46022</v>
      </c>
      <c r="S690" s="66">
        <f t="shared" si="43"/>
        <v>6.1499999999999995</v>
      </c>
      <c r="T690" s="63" t="s">
        <v>611</v>
      </c>
      <c r="U690" s="63"/>
      <c r="V690" s="49">
        <f>+IFERROR(VLOOKUP($M690,ACTIVIDADES!$B$9:$Q$494,10,0),"")</f>
        <v>1</v>
      </c>
      <c r="W690" s="50" t="str">
        <f>+IFERROR(VLOOKUP($M690,ACTIVIDADES!$B$9:$Q$494,11,0)," ")</f>
        <v>Se anexa los correos de convocatoria en los cuales se solicita que en caso de ausencia, se informe, esta actividad de reportar excusas por la ausencia depende única y exclusivamente de los miembros del comité.</v>
      </c>
      <c r="X690" s="51" t="str">
        <f>+IFERROR(VLOOKUP($M690,ACTIVIDADES!$B$9:$Q$494,12,0),"")</f>
        <v>https://dnbcgovco-my.sharepoint.com/:f:/g/personal/planeacion_dnbc_gov_co/IgCBE5aHG9uFRabZ-tLSe3N-AVAL2iymqTlBxwA-RSGf40Q?e=dQSRak</v>
      </c>
      <c r="Y690" s="52">
        <f>+IFERROR(VLOOKUP($M690,ACTIVIDADES!$B$9:$Q$494,13,0),"")</f>
        <v>46153</v>
      </c>
      <c r="Z690" s="53" t="str">
        <f>+IFERROR(VLOOKUP($M690,ACTIVIDADES!$B$9:$Q$494,14,0),"")</f>
        <v>Se realizará revisión de evidencias para validar linea con requerimientos de ley , y dar su respectivo cumplimiento.</v>
      </c>
      <c r="AA690" s="49">
        <f>+IFERROR(VLOOKUP($M690,ACTIVIDADES!$B$9:$Q$494,15,0),"")</f>
        <v>1</v>
      </c>
      <c r="AB690" s="54" t="str">
        <f>+IFERROR(VLOOKUP($M690,ACTIVIDADES!$B$9:$Q$494,16,0),"")</f>
        <v>CUMPLIDO</v>
      </c>
      <c r="AC690" s="144">
        <v>46157</v>
      </c>
      <c r="AD690" s="30">
        <v>1</v>
      </c>
      <c r="AE690" s="30" t="s">
        <v>4363</v>
      </c>
      <c r="AF690" s="29" t="s">
        <v>578</v>
      </c>
      <c r="AG690" s="29" t="s">
        <v>3737</v>
      </c>
      <c r="AH690" s="29" t="s">
        <v>593</v>
      </c>
      <c r="AI690" s="29" t="s">
        <v>3752</v>
      </c>
      <c r="AJ690" s="55">
        <f>+IFERROR(VLOOKUP($M690,ACTIVIDADES!$B$9:$T$494,17,0),"")</f>
        <v>0</v>
      </c>
      <c r="AK690" s="80" t="str">
        <f>+IFERROR(VLOOKUP($M690,ACTIVIDADES!$B$9:$T$494,18,0),"")</f>
        <v>Si reporte segundo trimestre</v>
      </c>
      <c r="AL690" s="80" t="str">
        <f>+IFERROR(VLOOKUP($M690,ACTIVIDADES!$B$9:$T$494,19,0),"")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690" s="55">
        <f>+IFERROR(VLOOKUP($M690,ACTIVIDADES!$B$9:$X$495,20,0),0)</f>
        <v>46213</v>
      </c>
      <c r="AN690" s="55" t="str">
        <f>+IFERROR(VLOOKUP($M690,ACTIVIDADES!$B$9:$X$495,21,0),0)</f>
        <v>No se recibe reporte segundo trimestre. No obstante, actividad reportada como cumplida en primer trimestre</v>
      </c>
      <c r="AO690" s="55">
        <f>+IFERROR(VLOOKUP($M690,ACTIVIDADES!$B$9:$X$495,22,0),0)</f>
        <v>1</v>
      </c>
      <c r="AP690" s="150" t="str">
        <f>+IFERROR(VLOOKUP($M690,ACTIVIDADES!$B$9:$X$495,23,0),0)</f>
        <v>CUMPLIDO</v>
      </c>
      <c r="AQ690" s="88">
        <v>46230</v>
      </c>
      <c r="AR690" s="55">
        <v>1</v>
      </c>
      <c r="AS690" s="55" t="s">
        <v>4632</v>
      </c>
      <c r="AT690" s="29" t="s">
        <v>578</v>
      </c>
      <c r="AU690" s="57" t="s">
        <v>1472</v>
      </c>
      <c r="AV690" s="193" t="s">
        <v>3635</v>
      </c>
      <c r="AW690" s="193" t="s">
        <v>590</v>
      </c>
      <c r="AX690" s="57" t="s">
        <v>5920</v>
      </c>
      <c r="AY690" s="176" t="str">
        <f t="shared" si="41"/>
        <v>CUMPLIDAS</v>
      </c>
      <c r="AZ690" s="55" t="str">
        <f>+IFERROR(VLOOKUP($M690,ACTIVIDADES!$B$9:$T$494,25,0),"")</f>
        <v/>
      </c>
      <c r="BA690" s="55" t="str">
        <f>+IFERROR(VLOOKUP($M690,ACTIVIDADES!$B$9:$T$494,26,0),"")</f>
        <v/>
      </c>
      <c r="BB690" s="55" t="str">
        <f>+IFERROR(VLOOKUP($M690,ACTIVIDADES!$B$9:$T$494,27,0),"")</f>
        <v/>
      </c>
      <c r="BC690" s="55" t="str">
        <f>+IFERROR(VLOOKUP($M690,ACTIVIDADES!$B$9:$T$494,28,0),"")</f>
        <v/>
      </c>
      <c r="BD690" s="55" t="str">
        <f>+IFERROR(VLOOKUP($M690,ACTIVIDADES!$B$9:$T$494,29,0),"")</f>
        <v/>
      </c>
      <c r="BE690" s="55" t="str">
        <f>+IFERROR(VLOOKUP($M690,ACTIVIDADES!$B$9:$T$494,30,0),"")</f>
        <v/>
      </c>
      <c r="BF690" s="58"/>
      <c r="BG690" s="58"/>
      <c r="BH690" s="59"/>
      <c r="BI690" s="59" t="s">
        <v>580</v>
      </c>
      <c r="BJ690" s="60" t="s">
        <v>3635</v>
      </c>
      <c r="BK690" s="61" t="s">
        <v>593</v>
      </c>
      <c r="BL690" s="62"/>
      <c r="BM690" s="55" t="str">
        <f>+IFERROR(VLOOKUP($M690,ACTIVIDADES!$B$9:$T$494,31,0),"")</f>
        <v/>
      </c>
      <c r="BN690" s="55" t="str">
        <f>+IFERROR(VLOOKUP($M690,ACTIVIDADES!$B$9:$T$494,32,0),"")</f>
        <v/>
      </c>
      <c r="BO690" s="55" t="str">
        <f>+IFERROR(VLOOKUP($M690,ACTIVIDADES!$B$9:$T$494,33,0),"")</f>
        <v/>
      </c>
      <c r="BP690" s="55" t="str">
        <f>+IFERROR(VLOOKUP($M690,ACTIVIDADES!$B$9:$T$494,34,0),"")</f>
        <v/>
      </c>
      <c r="BQ690" s="55" t="str">
        <f>+IFERROR(VLOOKUP($M690,ACTIVIDADES!$B$9:$T$494,35,0),"")</f>
        <v/>
      </c>
      <c r="BR690" s="55" t="str">
        <f>+IFERROR(VLOOKUP($M690,ACTIVIDADES!$B$9:$T$494,36,0),"")</f>
        <v/>
      </c>
      <c r="BS690" s="55" t="str">
        <f>+IFERROR(VLOOKUP($M690,ACTIVIDADES!$B$9:$T$494,37,0),"")</f>
        <v/>
      </c>
      <c r="BT690" s="58"/>
      <c r="BU690" s="58"/>
      <c r="BV690" s="59"/>
      <c r="BW690" s="59" t="s">
        <v>580</v>
      </c>
      <c r="BX690" s="60" t="s">
        <v>3635</v>
      </c>
      <c r="BY690" s="61" t="s">
        <v>593</v>
      </c>
      <c r="BZ690" s="62"/>
      <c r="CA690" s="7"/>
      <c r="CB690" s="7"/>
      <c r="CC690" s="7"/>
      <c r="CD690" s="7"/>
      <c r="CE690" s="7"/>
      <c r="CF690" s="7"/>
      <c r="CG690" s="7"/>
      <c r="CH690" s="7"/>
      <c r="CI690" s="7"/>
      <c r="CJ690" s="7"/>
      <c r="CK690" s="7"/>
      <c r="CL690" s="7"/>
      <c r="CM690" s="7"/>
      <c r="CN690" s="7"/>
      <c r="CO690" s="7"/>
      <c r="CP690" s="7"/>
      <c r="CQ690" s="7"/>
    </row>
    <row r="691" spans="1:95" ht="93" customHeight="1" x14ac:dyDescent="0.35">
      <c r="A691" s="40">
        <f t="shared" si="42"/>
        <v>683</v>
      </c>
      <c r="B691" s="40" t="s">
        <v>521</v>
      </c>
      <c r="C691" s="40">
        <v>2025</v>
      </c>
      <c r="D691" s="40" t="s">
        <v>3750</v>
      </c>
      <c r="E691" s="323"/>
      <c r="F691" s="40" t="s">
        <v>1067</v>
      </c>
      <c r="G691" s="40" t="s">
        <v>529</v>
      </c>
      <c r="H691" s="41" t="s">
        <v>498</v>
      </c>
      <c r="I691" s="42"/>
      <c r="J691" s="43" t="s">
        <v>5244</v>
      </c>
      <c r="K691" s="43" t="s">
        <v>4364</v>
      </c>
      <c r="L691" s="44" t="s">
        <v>1153</v>
      </c>
      <c r="M691" s="63" t="s">
        <v>3347</v>
      </c>
      <c r="N691" s="64" t="s">
        <v>3348</v>
      </c>
      <c r="O691" s="63" t="s">
        <v>3349</v>
      </c>
      <c r="P691" s="63">
        <v>2</v>
      </c>
      <c r="Q691" s="65">
        <v>45981</v>
      </c>
      <c r="R691" s="65">
        <v>46022</v>
      </c>
      <c r="S691" s="66">
        <f t="shared" si="43"/>
        <v>6.1499999999999995</v>
      </c>
      <c r="T691" s="63" t="s">
        <v>702</v>
      </c>
      <c r="U691" s="63"/>
      <c r="V691" s="49">
        <f>+IFERROR(VLOOKUP($M691,ACTIVIDADES!$B$9:$Q$494,10,0),"")</f>
        <v>0</v>
      </c>
      <c r="W691" s="50">
        <f>+IFERROR(VLOOKUP($M691,ACTIVIDADES!$B$9:$Q$494,11,0)," ")</f>
        <v>0</v>
      </c>
      <c r="X691" s="61">
        <f>+IFERROR(VLOOKUP($M691,ACTIVIDADES!$B$9:$Q$494,12,0),"")</f>
        <v>0</v>
      </c>
      <c r="Y691" s="52">
        <f>+IFERROR(VLOOKUP($M691,ACTIVIDADES!$B$9:$Q$494,13,0),"")</f>
        <v>46153</v>
      </c>
      <c r="Z691" s="53" t="str">
        <f>+IFERROR(VLOOKUP($M691,ACTIVIDADES!$B$9:$Q$494,14,0),"")</f>
        <v>No se realizó seguimiento</v>
      </c>
      <c r="AA691" s="49">
        <f>+IFERROR(VLOOKUP($M691,ACTIVIDADES!$B$9:$Q$494,15,0),"")</f>
        <v>0</v>
      </c>
      <c r="AB691" s="54" t="str">
        <f>+IFERROR(VLOOKUP($M691,ACTIVIDADES!$B$9:$Q$494,16,0),"")</f>
        <v>VENCIDO</v>
      </c>
      <c r="AC691" s="144">
        <v>46157</v>
      </c>
      <c r="AD691" s="29">
        <v>0</v>
      </c>
      <c r="AE691" s="29" t="s">
        <v>3741</v>
      </c>
      <c r="AF691" s="29" t="s">
        <v>581</v>
      </c>
      <c r="AG691" s="29" t="s">
        <v>3737</v>
      </c>
      <c r="AH691" s="29" t="s">
        <v>3737</v>
      </c>
      <c r="AI691" s="29" t="s">
        <v>3737</v>
      </c>
      <c r="AJ691" s="55">
        <f>+IFERROR(VLOOKUP($M691,ACTIVIDADES!$B$9:$T$494,17,0),"")</f>
        <v>1</v>
      </c>
      <c r="AK691" s="80" t="str">
        <f>+IFERROR(VLOOKUP($M691,ACTIVIDADES!$B$9:$T$494,18,0),"")</f>
        <v>se adjunta soporte de publicacion en la pagina, asi como el informe de las actuaciones adelantadas por el proceso de gestion juridica</v>
      </c>
      <c r="AL691" s="80" t="str">
        <f>+IFERROR(VLOOKUP($M691,ACTIVIDADES!$B$9:$T$494,19,0),"")</f>
        <v>https://dnbcgovco-my.sharepoint.com/my?id=%2Fpersonal%2Fyerlis%5Fpeinado%5Fdnbc%5Fgov%5Fco%2FDocuments%2FDRIVE%20EVIDENCIAS%20ACCIONES%20DE%20MEJORA&amp;viewid=2bd0da41%2Dc24a%2D4219%2D9b50%2D3f7b97ed8c4c</v>
      </c>
      <c r="AM691" s="55">
        <f>+IFERROR(VLOOKUP($M691,ACTIVIDADES!$B$9:$X$495,20,0),0)</f>
        <v>46218</v>
      </c>
      <c r="AN691" s="55" t="str">
        <f>+IFERROR(VLOOKUP($M691,ACTIVIDADES!$B$9:$X$495,21,0),0)</f>
        <v>No se encuentra evidencias por parte del proceso</v>
      </c>
      <c r="AO691" s="55">
        <f>+IFERROR(VLOOKUP($M691,ACTIVIDADES!$B$9:$X$495,22,0),0)</f>
        <v>0</v>
      </c>
      <c r="AP691" s="148" t="str">
        <f>+IFERROR(VLOOKUP($M691,ACTIVIDADES!$B$9:$X$495,23,0),0)</f>
        <v>VENCIDO</v>
      </c>
      <c r="AQ691" s="88">
        <v>46230</v>
      </c>
      <c r="AR691" s="55">
        <v>0</v>
      </c>
      <c r="AS691" s="55" t="s">
        <v>5838</v>
      </c>
      <c r="AT691" s="29" t="s">
        <v>581</v>
      </c>
      <c r="AU691" s="57" t="s">
        <v>3639</v>
      </c>
      <c r="AV691" s="193" t="s">
        <v>3639</v>
      </c>
      <c r="AW691" s="193" t="s">
        <v>3639</v>
      </c>
      <c r="AX691" s="57" t="s">
        <v>4244</v>
      </c>
      <c r="AY691" s="176" t="str">
        <f t="shared" si="41"/>
        <v>VENCIDAS</v>
      </c>
      <c r="AZ691" s="55" t="str">
        <f>+IFERROR(VLOOKUP($M691,ACTIVIDADES!$B$9:$T$494,25,0),"")</f>
        <v/>
      </c>
      <c r="BA691" s="55" t="str">
        <f>+IFERROR(VLOOKUP($M691,ACTIVIDADES!$B$9:$T$494,26,0),"")</f>
        <v/>
      </c>
      <c r="BB691" s="55" t="str">
        <f>+IFERROR(VLOOKUP($M691,ACTIVIDADES!$B$9:$T$494,27,0),"")</f>
        <v/>
      </c>
      <c r="BC691" s="55" t="str">
        <f>+IFERROR(VLOOKUP($M691,ACTIVIDADES!$B$9:$T$494,28,0),"")</f>
        <v/>
      </c>
      <c r="BD691" s="55" t="str">
        <f>+IFERROR(VLOOKUP($M691,ACTIVIDADES!$B$9:$T$494,29,0),"")</f>
        <v/>
      </c>
      <c r="BE691" s="55" t="str">
        <f>+IFERROR(VLOOKUP($M691,ACTIVIDADES!$B$9:$T$494,30,0),"")</f>
        <v/>
      </c>
      <c r="BF691" s="58"/>
      <c r="BG691" s="58"/>
      <c r="BH691" s="59"/>
      <c r="BI691" s="59" t="s">
        <v>580</v>
      </c>
      <c r="BJ691" s="60" t="s">
        <v>3635</v>
      </c>
      <c r="BK691" s="61" t="s">
        <v>593</v>
      </c>
      <c r="BL691" s="62"/>
      <c r="BM691" s="55" t="str">
        <f>+IFERROR(VLOOKUP($M691,ACTIVIDADES!$B$9:$T$494,31,0),"")</f>
        <v/>
      </c>
      <c r="BN691" s="55" t="str">
        <f>+IFERROR(VLOOKUP($M691,ACTIVIDADES!$B$9:$T$494,32,0),"")</f>
        <v/>
      </c>
      <c r="BO691" s="55" t="str">
        <f>+IFERROR(VLOOKUP($M691,ACTIVIDADES!$B$9:$T$494,33,0),"")</f>
        <v/>
      </c>
      <c r="BP691" s="55" t="str">
        <f>+IFERROR(VLOOKUP($M691,ACTIVIDADES!$B$9:$T$494,34,0),"")</f>
        <v/>
      </c>
      <c r="BQ691" s="55" t="str">
        <f>+IFERROR(VLOOKUP($M691,ACTIVIDADES!$B$9:$T$494,35,0),"")</f>
        <v/>
      </c>
      <c r="BR691" s="55" t="str">
        <f>+IFERROR(VLOOKUP($M691,ACTIVIDADES!$B$9:$T$494,36,0),"")</f>
        <v/>
      </c>
      <c r="BS691" s="55" t="str">
        <f>+IFERROR(VLOOKUP($M691,ACTIVIDADES!$B$9:$T$494,37,0),"")</f>
        <v/>
      </c>
      <c r="BT691" s="58"/>
      <c r="BU691" s="58"/>
      <c r="BV691" s="59"/>
      <c r="BW691" s="59" t="s">
        <v>580</v>
      </c>
      <c r="BX691" s="60" t="s">
        <v>3635</v>
      </c>
      <c r="BY691" s="61" t="s">
        <v>593</v>
      </c>
      <c r="BZ691" s="62"/>
      <c r="CA691" s="7"/>
      <c r="CB691" s="7"/>
      <c r="CC691" s="7"/>
      <c r="CD691" s="7"/>
      <c r="CE691" s="7"/>
      <c r="CF691" s="7"/>
      <c r="CG691" s="7"/>
      <c r="CH691" s="7"/>
      <c r="CI691" s="7"/>
      <c r="CJ691" s="7"/>
      <c r="CK691" s="7"/>
      <c r="CL691" s="7"/>
      <c r="CM691" s="7"/>
      <c r="CN691" s="7"/>
      <c r="CO691" s="7"/>
      <c r="CP691" s="7"/>
      <c r="CQ691" s="7"/>
    </row>
    <row r="692" spans="1:95" ht="93" customHeight="1" x14ac:dyDescent="0.35">
      <c r="A692" s="40">
        <f t="shared" si="42"/>
        <v>684</v>
      </c>
      <c r="B692" s="40" t="s">
        <v>521</v>
      </c>
      <c r="C692" s="40">
        <v>2025</v>
      </c>
      <c r="D692" s="40" t="s">
        <v>3750</v>
      </c>
      <c r="E692" s="323"/>
      <c r="F692" s="40" t="s">
        <v>1068</v>
      </c>
      <c r="G692" s="40" t="s">
        <v>529</v>
      </c>
      <c r="H692" s="41" t="s">
        <v>501</v>
      </c>
      <c r="I692" s="42"/>
      <c r="J692" s="43" t="s">
        <v>5245</v>
      </c>
      <c r="K692" s="43" t="s">
        <v>5418</v>
      </c>
      <c r="L692" s="44" t="s">
        <v>1153</v>
      </c>
      <c r="M692" s="63" t="s">
        <v>3352</v>
      </c>
      <c r="N692" s="64" t="s">
        <v>5631</v>
      </c>
      <c r="O692" s="63" t="s">
        <v>3354</v>
      </c>
      <c r="P692" s="63">
        <v>24</v>
      </c>
      <c r="Q692" s="65">
        <v>46023</v>
      </c>
      <c r="R692" s="65">
        <v>46387</v>
      </c>
      <c r="S692" s="66">
        <f t="shared" si="43"/>
        <v>54</v>
      </c>
      <c r="T692" s="63" t="s">
        <v>702</v>
      </c>
      <c r="U692" s="63"/>
      <c r="V692" s="49">
        <f>+IFERROR(VLOOKUP($M692,ACTIVIDADES!$B$9:$Q$494,10,0),"")</f>
        <v>0</v>
      </c>
      <c r="W692" s="50">
        <f>+IFERROR(VLOOKUP($M692,ACTIVIDADES!$B$9:$Q$494,11,0)," ")</f>
        <v>0</v>
      </c>
      <c r="X692" s="61">
        <f>+IFERROR(VLOOKUP($M692,ACTIVIDADES!$B$9:$Q$494,12,0),"")</f>
        <v>0</v>
      </c>
      <c r="Y692" s="52">
        <f>+IFERROR(VLOOKUP($M692,ACTIVIDADES!$B$9:$Q$494,13,0),"")</f>
        <v>46153</v>
      </c>
      <c r="Z692" s="53" t="str">
        <f>+IFERROR(VLOOKUP($M692,ACTIVIDADES!$B$9:$Q$494,14,0),"")</f>
        <v>No se realizó seguimiento</v>
      </c>
      <c r="AA692" s="49">
        <f>+IFERROR(VLOOKUP($M692,ACTIVIDADES!$B$9:$Q$494,15,0),"")</f>
        <v>0</v>
      </c>
      <c r="AB692" s="54" t="str">
        <f>+IFERROR(VLOOKUP($M692,ACTIVIDADES!$B$9:$Q$494,16,0),"")</f>
        <v>EJECUCIÓN</v>
      </c>
      <c r="AC692" s="144">
        <v>46157</v>
      </c>
      <c r="AD692" s="29">
        <v>0</v>
      </c>
      <c r="AE692" s="29" t="s">
        <v>3741</v>
      </c>
      <c r="AF692" s="28" t="s">
        <v>580</v>
      </c>
      <c r="AG692" s="29" t="s">
        <v>3737</v>
      </c>
      <c r="AH692" s="29" t="s">
        <v>3737</v>
      </c>
      <c r="AI692" s="29" t="s">
        <v>3737</v>
      </c>
      <c r="AJ692" s="55">
        <f>+IFERROR(VLOOKUP($M692,ACTIVIDADES!$B$9:$T$494,17,0),"")</f>
        <v>1</v>
      </c>
      <c r="AK692" s="80" t="str">
        <f>+IFERROR(VLOOKUP($M692,ACTIVIDADES!$B$9:$T$494,18,0),"")</f>
        <v>se adjunta soporte de envio de solicitud de novedad a la plataforma por imposibilidad de cargue en el EKOGUI</v>
      </c>
      <c r="AL692" s="80" t="str">
        <f>+IFERROR(VLOOKUP($M692,ACTIVIDADES!$B$9:$T$494,19,0),"")</f>
        <v>https://dnbcgovco-my.sharepoint.com/my?id=%2Fpersonal%2Fyerlis%5Fpeinado%5Fdnbc%5Fgov%5Fco%2FDocuments%2FDRIVE%20EVIDENCIAS%20ACCIONES%20DE%20MEJORA&amp;viewid=2bd0da41%2Dc24a%2D4219%2D9b50%2D3f7b97ed8c4c</v>
      </c>
      <c r="AM692" s="55">
        <f>+IFERROR(VLOOKUP($M692,ACTIVIDADES!$B$9:$X$495,20,0),0)</f>
        <v>46218</v>
      </c>
      <c r="AN692" s="55" t="str">
        <f>+IFERROR(VLOOKUP($M692,ACTIVIDADES!$B$9:$X$495,21,0),0)</f>
        <v>No se encuentra evidencias por parte del proceso</v>
      </c>
      <c r="AO692" s="55">
        <f>+IFERROR(VLOOKUP($M692,ACTIVIDADES!$B$9:$X$495,22,0),0)</f>
        <v>0</v>
      </c>
      <c r="AP692" s="148" t="str">
        <f>+IFERROR(VLOOKUP($M692,ACTIVIDADES!$B$9:$X$495,23,0),0)</f>
        <v>VENCIDO</v>
      </c>
      <c r="AQ692" s="88">
        <v>46230</v>
      </c>
      <c r="AR692" s="382">
        <v>0</v>
      </c>
      <c r="AS692" s="380" t="s">
        <v>5838</v>
      </c>
      <c r="AT692" s="29" t="s">
        <v>581</v>
      </c>
      <c r="AU692" s="57" t="s">
        <v>3639</v>
      </c>
      <c r="AV692" s="193" t="s">
        <v>3639</v>
      </c>
      <c r="AW692" s="193" t="s">
        <v>3639</v>
      </c>
      <c r="AX692" s="57" t="s">
        <v>4244</v>
      </c>
      <c r="AY692" s="176" t="str">
        <f t="shared" si="41"/>
        <v>VENCIDAS</v>
      </c>
      <c r="AZ692" s="55" t="str">
        <f>+IFERROR(VLOOKUP($M692,ACTIVIDADES!$B$9:$T$494,25,0),"")</f>
        <v/>
      </c>
      <c r="BA692" s="55" t="str">
        <f>+IFERROR(VLOOKUP($M692,ACTIVIDADES!$B$9:$T$494,26,0),"")</f>
        <v/>
      </c>
      <c r="BB692" s="55" t="str">
        <f>+IFERROR(VLOOKUP($M692,ACTIVIDADES!$B$9:$T$494,27,0),"")</f>
        <v/>
      </c>
      <c r="BC692" s="55" t="str">
        <f>+IFERROR(VLOOKUP($M692,ACTIVIDADES!$B$9:$T$494,28,0),"")</f>
        <v/>
      </c>
      <c r="BD692" s="55" t="str">
        <f>+IFERROR(VLOOKUP($M692,ACTIVIDADES!$B$9:$T$494,29,0),"")</f>
        <v/>
      </c>
      <c r="BE692" s="55" t="str">
        <f>+IFERROR(VLOOKUP($M692,ACTIVIDADES!$B$9:$T$494,30,0),"")</f>
        <v/>
      </c>
      <c r="BF692" s="58"/>
      <c r="BG692" s="58"/>
      <c r="BH692" s="59"/>
      <c r="BI692" s="59" t="s">
        <v>580</v>
      </c>
      <c r="BJ692" s="60" t="s">
        <v>3635</v>
      </c>
      <c r="BK692" s="61" t="s">
        <v>593</v>
      </c>
      <c r="BL692" s="62"/>
      <c r="BM692" s="55" t="str">
        <f>+IFERROR(VLOOKUP($M692,ACTIVIDADES!$B$9:$T$494,31,0),"")</f>
        <v/>
      </c>
      <c r="BN692" s="55" t="str">
        <f>+IFERROR(VLOOKUP($M692,ACTIVIDADES!$B$9:$T$494,32,0),"")</f>
        <v/>
      </c>
      <c r="BO692" s="55" t="str">
        <f>+IFERROR(VLOOKUP($M692,ACTIVIDADES!$B$9:$T$494,33,0),"")</f>
        <v/>
      </c>
      <c r="BP692" s="55" t="str">
        <f>+IFERROR(VLOOKUP($M692,ACTIVIDADES!$B$9:$T$494,34,0),"")</f>
        <v/>
      </c>
      <c r="BQ692" s="55" t="str">
        <f>+IFERROR(VLOOKUP($M692,ACTIVIDADES!$B$9:$T$494,35,0),"")</f>
        <v/>
      </c>
      <c r="BR692" s="55" t="str">
        <f>+IFERROR(VLOOKUP($M692,ACTIVIDADES!$B$9:$T$494,36,0),"")</f>
        <v/>
      </c>
      <c r="BS692" s="55" t="str">
        <f>+IFERROR(VLOOKUP($M692,ACTIVIDADES!$B$9:$T$494,37,0),"")</f>
        <v/>
      </c>
      <c r="BT692" s="58"/>
      <c r="BU692" s="58"/>
      <c r="BV692" s="59"/>
      <c r="BW692" s="59" t="s">
        <v>580</v>
      </c>
      <c r="BX692" s="60" t="s">
        <v>3635</v>
      </c>
      <c r="BY692" s="61" t="s">
        <v>593</v>
      </c>
      <c r="BZ692" s="62"/>
      <c r="CA692" s="7"/>
      <c r="CB692" s="7"/>
      <c r="CC692" s="7"/>
      <c r="CD692" s="7"/>
      <c r="CE692" s="7"/>
      <c r="CF692" s="7"/>
      <c r="CG692" s="7"/>
      <c r="CH692" s="7"/>
      <c r="CI692" s="7"/>
      <c r="CJ692" s="7"/>
      <c r="CK692" s="7"/>
      <c r="CL692" s="7"/>
      <c r="CM692" s="7"/>
      <c r="CN692" s="7"/>
      <c r="CO692" s="7"/>
      <c r="CP692" s="7"/>
      <c r="CQ692" s="7"/>
    </row>
    <row r="693" spans="1:95" customFormat="1" ht="93" customHeight="1" x14ac:dyDescent="0.35">
      <c r="A693" s="40">
        <f t="shared" si="42"/>
        <v>685</v>
      </c>
      <c r="B693" s="40" t="s">
        <v>521</v>
      </c>
      <c r="C693" s="40">
        <v>2025</v>
      </c>
      <c r="D693" s="40" t="s">
        <v>3750</v>
      </c>
      <c r="E693" s="323"/>
      <c r="F693" s="40" t="s">
        <v>1069</v>
      </c>
      <c r="G693" s="40" t="s">
        <v>529</v>
      </c>
      <c r="H693" s="41" t="s">
        <v>495</v>
      </c>
      <c r="I693" s="42" t="s">
        <v>3640</v>
      </c>
      <c r="J693" s="43" t="s">
        <v>5246</v>
      </c>
      <c r="K693" s="43" t="s">
        <v>4365</v>
      </c>
      <c r="L693" s="44" t="s">
        <v>1153</v>
      </c>
      <c r="M693" s="63" t="s">
        <v>2205</v>
      </c>
      <c r="N693" s="64" t="s">
        <v>2206</v>
      </c>
      <c r="O693" s="63" t="s">
        <v>2207</v>
      </c>
      <c r="P693" s="63">
        <v>100</v>
      </c>
      <c r="Q693" s="65">
        <v>45981</v>
      </c>
      <c r="R693" s="65">
        <v>46022</v>
      </c>
      <c r="S693" s="66">
        <f t="shared" si="43"/>
        <v>6.1499999999999995</v>
      </c>
      <c r="T693" s="63" t="s">
        <v>611</v>
      </c>
      <c r="U693" s="63"/>
      <c r="V693" s="49">
        <f>+IFERROR(VLOOKUP($M693,ACTIVIDADES!$B$9:$Q$494,10,0),"")</f>
        <v>1</v>
      </c>
      <c r="W693" s="50" t="str">
        <f>+IFERROR(VLOOKUP($M693,ACTIVIDADES!$B$9:$Q$494,11,0)," ")</f>
        <v>Esta actividad la desarrolla el proceso de gestión jurídica, ya que es este proceso quién realiza las fichas, por tanto no es posible desde este proceso adelantar ninguna acción. Se resalta que la misma actividad indica quién es el responsable de anexar dicha información. Solicito se excluye esta actividad del plan de mejoramiento.</v>
      </c>
      <c r="X693" s="61">
        <f>+IFERROR(VLOOKUP($M693,ACTIVIDADES!$B$9:$Q$494,12,0),"")</f>
        <v>0</v>
      </c>
      <c r="Y693" s="52">
        <f>+IFERROR(VLOOKUP($M693,ACTIVIDADES!$B$9:$Q$494,13,0),"")</f>
        <v>46153</v>
      </c>
      <c r="Z693" s="53" t="str">
        <f>+IFERROR(VLOOKUP($M693,ACTIVIDADES!$B$9:$Q$494,14,0),"")</f>
        <v>Se debe revisar la responsabilidad de la actividad</v>
      </c>
      <c r="AA693" s="49">
        <f>+IFERROR(VLOOKUP($M693,ACTIVIDADES!$B$9:$Q$494,15,0),"")</f>
        <v>0</v>
      </c>
      <c r="AB693" s="54" t="str">
        <f>+IFERROR(VLOOKUP($M693,ACTIVIDADES!$B$9:$Q$494,16,0),"")</f>
        <v>EJECUCIÓN</v>
      </c>
      <c r="AC693" s="144">
        <v>46157</v>
      </c>
      <c r="AD693" s="29">
        <v>0</v>
      </c>
      <c r="AE693" s="29" t="s">
        <v>3741</v>
      </c>
      <c r="AF693" s="29" t="s">
        <v>581</v>
      </c>
      <c r="AG693" s="29" t="s">
        <v>3737</v>
      </c>
      <c r="AH693" s="29" t="s">
        <v>3737</v>
      </c>
      <c r="AI693" s="29" t="s">
        <v>3737</v>
      </c>
      <c r="AJ693" s="55">
        <f>+IFERROR(VLOOKUP($M693,ACTIVIDADES!$B$9:$T$494,17,0),"")</f>
        <v>0</v>
      </c>
      <c r="AK693" s="80" t="str">
        <f>+IFERROR(VLOOKUP($M693,ACTIVIDADES!$B$9:$T$494,18,0),"")</f>
        <v>Si reporte segundo trimestre</v>
      </c>
      <c r="AL693" s="80" t="str">
        <f>+IFERROR(VLOOKUP($M693,ACTIVIDADES!$B$9:$T$494,19,0),"")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693" s="55">
        <f>+IFERROR(VLOOKUP($M693,ACTIVIDADES!$B$9:$X$495,20,0),0)</f>
        <v>46213</v>
      </c>
      <c r="AN693" s="55" t="str">
        <f>+IFERROR(VLOOKUP($M693,ACTIVIDADES!$B$9:$X$495,21,0),0)</f>
        <v>Sin reporte de información, se incluye seguimiento primer trimestre
Se debe revisar la responsabilidad de la actividad</v>
      </c>
      <c r="AO693" s="55">
        <f>+IFERROR(VLOOKUP($M693,ACTIVIDADES!$B$9:$X$495,22,0),0)</f>
        <v>0</v>
      </c>
      <c r="AP693" s="145" t="str">
        <f>+IFERROR(VLOOKUP($M693,ACTIVIDADES!$B$9:$X$495,23,0),0)</f>
        <v>EN EJECUCIÓN</v>
      </c>
      <c r="AQ693" s="88">
        <v>46230</v>
      </c>
      <c r="AR693" s="55">
        <v>0</v>
      </c>
      <c r="AS693" s="55" t="s">
        <v>5838</v>
      </c>
      <c r="AT693" s="29" t="s">
        <v>581</v>
      </c>
      <c r="AU693" s="57" t="s">
        <v>3639</v>
      </c>
      <c r="AV693" s="193" t="s">
        <v>3639</v>
      </c>
      <c r="AW693" s="193" t="s">
        <v>3639</v>
      </c>
      <c r="AX693" s="57" t="s">
        <v>4244</v>
      </c>
      <c r="AY693" s="176" t="str">
        <f t="shared" si="41"/>
        <v>VENCIDAS</v>
      </c>
      <c r="AZ693" s="55" t="str">
        <f>+IFERROR(VLOOKUP($M693,ACTIVIDADES!$B$9:$T$494,25,0),"")</f>
        <v/>
      </c>
      <c r="BA693" s="55" t="str">
        <f>+IFERROR(VLOOKUP($M693,ACTIVIDADES!$B$9:$T$494,26,0),"")</f>
        <v/>
      </c>
      <c r="BB693" s="55" t="str">
        <f>+IFERROR(VLOOKUP($M693,ACTIVIDADES!$B$9:$T$494,27,0),"")</f>
        <v/>
      </c>
      <c r="BC693" s="55" t="str">
        <f>+IFERROR(VLOOKUP($M693,ACTIVIDADES!$B$9:$T$494,28,0),"")</f>
        <v/>
      </c>
      <c r="BD693" s="55" t="str">
        <f>+IFERROR(VLOOKUP($M693,ACTIVIDADES!$B$9:$T$494,29,0),"")</f>
        <v/>
      </c>
      <c r="BE693" s="55" t="str">
        <f>+IFERROR(VLOOKUP($M693,ACTIVIDADES!$B$9:$T$494,30,0),"")</f>
        <v/>
      </c>
      <c r="BF693" s="58"/>
      <c r="BG693" s="58"/>
      <c r="BH693" s="59"/>
      <c r="BI693" s="59" t="s">
        <v>580</v>
      </c>
      <c r="BJ693" s="60" t="s">
        <v>3635</v>
      </c>
      <c r="BK693" s="61" t="s">
        <v>593</v>
      </c>
      <c r="BL693" s="62"/>
      <c r="BM693" s="55" t="str">
        <f>+IFERROR(VLOOKUP($M693,ACTIVIDADES!$B$9:$T$494,31,0),"")</f>
        <v/>
      </c>
      <c r="BN693" s="55" t="str">
        <f>+IFERROR(VLOOKUP($M693,ACTIVIDADES!$B$9:$T$494,32,0),"")</f>
        <v/>
      </c>
      <c r="BO693" s="55" t="str">
        <f>+IFERROR(VLOOKUP($M693,ACTIVIDADES!$B$9:$T$494,33,0),"")</f>
        <v/>
      </c>
      <c r="BP693" s="55" t="str">
        <f>+IFERROR(VLOOKUP($M693,ACTIVIDADES!$B$9:$T$494,34,0),"")</f>
        <v/>
      </c>
      <c r="BQ693" s="55" t="str">
        <f>+IFERROR(VLOOKUP($M693,ACTIVIDADES!$B$9:$T$494,35,0),"")</f>
        <v/>
      </c>
      <c r="BR693" s="55" t="str">
        <f>+IFERROR(VLOOKUP($M693,ACTIVIDADES!$B$9:$T$494,36,0),"")</f>
        <v/>
      </c>
      <c r="BS693" s="55" t="str">
        <f>+IFERROR(VLOOKUP($M693,ACTIVIDADES!$B$9:$T$494,37,0),"")</f>
        <v/>
      </c>
      <c r="BT693" s="58"/>
      <c r="BU693" s="58"/>
      <c r="BV693" s="59"/>
      <c r="BW693" s="59" t="s">
        <v>580</v>
      </c>
      <c r="BX693" s="60" t="s">
        <v>3635</v>
      </c>
      <c r="BY693" s="61" t="s">
        <v>593</v>
      </c>
      <c r="BZ693" s="62"/>
      <c r="CA693" s="7"/>
      <c r="CB693" s="7"/>
      <c r="CC693" s="7"/>
      <c r="CD693" s="7"/>
      <c r="CE693" s="7"/>
      <c r="CF693" s="7"/>
      <c r="CG693" s="7"/>
      <c r="CH693" s="7"/>
      <c r="CI693" s="7"/>
      <c r="CJ693" s="7"/>
      <c r="CK693" s="7"/>
      <c r="CL693" s="7"/>
      <c r="CM693" s="7"/>
      <c r="CN693" s="7"/>
      <c r="CO693" s="7"/>
      <c r="CP693" s="7"/>
      <c r="CQ693" s="7"/>
    </row>
    <row r="694" spans="1:95" customFormat="1" ht="93" customHeight="1" x14ac:dyDescent="0.35">
      <c r="A694" s="40">
        <f t="shared" si="42"/>
        <v>686</v>
      </c>
      <c r="B694" s="40" t="s">
        <v>536</v>
      </c>
      <c r="C694" s="40">
        <v>2021</v>
      </c>
      <c r="D694" s="40" t="s">
        <v>3734</v>
      </c>
      <c r="E694" s="323"/>
      <c r="F694" s="40" t="s">
        <v>856</v>
      </c>
      <c r="G694" s="105" t="s">
        <v>4654</v>
      </c>
      <c r="H694" s="41" t="s">
        <v>4922</v>
      </c>
      <c r="I694" s="42"/>
      <c r="J694" s="43" t="s">
        <v>5247</v>
      </c>
      <c r="K694" s="43" t="s">
        <v>5247</v>
      </c>
      <c r="L694" s="44" t="s">
        <v>4366</v>
      </c>
      <c r="M694" s="63" t="s">
        <v>3605</v>
      </c>
      <c r="N694" s="64" t="s">
        <v>3606</v>
      </c>
      <c r="O694" s="63" t="s">
        <v>3607</v>
      </c>
      <c r="P694" s="63">
        <v>4</v>
      </c>
      <c r="Q694" s="65">
        <v>44835</v>
      </c>
      <c r="R694" s="65">
        <v>45200</v>
      </c>
      <c r="S694" s="66">
        <f t="shared" si="43"/>
        <v>54</v>
      </c>
      <c r="T694" s="63" t="s">
        <v>587</v>
      </c>
      <c r="U694" s="63" t="s">
        <v>1164</v>
      </c>
      <c r="V694" s="49">
        <f>+IFERROR(VLOOKUP($M694,ACTIVIDADES!$B$9:$Q$494,10,0),"")</f>
        <v>0.1</v>
      </c>
      <c r="W694" s="50" t="str">
        <f>+IFERROR(VLOOKUP($M694,ACTIVIDADES!$B$9:$Q$494,11,0)," ")</f>
        <v>A la fecha no existe proceso formal de implementación de IPv6; se identifica la necesidad dentro del PETI 2026 para definir hoja de ruta y acciones de cumplimiento.</v>
      </c>
      <c r="X694" s="61">
        <f>+IFERROR(VLOOKUP($M694,ACTIVIDADES!$B$9:$Q$494,12,0),"")</f>
        <v>0</v>
      </c>
      <c r="Y694" s="52">
        <f>+IFERROR(VLOOKUP($M694,ACTIVIDADES!$B$9:$Q$494,13,0),"")</f>
        <v>46153</v>
      </c>
      <c r="Z694" s="53" t="str">
        <f>+IFERROR(VLOOKUP($M694,ACTIVIDADES!$B$9:$Q$494,14,0),"")</f>
        <v>No se evidencia realización de acciones</v>
      </c>
      <c r="AA694" s="49">
        <f>+IFERROR(VLOOKUP($M694,ACTIVIDADES!$B$9:$Q$494,15,0),"")</f>
        <v>0</v>
      </c>
      <c r="AB694" s="54" t="str">
        <f>+IFERROR(VLOOKUP($M694,ACTIVIDADES!$B$9:$Q$494,16,0),"")</f>
        <v>VENCIDO</v>
      </c>
      <c r="AC694" s="149">
        <v>46181</v>
      </c>
      <c r="AD694" s="29">
        <v>0</v>
      </c>
      <c r="AE694" s="30" t="s">
        <v>3741</v>
      </c>
      <c r="AF694" s="29" t="s">
        <v>581</v>
      </c>
      <c r="AG694" s="29" t="s">
        <v>3737</v>
      </c>
      <c r="AH694" s="29" t="s">
        <v>3737</v>
      </c>
      <c r="AI694" s="29" t="s">
        <v>3737</v>
      </c>
      <c r="AJ694" s="55">
        <f>+IFERROR(VLOOKUP($M694,ACTIVIDADES!$B$9:$T$494,17,0),"")</f>
        <v>0</v>
      </c>
      <c r="AK694" s="80" t="str">
        <f>+IFERROR(VLOOKUP($M694,ACTIVIDADES!$B$9:$T$494,18,0),"")</f>
        <v>Sin reporte de información por parte de la primera linea de defensa</v>
      </c>
      <c r="AL694" s="80">
        <f>+IFERROR(VLOOKUP($M694,ACTIVIDADES!$B$9:$T$494,19,0),"")</f>
        <v>0</v>
      </c>
      <c r="AM694" s="55">
        <f>+IFERROR(VLOOKUP($M694,ACTIVIDADES!$B$9:$X$495,20,0),0)</f>
        <v>46214</v>
      </c>
      <c r="AN694" s="55" t="str">
        <f>+IFERROR(VLOOKUP($M694,ACTIVIDADES!$B$9:$X$495,21,0),0)</f>
        <v>No se encuentran evidencias de seguimiento</v>
      </c>
      <c r="AO694" s="55">
        <f>+IFERROR(VLOOKUP($M694,ACTIVIDADES!$B$9:$X$495,22,0),0)</f>
        <v>0</v>
      </c>
      <c r="AP694" s="148" t="str">
        <f>+IFERROR(VLOOKUP($M694,ACTIVIDADES!$B$9:$X$495,23,0),0)</f>
        <v>VENCIDO</v>
      </c>
      <c r="AQ694" s="88">
        <v>46230</v>
      </c>
      <c r="AR694" s="55">
        <v>0</v>
      </c>
      <c r="AS694" s="56" t="s">
        <v>3741</v>
      </c>
      <c r="AT694" s="29" t="s">
        <v>581</v>
      </c>
      <c r="AU694" s="57" t="s">
        <v>3639</v>
      </c>
      <c r="AV694" s="193" t="s">
        <v>3639</v>
      </c>
      <c r="AW694" s="193" t="s">
        <v>3639</v>
      </c>
      <c r="AX694" s="57" t="s">
        <v>4244</v>
      </c>
      <c r="AY694" s="176" t="str">
        <f t="shared" si="41"/>
        <v>VENCIDAS</v>
      </c>
      <c r="AZ694" s="55" t="str">
        <f>+IFERROR(VLOOKUP($M694,ACTIVIDADES!$B$9:$T$494,25,0),"")</f>
        <v/>
      </c>
      <c r="BA694" s="55" t="str">
        <f>+IFERROR(VLOOKUP($M694,ACTIVIDADES!$B$9:$T$494,26,0),"")</f>
        <v/>
      </c>
      <c r="BB694" s="55" t="str">
        <f>+IFERROR(VLOOKUP($M694,ACTIVIDADES!$B$9:$T$494,27,0),"")</f>
        <v/>
      </c>
      <c r="BC694" s="55" t="str">
        <f>+IFERROR(VLOOKUP($M694,ACTIVIDADES!$B$9:$T$494,28,0),"")</f>
        <v/>
      </c>
      <c r="BD694" s="55" t="str">
        <f>+IFERROR(VLOOKUP($M694,ACTIVIDADES!$B$9:$T$494,29,0),"")</f>
        <v/>
      </c>
      <c r="BE694" s="55" t="str">
        <f>+IFERROR(VLOOKUP($M694,ACTIVIDADES!$B$9:$T$494,30,0),"")</f>
        <v/>
      </c>
      <c r="BF694" s="58"/>
      <c r="BG694" s="58"/>
      <c r="BH694" s="59"/>
      <c r="BI694" s="59" t="s">
        <v>580</v>
      </c>
      <c r="BJ694" s="60" t="s">
        <v>3635</v>
      </c>
      <c r="BK694" s="61" t="s">
        <v>593</v>
      </c>
      <c r="BL694" s="62"/>
      <c r="BM694" s="55" t="str">
        <f>+IFERROR(VLOOKUP($M694,ACTIVIDADES!$B$9:$T$494,31,0),"")</f>
        <v/>
      </c>
      <c r="BN694" s="55" t="str">
        <f>+IFERROR(VLOOKUP($M694,ACTIVIDADES!$B$9:$T$494,32,0),"")</f>
        <v/>
      </c>
      <c r="BO694" s="55" t="str">
        <f>+IFERROR(VLOOKUP($M694,ACTIVIDADES!$B$9:$T$494,33,0),"")</f>
        <v/>
      </c>
      <c r="BP694" s="55" t="str">
        <f>+IFERROR(VLOOKUP($M694,ACTIVIDADES!$B$9:$T$494,34,0),"")</f>
        <v/>
      </c>
      <c r="BQ694" s="55" t="str">
        <f>+IFERROR(VLOOKUP($M694,ACTIVIDADES!$B$9:$T$494,35,0),"")</f>
        <v/>
      </c>
      <c r="BR694" s="55" t="str">
        <f>+IFERROR(VLOOKUP($M694,ACTIVIDADES!$B$9:$T$494,36,0),"")</f>
        <v/>
      </c>
      <c r="BS694" s="55" t="str">
        <f>+IFERROR(VLOOKUP($M694,ACTIVIDADES!$B$9:$T$494,37,0),"")</f>
        <v/>
      </c>
      <c r="BT694" s="58"/>
      <c r="BU694" s="58"/>
      <c r="BV694" s="59"/>
      <c r="BW694" s="59" t="s">
        <v>580</v>
      </c>
      <c r="BX694" s="60" t="s">
        <v>3635</v>
      </c>
      <c r="BY694" s="61" t="s">
        <v>593</v>
      </c>
      <c r="BZ694" s="62"/>
      <c r="CA694" s="7"/>
      <c r="CB694" s="7"/>
      <c r="CC694" s="7"/>
      <c r="CD694" s="7"/>
      <c r="CE694" s="7"/>
      <c r="CF694" s="7"/>
      <c r="CG694" s="7"/>
      <c r="CH694" s="7"/>
      <c r="CI694" s="7"/>
      <c r="CJ694" s="7"/>
      <c r="CK694" s="7"/>
      <c r="CL694" s="7"/>
      <c r="CM694" s="7"/>
      <c r="CN694" s="7"/>
      <c r="CO694" s="7"/>
      <c r="CP694" s="7"/>
      <c r="CQ694" s="7"/>
    </row>
    <row r="695" spans="1:95" ht="93" customHeight="1" x14ac:dyDescent="0.35">
      <c r="A695" s="40">
        <f t="shared" si="42"/>
        <v>687</v>
      </c>
      <c r="B695" s="40" t="s">
        <v>521</v>
      </c>
      <c r="C695" s="40">
        <v>2022</v>
      </c>
      <c r="D695" s="40" t="s">
        <v>3734</v>
      </c>
      <c r="E695" s="323"/>
      <c r="F695" s="40" t="s">
        <v>880</v>
      </c>
      <c r="G695" s="40" t="s">
        <v>4648</v>
      </c>
      <c r="H695" s="41" t="s">
        <v>4791</v>
      </c>
      <c r="I695" s="42"/>
      <c r="J695" s="43" t="s">
        <v>5116</v>
      </c>
      <c r="K695" s="43" t="s">
        <v>5372</v>
      </c>
      <c r="L695" s="44" t="s">
        <v>1153</v>
      </c>
      <c r="M695" s="45" t="s">
        <v>2686</v>
      </c>
      <c r="N695" s="46" t="s">
        <v>2687</v>
      </c>
      <c r="O695" s="45" t="s">
        <v>2688</v>
      </c>
      <c r="P695" s="45">
        <v>9</v>
      </c>
      <c r="Q695" s="47">
        <v>46113</v>
      </c>
      <c r="R695" s="47">
        <v>46387</v>
      </c>
      <c r="S695" s="48">
        <f t="shared" si="43"/>
        <v>40.5</v>
      </c>
      <c r="T695" s="45" t="s">
        <v>589</v>
      </c>
      <c r="U695" s="45"/>
      <c r="V695" s="49">
        <f>+IFERROR(VLOOKUP($M695,ACTIVIDADES!$B$9:$Q$494,10,0),"")</f>
        <v>1</v>
      </c>
      <c r="W695" s="50" t="str">
        <f>+IFERROR(VLOOKUP($M695,ACTIVIDADES!$B$9:$Q$494,11,0)," ")</f>
        <v xml:space="preserve">En el formato BD_ Vehículos se lleva un seguimiento mensual De SOAT, Impuestos, Revisión Tecnomecánica, Multas </v>
      </c>
      <c r="X695" s="51" t="str">
        <f>+IFERROR(VLOOKUP($M695,ACTIVIDADES!$B$9:$Q$494,12,0),"")</f>
        <v>https://dnbcgovco-my.sharepoint.com/:f:/g/personal/planeacion_dnbc_gov_co/IgAP202B7djhSJQsRgfTcy9DAbTIvVxEEdBhOKzOHK0a6gc?e=ubNaP4</v>
      </c>
      <c r="Y695" s="52">
        <f>+IFERROR(VLOOKUP($M695,ACTIVIDADES!$B$9:$Q$494,13,0),"")</f>
        <v>46153</v>
      </c>
      <c r="Z695" s="53" t="str">
        <f>+IFERROR(VLOOKUP($M695,ACTIVIDADES!$B$9:$Q$494,14,0),"")</f>
        <v>Se evidencian seguimientos de los meses de enero a abril de 2026</v>
      </c>
      <c r="AA695" s="49">
        <f>+IFERROR(VLOOKUP($M695,ACTIVIDADES!$B$9:$Q$494,15,0),"")</f>
        <v>0.44444444444444442</v>
      </c>
      <c r="AB695" s="54" t="str">
        <f>+IFERROR(VLOOKUP($M695,ACTIVIDADES!$B$9:$Q$494,16,0),"")</f>
        <v>EJECUCIÓN</v>
      </c>
      <c r="AC695" s="144">
        <v>46171</v>
      </c>
      <c r="AD695" s="29">
        <v>0.33</v>
      </c>
      <c r="AE695" s="30" t="s">
        <v>5785</v>
      </c>
      <c r="AF695" s="29" t="s">
        <v>4</v>
      </c>
      <c r="AG695" s="29" t="s">
        <v>3737</v>
      </c>
      <c r="AH695" s="29" t="s">
        <v>3737</v>
      </c>
      <c r="AI695" s="29" t="s">
        <v>3737</v>
      </c>
      <c r="AJ695" s="55">
        <f>+IFERROR(VLOOKUP($M695,ACTIVIDADES!$B$9:$T$494,17,0),"")</f>
        <v>1</v>
      </c>
      <c r="AK695" s="80" t="str">
        <f>+IFERROR(VLOOKUP($M695,ACTIVIDADES!$B$9:$T$494,18,0),"")</f>
        <v xml:space="preserve">SE manda un correo mensual con el seguimiento de los vehículos relacionand el formato BD_Vehículosdonde se observa el SOAT, Impuestos, Revisión tecnomecánica y multas, y ademas un informe de los vehículos propios de la DNBC </v>
      </c>
      <c r="AL695" s="80" t="str">
        <f>+IFERROR(VLOOKUP($M695,ACTIVIDADES!$B$9:$T$494,19,0),"")</f>
        <v>https://dnbcgovco-my.sharepoint.com/:f:/g/personal/planeacion_dnbc_gov_co/IgDjvmrPDpD5RZimW-r6S0xWAV-qstmVjvb8b-vmdSL9-ro?e=4BUetk</v>
      </c>
      <c r="AM695" s="55">
        <f>+IFERROR(VLOOKUP($M695,ACTIVIDADES!$B$9:$X$495,20,0),0)</f>
        <v>46214</v>
      </c>
      <c r="AN695" s="55" t="str">
        <f>+IFERROR(VLOOKUP($M695,ACTIVIDADES!$B$9:$X$495,21,0),0)</f>
        <v>Se incluyen correos de seguimiento del primer semestre de la vigencia 2026</v>
      </c>
      <c r="AO695" s="55">
        <f>+IFERROR(VLOOKUP($M695,ACTIVIDADES!$B$9:$X$495,22,0),0)</f>
        <v>0.66666666666666663</v>
      </c>
      <c r="AP695" s="145" t="str">
        <f>+IFERROR(VLOOKUP($M695,ACTIVIDADES!$B$9:$X$495,23,0),0)</f>
        <v>EN EJECUCIÓN</v>
      </c>
      <c r="AQ695" s="129">
        <v>46245</v>
      </c>
      <c r="AR695" s="172">
        <v>0.42</v>
      </c>
      <c r="AS695" s="72" t="s">
        <v>3844</v>
      </c>
      <c r="AT695" s="29" t="s">
        <v>4</v>
      </c>
      <c r="AU695" s="57" t="s">
        <v>3639</v>
      </c>
      <c r="AV695" s="193" t="s">
        <v>3639</v>
      </c>
      <c r="AW695" s="193" t="s">
        <v>3639</v>
      </c>
      <c r="AX695" s="57" t="s">
        <v>3739</v>
      </c>
      <c r="AY695" s="176" t="str">
        <f t="shared" si="41"/>
        <v>EN EJECUCIÓN</v>
      </c>
      <c r="AZ695" s="55" t="str">
        <f>+IFERROR(VLOOKUP($M695,ACTIVIDADES!$B$9:$T$494,25,0),"")</f>
        <v/>
      </c>
      <c r="BA695" s="55" t="str">
        <f>+IFERROR(VLOOKUP($M695,ACTIVIDADES!$B$9:$T$494,26,0),"")</f>
        <v/>
      </c>
      <c r="BB695" s="55" t="str">
        <f>+IFERROR(VLOOKUP($M695,ACTIVIDADES!$B$9:$T$494,27,0),"")</f>
        <v/>
      </c>
      <c r="BC695" s="55" t="str">
        <f>+IFERROR(VLOOKUP($M695,ACTIVIDADES!$B$9:$T$494,28,0),"")</f>
        <v/>
      </c>
      <c r="BD695" s="55" t="str">
        <f>+IFERROR(VLOOKUP($M695,ACTIVIDADES!$B$9:$T$494,29,0),"")</f>
        <v/>
      </c>
      <c r="BE695" s="55" t="str">
        <f>+IFERROR(VLOOKUP($M695,ACTIVIDADES!$B$9:$T$494,30,0),"")</f>
        <v/>
      </c>
      <c r="BF695" s="58"/>
      <c r="BG695" s="58"/>
      <c r="BH695" s="59"/>
      <c r="BI695" s="59" t="s">
        <v>580</v>
      </c>
      <c r="BJ695" s="60" t="s">
        <v>3635</v>
      </c>
      <c r="BK695" s="61" t="s">
        <v>593</v>
      </c>
      <c r="BL695" s="62"/>
      <c r="BM695" s="55" t="str">
        <f>+IFERROR(VLOOKUP($M695,ACTIVIDADES!$B$9:$T$494,31,0),"")</f>
        <v/>
      </c>
      <c r="BN695" s="55" t="str">
        <f>+IFERROR(VLOOKUP($M695,ACTIVIDADES!$B$9:$T$494,32,0),"")</f>
        <v/>
      </c>
      <c r="BO695" s="55" t="str">
        <f>+IFERROR(VLOOKUP($M695,ACTIVIDADES!$B$9:$T$494,33,0),"")</f>
        <v/>
      </c>
      <c r="BP695" s="55" t="str">
        <f>+IFERROR(VLOOKUP($M695,ACTIVIDADES!$B$9:$T$494,34,0),"")</f>
        <v/>
      </c>
      <c r="BQ695" s="55" t="str">
        <f>+IFERROR(VLOOKUP($M695,ACTIVIDADES!$B$9:$T$494,35,0),"")</f>
        <v/>
      </c>
      <c r="BR695" s="55" t="str">
        <f>+IFERROR(VLOOKUP($M695,ACTIVIDADES!$B$9:$T$494,36,0),"")</f>
        <v/>
      </c>
      <c r="BS695" s="55" t="str">
        <f>+IFERROR(VLOOKUP($M695,ACTIVIDADES!$B$9:$T$494,37,0),"")</f>
        <v/>
      </c>
      <c r="BT695" s="58"/>
      <c r="BU695" s="58"/>
      <c r="BV695" s="59"/>
      <c r="BW695" s="59" t="s">
        <v>580</v>
      </c>
      <c r="BX695" s="60" t="s">
        <v>3635</v>
      </c>
      <c r="BY695" s="61" t="s">
        <v>593</v>
      </c>
      <c r="BZ695" s="62"/>
      <c r="CA695" s="7"/>
      <c r="CB695" s="7"/>
      <c r="CC695" s="7"/>
      <c r="CD695" s="7"/>
      <c r="CE695" s="7"/>
      <c r="CF695" s="7"/>
      <c r="CG695" s="7"/>
      <c r="CH695" s="7"/>
      <c r="CI695" s="7"/>
      <c r="CJ695" s="7"/>
      <c r="CK695" s="7"/>
      <c r="CL695" s="7"/>
      <c r="CM695" s="7"/>
      <c r="CN695" s="7"/>
      <c r="CO695" s="7"/>
      <c r="CP695" s="7"/>
      <c r="CQ695" s="7"/>
    </row>
    <row r="696" spans="1:95" customFormat="1" ht="93" customHeight="1" x14ac:dyDescent="0.35">
      <c r="A696" s="40">
        <f t="shared" si="42"/>
        <v>688</v>
      </c>
      <c r="B696" s="40" t="s">
        <v>536</v>
      </c>
      <c r="C696" s="40">
        <v>2018</v>
      </c>
      <c r="D696" s="40" t="s">
        <v>3750</v>
      </c>
      <c r="E696" s="323"/>
      <c r="F696" s="40" t="s">
        <v>764</v>
      </c>
      <c r="G696" s="106" t="s">
        <v>532</v>
      </c>
      <c r="H696" s="42" t="s">
        <v>4923</v>
      </c>
      <c r="I696" s="42"/>
      <c r="J696" s="43" t="s">
        <v>4367</v>
      </c>
      <c r="K696" s="43" t="s">
        <v>4367</v>
      </c>
      <c r="L696" s="44" t="s">
        <v>5452</v>
      </c>
      <c r="M696" s="63" t="s">
        <v>3018</v>
      </c>
      <c r="N696" s="64" t="s">
        <v>5633</v>
      </c>
      <c r="O696" s="63" t="s">
        <v>5676</v>
      </c>
      <c r="P696" s="63">
        <v>1</v>
      </c>
      <c r="Q696" s="65">
        <v>44927</v>
      </c>
      <c r="R696" s="65">
        <v>45657</v>
      </c>
      <c r="S696" s="66">
        <f t="shared" si="43"/>
        <v>108</v>
      </c>
      <c r="T696" s="63" t="s">
        <v>609</v>
      </c>
      <c r="U696" s="63" t="s">
        <v>1164</v>
      </c>
      <c r="V696" s="49">
        <f>+IFERROR(VLOOKUP($M696,ACTIVIDADES!$B$9:$Q$494,10,0),"")</f>
        <v>0</v>
      </c>
      <c r="W696" s="50" t="str">
        <f>+IFERROR(VLOOKUP($M696,ACTIVIDADES!$B$9:$Q$494,11,0)," ")</f>
        <v xml:space="preserve">Acción reformulada en el Plan de Mejoramiento suscrito el 26 de Diciembre de 2022; por cuanto, no fue Cerrado el Hallazgo por parte de la CGR  en la  Auditoría Financiera realizada a la vigencia 2021. 
La acción de mejora finaliza el 31 de Diciembre de 2024
No se reportó avance.
No se cumplió con el plazo establecido en la acción de mejora, quedando VENCIDA.
</v>
      </c>
      <c r="X696" s="61">
        <f>+IFERROR(VLOOKUP($M696,ACTIVIDADES!$B$9:$Q$494,12,0),"")</f>
        <v>0</v>
      </c>
      <c r="Y696" s="52">
        <f>+IFERROR(VLOOKUP($M696,ACTIVIDADES!$B$9:$Q$494,13,0),"")</f>
        <v>46153</v>
      </c>
      <c r="Z696" s="53" t="str">
        <f>+IFERROR(VLOOKUP($M696,ACTIVIDADES!$B$9:$Q$494,14,0),"")</f>
        <v>No se evidencian soportes de la actividad</v>
      </c>
      <c r="AA696" s="49">
        <f>+IFERROR(VLOOKUP($M696,ACTIVIDADES!$B$9:$Q$494,15,0),"")</f>
        <v>0</v>
      </c>
      <c r="AB696" s="54" t="str">
        <f>+IFERROR(VLOOKUP($M696,ACTIVIDADES!$B$9:$Q$494,16,0),"")</f>
        <v>VENCIDO</v>
      </c>
      <c r="AC696" s="144">
        <v>46171</v>
      </c>
      <c r="AD696" s="29">
        <v>0.5</v>
      </c>
      <c r="AE696" s="30" t="s">
        <v>3741</v>
      </c>
      <c r="AF696" s="29" t="s">
        <v>581</v>
      </c>
      <c r="AG696" s="29" t="s">
        <v>3737</v>
      </c>
      <c r="AH696" s="29" t="s">
        <v>3737</v>
      </c>
      <c r="AI696" s="29" t="s">
        <v>3737</v>
      </c>
      <c r="AJ696" s="55">
        <f>+IFERROR(VLOOKUP($M696,ACTIVIDADES!$B$9:$T$494,17,0),"")</f>
        <v>0</v>
      </c>
      <c r="AK696" s="80" t="str">
        <f>+IFERROR(VLOOKUP($M696,ACTIVIDADES!$B$9:$T$494,18,0),"")</f>
        <v xml:space="preserve">Acción reformulada en el Plan de Mejoramiento suscrito el 26 de Diciembre de 2022; por cuanto, no fue Cerrado el Hallazgo por parte de la CGR  en la  Auditoría Financiera realizada a la vigencia 2021. 
La acción de mejora finaliza el 31 de Diciembre de 2024
No se reportó avance.
No se cumplió con el plazo establecido en la acción de mejora, quedando VENCIDA.
</v>
      </c>
      <c r="AL696" s="80">
        <f>+IFERROR(VLOOKUP($M696,ACTIVIDADES!$B$9:$T$494,19,0),"")</f>
        <v>0</v>
      </c>
      <c r="AM696" s="55" t="str">
        <f>+IFERROR(VLOOKUP($M696,ACTIVIDADES!$B$9:$X$495,20,0),0)</f>
        <v>11/07/206</v>
      </c>
      <c r="AN696" s="55" t="str">
        <f>+IFERROR(VLOOKUP($M696,ACTIVIDADES!$B$9:$X$495,21,0),0)</f>
        <v>No se evidencian soportes de la actividad</v>
      </c>
      <c r="AO696" s="55">
        <f>+IFERROR(VLOOKUP($M696,ACTIVIDADES!$B$9:$X$495,22,0),0)</f>
        <v>0</v>
      </c>
      <c r="AP696" s="148" t="str">
        <f>+IFERROR(VLOOKUP($M696,ACTIVIDADES!$B$9:$X$495,23,0),0)</f>
        <v>VENCIDO</v>
      </c>
      <c r="AQ696" s="88">
        <v>46230</v>
      </c>
      <c r="AR696" s="55">
        <v>0.5</v>
      </c>
      <c r="AS696" s="55" t="s">
        <v>5838</v>
      </c>
      <c r="AT696" s="29" t="s">
        <v>4</v>
      </c>
      <c r="AU696" s="57" t="s">
        <v>3639</v>
      </c>
      <c r="AV696" s="193" t="s">
        <v>3639</v>
      </c>
      <c r="AW696" s="193" t="s">
        <v>3639</v>
      </c>
      <c r="AX696" s="57" t="s">
        <v>4244</v>
      </c>
      <c r="AY696" s="176" t="str">
        <f t="shared" si="41"/>
        <v>EN EJECUCIÓN</v>
      </c>
      <c r="AZ696" s="55" t="str">
        <f>+IFERROR(VLOOKUP($M696,ACTIVIDADES!$B$9:$T$494,25,0),"")</f>
        <v/>
      </c>
      <c r="BA696" s="55" t="str">
        <f>+IFERROR(VLOOKUP($M696,ACTIVIDADES!$B$9:$T$494,26,0),"")</f>
        <v/>
      </c>
      <c r="BB696" s="55" t="str">
        <f>+IFERROR(VLOOKUP($M696,ACTIVIDADES!$B$9:$T$494,27,0),"")</f>
        <v/>
      </c>
      <c r="BC696" s="55" t="str">
        <f>+IFERROR(VLOOKUP($M696,ACTIVIDADES!$B$9:$T$494,28,0),"")</f>
        <v/>
      </c>
      <c r="BD696" s="55" t="str">
        <f>+IFERROR(VLOOKUP($M696,ACTIVIDADES!$B$9:$T$494,29,0),"")</f>
        <v/>
      </c>
      <c r="BE696" s="55" t="str">
        <f>+IFERROR(VLOOKUP($M696,ACTIVIDADES!$B$9:$T$494,30,0),"")</f>
        <v/>
      </c>
      <c r="BF696" s="58"/>
      <c r="BG696" s="58"/>
      <c r="BH696" s="59"/>
      <c r="BI696" s="59" t="s">
        <v>580</v>
      </c>
      <c r="BJ696" s="60" t="s">
        <v>3635</v>
      </c>
      <c r="BK696" s="61" t="s">
        <v>593</v>
      </c>
      <c r="BL696" s="62"/>
      <c r="BM696" s="55" t="str">
        <f>+IFERROR(VLOOKUP($M696,ACTIVIDADES!$B$9:$T$494,31,0),"")</f>
        <v/>
      </c>
      <c r="BN696" s="55" t="str">
        <f>+IFERROR(VLOOKUP($M696,ACTIVIDADES!$B$9:$T$494,32,0),"")</f>
        <v/>
      </c>
      <c r="BO696" s="55" t="str">
        <f>+IFERROR(VLOOKUP($M696,ACTIVIDADES!$B$9:$T$494,33,0),"")</f>
        <v/>
      </c>
      <c r="BP696" s="55" t="str">
        <f>+IFERROR(VLOOKUP($M696,ACTIVIDADES!$B$9:$T$494,34,0),"")</f>
        <v/>
      </c>
      <c r="BQ696" s="55" t="str">
        <f>+IFERROR(VLOOKUP($M696,ACTIVIDADES!$B$9:$T$494,35,0),"")</f>
        <v/>
      </c>
      <c r="BR696" s="55" t="str">
        <f>+IFERROR(VLOOKUP($M696,ACTIVIDADES!$B$9:$T$494,36,0),"")</f>
        <v/>
      </c>
      <c r="BS696" s="55" t="str">
        <f>+IFERROR(VLOOKUP($M696,ACTIVIDADES!$B$9:$T$494,37,0),"")</f>
        <v/>
      </c>
      <c r="BT696" s="58"/>
      <c r="BU696" s="58"/>
      <c r="BV696" s="59"/>
      <c r="BW696" s="59" t="s">
        <v>580</v>
      </c>
      <c r="BX696" s="60" t="s">
        <v>3635</v>
      </c>
      <c r="BY696" s="61" t="s">
        <v>593</v>
      </c>
      <c r="BZ696" s="62"/>
      <c r="CA696" s="7"/>
      <c r="CB696" s="7"/>
      <c r="CC696" s="7"/>
      <c r="CD696" s="7"/>
      <c r="CE696" s="7"/>
      <c r="CF696" s="7"/>
      <c r="CG696" s="7"/>
      <c r="CH696" s="7"/>
      <c r="CI696" s="7"/>
      <c r="CJ696" s="7"/>
      <c r="CK696" s="7"/>
      <c r="CL696" s="7"/>
      <c r="CM696" s="7"/>
      <c r="CN696" s="7"/>
      <c r="CO696" s="7"/>
      <c r="CP696" s="7"/>
      <c r="CQ696" s="7"/>
    </row>
    <row r="697" spans="1:95" customFormat="1" ht="93" customHeight="1" x14ac:dyDescent="0.35">
      <c r="A697" s="40">
        <f t="shared" si="42"/>
        <v>689</v>
      </c>
      <c r="B697" s="40" t="s">
        <v>536</v>
      </c>
      <c r="C697" s="40">
        <v>2018</v>
      </c>
      <c r="D697" s="40" t="s">
        <v>3750</v>
      </c>
      <c r="E697" s="323"/>
      <c r="F697" s="40" t="s">
        <v>764</v>
      </c>
      <c r="G697" s="106" t="s">
        <v>532</v>
      </c>
      <c r="H697" s="42" t="s">
        <v>4923</v>
      </c>
      <c r="I697" s="42"/>
      <c r="J697" s="43" t="s">
        <v>4367</v>
      </c>
      <c r="K697" s="43" t="s">
        <v>4367</v>
      </c>
      <c r="L697" s="44" t="s">
        <v>5452</v>
      </c>
      <c r="M697" s="63" t="s">
        <v>3022</v>
      </c>
      <c r="N697" s="64" t="s">
        <v>3023</v>
      </c>
      <c r="O697" s="63" t="s">
        <v>3024</v>
      </c>
      <c r="P697" s="63">
        <v>1</v>
      </c>
      <c r="Q697" s="65">
        <v>44927</v>
      </c>
      <c r="R697" s="65">
        <v>45657</v>
      </c>
      <c r="S697" s="66">
        <f t="shared" si="43"/>
        <v>108</v>
      </c>
      <c r="T697" s="63" t="s">
        <v>609</v>
      </c>
      <c r="U697" s="63" t="s">
        <v>1164</v>
      </c>
      <c r="V697" s="49">
        <f>+IFERROR(VLOOKUP($M697,ACTIVIDADES!$B$9:$Q$494,10,0),"")</f>
        <v>0</v>
      </c>
      <c r="W697" s="50" t="str">
        <f>+IFERROR(VLOOKUP($M697,ACTIVIDADES!$B$9:$Q$494,11,0)," ")</f>
        <v xml:space="preserve">Acción reformulada en el Plan de Mejoramiento suscrito el 26 de Diciembre de 2022; por cuanto, no fue Cerrado el Hallazgo por parte de la CGR  en la  Auditoría Financiera realizada a la vigencia 2021. 
La acción de mejora finaliza el 31 de Diciembre de 2024
No se evidencia sobre el cierre financiero y contable de dicho convenio.
No se cumplió con el plazo establecido en la acción de mejora, quedando VENCIDA.
</v>
      </c>
      <c r="X697" s="61">
        <f>+IFERROR(VLOOKUP($M697,ACTIVIDADES!$B$9:$Q$494,12,0),"")</f>
        <v>0</v>
      </c>
      <c r="Y697" s="52">
        <f>+IFERROR(VLOOKUP($M697,ACTIVIDADES!$B$9:$Q$494,13,0),"")</f>
        <v>46153</v>
      </c>
      <c r="Z697" s="53" t="str">
        <f>+IFERROR(VLOOKUP($M697,ACTIVIDADES!$B$9:$Q$494,14,0),"")</f>
        <v>No se evidencian soportes de la actividad</v>
      </c>
      <c r="AA697" s="49">
        <f>+IFERROR(VLOOKUP($M697,ACTIVIDADES!$B$9:$Q$494,15,0),"")</f>
        <v>0</v>
      </c>
      <c r="AB697" s="54" t="str">
        <f>+IFERROR(VLOOKUP($M697,ACTIVIDADES!$B$9:$Q$494,16,0),"")</f>
        <v>VENCIDO</v>
      </c>
      <c r="AC697" s="144">
        <v>46157</v>
      </c>
      <c r="AD697" s="29">
        <v>0</v>
      </c>
      <c r="AE697" s="30" t="s">
        <v>3741</v>
      </c>
      <c r="AF697" s="29" t="s">
        <v>581</v>
      </c>
      <c r="AG697" s="29" t="s">
        <v>3737</v>
      </c>
      <c r="AH697" s="29" t="s">
        <v>3737</v>
      </c>
      <c r="AI697" s="29" t="s">
        <v>3737</v>
      </c>
      <c r="AJ697" s="55">
        <f>+IFERROR(VLOOKUP($M697,ACTIVIDADES!$B$9:$T$494,17,0),"")</f>
        <v>0</v>
      </c>
      <c r="AK697" s="80" t="str">
        <f>+IFERROR(VLOOKUP($M697,ACTIVIDADES!$B$9:$T$494,18,0),"")</f>
        <v xml:space="preserve">Acción reformulada en el Plan de Mejoramiento suscrito el 26 de Diciembre de 2022; por cuanto, no fue Cerrado el Hallazgo por parte de la CGR  en la  Auditoría Financiera realizada a la vigencia 2021. 
La acción de mejora finaliza el 31 de Diciembre de 2024
No se evidencia sobre el cierre financiero y contable de dicho convenio.
No se cumplió con el plazo establecido en la acción de mejora, quedando VENCIDA.
</v>
      </c>
      <c r="AL697" s="80">
        <f>+IFERROR(VLOOKUP($M697,ACTIVIDADES!$B$9:$T$494,19,0),"")</f>
        <v>0</v>
      </c>
      <c r="AM697" s="55" t="str">
        <f>+IFERROR(VLOOKUP($M697,ACTIVIDADES!$B$9:$X$495,20,0),0)</f>
        <v>11/07/206</v>
      </c>
      <c r="AN697" s="55" t="str">
        <f>+IFERROR(VLOOKUP($M697,ACTIVIDADES!$B$9:$X$495,21,0),0)</f>
        <v>No se evidencian soportes de la actividad</v>
      </c>
      <c r="AO697" s="55">
        <f>+IFERROR(VLOOKUP($M697,ACTIVIDADES!$B$9:$X$495,22,0),0)</f>
        <v>0</v>
      </c>
      <c r="AP697" s="148" t="str">
        <f>+IFERROR(VLOOKUP($M697,ACTIVIDADES!$B$9:$X$495,23,0),0)</f>
        <v>VENCIDO</v>
      </c>
      <c r="AQ697" s="88">
        <v>46230</v>
      </c>
      <c r="AR697" s="55">
        <v>0</v>
      </c>
      <c r="AS697" s="55" t="s">
        <v>5838</v>
      </c>
      <c r="AT697" s="29" t="s">
        <v>581</v>
      </c>
      <c r="AU697" s="57" t="s">
        <v>3639</v>
      </c>
      <c r="AV697" s="193" t="s">
        <v>3639</v>
      </c>
      <c r="AW697" s="193" t="s">
        <v>3639</v>
      </c>
      <c r="AX697" s="57" t="s">
        <v>4244</v>
      </c>
      <c r="AY697" s="176" t="str">
        <f t="shared" si="41"/>
        <v>VENCIDAS</v>
      </c>
      <c r="AZ697" s="55" t="str">
        <f>+IFERROR(VLOOKUP($M697,ACTIVIDADES!$B$9:$T$494,25,0),"")</f>
        <v/>
      </c>
      <c r="BA697" s="55" t="str">
        <f>+IFERROR(VLOOKUP($M697,ACTIVIDADES!$B$9:$T$494,26,0),"")</f>
        <v/>
      </c>
      <c r="BB697" s="55" t="str">
        <f>+IFERROR(VLOOKUP($M697,ACTIVIDADES!$B$9:$T$494,27,0),"")</f>
        <v/>
      </c>
      <c r="BC697" s="55" t="str">
        <f>+IFERROR(VLOOKUP($M697,ACTIVIDADES!$B$9:$T$494,28,0),"")</f>
        <v/>
      </c>
      <c r="BD697" s="55" t="str">
        <f>+IFERROR(VLOOKUP($M697,ACTIVIDADES!$B$9:$T$494,29,0),"")</f>
        <v/>
      </c>
      <c r="BE697" s="55" t="str">
        <f>+IFERROR(VLOOKUP($M697,ACTIVIDADES!$B$9:$T$494,30,0),"")</f>
        <v/>
      </c>
      <c r="BF697" s="58"/>
      <c r="BG697" s="58"/>
      <c r="BH697" s="59"/>
      <c r="BI697" s="59" t="s">
        <v>580</v>
      </c>
      <c r="BJ697" s="60" t="s">
        <v>3635</v>
      </c>
      <c r="BK697" s="61" t="s">
        <v>593</v>
      </c>
      <c r="BL697" s="62"/>
      <c r="BM697" s="55" t="str">
        <f>+IFERROR(VLOOKUP($M697,ACTIVIDADES!$B$9:$T$494,31,0),"")</f>
        <v/>
      </c>
      <c r="BN697" s="55" t="str">
        <f>+IFERROR(VLOOKUP($M697,ACTIVIDADES!$B$9:$T$494,32,0),"")</f>
        <v/>
      </c>
      <c r="BO697" s="55" t="str">
        <f>+IFERROR(VLOOKUP($M697,ACTIVIDADES!$B$9:$T$494,33,0),"")</f>
        <v/>
      </c>
      <c r="BP697" s="55" t="str">
        <f>+IFERROR(VLOOKUP($M697,ACTIVIDADES!$B$9:$T$494,34,0),"")</f>
        <v/>
      </c>
      <c r="BQ697" s="55" t="str">
        <f>+IFERROR(VLOOKUP($M697,ACTIVIDADES!$B$9:$T$494,35,0),"")</f>
        <v/>
      </c>
      <c r="BR697" s="55" t="str">
        <f>+IFERROR(VLOOKUP($M697,ACTIVIDADES!$B$9:$T$494,36,0),"")</f>
        <v/>
      </c>
      <c r="BS697" s="55" t="str">
        <f>+IFERROR(VLOOKUP($M697,ACTIVIDADES!$B$9:$T$494,37,0),"")</f>
        <v/>
      </c>
      <c r="BT697" s="58"/>
      <c r="BU697" s="58"/>
      <c r="BV697" s="59"/>
      <c r="BW697" s="59" t="s">
        <v>580</v>
      </c>
      <c r="BX697" s="60" t="s">
        <v>3635</v>
      </c>
      <c r="BY697" s="61" t="s">
        <v>593</v>
      </c>
      <c r="BZ697" s="62"/>
      <c r="CA697" s="7"/>
      <c r="CB697" s="7"/>
      <c r="CC697" s="7"/>
      <c r="CD697" s="7"/>
      <c r="CE697" s="7"/>
      <c r="CF697" s="7"/>
      <c r="CG697" s="7"/>
      <c r="CH697" s="7"/>
      <c r="CI697" s="7"/>
      <c r="CJ697" s="7"/>
      <c r="CK697" s="7"/>
      <c r="CL697" s="7"/>
      <c r="CM697" s="7"/>
      <c r="CN697" s="7"/>
      <c r="CO697" s="7"/>
      <c r="CP697" s="7"/>
      <c r="CQ697" s="7"/>
    </row>
    <row r="698" spans="1:95" customFormat="1" ht="93" customHeight="1" x14ac:dyDescent="0.35">
      <c r="A698" s="40">
        <f t="shared" si="42"/>
        <v>690</v>
      </c>
      <c r="B698" s="40" t="s">
        <v>536</v>
      </c>
      <c r="C698" s="40">
        <v>2018</v>
      </c>
      <c r="D698" s="40" t="s">
        <v>3734</v>
      </c>
      <c r="E698" s="323"/>
      <c r="F698" s="40" t="s">
        <v>764</v>
      </c>
      <c r="G698" s="106" t="s">
        <v>532</v>
      </c>
      <c r="H698" s="42" t="s">
        <v>4923</v>
      </c>
      <c r="I698" s="42"/>
      <c r="J698" s="43" t="s">
        <v>4367</v>
      </c>
      <c r="K698" s="43" t="s">
        <v>4367</v>
      </c>
      <c r="L698" s="44" t="s">
        <v>5452</v>
      </c>
      <c r="M698" s="63" t="s">
        <v>3027</v>
      </c>
      <c r="N698" s="64" t="s">
        <v>3028</v>
      </c>
      <c r="O698" s="63" t="s">
        <v>3024</v>
      </c>
      <c r="P698" s="63">
        <v>1</v>
      </c>
      <c r="Q698" s="65">
        <v>44927</v>
      </c>
      <c r="R698" s="65">
        <v>45657</v>
      </c>
      <c r="S698" s="66">
        <f t="shared" si="43"/>
        <v>108</v>
      </c>
      <c r="T698" s="63" t="s">
        <v>609</v>
      </c>
      <c r="U698" s="63" t="s">
        <v>1164</v>
      </c>
      <c r="V698" s="49">
        <f>+IFERROR(VLOOKUP($M698,ACTIVIDADES!$B$9:$Q$494,10,0),"")</f>
        <v>0.2</v>
      </c>
      <c r="W698" s="50" t="str">
        <f>+IFERROR(VLOOKUP($M698,ACTIVIDADES!$B$9:$Q$494,11,0)," ")</f>
        <v xml:space="preserve">Acción reformulada en el Plan de Mejoramiento suscrito el 26 de Diciembre de 2022; por cuanto, no fue Cerrado el Hallazgo por parte de la CGR  en la  Auditoría Financiera realizada a la vigencia 2021. 
La acción de mejora finaliza el 31 de Diciembre de 2024
No se evidencia sobre el cierre financiero y contable de dicho convenio.
No se cumplió con el plazo establecido en la acción de mejora, quedando VENCIDA.
</v>
      </c>
      <c r="X698" s="61">
        <f>+IFERROR(VLOOKUP($M698,ACTIVIDADES!$B$9:$Q$494,12,0),"")</f>
        <v>0</v>
      </c>
      <c r="Y698" s="52">
        <f>+IFERROR(VLOOKUP($M698,ACTIVIDADES!$B$9:$Q$494,13,0),"")</f>
        <v>46153</v>
      </c>
      <c r="Z698" s="53" t="str">
        <f>+IFERROR(VLOOKUP($M698,ACTIVIDADES!$B$9:$Q$494,14,0),"")</f>
        <v>No se evidencian soportes de la actividad</v>
      </c>
      <c r="AA698" s="49">
        <f>+IFERROR(VLOOKUP($M698,ACTIVIDADES!$B$9:$Q$494,15,0),"")</f>
        <v>0</v>
      </c>
      <c r="AB698" s="54" t="str">
        <f>+IFERROR(VLOOKUP($M698,ACTIVIDADES!$B$9:$Q$494,16,0),"")</f>
        <v>VENCIDO</v>
      </c>
      <c r="AC698" s="144">
        <v>46157</v>
      </c>
      <c r="AD698" s="29">
        <v>0</v>
      </c>
      <c r="AE698" s="30" t="s">
        <v>3741</v>
      </c>
      <c r="AF698" s="29" t="s">
        <v>581</v>
      </c>
      <c r="AG698" s="29" t="s">
        <v>3737</v>
      </c>
      <c r="AH698" s="29" t="s">
        <v>3737</v>
      </c>
      <c r="AI698" s="29" t="s">
        <v>3737</v>
      </c>
      <c r="AJ698" s="55">
        <f>+IFERROR(VLOOKUP($M698,ACTIVIDADES!$B$9:$T$494,17,0),"")</f>
        <v>0.2</v>
      </c>
      <c r="AK698" s="80" t="str">
        <f>+IFERROR(VLOOKUP($M698,ACTIVIDADES!$B$9:$T$494,18,0),"")</f>
        <v xml:space="preserve">Acción reformulada en el Plan de Mejoramiento suscrito el 26 de Diciembre de 2022; por cuanto, no fue Cerrado el Hallazgo por parte de la CGR  en la  Auditoría Financiera realizada a la vigencia 2021. 
La acción de mejora finaliza el 31 de Diciembre de 2024
No se evidencia sobre el cierre financiero y contable de dicho convenio.
No se cumplió con el plazo establecido en la acción de mejora, quedando VENCIDA.
</v>
      </c>
      <c r="AL698" s="80">
        <f>+IFERROR(VLOOKUP($M698,ACTIVIDADES!$B$9:$T$494,19,0),"")</f>
        <v>0</v>
      </c>
      <c r="AM698" s="55" t="str">
        <f>+IFERROR(VLOOKUP($M698,ACTIVIDADES!$B$9:$X$495,20,0),0)</f>
        <v>11/07/206</v>
      </c>
      <c r="AN698" s="55" t="str">
        <f>+IFERROR(VLOOKUP($M698,ACTIVIDADES!$B$9:$X$495,21,0),0)</f>
        <v>No se evidencian soportes de la actividad</v>
      </c>
      <c r="AO698" s="55">
        <f>+IFERROR(VLOOKUP($M698,ACTIVIDADES!$B$9:$X$495,22,0),0)</f>
        <v>0</v>
      </c>
      <c r="AP698" s="148" t="str">
        <f>+IFERROR(VLOOKUP($M698,ACTIVIDADES!$B$9:$X$495,23,0),0)</f>
        <v>VENCIDO</v>
      </c>
      <c r="AQ698" s="88">
        <v>46230</v>
      </c>
      <c r="AR698" s="55">
        <v>0</v>
      </c>
      <c r="AS698" s="55" t="s">
        <v>5838</v>
      </c>
      <c r="AT698" s="29" t="s">
        <v>581</v>
      </c>
      <c r="AU698" s="57" t="s">
        <v>3639</v>
      </c>
      <c r="AV698" s="193" t="s">
        <v>3639</v>
      </c>
      <c r="AW698" s="193" t="s">
        <v>3639</v>
      </c>
      <c r="AX698" s="57" t="s">
        <v>4244</v>
      </c>
      <c r="AY698" s="176" t="str">
        <f t="shared" si="41"/>
        <v>VENCIDAS</v>
      </c>
      <c r="AZ698" s="55" t="str">
        <f>+IFERROR(VLOOKUP($M698,ACTIVIDADES!$B$9:$T$494,25,0),"")</f>
        <v/>
      </c>
      <c r="BA698" s="55" t="str">
        <f>+IFERROR(VLOOKUP($M698,ACTIVIDADES!$B$9:$T$494,26,0),"")</f>
        <v/>
      </c>
      <c r="BB698" s="55" t="str">
        <f>+IFERROR(VLOOKUP($M698,ACTIVIDADES!$B$9:$T$494,27,0),"")</f>
        <v/>
      </c>
      <c r="BC698" s="55" t="str">
        <f>+IFERROR(VLOOKUP($M698,ACTIVIDADES!$B$9:$T$494,28,0),"")</f>
        <v/>
      </c>
      <c r="BD698" s="55" t="str">
        <f>+IFERROR(VLOOKUP($M698,ACTIVIDADES!$B$9:$T$494,29,0),"")</f>
        <v/>
      </c>
      <c r="BE698" s="55" t="str">
        <f>+IFERROR(VLOOKUP($M698,ACTIVIDADES!$B$9:$T$494,30,0),"")</f>
        <v/>
      </c>
      <c r="BF698" s="58"/>
      <c r="BG698" s="58"/>
      <c r="BH698" s="59"/>
      <c r="BI698" s="59" t="s">
        <v>580</v>
      </c>
      <c r="BJ698" s="60" t="s">
        <v>3635</v>
      </c>
      <c r="BK698" s="61" t="s">
        <v>593</v>
      </c>
      <c r="BL698" s="62"/>
      <c r="BM698" s="55" t="str">
        <f>+IFERROR(VLOOKUP($M698,ACTIVIDADES!$B$9:$T$494,31,0),"")</f>
        <v/>
      </c>
      <c r="BN698" s="55" t="str">
        <f>+IFERROR(VLOOKUP($M698,ACTIVIDADES!$B$9:$T$494,32,0),"")</f>
        <v/>
      </c>
      <c r="BO698" s="55" t="str">
        <f>+IFERROR(VLOOKUP($M698,ACTIVIDADES!$B$9:$T$494,33,0),"")</f>
        <v/>
      </c>
      <c r="BP698" s="55" t="str">
        <f>+IFERROR(VLOOKUP($M698,ACTIVIDADES!$B$9:$T$494,34,0),"")</f>
        <v/>
      </c>
      <c r="BQ698" s="55" t="str">
        <f>+IFERROR(VLOOKUP($M698,ACTIVIDADES!$B$9:$T$494,35,0),"")</f>
        <v/>
      </c>
      <c r="BR698" s="55" t="str">
        <f>+IFERROR(VLOOKUP($M698,ACTIVIDADES!$B$9:$T$494,36,0),"")</f>
        <v/>
      </c>
      <c r="BS698" s="55" t="str">
        <f>+IFERROR(VLOOKUP($M698,ACTIVIDADES!$B$9:$T$494,37,0),"")</f>
        <v/>
      </c>
      <c r="BT698" s="58"/>
      <c r="BU698" s="58"/>
      <c r="BV698" s="59"/>
      <c r="BW698" s="59" t="s">
        <v>580</v>
      </c>
      <c r="BX698" s="60" t="s">
        <v>3635</v>
      </c>
      <c r="BY698" s="61" t="s">
        <v>593</v>
      </c>
      <c r="BZ698" s="62"/>
      <c r="CA698" s="7"/>
      <c r="CB698" s="7"/>
      <c r="CC698" s="7"/>
      <c r="CD698" s="7"/>
      <c r="CE698" s="7"/>
      <c r="CF698" s="7"/>
      <c r="CG698" s="7"/>
      <c r="CH698" s="7"/>
      <c r="CI698" s="7"/>
      <c r="CJ698" s="7"/>
      <c r="CK698" s="7"/>
      <c r="CL698" s="7"/>
      <c r="CM698" s="7"/>
      <c r="CN698" s="7"/>
      <c r="CO698" s="7"/>
      <c r="CP698" s="7"/>
      <c r="CQ698" s="7"/>
    </row>
    <row r="699" spans="1:95" customFormat="1" ht="93" customHeight="1" x14ac:dyDescent="0.35">
      <c r="A699" s="40">
        <f t="shared" si="42"/>
        <v>691</v>
      </c>
      <c r="B699" s="40" t="s">
        <v>521</v>
      </c>
      <c r="C699" s="40">
        <v>2022</v>
      </c>
      <c r="D699" s="40" t="s">
        <v>3750</v>
      </c>
      <c r="E699" s="323"/>
      <c r="F699" s="40" t="s">
        <v>880</v>
      </c>
      <c r="G699" s="40" t="s">
        <v>4648</v>
      </c>
      <c r="H699" s="42" t="s">
        <v>4791</v>
      </c>
      <c r="I699" s="42" t="s">
        <v>3640</v>
      </c>
      <c r="J699" s="40" t="s">
        <v>5116</v>
      </c>
      <c r="K699" s="40" t="s">
        <v>5372</v>
      </c>
      <c r="L699" s="44" t="s">
        <v>1153</v>
      </c>
      <c r="M699" s="63" t="s">
        <v>2145</v>
      </c>
      <c r="N699" s="63" t="s">
        <v>5520</v>
      </c>
      <c r="O699" s="63" t="s">
        <v>5698</v>
      </c>
      <c r="P699" s="63">
        <v>1</v>
      </c>
      <c r="Q699" s="65">
        <v>45488</v>
      </c>
      <c r="R699" s="65">
        <v>45657</v>
      </c>
      <c r="S699" s="66">
        <f t="shared" si="43"/>
        <v>24.900000000000002</v>
      </c>
      <c r="T699" s="63" t="s">
        <v>611</v>
      </c>
      <c r="U699" s="63"/>
      <c r="V699" s="49">
        <f>+IFERROR(VLOOKUP($M699,ACTIVIDADES!$B$9:$Q$494,10,0),"")</f>
        <v>1</v>
      </c>
      <c r="W699" s="61" t="str">
        <f>+IFERROR(VLOOKUP($M699,ACTIVIDADES!$B$9:$Q$494,11,0)," ")</f>
        <v>Sobre la IP 025 de 2024, se adoptó decisión de archivo de conformidad con lo establecido en la decisión adoptada el 11 de julio de 2025. Se desplegó la acción disciplinaria requerida. Se anexa evidencia de la apertura y del archivo.</v>
      </c>
      <c r="X699" s="51" t="str">
        <f>+IFERROR(VLOOKUP($M699,ACTIVIDADES!$B$9:$Q$494,12,0),"")</f>
        <v>https://dnbcgovco-my.sharepoint.com/:f:/g/personal/planeacion_dnbc_gov_co/IgCqJBQzHkSYRrYrrwkcO26SARTNUnwvUMW2mcpkRVL2YUU?e=z5wzlL</v>
      </c>
      <c r="Y699" s="52">
        <f>+IFERROR(VLOOKUP($M699,ACTIVIDADES!$B$9:$Q$494,13,0),"")</f>
        <v>46153</v>
      </c>
      <c r="Z699" s="49" t="str">
        <f>+IFERROR(VLOOKUP($M699,ACTIVIDADES!$B$9:$Q$494,14,0),"")</f>
        <v>Se evidencia en el respectivo hallazgo, que se realizó la apertura de la acción disciplinaria IP 025-2024  esta relacionado con el incumplimiento  de la  Política de Desplazamiento de Vehículos de la DNBC  . Por lo tanto  cumple con el indicador relacionado a este hallazgo.</v>
      </c>
      <c r="AA699" s="49">
        <f>+IFERROR(VLOOKUP($M699,ACTIVIDADES!$B$9:$Q$494,15,0),"")</f>
        <v>1</v>
      </c>
      <c r="AB699" s="54" t="str">
        <f>+IFERROR(VLOOKUP($M699,ACTIVIDADES!$B$9:$Q$494,16,0),"")</f>
        <v>CUMPLIDO</v>
      </c>
      <c r="AC699" s="144">
        <v>46157</v>
      </c>
      <c r="AD699" s="28">
        <v>1</v>
      </c>
      <c r="AE699" s="28" t="s">
        <v>3983</v>
      </c>
      <c r="AF699" s="29" t="s">
        <v>578</v>
      </c>
      <c r="AG699" s="29" t="s">
        <v>3737</v>
      </c>
      <c r="AH699" s="29" t="s">
        <v>593</v>
      </c>
      <c r="AI699" s="29" t="s">
        <v>3752</v>
      </c>
      <c r="AJ699" s="55">
        <f>+IFERROR(VLOOKUP($M699,ACTIVIDADES!$B$9:$T$494,17,0),"")</f>
        <v>0</v>
      </c>
      <c r="AK699" s="80" t="str">
        <f>+IFERROR(VLOOKUP($M699,ACTIVIDADES!$B$9:$T$494,18,0),"")</f>
        <v>Si reporte segundo trimestre</v>
      </c>
      <c r="AL699" s="80" t="str">
        <f>+IFERROR(VLOOKUP($M699,ACTIVIDADES!$B$9:$T$494,19,0),"")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699" s="55">
        <f>+IFERROR(VLOOKUP($M699,ACTIVIDADES!$B$9:$X$495,20,0),0)</f>
        <v>46213</v>
      </c>
      <c r="AN699" s="55" t="str">
        <f>+IFERROR(VLOOKUP($M699,ACTIVIDADES!$B$9:$X$495,21,0),0)</f>
        <v>No se recibe reporte segundo trimestre. No obstante, actividad reportada como cumplida en primer trimestre</v>
      </c>
      <c r="AO699" s="55">
        <f>+IFERROR(VLOOKUP($M699,ACTIVIDADES!$B$9:$X$495,22,0),0)</f>
        <v>1</v>
      </c>
      <c r="AP699" s="150" t="str">
        <f>+IFERROR(VLOOKUP($M699,ACTIVIDADES!$B$9:$X$495,23,0),0)</f>
        <v>CUMPLIDO</v>
      </c>
      <c r="AQ699" s="129">
        <v>46245</v>
      </c>
      <c r="AR699" s="55">
        <v>1</v>
      </c>
      <c r="AS699" s="30" t="s">
        <v>3951</v>
      </c>
      <c r="AT699" s="29" t="s">
        <v>579</v>
      </c>
      <c r="AU699" s="57" t="s">
        <v>3639</v>
      </c>
      <c r="AV699" s="193" t="s">
        <v>3639</v>
      </c>
      <c r="AW699" s="193" t="s">
        <v>3639</v>
      </c>
      <c r="AX699" s="193" t="s">
        <v>3739</v>
      </c>
      <c r="AY699" s="176" t="str">
        <f t="shared" si="41"/>
        <v>CUMPLIDAS</v>
      </c>
      <c r="AZ699" s="55" t="str">
        <f>+IFERROR(VLOOKUP($M699,ACTIVIDADES!$B$9:$T$494,25,0),"")</f>
        <v/>
      </c>
      <c r="BA699" s="55" t="str">
        <f>+IFERROR(VLOOKUP($M699,ACTIVIDADES!$B$9:$T$494,26,0),"")</f>
        <v/>
      </c>
      <c r="BB699" s="55" t="str">
        <f>+IFERROR(VLOOKUP($M699,ACTIVIDADES!$B$9:$T$494,27,0),"")</f>
        <v/>
      </c>
      <c r="BC699" s="55" t="str">
        <f>+IFERROR(VLOOKUP($M699,ACTIVIDADES!$B$9:$T$494,28,0),"")</f>
        <v/>
      </c>
      <c r="BD699" s="55" t="str">
        <f>+IFERROR(VLOOKUP($M699,ACTIVIDADES!$B$9:$T$494,29,0),"")</f>
        <v/>
      </c>
      <c r="BE699" s="55" t="str">
        <f>+IFERROR(VLOOKUP($M699,ACTIVIDADES!$B$9:$T$494,30,0),"")</f>
        <v/>
      </c>
      <c r="BF699" s="58"/>
      <c r="BG699" s="58"/>
      <c r="BH699" s="59"/>
      <c r="BI699" s="59" t="s">
        <v>580</v>
      </c>
      <c r="BJ699" s="60" t="s">
        <v>3635</v>
      </c>
      <c r="BK699" s="61" t="s">
        <v>593</v>
      </c>
      <c r="BL699" s="62"/>
      <c r="BM699" s="55" t="str">
        <f>+IFERROR(VLOOKUP($M699,ACTIVIDADES!$B$9:$T$494,31,0),"")</f>
        <v/>
      </c>
      <c r="BN699" s="55" t="str">
        <f>+IFERROR(VLOOKUP($M699,ACTIVIDADES!$B$9:$T$494,32,0),"")</f>
        <v/>
      </c>
      <c r="BO699" s="55" t="str">
        <f>+IFERROR(VLOOKUP($M699,ACTIVIDADES!$B$9:$T$494,33,0),"")</f>
        <v/>
      </c>
      <c r="BP699" s="55" t="str">
        <f>+IFERROR(VLOOKUP($M699,ACTIVIDADES!$B$9:$T$494,34,0),"")</f>
        <v/>
      </c>
      <c r="BQ699" s="55" t="str">
        <f>+IFERROR(VLOOKUP($M699,ACTIVIDADES!$B$9:$T$494,35,0),"")</f>
        <v/>
      </c>
      <c r="BR699" s="55" t="str">
        <f>+IFERROR(VLOOKUP($M699,ACTIVIDADES!$B$9:$T$494,36,0),"")</f>
        <v/>
      </c>
      <c r="BS699" s="55" t="str">
        <f>+IFERROR(VLOOKUP($M699,ACTIVIDADES!$B$9:$T$494,37,0),"")</f>
        <v/>
      </c>
      <c r="BT699" s="58"/>
      <c r="BU699" s="58"/>
      <c r="BV699" s="59"/>
      <c r="BW699" s="59" t="s">
        <v>580</v>
      </c>
      <c r="BX699" s="60" t="s">
        <v>3635</v>
      </c>
      <c r="BY699" s="61" t="s">
        <v>593</v>
      </c>
      <c r="BZ699" s="62"/>
      <c r="CA699" s="9"/>
      <c r="CB699" s="9"/>
      <c r="CC699" s="9"/>
      <c r="CD699" s="9"/>
      <c r="CE699" s="9"/>
      <c r="CF699" s="9"/>
      <c r="CG699" s="9"/>
      <c r="CH699" s="9"/>
      <c r="CI699" s="9"/>
      <c r="CJ699" s="9"/>
      <c r="CK699" s="9"/>
      <c r="CL699" s="9"/>
      <c r="CM699" s="9"/>
      <c r="CN699" s="9"/>
      <c r="CO699" s="9"/>
      <c r="CP699" s="9"/>
      <c r="CQ699" s="9"/>
    </row>
    <row r="700" spans="1:95" customFormat="1" ht="93" customHeight="1" x14ac:dyDescent="0.35">
      <c r="A700" s="40">
        <f t="shared" si="42"/>
        <v>692</v>
      </c>
      <c r="B700" s="40" t="s">
        <v>521</v>
      </c>
      <c r="C700" s="40">
        <v>2022</v>
      </c>
      <c r="D700" s="40" t="s">
        <v>3734</v>
      </c>
      <c r="E700" s="323"/>
      <c r="F700" s="40" t="s">
        <v>880</v>
      </c>
      <c r="G700" s="40" t="s">
        <v>4648</v>
      </c>
      <c r="H700" s="41" t="s">
        <v>4791</v>
      </c>
      <c r="I700" s="42"/>
      <c r="J700" s="43" t="s">
        <v>5117</v>
      </c>
      <c r="K700" s="43" t="s">
        <v>5373</v>
      </c>
      <c r="L700" s="44" t="s">
        <v>1153</v>
      </c>
      <c r="M700" s="45" t="s">
        <v>2678</v>
      </c>
      <c r="N700" s="46" t="s">
        <v>5482</v>
      </c>
      <c r="O700" s="45" t="s">
        <v>1264</v>
      </c>
      <c r="P700" s="45">
        <v>4</v>
      </c>
      <c r="Q700" s="47">
        <v>46054</v>
      </c>
      <c r="R700" s="47">
        <v>46387</v>
      </c>
      <c r="S700" s="48">
        <f t="shared" si="43"/>
        <v>49.5</v>
      </c>
      <c r="T700" s="45" t="s">
        <v>589</v>
      </c>
      <c r="U700" s="45"/>
      <c r="V700" s="49">
        <f>+IFERROR(VLOOKUP($M700,ACTIVIDADES!$B$9:$Q$494,10,0),"")</f>
        <v>1</v>
      </c>
      <c r="W700" s="50" t="str">
        <f>+IFERROR(VLOOKUP($M700,ACTIVIDADES!$B$9:$Q$494,11,0)," ")</f>
        <v xml:space="preserve">Se realizó la capacitación al conductor de los formatos </v>
      </c>
      <c r="X700" s="51" t="str">
        <f>+IFERROR(VLOOKUP($M700,ACTIVIDADES!$B$9:$Q$494,12,0),"")</f>
        <v>https://dnbcgovco-my.sharepoint.com/:f:/g/personal/planeacion_dnbc_gov_co/IgDhYmMZWLOWRZ-8Bgt_Qa1fAVrnM32Mxr9QT5T3GErSv4I?e=yXGCWf</v>
      </c>
      <c r="Y700" s="52">
        <f>+IFERROR(VLOOKUP($M700,ACTIVIDADES!$B$9:$Q$494,13,0),"")</f>
        <v>46153</v>
      </c>
      <c r="Z700" s="53" t="str">
        <f>+IFERROR(VLOOKUP($M700,ACTIVIDADES!$B$9:$Q$494,14,0),"")</f>
        <v>Se adjunta acta de reunión del mes de abril donde se capacita al conductor</v>
      </c>
      <c r="AA700" s="49">
        <f>+IFERROR(VLOOKUP($M700,ACTIVIDADES!$B$9:$Q$494,15,0),"")</f>
        <v>1</v>
      </c>
      <c r="AB700" s="54" t="str">
        <f>+IFERROR(VLOOKUP($M700,ACTIVIDADES!$B$9:$Q$494,16,0),"")</f>
        <v>CUMPLIDO</v>
      </c>
      <c r="AC700" s="144">
        <v>46171</v>
      </c>
      <c r="AD700" s="29">
        <v>0.25</v>
      </c>
      <c r="AE700" s="29" t="s">
        <v>3827</v>
      </c>
      <c r="AF700" s="29" t="s">
        <v>4</v>
      </c>
      <c r="AG700" s="29" t="s">
        <v>3737</v>
      </c>
      <c r="AH700" s="29" t="s">
        <v>593</v>
      </c>
      <c r="AI700" s="29" t="s">
        <v>3752</v>
      </c>
      <c r="AJ700" s="55">
        <f>+IFERROR(VLOOKUP($M700,ACTIVIDADES!$B$9:$T$494,17,0),"")</f>
        <v>1</v>
      </c>
      <c r="AK700" s="80" t="str">
        <f>+IFERROR(VLOOKUP($M700,ACTIVIDADES!$B$9:$T$494,18,0),"")</f>
        <v xml:space="preserve">Se realaizó lacapacitación al conductorde todos los formatos </v>
      </c>
      <c r="AL700" s="80" t="str">
        <f>+IFERROR(VLOOKUP($M700,ACTIVIDADES!$B$9:$T$494,19,0),"")</f>
        <v>https://dnbcgovco-my.sharepoint.com/:f:/g/personal/planeacion_dnbc_gov_co/IgDjFeFpC4uhS5oeK97Jh9HtAeSD9mhp9iccyVIjcrqJ2SU?e=38n0fw</v>
      </c>
      <c r="AM700" s="55">
        <f>+IFERROR(VLOOKUP($M700,ACTIVIDADES!$B$9:$X$495,20,0),0)</f>
        <v>46214</v>
      </c>
      <c r="AN700" s="55" t="str">
        <f>+IFERROR(VLOOKUP($M700,ACTIVIDADES!$B$9:$X$495,21,0),0)</f>
        <v>Se incluye acta del mes de abirl donde se socializa información con el conductor</v>
      </c>
      <c r="AO700" s="55">
        <f>+IFERROR(VLOOKUP($M700,ACTIVIDADES!$B$9:$X$495,22,0),0)</f>
        <v>0.5</v>
      </c>
      <c r="AP700" s="150" t="str">
        <f>+IFERROR(VLOOKUP($M700,ACTIVIDADES!$B$9:$X$495,23,0),0)</f>
        <v>CUMPLIDO</v>
      </c>
      <c r="AQ700" s="129">
        <v>46245</v>
      </c>
      <c r="AR700" s="172">
        <v>0.5</v>
      </c>
      <c r="AS700" s="72" t="s">
        <v>5818</v>
      </c>
      <c r="AT700" s="29" t="s">
        <v>4</v>
      </c>
      <c r="AU700" s="57" t="s">
        <v>3639</v>
      </c>
      <c r="AV700" s="193" t="s">
        <v>3639</v>
      </c>
      <c r="AW700" s="193" t="s">
        <v>3639</v>
      </c>
      <c r="AX700" s="57" t="s">
        <v>3739</v>
      </c>
      <c r="AY700" s="176" t="str">
        <f t="shared" si="41"/>
        <v>EN EJECUCIÓN</v>
      </c>
      <c r="AZ700" s="55" t="str">
        <f>+IFERROR(VLOOKUP($M700,ACTIVIDADES!$B$9:$T$494,25,0),"")</f>
        <v/>
      </c>
      <c r="BA700" s="55" t="str">
        <f>+IFERROR(VLOOKUP($M700,ACTIVIDADES!$B$9:$T$494,26,0),"")</f>
        <v/>
      </c>
      <c r="BB700" s="55" t="str">
        <f>+IFERROR(VLOOKUP($M700,ACTIVIDADES!$B$9:$T$494,27,0),"")</f>
        <v/>
      </c>
      <c r="BC700" s="55" t="str">
        <f>+IFERROR(VLOOKUP($M700,ACTIVIDADES!$B$9:$T$494,28,0),"")</f>
        <v/>
      </c>
      <c r="BD700" s="55" t="str">
        <f>+IFERROR(VLOOKUP($M700,ACTIVIDADES!$B$9:$T$494,29,0),"")</f>
        <v/>
      </c>
      <c r="BE700" s="55" t="str">
        <f>+IFERROR(VLOOKUP($M700,ACTIVIDADES!$B$9:$T$494,30,0),"")</f>
        <v/>
      </c>
      <c r="BF700" s="58"/>
      <c r="BG700" s="58"/>
      <c r="BH700" s="59"/>
      <c r="BI700" s="59" t="s">
        <v>580</v>
      </c>
      <c r="BJ700" s="60" t="s">
        <v>3635</v>
      </c>
      <c r="BK700" s="61" t="s">
        <v>593</v>
      </c>
      <c r="BL700" s="62"/>
      <c r="BM700" s="55" t="str">
        <f>+IFERROR(VLOOKUP($M700,ACTIVIDADES!$B$9:$T$494,31,0),"")</f>
        <v/>
      </c>
      <c r="BN700" s="55" t="str">
        <f>+IFERROR(VLOOKUP($M700,ACTIVIDADES!$B$9:$T$494,32,0),"")</f>
        <v/>
      </c>
      <c r="BO700" s="55" t="str">
        <f>+IFERROR(VLOOKUP($M700,ACTIVIDADES!$B$9:$T$494,33,0),"")</f>
        <v/>
      </c>
      <c r="BP700" s="55" t="str">
        <f>+IFERROR(VLOOKUP($M700,ACTIVIDADES!$B$9:$T$494,34,0),"")</f>
        <v/>
      </c>
      <c r="BQ700" s="55" t="str">
        <f>+IFERROR(VLOOKUP($M700,ACTIVIDADES!$B$9:$T$494,35,0),"")</f>
        <v/>
      </c>
      <c r="BR700" s="55" t="str">
        <f>+IFERROR(VLOOKUP($M700,ACTIVIDADES!$B$9:$T$494,36,0),"")</f>
        <v/>
      </c>
      <c r="BS700" s="55" t="str">
        <f>+IFERROR(VLOOKUP($M700,ACTIVIDADES!$B$9:$T$494,37,0),"")</f>
        <v/>
      </c>
      <c r="BT700" s="58"/>
      <c r="BU700" s="58"/>
      <c r="BV700" s="59"/>
      <c r="BW700" s="59" t="s">
        <v>580</v>
      </c>
      <c r="BX700" s="60" t="s">
        <v>3635</v>
      </c>
      <c r="BY700" s="61" t="s">
        <v>593</v>
      </c>
      <c r="BZ700" s="62"/>
      <c r="CA700" s="7"/>
      <c r="CB700" s="7"/>
      <c r="CC700" s="7"/>
      <c r="CD700" s="7"/>
      <c r="CE700" s="7"/>
      <c r="CF700" s="7"/>
      <c r="CG700" s="7"/>
      <c r="CH700" s="7"/>
      <c r="CI700" s="7"/>
      <c r="CJ700" s="7"/>
      <c r="CK700" s="7"/>
      <c r="CL700" s="7"/>
      <c r="CM700" s="7"/>
      <c r="CN700" s="7"/>
      <c r="CO700" s="7"/>
      <c r="CP700" s="7"/>
      <c r="CQ700" s="7"/>
    </row>
    <row r="701" spans="1:95" customFormat="1" ht="93" customHeight="1" x14ac:dyDescent="0.35">
      <c r="A701" s="40">
        <f t="shared" si="42"/>
        <v>693</v>
      </c>
      <c r="B701" s="40" t="s">
        <v>521</v>
      </c>
      <c r="C701" s="40">
        <v>2022</v>
      </c>
      <c r="D701" s="40" t="s">
        <v>3734</v>
      </c>
      <c r="E701" s="323"/>
      <c r="F701" s="40" t="s">
        <v>874</v>
      </c>
      <c r="G701" s="40" t="s">
        <v>4648</v>
      </c>
      <c r="H701" s="41" t="s">
        <v>4792</v>
      </c>
      <c r="I701" s="42"/>
      <c r="J701" s="43" t="s">
        <v>3984</v>
      </c>
      <c r="K701" s="43" t="s">
        <v>3985</v>
      </c>
      <c r="L701" s="44" t="s">
        <v>1153</v>
      </c>
      <c r="M701" s="45" t="s">
        <v>2579</v>
      </c>
      <c r="N701" s="46" t="s">
        <v>2580</v>
      </c>
      <c r="O701" s="45" t="s">
        <v>2581</v>
      </c>
      <c r="P701" s="45">
        <v>1</v>
      </c>
      <c r="Q701" s="47">
        <v>46143</v>
      </c>
      <c r="R701" s="47">
        <v>46387</v>
      </c>
      <c r="S701" s="48">
        <f t="shared" si="43"/>
        <v>36</v>
      </c>
      <c r="T701" s="45" t="s">
        <v>589</v>
      </c>
      <c r="U701" s="45"/>
      <c r="V701" s="49">
        <f>+IFERROR(VLOOKUP($M701,ACTIVIDADES!$B$9:$Q$494,10,0),"")</f>
        <v>0</v>
      </c>
      <c r="W701" s="50" t="str">
        <f>+IFERROR(VLOOKUP($M701,ACTIVIDADES!$B$9:$Q$494,11,0)," ")</f>
        <v xml:space="preserve">En proceso de elaboración </v>
      </c>
      <c r="X701" s="51" t="str">
        <f>+IFERROR(VLOOKUP($M701,ACTIVIDADES!$B$9:$Q$494,12,0),"")</f>
        <v>https://dnbcgovco-my.sharepoint.com/:f:/g/personal/planeacion_dnbc_gov_co/IgCHix03hdsORJdFzXwbKzzkAYCwKvT-WMSbymO7s_ZNdBo?e=tzOHt9</v>
      </c>
      <c r="Y701" s="52">
        <f>+IFERROR(VLOOKUP($M701,ACTIVIDADES!$B$9:$Q$494,13,0),"")</f>
        <v>46153</v>
      </c>
      <c r="Z701" s="53" t="str">
        <f>+IFERROR(VLOOKUP($M701,ACTIVIDADES!$B$9:$Q$494,14,0),"")</f>
        <v>No se evidencia avance para el periodo</v>
      </c>
      <c r="AA701" s="49">
        <f>+IFERROR(VLOOKUP($M701,ACTIVIDADES!$B$9:$Q$494,15,0),"")</f>
        <v>0</v>
      </c>
      <c r="AB701" s="54" t="str">
        <f>+IFERROR(VLOOKUP($M701,ACTIVIDADES!$B$9:$Q$494,16,0),"")</f>
        <v>EJECUCIÓN</v>
      </c>
      <c r="AC701" s="144">
        <v>46171</v>
      </c>
      <c r="AD701" s="29">
        <v>0</v>
      </c>
      <c r="AE701" s="29" t="s">
        <v>3741</v>
      </c>
      <c r="AF701" s="28" t="s">
        <v>580</v>
      </c>
      <c r="AG701" s="29" t="s">
        <v>3737</v>
      </c>
      <c r="AH701" s="29" t="s">
        <v>3737</v>
      </c>
      <c r="AI701" s="29" t="s">
        <v>3737</v>
      </c>
      <c r="AJ701" s="55">
        <f>+IFERROR(VLOOKUP($M701,ACTIVIDADES!$B$9:$T$494,17,0),"")</f>
        <v>0.5</v>
      </c>
      <c r="AK701" s="80" t="str">
        <f>+IFERROR(VLOOKUP($M701,ACTIVIDADES!$B$9:$T$494,18,0),"")</f>
        <v xml:space="preserve">Se adjunta borrador del plan o programa de mantenimiento preventivo y correctivo de los bienes </v>
      </c>
      <c r="AL701" s="80" t="str">
        <f>+IFERROR(VLOOKUP($M701,ACTIVIDADES!$B$9:$T$494,19,0),"")</f>
        <v>https://dnbcgovco-my.sharepoint.com/:f:/g/personal/planeacion_dnbc_gov_co/IgBCn-SBUhs2TYy3J6ibP7TcAS8cpJaTrj7_3VddG-txVi8?e=LN6Qdd</v>
      </c>
      <c r="AM701" s="55" t="str">
        <f>+IFERROR(VLOOKUP($M701,ACTIVIDADES!$B$9:$X$495,20,0),0)</f>
        <v>11/07/206</v>
      </c>
      <c r="AN701" s="55" t="str">
        <f>+IFERROR(VLOOKUP($M701,ACTIVIDADES!$B$9:$X$495,21,0),0)</f>
        <v xml:space="preserve">Se adjunta borrador del plan o programa de mantenimiento preventivo y correctivo de los bienes </v>
      </c>
      <c r="AO701" s="55">
        <f>+IFERROR(VLOOKUP($M701,ACTIVIDADES!$B$9:$X$495,22,0),0)</f>
        <v>0.5</v>
      </c>
      <c r="AP701" s="145" t="str">
        <f>+IFERROR(VLOOKUP($M701,ACTIVIDADES!$B$9:$X$495,23,0),0)</f>
        <v>EN EJECUCIÓN</v>
      </c>
      <c r="AQ701" s="129">
        <v>46245</v>
      </c>
      <c r="AR701" s="172">
        <v>0.5</v>
      </c>
      <c r="AS701" s="72" t="s">
        <v>3743</v>
      </c>
      <c r="AT701" s="29" t="s">
        <v>4</v>
      </c>
      <c r="AU701" s="57" t="s">
        <v>3639</v>
      </c>
      <c r="AV701" s="193" t="s">
        <v>3639</v>
      </c>
      <c r="AW701" s="193" t="s">
        <v>3639</v>
      </c>
      <c r="AX701" s="57" t="s">
        <v>3739</v>
      </c>
      <c r="AY701" s="176" t="str">
        <f t="shared" si="41"/>
        <v>EN EJECUCIÓN</v>
      </c>
      <c r="AZ701" s="55" t="str">
        <f>+IFERROR(VLOOKUP($M701,ACTIVIDADES!$B$9:$T$494,25,0),"")</f>
        <v/>
      </c>
      <c r="BA701" s="55" t="str">
        <f>+IFERROR(VLOOKUP($M701,ACTIVIDADES!$B$9:$T$494,26,0),"")</f>
        <v/>
      </c>
      <c r="BB701" s="55" t="str">
        <f>+IFERROR(VLOOKUP($M701,ACTIVIDADES!$B$9:$T$494,27,0),"")</f>
        <v/>
      </c>
      <c r="BC701" s="55" t="str">
        <f>+IFERROR(VLOOKUP($M701,ACTIVIDADES!$B$9:$T$494,28,0),"")</f>
        <v/>
      </c>
      <c r="BD701" s="55" t="str">
        <f>+IFERROR(VLOOKUP($M701,ACTIVIDADES!$B$9:$T$494,29,0),"")</f>
        <v/>
      </c>
      <c r="BE701" s="55" t="str">
        <f>+IFERROR(VLOOKUP($M701,ACTIVIDADES!$B$9:$T$494,30,0),"")</f>
        <v/>
      </c>
      <c r="BF701" s="58"/>
      <c r="BG701" s="58"/>
      <c r="BH701" s="59"/>
      <c r="BI701" s="59" t="s">
        <v>580</v>
      </c>
      <c r="BJ701" s="60" t="s">
        <v>3635</v>
      </c>
      <c r="BK701" s="61" t="s">
        <v>593</v>
      </c>
      <c r="BL701" s="62"/>
      <c r="BM701" s="55" t="str">
        <f>+IFERROR(VLOOKUP($M701,ACTIVIDADES!$B$9:$T$494,31,0),"")</f>
        <v/>
      </c>
      <c r="BN701" s="55" t="str">
        <f>+IFERROR(VLOOKUP($M701,ACTIVIDADES!$B$9:$T$494,32,0),"")</f>
        <v/>
      </c>
      <c r="BO701" s="55" t="str">
        <f>+IFERROR(VLOOKUP($M701,ACTIVIDADES!$B$9:$T$494,33,0),"")</f>
        <v/>
      </c>
      <c r="BP701" s="55" t="str">
        <f>+IFERROR(VLOOKUP($M701,ACTIVIDADES!$B$9:$T$494,34,0),"")</f>
        <v/>
      </c>
      <c r="BQ701" s="55" t="str">
        <f>+IFERROR(VLOOKUP($M701,ACTIVIDADES!$B$9:$T$494,35,0),"")</f>
        <v/>
      </c>
      <c r="BR701" s="55" t="str">
        <f>+IFERROR(VLOOKUP($M701,ACTIVIDADES!$B$9:$T$494,36,0),"")</f>
        <v/>
      </c>
      <c r="BS701" s="55" t="str">
        <f>+IFERROR(VLOOKUP($M701,ACTIVIDADES!$B$9:$T$494,37,0),"")</f>
        <v/>
      </c>
      <c r="BT701" s="58"/>
      <c r="BU701" s="58"/>
      <c r="BV701" s="59"/>
      <c r="BW701" s="59" t="s">
        <v>580</v>
      </c>
      <c r="BX701" s="60" t="s">
        <v>3635</v>
      </c>
      <c r="BY701" s="61" t="s">
        <v>593</v>
      </c>
      <c r="BZ701" s="62"/>
      <c r="CA701" s="7"/>
      <c r="CB701" s="7"/>
      <c r="CC701" s="7"/>
      <c r="CD701" s="7"/>
      <c r="CE701" s="7"/>
      <c r="CF701" s="7"/>
      <c r="CG701" s="7"/>
      <c r="CH701" s="7"/>
      <c r="CI701" s="7"/>
      <c r="CJ701" s="7"/>
      <c r="CK701" s="7"/>
      <c r="CL701" s="7"/>
      <c r="CM701" s="7"/>
      <c r="CN701" s="7"/>
      <c r="CO701" s="7"/>
      <c r="CP701" s="7"/>
      <c r="CQ701" s="7"/>
    </row>
    <row r="702" spans="1:95" ht="93" customHeight="1" x14ac:dyDescent="0.35">
      <c r="A702" s="40">
        <f t="shared" si="42"/>
        <v>694</v>
      </c>
      <c r="B702" s="40" t="s">
        <v>521</v>
      </c>
      <c r="C702" s="40">
        <v>2022</v>
      </c>
      <c r="D702" s="40" t="s">
        <v>3734</v>
      </c>
      <c r="E702" s="323"/>
      <c r="F702" s="40" t="s">
        <v>878</v>
      </c>
      <c r="G702" s="40" t="s">
        <v>4648</v>
      </c>
      <c r="H702" s="41" t="s">
        <v>4793</v>
      </c>
      <c r="I702" s="42"/>
      <c r="J702" s="43" t="s">
        <v>5118</v>
      </c>
      <c r="K702" s="43" t="s">
        <v>3986</v>
      </c>
      <c r="L702" s="44" t="s">
        <v>1153</v>
      </c>
      <c r="M702" s="45" t="s">
        <v>2686</v>
      </c>
      <c r="N702" s="46" t="s">
        <v>2687</v>
      </c>
      <c r="O702" s="45" t="s">
        <v>2688</v>
      </c>
      <c r="P702" s="45">
        <v>9</v>
      </c>
      <c r="Q702" s="47">
        <v>46113</v>
      </c>
      <c r="R702" s="47">
        <v>46387</v>
      </c>
      <c r="S702" s="48">
        <f t="shared" si="43"/>
        <v>40.5</v>
      </c>
      <c r="T702" s="45" t="s">
        <v>589</v>
      </c>
      <c r="U702" s="45"/>
      <c r="V702" s="49">
        <f>+IFERROR(VLOOKUP($M702,ACTIVIDADES!$B$9:$Q$494,10,0),"")</f>
        <v>1</v>
      </c>
      <c r="W702" s="50" t="str">
        <f>+IFERROR(VLOOKUP($M702,ACTIVIDADES!$B$9:$Q$494,11,0)," ")</f>
        <v xml:space="preserve">En el formato BD_ Vehículos se lleva un seguimiento mensual De SOAT, Impuestos, Revisión Tecnomecánica, Multas </v>
      </c>
      <c r="X702" s="51" t="str">
        <f>+IFERROR(VLOOKUP($M702,ACTIVIDADES!$B$9:$Q$494,12,0),"")</f>
        <v>https://dnbcgovco-my.sharepoint.com/:f:/g/personal/planeacion_dnbc_gov_co/IgAP202B7djhSJQsRgfTcy9DAbTIvVxEEdBhOKzOHK0a6gc?e=ubNaP4</v>
      </c>
      <c r="Y702" s="52">
        <f>+IFERROR(VLOOKUP($M702,ACTIVIDADES!$B$9:$Q$494,13,0),"")</f>
        <v>46153</v>
      </c>
      <c r="Z702" s="53" t="str">
        <f>+IFERROR(VLOOKUP($M702,ACTIVIDADES!$B$9:$Q$494,14,0),"")</f>
        <v>Se evidencian seguimientos de los meses de enero a abril de 2026</v>
      </c>
      <c r="AA702" s="49">
        <f>+IFERROR(VLOOKUP($M702,ACTIVIDADES!$B$9:$Q$494,15,0),"")</f>
        <v>0.44444444444444442</v>
      </c>
      <c r="AB702" s="54" t="str">
        <f>+IFERROR(VLOOKUP($M702,ACTIVIDADES!$B$9:$Q$494,16,0),"")</f>
        <v>EJECUCIÓN</v>
      </c>
      <c r="AC702" s="144">
        <v>46171</v>
      </c>
      <c r="AD702" s="29">
        <v>0.33</v>
      </c>
      <c r="AE702" s="30" t="s">
        <v>5785</v>
      </c>
      <c r="AF702" s="29" t="s">
        <v>4</v>
      </c>
      <c r="AG702" s="29" t="s">
        <v>3737</v>
      </c>
      <c r="AH702" s="29" t="s">
        <v>3737</v>
      </c>
      <c r="AI702" s="29" t="s">
        <v>3737</v>
      </c>
      <c r="AJ702" s="55">
        <f>+IFERROR(VLOOKUP($M702,ACTIVIDADES!$B$9:$T$494,17,0),"")</f>
        <v>1</v>
      </c>
      <c r="AK702" s="80" t="str">
        <f>+IFERROR(VLOOKUP($M702,ACTIVIDADES!$B$9:$T$494,18,0),"")</f>
        <v xml:space="preserve">SE manda un correo mensual con el seguimiento de los vehículos relacionand el formato BD_Vehículosdonde se observa el SOAT, Impuestos, Revisión tecnomecánica y multas, y ademas un informe de los vehículos propios de la DNBC </v>
      </c>
      <c r="AL702" s="80" t="str">
        <f>+IFERROR(VLOOKUP($M702,ACTIVIDADES!$B$9:$T$494,19,0),"")</f>
        <v>https://dnbcgovco-my.sharepoint.com/:f:/g/personal/planeacion_dnbc_gov_co/IgDjvmrPDpD5RZimW-r6S0xWAV-qstmVjvb8b-vmdSL9-ro?e=4BUetk</v>
      </c>
      <c r="AM702" s="55">
        <f>+IFERROR(VLOOKUP($M702,ACTIVIDADES!$B$9:$X$495,20,0),0)</f>
        <v>46214</v>
      </c>
      <c r="AN702" s="55" t="str">
        <f>+IFERROR(VLOOKUP($M702,ACTIVIDADES!$B$9:$X$495,21,0),0)</f>
        <v>Se incluyen correos de seguimiento del primer semestre de la vigencia 2026</v>
      </c>
      <c r="AO702" s="55">
        <f>+IFERROR(VLOOKUP($M702,ACTIVIDADES!$B$9:$X$495,22,0),0)</f>
        <v>0.66666666666666663</v>
      </c>
      <c r="AP702" s="145" t="str">
        <f>+IFERROR(VLOOKUP($M702,ACTIVIDADES!$B$9:$X$495,23,0),0)</f>
        <v>EN EJECUCIÓN</v>
      </c>
      <c r="AQ702" s="129">
        <v>46245</v>
      </c>
      <c r="AR702" s="172">
        <v>0.42</v>
      </c>
      <c r="AS702" s="72" t="s">
        <v>3844</v>
      </c>
      <c r="AT702" s="29" t="s">
        <v>4</v>
      </c>
      <c r="AU702" s="57" t="s">
        <v>3639</v>
      </c>
      <c r="AV702" s="193" t="s">
        <v>3639</v>
      </c>
      <c r="AW702" s="193" t="s">
        <v>3639</v>
      </c>
      <c r="AX702" s="57" t="s">
        <v>3739</v>
      </c>
      <c r="AY702" s="176" t="str">
        <f t="shared" si="41"/>
        <v>EN EJECUCIÓN</v>
      </c>
      <c r="AZ702" s="55" t="str">
        <f>+IFERROR(VLOOKUP($M702,ACTIVIDADES!$B$9:$T$494,25,0),"")</f>
        <v/>
      </c>
      <c r="BA702" s="55" t="str">
        <f>+IFERROR(VLOOKUP($M702,ACTIVIDADES!$B$9:$T$494,26,0),"")</f>
        <v/>
      </c>
      <c r="BB702" s="55" t="str">
        <f>+IFERROR(VLOOKUP($M702,ACTIVIDADES!$B$9:$T$494,27,0),"")</f>
        <v/>
      </c>
      <c r="BC702" s="55" t="str">
        <f>+IFERROR(VLOOKUP($M702,ACTIVIDADES!$B$9:$T$494,28,0),"")</f>
        <v/>
      </c>
      <c r="BD702" s="55" t="str">
        <f>+IFERROR(VLOOKUP($M702,ACTIVIDADES!$B$9:$T$494,29,0),"")</f>
        <v/>
      </c>
      <c r="BE702" s="55" t="str">
        <f>+IFERROR(VLOOKUP($M702,ACTIVIDADES!$B$9:$T$494,30,0),"")</f>
        <v/>
      </c>
      <c r="BF702" s="58"/>
      <c r="BG702" s="58"/>
      <c r="BH702" s="59"/>
      <c r="BI702" s="59" t="s">
        <v>580</v>
      </c>
      <c r="BJ702" s="60" t="s">
        <v>3635</v>
      </c>
      <c r="BK702" s="61" t="s">
        <v>593</v>
      </c>
      <c r="BL702" s="62"/>
      <c r="BM702" s="55" t="str">
        <f>+IFERROR(VLOOKUP($M702,ACTIVIDADES!$B$9:$T$494,31,0),"")</f>
        <v/>
      </c>
      <c r="BN702" s="55" t="str">
        <f>+IFERROR(VLOOKUP($M702,ACTIVIDADES!$B$9:$T$494,32,0),"")</f>
        <v/>
      </c>
      <c r="BO702" s="55" t="str">
        <f>+IFERROR(VLOOKUP($M702,ACTIVIDADES!$B$9:$T$494,33,0),"")</f>
        <v/>
      </c>
      <c r="BP702" s="55" t="str">
        <f>+IFERROR(VLOOKUP($M702,ACTIVIDADES!$B$9:$T$494,34,0),"")</f>
        <v/>
      </c>
      <c r="BQ702" s="55" t="str">
        <f>+IFERROR(VLOOKUP($M702,ACTIVIDADES!$B$9:$T$494,35,0),"")</f>
        <v/>
      </c>
      <c r="BR702" s="55" t="str">
        <f>+IFERROR(VLOOKUP($M702,ACTIVIDADES!$B$9:$T$494,36,0),"")</f>
        <v/>
      </c>
      <c r="BS702" s="55" t="str">
        <f>+IFERROR(VLOOKUP($M702,ACTIVIDADES!$B$9:$T$494,37,0),"")</f>
        <v/>
      </c>
      <c r="BT702" s="58"/>
      <c r="BU702" s="58"/>
      <c r="BV702" s="59"/>
      <c r="BW702" s="59" t="s">
        <v>580</v>
      </c>
      <c r="BX702" s="60" t="s">
        <v>3635</v>
      </c>
      <c r="BY702" s="61" t="s">
        <v>593</v>
      </c>
      <c r="BZ702" s="62"/>
      <c r="CA702" s="7"/>
      <c r="CB702" s="7"/>
      <c r="CC702" s="7"/>
      <c r="CD702" s="7"/>
      <c r="CE702" s="7"/>
      <c r="CF702" s="7"/>
      <c r="CG702" s="7"/>
      <c r="CH702" s="7"/>
      <c r="CI702" s="7"/>
      <c r="CJ702" s="7"/>
      <c r="CK702" s="7"/>
      <c r="CL702" s="7"/>
      <c r="CM702" s="7"/>
      <c r="CN702" s="7"/>
      <c r="CO702" s="7"/>
      <c r="CP702" s="7"/>
      <c r="CQ702" s="7"/>
    </row>
    <row r="703" spans="1:95" ht="93" customHeight="1" x14ac:dyDescent="0.35">
      <c r="A703" s="40">
        <f t="shared" si="42"/>
        <v>695</v>
      </c>
      <c r="B703" s="40" t="s">
        <v>521</v>
      </c>
      <c r="C703" s="40">
        <v>2022</v>
      </c>
      <c r="D703" s="40" t="s">
        <v>3734</v>
      </c>
      <c r="E703" s="323"/>
      <c r="F703" s="40" t="s">
        <v>878</v>
      </c>
      <c r="G703" s="40" t="s">
        <v>4648</v>
      </c>
      <c r="H703" s="41" t="s">
        <v>4793</v>
      </c>
      <c r="I703" s="42"/>
      <c r="J703" s="43" t="s">
        <v>5118</v>
      </c>
      <c r="K703" s="43" t="s">
        <v>3986</v>
      </c>
      <c r="L703" s="44" t="s">
        <v>1153</v>
      </c>
      <c r="M703" s="45" t="s">
        <v>2678</v>
      </c>
      <c r="N703" s="46" t="s">
        <v>5482</v>
      </c>
      <c r="O703" s="45" t="s">
        <v>1264</v>
      </c>
      <c r="P703" s="45">
        <v>4</v>
      </c>
      <c r="Q703" s="47">
        <v>46054</v>
      </c>
      <c r="R703" s="47">
        <v>46387</v>
      </c>
      <c r="S703" s="48">
        <f t="shared" si="43"/>
        <v>49.5</v>
      </c>
      <c r="T703" s="45" t="s">
        <v>589</v>
      </c>
      <c r="U703" s="45"/>
      <c r="V703" s="49">
        <f>+IFERROR(VLOOKUP($M703,ACTIVIDADES!$B$9:$Q$494,10,0),"")</f>
        <v>1</v>
      </c>
      <c r="W703" s="50" t="str">
        <f>+IFERROR(VLOOKUP($M703,ACTIVIDADES!$B$9:$Q$494,11,0)," ")</f>
        <v xml:space="preserve">Se realizó la capacitación al conductor de los formatos </v>
      </c>
      <c r="X703" s="51" t="str">
        <f>+IFERROR(VLOOKUP($M703,ACTIVIDADES!$B$9:$Q$494,12,0),"")</f>
        <v>https://dnbcgovco-my.sharepoint.com/:f:/g/personal/planeacion_dnbc_gov_co/IgDhYmMZWLOWRZ-8Bgt_Qa1fAVrnM32Mxr9QT5T3GErSv4I?e=yXGCWf</v>
      </c>
      <c r="Y703" s="52">
        <f>+IFERROR(VLOOKUP($M703,ACTIVIDADES!$B$9:$Q$494,13,0),"")</f>
        <v>46153</v>
      </c>
      <c r="Z703" s="53" t="str">
        <f>+IFERROR(VLOOKUP($M703,ACTIVIDADES!$B$9:$Q$494,14,0),"")</f>
        <v>Se adjunta acta de reunión del mes de abril donde se capacita al conductor</v>
      </c>
      <c r="AA703" s="49">
        <f>+IFERROR(VLOOKUP($M703,ACTIVIDADES!$B$9:$Q$494,15,0),"")</f>
        <v>1</v>
      </c>
      <c r="AB703" s="54" t="str">
        <f>+IFERROR(VLOOKUP($M703,ACTIVIDADES!$B$9:$Q$494,16,0),"")</f>
        <v>CUMPLIDO</v>
      </c>
      <c r="AC703" s="144">
        <v>46171</v>
      </c>
      <c r="AD703" s="29">
        <v>0.25</v>
      </c>
      <c r="AE703" s="29" t="s">
        <v>3827</v>
      </c>
      <c r="AF703" s="29" t="s">
        <v>4</v>
      </c>
      <c r="AG703" s="29" t="s">
        <v>3737</v>
      </c>
      <c r="AH703" s="29" t="s">
        <v>593</v>
      </c>
      <c r="AI703" s="29" t="s">
        <v>3752</v>
      </c>
      <c r="AJ703" s="55">
        <f>+IFERROR(VLOOKUP($M703,ACTIVIDADES!$B$9:$T$494,17,0),"")</f>
        <v>1</v>
      </c>
      <c r="AK703" s="80" t="str">
        <f>+IFERROR(VLOOKUP($M703,ACTIVIDADES!$B$9:$T$494,18,0),"")</f>
        <v xml:space="preserve">Se realaizó lacapacitación al conductorde todos los formatos </v>
      </c>
      <c r="AL703" s="80" t="str">
        <f>+IFERROR(VLOOKUP($M703,ACTIVIDADES!$B$9:$T$494,19,0),"")</f>
        <v>https://dnbcgovco-my.sharepoint.com/:f:/g/personal/planeacion_dnbc_gov_co/IgDjFeFpC4uhS5oeK97Jh9HtAeSD9mhp9iccyVIjcrqJ2SU?e=38n0fw</v>
      </c>
      <c r="AM703" s="55">
        <f>+IFERROR(VLOOKUP($M703,ACTIVIDADES!$B$9:$X$495,20,0),0)</f>
        <v>46214</v>
      </c>
      <c r="AN703" s="55" t="str">
        <f>+IFERROR(VLOOKUP($M703,ACTIVIDADES!$B$9:$X$495,21,0),0)</f>
        <v>Se incluye acta del mes de abirl donde se socializa información con el conductor</v>
      </c>
      <c r="AO703" s="55">
        <f>+IFERROR(VLOOKUP($M703,ACTIVIDADES!$B$9:$X$495,22,0),0)</f>
        <v>0.5</v>
      </c>
      <c r="AP703" s="150" t="str">
        <f>+IFERROR(VLOOKUP($M703,ACTIVIDADES!$B$9:$X$495,23,0),0)</f>
        <v>CUMPLIDO</v>
      </c>
      <c r="AQ703" s="129">
        <v>46245</v>
      </c>
      <c r="AR703" s="172">
        <v>0.5</v>
      </c>
      <c r="AS703" s="72" t="s">
        <v>5818</v>
      </c>
      <c r="AT703" s="29" t="s">
        <v>4</v>
      </c>
      <c r="AU703" s="57" t="s">
        <v>3639</v>
      </c>
      <c r="AV703" s="193" t="s">
        <v>3639</v>
      </c>
      <c r="AW703" s="193" t="s">
        <v>3639</v>
      </c>
      <c r="AX703" s="57" t="s">
        <v>3739</v>
      </c>
      <c r="AY703" s="176" t="str">
        <f t="shared" si="41"/>
        <v>EN EJECUCIÓN</v>
      </c>
      <c r="AZ703" s="55" t="str">
        <f>+IFERROR(VLOOKUP($M703,ACTIVIDADES!$B$9:$T$494,25,0),"")</f>
        <v/>
      </c>
      <c r="BA703" s="55" t="str">
        <f>+IFERROR(VLOOKUP($M703,ACTIVIDADES!$B$9:$T$494,26,0),"")</f>
        <v/>
      </c>
      <c r="BB703" s="55" t="str">
        <f>+IFERROR(VLOOKUP($M703,ACTIVIDADES!$B$9:$T$494,27,0),"")</f>
        <v/>
      </c>
      <c r="BC703" s="55" t="str">
        <f>+IFERROR(VLOOKUP($M703,ACTIVIDADES!$B$9:$T$494,28,0),"")</f>
        <v/>
      </c>
      <c r="BD703" s="55" t="str">
        <f>+IFERROR(VLOOKUP($M703,ACTIVIDADES!$B$9:$T$494,29,0),"")</f>
        <v/>
      </c>
      <c r="BE703" s="55" t="str">
        <f>+IFERROR(VLOOKUP($M703,ACTIVIDADES!$B$9:$T$494,30,0),"")</f>
        <v/>
      </c>
      <c r="BF703" s="58"/>
      <c r="BG703" s="58"/>
      <c r="BH703" s="59"/>
      <c r="BI703" s="59" t="s">
        <v>580</v>
      </c>
      <c r="BJ703" s="60" t="s">
        <v>3635</v>
      </c>
      <c r="BK703" s="61" t="s">
        <v>593</v>
      </c>
      <c r="BL703" s="62"/>
      <c r="BM703" s="55" t="str">
        <f>+IFERROR(VLOOKUP($M703,ACTIVIDADES!$B$9:$T$494,31,0),"")</f>
        <v/>
      </c>
      <c r="BN703" s="55" t="str">
        <f>+IFERROR(VLOOKUP($M703,ACTIVIDADES!$B$9:$T$494,32,0),"")</f>
        <v/>
      </c>
      <c r="BO703" s="55" t="str">
        <f>+IFERROR(VLOOKUP($M703,ACTIVIDADES!$B$9:$T$494,33,0),"")</f>
        <v/>
      </c>
      <c r="BP703" s="55" t="str">
        <f>+IFERROR(VLOOKUP($M703,ACTIVIDADES!$B$9:$T$494,34,0),"")</f>
        <v/>
      </c>
      <c r="BQ703" s="55" t="str">
        <f>+IFERROR(VLOOKUP($M703,ACTIVIDADES!$B$9:$T$494,35,0),"")</f>
        <v/>
      </c>
      <c r="BR703" s="55" t="str">
        <f>+IFERROR(VLOOKUP($M703,ACTIVIDADES!$B$9:$T$494,36,0),"")</f>
        <v/>
      </c>
      <c r="BS703" s="55" t="str">
        <f>+IFERROR(VLOOKUP($M703,ACTIVIDADES!$B$9:$T$494,37,0),"")</f>
        <v/>
      </c>
      <c r="BT703" s="58"/>
      <c r="BU703" s="58"/>
      <c r="BV703" s="59"/>
      <c r="BW703" s="59" t="s">
        <v>580</v>
      </c>
      <c r="BX703" s="60" t="s">
        <v>3635</v>
      </c>
      <c r="BY703" s="61" t="s">
        <v>593</v>
      </c>
      <c r="BZ703" s="62"/>
      <c r="CA703" s="7"/>
      <c r="CB703" s="7"/>
      <c r="CC703" s="7"/>
      <c r="CD703" s="7"/>
      <c r="CE703" s="7"/>
      <c r="CF703" s="7"/>
      <c r="CG703" s="7"/>
      <c r="CH703" s="7"/>
      <c r="CI703" s="7"/>
      <c r="CJ703" s="7"/>
      <c r="CK703" s="7"/>
      <c r="CL703" s="7"/>
      <c r="CM703" s="7"/>
      <c r="CN703" s="7"/>
      <c r="CO703" s="7"/>
      <c r="CP703" s="7"/>
      <c r="CQ703" s="7"/>
    </row>
    <row r="704" spans="1:95" ht="93" customHeight="1" x14ac:dyDescent="0.35">
      <c r="A704" s="40">
        <f t="shared" si="42"/>
        <v>696</v>
      </c>
      <c r="B704" s="40" t="s">
        <v>521</v>
      </c>
      <c r="C704" s="40">
        <v>2022</v>
      </c>
      <c r="D704" s="40" t="s">
        <v>3734</v>
      </c>
      <c r="E704" s="323"/>
      <c r="F704" s="40" t="s">
        <v>878</v>
      </c>
      <c r="G704" s="40" t="s">
        <v>4648</v>
      </c>
      <c r="H704" s="41" t="s">
        <v>4793</v>
      </c>
      <c r="I704" s="42"/>
      <c r="J704" s="43" t="s">
        <v>5118</v>
      </c>
      <c r="K704" s="43" t="s">
        <v>3986</v>
      </c>
      <c r="L704" s="44" t="s">
        <v>1153</v>
      </c>
      <c r="M704" s="45" t="s">
        <v>2579</v>
      </c>
      <c r="N704" s="46" t="s">
        <v>2580</v>
      </c>
      <c r="O704" s="45" t="s">
        <v>2581</v>
      </c>
      <c r="P704" s="45">
        <v>1</v>
      </c>
      <c r="Q704" s="47">
        <v>46143</v>
      </c>
      <c r="R704" s="47">
        <v>46387</v>
      </c>
      <c r="S704" s="48">
        <f t="shared" si="43"/>
        <v>36</v>
      </c>
      <c r="T704" s="45" t="s">
        <v>589</v>
      </c>
      <c r="U704" s="45"/>
      <c r="V704" s="49">
        <f>+IFERROR(VLOOKUP($M704,ACTIVIDADES!$B$9:$Q$494,10,0),"")</f>
        <v>0</v>
      </c>
      <c r="W704" s="50" t="str">
        <f>+IFERROR(VLOOKUP($M704,ACTIVIDADES!$B$9:$Q$494,11,0)," ")</f>
        <v xml:space="preserve">En proceso de elaboración </v>
      </c>
      <c r="X704" s="51" t="str">
        <f>+IFERROR(VLOOKUP($M704,ACTIVIDADES!$B$9:$Q$494,12,0),"")</f>
        <v>https://dnbcgovco-my.sharepoint.com/:f:/g/personal/planeacion_dnbc_gov_co/IgCHix03hdsORJdFzXwbKzzkAYCwKvT-WMSbymO7s_ZNdBo?e=tzOHt9</v>
      </c>
      <c r="Y704" s="52">
        <f>+IFERROR(VLOOKUP($M704,ACTIVIDADES!$B$9:$Q$494,13,0),"")</f>
        <v>46153</v>
      </c>
      <c r="Z704" s="53" t="str">
        <f>+IFERROR(VLOOKUP($M704,ACTIVIDADES!$B$9:$Q$494,14,0),"")</f>
        <v>No se evidencia avance para el periodo</v>
      </c>
      <c r="AA704" s="49">
        <f>+IFERROR(VLOOKUP($M704,ACTIVIDADES!$B$9:$Q$494,15,0),"")</f>
        <v>0</v>
      </c>
      <c r="AB704" s="54" t="str">
        <f>+IFERROR(VLOOKUP($M704,ACTIVIDADES!$B$9:$Q$494,16,0),"")</f>
        <v>EJECUCIÓN</v>
      </c>
      <c r="AC704" s="144">
        <v>46171</v>
      </c>
      <c r="AD704" s="29">
        <v>0</v>
      </c>
      <c r="AE704" s="29" t="s">
        <v>3741</v>
      </c>
      <c r="AF704" s="28" t="s">
        <v>580</v>
      </c>
      <c r="AG704" s="29" t="s">
        <v>3737</v>
      </c>
      <c r="AH704" s="29" t="s">
        <v>3737</v>
      </c>
      <c r="AI704" s="29" t="s">
        <v>3737</v>
      </c>
      <c r="AJ704" s="55">
        <f>+IFERROR(VLOOKUP($M704,ACTIVIDADES!$B$9:$T$494,17,0),"")</f>
        <v>0.5</v>
      </c>
      <c r="AK704" s="80" t="str">
        <f>+IFERROR(VLOOKUP($M704,ACTIVIDADES!$B$9:$T$494,18,0),"")</f>
        <v xml:space="preserve">Se adjunta borrador del plan o programa de mantenimiento preventivo y correctivo de los bienes </v>
      </c>
      <c r="AL704" s="80" t="str">
        <f>+IFERROR(VLOOKUP($M704,ACTIVIDADES!$B$9:$T$494,19,0),"")</f>
        <v>https://dnbcgovco-my.sharepoint.com/:f:/g/personal/planeacion_dnbc_gov_co/IgBCn-SBUhs2TYy3J6ibP7TcAS8cpJaTrj7_3VddG-txVi8?e=LN6Qdd</v>
      </c>
      <c r="AM704" s="55" t="str">
        <f>+IFERROR(VLOOKUP($M704,ACTIVIDADES!$B$9:$X$495,20,0),0)</f>
        <v>11/07/206</v>
      </c>
      <c r="AN704" s="55" t="str">
        <f>+IFERROR(VLOOKUP($M704,ACTIVIDADES!$B$9:$X$495,21,0),0)</f>
        <v xml:space="preserve">Se adjunta borrador del plan o programa de mantenimiento preventivo y correctivo de los bienes </v>
      </c>
      <c r="AO704" s="55">
        <f>+IFERROR(VLOOKUP($M704,ACTIVIDADES!$B$9:$X$495,22,0),0)</f>
        <v>0.5</v>
      </c>
      <c r="AP704" s="145" t="str">
        <f>+IFERROR(VLOOKUP($M704,ACTIVIDADES!$B$9:$X$495,23,0),0)</f>
        <v>EN EJECUCIÓN</v>
      </c>
      <c r="AQ704" s="129">
        <v>46245</v>
      </c>
      <c r="AR704" s="172">
        <v>0.5</v>
      </c>
      <c r="AS704" s="72" t="s">
        <v>3743</v>
      </c>
      <c r="AT704" s="29" t="s">
        <v>4</v>
      </c>
      <c r="AU704" s="57" t="s">
        <v>3639</v>
      </c>
      <c r="AV704" s="193" t="s">
        <v>3639</v>
      </c>
      <c r="AW704" s="193" t="s">
        <v>3639</v>
      </c>
      <c r="AX704" s="57" t="s">
        <v>3739</v>
      </c>
      <c r="AY704" s="176" t="str">
        <f t="shared" si="41"/>
        <v>EN EJECUCIÓN</v>
      </c>
      <c r="AZ704" s="55" t="str">
        <f>+IFERROR(VLOOKUP($M704,ACTIVIDADES!$B$9:$T$494,25,0),"")</f>
        <v/>
      </c>
      <c r="BA704" s="55" t="str">
        <f>+IFERROR(VLOOKUP($M704,ACTIVIDADES!$B$9:$T$494,26,0),"")</f>
        <v/>
      </c>
      <c r="BB704" s="55" t="str">
        <f>+IFERROR(VLOOKUP($M704,ACTIVIDADES!$B$9:$T$494,27,0),"")</f>
        <v/>
      </c>
      <c r="BC704" s="55" t="str">
        <f>+IFERROR(VLOOKUP($M704,ACTIVIDADES!$B$9:$T$494,28,0),"")</f>
        <v/>
      </c>
      <c r="BD704" s="55" t="str">
        <f>+IFERROR(VLOOKUP($M704,ACTIVIDADES!$B$9:$T$494,29,0),"")</f>
        <v/>
      </c>
      <c r="BE704" s="55" t="str">
        <f>+IFERROR(VLOOKUP($M704,ACTIVIDADES!$B$9:$T$494,30,0),"")</f>
        <v/>
      </c>
      <c r="BF704" s="58"/>
      <c r="BG704" s="58"/>
      <c r="BH704" s="59"/>
      <c r="BI704" s="59" t="s">
        <v>580</v>
      </c>
      <c r="BJ704" s="60" t="s">
        <v>3635</v>
      </c>
      <c r="BK704" s="61" t="s">
        <v>593</v>
      </c>
      <c r="BL704" s="62"/>
      <c r="BM704" s="55" t="str">
        <f>+IFERROR(VLOOKUP($M704,ACTIVIDADES!$B$9:$T$494,31,0),"")</f>
        <v/>
      </c>
      <c r="BN704" s="55" t="str">
        <f>+IFERROR(VLOOKUP($M704,ACTIVIDADES!$B$9:$T$494,32,0),"")</f>
        <v/>
      </c>
      <c r="BO704" s="55" t="str">
        <f>+IFERROR(VLOOKUP($M704,ACTIVIDADES!$B$9:$T$494,33,0),"")</f>
        <v/>
      </c>
      <c r="BP704" s="55" t="str">
        <f>+IFERROR(VLOOKUP($M704,ACTIVIDADES!$B$9:$T$494,34,0),"")</f>
        <v/>
      </c>
      <c r="BQ704" s="55" t="str">
        <f>+IFERROR(VLOOKUP($M704,ACTIVIDADES!$B$9:$T$494,35,0),"")</f>
        <v/>
      </c>
      <c r="BR704" s="55" t="str">
        <f>+IFERROR(VLOOKUP($M704,ACTIVIDADES!$B$9:$T$494,36,0),"")</f>
        <v/>
      </c>
      <c r="BS704" s="55" t="str">
        <f>+IFERROR(VLOOKUP($M704,ACTIVIDADES!$B$9:$T$494,37,0),"")</f>
        <v/>
      </c>
      <c r="BT704" s="58"/>
      <c r="BU704" s="58"/>
      <c r="BV704" s="59"/>
      <c r="BW704" s="59" t="s">
        <v>580</v>
      </c>
      <c r="BX704" s="60" t="s">
        <v>3635</v>
      </c>
      <c r="BY704" s="61" t="s">
        <v>593</v>
      </c>
      <c r="BZ704" s="62"/>
      <c r="CA704" s="7"/>
      <c r="CB704" s="7"/>
      <c r="CC704" s="7"/>
      <c r="CD704" s="7"/>
      <c r="CE704" s="7"/>
      <c r="CF704" s="7"/>
      <c r="CG704" s="7"/>
      <c r="CH704" s="7"/>
      <c r="CI704" s="7"/>
      <c r="CJ704" s="7"/>
      <c r="CK704" s="7"/>
      <c r="CL704" s="7"/>
      <c r="CM704" s="7"/>
      <c r="CN704" s="7"/>
      <c r="CO704" s="7"/>
      <c r="CP704" s="7"/>
      <c r="CQ704" s="7"/>
    </row>
    <row r="705" spans="1:95" ht="93" customHeight="1" x14ac:dyDescent="0.35">
      <c r="A705" s="40">
        <f t="shared" si="42"/>
        <v>697</v>
      </c>
      <c r="B705" s="40" t="s">
        <v>521</v>
      </c>
      <c r="C705" s="40">
        <v>2022</v>
      </c>
      <c r="D705" s="40" t="s">
        <v>3734</v>
      </c>
      <c r="E705" s="323"/>
      <c r="F705" s="40" t="s">
        <v>866</v>
      </c>
      <c r="G705" s="40" t="s">
        <v>4648</v>
      </c>
      <c r="H705" s="41" t="s">
        <v>4794</v>
      </c>
      <c r="I705" s="42"/>
      <c r="J705" s="43" t="s">
        <v>3987</v>
      </c>
      <c r="K705" s="43" t="s">
        <v>3988</v>
      </c>
      <c r="L705" s="44" t="s">
        <v>1153</v>
      </c>
      <c r="M705" s="45" t="s">
        <v>2711</v>
      </c>
      <c r="N705" s="46" t="s">
        <v>5494</v>
      </c>
      <c r="O705" s="45" t="s">
        <v>2713</v>
      </c>
      <c r="P705" s="45">
        <v>6</v>
      </c>
      <c r="Q705" s="47">
        <v>46113</v>
      </c>
      <c r="R705" s="47">
        <v>46387</v>
      </c>
      <c r="S705" s="48">
        <f t="shared" si="43"/>
        <v>40.5</v>
      </c>
      <c r="T705" s="45" t="s">
        <v>589</v>
      </c>
      <c r="U705" s="45"/>
      <c r="V705" s="49">
        <f>+IFERROR(VLOOKUP($M705,ACTIVIDADES!$B$9:$Q$494,10,0),"")</f>
        <v>0</v>
      </c>
      <c r="W705" s="50" t="str">
        <f>+IFERROR(VLOOKUP($M705,ACTIVIDADES!$B$9:$Q$494,11,0)," ")</f>
        <v>En proceso de actualización</v>
      </c>
      <c r="X705" s="51" t="str">
        <f>+IFERROR(VLOOKUP($M705,ACTIVIDADES!$B$9:$Q$494,12,0),"")</f>
        <v>https://dnbcgovco-my.sharepoint.com/:f:/g/personal/planeacion_dnbc_gov_co/IgCl0qBqoOCDTIYmTmGALPurAbwDPB4ig6njfBp9xSbqn_8?e=rSCAmS</v>
      </c>
      <c r="Y705" s="52">
        <f>+IFERROR(VLOOKUP($M705,ACTIVIDADES!$B$9:$Q$494,13,0),"")</f>
        <v>46153</v>
      </c>
      <c r="Z705" s="53" t="str">
        <f>+IFERROR(VLOOKUP($M705,ACTIVIDADES!$B$9:$Q$494,14,0),"")</f>
        <v>No se evidencia avance para el periodo</v>
      </c>
      <c r="AA705" s="49">
        <f>+IFERROR(VLOOKUP($M705,ACTIVIDADES!$B$9:$Q$494,15,0),"")</f>
        <v>0</v>
      </c>
      <c r="AB705" s="54" t="str">
        <f>+IFERROR(VLOOKUP($M705,ACTIVIDADES!$B$9:$Q$494,16,0),"")</f>
        <v>EJECUCIÓN</v>
      </c>
      <c r="AC705" s="144">
        <v>46171</v>
      </c>
      <c r="AD705" s="29">
        <v>0</v>
      </c>
      <c r="AE705" s="29" t="s">
        <v>3741</v>
      </c>
      <c r="AF705" s="28" t="s">
        <v>580</v>
      </c>
      <c r="AG705" s="29" t="s">
        <v>3737</v>
      </c>
      <c r="AH705" s="29" t="s">
        <v>3737</v>
      </c>
      <c r="AI705" s="29" t="s">
        <v>3737</v>
      </c>
      <c r="AJ705" s="55">
        <f>+IFERROR(VLOOKUP($M705,ACTIVIDADES!$B$9:$T$494,17,0),"")</f>
        <v>1</v>
      </c>
      <c r="AK705" s="80" t="str">
        <f>+IFERROR(VLOOKUP($M705,ACTIVIDADES!$B$9:$T$494,18,0),"")</f>
        <v xml:space="preserve">Ya se actualizo el Plan de eficiencia administrativa y cero papel y se hace informe trimestral mostrando el seguimiento </v>
      </c>
      <c r="AL705" s="80" t="str">
        <f>+IFERROR(VLOOKUP($M705,ACTIVIDADES!$B$9:$T$494,19,0),"")</f>
        <v>https://dnbcgovco-my.sharepoint.com/:f:/g/personal/planeacion_dnbc_gov_co/IgC5NxjsJQ94R5j51lPHOSS2Ab0wrB3oBWi-PNIfIsINPxA?e=XSZTsw</v>
      </c>
      <c r="AM705" s="55">
        <f>+IFERROR(VLOOKUP($M705,ACTIVIDADES!$B$9:$X$495,20,0),0)</f>
        <v>46214</v>
      </c>
      <c r="AN705" s="55" t="str">
        <f>+IFERROR(VLOOKUP($M705,ACTIVIDADES!$B$9:$X$495,21,0),0)</f>
        <v>Se evidencia actualización del programa y un infome de monitoreo. Se sugiere incluir evidencias de socialización con el lider del proceso de este informe</v>
      </c>
      <c r="AO705" s="55">
        <f>+IFERROR(VLOOKUP($M705,ACTIVIDADES!$B$9:$X$495,22,0),0)</f>
        <v>0.25</v>
      </c>
      <c r="AP705" s="145" t="str">
        <f>+IFERROR(VLOOKUP($M705,ACTIVIDADES!$B$9:$X$495,23,0),0)</f>
        <v>EN EJECUCIÓN</v>
      </c>
      <c r="AQ705" s="129">
        <v>46245</v>
      </c>
      <c r="AR705" s="172">
        <v>0.33</v>
      </c>
      <c r="AS705" s="72" t="s">
        <v>5821</v>
      </c>
      <c r="AT705" s="29" t="s">
        <v>4</v>
      </c>
      <c r="AU705" s="57" t="s">
        <v>3639</v>
      </c>
      <c r="AV705" s="193" t="s">
        <v>3639</v>
      </c>
      <c r="AW705" s="193" t="s">
        <v>3639</v>
      </c>
      <c r="AX705" s="57" t="s">
        <v>3739</v>
      </c>
      <c r="AY705" s="176" t="str">
        <f t="shared" si="41"/>
        <v>EN EJECUCIÓN</v>
      </c>
      <c r="AZ705" s="55" t="str">
        <f>+IFERROR(VLOOKUP($M705,ACTIVIDADES!$B$9:$T$494,25,0),"")</f>
        <v/>
      </c>
      <c r="BA705" s="55" t="str">
        <f>+IFERROR(VLOOKUP($M705,ACTIVIDADES!$B$9:$T$494,26,0),"")</f>
        <v/>
      </c>
      <c r="BB705" s="55" t="str">
        <f>+IFERROR(VLOOKUP($M705,ACTIVIDADES!$B$9:$T$494,27,0),"")</f>
        <v/>
      </c>
      <c r="BC705" s="55" t="str">
        <f>+IFERROR(VLOOKUP($M705,ACTIVIDADES!$B$9:$T$494,28,0),"")</f>
        <v/>
      </c>
      <c r="BD705" s="55" t="str">
        <f>+IFERROR(VLOOKUP($M705,ACTIVIDADES!$B$9:$T$494,29,0),"")</f>
        <v/>
      </c>
      <c r="BE705" s="55" t="str">
        <f>+IFERROR(VLOOKUP($M705,ACTIVIDADES!$B$9:$T$494,30,0),"")</f>
        <v/>
      </c>
      <c r="BF705" s="58"/>
      <c r="BG705" s="58"/>
      <c r="BH705" s="59"/>
      <c r="BI705" s="59" t="s">
        <v>580</v>
      </c>
      <c r="BJ705" s="60" t="s">
        <v>3635</v>
      </c>
      <c r="BK705" s="61" t="s">
        <v>593</v>
      </c>
      <c r="BL705" s="62"/>
      <c r="BM705" s="55" t="str">
        <f>+IFERROR(VLOOKUP($M705,ACTIVIDADES!$B$9:$T$494,31,0),"")</f>
        <v/>
      </c>
      <c r="BN705" s="55" t="str">
        <f>+IFERROR(VLOOKUP($M705,ACTIVIDADES!$B$9:$T$494,32,0),"")</f>
        <v/>
      </c>
      <c r="BO705" s="55" t="str">
        <f>+IFERROR(VLOOKUP($M705,ACTIVIDADES!$B$9:$T$494,33,0),"")</f>
        <v/>
      </c>
      <c r="BP705" s="55" t="str">
        <f>+IFERROR(VLOOKUP($M705,ACTIVIDADES!$B$9:$T$494,34,0),"")</f>
        <v/>
      </c>
      <c r="BQ705" s="55" t="str">
        <f>+IFERROR(VLOOKUP($M705,ACTIVIDADES!$B$9:$T$494,35,0),"")</f>
        <v/>
      </c>
      <c r="BR705" s="55" t="str">
        <f>+IFERROR(VLOOKUP($M705,ACTIVIDADES!$B$9:$T$494,36,0),"")</f>
        <v/>
      </c>
      <c r="BS705" s="55" t="str">
        <f>+IFERROR(VLOOKUP($M705,ACTIVIDADES!$B$9:$T$494,37,0),"")</f>
        <v/>
      </c>
      <c r="BT705" s="58"/>
      <c r="BU705" s="58"/>
      <c r="BV705" s="59"/>
      <c r="BW705" s="59" t="s">
        <v>580</v>
      </c>
      <c r="BX705" s="60" t="s">
        <v>3635</v>
      </c>
      <c r="BY705" s="61" t="s">
        <v>593</v>
      </c>
      <c r="BZ705" s="62"/>
      <c r="CA705" s="7"/>
      <c r="CB705" s="7"/>
      <c r="CC705" s="7"/>
      <c r="CD705" s="7"/>
      <c r="CE705" s="7"/>
      <c r="CF705" s="7"/>
      <c r="CG705" s="7"/>
      <c r="CH705" s="7"/>
      <c r="CI705" s="7"/>
      <c r="CJ705" s="7"/>
      <c r="CK705" s="7"/>
      <c r="CL705" s="7"/>
      <c r="CM705" s="7"/>
      <c r="CN705" s="7"/>
      <c r="CO705" s="7"/>
      <c r="CP705" s="7"/>
      <c r="CQ705" s="7"/>
    </row>
    <row r="706" spans="1:95" customFormat="1" ht="93" customHeight="1" x14ac:dyDescent="0.35">
      <c r="A706" s="40">
        <f t="shared" si="42"/>
        <v>698</v>
      </c>
      <c r="B706" s="40" t="s">
        <v>521</v>
      </c>
      <c r="C706" s="40">
        <v>2022</v>
      </c>
      <c r="D706" s="40" t="s">
        <v>3734</v>
      </c>
      <c r="E706" s="323"/>
      <c r="F706" s="40" t="s">
        <v>867</v>
      </c>
      <c r="G706" s="40" t="s">
        <v>4648</v>
      </c>
      <c r="H706" s="41" t="s">
        <v>4795</v>
      </c>
      <c r="I706" s="42"/>
      <c r="J706" s="43" t="s">
        <v>3989</v>
      </c>
      <c r="K706" s="43" t="s">
        <v>3990</v>
      </c>
      <c r="L706" s="44" t="s">
        <v>1153</v>
      </c>
      <c r="M706" s="45" t="s">
        <v>2732</v>
      </c>
      <c r="N706" s="46" t="s">
        <v>2733</v>
      </c>
      <c r="O706" s="45" t="s">
        <v>2713</v>
      </c>
      <c r="P706" s="45">
        <v>6</v>
      </c>
      <c r="Q706" s="47">
        <v>46113</v>
      </c>
      <c r="R706" s="47">
        <v>46387</v>
      </c>
      <c r="S706" s="48">
        <f t="shared" si="43"/>
        <v>40.5</v>
      </c>
      <c r="T706" s="45" t="s">
        <v>589</v>
      </c>
      <c r="U706" s="45"/>
      <c r="V706" s="49">
        <f>+IFERROR(VLOOKUP($M706,ACTIVIDADES!$B$9:$Q$494,10,0),"")</f>
        <v>0</v>
      </c>
      <c r="W706" s="50" t="str">
        <f>+IFERROR(VLOOKUP($M706,ACTIVIDADES!$B$9:$Q$494,11,0)," ")</f>
        <v>En proceso de actualización</v>
      </c>
      <c r="X706" s="51" t="str">
        <f>+IFERROR(VLOOKUP($M706,ACTIVIDADES!$B$9:$Q$494,12,0),"")</f>
        <v>https://dnbcgovco-my.sharepoint.com/:f:/g/personal/planeacion_dnbc_gov_co/IgDlyhDtojfaQqoY3LJ--BxtAdUspvTyiYxQG4sEKIAAQW0?e=N9KFE5</v>
      </c>
      <c r="Y706" s="52">
        <f>+IFERROR(VLOOKUP($M706,ACTIVIDADES!$B$9:$Q$494,13,0),"")</f>
        <v>46153</v>
      </c>
      <c r="Z706" s="53" t="str">
        <f>+IFERROR(VLOOKUP($M706,ACTIVIDADES!$B$9:$Q$494,14,0),"")</f>
        <v>No se evidencia avance para el periodo</v>
      </c>
      <c r="AA706" s="49">
        <f>+IFERROR(VLOOKUP($M706,ACTIVIDADES!$B$9:$Q$494,15,0),"")</f>
        <v>0</v>
      </c>
      <c r="AB706" s="54" t="str">
        <f>+IFERROR(VLOOKUP($M706,ACTIVIDADES!$B$9:$Q$494,16,0),"")</f>
        <v>EJECUCIÓN</v>
      </c>
      <c r="AC706" s="144">
        <v>46171</v>
      </c>
      <c r="AD706" s="29">
        <v>0</v>
      </c>
      <c r="AE706" s="29" t="s">
        <v>3741</v>
      </c>
      <c r="AF706" s="28" t="s">
        <v>580</v>
      </c>
      <c r="AG706" s="29" t="s">
        <v>3737</v>
      </c>
      <c r="AH706" s="29" t="s">
        <v>3737</v>
      </c>
      <c r="AI706" s="29" t="s">
        <v>3737</v>
      </c>
      <c r="AJ706" s="55">
        <f>+IFERROR(VLOOKUP($M706,ACTIVIDADES!$B$9:$T$494,17,0),"")</f>
        <v>1</v>
      </c>
      <c r="AK706" s="80" t="str">
        <f>+IFERROR(VLOOKUP($M706,ACTIVIDADES!$B$9:$T$494,18,0),"")</f>
        <v xml:space="preserve">Ya se actualizo el PIGA y se hace informe trimestral mostrando el seguimiento </v>
      </c>
      <c r="AL706" s="80" t="str">
        <f>+IFERROR(VLOOKUP($M706,ACTIVIDADES!$B$9:$T$494,19,0),"")</f>
        <v>https://dnbcgovco-my.sharepoint.com/:f:/g/personal/planeacion_dnbc_gov_co/IgAP8LvYTa5rQIFS_RzLXYBdATaUiQL0YF-YPJNLIKyyQRY?e=iogfbj</v>
      </c>
      <c r="AM706" s="55">
        <f>+IFERROR(VLOOKUP($M706,ACTIVIDADES!$B$9:$X$495,20,0),0)</f>
        <v>46214</v>
      </c>
      <c r="AN706" s="55" t="str">
        <f>+IFERROR(VLOOKUP($M706,ACTIVIDADES!$B$9:$X$495,21,0),0)</f>
        <v>Se evidencia actualización del programa y un infome de monitoreo. Se sugiere incluir evidencias de socialización con el lider del proceso de este informe</v>
      </c>
      <c r="AO706" s="55">
        <f>+IFERROR(VLOOKUP($M706,ACTIVIDADES!$B$9:$X$495,22,0),0)</f>
        <v>0.25</v>
      </c>
      <c r="AP706" s="145" t="str">
        <f>+IFERROR(VLOOKUP($M706,ACTIVIDADES!$B$9:$X$495,23,0),0)</f>
        <v>EN EJECUCIÓN</v>
      </c>
      <c r="AQ706" s="129">
        <v>46245</v>
      </c>
      <c r="AR706" s="172">
        <v>0.3</v>
      </c>
      <c r="AS706" s="72" t="s">
        <v>5823</v>
      </c>
      <c r="AT706" s="29" t="s">
        <v>4</v>
      </c>
      <c r="AU706" s="57" t="s">
        <v>3639</v>
      </c>
      <c r="AV706" s="193" t="s">
        <v>3639</v>
      </c>
      <c r="AW706" s="193" t="s">
        <v>3639</v>
      </c>
      <c r="AX706" s="57" t="s">
        <v>3739</v>
      </c>
      <c r="AY706" s="176" t="str">
        <f t="shared" si="41"/>
        <v>EN EJECUCIÓN</v>
      </c>
      <c r="AZ706" s="55" t="str">
        <f>+IFERROR(VLOOKUP($M706,ACTIVIDADES!$B$9:$T$494,25,0),"")</f>
        <v/>
      </c>
      <c r="BA706" s="55" t="str">
        <f>+IFERROR(VLOOKUP($M706,ACTIVIDADES!$B$9:$T$494,26,0),"")</f>
        <v/>
      </c>
      <c r="BB706" s="55" t="str">
        <f>+IFERROR(VLOOKUP($M706,ACTIVIDADES!$B$9:$T$494,27,0),"")</f>
        <v/>
      </c>
      <c r="BC706" s="55" t="str">
        <f>+IFERROR(VLOOKUP($M706,ACTIVIDADES!$B$9:$T$494,28,0),"")</f>
        <v/>
      </c>
      <c r="BD706" s="55" t="str">
        <f>+IFERROR(VLOOKUP($M706,ACTIVIDADES!$B$9:$T$494,29,0),"")</f>
        <v/>
      </c>
      <c r="BE706" s="55" t="str">
        <f>+IFERROR(VLOOKUP($M706,ACTIVIDADES!$B$9:$T$494,30,0),"")</f>
        <v/>
      </c>
      <c r="BF706" s="58"/>
      <c r="BG706" s="58"/>
      <c r="BH706" s="59"/>
      <c r="BI706" s="59" t="s">
        <v>580</v>
      </c>
      <c r="BJ706" s="60" t="s">
        <v>3635</v>
      </c>
      <c r="BK706" s="61" t="s">
        <v>593</v>
      </c>
      <c r="BL706" s="62"/>
      <c r="BM706" s="55" t="str">
        <f>+IFERROR(VLOOKUP($M706,ACTIVIDADES!$B$9:$T$494,31,0),"")</f>
        <v/>
      </c>
      <c r="BN706" s="55" t="str">
        <f>+IFERROR(VLOOKUP($M706,ACTIVIDADES!$B$9:$T$494,32,0),"")</f>
        <v/>
      </c>
      <c r="BO706" s="55" t="str">
        <f>+IFERROR(VLOOKUP($M706,ACTIVIDADES!$B$9:$T$494,33,0),"")</f>
        <v/>
      </c>
      <c r="BP706" s="55" t="str">
        <f>+IFERROR(VLOOKUP($M706,ACTIVIDADES!$B$9:$T$494,34,0),"")</f>
        <v/>
      </c>
      <c r="BQ706" s="55" t="str">
        <f>+IFERROR(VLOOKUP($M706,ACTIVIDADES!$B$9:$T$494,35,0),"")</f>
        <v/>
      </c>
      <c r="BR706" s="55" t="str">
        <f>+IFERROR(VLOOKUP($M706,ACTIVIDADES!$B$9:$T$494,36,0),"")</f>
        <v/>
      </c>
      <c r="BS706" s="55" t="str">
        <f>+IFERROR(VLOOKUP($M706,ACTIVIDADES!$B$9:$T$494,37,0),"")</f>
        <v/>
      </c>
      <c r="BT706" s="58"/>
      <c r="BU706" s="58"/>
      <c r="BV706" s="59"/>
      <c r="BW706" s="59" t="s">
        <v>580</v>
      </c>
      <c r="BX706" s="60" t="s">
        <v>3635</v>
      </c>
      <c r="BY706" s="61" t="s">
        <v>593</v>
      </c>
      <c r="BZ706" s="62"/>
      <c r="CA706" s="7"/>
      <c r="CB706" s="7"/>
      <c r="CC706" s="7"/>
      <c r="CD706" s="7"/>
      <c r="CE706" s="7"/>
      <c r="CF706" s="7"/>
      <c r="CG706" s="7"/>
      <c r="CH706" s="7"/>
      <c r="CI706" s="7"/>
      <c r="CJ706" s="7"/>
      <c r="CK706" s="7"/>
      <c r="CL706" s="7"/>
      <c r="CM706" s="7"/>
      <c r="CN706" s="7"/>
      <c r="CO706" s="7"/>
      <c r="CP706" s="7"/>
      <c r="CQ706" s="7"/>
    </row>
    <row r="707" spans="1:95" ht="93" customHeight="1" x14ac:dyDescent="0.35">
      <c r="A707" s="251">
        <f t="shared" si="42"/>
        <v>699</v>
      </c>
      <c r="B707" s="251" t="s">
        <v>521</v>
      </c>
      <c r="C707" s="251">
        <v>2022</v>
      </c>
      <c r="D707" s="251" t="s">
        <v>3734</v>
      </c>
      <c r="E707" s="214"/>
      <c r="F707" s="251" t="s">
        <v>878</v>
      </c>
      <c r="G707" s="251" t="s">
        <v>4649</v>
      </c>
      <c r="H707" s="252" t="s">
        <v>4793</v>
      </c>
      <c r="I707" s="253"/>
      <c r="J707" s="254" t="s">
        <v>3999</v>
      </c>
      <c r="K707" s="254" t="s">
        <v>4000</v>
      </c>
      <c r="L707" s="255" t="s">
        <v>1153</v>
      </c>
      <c r="M707" s="256" t="s">
        <v>2686</v>
      </c>
      <c r="N707" s="257" t="s">
        <v>2687</v>
      </c>
      <c r="O707" s="256" t="s">
        <v>2688</v>
      </c>
      <c r="P707" s="256">
        <v>9</v>
      </c>
      <c r="Q707" s="258">
        <v>46113</v>
      </c>
      <c r="R707" s="258">
        <v>46387</v>
      </c>
      <c r="S707" s="259">
        <f t="shared" si="43"/>
        <v>40.5</v>
      </c>
      <c r="T707" s="256" t="s">
        <v>589</v>
      </c>
      <c r="U707" s="256"/>
      <c r="V707" s="260">
        <f>+IFERROR(VLOOKUP($M707,ACTIVIDADES!$B$9:$Q$494,10,0),"")</f>
        <v>1</v>
      </c>
      <c r="W707" s="261" t="str">
        <f>+IFERROR(VLOOKUP($M707,ACTIVIDADES!$B$9:$Q$494,11,0)," ")</f>
        <v xml:space="preserve">En el formato BD_ Vehículos se lleva un seguimiento mensual De SOAT, Impuestos, Revisión Tecnomecánica, Multas </v>
      </c>
      <c r="X707" s="262" t="str">
        <f>+IFERROR(VLOOKUP($M707,ACTIVIDADES!$B$9:$Q$494,12,0),"")</f>
        <v>https://dnbcgovco-my.sharepoint.com/:f:/g/personal/planeacion_dnbc_gov_co/IgAP202B7djhSJQsRgfTcy9DAbTIvVxEEdBhOKzOHK0a6gc?e=ubNaP4</v>
      </c>
      <c r="Y707" s="263">
        <f>+IFERROR(VLOOKUP($M707,ACTIVIDADES!$B$9:$Q$494,13,0),"")</f>
        <v>46153</v>
      </c>
      <c r="Z707" s="264" t="str">
        <f>+IFERROR(VLOOKUP($M707,ACTIVIDADES!$B$9:$Q$494,14,0),"")</f>
        <v>Se evidencian seguimientos de los meses de enero a abril de 2026</v>
      </c>
      <c r="AA707" s="260">
        <f>+IFERROR(VLOOKUP($M707,ACTIVIDADES!$B$9:$Q$494,15,0),"")</f>
        <v>0.44444444444444442</v>
      </c>
      <c r="AB707" s="265" t="str">
        <f>+IFERROR(VLOOKUP($M707,ACTIVIDADES!$B$9:$Q$494,16,0),"")</f>
        <v>EJECUCIÓN</v>
      </c>
      <c r="AC707" s="266">
        <v>46171</v>
      </c>
      <c r="AD707" s="267">
        <v>0.33</v>
      </c>
      <c r="AE707" s="177" t="s">
        <v>5785</v>
      </c>
      <c r="AF707" s="267" t="s">
        <v>4</v>
      </c>
      <c r="AG707" s="267" t="s">
        <v>3737</v>
      </c>
      <c r="AH707" s="267" t="s">
        <v>3737</v>
      </c>
      <c r="AI707" s="267" t="s">
        <v>3737</v>
      </c>
      <c r="AJ707" s="269">
        <f>+IFERROR(VLOOKUP($M707,ACTIVIDADES!$B$9:$T$494,17,0),"")</f>
        <v>1</v>
      </c>
      <c r="AK707" s="270" t="str">
        <f>+IFERROR(VLOOKUP($M707,ACTIVIDADES!$B$9:$T$494,18,0),"")</f>
        <v xml:space="preserve">SE manda un correo mensual con el seguimiento de los vehículos relacionand el formato BD_Vehículosdonde se observa el SOAT, Impuestos, Revisión tecnomecánica y multas, y ademas un informe de los vehículos propios de la DNBC </v>
      </c>
      <c r="AL707" s="270" t="str">
        <f>+IFERROR(VLOOKUP($M707,ACTIVIDADES!$B$9:$T$494,19,0),"")</f>
        <v>https://dnbcgovco-my.sharepoint.com/:f:/g/personal/planeacion_dnbc_gov_co/IgDjvmrPDpD5RZimW-r6S0xWAV-qstmVjvb8b-vmdSL9-ro?e=4BUetk</v>
      </c>
      <c r="AM707" s="269">
        <f>+IFERROR(VLOOKUP($M707,ACTIVIDADES!$B$9:$X$495,20,0),0)</f>
        <v>46214</v>
      </c>
      <c r="AN707" s="269" t="str">
        <f>+IFERROR(VLOOKUP($M707,ACTIVIDADES!$B$9:$X$495,21,0),0)</f>
        <v>Se incluyen correos de seguimiento del primer semestre de la vigencia 2026</v>
      </c>
      <c r="AO707" s="269">
        <f>+IFERROR(VLOOKUP($M707,ACTIVIDADES!$B$9:$X$495,22,0),0)</f>
        <v>0.66666666666666663</v>
      </c>
      <c r="AP707" s="271" t="str">
        <f>+IFERROR(VLOOKUP($M707,ACTIVIDADES!$B$9:$X$495,23,0),0)</f>
        <v>EN EJECUCIÓN</v>
      </c>
      <c r="AQ707" s="202">
        <v>46245</v>
      </c>
      <c r="AR707" s="310">
        <v>0.42</v>
      </c>
      <c r="AS707" s="178" t="s">
        <v>3844</v>
      </c>
      <c r="AT707" s="267" t="s">
        <v>4</v>
      </c>
      <c r="AU707" s="173" t="s">
        <v>3639</v>
      </c>
      <c r="AV707" s="205" t="s">
        <v>3639</v>
      </c>
      <c r="AW707" s="205" t="s">
        <v>3639</v>
      </c>
      <c r="AX707" s="57" t="s">
        <v>3739</v>
      </c>
      <c r="AY707" s="176" t="str">
        <f t="shared" si="41"/>
        <v>EN EJECUCIÓN</v>
      </c>
      <c r="AZ707" s="55" t="str">
        <f>+IFERROR(VLOOKUP($M707,ACTIVIDADES!$B$9:$T$494,25,0),"")</f>
        <v/>
      </c>
      <c r="BA707" s="55" t="str">
        <f>+IFERROR(VLOOKUP($M707,ACTIVIDADES!$B$9:$T$494,26,0),"")</f>
        <v/>
      </c>
      <c r="BB707" s="55" t="str">
        <f>+IFERROR(VLOOKUP($M707,ACTIVIDADES!$B$9:$T$494,27,0),"")</f>
        <v/>
      </c>
      <c r="BC707" s="55" t="str">
        <f>+IFERROR(VLOOKUP($M707,ACTIVIDADES!$B$9:$T$494,28,0),"")</f>
        <v/>
      </c>
      <c r="BD707" s="55" t="str">
        <f>+IFERROR(VLOOKUP($M707,ACTIVIDADES!$B$9:$T$494,29,0),"")</f>
        <v/>
      </c>
      <c r="BE707" s="55" t="str">
        <f>+IFERROR(VLOOKUP($M707,ACTIVIDADES!$B$9:$T$494,30,0),"")</f>
        <v/>
      </c>
      <c r="BF707" s="58"/>
      <c r="BG707" s="58"/>
      <c r="BH707" s="59"/>
      <c r="BI707" s="59" t="s">
        <v>580</v>
      </c>
      <c r="BJ707" s="60" t="s">
        <v>3635</v>
      </c>
      <c r="BK707" s="61" t="s">
        <v>593</v>
      </c>
      <c r="BL707" s="62"/>
      <c r="BM707" s="55" t="str">
        <f>+IFERROR(VLOOKUP($M707,ACTIVIDADES!$B$9:$T$494,31,0),"")</f>
        <v/>
      </c>
      <c r="BN707" s="55" t="str">
        <f>+IFERROR(VLOOKUP($M707,ACTIVIDADES!$B$9:$T$494,32,0),"")</f>
        <v/>
      </c>
      <c r="BO707" s="55" t="str">
        <f>+IFERROR(VLOOKUP($M707,ACTIVIDADES!$B$9:$T$494,33,0),"")</f>
        <v/>
      </c>
      <c r="BP707" s="55" t="str">
        <f>+IFERROR(VLOOKUP($M707,ACTIVIDADES!$B$9:$T$494,34,0),"")</f>
        <v/>
      </c>
      <c r="BQ707" s="55" t="str">
        <f>+IFERROR(VLOOKUP($M707,ACTIVIDADES!$B$9:$T$494,35,0),"")</f>
        <v/>
      </c>
      <c r="BR707" s="55" t="str">
        <f>+IFERROR(VLOOKUP($M707,ACTIVIDADES!$B$9:$T$494,36,0),"")</f>
        <v/>
      </c>
      <c r="BS707" s="55" t="str">
        <f>+IFERROR(VLOOKUP($M707,ACTIVIDADES!$B$9:$T$494,37,0),"")</f>
        <v/>
      </c>
      <c r="BT707" s="58"/>
      <c r="BU707" s="58"/>
      <c r="BV707" s="59"/>
      <c r="BW707" s="59" t="s">
        <v>580</v>
      </c>
      <c r="BX707" s="60" t="s">
        <v>3635</v>
      </c>
      <c r="BY707" s="61" t="s">
        <v>593</v>
      </c>
      <c r="BZ707" s="62"/>
      <c r="CA707" s="7"/>
      <c r="CB707" s="7"/>
      <c r="CC707" s="7"/>
      <c r="CD707" s="7"/>
      <c r="CE707" s="7"/>
      <c r="CF707" s="7"/>
      <c r="CG707" s="7"/>
      <c r="CH707" s="7"/>
      <c r="CI707" s="7"/>
      <c r="CJ707" s="7"/>
      <c r="CK707" s="7"/>
      <c r="CL707" s="7"/>
      <c r="CM707" s="7"/>
      <c r="CN707" s="7"/>
      <c r="CO707" s="7"/>
      <c r="CP707" s="7"/>
      <c r="CQ707" s="7"/>
    </row>
    <row r="708" spans="1:95" ht="93" customHeight="1" x14ac:dyDescent="0.35">
      <c r="A708" s="40">
        <f t="shared" si="42"/>
        <v>700</v>
      </c>
      <c r="B708" s="40" t="s">
        <v>521</v>
      </c>
      <c r="C708" s="40">
        <v>2022</v>
      </c>
      <c r="D708" s="40" t="s">
        <v>3734</v>
      </c>
      <c r="E708" s="214"/>
      <c r="F708" s="40" t="s">
        <v>924</v>
      </c>
      <c r="G708" s="40" t="s">
        <v>32</v>
      </c>
      <c r="H708" s="42" t="s">
        <v>4835</v>
      </c>
      <c r="I708" s="42"/>
      <c r="J708" s="40" t="s">
        <v>5148</v>
      </c>
      <c r="K708" s="40" t="s">
        <v>4153</v>
      </c>
      <c r="L708" s="44" t="s">
        <v>1153</v>
      </c>
      <c r="M708" s="63" t="s">
        <v>3571</v>
      </c>
      <c r="N708" s="63" t="s">
        <v>3572</v>
      </c>
      <c r="O708" s="63" t="s">
        <v>3573</v>
      </c>
      <c r="P708" s="63">
        <v>1</v>
      </c>
      <c r="Q708" s="65">
        <v>44880</v>
      </c>
      <c r="R708" s="65">
        <v>45107</v>
      </c>
      <c r="S708" s="66">
        <f t="shared" si="43"/>
        <v>33.75</v>
      </c>
      <c r="T708" s="63" t="s">
        <v>587</v>
      </c>
      <c r="U708" s="63" t="s">
        <v>3556</v>
      </c>
      <c r="V708" s="49">
        <f>+IFERROR(VLOOKUP($M708,ACTIVIDADES!$B$9:$Q$494,10,0),"")</f>
        <v>1</v>
      </c>
      <c r="W708" s="61" t="str">
        <f>+IFERROR(VLOOKUP($M708,ACTIVIDADES!$B$9:$Q$494,11,0)," ")</f>
        <v>Se adjunta como evidencia documento diagnóstico de necesidades de parametrización del Sistema de Información RUE 2.0, incluyendo definición de roles de usuario, reglas funcionales por proceso, requerimientos de reportes, tableros e indicadores para generación de información estadística.</v>
      </c>
      <c r="X708" s="51" t="str">
        <f>+IFERROR(VLOOKUP($M708,ACTIVIDADES!$B$9:$Q$494,12,0),"")</f>
        <v>https://dnbcgovco-my.sharepoint.com/:f:/g/personal/planeacion_dnbc_gov_co/IgB-4M0M0QFBT5ksUFTt5vBYAbdJmXGZRaiLCyWSNAvgCFE?e=ylRHIq</v>
      </c>
      <c r="Y708" s="52">
        <f>+IFERROR(VLOOKUP($M708,ACTIVIDADES!$B$9:$Q$494,13,0),"")</f>
        <v>46153</v>
      </c>
      <c r="Z708" s="49" t="str">
        <f>+IFERROR(VLOOKUP($M708,ACTIVIDADES!$B$9:$Q$494,14,0),"")</f>
        <v xml:space="preserve">Se aporta formato de necesidad de RUE 2.0 </v>
      </c>
      <c r="AA708" s="49">
        <f>+IFERROR(VLOOKUP($M708,ACTIVIDADES!$B$9:$Q$494,15,0),"")</f>
        <v>1</v>
      </c>
      <c r="AB708" s="54" t="str">
        <f>+IFERROR(VLOOKUP($M708,ACTIVIDADES!$B$9:$Q$494,16,0),"")</f>
        <v>CUMPLIDO</v>
      </c>
      <c r="AC708" s="149">
        <v>46181</v>
      </c>
      <c r="AD708" s="29">
        <v>1</v>
      </c>
      <c r="AE708" s="29" t="s">
        <v>4154</v>
      </c>
      <c r="AF708" s="28" t="s">
        <v>578</v>
      </c>
      <c r="AG708" s="29" t="s">
        <v>3737</v>
      </c>
      <c r="AH708" s="29" t="s">
        <v>593</v>
      </c>
      <c r="AI708" s="29" t="s">
        <v>3752</v>
      </c>
      <c r="AJ708" s="55">
        <f>+IFERROR(VLOOKUP($M708,ACTIVIDADES!$B$9:$T$494,17,0),"")</f>
        <v>0</v>
      </c>
      <c r="AK708" s="80" t="str">
        <f>+IFERROR(VLOOKUP($M708,ACTIVIDADES!$B$9:$T$494,18,0),"")</f>
        <v>Sin reporte de información por parte de la primera linea de defensa</v>
      </c>
      <c r="AL708" s="80">
        <f>+IFERROR(VLOOKUP($M708,ACTIVIDADES!$B$9:$T$494,19,0),"")</f>
        <v>0</v>
      </c>
      <c r="AM708" s="55">
        <f>+IFERROR(VLOOKUP($M708,ACTIVIDADES!$B$9:$X$495,20,0),0)</f>
        <v>46214</v>
      </c>
      <c r="AN708" s="55" t="str">
        <f>+IFERROR(VLOOKUP($M708,ACTIVIDADES!$B$9:$X$495,21,0),0)</f>
        <v>Actividad con cumplimiento reportado en el primer trimestre 2026</v>
      </c>
      <c r="AO708" s="55">
        <f>+IFERROR(VLOOKUP($M708,ACTIVIDADES!$B$9:$X$495,22,0),0)</f>
        <v>1</v>
      </c>
      <c r="AP708" s="150" t="str">
        <f>+IFERROR(VLOOKUP($M708,ACTIVIDADES!$B$9:$X$495,23,0),0)</f>
        <v>CUMPLIDO</v>
      </c>
      <c r="AQ708" s="88">
        <v>46248</v>
      </c>
      <c r="AR708" s="55">
        <v>1</v>
      </c>
      <c r="AS708" s="57" t="s">
        <v>4155</v>
      </c>
      <c r="AT708" s="29" t="s">
        <v>578</v>
      </c>
      <c r="AU708" s="57" t="s">
        <v>3639</v>
      </c>
      <c r="AV708" s="193" t="s">
        <v>3639</v>
      </c>
      <c r="AW708" s="193" t="s">
        <v>3639</v>
      </c>
      <c r="AX708" s="193" t="s">
        <v>4148</v>
      </c>
      <c r="AY708" s="176" t="str">
        <f t="shared" si="41"/>
        <v>CUMPLIDAS</v>
      </c>
      <c r="AZ708" s="55" t="str">
        <f>+IFERROR(VLOOKUP($M708,ACTIVIDADES!$B$9:$T$494,25,0),"")</f>
        <v/>
      </c>
      <c r="BA708" s="55" t="str">
        <f>+IFERROR(VLOOKUP($M708,ACTIVIDADES!$B$9:$T$494,26,0),"")</f>
        <v/>
      </c>
      <c r="BB708" s="55" t="str">
        <f>+IFERROR(VLOOKUP($M708,ACTIVIDADES!$B$9:$T$494,27,0),"")</f>
        <v/>
      </c>
      <c r="BC708" s="55" t="str">
        <f>+IFERROR(VLOOKUP($M708,ACTIVIDADES!$B$9:$T$494,28,0),"")</f>
        <v/>
      </c>
      <c r="BD708" s="55" t="str">
        <f>+IFERROR(VLOOKUP($M708,ACTIVIDADES!$B$9:$T$494,29,0),"")</f>
        <v/>
      </c>
      <c r="BE708" s="55" t="str">
        <f>+IFERROR(VLOOKUP($M708,ACTIVIDADES!$B$9:$T$494,30,0),"")</f>
        <v/>
      </c>
      <c r="BF708" s="58"/>
      <c r="BG708" s="58"/>
      <c r="BH708" s="59"/>
      <c r="BI708" s="59" t="s">
        <v>580</v>
      </c>
      <c r="BJ708" s="60" t="s">
        <v>3635</v>
      </c>
      <c r="BK708" s="61" t="s">
        <v>593</v>
      </c>
      <c r="BL708" s="62"/>
      <c r="BM708" s="55" t="str">
        <f>+IFERROR(VLOOKUP($M708,ACTIVIDADES!$B$9:$T$494,31,0),"")</f>
        <v/>
      </c>
      <c r="BN708" s="55" t="str">
        <f>+IFERROR(VLOOKUP($M708,ACTIVIDADES!$B$9:$T$494,32,0),"")</f>
        <v/>
      </c>
      <c r="BO708" s="55" t="str">
        <f>+IFERROR(VLOOKUP($M708,ACTIVIDADES!$B$9:$T$494,33,0),"")</f>
        <v/>
      </c>
      <c r="BP708" s="55" t="str">
        <f>+IFERROR(VLOOKUP($M708,ACTIVIDADES!$B$9:$T$494,34,0),"")</f>
        <v/>
      </c>
      <c r="BQ708" s="55" t="str">
        <f>+IFERROR(VLOOKUP($M708,ACTIVIDADES!$B$9:$T$494,35,0),"")</f>
        <v/>
      </c>
      <c r="BR708" s="55" t="str">
        <f>+IFERROR(VLOOKUP($M708,ACTIVIDADES!$B$9:$T$494,36,0),"")</f>
        <v/>
      </c>
      <c r="BS708" s="55" t="str">
        <f>+IFERROR(VLOOKUP($M708,ACTIVIDADES!$B$9:$T$494,37,0),"")</f>
        <v/>
      </c>
      <c r="BT708" s="58"/>
      <c r="BU708" s="58"/>
      <c r="BV708" s="59"/>
      <c r="BW708" s="59" t="s">
        <v>580</v>
      </c>
      <c r="BX708" s="60" t="s">
        <v>3635</v>
      </c>
      <c r="BY708" s="61" t="s">
        <v>593</v>
      </c>
      <c r="BZ708" s="62"/>
    </row>
    <row r="709" spans="1:95" ht="93" customHeight="1" x14ac:dyDescent="0.35">
      <c r="A709" s="40">
        <f t="shared" si="42"/>
        <v>701</v>
      </c>
      <c r="B709" s="40" t="s">
        <v>521</v>
      </c>
      <c r="C709" s="40">
        <v>2022</v>
      </c>
      <c r="D709" s="40" t="s">
        <v>3734</v>
      </c>
      <c r="E709" s="214"/>
      <c r="F709" s="40" t="s">
        <v>915</v>
      </c>
      <c r="G709" s="40" t="s">
        <v>4648</v>
      </c>
      <c r="H709" s="42" t="s">
        <v>4841</v>
      </c>
      <c r="I709" s="42"/>
      <c r="J709" s="40" t="s">
        <v>4165</v>
      </c>
      <c r="K709" s="40" t="s">
        <v>4166</v>
      </c>
      <c r="L709" s="44" t="s">
        <v>1153</v>
      </c>
      <c r="M709" s="45" t="s">
        <v>1838</v>
      </c>
      <c r="N709" s="45" t="s">
        <v>1839</v>
      </c>
      <c r="O709" s="45" t="s">
        <v>1840</v>
      </c>
      <c r="P709" s="45">
        <v>1</v>
      </c>
      <c r="Q709" s="47">
        <v>46082</v>
      </c>
      <c r="R709" s="47">
        <v>46142</v>
      </c>
      <c r="S709" s="48">
        <f t="shared" si="43"/>
        <v>8.85</v>
      </c>
      <c r="T709" s="45" t="s">
        <v>624</v>
      </c>
      <c r="U709" s="45" t="s">
        <v>1821</v>
      </c>
      <c r="V709" s="49">
        <f>+IFERROR(VLOOKUP($M709,ACTIVIDADES!$B$9:$Q$494,10,0),"")</f>
        <v>1</v>
      </c>
      <c r="W709" s="61" t="str">
        <f>+IFERROR(VLOOKUP($M709,ACTIVIDADES!$B$9:$Q$494,11,0)," ")</f>
        <v>cuadro relacionando periodos de vacaciones</v>
      </c>
      <c r="X709" s="51" t="str">
        <f>+IFERROR(VLOOKUP($M709,ACTIVIDADES!$B$9:$Q$494,12,0),"")</f>
        <v>Cronograma de vacaciones (2).xlsx</v>
      </c>
      <c r="Y709" s="52">
        <f>+IFERROR(VLOOKUP($M709,ACTIVIDADES!$B$9:$Q$494,13,0),"")</f>
        <v>46153</v>
      </c>
      <c r="Z709" s="49" t="str">
        <f>+IFERROR(VLOOKUP($M709,ACTIVIDADES!$B$9:$Q$494,14,0),"")</f>
        <v>Se incluye cronograma de vacaciones</v>
      </c>
      <c r="AA709" s="49">
        <f>+IFERROR(VLOOKUP($M709,ACTIVIDADES!$B$9:$Q$494,15,0),"")</f>
        <v>1</v>
      </c>
      <c r="AB709" s="54" t="str">
        <f>+IFERROR(VLOOKUP($M709,ACTIVIDADES!$B$9:$Q$494,16,0),"")</f>
        <v>CUMPLIDO</v>
      </c>
      <c r="AC709" s="144">
        <v>46157</v>
      </c>
      <c r="AD709" s="29">
        <v>0.8</v>
      </c>
      <c r="AE709" s="28" t="s">
        <v>5790</v>
      </c>
      <c r="AF709" s="29" t="s">
        <v>4</v>
      </c>
      <c r="AG709" s="29" t="s">
        <v>3737</v>
      </c>
      <c r="AH709" s="29" t="s">
        <v>593</v>
      </c>
      <c r="AI709" s="29" t="s">
        <v>3752</v>
      </c>
      <c r="AJ709" s="55">
        <f>+IFERROR(VLOOKUP($M709,ACTIVIDADES!$B$9:$T$494,17,0),"")</f>
        <v>1</v>
      </c>
      <c r="AK709" s="80" t="str">
        <f>+IFERROR(VLOOKUP($M709,ACTIVIDADES!$B$9:$T$494,18,0),"")</f>
        <v>se adjunta cronograma</v>
      </c>
      <c r="AL709" s="80" t="str">
        <f>+IFERROR(VLOOKUP($M709,ACTIVIDADES!$B$9:$T$494,19,0),"")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709" s="55">
        <f>+IFERROR(VLOOKUP($M709,ACTIVIDADES!$B$9:$X$495,20,0),0)</f>
        <v>46214</v>
      </c>
      <c r="AN709" s="55" t="str">
        <f>+IFERROR(VLOOKUP($M709,ACTIVIDADES!$B$9:$X$495,21,0),0)</f>
        <v>Acción reportada con cumplimiento en el primer trimestre</v>
      </c>
      <c r="AO709" s="55">
        <f>+IFERROR(VLOOKUP($M709,ACTIVIDADES!$B$9:$X$495,22,0),0)</f>
        <v>1</v>
      </c>
      <c r="AP709" s="150" t="str">
        <f>+IFERROR(VLOOKUP($M709,ACTIVIDADES!$B$9:$X$495,23,0),0)</f>
        <v>CUMPLIDO</v>
      </c>
      <c r="AQ709" s="129">
        <v>46245</v>
      </c>
      <c r="AR709" s="55">
        <v>0</v>
      </c>
      <c r="AS709" s="55" t="s">
        <v>4167</v>
      </c>
      <c r="AT709" s="29" t="s">
        <v>578</v>
      </c>
      <c r="AU709" s="57" t="s">
        <v>3639</v>
      </c>
      <c r="AV709" s="193" t="s">
        <v>3639</v>
      </c>
      <c r="AW709" s="193" t="s">
        <v>3639</v>
      </c>
      <c r="AX709" s="57" t="s">
        <v>4148</v>
      </c>
      <c r="AY709" s="176" t="str">
        <f t="shared" si="41"/>
        <v>CUMPLIDAS</v>
      </c>
      <c r="AZ709" s="55" t="str">
        <f>+IFERROR(VLOOKUP($M709,ACTIVIDADES!$B$9:$T$494,25,0),"")</f>
        <v/>
      </c>
      <c r="BA709" s="55" t="str">
        <f>+IFERROR(VLOOKUP($M709,ACTIVIDADES!$B$9:$T$494,26,0),"")</f>
        <v/>
      </c>
      <c r="BB709" s="55" t="str">
        <f>+IFERROR(VLOOKUP($M709,ACTIVIDADES!$B$9:$T$494,27,0),"")</f>
        <v/>
      </c>
      <c r="BC709" s="55" t="str">
        <f>+IFERROR(VLOOKUP($M709,ACTIVIDADES!$B$9:$T$494,28,0),"")</f>
        <v/>
      </c>
      <c r="BD709" s="55" t="str">
        <f>+IFERROR(VLOOKUP($M709,ACTIVIDADES!$B$9:$T$494,29,0),"")</f>
        <v/>
      </c>
      <c r="BE709" s="55" t="str">
        <f>+IFERROR(VLOOKUP($M709,ACTIVIDADES!$B$9:$T$494,30,0),"")</f>
        <v/>
      </c>
      <c r="BF709" s="58"/>
      <c r="BG709" s="58"/>
      <c r="BH709" s="59"/>
      <c r="BI709" s="59" t="s">
        <v>580</v>
      </c>
      <c r="BJ709" s="60" t="s">
        <v>3635</v>
      </c>
      <c r="BK709" s="61" t="s">
        <v>593</v>
      </c>
      <c r="BL709" s="62"/>
      <c r="BM709" s="55" t="str">
        <f>+IFERROR(VLOOKUP($M709,ACTIVIDADES!$B$9:$T$494,31,0),"")</f>
        <v/>
      </c>
      <c r="BN709" s="55" t="str">
        <f>+IFERROR(VLOOKUP($M709,ACTIVIDADES!$B$9:$T$494,32,0),"")</f>
        <v/>
      </c>
      <c r="BO709" s="55" t="str">
        <f>+IFERROR(VLOOKUP($M709,ACTIVIDADES!$B$9:$T$494,33,0),"")</f>
        <v/>
      </c>
      <c r="BP709" s="55" t="str">
        <f>+IFERROR(VLOOKUP($M709,ACTIVIDADES!$B$9:$T$494,34,0),"")</f>
        <v/>
      </c>
      <c r="BQ709" s="55" t="str">
        <f>+IFERROR(VLOOKUP($M709,ACTIVIDADES!$B$9:$T$494,35,0),"")</f>
        <v/>
      </c>
      <c r="BR709" s="55" t="str">
        <f>+IFERROR(VLOOKUP($M709,ACTIVIDADES!$B$9:$T$494,36,0),"")</f>
        <v/>
      </c>
      <c r="BS709" s="55" t="str">
        <f>+IFERROR(VLOOKUP($M709,ACTIVIDADES!$B$9:$T$494,37,0),"")</f>
        <v/>
      </c>
      <c r="BT709" s="58"/>
      <c r="BU709" s="58"/>
      <c r="BV709" s="59"/>
      <c r="BW709" s="59" t="s">
        <v>580</v>
      </c>
      <c r="BX709" s="60" t="s">
        <v>3635</v>
      </c>
      <c r="BY709" s="61" t="s">
        <v>593</v>
      </c>
      <c r="BZ709" s="62"/>
    </row>
    <row r="710" spans="1:95" ht="93" customHeight="1" x14ac:dyDescent="0.35">
      <c r="A710" s="40">
        <f t="shared" si="42"/>
        <v>702</v>
      </c>
      <c r="B710" s="40" t="s">
        <v>536</v>
      </c>
      <c r="C710" s="40">
        <v>2021</v>
      </c>
      <c r="D710" s="40" t="s">
        <v>3734</v>
      </c>
      <c r="E710" s="214"/>
      <c r="F710" s="40" t="s">
        <v>862</v>
      </c>
      <c r="G710" s="110" t="s">
        <v>537</v>
      </c>
      <c r="H710" s="42" t="s">
        <v>4924</v>
      </c>
      <c r="I710" s="42"/>
      <c r="J710" s="43" t="s">
        <v>4379</v>
      </c>
      <c r="K710" s="43" t="s">
        <v>4379</v>
      </c>
      <c r="L710" s="44" t="s">
        <v>4380</v>
      </c>
      <c r="M710" s="63" t="s">
        <v>3102</v>
      </c>
      <c r="N710" s="64" t="s">
        <v>4257</v>
      </c>
      <c r="O710" s="63" t="s">
        <v>2466</v>
      </c>
      <c r="P710" s="63" t="s">
        <v>4381</v>
      </c>
      <c r="Q710" s="65">
        <v>45280</v>
      </c>
      <c r="R710" s="65">
        <v>45657</v>
      </c>
      <c r="S710" s="66">
        <f t="shared" si="43"/>
        <v>55.649999999999991</v>
      </c>
      <c r="T710" s="63" t="s">
        <v>609</v>
      </c>
      <c r="U710" s="63" t="s">
        <v>1164</v>
      </c>
      <c r="V710" s="49">
        <f>+IFERROR(VLOOKUP($M710,ACTIVIDADES!$B$9:$Q$494,10,0),"")</f>
        <v>0</v>
      </c>
      <c r="W710" s="50" t="str">
        <f>+IFERROR(VLOOKUP($M710,ACTIVIDADES!$B$9:$Q$494,11,0)," ")</f>
        <v xml:space="preserve">Acción establecida en el Plan de Mejoramiento suscrito el 15 de enero de 2024 como resultado de la auditoria realizada a la vigencia 2022
La acción de mejora finaliza el 31 de diciembre de 2024
No se evidenció avance.
No se cumplió con el plazo establecido en la acción de mejora, quedando VENCIDA.
</v>
      </c>
      <c r="X710" s="61">
        <f>+IFERROR(VLOOKUP($M710,ACTIVIDADES!$B$9:$Q$494,12,0),"")</f>
        <v>0</v>
      </c>
      <c r="Y710" s="52">
        <f>+IFERROR(VLOOKUP($M710,ACTIVIDADES!$B$9:$Q$494,13,0),"")</f>
        <v>46153</v>
      </c>
      <c r="Z710" s="53" t="str">
        <f>+IFERROR(VLOOKUP($M710,ACTIVIDADES!$B$9:$Q$494,14,0),"")</f>
        <v>No se evidencian soportes de la actividad</v>
      </c>
      <c r="AA710" s="49">
        <f>+IFERROR(VLOOKUP($M710,ACTIVIDADES!$B$9:$Q$494,15,0),"")</f>
        <v>0</v>
      </c>
      <c r="AB710" s="54" t="str">
        <f>+IFERROR(VLOOKUP($M710,ACTIVIDADES!$B$9:$Q$494,16,0),"")</f>
        <v>VENCIDO</v>
      </c>
      <c r="AC710" s="149">
        <v>46181</v>
      </c>
      <c r="AD710" s="29">
        <v>0</v>
      </c>
      <c r="AE710" s="30" t="s">
        <v>3741</v>
      </c>
      <c r="AF710" s="29" t="s">
        <v>581</v>
      </c>
      <c r="AG710" s="29" t="s">
        <v>3737</v>
      </c>
      <c r="AH710" s="29" t="s">
        <v>3737</v>
      </c>
      <c r="AI710" s="29" t="s">
        <v>3737</v>
      </c>
      <c r="AJ710" s="55">
        <f>+IFERROR(VLOOKUP($M710,ACTIVIDADES!$B$9:$T$494,17,0),"")</f>
        <v>0</v>
      </c>
      <c r="AK710" s="80" t="str">
        <f>+IFERROR(VLOOKUP($M710,ACTIVIDADES!$B$9:$T$494,18,0),"")</f>
        <v xml:space="preserve">Acción establecida en el Plan de Mejoramiento suscrito el 15 de enero de 2024 como resultado de la auditoria realizada a la vigencia 2022
La acción de mejora finaliza el 31 de diciembre de 2024
No se evidenció avance.
No se cumplió con el plazo establecido en la acción de mejora, quedando VENCIDA.
</v>
      </c>
      <c r="AL710" s="80">
        <f>+IFERROR(VLOOKUP($M710,ACTIVIDADES!$B$9:$T$494,19,0),"")</f>
        <v>0</v>
      </c>
      <c r="AM710" s="55" t="str">
        <f>+IFERROR(VLOOKUP($M710,ACTIVIDADES!$B$9:$X$495,20,0),0)</f>
        <v>11/07/206</v>
      </c>
      <c r="AN710" s="55" t="str">
        <f>+IFERROR(VLOOKUP($M710,ACTIVIDADES!$B$9:$X$495,21,0),0)</f>
        <v>No se evidencian soportes de la actividad</v>
      </c>
      <c r="AO710" s="55">
        <f>+IFERROR(VLOOKUP($M710,ACTIVIDADES!$B$9:$X$495,22,0),0)</f>
        <v>0</v>
      </c>
      <c r="AP710" s="148" t="str">
        <f>+IFERROR(VLOOKUP($M710,ACTIVIDADES!$B$9:$X$495,23,0),0)</f>
        <v>VENCIDO</v>
      </c>
      <c r="AQ710" s="88">
        <v>46230</v>
      </c>
      <c r="AR710" s="55">
        <v>0</v>
      </c>
      <c r="AS710" s="55" t="s">
        <v>5838</v>
      </c>
      <c r="AT710" s="29" t="s">
        <v>581</v>
      </c>
      <c r="AU710" s="57" t="s">
        <v>3639</v>
      </c>
      <c r="AV710" s="193" t="s">
        <v>3639</v>
      </c>
      <c r="AW710" s="193" t="s">
        <v>3639</v>
      </c>
      <c r="AX710" s="57" t="s">
        <v>4244</v>
      </c>
      <c r="AY710" s="176" t="str">
        <f t="shared" si="41"/>
        <v>VENCIDAS</v>
      </c>
      <c r="AZ710" s="55" t="str">
        <f>+IFERROR(VLOOKUP($M710,ACTIVIDADES!$B$9:$T$494,25,0),"")</f>
        <v/>
      </c>
      <c r="BA710" s="55" t="str">
        <f>+IFERROR(VLOOKUP($M710,ACTIVIDADES!$B$9:$T$494,26,0),"")</f>
        <v/>
      </c>
      <c r="BB710" s="55" t="str">
        <f>+IFERROR(VLOOKUP($M710,ACTIVIDADES!$B$9:$T$494,27,0),"")</f>
        <v/>
      </c>
      <c r="BC710" s="55" t="str">
        <f>+IFERROR(VLOOKUP($M710,ACTIVIDADES!$B$9:$T$494,28,0),"")</f>
        <v/>
      </c>
      <c r="BD710" s="55" t="str">
        <f>+IFERROR(VLOOKUP($M710,ACTIVIDADES!$B$9:$T$494,29,0),"")</f>
        <v/>
      </c>
      <c r="BE710" s="55" t="str">
        <f>+IFERROR(VLOOKUP($M710,ACTIVIDADES!$B$9:$T$494,30,0),"")</f>
        <v/>
      </c>
      <c r="BF710" s="58"/>
      <c r="BG710" s="58"/>
      <c r="BH710" s="59"/>
      <c r="BI710" s="59" t="s">
        <v>580</v>
      </c>
      <c r="BJ710" s="60" t="s">
        <v>3635</v>
      </c>
      <c r="BK710" s="61" t="s">
        <v>593</v>
      </c>
      <c r="BL710" s="62"/>
      <c r="BM710" s="55" t="str">
        <f>+IFERROR(VLOOKUP($M710,ACTIVIDADES!$B$9:$T$494,31,0),"")</f>
        <v/>
      </c>
      <c r="BN710" s="55" t="str">
        <f>+IFERROR(VLOOKUP($M710,ACTIVIDADES!$B$9:$T$494,32,0),"")</f>
        <v/>
      </c>
      <c r="BO710" s="55" t="str">
        <f>+IFERROR(VLOOKUP($M710,ACTIVIDADES!$B$9:$T$494,33,0),"")</f>
        <v/>
      </c>
      <c r="BP710" s="55" t="str">
        <f>+IFERROR(VLOOKUP($M710,ACTIVIDADES!$B$9:$T$494,34,0),"")</f>
        <v/>
      </c>
      <c r="BQ710" s="55" t="str">
        <f>+IFERROR(VLOOKUP($M710,ACTIVIDADES!$B$9:$T$494,35,0),"")</f>
        <v/>
      </c>
      <c r="BR710" s="55" t="str">
        <f>+IFERROR(VLOOKUP($M710,ACTIVIDADES!$B$9:$T$494,36,0),"")</f>
        <v/>
      </c>
      <c r="BS710" s="55" t="str">
        <f>+IFERROR(VLOOKUP($M710,ACTIVIDADES!$B$9:$T$494,37,0),"")</f>
        <v/>
      </c>
      <c r="BT710" s="58"/>
      <c r="BU710" s="58"/>
      <c r="BV710" s="59"/>
      <c r="BW710" s="59" t="s">
        <v>580</v>
      </c>
      <c r="BX710" s="60" t="s">
        <v>3635</v>
      </c>
      <c r="BY710" s="61" t="s">
        <v>593</v>
      </c>
      <c r="BZ710" s="62"/>
      <c r="CA710" s="7"/>
      <c r="CB710" s="7"/>
      <c r="CC710" s="7"/>
      <c r="CD710" s="7"/>
      <c r="CE710" s="7"/>
      <c r="CF710" s="7"/>
      <c r="CG710" s="7"/>
      <c r="CH710" s="7"/>
      <c r="CI710" s="7"/>
      <c r="CJ710" s="7"/>
      <c r="CK710" s="7"/>
      <c r="CL710" s="7"/>
      <c r="CM710" s="7"/>
      <c r="CN710" s="7"/>
      <c r="CO710" s="7"/>
      <c r="CP710" s="7"/>
      <c r="CQ710" s="7"/>
    </row>
    <row r="711" spans="1:95" ht="93" customHeight="1" x14ac:dyDescent="0.35">
      <c r="A711" s="40">
        <f t="shared" si="42"/>
        <v>703</v>
      </c>
      <c r="B711" s="40" t="s">
        <v>536</v>
      </c>
      <c r="C711" s="40">
        <v>2021</v>
      </c>
      <c r="D711" s="40" t="s">
        <v>3734</v>
      </c>
      <c r="E711" s="214"/>
      <c r="F711" s="40" t="s">
        <v>863</v>
      </c>
      <c r="G711" s="110" t="s">
        <v>537</v>
      </c>
      <c r="H711" s="42" t="s">
        <v>4925</v>
      </c>
      <c r="I711" s="42"/>
      <c r="J711" s="43" t="s">
        <v>5250</v>
      </c>
      <c r="K711" s="43" t="s">
        <v>5250</v>
      </c>
      <c r="L711" s="44" t="s">
        <v>4382</v>
      </c>
      <c r="M711" s="63" t="s">
        <v>3102</v>
      </c>
      <c r="N711" s="64" t="s">
        <v>4257</v>
      </c>
      <c r="O711" s="63" t="s">
        <v>2466</v>
      </c>
      <c r="P711" s="63">
        <v>2</v>
      </c>
      <c r="Q711" s="65">
        <v>45280</v>
      </c>
      <c r="R711" s="65">
        <v>45657</v>
      </c>
      <c r="S711" s="66">
        <f t="shared" si="43"/>
        <v>55.649999999999991</v>
      </c>
      <c r="T711" s="63" t="s">
        <v>609</v>
      </c>
      <c r="U711" s="63" t="s">
        <v>1164</v>
      </c>
      <c r="V711" s="49">
        <f>+IFERROR(VLOOKUP($M711,ACTIVIDADES!$B$9:$Q$494,10,0),"")</f>
        <v>0</v>
      </c>
      <c r="W711" s="50" t="str">
        <f>+IFERROR(VLOOKUP($M711,ACTIVIDADES!$B$9:$Q$494,11,0)," ")</f>
        <v xml:space="preserve">Acción establecida en el Plan de Mejoramiento suscrito el 15 de enero de 2024 como resultado de la auditoria realizada a la vigencia 2022
La acción de mejora finaliza el 31 de diciembre de 2024
No se evidenció avance.
No se cumplió con el plazo establecido en la acción de mejora, quedando VENCIDA.
</v>
      </c>
      <c r="X711" s="61">
        <f>+IFERROR(VLOOKUP($M711,ACTIVIDADES!$B$9:$Q$494,12,0),"")</f>
        <v>0</v>
      </c>
      <c r="Y711" s="52">
        <f>+IFERROR(VLOOKUP($M711,ACTIVIDADES!$B$9:$Q$494,13,0),"")</f>
        <v>46153</v>
      </c>
      <c r="Z711" s="53" t="str">
        <f>+IFERROR(VLOOKUP($M711,ACTIVIDADES!$B$9:$Q$494,14,0),"")</f>
        <v>No se evidencian soportes de la actividad</v>
      </c>
      <c r="AA711" s="49">
        <f>+IFERROR(VLOOKUP($M711,ACTIVIDADES!$B$9:$Q$494,15,0),"")</f>
        <v>0</v>
      </c>
      <c r="AB711" s="54" t="str">
        <f>+IFERROR(VLOOKUP($M711,ACTIVIDADES!$B$9:$Q$494,16,0),"")</f>
        <v>VENCIDO</v>
      </c>
      <c r="AC711" s="144">
        <v>46157</v>
      </c>
      <c r="AD711" s="29">
        <v>0</v>
      </c>
      <c r="AE711" s="30" t="s">
        <v>3741</v>
      </c>
      <c r="AF711" s="29" t="s">
        <v>581</v>
      </c>
      <c r="AG711" s="29" t="s">
        <v>3737</v>
      </c>
      <c r="AH711" s="29" t="s">
        <v>3737</v>
      </c>
      <c r="AI711" s="29" t="s">
        <v>3737</v>
      </c>
      <c r="AJ711" s="55">
        <f>+IFERROR(VLOOKUP($M711,ACTIVIDADES!$B$9:$T$494,17,0),"")</f>
        <v>0</v>
      </c>
      <c r="AK711" s="80" t="str">
        <f>+IFERROR(VLOOKUP($M711,ACTIVIDADES!$B$9:$T$494,18,0),"")</f>
        <v xml:space="preserve">Acción establecida en el Plan de Mejoramiento suscrito el 15 de enero de 2024 como resultado de la auditoria realizada a la vigencia 2022
La acción de mejora finaliza el 31 de diciembre de 2024
No se evidenció avance.
No se cumplió con el plazo establecido en la acción de mejora, quedando VENCIDA.
</v>
      </c>
      <c r="AL711" s="80">
        <f>+IFERROR(VLOOKUP($M711,ACTIVIDADES!$B$9:$T$494,19,0),"")</f>
        <v>0</v>
      </c>
      <c r="AM711" s="55" t="str">
        <f>+IFERROR(VLOOKUP($M711,ACTIVIDADES!$B$9:$X$495,20,0),0)</f>
        <v>11/07/206</v>
      </c>
      <c r="AN711" s="55" t="str">
        <f>+IFERROR(VLOOKUP($M711,ACTIVIDADES!$B$9:$X$495,21,0),0)</f>
        <v>No se evidencian soportes de la actividad</v>
      </c>
      <c r="AO711" s="55">
        <f>+IFERROR(VLOOKUP($M711,ACTIVIDADES!$B$9:$X$495,22,0),0)</f>
        <v>0</v>
      </c>
      <c r="AP711" s="148" t="str">
        <f>+IFERROR(VLOOKUP($M711,ACTIVIDADES!$B$9:$X$495,23,0),0)</f>
        <v>VENCIDO</v>
      </c>
      <c r="AQ711" s="88">
        <v>46230</v>
      </c>
      <c r="AR711" s="55">
        <v>0</v>
      </c>
      <c r="AS711" s="55" t="s">
        <v>5838</v>
      </c>
      <c r="AT711" s="29" t="s">
        <v>581</v>
      </c>
      <c r="AU711" s="57" t="s">
        <v>3639</v>
      </c>
      <c r="AV711" s="193" t="s">
        <v>3639</v>
      </c>
      <c r="AW711" s="193" t="s">
        <v>3639</v>
      </c>
      <c r="AX711" s="57" t="s">
        <v>4244</v>
      </c>
      <c r="AY711" s="176" t="str">
        <f t="shared" si="41"/>
        <v>VENCIDAS</v>
      </c>
      <c r="AZ711" s="55" t="str">
        <f>+IFERROR(VLOOKUP($M711,ACTIVIDADES!$B$9:$T$494,25,0),"")</f>
        <v/>
      </c>
      <c r="BA711" s="55" t="str">
        <f>+IFERROR(VLOOKUP($M711,ACTIVIDADES!$B$9:$T$494,26,0),"")</f>
        <v/>
      </c>
      <c r="BB711" s="55" t="str">
        <f>+IFERROR(VLOOKUP($M711,ACTIVIDADES!$B$9:$T$494,27,0),"")</f>
        <v/>
      </c>
      <c r="BC711" s="55" t="str">
        <f>+IFERROR(VLOOKUP($M711,ACTIVIDADES!$B$9:$T$494,28,0),"")</f>
        <v/>
      </c>
      <c r="BD711" s="55" t="str">
        <f>+IFERROR(VLOOKUP($M711,ACTIVIDADES!$B$9:$T$494,29,0),"")</f>
        <v/>
      </c>
      <c r="BE711" s="55" t="str">
        <f>+IFERROR(VLOOKUP($M711,ACTIVIDADES!$B$9:$T$494,30,0),"")</f>
        <v/>
      </c>
      <c r="BF711" s="58"/>
      <c r="BG711" s="58"/>
      <c r="BH711" s="59"/>
      <c r="BI711" s="59" t="s">
        <v>580</v>
      </c>
      <c r="BJ711" s="60" t="s">
        <v>3635</v>
      </c>
      <c r="BK711" s="61" t="s">
        <v>593</v>
      </c>
      <c r="BL711" s="62"/>
      <c r="BM711" s="55" t="str">
        <f>+IFERROR(VLOOKUP($M711,ACTIVIDADES!$B$9:$T$494,31,0),"")</f>
        <v/>
      </c>
      <c r="BN711" s="55" t="str">
        <f>+IFERROR(VLOOKUP($M711,ACTIVIDADES!$B$9:$T$494,32,0),"")</f>
        <v/>
      </c>
      <c r="BO711" s="55" t="str">
        <f>+IFERROR(VLOOKUP($M711,ACTIVIDADES!$B$9:$T$494,33,0),"")</f>
        <v/>
      </c>
      <c r="BP711" s="55" t="str">
        <f>+IFERROR(VLOOKUP($M711,ACTIVIDADES!$B$9:$T$494,34,0),"")</f>
        <v/>
      </c>
      <c r="BQ711" s="55" t="str">
        <f>+IFERROR(VLOOKUP($M711,ACTIVIDADES!$B$9:$T$494,35,0),"")</f>
        <v/>
      </c>
      <c r="BR711" s="55" t="str">
        <f>+IFERROR(VLOOKUP($M711,ACTIVIDADES!$B$9:$T$494,36,0),"")</f>
        <v/>
      </c>
      <c r="BS711" s="55" t="str">
        <f>+IFERROR(VLOOKUP($M711,ACTIVIDADES!$B$9:$T$494,37,0),"")</f>
        <v/>
      </c>
      <c r="BT711" s="58"/>
      <c r="BU711" s="58"/>
      <c r="BV711" s="59"/>
      <c r="BW711" s="59" t="s">
        <v>580</v>
      </c>
      <c r="BX711" s="60" t="s">
        <v>3635</v>
      </c>
      <c r="BY711" s="61" t="s">
        <v>593</v>
      </c>
      <c r="BZ711" s="62"/>
      <c r="CA711" s="7"/>
      <c r="CB711" s="7"/>
      <c r="CC711" s="7"/>
      <c r="CD711" s="7"/>
      <c r="CE711" s="7"/>
      <c r="CF711" s="7"/>
      <c r="CG711" s="7"/>
      <c r="CH711" s="7"/>
      <c r="CI711" s="7"/>
      <c r="CJ711" s="7"/>
      <c r="CK711" s="7"/>
      <c r="CL711" s="7"/>
      <c r="CM711" s="7"/>
      <c r="CN711" s="7"/>
      <c r="CO711" s="7"/>
      <c r="CP711" s="7"/>
      <c r="CQ711" s="7"/>
    </row>
    <row r="712" spans="1:95" ht="93" customHeight="1" x14ac:dyDescent="0.35">
      <c r="A712" s="40">
        <f t="shared" si="42"/>
        <v>704</v>
      </c>
      <c r="B712" s="40" t="s">
        <v>536</v>
      </c>
      <c r="C712" s="40">
        <v>2021</v>
      </c>
      <c r="D712" s="40" t="s">
        <v>3734</v>
      </c>
      <c r="E712" s="214"/>
      <c r="F712" s="40" t="s">
        <v>858</v>
      </c>
      <c r="G712" s="108" t="s">
        <v>539</v>
      </c>
      <c r="H712" s="42" t="s">
        <v>4850</v>
      </c>
      <c r="I712" s="42"/>
      <c r="J712" s="43" t="s">
        <v>4212</v>
      </c>
      <c r="K712" s="43" t="s">
        <v>4212</v>
      </c>
      <c r="L712" s="44" t="s">
        <v>4213</v>
      </c>
      <c r="M712" s="63" t="s">
        <v>3106</v>
      </c>
      <c r="N712" s="64" t="s">
        <v>5637</v>
      </c>
      <c r="O712" s="63" t="s">
        <v>3108</v>
      </c>
      <c r="P712" s="63">
        <v>4</v>
      </c>
      <c r="Q712" s="65">
        <v>45280</v>
      </c>
      <c r="R712" s="65">
        <v>45657</v>
      </c>
      <c r="S712" s="66">
        <f t="shared" si="43"/>
        <v>55.649999999999991</v>
      </c>
      <c r="T712" s="63" t="s">
        <v>609</v>
      </c>
      <c r="U712" s="63" t="s">
        <v>1164</v>
      </c>
      <c r="V712" s="49">
        <f>+IFERROR(VLOOKUP($M712,ACTIVIDADES!$B$9:$Q$494,10,0),"")</f>
        <v>0.25</v>
      </c>
      <c r="W712" s="50" t="str">
        <f>+IFERROR(VLOOKUP($M712,ACTIVIDADES!$B$9:$Q$494,11,0)," ")</f>
        <v>Las capacitacion en supervision contractual se realizo de manera exitosa es la sala situacional CITEL para todos los interesados en la entidad (Funcionarios, contratistas, supervisores)</v>
      </c>
      <c r="X712" s="51" t="str">
        <f>+IFERROR(VLOOKUP($M712,ACTIVIDADES!$B$9:$Q$494,12,0),"")</f>
        <v>https://dnbcgovco-my.sharepoint.com/personal/planeacion_dnbc_gov_co/_layouts/15/onedrive.aspx?id=%2Fpersonal%2Fplaneacion%5Fdnbc%5Fgov%5Fco%2FDocuments%2FDocumentos%20SIGE%2F6%2E%20Planes%2FPLAN%20DE%20MEJORA%2F2026%2F01%2E%20Seguimiento%20Primer%20Trimestre%2F15%2E%20Gesti%C3%B3n%20Contractual%2FGC%5FAC40&amp;viewid=efb70791%2Db8ab%2D49e7%2Db552%2Dd3d4cbe976b9&amp;ct=1777321740236&amp;or=OWA%2DNT%2DMail</v>
      </c>
      <c r="Y712" s="52">
        <f>+IFERROR(VLOOKUP($M712,ACTIVIDADES!$B$9:$Q$494,13,0),"")</f>
        <v>46153</v>
      </c>
      <c r="Z712" s="53" t="str">
        <f>+IFERROR(VLOOKUP($M712,ACTIVIDADES!$B$9:$Q$494,14,0),"")</f>
        <v>Se incluye información de capacitación realizada durante el primer trimestre de la vigencia</v>
      </c>
      <c r="AA712" s="49">
        <f>+IFERROR(VLOOKUP($M712,ACTIVIDADES!$B$9:$Q$494,15,0),"")</f>
        <v>0.25</v>
      </c>
      <c r="AB712" s="54" t="str">
        <f>+IFERROR(VLOOKUP($M712,ACTIVIDADES!$B$9:$Q$494,16,0),"")</f>
        <v>VENCIDO</v>
      </c>
      <c r="AC712" s="144">
        <v>46157</v>
      </c>
      <c r="AD712" s="29">
        <v>0</v>
      </c>
      <c r="AE712" s="29" t="s">
        <v>3868</v>
      </c>
      <c r="AF712" s="29" t="s">
        <v>581</v>
      </c>
      <c r="AG712" s="29" t="s">
        <v>3737</v>
      </c>
      <c r="AH712" s="29" t="s">
        <v>3737</v>
      </c>
      <c r="AI712" s="29" t="s">
        <v>3737</v>
      </c>
      <c r="AJ712" s="55">
        <f>+IFERROR(VLOOKUP($M712,ACTIVIDADES!$B$9:$T$494,17,0),"")</f>
        <v>0.25</v>
      </c>
      <c r="AK712" s="80" t="str">
        <f>+IFERROR(VLOOKUP($M712,ACTIVIDADES!$B$9:$T$494,18,0),"")</f>
        <v>Las capacitacion en supervision contractual se realizo de manera exitosa es la sala situacional CITEL para todos los interesados en la entidad (Funcionarios, contratistas, supervisores)</v>
      </c>
      <c r="AL712" s="80" t="str">
        <f>+IFERROR(VLOOKUP($M712,ACTIVIDADES!$B$9:$T$494,19,0),"")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712" s="55" t="str">
        <f>+IFERROR(VLOOKUP($M712,ACTIVIDADES!$B$9:$X$495,20,0),0)</f>
        <v>11/07/206</v>
      </c>
      <c r="AN712" s="55" t="str">
        <f>+IFERROR(VLOOKUP($M712,ACTIVIDADES!$B$9:$X$495,21,0),0)</f>
        <v>Se incluye información de capacitación realizada durante el primer trimestre de la vigencia</v>
      </c>
      <c r="AO712" s="55">
        <f>+IFERROR(VLOOKUP($M712,ACTIVIDADES!$B$9:$X$495,22,0),0)</f>
        <v>0.25</v>
      </c>
      <c r="AP712" s="148" t="str">
        <f>+IFERROR(VLOOKUP($M712,ACTIVIDADES!$B$9:$X$495,23,0),0)</f>
        <v>VENCIDO</v>
      </c>
      <c r="AQ712" s="88">
        <v>46230</v>
      </c>
      <c r="AR712" s="55">
        <v>0.25</v>
      </c>
      <c r="AS712" s="56" t="s">
        <v>4007</v>
      </c>
      <c r="AT712" s="29" t="s">
        <v>581</v>
      </c>
      <c r="AU712" s="57" t="s">
        <v>3639</v>
      </c>
      <c r="AV712" s="193" t="s">
        <v>3639</v>
      </c>
      <c r="AW712" s="193" t="s">
        <v>3639</v>
      </c>
      <c r="AX712" s="57" t="s">
        <v>4244</v>
      </c>
      <c r="AY712" s="176" t="str">
        <f t="shared" si="41"/>
        <v>VENCIDAS</v>
      </c>
      <c r="AZ712" s="55" t="str">
        <f>+IFERROR(VLOOKUP($M712,ACTIVIDADES!$B$9:$T$494,25,0),"")</f>
        <v/>
      </c>
      <c r="BA712" s="55" t="str">
        <f>+IFERROR(VLOOKUP($M712,ACTIVIDADES!$B$9:$T$494,26,0),"")</f>
        <v/>
      </c>
      <c r="BB712" s="55" t="str">
        <f>+IFERROR(VLOOKUP($M712,ACTIVIDADES!$B$9:$T$494,27,0),"")</f>
        <v/>
      </c>
      <c r="BC712" s="55" t="str">
        <f>+IFERROR(VLOOKUP($M712,ACTIVIDADES!$B$9:$T$494,28,0),"")</f>
        <v/>
      </c>
      <c r="BD712" s="55" t="str">
        <f>+IFERROR(VLOOKUP($M712,ACTIVIDADES!$B$9:$T$494,29,0),"")</f>
        <v/>
      </c>
      <c r="BE712" s="55" t="str">
        <f>+IFERROR(VLOOKUP($M712,ACTIVIDADES!$B$9:$T$494,30,0),"")</f>
        <v/>
      </c>
      <c r="BF712" s="58"/>
      <c r="BG712" s="58"/>
      <c r="BH712" s="59"/>
      <c r="BI712" s="59" t="s">
        <v>580</v>
      </c>
      <c r="BJ712" s="60" t="s">
        <v>3635</v>
      </c>
      <c r="BK712" s="61" t="s">
        <v>593</v>
      </c>
      <c r="BL712" s="62"/>
      <c r="BM712" s="55" t="str">
        <f>+IFERROR(VLOOKUP($M712,ACTIVIDADES!$B$9:$T$494,31,0),"")</f>
        <v/>
      </c>
      <c r="BN712" s="55" t="str">
        <f>+IFERROR(VLOOKUP($M712,ACTIVIDADES!$B$9:$T$494,32,0),"")</f>
        <v/>
      </c>
      <c r="BO712" s="55" t="str">
        <f>+IFERROR(VLOOKUP($M712,ACTIVIDADES!$B$9:$T$494,33,0),"")</f>
        <v/>
      </c>
      <c r="BP712" s="55" t="str">
        <f>+IFERROR(VLOOKUP($M712,ACTIVIDADES!$B$9:$T$494,34,0),"")</f>
        <v/>
      </c>
      <c r="BQ712" s="55" t="str">
        <f>+IFERROR(VLOOKUP($M712,ACTIVIDADES!$B$9:$T$494,35,0),"")</f>
        <v/>
      </c>
      <c r="BR712" s="55" t="str">
        <f>+IFERROR(VLOOKUP($M712,ACTIVIDADES!$B$9:$T$494,36,0),"")</f>
        <v/>
      </c>
      <c r="BS712" s="55" t="str">
        <f>+IFERROR(VLOOKUP($M712,ACTIVIDADES!$B$9:$T$494,37,0),"")</f>
        <v/>
      </c>
      <c r="BT712" s="58"/>
      <c r="BU712" s="58"/>
      <c r="BV712" s="59"/>
      <c r="BW712" s="59" t="s">
        <v>580</v>
      </c>
      <c r="BX712" s="60" t="s">
        <v>3635</v>
      </c>
      <c r="BY712" s="61" t="s">
        <v>593</v>
      </c>
      <c r="BZ712" s="62"/>
      <c r="CA712" s="7"/>
      <c r="CB712" s="7"/>
      <c r="CC712" s="7"/>
      <c r="CD712" s="7"/>
      <c r="CE712" s="7"/>
      <c r="CF712" s="7"/>
      <c r="CG712" s="7"/>
      <c r="CH712" s="7"/>
      <c r="CI712" s="7"/>
      <c r="CJ712" s="7"/>
      <c r="CK712" s="7"/>
      <c r="CL712" s="7"/>
      <c r="CM712" s="7"/>
      <c r="CN712" s="7"/>
      <c r="CO712" s="7"/>
      <c r="CP712" s="7"/>
      <c r="CQ712" s="7"/>
    </row>
    <row r="713" spans="1:95" ht="93" customHeight="1" x14ac:dyDescent="0.35">
      <c r="A713" s="40">
        <f t="shared" si="42"/>
        <v>705</v>
      </c>
      <c r="B713" s="40" t="s">
        <v>536</v>
      </c>
      <c r="C713" s="40">
        <v>2024</v>
      </c>
      <c r="D713" s="40" t="s">
        <v>3879</v>
      </c>
      <c r="E713" s="323"/>
      <c r="F713" s="40" t="s">
        <v>1061</v>
      </c>
      <c r="G713" s="362" t="s">
        <v>533</v>
      </c>
      <c r="H713" s="41" t="s">
        <v>4812</v>
      </c>
      <c r="I713" s="42" t="s">
        <v>3653</v>
      </c>
      <c r="J713" s="43" t="s">
        <v>4060</v>
      </c>
      <c r="K713" s="43" t="s">
        <v>4060</v>
      </c>
      <c r="L713" s="44" t="s">
        <v>5449</v>
      </c>
      <c r="M713" s="63" t="s">
        <v>1628</v>
      </c>
      <c r="N713" s="64" t="s">
        <v>1629</v>
      </c>
      <c r="O713" s="63" t="s">
        <v>1630</v>
      </c>
      <c r="P713" s="63">
        <v>4</v>
      </c>
      <c r="Q713" s="65">
        <v>45659</v>
      </c>
      <c r="R713" s="65">
        <v>46022</v>
      </c>
      <c r="S713" s="66">
        <f t="shared" si="43"/>
        <v>53.85</v>
      </c>
      <c r="T713" s="63" t="s">
        <v>5767</v>
      </c>
      <c r="U713" s="63" t="s">
        <v>1164</v>
      </c>
      <c r="V713" s="49">
        <f>+IFERROR(VLOOKUP($M713,ACTIVIDADES!$B$9:$Q$494,10,0),"")</f>
        <v>0</v>
      </c>
      <c r="W713" s="50" t="str">
        <f>+IFERROR(VLOOKUP($M713,ACTIVIDADES!$B$9:$Q$494,11,0)," ")</f>
        <v xml:space="preserve">Accion establecida en el plan de mejoramiento suscrito el 17 de diciembre de 2024, como resultado de la auditoria realizada a la vigencia 2023.
La acción finalizó el 31 de diciembre de 2025.
No se evidenció reporte de avance.
Por lo tanto, no se ha dado cumplimiento a la acción establecida en el Plan de Mejoramiento.
</v>
      </c>
      <c r="X713" s="61">
        <f>+IFERROR(VLOOKUP($M713,ACTIVIDADES!$B$9:$Q$494,12,0),"")</f>
        <v>0</v>
      </c>
      <c r="Y713" s="52">
        <f>+IFERROR(VLOOKUP($M713,ACTIVIDADES!$B$9:$Q$494,13,0),"")</f>
        <v>46153</v>
      </c>
      <c r="Z713" s="53" t="str">
        <f>+IFERROR(VLOOKUP($M713,ACTIVIDADES!$B$9:$Q$494,14,0),"")</f>
        <v>No se encuentran evidencias de la actividad</v>
      </c>
      <c r="AA713" s="49">
        <f>+IFERROR(VLOOKUP($M713,ACTIVIDADES!$B$9:$Q$494,15,0),"")</f>
        <v>0</v>
      </c>
      <c r="AB713" s="54" t="str">
        <f>+IFERROR(VLOOKUP($M713,ACTIVIDADES!$B$9:$Q$494,16,0),"")</f>
        <v>VENCIDO</v>
      </c>
      <c r="AC713" s="144">
        <v>46181</v>
      </c>
      <c r="AD713" s="29">
        <v>0</v>
      </c>
      <c r="AE713" s="30" t="s">
        <v>3741</v>
      </c>
      <c r="AF713" s="29" t="s">
        <v>581</v>
      </c>
      <c r="AG713" s="29" t="s">
        <v>3737</v>
      </c>
      <c r="AH713" s="29" t="s">
        <v>3737</v>
      </c>
      <c r="AI713" s="29" t="s">
        <v>3737</v>
      </c>
      <c r="AJ713" s="55">
        <f>+IFERROR(VLOOKUP($M713,ACTIVIDADES!$B$9:$T$494,17,0),"")</f>
        <v>0</v>
      </c>
      <c r="AK713" s="80" t="str">
        <f>+IFERROR(VLOOKUP($M713,ACTIVIDADES!$B$9:$T$494,18,0),"")</f>
        <v>Sin reporte de información por parte de la primera linea de defensa</v>
      </c>
      <c r="AL713" s="80">
        <f>+IFERROR(VLOOKUP($M713,ACTIVIDADES!$B$9:$T$494,19,0),"")</f>
        <v>0</v>
      </c>
      <c r="AM713" s="55">
        <f>+IFERROR(VLOOKUP($M713,ACTIVIDADES!$B$9:$X$495,20,0),0)</f>
        <v>46213</v>
      </c>
      <c r="AN713" s="55" t="str">
        <f>+IFERROR(VLOOKUP($M713,ACTIVIDADES!$B$9:$X$495,21,0),0)</f>
        <v>No se evidencia seguimiento</v>
      </c>
      <c r="AO713" s="55">
        <f>+IFERROR(VLOOKUP($M713,ACTIVIDADES!$B$9:$X$495,22,0),0)</f>
        <v>0</v>
      </c>
      <c r="AP713" s="145" t="str">
        <f>+IFERROR(VLOOKUP($M713,ACTIVIDADES!$B$9:$X$495,23,0),0)</f>
        <v>EN EJECUCIÓN</v>
      </c>
      <c r="AQ713" s="88">
        <v>46230</v>
      </c>
      <c r="AR713" s="55">
        <v>0</v>
      </c>
      <c r="AS713" s="57" t="s">
        <v>3741</v>
      </c>
      <c r="AT713" s="29" t="s">
        <v>581</v>
      </c>
      <c r="AU713" s="57" t="s">
        <v>3639</v>
      </c>
      <c r="AV713" s="193" t="s">
        <v>3639</v>
      </c>
      <c r="AW713" s="193" t="s">
        <v>3639</v>
      </c>
      <c r="AX713" s="57" t="s">
        <v>4244</v>
      </c>
      <c r="AY713" s="176" t="str">
        <f t="shared" si="41"/>
        <v>VENCIDAS</v>
      </c>
      <c r="AZ713" s="55" t="str">
        <f>+IFERROR(VLOOKUP($M713,ACTIVIDADES!$B$9:$T$494,25,0),"")</f>
        <v/>
      </c>
      <c r="BA713" s="55" t="str">
        <f>+IFERROR(VLOOKUP($M713,ACTIVIDADES!$B$9:$T$494,26,0),"")</f>
        <v/>
      </c>
      <c r="BB713" s="55" t="str">
        <f>+IFERROR(VLOOKUP($M713,ACTIVIDADES!$B$9:$T$494,27,0),"")</f>
        <v/>
      </c>
      <c r="BC713" s="55" t="str">
        <f>+IFERROR(VLOOKUP($M713,ACTIVIDADES!$B$9:$T$494,28,0),"")</f>
        <v/>
      </c>
      <c r="BD713" s="55" t="str">
        <f>+IFERROR(VLOOKUP($M713,ACTIVIDADES!$B$9:$T$494,29,0),"")</f>
        <v/>
      </c>
      <c r="BE713" s="55" t="str">
        <f>+IFERROR(VLOOKUP($M713,ACTIVIDADES!$B$9:$T$494,30,0),"")</f>
        <v/>
      </c>
      <c r="BF713" s="58"/>
      <c r="BG713" s="58"/>
      <c r="BH713" s="59"/>
      <c r="BI713" s="59" t="s">
        <v>580</v>
      </c>
      <c r="BJ713" s="60" t="s">
        <v>3635</v>
      </c>
      <c r="BK713" s="61" t="s">
        <v>593</v>
      </c>
      <c r="BL713" s="62"/>
      <c r="BM713" s="55" t="str">
        <f>+IFERROR(VLOOKUP($M713,ACTIVIDADES!$B$9:$T$494,31,0),"")</f>
        <v/>
      </c>
      <c r="BN713" s="55" t="str">
        <f>+IFERROR(VLOOKUP($M713,ACTIVIDADES!$B$9:$T$494,32,0),"")</f>
        <v/>
      </c>
      <c r="BO713" s="55" t="str">
        <f>+IFERROR(VLOOKUP($M713,ACTIVIDADES!$B$9:$T$494,33,0),"")</f>
        <v/>
      </c>
      <c r="BP713" s="55" t="str">
        <f>+IFERROR(VLOOKUP($M713,ACTIVIDADES!$B$9:$T$494,34,0),"")</f>
        <v/>
      </c>
      <c r="BQ713" s="55" t="str">
        <f>+IFERROR(VLOOKUP($M713,ACTIVIDADES!$B$9:$T$494,35,0),"")</f>
        <v/>
      </c>
      <c r="BR713" s="55" t="str">
        <f>+IFERROR(VLOOKUP($M713,ACTIVIDADES!$B$9:$T$494,36,0),"")</f>
        <v/>
      </c>
      <c r="BS713" s="55" t="str">
        <f>+IFERROR(VLOOKUP($M713,ACTIVIDADES!$B$9:$T$494,37,0),"")</f>
        <v/>
      </c>
      <c r="BT713" s="58"/>
      <c r="BU713" s="58"/>
      <c r="BV713" s="59"/>
      <c r="BW713" s="59" t="s">
        <v>580</v>
      </c>
      <c r="BX713" s="60" t="s">
        <v>3635</v>
      </c>
      <c r="BY713" s="61" t="s">
        <v>593</v>
      </c>
      <c r="BZ713" s="62"/>
      <c r="CA713" s="7"/>
      <c r="CB713" s="7"/>
      <c r="CC713" s="7"/>
      <c r="CD713" s="7"/>
      <c r="CE713" s="7"/>
      <c r="CF713" s="7"/>
      <c r="CG713" s="7"/>
      <c r="CH713" s="7"/>
      <c r="CI713" s="7"/>
      <c r="CJ713" s="7"/>
      <c r="CK713" s="7"/>
      <c r="CL713" s="7"/>
      <c r="CM713" s="7"/>
      <c r="CN713" s="7"/>
      <c r="CO713" s="7"/>
      <c r="CP713" s="7"/>
      <c r="CQ713" s="7"/>
    </row>
    <row r="714" spans="1:95" ht="93" customHeight="1" x14ac:dyDescent="0.35">
      <c r="A714" s="40">
        <f t="shared" si="42"/>
        <v>706</v>
      </c>
      <c r="B714" s="40" t="s">
        <v>536</v>
      </c>
      <c r="C714" s="40">
        <v>2024</v>
      </c>
      <c r="D714" s="40" t="s">
        <v>3734</v>
      </c>
      <c r="E714" s="323"/>
      <c r="F714" s="40" t="s">
        <v>1061</v>
      </c>
      <c r="G714" s="362" t="s">
        <v>533</v>
      </c>
      <c r="H714" s="42" t="s">
        <v>4812</v>
      </c>
      <c r="I714" s="42"/>
      <c r="J714" s="43" t="s">
        <v>4060</v>
      </c>
      <c r="K714" s="43" t="s">
        <v>4060</v>
      </c>
      <c r="L714" s="44" t="s">
        <v>5449</v>
      </c>
      <c r="M714" s="63" t="s">
        <v>3141</v>
      </c>
      <c r="N714" s="64" t="s">
        <v>3142</v>
      </c>
      <c r="O714" s="63" t="s">
        <v>3143</v>
      </c>
      <c r="P714" s="63">
        <v>1</v>
      </c>
      <c r="Q714" s="65">
        <v>45659</v>
      </c>
      <c r="R714" s="65">
        <v>46022</v>
      </c>
      <c r="S714" s="66">
        <f t="shared" si="43"/>
        <v>53.85</v>
      </c>
      <c r="T714" s="63" t="s">
        <v>609</v>
      </c>
      <c r="U714" s="63" t="s">
        <v>1164</v>
      </c>
      <c r="V714" s="49">
        <f>+IFERROR(VLOOKUP($M714,ACTIVIDADES!$B$9:$Q$494,10,0),"")</f>
        <v>0</v>
      </c>
      <c r="W714" s="50" t="str">
        <f>+IFERROR(VLOOKUP($M714,ACTIVIDADES!$B$9:$Q$494,11,0)," ")</f>
        <v xml:space="preserve">Accion establecida en el plan de mejoramiento suscrito el 17 de diciembre de 2024, como resultado de la auditoria realizada a la vigencia 2023.
La acción finalizó el 31 de diciembre de 2025. 
No se evidenció reporte de avance.
Por lo tanto, no se ha dado cumplimiento a la acción establecida en el Plan de Mejoramiento.
</v>
      </c>
      <c r="X714" s="61">
        <f>+IFERROR(VLOOKUP($M714,ACTIVIDADES!$B$9:$Q$494,12,0),"")</f>
        <v>0</v>
      </c>
      <c r="Y714" s="52">
        <f>+IFERROR(VLOOKUP($M714,ACTIVIDADES!$B$9:$Q$494,13,0),"")</f>
        <v>46153</v>
      </c>
      <c r="Z714" s="53" t="str">
        <f>+IFERROR(VLOOKUP($M714,ACTIVIDADES!$B$9:$Q$494,14,0),"")</f>
        <v>No se evidencian soportes de la actividad</v>
      </c>
      <c r="AA714" s="49">
        <f>+IFERROR(VLOOKUP($M714,ACTIVIDADES!$B$9:$Q$494,15,0),"")</f>
        <v>0</v>
      </c>
      <c r="AB714" s="54" t="str">
        <f>+IFERROR(VLOOKUP($M714,ACTIVIDADES!$B$9:$Q$494,16,0),"")</f>
        <v>VENCIDO</v>
      </c>
      <c r="AC714" s="144">
        <v>46181</v>
      </c>
      <c r="AD714" s="29">
        <v>0</v>
      </c>
      <c r="AE714" s="30" t="s">
        <v>3741</v>
      </c>
      <c r="AF714" s="29" t="s">
        <v>581</v>
      </c>
      <c r="AG714" s="29" t="s">
        <v>3737</v>
      </c>
      <c r="AH714" s="29" t="s">
        <v>3737</v>
      </c>
      <c r="AI714" s="29" t="s">
        <v>3737</v>
      </c>
      <c r="AJ714" s="55">
        <f>+IFERROR(VLOOKUP($M714,ACTIVIDADES!$B$9:$T$494,17,0),"")</f>
        <v>0</v>
      </c>
      <c r="AK714" s="80" t="str">
        <f>+IFERROR(VLOOKUP($M714,ACTIVIDADES!$B$9:$T$494,18,0),"")</f>
        <v xml:space="preserve">Accion establecida en el plan de mejoramiento suscrito el 17 de diciembre de 2024, como resultado de la auditoria realizada a la vigencia 2023.
La acción finalizó el 31 de diciembre de 2025. 
No se evidenció reporte de avance.
Por lo tanto, no se ha dado cumplimiento a la acción establecida en el Plan de Mejoramiento.
</v>
      </c>
      <c r="AL714" s="80">
        <f>+IFERROR(VLOOKUP($M714,ACTIVIDADES!$B$9:$T$494,19,0),"")</f>
        <v>0</v>
      </c>
      <c r="AM714" s="55" t="str">
        <f>+IFERROR(VLOOKUP($M714,ACTIVIDADES!$B$9:$X$495,20,0),0)</f>
        <v>11/07/206</v>
      </c>
      <c r="AN714" s="55" t="str">
        <f>+IFERROR(VLOOKUP($M714,ACTIVIDADES!$B$9:$X$495,21,0),0)</f>
        <v>No se evidencian soportes de la actividad</v>
      </c>
      <c r="AO714" s="55">
        <f>+IFERROR(VLOOKUP($M714,ACTIVIDADES!$B$9:$X$495,22,0),0)</f>
        <v>0</v>
      </c>
      <c r="AP714" s="148" t="str">
        <f>+IFERROR(VLOOKUP($M714,ACTIVIDADES!$B$9:$X$495,23,0),0)</f>
        <v>VENCIDO</v>
      </c>
      <c r="AQ714" s="88">
        <v>46230</v>
      </c>
      <c r="AR714" s="55">
        <v>0</v>
      </c>
      <c r="AS714" s="55" t="s">
        <v>5838</v>
      </c>
      <c r="AT714" s="29" t="s">
        <v>581</v>
      </c>
      <c r="AU714" s="57" t="s">
        <v>3639</v>
      </c>
      <c r="AV714" s="193" t="s">
        <v>3639</v>
      </c>
      <c r="AW714" s="193" t="s">
        <v>3639</v>
      </c>
      <c r="AX714" s="57" t="s">
        <v>4244</v>
      </c>
      <c r="AY714" s="176" t="str">
        <f t="shared" ref="AY714:AY777" si="44">IF(OR(AT714="C. OPORTUNAMENTE",AT714="C. EXTRATEMPORANEAMENTE"),"CUMPLIDAS",IF(AT714="VENCIDA","VENCIDAS",AT714))</f>
        <v>VENCIDAS</v>
      </c>
      <c r="AZ714" s="55" t="str">
        <f>+IFERROR(VLOOKUP($M714,ACTIVIDADES!$B$9:$T$494,25,0),"")</f>
        <v/>
      </c>
      <c r="BA714" s="55" t="str">
        <f>+IFERROR(VLOOKUP($M714,ACTIVIDADES!$B$9:$T$494,26,0),"")</f>
        <v/>
      </c>
      <c r="BB714" s="55" t="str">
        <f>+IFERROR(VLOOKUP($M714,ACTIVIDADES!$B$9:$T$494,27,0),"")</f>
        <v/>
      </c>
      <c r="BC714" s="55" t="str">
        <f>+IFERROR(VLOOKUP($M714,ACTIVIDADES!$B$9:$T$494,28,0),"")</f>
        <v/>
      </c>
      <c r="BD714" s="55" t="str">
        <f>+IFERROR(VLOOKUP($M714,ACTIVIDADES!$B$9:$T$494,29,0),"")</f>
        <v/>
      </c>
      <c r="BE714" s="55" t="str">
        <f>+IFERROR(VLOOKUP($M714,ACTIVIDADES!$B$9:$T$494,30,0),"")</f>
        <v/>
      </c>
      <c r="BF714" s="58"/>
      <c r="BG714" s="58"/>
      <c r="BH714" s="59"/>
      <c r="BI714" s="59" t="s">
        <v>580</v>
      </c>
      <c r="BJ714" s="60" t="s">
        <v>3635</v>
      </c>
      <c r="BK714" s="61" t="s">
        <v>593</v>
      </c>
      <c r="BL714" s="62"/>
      <c r="BM714" s="55" t="str">
        <f>+IFERROR(VLOOKUP($M714,ACTIVIDADES!$B$9:$T$494,31,0),"")</f>
        <v/>
      </c>
      <c r="BN714" s="55" t="str">
        <f>+IFERROR(VLOOKUP($M714,ACTIVIDADES!$B$9:$T$494,32,0),"")</f>
        <v/>
      </c>
      <c r="BO714" s="55" t="str">
        <f>+IFERROR(VLOOKUP($M714,ACTIVIDADES!$B$9:$T$494,33,0),"")</f>
        <v/>
      </c>
      <c r="BP714" s="55" t="str">
        <f>+IFERROR(VLOOKUP($M714,ACTIVIDADES!$B$9:$T$494,34,0),"")</f>
        <v/>
      </c>
      <c r="BQ714" s="55" t="str">
        <f>+IFERROR(VLOOKUP($M714,ACTIVIDADES!$B$9:$T$494,35,0),"")</f>
        <v/>
      </c>
      <c r="BR714" s="55" t="str">
        <f>+IFERROR(VLOOKUP($M714,ACTIVIDADES!$B$9:$T$494,36,0),"")</f>
        <v/>
      </c>
      <c r="BS714" s="55" t="str">
        <f>+IFERROR(VLOOKUP($M714,ACTIVIDADES!$B$9:$T$494,37,0),"")</f>
        <v/>
      </c>
      <c r="BT714" s="58"/>
      <c r="BU714" s="58"/>
      <c r="BV714" s="59"/>
      <c r="BW714" s="59" t="s">
        <v>580</v>
      </c>
      <c r="BX714" s="60" t="s">
        <v>3635</v>
      </c>
      <c r="BY714" s="61" t="s">
        <v>593</v>
      </c>
      <c r="BZ714" s="62"/>
      <c r="CA714" s="7"/>
      <c r="CB714" s="7"/>
      <c r="CC714" s="7"/>
      <c r="CD714" s="7"/>
      <c r="CE714" s="7"/>
      <c r="CF714" s="7"/>
      <c r="CG714" s="7"/>
      <c r="CH714" s="7"/>
      <c r="CI714" s="7"/>
      <c r="CJ714" s="7"/>
      <c r="CK714" s="7"/>
      <c r="CL714" s="7"/>
      <c r="CM714" s="7"/>
      <c r="CN714" s="7"/>
      <c r="CO714" s="7"/>
      <c r="CP714" s="7"/>
      <c r="CQ714" s="7"/>
    </row>
    <row r="715" spans="1:95" ht="93" customHeight="1" x14ac:dyDescent="0.35">
      <c r="A715" s="215">
        <f t="shared" si="42"/>
        <v>707</v>
      </c>
      <c r="B715" s="215" t="s">
        <v>536</v>
      </c>
      <c r="C715" s="215">
        <v>2024</v>
      </c>
      <c r="D715" s="215" t="s">
        <v>3879</v>
      </c>
      <c r="E715" s="323"/>
      <c r="F715" s="215" t="s">
        <v>1060</v>
      </c>
      <c r="G715" s="364" t="s">
        <v>533</v>
      </c>
      <c r="H715" s="233" t="s">
        <v>4814</v>
      </c>
      <c r="I715" s="216" t="s">
        <v>3653</v>
      </c>
      <c r="J715" s="234" t="s">
        <v>4062</v>
      </c>
      <c r="K715" s="234" t="s">
        <v>4062</v>
      </c>
      <c r="L715" s="217" t="s">
        <v>4062</v>
      </c>
      <c r="M715" s="242" t="s">
        <v>1639</v>
      </c>
      <c r="N715" s="246" t="s">
        <v>1629</v>
      </c>
      <c r="O715" s="242" t="s">
        <v>1630</v>
      </c>
      <c r="P715" s="242">
        <v>4</v>
      </c>
      <c r="Q715" s="243">
        <v>45659</v>
      </c>
      <c r="R715" s="243">
        <v>46022</v>
      </c>
      <c r="S715" s="244">
        <f t="shared" si="43"/>
        <v>53.85</v>
      </c>
      <c r="T715" s="242" t="s">
        <v>5767</v>
      </c>
      <c r="U715" s="242" t="s">
        <v>1164</v>
      </c>
      <c r="V715" s="221">
        <f>+IFERROR(VLOOKUP($M715,ACTIVIDADES!$B$9:$Q$494,10,0),"")</f>
        <v>0</v>
      </c>
      <c r="W715" s="236" t="str">
        <f>+IFERROR(VLOOKUP($M715,ACTIVIDADES!$B$9:$Q$494,11,0)," ")</f>
        <v>Accion establecida en el plan de mejoramiento suscrito el 17 de diciembre de 2024, como resultado de la auditoria realizada a la vigencia 2023.
La acción finalizó el 31 de diciembre de 2025. 
No se evidencia reporte de avance.
Por lo tanto, no se ha dado cumplimiento a la acción establecida en el Plan de Mejoramiento</v>
      </c>
      <c r="X715" s="222">
        <f>+IFERROR(VLOOKUP($M715,ACTIVIDADES!$B$9:$Q$494,12,0),"")</f>
        <v>0</v>
      </c>
      <c r="Y715" s="224">
        <f>+IFERROR(VLOOKUP($M715,ACTIVIDADES!$B$9:$Q$494,13,0),"")</f>
        <v>46153</v>
      </c>
      <c r="Z715" s="237" t="str">
        <f>+IFERROR(VLOOKUP($M715,ACTIVIDADES!$B$9:$Q$494,14,0),"")</f>
        <v>No se encuentran evidencias de la actividad</v>
      </c>
      <c r="AA715" s="221">
        <f>+IFERROR(VLOOKUP($M715,ACTIVIDADES!$B$9:$Q$494,15,0),"")</f>
        <v>0</v>
      </c>
      <c r="AB715" s="225" t="str">
        <f>+IFERROR(VLOOKUP($M715,ACTIVIDADES!$B$9:$Q$494,16,0),"")</f>
        <v>VENCIDO</v>
      </c>
      <c r="AC715" s="240">
        <v>46157</v>
      </c>
      <c r="AD715" s="139">
        <v>0</v>
      </c>
      <c r="AE715" s="227" t="s">
        <v>3741</v>
      </c>
      <c r="AF715" s="139" t="s">
        <v>581</v>
      </c>
      <c r="AG715" s="139" t="s">
        <v>3737</v>
      </c>
      <c r="AH715" s="139" t="s">
        <v>3737</v>
      </c>
      <c r="AI715" s="139" t="s">
        <v>3737</v>
      </c>
      <c r="AJ715" s="141">
        <f>+IFERROR(VLOOKUP($M715,ACTIVIDADES!$B$9:$T$494,17,0),"")</f>
        <v>0</v>
      </c>
      <c r="AK715" s="229" t="str">
        <f>+IFERROR(VLOOKUP($M715,ACTIVIDADES!$B$9:$T$494,18,0),"")</f>
        <v>Sin reporte de información por parte de la primera linea de defensa</v>
      </c>
      <c r="AL715" s="229">
        <f>+IFERROR(VLOOKUP($M715,ACTIVIDADES!$B$9:$T$494,19,0),"")</f>
        <v>0</v>
      </c>
      <c r="AM715" s="141">
        <f>+IFERROR(VLOOKUP($M715,ACTIVIDADES!$B$9:$X$495,20,0),0)</f>
        <v>46213</v>
      </c>
      <c r="AN715" s="141" t="str">
        <f>+IFERROR(VLOOKUP($M715,ACTIVIDADES!$B$9:$X$495,21,0),0)</f>
        <v>No se evidencia seguimiento</v>
      </c>
      <c r="AO715" s="141">
        <f>+IFERROR(VLOOKUP($M715,ACTIVIDADES!$B$9:$X$495,22,0),0)</f>
        <v>0</v>
      </c>
      <c r="AP715" s="238" t="str">
        <f>+IFERROR(VLOOKUP($M715,ACTIVIDADES!$B$9:$X$495,23,0),0)</f>
        <v>EN EJECUCIÓN</v>
      </c>
      <c r="AQ715" s="239">
        <v>46230</v>
      </c>
      <c r="AR715" s="141">
        <v>0</v>
      </c>
      <c r="AS715" s="169" t="s">
        <v>3741</v>
      </c>
      <c r="AT715" s="139" t="s">
        <v>581</v>
      </c>
      <c r="AU715" s="169" t="s">
        <v>3639</v>
      </c>
      <c r="AV715" s="198" t="s">
        <v>3639</v>
      </c>
      <c r="AW715" s="198" t="s">
        <v>3639</v>
      </c>
      <c r="AX715" s="57" t="s">
        <v>4244</v>
      </c>
      <c r="AY715" s="176" t="str">
        <f t="shared" si="44"/>
        <v>VENCIDAS</v>
      </c>
      <c r="AZ715" s="55" t="str">
        <f>+IFERROR(VLOOKUP($M715,ACTIVIDADES!$B$9:$T$494,25,0),"")</f>
        <v/>
      </c>
      <c r="BA715" s="55" t="str">
        <f>+IFERROR(VLOOKUP($M715,ACTIVIDADES!$B$9:$T$494,26,0),"")</f>
        <v/>
      </c>
      <c r="BB715" s="55" t="str">
        <f>+IFERROR(VLOOKUP($M715,ACTIVIDADES!$B$9:$T$494,27,0),"")</f>
        <v/>
      </c>
      <c r="BC715" s="55" t="str">
        <f>+IFERROR(VLOOKUP($M715,ACTIVIDADES!$B$9:$T$494,28,0),"")</f>
        <v/>
      </c>
      <c r="BD715" s="55" t="str">
        <f>+IFERROR(VLOOKUP($M715,ACTIVIDADES!$B$9:$T$494,29,0),"")</f>
        <v/>
      </c>
      <c r="BE715" s="55" t="str">
        <f>+IFERROR(VLOOKUP($M715,ACTIVIDADES!$B$9:$T$494,30,0),"")</f>
        <v/>
      </c>
      <c r="BF715" s="58"/>
      <c r="BG715" s="58"/>
      <c r="BH715" s="59"/>
      <c r="BI715" s="59" t="s">
        <v>580</v>
      </c>
      <c r="BJ715" s="60" t="s">
        <v>3635</v>
      </c>
      <c r="BK715" s="61" t="s">
        <v>593</v>
      </c>
      <c r="BL715" s="62"/>
      <c r="BM715" s="55" t="str">
        <f>+IFERROR(VLOOKUP($M715,ACTIVIDADES!$B$9:$T$494,31,0),"")</f>
        <v/>
      </c>
      <c r="BN715" s="55" t="str">
        <f>+IFERROR(VLOOKUP($M715,ACTIVIDADES!$B$9:$T$494,32,0),"")</f>
        <v/>
      </c>
      <c r="BO715" s="55" t="str">
        <f>+IFERROR(VLOOKUP($M715,ACTIVIDADES!$B$9:$T$494,33,0),"")</f>
        <v/>
      </c>
      <c r="BP715" s="55" t="str">
        <f>+IFERROR(VLOOKUP($M715,ACTIVIDADES!$B$9:$T$494,34,0),"")</f>
        <v/>
      </c>
      <c r="BQ715" s="55" t="str">
        <f>+IFERROR(VLOOKUP($M715,ACTIVIDADES!$B$9:$T$494,35,0),"")</f>
        <v/>
      </c>
      <c r="BR715" s="55" t="str">
        <f>+IFERROR(VLOOKUP($M715,ACTIVIDADES!$B$9:$T$494,36,0),"")</f>
        <v/>
      </c>
      <c r="BS715" s="55" t="str">
        <f>+IFERROR(VLOOKUP($M715,ACTIVIDADES!$B$9:$T$494,37,0),"")</f>
        <v/>
      </c>
      <c r="BT715" s="58"/>
      <c r="BU715" s="58"/>
      <c r="BV715" s="59"/>
      <c r="BW715" s="59" t="s">
        <v>580</v>
      </c>
      <c r="BX715" s="60" t="s">
        <v>3635</v>
      </c>
      <c r="BY715" s="61" t="s">
        <v>593</v>
      </c>
      <c r="BZ715" s="62"/>
      <c r="CA715" s="7"/>
      <c r="CB715" s="7"/>
      <c r="CC715" s="7"/>
      <c r="CD715" s="7"/>
      <c r="CE715" s="7"/>
      <c r="CF715" s="7"/>
      <c r="CG715" s="7"/>
      <c r="CH715" s="7"/>
      <c r="CI715" s="7"/>
      <c r="CJ715" s="7"/>
      <c r="CK715" s="7"/>
      <c r="CL715" s="7"/>
      <c r="CM715" s="7"/>
      <c r="CN715" s="7"/>
      <c r="CO715" s="7"/>
      <c r="CP715" s="7"/>
      <c r="CQ715" s="7"/>
    </row>
    <row r="716" spans="1:95" s="8" customFormat="1" ht="93" customHeight="1" x14ac:dyDescent="0.35">
      <c r="A716" s="40">
        <f t="shared" si="42"/>
        <v>708</v>
      </c>
      <c r="B716" s="40" t="s">
        <v>536</v>
      </c>
      <c r="C716" s="40">
        <v>2024</v>
      </c>
      <c r="D716" s="40" t="s">
        <v>3750</v>
      </c>
      <c r="E716" s="323"/>
      <c r="F716" s="40" t="s">
        <v>1060</v>
      </c>
      <c r="G716" s="362" t="s">
        <v>533</v>
      </c>
      <c r="H716" s="42" t="s">
        <v>4814</v>
      </c>
      <c r="I716" s="42"/>
      <c r="J716" s="43" t="s">
        <v>4062</v>
      </c>
      <c r="K716" s="43" t="s">
        <v>4062</v>
      </c>
      <c r="L716" s="44" t="s">
        <v>4062</v>
      </c>
      <c r="M716" s="63" t="s">
        <v>3161</v>
      </c>
      <c r="N716" s="64" t="s">
        <v>3162</v>
      </c>
      <c r="O716" s="63" t="s">
        <v>3163</v>
      </c>
      <c r="P716" s="63">
        <v>1</v>
      </c>
      <c r="Q716" s="65">
        <v>45659</v>
      </c>
      <c r="R716" s="65">
        <v>45746</v>
      </c>
      <c r="S716" s="66">
        <f t="shared" si="43"/>
        <v>13.2</v>
      </c>
      <c r="T716" s="63" t="s">
        <v>609</v>
      </c>
      <c r="U716" s="63" t="s">
        <v>1164</v>
      </c>
      <c r="V716" s="49">
        <f>+IFERROR(VLOOKUP($M716,ACTIVIDADES!$B$9:$Q$494,10,0),"")</f>
        <v>0</v>
      </c>
      <c r="W716" s="50" t="str">
        <f>+IFERROR(VLOOKUP($M716,ACTIVIDADES!$B$9:$Q$494,11,0)," ")</f>
        <v xml:space="preserve">Accion establecida en el plan de mejoramiento suscrito el 17 de diciembre de 2024, como resultado de la auditoria realizada a la vigencia 2023.
La acción finalizó el 30 de marzo de 2025. 
No se evidencia reporte de avance.
No se cumplió con el plazo establecido en la acción de mejora, quedando VENCIDA.
</v>
      </c>
      <c r="X716" s="61">
        <f>+IFERROR(VLOOKUP($M716,ACTIVIDADES!$B$9:$Q$494,12,0),"")</f>
        <v>0</v>
      </c>
      <c r="Y716" s="52">
        <f>+IFERROR(VLOOKUP($M716,ACTIVIDADES!$B$9:$Q$494,13,0),"")</f>
        <v>46153</v>
      </c>
      <c r="Z716" s="53" t="str">
        <f>+IFERROR(VLOOKUP($M716,ACTIVIDADES!$B$9:$Q$494,14,0),"")</f>
        <v>No se evidencian soportes de la actividad</v>
      </c>
      <c r="AA716" s="49">
        <f>+IFERROR(VLOOKUP($M716,ACTIVIDADES!$B$9:$Q$494,15,0),"")</f>
        <v>0</v>
      </c>
      <c r="AB716" s="54" t="str">
        <f>+IFERROR(VLOOKUP($M716,ACTIVIDADES!$B$9:$Q$494,16,0),"")</f>
        <v>VENCIDO</v>
      </c>
      <c r="AC716" s="144">
        <v>46181</v>
      </c>
      <c r="AD716" s="29">
        <v>0</v>
      </c>
      <c r="AE716" s="30" t="s">
        <v>3741</v>
      </c>
      <c r="AF716" s="29" t="s">
        <v>581</v>
      </c>
      <c r="AG716" s="29" t="s">
        <v>3737</v>
      </c>
      <c r="AH716" s="29" t="s">
        <v>3737</v>
      </c>
      <c r="AI716" s="29" t="s">
        <v>3737</v>
      </c>
      <c r="AJ716" s="55">
        <f>+IFERROR(VLOOKUP($M716,ACTIVIDADES!$B$9:$T$494,17,0),"")</f>
        <v>0</v>
      </c>
      <c r="AK716" s="80" t="str">
        <f>+IFERROR(VLOOKUP($M716,ACTIVIDADES!$B$9:$T$494,18,0),"")</f>
        <v xml:space="preserve">Accion establecida en el plan de mejoramiento suscrito el 17 de diciembre de 2024, como resultado de la auditoria realizada a la vigencia 2023.
La acción finalizó el 30 de marzo de 2025. 
No se evidencia reporte de avance.
No se cumplió con el plazo establecido en la acción de mejora, quedando VENCIDA.
</v>
      </c>
      <c r="AL716" s="80">
        <f>+IFERROR(VLOOKUP($M716,ACTIVIDADES!$B$9:$T$494,19,0),"")</f>
        <v>0</v>
      </c>
      <c r="AM716" s="55" t="str">
        <f>+IFERROR(VLOOKUP($M716,ACTIVIDADES!$B$9:$X$495,20,0),0)</f>
        <v>11/07/206</v>
      </c>
      <c r="AN716" s="55" t="str">
        <f>+IFERROR(VLOOKUP($M716,ACTIVIDADES!$B$9:$X$495,21,0),0)</f>
        <v>No se evidencian soportes de la actividad</v>
      </c>
      <c r="AO716" s="55">
        <f>+IFERROR(VLOOKUP($M716,ACTIVIDADES!$B$9:$X$495,22,0),0)</f>
        <v>0</v>
      </c>
      <c r="AP716" s="148" t="str">
        <f>+IFERROR(VLOOKUP($M716,ACTIVIDADES!$B$9:$X$495,23,0),0)</f>
        <v>VENCIDO</v>
      </c>
      <c r="AQ716" s="88">
        <v>46230</v>
      </c>
      <c r="AR716" s="55">
        <v>0</v>
      </c>
      <c r="AS716" s="55" t="s">
        <v>5838</v>
      </c>
      <c r="AT716" s="29" t="s">
        <v>581</v>
      </c>
      <c r="AU716" s="57" t="s">
        <v>3639</v>
      </c>
      <c r="AV716" s="193" t="s">
        <v>3639</v>
      </c>
      <c r="AW716" s="193" t="s">
        <v>3639</v>
      </c>
      <c r="AX716" s="57" t="s">
        <v>4244</v>
      </c>
      <c r="AY716" s="176" t="str">
        <f t="shared" si="44"/>
        <v>VENCIDAS</v>
      </c>
      <c r="AZ716" s="55" t="str">
        <f>+IFERROR(VLOOKUP($M716,ACTIVIDADES!$B$9:$T$494,25,0),"")</f>
        <v/>
      </c>
      <c r="BA716" s="55" t="str">
        <f>+IFERROR(VLOOKUP($M716,ACTIVIDADES!$B$9:$T$494,26,0),"")</f>
        <v/>
      </c>
      <c r="BB716" s="55" t="str">
        <f>+IFERROR(VLOOKUP($M716,ACTIVIDADES!$B$9:$T$494,27,0),"")</f>
        <v/>
      </c>
      <c r="BC716" s="55" t="str">
        <f>+IFERROR(VLOOKUP($M716,ACTIVIDADES!$B$9:$T$494,28,0),"")</f>
        <v/>
      </c>
      <c r="BD716" s="55" t="str">
        <f>+IFERROR(VLOOKUP($M716,ACTIVIDADES!$B$9:$T$494,29,0),"")</f>
        <v/>
      </c>
      <c r="BE716" s="55" t="str">
        <f>+IFERROR(VLOOKUP($M716,ACTIVIDADES!$B$9:$T$494,30,0),"")</f>
        <v/>
      </c>
      <c r="BF716" s="58"/>
      <c r="BG716" s="58"/>
      <c r="BH716" s="59"/>
      <c r="BI716" s="59" t="s">
        <v>580</v>
      </c>
      <c r="BJ716" s="60" t="s">
        <v>3635</v>
      </c>
      <c r="BK716" s="61" t="s">
        <v>593</v>
      </c>
      <c r="BL716" s="62"/>
      <c r="BM716" s="55" t="str">
        <f>+IFERROR(VLOOKUP($M716,ACTIVIDADES!$B$9:$T$494,31,0),"")</f>
        <v/>
      </c>
      <c r="BN716" s="55" t="str">
        <f>+IFERROR(VLOOKUP($M716,ACTIVIDADES!$B$9:$T$494,32,0),"")</f>
        <v/>
      </c>
      <c r="BO716" s="55" t="str">
        <f>+IFERROR(VLOOKUP($M716,ACTIVIDADES!$B$9:$T$494,33,0),"")</f>
        <v/>
      </c>
      <c r="BP716" s="55" t="str">
        <f>+IFERROR(VLOOKUP($M716,ACTIVIDADES!$B$9:$T$494,34,0),"")</f>
        <v/>
      </c>
      <c r="BQ716" s="55" t="str">
        <f>+IFERROR(VLOOKUP($M716,ACTIVIDADES!$B$9:$T$494,35,0),"")</f>
        <v/>
      </c>
      <c r="BR716" s="55" t="str">
        <f>+IFERROR(VLOOKUP($M716,ACTIVIDADES!$B$9:$T$494,36,0),"")</f>
        <v/>
      </c>
      <c r="BS716" s="55" t="str">
        <f>+IFERROR(VLOOKUP($M716,ACTIVIDADES!$B$9:$T$494,37,0),"")</f>
        <v/>
      </c>
      <c r="BT716" s="58"/>
      <c r="BU716" s="58"/>
      <c r="BV716" s="59"/>
      <c r="BW716" s="59" t="s">
        <v>580</v>
      </c>
      <c r="BX716" s="60" t="s">
        <v>3635</v>
      </c>
      <c r="BY716" s="61" t="s">
        <v>593</v>
      </c>
      <c r="BZ716" s="62"/>
      <c r="CA716" s="7"/>
      <c r="CB716" s="7"/>
      <c r="CC716" s="7"/>
      <c r="CD716" s="7"/>
      <c r="CE716" s="7"/>
      <c r="CF716" s="7"/>
      <c r="CG716" s="7"/>
      <c r="CH716" s="7"/>
      <c r="CI716" s="7"/>
      <c r="CJ716" s="7"/>
      <c r="CK716" s="7"/>
      <c r="CL716" s="7"/>
      <c r="CM716" s="7"/>
      <c r="CN716" s="7"/>
      <c r="CO716" s="7"/>
      <c r="CP716" s="7"/>
      <c r="CQ716" s="7"/>
    </row>
    <row r="717" spans="1:95" customFormat="1" ht="93" customHeight="1" x14ac:dyDescent="0.35">
      <c r="A717" s="40">
        <f t="shared" si="42"/>
        <v>709</v>
      </c>
      <c r="B717" s="40" t="s">
        <v>536</v>
      </c>
      <c r="C717" s="40">
        <v>2025</v>
      </c>
      <c r="D717" s="40" t="s">
        <v>3734</v>
      </c>
      <c r="E717" s="323"/>
      <c r="F717" s="40" t="s">
        <v>1075</v>
      </c>
      <c r="G717" s="63" t="s">
        <v>563</v>
      </c>
      <c r="H717" s="42" t="s">
        <v>570</v>
      </c>
      <c r="I717" s="42"/>
      <c r="J717" s="43" t="s">
        <v>4101</v>
      </c>
      <c r="K717" s="43" t="s">
        <v>4101</v>
      </c>
      <c r="L717" s="44" t="s">
        <v>5442</v>
      </c>
      <c r="M717" s="63" t="s">
        <v>3172</v>
      </c>
      <c r="N717" s="64" t="s">
        <v>3173</v>
      </c>
      <c r="O717" s="63" t="s">
        <v>1251</v>
      </c>
      <c r="P717" s="63">
        <v>11</v>
      </c>
      <c r="Q717" s="65">
        <v>46054</v>
      </c>
      <c r="R717" s="65">
        <v>46387</v>
      </c>
      <c r="S717" s="66">
        <f t="shared" si="43"/>
        <v>49.5</v>
      </c>
      <c r="T717" s="63" t="s">
        <v>609</v>
      </c>
      <c r="U717" s="63" t="s">
        <v>563</v>
      </c>
      <c r="V717" s="49">
        <f>+IFERROR(VLOOKUP($M717,ACTIVIDADES!$B$9:$Q$494,10,0),"")</f>
        <v>0</v>
      </c>
      <c r="W717" s="50" t="str">
        <f>+IFERROR(VLOOKUP($M717,ACTIVIDADES!$B$9:$Q$494,11,0)," ")</f>
        <v xml:space="preserve">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
</v>
      </c>
      <c r="X717" s="61">
        <f>+IFERROR(VLOOKUP($M717,ACTIVIDADES!$B$9:$Q$494,12,0),"")</f>
        <v>0</v>
      </c>
      <c r="Y717" s="52">
        <f>+IFERROR(VLOOKUP($M717,ACTIVIDADES!$B$9:$Q$494,13,0),"")</f>
        <v>46153</v>
      </c>
      <c r="Z717" s="53" t="str">
        <f>+IFERROR(VLOOKUP($M717,ACTIVIDADES!$B$9:$Q$494,14,0),"")</f>
        <v>No se evidencian soportes de la actividad</v>
      </c>
      <c r="AA717" s="49">
        <f>+IFERROR(VLOOKUP($M717,ACTIVIDADES!$B$9:$Q$494,15,0),"")</f>
        <v>0</v>
      </c>
      <c r="AB717" s="54" t="str">
        <f>+IFERROR(VLOOKUP($M717,ACTIVIDADES!$B$9:$Q$494,16,0),"")</f>
        <v>VENCIDO</v>
      </c>
      <c r="AC717" s="144">
        <v>46157</v>
      </c>
      <c r="AD717" s="29">
        <v>0</v>
      </c>
      <c r="AE717" s="29" t="s">
        <v>3741</v>
      </c>
      <c r="AF717" s="28" t="s">
        <v>580</v>
      </c>
      <c r="AG717" s="29" t="s">
        <v>3737</v>
      </c>
      <c r="AH717" s="29" t="s">
        <v>3737</v>
      </c>
      <c r="AI717" s="29" t="s">
        <v>3737</v>
      </c>
      <c r="AJ717" s="55">
        <f>+IFERROR(VLOOKUP($M717,ACTIVIDADES!$B$9:$T$494,17,0),"")</f>
        <v>0</v>
      </c>
      <c r="AK717" s="80" t="str">
        <f>+IFERROR(VLOOKUP($M717,ACTIVIDADES!$B$9:$T$494,18,0),"")</f>
        <v xml:space="preserve">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
</v>
      </c>
      <c r="AL717" s="80">
        <f>+IFERROR(VLOOKUP($M717,ACTIVIDADES!$B$9:$T$494,19,0),"")</f>
        <v>0</v>
      </c>
      <c r="AM717" s="55" t="str">
        <f>+IFERROR(VLOOKUP($M717,ACTIVIDADES!$B$9:$X$495,20,0),0)</f>
        <v>11/07/206</v>
      </c>
      <c r="AN717" s="55" t="str">
        <f>+IFERROR(VLOOKUP($M717,ACTIVIDADES!$B$9:$X$495,21,0),0)</f>
        <v>No se evidencian soportes de la actividad</v>
      </c>
      <c r="AO717" s="55">
        <f>+IFERROR(VLOOKUP($M717,ACTIVIDADES!$B$9:$X$495,22,0),0)</f>
        <v>0</v>
      </c>
      <c r="AP717" s="148" t="str">
        <f>+IFERROR(VLOOKUP($M717,ACTIVIDADES!$B$9:$X$495,23,0),0)</f>
        <v>VENCIDO</v>
      </c>
      <c r="AQ717" s="88">
        <v>46230</v>
      </c>
      <c r="AR717" s="55">
        <v>0</v>
      </c>
      <c r="AS717" s="55" t="s">
        <v>5838</v>
      </c>
      <c r="AT717" s="29" t="s">
        <v>581</v>
      </c>
      <c r="AU717" s="57" t="s">
        <v>3639</v>
      </c>
      <c r="AV717" s="193" t="s">
        <v>3639</v>
      </c>
      <c r="AW717" s="193" t="s">
        <v>3639</v>
      </c>
      <c r="AX717" s="57" t="s">
        <v>4244</v>
      </c>
      <c r="AY717" s="176" t="str">
        <f t="shared" si="44"/>
        <v>VENCIDAS</v>
      </c>
      <c r="AZ717" s="55" t="str">
        <f>+IFERROR(VLOOKUP($M717,ACTIVIDADES!$B$9:$T$494,25,0),"")</f>
        <v/>
      </c>
      <c r="BA717" s="55" t="str">
        <f>+IFERROR(VLOOKUP($M717,ACTIVIDADES!$B$9:$T$494,26,0),"")</f>
        <v/>
      </c>
      <c r="BB717" s="55" t="str">
        <f>+IFERROR(VLOOKUP($M717,ACTIVIDADES!$B$9:$T$494,27,0),"")</f>
        <v/>
      </c>
      <c r="BC717" s="55" t="str">
        <f>+IFERROR(VLOOKUP($M717,ACTIVIDADES!$B$9:$T$494,28,0),"")</f>
        <v/>
      </c>
      <c r="BD717" s="55" t="str">
        <f>+IFERROR(VLOOKUP($M717,ACTIVIDADES!$B$9:$T$494,29,0),"")</f>
        <v/>
      </c>
      <c r="BE717" s="55" t="str">
        <f>+IFERROR(VLOOKUP($M717,ACTIVIDADES!$B$9:$T$494,30,0),"")</f>
        <v/>
      </c>
      <c r="BF717" s="58"/>
      <c r="BG717" s="58"/>
      <c r="BH717" s="59"/>
      <c r="BI717" s="59" t="s">
        <v>580</v>
      </c>
      <c r="BJ717" s="60" t="s">
        <v>3635</v>
      </c>
      <c r="BK717" s="61" t="s">
        <v>593</v>
      </c>
      <c r="BL717" s="62"/>
      <c r="BM717" s="55" t="str">
        <f>+IFERROR(VLOOKUP($M717,ACTIVIDADES!$B$9:$T$494,31,0),"")</f>
        <v/>
      </c>
      <c r="BN717" s="55" t="str">
        <f>+IFERROR(VLOOKUP($M717,ACTIVIDADES!$B$9:$T$494,32,0),"")</f>
        <v/>
      </c>
      <c r="BO717" s="55" t="str">
        <f>+IFERROR(VLOOKUP($M717,ACTIVIDADES!$B$9:$T$494,33,0),"")</f>
        <v/>
      </c>
      <c r="BP717" s="55" t="str">
        <f>+IFERROR(VLOOKUP($M717,ACTIVIDADES!$B$9:$T$494,34,0),"")</f>
        <v/>
      </c>
      <c r="BQ717" s="55" t="str">
        <f>+IFERROR(VLOOKUP($M717,ACTIVIDADES!$B$9:$T$494,35,0),"")</f>
        <v/>
      </c>
      <c r="BR717" s="55" t="str">
        <f>+IFERROR(VLOOKUP($M717,ACTIVIDADES!$B$9:$T$494,36,0),"")</f>
        <v/>
      </c>
      <c r="BS717" s="55" t="str">
        <f>+IFERROR(VLOOKUP($M717,ACTIVIDADES!$B$9:$T$494,37,0),"")</f>
        <v/>
      </c>
      <c r="BT717" s="58"/>
      <c r="BU717" s="58"/>
      <c r="BV717" s="59"/>
      <c r="BW717" s="59" t="s">
        <v>580</v>
      </c>
      <c r="BX717" s="60" t="s">
        <v>3635</v>
      </c>
      <c r="BY717" s="61" t="s">
        <v>593</v>
      </c>
      <c r="BZ717" s="62"/>
      <c r="CA717" s="7"/>
      <c r="CB717" s="7"/>
      <c r="CC717" s="7"/>
      <c r="CD717" s="7"/>
      <c r="CE717" s="7"/>
      <c r="CF717" s="7"/>
      <c r="CG717" s="7"/>
      <c r="CH717" s="7"/>
      <c r="CI717" s="7"/>
      <c r="CJ717" s="7"/>
      <c r="CK717" s="7"/>
      <c r="CL717" s="7"/>
      <c r="CM717" s="7"/>
      <c r="CN717" s="7"/>
      <c r="CO717" s="7"/>
      <c r="CP717" s="7"/>
      <c r="CQ717" s="7"/>
    </row>
    <row r="718" spans="1:95" customFormat="1" ht="93" customHeight="1" x14ac:dyDescent="0.35">
      <c r="A718" s="40">
        <f t="shared" si="42"/>
        <v>710</v>
      </c>
      <c r="B718" s="40" t="s">
        <v>536</v>
      </c>
      <c r="C718" s="40">
        <v>2025</v>
      </c>
      <c r="D718" s="40" t="s">
        <v>3734</v>
      </c>
      <c r="E718" s="323"/>
      <c r="F718" s="40" t="s">
        <v>1076</v>
      </c>
      <c r="G718" s="63" t="s">
        <v>563</v>
      </c>
      <c r="H718" s="42" t="s">
        <v>4826</v>
      </c>
      <c r="I718" s="42"/>
      <c r="J718" s="43" t="s">
        <v>4112</v>
      </c>
      <c r="K718" s="43" t="s">
        <v>4112</v>
      </c>
      <c r="L718" s="44" t="s">
        <v>4113</v>
      </c>
      <c r="M718" s="63" t="s">
        <v>3175</v>
      </c>
      <c r="N718" s="64" t="s">
        <v>5638</v>
      </c>
      <c r="O718" s="63" t="s">
        <v>5734</v>
      </c>
      <c r="P718" s="63">
        <v>1</v>
      </c>
      <c r="Q718" s="65">
        <v>46023</v>
      </c>
      <c r="R718" s="65">
        <v>46203</v>
      </c>
      <c r="S718" s="66">
        <f t="shared" si="43"/>
        <v>26.85</v>
      </c>
      <c r="T718" s="63" t="s">
        <v>609</v>
      </c>
      <c r="U718" s="63" t="s">
        <v>563</v>
      </c>
      <c r="V718" s="49">
        <f>+IFERROR(VLOOKUP($M718,ACTIVIDADES!$B$9:$Q$494,10,0),"")</f>
        <v>0</v>
      </c>
      <c r="W718" s="50" t="str">
        <f>+IFERROR(VLOOKUP($M718,ACTIVIDADES!$B$9:$Q$494,11,0)," ")</f>
        <v>Indicador en desarrollo; se encuentra en elaboración el formato y su articulación con el Procedimiento de Gestión Contractual.</v>
      </c>
      <c r="X718" s="61">
        <f>+IFERROR(VLOOKUP($M718,ACTIVIDADES!$B$9:$Q$494,12,0),"")</f>
        <v>0</v>
      </c>
      <c r="Y718" s="52">
        <f>+IFERROR(VLOOKUP($M718,ACTIVIDADES!$B$9:$Q$494,13,0),"")</f>
        <v>46153</v>
      </c>
      <c r="Z718" s="53" t="str">
        <f>+IFERROR(VLOOKUP($M718,ACTIVIDADES!$B$9:$Q$494,14,0),"")</f>
        <v>No se evidencian soportes de la actividad</v>
      </c>
      <c r="AA718" s="49">
        <f>+IFERROR(VLOOKUP($M718,ACTIVIDADES!$B$9:$Q$494,15,0),"")</f>
        <v>0</v>
      </c>
      <c r="AB718" s="54" t="str">
        <f>+IFERROR(VLOOKUP($M718,ACTIVIDADES!$B$9:$Q$494,16,0),"")</f>
        <v>VENCIDO</v>
      </c>
      <c r="AC718" s="144">
        <v>46157</v>
      </c>
      <c r="AD718" s="29">
        <v>0</v>
      </c>
      <c r="AE718" s="29" t="s">
        <v>3868</v>
      </c>
      <c r="AF718" s="28" t="s">
        <v>580</v>
      </c>
      <c r="AG718" s="29" t="s">
        <v>3737</v>
      </c>
      <c r="AH718" s="29" t="s">
        <v>3737</v>
      </c>
      <c r="AI718" s="29" t="s">
        <v>3737</v>
      </c>
      <c r="AJ718" s="55">
        <f>+IFERROR(VLOOKUP($M718,ACTIVIDADES!$B$9:$T$494,17,0),"")</f>
        <v>0</v>
      </c>
      <c r="AK718" s="80" t="str">
        <f>+IFERROR(VLOOKUP($M718,ACTIVIDADES!$B$9:$T$494,18,0),"")</f>
        <v>Indicador en desarrollo; se encuentra en elaboración el formato y su articulación con el Procedimiento de Gestión Contractual.</v>
      </c>
      <c r="AL718" s="80">
        <f>+IFERROR(VLOOKUP($M718,ACTIVIDADES!$B$9:$T$494,19,0),"")</f>
        <v>0</v>
      </c>
      <c r="AM718" s="55" t="str">
        <f>+IFERROR(VLOOKUP($M718,ACTIVIDADES!$B$9:$X$495,20,0),0)</f>
        <v>11/07/206</v>
      </c>
      <c r="AN718" s="55" t="str">
        <f>+IFERROR(VLOOKUP($M718,ACTIVIDADES!$B$9:$X$495,21,0),0)</f>
        <v>No se evidencian soportes de la actividad</v>
      </c>
      <c r="AO718" s="55">
        <f>+IFERROR(VLOOKUP($M718,ACTIVIDADES!$B$9:$X$495,22,0),0)</f>
        <v>0</v>
      </c>
      <c r="AP718" s="148" t="str">
        <f>+IFERROR(VLOOKUP($M718,ACTIVIDADES!$B$9:$X$495,23,0),0)</f>
        <v>VENCIDO</v>
      </c>
      <c r="AQ718" s="88">
        <v>46230</v>
      </c>
      <c r="AR718" s="55">
        <v>0</v>
      </c>
      <c r="AS718" s="55" t="s">
        <v>5838</v>
      </c>
      <c r="AT718" s="29" t="s">
        <v>581</v>
      </c>
      <c r="AU718" s="57" t="s">
        <v>3639</v>
      </c>
      <c r="AV718" s="193" t="s">
        <v>3639</v>
      </c>
      <c r="AW718" s="193" t="s">
        <v>3639</v>
      </c>
      <c r="AX718" s="57" t="s">
        <v>4244</v>
      </c>
      <c r="AY718" s="176" t="str">
        <f t="shared" si="44"/>
        <v>VENCIDAS</v>
      </c>
      <c r="AZ718" s="55" t="str">
        <f>+IFERROR(VLOOKUP($M718,ACTIVIDADES!$B$9:$T$494,25,0),"")</f>
        <v/>
      </c>
      <c r="BA718" s="55" t="str">
        <f>+IFERROR(VLOOKUP($M718,ACTIVIDADES!$B$9:$T$494,26,0),"")</f>
        <v/>
      </c>
      <c r="BB718" s="55" t="str">
        <f>+IFERROR(VLOOKUP($M718,ACTIVIDADES!$B$9:$T$494,27,0),"")</f>
        <v/>
      </c>
      <c r="BC718" s="55" t="str">
        <f>+IFERROR(VLOOKUP($M718,ACTIVIDADES!$B$9:$T$494,28,0),"")</f>
        <v/>
      </c>
      <c r="BD718" s="55" t="str">
        <f>+IFERROR(VLOOKUP($M718,ACTIVIDADES!$B$9:$T$494,29,0),"")</f>
        <v/>
      </c>
      <c r="BE718" s="55" t="str">
        <f>+IFERROR(VLOOKUP($M718,ACTIVIDADES!$B$9:$T$494,30,0),"")</f>
        <v/>
      </c>
      <c r="BF718" s="58"/>
      <c r="BG718" s="58"/>
      <c r="BH718" s="59"/>
      <c r="BI718" s="59" t="s">
        <v>580</v>
      </c>
      <c r="BJ718" s="60" t="s">
        <v>3635</v>
      </c>
      <c r="BK718" s="61" t="s">
        <v>593</v>
      </c>
      <c r="BL718" s="62"/>
      <c r="BM718" s="55" t="str">
        <f>+IFERROR(VLOOKUP($M718,ACTIVIDADES!$B$9:$T$494,31,0),"")</f>
        <v/>
      </c>
      <c r="BN718" s="55" t="str">
        <f>+IFERROR(VLOOKUP($M718,ACTIVIDADES!$B$9:$T$494,32,0),"")</f>
        <v/>
      </c>
      <c r="BO718" s="55" t="str">
        <f>+IFERROR(VLOOKUP($M718,ACTIVIDADES!$B$9:$T$494,33,0),"")</f>
        <v/>
      </c>
      <c r="BP718" s="55" t="str">
        <f>+IFERROR(VLOOKUP($M718,ACTIVIDADES!$B$9:$T$494,34,0),"")</f>
        <v/>
      </c>
      <c r="BQ718" s="55" t="str">
        <f>+IFERROR(VLOOKUP($M718,ACTIVIDADES!$B$9:$T$494,35,0),"")</f>
        <v/>
      </c>
      <c r="BR718" s="55" t="str">
        <f>+IFERROR(VLOOKUP($M718,ACTIVIDADES!$B$9:$T$494,36,0),"")</f>
        <v/>
      </c>
      <c r="BS718" s="55" t="str">
        <f>+IFERROR(VLOOKUP($M718,ACTIVIDADES!$B$9:$T$494,37,0),"")</f>
        <v/>
      </c>
      <c r="BT718" s="58"/>
      <c r="BU718" s="58"/>
      <c r="BV718" s="59"/>
      <c r="BW718" s="59" t="s">
        <v>580</v>
      </c>
      <c r="BX718" s="60" t="s">
        <v>3635</v>
      </c>
      <c r="BY718" s="61" t="s">
        <v>593</v>
      </c>
      <c r="BZ718" s="62"/>
      <c r="CA718" s="7"/>
      <c r="CB718" s="7"/>
      <c r="CC718" s="7"/>
      <c r="CD718" s="7"/>
      <c r="CE718" s="7"/>
      <c r="CF718" s="7"/>
      <c r="CG718" s="7"/>
      <c r="CH718" s="7"/>
      <c r="CI718" s="7"/>
      <c r="CJ718" s="7"/>
      <c r="CK718" s="7"/>
      <c r="CL718" s="7"/>
      <c r="CM718" s="7"/>
      <c r="CN718" s="7"/>
      <c r="CO718" s="7"/>
      <c r="CP718" s="7"/>
      <c r="CQ718" s="7"/>
    </row>
    <row r="719" spans="1:95" customFormat="1" ht="93" customHeight="1" x14ac:dyDescent="0.35">
      <c r="A719" s="40">
        <f t="shared" si="42"/>
        <v>711</v>
      </c>
      <c r="B719" s="40" t="s">
        <v>536</v>
      </c>
      <c r="C719" s="40">
        <v>2025</v>
      </c>
      <c r="D719" s="40" t="s">
        <v>3734</v>
      </c>
      <c r="E719" s="323"/>
      <c r="F719" s="40" t="s">
        <v>1076</v>
      </c>
      <c r="G719" s="63" t="s">
        <v>563</v>
      </c>
      <c r="H719" s="42" t="s">
        <v>4826</v>
      </c>
      <c r="I719" s="42"/>
      <c r="J719" s="43" t="s">
        <v>4112</v>
      </c>
      <c r="K719" s="43" t="s">
        <v>4112</v>
      </c>
      <c r="L719" s="44" t="s">
        <v>4113</v>
      </c>
      <c r="M719" s="63" t="s">
        <v>3172</v>
      </c>
      <c r="N719" s="64" t="s">
        <v>3173</v>
      </c>
      <c r="O719" s="63" t="s">
        <v>1251</v>
      </c>
      <c r="P719" s="63">
        <v>11</v>
      </c>
      <c r="Q719" s="65">
        <v>46054</v>
      </c>
      <c r="R719" s="65">
        <v>46387</v>
      </c>
      <c r="S719" s="66">
        <f t="shared" si="43"/>
        <v>49.5</v>
      </c>
      <c r="T719" s="63" t="s">
        <v>609</v>
      </c>
      <c r="U719" s="63" t="s">
        <v>563</v>
      </c>
      <c r="V719" s="49">
        <f>+IFERROR(VLOOKUP($M719,ACTIVIDADES!$B$9:$Q$494,10,0),"")</f>
        <v>0</v>
      </c>
      <c r="W719" s="50" t="str">
        <f>+IFERROR(VLOOKUP($M719,ACTIVIDADES!$B$9:$Q$494,11,0)," ")</f>
        <v xml:space="preserve">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
</v>
      </c>
      <c r="X719" s="61">
        <f>+IFERROR(VLOOKUP($M719,ACTIVIDADES!$B$9:$Q$494,12,0),"")</f>
        <v>0</v>
      </c>
      <c r="Y719" s="52">
        <f>+IFERROR(VLOOKUP($M719,ACTIVIDADES!$B$9:$Q$494,13,0),"")</f>
        <v>46153</v>
      </c>
      <c r="Z719" s="53" t="str">
        <f>+IFERROR(VLOOKUP($M719,ACTIVIDADES!$B$9:$Q$494,14,0),"")</f>
        <v>No se evidencian soportes de la actividad</v>
      </c>
      <c r="AA719" s="49">
        <f>+IFERROR(VLOOKUP($M719,ACTIVIDADES!$B$9:$Q$494,15,0),"")</f>
        <v>0</v>
      </c>
      <c r="AB719" s="54" t="str">
        <f>+IFERROR(VLOOKUP($M719,ACTIVIDADES!$B$9:$Q$494,16,0),"")</f>
        <v>VENCIDO</v>
      </c>
      <c r="AC719" s="144">
        <v>46157</v>
      </c>
      <c r="AD719" s="29">
        <v>0</v>
      </c>
      <c r="AE719" s="29" t="s">
        <v>3868</v>
      </c>
      <c r="AF719" s="28" t="s">
        <v>580</v>
      </c>
      <c r="AG719" s="29" t="s">
        <v>3737</v>
      </c>
      <c r="AH719" s="29" t="s">
        <v>3737</v>
      </c>
      <c r="AI719" s="29" t="s">
        <v>3737</v>
      </c>
      <c r="AJ719" s="55">
        <f>+IFERROR(VLOOKUP($M719,ACTIVIDADES!$B$9:$T$494,17,0),"")</f>
        <v>0</v>
      </c>
      <c r="AK719" s="80" t="str">
        <f>+IFERROR(VLOOKUP($M719,ACTIVIDADES!$B$9:$T$494,18,0),"")</f>
        <v xml:space="preserve">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
</v>
      </c>
      <c r="AL719" s="80">
        <f>+IFERROR(VLOOKUP($M719,ACTIVIDADES!$B$9:$T$494,19,0),"")</f>
        <v>0</v>
      </c>
      <c r="AM719" s="55" t="str">
        <f>+IFERROR(VLOOKUP($M719,ACTIVIDADES!$B$9:$X$495,20,0),0)</f>
        <v>11/07/206</v>
      </c>
      <c r="AN719" s="55" t="str">
        <f>+IFERROR(VLOOKUP($M719,ACTIVIDADES!$B$9:$X$495,21,0),0)</f>
        <v>No se evidencian soportes de la actividad</v>
      </c>
      <c r="AO719" s="55">
        <f>+IFERROR(VLOOKUP($M719,ACTIVIDADES!$B$9:$X$495,22,0),0)</f>
        <v>0</v>
      </c>
      <c r="AP719" s="148" t="str">
        <f>+IFERROR(VLOOKUP($M719,ACTIVIDADES!$B$9:$X$495,23,0),0)</f>
        <v>VENCIDO</v>
      </c>
      <c r="AQ719" s="88">
        <v>46230</v>
      </c>
      <c r="AR719" s="55">
        <v>0</v>
      </c>
      <c r="AS719" s="55" t="s">
        <v>5838</v>
      </c>
      <c r="AT719" s="29" t="s">
        <v>581</v>
      </c>
      <c r="AU719" s="57" t="s">
        <v>3639</v>
      </c>
      <c r="AV719" s="193" t="s">
        <v>3639</v>
      </c>
      <c r="AW719" s="193" t="s">
        <v>3639</v>
      </c>
      <c r="AX719" s="57" t="s">
        <v>4244</v>
      </c>
      <c r="AY719" s="176" t="str">
        <f t="shared" si="44"/>
        <v>VENCIDAS</v>
      </c>
      <c r="AZ719" s="55" t="str">
        <f>+IFERROR(VLOOKUP($M719,ACTIVIDADES!$B$9:$T$494,25,0),"")</f>
        <v/>
      </c>
      <c r="BA719" s="55" t="str">
        <f>+IFERROR(VLOOKUP($M719,ACTIVIDADES!$B$9:$T$494,26,0),"")</f>
        <v/>
      </c>
      <c r="BB719" s="55" t="str">
        <f>+IFERROR(VLOOKUP($M719,ACTIVIDADES!$B$9:$T$494,27,0),"")</f>
        <v/>
      </c>
      <c r="BC719" s="55" t="str">
        <f>+IFERROR(VLOOKUP($M719,ACTIVIDADES!$B$9:$T$494,28,0),"")</f>
        <v/>
      </c>
      <c r="BD719" s="55" t="str">
        <f>+IFERROR(VLOOKUP($M719,ACTIVIDADES!$B$9:$T$494,29,0),"")</f>
        <v/>
      </c>
      <c r="BE719" s="55" t="str">
        <f>+IFERROR(VLOOKUP($M719,ACTIVIDADES!$B$9:$T$494,30,0),"")</f>
        <v/>
      </c>
      <c r="BF719" s="58"/>
      <c r="BG719" s="58"/>
      <c r="BH719" s="59"/>
      <c r="BI719" s="59" t="s">
        <v>580</v>
      </c>
      <c r="BJ719" s="60" t="s">
        <v>3635</v>
      </c>
      <c r="BK719" s="61" t="s">
        <v>593</v>
      </c>
      <c r="BL719" s="62"/>
      <c r="BM719" s="55" t="str">
        <f>+IFERROR(VLOOKUP($M719,ACTIVIDADES!$B$9:$T$494,31,0),"")</f>
        <v/>
      </c>
      <c r="BN719" s="55" t="str">
        <f>+IFERROR(VLOOKUP($M719,ACTIVIDADES!$B$9:$T$494,32,0),"")</f>
        <v/>
      </c>
      <c r="BO719" s="55" t="str">
        <f>+IFERROR(VLOOKUP($M719,ACTIVIDADES!$B$9:$T$494,33,0),"")</f>
        <v/>
      </c>
      <c r="BP719" s="55" t="str">
        <f>+IFERROR(VLOOKUP($M719,ACTIVIDADES!$B$9:$T$494,34,0),"")</f>
        <v/>
      </c>
      <c r="BQ719" s="55" t="str">
        <f>+IFERROR(VLOOKUP($M719,ACTIVIDADES!$B$9:$T$494,35,0),"")</f>
        <v/>
      </c>
      <c r="BR719" s="55" t="str">
        <f>+IFERROR(VLOOKUP($M719,ACTIVIDADES!$B$9:$T$494,36,0),"")</f>
        <v/>
      </c>
      <c r="BS719" s="55" t="str">
        <f>+IFERROR(VLOOKUP($M719,ACTIVIDADES!$B$9:$T$494,37,0),"")</f>
        <v/>
      </c>
      <c r="BT719" s="58"/>
      <c r="BU719" s="58"/>
      <c r="BV719" s="59"/>
      <c r="BW719" s="59" t="s">
        <v>580</v>
      </c>
      <c r="BX719" s="60" t="s">
        <v>3635</v>
      </c>
      <c r="BY719" s="61" t="s">
        <v>593</v>
      </c>
      <c r="BZ719" s="62"/>
      <c r="CA719" s="7"/>
      <c r="CB719" s="7"/>
      <c r="CC719" s="7"/>
      <c r="CD719" s="7"/>
      <c r="CE719" s="7"/>
      <c r="CF719" s="7"/>
      <c r="CG719" s="7"/>
      <c r="CH719" s="7"/>
      <c r="CI719" s="7"/>
      <c r="CJ719" s="7"/>
      <c r="CK719" s="7"/>
      <c r="CL719" s="7"/>
      <c r="CM719" s="7"/>
      <c r="CN719" s="7"/>
      <c r="CO719" s="7"/>
      <c r="CP719" s="7"/>
      <c r="CQ719" s="7"/>
    </row>
    <row r="720" spans="1:95" s="8" customFormat="1" ht="93" customHeight="1" x14ac:dyDescent="0.35">
      <c r="A720" s="40">
        <f t="shared" si="42"/>
        <v>712</v>
      </c>
      <c r="B720" s="40" t="s">
        <v>536</v>
      </c>
      <c r="C720" s="40">
        <v>2025</v>
      </c>
      <c r="D720" s="40" t="s">
        <v>3734</v>
      </c>
      <c r="E720" s="323"/>
      <c r="F720" s="40" t="s">
        <v>1076</v>
      </c>
      <c r="G720" s="63" t="s">
        <v>563</v>
      </c>
      <c r="H720" s="42" t="s">
        <v>4826</v>
      </c>
      <c r="I720" s="42"/>
      <c r="J720" s="43" t="s">
        <v>4112</v>
      </c>
      <c r="K720" s="43" t="s">
        <v>4112</v>
      </c>
      <c r="L720" s="44" t="s">
        <v>4113</v>
      </c>
      <c r="M720" s="63" t="s">
        <v>3179</v>
      </c>
      <c r="N720" s="64" t="s">
        <v>3180</v>
      </c>
      <c r="O720" s="63" t="s">
        <v>5747</v>
      </c>
      <c r="P720" s="63">
        <v>1</v>
      </c>
      <c r="Q720" s="65">
        <v>46023</v>
      </c>
      <c r="R720" s="65">
        <v>46203</v>
      </c>
      <c r="S720" s="66">
        <f t="shared" si="43"/>
        <v>26.85</v>
      </c>
      <c r="T720" s="63" t="s">
        <v>609</v>
      </c>
      <c r="U720" s="63" t="s">
        <v>563</v>
      </c>
      <c r="V720" s="49">
        <f>+IFERROR(VLOOKUP($M720,ACTIVIDADES!$B$9:$Q$494,10,0),"")</f>
        <v>0</v>
      </c>
      <c r="W720" s="50" t="str">
        <f>+IFERROR(VLOOKUP($M720,ACTIVIDADES!$B$9:$Q$494,11,0)," ")</f>
        <v xml:space="preserve">Actividad en desarrollo; se trabaja en el ajuste del Manual de Supervisión para incorporar las etapas pre y poscontractual, garantizando la idoneidad y trazabilidad de la gestión del supervisor.
</v>
      </c>
      <c r="X720" s="61">
        <f>+IFERROR(VLOOKUP($M720,ACTIVIDADES!$B$9:$Q$494,12,0),"")</f>
        <v>0</v>
      </c>
      <c r="Y720" s="52">
        <f>+IFERROR(VLOOKUP($M720,ACTIVIDADES!$B$9:$Q$494,13,0),"")</f>
        <v>46153</v>
      </c>
      <c r="Z720" s="53" t="str">
        <f>+IFERROR(VLOOKUP($M720,ACTIVIDADES!$B$9:$Q$494,14,0),"")</f>
        <v>No se evidencian soportes de la actividad</v>
      </c>
      <c r="AA720" s="49">
        <f>+IFERROR(VLOOKUP($M720,ACTIVIDADES!$B$9:$Q$494,15,0),"")</f>
        <v>0</v>
      </c>
      <c r="AB720" s="54" t="str">
        <f>+IFERROR(VLOOKUP($M720,ACTIVIDADES!$B$9:$Q$494,16,0),"")</f>
        <v>VENCIDO</v>
      </c>
      <c r="AC720" s="144">
        <v>46157</v>
      </c>
      <c r="AD720" s="29">
        <v>0</v>
      </c>
      <c r="AE720" s="29" t="s">
        <v>3868</v>
      </c>
      <c r="AF720" s="28" t="s">
        <v>580</v>
      </c>
      <c r="AG720" s="29" t="s">
        <v>3737</v>
      </c>
      <c r="AH720" s="29" t="s">
        <v>3737</v>
      </c>
      <c r="AI720" s="29" t="s">
        <v>3737</v>
      </c>
      <c r="AJ720" s="55">
        <f>+IFERROR(VLOOKUP($M720,ACTIVIDADES!$B$9:$T$494,17,0),"")</f>
        <v>0</v>
      </c>
      <c r="AK720" s="80" t="str">
        <f>+IFERROR(VLOOKUP($M720,ACTIVIDADES!$B$9:$T$494,18,0),"")</f>
        <v xml:space="preserve">Actividad en desarrollo; se trabaja en el ajuste del Manual de Supervisión para incorporar las etapas pre y poscontractual, garantizando la idoneidad y trazabilidad de la gestión del supervisor.
</v>
      </c>
      <c r="AL720" s="80">
        <f>+IFERROR(VLOOKUP($M720,ACTIVIDADES!$B$9:$T$494,19,0),"")</f>
        <v>0</v>
      </c>
      <c r="AM720" s="55" t="str">
        <f>+IFERROR(VLOOKUP($M720,ACTIVIDADES!$B$9:$X$495,20,0),0)</f>
        <v>11/07/206</v>
      </c>
      <c r="AN720" s="55" t="str">
        <f>+IFERROR(VLOOKUP($M720,ACTIVIDADES!$B$9:$X$495,21,0),0)</f>
        <v>No se evidencian soportes de la actividad</v>
      </c>
      <c r="AO720" s="55">
        <f>+IFERROR(VLOOKUP($M720,ACTIVIDADES!$B$9:$X$495,22,0),0)</f>
        <v>0</v>
      </c>
      <c r="AP720" s="148" t="str">
        <f>+IFERROR(VLOOKUP($M720,ACTIVIDADES!$B$9:$X$495,23,0),0)</f>
        <v>VENCIDO</v>
      </c>
      <c r="AQ720" s="88">
        <v>46230</v>
      </c>
      <c r="AR720" s="55">
        <v>0</v>
      </c>
      <c r="AS720" s="55" t="s">
        <v>5838</v>
      </c>
      <c r="AT720" s="29" t="s">
        <v>581</v>
      </c>
      <c r="AU720" s="57" t="s">
        <v>3639</v>
      </c>
      <c r="AV720" s="193" t="s">
        <v>3639</v>
      </c>
      <c r="AW720" s="193" t="s">
        <v>3639</v>
      </c>
      <c r="AX720" s="57" t="s">
        <v>4244</v>
      </c>
      <c r="AY720" s="176" t="str">
        <f t="shared" si="44"/>
        <v>VENCIDAS</v>
      </c>
      <c r="AZ720" s="55" t="str">
        <f>+IFERROR(VLOOKUP($M720,ACTIVIDADES!$B$9:$T$494,25,0),"")</f>
        <v/>
      </c>
      <c r="BA720" s="55" t="str">
        <f>+IFERROR(VLOOKUP($M720,ACTIVIDADES!$B$9:$T$494,26,0),"")</f>
        <v/>
      </c>
      <c r="BB720" s="55" t="str">
        <f>+IFERROR(VLOOKUP($M720,ACTIVIDADES!$B$9:$T$494,27,0),"")</f>
        <v/>
      </c>
      <c r="BC720" s="55" t="str">
        <f>+IFERROR(VLOOKUP($M720,ACTIVIDADES!$B$9:$T$494,28,0),"")</f>
        <v/>
      </c>
      <c r="BD720" s="55" t="str">
        <f>+IFERROR(VLOOKUP($M720,ACTIVIDADES!$B$9:$T$494,29,0),"")</f>
        <v/>
      </c>
      <c r="BE720" s="55" t="str">
        <f>+IFERROR(VLOOKUP($M720,ACTIVIDADES!$B$9:$T$494,30,0),"")</f>
        <v/>
      </c>
      <c r="BF720" s="58"/>
      <c r="BG720" s="58"/>
      <c r="BH720" s="59"/>
      <c r="BI720" s="59" t="s">
        <v>580</v>
      </c>
      <c r="BJ720" s="60" t="s">
        <v>3635</v>
      </c>
      <c r="BK720" s="61" t="s">
        <v>593</v>
      </c>
      <c r="BL720" s="62"/>
      <c r="BM720" s="55" t="str">
        <f>+IFERROR(VLOOKUP($M720,ACTIVIDADES!$B$9:$T$494,31,0),"")</f>
        <v/>
      </c>
      <c r="BN720" s="55" t="str">
        <f>+IFERROR(VLOOKUP($M720,ACTIVIDADES!$B$9:$T$494,32,0),"")</f>
        <v/>
      </c>
      <c r="BO720" s="55" t="str">
        <f>+IFERROR(VLOOKUP($M720,ACTIVIDADES!$B$9:$T$494,33,0),"")</f>
        <v/>
      </c>
      <c r="BP720" s="55" t="str">
        <f>+IFERROR(VLOOKUP($M720,ACTIVIDADES!$B$9:$T$494,34,0),"")</f>
        <v/>
      </c>
      <c r="BQ720" s="55" t="str">
        <f>+IFERROR(VLOOKUP($M720,ACTIVIDADES!$B$9:$T$494,35,0),"")</f>
        <v/>
      </c>
      <c r="BR720" s="55" t="str">
        <f>+IFERROR(VLOOKUP($M720,ACTIVIDADES!$B$9:$T$494,36,0),"")</f>
        <v/>
      </c>
      <c r="BS720" s="55" t="str">
        <f>+IFERROR(VLOOKUP($M720,ACTIVIDADES!$B$9:$T$494,37,0),"")</f>
        <v/>
      </c>
      <c r="BT720" s="58"/>
      <c r="BU720" s="58"/>
      <c r="BV720" s="59"/>
      <c r="BW720" s="59" t="s">
        <v>580</v>
      </c>
      <c r="BX720" s="60" t="s">
        <v>3635</v>
      </c>
      <c r="BY720" s="61" t="s">
        <v>593</v>
      </c>
      <c r="BZ720" s="62"/>
      <c r="CA720" s="7"/>
      <c r="CB720" s="7"/>
      <c r="CC720" s="7"/>
      <c r="CD720" s="7"/>
      <c r="CE720" s="7"/>
      <c r="CF720" s="7"/>
      <c r="CG720" s="7"/>
      <c r="CH720" s="7"/>
      <c r="CI720" s="7"/>
      <c r="CJ720" s="7"/>
      <c r="CK720" s="7"/>
      <c r="CL720" s="7"/>
      <c r="CM720" s="7"/>
      <c r="CN720" s="7"/>
      <c r="CO720" s="7"/>
      <c r="CP720" s="7"/>
      <c r="CQ720" s="7"/>
    </row>
    <row r="721" spans="1:95" s="8" customFormat="1" ht="93" customHeight="1" x14ac:dyDescent="0.35">
      <c r="A721" s="40">
        <f t="shared" si="42"/>
        <v>713</v>
      </c>
      <c r="B721" s="40" t="s">
        <v>536</v>
      </c>
      <c r="C721" s="40">
        <v>2025</v>
      </c>
      <c r="D721" s="40" t="s">
        <v>3734</v>
      </c>
      <c r="E721" s="323"/>
      <c r="F721" s="40" t="s">
        <v>1077</v>
      </c>
      <c r="G721" s="63" t="s">
        <v>563</v>
      </c>
      <c r="H721" s="42" t="s">
        <v>4926</v>
      </c>
      <c r="I721" s="42"/>
      <c r="J721" s="43" t="s">
        <v>4383</v>
      </c>
      <c r="K721" s="43" t="s">
        <v>4383</v>
      </c>
      <c r="L721" s="44" t="s">
        <v>5442</v>
      </c>
      <c r="M721" s="63" t="s">
        <v>3172</v>
      </c>
      <c r="N721" s="64" t="s">
        <v>3173</v>
      </c>
      <c r="O721" s="63" t="s">
        <v>1251</v>
      </c>
      <c r="P721" s="63">
        <v>11</v>
      </c>
      <c r="Q721" s="65">
        <v>46054</v>
      </c>
      <c r="R721" s="65">
        <v>46387</v>
      </c>
      <c r="S721" s="66">
        <f t="shared" si="43"/>
        <v>49.5</v>
      </c>
      <c r="T721" s="63" t="s">
        <v>609</v>
      </c>
      <c r="U721" s="63" t="s">
        <v>563</v>
      </c>
      <c r="V721" s="49">
        <f>+IFERROR(VLOOKUP($M721,ACTIVIDADES!$B$9:$Q$494,10,0),"")</f>
        <v>0</v>
      </c>
      <c r="W721" s="50" t="str">
        <f>+IFERROR(VLOOKUP($M721,ACTIVIDADES!$B$9:$Q$494,11,0)," ")</f>
        <v xml:space="preserve">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
</v>
      </c>
      <c r="X721" s="61">
        <f>+IFERROR(VLOOKUP($M721,ACTIVIDADES!$B$9:$Q$494,12,0),"")</f>
        <v>0</v>
      </c>
      <c r="Y721" s="52">
        <f>+IFERROR(VLOOKUP($M721,ACTIVIDADES!$B$9:$Q$494,13,0),"")</f>
        <v>46153</v>
      </c>
      <c r="Z721" s="53" t="str">
        <f>+IFERROR(VLOOKUP($M721,ACTIVIDADES!$B$9:$Q$494,14,0),"")</f>
        <v>No se evidencian soportes de la actividad</v>
      </c>
      <c r="AA721" s="49">
        <f>+IFERROR(VLOOKUP($M721,ACTIVIDADES!$B$9:$Q$494,15,0),"")</f>
        <v>0</v>
      </c>
      <c r="AB721" s="54" t="str">
        <f>+IFERROR(VLOOKUP($M721,ACTIVIDADES!$B$9:$Q$494,16,0),"")</f>
        <v>VENCIDO</v>
      </c>
      <c r="AC721" s="144">
        <v>46157</v>
      </c>
      <c r="AD721" s="29">
        <v>0</v>
      </c>
      <c r="AE721" s="29" t="s">
        <v>3868</v>
      </c>
      <c r="AF721" s="28" t="s">
        <v>580</v>
      </c>
      <c r="AG721" s="29" t="s">
        <v>3737</v>
      </c>
      <c r="AH721" s="29" t="s">
        <v>3737</v>
      </c>
      <c r="AI721" s="29" t="s">
        <v>3737</v>
      </c>
      <c r="AJ721" s="55">
        <f>+IFERROR(VLOOKUP($M721,ACTIVIDADES!$B$9:$T$494,17,0),"")</f>
        <v>0</v>
      </c>
      <c r="AK721" s="80" t="str">
        <f>+IFERROR(VLOOKUP($M721,ACTIVIDADES!$B$9:$T$494,18,0),"")</f>
        <v xml:space="preserve">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
</v>
      </c>
      <c r="AL721" s="80">
        <f>+IFERROR(VLOOKUP($M721,ACTIVIDADES!$B$9:$T$494,19,0),"")</f>
        <v>0</v>
      </c>
      <c r="AM721" s="55" t="str">
        <f>+IFERROR(VLOOKUP($M721,ACTIVIDADES!$B$9:$X$495,20,0),0)</f>
        <v>11/07/206</v>
      </c>
      <c r="AN721" s="55" t="str">
        <f>+IFERROR(VLOOKUP($M721,ACTIVIDADES!$B$9:$X$495,21,0),0)</f>
        <v>No se evidencian soportes de la actividad</v>
      </c>
      <c r="AO721" s="55">
        <f>+IFERROR(VLOOKUP($M721,ACTIVIDADES!$B$9:$X$495,22,0),0)</f>
        <v>0</v>
      </c>
      <c r="AP721" s="148" t="str">
        <f>+IFERROR(VLOOKUP($M721,ACTIVIDADES!$B$9:$X$495,23,0),0)</f>
        <v>VENCIDO</v>
      </c>
      <c r="AQ721" s="88">
        <v>46230</v>
      </c>
      <c r="AR721" s="55">
        <v>0</v>
      </c>
      <c r="AS721" s="55" t="s">
        <v>5838</v>
      </c>
      <c r="AT721" s="29" t="s">
        <v>581</v>
      </c>
      <c r="AU721" s="57" t="s">
        <v>3639</v>
      </c>
      <c r="AV721" s="193" t="s">
        <v>3639</v>
      </c>
      <c r="AW721" s="193" t="s">
        <v>3639</v>
      </c>
      <c r="AX721" s="57" t="s">
        <v>4244</v>
      </c>
      <c r="AY721" s="176" t="str">
        <f t="shared" si="44"/>
        <v>VENCIDAS</v>
      </c>
      <c r="AZ721" s="55" t="str">
        <f>+IFERROR(VLOOKUP($M721,ACTIVIDADES!$B$9:$T$494,25,0),"")</f>
        <v/>
      </c>
      <c r="BA721" s="55" t="str">
        <f>+IFERROR(VLOOKUP($M721,ACTIVIDADES!$B$9:$T$494,26,0),"")</f>
        <v/>
      </c>
      <c r="BB721" s="55" t="str">
        <f>+IFERROR(VLOOKUP($M721,ACTIVIDADES!$B$9:$T$494,27,0),"")</f>
        <v/>
      </c>
      <c r="BC721" s="55" t="str">
        <f>+IFERROR(VLOOKUP($M721,ACTIVIDADES!$B$9:$T$494,28,0),"")</f>
        <v/>
      </c>
      <c r="BD721" s="55" t="str">
        <f>+IFERROR(VLOOKUP($M721,ACTIVIDADES!$B$9:$T$494,29,0),"")</f>
        <v/>
      </c>
      <c r="BE721" s="55" t="str">
        <f>+IFERROR(VLOOKUP($M721,ACTIVIDADES!$B$9:$T$494,30,0),"")</f>
        <v/>
      </c>
      <c r="BF721" s="58"/>
      <c r="BG721" s="58"/>
      <c r="BH721" s="59"/>
      <c r="BI721" s="59" t="s">
        <v>580</v>
      </c>
      <c r="BJ721" s="60" t="s">
        <v>3635</v>
      </c>
      <c r="BK721" s="61" t="s">
        <v>593</v>
      </c>
      <c r="BL721" s="62"/>
      <c r="BM721" s="55" t="str">
        <f>+IFERROR(VLOOKUP($M721,ACTIVIDADES!$B$9:$T$494,31,0),"")</f>
        <v/>
      </c>
      <c r="BN721" s="55" t="str">
        <f>+IFERROR(VLOOKUP($M721,ACTIVIDADES!$B$9:$T$494,32,0),"")</f>
        <v/>
      </c>
      <c r="BO721" s="55" t="str">
        <f>+IFERROR(VLOOKUP($M721,ACTIVIDADES!$B$9:$T$494,33,0),"")</f>
        <v/>
      </c>
      <c r="BP721" s="55" t="str">
        <f>+IFERROR(VLOOKUP($M721,ACTIVIDADES!$B$9:$T$494,34,0),"")</f>
        <v/>
      </c>
      <c r="BQ721" s="55" t="str">
        <f>+IFERROR(VLOOKUP($M721,ACTIVIDADES!$B$9:$T$494,35,0),"")</f>
        <v/>
      </c>
      <c r="BR721" s="55" t="str">
        <f>+IFERROR(VLOOKUP($M721,ACTIVIDADES!$B$9:$T$494,36,0),"")</f>
        <v/>
      </c>
      <c r="BS721" s="55" t="str">
        <f>+IFERROR(VLOOKUP($M721,ACTIVIDADES!$B$9:$T$494,37,0),"")</f>
        <v/>
      </c>
      <c r="BT721" s="58"/>
      <c r="BU721" s="58"/>
      <c r="BV721" s="59"/>
      <c r="BW721" s="59" t="s">
        <v>580</v>
      </c>
      <c r="BX721" s="60" t="s">
        <v>3635</v>
      </c>
      <c r="BY721" s="61" t="s">
        <v>593</v>
      </c>
      <c r="BZ721" s="62"/>
      <c r="CA721" s="7"/>
      <c r="CB721" s="7"/>
      <c r="CC721" s="7"/>
      <c r="CD721" s="7"/>
      <c r="CE721" s="7"/>
      <c r="CF721" s="7"/>
      <c r="CG721" s="7"/>
      <c r="CH721" s="7"/>
      <c r="CI721" s="7"/>
      <c r="CJ721" s="7"/>
      <c r="CK721" s="7"/>
      <c r="CL721" s="7"/>
      <c r="CM721" s="7"/>
      <c r="CN721" s="7"/>
      <c r="CO721" s="7"/>
      <c r="CP721" s="7"/>
      <c r="CQ721" s="7"/>
    </row>
    <row r="722" spans="1:95" customFormat="1" ht="93" customHeight="1" x14ac:dyDescent="0.35">
      <c r="A722" s="40">
        <f t="shared" si="42"/>
        <v>714</v>
      </c>
      <c r="B722" s="40" t="s">
        <v>536</v>
      </c>
      <c r="C722" s="40">
        <v>2025</v>
      </c>
      <c r="D722" s="40" t="s">
        <v>3734</v>
      </c>
      <c r="E722" s="323"/>
      <c r="F722" s="40" t="s">
        <v>1078</v>
      </c>
      <c r="G722" s="63" t="s">
        <v>563</v>
      </c>
      <c r="H722" s="42" t="s">
        <v>4927</v>
      </c>
      <c r="I722" s="42"/>
      <c r="J722" s="43" t="s">
        <v>4384</v>
      </c>
      <c r="K722" s="43" t="s">
        <v>4384</v>
      </c>
      <c r="L722" s="44" t="s">
        <v>5442</v>
      </c>
      <c r="M722" s="63" t="s">
        <v>3172</v>
      </c>
      <c r="N722" s="64" t="s">
        <v>3173</v>
      </c>
      <c r="O722" s="63" t="s">
        <v>1251</v>
      </c>
      <c r="P722" s="63">
        <v>11</v>
      </c>
      <c r="Q722" s="65">
        <v>46054</v>
      </c>
      <c r="R722" s="65">
        <v>46387</v>
      </c>
      <c r="S722" s="66">
        <f t="shared" si="43"/>
        <v>49.5</v>
      </c>
      <c r="T722" s="63" t="s">
        <v>609</v>
      </c>
      <c r="U722" s="63" t="s">
        <v>563</v>
      </c>
      <c r="V722" s="49">
        <f>+IFERROR(VLOOKUP($M722,ACTIVIDADES!$B$9:$Q$494,10,0),"")</f>
        <v>0</v>
      </c>
      <c r="W722" s="50" t="str">
        <f>+IFERROR(VLOOKUP($M722,ACTIVIDADES!$B$9:$Q$494,11,0)," ")</f>
        <v xml:space="preserve">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
</v>
      </c>
      <c r="X722" s="61">
        <f>+IFERROR(VLOOKUP($M722,ACTIVIDADES!$B$9:$Q$494,12,0),"")</f>
        <v>0</v>
      </c>
      <c r="Y722" s="52">
        <f>+IFERROR(VLOOKUP($M722,ACTIVIDADES!$B$9:$Q$494,13,0),"")</f>
        <v>46153</v>
      </c>
      <c r="Z722" s="53" t="str">
        <f>+IFERROR(VLOOKUP($M722,ACTIVIDADES!$B$9:$Q$494,14,0),"")</f>
        <v>No se evidencian soportes de la actividad</v>
      </c>
      <c r="AA722" s="49">
        <f>+IFERROR(VLOOKUP($M722,ACTIVIDADES!$B$9:$Q$494,15,0),"")</f>
        <v>0</v>
      </c>
      <c r="AB722" s="54" t="str">
        <f>+IFERROR(VLOOKUP($M722,ACTIVIDADES!$B$9:$Q$494,16,0),"")</f>
        <v>VENCIDO</v>
      </c>
      <c r="AC722" s="144">
        <v>46157</v>
      </c>
      <c r="AD722" s="29">
        <v>0</v>
      </c>
      <c r="AE722" s="29" t="s">
        <v>3868</v>
      </c>
      <c r="AF722" s="28" t="s">
        <v>580</v>
      </c>
      <c r="AG722" s="29" t="s">
        <v>3737</v>
      </c>
      <c r="AH722" s="29" t="s">
        <v>3737</v>
      </c>
      <c r="AI722" s="29" t="s">
        <v>3737</v>
      </c>
      <c r="AJ722" s="55">
        <f>+IFERROR(VLOOKUP($M722,ACTIVIDADES!$B$9:$T$494,17,0),"")</f>
        <v>0</v>
      </c>
      <c r="AK722" s="80" t="str">
        <f>+IFERROR(VLOOKUP($M722,ACTIVIDADES!$B$9:$T$494,18,0),"")</f>
        <v xml:space="preserve">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
</v>
      </c>
      <c r="AL722" s="80">
        <f>+IFERROR(VLOOKUP($M722,ACTIVIDADES!$B$9:$T$494,19,0),"")</f>
        <v>0</v>
      </c>
      <c r="AM722" s="55" t="str">
        <f>+IFERROR(VLOOKUP($M722,ACTIVIDADES!$B$9:$X$495,20,0),0)</f>
        <v>11/07/206</v>
      </c>
      <c r="AN722" s="55" t="str">
        <f>+IFERROR(VLOOKUP($M722,ACTIVIDADES!$B$9:$X$495,21,0),0)</f>
        <v>No se evidencian soportes de la actividad</v>
      </c>
      <c r="AO722" s="55">
        <f>+IFERROR(VLOOKUP($M722,ACTIVIDADES!$B$9:$X$495,22,0),0)</f>
        <v>0</v>
      </c>
      <c r="AP722" s="148" t="str">
        <f>+IFERROR(VLOOKUP($M722,ACTIVIDADES!$B$9:$X$495,23,0),0)</f>
        <v>VENCIDO</v>
      </c>
      <c r="AQ722" s="88">
        <v>46230</v>
      </c>
      <c r="AR722" s="55">
        <v>0</v>
      </c>
      <c r="AS722" s="55" t="s">
        <v>5838</v>
      </c>
      <c r="AT722" s="29" t="s">
        <v>581</v>
      </c>
      <c r="AU722" s="57" t="s">
        <v>3639</v>
      </c>
      <c r="AV722" s="193" t="s">
        <v>3639</v>
      </c>
      <c r="AW722" s="193" t="s">
        <v>3639</v>
      </c>
      <c r="AX722" s="57" t="s">
        <v>4244</v>
      </c>
      <c r="AY722" s="176" t="str">
        <f t="shared" si="44"/>
        <v>VENCIDAS</v>
      </c>
      <c r="AZ722" s="55" t="str">
        <f>+IFERROR(VLOOKUP($M722,ACTIVIDADES!$B$9:$T$494,25,0),"")</f>
        <v/>
      </c>
      <c r="BA722" s="55" t="str">
        <f>+IFERROR(VLOOKUP($M722,ACTIVIDADES!$B$9:$T$494,26,0),"")</f>
        <v/>
      </c>
      <c r="BB722" s="55" t="str">
        <f>+IFERROR(VLOOKUP($M722,ACTIVIDADES!$B$9:$T$494,27,0),"")</f>
        <v/>
      </c>
      <c r="BC722" s="55" t="str">
        <f>+IFERROR(VLOOKUP($M722,ACTIVIDADES!$B$9:$T$494,28,0),"")</f>
        <v/>
      </c>
      <c r="BD722" s="55" t="str">
        <f>+IFERROR(VLOOKUP($M722,ACTIVIDADES!$B$9:$T$494,29,0),"")</f>
        <v/>
      </c>
      <c r="BE722" s="55" t="str">
        <f>+IFERROR(VLOOKUP($M722,ACTIVIDADES!$B$9:$T$494,30,0),"")</f>
        <v/>
      </c>
      <c r="BF722" s="58"/>
      <c r="BG722" s="58"/>
      <c r="BH722" s="59"/>
      <c r="BI722" s="59" t="s">
        <v>580</v>
      </c>
      <c r="BJ722" s="60" t="s">
        <v>3635</v>
      </c>
      <c r="BK722" s="61" t="s">
        <v>593</v>
      </c>
      <c r="BL722" s="62"/>
      <c r="BM722" s="55" t="str">
        <f>+IFERROR(VLOOKUP($M722,ACTIVIDADES!$B$9:$T$494,31,0),"")</f>
        <v/>
      </c>
      <c r="BN722" s="55" t="str">
        <f>+IFERROR(VLOOKUP($M722,ACTIVIDADES!$B$9:$T$494,32,0),"")</f>
        <v/>
      </c>
      <c r="BO722" s="55" t="str">
        <f>+IFERROR(VLOOKUP($M722,ACTIVIDADES!$B$9:$T$494,33,0),"")</f>
        <v/>
      </c>
      <c r="BP722" s="55" t="str">
        <f>+IFERROR(VLOOKUP($M722,ACTIVIDADES!$B$9:$T$494,34,0),"")</f>
        <v/>
      </c>
      <c r="BQ722" s="55" t="str">
        <f>+IFERROR(VLOOKUP($M722,ACTIVIDADES!$B$9:$T$494,35,0),"")</f>
        <v/>
      </c>
      <c r="BR722" s="55" t="str">
        <f>+IFERROR(VLOOKUP($M722,ACTIVIDADES!$B$9:$T$494,36,0),"")</f>
        <v/>
      </c>
      <c r="BS722" s="55" t="str">
        <f>+IFERROR(VLOOKUP($M722,ACTIVIDADES!$B$9:$T$494,37,0),"")</f>
        <v/>
      </c>
      <c r="BT722" s="58"/>
      <c r="BU722" s="58"/>
      <c r="BV722" s="59"/>
      <c r="BW722" s="59" t="s">
        <v>580</v>
      </c>
      <c r="BX722" s="60" t="s">
        <v>3635</v>
      </c>
      <c r="BY722" s="61" t="s">
        <v>593</v>
      </c>
      <c r="BZ722" s="62"/>
      <c r="CA722" s="7"/>
      <c r="CB722" s="7"/>
      <c r="CC722" s="7"/>
      <c r="CD722" s="7"/>
      <c r="CE722" s="7"/>
      <c r="CF722" s="7"/>
      <c r="CG722" s="7"/>
      <c r="CH722" s="7"/>
      <c r="CI722" s="7"/>
      <c r="CJ722" s="7"/>
      <c r="CK722" s="7"/>
      <c r="CL722" s="7"/>
      <c r="CM722" s="7"/>
      <c r="CN722" s="7"/>
      <c r="CO722" s="7"/>
      <c r="CP722" s="7"/>
      <c r="CQ722" s="7"/>
    </row>
    <row r="723" spans="1:95" s="8" customFormat="1" ht="93" customHeight="1" x14ac:dyDescent="0.35">
      <c r="A723" s="40">
        <f t="shared" si="42"/>
        <v>715</v>
      </c>
      <c r="B723" s="40" t="s">
        <v>536</v>
      </c>
      <c r="C723" s="40">
        <v>2025</v>
      </c>
      <c r="D723" s="40" t="s">
        <v>3734</v>
      </c>
      <c r="E723" s="323"/>
      <c r="F723" s="40" t="s">
        <v>1080</v>
      </c>
      <c r="G723" s="63" t="s">
        <v>563</v>
      </c>
      <c r="H723" s="42" t="s">
        <v>4878</v>
      </c>
      <c r="I723" s="42"/>
      <c r="J723" s="43" t="s">
        <v>4285</v>
      </c>
      <c r="K723" s="43" t="s">
        <v>4285</v>
      </c>
      <c r="L723" s="44" t="s">
        <v>4286</v>
      </c>
      <c r="M723" s="63" t="s">
        <v>3183</v>
      </c>
      <c r="N723" s="64" t="s">
        <v>3184</v>
      </c>
      <c r="O723" s="63" t="s">
        <v>3185</v>
      </c>
      <c r="P723" s="63">
        <v>1</v>
      </c>
      <c r="Q723" s="65">
        <v>46023</v>
      </c>
      <c r="R723" s="65">
        <v>46203</v>
      </c>
      <c r="S723" s="66">
        <f t="shared" si="43"/>
        <v>26.85</v>
      </c>
      <c r="T723" s="63" t="s">
        <v>609</v>
      </c>
      <c r="U723" s="63" t="s">
        <v>563</v>
      </c>
      <c r="V723" s="49">
        <f>+IFERROR(VLOOKUP($M723,ACTIVIDADES!$B$9:$Q$494,10,0),"")</f>
        <v>0</v>
      </c>
      <c r="W723" s="50" t="str">
        <f>+IFERROR(VLOOKUP($M723,ACTIVIDADES!$B$9:$Q$494,11,0)," ")</f>
        <v xml:space="preserve">Actividad en proceso; el Manual de Supervisión y Contratación se encuentra en revisión para incluir lineamientos claros sobre plazos contractuales, control de ejecuciones prolongadas y cierre dentro de la vigencia fiscal.
</v>
      </c>
      <c r="X723" s="61">
        <f>+IFERROR(VLOOKUP($M723,ACTIVIDADES!$B$9:$Q$494,12,0),"")</f>
        <v>0</v>
      </c>
      <c r="Y723" s="52">
        <f>+IFERROR(VLOOKUP($M723,ACTIVIDADES!$B$9:$Q$494,13,0),"")</f>
        <v>46153</v>
      </c>
      <c r="Z723" s="53" t="str">
        <f>+IFERROR(VLOOKUP($M723,ACTIVIDADES!$B$9:$Q$494,14,0),"")</f>
        <v>No se evidencian soportes de la actividad</v>
      </c>
      <c r="AA723" s="49">
        <f>+IFERROR(VLOOKUP($M723,ACTIVIDADES!$B$9:$Q$494,15,0),"")</f>
        <v>0</v>
      </c>
      <c r="AB723" s="54" t="str">
        <f>+IFERROR(VLOOKUP($M723,ACTIVIDADES!$B$9:$Q$494,16,0),"")</f>
        <v>VENCIDO</v>
      </c>
      <c r="AC723" s="144">
        <v>46157</v>
      </c>
      <c r="AD723" s="29">
        <v>0</v>
      </c>
      <c r="AE723" s="29" t="s">
        <v>3741</v>
      </c>
      <c r="AF723" s="28" t="s">
        <v>580</v>
      </c>
      <c r="AG723" s="29" t="s">
        <v>3737</v>
      </c>
      <c r="AH723" s="29" t="s">
        <v>3737</v>
      </c>
      <c r="AI723" s="29" t="s">
        <v>3737</v>
      </c>
      <c r="AJ723" s="55">
        <f>+IFERROR(VLOOKUP($M723,ACTIVIDADES!$B$9:$T$494,17,0),"")</f>
        <v>0</v>
      </c>
      <c r="AK723" s="80" t="str">
        <f>+IFERROR(VLOOKUP($M723,ACTIVIDADES!$B$9:$T$494,18,0),"")</f>
        <v xml:space="preserve">Actividad en proceso; el Manual de Supervisión y Contratación se encuentra en revisión para incluir lineamientos claros sobre plazos contractuales, control de ejecuciones prolongadas y cierre dentro de la vigencia fiscal.
</v>
      </c>
      <c r="AL723" s="80">
        <f>+IFERROR(VLOOKUP($M723,ACTIVIDADES!$B$9:$T$494,19,0),"")</f>
        <v>0</v>
      </c>
      <c r="AM723" s="55" t="str">
        <f>+IFERROR(VLOOKUP($M723,ACTIVIDADES!$B$9:$X$495,20,0),0)</f>
        <v>11/07/206</v>
      </c>
      <c r="AN723" s="55" t="str">
        <f>+IFERROR(VLOOKUP($M723,ACTIVIDADES!$B$9:$X$495,21,0),0)</f>
        <v>No se evidencian soportes de la actividad</v>
      </c>
      <c r="AO723" s="55">
        <f>+IFERROR(VLOOKUP($M723,ACTIVIDADES!$B$9:$X$495,22,0),0)</f>
        <v>0</v>
      </c>
      <c r="AP723" s="148" t="str">
        <f>+IFERROR(VLOOKUP($M723,ACTIVIDADES!$B$9:$X$495,23,0),0)</f>
        <v>VENCIDO</v>
      </c>
      <c r="AQ723" s="88">
        <v>46230</v>
      </c>
      <c r="AR723" s="55">
        <v>0</v>
      </c>
      <c r="AS723" s="55" t="s">
        <v>5838</v>
      </c>
      <c r="AT723" s="29" t="s">
        <v>581</v>
      </c>
      <c r="AU723" s="57" t="s">
        <v>3639</v>
      </c>
      <c r="AV723" s="193" t="s">
        <v>3639</v>
      </c>
      <c r="AW723" s="193" t="s">
        <v>3639</v>
      </c>
      <c r="AX723" s="57" t="s">
        <v>4244</v>
      </c>
      <c r="AY723" s="176" t="str">
        <f t="shared" si="44"/>
        <v>VENCIDAS</v>
      </c>
      <c r="AZ723" s="55" t="str">
        <f>+IFERROR(VLOOKUP($M723,ACTIVIDADES!$B$9:$T$494,25,0),"")</f>
        <v/>
      </c>
      <c r="BA723" s="55" t="str">
        <f>+IFERROR(VLOOKUP($M723,ACTIVIDADES!$B$9:$T$494,26,0),"")</f>
        <v/>
      </c>
      <c r="BB723" s="55" t="str">
        <f>+IFERROR(VLOOKUP($M723,ACTIVIDADES!$B$9:$T$494,27,0),"")</f>
        <v/>
      </c>
      <c r="BC723" s="55" t="str">
        <f>+IFERROR(VLOOKUP($M723,ACTIVIDADES!$B$9:$T$494,28,0),"")</f>
        <v/>
      </c>
      <c r="BD723" s="55" t="str">
        <f>+IFERROR(VLOOKUP($M723,ACTIVIDADES!$B$9:$T$494,29,0),"")</f>
        <v/>
      </c>
      <c r="BE723" s="55" t="str">
        <f>+IFERROR(VLOOKUP($M723,ACTIVIDADES!$B$9:$T$494,30,0),"")</f>
        <v/>
      </c>
      <c r="BF723" s="58"/>
      <c r="BG723" s="58"/>
      <c r="BH723" s="59"/>
      <c r="BI723" s="59" t="s">
        <v>580</v>
      </c>
      <c r="BJ723" s="60" t="s">
        <v>3635</v>
      </c>
      <c r="BK723" s="61" t="s">
        <v>593</v>
      </c>
      <c r="BL723" s="62"/>
      <c r="BM723" s="55" t="str">
        <f>+IFERROR(VLOOKUP($M723,ACTIVIDADES!$B$9:$T$494,31,0),"")</f>
        <v/>
      </c>
      <c r="BN723" s="55" t="str">
        <f>+IFERROR(VLOOKUP($M723,ACTIVIDADES!$B$9:$T$494,32,0),"")</f>
        <v/>
      </c>
      <c r="BO723" s="55" t="str">
        <f>+IFERROR(VLOOKUP($M723,ACTIVIDADES!$B$9:$T$494,33,0),"")</f>
        <v/>
      </c>
      <c r="BP723" s="55" t="str">
        <f>+IFERROR(VLOOKUP($M723,ACTIVIDADES!$B$9:$T$494,34,0),"")</f>
        <v/>
      </c>
      <c r="BQ723" s="55" t="str">
        <f>+IFERROR(VLOOKUP($M723,ACTIVIDADES!$B$9:$T$494,35,0),"")</f>
        <v/>
      </c>
      <c r="BR723" s="55" t="str">
        <f>+IFERROR(VLOOKUP($M723,ACTIVIDADES!$B$9:$T$494,36,0),"")</f>
        <v/>
      </c>
      <c r="BS723" s="55" t="str">
        <f>+IFERROR(VLOOKUP($M723,ACTIVIDADES!$B$9:$T$494,37,0),"")</f>
        <v/>
      </c>
      <c r="BT723" s="58"/>
      <c r="BU723" s="58"/>
      <c r="BV723" s="59"/>
      <c r="BW723" s="59" t="s">
        <v>580</v>
      </c>
      <c r="BX723" s="60" t="s">
        <v>3635</v>
      </c>
      <c r="BY723" s="61" t="s">
        <v>593</v>
      </c>
      <c r="BZ723" s="62"/>
      <c r="CA723" s="7"/>
      <c r="CB723" s="7"/>
      <c r="CC723" s="7"/>
      <c r="CD723" s="7"/>
      <c r="CE723" s="7"/>
      <c r="CF723" s="7"/>
      <c r="CG723" s="7"/>
      <c r="CH723" s="7"/>
      <c r="CI723" s="7"/>
      <c r="CJ723" s="7"/>
      <c r="CK723" s="7"/>
      <c r="CL723" s="7"/>
      <c r="CM723" s="7"/>
      <c r="CN723" s="7"/>
      <c r="CO723" s="7"/>
      <c r="CP723" s="7"/>
      <c r="CQ723" s="7"/>
    </row>
    <row r="724" spans="1:95" customFormat="1" ht="93" customHeight="1" x14ac:dyDescent="0.35">
      <c r="A724" s="40">
        <f t="shared" si="42"/>
        <v>716</v>
      </c>
      <c r="B724" s="40" t="s">
        <v>536</v>
      </c>
      <c r="C724" s="40">
        <v>2025</v>
      </c>
      <c r="D724" s="40" t="s">
        <v>3734</v>
      </c>
      <c r="E724" s="323"/>
      <c r="F724" s="40" t="s">
        <v>1080</v>
      </c>
      <c r="G724" s="63" t="s">
        <v>563</v>
      </c>
      <c r="H724" s="42" t="s">
        <v>4878</v>
      </c>
      <c r="I724" s="42"/>
      <c r="J724" s="43" t="s">
        <v>4285</v>
      </c>
      <c r="K724" s="43" t="s">
        <v>4285</v>
      </c>
      <c r="L724" s="44" t="s">
        <v>4286</v>
      </c>
      <c r="M724" s="63" t="s">
        <v>3187</v>
      </c>
      <c r="N724" s="64" t="s">
        <v>3188</v>
      </c>
      <c r="O724" s="63" t="s">
        <v>3189</v>
      </c>
      <c r="P724" s="63">
        <v>1</v>
      </c>
      <c r="Q724" s="65">
        <v>46023</v>
      </c>
      <c r="R724" s="65">
        <v>46203</v>
      </c>
      <c r="S724" s="66">
        <f t="shared" si="43"/>
        <v>26.85</v>
      </c>
      <c r="T724" s="63" t="s">
        <v>609</v>
      </c>
      <c r="U724" s="63" t="s">
        <v>563</v>
      </c>
      <c r="V724" s="49">
        <f>+IFERROR(VLOOKUP($M724,ACTIVIDADES!$B$9:$Q$494,10,0),"")</f>
        <v>0</v>
      </c>
      <c r="W724" s="50" t="str">
        <f>+IFERROR(VLOOKUP($M724,ACTIVIDADES!$B$9:$Q$494,11,0)," ")</f>
        <v>Indicador no cumplido; se está estructurando su inclusión como requisito dentro del procedimiento contractual.</v>
      </c>
      <c r="X724" s="61">
        <f>+IFERROR(VLOOKUP($M724,ACTIVIDADES!$B$9:$Q$494,12,0),"")</f>
        <v>0</v>
      </c>
      <c r="Y724" s="52">
        <f>+IFERROR(VLOOKUP($M724,ACTIVIDADES!$B$9:$Q$494,13,0),"")</f>
        <v>46153</v>
      </c>
      <c r="Z724" s="53" t="str">
        <f>+IFERROR(VLOOKUP($M724,ACTIVIDADES!$B$9:$Q$494,14,0),"")</f>
        <v>No se evidencian soportes de la actividad</v>
      </c>
      <c r="AA724" s="49">
        <f>+IFERROR(VLOOKUP($M724,ACTIVIDADES!$B$9:$Q$494,15,0),"")</f>
        <v>0</v>
      </c>
      <c r="AB724" s="54" t="str">
        <f>+IFERROR(VLOOKUP($M724,ACTIVIDADES!$B$9:$Q$494,16,0),"")</f>
        <v>VENCIDO</v>
      </c>
      <c r="AC724" s="144">
        <v>46157</v>
      </c>
      <c r="AD724" s="29">
        <v>0</v>
      </c>
      <c r="AE724" s="29" t="s">
        <v>3741</v>
      </c>
      <c r="AF724" s="28" t="s">
        <v>580</v>
      </c>
      <c r="AG724" s="29" t="s">
        <v>3737</v>
      </c>
      <c r="AH724" s="29" t="s">
        <v>3737</v>
      </c>
      <c r="AI724" s="29" t="s">
        <v>3737</v>
      </c>
      <c r="AJ724" s="55">
        <f>+IFERROR(VLOOKUP($M724,ACTIVIDADES!$B$9:$T$494,17,0),"")</f>
        <v>0</v>
      </c>
      <c r="AK724" s="80" t="str">
        <f>+IFERROR(VLOOKUP($M724,ACTIVIDADES!$B$9:$T$494,18,0),"")</f>
        <v>Indicador no cumplido; se está estructurando su inclusión como requisito dentro del procedimiento contractual.</v>
      </c>
      <c r="AL724" s="80">
        <f>+IFERROR(VLOOKUP($M724,ACTIVIDADES!$B$9:$T$494,19,0),"")</f>
        <v>0</v>
      </c>
      <c r="AM724" s="55" t="str">
        <f>+IFERROR(VLOOKUP($M724,ACTIVIDADES!$B$9:$X$495,20,0),0)</f>
        <v>11/07/206</v>
      </c>
      <c r="AN724" s="55" t="str">
        <f>+IFERROR(VLOOKUP($M724,ACTIVIDADES!$B$9:$X$495,21,0),0)</f>
        <v>No se evidencian soportes de la actividad</v>
      </c>
      <c r="AO724" s="55">
        <f>+IFERROR(VLOOKUP($M724,ACTIVIDADES!$B$9:$X$495,22,0),0)</f>
        <v>0</v>
      </c>
      <c r="AP724" s="148" t="str">
        <f>+IFERROR(VLOOKUP($M724,ACTIVIDADES!$B$9:$X$495,23,0),0)</f>
        <v>VENCIDO</v>
      </c>
      <c r="AQ724" s="88">
        <v>46230</v>
      </c>
      <c r="AR724" s="55">
        <v>0</v>
      </c>
      <c r="AS724" s="55" t="s">
        <v>5838</v>
      </c>
      <c r="AT724" s="29" t="s">
        <v>581</v>
      </c>
      <c r="AU724" s="57" t="s">
        <v>3639</v>
      </c>
      <c r="AV724" s="193" t="s">
        <v>3639</v>
      </c>
      <c r="AW724" s="193" t="s">
        <v>3639</v>
      </c>
      <c r="AX724" s="57" t="s">
        <v>4244</v>
      </c>
      <c r="AY724" s="176" t="str">
        <f t="shared" si="44"/>
        <v>VENCIDAS</v>
      </c>
      <c r="AZ724" s="55" t="str">
        <f>+IFERROR(VLOOKUP($M724,ACTIVIDADES!$B$9:$T$494,25,0),"")</f>
        <v/>
      </c>
      <c r="BA724" s="55" t="str">
        <f>+IFERROR(VLOOKUP($M724,ACTIVIDADES!$B$9:$T$494,26,0),"")</f>
        <v/>
      </c>
      <c r="BB724" s="55" t="str">
        <f>+IFERROR(VLOOKUP($M724,ACTIVIDADES!$B$9:$T$494,27,0),"")</f>
        <v/>
      </c>
      <c r="BC724" s="55" t="str">
        <f>+IFERROR(VLOOKUP($M724,ACTIVIDADES!$B$9:$T$494,28,0),"")</f>
        <v/>
      </c>
      <c r="BD724" s="55" t="str">
        <f>+IFERROR(VLOOKUP($M724,ACTIVIDADES!$B$9:$T$494,29,0),"")</f>
        <v/>
      </c>
      <c r="BE724" s="55" t="str">
        <f>+IFERROR(VLOOKUP($M724,ACTIVIDADES!$B$9:$T$494,30,0),"")</f>
        <v/>
      </c>
      <c r="BF724" s="58"/>
      <c r="BG724" s="58"/>
      <c r="BH724" s="59"/>
      <c r="BI724" s="59" t="s">
        <v>580</v>
      </c>
      <c r="BJ724" s="60" t="s">
        <v>3635</v>
      </c>
      <c r="BK724" s="61" t="s">
        <v>593</v>
      </c>
      <c r="BL724" s="62"/>
      <c r="BM724" s="55" t="str">
        <f>+IFERROR(VLOOKUP($M724,ACTIVIDADES!$B$9:$T$494,31,0),"")</f>
        <v/>
      </c>
      <c r="BN724" s="55" t="str">
        <f>+IFERROR(VLOOKUP($M724,ACTIVIDADES!$B$9:$T$494,32,0),"")</f>
        <v/>
      </c>
      <c r="BO724" s="55" t="str">
        <f>+IFERROR(VLOOKUP($M724,ACTIVIDADES!$B$9:$T$494,33,0),"")</f>
        <v/>
      </c>
      <c r="BP724" s="55" t="str">
        <f>+IFERROR(VLOOKUP($M724,ACTIVIDADES!$B$9:$T$494,34,0),"")</f>
        <v/>
      </c>
      <c r="BQ724" s="55" t="str">
        <f>+IFERROR(VLOOKUP($M724,ACTIVIDADES!$B$9:$T$494,35,0),"")</f>
        <v/>
      </c>
      <c r="BR724" s="55" t="str">
        <f>+IFERROR(VLOOKUP($M724,ACTIVIDADES!$B$9:$T$494,36,0),"")</f>
        <v/>
      </c>
      <c r="BS724" s="55" t="str">
        <f>+IFERROR(VLOOKUP($M724,ACTIVIDADES!$B$9:$T$494,37,0),"")</f>
        <v/>
      </c>
      <c r="BT724" s="58"/>
      <c r="BU724" s="58"/>
      <c r="BV724" s="59"/>
      <c r="BW724" s="59" t="s">
        <v>580</v>
      </c>
      <c r="BX724" s="60" t="s">
        <v>3635</v>
      </c>
      <c r="BY724" s="61" t="s">
        <v>593</v>
      </c>
      <c r="BZ724" s="62"/>
      <c r="CA724" s="7"/>
      <c r="CB724" s="7"/>
      <c r="CC724" s="7"/>
      <c r="CD724" s="7"/>
      <c r="CE724" s="7"/>
      <c r="CF724" s="7"/>
      <c r="CG724" s="7"/>
      <c r="CH724" s="7"/>
      <c r="CI724" s="7"/>
      <c r="CJ724" s="7"/>
      <c r="CK724" s="7"/>
      <c r="CL724" s="7"/>
      <c r="CM724" s="7"/>
      <c r="CN724" s="7"/>
      <c r="CO724" s="7"/>
      <c r="CP724" s="7"/>
      <c r="CQ724" s="7"/>
    </row>
    <row r="725" spans="1:95" ht="93" customHeight="1" x14ac:dyDescent="0.35">
      <c r="A725" s="251">
        <f t="shared" si="42"/>
        <v>717</v>
      </c>
      <c r="B725" s="251" t="s">
        <v>536</v>
      </c>
      <c r="C725" s="251">
        <v>2025</v>
      </c>
      <c r="D725" s="251" t="s">
        <v>3734</v>
      </c>
      <c r="E725" s="214"/>
      <c r="F725" s="251" t="s">
        <v>1081</v>
      </c>
      <c r="G725" s="278" t="s">
        <v>563</v>
      </c>
      <c r="H725" s="253" t="s">
        <v>568</v>
      </c>
      <c r="I725" s="253"/>
      <c r="J725" s="254" t="s">
        <v>4119</v>
      </c>
      <c r="K725" s="254" t="s">
        <v>4119</v>
      </c>
      <c r="L725" s="255" t="s">
        <v>4120</v>
      </c>
      <c r="M725" s="278" t="s">
        <v>3191</v>
      </c>
      <c r="N725" s="307" t="s">
        <v>5639</v>
      </c>
      <c r="O725" s="278" t="s">
        <v>3193</v>
      </c>
      <c r="P725" s="278">
        <v>1</v>
      </c>
      <c r="Q725" s="279">
        <v>46023</v>
      </c>
      <c r="R725" s="279">
        <v>46081</v>
      </c>
      <c r="S725" s="280">
        <f t="shared" si="43"/>
        <v>8.5499999999999989</v>
      </c>
      <c r="T725" s="278" t="s">
        <v>609</v>
      </c>
      <c r="U725" s="278" t="s">
        <v>563</v>
      </c>
      <c r="V725" s="260">
        <f>+IFERROR(VLOOKUP($M725,ACTIVIDADES!$B$9:$Q$494,10,0),"")</f>
        <v>0</v>
      </c>
      <c r="W725" s="261" t="str">
        <f>+IFERROR(VLOOKUP($M725,ACTIVIDADES!$B$9:$Q$494,11,0)," ")</f>
        <v xml:space="preserve">La actividad no se ha ejecutado a la fecha. El expediente contractual No. 105-2024 aún no ha sido objeto de verificación integral respecto a la totalidad de los soportes requeridos en cada una de las etapas contractuales, ni se ha validado de manera completa la publicación de dichos documentos en la plataforma SECOP, conforme a la normatividad vigente. En consecuencia, el expediente se encuentra pendiente de revisión y, de ser necesario, de subsanación, actividad que será adelantada en el marco de las acciones de mejora y seguimiento institucional.
</v>
      </c>
      <c r="X725" s="275">
        <f>+IFERROR(VLOOKUP($M725,ACTIVIDADES!$B$9:$Q$494,12,0),"")</f>
        <v>0</v>
      </c>
      <c r="Y725" s="263">
        <f>+IFERROR(VLOOKUP($M725,ACTIVIDADES!$B$9:$Q$494,13,0),"")</f>
        <v>46153</v>
      </c>
      <c r="Z725" s="264" t="str">
        <f>+IFERROR(VLOOKUP($M725,ACTIVIDADES!$B$9:$Q$494,14,0),"")</f>
        <v>No se evidencian soportes de la actividad</v>
      </c>
      <c r="AA725" s="260">
        <f>+IFERROR(VLOOKUP($M725,ACTIVIDADES!$B$9:$Q$494,15,0),"")</f>
        <v>0</v>
      </c>
      <c r="AB725" s="265" t="str">
        <f>+IFERROR(VLOOKUP($M725,ACTIVIDADES!$B$9:$Q$494,16,0),"")</f>
        <v>VENCIDO</v>
      </c>
      <c r="AC725" s="266">
        <v>46157</v>
      </c>
      <c r="AD725" s="267">
        <v>0</v>
      </c>
      <c r="AE725" s="267" t="s">
        <v>3741</v>
      </c>
      <c r="AF725" s="267" t="s">
        <v>581</v>
      </c>
      <c r="AG725" s="267" t="s">
        <v>3737</v>
      </c>
      <c r="AH725" s="267" t="s">
        <v>3737</v>
      </c>
      <c r="AI725" s="267" t="s">
        <v>3737</v>
      </c>
      <c r="AJ725" s="269">
        <f>+IFERROR(VLOOKUP($M725,ACTIVIDADES!$B$9:$T$494,17,0),"")</f>
        <v>0</v>
      </c>
      <c r="AK725" s="270" t="str">
        <f>+IFERROR(VLOOKUP($M725,ACTIVIDADES!$B$9:$T$494,18,0),"")</f>
        <v xml:space="preserve">La actividad no se ha ejecutado a la fecha. El expediente contractual No. 105-2024 aún no ha sido objeto de verificación integral respecto a la totalidad de los soportes requeridos en cada una de las etapas contractuales, ni se ha validado de manera completa la publicación de dichos documentos en la plataforma SECOP, conforme a la normatividad vigente. En consecuencia, el expediente se encuentra pendiente de revisión y, de ser necesario, de subsanación, actividad que será adelantada en el marco de las acciones de mejora y seguimiento institucional.
</v>
      </c>
      <c r="AL725" s="270">
        <f>+IFERROR(VLOOKUP($M725,ACTIVIDADES!$B$9:$T$494,19,0),"")</f>
        <v>0</v>
      </c>
      <c r="AM725" s="269" t="str">
        <f>+IFERROR(VLOOKUP($M725,ACTIVIDADES!$B$9:$X$495,20,0),0)</f>
        <v>11/07/206</v>
      </c>
      <c r="AN725" s="269" t="str">
        <f>+IFERROR(VLOOKUP($M725,ACTIVIDADES!$B$9:$X$495,21,0),0)</f>
        <v>No se evidencian soportes de la actividad</v>
      </c>
      <c r="AO725" s="269">
        <f>+IFERROR(VLOOKUP($M725,ACTIVIDADES!$B$9:$X$495,22,0),0)</f>
        <v>0</v>
      </c>
      <c r="AP725" s="311" t="str">
        <f>+IFERROR(VLOOKUP($M725,ACTIVIDADES!$B$9:$X$495,23,0),0)</f>
        <v>VENCIDO</v>
      </c>
      <c r="AQ725" s="274">
        <v>46230</v>
      </c>
      <c r="AR725" s="269">
        <v>0</v>
      </c>
      <c r="AS725" s="269" t="s">
        <v>5838</v>
      </c>
      <c r="AT725" s="267" t="s">
        <v>580</v>
      </c>
      <c r="AU725" s="173" t="s">
        <v>3639</v>
      </c>
      <c r="AV725" s="205" t="s">
        <v>3639</v>
      </c>
      <c r="AW725" s="205" t="s">
        <v>3639</v>
      </c>
      <c r="AX725" s="57" t="s">
        <v>4616</v>
      </c>
      <c r="AY725" s="176" t="str">
        <f t="shared" si="44"/>
        <v>SIN INICIAR</v>
      </c>
      <c r="AZ725" s="55" t="str">
        <f>+IFERROR(VLOOKUP($M725,ACTIVIDADES!$B$9:$T$494,25,0),"")</f>
        <v/>
      </c>
      <c r="BA725" s="55" t="str">
        <f>+IFERROR(VLOOKUP($M725,ACTIVIDADES!$B$9:$T$494,26,0),"")</f>
        <v/>
      </c>
      <c r="BB725" s="55" t="str">
        <f>+IFERROR(VLOOKUP($M725,ACTIVIDADES!$B$9:$T$494,27,0),"")</f>
        <v/>
      </c>
      <c r="BC725" s="55" t="str">
        <f>+IFERROR(VLOOKUP($M725,ACTIVIDADES!$B$9:$T$494,28,0),"")</f>
        <v/>
      </c>
      <c r="BD725" s="55" t="str">
        <f>+IFERROR(VLOOKUP($M725,ACTIVIDADES!$B$9:$T$494,29,0),"")</f>
        <v/>
      </c>
      <c r="BE725" s="55" t="str">
        <f>+IFERROR(VLOOKUP($M725,ACTIVIDADES!$B$9:$T$494,30,0),"")</f>
        <v/>
      </c>
      <c r="BF725" s="58"/>
      <c r="BG725" s="58"/>
      <c r="BH725" s="59"/>
      <c r="BI725" s="59" t="s">
        <v>580</v>
      </c>
      <c r="BJ725" s="60" t="s">
        <v>3635</v>
      </c>
      <c r="BK725" s="61" t="s">
        <v>593</v>
      </c>
      <c r="BL725" s="62"/>
      <c r="BM725" s="55" t="str">
        <f>+IFERROR(VLOOKUP($M725,ACTIVIDADES!$B$9:$T$494,31,0),"")</f>
        <v/>
      </c>
      <c r="BN725" s="55" t="str">
        <f>+IFERROR(VLOOKUP($M725,ACTIVIDADES!$B$9:$T$494,32,0),"")</f>
        <v/>
      </c>
      <c r="BO725" s="55" t="str">
        <f>+IFERROR(VLOOKUP($M725,ACTIVIDADES!$B$9:$T$494,33,0),"")</f>
        <v/>
      </c>
      <c r="BP725" s="55" t="str">
        <f>+IFERROR(VLOOKUP($M725,ACTIVIDADES!$B$9:$T$494,34,0),"")</f>
        <v/>
      </c>
      <c r="BQ725" s="55" t="str">
        <f>+IFERROR(VLOOKUP($M725,ACTIVIDADES!$B$9:$T$494,35,0),"")</f>
        <v/>
      </c>
      <c r="BR725" s="55" t="str">
        <f>+IFERROR(VLOOKUP($M725,ACTIVIDADES!$B$9:$T$494,36,0),"")</f>
        <v/>
      </c>
      <c r="BS725" s="55" t="str">
        <f>+IFERROR(VLOOKUP($M725,ACTIVIDADES!$B$9:$T$494,37,0),"")</f>
        <v/>
      </c>
      <c r="BT725" s="58"/>
      <c r="BU725" s="58"/>
      <c r="BV725" s="59"/>
      <c r="BW725" s="59" t="s">
        <v>580</v>
      </c>
      <c r="BX725" s="60" t="s">
        <v>3635</v>
      </c>
      <c r="BY725" s="61" t="s">
        <v>593</v>
      </c>
      <c r="BZ725" s="62"/>
      <c r="CA725" s="7"/>
      <c r="CB725" s="7"/>
      <c r="CC725" s="7"/>
      <c r="CD725" s="7"/>
      <c r="CE725" s="7"/>
      <c r="CF725" s="7"/>
      <c r="CG725" s="7"/>
      <c r="CH725" s="7"/>
      <c r="CI725" s="7"/>
      <c r="CJ725" s="7"/>
      <c r="CK725" s="7"/>
      <c r="CL725" s="7"/>
      <c r="CM725" s="7"/>
      <c r="CN725" s="7"/>
      <c r="CO725" s="7"/>
      <c r="CP725" s="7"/>
      <c r="CQ725" s="7"/>
    </row>
    <row r="726" spans="1:95" ht="93" customHeight="1" x14ac:dyDescent="0.35">
      <c r="A726" s="40">
        <f t="shared" si="42"/>
        <v>718</v>
      </c>
      <c r="B726" s="40" t="s">
        <v>536</v>
      </c>
      <c r="C726" s="40">
        <v>2025</v>
      </c>
      <c r="D726" s="40" t="s">
        <v>3734</v>
      </c>
      <c r="E726" s="214"/>
      <c r="F726" s="40" t="s">
        <v>1081</v>
      </c>
      <c r="G726" s="63" t="s">
        <v>563</v>
      </c>
      <c r="H726" s="42" t="s">
        <v>568</v>
      </c>
      <c r="I726" s="42"/>
      <c r="J726" s="43" t="s">
        <v>4119</v>
      </c>
      <c r="K726" s="43" t="s">
        <v>4119</v>
      </c>
      <c r="L726" s="44" t="s">
        <v>4120</v>
      </c>
      <c r="M726" s="63" t="s">
        <v>3195</v>
      </c>
      <c r="N726" s="64" t="s">
        <v>3196</v>
      </c>
      <c r="O726" s="63" t="s">
        <v>5725</v>
      </c>
      <c r="P726" s="63">
        <v>1</v>
      </c>
      <c r="Q726" s="65">
        <v>46023</v>
      </c>
      <c r="R726" s="65">
        <v>46387</v>
      </c>
      <c r="S726" s="66">
        <f t="shared" si="43"/>
        <v>54</v>
      </c>
      <c r="T726" s="63" t="s">
        <v>609</v>
      </c>
      <c r="U726" s="63" t="s">
        <v>563</v>
      </c>
      <c r="V726" s="49">
        <f>+IFERROR(VLOOKUP($M726,ACTIVIDADES!$B$9:$Q$494,10,0),"")</f>
        <v>0</v>
      </c>
      <c r="W726" s="50" t="str">
        <f>+IFERROR(VLOOKUP($M726,ACTIVIDADES!$B$9:$Q$494,11,0)," ")</f>
        <v xml:space="preserve">La actividad no se ha ejecutado a la fecha. No se ha realizado la verificación de que la entidad haya recibido la totalidad de los soportes asociados al cumplimiento de las obligaciones contractuales del proveedor, tales como manifiestos de aduana, declaraciones de importación y certificados de capacitación. En consecuencia, no se cuenta aún con un informe de supervisión que evidencie la revisión, validación o subsanación de dicha documentación, actividad que se encuentra pendiente de ejecución conforme a los lineamientos de supervisión contractual y normativa vigente.
</v>
      </c>
      <c r="X726" s="61">
        <f>+IFERROR(VLOOKUP($M726,ACTIVIDADES!$B$9:$Q$494,12,0),"")</f>
        <v>0</v>
      </c>
      <c r="Y726" s="52">
        <f>+IFERROR(VLOOKUP($M726,ACTIVIDADES!$B$9:$Q$494,13,0),"")</f>
        <v>46153</v>
      </c>
      <c r="Z726" s="53" t="str">
        <f>+IFERROR(VLOOKUP($M726,ACTIVIDADES!$B$9:$Q$494,14,0),"")</f>
        <v>No se evidencian soportes de la actividad</v>
      </c>
      <c r="AA726" s="49">
        <f>+IFERROR(VLOOKUP($M726,ACTIVIDADES!$B$9:$Q$494,15,0),"")</f>
        <v>0</v>
      </c>
      <c r="AB726" s="54" t="str">
        <f>+IFERROR(VLOOKUP($M726,ACTIVIDADES!$B$9:$Q$494,16,0),"")</f>
        <v>VENCIDO</v>
      </c>
      <c r="AC726" s="144">
        <v>46157</v>
      </c>
      <c r="AD726" s="29">
        <v>0</v>
      </c>
      <c r="AE726" s="29" t="s">
        <v>3741</v>
      </c>
      <c r="AF726" s="28" t="s">
        <v>580</v>
      </c>
      <c r="AG726" s="29" t="s">
        <v>3737</v>
      </c>
      <c r="AH726" s="29" t="s">
        <v>3737</v>
      </c>
      <c r="AI726" s="29" t="s">
        <v>3737</v>
      </c>
      <c r="AJ726" s="55">
        <f>+IFERROR(VLOOKUP($M726,ACTIVIDADES!$B$9:$T$494,17,0),"")</f>
        <v>0</v>
      </c>
      <c r="AK726" s="80" t="str">
        <f>+IFERROR(VLOOKUP($M726,ACTIVIDADES!$B$9:$T$494,18,0),"")</f>
        <v xml:space="preserve">La actividad no se ha ejecutado a la fecha. No se ha realizado la verificación de que la entidad haya recibido la totalidad de los soportes asociados al cumplimiento de las obligaciones contractuales del proveedor, tales como manifiestos de aduana, declaraciones de importación y certificados de capacitación. En consecuencia, no se cuenta aún con un informe de supervisión que evidencie la revisión, validación o subsanación de dicha documentación, actividad que se encuentra pendiente de ejecución conforme a los lineamientos de supervisión contractual y normativa vigente.
</v>
      </c>
      <c r="AL726" s="80">
        <f>+IFERROR(VLOOKUP($M726,ACTIVIDADES!$B$9:$T$494,19,0),"")</f>
        <v>0</v>
      </c>
      <c r="AM726" s="55" t="str">
        <f>+IFERROR(VLOOKUP($M726,ACTIVIDADES!$B$9:$X$495,20,0),0)</f>
        <v>11/07/206</v>
      </c>
      <c r="AN726" s="55" t="str">
        <f>+IFERROR(VLOOKUP($M726,ACTIVIDADES!$B$9:$X$495,21,0),0)</f>
        <v>No se evidencian soportes de la actividad</v>
      </c>
      <c r="AO726" s="55">
        <f>+IFERROR(VLOOKUP($M726,ACTIVIDADES!$B$9:$X$495,22,0),0)</f>
        <v>0</v>
      </c>
      <c r="AP726" s="148" t="str">
        <f>+IFERROR(VLOOKUP($M726,ACTIVIDADES!$B$9:$X$495,23,0),0)</f>
        <v>VENCIDO</v>
      </c>
      <c r="AQ726" s="88">
        <v>46230</v>
      </c>
      <c r="AR726" s="55">
        <v>0</v>
      </c>
      <c r="AS726" s="55" t="s">
        <v>5838</v>
      </c>
      <c r="AT726" s="29" t="s">
        <v>580</v>
      </c>
      <c r="AU726" s="57" t="s">
        <v>3639</v>
      </c>
      <c r="AV726" s="193" t="s">
        <v>3639</v>
      </c>
      <c r="AW726" s="193" t="s">
        <v>3639</v>
      </c>
      <c r="AX726" s="57" t="s">
        <v>4616</v>
      </c>
      <c r="AY726" s="176" t="str">
        <f t="shared" si="44"/>
        <v>SIN INICIAR</v>
      </c>
      <c r="AZ726" s="55" t="str">
        <f>+IFERROR(VLOOKUP($M726,ACTIVIDADES!$B$9:$T$494,25,0),"")</f>
        <v/>
      </c>
      <c r="BA726" s="55" t="str">
        <f>+IFERROR(VLOOKUP($M726,ACTIVIDADES!$B$9:$T$494,26,0),"")</f>
        <v/>
      </c>
      <c r="BB726" s="55" t="str">
        <f>+IFERROR(VLOOKUP($M726,ACTIVIDADES!$B$9:$T$494,27,0),"")</f>
        <v/>
      </c>
      <c r="BC726" s="55" t="str">
        <f>+IFERROR(VLOOKUP($M726,ACTIVIDADES!$B$9:$T$494,28,0),"")</f>
        <v/>
      </c>
      <c r="BD726" s="55" t="str">
        <f>+IFERROR(VLOOKUP($M726,ACTIVIDADES!$B$9:$T$494,29,0),"")</f>
        <v/>
      </c>
      <c r="BE726" s="55" t="str">
        <f>+IFERROR(VLOOKUP($M726,ACTIVIDADES!$B$9:$T$494,30,0),"")</f>
        <v/>
      </c>
      <c r="BF726" s="58"/>
      <c r="BG726" s="58"/>
      <c r="BH726" s="59"/>
      <c r="BI726" s="59" t="s">
        <v>580</v>
      </c>
      <c r="BJ726" s="60" t="s">
        <v>3635</v>
      </c>
      <c r="BK726" s="61" t="s">
        <v>593</v>
      </c>
      <c r="BL726" s="62"/>
      <c r="BM726" s="55" t="str">
        <f>+IFERROR(VLOOKUP($M726,ACTIVIDADES!$B$9:$T$494,31,0),"")</f>
        <v/>
      </c>
      <c r="BN726" s="55" t="str">
        <f>+IFERROR(VLOOKUP($M726,ACTIVIDADES!$B$9:$T$494,32,0),"")</f>
        <v/>
      </c>
      <c r="BO726" s="55" t="str">
        <f>+IFERROR(VLOOKUP($M726,ACTIVIDADES!$B$9:$T$494,33,0),"")</f>
        <v/>
      </c>
      <c r="BP726" s="55" t="str">
        <f>+IFERROR(VLOOKUP($M726,ACTIVIDADES!$B$9:$T$494,34,0),"")</f>
        <v/>
      </c>
      <c r="BQ726" s="55" t="str">
        <f>+IFERROR(VLOOKUP($M726,ACTIVIDADES!$B$9:$T$494,35,0),"")</f>
        <v/>
      </c>
      <c r="BR726" s="55" t="str">
        <f>+IFERROR(VLOOKUP($M726,ACTIVIDADES!$B$9:$T$494,36,0),"")</f>
        <v/>
      </c>
      <c r="BS726" s="55" t="str">
        <f>+IFERROR(VLOOKUP($M726,ACTIVIDADES!$B$9:$T$494,37,0),"")</f>
        <v/>
      </c>
      <c r="BT726" s="58"/>
      <c r="BU726" s="58"/>
      <c r="BV726" s="59"/>
      <c r="BW726" s="59" t="s">
        <v>580</v>
      </c>
      <c r="BX726" s="60" t="s">
        <v>3635</v>
      </c>
      <c r="BY726" s="61" t="s">
        <v>593</v>
      </c>
      <c r="BZ726" s="62"/>
      <c r="CA726" s="7"/>
      <c r="CB726" s="7"/>
      <c r="CC726" s="7"/>
      <c r="CD726" s="7"/>
      <c r="CE726" s="7"/>
      <c r="CF726" s="7"/>
      <c r="CG726" s="7"/>
      <c r="CH726" s="7"/>
      <c r="CI726" s="7"/>
      <c r="CJ726" s="7"/>
      <c r="CK726" s="7"/>
      <c r="CL726" s="7"/>
      <c r="CM726" s="7"/>
      <c r="CN726" s="7"/>
      <c r="CO726" s="7"/>
      <c r="CP726" s="7"/>
      <c r="CQ726" s="7"/>
    </row>
    <row r="727" spans="1:95" ht="93" customHeight="1" x14ac:dyDescent="0.35">
      <c r="A727" s="215">
        <f t="shared" si="42"/>
        <v>719</v>
      </c>
      <c r="B727" s="215" t="s">
        <v>536</v>
      </c>
      <c r="C727" s="215">
        <v>2025</v>
      </c>
      <c r="D727" s="215" t="s">
        <v>3734</v>
      </c>
      <c r="E727" s="214"/>
      <c r="F727" s="215" t="s">
        <v>1091</v>
      </c>
      <c r="G727" s="242" t="s">
        <v>563</v>
      </c>
      <c r="H727" s="216" t="s">
        <v>574</v>
      </c>
      <c r="I727" s="216"/>
      <c r="J727" s="234" t="s">
        <v>5143</v>
      </c>
      <c r="K727" s="234" t="s">
        <v>5143</v>
      </c>
      <c r="L727" s="217" t="s">
        <v>4130</v>
      </c>
      <c r="M727" s="242" t="s">
        <v>3172</v>
      </c>
      <c r="N727" s="246" t="s">
        <v>3173</v>
      </c>
      <c r="O727" s="242" t="s">
        <v>1251</v>
      </c>
      <c r="P727" s="242">
        <v>11</v>
      </c>
      <c r="Q727" s="243">
        <v>46054</v>
      </c>
      <c r="R727" s="243">
        <v>46387</v>
      </c>
      <c r="S727" s="244">
        <f t="shared" si="43"/>
        <v>49.5</v>
      </c>
      <c r="T727" s="242" t="s">
        <v>609</v>
      </c>
      <c r="U727" s="242" t="s">
        <v>563</v>
      </c>
      <c r="V727" s="221">
        <f>+IFERROR(VLOOKUP($M727,ACTIVIDADES!$B$9:$Q$494,10,0),"")</f>
        <v>0</v>
      </c>
      <c r="W727" s="236" t="str">
        <f>+IFERROR(VLOOKUP($M727,ACTIVIDADES!$B$9:$Q$494,11,0)," ")</f>
        <v xml:space="preserve">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
</v>
      </c>
      <c r="X727" s="222">
        <f>+IFERROR(VLOOKUP($M727,ACTIVIDADES!$B$9:$Q$494,12,0),"")</f>
        <v>0</v>
      </c>
      <c r="Y727" s="224">
        <f>+IFERROR(VLOOKUP($M727,ACTIVIDADES!$B$9:$Q$494,13,0),"")</f>
        <v>46153</v>
      </c>
      <c r="Z727" s="237" t="str">
        <f>+IFERROR(VLOOKUP($M727,ACTIVIDADES!$B$9:$Q$494,14,0),"")</f>
        <v>No se evidencian soportes de la actividad</v>
      </c>
      <c r="AA727" s="221">
        <f>+IFERROR(VLOOKUP($M727,ACTIVIDADES!$B$9:$Q$494,15,0),"")</f>
        <v>0</v>
      </c>
      <c r="AB727" s="225" t="str">
        <f>+IFERROR(VLOOKUP($M727,ACTIVIDADES!$B$9:$Q$494,16,0),"")</f>
        <v>VENCIDO</v>
      </c>
      <c r="AC727" s="240">
        <v>46157</v>
      </c>
      <c r="AD727" s="139">
        <v>0</v>
      </c>
      <c r="AE727" s="139" t="s">
        <v>3741</v>
      </c>
      <c r="AF727" s="228" t="s">
        <v>580</v>
      </c>
      <c r="AG727" s="139" t="s">
        <v>3737</v>
      </c>
      <c r="AH727" s="139" t="s">
        <v>3737</v>
      </c>
      <c r="AI727" s="139" t="s">
        <v>3737</v>
      </c>
      <c r="AJ727" s="141">
        <f>+IFERROR(VLOOKUP($M727,ACTIVIDADES!$B$9:$T$494,17,0),"")</f>
        <v>0</v>
      </c>
      <c r="AK727" s="229" t="str">
        <f>+IFERROR(VLOOKUP($M727,ACTIVIDADES!$B$9:$T$494,18,0),"")</f>
        <v xml:space="preserve">La actividad no se ha formalizado a la fecha. Si bien se han realizado reuniones periódicas del Comité de Contratación, con una frecuencia mínima mensual, el estado de avance del Plan Anual de Adquisiciones no ha sido presentado formalmente mediante actas aprobadas, debido a que las actas de comité aún no han sido aprobadas por la totalidad de los participantes. En consecuencia, no se cuenta con actas de comité ni anexos debidamente suscritos que permitan evidenciar la presentación formal del avance del PAA para la toma de decisiones y la impartición de directrices. La entidad mantiene el compromiso de formalizar esta actividad una vez se surta la aprobación de las actas correspondientes.
</v>
      </c>
      <c r="AL727" s="229">
        <f>+IFERROR(VLOOKUP($M727,ACTIVIDADES!$B$9:$T$494,19,0),"")</f>
        <v>0</v>
      </c>
      <c r="AM727" s="141" t="str">
        <f>+IFERROR(VLOOKUP($M727,ACTIVIDADES!$B$9:$X$495,20,0),0)</f>
        <v>11/07/206</v>
      </c>
      <c r="AN727" s="141" t="str">
        <f>+IFERROR(VLOOKUP($M727,ACTIVIDADES!$B$9:$X$495,21,0),0)</f>
        <v>No se evidencian soportes de la actividad</v>
      </c>
      <c r="AO727" s="141">
        <f>+IFERROR(VLOOKUP($M727,ACTIVIDADES!$B$9:$X$495,22,0),0)</f>
        <v>0</v>
      </c>
      <c r="AP727" s="245" t="str">
        <f>+IFERROR(VLOOKUP($M727,ACTIVIDADES!$B$9:$X$495,23,0),0)</f>
        <v>VENCIDO</v>
      </c>
      <c r="AQ727" s="239">
        <v>46230</v>
      </c>
      <c r="AR727" s="141">
        <v>0</v>
      </c>
      <c r="AS727" s="141" t="s">
        <v>5838</v>
      </c>
      <c r="AT727" s="139" t="s">
        <v>581</v>
      </c>
      <c r="AU727" s="169" t="s">
        <v>3639</v>
      </c>
      <c r="AV727" s="198" t="s">
        <v>3639</v>
      </c>
      <c r="AW727" s="198" t="s">
        <v>3639</v>
      </c>
      <c r="AX727" s="57" t="s">
        <v>4244</v>
      </c>
      <c r="AY727" s="176" t="str">
        <f t="shared" si="44"/>
        <v>VENCIDAS</v>
      </c>
      <c r="AZ727" s="55" t="str">
        <f>+IFERROR(VLOOKUP($M727,ACTIVIDADES!$B$9:$T$494,25,0),"")</f>
        <v/>
      </c>
      <c r="BA727" s="55" t="str">
        <f>+IFERROR(VLOOKUP($M727,ACTIVIDADES!$B$9:$T$494,26,0),"")</f>
        <v/>
      </c>
      <c r="BB727" s="55" t="str">
        <f>+IFERROR(VLOOKUP($M727,ACTIVIDADES!$B$9:$T$494,27,0),"")</f>
        <v/>
      </c>
      <c r="BC727" s="55" t="str">
        <f>+IFERROR(VLOOKUP($M727,ACTIVIDADES!$B$9:$T$494,28,0),"")</f>
        <v/>
      </c>
      <c r="BD727" s="55" t="str">
        <f>+IFERROR(VLOOKUP($M727,ACTIVIDADES!$B$9:$T$494,29,0),"")</f>
        <v/>
      </c>
      <c r="BE727" s="55" t="str">
        <f>+IFERROR(VLOOKUP($M727,ACTIVIDADES!$B$9:$T$494,30,0),"")</f>
        <v/>
      </c>
      <c r="BF727" s="58"/>
      <c r="BG727" s="58"/>
      <c r="BH727" s="59"/>
      <c r="BI727" s="59" t="s">
        <v>580</v>
      </c>
      <c r="BJ727" s="60" t="s">
        <v>3635</v>
      </c>
      <c r="BK727" s="61" t="s">
        <v>593</v>
      </c>
      <c r="BL727" s="62"/>
      <c r="BM727" s="55" t="str">
        <f>+IFERROR(VLOOKUP($M727,ACTIVIDADES!$B$9:$T$494,31,0),"")</f>
        <v/>
      </c>
      <c r="BN727" s="55" t="str">
        <f>+IFERROR(VLOOKUP($M727,ACTIVIDADES!$B$9:$T$494,32,0),"")</f>
        <v/>
      </c>
      <c r="BO727" s="55" t="str">
        <f>+IFERROR(VLOOKUP($M727,ACTIVIDADES!$B$9:$T$494,33,0),"")</f>
        <v/>
      </c>
      <c r="BP727" s="55" t="str">
        <f>+IFERROR(VLOOKUP($M727,ACTIVIDADES!$B$9:$T$494,34,0),"")</f>
        <v/>
      </c>
      <c r="BQ727" s="55" t="str">
        <f>+IFERROR(VLOOKUP($M727,ACTIVIDADES!$B$9:$T$494,35,0),"")</f>
        <v/>
      </c>
      <c r="BR727" s="55" t="str">
        <f>+IFERROR(VLOOKUP($M727,ACTIVIDADES!$B$9:$T$494,36,0),"")</f>
        <v/>
      </c>
      <c r="BS727" s="55" t="str">
        <f>+IFERROR(VLOOKUP($M727,ACTIVIDADES!$B$9:$T$494,37,0),"")</f>
        <v/>
      </c>
      <c r="BT727" s="58"/>
      <c r="BU727" s="58"/>
      <c r="BV727" s="59"/>
      <c r="BW727" s="59" t="s">
        <v>580</v>
      </c>
      <c r="BX727" s="60" t="s">
        <v>3635</v>
      </c>
      <c r="BY727" s="61" t="s">
        <v>593</v>
      </c>
      <c r="BZ727" s="62"/>
      <c r="CA727" s="7"/>
      <c r="CB727" s="7"/>
      <c r="CC727" s="7"/>
      <c r="CD727" s="7"/>
      <c r="CE727" s="7"/>
      <c r="CF727" s="7"/>
      <c r="CG727" s="7"/>
      <c r="CH727" s="7"/>
      <c r="CI727" s="7"/>
      <c r="CJ727" s="7"/>
      <c r="CK727" s="7"/>
      <c r="CL727" s="7"/>
      <c r="CM727" s="7"/>
      <c r="CN727" s="7"/>
      <c r="CO727" s="7"/>
      <c r="CP727" s="7"/>
      <c r="CQ727" s="7"/>
    </row>
    <row r="728" spans="1:95" ht="93" customHeight="1" x14ac:dyDescent="0.35">
      <c r="A728" s="215">
        <f t="shared" si="42"/>
        <v>720</v>
      </c>
      <c r="B728" s="215" t="s">
        <v>536</v>
      </c>
      <c r="C728" s="215">
        <v>2025</v>
      </c>
      <c r="D728" s="215" t="s">
        <v>3734</v>
      </c>
      <c r="E728" s="214"/>
      <c r="F728" s="215" t="s">
        <v>1091</v>
      </c>
      <c r="G728" s="242" t="s">
        <v>563</v>
      </c>
      <c r="H728" s="216" t="s">
        <v>574</v>
      </c>
      <c r="I728" s="216"/>
      <c r="J728" s="234" t="s">
        <v>5143</v>
      </c>
      <c r="K728" s="234" t="s">
        <v>5143</v>
      </c>
      <c r="L728" s="217" t="s">
        <v>4130</v>
      </c>
      <c r="M728" s="242" t="s">
        <v>3175</v>
      </c>
      <c r="N728" s="246" t="s">
        <v>5597</v>
      </c>
      <c r="O728" s="242" t="s">
        <v>5734</v>
      </c>
      <c r="P728" s="242">
        <v>1</v>
      </c>
      <c r="Q728" s="243">
        <v>46023</v>
      </c>
      <c r="R728" s="243">
        <v>46203</v>
      </c>
      <c r="S728" s="244">
        <f t="shared" si="43"/>
        <v>26.85</v>
      </c>
      <c r="T728" s="242" t="s">
        <v>609</v>
      </c>
      <c r="U728" s="242" t="s">
        <v>563</v>
      </c>
      <c r="V728" s="221">
        <f>+IFERROR(VLOOKUP($M728,ACTIVIDADES!$B$9:$Q$494,10,0),"")</f>
        <v>0</v>
      </c>
      <c r="W728" s="236" t="str">
        <f>+IFERROR(VLOOKUP($M728,ACTIVIDADES!$B$9:$Q$494,11,0)," ")</f>
        <v>Indicador en desarrollo; se encuentra en elaboración el formato y su articulación con el Procedimiento de Gestión Contractual.</v>
      </c>
      <c r="X728" s="222">
        <f>+IFERROR(VLOOKUP($M728,ACTIVIDADES!$B$9:$Q$494,12,0),"")</f>
        <v>0</v>
      </c>
      <c r="Y728" s="224">
        <f>+IFERROR(VLOOKUP($M728,ACTIVIDADES!$B$9:$Q$494,13,0),"")</f>
        <v>46153</v>
      </c>
      <c r="Z728" s="237" t="str">
        <f>+IFERROR(VLOOKUP($M728,ACTIVIDADES!$B$9:$Q$494,14,0),"")</f>
        <v>No se evidencian soportes de la actividad</v>
      </c>
      <c r="AA728" s="221">
        <f>+IFERROR(VLOOKUP($M728,ACTIVIDADES!$B$9:$Q$494,15,0),"")</f>
        <v>0</v>
      </c>
      <c r="AB728" s="225" t="str">
        <f>+IFERROR(VLOOKUP($M728,ACTIVIDADES!$B$9:$Q$494,16,0),"")</f>
        <v>VENCIDO</v>
      </c>
      <c r="AC728" s="240">
        <v>46157</v>
      </c>
      <c r="AD728" s="139">
        <v>0</v>
      </c>
      <c r="AE728" s="139" t="s">
        <v>3741</v>
      </c>
      <c r="AF728" s="228" t="s">
        <v>580</v>
      </c>
      <c r="AG728" s="139" t="s">
        <v>3737</v>
      </c>
      <c r="AH728" s="139" t="s">
        <v>3737</v>
      </c>
      <c r="AI728" s="139" t="s">
        <v>3737</v>
      </c>
      <c r="AJ728" s="141">
        <f>+IFERROR(VLOOKUP($M728,ACTIVIDADES!$B$9:$T$494,17,0),"")</f>
        <v>0</v>
      </c>
      <c r="AK728" s="229" t="str">
        <f>+IFERROR(VLOOKUP($M728,ACTIVIDADES!$B$9:$T$494,18,0),"")</f>
        <v>Indicador en desarrollo; se encuentra en elaboración el formato y su articulación con el Procedimiento de Gestión Contractual.</v>
      </c>
      <c r="AL728" s="229">
        <f>+IFERROR(VLOOKUP($M728,ACTIVIDADES!$B$9:$T$494,19,0),"")</f>
        <v>0</v>
      </c>
      <c r="AM728" s="141" t="str">
        <f>+IFERROR(VLOOKUP($M728,ACTIVIDADES!$B$9:$X$495,20,0),0)</f>
        <v>11/07/206</v>
      </c>
      <c r="AN728" s="141" t="str">
        <f>+IFERROR(VLOOKUP($M728,ACTIVIDADES!$B$9:$X$495,21,0),0)</f>
        <v>No se evidencian soportes de la actividad</v>
      </c>
      <c r="AO728" s="141">
        <f>+IFERROR(VLOOKUP($M728,ACTIVIDADES!$B$9:$X$495,22,0),0)</f>
        <v>0</v>
      </c>
      <c r="AP728" s="245" t="str">
        <f>+IFERROR(VLOOKUP($M728,ACTIVIDADES!$B$9:$X$495,23,0),0)</f>
        <v>VENCIDO</v>
      </c>
      <c r="AQ728" s="239">
        <v>46230</v>
      </c>
      <c r="AR728" s="141">
        <v>0</v>
      </c>
      <c r="AS728" s="141" t="s">
        <v>5838</v>
      </c>
      <c r="AT728" s="139" t="s">
        <v>581</v>
      </c>
      <c r="AU728" s="169" t="s">
        <v>3639</v>
      </c>
      <c r="AV728" s="198" t="s">
        <v>3639</v>
      </c>
      <c r="AW728" s="198" t="s">
        <v>3639</v>
      </c>
      <c r="AX728" s="57" t="s">
        <v>4244</v>
      </c>
      <c r="AY728" s="176" t="str">
        <f t="shared" si="44"/>
        <v>VENCIDAS</v>
      </c>
      <c r="AZ728" s="55" t="str">
        <f>+IFERROR(VLOOKUP($M728,ACTIVIDADES!$B$9:$T$494,25,0),"")</f>
        <v/>
      </c>
      <c r="BA728" s="55" t="str">
        <f>+IFERROR(VLOOKUP($M728,ACTIVIDADES!$B$9:$T$494,26,0),"")</f>
        <v/>
      </c>
      <c r="BB728" s="55" t="str">
        <f>+IFERROR(VLOOKUP($M728,ACTIVIDADES!$B$9:$T$494,27,0),"")</f>
        <v/>
      </c>
      <c r="BC728" s="55" t="str">
        <f>+IFERROR(VLOOKUP($M728,ACTIVIDADES!$B$9:$T$494,28,0),"")</f>
        <v/>
      </c>
      <c r="BD728" s="55" t="str">
        <f>+IFERROR(VLOOKUP($M728,ACTIVIDADES!$B$9:$T$494,29,0),"")</f>
        <v/>
      </c>
      <c r="BE728" s="55" t="str">
        <f>+IFERROR(VLOOKUP($M728,ACTIVIDADES!$B$9:$T$494,30,0),"")</f>
        <v/>
      </c>
      <c r="BF728" s="58"/>
      <c r="BG728" s="58"/>
      <c r="BH728" s="59"/>
      <c r="BI728" s="59" t="s">
        <v>580</v>
      </c>
      <c r="BJ728" s="60" t="s">
        <v>3635</v>
      </c>
      <c r="BK728" s="61" t="s">
        <v>593</v>
      </c>
      <c r="BL728" s="62"/>
      <c r="BM728" s="55" t="str">
        <f>+IFERROR(VLOOKUP($M728,ACTIVIDADES!$B$9:$T$494,31,0),"")</f>
        <v/>
      </c>
      <c r="BN728" s="55" t="str">
        <f>+IFERROR(VLOOKUP($M728,ACTIVIDADES!$B$9:$T$494,32,0),"")</f>
        <v/>
      </c>
      <c r="BO728" s="55" t="str">
        <f>+IFERROR(VLOOKUP($M728,ACTIVIDADES!$B$9:$T$494,33,0),"")</f>
        <v/>
      </c>
      <c r="BP728" s="55" t="str">
        <f>+IFERROR(VLOOKUP($M728,ACTIVIDADES!$B$9:$T$494,34,0),"")</f>
        <v/>
      </c>
      <c r="BQ728" s="55" t="str">
        <f>+IFERROR(VLOOKUP($M728,ACTIVIDADES!$B$9:$T$494,35,0),"")</f>
        <v/>
      </c>
      <c r="BR728" s="55" t="str">
        <f>+IFERROR(VLOOKUP($M728,ACTIVIDADES!$B$9:$T$494,36,0),"")</f>
        <v/>
      </c>
      <c r="BS728" s="55" t="str">
        <f>+IFERROR(VLOOKUP($M728,ACTIVIDADES!$B$9:$T$494,37,0),"")</f>
        <v/>
      </c>
      <c r="BT728" s="58"/>
      <c r="BU728" s="58"/>
      <c r="BV728" s="59"/>
      <c r="BW728" s="59" t="s">
        <v>580</v>
      </c>
      <c r="BX728" s="60" t="s">
        <v>3635</v>
      </c>
      <c r="BY728" s="61" t="s">
        <v>593</v>
      </c>
      <c r="BZ728" s="62"/>
      <c r="CA728" s="7"/>
      <c r="CB728" s="7"/>
      <c r="CC728" s="7"/>
      <c r="CD728" s="7"/>
      <c r="CE728" s="7"/>
      <c r="CF728" s="7"/>
      <c r="CG728" s="7"/>
      <c r="CH728" s="7"/>
      <c r="CI728" s="7"/>
      <c r="CJ728" s="7"/>
      <c r="CK728" s="7"/>
      <c r="CL728" s="7"/>
      <c r="CM728" s="7"/>
      <c r="CN728" s="7"/>
      <c r="CO728" s="7"/>
      <c r="CP728" s="7"/>
      <c r="CQ728" s="7"/>
    </row>
    <row r="729" spans="1:95" s="8" customFormat="1" ht="93" customHeight="1" x14ac:dyDescent="0.35">
      <c r="A729" s="40">
        <f t="shared" si="42"/>
        <v>721</v>
      </c>
      <c r="B729" s="40" t="s">
        <v>521</v>
      </c>
      <c r="C729" s="40">
        <v>2019</v>
      </c>
      <c r="D729" s="40" t="s">
        <v>3734</v>
      </c>
      <c r="E729" s="323"/>
      <c r="F729" s="40" t="s">
        <v>767</v>
      </c>
      <c r="G729" s="40" t="s">
        <v>29</v>
      </c>
      <c r="H729" s="42" t="s">
        <v>4928</v>
      </c>
      <c r="I729" s="42" t="s">
        <v>3654</v>
      </c>
      <c r="J729" s="43" t="s">
        <v>4385</v>
      </c>
      <c r="K729" s="43" t="s">
        <v>4385</v>
      </c>
      <c r="L729" s="44" t="s">
        <v>1153</v>
      </c>
      <c r="M729" s="63" t="s">
        <v>2924</v>
      </c>
      <c r="N729" s="64" t="s">
        <v>5640</v>
      </c>
      <c r="O729" s="63" t="s">
        <v>2926</v>
      </c>
      <c r="P729" s="63">
        <v>1</v>
      </c>
      <c r="Q729" s="65">
        <v>43832</v>
      </c>
      <c r="R729" s="65">
        <v>44012</v>
      </c>
      <c r="S729" s="66">
        <f t="shared" si="43"/>
        <v>26.700000000000003</v>
      </c>
      <c r="T729" s="63" t="s">
        <v>609</v>
      </c>
      <c r="U729" s="63" t="s">
        <v>2927</v>
      </c>
      <c r="V729" s="49">
        <f>+IFERROR(VLOOKUP($M729,ACTIVIDADES!$B$9:$Q$494,10,0),"")</f>
        <v>1</v>
      </c>
      <c r="W729" s="50" t="str">
        <f>+IFERROR(VLOOKUP($M729,ACTIVIDADES!$B$9:$Q$494,11,0)," ")</f>
        <v xml:space="preserve">La actividad se viene realizando desde la etapa precontractual. Como evidencias se adjuntan constancias de idoneidad y experiencia y documentos de verificación de propuestas con firma y/o visto bueno de un profesional distinto al proyectista, correos institucionales que evidencian la remisión y validación de los documentos, así como registros de control y trazabilidad incorporados en los expedientes contractuales.
</v>
      </c>
      <c r="X729" s="61" t="str">
        <f>+IFERROR(VLOOKUP($M729,ACTIVIDADES!$B$9:$Q$494,12,0),"")</f>
        <v>https://dnbcgovco-my.sharepoint.com/personal/planeacion_dnbc_gov_co/_layouts/15/onedrive.aspx?id=%2Fpersonal%2Fplaneacion%5Fdnbc%5Fgov%5Fco%2FDocuments%2FDocumentos%20SIGE%2F6%2E%20Planes%2FPLAN%20DE%20MEJORA%2F2026%2F01%2E%20Seguimiento%20Primer%20Trimestre%2F15%2E%20Gesti%C3%B3n%20Contractual%2FGC%5FAC2&amp;viewid=efb70791%2Db8ab%2D49e7%2Db552%2Dd3d4cbe976b9&amp;ct=1777387045307&amp;or=OWA%2DNT%2DMail</v>
      </c>
      <c r="Y729" s="52">
        <f>+IFERROR(VLOOKUP($M729,ACTIVIDADES!$B$9:$Q$494,13,0),"")</f>
        <v>46153</v>
      </c>
      <c r="Z729" s="53" t="str">
        <f>+IFERROR(VLOOKUP($M729,ACTIVIDADES!$B$9:$Q$494,14,0),"")</f>
        <v>Se adjuntan documentos del comodato de magangue. Adicionalmente no se evidencia uso de los documentos señalados en la activdidad</v>
      </c>
      <c r="AA729" s="49">
        <f>+IFERROR(VLOOKUP($M729,ACTIVIDADES!$B$9:$Q$494,15,0),"")</f>
        <v>0</v>
      </c>
      <c r="AB729" s="54" t="str">
        <f>+IFERROR(VLOOKUP($M729,ACTIVIDADES!$B$9:$Q$494,16,0),"")</f>
        <v>VENCIDO</v>
      </c>
      <c r="AC729" s="146">
        <v>46157</v>
      </c>
      <c r="AD729" s="147">
        <v>0</v>
      </c>
      <c r="AE729" s="28" t="s">
        <v>5806</v>
      </c>
      <c r="AF729" s="29" t="s">
        <v>581</v>
      </c>
      <c r="AG729" s="29" t="s">
        <v>3737</v>
      </c>
      <c r="AH729" s="29" t="s">
        <v>3737</v>
      </c>
      <c r="AI729" s="29" t="s">
        <v>3737</v>
      </c>
      <c r="AJ729" s="55">
        <f>+IFERROR(VLOOKUP($M729,ACTIVIDADES!$B$9:$T$494,17,0),"")</f>
        <v>1</v>
      </c>
      <c r="AK729" s="80" t="str">
        <f>+IFERROR(VLOOKUP($M729,ACTIVIDADES!$B$9:$T$494,18,0),"")</f>
        <v xml:space="preserve">La actividad se viene realizando desde la etapa precontractual. Como evidencias se adjuntan constancias de idoneidad y experiencia y documentos de verificación de propuestas con firma y/o visto bueno de un profesional distinto al proyectista, correos institucionales que evidencian la remisión y validación de los documentos, así como registros de control y trazabilidad incorporados en los expedientes contractuales.
</v>
      </c>
      <c r="AL729" s="80" t="str">
        <f>+IFERROR(VLOOKUP($M729,ACTIVIDADES!$B$9:$T$494,19,0),"")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729" s="55" t="str">
        <f>+IFERROR(VLOOKUP($M729,ACTIVIDADES!$B$9:$X$495,20,0),0)</f>
        <v>11/07/206</v>
      </c>
      <c r="AN729" s="55" t="str">
        <f>+IFERROR(VLOOKUP($M729,ACTIVIDADES!$B$9:$X$495,21,0),0)</f>
        <v>No se evidencian soportes de la actividad</v>
      </c>
      <c r="AO729" s="55">
        <f>+IFERROR(VLOOKUP($M729,ACTIVIDADES!$B$9:$X$495,22,0),0)</f>
        <v>0</v>
      </c>
      <c r="AP729" s="148" t="str">
        <f>+IFERROR(VLOOKUP($M729,ACTIVIDADES!$B$9:$X$495,23,0),0)</f>
        <v>VENCIDO</v>
      </c>
      <c r="AQ729" s="88">
        <v>46230</v>
      </c>
      <c r="AR729" s="55">
        <v>0</v>
      </c>
      <c r="AS729" s="56" t="s">
        <v>5840</v>
      </c>
      <c r="AT729" s="29" t="s">
        <v>581</v>
      </c>
      <c r="AU729" s="57" t="s">
        <v>3639</v>
      </c>
      <c r="AV729" s="193" t="s">
        <v>3639</v>
      </c>
      <c r="AW729" s="193" t="s">
        <v>3639</v>
      </c>
      <c r="AX729" s="57" t="s">
        <v>4244</v>
      </c>
      <c r="AY729" s="337" t="str">
        <f t="shared" si="44"/>
        <v>VENCIDAS</v>
      </c>
      <c r="AZ729" s="57" t="s">
        <v>4386</v>
      </c>
      <c r="BA729" s="57" t="s">
        <v>4386</v>
      </c>
      <c r="BB729" s="57" t="s">
        <v>4386</v>
      </c>
      <c r="BC729" s="57" t="s">
        <v>4386</v>
      </c>
      <c r="BD729" s="57" t="s">
        <v>4386</v>
      </c>
      <c r="BE729" s="57" t="s">
        <v>4386</v>
      </c>
      <c r="BF729" s="57" t="s">
        <v>4386</v>
      </c>
      <c r="BG729" s="57" t="s">
        <v>4386</v>
      </c>
      <c r="BH729" s="57" t="s">
        <v>4386</v>
      </c>
      <c r="BI729" s="57" t="s">
        <v>4386</v>
      </c>
      <c r="BJ729" s="57" t="s">
        <v>4386</v>
      </c>
      <c r="BK729" s="57" t="s">
        <v>4386</v>
      </c>
      <c r="BL729" s="57" t="s">
        <v>4386</v>
      </c>
      <c r="BM729" s="57" t="s">
        <v>4386</v>
      </c>
      <c r="BN729" s="57" t="s">
        <v>4386</v>
      </c>
      <c r="BO729" s="57" t="s">
        <v>4386</v>
      </c>
      <c r="BP729" s="57" t="s">
        <v>4386</v>
      </c>
      <c r="BQ729" s="57" t="s">
        <v>4386</v>
      </c>
      <c r="BR729" s="57" t="s">
        <v>4386</v>
      </c>
      <c r="BS729" s="57" t="s">
        <v>4386</v>
      </c>
      <c r="BT729" s="57" t="s">
        <v>4386</v>
      </c>
      <c r="BU729" s="57" t="s">
        <v>4386</v>
      </c>
      <c r="BV729" s="57" t="s">
        <v>4386</v>
      </c>
      <c r="BW729" s="57" t="s">
        <v>4386</v>
      </c>
      <c r="BX729" s="57" t="s">
        <v>4386</v>
      </c>
      <c r="BY729" s="57" t="s">
        <v>4386</v>
      </c>
      <c r="BZ729" s="57" t="s">
        <v>4386</v>
      </c>
      <c r="CA729" s="7"/>
      <c r="CB729" s="7"/>
      <c r="CC729" s="7"/>
      <c r="CD729" s="7"/>
      <c r="CE729" s="7"/>
      <c r="CF729" s="7"/>
      <c r="CG729" s="7"/>
      <c r="CH729" s="7"/>
      <c r="CI729" s="7"/>
      <c r="CJ729" s="7"/>
      <c r="CK729" s="7"/>
      <c r="CL729" s="7"/>
      <c r="CM729" s="7"/>
      <c r="CN729" s="7"/>
      <c r="CO729" s="7"/>
      <c r="CP729" s="7"/>
      <c r="CQ729" s="7"/>
    </row>
    <row r="730" spans="1:95" ht="93" customHeight="1" x14ac:dyDescent="0.35">
      <c r="A730" s="251">
        <f t="shared" si="42"/>
        <v>722</v>
      </c>
      <c r="B730" s="251" t="s">
        <v>521</v>
      </c>
      <c r="C730" s="251">
        <v>2019</v>
      </c>
      <c r="D730" s="251" t="s">
        <v>3734</v>
      </c>
      <c r="E730" s="323"/>
      <c r="F730" s="251" t="s">
        <v>767</v>
      </c>
      <c r="G730" s="251" t="s">
        <v>29</v>
      </c>
      <c r="H730" s="253" t="s">
        <v>4928</v>
      </c>
      <c r="I730" s="253" t="s">
        <v>3654</v>
      </c>
      <c r="J730" s="254" t="s">
        <v>4385</v>
      </c>
      <c r="K730" s="254" t="s">
        <v>4385</v>
      </c>
      <c r="L730" s="255" t="s">
        <v>1153</v>
      </c>
      <c r="M730" s="278" t="s">
        <v>2932</v>
      </c>
      <c r="N730" s="307" t="s">
        <v>2933</v>
      </c>
      <c r="O730" s="278" t="s">
        <v>2934</v>
      </c>
      <c r="P730" s="278">
        <v>1</v>
      </c>
      <c r="Q730" s="279">
        <v>43808</v>
      </c>
      <c r="R730" s="279">
        <v>43917</v>
      </c>
      <c r="S730" s="280">
        <f t="shared" si="43"/>
        <v>16.2</v>
      </c>
      <c r="T730" s="278" t="s">
        <v>609</v>
      </c>
      <c r="U730" s="278" t="s">
        <v>2927</v>
      </c>
      <c r="V730" s="260">
        <f>+IFERROR(VLOOKUP($M730,ACTIVIDADES!$B$9:$Q$494,10,0),"")</f>
        <v>0</v>
      </c>
      <c r="W730" s="261" t="str">
        <f>+IFERROR(VLOOKUP($M730,ACTIVIDADES!$B$9:$Q$494,11,0)," ")</f>
        <v>El indicador no se encuentra cumplido; actualmente se adelanta la revisión y ajuste del Procedimiento de Gestión Contractual para incorporar los controles documentales requeridos.</v>
      </c>
      <c r="X730" s="275">
        <f>+IFERROR(VLOOKUP($M730,ACTIVIDADES!$B$9:$Q$494,12,0),"")</f>
        <v>0</v>
      </c>
      <c r="Y730" s="263">
        <f>+IFERROR(VLOOKUP($M730,ACTIVIDADES!$B$9:$Q$494,13,0),"")</f>
        <v>46153</v>
      </c>
      <c r="Z730" s="264" t="str">
        <f>+IFERROR(VLOOKUP($M730,ACTIVIDADES!$B$9:$Q$494,14,0),"")</f>
        <v>Sin avance en la actividad</v>
      </c>
      <c r="AA730" s="260">
        <f>+IFERROR(VLOOKUP($M730,ACTIVIDADES!$B$9:$Q$494,15,0),"")</f>
        <v>0</v>
      </c>
      <c r="AB730" s="265" t="str">
        <f>+IFERROR(VLOOKUP($M730,ACTIVIDADES!$B$9:$Q$494,16,0),"")</f>
        <v>VENCIDO</v>
      </c>
      <c r="AC730" s="266">
        <v>46157</v>
      </c>
      <c r="AD730" s="267">
        <v>1</v>
      </c>
      <c r="AE730" s="177" t="s">
        <v>4387</v>
      </c>
      <c r="AF730" s="267" t="s">
        <v>578</v>
      </c>
      <c r="AG730" s="267" t="s">
        <v>3737</v>
      </c>
      <c r="AH730" s="267" t="s">
        <v>593</v>
      </c>
      <c r="AI730" s="267" t="s">
        <v>3752</v>
      </c>
      <c r="AJ730" s="269">
        <f>+IFERROR(VLOOKUP($M730,ACTIVIDADES!$B$9:$T$494,17,0),"")</f>
        <v>0</v>
      </c>
      <c r="AK730" s="270" t="str">
        <f>+IFERROR(VLOOKUP($M730,ACTIVIDADES!$B$9:$T$494,18,0),"")</f>
        <v>El indicador no se encuentra cumplido; actualmente se adelanta la revisión y ajuste del Procedimiento de Gestión Contractual para incorporar los controles documentales requeridos.</v>
      </c>
      <c r="AL730" s="270">
        <f>+IFERROR(VLOOKUP($M730,ACTIVIDADES!$B$9:$T$494,19,0),"")</f>
        <v>0</v>
      </c>
      <c r="AM730" s="269" t="str">
        <f>+IFERROR(VLOOKUP($M730,ACTIVIDADES!$B$9:$X$495,20,0),0)</f>
        <v>11/07/206</v>
      </c>
      <c r="AN730" s="269" t="str">
        <f>+IFERROR(VLOOKUP($M730,ACTIVIDADES!$B$9:$X$495,21,0),0)</f>
        <v>No se evidencian soportes de la actividad</v>
      </c>
      <c r="AO730" s="269">
        <f>+IFERROR(VLOOKUP($M730,ACTIVIDADES!$B$9:$X$495,22,0),0)</f>
        <v>0</v>
      </c>
      <c r="AP730" s="311" t="str">
        <f>+IFERROR(VLOOKUP($M730,ACTIVIDADES!$B$9:$X$495,23,0),0)</f>
        <v>VENCIDO</v>
      </c>
      <c r="AQ730" s="274">
        <v>46230</v>
      </c>
      <c r="AR730" s="269">
        <v>0.1</v>
      </c>
      <c r="AS730" s="173" t="s">
        <v>4631</v>
      </c>
      <c r="AT730" s="267" t="s">
        <v>4</v>
      </c>
      <c r="AU730" s="173" t="s">
        <v>3639</v>
      </c>
      <c r="AV730" s="205" t="s">
        <v>3639</v>
      </c>
      <c r="AW730" s="205" t="s">
        <v>3639</v>
      </c>
      <c r="AX730" s="57" t="s">
        <v>4244</v>
      </c>
      <c r="AY730" s="176" t="str">
        <f t="shared" si="44"/>
        <v>EN EJECUCIÓN</v>
      </c>
      <c r="AZ730" s="55" t="str">
        <f>+IFERROR(VLOOKUP($M730,ACTIVIDADES!$B$9:$T$494,25,0),"")</f>
        <v/>
      </c>
      <c r="BA730" s="55" t="str">
        <f>+IFERROR(VLOOKUP($M730,ACTIVIDADES!$B$9:$T$494,26,0),"")</f>
        <v/>
      </c>
      <c r="BB730" s="55" t="str">
        <f>+IFERROR(VLOOKUP($M730,ACTIVIDADES!$B$9:$T$494,27,0),"")</f>
        <v/>
      </c>
      <c r="BC730" s="55" t="str">
        <f>+IFERROR(VLOOKUP($M730,ACTIVIDADES!$B$9:$T$494,28,0),"")</f>
        <v/>
      </c>
      <c r="BD730" s="55" t="str">
        <f>+IFERROR(VLOOKUP($M730,ACTIVIDADES!$B$9:$T$494,29,0),"")</f>
        <v/>
      </c>
      <c r="BE730" s="55" t="str">
        <f>+IFERROR(VLOOKUP($M730,ACTIVIDADES!$B$9:$T$494,30,0),"")</f>
        <v/>
      </c>
      <c r="BF730" s="58"/>
      <c r="BG730" s="58"/>
      <c r="BH730" s="59"/>
      <c r="BI730" s="59" t="s">
        <v>580</v>
      </c>
      <c r="BJ730" s="60" t="s">
        <v>3635</v>
      </c>
      <c r="BK730" s="61" t="s">
        <v>593</v>
      </c>
      <c r="BL730" s="62"/>
      <c r="BM730" s="55" t="str">
        <f>+IFERROR(VLOOKUP($M730,ACTIVIDADES!$B$9:$T$494,31,0),"")</f>
        <v/>
      </c>
      <c r="BN730" s="55" t="str">
        <f>+IFERROR(VLOOKUP($M730,ACTIVIDADES!$B$9:$T$494,32,0),"")</f>
        <v/>
      </c>
      <c r="BO730" s="55" t="str">
        <f>+IFERROR(VLOOKUP($M730,ACTIVIDADES!$B$9:$T$494,33,0),"")</f>
        <v/>
      </c>
      <c r="BP730" s="55" t="str">
        <f>+IFERROR(VLOOKUP($M730,ACTIVIDADES!$B$9:$T$494,34,0),"")</f>
        <v/>
      </c>
      <c r="BQ730" s="55" t="str">
        <f>+IFERROR(VLOOKUP($M730,ACTIVIDADES!$B$9:$T$494,35,0),"")</f>
        <v/>
      </c>
      <c r="BR730" s="55" t="str">
        <f>+IFERROR(VLOOKUP($M730,ACTIVIDADES!$B$9:$T$494,36,0),"")</f>
        <v/>
      </c>
      <c r="BS730" s="55" t="str">
        <f>+IFERROR(VLOOKUP($M730,ACTIVIDADES!$B$9:$T$494,37,0),"")</f>
        <v/>
      </c>
      <c r="BT730" s="58"/>
      <c r="BU730" s="58"/>
      <c r="BV730" s="59"/>
      <c r="BW730" s="59" t="s">
        <v>580</v>
      </c>
      <c r="BX730" s="60" t="s">
        <v>3635</v>
      </c>
      <c r="BY730" s="61" t="s">
        <v>593</v>
      </c>
      <c r="BZ730" s="62"/>
      <c r="CA730" s="7"/>
      <c r="CB730" s="7"/>
      <c r="CC730" s="7"/>
      <c r="CD730" s="7"/>
      <c r="CE730" s="7"/>
      <c r="CF730" s="7"/>
      <c r="CG730" s="7"/>
      <c r="CH730" s="7"/>
      <c r="CI730" s="7"/>
      <c r="CJ730" s="7"/>
      <c r="CK730" s="7"/>
      <c r="CL730" s="7"/>
      <c r="CM730" s="7"/>
      <c r="CN730" s="7"/>
      <c r="CO730" s="7"/>
      <c r="CP730" s="7"/>
      <c r="CQ730" s="7"/>
    </row>
    <row r="731" spans="1:95" ht="93" customHeight="1" x14ac:dyDescent="0.35">
      <c r="A731" s="40">
        <f t="shared" si="42"/>
        <v>723</v>
      </c>
      <c r="B731" s="40" t="s">
        <v>521</v>
      </c>
      <c r="C731" s="40">
        <v>2018</v>
      </c>
      <c r="D731" s="40" t="s">
        <v>3734</v>
      </c>
      <c r="E731" s="323"/>
      <c r="F731" s="40" t="s">
        <v>762</v>
      </c>
      <c r="G731" s="40" t="s">
        <v>511</v>
      </c>
      <c r="H731" s="41" t="s">
        <v>512</v>
      </c>
      <c r="I731" s="42"/>
      <c r="J731" s="43" t="s">
        <v>3751</v>
      </c>
      <c r="K731" s="43" t="s">
        <v>3751</v>
      </c>
      <c r="L731" s="44" t="s">
        <v>1153</v>
      </c>
      <c r="M731" s="63" t="s">
        <v>1774</v>
      </c>
      <c r="N731" s="64" t="s">
        <v>1775</v>
      </c>
      <c r="O731" s="63" t="s">
        <v>1776</v>
      </c>
      <c r="P731" s="63">
        <v>1</v>
      </c>
      <c r="Q731" s="65">
        <v>43467</v>
      </c>
      <c r="R731" s="65">
        <v>43524</v>
      </c>
      <c r="S731" s="66">
        <f t="shared" si="43"/>
        <v>8.4</v>
      </c>
      <c r="T731" s="63" t="s">
        <v>624</v>
      </c>
      <c r="U731" s="63" t="s">
        <v>1777</v>
      </c>
      <c r="V731" s="49">
        <f>+IFERROR(VLOOKUP($M731,ACTIVIDADES!$B$9:$Q$494,10,0),"")</f>
        <v>1</v>
      </c>
      <c r="W731" s="50" t="str">
        <f>+IFERROR(VLOOKUP($M731,ACTIVIDADES!$B$9:$Q$494,11,0)," ")</f>
        <v>Se aportan registro de biometrico y permisos, en los cuales se ve reflejados los ingresos de los funcionarios.</v>
      </c>
      <c r="X731" s="51" t="str">
        <f>+IFERROR(VLOOKUP($M731,ACTIVIDADES!$B$9:$Q$494,12,0),"")</f>
        <v>TH_AC1</v>
      </c>
      <c r="Y731" s="52">
        <f>+IFERROR(VLOOKUP($M731,ACTIVIDADES!$B$9:$Q$494,13,0),"")</f>
        <v>46153</v>
      </c>
      <c r="Z731" s="53" t="str">
        <f>+IFERROR(VLOOKUP($M731,ACTIVIDADES!$B$9:$Q$494,14,0),"")</f>
        <v>Incluyen reportes de biometricos (incompleto) y de permisos. No obstantes, no dan cuenta de la directriz planteada</v>
      </c>
      <c r="AA731" s="49">
        <f>+IFERROR(VLOOKUP($M731,ACTIVIDADES!$B$9:$Q$494,15,0),"")</f>
        <v>0</v>
      </c>
      <c r="AB731" s="54" t="str">
        <f>+IFERROR(VLOOKUP($M731,ACTIVIDADES!$B$9:$Q$494,16,0),"")</f>
        <v>VENCIDO</v>
      </c>
      <c r="AC731" s="144">
        <v>46157</v>
      </c>
      <c r="AD731" s="29">
        <v>0</v>
      </c>
      <c r="AE731" s="29" t="s">
        <v>3741</v>
      </c>
      <c r="AF731" s="29" t="s">
        <v>581</v>
      </c>
      <c r="AG731" s="29" t="s">
        <v>3737</v>
      </c>
      <c r="AH731" s="29" t="s">
        <v>3737</v>
      </c>
      <c r="AI731" s="29" t="s">
        <v>3737</v>
      </c>
      <c r="AJ731" s="55">
        <f>+IFERROR(VLOOKUP($M731,ACTIVIDADES!$B$9:$T$494,17,0),"")</f>
        <v>1</v>
      </c>
      <c r="AK731" s="80" t="str">
        <f>+IFERROR(VLOOKUP($M731,ACTIVIDADES!$B$9:$T$494,18,0),"")</f>
        <v>Se aportan registro de biometrico y permisos, en los cuales se ve reflejados los ingresos de los funcionarios.</v>
      </c>
      <c r="AL731" s="80" t="str">
        <f>+IFERROR(VLOOKUP($M731,ACTIVIDADES!$B$9:$T$494,19,0),"")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731" s="55">
        <f>+IFERROR(VLOOKUP($M731,ACTIVIDADES!$B$9:$X$495,20,0),0)</f>
        <v>46214</v>
      </c>
      <c r="AN731" s="55" t="str">
        <f>+IFERROR(VLOOKUP($M731,ACTIVIDADES!$B$9:$X$495,21,0),0)</f>
        <v>Incluyen reportes de biometricos (incompleto) y de permisos. No obstantes, no dan cuenta de la directriz planteada</v>
      </c>
      <c r="AO731" s="55">
        <f>+IFERROR(VLOOKUP($M731,ACTIVIDADES!$B$9:$X$495,22,0),0)</f>
        <v>0</v>
      </c>
      <c r="AP731" s="148" t="str">
        <f>+IFERROR(VLOOKUP($M731,ACTIVIDADES!$B$9:$X$495,23,0),0)</f>
        <v>VENCIDO</v>
      </c>
      <c r="AQ731" s="88">
        <v>46230</v>
      </c>
      <c r="AR731" s="55">
        <v>0</v>
      </c>
      <c r="AS731" s="56" t="s">
        <v>4298</v>
      </c>
      <c r="AT731" s="29" t="s">
        <v>581</v>
      </c>
      <c r="AU731" s="57" t="s">
        <v>3639</v>
      </c>
      <c r="AV731" s="193" t="s">
        <v>3639</v>
      </c>
      <c r="AW731" s="193" t="s">
        <v>3639</v>
      </c>
      <c r="AX731" s="57" t="s">
        <v>4244</v>
      </c>
      <c r="AY731" s="176" t="str">
        <f t="shared" si="44"/>
        <v>VENCIDAS</v>
      </c>
      <c r="AZ731" s="55" t="str">
        <f>+IFERROR(VLOOKUP($M731,ACTIVIDADES!$B$9:$T$494,25,0),"")</f>
        <v/>
      </c>
      <c r="BA731" s="55" t="str">
        <f>+IFERROR(VLOOKUP($M731,ACTIVIDADES!$B$9:$T$494,26,0),"")</f>
        <v/>
      </c>
      <c r="BB731" s="55" t="str">
        <f>+IFERROR(VLOOKUP($M731,ACTIVIDADES!$B$9:$T$494,27,0),"")</f>
        <v/>
      </c>
      <c r="BC731" s="55" t="str">
        <f>+IFERROR(VLOOKUP($M731,ACTIVIDADES!$B$9:$T$494,28,0),"")</f>
        <v/>
      </c>
      <c r="BD731" s="55" t="str">
        <f>+IFERROR(VLOOKUP($M731,ACTIVIDADES!$B$9:$T$494,29,0),"")</f>
        <v/>
      </c>
      <c r="BE731" s="55" t="str">
        <f>+IFERROR(VLOOKUP($M731,ACTIVIDADES!$B$9:$T$494,30,0),"")</f>
        <v/>
      </c>
      <c r="BF731" s="58"/>
      <c r="BG731" s="58"/>
      <c r="BH731" s="59"/>
      <c r="BI731" s="59" t="s">
        <v>580</v>
      </c>
      <c r="BJ731" s="60" t="s">
        <v>3635</v>
      </c>
      <c r="BK731" s="61" t="s">
        <v>593</v>
      </c>
      <c r="BL731" s="62"/>
      <c r="BM731" s="55" t="str">
        <f>+IFERROR(VLOOKUP($M731,ACTIVIDADES!$B$9:$T$494,31,0),"")</f>
        <v/>
      </c>
      <c r="BN731" s="55" t="str">
        <f>+IFERROR(VLOOKUP($M731,ACTIVIDADES!$B$9:$T$494,32,0),"")</f>
        <v/>
      </c>
      <c r="BO731" s="55" t="str">
        <f>+IFERROR(VLOOKUP($M731,ACTIVIDADES!$B$9:$T$494,33,0),"")</f>
        <v/>
      </c>
      <c r="BP731" s="55" t="str">
        <f>+IFERROR(VLOOKUP($M731,ACTIVIDADES!$B$9:$T$494,34,0),"")</f>
        <v/>
      </c>
      <c r="BQ731" s="55" t="str">
        <f>+IFERROR(VLOOKUP($M731,ACTIVIDADES!$B$9:$T$494,35,0),"")</f>
        <v/>
      </c>
      <c r="BR731" s="55" t="str">
        <f>+IFERROR(VLOOKUP($M731,ACTIVIDADES!$B$9:$T$494,36,0),"")</f>
        <v/>
      </c>
      <c r="BS731" s="55" t="str">
        <f>+IFERROR(VLOOKUP($M731,ACTIVIDADES!$B$9:$T$494,37,0),"")</f>
        <v/>
      </c>
      <c r="BT731" s="58"/>
      <c r="BU731" s="58"/>
      <c r="BV731" s="59"/>
      <c r="BW731" s="59" t="s">
        <v>580</v>
      </c>
      <c r="BX731" s="60" t="s">
        <v>3635</v>
      </c>
      <c r="BY731" s="61" t="s">
        <v>593</v>
      </c>
      <c r="BZ731" s="62"/>
      <c r="CA731" s="7"/>
      <c r="CB731" s="7"/>
      <c r="CC731" s="7"/>
      <c r="CD731" s="7"/>
      <c r="CE731" s="7"/>
      <c r="CF731" s="7"/>
      <c r="CG731" s="7"/>
      <c r="CH731" s="7"/>
      <c r="CI731" s="7"/>
      <c r="CJ731" s="7"/>
      <c r="CK731" s="7"/>
      <c r="CL731" s="7"/>
      <c r="CM731" s="7"/>
      <c r="CN731" s="7"/>
      <c r="CO731" s="7"/>
      <c r="CP731" s="7"/>
      <c r="CQ731" s="7"/>
    </row>
    <row r="732" spans="1:95" ht="93" customHeight="1" x14ac:dyDescent="0.35">
      <c r="A732" s="40">
        <f t="shared" si="42"/>
        <v>724</v>
      </c>
      <c r="B732" s="40" t="s">
        <v>521</v>
      </c>
      <c r="C732" s="40">
        <v>2020</v>
      </c>
      <c r="D732" s="40" t="s">
        <v>3734</v>
      </c>
      <c r="E732" s="323"/>
      <c r="F732" s="40" t="s">
        <v>778</v>
      </c>
      <c r="G732" s="40" t="s">
        <v>155</v>
      </c>
      <c r="H732" s="42" t="s">
        <v>4892</v>
      </c>
      <c r="I732" s="42" t="s">
        <v>3654</v>
      </c>
      <c r="J732" s="43" t="s">
        <v>5206</v>
      </c>
      <c r="K732" s="43" t="s">
        <v>5396</v>
      </c>
      <c r="L732" s="44" t="s">
        <v>1153</v>
      </c>
      <c r="M732" s="45" t="s">
        <v>2936</v>
      </c>
      <c r="N732" s="46" t="s">
        <v>2937</v>
      </c>
      <c r="O732" s="45" t="s">
        <v>1264</v>
      </c>
      <c r="P732" s="45">
        <v>4</v>
      </c>
      <c r="Q732" s="47">
        <v>46023</v>
      </c>
      <c r="R732" s="47">
        <v>46387</v>
      </c>
      <c r="S732" s="48">
        <f t="shared" si="43"/>
        <v>54</v>
      </c>
      <c r="T732" s="45" t="s">
        <v>609</v>
      </c>
      <c r="U732" s="45"/>
      <c r="V732" s="49">
        <f>+IFERROR(VLOOKUP($M732,ACTIVIDADES!$B$9:$Q$494,10,0),"")</f>
        <v>0.25</v>
      </c>
      <c r="W732" s="50" t="str">
        <f>+IFERROR(VLOOKUP($M732,ACTIVIDADES!$B$9:$Q$494,11,0)," ")</f>
        <v xml:space="preserve">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
</v>
      </c>
      <c r="X732" s="61" t="str">
        <f>+IFERROR(VLOOKUP($M732,ACTIVIDADES!$B$9:$Q$494,12,0),"")</f>
        <v>https://dnbcgovco-my.sharepoint.com/personal/planeacion_dnbc_gov_co/_layouts/15/onedrive.aspx?id=%2Fpersonal%2Fplaneacion%5Fdnbc%5Fgov%5Fco%2FDocuments%2FDocumentos%20SIGE%2F6%2E%20Planes%2FPLAN%20DE%20MEJORA%2F2026%2F01%2E%20Seguimiento%20Primer%20Trimestre%2F15%2E%20Gesti%C3%B3n%20Contractual%2FGC%5FAC4&amp;viewid=efb70791%2Db8ab%2D49e7%2Db552%2Dd3d4cbe976b9&amp;ct=1777387045307&amp;or=OWA%2DNT%2DMail</v>
      </c>
      <c r="Y732" s="52">
        <f>+IFERROR(VLOOKUP($M732,ACTIVIDADES!$B$9:$Q$494,13,0),"")</f>
        <v>46153</v>
      </c>
      <c r="Z732" s="53" t="str">
        <f>+IFERROR(VLOOKUP($M732,ACTIVIDADES!$B$9:$Q$494,14,0),"")</f>
        <v>Se incluye información de capacitación realizada durante el primer trimestre de la vigencia</v>
      </c>
      <c r="AA732" s="49">
        <f>+IFERROR(VLOOKUP($M732,ACTIVIDADES!$B$9:$Q$494,15,0),"")</f>
        <v>0.25</v>
      </c>
      <c r="AB732" s="54" t="str">
        <f>+IFERROR(VLOOKUP($M732,ACTIVIDADES!$B$9:$Q$494,16,0),"")</f>
        <v>EJECUCIÓN</v>
      </c>
      <c r="AC732" s="144">
        <v>46157</v>
      </c>
      <c r="AD732" s="29">
        <v>0.25</v>
      </c>
      <c r="AE732" s="29" t="s">
        <v>4388</v>
      </c>
      <c r="AF732" s="28" t="s">
        <v>4</v>
      </c>
      <c r="AG732" s="29" t="s">
        <v>3737</v>
      </c>
      <c r="AH732" s="29" t="s">
        <v>3737</v>
      </c>
      <c r="AI732" s="29" t="s">
        <v>3737</v>
      </c>
      <c r="AJ732" s="55">
        <f>+IFERROR(VLOOKUP($M732,ACTIVIDADES!$B$9:$T$494,17,0),"")</f>
        <v>0.25</v>
      </c>
      <c r="AK732" s="80" t="str">
        <f>+IFERROR(VLOOKUP($M732,ACTIVIDADES!$B$9:$T$494,18,0),"")</f>
        <v xml:space="preserve">La actividad se ha realizado mediante una jornada de capacitación, la cual fue desarrollada de manera presencial en la sala CITEL y de forma virtual, dirigida a todas las partes interesadas de la entidad, incluyendo funcionarios y contratistas. Como evidencia se cuenta con los soportes de la capacitación realizada, los cuales permiten acreditar la socialización y apropiación inicial de los temas objeto de la actividad. La entidad mantiene el compromiso de continuar fortaleciendo estas acciones conforme a los lineamientos institucionales.
</v>
      </c>
      <c r="AL732" s="80" t="str">
        <f>+IFERROR(VLOOKUP($M732,ACTIVIDADES!$B$9:$T$494,19,0),"")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732" s="55" t="str">
        <f>+IFERROR(VLOOKUP($M732,ACTIVIDADES!$B$9:$X$495,20,0),0)</f>
        <v>11/07/206</v>
      </c>
      <c r="AN732" s="55" t="str">
        <f>+IFERROR(VLOOKUP($M732,ACTIVIDADES!$B$9:$X$495,21,0),0)</f>
        <v xml:space="preserve">Se incluye capacitación del segundo trimestre. </v>
      </c>
      <c r="AO732" s="55">
        <f>+IFERROR(VLOOKUP($M732,ACTIVIDADES!$B$9:$X$495,22,0),0)</f>
        <v>0.5</v>
      </c>
      <c r="AP732" s="145" t="str">
        <f>+IFERROR(VLOOKUP($M732,ACTIVIDADES!$B$9:$X$495,23,0),0)</f>
        <v>EN EJECUCIÓN</v>
      </c>
      <c r="AQ732" s="88">
        <v>46230</v>
      </c>
      <c r="AR732" s="55">
        <v>0.5</v>
      </c>
      <c r="AS732" s="57" t="s">
        <v>3865</v>
      </c>
      <c r="AT732" s="29" t="s">
        <v>4</v>
      </c>
      <c r="AU732" s="57" t="s">
        <v>3639</v>
      </c>
      <c r="AV732" s="57" t="s">
        <v>3639</v>
      </c>
      <c r="AW732" s="57" t="s">
        <v>3639</v>
      </c>
      <c r="AX732" s="193" t="s">
        <v>4252</v>
      </c>
      <c r="AY732" s="176" t="str">
        <f t="shared" si="44"/>
        <v>EN EJECUCIÓN</v>
      </c>
      <c r="AZ732" s="55" t="str">
        <f>+IFERROR(VLOOKUP($M732,ACTIVIDADES!$B$9:$T$494,25,0),"")</f>
        <v/>
      </c>
      <c r="BA732" s="55" t="str">
        <f>+IFERROR(VLOOKUP($M732,ACTIVIDADES!$B$9:$T$494,26,0),"")</f>
        <v/>
      </c>
      <c r="BB732" s="55" t="str">
        <f>+IFERROR(VLOOKUP($M732,ACTIVIDADES!$B$9:$T$494,27,0),"")</f>
        <v/>
      </c>
      <c r="BC732" s="55" t="str">
        <f>+IFERROR(VLOOKUP($M732,ACTIVIDADES!$B$9:$T$494,28,0),"")</f>
        <v/>
      </c>
      <c r="BD732" s="55" t="str">
        <f>+IFERROR(VLOOKUP($M732,ACTIVIDADES!$B$9:$T$494,29,0),"")</f>
        <v/>
      </c>
      <c r="BE732" s="55" t="str">
        <f>+IFERROR(VLOOKUP($M732,ACTIVIDADES!$B$9:$T$494,30,0),"")</f>
        <v/>
      </c>
      <c r="BF732" s="58"/>
      <c r="BG732" s="58"/>
      <c r="BH732" s="59"/>
      <c r="BI732" s="59" t="s">
        <v>580</v>
      </c>
      <c r="BJ732" s="60" t="s">
        <v>3635</v>
      </c>
      <c r="BK732" s="61" t="s">
        <v>593</v>
      </c>
      <c r="BL732" s="62"/>
      <c r="BM732" s="55" t="str">
        <f>+IFERROR(VLOOKUP($M732,ACTIVIDADES!$B$9:$T$494,31,0),"")</f>
        <v/>
      </c>
      <c r="BN732" s="55" t="str">
        <f>+IFERROR(VLOOKUP($M732,ACTIVIDADES!$B$9:$T$494,32,0),"")</f>
        <v/>
      </c>
      <c r="BO732" s="55" t="str">
        <f>+IFERROR(VLOOKUP($M732,ACTIVIDADES!$B$9:$T$494,33,0),"")</f>
        <v/>
      </c>
      <c r="BP732" s="55" t="str">
        <f>+IFERROR(VLOOKUP($M732,ACTIVIDADES!$B$9:$T$494,34,0),"")</f>
        <v/>
      </c>
      <c r="BQ732" s="55" t="str">
        <f>+IFERROR(VLOOKUP($M732,ACTIVIDADES!$B$9:$T$494,35,0),"")</f>
        <v/>
      </c>
      <c r="BR732" s="55" t="str">
        <f>+IFERROR(VLOOKUP($M732,ACTIVIDADES!$B$9:$T$494,36,0),"")</f>
        <v/>
      </c>
      <c r="BS732" s="55" t="str">
        <f>+IFERROR(VLOOKUP($M732,ACTIVIDADES!$B$9:$T$494,37,0),"")</f>
        <v/>
      </c>
      <c r="BT732" s="58"/>
      <c r="BU732" s="58"/>
      <c r="BV732" s="59"/>
      <c r="BW732" s="59" t="s">
        <v>580</v>
      </c>
      <c r="BX732" s="60" t="s">
        <v>3635</v>
      </c>
      <c r="BY732" s="61" t="s">
        <v>593</v>
      </c>
      <c r="BZ732" s="62"/>
      <c r="CA732" s="7"/>
      <c r="CB732" s="7"/>
      <c r="CC732" s="7"/>
      <c r="CD732" s="7"/>
      <c r="CE732" s="7"/>
      <c r="CF732" s="7"/>
      <c r="CG732" s="7"/>
      <c r="CH732" s="7"/>
      <c r="CI732" s="7"/>
      <c r="CJ732" s="7"/>
      <c r="CK732" s="7"/>
      <c r="CL732" s="7"/>
      <c r="CM732" s="7"/>
      <c r="CN732" s="7"/>
      <c r="CO732" s="7"/>
      <c r="CP732" s="7"/>
      <c r="CQ732" s="7"/>
    </row>
    <row r="733" spans="1:95" ht="93" customHeight="1" x14ac:dyDescent="0.35">
      <c r="A733" s="40">
        <f t="shared" si="42"/>
        <v>725</v>
      </c>
      <c r="B733" s="40" t="s">
        <v>536</v>
      </c>
      <c r="C733" s="40">
        <v>2024</v>
      </c>
      <c r="D733" s="40" t="s">
        <v>3734</v>
      </c>
      <c r="E733" s="323"/>
      <c r="F733" s="40" t="s">
        <v>1062</v>
      </c>
      <c r="G733" s="362" t="s">
        <v>533</v>
      </c>
      <c r="H733" s="42" t="s">
        <v>4851</v>
      </c>
      <c r="I733" s="42"/>
      <c r="J733" s="43" t="s">
        <v>4217</v>
      </c>
      <c r="K733" s="43" t="s">
        <v>4217</v>
      </c>
      <c r="L733" s="44" t="s">
        <v>5450</v>
      </c>
      <c r="M733" s="63" t="s">
        <v>3146</v>
      </c>
      <c r="N733" s="64" t="s">
        <v>3147</v>
      </c>
      <c r="O733" s="63" t="s">
        <v>3148</v>
      </c>
      <c r="P733" s="63">
        <v>12</v>
      </c>
      <c r="Q733" s="65">
        <v>45658</v>
      </c>
      <c r="R733" s="65">
        <v>46022</v>
      </c>
      <c r="S733" s="66">
        <f t="shared" si="43"/>
        <v>54</v>
      </c>
      <c r="T733" s="63" t="s">
        <v>609</v>
      </c>
      <c r="U733" s="63" t="s">
        <v>1164</v>
      </c>
      <c r="V733" s="49">
        <f>+IFERROR(VLOOKUP($M733,ACTIVIDADES!$B$9:$Q$494,10,0),"")</f>
        <v>0.75</v>
      </c>
      <c r="W733" s="50" t="str">
        <f>+IFERROR(VLOOKUP($M733,ACTIVIDADES!$B$9:$Q$494,11,0)," ")</f>
        <v>Accion establecida en el plan de mejoramiento suscrito el 17 de diciembre de 2024, como resultado de la auditoria realizada a la vigencia 2023.
La acción finalizó el 31 de diciembre de 2025. 
Se evidenció que se efectuó el seguimiento mensual al Plan Anual de Adquisiciones (PAA) en el marco de las reuniones del Comité de Contratación, en las cuales se informó el avance y el estado de su ejecución durante el periodo correspondiente. No se evidencian las actas del ultimo semestre.
Por lo tanto, no se ha dado cumplimiento a la acción establecida en el Plan de Mejoramiento.</v>
      </c>
      <c r="X733" s="61">
        <f>+IFERROR(VLOOKUP($M733,ACTIVIDADES!$B$9:$Q$494,12,0),"")</f>
        <v>0</v>
      </c>
      <c r="Y733" s="52">
        <f>+IFERROR(VLOOKUP($M733,ACTIVIDADES!$B$9:$Q$494,13,0),"")</f>
        <v>46153</v>
      </c>
      <c r="Z733" s="53" t="str">
        <f>+IFERROR(VLOOKUP($M733,ACTIVIDADES!$B$9:$Q$494,14,0),"")</f>
        <v>No se evidencian soportes de la actividad</v>
      </c>
      <c r="AA733" s="49">
        <f>+IFERROR(VLOOKUP($M733,ACTIVIDADES!$B$9:$Q$494,15,0),"")</f>
        <v>0</v>
      </c>
      <c r="AB733" s="54" t="str">
        <f>+IFERROR(VLOOKUP($M733,ACTIVIDADES!$B$9:$Q$494,16,0),"")</f>
        <v>VENCIDO</v>
      </c>
      <c r="AC733" s="144">
        <v>46171</v>
      </c>
      <c r="AD733" s="29">
        <v>0</v>
      </c>
      <c r="AE733" s="30" t="s">
        <v>3741</v>
      </c>
      <c r="AF733" s="29" t="s">
        <v>581</v>
      </c>
      <c r="AG733" s="29" t="s">
        <v>3737</v>
      </c>
      <c r="AH733" s="29" t="s">
        <v>3737</v>
      </c>
      <c r="AI733" s="29" t="s">
        <v>3737</v>
      </c>
      <c r="AJ733" s="55">
        <f>+IFERROR(VLOOKUP($M733,ACTIVIDADES!$B$9:$T$494,17,0),"")</f>
        <v>0.75</v>
      </c>
      <c r="AK733" s="80" t="str">
        <f>+IFERROR(VLOOKUP($M733,ACTIVIDADES!$B$9:$T$494,18,0),"")</f>
        <v>Accion establecida en el plan de mejoramiento suscrito el 17 de diciembre de 2024, como resultado de la auditoria realizada a la vigencia 2023.
La acción finalizó el 31 de diciembre de 2025. 
Se evidenció que se efectuó el seguimiento mensual al Plan Anual de Adquisiciones (PAA) en el marco de las reuniones del Comité de Contratación, en las cuales se informó el avance y el estado de su ejecución durante el periodo correspondiente. No se evidencian las actas del ultimo semestre.
Por lo tanto, no se ha dado cumplimiento a la acción establecida en el Plan de Mejoramiento.</v>
      </c>
      <c r="AL733" s="80">
        <f>+IFERROR(VLOOKUP($M733,ACTIVIDADES!$B$9:$T$494,19,0),"")</f>
        <v>0</v>
      </c>
      <c r="AM733" s="55" t="str">
        <f>+IFERROR(VLOOKUP($M733,ACTIVIDADES!$B$9:$X$495,20,0),0)</f>
        <v>11/07/206</v>
      </c>
      <c r="AN733" s="55" t="str">
        <f>+IFERROR(VLOOKUP($M733,ACTIVIDADES!$B$9:$X$495,21,0),0)</f>
        <v>No se incluyen evidencias de seguimiento</v>
      </c>
      <c r="AO733" s="55">
        <f>+IFERROR(VLOOKUP($M733,ACTIVIDADES!$B$9:$X$495,22,0),0)</f>
        <v>0</v>
      </c>
      <c r="AP733" s="148" t="str">
        <f>+IFERROR(VLOOKUP($M733,ACTIVIDADES!$B$9:$X$495,23,0),0)</f>
        <v>VENCIDO</v>
      </c>
      <c r="AQ733" s="88">
        <v>46230</v>
      </c>
      <c r="AR733" s="55">
        <v>0</v>
      </c>
      <c r="AS733" s="55" t="s">
        <v>5838</v>
      </c>
      <c r="AT733" s="29" t="s">
        <v>581</v>
      </c>
      <c r="AU733" s="57" t="s">
        <v>3639</v>
      </c>
      <c r="AV733" s="193" t="s">
        <v>3639</v>
      </c>
      <c r="AW733" s="193" t="s">
        <v>3639</v>
      </c>
      <c r="AX733" s="57" t="s">
        <v>4244</v>
      </c>
      <c r="AY733" s="176" t="str">
        <f t="shared" si="44"/>
        <v>VENCIDAS</v>
      </c>
      <c r="AZ733" s="55" t="str">
        <f>+IFERROR(VLOOKUP($M733,ACTIVIDADES!$B$9:$T$494,25,0),"")</f>
        <v/>
      </c>
      <c r="BA733" s="55" t="str">
        <f>+IFERROR(VLOOKUP($M733,ACTIVIDADES!$B$9:$T$494,26,0),"")</f>
        <v/>
      </c>
      <c r="BB733" s="55" t="str">
        <f>+IFERROR(VLOOKUP($M733,ACTIVIDADES!$B$9:$T$494,27,0),"")</f>
        <v/>
      </c>
      <c r="BC733" s="55" t="str">
        <f>+IFERROR(VLOOKUP($M733,ACTIVIDADES!$B$9:$T$494,28,0),"")</f>
        <v/>
      </c>
      <c r="BD733" s="55" t="str">
        <f>+IFERROR(VLOOKUP($M733,ACTIVIDADES!$B$9:$T$494,29,0),"")</f>
        <v/>
      </c>
      <c r="BE733" s="55" t="str">
        <f>+IFERROR(VLOOKUP($M733,ACTIVIDADES!$B$9:$T$494,30,0),"")</f>
        <v/>
      </c>
      <c r="BF733" s="58"/>
      <c r="BG733" s="58"/>
      <c r="BH733" s="59"/>
      <c r="BI733" s="59" t="s">
        <v>580</v>
      </c>
      <c r="BJ733" s="60" t="s">
        <v>3635</v>
      </c>
      <c r="BK733" s="61" t="s">
        <v>593</v>
      </c>
      <c r="BL733" s="62"/>
      <c r="BM733" s="55" t="str">
        <f>+IFERROR(VLOOKUP($M733,ACTIVIDADES!$B$9:$T$494,31,0),"")</f>
        <v/>
      </c>
      <c r="BN733" s="55" t="str">
        <f>+IFERROR(VLOOKUP($M733,ACTIVIDADES!$B$9:$T$494,32,0),"")</f>
        <v/>
      </c>
      <c r="BO733" s="55" t="str">
        <f>+IFERROR(VLOOKUP($M733,ACTIVIDADES!$B$9:$T$494,33,0),"")</f>
        <v/>
      </c>
      <c r="BP733" s="55" t="str">
        <f>+IFERROR(VLOOKUP($M733,ACTIVIDADES!$B$9:$T$494,34,0),"")</f>
        <v/>
      </c>
      <c r="BQ733" s="55" t="str">
        <f>+IFERROR(VLOOKUP($M733,ACTIVIDADES!$B$9:$T$494,35,0),"")</f>
        <v/>
      </c>
      <c r="BR733" s="55" t="str">
        <f>+IFERROR(VLOOKUP($M733,ACTIVIDADES!$B$9:$T$494,36,0),"")</f>
        <v/>
      </c>
      <c r="BS733" s="55" t="str">
        <f>+IFERROR(VLOOKUP($M733,ACTIVIDADES!$B$9:$T$494,37,0),"")</f>
        <v/>
      </c>
      <c r="BT733" s="58"/>
      <c r="BU733" s="58"/>
      <c r="BV733" s="59"/>
      <c r="BW733" s="59" t="s">
        <v>580</v>
      </c>
      <c r="BX733" s="60" t="s">
        <v>3635</v>
      </c>
      <c r="BY733" s="61" t="s">
        <v>593</v>
      </c>
      <c r="BZ733" s="62"/>
      <c r="CA733" s="7"/>
      <c r="CB733" s="7"/>
      <c r="CC733" s="7"/>
      <c r="CD733" s="7"/>
      <c r="CE733" s="7"/>
      <c r="CF733" s="7"/>
      <c r="CG733" s="7"/>
      <c r="CH733" s="7"/>
      <c r="CI733" s="7"/>
      <c r="CJ733" s="7"/>
      <c r="CK733" s="7"/>
      <c r="CL733" s="7"/>
      <c r="CM733" s="7"/>
      <c r="CN733" s="7"/>
      <c r="CO733" s="7"/>
      <c r="CP733" s="7"/>
      <c r="CQ733" s="7"/>
    </row>
    <row r="734" spans="1:95" ht="93" customHeight="1" x14ac:dyDescent="0.35">
      <c r="A734" s="40">
        <f t="shared" si="42"/>
        <v>726</v>
      </c>
      <c r="B734" s="40" t="s">
        <v>536</v>
      </c>
      <c r="C734" s="40">
        <v>2024</v>
      </c>
      <c r="D734" s="40" t="s">
        <v>3734</v>
      </c>
      <c r="E734" s="323"/>
      <c r="F734" s="40" t="s">
        <v>1063</v>
      </c>
      <c r="G734" s="362" t="s">
        <v>533</v>
      </c>
      <c r="H734" s="42" t="s">
        <v>4813</v>
      </c>
      <c r="I734" s="42"/>
      <c r="J734" s="43" t="s">
        <v>4061</v>
      </c>
      <c r="K734" s="43" t="s">
        <v>4061</v>
      </c>
      <c r="L734" s="44" t="s">
        <v>4389</v>
      </c>
      <c r="M734" s="63" t="s">
        <v>3152</v>
      </c>
      <c r="N734" s="64" t="s">
        <v>3153</v>
      </c>
      <c r="O734" s="63" t="s">
        <v>3148</v>
      </c>
      <c r="P734" s="63">
        <v>12</v>
      </c>
      <c r="Q734" s="65">
        <v>45658</v>
      </c>
      <c r="R734" s="65">
        <v>46022</v>
      </c>
      <c r="S734" s="66">
        <f t="shared" si="43"/>
        <v>54</v>
      </c>
      <c r="T734" s="63" t="s">
        <v>609</v>
      </c>
      <c r="U734" s="63" t="s">
        <v>1164</v>
      </c>
      <c r="V734" s="49">
        <f>+IFERROR(VLOOKUP($M734,ACTIVIDADES!$B$9:$Q$494,10,0),"")</f>
        <v>0.75</v>
      </c>
      <c r="W734" s="50" t="str">
        <f>+IFERROR(VLOOKUP($M734,ACTIVIDADES!$B$9:$Q$494,11,0)," ")</f>
        <v>Accion establecida en el plan de mejoramiento suscrito el 17 de diciembre de 2024, como resultado de la auditoria realizada a la vigencia 2023.
La acción finalizó el 31 de diciembre de 2025. 
Se evidenció que se efectuó el seguimiento mensual al Plan Anual de Adquisiciones (PAA) en el marco de las reuniones del Comité de Contratación, en las cuales se informó el avance y el estado de su ejecución durante el periodo correspondiente. No se evidencian las actas del ultimo semestre.
Por lo tanto, no se ha dado cumplimiento a la acción establecida en el Plan de Mejoramiento.</v>
      </c>
      <c r="X734" s="61">
        <f>+IFERROR(VLOOKUP($M734,ACTIVIDADES!$B$9:$Q$494,12,0),"")</f>
        <v>0</v>
      </c>
      <c r="Y734" s="52">
        <f>+IFERROR(VLOOKUP($M734,ACTIVIDADES!$B$9:$Q$494,13,0),"")</f>
        <v>46153</v>
      </c>
      <c r="Z734" s="53" t="str">
        <f>+IFERROR(VLOOKUP($M734,ACTIVIDADES!$B$9:$Q$494,14,0),"")</f>
        <v>No se evidencian soportes de la actividad</v>
      </c>
      <c r="AA734" s="49">
        <f>+IFERROR(VLOOKUP($M734,ACTIVIDADES!$B$9:$Q$494,15,0),"")</f>
        <v>0</v>
      </c>
      <c r="AB734" s="54" t="str">
        <f>+IFERROR(VLOOKUP($M734,ACTIVIDADES!$B$9:$Q$494,16,0),"")</f>
        <v>VENCIDO</v>
      </c>
      <c r="AC734" s="144">
        <v>46181</v>
      </c>
      <c r="AD734" s="29">
        <v>0</v>
      </c>
      <c r="AE734" s="30" t="s">
        <v>3741</v>
      </c>
      <c r="AF734" s="29" t="s">
        <v>581</v>
      </c>
      <c r="AG734" s="29" t="s">
        <v>3737</v>
      </c>
      <c r="AH734" s="29" t="s">
        <v>3737</v>
      </c>
      <c r="AI734" s="29" t="s">
        <v>3737</v>
      </c>
      <c r="AJ734" s="55">
        <f>+IFERROR(VLOOKUP($M734,ACTIVIDADES!$B$9:$T$494,17,0),"")</f>
        <v>0.75</v>
      </c>
      <c r="AK734" s="80" t="str">
        <f>+IFERROR(VLOOKUP($M734,ACTIVIDADES!$B$9:$T$494,18,0),"")</f>
        <v>Accion establecida en el plan de mejoramiento suscrito el 17 de diciembre de 2024, como resultado de la auditoria realizada a la vigencia 2023.
La acción finalizó el 31 de diciembre de 2025. 
Se evidenció que se efectuó el seguimiento mensual al Plan Anual de Adquisiciones (PAA) en el marco de las reuniones del Comité de Contratación, en las cuales se informó el avance y el estado de su ejecución durante el periodo correspondiente. No se evidencian las actas del ultimo semestre.
Por lo tanto, no se ha dado cumplimiento a la acción establecida en el Plan de Mejoramiento.</v>
      </c>
      <c r="AL734" s="80">
        <f>+IFERROR(VLOOKUP($M734,ACTIVIDADES!$B$9:$T$494,19,0),"")</f>
        <v>0</v>
      </c>
      <c r="AM734" s="55" t="str">
        <f>+IFERROR(VLOOKUP($M734,ACTIVIDADES!$B$9:$X$495,20,0),0)</f>
        <v>11/07/206</v>
      </c>
      <c r="AN734" s="55" t="str">
        <f>+IFERROR(VLOOKUP($M734,ACTIVIDADES!$B$9:$X$495,21,0),0)</f>
        <v>No se evidencian soportes de la actividad</v>
      </c>
      <c r="AO734" s="55">
        <f>+IFERROR(VLOOKUP($M734,ACTIVIDADES!$B$9:$X$495,22,0),0)</f>
        <v>0</v>
      </c>
      <c r="AP734" s="148" t="str">
        <f>+IFERROR(VLOOKUP($M734,ACTIVIDADES!$B$9:$X$495,23,0),0)</f>
        <v>VENCIDO</v>
      </c>
      <c r="AQ734" s="88">
        <v>46230</v>
      </c>
      <c r="AR734" s="55">
        <v>0</v>
      </c>
      <c r="AS734" s="55" t="s">
        <v>5838</v>
      </c>
      <c r="AT734" s="29" t="s">
        <v>581</v>
      </c>
      <c r="AU734" s="57" t="s">
        <v>3639</v>
      </c>
      <c r="AV734" s="193" t="s">
        <v>3639</v>
      </c>
      <c r="AW734" s="193" t="s">
        <v>3639</v>
      </c>
      <c r="AX734" s="57" t="s">
        <v>4244</v>
      </c>
      <c r="AY734" s="176" t="str">
        <f t="shared" si="44"/>
        <v>VENCIDAS</v>
      </c>
      <c r="AZ734" s="55" t="str">
        <f>+IFERROR(VLOOKUP($M734,ACTIVIDADES!$B$9:$T$494,25,0),"")</f>
        <v/>
      </c>
      <c r="BA734" s="55" t="str">
        <f>+IFERROR(VLOOKUP($M734,ACTIVIDADES!$B$9:$T$494,26,0),"")</f>
        <v/>
      </c>
      <c r="BB734" s="55" t="str">
        <f>+IFERROR(VLOOKUP($M734,ACTIVIDADES!$B$9:$T$494,27,0),"")</f>
        <v/>
      </c>
      <c r="BC734" s="55" t="str">
        <f>+IFERROR(VLOOKUP($M734,ACTIVIDADES!$B$9:$T$494,28,0),"")</f>
        <v/>
      </c>
      <c r="BD734" s="55" t="str">
        <f>+IFERROR(VLOOKUP($M734,ACTIVIDADES!$B$9:$T$494,29,0),"")</f>
        <v/>
      </c>
      <c r="BE734" s="55" t="str">
        <f>+IFERROR(VLOOKUP($M734,ACTIVIDADES!$B$9:$T$494,30,0),"")</f>
        <v/>
      </c>
      <c r="BF734" s="58"/>
      <c r="BG734" s="58"/>
      <c r="BH734" s="59"/>
      <c r="BI734" s="59" t="s">
        <v>580</v>
      </c>
      <c r="BJ734" s="60" t="s">
        <v>3635</v>
      </c>
      <c r="BK734" s="61" t="s">
        <v>593</v>
      </c>
      <c r="BL734" s="62"/>
      <c r="BM734" s="55" t="str">
        <f>+IFERROR(VLOOKUP($M734,ACTIVIDADES!$B$9:$T$494,31,0),"")</f>
        <v/>
      </c>
      <c r="BN734" s="55" t="str">
        <f>+IFERROR(VLOOKUP($M734,ACTIVIDADES!$B$9:$T$494,32,0),"")</f>
        <v/>
      </c>
      <c r="BO734" s="55" t="str">
        <f>+IFERROR(VLOOKUP($M734,ACTIVIDADES!$B$9:$T$494,33,0),"")</f>
        <v/>
      </c>
      <c r="BP734" s="55" t="str">
        <f>+IFERROR(VLOOKUP($M734,ACTIVIDADES!$B$9:$T$494,34,0),"")</f>
        <v/>
      </c>
      <c r="BQ734" s="55" t="str">
        <f>+IFERROR(VLOOKUP($M734,ACTIVIDADES!$B$9:$T$494,35,0),"")</f>
        <v/>
      </c>
      <c r="BR734" s="55" t="str">
        <f>+IFERROR(VLOOKUP($M734,ACTIVIDADES!$B$9:$T$494,36,0),"")</f>
        <v/>
      </c>
      <c r="BS734" s="55" t="str">
        <f>+IFERROR(VLOOKUP($M734,ACTIVIDADES!$B$9:$T$494,37,0),"")</f>
        <v/>
      </c>
      <c r="BT734" s="58"/>
      <c r="BU734" s="58"/>
      <c r="BV734" s="59"/>
      <c r="BW734" s="59" t="s">
        <v>580</v>
      </c>
      <c r="BX734" s="60" t="s">
        <v>3635</v>
      </c>
      <c r="BY734" s="61" t="s">
        <v>593</v>
      </c>
      <c r="BZ734" s="62"/>
      <c r="CA734" s="7"/>
      <c r="CB734" s="7"/>
      <c r="CC734" s="7"/>
      <c r="CD734" s="7"/>
      <c r="CE734" s="7"/>
      <c r="CF734" s="7"/>
      <c r="CG734" s="7"/>
      <c r="CH734" s="7"/>
      <c r="CI734" s="7"/>
      <c r="CJ734" s="7"/>
      <c r="CK734" s="7"/>
      <c r="CL734" s="7"/>
      <c r="CM734" s="7"/>
      <c r="CN734" s="7"/>
      <c r="CO734" s="7"/>
      <c r="CP734" s="7"/>
      <c r="CQ734" s="7"/>
    </row>
    <row r="735" spans="1:95" ht="93" customHeight="1" x14ac:dyDescent="0.35">
      <c r="A735" s="40">
        <f t="shared" si="42"/>
        <v>727</v>
      </c>
      <c r="B735" s="40" t="s">
        <v>536</v>
      </c>
      <c r="C735" s="40">
        <v>2024</v>
      </c>
      <c r="D735" s="40" t="s">
        <v>3734</v>
      </c>
      <c r="E735" s="323"/>
      <c r="F735" s="40" t="s">
        <v>1063</v>
      </c>
      <c r="G735" s="362" t="s">
        <v>533</v>
      </c>
      <c r="H735" s="42" t="s">
        <v>4813</v>
      </c>
      <c r="I735" s="42"/>
      <c r="J735" s="43" t="s">
        <v>4061</v>
      </c>
      <c r="K735" s="43" t="s">
        <v>4061</v>
      </c>
      <c r="L735" s="44" t="s">
        <v>4389</v>
      </c>
      <c r="M735" s="63" t="s">
        <v>3155</v>
      </c>
      <c r="N735" s="64" t="s">
        <v>5641</v>
      </c>
      <c r="O735" s="63" t="s">
        <v>5754</v>
      </c>
      <c r="P735" s="63">
        <v>1</v>
      </c>
      <c r="Q735" s="65">
        <v>45658</v>
      </c>
      <c r="R735" s="65">
        <v>46022</v>
      </c>
      <c r="S735" s="66">
        <f t="shared" si="43"/>
        <v>54</v>
      </c>
      <c r="T735" s="63" t="s">
        <v>609</v>
      </c>
      <c r="U735" s="63" t="s">
        <v>1164</v>
      </c>
      <c r="V735" s="49">
        <f>+IFERROR(VLOOKUP($M735,ACTIVIDADES!$B$9:$Q$494,10,0),"")</f>
        <v>1</v>
      </c>
      <c r="W735" s="50" t="str">
        <f>+IFERROR(VLOOKUP($M735,ACTIVIDADES!$B$9:$Q$494,11,0)," ")</f>
        <v xml:space="preserve">Accion establecida en el plan de mejoramiento suscrito el 17 de diciembre de 2024, como resultado de la auditoria realizada a la vigencia 2023.
La acción finaliza el 31 de diciembre de 2025. 
Se evidenció el formato del Plan Anual de Adquisiciones (PAA), el archivo en Excel con el detalle de las adquisiciones de la vigencia y la gestión de publicación correspondiente en la plataforma SECOP.
Por lo tanto, no se ha dado cumplimiento a la acción establecida en el Plan de Mejoramiento.
</v>
      </c>
      <c r="X735" s="61">
        <f>+IFERROR(VLOOKUP($M735,ACTIVIDADES!$B$9:$Q$494,12,0),"")</f>
        <v>0</v>
      </c>
      <c r="Y735" s="52">
        <f>+IFERROR(VLOOKUP($M735,ACTIVIDADES!$B$9:$Q$494,13,0),"")</f>
        <v>46153</v>
      </c>
      <c r="Z735" s="53" t="str">
        <f>+IFERROR(VLOOKUP($M735,ACTIVIDADES!$B$9:$Q$494,14,0),"")</f>
        <v>No se evidencian soportes de la actividad</v>
      </c>
      <c r="AA735" s="49">
        <f>+IFERROR(VLOOKUP($M735,ACTIVIDADES!$B$9:$Q$494,15,0),"")</f>
        <v>0</v>
      </c>
      <c r="AB735" s="54" t="str">
        <f>+IFERROR(VLOOKUP($M735,ACTIVIDADES!$B$9:$Q$494,16,0),"")</f>
        <v>VENCIDO</v>
      </c>
      <c r="AC735" s="144">
        <v>46157</v>
      </c>
      <c r="AD735" s="29">
        <v>0</v>
      </c>
      <c r="AE735" s="30" t="s">
        <v>3741</v>
      </c>
      <c r="AF735" s="29" t="s">
        <v>581</v>
      </c>
      <c r="AG735" s="29" t="s">
        <v>3737</v>
      </c>
      <c r="AH735" s="29" t="s">
        <v>3737</v>
      </c>
      <c r="AI735" s="29" t="s">
        <v>3737</v>
      </c>
      <c r="AJ735" s="55">
        <f>+IFERROR(VLOOKUP($M735,ACTIVIDADES!$B$9:$T$494,17,0),"")</f>
        <v>1</v>
      </c>
      <c r="AK735" s="80" t="str">
        <f>+IFERROR(VLOOKUP($M735,ACTIVIDADES!$B$9:$T$494,18,0),"")</f>
        <v xml:space="preserve">Accion establecida en el plan de mejoramiento suscrito el 17 de diciembre de 2024, como resultado de la auditoria realizada a la vigencia 2023.
La acción finaliza el 31 de diciembre de 2025. 
Se evidenció el formato del Plan Anual de Adquisiciones (PAA), el archivo en Excel con el detalle de las adquisiciones de la vigencia y la gestión de publicación correspondiente en la plataforma SECOP.
Por lo tanto, no se ha dado cumplimiento a la acción establecida en el Plan de Mejoramiento.
</v>
      </c>
      <c r="AL735" s="80" t="str">
        <f>+IFERROR(VLOOKUP($M735,ACTIVIDADES!$B$9:$T$494,19,0),"")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735" s="55" t="str">
        <f>+IFERROR(VLOOKUP($M735,ACTIVIDADES!$B$9:$X$495,20,0),0)</f>
        <v>11/07/206</v>
      </c>
      <c r="AN735" s="55" t="str">
        <f>+IFERROR(VLOOKUP($M735,ACTIVIDADES!$B$9:$X$495,21,0),0)</f>
        <v>No se evidencia control de las versiones del PAA</v>
      </c>
      <c r="AO735" s="55">
        <f>+IFERROR(VLOOKUP($M735,ACTIVIDADES!$B$9:$X$495,22,0),0)</f>
        <v>0</v>
      </c>
      <c r="AP735" s="148" t="str">
        <f>+IFERROR(VLOOKUP($M735,ACTIVIDADES!$B$9:$X$495,23,0),0)</f>
        <v>VENCIDO</v>
      </c>
      <c r="AQ735" s="88">
        <v>46230</v>
      </c>
      <c r="AR735" s="55">
        <v>0</v>
      </c>
      <c r="AS735" s="55" t="s">
        <v>5838</v>
      </c>
      <c r="AT735" s="29" t="s">
        <v>581</v>
      </c>
      <c r="AU735" s="57" t="s">
        <v>3639</v>
      </c>
      <c r="AV735" s="193" t="s">
        <v>3639</v>
      </c>
      <c r="AW735" s="193" t="s">
        <v>3639</v>
      </c>
      <c r="AX735" s="57" t="s">
        <v>4244</v>
      </c>
      <c r="AY735" s="176" t="str">
        <f t="shared" si="44"/>
        <v>VENCIDAS</v>
      </c>
      <c r="AZ735" s="55" t="str">
        <f>+IFERROR(VLOOKUP($M735,ACTIVIDADES!$B$9:$T$494,25,0),"")</f>
        <v/>
      </c>
      <c r="BA735" s="55" t="str">
        <f>+IFERROR(VLOOKUP($M735,ACTIVIDADES!$B$9:$T$494,26,0),"")</f>
        <v/>
      </c>
      <c r="BB735" s="55" t="str">
        <f>+IFERROR(VLOOKUP($M735,ACTIVIDADES!$B$9:$T$494,27,0),"")</f>
        <v/>
      </c>
      <c r="BC735" s="55" t="str">
        <f>+IFERROR(VLOOKUP($M735,ACTIVIDADES!$B$9:$T$494,28,0),"")</f>
        <v/>
      </c>
      <c r="BD735" s="55" t="str">
        <f>+IFERROR(VLOOKUP($M735,ACTIVIDADES!$B$9:$T$494,29,0),"")</f>
        <v/>
      </c>
      <c r="BE735" s="55" t="str">
        <f>+IFERROR(VLOOKUP($M735,ACTIVIDADES!$B$9:$T$494,30,0),"")</f>
        <v/>
      </c>
      <c r="BF735" s="58"/>
      <c r="BG735" s="58"/>
      <c r="BH735" s="59"/>
      <c r="BI735" s="59" t="s">
        <v>580</v>
      </c>
      <c r="BJ735" s="60" t="s">
        <v>3635</v>
      </c>
      <c r="BK735" s="61" t="s">
        <v>593</v>
      </c>
      <c r="BL735" s="62"/>
      <c r="BM735" s="55" t="str">
        <f>+IFERROR(VLOOKUP($M735,ACTIVIDADES!$B$9:$T$494,31,0),"")</f>
        <v/>
      </c>
      <c r="BN735" s="55" t="str">
        <f>+IFERROR(VLOOKUP($M735,ACTIVIDADES!$B$9:$T$494,32,0),"")</f>
        <v/>
      </c>
      <c r="BO735" s="55" t="str">
        <f>+IFERROR(VLOOKUP($M735,ACTIVIDADES!$B$9:$T$494,33,0),"")</f>
        <v/>
      </c>
      <c r="BP735" s="55" t="str">
        <f>+IFERROR(VLOOKUP($M735,ACTIVIDADES!$B$9:$T$494,34,0),"")</f>
        <v/>
      </c>
      <c r="BQ735" s="55" t="str">
        <f>+IFERROR(VLOOKUP($M735,ACTIVIDADES!$B$9:$T$494,35,0),"")</f>
        <v/>
      </c>
      <c r="BR735" s="55" t="str">
        <f>+IFERROR(VLOOKUP($M735,ACTIVIDADES!$B$9:$T$494,36,0),"")</f>
        <v/>
      </c>
      <c r="BS735" s="55" t="str">
        <f>+IFERROR(VLOOKUP($M735,ACTIVIDADES!$B$9:$T$494,37,0),"")</f>
        <v/>
      </c>
      <c r="BT735" s="58"/>
      <c r="BU735" s="58"/>
      <c r="BV735" s="59"/>
      <c r="BW735" s="59" t="s">
        <v>580</v>
      </c>
      <c r="BX735" s="60" t="s">
        <v>3635</v>
      </c>
      <c r="BY735" s="61" t="s">
        <v>593</v>
      </c>
      <c r="BZ735" s="62"/>
      <c r="CA735" s="7"/>
      <c r="CB735" s="7"/>
      <c r="CC735" s="7"/>
      <c r="CD735" s="7"/>
      <c r="CE735" s="7"/>
      <c r="CF735" s="7"/>
      <c r="CG735" s="7"/>
      <c r="CH735" s="7"/>
      <c r="CI735" s="7"/>
      <c r="CJ735" s="7"/>
      <c r="CK735" s="7"/>
      <c r="CL735" s="7"/>
      <c r="CM735" s="7"/>
      <c r="CN735" s="7"/>
      <c r="CO735" s="7"/>
      <c r="CP735" s="7"/>
      <c r="CQ735" s="7"/>
    </row>
    <row r="736" spans="1:95" s="8" customFormat="1" ht="93" customHeight="1" x14ac:dyDescent="0.35">
      <c r="A736" s="281">
        <f t="shared" si="42"/>
        <v>728</v>
      </c>
      <c r="B736" s="281" t="s">
        <v>521</v>
      </c>
      <c r="C736" s="281">
        <v>2023</v>
      </c>
      <c r="D736" s="281" t="s">
        <v>3734</v>
      </c>
      <c r="E736" s="40"/>
      <c r="F736" s="281" t="s">
        <v>1022</v>
      </c>
      <c r="G736" s="281" t="s">
        <v>4649</v>
      </c>
      <c r="H736" s="282" t="s">
        <v>4843</v>
      </c>
      <c r="I736" s="283"/>
      <c r="J736" s="284" t="s">
        <v>5119</v>
      </c>
      <c r="K736" s="284" t="s">
        <v>4390</v>
      </c>
      <c r="L736" s="285" t="s">
        <v>1153</v>
      </c>
      <c r="M736" s="343" t="s">
        <v>2034</v>
      </c>
      <c r="N736" s="344" t="s">
        <v>2035</v>
      </c>
      <c r="O736" s="343" t="s">
        <v>2036</v>
      </c>
      <c r="P736" s="343">
        <v>1</v>
      </c>
      <c r="Q736" s="345">
        <v>45292</v>
      </c>
      <c r="R736" s="345">
        <v>45535</v>
      </c>
      <c r="S736" s="346">
        <f t="shared" si="43"/>
        <v>36</v>
      </c>
      <c r="T736" s="343" t="s">
        <v>624</v>
      </c>
      <c r="U736" s="343"/>
      <c r="V736" s="290">
        <f>+IFERROR(VLOOKUP($M736,ACTIVIDADES!$B$9:$Q$494,10,0),"")</f>
        <v>0</v>
      </c>
      <c r="W736" s="291">
        <f>+IFERROR(VLOOKUP($M736,ACTIVIDADES!$B$9:$Q$494,11,0)," ")</f>
        <v>0</v>
      </c>
      <c r="X736" s="292">
        <f>+IFERROR(VLOOKUP($M736,ACTIVIDADES!$B$9:$Q$494,12,0),"")</f>
        <v>0</v>
      </c>
      <c r="Y736" s="293">
        <f>+IFERROR(VLOOKUP($M736,ACTIVIDADES!$B$9:$Q$494,13,0),"")</f>
        <v>46153</v>
      </c>
      <c r="Z736" s="294" t="str">
        <f>+IFERROR(VLOOKUP($M736,ACTIVIDADES!$B$9:$Q$494,14,0),"")</f>
        <v>No se evidencia seguimiento</v>
      </c>
      <c r="AA736" s="290">
        <f>+IFERROR(VLOOKUP($M736,ACTIVIDADES!$B$9:$Q$494,15,0),"")</f>
        <v>0</v>
      </c>
      <c r="AB736" s="295" t="str">
        <f>+IFERROR(VLOOKUP($M736,ACTIVIDADES!$B$9:$Q$494,16,0),"")</f>
        <v>VENCIDO</v>
      </c>
      <c r="AC736" s="296">
        <v>46157</v>
      </c>
      <c r="AD736" s="297">
        <v>0</v>
      </c>
      <c r="AE736" s="297" t="s">
        <v>3741</v>
      </c>
      <c r="AF736" s="297" t="s">
        <v>581</v>
      </c>
      <c r="AG736" s="297" t="s">
        <v>3737</v>
      </c>
      <c r="AH736" s="297" t="s">
        <v>3737</v>
      </c>
      <c r="AI736" s="297" t="s">
        <v>3737</v>
      </c>
      <c r="AJ736" s="299">
        <f>+IFERROR(VLOOKUP($M736,ACTIVIDADES!$B$9:$T$494,17,0),"")</f>
        <v>1</v>
      </c>
      <c r="AK736" s="300" t="str">
        <f>+IFERROR(VLOOKUP($M736,ACTIVIDADES!$B$9:$T$494,18,0),"")</f>
        <v>se adjunta estudio de memoria historica</v>
      </c>
      <c r="AL736" s="300" t="str">
        <f>+IFERROR(VLOOKUP($M736,ACTIVIDADES!$B$9:$T$494,19,0),"")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736" s="299">
        <f>+IFERROR(VLOOKUP($M736,ACTIVIDADES!$B$9:$X$495,20,0),0)</f>
        <v>46214</v>
      </c>
      <c r="AN736" s="299" t="str">
        <f>+IFERROR(VLOOKUP($M736,ACTIVIDADES!$B$9:$X$495,21,0),0)</f>
        <v>Se adjunta borrador de informe</v>
      </c>
      <c r="AO736" s="299">
        <f>+IFERROR(VLOOKUP($M736,ACTIVIDADES!$B$9:$X$495,22,0),0)</f>
        <v>0.2</v>
      </c>
      <c r="AP736" s="317" t="str">
        <f>+IFERROR(VLOOKUP($M736,ACTIVIDADES!$B$9:$X$495,23,0),0)</f>
        <v>VENCIDO</v>
      </c>
      <c r="AQ736" s="247">
        <v>46245</v>
      </c>
      <c r="AR736" s="382">
        <v>0</v>
      </c>
      <c r="AS736" s="381" t="s">
        <v>5838</v>
      </c>
      <c r="AT736" s="297" t="s">
        <v>581</v>
      </c>
      <c r="AU736" s="303" t="s">
        <v>3639</v>
      </c>
      <c r="AV736" s="249" t="s">
        <v>3639</v>
      </c>
      <c r="AW736" s="249" t="s">
        <v>3639</v>
      </c>
      <c r="AX736" s="57" t="s">
        <v>4244</v>
      </c>
      <c r="AY736" s="55" t="str">
        <f t="shared" si="44"/>
        <v>VENCIDAS</v>
      </c>
      <c r="AZ736" s="55" t="str">
        <f>+IFERROR(VLOOKUP($M736,ACTIVIDADES!$B$9:$T$494,25,0),"")</f>
        <v/>
      </c>
      <c r="BA736" s="55" t="str">
        <f>+IFERROR(VLOOKUP($M736,ACTIVIDADES!$B$9:$T$494,26,0),"")</f>
        <v/>
      </c>
      <c r="BB736" s="55" t="str">
        <f>+IFERROR(VLOOKUP($M736,ACTIVIDADES!$B$9:$T$494,27,0),"")</f>
        <v/>
      </c>
      <c r="BC736" s="55" t="str">
        <f>+IFERROR(VLOOKUP($M736,ACTIVIDADES!$B$9:$T$494,28,0),"")</f>
        <v/>
      </c>
      <c r="BD736" s="55" t="str">
        <f>+IFERROR(VLOOKUP($M736,ACTIVIDADES!$B$9:$T$494,29,0),"")</f>
        <v/>
      </c>
      <c r="BE736" s="55" t="str">
        <f>+IFERROR(VLOOKUP($M736,ACTIVIDADES!$B$9:$T$494,30,0),"")</f>
        <v/>
      </c>
      <c r="BF736" s="58"/>
      <c r="BG736" s="58"/>
      <c r="BH736" s="59"/>
      <c r="BI736" s="59" t="s">
        <v>580</v>
      </c>
      <c r="BJ736" s="60" t="s">
        <v>3635</v>
      </c>
      <c r="BK736" s="61" t="s">
        <v>593</v>
      </c>
      <c r="BL736" s="62"/>
      <c r="BM736" s="55" t="str">
        <f>+IFERROR(VLOOKUP($M736,ACTIVIDADES!$B$9:$T$494,31,0),"")</f>
        <v/>
      </c>
      <c r="BN736" s="55" t="str">
        <f>+IFERROR(VLOOKUP($M736,ACTIVIDADES!$B$9:$T$494,32,0),"")</f>
        <v/>
      </c>
      <c r="BO736" s="55" t="str">
        <f>+IFERROR(VLOOKUP($M736,ACTIVIDADES!$B$9:$T$494,33,0),"")</f>
        <v/>
      </c>
      <c r="BP736" s="55" t="str">
        <f>+IFERROR(VLOOKUP($M736,ACTIVIDADES!$B$9:$T$494,34,0),"")</f>
        <v/>
      </c>
      <c r="BQ736" s="55" t="str">
        <f>+IFERROR(VLOOKUP($M736,ACTIVIDADES!$B$9:$T$494,35,0),"")</f>
        <v/>
      </c>
      <c r="BR736" s="55" t="str">
        <f>+IFERROR(VLOOKUP($M736,ACTIVIDADES!$B$9:$T$494,36,0),"")</f>
        <v/>
      </c>
      <c r="BS736" s="55" t="str">
        <f>+IFERROR(VLOOKUP($M736,ACTIVIDADES!$B$9:$T$494,37,0),"")</f>
        <v/>
      </c>
      <c r="BT736" s="58"/>
      <c r="BU736" s="58"/>
      <c r="BV736" s="59"/>
      <c r="BW736" s="59" t="s">
        <v>580</v>
      </c>
      <c r="BX736" s="60" t="s">
        <v>3635</v>
      </c>
      <c r="BY736" s="61" t="s">
        <v>593</v>
      </c>
      <c r="BZ736" s="62"/>
      <c r="CA736" s="7"/>
      <c r="CB736" s="7"/>
      <c r="CC736" s="7"/>
      <c r="CD736" s="7"/>
      <c r="CE736" s="7"/>
      <c r="CF736" s="7"/>
      <c r="CG736" s="7"/>
      <c r="CH736" s="7"/>
      <c r="CI736" s="7"/>
      <c r="CJ736" s="7"/>
      <c r="CK736" s="7"/>
      <c r="CL736" s="7"/>
      <c r="CM736" s="7"/>
      <c r="CN736" s="7"/>
      <c r="CO736" s="7"/>
      <c r="CP736" s="7"/>
      <c r="CQ736" s="7"/>
    </row>
    <row r="737" spans="1:95" ht="93" customHeight="1" x14ac:dyDescent="0.35">
      <c r="A737" s="40">
        <f t="shared" si="42"/>
        <v>729</v>
      </c>
      <c r="B737" s="40" t="s">
        <v>521</v>
      </c>
      <c r="C737" s="40">
        <v>2022</v>
      </c>
      <c r="D737" s="40" t="s">
        <v>3734</v>
      </c>
      <c r="E737" s="214"/>
      <c r="F737" s="40" t="s">
        <v>645</v>
      </c>
      <c r="G737" s="40" t="s">
        <v>4648</v>
      </c>
      <c r="H737" s="42" t="s">
        <v>368</v>
      </c>
      <c r="I737" s="42"/>
      <c r="J737" s="40" t="s">
        <v>5156</v>
      </c>
      <c r="K737" s="40" t="s">
        <v>4168</v>
      </c>
      <c r="L737" s="44" t="s">
        <v>1153</v>
      </c>
      <c r="M737" s="45" t="s">
        <v>1982</v>
      </c>
      <c r="N737" s="45" t="s">
        <v>1983</v>
      </c>
      <c r="O737" s="45" t="s">
        <v>1984</v>
      </c>
      <c r="P737" s="45">
        <v>4</v>
      </c>
      <c r="Q737" s="47">
        <v>46023</v>
      </c>
      <c r="R737" s="47">
        <v>46387</v>
      </c>
      <c r="S737" s="48">
        <f t="shared" si="43"/>
        <v>54</v>
      </c>
      <c r="T737" s="45" t="s">
        <v>624</v>
      </c>
      <c r="U737" s="45"/>
      <c r="V737" s="49">
        <f>+IFERROR(VLOOKUP($M737,ACTIVIDADES!$B$9:$Q$494,10,0),"")</f>
        <v>0</v>
      </c>
      <c r="W737" s="61">
        <f>+IFERROR(VLOOKUP($M737,ACTIVIDADES!$B$9:$Q$494,11,0)," ")</f>
        <v>0</v>
      </c>
      <c r="X737" s="61">
        <f>+IFERROR(VLOOKUP($M737,ACTIVIDADES!$B$9:$Q$494,12,0),"")</f>
        <v>0</v>
      </c>
      <c r="Y737" s="52">
        <f>+IFERROR(VLOOKUP($M737,ACTIVIDADES!$B$9:$Q$494,13,0),"")</f>
        <v>46153</v>
      </c>
      <c r="Z737" s="49" t="str">
        <f>+IFERROR(VLOOKUP($M737,ACTIVIDADES!$B$9:$Q$494,14,0),"")</f>
        <v>No se evidencia seguimiento</v>
      </c>
      <c r="AA737" s="49">
        <f>+IFERROR(VLOOKUP($M737,ACTIVIDADES!$B$9:$Q$494,15,0),"")</f>
        <v>0</v>
      </c>
      <c r="AB737" s="54" t="str">
        <f>+IFERROR(VLOOKUP($M737,ACTIVIDADES!$B$9:$Q$494,16,0),"")</f>
        <v>EJECUCIÓN</v>
      </c>
      <c r="AC737" s="144">
        <v>46157</v>
      </c>
      <c r="AD737" s="29">
        <v>0</v>
      </c>
      <c r="AE737" s="29" t="s">
        <v>3741</v>
      </c>
      <c r="AF737" s="28" t="s">
        <v>580</v>
      </c>
      <c r="AG737" s="29" t="s">
        <v>3737</v>
      </c>
      <c r="AH737" s="29" t="s">
        <v>3737</v>
      </c>
      <c r="AI737" s="29" t="s">
        <v>3737</v>
      </c>
      <c r="AJ737" s="55">
        <f>+IFERROR(VLOOKUP($M737,ACTIVIDADES!$B$9:$T$494,17,0),"")</f>
        <v>0</v>
      </c>
      <c r="AK737" s="80">
        <f>+IFERROR(VLOOKUP($M737,ACTIVIDADES!$B$9:$T$494,18,0),"")</f>
        <v>0</v>
      </c>
      <c r="AL737" s="80">
        <f>+IFERROR(VLOOKUP($M737,ACTIVIDADES!$B$9:$T$494,19,0),"")</f>
        <v>0</v>
      </c>
      <c r="AM737" s="55">
        <f>+IFERROR(VLOOKUP($M737,ACTIVIDADES!$B$9:$X$495,20,0),0)</f>
        <v>46214</v>
      </c>
      <c r="AN737" s="55" t="str">
        <f>+IFERROR(VLOOKUP($M737,ACTIVIDADES!$B$9:$X$495,21,0),0)</f>
        <v>No se evidencia seguimiento</v>
      </c>
      <c r="AO737" s="55">
        <f>+IFERROR(VLOOKUP($M737,ACTIVIDADES!$B$9:$X$495,22,0),0)</f>
        <v>0</v>
      </c>
      <c r="AP737" s="145" t="str">
        <f>+IFERROR(VLOOKUP($M737,ACTIVIDADES!$B$9:$X$495,23,0),0)</f>
        <v>EN EJECUCIÓN</v>
      </c>
      <c r="AQ737" s="129">
        <v>46245</v>
      </c>
      <c r="AR737" s="172">
        <v>1</v>
      </c>
      <c r="AS737" s="72" t="s">
        <v>3951</v>
      </c>
      <c r="AT737" s="29" t="s">
        <v>578</v>
      </c>
      <c r="AU737" s="57" t="s">
        <v>3639</v>
      </c>
      <c r="AV737" s="193" t="s">
        <v>3639</v>
      </c>
      <c r="AW737" s="193" t="s">
        <v>3639</v>
      </c>
      <c r="AX737" s="193" t="s">
        <v>4148</v>
      </c>
      <c r="AY737" s="176" t="str">
        <f t="shared" si="44"/>
        <v>CUMPLIDAS</v>
      </c>
      <c r="AZ737" s="55" t="str">
        <f>+IFERROR(VLOOKUP($M737,ACTIVIDADES!$B$9:$T$494,25,0),"")</f>
        <v/>
      </c>
      <c r="BA737" s="55" t="str">
        <f>+IFERROR(VLOOKUP($M737,ACTIVIDADES!$B$9:$T$494,26,0),"")</f>
        <v/>
      </c>
      <c r="BB737" s="55" t="str">
        <f>+IFERROR(VLOOKUP($M737,ACTIVIDADES!$B$9:$T$494,27,0),"")</f>
        <v/>
      </c>
      <c r="BC737" s="55" t="str">
        <f>+IFERROR(VLOOKUP($M737,ACTIVIDADES!$B$9:$T$494,28,0),"")</f>
        <v/>
      </c>
      <c r="BD737" s="55" t="str">
        <f>+IFERROR(VLOOKUP($M737,ACTIVIDADES!$B$9:$T$494,29,0),"")</f>
        <v/>
      </c>
      <c r="BE737" s="55" t="str">
        <f>+IFERROR(VLOOKUP($M737,ACTIVIDADES!$B$9:$T$494,30,0),"")</f>
        <v/>
      </c>
      <c r="BF737" s="58"/>
      <c r="BG737" s="58"/>
      <c r="BH737" s="59"/>
      <c r="BI737" s="59" t="s">
        <v>580</v>
      </c>
      <c r="BJ737" s="60" t="s">
        <v>3635</v>
      </c>
      <c r="BK737" s="61" t="s">
        <v>593</v>
      </c>
      <c r="BL737" s="62"/>
      <c r="BM737" s="55" t="str">
        <f>+IFERROR(VLOOKUP($M737,ACTIVIDADES!$B$9:$T$494,31,0),"")</f>
        <v/>
      </c>
      <c r="BN737" s="55" t="str">
        <f>+IFERROR(VLOOKUP($M737,ACTIVIDADES!$B$9:$T$494,32,0),"")</f>
        <v/>
      </c>
      <c r="BO737" s="55" t="str">
        <f>+IFERROR(VLOOKUP($M737,ACTIVIDADES!$B$9:$T$494,33,0),"")</f>
        <v/>
      </c>
      <c r="BP737" s="55" t="str">
        <f>+IFERROR(VLOOKUP($M737,ACTIVIDADES!$B$9:$T$494,34,0),"")</f>
        <v/>
      </c>
      <c r="BQ737" s="55" t="str">
        <f>+IFERROR(VLOOKUP($M737,ACTIVIDADES!$B$9:$T$494,35,0),"")</f>
        <v/>
      </c>
      <c r="BR737" s="55" t="str">
        <f>+IFERROR(VLOOKUP($M737,ACTIVIDADES!$B$9:$T$494,36,0),"")</f>
        <v/>
      </c>
      <c r="BS737" s="55" t="str">
        <f>+IFERROR(VLOOKUP($M737,ACTIVIDADES!$B$9:$T$494,37,0),"")</f>
        <v/>
      </c>
      <c r="BT737" s="58"/>
      <c r="BU737" s="58"/>
      <c r="BV737" s="59"/>
      <c r="BW737" s="59" t="s">
        <v>580</v>
      </c>
      <c r="BX737" s="60" t="s">
        <v>3635</v>
      </c>
      <c r="BY737" s="61" t="s">
        <v>593</v>
      </c>
      <c r="BZ737" s="62"/>
    </row>
    <row r="738" spans="1:95" ht="93" customHeight="1" x14ac:dyDescent="0.35">
      <c r="A738" s="40">
        <f t="shared" si="42"/>
        <v>730</v>
      </c>
      <c r="B738" s="40" t="s">
        <v>536</v>
      </c>
      <c r="C738" s="40">
        <v>2024</v>
      </c>
      <c r="D738" s="40" t="s">
        <v>3879</v>
      </c>
      <c r="E738" s="214"/>
      <c r="F738" s="40" t="s">
        <v>720</v>
      </c>
      <c r="G738" s="190" t="s">
        <v>533</v>
      </c>
      <c r="H738" s="42" t="s">
        <v>4929</v>
      </c>
      <c r="I738" s="42" t="s">
        <v>3653</v>
      </c>
      <c r="J738" s="40" t="s">
        <v>4392</v>
      </c>
      <c r="K738" s="40" t="s">
        <v>4392</v>
      </c>
      <c r="L738" s="44" t="s">
        <v>5451</v>
      </c>
      <c r="M738" s="63" t="s">
        <v>1606</v>
      </c>
      <c r="N738" s="63" t="s">
        <v>5561</v>
      </c>
      <c r="O738" s="63" t="s">
        <v>1277</v>
      </c>
      <c r="P738" s="63">
        <v>1</v>
      </c>
      <c r="Q738" s="65">
        <v>45659</v>
      </c>
      <c r="R738" s="65">
        <v>45746</v>
      </c>
      <c r="S738" s="66">
        <f t="shared" si="43"/>
        <v>13.2</v>
      </c>
      <c r="T738" s="63" t="s">
        <v>5767</v>
      </c>
      <c r="U738" s="63" t="s">
        <v>1164</v>
      </c>
      <c r="V738" s="49">
        <f>+IFERROR(VLOOKUP($M738,ACTIVIDADES!$B$9:$Q$494,10,0),"")</f>
        <v>1</v>
      </c>
      <c r="W738" s="61" t="str">
        <f>+IFERROR(VLOOKUP($M738,ACTIVIDADES!$B$9:$Q$494,11,0)," ")</f>
        <v xml:space="preserve">Se formuló Procedimiento de asignación y reasignación de fortalecimiento (bienes) a entregar a los Cuerpos de Bomberos del País con recursos del Fondo Nacional de Bomberos Código: PC-FB-02, Vigente Desde: 25/03/2025
</v>
      </c>
      <c r="X738" s="51" t="str">
        <f>+IFERROR(VLOOKUP($M738,ACTIVIDADES!$B$9:$Q$494,12,0),"")</f>
        <v>https://dnbcgovco-my.sharepoint.com/:f:/g/personal/planeacion_dnbc_gov_co/IgDXNHpy7oLsTo_k1pBYTEA_AXkQuekeDuYRfMOd3hOKrho?e=FZVMrN</v>
      </c>
      <c r="Y738" s="52">
        <f>+IFERROR(VLOOKUP($M738,ACTIVIDADES!$B$9:$Q$494,13,0),"")</f>
        <v>46153</v>
      </c>
      <c r="Z738" s="49" t="str">
        <f>+IFERROR(VLOOKUP($M738,ACTIVIDADES!$B$9:$Q$494,14,0),"")</f>
        <v>Se evidencia procedimiento formulado en la vigencia 2025</v>
      </c>
      <c r="AA738" s="49">
        <f>+IFERROR(VLOOKUP($M738,ACTIVIDADES!$B$9:$Q$494,15,0),"")</f>
        <v>1</v>
      </c>
      <c r="AB738" s="54" t="str">
        <f>+IFERROR(VLOOKUP($M738,ACTIVIDADES!$B$9:$Q$494,16,0),"")</f>
        <v>CUMPLIDO</v>
      </c>
      <c r="AC738" s="144">
        <v>46157</v>
      </c>
      <c r="AD738" s="28">
        <v>1</v>
      </c>
      <c r="AE738" s="28" t="s">
        <v>4221</v>
      </c>
      <c r="AF738" s="29" t="s">
        <v>578</v>
      </c>
      <c r="AG738" s="29" t="s">
        <v>3737</v>
      </c>
      <c r="AH738" s="29" t="s">
        <v>593</v>
      </c>
      <c r="AI738" s="29" t="s">
        <v>3752</v>
      </c>
      <c r="AJ738" s="55">
        <f>+IFERROR(VLOOKUP($M738,ACTIVIDADES!$B$9:$T$494,17,0),"")</f>
        <v>1</v>
      </c>
      <c r="AK738" s="80" t="str">
        <f>+IFERROR(VLOOKUP($M738,ACTIVIDADES!$B$9:$T$494,18,0),"")</f>
        <v>Se formuló Procedimiento de asignación y reasignación de fortalecimiento (bienes) a entregar a los Cuerpos de Bomberos del País con recursos del Fondo Nacional de Bomberos Código: PC-FB-02, Vigente Desde: 25/03/2025</v>
      </c>
      <c r="AL738" s="80">
        <f>+IFERROR(VLOOKUP($M738,ACTIVIDADES!$B$9:$T$494,19,0),"")</f>
        <v>0</v>
      </c>
      <c r="AM738" s="55">
        <f>+IFERROR(VLOOKUP($M738,ACTIVIDADES!$B$9:$X$495,20,0),0)</f>
        <v>46213</v>
      </c>
      <c r="AN738" s="55" t="str">
        <f>+IFERROR(VLOOKUP($M738,ACTIVIDADES!$B$9:$X$495,21,0),0)</f>
        <v>Acción reportada con cumplimiento en el primer trimestre</v>
      </c>
      <c r="AO738" s="55">
        <f>+IFERROR(VLOOKUP($M738,ACTIVIDADES!$B$9:$X$495,22,0),0)</f>
        <v>1</v>
      </c>
      <c r="AP738" s="150" t="str">
        <f>+IFERROR(VLOOKUP($M738,ACTIVIDADES!$B$9:$X$495,23,0),0)</f>
        <v>CUMPLIDO</v>
      </c>
      <c r="AQ738" s="88">
        <v>46230</v>
      </c>
      <c r="AR738" s="55">
        <v>1</v>
      </c>
      <c r="AS738" s="57" t="s">
        <v>4229</v>
      </c>
      <c r="AT738" s="29" t="s">
        <v>578</v>
      </c>
      <c r="AU738" s="57" t="s">
        <v>1477</v>
      </c>
      <c r="AV738" s="193" t="s">
        <v>3637</v>
      </c>
      <c r="AW738" s="57" t="s">
        <v>593</v>
      </c>
      <c r="AX738" s="193" t="s">
        <v>4393</v>
      </c>
      <c r="AY738" s="176" t="str">
        <f t="shared" si="44"/>
        <v>CUMPLIDAS</v>
      </c>
      <c r="AZ738" s="55" t="str">
        <f>+IFERROR(VLOOKUP($M738,ACTIVIDADES!$B$9:$T$494,25,0),"")</f>
        <v/>
      </c>
      <c r="BA738" s="55" t="str">
        <f>+IFERROR(VLOOKUP($M738,ACTIVIDADES!$B$9:$T$494,26,0),"")</f>
        <v/>
      </c>
      <c r="BB738" s="55" t="str">
        <f>+IFERROR(VLOOKUP($M738,ACTIVIDADES!$B$9:$T$494,27,0),"")</f>
        <v/>
      </c>
      <c r="BC738" s="55" t="str">
        <f>+IFERROR(VLOOKUP($M738,ACTIVIDADES!$B$9:$T$494,28,0),"")</f>
        <v/>
      </c>
      <c r="BD738" s="55" t="str">
        <f>+IFERROR(VLOOKUP($M738,ACTIVIDADES!$B$9:$T$494,29,0),"")</f>
        <v/>
      </c>
      <c r="BE738" s="55" t="str">
        <f>+IFERROR(VLOOKUP($M738,ACTIVIDADES!$B$9:$T$494,30,0),"")</f>
        <v/>
      </c>
      <c r="BF738" s="58"/>
      <c r="BG738" s="58"/>
      <c r="BH738" s="59"/>
      <c r="BI738" s="59" t="s">
        <v>580</v>
      </c>
      <c r="BJ738" s="60" t="s">
        <v>3635</v>
      </c>
      <c r="BK738" s="61" t="s">
        <v>593</v>
      </c>
      <c r="BL738" s="62"/>
      <c r="BM738" s="55" t="str">
        <f>+IFERROR(VLOOKUP($M738,ACTIVIDADES!$B$9:$T$494,31,0),"")</f>
        <v/>
      </c>
      <c r="BN738" s="55" t="str">
        <f>+IFERROR(VLOOKUP($M738,ACTIVIDADES!$B$9:$T$494,32,0),"")</f>
        <v/>
      </c>
      <c r="BO738" s="55" t="str">
        <f>+IFERROR(VLOOKUP($M738,ACTIVIDADES!$B$9:$T$494,33,0),"")</f>
        <v/>
      </c>
      <c r="BP738" s="55" t="str">
        <f>+IFERROR(VLOOKUP($M738,ACTIVIDADES!$B$9:$T$494,34,0),"")</f>
        <v/>
      </c>
      <c r="BQ738" s="55" t="str">
        <f>+IFERROR(VLOOKUP($M738,ACTIVIDADES!$B$9:$T$494,35,0),"")</f>
        <v/>
      </c>
      <c r="BR738" s="55" t="str">
        <f>+IFERROR(VLOOKUP($M738,ACTIVIDADES!$B$9:$T$494,36,0),"")</f>
        <v/>
      </c>
      <c r="BS738" s="55" t="str">
        <f>+IFERROR(VLOOKUP($M738,ACTIVIDADES!$B$9:$T$494,37,0),"")</f>
        <v/>
      </c>
      <c r="BT738" s="58"/>
      <c r="BU738" s="58"/>
      <c r="BV738" s="59"/>
      <c r="BW738" s="59" t="s">
        <v>580</v>
      </c>
      <c r="BX738" s="60" t="s">
        <v>3635</v>
      </c>
      <c r="BY738" s="61" t="s">
        <v>593</v>
      </c>
      <c r="BZ738" s="62"/>
    </row>
    <row r="739" spans="1:95" ht="93" customHeight="1" x14ac:dyDescent="0.35">
      <c r="A739" s="281">
        <f t="shared" si="42"/>
        <v>731</v>
      </c>
      <c r="B739" s="281" t="s">
        <v>536</v>
      </c>
      <c r="C739" s="281">
        <v>2024</v>
      </c>
      <c r="D739" s="281" t="s">
        <v>3879</v>
      </c>
      <c r="E739" s="214"/>
      <c r="F739" s="281" t="s">
        <v>720</v>
      </c>
      <c r="G739" s="325" t="s">
        <v>533</v>
      </c>
      <c r="H739" s="283" t="s">
        <v>4929</v>
      </c>
      <c r="I739" s="283" t="s">
        <v>3653</v>
      </c>
      <c r="J739" s="281" t="s">
        <v>4392</v>
      </c>
      <c r="K739" s="281" t="s">
        <v>4392</v>
      </c>
      <c r="L739" s="285" t="s">
        <v>5451</v>
      </c>
      <c r="M739" s="312" t="s">
        <v>1611</v>
      </c>
      <c r="N739" s="312" t="s">
        <v>5562</v>
      </c>
      <c r="O739" s="312" t="s">
        <v>1613</v>
      </c>
      <c r="P739" s="312">
        <v>1</v>
      </c>
      <c r="Q739" s="314">
        <v>45659</v>
      </c>
      <c r="R739" s="314">
        <v>46022</v>
      </c>
      <c r="S739" s="315">
        <f t="shared" si="43"/>
        <v>53.85</v>
      </c>
      <c r="T739" s="312" t="s">
        <v>5767</v>
      </c>
      <c r="U739" s="312" t="s">
        <v>1164</v>
      </c>
      <c r="V739" s="290">
        <f>+IFERROR(VLOOKUP($M739,ACTIVIDADES!$B$9:$Q$494,10,0),"")</f>
        <v>1</v>
      </c>
      <c r="W739" s="292" t="str">
        <f>+IFERROR(VLOOKUP($M739,ACTIVIDADES!$B$9:$Q$494,11,0)," ")</f>
        <v>Justificación JNBC autoriza a la DNBC la reasignación de bienes, por lo que no se configura esta acción, se adjunta evidencia en página 17, de la JNBC 003 DE 2024</v>
      </c>
      <c r="X739" s="292">
        <f>+IFERROR(VLOOKUP($M739,ACTIVIDADES!$B$9:$Q$494,12,0),"")</f>
        <v>0</v>
      </c>
      <c r="Y739" s="293">
        <f>+IFERROR(VLOOKUP($M739,ACTIVIDADES!$B$9:$Q$494,13,0),"")</f>
        <v>46153</v>
      </c>
      <c r="Z739" s="290" t="str">
        <f>+IFERROR(VLOOKUP($M739,ACTIVIDADES!$B$9:$Q$494,14,0),"")</f>
        <v>No se encuentran evidencias de la actividad</v>
      </c>
      <c r="AA739" s="290">
        <f>+IFERROR(VLOOKUP($M739,ACTIVIDADES!$B$9:$Q$494,15,0),"")</f>
        <v>0</v>
      </c>
      <c r="AB739" s="295" t="str">
        <f>+IFERROR(VLOOKUP($M739,ACTIVIDADES!$B$9:$Q$494,16,0),"")</f>
        <v>VENCIDO</v>
      </c>
      <c r="AC739" s="296">
        <v>46181</v>
      </c>
      <c r="AD739" s="297">
        <v>1</v>
      </c>
      <c r="AE739" s="297" t="s">
        <v>4230</v>
      </c>
      <c r="AF739" s="297" t="s">
        <v>578</v>
      </c>
      <c r="AG739" s="297" t="s">
        <v>3737</v>
      </c>
      <c r="AH739" s="297" t="s">
        <v>593</v>
      </c>
      <c r="AI739" s="297" t="s">
        <v>3752</v>
      </c>
      <c r="AJ739" s="299">
        <f>+IFERROR(VLOOKUP($M739,ACTIVIDADES!$B$9:$T$494,17,0),"")</f>
        <v>1</v>
      </c>
      <c r="AK739" s="300" t="str">
        <f>+IFERROR(VLOOKUP($M739,ACTIVIDADES!$B$9:$T$494,18,0),"")</f>
        <v>La JNBC autoriza a la DNBC la reasignación de bienes desde el año 2024 en atención a la celeridad de los procesos de entregas de fortalecimiento, por lo que no se configura esta acción, se adjunta evidencia en página 17, de la JNBC 003 DE 2024</v>
      </c>
      <c r="AL739" s="300" t="str">
        <f>+IFERROR(VLOOKUP($M739,ACTIVIDADES!$B$9:$T$494,19,0),"")</f>
        <v>https://dnbcgovco-my.sharepoint.com/:f:/g/personal/planeacion_dnbc_gov_co/IgArz6TXGwFjS4NjcXoG0KjRATBL6NO3DmsApI56MP8FO84?e=nbDZfg</v>
      </c>
      <c r="AM739" s="299">
        <f>+IFERROR(VLOOKUP($M739,ACTIVIDADES!$B$9:$X$495,20,0),0)</f>
        <v>46213</v>
      </c>
      <c r="AN739" s="299" t="str">
        <f>+IFERROR(VLOOKUP($M739,ACTIVIDADES!$B$9:$X$495,21,0),0)</f>
        <v>Se adjunta acta de la JNBC donde se evidencia la no configuracion de esta acción</v>
      </c>
      <c r="AO739" s="299">
        <f>+IFERROR(VLOOKUP($M739,ACTIVIDADES!$B$9:$X$495,22,0),0)</f>
        <v>1</v>
      </c>
      <c r="AP739" s="304" t="str">
        <f>+IFERROR(VLOOKUP($M739,ACTIVIDADES!$B$9:$X$495,23,0),0)</f>
        <v>CUMPLIDO</v>
      </c>
      <c r="AQ739" s="302">
        <v>46230</v>
      </c>
      <c r="AR739" s="299">
        <v>1</v>
      </c>
      <c r="AS739" s="303" t="s">
        <v>4394</v>
      </c>
      <c r="AT739" s="297" t="s">
        <v>579</v>
      </c>
      <c r="AU739" s="249" t="s">
        <v>1477</v>
      </c>
      <c r="AV739" s="249" t="s">
        <v>3637</v>
      </c>
      <c r="AW739" s="249" t="s">
        <v>593</v>
      </c>
      <c r="AX739" s="249" t="s">
        <v>4393</v>
      </c>
      <c r="AY739" s="176" t="str">
        <f t="shared" si="44"/>
        <v>CUMPLIDAS</v>
      </c>
      <c r="AZ739" s="55" t="str">
        <f>+IFERROR(VLOOKUP($M739,ACTIVIDADES!$B$9:$T$494,25,0),"")</f>
        <v/>
      </c>
      <c r="BA739" s="55" t="str">
        <f>+IFERROR(VLOOKUP($M739,ACTIVIDADES!$B$9:$T$494,26,0),"")</f>
        <v/>
      </c>
      <c r="BB739" s="55" t="str">
        <f>+IFERROR(VLOOKUP($M739,ACTIVIDADES!$B$9:$T$494,27,0),"")</f>
        <v/>
      </c>
      <c r="BC739" s="55" t="str">
        <f>+IFERROR(VLOOKUP($M739,ACTIVIDADES!$B$9:$T$494,28,0),"")</f>
        <v/>
      </c>
      <c r="BD739" s="55" t="str">
        <f>+IFERROR(VLOOKUP($M739,ACTIVIDADES!$B$9:$T$494,29,0),"")</f>
        <v/>
      </c>
      <c r="BE739" s="55" t="str">
        <f>+IFERROR(VLOOKUP($M739,ACTIVIDADES!$B$9:$T$494,30,0),"")</f>
        <v/>
      </c>
      <c r="BF739" s="58"/>
      <c r="BG739" s="58"/>
      <c r="BH739" s="59"/>
      <c r="BI739" s="59" t="s">
        <v>580</v>
      </c>
      <c r="BJ739" s="60" t="s">
        <v>3635</v>
      </c>
      <c r="BK739" s="61" t="s">
        <v>593</v>
      </c>
      <c r="BL739" s="62"/>
      <c r="BM739" s="55" t="str">
        <f>+IFERROR(VLOOKUP($M739,ACTIVIDADES!$B$9:$T$494,31,0),"")</f>
        <v/>
      </c>
      <c r="BN739" s="55" t="str">
        <f>+IFERROR(VLOOKUP($M739,ACTIVIDADES!$B$9:$T$494,32,0),"")</f>
        <v/>
      </c>
      <c r="BO739" s="55" t="str">
        <f>+IFERROR(VLOOKUP($M739,ACTIVIDADES!$B$9:$T$494,33,0),"")</f>
        <v/>
      </c>
      <c r="BP739" s="55" t="str">
        <f>+IFERROR(VLOOKUP($M739,ACTIVIDADES!$B$9:$T$494,34,0),"")</f>
        <v/>
      </c>
      <c r="BQ739" s="55" t="str">
        <f>+IFERROR(VLOOKUP($M739,ACTIVIDADES!$B$9:$T$494,35,0),"")</f>
        <v/>
      </c>
      <c r="BR739" s="55" t="str">
        <f>+IFERROR(VLOOKUP($M739,ACTIVIDADES!$B$9:$T$494,36,0),"")</f>
        <v/>
      </c>
      <c r="BS739" s="55" t="str">
        <f>+IFERROR(VLOOKUP($M739,ACTIVIDADES!$B$9:$T$494,37,0),"")</f>
        <v/>
      </c>
      <c r="BT739" s="58"/>
      <c r="BU739" s="58"/>
      <c r="BV739" s="59"/>
      <c r="BW739" s="59" t="s">
        <v>580</v>
      </c>
      <c r="BX739" s="60" t="s">
        <v>3635</v>
      </c>
      <c r="BY739" s="61" t="s">
        <v>593</v>
      </c>
      <c r="BZ739" s="62"/>
    </row>
    <row r="740" spans="1:95" ht="93" customHeight="1" x14ac:dyDescent="0.35">
      <c r="A740" s="40">
        <f t="shared" si="42"/>
        <v>732</v>
      </c>
      <c r="B740" s="40" t="s">
        <v>536</v>
      </c>
      <c r="C740" s="40">
        <v>2024</v>
      </c>
      <c r="D740" s="40" t="s">
        <v>3879</v>
      </c>
      <c r="E740" s="214"/>
      <c r="F740" s="40" t="s">
        <v>720</v>
      </c>
      <c r="G740" s="190" t="s">
        <v>533</v>
      </c>
      <c r="H740" s="42" t="s">
        <v>4929</v>
      </c>
      <c r="I740" s="42" t="s">
        <v>3653</v>
      </c>
      <c r="J740" s="40" t="s">
        <v>4392</v>
      </c>
      <c r="K740" s="40" t="s">
        <v>4392</v>
      </c>
      <c r="L740" s="44" t="s">
        <v>5451</v>
      </c>
      <c r="M740" s="63" t="s">
        <v>1696</v>
      </c>
      <c r="N740" s="63" t="s">
        <v>1697</v>
      </c>
      <c r="O740" s="63" t="s">
        <v>5720</v>
      </c>
      <c r="P740" s="63">
        <v>3</v>
      </c>
      <c r="Q740" s="65">
        <v>45659</v>
      </c>
      <c r="R740" s="65">
        <v>45688</v>
      </c>
      <c r="S740" s="66">
        <f t="shared" si="43"/>
        <v>4.3500000000000005</v>
      </c>
      <c r="T740" s="63" t="s">
        <v>5767</v>
      </c>
      <c r="U740" s="63" t="s">
        <v>1164</v>
      </c>
      <c r="V740" s="49">
        <f>+IFERROR(VLOOKUP($M740,ACTIVIDADES!$B$9:$Q$494,10,0),"")</f>
        <v>1</v>
      </c>
      <c r="W740" s="61" t="str">
        <f>+IFERROR(VLOOKUP($M740,ACTIVIDADES!$B$9:$Q$494,11,0)," ")</f>
        <v xml:space="preserve">Accion establecida en el plan de mejoramiento suscrito el 17 de diciembre de 2024, como resultado de la auditoria realizada a la vigencia 2023.
La acción finalizó el 31 de enero de 2025
Se evidenció el cumplimiento mediante las actas de salida 2117 (CB La Jagua de Ibirico), 2118 (CB Puerto Concordia) y 2121 (CB San Antonio de Jamundí) (vigencia 2024)
Por lo tanto,  se dio cumplimiento a la acción establecida en el Plan de Mejoramiento.
</v>
      </c>
      <c r="X740" s="61">
        <f>+IFERROR(VLOOKUP($M740,ACTIVIDADES!$B$9:$Q$494,12,0),"")</f>
        <v>0</v>
      </c>
      <c r="Y740" s="52">
        <f>+IFERROR(VLOOKUP($M740,ACTIVIDADES!$B$9:$Q$494,13,0),"")</f>
        <v>46153</v>
      </c>
      <c r="Z740" s="49" t="str">
        <f>+IFERROR(VLOOKUP($M740,ACTIVIDADES!$B$9:$Q$494,14,0),"")</f>
        <v>Cumplida en seguimiento diciembre 2025. Aunque son acciones antiguas, incluir los soportes</v>
      </c>
      <c r="AA740" s="49">
        <f>+IFERROR(VLOOKUP($M740,ACTIVIDADES!$B$9:$Q$494,15,0),"")</f>
        <v>1</v>
      </c>
      <c r="AB740" s="54" t="str">
        <f>+IFERROR(VLOOKUP($M740,ACTIVIDADES!$B$9:$Q$494,16,0),"")</f>
        <v>CUMPLIDO</v>
      </c>
      <c r="AC740" s="144">
        <v>46181</v>
      </c>
      <c r="AD740" s="29">
        <v>1</v>
      </c>
      <c r="AE740" s="30" t="s">
        <v>3951</v>
      </c>
      <c r="AF740" s="29" t="s">
        <v>578</v>
      </c>
      <c r="AG740" s="29" t="s">
        <v>3737</v>
      </c>
      <c r="AH740" s="29" t="s">
        <v>593</v>
      </c>
      <c r="AI740" s="29" t="s">
        <v>3752</v>
      </c>
      <c r="AJ740" s="55">
        <f>+IFERROR(VLOOKUP($M740,ACTIVIDADES!$B$9:$T$494,17,0),"")</f>
        <v>1</v>
      </c>
      <c r="AK740" s="80" t="str">
        <f>+IFERROR(VLOOKUP($M740,ACTIVIDADES!$B$9:$T$494,18,0),"")</f>
        <v>Accion establecida en el plan de mejoramiento suscrito el 17 de diciembre de 2024, como resultado de la auditoria realizada a la vigencia 2023.
La acción finalizó el 31 de enero de 2025
Se evidenció el cumplimiento mediante las actas de salida 2117 (CB La Jagua de Ibirico), 2118 (CB Puerto Concordia) y 2121 (CB San Antonio de Jamundí) (vigencia 2024)
Por lo tanto,  se dio cumplimiento a la acción establecida en el Plan de Mejoramiento.</v>
      </c>
      <c r="AL740" s="80">
        <f>+IFERROR(VLOOKUP($M740,ACTIVIDADES!$B$9:$T$494,19,0),"")</f>
        <v>0</v>
      </c>
      <c r="AM740" s="55">
        <f>+IFERROR(VLOOKUP($M740,ACTIVIDADES!$B$9:$X$495,20,0),0)</f>
        <v>46213</v>
      </c>
      <c r="AN740" s="55" t="str">
        <f>+IFERROR(VLOOKUP($M740,ACTIVIDADES!$B$9:$X$495,21,0),0)</f>
        <v>Acción reportada con cumplimiento en el primer trimestre</v>
      </c>
      <c r="AO740" s="55">
        <f>+IFERROR(VLOOKUP($M740,ACTIVIDADES!$B$9:$X$495,22,0),0)</f>
        <v>1</v>
      </c>
      <c r="AP740" s="150" t="str">
        <f>+IFERROR(VLOOKUP($M740,ACTIVIDADES!$B$9:$X$495,23,0),0)</f>
        <v>CUMPLIDO</v>
      </c>
      <c r="AQ740" s="88">
        <v>46230</v>
      </c>
      <c r="AR740" s="55">
        <v>1</v>
      </c>
      <c r="AS740" s="57" t="s">
        <v>4395</v>
      </c>
      <c r="AT740" s="29" t="s">
        <v>579</v>
      </c>
      <c r="AU740" s="193" t="s">
        <v>1477</v>
      </c>
      <c r="AV740" s="193" t="s">
        <v>3637</v>
      </c>
      <c r="AW740" s="193" t="s">
        <v>593</v>
      </c>
      <c r="AX740" s="193" t="s">
        <v>4393</v>
      </c>
      <c r="AY740" s="176" t="str">
        <f t="shared" si="44"/>
        <v>CUMPLIDAS</v>
      </c>
      <c r="AZ740" s="55" t="str">
        <f>+IFERROR(VLOOKUP($M740,ACTIVIDADES!$B$9:$T$494,25,0),"")</f>
        <v/>
      </c>
      <c r="BA740" s="55" t="str">
        <f>+IFERROR(VLOOKUP($M740,ACTIVIDADES!$B$9:$T$494,26,0),"")</f>
        <v/>
      </c>
      <c r="BB740" s="55" t="str">
        <f>+IFERROR(VLOOKUP($M740,ACTIVIDADES!$B$9:$T$494,27,0),"")</f>
        <v/>
      </c>
      <c r="BC740" s="55" t="str">
        <f>+IFERROR(VLOOKUP($M740,ACTIVIDADES!$B$9:$T$494,28,0),"")</f>
        <v/>
      </c>
      <c r="BD740" s="55" t="str">
        <f>+IFERROR(VLOOKUP($M740,ACTIVIDADES!$B$9:$T$494,29,0),"")</f>
        <v/>
      </c>
      <c r="BE740" s="55" t="str">
        <f>+IFERROR(VLOOKUP($M740,ACTIVIDADES!$B$9:$T$494,30,0),"")</f>
        <v/>
      </c>
      <c r="BF740" s="58"/>
      <c r="BG740" s="58"/>
      <c r="BH740" s="59"/>
      <c r="BI740" s="59" t="s">
        <v>580</v>
      </c>
      <c r="BJ740" s="60" t="s">
        <v>3635</v>
      </c>
      <c r="BK740" s="61" t="s">
        <v>593</v>
      </c>
      <c r="BL740" s="62"/>
      <c r="BM740" s="55" t="str">
        <f>+IFERROR(VLOOKUP($M740,ACTIVIDADES!$B$9:$T$494,31,0),"")</f>
        <v/>
      </c>
      <c r="BN740" s="55" t="str">
        <f>+IFERROR(VLOOKUP($M740,ACTIVIDADES!$B$9:$T$494,32,0),"")</f>
        <v/>
      </c>
      <c r="BO740" s="55" t="str">
        <f>+IFERROR(VLOOKUP($M740,ACTIVIDADES!$B$9:$T$494,33,0),"")</f>
        <v/>
      </c>
      <c r="BP740" s="55" t="str">
        <f>+IFERROR(VLOOKUP($M740,ACTIVIDADES!$B$9:$T$494,34,0),"")</f>
        <v/>
      </c>
      <c r="BQ740" s="55" t="str">
        <f>+IFERROR(VLOOKUP($M740,ACTIVIDADES!$B$9:$T$494,35,0),"")</f>
        <v/>
      </c>
      <c r="BR740" s="55" t="str">
        <f>+IFERROR(VLOOKUP($M740,ACTIVIDADES!$B$9:$T$494,36,0),"")</f>
        <v/>
      </c>
      <c r="BS740" s="55" t="str">
        <f>+IFERROR(VLOOKUP($M740,ACTIVIDADES!$B$9:$T$494,37,0),"")</f>
        <v/>
      </c>
      <c r="BT740" s="58"/>
      <c r="BU740" s="58"/>
      <c r="BV740" s="59"/>
      <c r="BW740" s="59" t="s">
        <v>580</v>
      </c>
      <c r="BX740" s="60" t="s">
        <v>3635</v>
      </c>
      <c r="BY740" s="61" t="s">
        <v>593</v>
      </c>
      <c r="BZ740" s="62"/>
    </row>
    <row r="741" spans="1:95" ht="93" customHeight="1" x14ac:dyDescent="0.35">
      <c r="A741" s="40">
        <f t="shared" ref="A741:A804" si="45">+A740+1</f>
        <v>733</v>
      </c>
      <c r="B741" s="40" t="s">
        <v>536</v>
      </c>
      <c r="C741" s="40">
        <v>2024</v>
      </c>
      <c r="D741" s="40" t="s">
        <v>3750</v>
      </c>
      <c r="E741" s="214"/>
      <c r="F741" s="40" t="s">
        <v>720</v>
      </c>
      <c r="G741" s="190" t="s">
        <v>533</v>
      </c>
      <c r="H741" s="42" t="s">
        <v>4929</v>
      </c>
      <c r="I741" s="42" t="s">
        <v>3640</v>
      </c>
      <c r="J741" s="40" t="s">
        <v>4392</v>
      </c>
      <c r="K741" s="40" t="s">
        <v>4392</v>
      </c>
      <c r="L741" s="44" t="s">
        <v>4059</v>
      </c>
      <c r="M741" s="63" t="s">
        <v>2278</v>
      </c>
      <c r="N741" s="63" t="s">
        <v>2271</v>
      </c>
      <c r="O741" s="63" t="s">
        <v>2272</v>
      </c>
      <c r="P741" s="63">
        <v>1</v>
      </c>
      <c r="Q741" s="65">
        <v>45659</v>
      </c>
      <c r="R741" s="65">
        <v>45688</v>
      </c>
      <c r="S741" s="66">
        <f t="shared" si="43"/>
        <v>4.3500000000000005</v>
      </c>
      <c r="T741" s="63" t="s">
        <v>611</v>
      </c>
      <c r="U741" s="63" t="s">
        <v>1164</v>
      </c>
      <c r="V741" s="49">
        <f>+IFERROR(VLOOKUP($M741,ACTIVIDADES!$B$9:$Q$494,10,0),"")</f>
        <v>1</v>
      </c>
      <c r="W741" s="61" t="str">
        <f>+IFERROR(VLOOKUP($M741,ACTIVIDADES!$B$9:$Q$494,11,0)," ")</f>
        <v xml:space="preserve">Accion establecida en el plan de mejoramiento suscrito el 17 de diciembre de 2024, como resultado de la auditoria realizada a la vigencia 2023.
La acción finalizó el 31 de enero de 2025. 
Se remitio el Informe de Auditoria emitido por la CGR. con el fin de  adelantar las acciones adminsitrativas y/o disciplinarias a hubiera lugar
Por lo tanto, se dio cumplimiento a la acción  establecida en el Plan de Mejoramiento.
</v>
      </c>
      <c r="X741" s="51" t="str">
        <f>+IFERROR(VLOOKUP($M741,ACTIVIDADES!$B$9:$Q$494,12,0),"")</f>
        <v>https://dnbcgovco-my.sharepoint.com/:f:/g/personal/planeacion_dnbc_gov_co/IgANJABTKYsWRKmkHg2ofPVMAZ561kpU5V1VlbIB4beuRpA?e=frTZox</v>
      </c>
      <c r="Y741" s="52">
        <f>+IFERROR(VLOOKUP($M741,ACTIVIDADES!$B$9:$Q$494,13,0),"")</f>
        <v>46153</v>
      </c>
      <c r="Z741" s="49" t="str">
        <f>+IFERROR(VLOOKUP($M741,ACTIVIDADES!$B$9:$Q$494,14,0),"")</f>
        <v>Cumplida en seguimiento diciembre 2025</v>
      </c>
      <c r="AA741" s="49">
        <f>+IFERROR(VLOOKUP($M741,ACTIVIDADES!$B$9:$Q$494,15,0),"")</f>
        <v>1</v>
      </c>
      <c r="AB741" s="54" t="str">
        <f>+IFERROR(VLOOKUP($M741,ACTIVIDADES!$B$9:$Q$494,16,0),"")</f>
        <v>CUMPLIDO</v>
      </c>
      <c r="AC741" s="144">
        <v>46181</v>
      </c>
      <c r="AD741" s="29">
        <v>1</v>
      </c>
      <c r="AE741" s="30" t="s">
        <v>3951</v>
      </c>
      <c r="AF741" s="29" t="s">
        <v>578</v>
      </c>
      <c r="AG741" s="29" t="s">
        <v>3737</v>
      </c>
      <c r="AH741" s="29" t="s">
        <v>593</v>
      </c>
      <c r="AI741" s="29" t="s">
        <v>3752</v>
      </c>
      <c r="AJ741" s="55">
        <f>+IFERROR(VLOOKUP($M741,ACTIVIDADES!$B$9:$T$494,17,0),"")</f>
        <v>0</v>
      </c>
      <c r="AK741" s="80" t="str">
        <f>+IFERROR(VLOOKUP($M741,ACTIVIDADES!$B$9:$T$494,18,0),"")</f>
        <v>Si reporte segundo trimestre</v>
      </c>
      <c r="AL741" s="80" t="str">
        <f>+IFERROR(VLOOKUP($M741,ACTIVIDADES!$B$9:$T$494,19,0),"")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741" s="55">
        <f>+IFERROR(VLOOKUP($M741,ACTIVIDADES!$B$9:$X$495,20,0),0)</f>
        <v>46213</v>
      </c>
      <c r="AN741" s="55" t="str">
        <f>+IFERROR(VLOOKUP($M741,ACTIVIDADES!$B$9:$X$495,21,0),0)</f>
        <v>No se recibe reporte segundo trimestre. No obstante, actividad reportada como cumplida en primer trimestre</v>
      </c>
      <c r="AO741" s="55">
        <f>+IFERROR(VLOOKUP($M741,ACTIVIDADES!$B$9:$X$495,22,0),0)</f>
        <v>1</v>
      </c>
      <c r="AP741" s="150" t="str">
        <f>+IFERROR(VLOOKUP($M741,ACTIVIDADES!$B$9:$X$495,23,0),0)</f>
        <v>CUMPLIDO</v>
      </c>
      <c r="AQ741" s="88">
        <v>46230</v>
      </c>
      <c r="AR741" s="55">
        <v>1</v>
      </c>
      <c r="AS741" s="30" t="s">
        <v>3951</v>
      </c>
      <c r="AT741" s="29" t="s">
        <v>579</v>
      </c>
      <c r="AU741" s="193" t="s">
        <v>1477</v>
      </c>
      <c r="AV741" s="193" t="s">
        <v>3637</v>
      </c>
      <c r="AW741" s="193" t="s">
        <v>593</v>
      </c>
      <c r="AX741" s="193" t="s">
        <v>4393</v>
      </c>
      <c r="AY741" s="176" t="str">
        <f t="shared" si="44"/>
        <v>CUMPLIDAS</v>
      </c>
      <c r="AZ741" s="55" t="str">
        <f>+IFERROR(VLOOKUP($M741,ACTIVIDADES!$B$9:$T$494,25,0),"")</f>
        <v/>
      </c>
      <c r="BA741" s="55" t="str">
        <f>+IFERROR(VLOOKUP($M741,ACTIVIDADES!$B$9:$T$494,26,0),"")</f>
        <v/>
      </c>
      <c r="BB741" s="55" t="str">
        <f>+IFERROR(VLOOKUP($M741,ACTIVIDADES!$B$9:$T$494,27,0),"")</f>
        <v/>
      </c>
      <c r="BC741" s="55" t="str">
        <f>+IFERROR(VLOOKUP($M741,ACTIVIDADES!$B$9:$T$494,28,0),"")</f>
        <v/>
      </c>
      <c r="BD741" s="55" t="str">
        <f>+IFERROR(VLOOKUP($M741,ACTIVIDADES!$B$9:$T$494,29,0),"")</f>
        <v/>
      </c>
      <c r="BE741" s="55" t="str">
        <f>+IFERROR(VLOOKUP($M741,ACTIVIDADES!$B$9:$T$494,30,0),"")</f>
        <v/>
      </c>
      <c r="BF741" s="58"/>
      <c r="BG741" s="58"/>
      <c r="BH741" s="59"/>
      <c r="BI741" s="59" t="s">
        <v>580</v>
      </c>
      <c r="BJ741" s="60" t="s">
        <v>3635</v>
      </c>
      <c r="BK741" s="61" t="s">
        <v>593</v>
      </c>
      <c r="BL741" s="62"/>
      <c r="BM741" s="55" t="str">
        <f>+IFERROR(VLOOKUP($M741,ACTIVIDADES!$B$9:$T$494,31,0),"")</f>
        <v/>
      </c>
      <c r="BN741" s="55" t="str">
        <f>+IFERROR(VLOOKUP($M741,ACTIVIDADES!$B$9:$T$494,32,0),"")</f>
        <v/>
      </c>
      <c r="BO741" s="55" t="str">
        <f>+IFERROR(VLOOKUP($M741,ACTIVIDADES!$B$9:$T$494,33,0),"")</f>
        <v/>
      </c>
      <c r="BP741" s="55" t="str">
        <f>+IFERROR(VLOOKUP($M741,ACTIVIDADES!$B$9:$T$494,34,0),"")</f>
        <v/>
      </c>
      <c r="BQ741" s="55" t="str">
        <f>+IFERROR(VLOOKUP($M741,ACTIVIDADES!$B$9:$T$494,35,0),"")</f>
        <v/>
      </c>
      <c r="BR741" s="55" t="str">
        <f>+IFERROR(VLOOKUP($M741,ACTIVIDADES!$B$9:$T$494,36,0),"")</f>
        <v/>
      </c>
      <c r="BS741" s="55" t="str">
        <f>+IFERROR(VLOOKUP($M741,ACTIVIDADES!$B$9:$T$494,37,0),"")</f>
        <v/>
      </c>
      <c r="BT741" s="58"/>
      <c r="BU741" s="58"/>
      <c r="BV741" s="59"/>
      <c r="BW741" s="59" t="s">
        <v>580</v>
      </c>
      <c r="BX741" s="60" t="s">
        <v>3635</v>
      </c>
      <c r="BY741" s="61" t="s">
        <v>593</v>
      </c>
      <c r="BZ741" s="62"/>
    </row>
    <row r="742" spans="1:95" ht="93" customHeight="1" x14ac:dyDescent="0.35">
      <c r="A742" s="40">
        <f t="shared" si="45"/>
        <v>734</v>
      </c>
      <c r="B742" s="40" t="s">
        <v>521</v>
      </c>
      <c r="C742" s="40">
        <v>2020</v>
      </c>
      <c r="D742" s="40" t="s">
        <v>3734</v>
      </c>
      <c r="E742" s="214"/>
      <c r="F742" s="40" t="s">
        <v>591</v>
      </c>
      <c r="G742" s="40" t="s">
        <v>64</v>
      </c>
      <c r="H742" s="42" t="s">
        <v>4930</v>
      </c>
      <c r="I742" s="42" t="s">
        <v>3636</v>
      </c>
      <c r="J742" s="40" t="s">
        <v>5251</v>
      </c>
      <c r="K742" s="40" t="s">
        <v>5251</v>
      </c>
      <c r="L742" s="44" t="s">
        <v>1153</v>
      </c>
      <c r="M742" s="63" t="s">
        <v>2308</v>
      </c>
      <c r="N742" s="63" t="s">
        <v>5642</v>
      </c>
      <c r="O742" s="63" t="s">
        <v>2310</v>
      </c>
      <c r="P742" s="63">
        <v>1</v>
      </c>
      <c r="Q742" s="65">
        <v>44287</v>
      </c>
      <c r="R742" s="65">
        <v>44439</v>
      </c>
      <c r="S742" s="66">
        <f t="shared" si="43"/>
        <v>22.5</v>
      </c>
      <c r="T742" s="63" t="s">
        <v>592</v>
      </c>
      <c r="U742" s="63"/>
      <c r="V742" s="49">
        <f>+IFERROR(VLOOKUP($M742,ACTIVIDADES!$B$9:$Q$494,10,0),"")</f>
        <v>1</v>
      </c>
      <c r="W742" s="61" t="str">
        <f>+IFERROR(VLOOKUP($M742,ACTIVIDADES!$B$9:$Q$494,11,0)," ")</f>
        <v xml:space="preserve">Como evidencia se deja Procedimiento constitucion de reservas presupuestales </v>
      </c>
      <c r="X742" s="51" t="str">
        <f>+IFERROR(VLOOKUP($M742,ACTIVIDADES!$B$9:$Q$494,12,0),"")</f>
        <v>https://dnbcgovco-my.sharepoint.com/:f:/g/personal/planeacion_dnbc_gov_co/IgAKPZEalRp3T7O44VwZjBLlARF86VpmllJA36VR9-2qDG8?e=W6XaGX</v>
      </c>
      <c r="Y742" s="52">
        <f>+IFERROR(VLOOKUP($M742,ACTIVIDADES!$B$9:$Q$494,13,0),"")</f>
        <v>46153</v>
      </c>
      <c r="Z742" s="49" t="str">
        <f>+IFERROR(VLOOKUP($M742,ACTIVIDADES!$B$9:$Q$494,14,0),"")</f>
        <v xml:space="preserve">Se incluye procedimiento actualizado en la vigencia 2026 </v>
      </c>
      <c r="AA742" s="49">
        <f>+IFERROR(VLOOKUP($M742,ACTIVIDADES!$B$9:$Q$494,15,0),"")</f>
        <v>1</v>
      </c>
      <c r="AB742" s="54" t="str">
        <f>+IFERROR(VLOOKUP($M742,ACTIVIDADES!$B$9:$Q$494,16,0),"")</f>
        <v>CUMPLIDO</v>
      </c>
      <c r="AC742" s="144">
        <v>46170</v>
      </c>
      <c r="AD742" s="29">
        <v>1</v>
      </c>
      <c r="AE742" s="28" t="s">
        <v>5807</v>
      </c>
      <c r="AF742" s="29" t="s">
        <v>578</v>
      </c>
      <c r="AG742" s="29" t="s">
        <v>3737</v>
      </c>
      <c r="AH742" s="29" t="s">
        <v>593</v>
      </c>
      <c r="AI742" s="29" t="s">
        <v>3752</v>
      </c>
      <c r="AJ742" s="55">
        <f>+IFERROR(VLOOKUP($M742,ACTIVIDADES!$B$9:$T$494,17,0),"")</f>
        <v>1</v>
      </c>
      <c r="AK742" s="80" t="str">
        <f>+IFERROR(VLOOKUP($M742,ACTIVIDADES!$B$9:$T$494,18,0),"")</f>
        <v xml:space="preserve">Como evidencia se deja Procedimiento constitucion de reservas presupuestales </v>
      </c>
      <c r="AL742" s="80" t="str">
        <f>+IFERROR(VLOOKUP($M742,ACTIVIDADES!$B$9:$T$494,19,0),"")</f>
        <v>https://dnbcgovco-my.sharepoint.com/:f:/g/personal/planeacion_dnbc_gov_co/IgDlTTkE6gPMRZjTETbxch7dATaSM_TE5-agvqb3k7QgaDY?e=0V1Jx7</v>
      </c>
      <c r="AM742" s="55" t="str">
        <f>+IFERROR(VLOOKUP($M742,ACTIVIDADES!$B$9:$X$495,20,0),0)</f>
        <v>11/07/206</v>
      </c>
      <c r="AN742" s="55" t="str">
        <f>+IFERROR(VLOOKUP($M742,ACTIVIDADES!$B$9:$X$495,21,0),0)</f>
        <v>Actividad reportada con cumplimiento en el primer trimestre 2026</v>
      </c>
      <c r="AO742" s="55">
        <v>0.5</v>
      </c>
      <c r="AP742" s="150" t="str">
        <f>+IFERROR(VLOOKUP($M742,ACTIVIDADES!$B$9:$X$495,23,0),0)</f>
        <v>CUMPLIDO</v>
      </c>
      <c r="AQ742" s="129">
        <v>46245</v>
      </c>
      <c r="AR742" s="172">
        <v>1</v>
      </c>
      <c r="AS742" s="131" t="s">
        <v>5807</v>
      </c>
      <c r="AT742" s="29" t="s">
        <v>578</v>
      </c>
      <c r="AU742" s="193" t="s">
        <v>1477</v>
      </c>
      <c r="AV742" s="193" t="s">
        <v>3637</v>
      </c>
      <c r="AW742" s="193" t="s">
        <v>593</v>
      </c>
      <c r="AX742" s="193" t="s">
        <v>5854</v>
      </c>
      <c r="AY742" s="176" t="str">
        <f t="shared" si="44"/>
        <v>CUMPLIDAS</v>
      </c>
      <c r="AZ742" s="55" t="str">
        <f>+IFERROR(VLOOKUP($M742,ACTIVIDADES!$B$9:$T$494,25,0),"")</f>
        <v/>
      </c>
      <c r="BA742" s="55" t="str">
        <f>+IFERROR(VLOOKUP($M742,ACTIVIDADES!$B$9:$T$494,26,0),"")</f>
        <v/>
      </c>
      <c r="BB742" s="55" t="str">
        <f>+IFERROR(VLOOKUP($M742,ACTIVIDADES!$B$9:$T$494,27,0),"")</f>
        <v/>
      </c>
      <c r="BC742" s="55" t="str">
        <f>+IFERROR(VLOOKUP($M742,ACTIVIDADES!$B$9:$T$494,28,0),"")</f>
        <v/>
      </c>
      <c r="BD742" s="55" t="str">
        <f>+IFERROR(VLOOKUP($M742,ACTIVIDADES!$B$9:$T$494,29,0),"")</f>
        <v/>
      </c>
      <c r="BE742" s="55" t="str">
        <f>+IFERROR(VLOOKUP($M742,ACTIVIDADES!$B$9:$T$494,30,0),"")</f>
        <v/>
      </c>
      <c r="BF742" s="58"/>
      <c r="BG742" s="58"/>
      <c r="BH742" s="59"/>
      <c r="BI742" s="59" t="s">
        <v>580</v>
      </c>
      <c r="BJ742" s="60" t="s">
        <v>3635</v>
      </c>
      <c r="BK742" s="61" t="s">
        <v>593</v>
      </c>
      <c r="BL742" s="62"/>
      <c r="BM742" s="55" t="str">
        <f>+IFERROR(VLOOKUP($M742,ACTIVIDADES!$B$9:$T$494,31,0),"")</f>
        <v/>
      </c>
      <c r="BN742" s="55" t="str">
        <f>+IFERROR(VLOOKUP($M742,ACTIVIDADES!$B$9:$T$494,32,0),"")</f>
        <v/>
      </c>
      <c r="BO742" s="55" t="str">
        <f>+IFERROR(VLOOKUP($M742,ACTIVIDADES!$B$9:$T$494,33,0),"")</f>
        <v/>
      </c>
      <c r="BP742" s="55" t="str">
        <f>+IFERROR(VLOOKUP($M742,ACTIVIDADES!$B$9:$T$494,34,0),"")</f>
        <v/>
      </c>
      <c r="BQ742" s="55" t="str">
        <f>+IFERROR(VLOOKUP($M742,ACTIVIDADES!$B$9:$T$494,35,0),"")</f>
        <v/>
      </c>
      <c r="BR742" s="55" t="str">
        <f>+IFERROR(VLOOKUP($M742,ACTIVIDADES!$B$9:$T$494,36,0),"")</f>
        <v/>
      </c>
      <c r="BS742" s="55" t="str">
        <f>+IFERROR(VLOOKUP($M742,ACTIVIDADES!$B$9:$T$494,37,0),"")</f>
        <v/>
      </c>
      <c r="BT742" s="58"/>
      <c r="BU742" s="58"/>
      <c r="BV742" s="59"/>
      <c r="BW742" s="59" t="s">
        <v>580</v>
      </c>
      <c r="BX742" s="60" t="s">
        <v>3635</v>
      </c>
      <c r="BY742" s="61" t="s">
        <v>593</v>
      </c>
      <c r="BZ742" s="62"/>
    </row>
    <row r="743" spans="1:95" ht="93" customHeight="1" x14ac:dyDescent="0.35">
      <c r="A743" s="281">
        <f t="shared" si="45"/>
        <v>735</v>
      </c>
      <c r="B743" s="281" t="s">
        <v>521</v>
      </c>
      <c r="C743" s="281">
        <v>2020</v>
      </c>
      <c r="D743" s="281" t="s">
        <v>3734</v>
      </c>
      <c r="E743" s="214"/>
      <c r="F743" s="281" t="s">
        <v>591</v>
      </c>
      <c r="G743" s="281" t="s">
        <v>64</v>
      </c>
      <c r="H743" s="283" t="s">
        <v>4930</v>
      </c>
      <c r="I743" s="283" t="s">
        <v>3636</v>
      </c>
      <c r="J743" s="281" t="s">
        <v>5251</v>
      </c>
      <c r="K743" s="281" t="s">
        <v>5251</v>
      </c>
      <c r="L743" s="285" t="s">
        <v>1153</v>
      </c>
      <c r="M743" s="312" t="s">
        <v>2313</v>
      </c>
      <c r="N743" s="312" t="s">
        <v>5643</v>
      </c>
      <c r="O743" s="312" t="s">
        <v>2315</v>
      </c>
      <c r="P743" s="312">
        <v>1</v>
      </c>
      <c r="Q743" s="314">
        <v>44287</v>
      </c>
      <c r="R743" s="314">
        <v>44439</v>
      </c>
      <c r="S743" s="315">
        <f t="shared" si="43"/>
        <v>22.5</v>
      </c>
      <c r="T743" s="312" t="s">
        <v>592</v>
      </c>
      <c r="U743" s="312"/>
      <c r="V743" s="290">
        <f>+IFERROR(VLOOKUP($M743,ACTIVIDADES!$B$9:$Q$494,10,0),"")</f>
        <v>1</v>
      </c>
      <c r="W743" s="292" t="str">
        <f>+IFERROR(VLOOKUP($M743,ACTIVIDADES!$B$9:$Q$494,11,0)," ")</f>
        <v xml:space="preserve">Como evidencia se deja el Procedimiento constitucion de reservas presupuestales </v>
      </c>
      <c r="X743" s="321" t="str">
        <f>+IFERROR(VLOOKUP($M743,ACTIVIDADES!$B$9:$Q$494,12,0),"")</f>
        <v>https://dnbcgovco-my.sharepoint.com/:f:/g/personal/planeacion_dnbc_gov_co/IgAKPZEalRp3T7O44VwZjBLlARF86VpmllJA36VR9-2qDG8?e=W6XaGX</v>
      </c>
      <c r="Y743" s="293">
        <f>+IFERROR(VLOOKUP($M743,ACTIVIDADES!$B$9:$Q$494,13,0),"")</f>
        <v>46153</v>
      </c>
      <c r="Z743" s="290" t="str">
        <f>+IFERROR(VLOOKUP($M743,ACTIVIDADES!$B$9:$Q$494,14,0),"")</f>
        <v>Se incluye formato con el acapite en mención</v>
      </c>
      <c r="AA743" s="290">
        <f>+IFERROR(VLOOKUP($M743,ACTIVIDADES!$B$9:$Q$494,15,0),"")</f>
        <v>1</v>
      </c>
      <c r="AB743" s="295" t="str">
        <f>+IFERROR(VLOOKUP($M743,ACTIVIDADES!$B$9:$Q$494,16,0),"")</f>
        <v>CUMPLIDO</v>
      </c>
      <c r="AC743" s="296">
        <v>46170</v>
      </c>
      <c r="AD743" s="297">
        <v>1</v>
      </c>
      <c r="AE743" s="298" t="s">
        <v>5807</v>
      </c>
      <c r="AF743" s="297" t="s">
        <v>578</v>
      </c>
      <c r="AG743" s="297" t="s">
        <v>3737</v>
      </c>
      <c r="AH743" s="297" t="s">
        <v>593</v>
      </c>
      <c r="AI743" s="297" t="s">
        <v>3752</v>
      </c>
      <c r="AJ743" s="299">
        <f>+IFERROR(VLOOKUP($M743,ACTIVIDADES!$B$9:$T$494,17,0),"")</f>
        <v>1</v>
      </c>
      <c r="AK743" s="300" t="str">
        <f>+IFERROR(VLOOKUP($M743,ACTIVIDADES!$B$9:$T$494,18,0),"")</f>
        <v xml:space="preserve">Como evidencia se deja el Procedimiento constitucion de reservas presupuestales </v>
      </c>
      <c r="AL743" s="300" t="str">
        <f>+IFERROR(VLOOKUP($M743,ACTIVIDADES!$B$9:$T$494,19,0),"")</f>
        <v>https://dnbcgovco-my.sharepoint.com/:f:/g/personal/planeacion_dnbc_gov_co/IgDlTTkE6gPMRZjTETbxch7dATaSM_TE5-agvqb3k7QgaDY?e=0V1Jx7</v>
      </c>
      <c r="AM743" s="299" t="str">
        <f>+IFERROR(VLOOKUP($M743,ACTIVIDADES!$B$9:$X$495,20,0),0)</f>
        <v>11/07/206</v>
      </c>
      <c r="AN743" s="299" t="str">
        <f>+IFERROR(VLOOKUP($M743,ACTIVIDADES!$B$9:$X$495,21,0),0)</f>
        <v>Actividad reportada con cumplimiento en el primer trimestre 2026</v>
      </c>
      <c r="AO743" s="299">
        <f>+IFERROR(VLOOKUP($M743,ACTIVIDADES!$B$9:$X$495,22,0),0)</f>
        <v>1</v>
      </c>
      <c r="AP743" s="304" t="str">
        <f>+IFERROR(VLOOKUP($M743,ACTIVIDADES!$B$9:$X$495,23,0),0)</f>
        <v>CUMPLIDO</v>
      </c>
      <c r="AQ743" s="247">
        <v>46245</v>
      </c>
      <c r="AR743" s="334">
        <v>1</v>
      </c>
      <c r="AS743" s="335" t="s">
        <v>5807</v>
      </c>
      <c r="AT743" s="297" t="s">
        <v>578</v>
      </c>
      <c r="AU743" s="249" t="s">
        <v>1477</v>
      </c>
      <c r="AV743" s="249" t="s">
        <v>3637</v>
      </c>
      <c r="AW743" s="249" t="s">
        <v>593</v>
      </c>
      <c r="AX743" s="249" t="s">
        <v>5855</v>
      </c>
      <c r="AY743" s="176" t="str">
        <f t="shared" si="44"/>
        <v>CUMPLIDAS</v>
      </c>
      <c r="AZ743" s="55" t="str">
        <f>+IFERROR(VLOOKUP($M743,ACTIVIDADES!$B$9:$T$494,25,0),"")</f>
        <v/>
      </c>
      <c r="BA743" s="55" t="str">
        <f>+IFERROR(VLOOKUP($M743,ACTIVIDADES!$B$9:$T$494,26,0),"")</f>
        <v/>
      </c>
      <c r="BB743" s="55" t="str">
        <f>+IFERROR(VLOOKUP($M743,ACTIVIDADES!$B$9:$T$494,27,0),"")</f>
        <v/>
      </c>
      <c r="BC743" s="55" t="str">
        <f>+IFERROR(VLOOKUP($M743,ACTIVIDADES!$B$9:$T$494,28,0),"")</f>
        <v/>
      </c>
      <c r="BD743" s="55" t="str">
        <f>+IFERROR(VLOOKUP($M743,ACTIVIDADES!$B$9:$T$494,29,0),"")</f>
        <v/>
      </c>
      <c r="BE743" s="55" t="str">
        <f>+IFERROR(VLOOKUP($M743,ACTIVIDADES!$B$9:$T$494,30,0),"")</f>
        <v/>
      </c>
      <c r="BF743" s="58"/>
      <c r="BG743" s="58"/>
      <c r="BH743" s="59"/>
      <c r="BI743" s="59" t="s">
        <v>580</v>
      </c>
      <c r="BJ743" s="60" t="s">
        <v>3635</v>
      </c>
      <c r="BK743" s="61" t="s">
        <v>593</v>
      </c>
      <c r="BL743" s="62"/>
      <c r="BM743" s="55" t="str">
        <f>+IFERROR(VLOOKUP($M743,ACTIVIDADES!$B$9:$T$494,31,0),"")</f>
        <v/>
      </c>
      <c r="BN743" s="55" t="str">
        <f>+IFERROR(VLOOKUP($M743,ACTIVIDADES!$B$9:$T$494,32,0),"")</f>
        <v/>
      </c>
      <c r="BO743" s="55" t="str">
        <f>+IFERROR(VLOOKUP($M743,ACTIVIDADES!$B$9:$T$494,33,0),"")</f>
        <v/>
      </c>
      <c r="BP743" s="55" t="str">
        <f>+IFERROR(VLOOKUP($M743,ACTIVIDADES!$B$9:$T$494,34,0),"")</f>
        <v/>
      </c>
      <c r="BQ743" s="55" t="str">
        <f>+IFERROR(VLOOKUP($M743,ACTIVIDADES!$B$9:$T$494,35,0),"")</f>
        <v/>
      </c>
      <c r="BR743" s="55" t="str">
        <f>+IFERROR(VLOOKUP($M743,ACTIVIDADES!$B$9:$T$494,36,0),"")</f>
        <v/>
      </c>
      <c r="BS743" s="55" t="str">
        <f>+IFERROR(VLOOKUP($M743,ACTIVIDADES!$B$9:$T$494,37,0),"")</f>
        <v/>
      </c>
      <c r="BT743" s="58"/>
      <c r="BU743" s="58"/>
      <c r="BV743" s="59"/>
      <c r="BW743" s="59" t="s">
        <v>580</v>
      </c>
      <c r="BX743" s="60" t="s">
        <v>3635</v>
      </c>
      <c r="BY743" s="61" t="s">
        <v>593</v>
      </c>
      <c r="BZ743" s="62"/>
    </row>
    <row r="744" spans="1:95" ht="93" customHeight="1" x14ac:dyDescent="0.35">
      <c r="A744" s="40">
        <f t="shared" si="45"/>
        <v>736</v>
      </c>
      <c r="B744" s="40" t="s">
        <v>521</v>
      </c>
      <c r="C744" s="40">
        <v>2023</v>
      </c>
      <c r="D744" s="40" t="s">
        <v>3734</v>
      </c>
      <c r="E744" s="323"/>
      <c r="F744" s="40" t="s">
        <v>697</v>
      </c>
      <c r="G744" s="40" t="s">
        <v>228</v>
      </c>
      <c r="H744" s="42" t="s">
        <v>4931</v>
      </c>
      <c r="I744" s="42"/>
      <c r="J744" s="40" t="s">
        <v>5252</v>
      </c>
      <c r="K744" s="40" t="s">
        <v>5252</v>
      </c>
      <c r="L744" s="44" t="s">
        <v>1153</v>
      </c>
      <c r="M744" s="63" t="s">
        <v>3589</v>
      </c>
      <c r="N744" s="63" t="s">
        <v>5644</v>
      </c>
      <c r="O744" s="63" t="s">
        <v>3590</v>
      </c>
      <c r="P744" s="63">
        <v>1</v>
      </c>
      <c r="Q744" s="65">
        <v>45048</v>
      </c>
      <c r="R744" s="65">
        <v>45291</v>
      </c>
      <c r="S744" s="66">
        <f t="shared" si="43"/>
        <v>35.85</v>
      </c>
      <c r="T744" s="63" t="s">
        <v>587</v>
      </c>
      <c r="U744" s="63" t="s">
        <v>3556</v>
      </c>
      <c r="V744" s="49">
        <f>+IFERROR(VLOOKUP($M744,ACTIVIDADES!$B$9:$Q$494,10,0),"")</f>
        <v>1</v>
      </c>
      <c r="W744" s="61" t="str">
        <f>+IFERROR(VLOOKUP($M744,ACTIVIDADES!$B$9:$Q$494,11,0)," ")</f>
        <v>Se aporta como evidencia actualización y operación del formulario electrónico PQRSD institucional, evidenciando cumplimiento de condiciones técnicas y funcionales definidas en el Anexo 2 de la Resolución MinTIC 1519 de 2020, incluyendo caracterización del ciudadano, protección de datos y canal digital de radicación y consulta.</v>
      </c>
      <c r="X744" s="51" t="str">
        <f>+IFERROR(VLOOKUP($M744,ACTIVIDADES!$B$9:$Q$494,12,0),"")</f>
        <v>https://dnbcgovco-my.sharepoint.com/:f:/g/personal/planeacion_dnbc_gov_co/IgAtCeqwqYEQRIXhU30ZuIAEAVsnNHcEZANJN7txKIyHMSw?e=PL9djw</v>
      </c>
      <c r="Y744" s="52">
        <f>+IFERROR(VLOOKUP($M744,ACTIVIDADES!$B$9:$Q$494,13,0),"")</f>
        <v>46153</v>
      </c>
      <c r="Z744" s="49" t="str">
        <f>+IFERROR(VLOOKUP($M744,ACTIVIDADES!$B$9:$Q$494,14,0),"")</f>
        <v>Se evidencia ajustes en formulario web</v>
      </c>
      <c r="AA744" s="49">
        <f>+IFERROR(VLOOKUP($M744,ACTIVIDADES!$B$9:$Q$494,15,0),"")</f>
        <v>1</v>
      </c>
      <c r="AB744" s="54" t="str">
        <f>+IFERROR(VLOOKUP($M744,ACTIVIDADES!$B$9:$Q$494,16,0),"")</f>
        <v>CUMPLIDO</v>
      </c>
      <c r="AC744" s="149">
        <v>46181</v>
      </c>
      <c r="AD744" s="29">
        <v>1</v>
      </c>
      <c r="AE744" s="29" t="s">
        <v>4396</v>
      </c>
      <c r="AF744" s="28" t="s">
        <v>578</v>
      </c>
      <c r="AG744" s="29" t="s">
        <v>3737</v>
      </c>
      <c r="AH744" s="29" t="s">
        <v>593</v>
      </c>
      <c r="AI744" s="29" t="s">
        <v>3752</v>
      </c>
      <c r="AJ744" s="55">
        <f>+IFERROR(VLOOKUP($M744,ACTIVIDADES!$B$9:$T$494,17,0),"")</f>
        <v>0</v>
      </c>
      <c r="AK744" s="80" t="str">
        <f>+IFERROR(VLOOKUP($M744,ACTIVIDADES!$B$9:$T$494,18,0),"")</f>
        <v>Sin reporte de información por parte de la primera linea de defensa</v>
      </c>
      <c r="AL744" s="80">
        <f>+IFERROR(VLOOKUP($M744,ACTIVIDADES!$B$9:$T$494,19,0),"")</f>
        <v>0</v>
      </c>
      <c r="AM744" s="55">
        <f>+IFERROR(VLOOKUP($M744,ACTIVIDADES!$B$9:$X$495,20,0),0)</f>
        <v>46214</v>
      </c>
      <c r="AN744" s="55" t="str">
        <f>+IFERROR(VLOOKUP($M744,ACTIVIDADES!$B$9:$X$495,21,0),0)</f>
        <v>Actividad con cumplimiento reportado en el primer trimestre 2026</v>
      </c>
      <c r="AO744" s="55">
        <f>+IFERROR(VLOOKUP($M744,ACTIVIDADES!$B$9:$X$495,22,0),0)</f>
        <v>1</v>
      </c>
      <c r="AP744" s="150" t="str">
        <f>+IFERROR(VLOOKUP($M744,ACTIVIDADES!$B$9:$X$495,23,0),0)</f>
        <v>CUMPLIDO</v>
      </c>
      <c r="AQ744" s="88">
        <v>46248</v>
      </c>
      <c r="AR744" s="55">
        <v>1</v>
      </c>
      <c r="AS744" s="57" t="s">
        <v>4155</v>
      </c>
      <c r="AT744" s="29" t="s">
        <v>578</v>
      </c>
      <c r="AU744" s="193" t="s">
        <v>1472</v>
      </c>
      <c r="AV744" s="193" t="s">
        <v>3635</v>
      </c>
      <c r="AW744" s="193" t="s">
        <v>590</v>
      </c>
      <c r="AX744" s="193" t="s">
        <v>4397</v>
      </c>
      <c r="AY744" s="176" t="str">
        <f t="shared" si="44"/>
        <v>CUMPLIDAS</v>
      </c>
      <c r="AZ744" s="55" t="str">
        <f>+IFERROR(VLOOKUP($M744,ACTIVIDADES!$B$9:$T$494,25,0),"")</f>
        <v/>
      </c>
      <c r="BA744" s="55" t="str">
        <f>+IFERROR(VLOOKUP($M744,ACTIVIDADES!$B$9:$T$494,26,0),"")</f>
        <v/>
      </c>
      <c r="BB744" s="55" t="str">
        <f>+IFERROR(VLOOKUP($M744,ACTIVIDADES!$B$9:$T$494,27,0),"")</f>
        <v/>
      </c>
      <c r="BC744" s="55" t="str">
        <f>+IFERROR(VLOOKUP($M744,ACTIVIDADES!$B$9:$T$494,28,0),"")</f>
        <v/>
      </c>
      <c r="BD744" s="55" t="str">
        <f>+IFERROR(VLOOKUP($M744,ACTIVIDADES!$B$9:$T$494,29,0),"")</f>
        <v/>
      </c>
      <c r="BE744" s="55" t="str">
        <f>+IFERROR(VLOOKUP($M744,ACTIVIDADES!$B$9:$T$494,30,0),"")</f>
        <v/>
      </c>
      <c r="BF744" s="58"/>
      <c r="BG744" s="58"/>
      <c r="BH744" s="59"/>
      <c r="BI744" s="59" t="s">
        <v>580</v>
      </c>
      <c r="BJ744" s="60" t="s">
        <v>3635</v>
      </c>
      <c r="BK744" s="61" t="s">
        <v>593</v>
      </c>
      <c r="BL744" s="62"/>
      <c r="BM744" s="55" t="str">
        <f>+IFERROR(VLOOKUP($M744,ACTIVIDADES!$B$9:$T$494,31,0),"")</f>
        <v/>
      </c>
      <c r="BN744" s="55" t="str">
        <f>+IFERROR(VLOOKUP($M744,ACTIVIDADES!$B$9:$T$494,32,0),"")</f>
        <v/>
      </c>
      <c r="BO744" s="55" t="str">
        <f>+IFERROR(VLOOKUP($M744,ACTIVIDADES!$B$9:$T$494,33,0),"")</f>
        <v/>
      </c>
      <c r="BP744" s="55" t="str">
        <f>+IFERROR(VLOOKUP($M744,ACTIVIDADES!$B$9:$T$494,34,0),"")</f>
        <v/>
      </c>
      <c r="BQ744" s="55" t="str">
        <f>+IFERROR(VLOOKUP($M744,ACTIVIDADES!$B$9:$T$494,35,0),"")</f>
        <v/>
      </c>
      <c r="BR744" s="55" t="str">
        <f>+IFERROR(VLOOKUP($M744,ACTIVIDADES!$B$9:$T$494,36,0),"")</f>
        <v/>
      </c>
      <c r="BS744" s="55" t="str">
        <f>+IFERROR(VLOOKUP($M744,ACTIVIDADES!$B$9:$T$494,37,0),"")</f>
        <v/>
      </c>
      <c r="BT744" s="58"/>
      <c r="BU744" s="58"/>
      <c r="BV744" s="59"/>
      <c r="BW744" s="59" t="s">
        <v>580</v>
      </c>
      <c r="BX744" s="60" t="s">
        <v>3635</v>
      </c>
      <c r="BY744" s="61" t="s">
        <v>593</v>
      </c>
      <c r="BZ744" s="62"/>
    </row>
    <row r="745" spans="1:95" ht="93" customHeight="1" x14ac:dyDescent="0.35">
      <c r="A745" s="40">
        <f t="shared" si="45"/>
        <v>737</v>
      </c>
      <c r="B745" s="40" t="s">
        <v>521</v>
      </c>
      <c r="C745" s="40">
        <v>2022</v>
      </c>
      <c r="D745" s="40" t="s">
        <v>3734</v>
      </c>
      <c r="E745" s="323"/>
      <c r="F745" s="40" t="s">
        <v>919</v>
      </c>
      <c r="G745" s="40" t="s">
        <v>4645</v>
      </c>
      <c r="H745" s="41" t="s">
        <v>4858</v>
      </c>
      <c r="I745" s="42"/>
      <c r="J745" s="43" t="s">
        <v>5052</v>
      </c>
      <c r="K745" s="43" t="s">
        <v>5052</v>
      </c>
      <c r="L745" s="44" t="s">
        <v>1153</v>
      </c>
      <c r="M745" s="45" t="s">
        <v>3560</v>
      </c>
      <c r="N745" s="46" t="s">
        <v>3561</v>
      </c>
      <c r="O745" s="45" t="s">
        <v>1193</v>
      </c>
      <c r="P745" s="45">
        <v>2</v>
      </c>
      <c r="Q745" s="47">
        <v>46204</v>
      </c>
      <c r="R745" s="47">
        <v>46387</v>
      </c>
      <c r="S745" s="48">
        <f t="shared" si="43"/>
        <v>27</v>
      </c>
      <c r="T745" s="45" t="s">
        <v>587</v>
      </c>
      <c r="U745" s="45"/>
      <c r="V745" s="49">
        <f>+IFERROR(VLOOKUP($M745,ACTIVIDADES!$B$9:$Q$494,10,0),"")</f>
        <v>0</v>
      </c>
      <c r="W745" s="50">
        <f>+IFERROR(VLOOKUP($M745,ACTIVIDADES!$B$9:$Q$494,11,0)," ")</f>
        <v>0</v>
      </c>
      <c r="X745" s="61">
        <f>+IFERROR(VLOOKUP($M745,ACTIVIDADES!$B$9:$Q$494,12,0),"")</f>
        <v>0</v>
      </c>
      <c r="Y745" s="52">
        <f>+IFERROR(VLOOKUP($M745,ACTIVIDADES!$B$9:$Q$494,13,0),"")</f>
        <v>46153</v>
      </c>
      <c r="Z745" s="53" t="str">
        <f>+IFERROR(VLOOKUP($M745,ACTIVIDADES!$B$9:$Q$494,14,0),"")</f>
        <v>No se evidencia seguimiento</v>
      </c>
      <c r="AA745" s="49">
        <f>+IFERROR(VLOOKUP($M745,ACTIVIDADES!$B$9:$Q$494,15,0),"")</f>
        <v>0</v>
      </c>
      <c r="AB745" s="54" t="str">
        <f>+IFERROR(VLOOKUP($M745,ACTIVIDADES!$B$9:$Q$494,16,0),"")</f>
        <v>EJECUCIÓN</v>
      </c>
      <c r="AC745" s="149">
        <v>46181</v>
      </c>
      <c r="AD745" s="29">
        <v>0</v>
      </c>
      <c r="AE745" s="29" t="s">
        <v>3741</v>
      </c>
      <c r="AF745" s="29" t="s">
        <v>580</v>
      </c>
      <c r="AG745" s="29" t="s">
        <v>3737</v>
      </c>
      <c r="AH745" s="29" t="s">
        <v>3737</v>
      </c>
      <c r="AI745" s="29" t="s">
        <v>3737</v>
      </c>
      <c r="AJ745" s="55">
        <f>+IFERROR(VLOOKUP($M745,ACTIVIDADES!$B$9:$T$494,17,0),"")</f>
        <v>0.7</v>
      </c>
      <c r="AK745" s="80" t="str">
        <f>+IFERROR(VLOOKUP($M745,ACTIVIDADES!$B$9:$T$494,18,0),"")</f>
        <v xml:space="preserve">Se ha realizado el seguimiento y la aplicación operativa de los lineamientos de Seguridad y Privacidad de la Información (MSPI) a través de la estructuración de los nuevos sistemas de la entidad y los planes de control estratégico. Específicamente, se garantizó la inclusión de estos componentes normativos en las fases de diseño y planeación tecnológica. 
Como evidencia del seguimiento y cumplimiento operativo, se relacionan los siguientes soportes:
•	Historias de Usuario - Sistema Misional RUE 2.0: Se documentó e integró formalmente en el diseño del sistema la obligatoriedad del cumplimiento de la Ley 1581 de 2012 (Protección de Datos Personales), parametrizando controles operativos como la aceptación explícita de políticas de privacidad en el login y alertas automatizadas para el control y vigencia de formularios internos.
•	INFORME EJECUTIVO DE EMPALME - Avances PETI.docx: Documento institucional donde se realiza el seguimiento al mapa de ruta TI, validando el estado de los proyectos y asegurando que las iniciativas de infraestructura y software cumplan con las políticas de seguridad de la información de la entidad.
</v>
      </c>
      <c r="AL745" s="80" t="str">
        <f>+IFERROR(VLOOKUP($M745,ACTIVIDADES!$B$9:$T$494,19,0),"")</f>
        <v>https://dnbcgovco-my.sharepoint.com/:f:/g/personal/planeacion_dnbc_gov_co/IgD_QWQM6hjNSIuN5Wa-D8rOAay-fVtUL7H54Dc8TtKYteA?e=q9ywW6</v>
      </c>
      <c r="AM745" s="55">
        <f>+IFERROR(VLOOKUP($M745,ACTIVIDADES!$B$9:$X$495,20,0),0)</f>
        <v>46214</v>
      </c>
      <c r="AN745" s="55" t="str">
        <f>+IFERROR(VLOOKUP($M745,ACTIVIDADES!$B$9:$X$495,21,0),0)</f>
        <v>No s eevidencia seguimiento especifico a aspectos relacionado scon Seguirdad de la informaicón en las evidencias</v>
      </c>
      <c r="AO745" s="55">
        <f>+IFERROR(VLOOKUP($M745,ACTIVIDADES!$B$9:$X$495,22,0),0)</f>
        <v>0</v>
      </c>
      <c r="AP745" s="145" t="str">
        <f>+IFERROR(VLOOKUP($M745,ACTIVIDADES!$B$9:$X$495,23,0),0)</f>
        <v>EN EJECUCIÓN</v>
      </c>
      <c r="AQ745" s="88">
        <v>46244</v>
      </c>
      <c r="AR745" s="28">
        <v>0</v>
      </c>
      <c r="AS745" s="29" t="s">
        <v>3741</v>
      </c>
      <c r="AT745" s="29" t="s">
        <v>580</v>
      </c>
      <c r="AU745" s="57" t="s">
        <v>3639</v>
      </c>
      <c r="AV745" s="193" t="s">
        <v>3639</v>
      </c>
      <c r="AW745" s="193" t="s">
        <v>3639</v>
      </c>
      <c r="AX745" s="57" t="s">
        <v>4259</v>
      </c>
      <c r="AY745" s="176" t="str">
        <f t="shared" si="44"/>
        <v>SIN INICIAR</v>
      </c>
      <c r="AZ745" s="55" t="str">
        <f>+IFERROR(VLOOKUP($M745,ACTIVIDADES!$B$9:$T$494,25,0),"")</f>
        <v/>
      </c>
      <c r="BA745" s="55" t="str">
        <f>+IFERROR(VLOOKUP($M745,ACTIVIDADES!$B$9:$T$494,26,0),"")</f>
        <v/>
      </c>
      <c r="BB745" s="55" t="str">
        <f>+IFERROR(VLOOKUP($M745,ACTIVIDADES!$B$9:$T$494,27,0),"")</f>
        <v/>
      </c>
      <c r="BC745" s="55" t="str">
        <f>+IFERROR(VLOOKUP($M745,ACTIVIDADES!$B$9:$T$494,28,0),"")</f>
        <v/>
      </c>
      <c r="BD745" s="55" t="str">
        <f>+IFERROR(VLOOKUP($M745,ACTIVIDADES!$B$9:$T$494,29,0),"")</f>
        <v/>
      </c>
      <c r="BE745" s="55" t="str">
        <f>+IFERROR(VLOOKUP($M745,ACTIVIDADES!$B$9:$T$494,30,0),"")</f>
        <v/>
      </c>
      <c r="BF745" s="58"/>
      <c r="BG745" s="58"/>
      <c r="BH745" s="59"/>
      <c r="BI745" s="59" t="s">
        <v>580</v>
      </c>
      <c r="BJ745" s="60" t="s">
        <v>3635</v>
      </c>
      <c r="BK745" s="61" t="s">
        <v>593</v>
      </c>
      <c r="BL745" s="62"/>
      <c r="BM745" s="55" t="str">
        <f>+IFERROR(VLOOKUP($M745,ACTIVIDADES!$B$9:$T$494,31,0),"")</f>
        <v/>
      </c>
      <c r="BN745" s="55" t="str">
        <f>+IFERROR(VLOOKUP($M745,ACTIVIDADES!$B$9:$T$494,32,0),"")</f>
        <v/>
      </c>
      <c r="BO745" s="55" t="str">
        <f>+IFERROR(VLOOKUP($M745,ACTIVIDADES!$B$9:$T$494,33,0),"")</f>
        <v/>
      </c>
      <c r="BP745" s="55" t="str">
        <f>+IFERROR(VLOOKUP($M745,ACTIVIDADES!$B$9:$T$494,34,0),"")</f>
        <v/>
      </c>
      <c r="BQ745" s="55" t="str">
        <f>+IFERROR(VLOOKUP($M745,ACTIVIDADES!$B$9:$T$494,35,0),"")</f>
        <v/>
      </c>
      <c r="BR745" s="55" t="str">
        <f>+IFERROR(VLOOKUP($M745,ACTIVIDADES!$B$9:$T$494,36,0),"")</f>
        <v/>
      </c>
      <c r="BS745" s="55" t="str">
        <f>+IFERROR(VLOOKUP($M745,ACTIVIDADES!$B$9:$T$494,37,0),"")</f>
        <v/>
      </c>
      <c r="BT745" s="58"/>
      <c r="BU745" s="58"/>
      <c r="BV745" s="59"/>
      <c r="BW745" s="59" t="s">
        <v>580</v>
      </c>
      <c r="BX745" s="60" t="s">
        <v>3635</v>
      </c>
      <c r="BY745" s="61" t="s">
        <v>593</v>
      </c>
      <c r="BZ745" s="62"/>
      <c r="CA745" s="7"/>
      <c r="CB745" s="7"/>
      <c r="CC745" s="7"/>
      <c r="CD745" s="7"/>
      <c r="CE745" s="7"/>
      <c r="CF745" s="7"/>
      <c r="CG745" s="7"/>
      <c r="CH745" s="7"/>
      <c r="CI745" s="7"/>
      <c r="CJ745" s="7"/>
      <c r="CK745" s="7"/>
      <c r="CL745" s="7"/>
      <c r="CM745" s="7"/>
      <c r="CN745" s="7"/>
      <c r="CO745" s="7"/>
      <c r="CP745" s="7"/>
      <c r="CQ745" s="7"/>
    </row>
    <row r="746" spans="1:95" ht="93" customHeight="1" x14ac:dyDescent="0.35">
      <c r="A746" s="40">
        <f t="shared" si="45"/>
        <v>738</v>
      </c>
      <c r="B746" s="40" t="s">
        <v>536</v>
      </c>
      <c r="C746" s="40">
        <v>2023</v>
      </c>
      <c r="D746" s="40" t="s">
        <v>3879</v>
      </c>
      <c r="E746" s="323"/>
      <c r="F746" s="40" t="s">
        <v>698</v>
      </c>
      <c r="G746" s="188" t="s">
        <v>549</v>
      </c>
      <c r="H746" s="42" t="s">
        <v>4932</v>
      </c>
      <c r="I746" s="42" t="s">
        <v>3653</v>
      </c>
      <c r="J746" s="40" t="s">
        <v>4402</v>
      </c>
      <c r="K746" s="40" t="s">
        <v>4402</v>
      </c>
      <c r="L746" s="44" t="s">
        <v>4403</v>
      </c>
      <c r="M746" s="63" t="s">
        <v>1574</v>
      </c>
      <c r="N746" s="63" t="s">
        <v>1575</v>
      </c>
      <c r="O746" s="63" t="s">
        <v>1576</v>
      </c>
      <c r="P746" s="63" t="s">
        <v>1577</v>
      </c>
      <c r="Q746" s="65">
        <v>45461</v>
      </c>
      <c r="R746" s="65">
        <v>45491</v>
      </c>
      <c r="S746" s="66">
        <f t="shared" si="43"/>
        <v>4.5</v>
      </c>
      <c r="T746" s="63" t="s">
        <v>5767</v>
      </c>
      <c r="U746" s="63" t="s">
        <v>1164</v>
      </c>
      <c r="V746" s="49">
        <f>+IFERROR(VLOOKUP($M746,ACTIVIDADES!$B$9:$Q$494,10,0),"")</f>
        <v>1</v>
      </c>
      <c r="W746" s="61" t="str">
        <f>+IFERROR(VLOOKUP($M746,ACTIVIDADES!$B$9:$Q$494,11,0)," ")</f>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v>
      </c>
      <c r="X746" s="51" t="str">
        <f>+IFERROR(VLOOKUP($M746,ACTIVIDADES!$B$9:$Q$494,12,0),"")</f>
        <v>https://dnbcgovco-my.sharepoint.com/:f:/g/personal/planeacion_dnbc_gov_co/IgDXNHpy7oLsTo_k1pBYTEA_AXkQuekeDuYRfMOd3hOKrho?e=FZVMrN</v>
      </c>
      <c r="Y746" s="52">
        <f>+IFERROR(VLOOKUP($M746,ACTIVIDADES!$B$9:$Q$494,13,0),"")</f>
        <v>46153</v>
      </c>
      <c r="Z746" s="49" t="str">
        <f>+IFERROR(VLOOKUP($M746,ACTIVIDADES!$B$9:$Q$494,14,0),"")</f>
        <v xml:space="preserve">Se incluyen evidencias de finalización de contrato </v>
      </c>
      <c r="AA746" s="49">
        <f>+IFERROR(VLOOKUP($M746,ACTIVIDADES!$B$9:$Q$494,15,0),"")</f>
        <v>1</v>
      </c>
      <c r="AB746" s="54" t="str">
        <f>+IFERROR(VLOOKUP($M746,ACTIVIDADES!$B$9:$Q$494,16,0),"")</f>
        <v>CUMPLIDO</v>
      </c>
      <c r="AC746" s="149">
        <v>46181</v>
      </c>
      <c r="AD746" s="28">
        <v>1</v>
      </c>
      <c r="AE746" s="28" t="s">
        <v>4404</v>
      </c>
      <c r="AF746" s="29" t="s">
        <v>578</v>
      </c>
      <c r="AG746" s="29" t="s">
        <v>3737</v>
      </c>
      <c r="AH746" s="29" t="s">
        <v>593</v>
      </c>
      <c r="AI746" s="29" t="s">
        <v>3752</v>
      </c>
      <c r="AJ746" s="55">
        <f>+IFERROR(VLOOKUP($M746,ACTIVIDADES!$B$9:$T$494,17,0),"")</f>
        <v>1</v>
      </c>
      <c r="AK746" s="80" t="str">
        <f>+IFERROR(VLOOKUP($M746,ACTIVIDADES!$B$9:$T$494,18,0),"")</f>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v>
      </c>
      <c r="AL746" s="80" t="str">
        <f>+IFERROR(VLOOKUP($M746,ACTIVIDADES!$B$9:$T$494,19,0),"")</f>
        <v>https://dnbcgovco-my.sharepoint.com/:f:/g/personal/planeacion_dnbc_gov_co/IgB9Ce_EEUPeQKbT-vONwIYYAaBhO4971ryBokMneS8spCE?e=IxPtR4</v>
      </c>
      <c r="AM746" s="55">
        <f>+IFERROR(VLOOKUP($M746,ACTIVIDADES!$B$9:$X$495,20,0),0)</f>
        <v>46213</v>
      </c>
      <c r="AN746" s="55" t="str">
        <f>+IFERROR(VLOOKUP($M746,ACTIVIDADES!$B$9:$X$495,21,0),0)</f>
        <v xml:space="preserve">Se incluyen evidencias de finalización de contrato </v>
      </c>
      <c r="AO746" s="55">
        <f>+IFERROR(VLOOKUP($M746,ACTIVIDADES!$B$9:$X$495,22,0),0)</f>
        <v>1</v>
      </c>
      <c r="AP746" s="150" t="str">
        <f>+IFERROR(VLOOKUP($M746,ACTIVIDADES!$B$9:$X$495,23,0),0)</f>
        <v>CUMPLIDO</v>
      </c>
      <c r="AQ746" s="88">
        <v>46230</v>
      </c>
      <c r="AR746" s="55">
        <v>1</v>
      </c>
      <c r="AS746" s="57" t="s">
        <v>4179</v>
      </c>
      <c r="AT746" s="29" t="s">
        <v>578</v>
      </c>
      <c r="AU746" s="57" t="s">
        <v>1472</v>
      </c>
      <c r="AV746" s="193" t="s">
        <v>3635</v>
      </c>
      <c r="AW746" s="193" t="s">
        <v>590</v>
      </c>
      <c r="AX746" s="193" t="s">
        <v>4405</v>
      </c>
      <c r="AY746" s="176" t="str">
        <f t="shared" si="44"/>
        <v>CUMPLIDAS</v>
      </c>
      <c r="AZ746" s="55" t="str">
        <f>+IFERROR(VLOOKUP($M746,ACTIVIDADES!$B$9:$T$494,25,0),"")</f>
        <v/>
      </c>
      <c r="BA746" s="55" t="str">
        <f>+IFERROR(VLOOKUP($M746,ACTIVIDADES!$B$9:$T$494,26,0),"")</f>
        <v/>
      </c>
      <c r="BB746" s="55" t="str">
        <f>+IFERROR(VLOOKUP($M746,ACTIVIDADES!$B$9:$T$494,27,0),"")</f>
        <v/>
      </c>
      <c r="BC746" s="55" t="str">
        <f>+IFERROR(VLOOKUP($M746,ACTIVIDADES!$B$9:$T$494,28,0),"")</f>
        <v/>
      </c>
      <c r="BD746" s="55" t="str">
        <f>+IFERROR(VLOOKUP($M746,ACTIVIDADES!$B$9:$T$494,29,0),"")</f>
        <v/>
      </c>
      <c r="BE746" s="55" t="str">
        <f>+IFERROR(VLOOKUP($M746,ACTIVIDADES!$B$9:$T$494,30,0),"")</f>
        <v/>
      </c>
      <c r="BF746" s="58"/>
      <c r="BG746" s="58"/>
      <c r="BH746" s="59"/>
      <c r="BI746" s="59" t="s">
        <v>580</v>
      </c>
      <c r="BJ746" s="60" t="s">
        <v>3635</v>
      </c>
      <c r="BK746" s="61" t="s">
        <v>593</v>
      </c>
      <c r="BL746" s="62"/>
      <c r="BM746" s="55" t="str">
        <f>+IFERROR(VLOOKUP($M746,ACTIVIDADES!$B$9:$T$494,31,0),"")</f>
        <v/>
      </c>
      <c r="BN746" s="55" t="str">
        <f>+IFERROR(VLOOKUP($M746,ACTIVIDADES!$B$9:$T$494,32,0),"")</f>
        <v/>
      </c>
      <c r="BO746" s="55" t="str">
        <f>+IFERROR(VLOOKUP($M746,ACTIVIDADES!$B$9:$T$494,33,0),"")</f>
        <v/>
      </c>
      <c r="BP746" s="55" t="str">
        <f>+IFERROR(VLOOKUP($M746,ACTIVIDADES!$B$9:$T$494,34,0),"")</f>
        <v/>
      </c>
      <c r="BQ746" s="55" t="str">
        <f>+IFERROR(VLOOKUP($M746,ACTIVIDADES!$B$9:$T$494,35,0),"")</f>
        <v/>
      </c>
      <c r="BR746" s="55" t="str">
        <f>+IFERROR(VLOOKUP($M746,ACTIVIDADES!$B$9:$T$494,36,0),"")</f>
        <v/>
      </c>
      <c r="BS746" s="55" t="str">
        <f>+IFERROR(VLOOKUP($M746,ACTIVIDADES!$B$9:$T$494,37,0),"")</f>
        <v/>
      </c>
      <c r="BT746" s="58"/>
      <c r="BU746" s="58"/>
      <c r="BV746" s="59"/>
      <c r="BW746" s="59" t="s">
        <v>580</v>
      </c>
      <c r="BX746" s="60" t="s">
        <v>3635</v>
      </c>
      <c r="BY746" s="61" t="s">
        <v>593</v>
      </c>
      <c r="BZ746" s="62"/>
    </row>
    <row r="747" spans="1:95" s="8" customFormat="1" ht="93" customHeight="1" x14ac:dyDescent="0.35">
      <c r="A747" s="281">
        <f t="shared" si="45"/>
        <v>739</v>
      </c>
      <c r="B747" s="281" t="s">
        <v>536</v>
      </c>
      <c r="C747" s="281">
        <v>2023</v>
      </c>
      <c r="D747" s="281" t="s">
        <v>3879</v>
      </c>
      <c r="E747" s="40"/>
      <c r="F747" s="281" t="s">
        <v>698</v>
      </c>
      <c r="G747" s="341" t="s">
        <v>549</v>
      </c>
      <c r="H747" s="283" t="s">
        <v>4932</v>
      </c>
      <c r="I747" s="283" t="s">
        <v>3653</v>
      </c>
      <c r="J747" s="281" t="s">
        <v>4402</v>
      </c>
      <c r="K747" s="281" t="s">
        <v>4402</v>
      </c>
      <c r="L747" s="285" t="s">
        <v>4403</v>
      </c>
      <c r="M747" s="312" t="s">
        <v>1581</v>
      </c>
      <c r="N747" s="312" t="s">
        <v>1582</v>
      </c>
      <c r="O747" s="312" t="s">
        <v>1583</v>
      </c>
      <c r="P747" s="312" t="s">
        <v>1577</v>
      </c>
      <c r="Q747" s="314">
        <v>45474</v>
      </c>
      <c r="R747" s="314">
        <v>45503</v>
      </c>
      <c r="S747" s="315">
        <f t="shared" si="43"/>
        <v>4.3500000000000005</v>
      </c>
      <c r="T747" s="312" t="s">
        <v>5767</v>
      </c>
      <c r="U747" s="312" t="s">
        <v>1164</v>
      </c>
      <c r="V747" s="290">
        <f>+IFERROR(VLOOKUP($M747,ACTIVIDADES!$B$9:$Q$494,10,0),"")</f>
        <v>1</v>
      </c>
      <c r="W747" s="292" t="str">
        <f>+IFERROR(VLOOKUP($M747,ACTIVIDADES!$B$9:$Q$494,11,0)," ")</f>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v>
      </c>
      <c r="X747" s="321" t="str">
        <f>+IFERROR(VLOOKUP($M747,ACTIVIDADES!$B$9:$Q$494,12,0),"")</f>
        <v>https://dnbcgovco-my.sharepoint.com/:f:/g/personal/planeacion_dnbc_gov_co/IgDXNHpy7oLsTo_k1pBYTEA_AXkQuekeDuYRfMOd3hOKrho?e=FZVMrN</v>
      </c>
      <c r="Y747" s="293">
        <f>+IFERROR(VLOOKUP($M747,ACTIVIDADES!$B$9:$Q$494,13,0),"")</f>
        <v>46153</v>
      </c>
      <c r="Z747" s="290" t="str">
        <f>+IFERROR(VLOOKUP($M747,ACTIVIDADES!$B$9:$Q$494,14,0),"")</f>
        <v>Se incluyen evidencias de finalización de contrato. Se incluye carpeta donde se evidencia visita técnica realizada en el mes de julio y agosto de 2024</v>
      </c>
      <c r="AA747" s="290">
        <f>+IFERROR(VLOOKUP($M747,ACTIVIDADES!$B$9:$Q$494,15,0),"")</f>
        <v>1</v>
      </c>
      <c r="AB747" s="295" t="str">
        <f>+IFERROR(VLOOKUP($M747,ACTIVIDADES!$B$9:$Q$494,16,0),"")</f>
        <v>CUMPLIDO</v>
      </c>
      <c r="AC747" s="296">
        <v>46181</v>
      </c>
      <c r="AD747" s="297">
        <v>1</v>
      </c>
      <c r="AE747" s="298" t="s">
        <v>4406</v>
      </c>
      <c r="AF747" s="297" t="s">
        <v>578</v>
      </c>
      <c r="AG747" s="297" t="s">
        <v>3737</v>
      </c>
      <c r="AH747" s="297" t="s">
        <v>593</v>
      </c>
      <c r="AI747" s="297" t="s">
        <v>3752</v>
      </c>
      <c r="AJ747" s="299">
        <f>+IFERROR(VLOOKUP($M747,ACTIVIDADES!$B$9:$T$494,17,0),"")</f>
        <v>1</v>
      </c>
      <c r="AK747" s="300" t="str">
        <f>+IFERROR(VLOOKUP($M747,ACTIVIDADES!$B$9:$T$494,18,0),"")</f>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v>
      </c>
      <c r="AL747" s="300">
        <f>+IFERROR(VLOOKUP($M747,ACTIVIDADES!$B$9:$T$494,19,0),"")</f>
        <v>0</v>
      </c>
      <c r="AM747" s="299">
        <f>+IFERROR(VLOOKUP($M747,ACTIVIDADES!$B$9:$X$495,20,0),0)</f>
        <v>46213</v>
      </c>
      <c r="AN747" s="299" t="str">
        <f>+IFERROR(VLOOKUP($M747,ACTIVIDADES!$B$9:$X$495,21,0),0)</f>
        <v>Acción reportada con cumplimiento en el primer trimestre</v>
      </c>
      <c r="AO747" s="299">
        <f>+IFERROR(VLOOKUP($M747,ACTIVIDADES!$B$9:$X$495,22,0),0)</f>
        <v>1</v>
      </c>
      <c r="AP747" s="304" t="str">
        <f>+IFERROR(VLOOKUP($M747,ACTIVIDADES!$B$9:$X$495,23,0),0)</f>
        <v>CUMPLIDO</v>
      </c>
      <c r="AQ747" s="302">
        <v>46230</v>
      </c>
      <c r="AR747" s="326">
        <v>1</v>
      </c>
      <c r="AS747" s="303" t="s">
        <v>4182</v>
      </c>
      <c r="AT747" s="297" t="s">
        <v>578</v>
      </c>
      <c r="AU747" s="303" t="s">
        <v>1472</v>
      </c>
      <c r="AV747" s="249" t="s">
        <v>3635</v>
      </c>
      <c r="AW747" s="249" t="s">
        <v>590</v>
      </c>
      <c r="AX747" s="249" t="s">
        <v>4405</v>
      </c>
      <c r="AY747" s="55" t="str">
        <f t="shared" si="44"/>
        <v>CUMPLIDAS</v>
      </c>
      <c r="AZ747" s="55" t="str">
        <f>+IFERROR(VLOOKUP($M747,ACTIVIDADES!$B$9:$T$494,25,0),"")</f>
        <v/>
      </c>
      <c r="BA747" s="55" t="str">
        <f>+IFERROR(VLOOKUP($M747,ACTIVIDADES!$B$9:$T$494,26,0),"")</f>
        <v/>
      </c>
      <c r="BB747" s="55" t="str">
        <f>+IFERROR(VLOOKUP($M747,ACTIVIDADES!$B$9:$T$494,27,0),"")</f>
        <v/>
      </c>
      <c r="BC747" s="55" t="str">
        <f>+IFERROR(VLOOKUP($M747,ACTIVIDADES!$B$9:$T$494,28,0),"")</f>
        <v/>
      </c>
      <c r="BD747" s="55" t="str">
        <f>+IFERROR(VLOOKUP($M747,ACTIVIDADES!$B$9:$T$494,29,0),"")</f>
        <v/>
      </c>
      <c r="BE747" s="55" t="str">
        <f>+IFERROR(VLOOKUP($M747,ACTIVIDADES!$B$9:$T$494,30,0),"")</f>
        <v/>
      </c>
      <c r="BF747" s="58"/>
      <c r="BG747" s="58"/>
      <c r="BH747" s="59"/>
      <c r="BI747" s="59" t="s">
        <v>580</v>
      </c>
      <c r="BJ747" s="60" t="s">
        <v>3635</v>
      </c>
      <c r="BK747" s="61" t="s">
        <v>593</v>
      </c>
      <c r="BL747" s="62"/>
      <c r="BM747" s="55" t="str">
        <f>+IFERROR(VLOOKUP($M747,ACTIVIDADES!$B$9:$T$494,31,0),"")</f>
        <v/>
      </c>
      <c r="BN747" s="55" t="str">
        <f>+IFERROR(VLOOKUP($M747,ACTIVIDADES!$B$9:$T$494,32,0),"")</f>
        <v/>
      </c>
      <c r="BO747" s="55" t="str">
        <f>+IFERROR(VLOOKUP($M747,ACTIVIDADES!$B$9:$T$494,33,0),"")</f>
        <v/>
      </c>
      <c r="BP747" s="55" t="str">
        <f>+IFERROR(VLOOKUP($M747,ACTIVIDADES!$B$9:$T$494,34,0),"")</f>
        <v/>
      </c>
      <c r="BQ747" s="55" t="str">
        <f>+IFERROR(VLOOKUP($M747,ACTIVIDADES!$B$9:$T$494,35,0),"")</f>
        <v/>
      </c>
      <c r="BR747" s="55" t="str">
        <f>+IFERROR(VLOOKUP($M747,ACTIVIDADES!$B$9:$T$494,36,0),"")</f>
        <v/>
      </c>
      <c r="BS747" s="55" t="str">
        <f>+IFERROR(VLOOKUP($M747,ACTIVIDADES!$B$9:$T$494,37,0),"")</f>
        <v/>
      </c>
      <c r="BT747" s="58"/>
      <c r="BU747" s="58"/>
      <c r="BV747" s="59"/>
      <c r="BW747" s="59" t="s">
        <v>580</v>
      </c>
      <c r="BX747" s="60" t="s">
        <v>3635</v>
      </c>
      <c r="BY747" s="61" t="s">
        <v>593</v>
      </c>
      <c r="BZ747" s="62"/>
      <c r="CA747" s="9"/>
      <c r="CB747" s="9"/>
      <c r="CC747" s="9"/>
      <c r="CD747" s="9"/>
      <c r="CE747" s="9"/>
      <c r="CF747" s="9"/>
      <c r="CG747" s="9"/>
      <c r="CH747" s="9"/>
      <c r="CI747" s="9"/>
      <c r="CJ747" s="9"/>
      <c r="CK747" s="9"/>
      <c r="CL747" s="9"/>
      <c r="CM747" s="9"/>
      <c r="CN747" s="9"/>
      <c r="CO747" s="9"/>
      <c r="CP747" s="9"/>
      <c r="CQ747" s="9"/>
    </row>
    <row r="748" spans="1:95" ht="93" customHeight="1" x14ac:dyDescent="0.35">
      <c r="A748" s="40">
        <f t="shared" si="45"/>
        <v>740</v>
      </c>
      <c r="B748" s="40" t="s">
        <v>536</v>
      </c>
      <c r="C748" s="40">
        <v>2023</v>
      </c>
      <c r="D748" s="40" t="s">
        <v>3879</v>
      </c>
      <c r="E748" s="323"/>
      <c r="F748" s="40" t="s">
        <v>698</v>
      </c>
      <c r="G748" s="188" t="s">
        <v>549</v>
      </c>
      <c r="H748" s="42" t="s">
        <v>4932</v>
      </c>
      <c r="I748" s="42" t="s">
        <v>3653</v>
      </c>
      <c r="J748" s="40" t="s">
        <v>4402</v>
      </c>
      <c r="K748" s="40" t="s">
        <v>4402</v>
      </c>
      <c r="L748" s="44" t="s">
        <v>4403</v>
      </c>
      <c r="M748" s="63" t="s">
        <v>1585</v>
      </c>
      <c r="N748" s="63" t="s">
        <v>5645</v>
      </c>
      <c r="O748" s="63" t="s">
        <v>1587</v>
      </c>
      <c r="P748" s="63" t="s">
        <v>1577</v>
      </c>
      <c r="Q748" s="65">
        <v>45505</v>
      </c>
      <c r="R748" s="65">
        <v>45534</v>
      </c>
      <c r="S748" s="66">
        <f t="shared" si="43"/>
        <v>4.3500000000000005</v>
      </c>
      <c r="T748" s="63" t="s">
        <v>5767</v>
      </c>
      <c r="U748" s="63" t="s">
        <v>1164</v>
      </c>
      <c r="V748" s="49">
        <f>+IFERROR(VLOOKUP($M748,ACTIVIDADES!$B$9:$Q$494,10,0),"")</f>
        <v>1</v>
      </c>
      <c r="W748" s="61" t="str">
        <f>+IFERROR(VLOOKUP($M748,ACTIVIDADES!$B$9:$Q$494,11,0)," ")</f>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v>
      </c>
      <c r="X748" s="51" t="str">
        <f>+IFERROR(VLOOKUP($M748,ACTIVIDADES!$B$9:$Q$494,12,0),"")</f>
        <v>https://dnbcgovco-my.sharepoint.com/:f:/g/personal/planeacion_dnbc_gov_co/IgDXNHpy7oLsTo_k1pBYTEA_AXkQuekeDuYRfMOd3hOKrho?e=FZVMrN</v>
      </c>
      <c r="Y748" s="52">
        <f>+IFERROR(VLOOKUP($M748,ACTIVIDADES!$B$9:$Q$494,13,0),"")</f>
        <v>46153</v>
      </c>
      <c r="Z748" s="49" t="str">
        <f>+IFERROR(VLOOKUP($M748,ACTIVIDADES!$B$9:$Q$494,14,0),"")</f>
        <v xml:space="preserve">Se incluyen evidencias de finalización de contrato </v>
      </c>
      <c r="AA748" s="49">
        <f>+IFERROR(VLOOKUP($M748,ACTIVIDADES!$B$9:$Q$494,15,0),"")</f>
        <v>1</v>
      </c>
      <c r="AB748" s="54" t="str">
        <f>+IFERROR(VLOOKUP($M748,ACTIVIDADES!$B$9:$Q$494,16,0),"")</f>
        <v>CUMPLIDO</v>
      </c>
      <c r="AC748" s="144">
        <v>46181</v>
      </c>
      <c r="AD748" s="29">
        <v>1</v>
      </c>
      <c r="AE748" s="28" t="s">
        <v>4407</v>
      </c>
      <c r="AF748" s="29" t="s">
        <v>578</v>
      </c>
      <c r="AG748" s="29" t="s">
        <v>3737</v>
      </c>
      <c r="AH748" s="29" t="s">
        <v>593</v>
      </c>
      <c r="AI748" s="29" t="s">
        <v>3752</v>
      </c>
      <c r="AJ748" s="55">
        <f>+IFERROR(VLOOKUP($M748,ACTIVIDADES!$B$9:$T$494,17,0),"")</f>
        <v>1</v>
      </c>
      <c r="AK748" s="80" t="str">
        <f>+IFERROR(VLOOKUP($M748,ACTIVIDADES!$B$9:$T$494,18,0),"")</f>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v>
      </c>
      <c r="AL748" s="80">
        <f>+IFERROR(VLOOKUP($M748,ACTIVIDADES!$B$9:$T$494,19,0),"")</f>
        <v>0</v>
      </c>
      <c r="AM748" s="55">
        <f>+IFERROR(VLOOKUP($M748,ACTIVIDADES!$B$9:$X$495,20,0),0)</f>
        <v>46213</v>
      </c>
      <c r="AN748" s="55" t="str">
        <f>+IFERROR(VLOOKUP($M748,ACTIVIDADES!$B$9:$X$495,21,0),0)</f>
        <v>Acción reportada con cumplimiento en el primer trimestre</v>
      </c>
      <c r="AO748" s="55">
        <f>+IFERROR(VLOOKUP($M748,ACTIVIDADES!$B$9:$X$495,22,0),0)</f>
        <v>1</v>
      </c>
      <c r="AP748" s="150" t="str">
        <f>+IFERROR(VLOOKUP($M748,ACTIVIDADES!$B$9:$X$495,23,0),0)</f>
        <v>CUMPLIDO</v>
      </c>
      <c r="AQ748" s="88">
        <v>46230</v>
      </c>
      <c r="AR748" s="55">
        <v>1</v>
      </c>
      <c r="AS748" s="57" t="s">
        <v>4408</v>
      </c>
      <c r="AT748" s="29" t="s">
        <v>578</v>
      </c>
      <c r="AU748" s="57" t="s">
        <v>1472</v>
      </c>
      <c r="AV748" s="193" t="s">
        <v>3635</v>
      </c>
      <c r="AW748" s="193" t="s">
        <v>590</v>
      </c>
      <c r="AX748" s="193" t="s">
        <v>4405</v>
      </c>
      <c r="AY748" s="176" t="str">
        <f t="shared" si="44"/>
        <v>CUMPLIDAS</v>
      </c>
      <c r="AZ748" s="55" t="str">
        <f>+IFERROR(VLOOKUP($M748,ACTIVIDADES!$B$9:$T$494,25,0),"")</f>
        <v/>
      </c>
      <c r="BA748" s="55" t="str">
        <f>+IFERROR(VLOOKUP($M748,ACTIVIDADES!$B$9:$T$494,26,0),"")</f>
        <v/>
      </c>
      <c r="BB748" s="55" t="str">
        <f>+IFERROR(VLOOKUP($M748,ACTIVIDADES!$B$9:$T$494,27,0),"")</f>
        <v/>
      </c>
      <c r="BC748" s="55" t="str">
        <f>+IFERROR(VLOOKUP($M748,ACTIVIDADES!$B$9:$T$494,28,0),"")</f>
        <v/>
      </c>
      <c r="BD748" s="55" t="str">
        <f>+IFERROR(VLOOKUP($M748,ACTIVIDADES!$B$9:$T$494,29,0),"")</f>
        <v/>
      </c>
      <c r="BE748" s="55" t="str">
        <f>+IFERROR(VLOOKUP($M748,ACTIVIDADES!$B$9:$T$494,30,0),"")</f>
        <v/>
      </c>
      <c r="BF748" s="58"/>
      <c r="BG748" s="58"/>
      <c r="BH748" s="59"/>
      <c r="BI748" s="59" t="s">
        <v>580</v>
      </c>
      <c r="BJ748" s="60" t="s">
        <v>3635</v>
      </c>
      <c r="BK748" s="61" t="s">
        <v>593</v>
      </c>
      <c r="BL748" s="62"/>
      <c r="BM748" s="55" t="str">
        <f>+IFERROR(VLOOKUP($M748,ACTIVIDADES!$B$9:$T$494,31,0),"")</f>
        <v/>
      </c>
      <c r="BN748" s="55" t="str">
        <f>+IFERROR(VLOOKUP($M748,ACTIVIDADES!$B$9:$T$494,32,0),"")</f>
        <v/>
      </c>
      <c r="BO748" s="55" t="str">
        <f>+IFERROR(VLOOKUP($M748,ACTIVIDADES!$B$9:$T$494,33,0),"")</f>
        <v/>
      </c>
      <c r="BP748" s="55" t="str">
        <f>+IFERROR(VLOOKUP($M748,ACTIVIDADES!$B$9:$T$494,34,0),"")</f>
        <v/>
      </c>
      <c r="BQ748" s="55" t="str">
        <f>+IFERROR(VLOOKUP($M748,ACTIVIDADES!$B$9:$T$494,35,0),"")</f>
        <v/>
      </c>
      <c r="BR748" s="55" t="str">
        <f>+IFERROR(VLOOKUP($M748,ACTIVIDADES!$B$9:$T$494,36,0),"")</f>
        <v/>
      </c>
      <c r="BS748" s="55" t="str">
        <f>+IFERROR(VLOOKUP($M748,ACTIVIDADES!$B$9:$T$494,37,0),"")</f>
        <v/>
      </c>
      <c r="BT748" s="58"/>
      <c r="BU748" s="58"/>
      <c r="BV748" s="59"/>
      <c r="BW748" s="59" t="s">
        <v>580</v>
      </c>
      <c r="BX748" s="60" t="s">
        <v>3635</v>
      </c>
      <c r="BY748" s="61" t="s">
        <v>593</v>
      </c>
      <c r="BZ748" s="62"/>
    </row>
    <row r="749" spans="1:95" s="143" customFormat="1" ht="93" customHeight="1" x14ac:dyDescent="0.35">
      <c r="A749" s="40">
        <f t="shared" si="45"/>
        <v>741</v>
      </c>
      <c r="B749" s="40" t="s">
        <v>536</v>
      </c>
      <c r="C749" s="40">
        <v>2023</v>
      </c>
      <c r="D749" s="40" t="s">
        <v>3879</v>
      </c>
      <c r="E749" s="323"/>
      <c r="F749" s="40" t="s">
        <v>698</v>
      </c>
      <c r="G749" s="188" t="s">
        <v>549</v>
      </c>
      <c r="H749" s="42" t="s">
        <v>4932</v>
      </c>
      <c r="I749" s="42" t="s">
        <v>3653</v>
      </c>
      <c r="J749" s="40" t="s">
        <v>4402</v>
      </c>
      <c r="K749" s="40" t="s">
        <v>4402</v>
      </c>
      <c r="L749" s="44" t="s">
        <v>4403</v>
      </c>
      <c r="M749" s="63" t="s">
        <v>1588</v>
      </c>
      <c r="N749" s="63" t="s">
        <v>1589</v>
      </c>
      <c r="O749" s="63" t="s">
        <v>1590</v>
      </c>
      <c r="P749" s="63" t="s">
        <v>1577</v>
      </c>
      <c r="Q749" s="65">
        <v>45536</v>
      </c>
      <c r="R749" s="65">
        <v>45565</v>
      </c>
      <c r="S749" s="66">
        <f t="shared" si="43"/>
        <v>4.3500000000000005</v>
      </c>
      <c r="T749" s="63" t="s">
        <v>1518</v>
      </c>
      <c r="U749" s="63" t="s">
        <v>1164</v>
      </c>
      <c r="V749" s="49">
        <f>+IFERROR(VLOOKUP($M749,ACTIVIDADES!$B$9:$Q$494,10,0),"")</f>
        <v>1</v>
      </c>
      <c r="W749" s="61" t="str">
        <f>+IFERROR(VLOOKUP($M749,ACTIVIDADES!$B$9:$Q$494,11,0)," ")</f>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v>
      </c>
      <c r="X749" s="51" t="str">
        <f>+IFERROR(VLOOKUP($M749,ACTIVIDADES!$B$9:$Q$494,12,0),"")</f>
        <v>https://dnbcgovco-my.sharepoint.com/:f:/g/personal/planeacion_dnbc_gov_co/IgDXNHpy7oLsTo_k1pBYTEA_AXkQuekeDuYRfMOd3hOKrho?e=FZVMrN</v>
      </c>
      <c r="Y749" s="52">
        <f>+IFERROR(VLOOKUP($M749,ACTIVIDADES!$B$9:$Q$494,13,0),"")</f>
        <v>46153</v>
      </c>
      <c r="Z749" s="49" t="str">
        <f>+IFERROR(VLOOKUP($M749,ACTIVIDADES!$B$9:$Q$494,14,0),"")</f>
        <v>Se incluyen documentos correspondientes al comodato 196 de 2024</v>
      </c>
      <c r="AA749" s="49">
        <f>+IFERROR(VLOOKUP($M749,ACTIVIDADES!$B$9:$Q$494,15,0),"")</f>
        <v>1</v>
      </c>
      <c r="AB749" s="54" t="str">
        <f>+IFERROR(VLOOKUP($M749,ACTIVIDADES!$B$9:$Q$494,16,0),"")</f>
        <v>CUMPLIDO</v>
      </c>
      <c r="AC749" s="144">
        <v>46181</v>
      </c>
      <c r="AD749" s="29">
        <v>1</v>
      </c>
      <c r="AE749" s="28" t="s">
        <v>4409</v>
      </c>
      <c r="AF749" s="29" t="s">
        <v>578</v>
      </c>
      <c r="AG749" s="29" t="s">
        <v>3737</v>
      </c>
      <c r="AH749" s="29" t="s">
        <v>593</v>
      </c>
      <c r="AI749" s="29" t="s">
        <v>3752</v>
      </c>
      <c r="AJ749" s="55">
        <f>+IFERROR(VLOOKUP($M749,ACTIVIDADES!$B$9:$T$494,17,0),"")</f>
        <v>1</v>
      </c>
      <c r="AK749" s="80" t="str">
        <f>+IFERROR(VLOOKUP($M749,ACTIVIDADES!$B$9:$T$494,18,0),"")</f>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v>
      </c>
      <c r="AL749" s="80">
        <f>+IFERROR(VLOOKUP($M749,ACTIVIDADES!$B$9:$T$494,19,0),"")</f>
        <v>0</v>
      </c>
      <c r="AM749" s="55">
        <f>+IFERROR(VLOOKUP($M749,ACTIVIDADES!$B$9:$X$495,20,0),0)</f>
        <v>46213</v>
      </c>
      <c r="AN749" s="55" t="str">
        <f>+IFERROR(VLOOKUP($M749,ACTIVIDADES!$B$9:$X$495,21,0),0)</f>
        <v>Acción reportada con cumplimiento en el primer trimestre</v>
      </c>
      <c r="AO749" s="55">
        <f>+IFERROR(VLOOKUP($M749,ACTIVIDADES!$B$9:$X$495,22,0),0)</f>
        <v>1</v>
      </c>
      <c r="AP749" s="150" t="str">
        <f>+IFERROR(VLOOKUP($M749,ACTIVIDADES!$B$9:$X$495,23,0),0)</f>
        <v>CUMPLIDO</v>
      </c>
      <c r="AQ749" s="88">
        <v>46230</v>
      </c>
      <c r="AR749" s="55">
        <v>1</v>
      </c>
      <c r="AS749" s="57" t="s">
        <v>4410</v>
      </c>
      <c r="AT749" s="29" t="s">
        <v>578</v>
      </c>
      <c r="AU749" s="57" t="s">
        <v>1472</v>
      </c>
      <c r="AV749" s="193" t="s">
        <v>3635</v>
      </c>
      <c r="AW749" s="193" t="s">
        <v>590</v>
      </c>
      <c r="AX749" s="193" t="s">
        <v>4405</v>
      </c>
      <c r="AY749" s="176" t="str">
        <f t="shared" si="44"/>
        <v>CUMPLIDAS</v>
      </c>
      <c r="AZ749" s="55" t="str">
        <f>+IFERROR(VLOOKUP($M749,ACTIVIDADES!$B$9:$T$494,25,0),"")</f>
        <v/>
      </c>
      <c r="BA749" s="55" t="str">
        <f>+IFERROR(VLOOKUP($M749,ACTIVIDADES!$B$9:$T$494,26,0),"")</f>
        <v/>
      </c>
      <c r="BB749" s="55" t="str">
        <f>+IFERROR(VLOOKUP($M749,ACTIVIDADES!$B$9:$T$494,27,0),"")</f>
        <v/>
      </c>
      <c r="BC749" s="55" t="str">
        <f>+IFERROR(VLOOKUP($M749,ACTIVIDADES!$B$9:$T$494,28,0),"")</f>
        <v/>
      </c>
      <c r="BD749" s="55" t="str">
        <f>+IFERROR(VLOOKUP($M749,ACTIVIDADES!$B$9:$T$494,29,0),"")</f>
        <v/>
      </c>
      <c r="BE749" s="55" t="str">
        <f>+IFERROR(VLOOKUP($M749,ACTIVIDADES!$B$9:$T$494,30,0),"")</f>
        <v/>
      </c>
      <c r="BF749" s="58"/>
      <c r="BG749" s="58"/>
      <c r="BH749" s="59"/>
      <c r="BI749" s="59" t="s">
        <v>580</v>
      </c>
      <c r="BJ749" s="60" t="s">
        <v>3635</v>
      </c>
      <c r="BK749" s="61" t="s">
        <v>593</v>
      </c>
      <c r="BL749" s="62"/>
      <c r="BM749" s="55" t="str">
        <f>+IFERROR(VLOOKUP($M749,ACTIVIDADES!$B$9:$T$494,31,0),"")</f>
        <v/>
      </c>
      <c r="BN749" s="55" t="str">
        <f>+IFERROR(VLOOKUP($M749,ACTIVIDADES!$B$9:$T$494,32,0),"")</f>
        <v/>
      </c>
      <c r="BO749" s="55" t="str">
        <f>+IFERROR(VLOOKUP($M749,ACTIVIDADES!$B$9:$T$494,33,0),"")</f>
        <v/>
      </c>
      <c r="BP749" s="55" t="str">
        <f>+IFERROR(VLOOKUP($M749,ACTIVIDADES!$B$9:$T$494,34,0),"")</f>
        <v/>
      </c>
      <c r="BQ749" s="55" t="str">
        <f>+IFERROR(VLOOKUP($M749,ACTIVIDADES!$B$9:$T$494,35,0),"")</f>
        <v/>
      </c>
      <c r="BR749" s="55" t="str">
        <f>+IFERROR(VLOOKUP($M749,ACTIVIDADES!$B$9:$T$494,36,0),"")</f>
        <v/>
      </c>
      <c r="BS749" s="55" t="str">
        <f>+IFERROR(VLOOKUP($M749,ACTIVIDADES!$B$9:$T$494,37,0),"")</f>
        <v/>
      </c>
      <c r="BT749" s="58"/>
      <c r="BU749" s="58"/>
      <c r="BV749" s="59"/>
      <c r="BW749" s="59" t="s">
        <v>580</v>
      </c>
      <c r="BX749" s="60" t="s">
        <v>3635</v>
      </c>
      <c r="BY749" s="61" t="s">
        <v>593</v>
      </c>
      <c r="BZ749" s="62"/>
      <c r="CA749" s="9"/>
      <c r="CB749" s="9"/>
      <c r="CC749" s="9"/>
      <c r="CD749" s="9"/>
      <c r="CE749" s="9"/>
      <c r="CF749" s="9"/>
      <c r="CG749" s="9"/>
      <c r="CH749" s="9"/>
      <c r="CI749" s="9"/>
      <c r="CJ749" s="9"/>
      <c r="CK749" s="9"/>
      <c r="CL749" s="9"/>
      <c r="CM749" s="9"/>
      <c r="CN749" s="9"/>
      <c r="CO749" s="9"/>
      <c r="CP749" s="9"/>
      <c r="CQ749" s="9"/>
    </row>
    <row r="750" spans="1:95" s="143" customFormat="1" ht="93" customHeight="1" x14ac:dyDescent="0.35">
      <c r="A750" s="40">
        <f t="shared" si="45"/>
        <v>742</v>
      </c>
      <c r="B750" s="40" t="s">
        <v>536</v>
      </c>
      <c r="C750" s="40">
        <v>2023</v>
      </c>
      <c r="D750" s="40" t="s">
        <v>3879</v>
      </c>
      <c r="E750" s="323"/>
      <c r="F750" s="40" t="s">
        <v>698</v>
      </c>
      <c r="G750" s="188" t="s">
        <v>549</v>
      </c>
      <c r="H750" s="42" t="s">
        <v>4932</v>
      </c>
      <c r="I750" s="42" t="s">
        <v>3653</v>
      </c>
      <c r="J750" s="40" t="s">
        <v>4402</v>
      </c>
      <c r="K750" s="40" t="s">
        <v>4402</v>
      </c>
      <c r="L750" s="44" t="s">
        <v>4403</v>
      </c>
      <c r="M750" s="63" t="s">
        <v>1592</v>
      </c>
      <c r="N750" s="63" t="s">
        <v>5646</v>
      </c>
      <c r="O750" s="63" t="s">
        <v>1594</v>
      </c>
      <c r="P750" s="63" t="s">
        <v>1577</v>
      </c>
      <c r="Q750" s="65">
        <v>45536</v>
      </c>
      <c r="R750" s="65">
        <v>45565</v>
      </c>
      <c r="S750" s="66">
        <f t="shared" si="43"/>
        <v>4.3500000000000005</v>
      </c>
      <c r="T750" s="63" t="s">
        <v>5767</v>
      </c>
      <c r="U750" s="63" t="s">
        <v>1164</v>
      </c>
      <c r="V750" s="49">
        <f>+IFERROR(VLOOKUP($M750,ACTIVIDADES!$B$9:$Q$494,10,0),"")</f>
        <v>1</v>
      </c>
      <c r="W750" s="61" t="str">
        <f>+IFERROR(VLOOKUP($M750,ACTIVIDADES!$B$9:$Q$494,11,0)," ")</f>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v>
      </c>
      <c r="X750" s="51" t="str">
        <f>+IFERROR(VLOOKUP($M750,ACTIVIDADES!$B$9:$Q$494,12,0),"")</f>
        <v>https://dnbcgovco-my.sharepoint.com/:f:/g/personal/planeacion_dnbc_gov_co/IgDXNHpy7oLsTo_k1pBYTEA_AXkQuekeDuYRfMOd3hOKrho?e=FZVMrN</v>
      </c>
      <c r="Y750" s="52">
        <f>+IFERROR(VLOOKUP($M750,ACTIVIDADES!$B$9:$Q$494,13,0),"")</f>
        <v>46153</v>
      </c>
      <c r="Z750" s="49" t="str">
        <f>+IFERROR(VLOOKUP($M750,ACTIVIDADES!$B$9:$Q$494,14,0),"")</f>
        <v>Se incluye carpeta donde se dejan evidencias de verificación de comodatos con la alcaldia</v>
      </c>
      <c r="AA750" s="49">
        <f>+IFERROR(VLOOKUP($M750,ACTIVIDADES!$B$9:$Q$494,15,0),"")</f>
        <v>1</v>
      </c>
      <c r="AB750" s="54" t="str">
        <f>+IFERROR(VLOOKUP($M750,ACTIVIDADES!$B$9:$Q$494,16,0),"")</f>
        <v>CUMPLIDO</v>
      </c>
      <c r="AC750" s="144">
        <v>46157</v>
      </c>
      <c r="AD750" s="28">
        <v>1</v>
      </c>
      <c r="AE750" s="28" t="s">
        <v>4404</v>
      </c>
      <c r="AF750" s="29" t="s">
        <v>578</v>
      </c>
      <c r="AG750" s="29" t="s">
        <v>3737</v>
      </c>
      <c r="AH750" s="29" t="s">
        <v>593</v>
      </c>
      <c r="AI750" s="29" t="s">
        <v>3752</v>
      </c>
      <c r="AJ750" s="55">
        <f>+IFERROR(VLOOKUP($M750,ACTIVIDADES!$B$9:$T$494,17,0),"")</f>
        <v>1</v>
      </c>
      <c r="AK750" s="80" t="str">
        <f>+IFERROR(VLOOKUP($M750,ACTIVIDADES!$B$9:$T$494,18,0),"")</f>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v>
      </c>
      <c r="AL750" s="80">
        <f>+IFERROR(VLOOKUP($M750,ACTIVIDADES!$B$9:$T$494,19,0),"")</f>
        <v>0</v>
      </c>
      <c r="AM750" s="55">
        <f>+IFERROR(VLOOKUP($M750,ACTIVIDADES!$B$9:$X$495,20,0),0)</f>
        <v>46213</v>
      </c>
      <c r="AN750" s="55" t="str">
        <f>+IFERROR(VLOOKUP($M750,ACTIVIDADES!$B$9:$X$495,21,0),0)</f>
        <v>Acción reportada con cumplimiento en el primer trimestre</v>
      </c>
      <c r="AO750" s="55">
        <f>+IFERROR(VLOOKUP($M750,ACTIVIDADES!$B$9:$X$495,22,0),0)</f>
        <v>1</v>
      </c>
      <c r="AP750" s="150" t="str">
        <f>+IFERROR(VLOOKUP($M750,ACTIVIDADES!$B$9:$X$495,23,0),0)</f>
        <v>CUMPLIDO</v>
      </c>
      <c r="AQ750" s="88">
        <v>46230</v>
      </c>
      <c r="AR750" s="55">
        <v>1</v>
      </c>
      <c r="AS750" s="57" t="s">
        <v>4411</v>
      </c>
      <c r="AT750" s="29" t="s">
        <v>578</v>
      </c>
      <c r="AU750" s="57" t="s">
        <v>1472</v>
      </c>
      <c r="AV750" s="193" t="s">
        <v>3635</v>
      </c>
      <c r="AW750" s="193" t="s">
        <v>590</v>
      </c>
      <c r="AX750" s="193" t="s">
        <v>4405</v>
      </c>
      <c r="AY750" s="176" t="str">
        <f t="shared" si="44"/>
        <v>CUMPLIDAS</v>
      </c>
      <c r="AZ750" s="55" t="str">
        <f>+IFERROR(VLOOKUP($M750,ACTIVIDADES!$B$9:$T$494,25,0),"")</f>
        <v/>
      </c>
      <c r="BA750" s="55" t="str">
        <f>+IFERROR(VLOOKUP($M750,ACTIVIDADES!$B$9:$T$494,26,0),"")</f>
        <v/>
      </c>
      <c r="BB750" s="55" t="str">
        <f>+IFERROR(VLOOKUP($M750,ACTIVIDADES!$B$9:$T$494,27,0),"")</f>
        <v/>
      </c>
      <c r="BC750" s="55" t="str">
        <f>+IFERROR(VLOOKUP($M750,ACTIVIDADES!$B$9:$T$494,28,0),"")</f>
        <v/>
      </c>
      <c r="BD750" s="55" t="str">
        <f>+IFERROR(VLOOKUP($M750,ACTIVIDADES!$B$9:$T$494,29,0),"")</f>
        <v/>
      </c>
      <c r="BE750" s="55" t="str">
        <f>+IFERROR(VLOOKUP($M750,ACTIVIDADES!$B$9:$T$494,30,0),"")</f>
        <v/>
      </c>
      <c r="BF750" s="58"/>
      <c r="BG750" s="58"/>
      <c r="BH750" s="59"/>
      <c r="BI750" s="59" t="s">
        <v>580</v>
      </c>
      <c r="BJ750" s="60" t="s">
        <v>3635</v>
      </c>
      <c r="BK750" s="61" t="s">
        <v>593</v>
      </c>
      <c r="BL750" s="62"/>
      <c r="BM750" s="55" t="str">
        <f>+IFERROR(VLOOKUP($M750,ACTIVIDADES!$B$9:$T$494,31,0),"")</f>
        <v/>
      </c>
      <c r="BN750" s="55" t="str">
        <f>+IFERROR(VLOOKUP($M750,ACTIVIDADES!$B$9:$T$494,32,0),"")</f>
        <v/>
      </c>
      <c r="BO750" s="55" t="str">
        <f>+IFERROR(VLOOKUP($M750,ACTIVIDADES!$B$9:$T$494,33,0),"")</f>
        <v/>
      </c>
      <c r="BP750" s="55" t="str">
        <f>+IFERROR(VLOOKUP($M750,ACTIVIDADES!$B$9:$T$494,34,0),"")</f>
        <v/>
      </c>
      <c r="BQ750" s="55" t="str">
        <f>+IFERROR(VLOOKUP($M750,ACTIVIDADES!$B$9:$T$494,35,0),"")</f>
        <v/>
      </c>
      <c r="BR750" s="55" t="str">
        <f>+IFERROR(VLOOKUP($M750,ACTIVIDADES!$B$9:$T$494,36,0),"")</f>
        <v/>
      </c>
      <c r="BS750" s="55" t="str">
        <f>+IFERROR(VLOOKUP($M750,ACTIVIDADES!$B$9:$T$494,37,0),"")</f>
        <v/>
      </c>
      <c r="BT750" s="58"/>
      <c r="BU750" s="58"/>
      <c r="BV750" s="59"/>
      <c r="BW750" s="59" t="s">
        <v>580</v>
      </c>
      <c r="BX750" s="60" t="s">
        <v>3635</v>
      </c>
      <c r="BY750" s="61" t="s">
        <v>593</v>
      </c>
      <c r="BZ750" s="62"/>
      <c r="CA750" s="9"/>
      <c r="CB750" s="9"/>
      <c r="CC750" s="9"/>
      <c r="CD750" s="9"/>
      <c r="CE750" s="9"/>
      <c r="CF750" s="9"/>
      <c r="CG750" s="9"/>
      <c r="CH750" s="9"/>
      <c r="CI750" s="9"/>
      <c r="CJ750" s="9"/>
      <c r="CK750" s="9"/>
      <c r="CL750" s="9"/>
      <c r="CM750" s="9"/>
      <c r="CN750" s="9"/>
      <c r="CO750" s="9"/>
      <c r="CP750" s="9"/>
      <c r="CQ750" s="9"/>
    </row>
    <row r="751" spans="1:95" s="8" customFormat="1" ht="93" customHeight="1" x14ac:dyDescent="0.35">
      <c r="A751" s="40">
        <f t="shared" si="45"/>
        <v>743</v>
      </c>
      <c r="B751" s="40" t="s">
        <v>536</v>
      </c>
      <c r="C751" s="40">
        <v>2023</v>
      </c>
      <c r="D751" s="40" t="s">
        <v>3879</v>
      </c>
      <c r="E751" s="323"/>
      <c r="F751" s="40" t="s">
        <v>698</v>
      </c>
      <c r="G751" s="188" t="s">
        <v>549</v>
      </c>
      <c r="H751" s="42" t="s">
        <v>4932</v>
      </c>
      <c r="I751" s="42" t="s">
        <v>3653</v>
      </c>
      <c r="J751" s="40" t="s">
        <v>4402</v>
      </c>
      <c r="K751" s="40" t="s">
        <v>4402</v>
      </c>
      <c r="L751" s="44" t="s">
        <v>4403</v>
      </c>
      <c r="M751" s="63" t="s">
        <v>1596</v>
      </c>
      <c r="N751" s="63" t="s">
        <v>1597</v>
      </c>
      <c r="O751" s="63" t="s">
        <v>1598</v>
      </c>
      <c r="P751" s="63" t="s">
        <v>1577</v>
      </c>
      <c r="Q751" s="65">
        <v>45566</v>
      </c>
      <c r="R751" s="65">
        <v>45595</v>
      </c>
      <c r="S751" s="66">
        <f t="shared" si="43"/>
        <v>4.3500000000000005</v>
      </c>
      <c r="T751" s="63" t="s">
        <v>5767</v>
      </c>
      <c r="U751" s="63" t="s">
        <v>1164</v>
      </c>
      <c r="V751" s="49">
        <f>+IFERROR(VLOOKUP($M751,ACTIVIDADES!$B$9:$Q$494,10,0),"")</f>
        <v>1</v>
      </c>
      <c r="W751" s="61" t="str">
        <f>+IFERROR(VLOOKUP($M751,ACTIVIDADES!$B$9:$Q$494,11,0)," ")</f>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v>
      </c>
      <c r="X751" s="51" t="str">
        <f>+IFERROR(VLOOKUP($M751,ACTIVIDADES!$B$9:$Q$494,12,0),"")</f>
        <v>https://dnbcgovco-my.sharepoint.com/:f:/g/personal/planeacion_dnbc_gov_co/IgDXNHpy7oLsTo_k1pBYTEA_AXkQuekeDuYRfMOd3hOKrho?e=FZVMrN</v>
      </c>
      <c r="Y751" s="52">
        <f>+IFERROR(VLOOKUP($M751,ACTIVIDADES!$B$9:$Q$494,13,0),"")</f>
        <v>46153</v>
      </c>
      <c r="Z751" s="49" t="str">
        <f>+IFERROR(VLOOKUP($M751,ACTIVIDADES!$B$9:$Q$494,14,0),"")</f>
        <v>Se incluye carpeta donde se evidencian notificaciones de vencimiento de comodatos con el municipio de Magangue</v>
      </c>
      <c r="AA751" s="49">
        <f>+IFERROR(VLOOKUP($M751,ACTIVIDADES!$B$9:$Q$494,15,0),"")</f>
        <v>1</v>
      </c>
      <c r="AB751" s="54" t="str">
        <f>+IFERROR(VLOOKUP($M751,ACTIVIDADES!$B$9:$Q$494,16,0),"")</f>
        <v>CUMPLIDO</v>
      </c>
      <c r="AC751" s="144">
        <v>46181</v>
      </c>
      <c r="AD751" s="29">
        <v>1</v>
      </c>
      <c r="AE751" s="28" t="s">
        <v>4412</v>
      </c>
      <c r="AF751" s="29" t="s">
        <v>578</v>
      </c>
      <c r="AG751" s="29" t="s">
        <v>3737</v>
      </c>
      <c r="AH751" s="29" t="s">
        <v>593</v>
      </c>
      <c r="AI751" s="29" t="s">
        <v>3752</v>
      </c>
      <c r="AJ751" s="55">
        <f>+IFERROR(VLOOKUP($M751,ACTIVIDADES!$B$9:$T$494,17,0),"")</f>
        <v>1</v>
      </c>
      <c r="AK751" s="80" t="str">
        <f>+IFERROR(VLOOKUP($M751,ACTIVIDADES!$B$9:$T$494,18,0),"")</f>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v>
      </c>
      <c r="AL751" s="80">
        <f>+IFERROR(VLOOKUP($M751,ACTIVIDADES!$B$9:$T$494,19,0),"")</f>
        <v>0</v>
      </c>
      <c r="AM751" s="55">
        <f>+IFERROR(VLOOKUP($M751,ACTIVIDADES!$B$9:$X$495,20,0),0)</f>
        <v>46213</v>
      </c>
      <c r="AN751" s="55" t="str">
        <f>+IFERROR(VLOOKUP($M751,ACTIVIDADES!$B$9:$X$495,21,0),0)</f>
        <v>Acción reportada con cumplimiento en el primer trimestre</v>
      </c>
      <c r="AO751" s="55">
        <f>+IFERROR(VLOOKUP($M751,ACTIVIDADES!$B$9:$X$495,22,0),0)</f>
        <v>1</v>
      </c>
      <c r="AP751" s="150" t="str">
        <f>+IFERROR(VLOOKUP($M751,ACTIVIDADES!$B$9:$X$495,23,0),0)</f>
        <v>CUMPLIDO</v>
      </c>
      <c r="AQ751" s="88">
        <v>46230</v>
      </c>
      <c r="AR751" s="55">
        <v>1</v>
      </c>
      <c r="AS751" s="57" t="s">
        <v>4413</v>
      </c>
      <c r="AT751" s="29" t="s">
        <v>578</v>
      </c>
      <c r="AU751" s="57" t="s">
        <v>1472</v>
      </c>
      <c r="AV751" s="193" t="s">
        <v>3635</v>
      </c>
      <c r="AW751" s="193" t="s">
        <v>590</v>
      </c>
      <c r="AX751" s="193" t="s">
        <v>4405</v>
      </c>
      <c r="AY751" s="176" t="str">
        <f t="shared" si="44"/>
        <v>CUMPLIDAS</v>
      </c>
      <c r="AZ751" s="55" t="str">
        <f>+IFERROR(VLOOKUP($M751,ACTIVIDADES!$B$9:$T$494,25,0),"")</f>
        <v/>
      </c>
      <c r="BA751" s="55" t="str">
        <f>+IFERROR(VLOOKUP($M751,ACTIVIDADES!$B$9:$T$494,26,0),"")</f>
        <v/>
      </c>
      <c r="BB751" s="55" t="str">
        <f>+IFERROR(VLOOKUP($M751,ACTIVIDADES!$B$9:$T$494,27,0),"")</f>
        <v/>
      </c>
      <c r="BC751" s="55" t="str">
        <f>+IFERROR(VLOOKUP($M751,ACTIVIDADES!$B$9:$T$494,28,0),"")</f>
        <v/>
      </c>
      <c r="BD751" s="55" t="str">
        <f>+IFERROR(VLOOKUP($M751,ACTIVIDADES!$B$9:$T$494,29,0),"")</f>
        <v/>
      </c>
      <c r="BE751" s="55" t="str">
        <f>+IFERROR(VLOOKUP($M751,ACTIVIDADES!$B$9:$T$494,30,0),"")</f>
        <v/>
      </c>
      <c r="BF751" s="58"/>
      <c r="BG751" s="58"/>
      <c r="BH751" s="59"/>
      <c r="BI751" s="59" t="s">
        <v>580</v>
      </c>
      <c r="BJ751" s="60" t="s">
        <v>3635</v>
      </c>
      <c r="BK751" s="61" t="s">
        <v>593</v>
      </c>
      <c r="BL751" s="62"/>
      <c r="BM751" s="55" t="str">
        <f>+IFERROR(VLOOKUP($M751,ACTIVIDADES!$B$9:$T$494,31,0),"")</f>
        <v/>
      </c>
      <c r="BN751" s="55" t="str">
        <f>+IFERROR(VLOOKUP($M751,ACTIVIDADES!$B$9:$T$494,32,0),"")</f>
        <v/>
      </c>
      <c r="BO751" s="55" t="str">
        <f>+IFERROR(VLOOKUP($M751,ACTIVIDADES!$B$9:$T$494,33,0),"")</f>
        <v/>
      </c>
      <c r="BP751" s="55" t="str">
        <f>+IFERROR(VLOOKUP($M751,ACTIVIDADES!$B$9:$T$494,34,0),"")</f>
        <v/>
      </c>
      <c r="BQ751" s="55" t="str">
        <f>+IFERROR(VLOOKUP($M751,ACTIVIDADES!$B$9:$T$494,35,0),"")</f>
        <v/>
      </c>
      <c r="BR751" s="55" t="str">
        <f>+IFERROR(VLOOKUP($M751,ACTIVIDADES!$B$9:$T$494,36,0),"")</f>
        <v/>
      </c>
      <c r="BS751" s="55" t="str">
        <f>+IFERROR(VLOOKUP($M751,ACTIVIDADES!$B$9:$T$494,37,0),"")</f>
        <v/>
      </c>
      <c r="BT751" s="58"/>
      <c r="BU751" s="58"/>
      <c r="BV751" s="59"/>
      <c r="BW751" s="59" t="s">
        <v>580</v>
      </c>
      <c r="BX751" s="60" t="s">
        <v>3635</v>
      </c>
      <c r="BY751" s="61" t="s">
        <v>593</v>
      </c>
      <c r="BZ751" s="62"/>
      <c r="CA751" s="9"/>
      <c r="CB751" s="9"/>
      <c r="CC751" s="9"/>
      <c r="CD751" s="9"/>
      <c r="CE751" s="9"/>
      <c r="CF751" s="9"/>
      <c r="CG751" s="9"/>
      <c r="CH751" s="9"/>
      <c r="CI751" s="9"/>
      <c r="CJ751" s="9"/>
      <c r="CK751" s="9"/>
      <c r="CL751" s="9"/>
      <c r="CM751" s="9"/>
      <c r="CN751" s="9"/>
      <c r="CO751" s="9"/>
      <c r="CP751" s="9"/>
      <c r="CQ751" s="9"/>
    </row>
    <row r="752" spans="1:95" ht="93" customHeight="1" x14ac:dyDescent="0.35">
      <c r="A752" s="40">
        <f t="shared" si="45"/>
        <v>744</v>
      </c>
      <c r="B752" s="40" t="s">
        <v>536</v>
      </c>
      <c r="C752" s="40">
        <v>2024</v>
      </c>
      <c r="D752" s="40" t="s">
        <v>3734</v>
      </c>
      <c r="E752" s="323"/>
      <c r="F752" s="40" t="s">
        <v>722</v>
      </c>
      <c r="G752" s="190" t="s">
        <v>533</v>
      </c>
      <c r="H752" s="42" t="s">
        <v>4933</v>
      </c>
      <c r="I752" s="42"/>
      <c r="J752" s="40" t="s">
        <v>4414</v>
      </c>
      <c r="K752" s="40" t="s">
        <v>4414</v>
      </c>
      <c r="L752" s="44" t="s">
        <v>5453</v>
      </c>
      <c r="M752" s="63" t="s">
        <v>2500</v>
      </c>
      <c r="N752" s="63" t="s">
        <v>5647</v>
      </c>
      <c r="O752" s="63" t="s">
        <v>2502</v>
      </c>
      <c r="P752" s="63">
        <v>1</v>
      </c>
      <c r="Q752" s="65">
        <v>45659</v>
      </c>
      <c r="R752" s="65">
        <v>45746</v>
      </c>
      <c r="S752" s="66">
        <f t="shared" si="43"/>
        <v>13.2</v>
      </c>
      <c r="T752" s="63" t="s">
        <v>592</v>
      </c>
      <c r="U752" s="63" t="s">
        <v>1164</v>
      </c>
      <c r="V752" s="49">
        <f>+IFERROR(VLOOKUP($M752,ACTIVIDADES!$B$9:$Q$494,10,0),"")</f>
        <v>1</v>
      </c>
      <c r="W752" s="61" t="str">
        <f>+IFERROR(VLOOKUP($M752,ACTIVIDADES!$B$9:$Q$494,11,0)," ")</f>
        <v xml:space="preserve">Accion establecida en el plan de mejoramiento suscrito el 17 de diciembre de 2024, como resultado de la auditoria realizada a la vigencia 2023.
La acción finalizó el 30 de marzo de 2025. 
Se registraron como evidencia los estados financieros correspondientes a las vigencias 2024 y 2023, en los cuales se ajustó la presentación y clasificación de los elementos contables.
Por lo tanto,  se dio cumplimiento a la acción establecida en el Plan de Mejoramiento.
</v>
      </c>
      <c r="X752" s="51" t="str">
        <f>+IFERROR(VLOOKUP($M752,ACTIVIDADES!$B$9:$Q$494,12,0),"")</f>
        <v>https://dnbcgovco-my.sharepoint.com/:f:/g/personal/planeacion_dnbc_gov_co/IgAKPZEalRp3T7O44VwZjBLlARF86VpmllJA36VR9-2qDG8?e=W6XaGX</v>
      </c>
      <c r="Y752" s="52">
        <f>+IFERROR(VLOOKUP($M752,ACTIVIDADES!$B$9:$Q$494,13,0),"")</f>
        <v>46153</v>
      </c>
      <c r="Z752" s="49" t="str">
        <f>+IFERROR(VLOOKUP($M752,ACTIVIDADES!$B$9:$Q$494,14,0),"")</f>
        <v>Se incluyen actas de cruce de información de inventariodel primer trimestre del avigencia 2026</v>
      </c>
      <c r="AA752" s="49">
        <f>+IFERROR(VLOOKUP($M752,ACTIVIDADES!$B$9:$Q$494,15,0),"")</f>
        <v>1</v>
      </c>
      <c r="AB752" s="54" t="str">
        <f>+IFERROR(VLOOKUP($M752,ACTIVIDADES!$B$9:$Q$494,16,0),"")</f>
        <v>CUMPLIDO</v>
      </c>
      <c r="AC752" s="144">
        <v>46157</v>
      </c>
      <c r="AD752" s="30">
        <v>1</v>
      </c>
      <c r="AE752" s="72" t="s">
        <v>4415</v>
      </c>
      <c r="AF752" s="29" t="s">
        <v>578</v>
      </c>
      <c r="AG752" s="29" t="s">
        <v>3737</v>
      </c>
      <c r="AH752" s="29" t="s">
        <v>593</v>
      </c>
      <c r="AI752" s="29" t="s">
        <v>3752</v>
      </c>
      <c r="AJ752" s="55">
        <f>+IFERROR(VLOOKUP($M752,ACTIVIDADES!$B$9:$T$494,17,0),"")</f>
        <v>1</v>
      </c>
      <c r="AK752" s="80" t="str">
        <f>+IFERROR(VLOOKUP($M752,ACTIVIDADES!$B$9:$T$494,18,0),"")</f>
        <v xml:space="preserve">Accion establecida en el plan de mejoramiento suscrito el 17 de diciembre de 2024, como resultado de la auditoria realizada a la vigencia 2023.
La acción finalizó el 30 de marzo de 2025. 
Se registraron como evidencia los estados financieros correspondientes a las vigencias 2025 en los cuales se ajustó la presentación y clasificación de los elementos contables.
Por lo tanto,  se dio cumplimiento a la acción establecida en el Plan de Mejoramiento.
</v>
      </c>
      <c r="AL752" s="80" t="str">
        <f>+IFERROR(VLOOKUP($M752,ACTIVIDADES!$B$9:$T$494,19,0),"")</f>
        <v>https://dnbcgovco-my.sharepoint.com/:f:/g/personal/planeacion_dnbc_gov_co/IgDlTTkE6gPMRZjTETbxch7dATaSM_TE5-agvqb3k7QgaDY?e=0V1Jx7</v>
      </c>
      <c r="AM752" s="55" t="str">
        <f>+IFERROR(VLOOKUP($M752,ACTIVIDADES!$B$9:$X$495,20,0),0)</f>
        <v>11/07/206</v>
      </c>
      <c r="AN752" s="55" t="str">
        <f>+IFERROR(VLOOKUP($M752,ACTIVIDADES!$B$9:$X$495,21,0),0)</f>
        <v>Actividad reportada con cumplimiento en el primer trimestre 2026</v>
      </c>
      <c r="AO752" s="55">
        <f>+IFERROR(VLOOKUP($M752,ACTIVIDADES!$B$9:$X$495,22,0),0)</f>
        <v>1</v>
      </c>
      <c r="AP752" s="150" t="str">
        <f>+IFERROR(VLOOKUP($M752,ACTIVIDADES!$B$9:$X$495,23,0),0)</f>
        <v>CUMPLIDO</v>
      </c>
      <c r="AQ752" s="129">
        <v>46230</v>
      </c>
      <c r="AR752" s="172">
        <v>1</v>
      </c>
      <c r="AS752" s="72" t="s">
        <v>4416</v>
      </c>
      <c r="AT752" s="29" t="s">
        <v>578</v>
      </c>
      <c r="AU752" s="57" t="s">
        <v>1472</v>
      </c>
      <c r="AV752" s="193" t="s">
        <v>3635</v>
      </c>
      <c r="AW752" s="57" t="s">
        <v>590</v>
      </c>
      <c r="AX752" s="193" t="s">
        <v>4417</v>
      </c>
      <c r="AY752" s="176" t="str">
        <f t="shared" si="44"/>
        <v>CUMPLIDAS</v>
      </c>
      <c r="AZ752" s="55" t="str">
        <f>+IFERROR(VLOOKUP($M752,ACTIVIDADES!$B$9:$T$494,25,0),"")</f>
        <v/>
      </c>
      <c r="BA752" s="55" t="str">
        <f>+IFERROR(VLOOKUP($M752,ACTIVIDADES!$B$9:$T$494,26,0),"")</f>
        <v/>
      </c>
      <c r="BB752" s="55" t="str">
        <f>+IFERROR(VLOOKUP($M752,ACTIVIDADES!$B$9:$T$494,27,0),"")</f>
        <v/>
      </c>
      <c r="BC752" s="55" t="str">
        <f>+IFERROR(VLOOKUP($M752,ACTIVIDADES!$B$9:$T$494,28,0),"")</f>
        <v/>
      </c>
      <c r="BD752" s="55" t="str">
        <f>+IFERROR(VLOOKUP($M752,ACTIVIDADES!$B$9:$T$494,29,0),"")</f>
        <v/>
      </c>
      <c r="BE752" s="55" t="str">
        <f>+IFERROR(VLOOKUP($M752,ACTIVIDADES!$B$9:$T$494,30,0),"")</f>
        <v/>
      </c>
      <c r="BF752" s="58"/>
      <c r="BG752" s="58"/>
      <c r="BH752" s="59"/>
      <c r="BI752" s="59" t="s">
        <v>580</v>
      </c>
      <c r="BJ752" s="60" t="s">
        <v>3635</v>
      </c>
      <c r="BK752" s="61" t="s">
        <v>593</v>
      </c>
      <c r="BL752" s="62"/>
      <c r="BM752" s="55" t="str">
        <f>+IFERROR(VLOOKUP($M752,ACTIVIDADES!$B$9:$T$494,31,0),"")</f>
        <v/>
      </c>
      <c r="BN752" s="55" t="str">
        <f>+IFERROR(VLOOKUP($M752,ACTIVIDADES!$B$9:$T$494,32,0),"")</f>
        <v/>
      </c>
      <c r="BO752" s="55" t="str">
        <f>+IFERROR(VLOOKUP($M752,ACTIVIDADES!$B$9:$T$494,33,0),"")</f>
        <v/>
      </c>
      <c r="BP752" s="55" t="str">
        <f>+IFERROR(VLOOKUP($M752,ACTIVIDADES!$B$9:$T$494,34,0),"")</f>
        <v/>
      </c>
      <c r="BQ752" s="55" t="str">
        <f>+IFERROR(VLOOKUP($M752,ACTIVIDADES!$B$9:$T$494,35,0),"")</f>
        <v/>
      </c>
      <c r="BR752" s="55" t="str">
        <f>+IFERROR(VLOOKUP($M752,ACTIVIDADES!$B$9:$T$494,36,0),"")</f>
        <v/>
      </c>
      <c r="BS752" s="55" t="str">
        <f>+IFERROR(VLOOKUP($M752,ACTIVIDADES!$B$9:$T$494,37,0),"")</f>
        <v/>
      </c>
      <c r="BT752" s="58"/>
      <c r="BU752" s="58"/>
      <c r="BV752" s="59"/>
      <c r="BW752" s="59" t="s">
        <v>580</v>
      </c>
      <c r="BX752" s="60" t="s">
        <v>3635</v>
      </c>
      <c r="BY752" s="61" t="s">
        <v>593</v>
      </c>
      <c r="BZ752" s="62"/>
    </row>
    <row r="753" spans="1:95" s="143" customFormat="1" ht="93" customHeight="1" x14ac:dyDescent="0.35">
      <c r="A753" s="40">
        <f t="shared" si="45"/>
        <v>745</v>
      </c>
      <c r="B753" s="40" t="s">
        <v>536</v>
      </c>
      <c r="C753" s="40">
        <v>2024</v>
      </c>
      <c r="D753" s="40" t="s">
        <v>3734</v>
      </c>
      <c r="E753" s="323"/>
      <c r="F753" s="40" t="s">
        <v>722</v>
      </c>
      <c r="G753" s="190" t="s">
        <v>533</v>
      </c>
      <c r="H753" s="42" t="s">
        <v>4933</v>
      </c>
      <c r="I753" s="42"/>
      <c r="J753" s="40" t="s">
        <v>4414</v>
      </c>
      <c r="K753" s="40" t="s">
        <v>4414</v>
      </c>
      <c r="L753" s="44" t="s">
        <v>5453</v>
      </c>
      <c r="M753" s="63" t="s">
        <v>2505</v>
      </c>
      <c r="N753" s="63" t="s">
        <v>5648</v>
      </c>
      <c r="O753" s="63" t="s">
        <v>5755</v>
      </c>
      <c r="P753" s="63">
        <v>1</v>
      </c>
      <c r="Q753" s="65">
        <v>45659</v>
      </c>
      <c r="R753" s="65">
        <v>45746</v>
      </c>
      <c r="S753" s="66">
        <f t="shared" ref="S753:S816" si="46">DAYS360(Q753,R753)/360*54</f>
        <v>13.2</v>
      </c>
      <c r="T753" s="63" t="s">
        <v>592</v>
      </c>
      <c r="U753" s="63" t="s">
        <v>1164</v>
      </c>
      <c r="V753" s="49">
        <f>+IFERROR(VLOOKUP($M753,ACTIVIDADES!$B$9:$Q$494,10,0),"")</f>
        <v>1</v>
      </c>
      <c r="W753" s="61" t="str">
        <f>+IFERROR(VLOOKUP($M753,ACTIVIDADES!$B$9:$Q$494,11,0)," ")</f>
        <v xml:space="preserve">Accion establecida en el plan de mejoramiento suscrito el 17 de diciembre de 2024, como resultado de la auditoria realizada a la vigencia 2023.
La acción finalizó el 30 de marzo de 2025. 
Se anexaron los estados financieros y el Acta No. 001 del 27 de febrero de 2025, mediante la cual se realizó la revisión de las notas a los estados financieros.
Por lo tanto,  se dio cumplimiento a la acción establecida en el Plan de Mejoramiento.
</v>
      </c>
      <c r="X753" s="51" t="str">
        <f>+IFERROR(VLOOKUP($M753,ACTIVIDADES!$B$9:$Q$494,12,0),"")</f>
        <v>https://dnbcgovco-my.sharepoint.com/:f:/g/personal/planeacion_dnbc_gov_co/IgAKPZEalRp3T7O44VwZjBLlARF86VpmllJA36VR9-2qDG8?e=W6XaGX</v>
      </c>
      <c r="Y753" s="52">
        <f>+IFERROR(VLOOKUP($M753,ACTIVIDADES!$B$9:$Q$494,13,0),"")</f>
        <v>46153</v>
      </c>
      <c r="Z753" s="49" t="str">
        <f>+IFERROR(VLOOKUP($M753,ACTIVIDADES!$B$9:$Q$494,14,0),"")</f>
        <v>Se incluye lista de chequeo donde participa Coordinador Financiero</v>
      </c>
      <c r="AA753" s="49">
        <f>+IFERROR(VLOOKUP($M753,ACTIVIDADES!$B$9:$Q$494,15,0),"")</f>
        <v>1</v>
      </c>
      <c r="AB753" s="54" t="str">
        <f>+IFERROR(VLOOKUP($M753,ACTIVIDADES!$B$9:$Q$494,16,0),"")</f>
        <v>CUMPLIDO</v>
      </c>
      <c r="AC753" s="144">
        <v>46171</v>
      </c>
      <c r="AD753" s="30">
        <v>1</v>
      </c>
      <c r="AE753" s="28" t="s">
        <v>5795</v>
      </c>
      <c r="AF753" s="29" t="s">
        <v>578</v>
      </c>
      <c r="AG753" s="29" t="s">
        <v>3737</v>
      </c>
      <c r="AH753" s="29" t="s">
        <v>593</v>
      </c>
      <c r="AI753" s="29" t="s">
        <v>3752</v>
      </c>
      <c r="AJ753" s="55">
        <f>+IFERROR(VLOOKUP($M753,ACTIVIDADES!$B$9:$T$494,17,0),"")</f>
        <v>1</v>
      </c>
      <c r="AK753" s="80" t="str">
        <f>+IFERROR(VLOOKUP($M753,ACTIVIDADES!$B$9:$T$494,18,0),"")</f>
        <v xml:space="preserve">Accion establecida en el plan de mejoramiento suscrito el 17 de diciembre de 2024, como resultado de la auditoria realizada a la vigencia 2023.
La acción finalizó el 30 de marzo de 2025. 
Se anexaron los estados financieros y el Acta No. 001 del 27 de febrero de 2025, mediante la cual se realizó la revisión de las notas a los estados financieros.
Por lo tanto,  se dio cumplimiento a la acción establecida en el Plan de Mejoramiento.
</v>
      </c>
      <c r="AL753" s="80" t="str">
        <f>+IFERROR(VLOOKUP($M753,ACTIVIDADES!$B$9:$T$494,19,0),"")</f>
        <v>https://dnbcgovco-my.sharepoint.com/:f:/g/personal/planeacion_dnbc_gov_co/IgDlTTkE6gPMRZjTETbxch7dATaSM_TE5-agvqb3k7QgaDY?e=0V1Jx7</v>
      </c>
      <c r="AM753" s="55" t="str">
        <f>+IFERROR(VLOOKUP($M753,ACTIVIDADES!$B$9:$X$495,20,0),0)</f>
        <v>11/07/206</v>
      </c>
      <c r="AN753" s="55" t="str">
        <f>+IFERROR(VLOOKUP($M753,ACTIVIDADES!$B$9:$X$495,21,0),0)</f>
        <v>Actividad reportada con cumplimiento en el primer trimestre 2026</v>
      </c>
      <c r="AO753" s="55">
        <f>+IFERROR(VLOOKUP($M753,ACTIVIDADES!$B$9:$X$495,22,0),0)</f>
        <v>1</v>
      </c>
      <c r="AP753" s="150" t="str">
        <f>+IFERROR(VLOOKUP($M753,ACTIVIDADES!$B$9:$X$495,23,0),0)</f>
        <v>CUMPLIDO</v>
      </c>
      <c r="AQ753" s="129">
        <v>46230</v>
      </c>
      <c r="AR753" s="172">
        <v>1</v>
      </c>
      <c r="AS753" s="131" t="s">
        <v>5795</v>
      </c>
      <c r="AT753" s="29" t="s">
        <v>578</v>
      </c>
      <c r="AU753" s="57" t="s">
        <v>1472</v>
      </c>
      <c r="AV753" s="193" t="s">
        <v>3635</v>
      </c>
      <c r="AW753" s="57" t="s">
        <v>590</v>
      </c>
      <c r="AX753" s="193" t="s">
        <v>4417</v>
      </c>
      <c r="AY753" s="176" t="str">
        <f t="shared" si="44"/>
        <v>CUMPLIDAS</v>
      </c>
      <c r="AZ753" s="55" t="str">
        <f>+IFERROR(VLOOKUP($M753,ACTIVIDADES!$B$9:$T$494,25,0),"")</f>
        <v/>
      </c>
      <c r="BA753" s="55" t="str">
        <f>+IFERROR(VLOOKUP($M753,ACTIVIDADES!$B$9:$T$494,26,0),"")</f>
        <v/>
      </c>
      <c r="BB753" s="55" t="str">
        <f>+IFERROR(VLOOKUP($M753,ACTIVIDADES!$B$9:$T$494,27,0),"")</f>
        <v/>
      </c>
      <c r="BC753" s="55" t="str">
        <f>+IFERROR(VLOOKUP($M753,ACTIVIDADES!$B$9:$T$494,28,0),"")</f>
        <v/>
      </c>
      <c r="BD753" s="55" t="str">
        <f>+IFERROR(VLOOKUP($M753,ACTIVIDADES!$B$9:$T$494,29,0),"")</f>
        <v/>
      </c>
      <c r="BE753" s="55" t="str">
        <f>+IFERROR(VLOOKUP($M753,ACTIVIDADES!$B$9:$T$494,30,0),"")</f>
        <v/>
      </c>
      <c r="BF753" s="58"/>
      <c r="BG753" s="58"/>
      <c r="BH753" s="59"/>
      <c r="BI753" s="59" t="s">
        <v>580</v>
      </c>
      <c r="BJ753" s="60" t="s">
        <v>3635</v>
      </c>
      <c r="BK753" s="61" t="s">
        <v>593</v>
      </c>
      <c r="BL753" s="62"/>
      <c r="BM753" s="55" t="str">
        <f>+IFERROR(VLOOKUP($M753,ACTIVIDADES!$B$9:$T$494,31,0),"")</f>
        <v/>
      </c>
      <c r="BN753" s="55" t="str">
        <f>+IFERROR(VLOOKUP($M753,ACTIVIDADES!$B$9:$T$494,32,0),"")</f>
        <v/>
      </c>
      <c r="BO753" s="55" t="str">
        <f>+IFERROR(VLOOKUP($M753,ACTIVIDADES!$B$9:$T$494,33,0),"")</f>
        <v/>
      </c>
      <c r="BP753" s="55" t="str">
        <f>+IFERROR(VLOOKUP($M753,ACTIVIDADES!$B$9:$T$494,34,0),"")</f>
        <v/>
      </c>
      <c r="BQ753" s="55" t="str">
        <f>+IFERROR(VLOOKUP($M753,ACTIVIDADES!$B$9:$T$494,35,0),"")</f>
        <v/>
      </c>
      <c r="BR753" s="55" t="str">
        <f>+IFERROR(VLOOKUP($M753,ACTIVIDADES!$B$9:$T$494,36,0),"")</f>
        <v/>
      </c>
      <c r="BS753" s="55" t="str">
        <f>+IFERROR(VLOOKUP($M753,ACTIVIDADES!$B$9:$T$494,37,0),"")</f>
        <v/>
      </c>
      <c r="BT753" s="58"/>
      <c r="BU753" s="58"/>
      <c r="BV753" s="59"/>
      <c r="BW753" s="59" t="s">
        <v>580</v>
      </c>
      <c r="BX753" s="60" t="s">
        <v>3635</v>
      </c>
      <c r="BY753" s="61" t="s">
        <v>593</v>
      </c>
      <c r="BZ753" s="62"/>
      <c r="CA753" s="9"/>
      <c r="CB753" s="9"/>
      <c r="CC753" s="9"/>
      <c r="CD753" s="9"/>
      <c r="CE753" s="9"/>
      <c r="CF753" s="9"/>
      <c r="CG753" s="9"/>
      <c r="CH753" s="9"/>
      <c r="CI753" s="9"/>
      <c r="CJ753" s="9"/>
      <c r="CK753" s="9"/>
      <c r="CL753" s="9"/>
      <c r="CM753" s="9"/>
      <c r="CN753" s="9"/>
      <c r="CO753" s="9"/>
      <c r="CP753" s="9"/>
      <c r="CQ753" s="9"/>
    </row>
    <row r="754" spans="1:95" ht="93" customHeight="1" x14ac:dyDescent="0.35">
      <c r="A754" s="40">
        <f t="shared" si="45"/>
        <v>746</v>
      </c>
      <c r="B754" s="40" t="s">
        <v>536</v>
      </c>
      <c r="C754" s="40">
        <v>2024</v>
      </c>
      <c r="D754" s="40" t="s">
        <v>3750</v>
      </c>
      <c r="E754" s="323"/>
      <c r="F754" s="40" t="s">
        <v>722</v>
      </c>
      <c r="G754" s="190" t="s">
        <v>533</v>
      </c>
      <c r="H754" s="42" t="s">
        <v>4933</v>
      </c>
      <c r="I754" s="42" t="s">
        <v>3640</v>
      </c>
      <c r="J754" s="40" t="s">
        <v>4414</v>
      </c>
      <c r="K754" s="40" t="s">
        <v>4414</v>
      </c>
      <c r="L754" s="44" t="s">
        <v>4059</v>
      </c>
      <c r="M754" s="63" t="s">
        <v>2275</v>
      </c>
      <c r="N754" s="63" t="s">
        <v>2271</v>
      </c>
      <c r="O754" s="63" t="s">
        <v>2272</v>
      </c>
      <c r="P754" s="63">
        <v>1</v>
      </c>
      <c r="Q754" s="65">
        <v>45659</v>
      </c>
      <c r="R754" s="65">
        <v>45688</v>
      </c>
      <c r="S754" s="66">
        <f t="shared" si="46"/>
        <v>4.3500000000000005</v>
      </c>
      <c r="T754" s="63" t="s">
        <v>611</v>
      </c>
      <c r="U754" s="63" t="s">
        <v>1164</v>
      </c>
      <c r="V754" s="49">
        <f>+IFERROR(VLOOKUP($M754,ACTIVIDADES!$B$9:$Q$494,10,0),"")</f>
        <v>1</v>
      </c>
      <c r="W754" s="61" t="str">
        <f>+IFERROR(VLOOKUP($M754,ACTIVIDADES!$B$9:$Q$494,11,0)," ")</f>
        <v xml:space="preserve">Accion establecida en el plan de mejoramiento suscrito el 17 de diciembre de 2024, como resultado de la auditoria realizada a la vigencia 2023.
La acción finalizó el 31 de enero de 2025. 
Se evidenció que, en cumplimiento de la Ley 1952 de 2019, se aperturó la Indagación Previa IP-007-2025 con fecha 12 de mayo de 2025.
Por lo tanto, se dio cumplimiento a la acción establecida en el Plan de Mejoramiento.
</v>
      </c>
      <c r="X754" s="51" t="str">
        <f>+IFERROR(VLOOKUP($M754,ACTIVIDADES!$B$9:$Q$494,12,0),"")</f>
        <v>https://dnbcgovco-my.sharepoint.com/:f:/g/personal/planeacion_dnbc_gov_co/IgAFvUd88YzsRKgNnx23RITfAQz5192a3834_j-KTkmQ3I8?e=EKWQSq</v>
      </c>
      <c r="Y754" s="52">
        <f>+IFERROR(VLOOKUP($M754,ACTIVIDADES!$B$9:$Q$494,13,0),"")</f>
        <v>46153</v>
      </c>
      <c r="Z754" s="49" t="str">
        <f>+IFERROR(VLOOKUP($M754,ACTIVIDADES!$B$9:$Q$494,14,0),"")</f>
        <v>Cumplida en seguimiento diciembre 2025</v>
      </c>
      <c r="AA754" s="49">
        <f>+IFERROR(VLOOKUP($M754,ACTIVIDADES!$B$9:$Q$494,15,0),"")</f>
        <v>1</v>
      </c>
      <c r="AB754" s="54" t="str">
        <f>+IFERROR(VLOOKUP($M754,ACTIVIDADES!$B$9:$Q$494,16,0),"")</f>
        <v>CUMPLIDO</v>
      </c>
      <c r="AC754" s="144">
        <v>46171</v>
      </c>
      <c r="AD754" s="29">
        <v>1</v>
      </c>
      <c r="AE754" s="30" t="s">
        <v>3951</v>
      </c>
      <c r="AF754" s="29" t="s">
        <v>578</v>
      </c>
      <c r="AG754" s="29" t="s">
        <v>3737</v>
      </c>
      <c r="AH754" s="29" t="s">
        <v>593</v>
      </c>
      <c r="AI754" s="29" t="s">
        <v>3752</v>
      </c>
      <c r="AJ754" s="55">
        <f>+IFERROR(VLOOKUP($M754,ACTIVIDADES!$B$9:$T$494,17,0),"")</f>
        <v>0</v>
      </c>
      <c r="AK754" s="80" t="str">
        <f>+IFERROR(VLOOKUP($M754,ACTIVIDADES!$B$9:$T$494,18,0),"")</f>
        <v>Si reporte segundo trimestre</v>
      </c>
      <c r="AL754" s="80" t="str">
        <f>+IFERROR(VLOOKUP($M754,ACTIVIDADES!$B$9:$T$494,19,0),"")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754" s="55">
        <f>+IFERROR(VLOOKUP($M754,ACTIVIDADES!$B$9:$X$495,20,0),0)</f>
        <v>46213</v>
      </c>
      <c r="AN754" s="55" t="str">
        <f>+IFERROR(VLOOKUP($M754,ACTIVIDADES!$B$9:$X$495,21,0),0)</f>
        <v>No se recibe reporte segundo trimestre. No obstante, actividad reportada como cumplida en primer trimestre</v>
      </c>
      <c r="AO754" s="55">
        <f>+IFERROR(VLOOKUP($M754,ACTIVIDADES!$B$9:$X$495,22,0),0)</f>
        <v>1</v>
      </c>
      <c r="AP754" s="150" t="str">
        <f>+IFERROR(VLOOKUP($M754,ACTIVIDADES!$B$9:$X$495,23,0),0)</f>
        <v>CUMPLIDO</v>
      </c>
      <c r="AQ754" s="88">
        <v>46230</v>
      </c>
      <c r="AR754" s="55">
        <v>1</v>
      </c>
      <c r="AS754" s="30" t="s">
        <v>3951</v>
      </c>
      <c r="AT754" s="29" t="s">
        <v>578</v>
      </c>
      <c r="AU754" s="57" t="s">
        <v>1472</v>
      </c>
      <c r="AV754" s="193" t="s">
        <v>3635</v>
      </c>
      <c r="AW754" s="57" t="s">
        <v>590</v>
      </c>
      <c r="AX754" s="193" t="s">
        <v>4417</v>
      </c>
      <c r="AY754" s="176" t="str">
        <f t="shared" si="44"/>
        <v>CUMPLIDAS</v>
      </c>
      <c r="AZ754" s="55" t="str">
        <f>+IFERROR(VLOOKUP($M754,ACTIVIDADES!$B$9:$T$494,25,0),"")</f>
        <v/>
      </c>
      <c r="BA754" s="55" t="str">
        <f>+IFERROR(VLOOKUP($M754,ACTIVIDADES!$B$9:$T$494,26,0),"")</f>
        <v/>
      </c>
      <c r="BB754" s="55" t="str">
        <f>+IFERROR(VLOOKUP($M754,ACTIVIDADES!$B$9:$T$494,27,0),"")</f>
        <v/>
      </c>
      <c r="BC754" s="55" t="str">
        <f>+IFERROR(VLOOKUP($M754,ACTIVIDADES!$B$9:$T$494,28,0),"")</f>
        <v/>
      </c>
      <c r="BD754" s="55" t="str">
        <f>+IFERROR(VLOOKUP($M754,ACTIVIDADES!$B$9:$T$494,29,0),"")</f>
        <v/>
      </c>
      <c r="BE754" s="55" t="str">
        <f>+IFERROR(VLOOKUP($M754,ACTIVIDADES!$B$9:$T$494,30,0),"")</f>
        <v/>
      </c>
      <c r="BF754" s="58"/>
      <c r="BG754" s="58"/>
      <c r="BH754" s="59"/>
      <c r="BI754" s="59" t="s">
        <v>580</v>
      </c>
      <c r="BJ754" s="60" t="s">
        <v>3635</v>
      </c>
      <c r="BK754" s="61" t="s">
        <v>593</v>
      </c>
      <c r="BL754" s="62"/>
      <c r="BM754" s="55" t="str">
        <f>+IFERROR(VLOOKUP($M754,ACTIVIDADES!$B$9:$T$494,31,0),"")</f>
        <v/>
      </c>
      <c r="BN754" s="55" t="str">
        <f>+IFERROR(VLOOKUP($M754,ACTIVIDADES!$B$9:$T$494,32,0),"")</f>
        <v/>
      </c>
      <c r="BO754" s="55" t="str">
        <f>+IFERROR(VLOOKUP($M754,ACTIVIDADES!$B$9:$T$494,33,0),"")</f>
        <v/>
      </c>
      <c r="BP754" s="55" t="str">
        <f>+IFERROR(VLOOKUP($M754,ACTIVIDADES!$B$9:$T$494,34,0),"")</f>
        <v/>
      </c>
      <c r="BQ754" s="55" t="str">
        <f>+IFERROR(VLOOKUP($M754,ACTIVIDADES!$B$9:$T$494,35,0),"")</f>
        <v/>
      </c>
      <c r="BR754" s="55" t="str">
        <f>+IFERROR(VLOOKUP($M754,ACTIVIDADES!$B$9:$T$494,36,0),"")</f>
        <v/>
      </c>
      <c r="BS754" s="55" t="str">
        <f>+IFERROR(VLOOKUP($M754,ACTIVIDADES!$B$9:$T$494,37,0),"")</f>
        <v/>
      </c>
      <c r="BT754" s="58"/>
      <c r="BU754" s="58"/>
      <c r="BV754" s="59"/>
      <c r="BW754" s="59" t="s">
        <v>580</v>
      </c>
      <c r="BX754" s="60" t="s">
        <v>3635</v>
      </c>
      <c r="BY754" s="61" t="s">
        <v>593</v>
      </c>
      <c r="BZ754" s="62"/>
    </row>
    <row r="755" spans="1:95" s="143" customFormat="1" ht="93" customHeight="1" x14ac:dyDescent="0.35">
      <c r="A755" s="40">
        <f t="shared" si="45"/>
        <v>747</v>
      </c>
      <c r="B755" s="40" t="s">
        <v>536</v>
      </c>
      <c r="C755" s="40">
        <v>2024</v>
      </c>
      <c r="D755" s="40" t="s">
        <v>3879</v>
      </c>
      <c r="E755" s="323"/>
      <c r="F755" s="40" t="s">
        <v>723</v>
      </c>
      <c r="G755" s="190" t="s">
        <v>533</v>
      </c>
      <c r="H755" s="42" t="s">
        <v>4934</v>
      </c>
      <c r="I755" s="42" t="s">
        <v>3653</v>
      </c>
      <c r="J755" s="40" t="s">
        <v>4418</v>
      </c>
      <c r="K755" s="40" t="s">
        <v>4418</v>
      </c>
      <c r="L755" s="44" t="s">
        <v>5451</v>
      </c>
      <c r="M755" s="63" t="s">
        <v>1606</v>
      </c>
      <c r="N755" s="63" t="s">
        <v>5561</v>
      </c>
      <c r="O755" s="63" t="s">
        <v>1277</v>
      </c>
      <c r="P755" s="63">
        <v>1</v>
      </c>
      <c r="Q755" s="65">
        <v>45659</v>
      </c>
      <c r="R755" s="65">
        <v>45746</v>
      </c>
      <c r="S755" s="66">
        <f t="shared" si="46"/>
        <v>13.2</v>
      </c>
      <c r="T755" s="63" t="s">
        <v>5767</v>
      </c>
      <c r="U755" s="63" t="s">
        <v>1164</v>
      </c>
      <c r="V755" s="49">
        <f>+IFERROR(VLOOKUP($M755,ACTIVIDADES!$B$9:$Q$494,10,0),"")</f>
        <v>1</v>
      </c>
      <c r="W755" s="61" t="str">
        <f>+IFERROR(VLOOKUP($M755,ACTIVIDADES!$B$9:$Q$494,11,0)," ")</f>
        <v xml:space="preserve">Se formuló Procedimiento de asignación y reasignación de fortalecimiento (bienes) a entregar a los Cuerpos de Bomberos del País con recursos del Fondo Nacional de Bomberos Código: PC-FB-02, Vigente Desde: 25/03/2025
</v>
      </c>
      <c r="X755" s="51" t="str">
        <f>+IFERROR(VLOOKUP($M755,ACTIVIDADES!$B$9:$Q$494,12,0),"")</f>
        <v>https://dnbcgovco-my.sharepoint.com/:f:/g/personal/planeacion_dnbc_gov_co/IgDXNHpy7oLsTo_k1pBYTEA_AXkQuekeDuYRfMOd3hOKrho?e=FZVMrN</v>
      </c>
      <c r="Y755" s="52">
        <f>+IFERROR(VLOOKUP($M755,ACTIVIDADES!$B$9:$Q$494,13,0),"")</f>
        <v>46153</v>
      </c>
      <c r="Z755" s="49" t="str">
        <f>+IFERROR(VLOOKUP($M755,ACTIVIDADES!$B$9:$Q$494,14,0),"")</f>
        <v>Se evidencia procedimiento formulado en la vigencia 2025</v>
      </c>
      <c r="AA755" s="49">
        <f>+IFERROR(VLOOKUP($M755,ACTIVIDADES!$B$9:$Q$494,15,0),"")</f>
        <v>1</v>
      </c>
      <c r="AB755" s="54" t="str">
        <f>+IFERROR(VLOOKUP($M755,ACTIVIDADES!$B$9:$Q$494,16,0),"")</f>
        <v>CUMPLIDO</v>
      </c>
      <c r="AC755" s="144">
        <v>46157</v>
      </c>
      <c r="AD755" s="28">
        <v>1</v>
      </c>
      <c r="AE755" s="28" t="s">
        <v>4419</v>
      </c>
      <c r="AF755" s="29" t="s">
        <v>578</v>
      </c>
      <c r="AG755" s="29" t="s">
        <v>3737</v>
      </c>
      <c r="AH755" s="29" t="s">
        <v>593</v>
      </c>
      <c r="AI755" s="29" t="s">
        <v>3752</v>
      </c>
      <c r="AJ755" s="55">
        <f>+IFERROR(VLOOKUP($M755,ACTIVIDADES!$B$9:$T$494,17,0),"")</f>
        <v>1</v>
      </c>
      <c r="AK755" s="80" t="str">
        <f>+IFERROR(VLOOKUP($M755,ACTIVIDADES!$B$9:$T$494,18,0),"")</f>
        <v>Se formuló Procedimiento de asignación y reasignación de fortalecimiento (bienes) a entregar a los Cuerpos de Bomberos del País con recursos del Fondo Nacional de Bomberos Código: PC-FB-02, Vigente Desde: 25/03/2025</v>
      </c>
      <c r="AL755" s="80">
        <f>+IFERROR(VLOOKUP($M755,ACTIVIDADES!$B$9:$T$494,19,0),"")</f>
        <v>0</v>
      </c>
      <c r="AM755" s="55">
        <f>+IFERROR(VLOOKUP($M755,ACTIVIDADES!$B$9:$X$495,20,0),0)</f>
        <v>46213</v>
      </c>
      <c r="AN755" s="55" t="str">
        <f>+IFERROR(VLOOKUP($M755,ACTIVIDADES!$B$9:$X$495,21,0),0)</f>
        <v>Acción reportada con cumplimiento en el primer trimestre</v>
      </c>
      <c r="AO755" s="55">
        <f>+IFERROR(VLOOKUP($M755,ACTIVIDADES!$B$9:$X$495,22,0),0)</f>
        <v>1</v>
      </c>
      <c r="AP755" s="150" t="str">
        <f>+IFERROR(VLOOKUP($M755,ACTIVIDADES!$B$9:$X$495,23,0),0)</f>
        <v>CUMPLIDO</v>
      </c>
      <c r="AQ755" s="88">
        <v>46230</v>
      </c>
      <c r="AR755" s="55">
        <v>1</v>
      </c>
      <c r="AS755" s="57" t="s">
        <v>4184</v>
      </c>
      <c r="AT755" s="29" t="s">
        <v>578</v>
      </c>
      <c r="AU755" s="57" t="s">
        <v>1472</v>
      </c>
      <c r="AV755" s="193" t="s">
        <v>3635</v>
      </c>
      <c r="AW755" s="57" t="s">
        <v>590</v>
      </c>
      <c r="AX755" s="193" t="s">
        <v>4420</v>
      </c>
      <c r="AY755" s="176" t="str">
        <f t="shared" si="44"/>
        <v>CUMPLIDAS</v>
      </c>
      <c r="AZ755" s="55" t="str">
        <f>+IFERROR(VLOOKUP($M755,ACTIVIDADES!$B$9:$T$494,25,0),"")</f>
        <v/>
      </c>
      <c r="BA755" s="55" t="str">
        <f>+IFERROR(VLOOKUP($M755,ACTIVIDADES!$B$9:$T$494,26,0),"")</f>
        <v/>
      </c>
      <c r="BB755" s="55" t="str">
        <f>+IFERROR(VLOOKUP($M755,ACTIVIDADES!$B$9:$T$494,27,0),"")</f>
        <v/>
      </c>
      <c r="BC755" s="55" t="str">
        <f>+IFERROR(VLOOKUP($M755,ACTIVIDADES!$B$9:$T$494,28,0),"")</f>
        <v/>
      </c>
      <c r="BD755" s="55" t="str">
        <f>+IFERROR(VLOOKUP($M755,ACTIVIDADES!$B$9:$T$494,29,0),"")</f>
        <v/>
      </c>
      <c r="BE755" s="55" t="str">
        <f>+IFERROR(VLOOKUP($M755,ACTIVIDADES!$B$9:$T$494,30,0),"")</f>
        <v/>
      </c>
      <c r="BF755" s="58"/>
      <c r="BG755" s="58"/>
      <c r="BH755" s="59"/>
      <c r="BI755" s="59" t="s">
        <v>580</v>
      </c>
      <c r="BJ755" s="60" t="s">
        <v>3635</v>
      </c>
      <c r="BK755" s="61" t="s">
        <v>593</v>
      </c>
      <c r="BL755" s="62"/>
      <c r="BM755" s="55" t="str">
        <f>+IFERROR(VLOOKUP($M755,ACTIVIDADES!$B$9:$T$494,31,0),"")</f>
        <v/>
      </c>
      <c r="BN755" s="55" t="str">
        <f>+IFERROR(VLOOKUP($M755,ACTIVIDADES!$B$9:$T$494,32,0),"")</f>
        <v/>
      </c>
      <c r="BO755" s="55" t="str">
        <f>+IFERROR(VLOOKUP($M755,ACTIVIDADES!$B$9:$T$494,33,0),"")</f>
        <v/>
      </c>
      <c r="BP755" s="55" t="str">
        <f>+IFERROR(VLOOKUP($M755,ACTIVIDADES!$B$9:$T$494,34,0),"")</f>
        <v/>
      </c>
      <c r="BQ755" s="55" t="str">
        <f>+IFERROR(VLOOKUP($M755,ACTIVIDADES!$B$9:$T$494,35,0),"")</f>
        <v/>
      </c>
      <c r="BR755" s="55" t="str">
        <f>+IFERROR(VLOOKUP($M755,ACTIVIDADES!$B$9:$T$494,36,0),"")</f>
        <v/>
      </c>
      <c r="BS755" s="55" t="str">
        <f>+IFERROR(VLOOKUP($M755,ACTIVIDADES!$B$9:$T$494,37,0),"")</f>
        <v/>
      </c>
      <c r="BT755" s="58"/>
      <c r="BU755" s="58"/>
      <c r="BV755" s="59"/>
      <c r="BW755" s="59" t="s">
        <v>580</v>
      </c>
      <c r="BX755" s="60" t="s">
        <v>3635</v>
      </c>
      <c r="BY755" s="61" t="s">
        <v>593</v>
      </c>
      <c r="BZ755" s="62"/>
      <c r="CA755" s="9"/>
      <c r="CB755" s="9"/>
      <c r="CC755" s="9"/>
      <c r="CD755" s="9"/>
      <c r="CE755" s="9"/>
      <c r="CF755" s="9"/>
      <c r="CG755" s="9"/>
      <c r="CH755" s="9"/>
      <c r="CI755" s="9"/>
      <c r="CJ755" s="9"/>
      <c r="CK755" s="9"/>
      <c r="CL755" s="9"/>
      <c r="CM755" s="9"/>
      <c r="CN755" s="9"/>
      <c r="CO755" s="9"/>
      <c r="CP755" s="9"/>
      <c r="CQ755" s="9"/>
    </row>
    <row r="756" spans="1:95" s="143" customFormat="1" ht="93" customHeight="1" x14ac:dyDescent="0.35">
      <c r="A756" s="40">
        <f t="shared" si="45"/>
        <v>748</v>
      </c>
      <c r="B756" s="40" t="s">
        <v>536</v>
      </c>
      <c r="C756" s="40">
        <v>2024</v>
      </c>
      <c r="D756" s="40" t="s">
        <v>3879</v>
      </c>
      <c r="E756" s="323"/>
      <c r="F756" s="40" t="s">
        <v>723</v>
      </c>
      <c r="G756" s="190" t="s">
        <v>533</v>
      </c>
      <c r="H756" s="42" t="s">
        <v>4934</v>
      </c>
      <c r="I756" s="42" t="s">
        <v>3653</v>
      </c>
      <c r="J756" s="40" t="s">
        <v>4418</v>
      </c>
      <c r="K756" s="40" t="s">
        <v>4418</v>
      </c>
      <c r="L756" s="44" t="s">
        <v>5451</v>
      </c>
      <c r="M756" s="63" t="s">
        <v>1611</v>
      </c>
      <c r="N756" s="63" t="s">
        <v>5562</v>
      </c>
      <c r="O756" s="63" t="s">
        <v>1613</v>
      </c>
      <c r="P756" s="63">
        <v>1</v>
      </c>
      <c r="Q756" s="65">
        <v>45659</v>
      </c>
      <c r="R756" s="65">
        <v>46022</v>
      </c>
      <c r="S756" s="66">
        <f t="shared" si="46"/>
        <v>53.85</v>
      </c>
      <c r="T756" s="63" t="s">
        <v>5767</v>
      </c>
      <c r="U756" s="63" t="s">
        <v>1164</v>
      </c>
      <c r="V756" s="49">
        <f>+IFERROR(VLOOKUP($M756,ACTIVIDADES!$B$9:$Q$494,10,0),"")</f>
        <v>1</v>
      </c>
      <c r="W756" s="61" t="str">
        <f>+IFERROR(VLOOKUP($M756,ACTIVIDADES!$B$9:$Q$494,11,0)," ")</f>
        <v>Justificación JNBC autoriza a la DNBC la reasignación de bienes, por lo que no se configura esta acción, se adjunta evidencia en página 17, de la JNBC 003 DE 2024</v>
      </c>
      <c r="X756" s="61">
        <f>+IFERROR(VLOOKUP($M756,ACTIVIDADES!$B$9:$Q$494,12,0),"")</f>
        <v>0</v>
      </c>
      <c r="Y756" s="52">
        <f>+IFERROR(VLOOKUP($M756,ACTIVIDADES!$B$9:$Q$494,13,0),"")</f>
        <v>46153</v>
      </c>
      <c r="Z756" s="49" t="str">
        <f>+IFERROR(VLOOKUP($M756,ACTIVIDADES!$B$9:$Q$494,14,0),"")</f>
        <v>No se encuentran evidencias de la actividad</v>
      </c>
      <c r="AA756" s="49">
        <f>+IFERROR(VLOOKUP($M756,ACTIVIDADES!$B$9:$Q$494,15,0),"")</f>
        <v>0</v>
      </c>
      <c r="AB756" s="54" t="str">
        <f>+IFERROR(VLOOKUP($M756,ACTIVIDADES!$B$9:$Q$494,16,0),"")</f>
        <v>VENCIDO</v>
      </c>
      <c r="AC756" s="144">
        <v>46181</v>
      </c>
      <c r="AD756" s="29">
        <v>0</v>
      </c>
      <c r="AE756" s="30" t="s">
        <v>3741</v>
      </c>
      <c r="AF756" s="29" t="s">
        <v>581</v>
      </c>
      <c r="AG756" s="29" t="s">
        <v>3737</v>
      </c>
      <c r="AH756" s="29" t="s">
        <v>3737</v>
      </c>
      <c r="AI756" s="29" t="s">
        <v>3737</v>
      </c>
      <c r="AJ756" s="55">
        <f>+IFERROR(VLOOKUP($M756,ACTIVIDADES!$B$9:$T$494,17,0),"")</f>
        <v>1</v>
      </c>
      <c r="AK756" s="80" t="str">
        <f>+IFERROR(VLOOKUP($M756,ACTIVIDADES!$B$9:$T$494,18,0),"")</f>
        <v>La JNBC autoriza a la DNBC la reasignación de bienes desde el año 2024 en atención a la celeridad de los procesos de entregas de fortalecimiento, por lo que no se configura esta acción, se adjunta evidencia en página 17, de la JNBC 003 DE 2024</v>
      </c>
      <c r="AL756" s="80" t="str">
        <f>+IFERROR(VLOOKUP($M756,ACTIVIDADES!$B$9:$T$494,19,0),"")</f>
        <v>https://dnbcgovco-my.sharepoint.com/:f:/g/personal/planeacion_dnbc_gov_co/IgArz6TXGwFjS4NjcXoG0KjRATBL6NO3DmsApI56MP8FO84?e=nbDZfg</v>
      </c>
      <c r="AM756" s="55">
        <f>+IFERROR(VLOOKUP($M756,ACTIVIDADES!$B$9:$X$495,20,0),0)</f>
        <v>46213</v>
      </c>
      <c r="AN756" s="55" t="str">
        <f>+IFERROR(VLOOKUP($M756,ACTIVIDADES!$B$9:$X$495,21,0),0)</f>
        <v>Se adjunta acta de la JNBC donde se evidencia la no configuracion de esta acción</v>
      </c>
      <c r="AO756" s="55">
        <f>+IFERROR(VLOOKUP($M756,ACTIVIDADES!$B$9:$X$495,22,0),0)</f>
        <v>1</v>
      </c>
      <c r="AP756" s="150" t="str">
        <f>+IFERROR(VLOOKUP($M756,ACTIVIDADES!$B$9:$X$495,23,0),0)</f>
        <v>CUMPLIDO</v>
      </c>
      <c r="AQ756" s="88">
        <v>46230</v>
      </c>
      <c r="AR756" s="55">
        <v>1</v>
      </c>
      <c r="AS756" s="57" t="s">
        <v>5841</v>
      </c>
      <c r="AT756" s="29" t="s">
        <v>578</v>
      </c>
      <c r="AU756" s="57" t="s">
        <v>1472</v>
      </c>
      <c r="AV756" s="193" t="s">
        <v>3635</v>
      </c>
      <c r="AW756" s="57" t="s">
        <v>590</v>
      </c>
      <c r="AX756" s="193" t="s">
        <v>4420</v>
      </c>
      <c r="AY756" s="176" t="str">
        <f t="shared" si="44"/>
        <v>CUMPLIDAS</v>
      </c>
      <c r="AZ756" s="55" t="str">
        <f>+IFERROR(VLOOKUP($M756,ACTIVIDADES!$B$9:$T$494,25,0),"")</f>
        <v/>
      </c>
      <c r="BA756" s="55" t="str">
        <f>+IFERROR(VLOOKUP($M756,ACTIVIDADES!$B$9:$T$494,26,0),"")</f>
        <v/>
      </c>
      <c r="BB756" s="55" t="str">
        <f>+IFERROR(VLOOKUP($M756,ACTIVIDADES!$B$9:$T$494,27,0),"")</f>
        <v/>
      </c>
      <c r="BC756" s="55" t="str">
        <f>+IFERROR(VLOOKUP($M756,ACTIVIDADES!$B$9:$T$494,28,0),"")</f>
        <v/>
      </c>
      <c r="BD756" s="55" t="str">
        <f>+IFERROR(VLOOKUP($M756,ACTIVIDADES!$B$9:$T$494,29,0),"")</f>
        <v/>
      </c>
      <c r="BE756" s="55" t="str">
        <f>+IFERROR(VLOOKUP($M756,ACTIVIDADES!$B$9:$T$494,30,0),"")</f>
        <v/>
      </c>
      <c r="BF756" s="58"/>
      <c r="BG756" s="58"/>
      <c r="BH756" s="59"/>
      <c r="BI756" s="59" t="s">
        <v>580</v>
      </c>
      <c r="BJ756" s="60" t="s">
        <v>3635</v>
      </c>
      <c r="BK756" s="61" t="s">
        <v>593</v>
      </c>
      <c r="BL756" s="62"/>
      <c r="BM756" s="55" t="str">
        <f>+IFERROR(VLOOKUP($M756,ACTIVIDADES!$B$9:$T$494,31,0),"")</f>
        <v/>
      </c>
      <c r="BN756" s="55" t="str">
        <f>+IFERROR(VLOOKUP($M756,ACTIVIDADES!$B$9:$T$494,32,0),"")</f>
        <v/>
      </c>
      <c r="BO756" s="55" t="str">
        <f>+IFERROR(VLOOKUP($M756,ACTIVIDADES!$B$9:$T$494,33,0),"")</f>
        <v/>
      </c>
      <c r="BP756" s="55" t="str">
        <f>+IFERROR(VLOOKUP($M756,ACTIVIDADES!$B$9:$T$494,34,0),"")</f>
        <v/>
      </c>
      <c r="BQ756" s="55" t="str">
        <f>+IFERROR(VLOOKUP($M756,ACTIVIDADES!$B$9:$T$494,35,0),"")</f>
        <v/>
      </c>
      <c r="BR756" s="55" t="str">
        <f>+IFERROR(VLOOKUP($M756,ACTIVIDADES!$B$9:$T$494,36,0),"")</f>
        <v/>
      </c>
      <c r="BS756" s="55" t="str">
        <f>+IFERROR(VLOOKUP($M756,ACTIVIDADES!$B$9:$T$494,37,0),"")</f>
        <v/>
      </c>
      <c r="BT756" s="58"/>
      <c r="BU756" s="58"/>
      <c r="BV756" s="59"/>
      <c r="BW756" s="59" t="s">
        <v>580</v>
      </c>
      <c r="BX756" s="60" t="s">
        <v>3635</v>
      </c>
      <c r="BY756" s="61" t="s">
        <v>593</v>
      </c>
      <c r="BZ756" s="62"/>
      <c r="CA756" s="9"/>
      <c r="CB756" s="9"/>
      <c r="CC756" s="9"/>
      <c r="CD756" s="9"/>
      <c r="CE756" s="9"/>
      <c r="CF756" s="9"/>
      <c r="CG756" s="9"/>
      <c r="CH756" s="9"/>
      <c r="CI756" s="9"/>
      <c r="CJ756" s="9"/>
      <c r="CK756" s="9"/>
      <c r="CL756" s="9"/>
      <c r="CM756" s="9"/>
      <c r="CN756" s="9"/>
      <c r="CO756" s="9"/>
      <c r="CP756" s="9"/>
      <c r="CQ756" s="9"/>
    </row>
    <row r="757" spans="1:95" s="8" customFormat="1" ht="93" customHeight="1" x14ac:dyDescent="0.35">
      <c r="A757" s="40">
        <f t="shared" si="45"/>
        <v>749</v>
      </c>
      <c r="B757" s="40" t="s">
        <v>536</v>
      </c>
      <c r="C757" s="40">
        <v>2024</v>
      </c>
      <c r="D757" s="40" t="s">
        <v>3879</v>
      </c>
      <c r="E757" s="323"/>
      <c r="F757" s="40" t="s">
        <v>723</v>
      </c>
      <c r="G757" s="190" t="s">
        <v>533</v>
      </c>
      <c r="H757" s="42" t="s">
        <v>4934</v>
      </c>
      <c r="I757" s="42" t="s">
        <v>3653</v>
      </c>
      <c r="J757" s="40" t="s">
        <v>4418</v>
      </c>
      <c r="K757" s="40" t="s">
        <v>4418</v>
      </c>
      <c r="L757" s="44" t="s">
        <v>5451</v>
      </c>
      <c r="M757" s="63" t="s">
        <v>1619</v>
      </c>
      <c r="N757" s="63" t="s">
        <v>1620</v>
      </c>
      <c r="O757" s="63" t="s">
        <v>5720</v>
      </c>
      <c r="P757" s="63">
        <v>6</v>
      </c>
      <c r="Q757" s="65">
        <v>45659</v>
      </c>
      <c r="R757" s="65">
        <v>45688</v>
      </c>
      <c r="S757" s="66">
        <f t="shared" si="46"/>
        <v>4.3500000000000005</v>
      </c>
      <c r="T757" s="63" t="s">
        <v>5767</v>
      </c>
      <c r="U757" s="63" t="s">
        <v>1164</v>
      </c>
      <c r="V757" s="49">
        <f>+IFERROR(VLOOKUP($M757,ACTIVIDADES!$B$9:$Q$494,10,0),"")</f>
        <v>1</v>
      </c>
      <c r="W757" s="61" t="str">
        <f>+IFERROR(VLOOKUP($M757,ACTIVIDADES!$B$9:$Q$494,11,0)," ")</f>
        <v>Se reportan las salidas de almacén 2055, 2056, 2062, 2085, 2097 y 2112, las cuales incluyen la firma del responsable de almacén y Cuerpo de Bomberos receptor, así como la identificación de los equipos de aire respirable objeto del hallazgo.</v>
      </c>
      <c r="X757" s="51" t="str">
        <f>+IFERROR(VLOOKUP($M757,ACTIVIDADES!$B$9:$Q$494,12,0),"")</f>
        <v>https://dnbcgovco-my.sharepoint.com/:f:/g/personal/planeacion_dnbc_gov_co/IgDXNHpy7oLsTo_k1pBYTEA_AXkQuekeDuYRfMOd3hOKrho?e=FZVMrN</v>
      </c>
      <c r="Y757" s="52">
        <f>+IFERROR(VLOOKUP($M757,ACTIVIDADES!$B$9:$Q$494,13,0),"")</f>
        <v>46153</v>
      </c>
      <c r="Z757" s="49" t="str">
        <f>+IFERROR(VLOOKUP($M757,ACTIVIDADES!$B$9:$Q$494,14,0),"")</f>
        <v>Se incluyen informaciónd e entrega de 6 equipos</v>
      </c>
      <c r="AA757" s="49">
        <f>+IFERROR(VLOOKUP($M757,ACTIVIDADES!$B$9:$Q$494,15,0),"")</f>
        <v>1</v>
      </c>
      <c r="AB757" s="54" t="str">
        <f>+IFERROR(VLOOKUP($M757,ACTIVIDADES!$B$9:$Q$494,16,0),"")</f>
        <v>CUMPLIDO</v>
      </c>
      <c r="AC757" s="144">
        <v>46181</v>
      </c>
      <c r="AD757" s="28">
        <v>1</v>
      </c>
      <c r="AE757" s="28" t="s">
        <v>4421</v>
      </c>
      <c r="AF757" s="29" t="s">
        <v>578</v>
      </c>
      <c r="AG757" s="29" t="s">
        <v>3737</v>
      </c>
      <c r="AH757" s="29" t="s">
        <v>593</v>
      </c>
      <c r="AI757" s="29" t="s">
        <v>3752</v>
      </c>
      <c r="AJ757" s="55">
        <f>+IFERROR(VLOOKUP($M757,ACTIVIDADES!$B$9:$T$494,17,0),"")</f>
        <v>1</v>
      </c>
      <c r="AK757" s="80" t="str">
        <f>+IFERROR(VLOOKUP($M757,ACTIVIDADES!$B$9:$T$494,18,0),"")</f>
        <v>Se reportan las salidas de almacén 2055, 2056, 2062, 2085, 2097 y 2112, las cuales incluyen la firma del responsable de almacén y Cuerpo de Bomberos receptor, así como la identificación de los equipos de aire respirable objeto del hallazgo.</v>
      </c>
      <c r="AL757" s="80">
        <f>+IFERROR(VLOOKUP($M757,ACTIVIDADES!$B$9:$T$494,19,0),"")</f>
        <v>0</v>
      </c>
      <c r="AM757" s="55">
        <f>+IFERROR(VLOOKUP($M757,ACTIVIDADES!$B$9:$X$495,20,0),0)</f>
        <v>46213</v>
      </c>
      <c r="AN757" s="55" t="str">
        <f>+IFERROR(VLOOKUP($M757,ACTIVIDADES!$B$9:$X$495,21,0),0)</f>
        <v>Acción reportada con cumplimiento en el primer trimestre</v>
      </c>
      <c r="AO757" s="55">
        <f>+IFERROR(VLOOKUP($M757,ACTIVIDADES!$B$9:$X$495,22,0),0)</f>
        <v>1</v>
      </c>
      <c r="AP757" s="150" t="str">
        <f>+IFERROR(VLOOKUP($M757,ACTIVIDADES!$B$9:$X$495,23,0),0)</f>
        <v>CUMPLIDO</v>
      </c>
      <c r="AQ757" s="88">
        <v>46230</v>
      </c>
      <c r="AR757" s="55">
        <v>1</v>
      </c>
      <c r="AS757" s="57" t="s">
        <v>4422</v>
      </c>
      <c r="AT757" s="29" t="s">
        <v>578</v>
      </c>
      <c r="AU757" s="57" t="s">
        <v>1472</v>
      </c>
      <c r="AV757" s="193" t="s">
        <v>3635</v>
      </c>
      <c r="AW757" s="57" t="s">
        <v>590</v>
      </c>
      <c r="AX757" s="193" t="s">
        <v>4420</v>
      </c>
      <c r="AY757" s="176" t="str">
        <f t="shared" si="44"/>
        <v>CUMPLIDAS</v>
      </c>
      <c r="AZ757" s="55" t="str">
        <f>+IFERROR(VLOOKUP($M757,ACTIVIDADES!$B$9:$T$494,25,0),"")</f>
        <v/>
      </c>
      <c r="BA757" s="55" t="str">
        <f>+IFERROR(VLOOKUP($M757,ACTIVIDADES!$B$9:$T$494,26,0),"")</f>
        <v/>
      </c>
      <c r="BB757" s="55" t="str">
        <f>+IFERROR(VLOOKUP($M757,ACTIVIDADES!$B$9:$T$494,27,0),"")</f>
        <v/>
      </c>
      <c r="BC757" s="55" t="str">
        <f>+IFERROR(VLOOKUP($M757,ACTIVIDADES!$B$9:$T$494,28,0),"")</f>
        <v/>
      </c>
      <c r="BD757" s="55" t="str">
        <f>+IFERROR(VLOOKUP($M757,ACTIVIDADES!$B$9:$T$494,29,0),"")</f>
        <v/>
      </c>
      <c r="BE757" s="55" t="str">
        <f>+IFERROR(VLOOKUP($M757,ACTIVIDADES!$B$9:$T$494,30,0),"")</f>
        <v/>
      </c>
      <c r="BF757" s="58"/>
      <c r="BG757" s="58"/>
      <c r="BH757" s="59"/>
      <c r="BI757" s="59" t="s">
        <v>580</v>
      </c>
      <c r="BJ757" s="60" t="s">
        <v>3635</v>
      </c>
      <c r="BK757" s="61" t="s">
        <v>593</v>
      </c>
      <c r="BL757" s="62"/>
      <c r="BM757" s="55" t="str">
        <f>+IFERROR(VLOOKUP($M757,ACTIVIDADES!$B$9:$T$494,31,0),"")</f>
        <v/>
      </c>
      <c r="BN757" s="55" t="str">
        <f>+IFERROR(VLOOKUP($M757,ACTIVIDADES!$B$9:$T$494,32,0),"")</f>
        <v/>
      </c>
      <c r="BO757" s="55" t="str">
        <f>+IFERROR(VLOOKUP($M757,ACTIVIDADES!$B$9:$T$494,33,0),"")</f>
        <v/>
      </c>
      <c r="BP757" s="55" t="str">
        <f>+IFERROR(VLOOKUP($M757,ACTIVIDADES!$B$9:$T$494,34,0),"")</f>
        <v/>
      </c>
      <c r="BQ757" s="55" t="str">
        <f>+IFERROR(VLOOKUP($M757,ACTIVIDADES!$B$9:$T$494,35,0),"")</f>
        <v/>
      </c>
      <c r="BR757" s="55" t="str">
        <f>+IFERROR(VLOOKUP($M757,ACTIVIDADES!$B$9:$T$494,36,0),"")</f>
        <v/>
      </c>
      <c r="BS757" s="55" t="str">
        <f>+IFERROR(VLOOKUP($M757,ACTIVIDADES!$B$9:$T$494,37,0),"")</f>
        <v/>
      </c>
      <c r="BT757" s="58"/>
      <c r="BU757" s="58"/>
      <c r="BV757" s="59"/>
      <c r="BW757" s="59" t="s">
        <v>580</v>
      </c>
      <c r="BX757" s="60" t="s">
        <v>3635</v>
      </c>
      <c r="BY757" s="61" t="s">
        <v>593</v>
      </c>
      <c r="BZ757" s="62"/>
      <c r="CA757" s="9"/>
      <c r="CB757" s="9"/>
      <c r="CC757" s="9"/>
      <c r="CD757" s="9"/>
      <c r="CE757" s="9"/>
      <c r="CF757" s="9"/>
      <c r="CG757" s="9"/>
      <c r="CH757" s="9"/>
      <c r="CI757" s="9"/>
      <c r="CJ757" s="9"/>
      <c r="CK757" s="9"/>
      <c r="CL757" s="9"/>
      <c r="CM757" s="9"/>
      <c r="CN757" s="9"/>
      <c r="CO757" s="9"/>
      <c r="CP757" s="9"/>
      <c r="CQ757" s="9"/>
    </row>
    <row r="758" spans="1:95" ht="93" customHeight="1" x14ac:dyDescent="0.35">
      <c r="A758" s="251">
        <f t="shared" si="45"/>
        <v>750</v>
      </c>
      <c r="B758" s="251" t="s">
        <v>536</v>
      </c>
      <c r="C758" s="251">
        <v>2024</v>
      </c>
      <c r="D758" s="251" t="s">
        <v>3750</v>
      </c>
      <c r="E758" s="214"/>
      <c r="F758" s="251" t="s">
        <v>723</v>
      </c>
      <c r="G758" s="319" t="s">
        <v>533</v>
      </c>
      <c r="H758" s="253" t="s">
        <v>4934</v>
      </c>
      <c r="I758" s="253" t="s">
        <v>3640</v>
      </c>
      <c r="J758" s="251" t="s">
        <v>4418</v>
      </c>
      <c r="K758" s="251" t="s">
        <v>4418</v>
      </c>
      <c r="L758" s="255" t="s">
        <v>4059</v>
      </c>
      <c r="M758" s="278" t="s">
        <v>2275</v>
      </c>
      <c r="N758" s="278" t="s">
        <v>2271</v>
      </c>
      <c r="O758" s="278" t="s">
        <v>2272</v>
      </c>
      <c r="P758" s="278">
        <v>1</v>
      </c>
      <c r="Q758" s="279">
        <v>45659</v>
      </c>
      <c r="R758" s="279">
        <v>45688</v>
      </c>
      <c r="S758" s="280">
        <f t="shared" si="46"/>
        <v>4.3500000000000005</v>
      </c>
      <c r="T758" s="278" t="s">
        <v>611</v>
      </c>
      <c r="U758" s="278" t="s">
        <v>1164</v>
      </c>
      <c r="V758" s="260">
        <f>+IFERROR(VLOOKUP($M758,ACTIVIDADES!$B$9:$Q$494,10,0),"")</f>
        <v>1</v>
      </c>
      <c r="W758" s="275" t="str">
        <f>+IFERROR(VLOOKUP($M758,ACTIVIDADES!$B$9:$Q$494,11,0)," ")</f>
        <v xml:space="preserve">Accion establecida en el plan de mejoramiento suscrito el 17 de diciembre de 2024, como resultado de la auditoria realizada a la vigencia 2023.
La acción finalizó el 31 de enero de 2025. 
Se evidenció que, en cumplimiento de la Ley 1952 de 2019, se aperturó la Indagación Previa IP-007-2025 con fecha 12 de mayo de 2025.
Por lo tanto, se dio cumplimiento a la acción establecida en el Plan de Mejoramiento.
</v>
      </c>
      <c r="X758" s="262" t="str">
        <f>+IFERROR(VLOOKUP($M758,ACTIVIDADES!$B$9:$Q$494,12,0),"")</f>
        <v>https://dnbcgovco-my.sharepoint.com/:f:/g/personal/planeacion_dnbc_gov_co/IgAFvUd88YzsRKgNnx23RITfAQz5192a3834_j-KTkmQ3I8?e=EKWQSq</v>
      </c>
      <c r="Y758" s="263">
        <f>+IFERROR(VLOOKUP($M758,ACTIVIDADES!$B$9:$Q$494,13,0),"")</f>
        <v>46153</v>
      </c>
      <c r="Z758" s="260" t="str">
        <f>+IFERROR(VLOOKUP($M758,ACTIVIDADES!$B$9:$Q$494,14,0),"")</f>
        <v>Cumplida en seguimiento diciembre 2025</v>
      </c>
      <c r="AA758" s="260">
        <f>+IFERROR(VLOOKUP($M758,ACTIVIDADES!$B$9:$Q$494,15,0),"")</f>
        <v>1</v>
      </c>
      <c r="AB758" s="265" t="str">
        <f>+IFERROR(VLOOKUP($M758,ACTIVIDADES!$B$9:$Q$494,16,0),"")</f>
        <v>CUMPLIDO</v>
      </c>
      <c r="AC758" s="266">
        <v>46181</v>
      </c>
      <c r="AD758" s="267">
        <v>1</v>
      </c>
      <c r="AE758" s="177" t="s">
        <v>3951</v>
      </c>
      <c r="AF758" s="267" t="s">
        <v>578</v>
      </c>
      <c r="AG758" s="267" t="s">
        <v>3737</v>
      </c>
      <c r="AH758" s="267" t="s">
        <v>593</v>
      </c>
      <c r="AI758" s="267" t="s">
        <v>3752</v>
      </c>
      <c r="AJ758" s="269">
        <f>+IFERROR(VLOOKUP($M758,ACTIVIDADES!$B$9:$T$494,17,0),"")</f>
        <v>0</v>
      </c>
      <c r="AK758" s="270" t="str">
        <f>+IFERROR(VLOOKUP($M758,ACTIVIDADES!$B$9:$T$494,18,0),"")</f>
        <v>Si reporte segundo trimestre</v>
      </c>
      <c r="AL758" s="270" t="str">
        <f>+IFERROR(VLOOKUP($M758,ACTIVIDADES!$B$9:$T$494,19,0),"")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758" s="269">
        <f>+IFERROR(VLOOKUP($M758,ACTIVIDADES!$B$9:$X$495,20,0),0)</f>
        <v>46213</v>
      </c>
      <c r="AN758" s="269" t="str">
        <f>+IFERROR(VLOOKUP($M758,ACTIVIDADES!$B$9:$X$495,21,0),0)</f>
        <v>No se recibe reporte segundo trimestre. No obstante, actividad reportada como cumplida en primer trimestre</v>
      </c>
      <c r="AO758" s="269">
        <f>+IFERROR(VLOOKUP($M758,ACTIVIDADES!$B$9:$X$495,22,0),0)</f>
        <v>1</v>
      </c>
      <c r="AP758" s="276" t="str">
        <f>+IFERROR(VLOOKUP($M758,ACTIVIDADES!$B$9:$X$495,23,0),0)</f>
        <v>CUMPLIDO</v>
      </c>
      <c r="AQ758" s="274">
        <v>46230</v>
      </c>
      <c r="AR758" s="269">
        <v>1</v>
      </c>
      <c r="AS758" s="177" t="s">
        <v>3951</v>
      </c>
      <c r="AT758" s="267" t="s">
        <v>578</v>
      </c>
      <c r="AU758" s="173" t="s">
        <v>1472</v>
      </c>
      <c r="AV758" s="205" t="s">
        <v>3635</v>
      </c>
      <c r="AW758" s="173" t="s">
        <v>590</v>
      </c>
      <c r="AX758" s="205" t="s">
        <v>4420</v>
      </c>
      <c r="AY758" s="176" t="str">
        <f t="shared" si="44"/>
        <v>CUMPLIDAS</v>
      </c>
      <c r="AZ758" s="55" t="str">
        <f>+IFERROR(VLOOKUP($M758,ACTIVIDADES!$B$9:$T$494,25,0),"")</f>
        <v/>
      </c>
      <c r="BA758" s="55" t="str">
        <f>+IFERROR(VLOOKUP($M758,ACTIVIDADES!$B$9:$T$494,26,0),"")</f>
        <v/>
      </c>
      <c r="BB758" s="55" t="str">
        <f>+IFERROR(VLOOKUP($M758,ACTIVIDADES!$B$9:$T$494,27,0),"")</f>
        <v/>
      </c>
      <c r="BC758" s="55" t="str">
        <f>+IFERROR(VLOOKUP($M758,ACTIVIDADES!$B$9:$T$494,28,0),"")</f>
        <v/>
      </c>
      <c r="BD758" s="55" t="str">
        <f>+IFERROR(VLOOKUP($M758,ACTIVIDADES!$B$9:$T$494,29,0),"")</f>
        <v/>
      </c>
      <c r="BE758" s="55" t="str">
        <f>+IFERROR(VLOOKUP($M758,ACTIVIDADES!$B$9:$T$494,30,0),"")</f>
        <v/>
      </c>
      <c r="BF758" s="58"/>
      <c r="BG758" s="58"/>
      <c r="BH758" s="59"/>
      <c r="BI758" s="59" t="s">
        <v>580</v>
      </c>
      <c r="BJ758" s="60" t="s">
        <v>3635</v>
      </c>
      <c r="BK758" s="61" t="s">
        <v>593</v>
      </c>
      <c r="BL758" s="62"/>
      <c r="BM758" s="55" t="str">
        <f>+IFERROR(VLOOKUP($M758,ACTIVIDADES!$B$9:$T$494,31,0),"")</f>
        <v/>
      </c>
      <c r="BN758" s="55" t="str">
        <f>+IFERROR(VLOOKUP($M758,ACTIVIDADES!$B$9:$T$494,32,0),"")</f>
        <v/>
      </c>
      <c r="BO758" s="55" t="str">
        <f>+IFERROR(VLOOKUP($M758,ACTIVIDADES!$B$9:$T$494,33,0),"")</f>
        <v/>
      </c>
      <c r="BP758" s="55" t="str">
        <f>+IFERROR(VLOOKUP($M758,ACTIVIDADES!$B$9:$T$494,34,0),"")</f>
        <v/>
      </c>
      <c r="BQ758" s="55" t="str">
        <f>+IFERROR(VLOOKUP($M758,ACTIVIDADES!$B$9:$T$494,35,0),"")</f>
        <v/>
      </c>
      <c r="BR758" s="55" t="str">
        <f>+IFERROR(VLOOKUP($M758,ACTIVIDADES!$B$9:$T$494,36,0),"")</f>
        <v/>
      </c>
      <c r="BS758" s="55" t="str">
        <f>+IFERROR(VLOOKUP($M758,ACTIVIDADES!$B$9:$T$494,37,0),"")</f>
        <v/>
      </c>
      <c r="BT758" s="58"/>
      <c r="BU758" s="58"/>
      <c r="BV758" s="59"/>
      <c r="BW758" s="59" t="s">
        <v>580</v>
      </c>
      <c r="BX758" s="60" t="s">
        <v>3635</v>
      </c>
      <c r="BY758" s="61" t="s">
        <v>593</v>
      </c>
      <c r="BZ758" s="62"/>
    </row>
    <row r="759" spans="1:95" ht="93" customHeight="1" x14ac:dyDescent="0.35">
      <c r="A759" s="40">
        <f t="shared" si="45"/>
        <v>751</v>
      </c>
      <c r="B759" s="40" t="s">
        <v>521</v>
      </c>
      <c r="C759" s="40">
        <v>2025</v>
      </c>
      <c r="D759" s="40" t="s">
        <v>3734</v>
      </c>
      <c r="E759" s="214"/>
      <c r="F759" s="40" t="s">
        <v>745</v>
      </c>
      <c r="G759" s="40" t="s">
        <v>158</v>
      </c>
      <c r="H759" s="42" t="s">
        <v>181</v>
      </c>
      <c r="I759" s="42"/>
      <c r="J759" s="40" t="s">
        <v>5253</v>
      </c>
      <c r="K759" s="40" t="s">
        <v>4423</v>
      </c>
      <c r="L759" s="44" t="s">
        <v>1153</v>
      </c>
      <c r="M759" s="45" t="s">
        <v>1337</v>
      </c>
      <c r="N759" s="45" t="s">
        <v>5498</v>
      </c>
      <c r="O759" s="45" t="s">
        <v>1339</v>
      </c>
      <c r="P759" s="45">
        <v>1</v>
      </c>
      <c r="Q759" s="47">
        <v>46082</v>
      </c>
      <c r="R759" s="47">
        <v>46234</v>
      </c>
      <c r="S759" s="48">
        <f t="shared" si="46"/>
        <v>22.5</v>
      </c>
      <c r="T759" s="45" t="s">
        <v>1291</v>
      </c>
      <c r="U759" s="45"/>
      <c r="V759" s="49">
        <f>+IFERROR(VLOOKUP($M759,ACTIVIDADES!$B$9:$Q$494,10,0),"")</f>
        <v>0</v>
      </c>
      <c r="W759" s="61" t="str">
        <f>+IFERROR(VLOOKUP($M759,ACTIVIDADES!$B$9:$Q$494,11,0)," ")</f>
        <v>Actividad planteada para el segundo trimestre de la vigencia 2026</v>
      </c>
      <c r="X759" s="61">
        <f>+IFERROR(VLOOKUP($M759,ACTIVIDADES!$B$9:$Q$494,12,0),"")</f>
        <v>0</v>
      </c>
      <c r="Y759" s="52">
        <f>+IFERROR(VLOOKUP($M759,ACTIVIDADES!$B$9:$Q$494,13,0),"")</f>
        <v>46153</v>
      </c>
      <c r="Z759" s="49" t="str">
        <f>+IFERROR(VLOOKUP($M759,ACTIVIDADES!$B$9:$Q$494,14,0),"")</f>
        <v>Sin evidencia de inicio de la actividad</v>
      </c>
      <c r="AA759" s="49">
        <f>+IFERROR(VLOOKUP($M759,ACTIVIDADES!$B$9:$Q$494,15,0),"")</f>
        <v>0</v>
      </c>
      <c r="AB759" s="54" t="str">
        <f>+IFERROR(VLOOKUP($M759,ACTIVIDADES!$B$9:$Q$494,16,0),"")</f>
        <v>EJECUCIÓN</v>
      </c>
      <c r="AC759" s="149">
        <v>46177</v>
      </c>
      <c r="AD759" s="28">
        <v>0</v>
      </c>
      <c r="AE759" s="29" t="s">
        <v>3741</v>
      </c>
      <c r="AF759" s="28" t="s">
        <v>580</v>
      </c>
      <c r="AG759" s="29" t="s">
        <v>3737</v>
      </c>
      <c r="AH759" s="29" t="s">
        <v>3737</v>
      </c>
      <c r="AI759" s="29" t="s">
        <v>3737</v>
      </c>
      <c r="AJ759" s="55">
        <f>+IFERROR(VLOOKUP($M759,ACTIVIDADES!$B$9:$T$494,17,0),"")</f>
        <v>0.5</v>
      </c>
      <c r="AK759" s="80" t="str">
        <f>+IFERROR(VLOOKUP($M759,ACTIVIDADES!$B$9:$T$494,18,0),"")</f>
        <v>Se actualizó los documentos de gestión de riesgos y se presentó a Comité Institucional de Control Interno la politica de gestión de riesgos. En julio se espera la oficialización de los documentos</v>
      </c>
      <c r="AL759" s="80" t="str">
        <f>+IFERROR(VLOOKUP($M759,ACTIVIDADES!$B$9:$T$494,19,0),"")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759" s="55">
        <f>+IFERROR(VLOOKUP($M759,ACTIVIDADES!$B$9:$X$495,20,0),0)</f>
        <v>46213</v>
      </c>
      <c r="AN759" s="55" t="str">
        <f>+IFERROR(VLOOKUP($M759,ACTIVIDADES!$B$9:$X$495,21,0),0)</f>
        <v>Se evidencia documentación en proceso de actualización</v>
      </c>
      <c r="AO759" s="55">
        <f>+IFERROR(VLOOKUP($M759,ACTIVIDADES!$B$9:$X$495,22,0),0)</f>
        <v>0.5</v>
      </c>
      <c r="AP759" s="145" t="str">
        <f>+IFERROR(VLOOKUP($M759,ACTIVIDADES!$B$9:$X$495,23,0),0)</f>
        <v>EN EJECUCIÓN</v>
      </c>
      <c r="AQ759" s="129">
        <v>46245</v>
      </c>
      <c r="AR759" s="172">
        <v>0.5</v>
      </c>
      <c r="AS759" s="72" t="s">
        <v>5842</v>
      </c>
      <c r="AT759" s="29" t="s">
        <v>4</v>
      </c>
      <c r="AU759" s="193" t="s">
        <v>3639</v>
      </c>
      <c r="AV759" s="193" t="s">
        <v>3639</v>
      </c>
      <c r="AW759" s="193" t="s">
        <v>3639</v>
      </c>
      <c r="AX759" s="193" t="s">
        <v>3739</v>
      </c>
      <c r="AY759" s="176" t="str">
        <f t="shared" si="44"/>
        <v>EN EJECUCIÓN</v>
      </c>
      <c r="AZ759" s="55" t="str">
        <f>+IFERROR(VLOOKUP($M759,ACTIVIDADES!$B$9:$T$494,25,0),"")</f>
        <v/>
      </c>
      <c r="BA759" s="55" t="str">
        <f>+IFERROR(VLOOKUP($M759,ACTIVIDADES!$B$9:$T$494,26,0),"")</f>
        <v/>
      </c>
      <c r="BB759" s="55" t="str">
        <f>+IFERROR(VLOOKUP($M759,ACTIVIDADES!$B$9:$T$494,27,0),"")</f>
        <v/>
      </c>
      <c r="BC759" s="55" t="str">
        <f>+IFERROR(VLOOKUP($M759,ACTIVIDADES!$B$9:$T$494,28,0),"")</f>
        <v/>
      </c>
      <c r="BD759" s="55" t="str">
        <f>+IFERROR(VLOOKUP($M759,ACTIVIDADES!$B$9:$T$494,29,0),"")</f>
        <v/>
      </c>
      <c r="BE759" s="55" t="str">
        <f>+IFERROR(VLOOKUP($M759,ACTIVIDADES!$B$9:$T$494,30,0),"")</f>
        <v/>
      </c>
      <c r="BF759" s="58"/>
      <c r="BG759" s="58"/>
      <c r="BH759" s="59"/>
      <c r="BI759" s="59" t="s">
        <v>580</v>
      </c>
      <c r="BJ759" s="60" t="s">
        <v>3635</v>
      </c>
      <c r="BK759" s="61" t="s">
        <v>593</v>
      </c>
      <c r="BL759" s="62"/>
      <c r="BM759" s="55" t="str">
        <f>+IFERROR(VLOOKUP($M759,ACTIVIDADES!$B$9:$T$494,31,0),"")</f>
        <v/>
      </c>
      <c r="BN759" s="55" t="str">
        <f>+IFERROR(VLOOKUP($M759,ACTIVIDADES!$B$9:$T$494,32,0),"")</f>
        <v/>
      </c>
      <c r="BO759" s="55" t="str">
        <f>+IFERROR(VLOOKUP($M759,ACTIVIDADES!$B$9:$T$494,33,0),"")</f>
        <v/>
      </c>
      <c r="BP759" s="55" t="str">
        <f>+IFERROR(VLOOKUP($M759,ACTIVIDADES!$B$9:$T$494,34,0),"")</f>
        <v/>
      </c>
      <c r="BQ759" s="55" t="str">
        <f>+IFERROR(VLOOKUP($M759,ACTIVIDADES!$B$9:$T$494,35,0),"")</f>
        <v/>
      </c>
      <c r="BR759" s="55" t="str">
        <f>+IFERROR(VLOOKUP($M759,ACTIVIDADES!$B$9:$T$494,36,0),"")</f>
        <v/>
      </c>
      <c r="BS759" s="55" t="str">
        <f>+IFERROR(VLOOKUP($M759,ACTIVIDADES!$B$9:$T$494,37,0),"")</f>
        <v/>
      </c>
      <c r="BT759" s="58"/>
      <c r="BU759" s="58"/>
      <c r="BV759" s="59"/>
      <c r="BW759" s="59" t="s">
        <v>580</v>
      </c>
      <c r="BX759" s="60" t="s">
        <v>3635</v>
      </c>
      <c r="BY759" s="61" t="s">
        <v>593</v>
      </c>
      <c r="BZ759" s="62"/>
    </row>
    <row r="760" spans="1:95" ht="93" customHeight="1" x14ac:dyDescent="0.35">
      <c r="A760" s="40">
        <f t="shared" si="45"/>
        <v>752</v>
      </c>
      <c r="B760" s="40" t="s">
        <v>521</v>
      </c>
      <c r="C760" s="40">
        <v>2025</v>
      </c>
      <c r="D760" s="40" t="s">
        <v>3734</v>
      </c>
      <c r="E760" s="214"/>
      <c r="F760" s="40" t="s">
        <v>745</v>
      </c>
      <c r="G760" s="40" t="s">
        <v>158</v>
      </c>
      <c r="H760" s="42" t="s">
        <v>181</v>
      </c>
      <c r="I760" s="42"/>
      <c r="J760" s="40" t="s">
        <v>5253</v>
      </c>
      <c r="K760" s="40" t="s">
        <v>4423</v>
      </c>
      <c r="L760" s="44" t="s">
        <v>1153</v>
      </c>
      <c r="M760" s="45" t="s">
        <v>1320</v>
      </c>
      <c r="N760" s="45" t="s">
        <v>5484</v>
      </c>
      <c r="O760" s="45" t="s">
        <v>5681</v>
      </c>
      <c r="P760" s="45">
        <v>1</v>
      </c>
      <c r="Q760" s="47">
        <v>46082</v>
      </c>
      <c r="R760" s="47">
        <v>46234</v>
      </c>
      <c r="S760" s="48">
        <f t="shared" si="46"/>
        <v>22.5</v>
      </c>
      <c r="T760" s="45" t="s">
        <v>1291</v>
      </c>
      <c r="U760" s="45"/>
      <c r="V760" s="49">
        <f>+IFERROR(VLOOKUP($M760,ACTIVIDADES!$B$9:$Q$494,10,0),"")</f>
        <v>0</v>
      </c>
      <c r="W760" s="61" t="str">
        <f>+IFERROR(VLOOKUP($M760,ACTIVIDADES!$B$9:$Q$494,11,0)," ")</f>
        <v>Actividad planteada para el segundo trimestre de la vigencia 2026</v>
      </c>
      <c r="X760" s="61">
        <f>+IFERROR(VLOOKUP($M760,ACTIVIDADES!$B$9:$Q$494,12,0),"")</f>
        <v>0</v>
      </c>
      <c r="Y760" s="52">
        <f>+IFERROR(VLOOKUP($M760,ACTIVIDADES!$B$9:$Q$494,13,0),"")</f>
        <v>46153</v>
      </c>
      <c r="Z760" s="49" t="str">
        <f>+IFERROR(VLOOKUP($M760,ACTIVIDADES!$B$9:$Q$494,14,0),"")</f>
        <v>Sin evidencia de inicio de la actividad</v>
      </c>
      <c r="AA760" s="49">
        <f>+IFERROR(VLOOKUP($M760,ACTIVIDADES!$B$9:$Q$494,15,0),"")</f>
        <v>0</v>
      </c>
      <c r="AB760" s="54" t="str">
        <f>+IFERROR(VLOOKUP($M760,ACTIVIDADES!$B$9:$Q$494,16,0),"")</f>
        <v>EJECUCIÓN</v>
      </c>
      <c r="AC760" s="149">
        <v>46177</v>
      </c>
      <c r="AD760" s="28">
        <v>0</v>
      </c>
      <c r="AE760" s="29" t="s">
        <v>3741</v>
      </c>
      <c r="AF760" s="28" t="s">
        <v>580</v>
      </c>
      <c r="AG760" s="29" t="s">
        <v>3737</v>
      </c>
      <c r="AH760" s="29" t="s">
        <v>3737</v>
      </c>
      <c r="AI760" s="29" t="s">
        <v>3737</v>
      </c>
      <c r="AJ760" s="55">
        <f>+IFERROR(VLOOKUP($M760,ACTIVIDADES!$B$9:$T$494,17,0),"")</f>
        <v>0.5</v>
      </c>
      <c r="AK760" s="80" t="str">
        <f>+IFERROR(VLOOKUP($M760,ACTIVIDADES!$B$9:$T$494,18,0),"")</f>
        <v>Se actualizó los documentos de gestión de riesgos y se presentó a Comité Institucional de Control Interno la politica de gestión de riesgos. En julio se espera la oficialización de los documentos</v>
      </c>
      <c r="AL760" s="80" t="str">
        <f>+IFERROR(VLOOKUP($M760,ACTIVIDADES!$B$9:$T$494,19,0),"")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760" s="55">
        <f>+IFERROR(VLOOKUP($M760,ACTIVIDADES!$B$9:$X$495,20,0),0)</f>
        <v>46213</v>
      </c>
      <c r="AN760" s="55" t="str">
        <f>+IFERROR(VLOOKUP($M760,ACTIVIDADES!$B$9:$X$495,21,0),0)</f>
        <v>Se evidencia documentación en proceso de actualización</v>
      </c>
      <c r="AO760" s="55">
        <f>+IFERROR(VLOOKUP($M760,ACTIVIDADES!$B$9:$X$495,22,0),0)</f>
        <v>0.5</v>
      </c>
      <c r="AP760" s="145" t="str">
        <f>+IFERROR(VLOOKUP($M760,ACTIVIDADES!$B$9:$X$495,23,0),0)</f>
        <v>EN EJECUCIÓN</v>
      </c>
      <c r="AQ760" s="129">
        <v>46230</v>
      </c>
      <c r="AR760" s="382">
        <v>0.5</v>
      </c>
      <c r="AS760" s="154" t="s">
        <v>4614</v>
      </c>
      <c r="AT760" s="211" t="s">
        <v>4</v>
      </c>
      <c r="AU760" s="193" t="s">
        <v>3639</v>
      </c>
      <c r="AV760" s="193" t="s">
        <v>3639</v>
      </c>
      <c r="AW760" s="193" t="s">
        <v>3639</v>
      </c>
      <c r="AX760" s="193" t="s">
        <v>3739</v>
      </c>
      <c r="AY760" s="176" t="str">
        <f t="shared" si="44"/>
        <v>EN EJECUCIÓN</v>
      </c>
      <c r="AZ760" s="55" t="str">
        <f>+IFERROR(VLOOKUP($M760,ACTIVIDADES!$B$9:$T$494,25,0),"")</f>
        <v/>
      </c>
      <c r="BA760" s="55" t="str">
        <f>+IFERROR(VLOOKUP($M760,ACTIVIDADES!$B$9:$T$494,26,0),"")</f>
        <v/>
      </c>
      <c r="BB760" s="55" t="str">
        <f>+IFERROR(VLOOKUP($M760,ACTIVIDADES!$B$9:$T$494,27,0),"")</f>
        <v/>
      </c>
      <c r="BC760" s="55" t="str">
        <f>+IFERROR(VLOOKUP($M760,ACTIVIDADES!$B$9:$T$494,28,0),"")</f>
        <v/>
      </c>
      <c r="BD760" s="55" t="str">
        <f>+IFERROR(VLOOKUP($M760,ACTIVIDADES!$B$9:$T$494,29,0),"")</f>
        <v/>
      </c>
      <c r="BE760" s="55" t="str">
        <f>+IFERROR(VLOOKUP($M760,ACTIVIDADES!$B$9:$T$494,30,0),"")</f>
        <v/>
      </c>
      <c r="BF760" s="58"/>
      <c r="BG760" s="58"/>
      <c r="BH760" s="59"/>
      <c r="BI760" s="59" t="s">
        <v>580</v>
      </c>
      <c r="BJ760" s="60" t="s">
        <v>3635</v>
      </c>
      <c r="BK760" s="61" t="s">
        <v>593</v>
      </c>
      <c r="BL760" s="62"/>
      <c r="BM760" s="55" t="str">
        <f>+IFERROR(VLOOKUP($M760,ACTIVIDADES!$B$9:$T$494,31,0),"")</f>
        <v/>
      </c>
      <c r="BN760" s="55" t="str">
        <f>+IFERROR(VLOOKUP($M760,ACTIVIDADES!$B$9:$T$494,32,0),"")</f>
        <v/>
      </c>
      <c r="BO760" s="55" t="str">
        <f>+IFERROR(VLOOKUP($M760,ACTIVIDADES!$B$9:$T$494,33,0),"")</f>
        <v/>
      </c>
      <c r="BP760" s="55" t="str">
        <f>+IFERROR(VLOOKUP($M760,ACTIVIDADES!$B$9:$T$494,34,0),"")</f>
        <v/>
      </c>
      <c r="BQ760" s="55" t="str">
        <f>+IFERROR(VLOOKUP($M760,ACTIVIDADES!$B$9:$T$494,35,0),"")</f>
        <v/>
      </c>
      <c r="BR760" s="55" t="str">
        <f>+IFERROR(VLOOKUP($M760,ACTIVIDADES!$B$9:$T$494,36,0),"")</f>
        <v/>
      </c>
      <c r="BS760" s="55" t="str">
        <f>+IFERROR(VLOOKUP($M760,ACTIVIDADES!$B$9:$T$494,37,0),"")</f>
        <v/>
      </c>
      <c r="BT760" s="58"/>
      <c r="BU760" s="58"/>
      <c r="BV760" s="59"/>
      <c r="BW760" s="59" t="s">
        <v>580</v>
      </c>
      <c r="BX760" s="60" t="s">
        <v>3635</v>
      </c>
      <c r="BY760" s="61" t="s">
        <v>593</v>
      </c>
      <c r="BZ760" s="62"/>
    </row>
    <row r="761" spans="1:95" ht="93" customHeight="1" x14ac:dyDescent="0.35">
      <c r="A761" s="281">
        <f t="shared" si="45"/>
        <v>753</v>
      </c>
      <c r="B761" s="281" t="s">
        <v>536</v>
      </c>
      <c r="C761" s="281">
        <v>2025</v>
      </c>
      <c r="D761" s="281" t="s">
        <v>3750</v>
      </c>
      <c r="E761" s="214"/>
      <c r="F761" s="281" t="s">
        <v>756</v>
      </c>
      <c r="G761" s="312" t="s">
        <v>563</v>
      </c>
      <c r="H761" s="283" t="s">
        <v>575</v>
      </c>
      <c r="I761" s="283"/>
      <c r="J761" s="281" t="s">
        <v>4424</v>
      </c>
      <c r="K761" s="281" t="s">
        <v>4424</v>
      </c>
      <c r="L761" s="285" t="s">
        <v>4425</v>
      </c>
      <c r="M761" s="312" t="s">
        <v>1239</v>
      </c>
      <c r="N761" s="312" t="s">
        <v>1240</v>
      </c>
      <c r="O761" s="312" t="s">
        <v>1241</v>
      </c>
      <c r="P761" s="312">
        <v>4</v>
      </c>
      <c r="Q761" s="314">
        <v>46023</v>
      </c>
      <c r="R761" s="314">
        <v>46387</v>
      </c>
      <c r="S761" s="315">
        <f t="shared" si="46"/>
        <v>54</v>
      </c>
      <c r="T761" s="312" t="s">
        <v>622</v>
      </c>
      <c r="U761" s="312" t="s">
        <v>563</v>
      </c>
      <c r="V761" s="290">
        <f>+IFERROR(VLOOKUP($M761,ACTIVIDADES!$B$9:$Q$494,10,0),"")</f>
        <v>0.25</v>
      </c>
      <c r="W761" s="292" t="str">
        <f>+IFERROR(VLOOKUP($M761,ACTIVIDADES!$B$9:$Q$494,11,0)," ")</f>
        <v>Se adjunta convocatoria para primer trimestre de la Junta de bomberos</v>
      </c>
      <c r="X761" s="321" t="str">
        <f>+IFERROR(VLOOKUP($M761,ACTIVIDADES!$B$9:$Q$494,12,0),"")</f>
        <v>https://dnbcgovco-my.sharepoint.com/:f:/g/personal/planeacion_dnbc_gov_co/IgAwRNaujcVWS71Oq-WCF_AGAfs5QChUDiIf3u_UJWQL4d4?e=4XXkdM</v>
      </c>
      <c r="Y761" s="293">
        <f>+IFERROR(VLOOKUP($M761,ACTIVIDADES!$B$9:$Q$494,13,0),"")</f>
        <v>46153</v>
      </c>
      <c r="Z761" s="290" t="str">
        <f>+IFERROR(VLOOKUP($M761,ACTIVIDADES!$B$9:$Q$494,14,0),"")</f>
        <v>Se evidencia convocatoria de primer trimestre 2026 de la junta de bomberos</v>
      </c>
      <c r="AA761" s="290">
        <f>+IFERROR(VLOOKUP($M761,ACTIVIDADES!$B$9:$Q$494,15,0),"")</f>
        <v>0.25</v>
      </c>
      <c r="AB761" s="295" t="str">
        <f>+IFERROR(VLOOKUP($M761,ACTIVIDADES!$B$9:$Q$494,16,0),"")</f>
        <v>EJECUCIÓN</v>
      </c>
      <c r="AC761" s="296">
        <v>46178</v>
      </c>
      <c r="AD761" s="297">
        <v>0.25</v>
      </c>
      <c r="AE761" s="297" t="s">
        <v>4426</v>
      </c>
      <c r="AF761" s="297" t="s">
        <v>4</v>
      </c>
      <c r="AG761" s="297" t="s">
        <v>3737</v>
      </c>
      <c r="AH761" s="297" t="s">
        <v>3737</v>
      </c>
      <c r="AI761" s="297" t="s">
        <v>3737</v>
      </c>
      <c r="AJ761" s="299">
        <f>+IFERROR(VLOOKUP($M761,ACTIVIDADES!$B$9:$T$494,17,0),"")</f>
        <v>0.25</v>
      </c>
      <c r="AK761" s="300" t="str">
        <f>+IFERROR(VLOOKUP($M761,ACTIVIDADES!$B$9:$T$494,18,0),"")</f>
        <v>Se adjunta convocatoria para primer trimestre de la Junta de bomberos</v>
      </c>
      <c r="AL761" s="300" t="str">
        <f>+IFERROR(VLOOKUP($M761,ACTIVIDADES!$B$9:$T$494,19,0),"")</f>
        <v>https://dnbcgovco-my.sharepoint.com/my?id=%2Fpersonal%2Fplaneacion%5Fdnbc%5Fgov%5Fco%2FDocuments%2FDocumentos%20SIGE%2F6%2E%20Planes%2FPLAN%20DE%20MEJORA%2F2026%2F02%2E%20Seguimiento%20Segundo%20Trimestre%2F01%2E%20Planeaci%C3%B3n%20Estrat%C3%A9gica&amp;viewid=efb70791%2Db8ab%2D49e7%2Db552%2Dd3d4cbe976b9</v>
      </c>
      <c r="AM761" s="299">
        <f>+IFERROR(VLOOKUP($M761,ACTIVIDADES!$B$9:$X$495,20,0),0)</f>
        <v>46213</v>
      </c>
      <c r="AN761" s="299" t="str">
        <f>+IFERROR(VLOOKUP($M761,ACTIVIDADES!$B$9:$X$495,21,0),0)</f>
        <v>Se evidencia convocatoria de primer trimestre 2026 de la junta de bomberos</v>
      </c>
      <c r="AO761" s="299">
        <f>+IFERROR(VLOOKUP($M761,ACTIVIDADES!$B$9:$X$495,22,0),0)</f>
        <v>0.25</v>
      </c>
      <c r="AP761" s="301" t="str">
        <f>+IFERROR(VLOOKUP($M761,ACTIVIDADES!$B$9:$X$495,23,0),0)</f>
        <v>EN EJECUCIÓN</v>
      </c>
      <c r="AQ761" s="302">
        <v>46230</v>
      </c>
      <c r="AR761" s="381">
        <v>0.25</v>
      </c>
      <c r="AS761" s="303" t="s">
        <v>4427</v>
      </c>
      <c r="AT761" s="297" t="s">
        <v>4</v>
      </c>
      <c r="AU761" s="249" t="s">
        <v>3639</v>
      </c>
      <c r="AV761" s="249" t="s">
        <v>3639</v>
      </c>
      <c r="AW761" s="249" t="s">
        <v>3639</v>
      </c>
      <c r="AX761" s="72" t="s">
        <v>4309</v>
      </c>
      <c r="AY761" s="176" t="str">
        <f t="shared" si="44"/>
        <v>EN EJECUCIÓN</v>
      </c>
      <c r="AZ761" s="55" t="str">
        <f>+IFERROR(VLOOKUP($M761,ACTIVIDADES!$B$9:$T$494,25,0),"")</f>
        <v/>
      </c>
      <c r="BA761" s="55" t="str">
        <f>+IFERROR(VLOOKUP($M761,ACTIVIDADES!$B$9:$T$494,26,0),"")</f>
        <v/>
      </c>
      <c r="BB761" s="55" t="str">
        <f>+IFERROR(VLOOKUP($M761,ACTIVIDADES!$B$9:$T$494,27,0),"")</f>
        <v/>
      </c>
      <c r="BC761" s="55" t="str">
        <f>+IFERROR(VLOOKUP($M761,ACTIVIDADES!$B$9:$T$494,28,0),"")</f>
        <v/>
      </c>
      <c r="BD761" s="55" t="str">
        <f>+IFERROR(VLOOKUP($M761,ACTIVIDADES!$B$9:$T$494,29,0),"")</f>
        <v/>
      </c>
      <c r="BE761" s="55" t="str">
        <f>+IFERROR(VLOOKUP($M761,ACTIVIDADES!$B$9:$T$494,30,0),"")</f>
        <v/>
      </c>
      <c r="BF761" s="58"/>
      <c r="BG761" s="58"/>
      <c r="BH761" s="59"/>
      <c r="BI761" s="59" t="s">
        <v>580</v>
      </c>
      <c r="BJ761" s="60" t="s">
        <v>3635</v>
      </c>
      <c r="BK761" s="61" t="s">
        <v>593</v>
      </c>
      <c r="BL761" s="62"/>
      <c r="BM761" s="55" t="str">
        <f>+IFERROR(VLOOKUP($M761,ACTIVIDADES!$B$9:$T$494,31,0),"")</f>
        <v/>
      </c>
      <c r="BN761" s="55" t="str">
        <f>+IFERROR(VLOOKUP($M761,ACTIVIDADES!$B$9:$T$494,32,0),"")</f>
        <v/>
      </c>
      <c r="BO761" s="55" t="str">
        <f>+IFERROR(VLOOKUP($M761,ACTIVIDADES!$B$9:$T$494,33,0),"")</f>
        <v/>
      </c>
      <c r="BP761" s="55" t="str">
        <f>+IFERROR(VLOOKUP($M761,ACTIVIDADES!$B$9:$T$494,34,0),"")</f>
        <v/>
      </c>
      <c r="BQ761" s="55" t="str">
        <f>+IFERROR(VLOOKUP($M761,ACTIVIDADES!$B$9:$T$494,35,0),"")</f>
        <v/>
      </c>
      <c r="BR761" s="55" t="str">
        <f>+IFERROR(VLOOKUP($M761,ACTIVIDADES!$B$9:$T$494,36,0),"")</f>
        <v/>
      </c>
      <c r="BS761" s="55" t="str">
        <f>+IFERROR(VLOOKUP($M761,ACTIVIDADES!$B$9:$T$494,37,0),"")</f>
        <v/>
      </c>
      <c r="BT761" s="58"/>
      <c r="BU761" s="58"/>
      <c r="BV761" s="59"/>
      <c r="BW761" s="59" t="s">
        <v>580</v>
      </c>
      <c r="BX761" s="60" t="s">
        <v>3635</v>
      </c>
      <c r="BY761" s="61" t="s">
        <v>593</v>
      </c>
      <c r="BZ761" s="62"/>
    </row>
    <row r="762" spans="1:95" customFormat="1" ht="93" customHeight="1" x14ac:dyDescent="0.35">
      <c r="A762" s="40">
        <f t="shared" si="45"/>
        <v>754</v>
      </c>
      <c r="B762" s="40" t="s">
        <v>521</v>
      </c>
      <c r="C762" s="40">
        <v>2020</v>
      </c>
      <c r="D762" s="40" t="s">
        <v>3734</v>
      </c>
      <c r="E762" s="323"/>
      <c r="F762" s="40" t="s">
        <v>24</v>
      </c>
      <c r="G762" s="40" t="s">
        <v>64</v>
      </c>
      <c r="H762" s="179" t="s">
        <v>24</v>
      </c>
      <c r="I762" s="42"/>
      <c r="J762" s="40" t="s">
        <v>5254</v>
      </c>
      <c r="K762" s="40" t="s">
        <v>5419</v>
      </c>
      <c r="L762" s="44" t="s">
        <v>1153</v>
      </c>
      <c r="M762" s="45" t="s">
        <v>2289</v>
      </c>
      <c r="N762" s="45" t="s">
        <v>5467</v>
      </c>
      <c r="O762" s="45" t="s">
        <v>1750</v>
      </c>
      <c r="P762" s="45">
        <v>1</v>
      </c>
      <c r="Q762" s="47">
        <v>46023</v>
      </c>
      <c r="R762" s="47">
        <v>46112</v>
      </c>
      <c r="S762" s="48">
        <f t="shared" si="46"/>
        <v>13.5</v>
      </c>
      <c r="T762" s="45" t="s">
        <v>592</v>
      </c>
      <c r="U762" s="45"/>
      <c r="V762" s="49">
        <f>+IFERROR(VLOOKUP($M762,ACTIVIDADES!$B$9:$Q$494,10,0),"")</f>
        <v>1</v>
      </c>
      <c r="W762" s="61" t="str">
        <f>+IFERROR(VLOOKUP($M762,ACTIVIDADES!$B$9:$Q$494,11,0)," ")</f>
        <v xml:space="preserve">Como evidencia se cuenta con la Formulación del procedimiento Conciliaciones contables donde se cruza la información de incapacidades </v>
      </c>
      <c r="X762" s="51" t="str">
        <f>+IFERROR(VLOOKUP($M762,ACTIVIDADES!$B$9:$Q$494,12,0),"")</f>
        <v>https://dnbcgovco-my.sharepoint.com/:f:/g/personal/planeacion_dnbc_gov_co/IgAKPZEalRp3T7O44VwZjBLlARF86VpmllJA36VR9-2qDG8?e=W6XaGX</v>
      </c>
      <c r="Y762" s="52">
        <f>+IFERROR(VLOOKUP($M762,ACTIVIDADES!$B$9:$Q$494,13,0),"")</f>
        <v>46153</v>
      </c>
      <c r="Z762" s="49" t="str">
        <f>+IFERROR(VLOOKUP($M762,ACTIVIDADES!$B$9:$Q$494,14,0),"")</f>
        <v>Se evidencia procedimiento formulado en la vigencia 2025</v>
      </c>
      <c r="AA762" s="49">
        <f>+IFERROR(VLOOKUP($M762,ACTIVIDADES!$B$9:$Q$494,15,0),"")</f>
        <v>1</v>
      </c>
      <c r="AB762" s="54" t="str">
        <f>+IFERROR(VLOOKUP($M762,ACTIVIDADES!$B$9:$Q$494,16,0),"")</f>
        <v>CUMPLIDO</v>
      </c>
      <c r="AC762" s="144">
        <v>46170</v>
      </c>
      <c r="AD762" s="30">
        <v>1</v>
      </c>
      <c r="AE762" s="28" t="s">
        <v>3776</v>
      </c>
      <c r="AF762" s="29" t="s">
        <v>579</v>
      </c>
      <c r="AG762" s="29" t="s">
        <v>3737</v>
      </c>
      <c r="AH762" s="29" t="s">
        <v>593</v>
      </c>
      <c r="AI762" s="29" t="s">
        <v>3752</v>
      </c>
      <c r="AJ762" s="55">
        <f>+IFERROR(VLOOKUP($M762,ACTIVIDADES!$B$9:$T$494,17,0),"")</f>
        <v>1</v>
      </c>
      <c r="AK762" s="80" t="str">
        <f>+IFERROR(VLOOKUP($M762,ACTIVIDADES!$B$9:$T$494,18,0),"")</f>
        <v xml:space="preserve">Como evidencia se cuenta con la Formulación del procedimiento Conciliaciones contables donde se cruza la información de incapacidades </v>
      </c>
      <c r="AL762" s="80" t="str">
        <f>+IFERROR(VLOOKUP($M762,ACTIVIDADES!$B$9:$T$494,19,0),"")</f>
        <v>https://dnbcgovco-my.sharepoint.com/:f:/g/personal/planeacion_dnbc_gov_co/IgDlTTkE6gPMRZjTETbxch7dATaSM_TE5-agvqb3k7QgaDY?e=0V1Jx7</v>
      </c>
      <c r="AM762" s="55" t="str">
        <f>+IFERROR(VLOOKUP($M762,ACTIVIDADES!$B$9:$X$495,20,0),0)</f>
        <v>11/07/206</v>
      </c>
      <c r="AN762" s="55" t="str">
        <f>+IFERROR(VLOOKUP($M762,ACTIVIDADES!$B$9:$X$495,21,0),0)</f>
        <v>Actividad reportada con cumplimiento en el primer trimestre 2026</v>
      </c>
      <c r="AO762" s="55">
        <f>+IFERROR(VLOOKUP($M762,ACTIVIDADES!$B$9:$X$495,22,0),0)</f>
        <v>1</v>
      </c>
      <c r="AP762" s="150" t="str">
        <f>+IFERROR(VLOOKUP($M762,ACTIVIDADES!$B$9:$X$495,23,0),0)</f>
        <v>CUMPLIDO</v>
      </c>
      <c r="AQ762" s="129">
        <v>46245</v>
      </c>
      <c r="AR762" s="172">
        <v>1</v>
      </c>
      <c r="AS762" s="154" t="s">
        <v>3777</v>
      </c>
      <c r="AT762" s="29" t="s">
        <v>578</v>
      </c>
      <c r="AU762" s="57" t="s">
        <v>1477</v>
      </c>
      <c r="AV762" s="193" t="s">
        <v>3639</v>
      </c>
      <c r="AW762" s="193" t="s">
        <v>593</v>
      </c>
      <c r="AX762" s="193" t="s">
        <v>4609</v>
      </c>
      <c r="AY762" s="176" t="str">
        <f t="shared" si="44"/>
        <v>CUMPLIDAS</v>
      </c>
      <c r="AZ762" s="55" t="str">
        <f>+IFERROR(VLOOKUP($M762,ACTIVIDADES!$B$9:$T$494,25,0),"")</f>
        <v/>
      </c>
      <c r="BA762" s="55" t="str">
        <f>+IFERROR(VLOOKUP($M762,ACTIVIDADES!$B$9:$T$494,26,0),"")</f>
        <v/>
      </c>
      <c r="BB762" s="55" t="str">
        <f>+IFERROR(VLOOKUP($M762,ACTIVIDADES!$B$9:$T$494,27,0),"")</f>
        <v/>
      </c>
      <c r="BC762" s="55" t="str">
        <f>+IFERROR(VLOOKUP($M762,ACTIVIDADES!$B$9:$T$494,28,0),"")</f>
        <v/>
      </c>
      <c r="BD762" s="55" t="str">
        <f>+IFERROR(VLOOKUP($M762,ACTIVIDADES!$B$9:$T$494,29,0),"")</f>
        <v/>
      </c>
      <c r="BE762" s="55" t="str">
        <f>+IFERROR(VLOOKUP($M762,ACTIVIDADES!$B$9:$T$494,30,0),"")</f>
        <v/>
      </c>
      <c r="BF762" s="58"/>
      <c r="BG762" s="58"/>
      <c r="BH762" s="59"/>
      <c r="BI762" s="59" t="s">
        <v>580</v>
      </c>
      <c r="BJ762" s="60" t="s">
        <v>3635</v>
      </c>
      <c r="BK762" s="61" t="s">
        <v>593</v>
      </c>
      <c r="BL762" s="62"/>
      <c r="BM762" s="55" t="str">
        <f>+IFERROR(VLOOKUP($M762,ACTIVIDADES!$B$9:$T$494,31,0),"")</f>
        <v/>
      </c>
      <c r="BN762" s="55" t="str">
        <f>+IFERROR(VLOOKUP($M762,ACTIVIDADES!$B$9:$T$494,32,0),"")</f>
        <v/>
      </c>
      <c r="BO762" s="55" t="str">
        <f>+IFERROR(VLOOKUP($M762,ACTIVIDADES!$B$9:$T$494,33,0),"")</f>
        <v/>
      </c>
      <c r="BP762" s="55" t="str">
        <f>+IFERROR(VLOOKUP($M762,ACTIVIDADES!$B$9:$T$494,34,0),"")</f>
        <v/>
      </c>
      <c r="BQ762" s="55" t="str">
        <f>+IFERROR(VLOOKUP($M762,ACTIVIDADES!$B$9:$T$494,35,0),"")</f>
        <v/>
      </c>
      <c r="BR762" s="55" t="str">
        <f>+IFERROR(VLOOKUP($M762,ACTIVIDADES!$B$9:$T$494,36,0),"")</f>
        <v/>
      </c>
      <c r="BS762" s="55" t="str">
        <f>+IFERROR(VLOOKUP($M762,ACTIVIDADES!$B$9:$T$494,37,0),"")</f>
        <v/>
      </c>
      <c r="BT762" s="58"/>
      <c r="BU762" s="58"/>
      <c r="BV762" s="59"/>
      <c r="BW762" s="59" t="s">
        <v>580</v>
      </c>
      <c r="BX762" s="60" t="s">
        <v>3635</v>
      </c>
      <c r="BY762" s="61" t="s">
        <v>593</v>
      </c>
      <c r="BZ762" s="62"/>
      <c r="CA762" s="9"/>
      <c r="CB762" s="9"/>
      <c r="CC762" s="9"/>
      <c r="CD762" s="9"/>
      <c r="CE762" s="9"/>
      <c r="CF762" s="9"/>
      <c r="CG762" s="9"/>
      <c r="CH762" s="9"/>
      <c r="CI762" s="9"/>
      <c r="CJ762" s="9"/>
      <c r="CK762" s="9"/>
      <c r="CL762" s="9"/>
      <c r="CM762" s="9"/>
      <c r="CN762" s="9"/>
      <c r="CO762" s="9"/>
      <c r="CP762" s="9"/>
      <c r="CQ762" s="9"/>
    </row>
    <row r="763" spans="1:95" customFormat="1" ht="93" customHeight="1" x14ac:dyDescent="0.35">
      <c r="A763" s="40">
        <f t="shared" si="45"/>
        <v>755</v>
      </c>
      <c r="B763" s="40" t="s">
        <v>521</v>
      </c>
      <c r="C763" s="40">
        <v>2022</v>
      </c>
      <c r="D763" s="40" t="s">
        <v>3734</v>
      </c>
      <c r="E763" s="323"/>
      <c r="F763" s="40" t="s">
        <v>919</v>
      </c>
      <c r="G763" s="40" t="s">
        <v>4645</v>
      </c>
      <c r="H763" s="41" t="s">
        <v>4858</v>
      </c>
      <c r="I763" s="42"/>
      <c r="J763" s="43" t="s">
        <v>5052</v>
      </c>
      <c r="K763" s="43" t="s">
        <v>5052</v>
      </c>
      <c r="L763" s="44" t="s">
        <v>1153</v>
      </c>
      <c r="M763" s="45" t="s">
        <v>3543</v>
      </c>
      <c r="N763" s="46" t="s">
        <v>5581</v>
      </c>
      <c r="O763" s="45" t="s">
        <v>3545</v>
      </c>
      <c r="P763" s="45">
        <v>1</v>
      </c>
      <c r="Q763" s="47">
        <v>46023</v>
      </c>
      <c r="R763" s="47">
        <v>46203</v>
      </c>
      <c r="S763" s="48">
        <f t="shared" si="46"/>
        <v>26.85</v>
      </c>
      <c r="T763" s="45" t="s">
        <v>587</v>
      </c>
      <c r="U763" s="45"/>
      <c r="V763" s="49">
        <f>+IFERROR(VLOOKUP($M763,ACTIVIDADES!$B$9:$Q$494,10,0),"")</f>
        <v>0</v>
      </c>
      <c r="W763" s="50">
        <f>+IFERROR(VLOOKUP($M763,ACTIVIDADES!$B$9:$Q$494,11,0)," ")</f>
        <v>0</v>
      </c>
      <c r="X763" s="61">
        <f>+IFERROR(VLOOKUP($M763,ACTIVIDADES!$B$9:$Q$494,12,0),"")</f>
        <v>0</v>
      </c>
      <c r="Y763" s="52">
        <f>+IFERROR(VLOOKUP($M763,ACTIVIDADES!$B$9:$Q$494,13,0),"")</f>
        <v>46153</v>
      </c>
      <c r="Z763" s="53" t="str">
        <f>+IFERROR(VLOOKUP($M763,ACTIVIDADES!$B$9:$Q$494,14,0),"")</f>
        <v>No se evidencia seguimiento</v>
      </c>
      <c r="AA763" s="49">
        <f>+IFERROR(VLOOKUP($M763,ACTIVIDADES!$B$9:$Q$494,15,0),"")</f>
        <v>0</v>
      </c>
      <c r="AB763" s="54" t="str">
        <f>+IFERROR(VLOOKUP($M763,ACTIVIDADES!$B$9:$Q$494,16,0),"")</f>
        <v>EJECUCIÓN</v>
      </c>
      <c r="AC763" s="149">
        <v>46181</v>
      </c>
      <c r="AD763" s="29">
        <v>0</v>
      </c>
      <c r="AE763" s="29" t="s">
        <v>3741</v>
      </c>
      <c r="AF763" s="29" t="s">
        <v>580</v>
      </c>
      <c r="AG763" s="29" t="s">
        <v>3737</v>
      </c>
      <c r="AH763" s="29" t="s">
        <v>3737</v>
      </c>
      <c r="AI763" s="29" t="s">
        <v>3737</v>
      </c>
      <c r="AJ763" s="55">
        <f>+IFERROR(VLOOKUP($M763,ACTIVIDADES!$B$9:$T$494,17,0),"")</f>
        <v>0</v>
      </c>
      <c r="AK763" s="80" t="str">
        <f>+IFERROR(VLOOKUP($M763,ACTIVIDADES!$B$9:$T$494,18,0),"")</f>
        <v>Sin reporte de información por parte de la primera linea de defensa</v>
      </c>
      <c r="AL763" s="80">
        <f>+IFERROR(VLOOKUP($M763,ACTIVIDADES!$B$9:$T$494,19,0),"")</f>
        <v>0</v>
      </c>
      <c r="AM763" s="55">
        <f>+IFERROR(VLOOKUP($M763,ACTIVIDADES!$B$9:$X$495,20,0),0)</f>
        <v>46214</v>
      </c>
      <c r="AN763" s="55" t="str">
        <f>+IFERROR(VLOOKUP($M763,ACTIVIDADES!$B$9:$X$495,21,0),0)</f>
        <v>No se encuentran evidencias de seguimiento</v>
      </c>
      <c r="AO763" s="55">
        <f>+IFERROR(VLOOKUP($M763,ACTIVIDADES!$B$9:$X$495,22,0),0)</f>
        <v>0</v>
      </c>
      <c r="AP763" s="145" t="str">
        <f>+IFERROR(VLOOKUP($M763,ACTIVIDADES!$B$9:$X$495,23,0),0)</f>
        <v>EN EJECUCIÓN</v>
      </c>
      <c r="AQ763" s="88">
        <v>46244</v>
      </c>
      <c r="AR763" s="29">
        <v>0</v>
      </c>
      <c r="AS763" s="29" t="s">
        <v>3741</v>
      </c>
      <c r="AT763" s="29" t="s">
        <v>580</v>
      </c>
      <c r="AU763" s="57" t="s">
        <v>3639</v>
      </c>
      <c r="AV763" s="193" t="s">
        <v>3639</v>
      </c>
      <c r="AW763" s="193" t="s">
        <v>3639</v>
      </c>
      <c r="AX763" s="57" t="s">
        <v>4259</v>
      </c>
      <c r="AY763" s="176" t="str">
        <f t="shared" si="44"/>
        <v>SIN INICIAR</v>
      </c>
      <c r="AZ763" s="55" t="str">
        <f>+IFERROR(VLOOKUP($M763,ACTIVIDADES!$B$9:$T$494,25,0),"")</f>
        <v/>
      </c>
      <c r="BA763" s="55" t="str">
        <f>+IFERROR(VLOOKUP($M763,ACTIVIDADES!$B$9:$T$494,26,0),"")</f>
        <v/>
      </c>
      <c r="BB763" s="55" t="str">
        <f>+IFERROR(VLOOKUP($M763,ACTIVIDADES!$B$9:$T$494,27,0),"")</f>
        <v/>
      </c>
      <c r="BC763" s="55" t="str">
        <f>+IFERROR(VLOOKUP($M763,ACTIVIDADES!$B$9:$T$494,28,0),"")</f>
        <v/>
      </c>
      <c r="BD763" s="55" t="str">
        <f>+IFERROR(VLOOKUP($M763,ACTIVIDADES!$B$9:$T$494,29,0),"")</f>
        <v/>
      </c>
      <c r="BE763" s="55" t="str">
        <f>+IFERROR(VLOOKUP($M763,ACTIVIDADES!$B$9:$T$494,30,0),"")</f>
        <v/>
      </c>
      <c r="BF763" s="58"/>
      <c r="BG763" s="58"/>
      <c r="BH763" s="59"/>
      <c r="BI763" s="59" t="s">
        <v>580</v>
      </c>
      <c r="BJ763" s="60" t="s">
        <v>3635</v>
      </c>
      <c r="BK763" s="61" t="s">
        <v>593</v>
      </c>
      <c r="BL763" s="62"/>
      <c r="BM763" s="55" t="str">
        <f>+IFERROR(VLOOKUP($M763,ACTIVIDADES!$B$9:$T$494,31,0),"")</f>
        <v/>
      </c>
      <c r="BN763" s="55" t="str">
        <f>+IFERROR(VLOOKUP($M763,ACTIVIDADES!$B$9:$T$494,32,0),"")</f>
        <v/>
      </c>
      <c r="BO763" s="55" t="str">
        <f>+IFERROR(VLOOKUP($M763,ACTIVIDADES!$B$9:$T$494,33,0),"")</f>
        <v/>
      </c>
      <c r="BP763" s="55" t="str">
        <f>+IFERROR(VLOOKUP($M763,ACTIVIDADES!$B$9:$T$494,34,0),"")</f>
        <v/>
      </c>
      <c r="BQ763" s="55" t="str">
        <f>+IFERROR(VLOOKUP($M763,ACTIVIDADES!$B$9:$T$494,35,0),"")</f>
        <v/>
      </c>
      <c r="BR763" s="55" t="str">
        <f>+IFERROR(VLOOKUP($M763,ACTIVIDADES!$B$9:$T$494,36,0),"")</f>
        <v/>
      </c>
      <c r="BS763" s="55" t="str">
        <f>+IFERROR(VLOOKUP($M763,ACTIVIDADES!$B$9:$T$494,37,0),"")</f>
        <v/>
      </c>
      <c r="BT763" s="58"/>
      <c r="BU763" s="58"/>
      <c r="BV763" s="59"/>
      <c r="BW763" s="59" t="s">
        <v>580</v>
      </c>
      <c r="BX763" s="60" t="s">
        <v>3635</v>
      </c>
      <c r="BY763" s="61" t="s">
        <v>593</v>
      </c>
      <c r="BZ763" s="62"/>
      <c r="CA763" s="7"/>
      <c r="CB763" s="7"/>
      <c r="CC763" s="7"/>
      <c r="CD763" s="7"/>
      <c r="CE763" s="7"/>
      <c r="CF763" s="7"/>
      <c r="CG763" s="7"/>
      <c r="CH763" s="7"/>
      <c r="CI763" s="7"/>
      <c r="CJ763" s="7"/>
      <c r="CK763" s="7"/>
      <c r="CL763" s="7"/>
      <c r="CM763" s="7"/>
      <c r="CN763" s="7"/>
      <c r="CO763" s="7"/>
      <c r="CP763" s="7"/>
      <c r="CQ763" s="7"/>
    </row>
    <row r="764" spans="1:95" s="8" customFormat="1" ht="93" customHeight="1" x14ac:dyDescent="0.35">
      <c r="A764" s="40">
        <f t="shared" si="45"/>
        <v>756</v>
      </c>
      <c r="B764" s="40" t="s">
        <v>521</v>
      </c>
      <c r="C764" s="40">
        <v>2022</v>
      </c>
      <c r="D764" s="40" t="s">
        <v>3750</v>
      </c>
      <c r="E764" s="323"/>
      <c r="F764" s="40" t="s">
        <v>909</v>
      </c>
      <c r="G764" s="40" t="s">
        <v>4645</v>
      </c>
      <c r="H764" s="41" t="s">
        <v>453</v>
      </c>
      <c r="I764" s="42" t="s">
        <v>3642</v>
      </c>
      <c r="J764" s="43" t="s">
        <v>5178</v>
      </c>
      <c r="K764" s="43" t="s">
        <v>5178</v>
      </c>
      <c r="L764" s="44" t="s">
        <v>1153</v>
      </c>
      <c r="M764" s="45" t="s">
        <v>1340</v>
      </c>
      <c r="N764" s="46" t="s">
        <v>1341</v>
      </c>
      <c r="O764" s="45" t="s">
        <v>1342</v>
      </c>
      <c r="P764" s="45">
        <v>1</v>
      </c>
      <c r="Q764" s="47">
        <v>46023</v>
      </c>
      <c r="R764" s="47">
        <v>46387</v>
      </c>
      <c r="S764" s="48">
        <f t="shared" si="46"/>
        <v>54</v>
      </c>
      <c r="T764" s="45" t="s">
        <v>1291</v>
      </c>
      <c r="U764" s="45" t="s">
        <v>1180</v>
      </c>
      <c r="V764" s="49">
        <f>+IFERROR(VLOOKUP($M764,ACTIVIDADES!$B$9:$Q$494,10,0),"")</f>
        <v>0</v>
      </c>
      <c r="W764" s="50" t="str">
        <f>+IFERROR(VLOOKUP($M764,ACTIVIDADES!$B$9:$Q$494,11,0)," ")</f>
        <v>Actividad reformulada con periodicidad semestral</v>
      </c>
      <c r="X764" s="61">
        <f>+IFERROR(VLOOKUP($M764,ACTIVIDADES!$B$9:$Q$494,12,0),"")</f>
        <v>0</v>
      </c>
      <c r="Y764" s="52">
        <f>+IFERROR(VLOOKUP($M764,ACTIVIDADES!$B$9:$Q$494,13,0),"")</f>
        <v>46153</v>
      </c>
      <c r="Z764" s="53" t="str">
        <f>+IFERROR(VLOOKUP($M764,ACTIVIDADES!$B$9:$Q$494,14,0),"")</f>
        <v>Pendiente de inicio de ejecución</v>
      </c>
      <c r="AA764" s="49">
        <f>+IFERROR(VLOOKUP($M764,ACTIVIDADES!$B$9:$Q$494,15,0),"")</f>
        <v>0</v>
      </c>
      <c r="AB764" s="54" t="str">
        <f>+IFERROR(VLOOKUP($M764,ACTIVIDADES!$B$9:$Q$494,16,0),"")</f>
        <v>EJECUCIÓN</v>
      </c>
      <c r="AC764" s="149">
        <v>46177</v>
      </c>
      <c r="AD764" s="28">
        <v>0</v>
      </c>
      <c r="AE764" s="29" t="s">
        <v>3741</v>
      </c>
      <c r="AF764" s="29" t="s">
        <v>580</v>
      </c>
      <c r="AG764" s="29" t="s">
        <v>3737</v>
      </c>
      <c r="AH764" s="29" t="s">
        <v>3737</v>
      </c>
      <c r="AI764" s="29" t="s">
        <v>3737</v>
      </c>
      <c r="AJ764" s="55">
        <f>+IFERROR(VLOOKUP($M764,ACTIVIDADES!$B$9:$T$494,17,0),"")</f>
        <v>1</v>
      </c>
      <c r="AK764" s="80" t="str">
        <f>+IFERROR(VLOOKUP($M764,ACTIVIDADES!$B$9:$T$494,18,0),"")</f>
        <v>Se realizo informe sobre documentación del sistema del primer trimestre. Se aclara que la actividad se desarrolla trimestralmente según plan de acción</v>
      </c>
      <c r="AL764" s="80" t="str">
        <f>+IFERROR(VLOOKUP($M764,ACTIVIDADES!$B$9:$T$494,19,0),"")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764" s="55">
        <f>+IFERROR(VLOOKUP($M764,ACTIVIDADES!$B$9:$X$495,20,0),0)</f>
        <v>46213</v>
      </c>
      <c r="AN764" s="55" t="str">
        <f>+IFERROR(VLOOKUP($M764,ACTIVIDADES!$B$9:$X$495,21,0),0)</f>
        <v xml:space="preserve">Se realizo informe sobre documentación del sistema del primer trimestre. </v>
      </c>
      <c r="AO764" s="55">
        <f>+IFERROR(VLOOKUP($M764,ACTIVIDADES!$B$9:$X$495,22,0),0)</f>
        <v>1</v>
      </c>
      <c r="AP764" s="150" t="str">
        <f>+IFERROR(VLOOKUP($M764,ACTIVIDADES!$B$9:$X$495,23,0),0)</f>
        <v>CUMPLIDO</v>
      </c>
      <c r="AQ764" s="88">
        <v>46250</v>
      </c>
      <c r="AR764" s="28">
        <v>0</v>
      </c>
      <c r="AS764" s="29" t="s">
        <v>3741</v>
      </c>
      <c r="AT764" s="29" t="s">
        <v>580</v>
      </c>
      <c r="AU764" s="57" t="s">
        <v>3639</v>
      </c>
      <c r="AV764" s="193" t="s">
        <v>3639</v>
      </c>
      <c r="AW764" s="193" t="s">
        <v>3639</v>
      </c>
      <c r="AX764" s="57" t="s">
        <v>4259</v>
      </c>
      <c r="AY764" s="176" t="str">
        <f t="shared" si="44"/>
        <v>SIN INICIAR</v>
      </c>
      <c r="AZ764" s="55" t="str">
        <f>+IFERROR(VLOOKUP($M764,ACTIVIDADES!$B$9:$T$494,25,0),"")</f>
        <v/>
      </c>
      <c r="BA764" s="55" t="str">
        <f>+IFERROR(VLOOKUP($M764,ACTIVIDADES!$B$9:$T$494,26,0),"")</f>
        <v/>
      </c>
      <c r="BB764" s="55" t="str">
        <f>+IFERROR(VLOOKUP($M764,ACTIVIDADES!$B$9:$T$494,27,0),"")</f>
        <v/>
      </c>
      <c r="BC764" s="55" t="str">
        <f>+IFERROR(VLOOKUP($M764,ACTIVIDADES!$B$9:$T$494,28,0),"")</f>
        <v/>
      </c>
      <c r="BD764" s="55" t="str">
        <f>+IFERROR(VLOOKUP($M764,ACTIVIDADES!$B$9:$T$494,29,0),"")</f>
        <v/>
      </c>
      <c r="BE764" s="55" t="str">
        <f>+IFERROR(VLOOKUP($M764,ACTIVIDADES!$B$9:$T$494,30,0),"")</f>
        <v/>
      </c>
      <c r="BF764" s="58"/>
      <c r="BG764" s="58"/>
      <c r="BH764" s="59"/>
      <c r="BI764" s="59" t="s">
        <v>580</v>
      </c>
      <c r="BJ764" s="60" t="s">
        <v>3635</v>
      </c>
      <c r="BK764" s="61" t="s">
        <v>593</v>
      </c>
      <c r="BL764" s="62"/>
      <c r="BM764" s="55" t="str">
        <f>+IFERROR(VLOOKUP($M764,ACTIVIDADES!$B$9:$T$494,31,0),"")</f>
        <v/>
      </c>
      <c r="BN764" s="55" t="str">
        <f>+IFERROR(VLOOKUP($M764,ACTIVIDADES!$B$9:$T$494,32,0),"")</f>
        <v/>
      </c>
      <c r="BO764" s="55" t="str">
        <f>+IFERROR(VLOOKUP($M764,ACTIVIDADES!$B$9:$T$494,33,0),"")</f>
        <v/>
      </c>
      <c r="BP764" s="55" t="str">
        <f>+IFERROR(VLOOKUP($M764,ACTIVIDADES!$B$9:$T$494,34,0),"")</f>
        <v/>
      </c>
      <c r="BQ764" s="55" t="str">
        <f>+IFERROR(VLOOKUP($M764,ACTIVIDADES!$B$9:$T$494,35,0),"")</f>
        <v/>
      </c>
      <c r="BR764" s="55" t="str">
        <f>+IFERROR(VLOOKUP($M764,ACTIVIDADES!$B$9:$T$494,36,0),"")</f>
        <v/>
      </c>
      <c r="BS764" s="55" t="str">
        <f>+IFERROR(VLOOKUP($M764,ACTIVIDADES!$B$9:$T$494,37,0),"")</f>
        <v/>
      </c>
      <c r="BT764" s="58"/>
      <c r="BU764" s="58"/>
      <c r="BV764" s="59"/>
      <c r="BW764" s="59" t="s">
        <v>580</v>
      </c>
      <c r="BX764" s="60" t="s">
        <v>3635</v>
      </c>
      <c r="BY764" s="61" t="s">
        <v>593</v>
      </c>
      <c r="BZ764" s="62"/>
      <c r="CA764" s="7"/>
      <c r="CB764" s="7"/>
      <c r="CC764" s="7"/>
      <c r="CD764" s="7"/>
      <c r="CE764" s="7"/>
      <c r="CF764" s="7"/>
      <c r="CG764" s="7"/>
      <c r="CH764" s="7"/>
      <c r="CI764" s="7"/>
      <c r="CJ764" s="7"/>
      <c r="CK764" s="7"/>
      <c r="CL764" s="7"/>
      <c r="CM764" s="7"/>
      <c r="CN764" s="7"/>
      <c r="CO764" s="7"/>
      <c r="CP764" s="7"/>
      <c r="CQ764" s="7"/>
    </row>
    <row r="765" spans="1:95" ht="93" customHeight="1" x14ac:dyDescent="0.35">
      <c r="A765" s="40">
        <f t="shared" si="45"/>
        <v>757</v>
      </c>
      <c r="B765" s="40" t="s">
        <v>521</v>
      </c>
      <c r="C765" s="40">
        <v>2020</v>
      </c>
      <c r="D765" s="40" t="s">
        <v>3734</v>
      </c>
      <c r="E765" s="323"/>
      <c r="F765" s="336" t="s">
        <v>588</v>
      </c>
      <c r="G765" s="40" t="s">
        <v>64</v>
      </c>
      <c r="H765" s="42" t="s">
        <v>4936</v>
      </c>
      <c r="I765" s="42"/>
      <c r="J765" s="40" t="s">
        <v>4310</v>
      </c>
      <c r="K765" s="40" t="s">
        <v>4310</v>
      </c>
      <c r="L765" s="44" t="s">
        <v>1153</v>
      </c>
      <c r="M765" s="45" t="s">
        <v>2601</v>
      </c>
      <c r="N765" s="45" t="s">
        <v>5527</v>
      </c>
      <c r="O765" s="45" t="s">
        <v>5699</v>
      </c>
      <c r="P765" s="45">
        <v>1</v>
      </c>
      <c r="Q765" s="47">
        <v>46204</v>
      </c>
      <c r="R765" s="47">
        <v>46295</v>
      </c>
      <c r="S765" s="48">
        <f t="shared" si="46"/>
        <v>13.350000000000001</v>
      </c>
      <c r="T765" s="45" t="s">
        <v>589</v>
      </c>
      <c r="U765" s="45"/>
      <c r="V765" s="49">
        <f>+IFERROR(VLOOKUP($M765,ACTIVIDADES!$B$9:$Q$494,10,0),"")</f>
        <v>0</v>
      </c>
      <c r="W765" s="61" t="str">
        <f>+IFERROR(VLOOKUP($M765,ACTIVIDADES!$B$9:$Q$494,11,0)," ")</f>
        <v>Proceso de actualización</v>
      </c>
      <c r="X765" s="51" t="str">
        <f>+IFERROR(VLOOKUP($M765,ACTIVIDADES!$B$9:$Q$494,12,0),"")</f>
        <v>https://dnbcgovco-my.sharepoint.com/:f:/g/personal/planeacion_dnbc_gov_co/IgC2wtt6D-zSTY6U6sAF5yefASkR-EDUcnQOxPntpKqfjgU?e=GPU5XT</v>
      </c>
      <c r="Y765" s="52">
        <f>+IFERROR(VLOOKUP($M765,ACTIVIDADES!$B$9:$Q$494,13,0),"")</f>
        <v>46153</v>
      </c>
      <c r="Z765" s="49" t="str">
        <f>+IFERROR(VLOOKUP($M765,ACTIVIDADES!$B$9:$Q$494,14,0),"")</f>
        <v>No se evidencia avance para el periodo</v>
      </c>
      <c r="AA765" s="49">
        <f>+IFERROR(VLOOKUP($M765,ACTIVIDADES!$B$9:$Q$494,15,0),"")</f>
        <v>0</v>
      </c>
      <c r="AB765" s="54" t="str">
        <f>+IFERROR(VLOOKUP($M765,ACTIVIDADES!$B$9:$Q$494,16,0),"")</f>
        <v>EJECUCIÓN</v>
      </c>
      <c r="AC765" s="144">
        <v>46170</v>
      </c>
      <c r="AD765" s="29">
        <v>0</v>
      </c>
      <c r="AE765" s="29" t="s">
        <v>3741</v>
      </c>
      <c r="AF765" s="28" t="s">
        <v>580</v>
      </c>
      <c r="AG765" s="29" t="s">
        <v>3737</v>
      </c>
      <c r="AH765" s="29" t="s">
        <v>3737</v>
      </c>
      <c r="AI765" s="29" t="s">
        <v>3737</v>
      </c>
      <c r="AJ765" s="55">
        <f>+IFERROR(VLOOKUP($M765,ACTIVIDADES!$B$9:$T$494,17,0),"")</f>
        <v>1</v>
      </c>
      <c r="AK765" s="80" t="str">
        <f>+IFERROR(VLOOKUP($M765,ACTIVIDADES!$B$9:$T$494,18,0),"")</f>
        <v xml:space="preserve">Se realizó la socialización del Procedimiento Gestión de Bienes </v>
      </c>
      <c r="AL765" s="80" t="str">
        <f>+IFERROR(VLOOKUP($M765,ACTIVIDADES!$B$9:$T$494,19,0),"")</f>
        <v>https://dnbcgovco-my.sharepoint.com/:f:/g/personal/planeacion_dnbc_gov_co/IgDd3XmfT25eTbxvyUt1BT7QAdImdSv6VpfjxTw8Chm1hoI?e=G7TQBK</v>
      </c>
      <c r="AM765" s="55">
        <f>+IFERROR(VLOOKUP($M765,ACTIVIDADES!$B$9:$X$495,20,0),0)</f>
        <v>46214</v>
      </c>
      <c r="AN765" s="55" t="str">
        <f>+IFERROR(VLOOKUP($M765,ACTIVIDADES!$B$9:$X$495,21,0),0)</f>
        <v>Se presenta procedimiento actualizado al 30 de junio de 2026 con su respectiva socializaicón vía correo electrónico</v>
      </c>
      <c r="AO765" s="55">
        <f>+IFERROR(VLOOKUP($M765,ACTIVIDADES!$B$9:$X$495,22,0),0)</f>
        <v>1</v>
      </c>
      <c r="AP765" s="150" t="str">
        <f>+IFERROR(VLOOKUP($M765,ACTIVIDADES!$B$9:$X$495,23,0),0)</f>
        <v>CUMPLIDO</v>
      </c>
      <c r="AQ765" s="129">
        <v>46245</v>
      </c>
      <c r="AR765" s="172">
        <v>1</v>
      </c>
      <c r="AS765" s="72" t="s">
        <v>5824</v>
      </c>
      <c r="AT765" s="29" t="s">
        <v>579</v>
      </c>
      <c r="AU765" s="193" t="s">
        <v>1472</v>
      </c>
      <c r="AV765" s="193" t="s">
        <v>3635</v>
      </c>
      <c r="AW765" s="193" t="s">
        <v>590</v>
      </c>
      <c r="AX765" s="193" t="s">
        <v>5856</v>
      </c>
      <c r="AY765" s="176" t="str">
        <f t="shared" si="44"/>
        <v>CUMPLIDAS</v>
      </c>
      <c r="AZ765" s="55" t="str">
        <f>+IFERROR(VLOOKUP($M765,ACTIVIDADES!$B$9:$T$494,25,0),"")</f>
        <v/>
      </c>
      <c r="BA765" s="55" t="str">
        <f>+IFERROR(VLOOKUP($M765,ACTIVIDADES!$B$9:$T$494,26,0),"")</f>
        <v/>
      </c>
      <c r="BB765" s="55" t="str">
        <f>+IFERROR(VLOOKUP($M765,ACTIVIDADES!$B$9:$T$494,27,0),"")</f>
        <v/>
      </c>
      <c r="BC765" s="55" t="str">
        <f>+IFERROR(VLOOKUP($M765,ACTIVIDADES!$B$9:$T$494,28,0),"")</f>
        <v/>
      </c>
      <c r="BD765" s="55" t="str">
        <f>+IFERROR(VLOOKUP($M765,ACTIVIDADES!$B$9:$T$494,29,0),"")</f>
        <v/>
      </c>
      <c r="BE765" s="55" t="str">
        <f>+IFERROR(VLOOKUP($M765,ACTIVIDADES!$B$9:$T$494,30,0),"")</f>
        <v/>
      </c>
      <c r="BF765" s="58"/>
      <c r="BG765" s="58"/>
      <c r="BH765" s="59"/>
      <c r="BI765" s="59" t="s">
        <v>580</v>
      </c>
      <c r="BJ765" s="60" t="s">
        <v>3635</v>
      </c>
      <c r="BK765" s="61" t="s">
        <v>593</v>
      </c>
      <c r="BL765" s="62"/>
      <c r="BM765" s="55" t="str">
        <f>+IFERROR(VLOOKUP($M765,ACTIVIDADES!$B$9:$T$494,31,0),"")</f>
        <v/>
      </c>
      <c r="BN765" s="55" t="str">
        <f>+IFERROR(VLOOKUP($M765,ACTIVIDADES!$B$9:$T$494,32,0),"")</f>
        <v/>
      </c>
      <c r="BO765" s="55" t="str">
        <f>+IFERROR(VLOOKUP($M765,ACTIVIDADES!$B$9:$T$494,33,0),"")</f>
        <v/>
      </c>
      <c r="BP765" s="55" t="str">
        <f>+IFERROR(VLOOKUP($M765,ACTIVIDADES!$B$9:$T$494,34,0),"")</f>
        <v/>
      </c>
      <c r="BQ765" s="55" t="str">
        <f>+IFERROR(VLOOKUP($M765,ACTIVIDADES!$B$9:$T$494,35,0),"")</f>
        <v/>
      </c>
      <c r="BR765" s="55" t="str">
        <f>+IFERROR(VLOOKUP($M765,ACTIVIDADES!$B$9:$T$494,36,0),"")</f>
        <v/>
      </c>
      <c r="BS765" s="55" t="str">
        <f>+IFERROR(VLOOKUP($M765,ACTIVIDADES!$B$9:$T$494,37,0),"")</f>
        <v/>
      </c>
      <c r="BT765" s="58"/>
      <c r="BU765" s="58"/>
      <c r="BV765" s="59"/>
      <c r="BW765" s="59" t="s">
        <v>580</v>
      </c>
      <c r="BX765" s="60" t="s">
        <v>3635</v>
      </c>
      <c r="BY765" s="61" t="s">
        <v>593</v>
      </c>
      <c r="BZ765" s="62"/>
    </row>
    <row r="766" spans="1:95" customFormat="1" ht="93" customHeight="1" x14ac:dyDescent="0.35">
      <c r="A766" s="40">
        <f t="shared" si="45"/>
        <v>758</v>
      </c>
      <c r="B766" s="40" t="s">
        <v>521</v>
      </c>
      <c r="C766" s="40">
        <v>2025</v>
      </c>
      <c r="D766" s="40" t="s">
        <v>3734</v>
      </c>
      <c r="E766" s="323"/>
      <c r="F766" s="40" t="s">
        <v>746</v>
      </c>
      <c r="G766" s="40" t="s">
        <v>158</v>
      </c>
      <c r="H766" s="42" t="s">
        <v>169</v>
      </c>
      <c r="I766" s="42"/>
      <c r="J766" s="40" t="s">
        <v>5255</v>
      </c>
      <c r="K766" s="40" t="s">
        <v>4431</v>
      </c>
      <c r="L766" s="44" t="s">
        <v>1153</v>
      </c>
      <c r="M766" s="63" t="s">
        <v>2380</v>
      </c>
      <c r="N766" s="63" t="s">
        <v>2381</v>
      </c>
      <c r="O766" s="63" t="s">
        <v>2382</v>
      </c>
      <c r="P766" s="63">
        <v>3</v>
      </c>
      <c r="Q766" s="65">
        <v>45748</v>
      </c>
      <c r="R766" s="65">
        <v>46022</v>
      </c>
      <c r="S766" s="66">
        <f t="shared" si="46"/>
        <v>40.5</v>
      </c>
      <c r="T766" s="63" t="s">
        <v>755</v>
      </c>
      <c r="U766" s="63"/>
      <c r="V766" s="49">
        <f>+IFERROR(VLOOKUP($M766,ACTIVIDADES!$B$9:$Q$494,10,0),"")</f>
        <v>1</v>
      </c>
      <c r="W766" s="61" t="str">
        <f>+IFERROR(VLOOKUP($M766,ACTIVIDADES!$B$9:$Q$494,11,0)," ")</f>
        <v>SE DEJA DE EVIDENCIA CORREO Y PRESENTACION AL COMITÉ DIRECCTIVO DE LOS ESTADOS FINANCIEROS</v>
      </c>
      <c r="X766" s="51" t="str">
        <f>+IFERROR(VLOOKUP($M766,ACTIVIDADES!$B$9:$Q$494,12,0),"")</f>
        <v>https://dnbcgovco-my.sharepoint.com/:f:/g/personal/planeacion_dnbc_gov_co/IgAKPZEalRp3T7O44VwZjBLlARF86VpmllJA36VR9-2qDG8?e=W6XaGX</v>
      </c>
      <c r="Y766" s="52">
        <f>+IFERROR(VLOOKUP($M766,ACTIVIDADES!$B$9:$Q$494,13,0),"")</f>
        <v>46153</v>
      </c>
      <c r="Z766" s="49" t="str">
        <f>+IFERROR(VLOOKUP($M766,ACTIVIDADES!$B$9:$Q$494,14,0),"")</f>
        <v>Se incluye información de comité directivo del mes de marzo 2026 de los estados financieros de cierre de vigencia</v>
      </c>
      <c r="AA766" s="49">
        <f>+IFERROR(VLOOKUP($M766,ACTIVIDADES!$B$9:$Q$494,15,0),"")</f>
        <v>1</v>
      </c>
      <c r="AB766" s="54" t="str">
        <f>+IFERROR(VLOOKUP($M766,ACTIVIDADES!$B$9:$Q$494,16,0),"")</f>
        <v>CUMPLIDO</v>
      </c>
      <c r="AC766" s="144">
        <v>46171</v>
      </c>
      <c r="AD766" s="30">
        <v>0.3</v>
      </c>
      <c r="AE766" s="30" t="s">
        <v>4432</v>
      </c>
      <c r="AF766" s="29" t="s">
        <v>578</v>
      </c>
      <c r="AG766" s="29" t="s">
        <v>3737</v>
      </c>
      <c r="AH766" s="29" t="s">
        <v>593</v>
      </c>
      <c r="AI766" s="29" t="s">
        <v>3752</v>
      </c>
      <c r="AJ766" s="55">
        <f>+IFERROR(VLOOKUP($M766,ACTIVIDADES!$B$9:$T$494,17,0),"")</f>
        <v>1</v>
      </c>
      <c r="AK766" s="80" t="str">
        <f>+IFERROR(VLOOKUP($M766,ACTIVIDADES!$B$9:$T$494,18,0),"")</f>
        <v>SE DEJA DE EVIDENCIA CORREO Y PRESENTACION AL COMITÉ DIRECCTIVO DE LOS ESTADOS FINANCIEROS</v>
      </c>
      <c r="AL766" s="80" t="str">
        <f>+IFERROR(VLOOKUP($M766,ACTIVIDADES!$B$9:$T$494,19,0),"")</f>
        <v>https://dnbcgovco-my.sharepoint.com/:f:/g/personal/planeacion_dnbc_gov_co/IgDlTTkE6gPMRZjTETbxch7dATaSM_TE5-agvqb3k7QgaDY?e=0V1Jx7</v>
      </c>
      <c r="AM766" s="55" t="str">
        <f>+IFERROR(VLOOKUP($M766,ACTIVIDADES!$B$9:$X$495,20,0),0)</f>
        <v>11/07/206</v>
      </c>
      <c r="AN766" s="55" t="str">
        <f>+IFERROR(VLOOKUP($M766,ACTIVIDADES!$B$9:$X$495,21,0),0)</f>
        <v>Actividad reportada con cumplimiento en el primer trimestre 2026</v>
      </c>
      <c r="AO766" s="55">
        <f>+IFERROR(VLOOKUP($M766,ACTIVIDADES!$B$9:$X$495,22,0),0)</f>
        <v>1</v>
      </c>
      <c r="AP766" s="150" t="str">
        <f>+IFERROR(VLOOKUP($M766,ACTIVIDADES!$B$9:$X$495,23,0),0)</f>
        <v>CUMPLIDO</v>
      </c>
      <c r="AQ766" s="129">
        <v>46245</v>
      </c>
      <c r="AR766" s="172">
        <v>1</v>
      </c>
      <c r="AS766" s="72" t="s">
        <v>4433</v>
      </c>
      <c r="AT766" s="29" t="s">
        <v>578</v>
      </c>
      <c r="AU766" s="57" t="s">
        <v>1472</v>
      </c>
      <c r="AV766" s="193" t="s">
        <v>3635</v>
      </c>
      <c r="AW766" s="193" t="s">
        <v>590</v>
      </c>
      <c r="AX766" s="193" t="s">
        <v>4434</v>
      </c>
      <c r="AY766" s="176" t="str">
        <f t="shared" si="44"/>
        <v>CUMPLIDAS</v>
      </c>
      <c r="AZ766" s="55" t="str">
        <f>+IFERROR(VLOOKUP($M766,ACTIVIDADES!$B$9:$T$494,25,0),"")</f>
        <v/>
      </c>
      <c r="BA766" s="55" t="str">
        <f>+IFERROR(VLOOKUP($M766,ACTIVIDADES!$B$9:$T$494,26,0),"")</f>
        <v/>
      </c>
      <c r="BB766" s="55" t="str">
        <f>+IFERROR(VLOOKUP($M766,ACTIVIDADES!$B$9:$T$494,27,0),"")</f>
        <v/>
      </c>
      <c r="BC766" s="55" t="str">
        <f>+IFERROR(VLOOKUP($M766,ACTIVIDADES!$B$9:$T$494,28,0),"")</f>
        <v/>
      </c>
      <c r="BD766" s="55" t="str">
        <f>+IFERROR(VLOOKUP($M766,ACTIVIDADES!$B$9:$T$494,29,0),"")</f>
        <v/>
      </c>
      <c r="BE766" s="55" t="str">
        <f>+IFERROR(VLOOKUP($M766,ACTIVIDADES!$B$9:$T$494,30,0),"")</f>
        <v/>
      </c>
      <c r="BF766" s="58"/>
      <c r="BG766" s="58"/>
      <c r="BH766" s="59"/>
      <c r="BI766" s="59" t="s">
        <v>580</v>
      </c>
      <c r="BJ766" s="60" t="s">
        <v>3635</v>
      </c>
      <c r="BK766" s="61" t="s">
        <v>593</v>
      </c>
      <c r="BL766" s="62"/>
      <c r="BM766" s="55" t="str">
        <f>+IFERROR(VLOOKUP($M766,ACTIVIDADES!$B$9:$T$494,31,0),"")</f>
        <v/>
      </c>
      <c r="BN766" s="55" t="str">
        <f>+IFERROR(VLOOKUP($M766,ACTIVIDADES!$B$9:$T$494,32,0),"")</f>
        <v/>
      </c>
      <c r="BO766" s="55" t="str">
        <f>+IFERROR(VLOOKUP($M766,ACTIVIDADES!$B$9:$T$494,33,0),"")</f>
        <v/>
      </c>
      <c r="BP766" s="55" t="str">
        <f>+IFERROR(VLOOKUP($M766,ACTIVIDADES!$B$9:$T$494,34,0),"")</f>
        <v/>
      </c>
      <c r="BQ766" s="55" t="str">
        <f>+IFERROR(VLOOKUP($M766,ACTIVIDADES!$B$9:$T$494,35,0),"")</f>
        <v/>
      </c>
      <c r="BR766" s="55" t="str">
        <f>+IFERROR(VLOOKUP($M766,ACTIVIDADES!$B$9:$T$494,36,0),"")</f>
        <v/>
      </c>
      <c r="BS766" s="55" t="str">
        <f>+IFERROR(VLOOKUP($M766,ACTIVIDADES!$B$9:$T$494,37,0),"")</f>
        <v/>
      </c>
      <c r="BT766" s="58"/>
      <c r="BU766" s="58"/>
      <c r="BV766" s="59"/>
      <c r="BW766" s="59" t="s">
        <v>580</v>
      </c>
      <c r="BX766" s="60" t="s">
        <v>3635</v>
      </c>
      <c r="BY766" s="61" t="s">
        <v>593</v>
      </c>
      <c r="BZ766" s="62"/>
      <c r="CA766" s="9"/>
      <c r="CB766" s="9"/>
      <c r="CC766" s="9"/>
      <c r="CD766" s="9"/>
      <c r="CE766" s="9"/>
      <c r="CF766" s="9"/>
      <c r="CG766" s="9"/>
      <c r="CH766" s="9"/>
      <c r="CI766" s="9"/>
      <c r="CJ766" s="9"/>
      <c r="CK766" s="9"/>
      <c r="CL766" s="9"/>
      <c r="CM766" s="9"/>
      <c r="CN766" s="9"/>
      <c r="CO766" s="9"/>
      <c r="CP766" s="9"/>
      <c r="CQ766" s="9"/>
    </row>
    <row r="767" spans="1:95" ht="93" customHeight="1" x14ac:dyDescent="0.35">
      <c r="A767" s="40">
        <f t="shared" si="45"/>
        <v>759</v>
      </c>
      <c r="B767" s="40" t="s">
        <v>521</v>
      </c>
      <c r="C767" s="40">
        <v>2023</v>
      </c>
      <c r="D767" s="40" t="s">
        <v>3750</v>
      </c>
      <c r="E767" s="323"/>
      <c r="F767" s="40" t="s">
        <v>680</v>
      </c>
      <c r="G767" s="40" t="s">
        <v>228</v>
      </c>
      <c r="H767" s="42" t="s">
        <v>4937</v>
      </c>
      <c r="I767" s="42" t="s">
        <v>3640</v>
      </c>
      <c r="J767" s="40" t="s">
        <v>4156</v>
      </c>
      <c r="K767" s="40" t="s">
        <v>4156</v>
      </c>
      <c r="L767" s="44" t="s">
        <v>1153</v>
      </c>
      <c r="M767" s="63" t="s">
        <v>2107</v>
      </c>
      <c r="N767" s="63" t="s">
        <v>2102</v>
      </c>
      <c r="O767" s="63" t="s">
        <v>2103</v>
      </c>
      <c r="P767" s="63">
        <v>1</v>
      </c>
      <c r="Q767" s="65">
        <v>45048</v>
      </c>
      <c r="R767" s="65">
        <v>45077</v>
      </c>
      <c r="S767" s="66">
        <f t="shared" si="46"/>
        <v>4.3500000000000005</v>
      </c>
      <c r="T767" s="63" t="s">
        <v>611</v>
      </c>
      <c r="U767" s="63"/>
      <c r="V767" s="49">
        <f>+IFERROR(VLOOKUP($M767,ACTIVIDADES!$B$9:$Q$494,10,0),"")</f>
        <v>1</v>
      </c>
      <c r="W767" s="61" t="str">
        <f>+IFERROR(VLOOKUP($M767,ACTIVIDADES!$B$9:$Q$494,11,0)," ")</f>
        <v>La acción no da respuesta al hallazgo encontrado, por cuanto el problema identificado se encuentra en la remisión de las quejas al proceso de asuntos disciplinarios, esa remisión surge del proceso de atención al usuario, es allí donde debe generarse el cambio sugerido, este proceso no es remisor de documentos, es receptor, por tanto, no puede adelantar la acción requerida, sin embargo se informa que el procedimiento de asuntos disciplinarios fue actualizado en 2025</v>
      </c>
      <c r="X767" s="51" t="str">
        <f>+IFERROR(VLOOKUP($M767,ACTIVIDADES!$B$9:$Q$494,12,0),"")</f>
        <v>https://dnbcgovco-my.sharepoint.com/:f:/g/personal/planeacion_dnbc_gov_co/IgDT_9qmozhcRJ9iDqVidnduATLUW_UWo2erFyYYsVboT0Q?e=0Pv3Qu</v>
      </c>
      <c r="Y767" s="52">
        <f>+IFERROR(VLOOKUP($M767,ACTIVIDADES!$B$9:$Q$494,13,0),"")</f>
        <v>46153</v>
      </c>
      <c r="Z767" s="49" t="str">
        <f>+IFERROR(VLOOKUP($M767,ACTIVIDADES!$B$9:$Q$494,14,0),"")</f>
        <v>Se encuentra procedimiento actualizado y socializado con los requerimientos establecidos en la actividad</v>
      </c>
      <c r="AA767" s="49">
        <f>+IFERROR(VLOOKUP($M767,ACTIVIDADES!$B$9:$Q$494,15,0),"")</f>
        <v>1</v>
      </c>
      <c r="AB767" s="54" t="str">
        <f>+IFERROR(VLOOKUP($M767,ACTIVIDADES!$B$9:$Q$494,16,0),"")</f>
        <v>CUMPLIDO</v>
      </c>
      <c r="AC767" s="144">
        <v>46157</v>
      </c>
      <c r="AD767" s="28">
        <v>1</v>
      </c>
      <c r="AE767" s="28" t="s">
        <v>4435</v>
      </c>
      <c r="AF767" s="29" t="s">
        <v>578</v>
      </c>
      <c r="AG767" s="29" t="s">
        <v>3737</v>
      </c>
      <c r="AH767" s="29" t="s">
        <v>593</v>
      </c>
      <c r="AI767" s="29" t="s">
        <v>3752</v>
      </c>
      <c r="AJ767" s="380">
        <f>+IFERROR(VLOOKUP($M767,ACTIVIDADES!$B$9:$T$494,17,0),"")</f>
        <v>0</v>
      </c>
      <c r="AK767" s="80" t="str">
        <f>+IFERROR(VLOOKUP($M767,ACTIVIDADES!$B$9:$T$494,18,0),"")</f>
        <v>Si reporte segundo trimestre</v>
      </c>
      <c r="AL767" s="80" t="str">
        <f>+IFERROR(VLOOKUP($M767,ACTIVIDADES!$B$9:$T$494,19,0),"")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767" s="55">
        <f>+IFERROR(VLOOKUP($M767,ACTIVIDADES!$B$9:$X$495,20,0),0)</f>
        <v>46213</v>
      </c>
      <c r="AN767" s="55" t="str">
        <f>+IFERROR(VLOOKUP($M767,ACTIVIDADES!$B$9:$X$495,21,0),0)</f>
        <v>No se recibe reporte segundo trimestre. No obstante, actividad reportada como cumplida en primer trimestre</v>
      </c>
      <c r="AO767" s="380">
        <f>+IFERROR(VLOOKUP($M767,ACTIVIDADES!$B$9:$X$495,22,0),0)</f>
        <v>1</v>
      </c>
      <c r="AP767" s="150" t="str">
        <f>+IFERROR(VLOOKUP($M767,ACTIVIDADES!$B$9:$X$495,23,0),0)</f>
        <v>CUMPLIDO</v>
      </c>
      <c r="AQ767" s="88">
        <v>46230</v>
      </c>
      <c r="AR767" s="380">
        <v>1</v>
      </c>
      <c r="AS767" s="72" t="s">
        <v>3810</v>
      </c>
      <c r="AT767" s="29" t="s">
        <v>578</v>
      </c>
      <c r="AU767" s="57" t="s">
        <v>1472</v>
      </c>
      <c r="AV767" s="193" t="s">
        <v>3635</v>
      </c>
      <c r="AW767" s="193" t="s">
        <v>590</v>
      </c>
      <c r="AX767" s="193" t="s">
        <v>5857</v>
      </c>
      <c r="AY767" s="176" t="str">
        <f t="shared" si="44"/>
        <v>CUMPLIDAS</v>
      </c>
      <c r="AZ767" s="55" t="str">
        <f>+IFERROR(VLOOKUP($M767,ACTIVIDADES!$B$9:$T$494,25,0),"")</f>
        <v/>
      </c>
      <c r="BA767" s="55" t="str">
        <f>+IFERROR(VLOOKUP($M767,ACTIVIDADES!$B$9:$T$494,26,0),"")</f>
        <v/>
      </c>
      <c r="BB767" s="55" t="str">
        <f>+IFERROR(VLOOKUP($M767,ACTIVIDADES!$B$9:$T$494,27,0),"")</f>
        <v/>
      </c>
      <c r="BC767" s="55" t="str">
        <f>+IFERROR(VLOOKUP($M767,ACTIVIDADES!$B$9:$T$494,28,0),"")</f>
        <v/>
      </c>
      <c r="BD767" s="55" t="str">
        <f>+IFERROR(VLOOKUP($M767,ACTIVIDADES!$B$9:$T$494,29,0),"")</f>
        <v/>
      </c>
      <c r="BE767" s="55" t="str">
        <f>+IFERROR(VLOOKUP($M767,ACTIVIDADES!$B$9:$T$494,30,0),"")</f>
        <v/>
      </c>
      <c r="BF767" s="58"/>
      <c r="BG767" s="58"/>
      <c r="BH767" s="59"/>
      <c r="BI767" s="59" t="s">
        <v>580</v>
      </c>
      <c r="BJ767" s="60" t="s">
        <v>3635</v>
      </c>
      <c r="BK767" s="61" t="s">
        <v>593</v>
      </c>
      <c r="BL767" s="62"/>
      <c r="BM767" s="55" t="str">
        <f>+IFERROR(VLOOKUP($M767,ACTIVIDADES!$B$9:$T$494,31,0),"")</f>
        <v/>
      </c>
      <c r="BN767" s="55" t="str">
        <f>+IFERROR(VLOOKUP($M767,ACTIVIDADES!$B$9:$T$494,32,0),"")</f>
        <v/>
      </c>
      <c r="BO767" s="55" t="str">
        <f>+IFERROR(VLOOKUP($M767,ACTIVIDADES!$B$9:$T$494,33,0),"")</f>
        <v/>
      </c>
      <c r="BP767" s="55" t="str">
        <f>+IFERROR(VLOOKUP($M767,ACTIVIDADES!$B$9:$T$494,34,0),"")</f>
        <v/>
      </c>
      <c r="BQ767" s="55" t="str">
        <f>+IFERROR(VLOOKUP($M767,ACTIVIDADES!$B$9:$T$494,35,0),"")</f>
        <v/>
      </c>
      <c r="BR767" s="55" t="str">
        <f>+IFERROR(VLOOKUP($M767,ACTIVIDADES!$B$9:$T$494,36,0),"")</f>
        <v/>
      </c>
      <c r="BS767" s="55" t="str">
        <f>+IFERROR(VLOOKUP($M767,ACTIVIDADES!$B$9:$T$494,37,0),"")</f>
        <v/>
      </c>
      <c r="BT767" s="58"/>
      <c r="BU767" s="58"/>
      <c r="BV767" s="59"/>
      <c r="BW767" s="59" t="s">
        <v>580</v>
      </c>
      <c r="BX767" s="60" t="s">
        <v>3635</v>
      </c>
      <c r="BY767" s="61" t="s">
        <v>593</v>
      </c>
      <c r="BZ767" s="62"/>
    </row>
    <row r="768" spans="1:95" ht="93" customHeight="1" x14ac:dyDescent="0.35">
      <c r="A768" s="40">
        <f t="shared" si="45"/>
        <v>760</v>
      </c>
      <c r="B768" s="40" t="s">
        <v>536</v>
      </c>
      <c r="C768" s="40">
        <v>2018</v>
      </c>
      <c r="D768" s="40" t="s">
        <v>3734</v>
      </c>
      <c r="E768" s="323"/>
      <c r="F768" s="40" t="s">
        <v>763</v>
      </c>
      <c r="G768" s="184" t="s">
        <v>532</v>
      </c>
      <c r="H768" s="42" t="s">
        <v>4806</v>
      </c>
      <c r="I768" s="42"/>
      <c r="J768" s="40" t="s">
        <v>5135</v>
      </c>
      <c r="K768" s="40" t="s">
        <v>5135</v>
      </c>
      <c r="L768" s="44" t="s">
        <v>4039</v>
      </c>
      <c r="M768" s="63" t="s">
        <v>2770</v>
      </c>
      <c r="N768" s="63" t="s">
        <v>2771</v>
      </c>
      <c r="O768" s="63" t="s">
        <v>5756</v>
      </c>
      <c r="P768" s="63">
        <v>1</v>
      </c>
      <c r="Q768" s="65">
        <v>44927</v>
      </c>
      <c r="R768" s="65">
        <v>45291</v>
      </c>
      <c r="S768" s="66">
        <f t="shared" si="46"/>
        <v>54</v>
      </c>
      <c r="T768" s="63" t="s">
        <v>5768</v>
      </c>
      <c r="U768" s="63" t="s">
        <v>1164</v>
      </c>
      <c r="V768" s="49">
        <f>+IFERROR(VLOOKUP($M768,ACTIVIDADES!$B$9:$Q$494,10,0),"")</f>
        <v>1</v>
      </c>
      <c r="W768" s="61" t="str">
        <f>+IFERROR(VLOOKUP($M768,ACTIVIDADES!$B$9:$Q$494,11,0)," ")</f>
        <v xml:space="preserve">Se generaron las actas de entrada de almacén con las facturas de los proveedores teniendo entradas en el mes de Abril </v>
      </c>
      <c r="X768" s="51" t="str">
        <f>+IFERROR(VLOOKUP($M768,ACTIVIDADES!$B$9:$Q$494,12,0),"")</f>
        <v>https://dnbcgovco-my.sharepoint.com/:f:/g/personal/planeacion_dnbc_gov_co/IgAon2OWoyMPS6C-viXLOv3qAW_jPQ_SHklbTuv3BA_mqyk?e=zos6EK</v>
      </c>
      <c r="Y768" s="52">
        <f>+IFERROR(VLOOKUP($M768,ACTIVIDADES!$B$9:$Q$494,13,0),"")</f>
        <v>46153</v>
      </c>
      <c r="Z768" s="49" t="str">
        <f>+IFERROR(VLOOKUP($M768,ACTIVIDADES!$B$9:$Q$494,14,0),"")</f>
        <v>Se adjuntan 4 actas de entrega de bienes identificados para posterior entrega a los cuerpos de bomberos</v>
      </c>
      <c r="AA768" s="49">
        <f>+IFERROR(VLOOKUP($M768,ACTIVIDADES!$B$9:$Q$494,15,0),"")</f>
        <v>1</v>
      </c>
      <c r="AB768" s="54" t="str">
        <f>+IFERROR(VLOOKUP($M768,ACTIVIDADES!$B$9:$Q$494,16,0),"")</f>
        <v>CUMPLIDO</v>
      </c>
      <c r="AC768" s="144">
        <v>46171</v>
      </c>
      <c r="AD768" s="28">
        <v>1</v>
      </c>
      <c r="AE768" s="153"/>
      <c r="AF768" s="29" t="s">
        <v>578</v>
      </c>
      <c r="AG768" s="29" t="s">
        <v>3737</v>
      </c>
      <c r="AH768" s="29" t="s">
        <v>593</v>
      </c>
      <c r="AI768" s="29" t="s">
        <v>3752</v>
      </c>
      <c r="AJ768" s="380">
        <f>+IFERROR(VLOOKUP($M768,ACTIVIDADES!$B$9:$T$494,17,0),"")</f>
        <v>1</v>
      </c>
      <c r="AK768" s="80" t="str">
        <f>+IFERROR(VLOOKUP($M768,ACTIVIDADES!$B$9:$T$494,18,0),"")</f>
        <v xml:space="preserve">Se generaron actas de  entrada en abril, mayo y junio </v>
      </c>
      <c r="AL768" s="80" t="str">
        <f>+IFERROR(VLOOKUP($M768,ACTIVIDADES!$B$9:$T$494,19,0),"")</f>
        <v>https://dnbcgovco-my.sharepoint.com/:f:/g/personal/planeacion_dnbc_gov_co/IgA3ymnaqM7_QqChPewYGtrnAZTGZDRlPkn2sMgjVpSzOJA?e=frnvje</v>
      </c>
      <c r="AM768" s="55">
        <f>+IFERROR(VLOOKUP($M768,ACTIVIDADES!$B$9:$X$495,20,0),0)</f>
        <v>46214</v>
      </c>
      <c r="AN768" s="55" t="str">
        <f>+IFERROR(VLOOKUP($M768,ACTIVIDADES!$B$9:$X$495,21,0),0)</f>
        <v>El proceso continua reportando actas de salida de los bienes acorde con los procedimientos establecidos</v>
      </c>
      <c r="AO768" s="380">
        <f>+IFERROR(VLOOKUP($M768,ACTIVIDADES!$B$9:$X$495,22,0),0)</f>
        <v>1</v>
      </c>
      <c r="AP768" s="150" t="str">
        <f>+IFERROR(VLOOKUP($M768,ACTIVIDADES!$B$9:$X$495,23,0),0)</f>
        <v>CUMPLIDO</v>
      </c>
      <c r="AQ768" s="129">
        <v>46230</v>
      </c>
      <c r="AR768" s="382">
        <v>1</v>
      </c>
      <c r="AS768" s="72" t="s">
        <v>3956</v>
      </c>
      <c r="AT768" s="29" t="s">
        <v>578</v>
      </c>
      <c r="AU768" s="57" t="s">
        <v>1472</v>
      </c>
      <c r="AV768" s="193" t="s">
        <v>3635</v>
      </c>
      <c r="AW768" s="193" t="s">
        <v>590</v>
      </c>
      <c r="AX768" s="154" t="s">
        <v>5858</v>
      </c>
      <c r="AY768" s="176" t="str">
        <f t="shared" si="44"/>
        <v>CUMPLIDAS</v>
      </c>
      <c r="AZ768" s="55" t="str">
        <f>+IFERROR(VLOOKUP($M768,ACTIVIDADES!$B$9:$T$494,25,0),"")</f>
        <v/>
      </c>
      <c r="BA768" s="55" t="str">
        <f>+IFERROR(VLOOKUP($M768,ACTIVIDADES!$B$9:$T$494,26,0),"")</f>
        <v/>
      </c>
      <c r="BB768" s="55" t="str">
        <f>+IFERROR(VLOOKUP($M768,ACTIVIDADES!$B$9:$T$494,27,0),"")</f>
        <v/>
      </c>
      <c r="BC768" s="55" t="str">
        <f>+IFERROR(VLOOKUP($M768,ACTIVIDADES!$B$9:$T$494,28,0),"")</f>
        <v/>
      </c>
      <c r="BD768" s="55" t="str">
        <f>+IFERROR(VLOOKUP($M768,ACTIVIDADES!$B$9:$T$494,29,0),"")</f>
        <v/>
      </c>
      <c r="BE768" s="55" t="str">
        <f>+IFERROR(VLOOKUP($M768,ACTIVIDADES!$B$9:$T$494,30,0),"")</f>
        <v/>
      </c>
      <c r="BF768" s="58"/>
      <c r="BG768" s="58"/>
      <c r="BH768" s="59"/>
      <c r="BI768" s="59" t="s">
        <v>580</v>
      </c>
      <c r="BJ768" s="60" t="s">
        <v>3635</v>
      </c>
      <c r="BK768" s="61" t="s">
        <v>593</v>
      </c>
      <c r="BL768" s="62"/>
      <c r="BM768" s="55" t="str">
        <f>+IFERROR(VLOOKUP($M768,ACTIVIDADES!$B$9:$T$494,31,0),"")</f>
        <v/>
      </c>
      <c r="BN768" s="55" t="str">
        <f>+IFERROR(VLOOKUP($M768,ACTIVIDADES!$B$9:$T$494,32,0),"")</f>
        <v/>
      </c>
      <c r="BO768" s="55" t="str">
        <f>+IFERROR(VLOOKUP($M768,ACTIVIDADES!$B$9:$T$494,33,0),"")</f>
        <v/>
      </c>
      <c r="BP768" s="55" t="str">
        <f>+IFERROR(VLOOKUP($M768,ACTIVIDADES!$B$9:$T$494,34,0),"")</f>
        <v/>
      </c>
      <c r="BQ768" s="55" t="str">
        <f>+IFERROR(VLOOKUP($M768,ACTIVIDADES!$B$9:$T$494,35,0),"")</f>
        <v/>
      </c>
      <c r="BR768" s="55" t="str">
        <f>+IFERROR(VLOOKUP($M768,ACTIVIDADES!$B$9:$T$494,36,0),"")</f>
        <v/>
      </c>
      <c r="BS768" s="55" t="str">
        <f>+IFERROR(VLOOKUP($M768,ACTIVIDADES!$B$9:$T$494,37,0),"")</f>
        <v/>
      </c>
      <c r="BT768" s="58"/>
      <c r="BU768" s="58"/>
      <c r="BV768" s="59"/>
      <c r="BW768" s="59" t="s">
        <v>580</v>
      </c>
      <c r="BX768" s="60" t="s">
        <v>3635</v>
      </c>
      <c r="BY768" s="61" t="s">
        <v>593</v>
      </c>
      <c r="BZ768" s="62"/>
    </row>
    <row r="769" spans="1:95" ht="93" customHeight="1" x14ac:dyDescent="0.35">
      <c r="A769" s="40">
        <f t="shared" si="45"/>
        <v>761</v>
      </c>
      <c r="B769" s="40" t="s">
        <v>536</v>
      </c>
      <c r="C769" s="40">
        <v>2018</v>
      </c>
      <c r="D769" s="40" t="s">
        <v>3734</v>
      </c>
      <c r="E769" s="323"/>
      <c r="F769" s="40" t="s">
        <v>763</v>
      </c>
      <c r="G769" s="184" t="s">
        <v>532</v>
      </c>
      <c r="H769" s="42" t="s">
        <v>4806</v>
      </c>
      <c r="I769" s="42"/>
      <c r="J769" s="40" t="s">
        <v>5135</v>
      </c>
      <c r="K769" s="40" t="s">
        <v>5135</v>
      </c>
      <c r="L769" s="44" t="s">
        <v>4039</v>
      </c>
      <c r="M769" s="63" t="s">
        <v>2761</v>
      </c>
      <c r="N769" s="63" t="s">
        <v>5650</v>
      </c>
      <c r="O769" s="63" t="s">
        <v>5718</v>
      </c>
      <c r="P769" s="63">
        <v>1</v>
      </c>
      <c r="Q769" s="65">
        <v>44927</v>
      </c>
      <c r="R769" s="65">
        <v>45291</v>
      </c>
      <c r="S769" s="66">
        <f t="shared" si="46"/>
        <v>54</v>
      </c>
      <c r="T769" s="63" t="s">
        <v>5768</v>
      </c>
      <c r="U769" s="63" t="s">
        <v>1164</v>
      </c>
      <c r="V769" s="49">
        <f>+IFERROR(VLOOKUP($M769,ACTIVIDADES!$B$9:$Q$494,10,0),"")</f>
        <v>1</v>
      </c>
      <c r="W769" s="61" t="str">
        <f>+IFERROR(VLOOKUP($M769,ACTIVIDADES!$B$9:$Q$494,11,0)," ")</f>
        <v xml:space="preserve">Se estan realizando las actas de salida de almacén de cada uno de los bienes entregados teniendo así salidas en el mes de Febrero y Marzo </v>
      </c>
      <c r="X769" s="51" t="str">
        <f>+IFERROR(VLOOKUP($M769,ACTIVIDADES!$B$9:$Q$494,12,0),"")</f>
        <v>https://dnbcgovco-my.sharepoint.com/:f:/g/personal/planeacion_dnbc_gov_co/IgDcN4m-CRspQ6coLbhb637MAcqIoQ2fbpGXE2VgGXYCtlY?e=c6rzrW</v>
      </c>
      <c r="Y769" s="52">
        <f>+IFERROR(VLOOKUP($M769,ACTIVIDADES!$B$9:$Q$494,13,0),"")</f>
        <v>46153</v>
      </c>
      <c r="Z769" s="49" t="str">
        <f>+IFERROR(VLOOKUP($M769,ACTIVIDADES!$B$9:$Q$494,14,0),"")</f>
        <v>Se adjuntan actas de salida de los meses de febrero y marzo</v>
      </c>
      <c r="AA769" s="49">
        <f>+IFERROR(VLOOKUP($M769,ACTIVIDADES!$B$9:$Q$494,15,0),"")</f>
        <v>1</v>
      </c>
      <c r="AB769" s="54" t="str">
        <f>+IFERROR(VLOOKUP($M769,ACTIVIDADES!$B$9:$Q$494,16,0),"")</f>
        <v>CUMPLIDO</v>
      </c>
      <c r="AC769" s="144">
        <v>46157</v>
      </c>
      <c r="AD769" s="28">
        <v>0.25</v>
      </c>
      <c r="AE769" s="28" t="s">
        <v>4210</v>
      </c>
      <c r="AF769" s="29" t="s">
        <v>578</v>
      </c>
      <c r="AG769" s="29" t="s">
        <v>3737</v>
      </c>
      <c r="AH769" s="29" t="s">
        <v>3737</v>
      </c>
      <c r="AI769" s="29" t="s">
        <v>3737</v>
      </c>
      <c r="AJ769" s="380">
        <f>+IFERROR(VLOOKUP($M769,ACTIVIDADES!$B$9:$T$494,17,0),"")</f>
        <v>1</v>
      </c>
      <c r="AK769" s="80" t="str">
        <f>+IFERROR(VLOOKUP($M769,ACTIVIDADES!$B$9:$T$494,18,0),"")</f>
        <v xml:space="preserve">Se generaron actas de salidas en Junio </v>
      </c>
      <c r="AL769" s="80" t="str">
        <f>+IFERROR(VLOOKUP($M769,ACTIVIDADES!$B$9:$T$494,19,0),"")</f>
        <v>https://dnbcgovco-my.sharepoint.com/:f:/g/personal/planeacion_dnbc_gov_co/IgAgxrgkKGSNS7C3AFkzku_9Afkx94e0Tk9t_3nYZ93iljs?e=ZDmm9R</v>
      </c>
      <c r="AM769" s="55">
        <f>+IFERROR(VLOOKUP($M769,ACTIVIDADES!$B$9:$X$495,20,0),0)</f>
        <v>46214</v>
      </c>
      <c r="AN769" s="55" t="str">
        <f>+IFERROR(VLOOKUP($M769,ACTIVIDADES!$B$9:$X$495,21,0),0)</f>
        <v>El proceso continua reportando actas de salida de los bienes acorde con los procedimientos establecidos</v>
      </c>
      <c r="AO769" s="380">
        <f>+IFERROR(VLOOKUP($M769,ACTIVIDADES!$B$9:$X$495,22,0),0)</f>
        <v>1</v>
      </c>
      <c r="AP769" s="150" t="str">
        <f>+IFERROR(VLOOKUP($M769,ACTIVIDADES!$B$9:$X$495,23,0),0)</f>
        <v>CUMPLIDO</v>
      </c>
      <c r="AQ769" s="129">
        <v>46230</v>
      </c>
      <c r="AR769" s="382">
        <v>1</v>
      </c>
      <c r="AS769" s="72" t="s">
        <v>3955</v>
      </c>
      <c r="AT769" s="29" t="s">
        <v>578</v>
      </c>
      <c r="AU769" s="193" t="s">
        <v>1472</v>
      </c>
      <c r="AV769" s="193" t="s">
        <v>3635</v>
      </c>
      <c r="AW769" s="193" t="s">
        <v>590</v>
      </c>
      <c r="AX769" s="154" t="s">
        <v>5859</v>
      </c>
      <c r="AY769" s="176" t="str">
        <f t="shared" si="44"/>
        <v>CUMPLIDAS</v>
      </c>
      <c r="AZ769" s="55" t="str">
        <f>+IFERROR(VLOOKUP($M769,ACTIVIDADES!$B$9:$T$494,25,0),"")</f>
        <v/>
      </c>
      <c r="BA769" s="55" t="str">
        <f>+IFERROR(VLOOKUP($M769,ACTIVIDADES!$B$9:$T$494,26,0),"")</f>
        <v/>
      </c>
      <c r="BB769" s="55" t="str">
        <f>+IFERROR(VLOOKUP($M769,ACTIVIDADES!$B$9:$T$494,27,0),"")</f>
        <v/>
      </c>
      <c r="BC769" s="55" t="str">
        <f>+IFERROR(VLOOKUP($M769,ACTIVIDADES!$B$9:$T$494,28,0),"")</f>
        <v/>
      </c>
      <c r="BD769" s="55" t="str">
        <f>+IFERROR(VLOOKUP($M769,ACTIVIDADES!$B$9:$T$494,29,0),"")</f>
        <v/>
      </c>
      <c r="BE769" s="55" t="str">
        <f>+IFERROR(VLOOKUP($M769,ACTIVIDADES!$B$9:$T$494,30,0),"")</f>
        <v/>
      </c>
      <c r="BF769" s="58"/>
      <c r="BG769" s="58"/>
      <c r="BH769" s="59"/>
      <c r="BI769" s="59" t="s">
        <v>580</v>
      </c>
      <c r="BJ769" s="60" t="s">
        <v>3635</v>
      </c>
      <c r="BK769" s="61" t="s">
        <v>593</v>
      </c>
      <c r="BL769" s="62"/>
      <c r="BM769" s="55" t="str">
        <f>+IFERROR(VLOOKUP($M769,ACTIVIDADES!$B$9:$T$494,31,0),"")</f>
        <v/>
      </c>
      <c r="BN769" s="55" t="str">
        <f>+IFERROR(VLOOKUP($M769,ACTIVIDADES!$B$9:$T$494,32,0),"")</f>
        <v/>
      </c>
      <c r="BO769" s="55" t="str">
        <f>+IFERROR(VLOOKUP($M769,ACTIVIDADES!$B$9:$T$494,33,0),"")</f>
        <v/>
      </c>
      <c r="BP769" s="55" t="str">
        <f>+IFERROR(VLOOKUP($M769,ACTIVIDADES!$B$9:$T$494,34,0),"")</f>
        <v/>
      </c>
      <c r="BQ769" s="55" t="str">
        <f>+IFERROR(VLOOKUP($M769,ACTIVIDADES!$B$9:$T$494,35,0),"")</f>
        <v/>
      </c>
      <c r="BR769" s="55" t="str">
        <f>+IFERROR(VLOOKUP($M769,ACTIVIDADES!$B$9:$T$494,36,0),"")</f>
        <v/>
      </c>
      <c r="BS769" s="55" t="str">
        <f>+IFERROR(VLOOKUP($M769,ACTIVIDADES!$B$9:$T$494,37,0),"")</f>
        <v/>
      </c>
      <c r="BT769" s="58"/>
      <c r="BU769" s="58"/>
      <c r="BV769" s="59"/>
      <c r="BW769" s="59" t="s">
        <v>580</v>
      </c>
      <c r="BX769" s="60" t="s">
        <v>3635</v>
      </c>
      <c r="BY769" s="61" t="s">
        <v>593</v>
      </c>
      <c r="BZ769" s="62"/>
    </row>
    <row r="770" spans="1:95" s="8" customFormat="1" ht="93" customHeight="1" x14ac:dyDescent="0.35">
      <c r="A770" s="40">
        <f t="shared" si="45"/>
        <v>762</v>
      </c>
      <c r="B770" s="40" t="s">
        <v>536</v>
      </c>
      <c r="C770" s="40">
        <v>2018</v>
      </c>
      <c r="D770" s="40" t="s">
        <v>3734</v>
      </c>
      <c r="E770" s="323"/>
      <c r="F770" s="40" t="s">
        <v>763</v>
      </c>
      <c r="G770" s="184" t="s">
        <v>532</v>
      </c>
      <c r="H770" s="42" t="s">
        <v>4806</v>
      </c>
      <c r="I770" s="42"/>
      <c r="J770" s="40" t="s">
        <v>5135</v>
      </c>
      <c r="K770" s="40" t="s">
        <v>5135</v>
      </c>
      <c r="L770" s="44" t="s">
        <v>4039</v>
      </c>
      <c r="M770" s="63" t="s">
        <v>2778</v>
      </c>
      <c r="N770" s="63" t="s">
        <v>2779</v>
      </c>
      <c r="O770" s="63" t="s">
        <v>5757</v>
      </c>
      <c r="P770" s="63">
        <v>12</v>
      </c>
      <c r="Q770" s="65">
        <v>44927</v>
      </c>
      <c r="R770" s="65">
        <v>45291</v>
      </c>
      <c r="S770" s="66">
        <f t="shared" si="46"/>
        <v>54</v>
      </c>
      <c r="T770" s="63" t="s">
        <v>589</v>
      </c>
      <c r="U770" s="63" t="s">
        <v>1164</v>
      </c>
      <c r="V770" s="49">
        <f>+IFERROR(VLOOKUP($M770,ACTIVIDADES!$B$9:$Q$494,10,0),"")</f>
        <v>1</v>
      </c>
      <c r="W770" s="61" t="str">
        <f>+IFERROR(VLOOKUP($M770,ACTIVIDADES!$B$9:$Q$494,11,0)," ")</f>
        <v>Los SOAT se encuentran vigentes por tanto no se han realizado  seguimiento de correos para soat vencidos</v>
      </c>
      <c r="X770" s="51" t="str">
        <f>+IFERROR(VLOOKUP($M770,ACTIVIDADES!$B$9:$Q$494,12,0),"")</f>
        <v>https://dnbcgovco-my.sharepoint.com/:f:/g/personal/planeacion_dnbc_gov_co/IgDMimyWvtAXQL6Sk3sPQ2mJAaaHhuPms--lAEigD9dNY4A?e=URBEjk</v>
      </c>
      <c r="Y770" s="52">
        <f>+IFERROR(VLOOKUP($M770,ACTIVIDADES!$B$9:$Q$494,13,0),"")</f>
        <v>46153</v>
      </c>
      <c r="Z770" s="49" t="str">
        <f>+IFERROR(VLOOKUP($M770,ACTIVIDADES!$B$9:$Q$494,14,0),"")</f>
        <v>Aunque se encuentra la base, se sugiere su socialización al lider de proceso para evidenciar su seguimiento</v>
      </c>
      <c r="AA770" s="49">
        <f>+IFERROR(VLOOKUP($M770,ACTIVIDADES!$B$9:$Q$494,15,0),"")</f>
        <v>0.1</v>
      </c>
      <c r="AB770" s="54" t="str">
        <f>+IFERROR(VLOOKUP($M770,ACTIVIDADES!$B$9:$Q$494,16,0),"")</f>
        <v>EJECUCIÓN</v>
      </c>
      <c r="AC770" s="144">
        <v>46171</v>
      </c>
      <c r="AD770" s="28">
        <v>0.1</v>
      </c>
      <c r="AE770" s="72" t="s">
        <v>4436</v>
      </c>
      <c r="AF770" s="29" t="s">
        <v>581</v>
      </c>
      <c r="AG770" s="29" t="s">
        <v>3737</v>
      </c>
      <c r="AH770" s="29" t="s">
        <v>3737</v>
      </c>
      <c r="AI770" s="29" t="s">
        <v>3737</v>
      </c>
      <c r="AJ770" s="380">
        <f>+IFERROR(VLOOKUP($M770,ACTIVIDADES!$B$9:$T$494,17,0),"")</f>
        <v>1</v>
      </c>
      <c r="AK770" s="80" t="str">
        <f>+IFERROR(VLOOKUP($M770,ACTIVIDADES!$B$9:$T$494,18,0),"")</f>
        <v xml:space="preserve">Se envian correos mensuales del seguimiento de  SOAT, tecnomecánica, multas en los cuales se observa que no hay soat vencidos </v>
      </c>
      <c r="AL770" s="80" t="str">
        <f>+IFERROR(VLOOKUP($M770,ACTIVIDADES!$B$9:$T$494,19,0),"")</f>
        <v>https://dnbcgovco-my.sharepoint.com/:f:/g/personal/planeacion_dnbc_gov_co/IgBLPo2Uz4lgTaDTgFIyoLzaAY0Ry3FOv3B1OTAw8f8cGSs?e=Dlg4MQ</v>
      </c>
      <c r="AM770" s="55">
        <f>+IFERROR(VLOOKUP($M770,ACTIVIDADES!$B$9:$X$495,20,0),0)</f>
        <v>46214</v>
      </c>
      <c r="AN770" s="55" t="str">
        <f>+IFERROR(VLOOKUP($M770,ACTIVIDADES!$B$9:$X$495,21,0),0)</f>
        <v>Se incluyen correos de seguimiento del primer semestre de la vigencia 2026</v>
      </c>
      <c r="AO770" s="380">
        <f>+IFERROR(VLOOKUP($M770,ACTIVIDADES!$B$9:$X$495,22,0),0)</f>
        <v>1</v>
      </c>
      <c r="AP770" s="145" t="str">
        <f>+IFERROR(VLOOKUP($M770,ACTIVIDADES!$B$9:$X$495,23,0),0)</f>
        <v>EN EJECUCIÓN</v>
      </c>
      <c r="AQ770" s="129">
        <v>46230</v>
      </c>
      <c r="AR770" s="382">
        <v>1</v>
      </c>
      <c r="AS770" s="72" t="s">
        <v>5843</v>
      </c>
      <c r="AT770" s="29" t="s">
        <v>578</v>
      </c>
      <c r="AU770" s="57" t="s">
        <v>1472</v>
      </c>
      <c r="AV770" s="193" t="s">
        <v>3635</v>
      </c>
      <c r="AW770" s="193" t="s">
        <v>590</v>
      </c>
      <c r="AX770" s="154" t="s">
        <v>5860</v>
      </c>
      <c r="AY770" s="176" t="str">
        <f t="shared" si="44"/>
        <v>CUMPLIDAS</v>
      </c>
      <c r="AZ770" s="55" t="str">
        <f>+IFERROR(VLOOKUP($M770,ACTIVIDADES!$B$9:$T$494,25,0),"")</f>
        <v/>
      </c>
      <c r="BA770" s="55" t="str">
        <f>+IFERROR(VLOOKUP($M770,ACTIVIDADES!$B$9:$T$494,26,0),"")</f>
        <v/>
      </c>
      <c r="BB770" s="55" t="str">
        <f>+IFERROR(VLOOKUP($M770,ACTIVIDADES!$B$9:$T$494,27,0),"")</f>
        <v/>
      </c>
      <c r="BC770" s="55" t="str">
        <f>+IFERROR(VLOOKUP($M770,ACTIVIDADES!$B$9:$T$494,28,0),"")</f>
        <v/>
      </c>
      <c r="BD770" s="55" t="str">
        <f>+IFERROR(VLOOKUP($M770,ACTIVIDADES!$B$9:$T$494,29,0),"")</f>
        <v/>
      </c>
      <c r="BE770" s="55" t="str">
        <f>+IFERROR(VLOOKUP($M770,ACTIVIDADES!$B$9:$T$494,30,0),"")</f>
        <v/>
      </c>
      <c r="BF770" s="58"/>
      <c r="BG770" s="58"/>
      <c r="BH770" s="59"/>
      <c r="BI770" s="59" t="s">
        <v>580</v>
      </c>
      <c r="BJ770" s="60" t="s">
        <v>3635</v>
      </c>
      <c r="BK770" s="61" t="s">
        <v>593</v>
      </c>
      <c r="BL770" s="62"/>
      <c r="BM770" s="55" t="str">
        <f>+IFERROR(VLOOKUP($M770,ACTIVIDADES!$B$9:$T$494,31,0),"")</f>
        <v/>
      </c>
      <c r="BN770" s="55" t="str">
        <f>+IFERROR(VLOOKUP($M770,ACTIVIDADES!$B$9:$T$494,32,0),"")</f>
        <v/>
      </c>
      <c r="BO770" s="55" t="str">
        <f>+IFERROR(VLOOKUP($M770,ACTIVIDADES!$B$9:$T$494,33,0),"")</f>
        <v/>
      </c>
      <c r="BP770" s="55" t="str">
        <f>+IFERROR(VLOOKUP($M770,ACTIVIDADES!$B$9:$T$494,34,0),"")</f>
        <v/>
      </c>
      <c r="BQ770" s="55" t="str">
        <f>+IFERROR(VLOOKUP($M770,ACTIVIDADES!$B$9:$T$494,35,0),"")</f>
        <v/>
      </c>
      <c r="BR770" s="55" t="str">
        <f>+IFERROR(VLOOKUP($M770,ACTIVIDADES!$B$9:$T$494,36,0),"")</f>
        <v/>
      </c>
      <c r="BS770" s="55" t="str">
        <f>+IFERROR(VLOOKUP($M770,ACTIVIDADES!$B$9:$T$494,37,0),"")</f>
        <v/>
      </c>
      <c r="BT770" s="58"/>
      <c r="BU770" s="58"/>
      <c r="BV770" s="59"/>
      <c r="BW770" s="59" t="s">
        <v>580</v>
      </c>
      <c r="BX770" s="60" t="s">
        <v>3635</v>
      </c>
      <c r="BY770" s="61" t="s">
        <v>593</v>
      </c>
      <c r="BZ770" s="62"/>
      <c r="CA770" s="9"/>
      <c r="CB770" s="9"/>
      <c r="CC770" s="9"/>
      <c r="CD770" s="9"/>
      <c r="CE770" s="9"/>
      <c r="CF770" s="9"/>
      <c r="CG770" s="9"/>
      <c r="CH770" s="9"/>
      <c r="CI770" s="9"/>
      <c r="CJ770" s="9"/>
      <c r="CK770" s="9"/>
      <c r="CL770" s="9"/>
      <c r="CM770" s="9"/>
      <c r="CN770" s="9"/>
      <c r="CO770" s="9"/>
      <c r="CP770" s="9"/>
      <c r="CQ770" s="9"/>
    </row>
    <row r="771" spans="1:95" ht="93" customHeight="1" x14ac:dyDescent="0.35">
      <c r="A771" s="40">
        <f t="shared" si="45"/>
        <v>763</v>
      </c>
      <c r="B771" s="40" t="s">
        <v>521</v>
      </c>
      <c r="C771" s="40">
        <v>2023</v>
      </c>
      <c r="D771" s="40" t="s">
        <v>3734</v>
      </c>
      <c r="E771" s="323"/>
      <c r="F771" s="40" t="s">
        <v>960</v>
      </c>
      <c r="G771" s="40" t="s">
        <v>228</v>
      </c>
      <c r="H771" s="42" t="s">
        <v>4738</v>
      </c>
      <c r="I771" s="42" t="s">
        <v>3643</v>
      </c>
      <c r="J771" s="40" t="s">
        <v>3896</v>
      </c>
      <c r="K771" s="40" t="s">
        <v>3896</v>
      </c>
      <c r="L771" s="44" t="s">
        <v>1153</v>
      </c>
      <c r="M771" s="45" t="s">
        <v>1370</v>
      </c>
      <c r="N771" s="45" t="s">
        <v>5486</v>
      </c>
      <c r="O771" s="45" t="s">
        <v>1372</v>
      </c>
      <c r="P771" s="45">
        <v>1</v>
      </c>
      <c r="Q771" s="47">
        <v>46023</v>
      </c>
      <c r="R771" s="47">
        <v>46387</v>
      </c>
      <c r="S771" s="48">
        <f t="shared" si="46"/>
        <v>54</v>
      </c>
      <c r="T771" s="45" t="s">
        <v>601</v>
      </c>
      <c r="U771" s="45"/>
      <c r="V771" s="49">
        <f>+IFERROR(VLOOKUP($M771,ACTIVIDADES!$B$9:$Q$494,10,0),"")</f>
        <v>1</v>
      </c>
      <c r="W771" s="61" t="str">
        <f>+IFERROR(VLOOKUP($M771,ACTIVIDADES!$B$9:$Q$494,11,0)," ")</f>
        <v>El procedimiento mencionado se actualizó en la vigencia 2025</v>
      </c>
      <c r="X771" s="51" t="str">
        <f>+IFERROR(VLOOKUP($M771,ACTIVIDADES!$B$9:$Q$494,12,0),"")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771" s="52">
        <f>+IFERROR(VLOOKUP($M771,ACTIVIDADES!$B$9:$Q$494,13,0),"")</f>
        <v>46153</v>
      </c>
      <c r="Z771" s="49" t="str">
        <f>+IFERROR(VLOOKUP($M771,ACTIVIDADES!$B$9:$Q$494,14,0),"")</f>
        <v>Procedimiento se encuentra actualizado y socializado con los requerimientos establecidos en la descripción del hallazgo. Se identifica la politica 5,64</v>
      </c>
      <c r="AA771" s="49">
        <f>+IFERROR(VLOOKUP($M771,ACTIVIDADES!$B$9:$Q$494,15,0),"")</f>
        <v>1</v>
      </c>
      <c r="AB771" s="54" t="str">
        <f>+IFERROR(VLOOKUP($M771,ACTIVIDADES!$B$9:$Q$494,16,0),"")</f>
        <v>CUMPLIDO</v>
      </c>
      <c r="AC771" s="144">
        <v>46157</v>
      </c>
      <c r="AD771" s="30">
        <v>1</v>
      </c>
      <c r="AE771" s="30" t="s">
        <v>3836</v>
      </c>
      <c r="AF771" s="29" t="s">
        <v>579</v>
      </c>
      <c r="AG771" s="29" t="s">
        <v>3737</v>
      </c>
      <c r="AH771" s="29" t="s">
        <v>593</v>
      </c>
      <c r="AI771" s="29" t="s">
        <v>3752</v>
      </c>
      <c r="AJ771" s="55">
        <f>+IFERROR(VLOOKUP($M771,ACTIVIDADES!$B$9:$T$494,17,0),"")</f>
        <v>1</v>
      </c>
      <c r="AK771" s="80" t="str">
        <f>+IFERROR(VLOOKUP($M771,ACTIVIDADES!$B$9:$T$494,18,0),"")</f>
        <v>El procedimiento mencionado se actualizó en la vigencia 2025</v>
      </c>
      <c r="AL771" s="80">
        <f>+IFERROR(VLOOKUP($M771,ACTIVIDADES!$B$9:$T$494,19,0),"")</f>
        <v>0</v>
      </c>
      <c r="AM771" s="55">
        <f>+IFERROR(VLOOKUP($M771,ACTIVIDADES!$B$9:$X$495,20,0),0)</f>
        <v>46214</v>
      </c>
      <c r="AN771" s="55" t="str">
        <f>+IFERROR(VLOOKUP($M771,ACTIVIDADES!$B$9:$X$495,21,0),0)</f>
        <v>Accion con cumplimiento reportado</v>
      </c>
      <c r="AO771" s="55">
        <f>+IFERROR(VLOOKUP($M771,ACTIVIDADES!$B$9:$X$495,22,0),0)</f>
        <v>1</v>
      </c>
      <c r="AP771" s="150" t="str">
        <f>+IFERROR(VLOOKUP($M771,ACTIVIDADES!$B$9:$X$495,23,0),0)</f>
        <v>CUMPLIDO</v>
      </c>
      <c r="AQ771" s="88">
        <v>46230</v>
      </c>
      <c r="AR771" s="55">
        <v>1</v>
      </c>
      <c r="AS771" s="72" t="s">
        <v>3810</v>
      </c>
      <c r="AT771" s="29" t="s">
        <v>579</v>
      </c>
      <c r="AU771" s="57" t="s">
        <v>1472</v>
      </c>
      <c r="AV771" s="193" t="s">
        <v>3635</v>
      </c>
      <c r="AW771" s="193" t="s">
        <v>590</v>
      </c>
      <c r="AX771" s="193" t="s">
        <v>5861</v>
      </c>
      <c r="AY771" s="176" t="str">
        <f t="shared" si="44"/>
        <v>CUMPLIDAS</v>
      </c>
      <c r="AZ771" s="55" t="str">
        <f>+IFERROR(VLOOKUP($M771,ACTIVIDADES!$B$9:$T$494,25,0),"")</f>
        <v/>
      </c>
      <c r="BA771" s="55" t="str">
        <f>+IFERROR(VLOOKUP($M771,ACTIVIDADES!$B$9:$T$494,26,0),"")</f>
        <v/>
      </c>
      <c r="BB771" s="55" t="str">
        <f>+IFERROR(VLOOKUP($M771,ACTIVIDADES!$B$9:$T$494,27,0),"")</f>
        <v/>
      </c>
      <c r="BC771" s="55" t="str">
        <f>+IFERROR(VLOOKUP($M771,ACTIVIDADES!$B$9:$T$494,28,0),"")</f>
        <v/>
      </c>
      <c r="BD771" s="55" t="str">
        <f>+IFERROR(VLOOKUP($M771,ACTIVIDADES!$B$9:$T$494,29,0),"")</f>
        <v/>
      </c>
      <c r="BE771" s="55" t="str">
        <f>+IFERROR(VLOOKUP($M771,ACTIVIDADES!$B$9:$T$494,30,0),"")</f>
        <v/>
      </c>
      <c r="BF771" s="58"/>
      <c r="BG771" s="58"/>
      <c r="BH771" s="59"/>
      <c r="BI771" s="59" t="s">
        <v>580</v>
      </c>
      <c r="BJ771" s="60" t="s">
        <v>3635</v>
      </c>
      <c r="BK771" s="61" t="s">
        <v>593</v>
      </c>
      <c r="BL771" s="62"/>
      <c r="BM771" s="55" t="str">
        <f>+IFERROR(VLOOKUP($M771,ACTIVIDADES!$B$9:$T$494,31,0),"")</f>
        <v/>
      </c>
      <c r="BN771" s="55" t="str">
        <f>+IFERROR(VLOOKUP($M771,ACTIVIDADES!$B$9:$T$494,32,0),"")</f>
        <v/>
      </c>
      <c r="BO771" s="55" t="str">
        <f>+IFERROR(VLOOKUP($M771,ACTIVIDADES!$B$9:$T$494,33,0),"")</f>
        <v/>
      </c>
      <c r="BP771" s="55" t="str">
        <f>+IFERROR(VLOOKUP($M771,ACTIVIDADES!$B$9:$T$494,34,0),"")</f>
        <v/>
      </c>
      <c r="BQ771" s="55" t="str">
        <f>+IFERROR(VLOOKUP($M771,ACTIVIDADES!$B$9:$T$494,35,0),"")</f>
        <v/>
      </c>
      <c r="BR771" s="55" t="str">
        <f>+IFERROR(VLOOKUP($M771,ACTIVIDADES!$B$9:$T$494,36,0),"")</f>
        <v/>
      </c>
      <c r="BS771" s="55" t="str">
        <f>+IFERROR(VLOOKUP($M771,ACTIVIDADES!$B$9:$T$494,37,0),"")</f>
        <v/>
      </c>
      <c r="BT771" s="58"/>
      <c r="BU771" s="58"/>
      <c r="BV771" s="59"/>
      <c r="BW771" s="59" t="s">
        <v>580</v>
      </c>
      <c r="BX771" s="60" t="s">
        <v>3635</v>
      </c>
      <c r="BY771" s="61" t="s">
        <v>593</v>
      </c>
      <c r="BZ771" s="62"/>
    </row>
    <row r="772" spans="1:95" ht="93" customHeight="1" x14ac:dyDescent="0.35">
      <c r="A772" s="40">
        <f t="shared" si="45"/>
        <v>764</v>
      </c>
      <c r="B772" s="40" t="s">
        <v>521</v>
      </c>
      <c r="C772" s="40">
        <v>2025</v>
      </c>
      <c r="D772" s="40" t="s">
        <v>3734</v>
      </c>
      <c r="E772" s="323"/>
      <c r="F772" s="40" t="s">
        <v>744</v>
      </c>
      <c r="G772" s="40" t="s">
        <v>158</v>
      </c>
      <c r="H772" s="42" t="s">
        <v>173</v>
      </c>
      <c r="I772" s="42" t="s">
        <v>3642</v>
      </c>
      <c r="J772" s="40" t="s">
        <v>5253</v>
      </c>
      <c r="K772" s="40" t="s">
        <v>4423</v>
      </c>
      <c r="L772" s="44" t="s">
        <v>1153</v>
      </c>
      <c r="M772" s="45" t="s">
        <v>1337</v>
      </c>
      <c r="N772" s="45" t="s">
        <v>5498</v>
      </c>
      <c r="O772" s="45" t="s">
        <v>1339</v>
      </c>
      <c r="P772" s="45">
        <v>1</v>
      </c>
      <c r="Q772" s="47">
        <v>46082</v>
      </c>
      <c r="R772" s="47">
        <v>46234</v>
      </c>
      <c r="S772" s="48">
        <f t="shared" si="46"/>
        <v>22.5</v>
      </c>
      <c r="T772" s="45" t="s">
        <v>1291</v>
      </c>
      <c r="U772" s="45"/>
      <c r="V772" s="49">
        <f>+IFERROR(VLOOKUP($M772,ACTIVIDADES!$B$9:$Q$494,10,0),"")</f>
        <v>0</v>
      </c>
      <c r="W772" s="61" t="str">
        <f>+IFERROR(VLOOKUP($M772,ACTIVIDADES!$B$9:$Q$494,11,0)," ")</f>
        <v>Actividad planteada para el segundo trimestre de la vigencia 2026</v>
      </c>
      <c r="X772" s="61">
        <f>+IFERROR(VLOOKUP($M772,ACTIVIDADES!$B$9:$Q$494,12,0),"")</f>
        <v>0</v>
      </c>
      <c r="Y772" s="52">
        <f>+IFERROR(VLOOKUP($M772,ACTIVIDADES!$B$9:$Q$494,13,0),"")</f>
        <v>46153</v>
      </c>
      <c r="Z772" s="49" t="str">
        <f>+IFERROR(VLOOKUP($M772,ACTIVIDADES!$B$9:$Q$494,14,0),"")</f>
        <v>Sin evidencia de inicio de la actividad</v>
      </c>
      <c r="AA772" s="49">
        <f>+IFERROR(VLOOKUP($M772,ACTIVIDADES!$B$9:$Q$494,15,0),"")</f>
        <v>0</v>
      </c>
      <c r="AB772" s="54" t="str">
        <f>+IFERROR(VLOOKUP($M772,ACTIVIDADES!$B$9:$Q$494,16,0),"")</f>
        <v>EJECUCIÓN</v>
      </c>
      <c r="AC772" s="149">
        <v>46177</v>
      </c>
      <c r="AD772" s="28">
        <v>0</v>
      </c>
      <c r="AE772" s="29" t="s">
        <v>3741</v>
      </c>
      <c r="AF772" s="28" t="s">
        <v>580</v>
      </c>
      <c r="AG772" s="29" t="s">
        <v>3737</v>
      </c>
      <c r="AH772" s="29" t="s">
        <v>3737</v>
      </c>
      <c r="AI772" s="29" t="s">
        <v>3737</v>
      </c>
      <c r="AJ772" s="55">
        <f>+IFERROR(VLOOKUP($M772,ACTIVIDADES!$B$9:$T$494,17,0),"")</f>
        <v>0.5</v>
      </c>
      <c r="AK772" s="80" t="str">
        <f>+IFERROR(VLOOKUP($M772,ACTIVIDADES!$B$9:$T$494,18,0),"")</f>
        <v>Se actualizó los documentos de gestión de riesgos y se presentó a Comité Institucional de Control Interno la politica de gestión de riesgos. En julio se espera la oficialización de los documentos</v>
      </c>
      <c r="AL772" s="80" t="str">
        <f>+IFERROR(VLOOKUP($M772,ACTIVIDADES!$B$9:$T$494,19,0),"")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772" s="55">
        <f>+IFERROR(VLOOKUP($M772,ACTIVIDADES!$B$9:$X$495,20,0),0)</f>
        <v>46213</v>
      </c>
      <c r="AN772" s="55" t="str">
        <f>+IFERROR(VLOOKUP($M772,ACTIVIDADES!$B$9:$X$495,21,0),0)</f>
        <v>Se evidencia documentación en proceso de actualización</v>
      </c>
      <c r="AO772" s="55">
        <f>+IFERROR(VLOOKUP($M772,ACTIVIDADES!$B$9:$X$495,22,0),0)</f>
        <v>0.5</v>
      </c>
      <c r="AP772" s="145" t="str">
        <f>+IFERROR(VLOOKUP($M772,ACTIVIDADES!$B$9:$X$495,23,0),0)</f>
        <v>EN EJECUCIÓN</v>
      </c>
      <c r="AQ772" s="129">
        <v>46245</v>
      </c>
      <c r="AR772" s="382">
        <v>1</v>
      </c>
      <c r="AS772" s="154" t="s">
        <v>4613</v>
      </c>
      <c r="AT772" s="211" t="s">
        <v>579</v>
      </c>
      <c r="AU772" s="193" t="s">
        <v>3639</v>
      </c>
      <c r="AV772" s="193" t="s">
        <v>3639</v>
      </c>
      <c r="AW772" s="193" t="s">
        <v>3639</v>
      </c>
      <c r="AX772" s="193" t="s">
        <v>3739</v>
      </c>
      <c r="AY772" s="176" t="str">
        <f t="shared" si="44"/>
        <v>CUMPLIDAS</v>
      </c>
      <c r="AZ772" s="55" t="str">
        <f>+IFERROR(VLOOKUP($M772,ACTIVIDADES!$B$9:$T$494,25,0),"")</f>
        <v/>
      </c>
      <c r="BA772" s="55" t="str">
        <f>+IFERROR(VLOOKUP($M772,ACTIVIDADES!$B$9:$T$494,26,0),"")</f>
        <v/>
      </c>
      <c r="BB772" s="55" t="str">
        <f>+IFERROR(VLOOKUP($M772,ACTIVIDADES!$B$9:$T$494,27,0),"")</f>
        <v/>
      </c>
      <c r="BC772" s="55" t="str">
        <f>+IFERROR(VLOOKUP($M772,ACTIVIDADES!$B$9:$T$494,28,0),"")</f>
        <v/>
      </c>
      <c r="BD772" s="55" t="str">
        <f>+IFERROR(VLOOKUP($M772,ACTIVIDADES!$B$9:$T$494,29,0),"")</f>
        <v/>
      </c>
      <c r="BE772" s="55" t="str">
        <f>+IFERROR(VLOOKUP($M772,ACTIVIDADES!$B$9:$T$494,30,0),"")</f>
        <v/>
      </c>
      <c r="BF772" s="58"/>
      <c r="BG772" s="58"/>
      <c r="BH772" s="59"/>
      <c r="BI772" s="59" t="s">
        <v>580</v>
      </c>
      <c r="BJ772" s="60" t="s">
        <v>3635</v>
      </c>
      <c r="BK772" s="61" t="s">
        <v>593</v>
      </c>
      <c r="BL772" s="62"/>
      <c r="BM772" s="55" t="str">
        <f>+IFERROR(VLOOKUP($M772,ACTIVIDADES!$B$9:$T$494,31,0),"")</f>
        <v/>
      </c>
      <c r="BN772" s="55" t="str">
        <f>+IFERROR(VLOOKUP($M772,ACTIVIDADES!$B$9:$T$494,32,0),"")</f>
        <v/>
      </c>
      <c r="BO772" s="55" t="str">
        <f>+IFERROR(VLOOKUP($M772,ACTIVIDADES!$B$9:$T$494,33,0),"")</f>
        <v/>
      </c>
      <c r="BP772" s="55" t="str">
        <f>+IFERROR(VLOOKUP($M772,ACTIVIDADES!$B$9:$T$494,34,0),"")</f>
        <v/>
      </c>
      <c r="BQ772" s="55" t="str">
        <f>+IFERROR(VLOOKUP($M772,ACTIVIDADES!$B$9:$T$494,35,0),"")</f>
        <v/>
      </c>
      <c r="BR772" s="55" t="str">
        <f>+IFERROR(VLOOKUP($M772,ACTIVIDADES!$B$9:$T$494,36,0),"")</f>
        <v/>
      </c>
      <c r="BS772" s="55" t="str">
        <f>+IFERROR(VLOOKUP($M772,ACTIVIDADES!$B$9:$T$494,37,0),"")</f>
        <v/>
      </c>
      <c r="BT772" s="58"/>
      <c r="BU772" s="58"/>
      <c r="BV772" s="59"/>
      <c r="BW772" s="59" t="s">
        <v>580</v>
      </c>
      <c r="BX772" s="60" t="s">
        <v>3635</v>
      </c>
      <c r="BY772" s="61" t="s">
        <v>593</v>
      </c>
      <c r="BZ772" s="62"/>
    </row>
    <row r="773" spans="1:95" ht="93" customHeight="1" x14ac:dyDescent="0.35">
      <c r="A773" s="40">
        <f t="shared" si="45"/>
        <v>765</v>
      </c>
      <c r="B773" s="40" t="s">
        <v>521</v>
      </c>
      <c r="C773" s="40">
        <v>2025</v>
      </c>
      <c r="D773" s="40" t="s">
        <v>3734</v>
      </c>
      <c r="E773" s="323"/>
      <c r="F773" s="40" t="s">
        <v>744</v>
      </c>
      <c r="G773" s="40" t="s">
        <v>158</v>
      </c>
      <c r="H773" s="42" t="s">
        <v>173</v>
      </c>
      <c r="I773" s="42"/>
      <c r="J773" s="40" t="s">
        <v>5253</v>
      </c>
      <c r="K773" s="40" t="s">
        <v>4423</v>
      </c>
      <c r="L773" s="44" t="s">
        <v>1153</v>
      </c>
      <c r="M773" s="45" t="s">
        <v>1320</v>
      </c>
      <c r="N773" s="45" t="s">
        <v>5484</v>
      </c>
      <c r="O773" s="45" t="s">
        <v>5681</v>
      </c>
      <c r="P773" s="45">
        <v>1</v>
      </c>
      <c r="Q773" s="47">
        <v>46082</v>
      </c>
      <c r="R773" s="47">
        <v>46234</v>
      </c>
      <c r="S773" s="48">
        <f t="shared" si="46"/>
        <v>22.5</v>
      </c>
      <c r="T773" s="45" t="s">
        <v>1291</v>
      </c>
      <c r="U773" s="45"/>
      <c r="V773" s="49">
        <f>+IFERROR(VLOOKUP($M773,ACTIVIDADES!$B$9:$Q$494,10,0),"")</f>
        <v>0</v>
      </c>
      <c r="W773" s="61" t="str">
        <f>+IFERROR(VLOOKUP($M773,ACTIVIDADES!$B$9:$Q$494,11,0)," ")</f>
        <v>Actividad planteada para el segundo trimestre de la vigencia 2026</v>
      </c>
      <c r="X773" s="61">
        <f>+IFERROR(VLOOKUP($M773,ACTIVIDADES!$B$9:$Q$494,12,0),"")</f>
        <v>0</v>
      </c>
      <c r="Y773" s="52">
        <f>+IFERROR(VLOOKUP($M773,ACTIVIDADES!$B$9:$Q$494,13,0),"")</f>
        <v>46153</v>
      </c>
      <c r="Z773" s="49" t="str">
        <f>+IFERROR(VLOOKUP($M773,ACTIVIDADES!$B$9:$Q$494,14,0),"")</f>
        <v>Sin evidencia de inicio de la actividad</v>
      </c>
      <c r="AA773" s="49">
        <f>+IFERROR(VLOOKUP($M773,ACTIVIDADES!$B$9:$Q$494,15,0),"")</f>
        <v>0</v>
      </c>
      <c r="AB773" s="54" t="str">
        <f>+IFERROR(VLOOKUP($M773,ACTIVIDADES!$B$9:$Q$494,16,0),"")</f>
        <v>EJECUCIÓN</v>
      </c>
      <c r="AC773" s="149">
        <v>46177</v>
      </c>
      <c r="AD773" s="28">
        <v>0</v>
      </c>
      <c r="AE773" s="29" t="s">
        <v>3741</v>
      </c>
      <c r="AF773" s="28" t="s">
        <v>580</v>
      </c>
      <c r="AG773" s="29" t="s">
        <v>3737</v>
      </c>
      <c r="AH773" s="29" t="s">
        <v>3737</v>
      </c>
      <c r="AI773" s="29" t="s">
        <v>3737</v>
      </c>
      <c r="AJ773" s="55">
        <f>+IFERROR(VLOOKUP($M773,ACTIVIDADES!$B$9:$T$494,17,0),"")</f>
        <v>0.5</v>
      </c>
      <c r="AK773" s="80" t="str">
        <f>+IFERROR(VLOOKUP($M773,ACTIVIDADES!$B$9:$T$494,18,0),"")</f>
        <v>Se actualizó los documentos de gestión de riesgos y se presentó a Comité Institucional de Control Interno la politica de gestión de riesgos. En julio se espera la oficialización de los documentos</v>
      </c>
      <c r="AL773" s="80" t="str">
        <f>+IFERROR(VLOOKUP($M773,ACTIVIDADES!$B$9:$T$494,19,0),"")</f>
        <v>https://dnbcgovco-my.sharepoint.com/my?id=%2Fpersonal%2Fplaneacion%5Fdnbc%5Fgov%5Fco%2FDocuments%2FDocumentos%20SIGE%2F6%2E%20Planes%2FPLAN%20DE%20MEJORA%2F2026%2F01%2E%20Seguimiento%20Primer%20Trimestre%2F03%2E%20Gesti%C3%B3n%20de%20An%C3%A1lisis%20y%20Mejora%20Continua&amp;viewid=efb70791%2Db8ab%2D49e7%2Db552%2Dd3d4cbe976b9</v>
      </c>
      <c r="AM773" s="55">
        <f>+IFERROR(VLOOKUP($M773,ACTIVIDADES!$B$9:$X$495,20,0),0)</f>
        <v>46213</v>
      </c>
      <c r="AN773" s="55" t="str">
        <f>+IFERROR(VLOOKUP($M773,ACTIVIDADES!$B$9:$X$495,21,0),0)</f>
        <v>Se evidencia documentación en proceso de actualización</v>
      </c>
      <c r="AO773" s="55">
        <f>+IFERROR(VLOOKUP($M773,ACTIVIDADES!$B$9:$X$495,22,0),0)</f>
        <v>0.5</v>
      </c>
      <c r="AP773" s="145" t="str">
        <f>+IFERROR(VLOOKUP($M773,ACTIVIDADES!$B$9:$X$495,23,0),0)</f>
        <v>EN EJECUCIÓN</v>
      </c>
      <c r="AQ773" s="129">
        <v>46245</v>
      </c>
      <c r="AR773" s="382">
        <v>0.5</v>
      </c>
      <c r="AS773" s="154" t="s">
        <v>4614</v>
      </c>
      <c r="AT773" s="211" t="s">
        <v>4</v>
      </c>
      <c r="AU773" s="193" t="s">
        <v>3639</v>
      </c>
      <c r="AV773" s="193" t="s">
        <v>3639</v>
      </c>
      <c r="AW773" s="193" t="s">
        <v>3639</v>
      </c>
      <c r="AX773" s="193" t="s">
        <v>3739</v>
      </c>
      <c r="AY773" s="176" t="str">
        <f t="shared" si="44"/>
        <v>EN EJECUCIÓN</v>
      </c>
      <c r="AZ773" s="55" t="str">
        <f>+IFERROR(VLOOKUP($M773,ACTIVIDADES!$B$9:$T$494,25,0),"")</f>
        <v/>
      </c>
      <c r="BA773" s="55" t="str">
        <f>+IFERROR(VLOOKUP($M773,ACTIVIDADES!$B$9:$T$494,26,0),"")</f>
        <v/>
      </c>
      <c r="BB773" s="55" t="str">
        <f>+IFERROR(VLOOKUP($M773,ACTIVIDADES!$B$9:$T$494,27,0),"")</f>
        <v/>
      </c>
      <c r="BC773" s="55" t="str">
        <f>+IFERROR(VLOOKUP($M773,ACTIVIDADES!$B$9:$T$494,28,0),"")</f>
        <v/>
      </c>
      <c r="BD773" s="55" t="str">
        <f>+IFERROR(VLOOKUP($M773,ACTIVIDADES!$B$9:$T$494,29,0),"")</f>
        <v/>
      </c>
      <c r="BE773" s="55" t="str">
        <f>+IFERROR(VLOOKUP($M773,ACTIVIDADES!$B$9:$T$494,30,0),"")</f>
        <v/>
      </c>
      <c r="BF773" s="58"/>
      <c r="BG773" s="58"/>
      <c r="BH773" s="59"/>
      <c r="BI773" s="59" t="s">
        <v>580</v>
      </c>
      <c r="BJ773" s="60" t="s">
        <v>3635</v>
      </c>
      <c r="BK773" s="61" t="s">
        <v>593</v>
      </c>
      <c r="BL773" s="62"/>
      <c r="BM773" s="55" t="str">
        <f>+IFERROR(VLOOKUP($M773,ACTIVIDADES!$B$9:$T$494,31,0),"")</f>
        <v/>
      </c>
      <c r="BN773" s="55" t="str">
        <f>+IFERROR(VLOOKUP($M773,ACTIVIDADES!$B$9:$T$494,32,0),"")</f>
        <v/>
      </c>
      <c r="BO773" s="55" t="str">
        <f>+IFERROR(VLOOKUP($M773,ACTIVIDADES!$B$9:$T$494,33,0),"")</f>
        <v/>
      </c>
      <c r="BP773" s="55" t="str">
        <f>+IFERROR(VLOOKUP($M773,ACTIVIDADES!$B$9:$T$494,34,0),"")</f>
        <v/>
      </c>
      <c r="BQ773" s="55" t="str">
        <f>+IFERROR(VLOOKUP($M773,ACTIVIDADES!$B$9:$T$494,35,0),"")</f>
        <v/>
      </c>
      <c r="BR773" s="55" t="str">
        <f>+IFERROR(VLOOKUP($M773,ACTIVIDADES!$B$9:$T$494,36,0),"")</f>
        <v/>
      </c>
      <c r="BS773" s="55" t="str">
        <f>+IFERROR(VLOOKUP($M773,ACTIVIDADES!$B$9:$T$494,37,0),"")</f>
        <v/>
      </c>
      <c r="BT773" s="58"/>
      <c r="BU773" s="58"/>
      <c r="BV773" s="59"/>
      <c r="BW773" s="59" t="s">
        <v>580</v>
      </c>
      <c r="BX773" s="60" t="s">
        <v>3635</v>
      </c>
      <c r="BY773" s="61" t="s">
        <v>593</v>
      </c>
      <c r="BZ773" s="62"/>
    </row>
    <row r="774" spans="1:95" s="8" customFormat="1" ht="93" customHeight="1" x14ac:dyDescent="0.35">
      <c r="A774" s="40">
        <f t="shared" si="45"/>
        <v>766</v>
      </c>
      <c r="B774" s="40" t="s">
        <v>536</v>
      </c>
      <c r="C774" s="40">
        <v>2018</v>
      </c>
      <c r="D774" s="40" t="s">
        <v>3734</v>
      </c>
      <c r="E774" s="323"/>
      <c r="F774" s="40" t="s">
        <v>763</v>
      </c>
      <c r="G774" s="184" t="s">
        <v>532</v>
      </c>
      <c r="H774" s="42" t="s">
        <v>4806</v>
      </c>
      <c r="I774" s="42"/>
      <c r="J774" s="40" t="s">
        <v>5135</v>
      </c>
      <c r="K774" s="40" t="s">
        <v>5135</v>
      </c>
      <c r="L774" s="44" t="s">
        <v>4039</v>
      </c>
      <c r="M774" s="63" t="s">
        <v>2786</v>
      </c>
      <c r="N774" s="63" t="s">
        <v>2787</v>
      </c>
      <c r="O774" s="63" t="s">
        <v>5758</v>
      </c>
      <c r="P774" s="63">
        <v>1</v>
      </c>
      <c r="Q774" s="65">
        <v>44897</v>
      </c>
      <c r="R774" s="65">
        <v>45291</v>
      </c>
      <c r="S774" s="66">
        <f t="shared" si="46"/>
        <v>58.349999999999994</v>
      </c>
      <c r="T774" s="63" t="s">
        <v>589</v>
      </c>
      <c r="U774" s="63" t="s">
        <v>1164</v>
      </c>
      <c r="V774" s="49">
        <f>+IFERROR(VLOOKUP($M774,ACTIVIDADES!$B$9:$Q$494,10,0),"")</f>
        <v>0.5</v>
      </c>
      <c r="W774" s="61" t="str">
        <f>+IFERROR(VLOOKUP($M774,ACTIVIDADES!$B$9:$Q$494,11,0)," ")</f>
        <v>Se descargo la liqidación de impustos y esta en proceso de CDP Y RP</v>
      </c>
      <c r="X774" s="51" t="str">
        <f>+IFERROR(VLOOKUP($M774,ACTIVIDADES!$B$9:$Q$494,12,0),"")</f>
        <v>https://dnbcgovco-my.sharepoint.com/:f:/g/personal/planeacion_dnbc_gov_co/IgDINronIjkOQ7jVIPnzTiYFAU9tsvhRa7YYwJpipmQFX6g?e=AuX2Vo</v>
      </c>
      <c r="Y774" s="52">
        <f>+IFERROR(VLOOKUP($M774,ACTIVIDADES!$B$9:$Q$494,13,0),"")</f>
        <v>46153</v>
      </c>
      <c r="Z774" s="49" t="str">
        <f>+IFERROR(VLOOKUP($M774,ACTIVIDADES!$B$9:$Q$494,14,0),"")</f>
        <v>Se adjuntan las liquidaciones de 64 vehiculos de la vigencia 2026</v>
      </c>
      <c r="AA774" s="49">
        <f>+IFERROR(VLOOKUP($M774,ACTIVIDADES!$B$9:$Q$494,15,0),"")</f>
        <v>0.5</v>
      </c>
      <c r="AB774" s="54" t="str">
        <f>+IFERROR(VLOOKUP($M774,ACTIVIDADES!$B$9:$Q$494,16,0),"")</f>
        <v>EJECUCIÓN</v>
      </c>
      <c r="AC774" s="144" t="s">
        <v>4437</v>
      </c>
      <c r="AD774" s="29">
        <v>0.5</v>
      </c>
      <c r="AE774" s="29" t="s">
        <v>4438</v>
      </c>
      <c r="AF774" s="29" t="s">
        <v>4</v>
      </c>
      <c r="AG774" s="29" t="s">
        <v>3737</v>
      </c>
      <c r="AH774" s="29" t="s">
        <v>3737</v>
      </c>
      <c r="AI774" s="29" t="s">
        <v>3737</v>
      </c>
      <c r="AJ774" s="55">
        <f>+IFERROR(VLOOKUP($M774,ACTIVIDADES!$B$9:$T$494,17,0),"")</f>
        <v>1</v>
      </c>
      <c r="AK774" s="80" t="str">
        <f>+IFERROR(VLOOKUP($M774,ACTIVIDADES!$B$9:$T$494,18,0),"")</f>
        <v xml:space="preserve">Se adjunta pago de los impuestos de los vehículos pagados en el plazo correspondientes </v>
      </c>
      <c r="AL774" s="80" t="str">
        <f>+IFERROR(VLOOKUP($M774,ACTIVIDADES!$B$9:$T$494,19,0),"")</f>
        <v>https://dnbcgovco-my.sharepoint.com/:f:/g/personal/planeacion_dnbc_gov_co/IgANyJF4AJtgTbCY6g58VKaQATjAHHzOlIycQ_FWAC1CB4c?e=xCAtFx</v>
      </c>
      <c r="AM774" s="55">
        <f>+IFERROR(VLOOKUP($M774,ACTIVIDADES!$B$9:$X$495,20,0),0)</f>
        <v>46214</v>
      </c>
      <c r="AN774" s="55" t="str">
        <f>+IFERROR(VLOOKUP($M774,ACTIVIDADES!$B$9:$X$495,21,0),0)</f>
        <v>Se adjuntan las liquidaciones de 64 vehiculos de la vigencia 2026 y evidencias de pago</v>
      </c>
      <c r="AO774" s="55">
        <f>+IFERROR(VLOOKUP($M774,ACTIVIDADES!$B$9:$X$495,22,0),0)</f>
        <v>1</v>
      </c>
      <c r="AP774" s="150" t="str">
        <f>+IFERROR(VLOOKUP($M774,ACTIVIDADES!$B$9:$X$495,23,0),0)</f>
        <v>CUMPLIDO</v>
      </c>
      <c r="AQ774" s="129">
        <v>46230</v>
      </c>
      <c r="AR774" s="172">
        <v>1</v>
      </c>
      <c r="AS774" s="72" t="s">
        <v>3957</v>
      </c>
      <c r="AT774" s="29" t="s">
        <v>578</v>
      </c>
      <c r="AU774" s="57" t="s">
        <v>1472</v>
      </c>
      <c r="AV774" s="193" t="s">
        <v>3635</v>
      </c>
      <c r="AW774" s="193" t="s">
        <v>590</v>
      </c>
      <c r="AX774" s="154" t="s">
        <v>5862</v>
      </c>
      <c r="AY774" s="176" t="str">
        <f t="shared" si="44"/>
        <v>CUMPLIDAS</v>
      </c>
      <c r="AZ774" s="55" t="str">
        <f>+IFERROR(VLOOKUP($M774,ACTIVIDADES!$B$9:$T$494,25,0),"")</f>
        <v/>
      </c>
      <c r="BA774" s="55" t="str">
        <f>+IFERROR(VLOOKUP($M774,ACTIVIDADES!$B$9:$T$494,26,0),"")</f>
        <v/>
      </c>
      <c r="BB774" s="55" t="str">
        <f>+IFERROR(VLOOKUP($M774,ACTIVIDADES!$B$9:$T$494,27,0),"")</f>
        <v/>
      </c>
      <c r="BC774" s="55" t="str">
        <f>+IFERROR(VLOOKUP($M774,ACTIVIDADES!$B$9:$T$494,28,0),"")</f>
        <v/>
      </c>
      <c r="BD774" s="55" t="str">
        <f>+IFERROR(VLOOKUP($M774,ACTIVIDADES!$B$9:$T$494,29,0),"")</f>
        <v/>
      </c>
      <c r="BE774" s="55" t="str">
        <f>+IFERROR(VLOOKUP($M774,ACTIVIDADES!$B$9:$T$494,30,0),"")</f>
        <v/>
      </c>
      <c r="BF774" s="58"/>
      <c r="BG774" s="58"/>
      <c r="BH774" s="59"/>
      <c r="BI774" s="59" t="s">
        <v>580</v>
      </c>
      <c r="BJ774" s="60" t="s">
        <v>3635</v>
      </c>
      <c r="BK774" s="61" t="s">
        <v>593</v>
      </c>
      <c r="BL774" s="62"/>
      <c r="BM774" s="55" t="str">
        <f>+IFERROR(VLOOKUP($M774,ACTIVIDADES!$B$9:$T$494,31,0),"")</f>
        <v/>
      </c>
      <c r="BN774" s="55" t="str">
        <f>+IFERROR(VLOOKUP($M774,ACTIVIDADES!$B$9:$T$494,32,0),"")</f>
        <v/>
      </c>
      <c r="BO774" s="55" t="str">
        <f>+IFERROR(VLOOKUP($M774,ACTIVIDADES!$B$9:$T$494,33,0),"")</f>
        <v/>
      </c>
      <c r="BP774" s="55" t="str">
        <f>+IFERROR(VLOOKUP($M774,ACTIVIDADES!$B$9:$T$494,34,0),"")</f>
        <v/>
      </c>
      <c r="BQ774" s="55" t="str">
        <f>+IFERROR(VLOOKUP($M774,ACTIVIDADES!$B$9:$T$494,35,0),"")</f>
        <v/>
      </c>
      <c r="BR774" s="55" t="str">
        <f>+IFERROR(VLOOKUP($M774,ACTIVIDADES!$B$9:$T$494,36,0),"")</f>
        <v/>
      </c>
      <c r="BS774" s="55" t="str">
        <f>+IFERROR(VLOOKUP($M774,ACTIVIDADES!$B$9:$T$494,37,0),"")</f>
        <v/>
      </c>
      <c r="BT774" s="58"/>
      <c r="BU774" s="58"/>
      <c r="BV774" s="59"/>
      <c r="BW774" s="59" t="s">
        <v>580</v>
      </c>
      <c r="BX774" s="60" t="s">
        <v>3635</v>
      </c>
      <c r="BY774" s="61" t="s">
        <v>593</v>
      </c>
      <c r="BZ774" s="62"/>
      <c r="CA774" s="9"/>
      <c r="CB774" s="9"/>
      <c r="CC774" s="9"/>
      <c r="CD774" s="9"/>
      <c r="CE774" s="9"/>
      <c r="CF774" s="9"/>
      <c r="CG774" s="9"/>
      <c r="CH774" s="9"/>
      <c r="CI774" s="9"/>
      <c r="CJ774" s="9"/>
      <c r="CK774" s="9"/>
      <c r="CL774" s="9"/>
      <c r="CM774" s="9"/>
      <c r="CN774" s="9"/>
      <c r="CO774" s="9"/>
      <c r="CP774" s="9"/>
      <c r="CQ774" s="9"/>
    </row>
    <row r="775" spans="1:95" ht="93" customHeight="1" x14ac:dyDescent="0.35">
      <c r="A775" s="40">
        <f t="shared" si="45"/>
        <v>767</v>
      </c>
      <c r="B775" s="40" t="s">
        <v>536</v>
      </c>
      <c r="C775" s="40">
        <v>2025</v>
      </c>
      <c r="D775" s="40" t="s">
        <v>3750</v>
      </c>
      <c r="E775" s="323"/>
      <c r="F775" s="40" t="s">
        <v>748</v>
      </c>
      <c r="G775" s="63" t="s">
        <v>563</v>
      </c>
      <c r="H775" s="42" t="s">
        <v>4938</v>
      </c>
      <c r="I775" s="42"/>
      <c r="J775" s="40" t="s">
        <v>4439</v>
      </c>
      <c r="K775" s="40" t="s">
        <v>4439</v>
      </c>
      <c r="L775" s="44" t="s">
        <v>4440</v>
      </c>
      <c r="M775" s="63" t="s">
        <v>2540</v>
      </c>
      <c r="N775" s="63" t="s">
        <v>5651</v>
      </c>
      <c r="O775" s="63" t="s">
        <v>1643</v>
      </c>
      <c r="P775" s="63">
        <v>1</v>
      </c>
      <c r="Q775" s="65">
        <v>46053</v>
      </c>
      <c r="R775" s="65">
        <v>46081</v>
      </c>
      <c r="S775" s="66">
        <f t="shared" si="46"/>
        <v>4.2</v>
      </c>
      <c r="T775" s="63" t="s">
        <v>592</v>
      </c>
      <c r="U775" s="63" t="s">
        <v>563</v>
      </c>
      <c r="V775" s="49">
        <f>+IFERROR(VLOOKUP($M775,ACTIVIDADES!$B$9:$Q$494,10,0),"")</f>
        <v>1</v>
      </c>
      <c r="W775" s="61" t="str">
        <f>+IFERROR(VLOOKUP($M775,ACTIVIDADES!$B$9:$Q$494,11,0)," ")</f>
        <v xml:space="preserve"> se deja en evidencia el procedimiento PC-PE-05 Programación y seguimiento presupuestal V1 </v>
      </c>
      <c r="X775" s="51" t="str">
        <f>+IFERROR(VLOOKUP($M775,ACTIVIDADES!$B$9:$Q$494,12,0),"")</f>
        <v>https://dnbcgovco-my.sharepoint.com/:f:/g/personal/planeacion_dnbc_gov_co/IgAKPZEalRp3T7O44VwZjBLlARF86VpmllJA36VR9-2qDG8?e=W6XaGX</v>
      </c>
      <c r="Y775" s="52">
        <f>+IFERROR(VLOOKUP($M775,ACTIVIDADES!$B$9:$Q$494,13,0),"")</f>
        <v>46153</v>
      </c>
      <c r="Z775" s="49" t="str">
        <f>+IFERROR(VLOOKUP($M775,ACTIVIDADES!$B$9:$Q$494,14,0),"")</f>
        <v>Se formuló durante el primer trimestre el procedimiento PC-PE-05 Programación y seguimiento presupuestal V1</v>
      </c>
      <c r="AA775" s="49">
        <f>+IFERROR(VLOOKUP($M775,ACTIVIDADES!$B$9:$Q$494,15,0),"")</f>
        <v>1</v>
      </c>
      <c r="AB775" s="54" t="str">
        <f>+IFERROR(VLOOKUP($M775,ACTIVIDADES!$B$9:$Q$494,16,0),"")</f>
        <v>CUMPLIDO</v>
      </c>
      <c r="AC775" s="144">
        <v>46171</v>
      </c>
      <c r="AD775" s="30">
        <v>1</v>
      </c>
      <c r="AE775" s="30" t="s">
        <v>5808</v>
      </c>
      <c r="AF775" s="29" t="s">
        <v>579</v>
      </c>
      <c r="AG775" s="29" t="s">
        <v>3737</v>
      </c>
      <c r="AH775" s="29" t="s">
        <v>593</v>
      </c>
      <c r="AI775" s="29" t="s">
        <v>3752</v>
      </c>
      <c r="AJ775" s="55">
        <f>+IFERROR(VLOOKUP($M775,ACTIVIDADES!$B$9:$T$494,17,0),"")</f>
        <v>1</v>
      </c>
      <c r="AK775" s="80" t="str">
        <f>+IFERROR(VLOOKUP($M775,ACTIVIDADES!$B$9:$T$494,18,0),"")</f>
        <v xml:space="preserve"> se deja en evidencia el procedimiento PC-PE-05 Programación y seguimiento presupuestal V1 </v>
      </c>
      <c r="AL775" s="80" t="str">
        <f>+IFERROR(VLOOKUP($M775,ACTIVIDADES!$B$9:$T$494,19,0),"")</f>
        <v>https://dnbcgovco-my.sharepoint.com/:f:/g/personal/planeacion_dnbc_gov_co/IgDlTTkE6gPMRZjTETbxch7dATaSM_TE5-agvqb3k7QgaDY?e=0V1Jx7</v>
      </c>
      <c r="AM775" s="55" t="str">
        <f>+IFERROR(VLOOKUP($M775,ACTIVIDADES!$B$9:$X$495,20,0),0)</f>
        <v>11/07/206</v>
      </c>
      <c r="AN775" s="55" t="str">
        <f>+IFERROR(VLOOKUP($M775,ACTIVIDADES!$B$9:$X$495,21,0),0)</f>
        <v>Actividad reportada con cumplimiento en el primer trimestre 2026</v>
      </c>
      <c r="AO775" s="55">
        <f>+IFERROR(VLOOKUP($M775,ACTIVIDADES!$B$9:$X$495,22,0),0)</f>
        <v>1</v>
      </c>
      <c r="AP775" s="150" t="str">
        <f>+IFERROR(VLOOKUP($M775,ACTIVIDADES!$B$9:$X$495,23,0),0)</f>
        <v>CUMPLIDO</v>
      </c>
      <c r="AQ775" s="129">
        <v>46230</v>
      </c>
      <c r="AR775" s="172">
        <v>1</v>
      </c>
      <c r="AS775" s="131" t="s">
        <v>5782</v>
      </c>
      <c r="AT775" s="29" t="s">
        <v>579</v>
      </c>
      <c r="AU775" s="57" t="s">
        <v>1472</v>
      </c>
      <c r="AV775" s="57" t="s">
        <v>3635</v>
      </c>
      <c r="AW775" s="57" t="s">
        <v>590</v>
      </c>
      <c r="AX775" s="193" t="s">
        <v>4441</v>
      </c>
      <c r="AY775" s="176" t="str">
        <f t="shared" si="44"/>
        <v>CUMPLIDAS</v>
      </c>
      <c r="AZ775" s="55" t="str">
        <f>+IFERROR(VLOOKUP($M775,ACTIVIDADES!$B$9:$T$494,25,0),"")</f>
        <v/>
      </c>
      <c r="BA775" s="55" t="str">
        <f>+IFERROR(VLOOKUP($M775,ACTIVIDADES!$B$9:$T$494,26,0),"")</f>
        <v/>
      </c>
      <c r="BB775" s="55" t="str">
        <f>+IFERROR(VLOOKUP($M775,ACTIVIDADES!$B$9:$T$494,27,0),"")</f>
        <v/>
      </c>
      <c r="BC775" s="55" t="str">
        <f>+IFERROR(VLOOKUP($M775,ACTIVIDADES!$B$9:$T$494,28,0),"")</f>
        <v/>
      </c>
      <c r="BD775" s="55" t="str">
        <f>+IFERROR(VLOOKUP($M775,ACTIVIDADES!$B$9:$T$494,29,0),"")</f>
        <v/>
      </c>
      <c r="BE775" s="55" t="str">
        <f>+IFERROR(VLOOKUP($M775,ACTIVIDADES!$B$9:$T$494,30,0),"")</f>
        <v/>
      </c>
      <c r="BF775" s="58"/>
      <c r="BG775" s="58"/>
      <c r="BH775" s="59"/>
      <c r="BI775" s="59" t="s">
        <v>580</v>
      </c>
      <c r="BJ775" s="60" t="s">
        <v>3635</v>
      </c>
      <c r="BK775" s="61" t="s">
        <v>593</v>
      </c>
      <c r="BL775" s="62"/>
      <c r="BM775" s="55" t="str">
        <f>+IFERROR(VLOOKUP($M775,ACTIVIDADES!$B$9:$T$494,31,0),"")</f>
        <v/>
      </c>
      <c r="BN775" s="55" t="str">
        <f>+IFERROR(VLOOKUP($M775,ACTIVIDADES!$B$9:$T$494,32,0),"")</f>
        <v/>
      </c>
      <c r="BO775" s="55" t="str">
        <f>+IFERROR(VLOOKUP($M775,ACTIVIDADES!$B$9:$T$494,33,0),"")</f>
        <v/>
      </c>
      <c r="BP775" s="55" t="str">
        <f>+IFERROR(VLOOKUP($M775,ACTIVIDADES!$B$9:$T$494,34,0),"")</f>
        <v/>
      </c>
      <c r="BQ775" s="55" t="str">
        <f>+IFERROR(VLOOKUP($M775,ACTIVIDADES!$B$9:$T$494,35,0),"")</f>
        <v/>
      </c>
      <c r="BR775" s="55" t="str">
        <f>+IFERROR(VLOOKUP($M775,ACTIVIDADES!$B$9:$T$494,36,0),"")</f>
        <v/>
      </c>
      <c r="BS775" s="55" t="str">
        <f>+IFERROR(VLOOKUP($M775,ACTIVIDADES!$B$9:$T$494,37,0),"")</f>
        <v/>
      </c>
      <c r="BT775" s="58"/>
      <c r="BU775" s="58"/>
      <c r="BV775" s="59"/>
      <c r="BW775" s="59" t="s">
        <v>580</v>
      </c>
      <c r="BX775" s="60" t="s">
        <v>3635</v>
      </c>
      <c r="BY775" s="61" t="s">
        <v>593</v>
      </c>
      <c r="BZ775" s="62"/>
    </row>
    <row r="776" spans="1:95" ht="93" customHeight="1" x14ac:dyDescent="0.35">
      <c r="A776" s="40">
        <f t="shared" si="45"/>
        <v>768</v>
      </c>
      <c r="B776" s="40" t="s">
        <v>536</v>
      </c>
      <c r="C776" s="40">
        <v>2025</v>
      </c>
      <c r="D776" s="40" t="s">
        <v>3750</v>
      </c>
      <c r="E776" s="323"/>
      <c r="F776" s="40" t="s">
        <v>748</v>
      </c>
      <c r="G776" s="63" t="s">
        <v>563</v>
      </c>
      <c r="H776" s="42" t="s">
        <v>4938</v>
      </c>
      <c r="I776" s="42"/>
      <c r="J776" s="40" t="s">
        <v>4439</v>
      </c>
      <c r="K776" s="40" t="s">
        <v>4439</v>
      </c>
      <c r="L776" s="44" t="s">
        <v>4440</v>
      </c>
      <c r="M776" s="63" t="s">
        <v>1244</v>
      </c>
      <c r="N776" s="63" t="s">
        <v>1245</v>
      </c>
      <c r="O776" s="63" t="s">
        <v>1246</v>
      </c>
      <c r="P776" s="63">
        <v>1</v>
      </c>
      <c r="Q776" s="65">
        <v>46097</v>
      </c>
      <c r="R776" s="65">
        <v>46108</v>
      </c>
      <c r="S776" s="66">
        <f t="shared" si="46"/>
        <v>1.65</v>
      </c>
      <c r="T776" s="63" t="s">
        <v>622</v>
      </c>
      <c r="U776" s="63" t="s">
        <v>563</v>
      </c>
      <c r="V776" s="49">
        <f>+IFERROR(VLOOKUP($M776,ACTIVIDADES!$B$9:$Q$494,10,0),"")</f>
        <v>1</v>
      </c>
      <c r="W776" s="61" t="str">
        <f>+IFERROR(VLOOKUP($M776,ACTIVIDADES!$B$9:$Q$494,11,0)," ")</f>
        <v>Se incluye en procedimiento fechas establecidas para la presentación del anteproyecto de presupuesto</v>
      </c>
      <c r="X776" s="51" t="str">
        <f>+IFERROR(VLOOKUP($M776,ACTIVIDADES!$B$9:$Q$494,12,0),"")</f>
        <v>https://dnbcgovco-my.sharepoint.com/:f:/g/personal/planeacion_dnbc_gov_co/IgAwRNaujcVWS71Oq-WCF_AGAfs5QChUDiIf3u_UJWQL4d4?e=4XXkdM</v>
      </c>
      <c r="Y776" s="52">
        <f>+IFERROR(VLOOKUP($M776,ACTIVIDADES!$B$9:$Q$494,13,0),"")</f>
        <v>46153</v>
      </c>
      <c r="Z776" s="49" t="str">
        <f>+IFERROR(VLOOKUP($M776,ACTIVIDADES!$B$9:$Q$494,14,0),"")</f>
        <v>Se evidencia tiempos en el procedimiento de programación presupuestal</v>
      </c>
      <c r="AA776" s="49">
        <f>+IFERROR(VLOOKUP($M776,ACTIVIDADES!$B$9:$Q$494,15,0),"")</f>
        <v>1</v>
      </c>
      <c r="AB776" s="54" t="str">
        <f>+IFERROR(VLOOKUP($M776,ACTIVIDADES!$B$9:$Q$494,16,0),"")</f>
        <v>CUMPLIDO</v>
      </c>
      <c r="AC776" s="144">
        <v>46178</v>
      </c>
      <c r="AD776" s="29">
        <v>1</v>
      </c>
      <c r="AE776" s="29" t="s">
        <v>4442</v>
      </c>
      <c r="AF776" s="29" t="s">
        <v>579</v>
      </c>
      <c r="AG776" s="29" t="s">
        <v>3737</v>
      </c>
      <c r="AH776" s="29" t="s">
        <v>593</v>
      </c>
      <c r="AI776" s="29" t="s">
        <v>3752</v>
      </c>
      <c r="AJ776" s="55">
        <f>+IFERROR(VLOOKUP($M776,ACTIVIDADES!$B$9:$T$494,17,0),"")</f>
        <v>1</v>
      </c>
      <c r="AK776" s="80" t="str">
        <f>+IFERROR(VLOOKUP($M776,ACTIVIDADES!$B$9:$T$494,18,0),"")</f>
        <v>Se incluye en procedimiento fechas establecidas para la presentación del anteproyecto de presupuesto</v>
      </c>
      <c r="AL776" s="80" t="str">
        <f>+IFERROR(VLOOKUP($M776,ACTIVIDADES!$B$9:$T$494,19,0),"")</f>
        <v>https://dnbcgovco-my.sharepoint.com/my?id=%2Fpersonal%2Fplaneacion%5Fdnbc%5Fgov%5Fco%2FDocuments%2FDocumentos%20SIGE%2F6%2E%20Planes%2FPLAN%20DE%20MEJORA%2F2026%2F02%2E%20Seguimiento%20Segundo%20Trimestre%2F01%2E%20Planeaci%C3%B3n%20Estrat%C3%A9gica&amp;viewid=efb70791%2Db8ab%2D49e7%2Db552%2Dd3d4cbe976b9</v>
      </c>
      <c r="AM776" s="55">
        <f>+IFERROR(VLOOKUP($M776,ACTIVIDADES!$B$9:$X$495,20,0),0)</f>
        <v>46213</v>
      </c>
      <c r="AN776" s="55" t="str">
        <f>+IFERROR(VLOOKUP($M776,ACTIVIDADES!$B$9:$X$495,21,0),0)</f>
        <v>Se evidencia tiempos en el procedimiento de programación presupuestal</v>
      </c>
      <c r="AO776" s="55">
        <f>+IFERROR(VLOOKUP($M776,ACTIVIDADES!$B$9:$X$495,22,0),0)</f>
        <v>1</v>
      </c>
      <c r="AP776" s="150" t="str">
        <f>+IFERROR(VLOOKUP($M776,ACTIVIDADES!$B$9:$X$495,23,0),0)</f>
        <v>CUMPLIDO</v>
      </c>
      <c r="AQ776" s="88">
        <v>46230</v>
      </c>
      <c r="AR776" s="55">
        <v>1</v>
      </c>
      <c r="AS776" s="57" t="s">
        <v>4443</v>
      </c>
      <c r="AT776" s="29" t="s">
        <v>579</v>
      </c>
      <c r="AU776" s="57" t="s">
        <v>1472</v>
      </c>
      <c r="AV776" s="57" t="s">
        <v>3635</v>
      </c>
      <c r="AW776" s="57" t="s">
        <v>590</v>
      </c>
      <c r="AX776" s="193" t="s">
        <v>4441</v>
      </c>
      <c r="AY776" s="176" t="str">
        <f t="shared" si="44"/>
        <v>CUMPLIDAS</v>
      </c>
      <c r="AZ776" s="55" t="str">
        <f>+IFERROR(VLOOKUP($M776,ACTIVIDADES!$B$9:$T$494,25,0),"")</f>
        <v/>
      </c>
      <c r="BA776" s="55" t="str">
        <f>+IFERROR(VLOOKUP($M776,ACTIVIDADES!$B$9:$T$494,26,0),"")</f>
        <v/>
      </c>
      <c r="BB776" s="55" t="str">
        <f>+IFERROR(VLOOKUP($M776,ACTIVIDADES!$B$9:$T$494,27,0),"")</f>
        <v/>
      </c>
      <c r="BC776" s="55" t="str">
        <f>+IFERROR(VLOOKUP($M776,ACTIVIDADES!$B$9:$T$494,28,0),"")</f>
        <v/>
      </c>
      <c r="BD776" s="55" t="str">
        <f>+IFERROR(VLOOKUP($M776,ACTIVIDADES!$B$9:$T$494,29,0),"")</f>
        <v/>
      </c>
      <c r="BE776" s="55" t="str">
        <f>+IFERROR(VLOOKUP($M776,ACTIVIDADES!$B$9:$T$494,30,0),"")</f>
        <v/>
      </c>
      <c r="BF776" s="58"/>
      <c r="BG776" s="58"/>
      <c r="BH776" s="59"/>
      <c r="BI776" s="59" t="s">
        <v>580</v>
      </c>
      <c r="BJ776" s="60" t="s">
        <v>3635</v>
      </c>
      <c r="BK776" s="61" t="s">
        <v>593</v>
      </c>
      <c r="BL776" s="62"/>
      <c r="BM776" s="55" t="str">
        <f>+IFERROR(VLOOKUP($M776,ACTIVIDADES!$B$9:$T$494,31,0),"")</f>
        <v/>
      </c>
      <c r="BN776" s="55" t="str">
        <f>+IFERROR(VLOOKUP($M776,ACTIVIDADES!$B$9:$T$494,32,0),"")</f>
        <v/>
      </c>
      <c r="BO776" s="55" t="str">
        <f>+IFERROR(VLOOKUP($M776,ACTIVIDADES!$B$9:$T$494,33,0),"")</f>
        <v/>
      </c>
      <c r="BP776" s="55" t="str">
        <f>+IFERROR(VLOOKUP($M776,ACTIVIDADES!$B$9:$T$494,34,0),"")</f>
        <v/>
      </c>
      <c r="BQ776" s="55" t="str">
        <f>+IFERROR(VLOOKUP($M776,ACTIVIDADES!$B$9:$T$494,35,0),"")</f>
        <v/>
      </c>
      <c r="BR776" s="55" t="str">
        <f>+IFERROR(VLOOKUP($M776,ACTIVIDADES!$B$9:$T$494,36,0),"")</f>
        <v/>
      </c>
      <c r="BS776" s="55" t="str">
        <f>+IFERROR(VLOOKUP($M776,ACTIVIDADES!$B$9:$T$494,37,0),"")</f>
        <v/>
      </c>
      <c r="BT776" s="58"/>
      <c r="BU776" s="58"/>
      <c r="BV776" s="59"/>
      <c r="BW776" s="59" t="s">
        <v>580</v>
      </c>
      <c r="BX776" s="60" t="s">
        <v>3635</v>
      </c>
      <c r="BY776" s="61" t="s">
        <v>593</v>
      </c>
      <c r="BZ776" s="62"/>
    </row>
    <row r="777" spans="1:95" ht="93" customHeight="1" x14ac:dyDescent="0.35">
      <c r="A777" s="40">
        <f t="shared" si="45"/>
        <v>769</v>
      </c>
      <c r="B777" s="40" t="s">
        <v>521</v>
      </c>
      <c r="C777" s="40">
        <v>2022</v>
      </c>
      <c r="D777" s="40" t="s">
        <v>3750</v>
      </c>
      <c r="E777" s="323"/>
      <c r="F777" s="40" t="s">
        <v>908</v>
      </c>
      <c r="G777" s="40" t="s">
        <v>4645</v>
      </c>
      <c r="H777" s="41" t="s">
        <v>4697</v>
      </c>
      <c r="I777" s="42" t="s">
        <v>3642</v>
      </c>
      <c r="J777" s="43" t="s">
        <v>3877</v>
      </c>
      <c r="K777" s="43" t="s">
        <v>3877</v>
      </c>
      <c r="L777" s="44" t="s">
        <v>1153</v>
      </c>
      <c r="M777" s="45" t="s">
        <v>1302</v>
      </c>
      <c r="N777" s="46" t="s">
        <v>5584</v>
      </c>
      <c r="O777" s="45" t="s">
        <v>1304</v>
      </c>
      <c r="P777" s="45">
        <v>2</v>
      </c>
      <c r="Q777" s="47">
        <v>46023</v>
      </c>
      <c r="R777" s="47">
        <v>46387</v>
      </c>
      <c r="S777" s="48">
        <f t="shared" si="46"/>
        <v>54</v>
      </c>
      <c r="T777" s="45" t="s">
        <v>1291</v>
      </c>
      <c r="U777" s="45" t="s">
        <v>1180</v>
      </c>
      <c r="V777" s="49">
        <f>+IFERROR(VLOOKUP($M777,ACTIVIDADES!$B$9:$Q$494,10,0),"")</f>
        <v>0</v>
      </c>
      <c r="W777" s="50" t="str">
        <f>+IFERROR(VLOOKUP($M777,ACTIVIDADES!$B$9:$Q$494,11,0)," ")</f>
        <v>Actividad reformulada con periodicidad semestral</v>
      </c>
      <c r="X777" s="61">
        <f>+IFERROR(VLOOKUP($M777,ACTIVIDADES!$B$9:$Q$494,12,0),"")</f>
        <v>0</v>
      </c>
      <c r="Y777" s="52">
        <f>+IFERROR(VLOOKUP($M777,ACTIVIDADES!$B$9:$Q$494,13,0),"")</f>
        <v>46153</v>
      </c>
      <c r="Z777" s="53" t="str">
        <f>+IFERROR(VLOOKUP($M777,ACTIVIDADES!$B$9:$Q$494,14,0),"")</f>
        <v>Pendiente de inicio de ejecución</v>
      </c>
      <c r="AA777" s="49">
        <f>+IFERROR(VLOOKUP($M777,ACTIVIDADES!$B$9:$Q$494,15,0),"")</f>
        <v>0</v>
      </c>
      <c r="AB777" s="54" t="str">
        <f>+IFERROR(VLOOKUP($M777,ACTIVIDADES!$B$9:$Q$494,16,0),"")</f>
        <v>EJECUCIÓN</v>
      </c>
      <c r="AC777" s="149">
        <v>46177</v>
      </c>
      <c r="AD777" s="29">
        <v>0.25</v>
      </c>
      <c r="AE777" s="29" t="s">
        <v>3741</v>
      </c>
      <c r="AF777" s="29" t="s">
        <v>580</v>
      </c>
      <c r="AG777" s="29" t="s">
        <v>3737</v>
      </c>
      <c r="AH777" s="29" t="s">
        <v>3737</v>
      </c>
      <c r="AI777" s="29" t="s">
        <v>3737</v>
      </c>
      <c r="AJ777" s="55">
        <f>+IFERROR(VLOOKUP($M777,ACTIVIDADES!$B$9:$T$494,17,0),"")</f>
        <v>0</v>
      </c>
      <c r="AK777" s="80" t="str">
        <f>+IFERROR(VLOOKUP($M777,ACTIVIDADES!$B$9:$T$494,18,0),"")</f>
        <v>Actividad reformulada con periodicidad semestral. Primer seguimiento se realiza en el mes de julio</v>
      </c>
      <c r="AL777" s="80">
        <f>+IFERROR(VLOOKUP($M777,ACTIVIDADES!$B$9:$T$494,19,0),"")</f>
        <v>0</v>
      </c>
      <c r="AM777" s="55">
        <f>+IFERROR(VLOOKUP($M777,ACTIVIDADES!$B$9:$X$495,20,0),0)</f>
        <v>46213</v>
      </c>
      <c r="AN777" s="55" t="str">
        <f>+IFERROR(VLOOKUP($M777,ACTIVIDADES!$B$9:$X$495,21,0),0)</f>
        <v>Pendiente de inicio de ejecución</v>
      </c>
      <c r="AO777" s="55">
        <f>+IFERROR(VLOOKUP($M777,ACTIVIDADES!$B$9:$X$495,22,0),0)</f>
        <v>0</v>
      </c>
      <c r="AP777" s="145" t="str">
        <f>+IFERROR(VLOOKUP($M777,ACTIVIDADES!$B$9:$X$495,23,0),0)</f>
        <v>EN EJECUCIÓN</v>
      </c>
      <c r="AQ777" s="88">
        <v>46244</v>
      </c>
      <c r="AR777" s="28">
        <v>0.25</v>
      </c>
      <c r="AS777" s="29" t="s">
        <v>3741</v>
      </c>
      <c r="AT777" s="29" t="s">
        <v>4</v>
      </c>
      <c r="AU777" s="57" t="s">
        <v>3639</v>
      </c>
      <c r="AV777" s="193" t="s">
        <v>3639</v>
      </c>
      <c r="AW777" s="193" t="s">
        <v>3639</v>
      </c>
      <c r="AX777" s="57" t="s">
        <v>4259</v>
      </c>
      <c r="AY777" s="176" t="str">
        <f t="shared" si="44"/>
        <v>EN EJECUCIÓN</v>
      </c>
      <c r="AZ777" s="55" t="str">
        <f>+IFERROR(VLOOKUP($M777,ACTIVIDADES!$B$9:$T$494,25,0),"")</f>
        <v/>
      </c>
      <c r="BA777" s="55" t="str">
        <f>+IFERROR(VLOOKUP($M777,ACTIVIDADES!$B$9:$T$494,26,0),"")</f>
        <v/>
      </c>
      <c r="BB777" s="55" t="str">
        <f>+IFERROR(VLOOKUP($M777,ACTIVIDADES!$B$9:$T$494,27,0),"")</f>
        <v/>
      </c>
      <c r="BC777" s="55" t="str">
        <f>+IFERROR(VLOOKUP($M777,ACTIVIDADES!$B$9:$T$494,28,0),"")</f>
        <v/>
      </c>
      <c r="BD777" s="55" t="str">
        <f>+IFERROR(VLOOKUP($M777,ACTIVIDADES!$B$9:$T$494,29,0),"")</f>
        <v/>
      </c>
      <c r="BE777" s="55" t="str">
        <f>+IFERROR(VLOOKUP($M777,ACTIVIDADES!$B$9:$T$494,30,0),"")</f>
        <v/>
      </c>
      <c r="BF777" s="58"/>
      <c r="BG777" s="58"/>
      <c r="BH777" s="59"/>
      <c r="BI777" s="59" t="s">
        <v>580</v>
      </c>
      <c r="BJ777" s="60" t="s">
        <v>3635</v>
      </c>
      <c r="BK777" s="61" t="s">
        <v>593</v>
      </c>
      <c r="BL777" s="62"/>
      <c r="BM777" s="55" t="str">
        <f>+IFERROR(VLOOKUP($M777,ACTIVIDADES!$B$9:$T$494,31,0),"")</f>
        <v/>
      </c>
      <c r="BN777" s="55" t="str">
        <f>+IFERROR(VLOOKUP($M777,ACTIVIDADES!$B$9:$T$494,32,0),"")</f>
        <v/>
      </c>
      <c r="BO777" s="55" t="str">
        <f>+IFERROR(VLOOKUP($M777,ACTIVIDADES!$B$9:$T$494,33,0),"")</f>
        <v/>
      </c>
      <c r="BP777" s="55" t="str">
        <f>+IFERROR(VLOOKUP($M777,ACTIVIDADES!$B$9:$T$494,34,0),"")</f>
        <v/>
      </c>
      <c r="BQ777" s="55" t="str">
        <f>+IFERROR(VLOOKUP($M777,ACTIVIDADES!$B$9:$T$494,35,0),"")</f>
        <v/>
      </c>
      <c r="BR777" s="55" t="str">
        <f>+IFERROR(VLOOKUP($M777,ACTIVIDADES!$B$9:$T$494,36,0),"")</f>
        <v/>
      </c>
      <c r="BS777" s="55" t="str">
        <f>+IFERROR(VLOOKUP($M777,ACTIVIDADES!$B$9:$T$494,37,0),"")</f>
        <v/>
      </c>
      <c r="BT777" s="58"/>
      <c r="BU777" s="58"/>
      <c r="BV777" s="59"/>
      <c r="BW777" s="59" t="s">
        <v>580</v>
      </c>
      <c r="BX777" s="60" t="s">
        <v>3635</v>
      </c>
      <c r="BY777" s="61" t="s">
        <v>593</v>
      </c>
      <c r="BZ777" s="62"/>
      <c r="CA777" s="7"/>
      <c r="CB777" s="7"/>
      <c r="CC777" s="7"/>
      <c r="CD777" s="7"/>
      <c r="CE777" s="7"/>
      <c r="CF777" s="7"/>
      <c r="CG777" s="7"/>
      <c r="CH777" s="7"/>
      <c r="CI777" s="7"/>
      <c r="CJ777" s="7"/>
      <c r="CK777" s="7"/>
      <c r="CL777" s="7"/>
      <c r="CM777" s="7"/>
      <c r="CN777" s="7"/>
      <c r="CO777" s="7"/>
      <c r="CP777" s="7"/>
      <c r="CQ777" s="7"/>
    </row>
    <row r="778" spans="1:95" s="8" customFormat="1" ht="93" customHeight="1" x14ac:dyDescent="0.35">
      <c r="A778" s="40">
        <f t="shared" si="45"/>
        <v>770</v>
      </c>
      <c r="B778" s="40" t="s">
        <v>521</v>
      </c>
      <c r="C778" s="40">
        <v>2022</v>
      </c>
      <c r="D778" s="40" t="s">
        <v>3879</v>
      </c>
      <c r="E778" s="323"/>
      <c r="F778" s="40" t="s">
        <v>899</v>
      </c>
      <c r="G778" s="40" t="s">
        <v>32</v>
      </c>
      <c r="H778" s="41" t="s">
        <v>4859</v>
      </c>
      <c r="I778" s="42" t="s">
        <v>3653</v>
      </c>
      <c r="J778" s="43" t="s">
        <v>4270</v>
      </c>
      <c r="K778" s="43" t="s">
        <v>4270</v>
      </c>
      <c r="L778" s="44" t="s">
        <v>1153</v>
      </c>
      <c r="M778" s="45" t="s">
        <v>1748</v>
      </c>
      <c r="N778" s="46" t="s">
        <v>5585</v>
      </c>
      <c r="O778" s="45" t="s">
        <v>1750</v>
      </c>
      <c r="P778" s="45">
        <v>1</v>
      </c>
      <c r="Q778" s="47">
        <v>46113</v>
      </c>
      <c r="R778" s="47">
        <v>46203</v>
      </c>
      <c r="S778" s="48">
        <f t="shared" si="46"/>
        <v>13.350000000000001</v>
      </c>
      <c r="T778" s="45" t="s">
        <v>1726</v>
      </c>
      <c r="U778" s="45"/>
      <c r="V778" s="49">
        <f>+IFERROR(VLOOKUP($M778,ACTIVIDADES!$B$9:$Q$494,10,0),"")</f>
        <v>0</v>
      </c>
      <c r="W778" s="50">
        <f>+IFERROR(VLOOKUP($M778,ACTIVIDADES!$B$9:$Q$494,11,0)," ")</f>
        <v>0</v>
      </c>
      <c r="X778" s="61">
        <f>+IFERROR(VLOOKUP($M778,ACTIVIDADES!$B$9:$Q$494,12,0),"")</f>
        <v>0</v>
      </c>
      <c r="Y778" s="52">
        <f>+IFERROR(VLOOKUP($M778,ACTIVIDADES!$B$9:$Q$494,13,0),"")</f>
        <v>46153</v>
      </c>
      <c r="Z778" s="53" t="str">
        <f>+IFERROR(VLOOKUP($M778,ACTIVIDADES!$B$9:$Q$494,14,0),"")</f>
        <v xml:space="preserve">Sin seguimiento </v>
      </c>
      <c r="AA778" s="49">
        <f>+IFERROR(VLOOKUP($M778,ACTIVIDADES!$B$9:$Q$494,15,0),"")</f>
        <v>0</v>
      </c>
      <c r="AB778" s="54" t="str">
        <f>+IFERROR(VLOOKUP($M778,ACTIVIDADES!$B$9:$Q$494,16,0),"")</f>
        <v>EJECUCIÓN</v>
      </c>
      <c r="AC778" s="144">
        <v>46181</v>
      </c>
      <c r="AD778" s="29">
        <v>0</v>
      </c>
      <c r="AE778" s="29" t="s">
        <v>3881</v>
      </c>
      <c r="AF778" s="29" t="s">
        <v>580</v>
      </c>
      <c r="AG778" s="29" t="s">
        <v>3737</v>
      </c>
      <c r="AH778" s="29" t="s">
        <v>3737</v>
      </c>
      <c r="AI778" s="29" t="s">
        <v>3737</v>
      </c>
      <c r="AJ778" s="55">
        <f>+IFERROR(VLOOKUP($M778,ACTIVIDADES!$B$9:$T$494,17,0),"")</f>
        <v>0</v>
      </c>
      <c r="AK778" s="80" t="str">
        <f>+IFERROR(VLOOKUP($M778,ACTIVIDADES!$B$9:$T$494,18,0),"")</f>
        <v>Sin reporte de información por parte de la primera linea de defensa</v>
      </c>
      <c r="AL778" s="80">
        <f>+IFERROR(VLOOKUP($M778,ACTIVIDADES!$B$9:$T$494,19,0),"")</f>
        <v>0</v>
      </c>
      <c r="AM778" s="55">
        <f>+IFERROR(VLOOKUP($M778,ACTIVIDADES!$B$9:$X$495,20,0),0)</f>
        <v>46213</v>
      </c>
      <c r="AN778" s="55" t="str">
        <f>+IFERROR(VLOOKUP($M778,ACTIVIDADES!$B$9:$X$495,21,0),0)</f>
        <v>No se evidencia seguimiento</v>
      </c>
      <c r="AO778" s="55">
        <f>+IFERROR(VLOOKUP($M778,ACTIVIDADES!$B$9:$X$495,22,0),0)</f>
        <v>0</v>
      </c>
      <c r="AP778" s="145" t="str">
        <f>+IFERROR(VLOOKUP($M778,ACTIVIDADES!$B$9:$X$495,23,0),0)</f>
        <v>EN EJECUCIÓN</v>
      </c>
      <c r="AQ778" s="88">
        <v>46246</v>
      </c>
      <c r="AR778" s="29">
        <v>0</v>
      </c>
      <c r="AS778" s="29" t="s">
        <v>3741</v>
      </c>
      <c r="AT778" s="29" t="s">
        <v>580</v>
      </c>
      <c r="AU778" s="57" t="s">
        <v>3639</v>
      </c>
      <c r="AV778" s="193" t="s">
        <v>3639</v>
      </c>
      <c r="AW778" s="193" t="s">
        <v>3639</v>
      </c>
      <c r="AX778" s="57" t="s">
        <v>4259</v>
      </c>
      <c r="AY778" s="176" t="str">
        <f t="shared" ref="AY778:AY841" si="47">IF(OR(AT778="C. OPORTUNAMENTE",AT778="C. EXTRATEMPORANEAMENTE"),"CUMPLIDAS",IF(AT778="VENCIDA","VENCIDAS",AT778))</f>
        <v>SIN INICIAR</v>
      </c>
      <c r="AZ778" s="55" t="str">
        <f>+IFERROR(VLOOKUP($M778,ACTIVIDADES!$B$9:$T$494,25,0),"")</f>
        <v/>
      </c>
      <c r="BA778" s="55" t="str">
        <f>+IFERROR(VLOOKUP($M778,ACTIVIDADES!$B$9:$T$494,26,0),"")</f>
        <v/>
      </c>
      <c r="BB778" s="55" t="str">
        <f>+IFERROR(VLOOKUP($M778,ACTIVIDADES!$B$9:$T$494,27,0),"")</f>
        <v/>
      </c>
      <c r="BC778" s="55" t="str">
        <f>+IFERROR(VLOOKUP($M778,ACTIVIDADES!$B$9:$T$494,28,0),"")</f>
        <v/>
      </c>
      <c r="BD778" s="55" t="str">
        <f>+IFERROR(VLOOKUP($M778,ACTIVIDADES!$B$9:$T$494,29,0),"")</f>
        <v/>
      </c>
      <c r="BE778" s="55" t="str">
        <f>+IFERROR(VLOOKUP($M778,ACTIVIDADES!$B$9:$T$494,30,0),"")</f>
        <v/>
      </c>
      <c r="BF778" s="58"/>
      <c r="BG778" s="58"/>
      <c r="BH778" s="59"/>
      <c r="BI778" s="59" t="s">
        <v>580</v>
      </c>
      <c r="BJ778" s="60" t="s">
        <v>3635</v>
      </c>
      <c r="BK778" s="61" t="s">
        <v>593</v>
      </c>
      <c r="BL778" s="62"/>
      <c r="BM778" s="55" t="str">
        <f>+IFERROR(VLOOKUP($M778,ACTIVIDADES!$B$9:$T$494,31,0),"")</f>
        <v/>
      </c>
      <c r="BN778" s="55" t="str">
        <f>+IFERROR(VLOOKUP($M778,ACTIVIDADES!$B$9:$T$494,32,0),"")</f>
        <v/>
      </c>
      <c r="BO778" s="55" t="str">
        <f>+IFERROR(VLOOKUP($M778,ACTIVIDADES!$B$9:$T$494,33,0),"")</f>
        <v/>
      </c>
      <c r="BP778" s="55" t="str">
        <f>+IFERROR(VLOOKUP($M778,ACTIVIDADES!$B$9:$T$494,34,0),"")</f>
        <v/>
      </c>
      <c r="BQ778" s="55" t="str">
        <f>+IFERROR(VLOOKUP($M778,ACTIVIDADES!$B$9:$T$494,35,0),"")</f>
        <v/>
      </c>
      <c r="BR778" s="55" t="str">
        <f>+IFERROR(VLOOKUP($M778,ACTIVIDADES!$B$9:$T$494,36,0),"")</f>
        <v/>
      </c>
      <c r="BS778" s="55" t="str">
        <f>+IFERROR(VLOOKUP($M778,ACTIVIDADES!$B$9:$T$494,37,0),"")</f>
        <v/>
      </c>
      <c r="BT778" s="58"/>
      <c r="BU778" s="58"/>
      <c r="BV778" s="59"/>
      <c r="BW778" s="59" t="s">
        <v>580</v>
      </c>
      <c r="BX778" s="60" t="s">
        <v>3635</v>
      </c>
      <c r="BY778" s="61" t="s">
        <v>593</v>
      </c>
      <c r="BZ778" s="62"/>
      <c r="CA778" s="7"/>
      <c r="CB778" s="7"/>
      <c r="CC778" s="7"/>
      <c r="CD778" s="7"/>
      <c r="CE778" s="7"/>
      <c r="CF778" s="7"/>
      <c r="CG778" s="7"/>
      <c r="CH778" s="7"/>
      <c r="CI778" s="7"/>
      <c r="CJ778" s="7"/>
      <c r="CK778" s="7"/>
      <c r="CL778" s="7"/>
      <c r="CM778" s="7"/>
      <c r="CN778" s="7"/>
      <c r="CO778" s="7"/>
      <c r="CP778" s="7"/>
      <c r="CQ778" s="7"/>
    </row>
    <row r="779" spans="1:95" ht="93" customHeight="1" x14ac:dyDescent="0.35">
      <c r="A779" s="251">
        <f t="shared" si="45"/>
        <v>771</v>
      </c>
      <c r="B779" s="251" t="s">
        <v>521</v>
      </c>
      <c r="C779" s="251">
        <v>2022</v>
      </c>
      <c r="D779" s="251" t="s">
        <v>3734</v>
      </c>
      <c r="E779" s="323"/>
      <c r="F779" s="251" t="s">
        <v>918</v>
      </c>
      <c r="G779" s="251" t="s">
        <v>4648</v>
      </c>
      <c r="H779" s="252" t="s">
        <v>4876</v>
      </c>
      <c r="I779" s="253"/>
      <c r="J779" s="254" t="s">
        <v>5195</v>
      </c>
      <c r="K779" s="254" t="s">
        <v>5393</v>
      </c>
      <c r="L779" s="255" t="s">
        <v>1153</v>
      </c>
      <c r="M779" s="256" t="s">
        <v>1982</v>
      </c>
      <c r="N779" s="257" t="s">
        <v>1983</v>
      </c>
      <c r="O779" s="256" t="s">
        <v>1984</v>
      </c>
      <c r="P779" s="256">
        <v>4</v>
      </c>
      <c r="Q779" s="258">
        <v>46023</v>
      </c>
      <c r="R779" s="258">
        <v>46387</v>
      </c>
      <c r="S779" s="259">
        <f t="shared" si="46"/>
        <v>54</v>
      </c>
      <c r="T779" s="256" t="s">
        <v>624</v>
      </c>
      <c r="U779" s="256"/>
      <c r="V779" s="260">
        <f>+IFERROR(VLOOKUP($M779,ACTIVIDADES!$B$9:$Q$494,10,0),"")</f>
        <v>0</v>
      </c>
      <c r="W779" s="261">
        <f>+IFERROR(VLOOKUP($M779,ACTIVIDADES!$B$9:$Q$494,11,0)," ")</f>
        <v>0</v>
      </c>
      <c r="X779" s="275">
        <f>+IFERROR(VLOOKUP($M779,ACTIVIDADES!$B$9:$Q$494,12,0),"")</f>
        <v>0</v>
      </c>
      <c r="Y779" s="263">
        <f>+IFERROR(VLOOKUP($M779,ACTIVIDADES!$B$9:$Q$494,13,0),"")</f>
        <v>46153</v>
      </c>
      <c r="Z779" s="264" t="str">
        <f>+IFERROR(VLOOKUP($M779,ACTIVIDADES!$B$9:$Q$494,14,0),"")</f>
        <v>No se evidencia seguimiento</v>
      </c>
      <c r="AA779" s="260">
        <f>+IFERROR(VLOOKUP($M779,ACTIVIDADES!$B$9:$Q$494,15,0),"")</f>
        <v>0</v>
      </c>
      <c r="AB779" s="265" t="str">
        <f>+IFERROR(VLOOKUP($M779,ACTIVIDADES!$B$9:$Q$494,16,0),"")</f>
        <v>EJECUCIÓN</v>
      </c>
      <c r="AC779" s="266">
        <v>46157</v>
      </c>
      <c r="AD779" s="267">
        <v>0</v>
      </c>
      <c r="AE779" s="267" t="s">
        <v>3741</v>
      </c>
      <c r="AF779" s="268" t="s">
        <v>580</v>
      </c>
      <c r="AG779" s="267" t="s">
        <v>3737</v>
      </c>
      <c r="AH779" s="267" t="s">
        <v>3737</v>
      </c>
      <c r="AI779" s="267" t="s">
        <v>3737</v>
      </c>
      <c r="AJ779" s="269">
        <f>+IFERROR(VLOOKUP($M779,ACTIVIDADES!$B$9:$T$494,17,0),"")</f>
        <v>0</v>
      </c>
      <c r="AK779" s="270">
        <f>+IFERROR(VLOOKUP($M779,ACTIVIDADES!$B$9:$T$494,18,0),"")</f>
        <v>0</v>
      </c>
      <c r="AL779" s="270">
        <f>+IFERROR(VLOOKUP($M779,ACTIVIDADES!$B$9:$T$494,19,0),"")</f>
        <v>0</v>
      </c>
      <c r="AM779" s="269">
        <f>+IFERROR(VLOOKUP($M779,ACTIVIDADES!$B$9:$X$495,20,0),0)</f>
        <v>46214</v>
      </c>
      <c r="AN779" s="269" t="str">
        <f>+IFERROR(VLOOKUP($M779,ACTIVIDADES!$B$9:$X$495,21,0),0)</f>
        <v>No se evidencia seguimiento</v>
      </c>
      <c r="AO779" s="269">
        <f>+IFERROR(VLOOKUP($M779,ACTIVIDADES!$B$9:$X$495,22,0),0)</f>
        <v>0</v>
      </c>
      <c r="AP779" s="271" t="str">
        <f>+IFERROR(VLOOKUP($M779,ACTIVIDADES!$B$9:$X$495,23,0),0)</f>
        <v>EN EJECUCIÓN</v>
      </c>
      <c r="AQ779" s="202">
        <v>46245</v>
      </c>
      <c r="AR779" s="310">
        <v>0.1</v>
      </c>
      <c r="AS779" s="405" t="s">
        <v>5839</v>
      </c>
      <c r="AT779" s="267" t="s">
        <v>580</v>
      </c>
      <c r="AU779" s="57" t="s">
        <v>3639</v>
      </c>
      <c r="AV779" s="205" t="s">
        <v>3639</v>
      </c>
      <c r="AW779" s="205" t="s">
        <v>3639</v>
      </c>
      <c r="AX779" s="173" t="s">
        <v>4259</v>
      </c>
      <c r="AY779" s="176" t="str">
        <f t="shared" si="47"/>
        <v>SIN INICIAR</v>
      </c>
      <c r="AZ779" s="55" t="str">
        <f>+IFERROR(VLOOKUP($M779,ACTIVIDADES!$B$9:$T$494,25,0),"")</f>
        <v/>
      </c>
      <c r="BA779" s="55" t="str">
        <f>+IFERROR(VLOOKUP($M779,ACTIVIDADES!$B$9:$T$494,26,0),"")</f>
        <v/>
      </c>
      <c r="BB779" s="55" t="str">
        <f>+IFERROR(VLOOKUP($M779,ACTIVIDADES!$B$9:$T$494,27,0),"")</f>
        <v/>
      </c>
      <c r="BC779" s="55" t="str">
        <f>+IFERROR(VLOOKUP($M779,ACTIVIDADES!$B$9:$T$494,28,0),"")</f>
        <v/>
      </c>
      <c r="BD779" s="55" t="str">
        <f>+IFERROR(VLOOKUP($M779,ACTIVIDADES!$B$9:$T$494,29,0),"")</f>
        <v/>
      </c>
      <c r="BE779" s="55" t="str">
        <f>+IFERROR(VLOOKUP($M779,ACTIVIDADES!$B$9:$T$494,30,0),"")</f>
        <v/>
      </c>
      <c r="BF779" s="58"/>
      <c r="BG779" s="58"/>
      <c r="BH779" s="59"/>
      <c r="BI779" s="59" t="s">
        <v>580</v>
      </c>
      <c r="BJ779" s="60" t="s">
        <v>3635</v>
      </c>
      <c r="BK779" s="61" t="s">
        <v>593</v>
      </c>
      <c r="BL779" s="62"/>
      <c r="BM779" s="55" t="str">
        <f>+IFERROR(VLOOKUP($M779,ACTIVIDADES!$B$9:$T$494,31,0),"")</f>
        <v/>
      </c>
      <c r="BN779" s="55" t="str">
        <f>+IFERROR(VLOOKUP($M779,ACTIVIDADES!$B$9:$T$494,32,0),"")</f>
        <v/>
      </c>
      <c r="BO779" s="55" t="str">
        <f>+IFERROR(VLOOKUP($M779,ACTIVIDADES!$B$9:$T$494,33,0),"")</f>
        <v/>
      </c>
      <c r="BP779" s="55" t="str">
        <f>+IFERROR(VLOOKUP($M779,ACTIVIDADES!$B$9:$T$494,34,0),"")</f>
        <v/>
      </c>
      <c r="BQ779" s="55" t="str">
        <f>+IFERROR(VLOOKUP($M779,ACTIVIDADES!$B$9:$T$494,35,0),"")</f>
        <v/>
      </c>
      <c r="BR779" s="55" t="str">
        <f>+IFERROR(VLOOKUP($M779,ACTIVIDADES!$B$9:$T$494,36,0),"")</f>
        <v/>
      </c>
      <c r="BS779" s="55" t="str">
        <f>+IFERROR(VLOOKUP($M779,ACTIVIDADES!$B$9:$T$494,37,0),"")</f>
        <v/>
      </c>
      <c r="BT779" s="58"/>
      <c r="BU779" s="58"/>
      <c r="BV779" s="59"/>
      <c r="BW779" s="59" t="s">
        <v>580</v>
      </c>
      <c r="BX779" s="60" t="s">
        <v>3635</v>
      </c>
      <c r="BY779" s="61" t="s">
        <v>593</v>
      </c>
      <c r="BZ779" s="62"/>
      <c r="CA779" s="7"/>
      <c r="CB779" s="7"/>
      <c r="CC779" s="7"/>
      <c r="CD779" s="7"/>
      <c r="CE779" s="7"/>
      <c r="CF779" s="7"/>
      <c r="CG779" s="7"/>
      <c r="CH779" s="7"/>
      <c r="CI779" s="7"/>
      <c r="CJ779" s="7"/>
      <c r="CK779" s="7"/>
      <c r="CL779" s="7"/>
      <c r="CM779" s="7"/>
      <c r="CN779" s="7"/>
      <c r="CO779" s="7"/>
      <c r="CP779" s="7"/>
      <c r="CQ779" s="7"/>
    </row>
    <row r="780" spans="1:95" ht="93" customHeight="1" x14ac:dyDescent="0.35">
      <c r="A780" s="40">
        <f t="shared" si="45"/>
        <v>772</v>
      </c>
      <c r="B780" s="40" t="s">
        <v>536</v>
      </c>
      <c r="C780" s="40">
        <v>2025</v>
      </c>
      <c r="D780" s="40" t="s">
        <v>3734</v>
      </c>
      <c r="E780" s="214"/>
      <c r="F780" s="40" t="s">
        <v>750</v>
      </c>
      <c r="G780" s="63" t="s">
        <v>563</v>
      </c>
      <c r="H780" s="42" t="s">
        <v>4941</v>
      </c>
      <c r="I780" s="42"/>
      <c r="J780" s="40" t="s">
        <v>4452</v>
      </c>
      <c r="K780" s="40" t="s">
        <v>4452</v>
      </c>
      <c r="L780" s="44" t="s">
        <v>5454</v>
      </c>
      <c r="M780" s="63" t="s">
        <v>2524</v>
      </c>
      <c r="N780" s="63" t="s">
        <v>2525</v>
      </c>
      <c r="O780" s="63" t="s">
        <v>2526</v>
      </c>
      <c r="P780" s="63">
        <v>1</v>
      </c>
      <c r="Q780" s="65">
        <v>46023</v>
      </c>
      <c r="R780" s="65">
        <v>46203</v>
      </c>
      <c r="S780" s="66">
        <f t="shared" si="46"/>
        <v>26.85</v>
      </c>
      <c r="T780" s="63" t="s">
        <v>592</v>
      </c>
      <c r="U780" s="63" t="s">
        <v>563</v>
      </c>
      <c r="V780" s="49">
        <f>+IFERROR(VLOOKUP($M780,ACTIVIDADES!$B$9:$Q$494,10,0),"")</f>
        <v>1</v>
      </c>
      <c r="W780" s="61" t="str">
        <f>+IFERROR(VLOOKUP($M780,ACTIVIDADES!$B$9:$Q$494,11,0)," ")</f>
        <v>Se deja en evidencia ajuste contable previa autorización de la Contaduría General de la Nación</v>
      </c>
      <c r="X780" s="51" t="str">
        <f>+IFERROR(VLOOKUP($M780,ACTIVIDADES!$B$9:$Q$494,12,0),"")</f>
        <v>https://dnbcgovco-my.sharepoint.com/:f:/g/personal/planeacion_dnbc_gov_co/IgAKPZEalRp3T7O44VwZjBLlARF86VpmllJA36VR9-2qDG8?e=W6XaGX</v>
      </c>
      <c r="Y780" s="52">
        <f>+IFERROR(VLOOKUP($M780,ACTIVIDADES!$B$9:$Q$494,13,0),"")</f>
        <v>46153</v>
      </c>
      <c r="Z780" s="49" t="str">
        <f>+IFERROR(VLOOKUP($M780,ACTIVIDADES!$B$9:$Q$494,14,0),"")</f>
        <v>Se remiten reportes de ajustes contables</v>
      </c>
      <c r="AA780" s="49">
        <f>+IFERROR(VLOOKUP($M780,ACTIVIDADES!$B$9:$Q$494,15,0),"")</f>
        <v>1</v>
      </c>
      <c r="AB780" s="54" t="str">
        <f>+IFERROR(VLOOKUP($M780,ACTIVIDADES!$B$9:$Q$494,16,0),"")</f>
        <v>CUMPLIDO</v>
      </c>
      <c r="AC780" s="144">
        <v>46171</v>
      </c>
      <c r="AD780" s="30">
        <v>1</v>
      </c>
      <c r="AE780" s="30" t="s">
        <v>4082</v>
      </c>
      <c r="AF780" s="29" t="s">
        <v>579</v>
      </c>
      <c r="AG780" s="29" t="s">
        <v>3737</v>
      </c>
      <c r="AH780" s="29" t="s">
        <v>593</v>
      </c>
      <c r="AI780" s="29" t="s">
        <v>3752</v>
      </c>
      <c r="AJ780" s="55">
        <f>+IFERROR(VLOOKUP($M780,ACTIVIDADES!$B$9:$T$494,17,0),"")</f>
        <v>1</v>
      </c>
      <c r="AK780" s="80" t="str">
        <f>+IFERROR(VLOOKUP($M780,ACTIVIDADES!$B$9:$T$494,18,0),"")</f>
        <v>Se deja en evidencia ajuste contable previa autorización de la Contaduría General de la Nación</v>
      </c>
      <c r="AL780" s="80" t="str">
        <f>+IFERROR(VLOOKUP($M780,ACTIVIDADES!$B$9:$T$494,19,0),"")</f>
        <v>https://dnbcgovco-my.sharepoint.com/:f:/g/personal/planeacion_dnbc_gov_co/IgDlTTkE6gPMRZjTETbxch7dATaSM_TE5-agvqb3k7QgaDY?e=0V1Jx7</v>
      </c>
      <c r="AM780" s="55" t="str">
        <f>+IFERROR(VLOOKUP($M780,ACTIVIDADES!$B$9:$X$495,20,0),0)</f>
        <v>11/07/206</v>
      </c>
      <c r="AN780" s="55" t="str">
        <f>+IFERROR(VLOOKUP($M780,ACTIVIDADES!$B$9:$X$495,21,0),0)</f>
        <v>Actividad reportada con cumplimiento en el primer trimestre 2026</v>
      </c>
      <c r="AO780" s="55">
        <f>+IFERROR(VLOOKUP($M780,ACTIVIDADES!$B$9:$X$495,22,0),0)</f>
        <v>1</v>
      </c>
      <c r="AP780" s="150" t="str">
        <f>+IFERROR(VLOOKUP($M780,ACTIVIDADES!$B$9:$X$495,23,0),0)</f>
        <v>CUMPLIDO</v>
      </c>
      <c r="AQ780" s="129">
        <v>46230</v>
      </c>
      <c r="AR780" s="172">
        <v>1</v>
      </c>
      <c r="AS780" s="72" t="s">
        <v>4082</v>
      </c>
      <c r="AT780" s="29" t="s">
        <v>579</v>
      </c>
      <c r="AU780" s="169" t="s">
        <v>1472</v>
      </c>
      <c r="AV780" s="169" t="s">
        <v>3635</v>
      </c>
      <c r="AW780" s="169" t="s">
        <v>590</v>
      </c>
      <c r="AX780" s="193" t="s">
        <v>4453</v>
      </c>
      <c r="AY780" s="176" t="str">
        <f t="shared" si="47"/>
        <v>CUMPLIDAS</v>
      </c>
      <c r="AZ780" s="55" t="str">
        <f>+IFERROR(VLOOKUP($M780,ACTIVIDADES!$B$9:$T$494,25,0),"")</f>
        <v/>
      </c>
      <c r="BA780" s="55" t="str">
        <f>+IFERROR(VLOOKUP($M780,ACTIVIDADES!$B$9:$T$494,26,0),"")</f>
        <v/>
      </c>
      <c r="BB780" s="55" t="str">
        <f>+IFERROR(VLOOKUP($M780,ACTIVIDADES!$B$9:$T$494,27,0),"")</f>
        <v/>
      </c>
      <c r="BC780" s="55" t="str">
        <f>+IFERROR(VLOOKUP($M780,ACTIVIDADES!$B$9:$T$494,28,0),"")</f>
        <v/>
      </c>
      <c r="BD780" s="55" t="str">
        <f>+IFERROR(VLOOKUP($M780,ACTIVIDADES!$B$9:$T$494,29,0),"")</f>
        <v/>
      </c>
      <c r="BE780" s="55" t="str">
        <f>+IFERROR(VLOOKUP($M780,ACTIVIDADES!$B$9:$T$494,30,0),"")</f>
        <v/>
      </c>
      <c r="BF780" s="58"/>
      <c r="BG780" s="58"/>
      <c r="BH780" s="59"/>
      <c r="BI780" s="59" t="s">
        <v>580</v>
      </c>
      <c r="BJ780" s="60" t="s">
        <v>3635</v>
      </c>
      <c r="BK780" s="61" t="s">
        <v>593</v>
      </c>
      <c r="BL780" s="62"/>
      <c r="BM780" s="55" t="str">
        <f>+IFERROR(VLOOKUP($M780,ACTIVIDADES!$B$9:$T$494,31,0),"")</f>
        <v/>
      </c>
      <c r="BN780" s="55" t="str">
        <f>+IFERROR(VLOOKUP($M780,ACTIVIDADES!$B$9:$T$494,32,0),"")</f>
        <v/>
      </c>
      <c r="BO780" s="55" t="str">
        <f>+IFERROR(VLOOKUP($M780,ACTIVIDADES!$B$9:$T$494,33,0),"")</f>
        <v/>
      </c>
      <c r="BP780" s="55" t="str">
        <f>+IFERROR(VLOOKUP($M780,ACTIVIDADES!$B$9:$T$494,34,0),"")</f>
        <v/>
      </c>
      <c r="BQ780" s="55" t="str">
        <f>+IFERROR(VLOOKUP($M780,ACTIVIDADES!$B$9:$T$494,35,0),"")</f>
        <v/>
      </c>
      <c r="BR780" s="55" t="str">
        <f>+IFERROR(VLOOKUP($M780,ACTIVIDADES!$B$9:$T$494,36,0),"")</f>
        <v/>
      </c>
      <c r="BS780" s="55" t="str">
        <f>+IFERROR(VLOOKUP($M780,ACTIVIDADES!$B$9:$T$494,37,0),"")</f>
        <v/>
      </c>
      <c r="BT780" s="58"/>
      <c r="BU780" s="58"/>
      <c r="BV780" s="59"/>
      <c r="BW780" s="59" t="s">
        <v>580</v>
      </c>
      <c r="BX780" s="60" t="s">
        <v>3635</v>
      </c>
      <c r="BY780" s="61" t="s">
        <v>593</v>
      </c>
      <c r="BZ780" s="62"/>
    </row>
    <row r="781" spans="1:95" ht="93" customHeight="1" x14ac:dyDescent="0.35">
      <c r="A781" s="40">
        <f t="shared" si="45"/>
        <v>773</v>
      </c>
      <c r="B781" s="40" t="s">
        <v>521</v>
      </c>
      <c r="C781" s="40">
        <v>2021</v>
      </c>
      <c r="D781" s="40" t="s">
        <v>3734</v>
      </c>
      <c r="E781" s="214"/>
      <c r="F781" s="40" t="s">
        <v>614</v>
      </c>
      <c r="G781" s="40" t="s">
        <v>142</v>
      </c>
      <c r="H781" s="42" t="s">
        <v>4942</v>
      </c>
      <c r="I781" s="42" t="s">
        <v>3646</v>
      </c>
      <c r="J781" s="40" t="s">
        <v>5256</v>
      </c>
      <c r="K781" s="40" t="s">
        <v>5420</v>
      </c>
      <c r="L781" s="44" t="s">
        <v>1153</v>
      </c>
      <c r="M781" s="63" t="s">
        <v>3367</v>
      </c>
      <c r="N781" s="63" t="s">
        <v>5653</v>
      </c>
      <c r="O781" s="63" t="s">
        <v>5759</v>
      </c>
      <c r="P781" s="63">
        <v>3</v>
      </c>
      <c r="Q781" s="65">
        <v>44477</v>
      </c>
      <c r="R781" s="65">
        <v>44530</v>
      </c>
      <c r="S781" s="66">
        <f t="shared" si="46"/>
        <v>7.7999999999999989</v>
      </c>
      <c r="T781" s="63" t="s">
        <v>615</v>
      </c>
      <c r="U781" s="63"/>
      <c r="V781" s="49">
        <f>+IFERROR(VLOOKUP($M781,ACTIVIDADES!$B$9:$Q$494,10,0),"")</f>
        <v>0</v>
      </c>
      <c r="W781" s="61">
        <f>+IFERROR(VLOOKUP($M781,ACTIVIDADES!$B$9:$Q$494,11,0)," ")</f>
        <v>0</v>
      </c>
      <c r="X781" s="61">
        <f>+IFERROR(VLOOKUP($M781,ACTIVIDADES!$B$9:$Q$494,12,0),"")</f>
        <v>0</v>
      </c>
      <c r="Y781" s="52">
        <f>+IFERROR(VLOOKUP($M781,ACTIVIDADES!$B$9:$Q$494,13,0),"")</f>
        <v>46153</v>
      </c>
      <c r="Z781" s="49" t="str">
        <f>+IFERROR(VLOOKUP($M781,ACTIVIDADES!$B$9:$Q$494,14,0),"")</f>
        <v>Se recibió información antigua por parte del proceso y no se evidencian soportes en la carpeta compartida por planeación</v>
      </c>
      <c r="AA781" s="49">
        <f>+IFERROR(VLOOKUP($M781,ACTIVIDADES!$B$9:$Q$494,15,0),"")</f>
        <v>0</v>
      </c>
      <c r="AB781" s="54" t="str">
        <f>+IFERROR(VLOOKUP($M781,ACTIVIDADES!$B$9:$Q$494,16,0),"")</f>
        <v>EJECUCIÓN</v>
      </c>
      <c r="AC781" s="144">
        <v>46177</v>
      </c>
      <c r="AD781" s="29">
        <v>0</v>
      </c>
      <c r="AE781" s="29" t="s">
        <v>3766</v>
      </c>
      <c r="AF781" s="29" t="s">
        <v>581</v>
      </c>
      <c r="AG781" s="29" t="s">
        <v>3737</v>
      </c>
      <c r="AH781" s="29" t="s">
        <v>3737</v>
      </c>
      <c r="AI781" s="29" t="s">
        <v>3737</v>
      </c>
      <c r="AJ781" s="55">
        <f>+IFERROR(VLOOKUP($M781,ACTIVIDADES!$B$9:$T$494,17,0),"")</f>
        <v>1</v>
      </c>
      <c r="AK781" s="80" t="str">
        <f>+IFERROR(VLOOKUP($M781,ACTIVIDADES!$B$9:$T$494,18,0),"")</f>
        <v>Se realizó la actualización de los indicadores del proceso de Gestión Documental, consolidados en el Excel de indicadores de la Entidad. El documento actualizado se encuentra cargado en la carpeta SIGE del proceso."</v>
      </c>
      <c r="AL781" s="80" t="str">
        <f>+IFERROR(VLOOKUP($M781,ACTIVIDADES!$B$9:$T$494,19,0),"")</f>
        <v>https://dnbcgovco-my.sharepoint.com/my?id=%2Fpersonal%2Fplaneacion%5Fdnbc%5Fgov%5Fco%2FDocuments%2FDocumentos%20SIGE%2F6%2E%20Planes%2FPLAN%20DE%20MEJORA%2F2026%2F02%2E%20Seguimiento%20Segundo%20Trimestre%2F17%2E%20Gesti%C3%B3n%20Documental&amp;ga=1</v>
      </c>
      <c r="AM781" s="55">
        <f>+IFERROR(VLOOKUP($M781,ACTIVIDADES!$B$9:$X$495,20,0),0)</f>
        <v>46214</v>
      </c>
      <c r="AN781" s="55" t="str">
        <f>+IFERROR(VLOOKUP($M781,ACTIVIDADES!$B$9:$X$495,21,0),0)</f>
        <v>Se presenta tablero de indicadores SIGE del proceso actualizado</v>
      </c>
      <c r="AO781" s="55">
        <f>+IFERROR(VLOOKUP($M781,ACTIVIDADES!$B$9:$X$495,22,0),0)</f>
        <v>1</v>
      </c>
      <c r="AP781" s="150" t="str">
        <f>+IFERROR(VLOOKUP($M781,ACTIVIDADES!$B$9:$X$495,23,0),0)</f>
        <v>CUMPLIDO</v>
      </c>
      <c r="AQ781" s="88">
        <v>46250</v>
      </c>
      <c r="AR781" s="55">
        <v>1</v>
      </c>
      <c r="AS781" s="57" t="s">
        <v>4454</v>
      </c>
      <c r="AT781" s="29" t="s">
        <v>578</v>
      </c>
      <c r="AU781" s="57" t="s">
        <v>1477</v>
      </c>
      <c r="AV781" s="193" t="s">
        <v>3637</v>
      </c>
      <c r="AW781" s="193" t="s">
        <v>593</v>
      </c>
      <c r="AX781" s="193" t="s">
        <v>4455</v>
      </c>
      <c r="AY781" s="176" t="str">
        <f t="shared" si="47"/>
        <v>CUMPLIDAS</v>
      </c>
      <c r="AZ781" s="55" t="str">
        <f>+IFERROR(VLOOKUP($M781,ACTIVIDADES!$B$9:$T$494,25,0),"")</f>
        <v/>
      </c>
      <c r="BA781" s="55" t="str">
        <f>+IFERROR(VLOOKUP($M781,ACTIVIDADES!$B$9:$T$494,26,0),"")</f>
        <v/>
      </c>
      <c r="BB781" s="55" t="str">
        <f>+IFERROR(VLOOKUP($M781,ACTIVIDADES!$B$9:$T$494,27,0),"")</f>
        <v/>
      </c>
      <c r="BC781" s="55" t="str">
        <f>+IFERROR(VLOOKUP($M781,ACTIVIDADES!$B$9:$T$494,28,0),"")</f>
        <v/>
      </c>
      <c r="BD781" s="55" t="str">
        <f>+IFERROR(VLOOKUP($M781,ACTIVIDADES!$B$9:$T$494,29,0),"")</f>
        <v/>
      </c>
      <c r="BE781" s="55" t="str">
        <f>+IFERROR(VLOOKUP($M781,ACTIVIDADES!$B$9:$T$494,30,0),"")</f>
        <v/>
      </c>
      <c r="BF781" s="58"/>
      <c r="BG781" s="58"/>
      <c r="BH781" s="59"/>
      <c r="BI781" s="59" t="s">
        <v>580</v>
      </c>
      <c r="BJ781" s="60" t="s">
        <v>3635</v>
      </c>
      <c r="BK781" s="61" t="s">
        <v>593</v>
      </c>
      <c r="BL781" s="62"/>
      <c r="BM781" s="55" t="str">
        <f>+IFERROR(VLOOKUP($M781,ACTIVIDADES!$B$9:$T$494,31,0),"")</f>
        <v/>
      </c>
      <c r="BN781" s="55" t="str">
        <f>+IFERROR(VLOOKUP($M781,ACTIVIDADES!$B$9:$T$494,32,0),"")</f>
        <v/>
      </c>
      <c r="BO781" s="55" t="str">
        <f>+IFERROR(VLOOKUP($M781,ACTIVIDADES!$B$9:$T$494,33,0),"")</f>
        <v/>
      </c>
      <c r="BP781" s="55" t="str">
        <f>+IFERROR(VLOOKUP($M781,ACTIVIDADES!$B$9:$T$494,34,0),"")</f>
        <v/>
      </c>
      <c r="BQ781" s="55" t="str">
        <f>+IFERROR(VLOOKUP($M781,ACTIVIDADES!$B$9:$T$494,35,0),"")</f>
        <v/>
      </c>
      <c r="BR781" s="55" t="str">
        <f>+IFERROR(VLOOKUP($M781,ACTIVIDADES!$B$9:$T$494,36,0),"")</f>
        <v/>
      </c>
      <c r="BS781" s="55" t="str">
        <f>+IFERROR(VLOOKUP($M781,ACTIVIDADES!$B$9:$T$494,37,0),"")</f>
        <v/>
      </c>
      <c r="BT781" s="58"/>
      <c r="BU781" s="58"/>
      <c r="BV781" s="59"/>
      <c r="BW781" s="59" t="s">
        <v>580</v>
      </c>
      <c r="BX781" s="60" t="s">
        <v>3635</v>
      </c>
      <c r="BY781" s="61" t="s">
        <v>593</v>
      </c>
      <c r="BZ781" s="62"/>
    </row>
    <row r="782" spans="1:95" ht="93" customHeight="1" x14ac:dyDescent="0.35">
      <c r="A782" s="281">
        <f t="shared" si="45"/>
        <v>774</v>
      </c>
      <c r="B782" s="281" t="s">
        <v>536</v>
      </c>
      <c r="C782" s="281">
        <v>2025</v>
      </c>
      <c r="D782" s="281" t="s">
        <v>3734</v>
      </c>
      <c r="E782" s="214"/>
      <c r="F782" s="281" t="s">
        <v>752</v>
      </c>
      <c r="G782" s="312" t="s">
        <v>563</v>
      </c>
      <c r="H782" s="283" t="s">
        <v>567</v>
      </c>
      <c r="I782" s="283"/>
      <c r="J782" s="281" t="s">
        <v>4084</v>
      </c>
      <c r="K782" s="281" t="s">
        <v>4084</v>
      </c>
      <c r="L782" s="285" t="s">
        <v>5441</v>
      </c>
      <c r="M782" s="312" t="s">
        <v>2534</v>
      </c>
      <c r="N782" s="312" t="s">
        <v>5654</v>
      </c>
      <c r="O782" s="312" t="s">
        <v>2526</v>
      </c>
      <c r="P782" s="312">
        <v>1</v>
      </c>
      <c r="Q782" s="314">
        <v>46023</v>
      </c>
      <c r="R782" s="314">
        <v>46203</v>
      </c>
      <c r="S782" s="315">
        <f t="shared" si="46"/>
        <v>26.85</v>
      </c>
      <c r="T782" s="312" t="s">
        <v>592</v>
      </c>
      <c r="U782" s="312" t="s">
        <v>563</v>
      </c>
      <c r="V782" s="290">
        <f>+IFERROR(VLOOKUP($M782,ACTIVIDADES!$B$9:$Q$494,10,0),"")</f>
        <v>1</v>
      </c>
      <c r="W782" s="292" t="str">
        <f>+IFERROR(VLOOKUP($M782,ACTIVIDADES!$B$9:$Q$494,11,0)," ")</f>
        <v>Se deja comoevidencia  ajustes contables</v>
      </c>
      <c r="X782" s="321" t="str">
        <f>+IFERROR(VLOOKUP($M782,ACTIVIDADES!$B$9:$Q$494,12,0),"")</f>
        <v>https://dnbcgovco-my.sharepoint.com/:f:/g/personal/planeacion_dnbc_gov_co/IgAKPZEalRp3T7O44VwZjBLlARF86VpmllJA36VR9-2qDG8?e=W6XaGX</v>
      </c>
      <c r="Y782" s="293">
        <f>+IFERROR(VLOOKUP($M782,ACTIVIDADES!$B$9:$Q$494,13,0),"")</f>
        <v>46153</v>
      </c>
      <c r="Z782" s="290" t="str">
        <f>+IFERROR(VLOOKUP($M782,ACTIVIDADES!$B$9:$Q$494,14,0),"")</f>
        <v>Se remiten reportes de ajustes contables</v>
      </c>
      <c r="AA782" s="290">
        <f>+IFERROR(VLOOKUP($M782,ACTIVIDADES!$B$9:$Q$494,15,0),"")</f>
        <v>1</v>
      </c>
      <c r="AB782" s="295" t="str">
        <f>+IFERROR(VLOOKUP($M782,ACTIVIDADES!$B$9:$Q$494,16,0),"")</f>
        <v>CUMPLIDO</v>
      </c>
      <c r="AC782" s="296">
        <v>46171</v>
      </c>
      <c r="AD782" s="316">
        <v>1</v>
      </c>
      <c r="AE782" s="316" t="s">
        <v>4456</v>
      </c>
      <c r="AF782" s="297" t="s">
        <v>579</v>
      </c>
      <c r="AG782" s="297" t="s">
        <v>3737</v>
      </c>
      <c r="AH782" s="297" t="s">
        <v>593</v>
      </c>
      <c r="AI782" s="297" t="s">
        <v>3752</v>
      </c>
      <c r="AJ782" s="299">
        <f>+IFERROR(VLOOKUP($M782,ACTIVIDADES!$B$9:$T$494,17,0),"")</f>
        <v>1</v>
      </c>
      <c r="AK782" s="300" t="str">
        <f>+IFERROR(VLOOKUP($M782,ACTIVIDADES!$B$9:$T$494,18,0),"")</f>
        <v>Se deja comoevidencia  ajustes contables</v>
      </c>
      <c r="AL782" s="300" t="str">
        <f>+IFERROR(VLOOKUP($M782,ACTIVIDADES!$B$9:$T$494,19,0),"")</f>
        <v>https://dnbcgovco-my.sharepoint.com/:f:/g/personal/planeacion_dnbc_gov_co/IgDlTTkE6gPMRZjTETbxch7dATaSM_TE5-agvqb3k7QgaDY?e=0V1Jx7</v>
      </c>
      <c r="AM782" s="299" t="str">
        <f>+IFERROR(VLOOKUP($M782,ACTIVIDADES!$B$9:$X$495,20,0),0)</f>
        <v>11/07/206</v>
      </c>
      <c r="AN782" s="299" t="str">
        <f>+IFERROR(VLOOKUP($M782,ACTIVIDADES!$B$9:$X$495,21,0),0)</f>
        <v>Actividad reportada con cumplimiento en el primer trimestre 2026</v>
      </c>
      <c r="AO782" s="299">
        <f>+IFERROR(VLOOKUP($M782,ACTIVIDADES!$B$9:$X$495,22,0),0)</f>
        <v>1</v>
      </c>
      <c r="AP782" s="304" t="str">
        <f>+IFERROR(VLOOKUP($M782,ACTIVIDADES!$B$9:$X$495,23,0),0)</f>
        <v>CUMPLIDO</v>
      </c>
      <c r="AQ782" s="247">
        <v>46230</v>
      </c>
      <c r="AR782" s="334">
        <v>1</v>
      </c>
      <c r="AS782" s="306" t="s">
        <v>4082</v>
      </c>
      <c r="AT782" s="373" t="s">
        <v>579</v>
      </c>
      <c r="AU782" s="396" t="s">
        <v>1472</v>
      </c>
      <c r="AV782" s="396" t="s">
        <v>3635</v>
      </c>
      <c r="AW782" s="396" t="s">
        <v>590</v>
      </c>
      <c r="AX782" s="387" t="s">
        <v>5864</v>
      </c>
      <c r="AY782" s="176" t="str">
        <f t="shared" si="47"/>
        <v>CUMPLIDAS</v>
      </c>
      <c r="AZ782" s="55" t="str">
        <f>+IFERROR(VLOOKUP($M782,ACTIVIDADES!$B$9:$T$494,25,0),"")</f>
        <v/>
      </c>
      <c r="BA782" s="55" t="str">
        <f>+IFERROR(VLOOKUP($M782,ACTIVIDADES!$B$9:$T$494,26,0),"")</f>
        <v/>
      </c>
      <c r="BB782" s="55" t="str">
        <f>+IFERROR(VLOOKUP($M782,ACTIVIDADES!$B$9:$T$494,27,0),"")</f>
        <v/>
      </c>
      <c r="BC782" s="55" t="str">
        <f>+IFERROR(VLOOKUP($M782,ACTIVIDADES!$B$9:$T$494,28,0),"")</f>
        <v/>
      </c>
      <c r="BD782" s="55" t="str">
        <f>+IFERROR(VLOOKUP($M782,ACTIVIDADES!$B$9:$T$494,29,0),"")</f>
        <v/>
      </c>
      <c r="BE782" s="55" t="str">
        <f>+IFERROR(VLOOKUP($M782,ACTIVIDADES!$B$9:$T$494,30,0),"")</f>
        <v/>
      </c>
      <c r="BF782" s="58"/>
      <c r="BG782" s="58"/>
      <c r="BH782" s="59"/>
      <c r="BI782" s="59" t="s">
        <v>580</v>
      </c>
      <c r="BJ782" s="60" t="s">
        <v>3635</v>
      </c>
      <c r="BK782" s="61" t="s">
        <v>593</v>
      </c>
      <c r="BL782" s="62"/>
      <c r="BM782" s="55" t="str">
        <f>+IFERROR(VLOOKUP($M782,ACTIVIDADES!$B$9:$T$494,31,0),"")</f>
        <v/>
      </c>
      <c r="BN782" s="55" t="str">
        <f>+IFERROR(VLOOKUP($M782,ACTIVIDADES!$B$9:$T$494,32,0),"")</f>
        <v/>
      </c>
      <c r="BO782" s="55" t="str">
        <f>+IFERROR(VLOOKUP($M782,ACTIVIDADES!$B$9:$T$494,33,0),"")</f>
        <v/>
      </c>
      <c r="BP782" s="55" t="str">
        <f>+IFERROR(VLOOKUP($M782,ACTIVIDADES!$B$9:$T$494,34,0),"")</f>
        <v/>
      </c>
      <c r="BQ782" s="55" t="str">
        <f>+IFERROR(VLOOKUP($M782,ACTIVIDADES!$B$9:$T$494,35,0),"")</f>
        <v/>
      </c>
      <c r="BR782" s="55" t="str">
        <f>+IFERROR(VLOOKUP($M782,ACTIVIDADES!$B$9:$T$494,36,0),"")</f>
        <v/>
      </c>
      <c r="BS782" s="55" t="str">
        <f>+IFERROR(VLOOKUP($M782,ACTIVIDADES!$B$9:$T$494,37,0),"")</f>
        <v/>
      </c>
      <c r="BT782" s="58"/>
      <c r="BU782" s="58"/>
      <c r="BV782" s="59"/>
      <c r="BW782" s="59" t="s">
        <v>580</v>
      </c>
      <c r="BX782" s="60" t="s">
        <v>3635</v>
      </c>
      <c r="BY782" s="61" t="s">
        <v>593</v>
      </c>
      <c r="BZ782" s="62"/>
    </row>
    <row r="783" spans="1:95" ht="93" customHeight="1" x14ac:dyDescent="0.35">
      <c r="A783" s="40">
        <f t="shared" si="45"/>
        <v>775</v>
      </c>
      <c r="B783" s="40" t="s">
        <v>536</v>
      </c>
      <c r="C783" s="40">
        <v>2025</v>
      </c>
      <c r="D783" s="40" t="s">
        <v>3734</v>
      </c>
      <c r="E783" s="214"/>
      <c r="F783" s="40" t="s">
        <v>752</v>
      </c>
      <c r="G783" s="63" t="s">
        <v>563</v>
      </c>
      <c r="H783" s="42" t="s">
        <v>567</v>
      </c>
      <c r="I783" s="42"/>
      <c r="J783" s="40" t="s">
        <v>4084</v>
      </c>
      <c r="K783" s="40" t="s">
        <v>4084</v>
      </c>
      <c r="L783" s="44" t="s">
        <v>5441</v>
      </c>
      <c r="M783" s="63" t="s">
        <v>2289</v>
      </c>
      <c r="N783" s="63" t="s">
        <v>4457</v>
      </c>
      <c r="O783" s="63" t="s">
        <v>1643</v>
      </c>
      <c r="P783" s="63">
        <v>1</v>
      </c>
      <c r="Q783" s="65">
        <v>46023</v>
      </c>
      <c r="R783" s="65">
        <v>46112</v>
      </c>
      <c r="S783" s="66">
        <f t="shared" si="46"/>
        <v>13.5</v>
      </c>
      <c r="T783" s="63" t="s">
        <v>592</v>
      </c>
      <c r="U783" s="63" t="s">
        <v>563</v>
      </c>
      <c r="V783" s="49">
        <f>+IFERROR(VLOOKUP($M783,ACTIVIDADES!$B$9:$Q$494,10,0),"")</f>
        <v>1</v>
      </c>
      <c r="W783" s="61" t="str">
        <f>+IFERROR(VLOOKUP($M783,ACTIVIDADES!$B$9:$Q$494,11,0)," ")</f>
        <v xml:space="preserve">Como evidencia se cuenta con la Formulación del procedimiento Conciliaciones contables donde se cruza la información de incapacidades </v>
      </c>
      <c r="X783" s="51" t="str">
        <f>+IFERROR(VLOOKUP($M783,ACTIVIDADES!$B$9:$Q$494,12,0),"")</f>
        <v>https://dnbcgovco-my.sharepoint.com/:f:/g/personal/planeacion_dnbc_gov_co/IgAKPZEalRp3T7O44VwZjBLlARF86VpmllJA36VR9-2qDG8?e=W6XaGX</v>
      </c>
      <c r="Y783" s="52">
        <f>+IFERROR(VLOOKUP($M783,ACTIVIDADES!$B$9:$Q$494,13,0),"")</f>
        <v>46153</v>
      </c>
      <c r="Z783" s="49" t="str">
        <f>+IFERROR(VLOOKUP($M783,ACTIVIDADES!$B$9:$Q$494,14,0),"")</f>
        <v>Se evidencia procedimiento formulado en la vigencia 2025</v>
      </c>
      <c r="AA783" s="49">
        <f>+IFERROR(VLOOKUP($M783,ACTIVIDADES!$B$9:$Q$494,15,0),"")</f>
        <v>1</v>
      </c>
      <c r="AB783" s="54" t="str">
        <f>+IFERROR(VLOOKUP($M783,ACTIVIDADES!$B$9:$Q$494,16,0),"")</f>
        <v>CUMPLIDO</v>
      </c>
      <c r="AC783" s="144">
        <v>46171</v>
      </c>
      <c r="AD783" s="30">
        <v>1</v>
      </c>
      <c r="AE783" s="28" t="s">
        <v>3776</v>
      </c>
      <c r="AF783" s="29" t="s">
        <v>579</v>
      </c>
      <c r="AG783" s="29" t="s">
        <v>3737</v>
      </c>
      <c r="AH783" s="29" t="s">
        <v>593</v>
      </c>
      <c r="AI783" s="29" t="s">
        <v>3752</v>
      </c>
      <c r="AJ783" s="55">
        <f>+IFERROR(VLOOKUP($M783,ACTIVIDADES!$B$9:$T$494,17,0),"")</f>
        <v>1</v>
      </c>
      <c r="AK783" s="80" t="str">
        <f>+IFERROR(VLOOKUP($M783,ACTIVIDADES!$B$9:$T$494,18,0),"")</f>
        <v xml:space="preserve">Como evidencia se cuenta con la Formulación del procedimiento Conciliaciones contables donde se cruza la información de incapacidades </v>
      </c>
      <c r="AL783" s="80" t="str">
        <f>+IFERROR(VLOOKUP($M783,ACTIVIDADES!$B$9:$T$494,19,0),"")</f>
        <v>https://dnbcgovco-my.sharepoint.com/:f:/g/personal/planeacion_dnbc_gov_co/IgDlTTkE6gPMRZjTETbxch7dATaSM_TE5-agvqb3k7QgaDY?e=0V1Jx7</v>
      </c>
      <c r="AM783" s="55" t="str">
        <f>+IFERROR(VLOOKUP($M783,ACTIVIDADES!$B$9:$X$495,20,0),0)</f>
        <v>11/07/206</v>
      </c>
      <c r="AN783" s="55" t="str">
        <f>+IFERROR(VLOOKUP($M783,ACTIVIDADES!$B$9:$X$495,21,0),0)</f>
        <v>Actividad reportada con cumplimiento en el primer trimestre 2026</v>
      </c>
      <c r="AO783" s="55">
        <f>+IFERROR(VLOOKUP($M783,ACTIVIDADES!$B$9:$X$495,22,0),0)</f>
        <v>1</v>
      </c>
      <c r="AP783" s="150" t="str">
        <f>+IFERROR(VLOOKUP($M783,ACTIVIDADES!$B$9:$X$495,23,0),0)</f>
        <v>CUMPLIDO</v>
      </c>
      <c r="AQ783" s="129">
        <v>46230</v>
      </c>
      <c r="AR783" s="172">
        <v>1</v>
      </c>
      <c r="AS783" s="131" t="s">
        <v>4086</v>
      </c>
      <c r="AT783" s="374" t="s">
        <v>579</v>
      </c>
      <c r="AU783" s="385" t="s">
        <v>1472</v>
      </c>
      <c r="AV783" s="385" t="s">
        <v>3635</v>
      </c>
      <c r="AW783" s="385" t="s">
        <v>590</v>
      </c>
      <c r="AX783" s="388" t="s">
        <v>4458</v>
      </c>
      <c r="AY783" s="176" t="str">
        <f t="shared" si="47"/>
        <v>CUMPLIDAS</v>
      </c>
      <c r="AZ783" s="55" t="str">
        <f>+IFERROR(VLOOKUP($M783,ACTIVIDADES!$B$9:$T$494,25,0),"")</f>
        <v/>
      </c>
      <c r="BA783" s="55" t="str">
        <f>+IFERROR(VLOOKUP($M783,ACTIVIDADES!$B$9:$T$494,26,0),"")</f>
        <v/>
      </c>
      <c r="BB783" s="55" t="str">
        <f>+IFERROR(VLOOKUP($M783,ACTIVIDADES!$B$9:$T$494,27,0),"")</f>
        <v/>
      </c>
      <c r="BC783" s="55" t="str">
        <f>+IFERROR(VLOOKUP($M783,ACTIVIDADES!$B$9:$T$494,28,0),"")</f>
        <v/>
      </c>
      <c r="BD783" s="55" t="str">
        <f>+IFERROR(VLOOKUP($M783,ACTIVIDADES!$B$9:$T$494,29,0),"")</f>
        <v/>
      </c>
      <c r="BE783" s="55" t="str">
        <f>+IFERROR(VLOOKUP($M783,ACTIVIDADES!$B$9:$T$494,30,0),"")</f>
        <v/>
      </c>
      <c r="BF783" s="58"/>
      <c r="BG783" s="58"/>
      <c r="BH783" s="59"/>
      <c r="BI783" s="59" t="s">
        <v>580</v>
      </c>
      <c r="BJ783" s="60" t="s">
        <v>3635</v>
      </c>
      <c r="BK783" s="61" t="s">
        <v>593</v>
      </c>
      <c r="BL783" s="62"/>
      <c r="BM783" s="55" t="str">
        <f>+IFERROR(VLOOKUP($M783,ACTIVIDADES!$B$9:$T$494,31,0),"")</f>
        <v/>
      </c>
      <c r="BN783" s="55" t="str">
        <f>+IFERROR(VLOOKUP($M783,ACTIVIDADES!$B$9:$T$494,32,0),"")</f>
        <v/>
      </c>
      <c r="BO783" s="55" t="str">
        <f>+IFERROR(VLOOKUP($M783,ACTIVIDADES!$B$9:$T$494,33,0),"")</f>
        <v/>
      </c>
      <c r="BP783" s="55" t="str">
        <f>+IFERROR(VLOOKUP($M783,ACTIVIDADES!$B$9:$T$494,34,0),"")</f>
        <v/>
      </c>
      <c r="BQ783" s="55" t="str">
        <f>+IFERROR(VLOOKUP($M783,ACTIVIDADES!$B$9:$T$494,35,0),"")</f>
        <v/>
      </c>
      <c r="BR783" s="55" t="str">
        <f>+IFERROR(VLOOKUP($M783,ACTIVIDADES!$B$9:$T$494,36,0),"")</f>
        <v/>
      </c>
      <c r="BS783" s="55" t="str">
        <f>+IFERROR(VLOOKUP($M783,ACTIVIDADES!$B$9:$T$494,37,0),"")</f>
        <v/>
      </c>
      <c r="BT783" s="58"/>
      <c r="BU783" s="58"/>
      <c r="BV783" s="59"/>
      <c r="BW783" s="59" t="s">
        <v>580</v>
      </c>
      <c r="BX783" s="60" t="s">
        <v>3635</v>
      </c>
      <c r="BY783" s="61" t="s">
        <v>593</v>
      </c>
      <c r="BZ783" s="62"/>
    </row>
    <row r="784" spans="1:95" ht="93" customHeight="1" x14ac:dyDescent="0.35">
      <c r="A784" s="192">
        <f t="shared" si="45"/>
        <v>776</v>
      </c>
      <c r="B784" s="40" t="s">
        <v>521</v>
      </c>
      <c r="C784" s="40">
        <v>2021</v>
      </c>
      <c r="D784" s="40" t="s">
        <v>3734</v>
      </c>
      <c r="E784" s="214"/>
      <c r="F784" s="40" t="s">
        <v>600</v>
      </c>
      <c r="G784" s="40" t="s">
        <v>222</v>
      </c>
      <c r="H784" s="42" t="s">
        <v>4943</v>
      </c>
      <c r="I784" s="42" t="s">
        <v>3643</v>
      </c>
      <c r="J784" s="40" t="s">
        <v>4459</v>
      </c>
      <c r="K784" s="40" t="s">
        <v>4460</v>
      </c>
      <c r="L784" s="44" t="s">
        <v>1153</v>
      </c>
      <c r="M784" s="63" t="s">
        <v>1359</v>
      </c>
      <c r="N784" s="63" t="s">
        <v>1360</v>
      </c>
      <c r="O784" s="63" t="s">
        <v>1361</v>
      </c>
      <c r="P784" s="63">
        <v>1</v>
      </c>
      <c r="Q784" s="65">
        <v>44459</v>
      </c>
      <c r="R784" s="65">
        <v>44561</v>
      </c>
      <c r="S784" s="66">
        <f t="shared" si="46"/>
        <v>15.15</v>
      </c>
      <c r="T784" s="63" t="s">
        <v>601</v>
      </c>
      <c r="U784" s="63"/>
      <c r="V784" s="49">
        <f>+IFERROR(VLOOKUP($M784,ACTIVIDADES!$B$9:$Q$494,10,0),"")</f>
        <v>1</v>
      </c>
      <c r="W784" s="61" t="str">
        <f>+IFERROR(VLOOKUP($M784,ACTIVIDADES!$B$9:$Q$494,11,0)," ")</f>
        <v xml:space="preserve">Esta acción registrada en el año 2021, se ejecutó en la vigencia 2025, parametrizando en el Sistema de gestión documental ORFEO el tipo de documento que ingresa, así como el tipo de PQRSD y sus tiempos de respuesta. </v>
      </c>
      <c r="X784" s="51" t="str">
        <f>+IFERROR(VLOOKUP($M784,ACTIVIDADES!$B$9:$Q$494,12,0),"")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784" s="52">
        <f>+IFERROR(VLOOKUP($M784,ACTIVIDADES!$B$9:$Q$494,13,0),"")</f>
        <v>46153</v>
      </c>
      <c r="Z784" s="49" t="str">
        <f>+IFERROR(VLOOKUP($M784,ACTIVIDADES!$B$9:$Q$494,14,0),"")</f>
        <v>ORFEO ya se encuentra parametrizado</v>
      </c>
      <c r="AA784" s="49">
        <f>+IFERROR(VLOOKUP($M784,ACTIVIDADES!$B$9:$Q$494,15,0),"")</f>
        <v>1</v>
      </c>
      <c r="AB784" s="54" t="str">
        <f>+IFERROR(VLOOKUP($M784,ACTIVIDADES!$B$9:$Q$494,16,0),"")</f>
        <v>CUMPLIDO</v>
      </c>
      <c r="AC784" s="144">
        <v>46157</v>
      </c>
      <c r="AD784" s="28">
        <v>1</v>
      </c>
      <c r="AE784" s="151" t="s">
        <v>4461</v>
      </c>
      <c r="AF784" s="29" t="s">
        <v>578</v>
      </c>
      <c r="AG784" s="29" t="s">
        <v>3737</v>
      </c>
      <c r="AH784" s="29" t="s">
        <v>593</v>
      </c>
      <c r="AI784" s="29" t="s">
        <v>3752</v>
      </c>
      <c r="AJ784" s="55">
        <f>+IFERROR(VLOOKUP($M784,ACTIVIDADES!$B$9:$T$494,17,0),"")</f>
        <v>1</v>
      </c>
      <c r="AK784" s="80" t="str">
        <f>+IFERROR(VLOOKUP($M784,ACTIVIDADES!$B$9:$T$494,18,0),"")</f>
        <v xml:space="preserve">Esta acción registrada en el año 2021, se ejecutó en la vigencia 2025, parametrizando en el Sistema de gestión documental ORFEO el tipo de documento que ingresa, así como el tipo de PQRSD y sus tiempos de respuesta. </v>
      </c>
      <c r="AL784" s="80">
        <f>+IFERROR(VLOOKUP($M784,ACTIVIDADES!$B$9:$T$494,19,0),"")</f>
        <v>0</v>
      </c>
      <c r="AM784" s="55">
        <f>+IFERROR(VLOOKUP($M784,ACTIVIDADES!$B$9:$X$495,20,0),0)</f>
        <v>46214</v>
      </c>
      <c r="AN784" s="55" t="str">
        <f>+IFERROR(VLOOKUP($M784,ACTIVIDADES!$B$9:$X$495,21,0),0)</f>
        <v>Accion con cumplimiento reportado</v>
      </c>
      <c r="AO784" s="55">
        <f>+IFERROR(VLOOKUP($M784,ACTIVIDADES!$B$9:$X$495,22,0),0)</f>
        <v>1</v>
      </c>
      <c r="AP784" s="150" t="str">
        <f>+IFERROR(VLOOKUP($M784,ACTIVIDADES!$B$9:$X$495,23,0),0)</f>
        <v>CUMPLIDO</v>
      </c>
      <c r="AQ784" s="88">
        <v>46230</v>
      </c>
      <c r="AR784" s="55">
        <v>1</v>
      </c>
      <c r="AS784" s="57" t="s">
        <v>3842</v>
      </c>
      <c r="AT784" s="29" t="s">
        <v>578</v>
      </c>
      <c r="AU784" s="57" t="s">
        <v>1477</v>
      </c>
      <c r="AV784" s="57" t="s">
        <v>3637</v>
      </c>
      <c r="AW784" s="57" t="s">
        <v>593</v>
      </c>
      <c r="AX784" s="154" t="s">
        <v>4462</v>
      </c>
      <c r="AY784" s="176" t="str">
        <f t="shared" si="47"/>
        <v>CUMPLIDAS</v>
      </c>
      <c r="AZ784" s="55" t="str">
        <f>+IFERROR(VLOOKUP($M784,ACTIVIDADES!$B$9:$T$494,25,0),"")</f>
        <v/>
      </c>
      <c r="BA784" s="55" t="str">
        <f>+IFERROR(VLOOKUP($M784,ACTIVIDADES!$B$9:$T$494,26,0),"")</f>
        <v/>
      </c>
      <c r="BB784" s="55" t="str">
        <f>+IFERROR(VLOOKUP($M784,ACTIVIDADES!$B$9:$T$494,27,0),"")</f>
        <v/>
      </c>
      <c r="BC784" s="55" t="str">
        <f>+IFERROR(VLOOKUP($M784,ACTIVIDADES!$B$9:$T$494,28,0),"")</f>
        <v/>
      </c>
      <c r="BD784" s="55" t="str">
        <f>+IFERROR(VLOOKUP($M784,ACTIVIDADES!$B$9:$T$494,29,0),"")</f>
        <v/>
      </c>
      <c r="BE784" s="55" t="str">
        <f>+IFERROR(VLOOKUP($M784,ACTIVIDADES!$B$9:$T$494,30,0),"")</f>
        <v/>
      </c>
      <c r="BF784" s="58"/>
      <c r="BG784" s="58"/>
      <c r="BH784" s="59"/>
      <c r="BI784" s="59" t="s">
        <v>580</v>
      </c>
      <c r="BJ784" s="60" t="s">
        <v>3635</v>
      </c>
      <c r="BK784" s="61" t="s">
        <v>593</v>
      </c>
      <c r="BL784" s="62"/>
      <c r="BM784" s="55" t="str">
        <f>+IFERROR(VLOOKUP($M784,ACTIVIDADES!$B$9:$T$494,31,0),"")</f>
        <v/>
      </c>
      <c r="BN784" s="55" t="str">
        <f>+IFERROR(VLOOKUP($M784,ACTIVIDADES!$B$9:$T$494,32,0),"")</f>
        <v/>
      </c>
      <c r="BO784" s="55" t="str">
        <f>+IFERROR(VLOOKUP($M784,ACTIVIDADES!$B$9:$T$494,33,0),"")</f>
        <v/>
      </c>
      <c r="BP784" s="55" t="str">
        <f>+IFERROR(VLOOKUP($M784,ACTIVIDADES!$B$9:$T$494,34,0),"")</f>
        <v/>
      </c>
      <c r="BQ784" s="55" t="str">
        <f>+IFERROR(VLOOKUP($M784,ACTIVIDADES!$B$9:$T$494,35,0),"")</f>
        <v/>
      </c>
      <c r="BR784" s="55" t="str">
        <f>+IFERROR(VLOOKUP($M784,ACTIVIDADES!$B$9:$T$494,36,0),"")</f>
        <v/>
      </c>
      <c r="BS784" s="55" t="str">
        <f>+IFERROR(VLOOKUP($M784,ACTIVIDADES!$B$9:$T$494,37,0),"")</f>
        <v/>
      </c>
      <c r="BT784" s="58"/>
      <c r="BU784" s="58"/>
      <c r="BV784" s="59"/>
      <c r="BW784" s="59" t="s">
        <v>580</v>
      </c>
      <c r="BX784" s="60" t="s">
        <v>3635</v>
      </c>
      <c r="BY784" s="61" t="s">
        <v>593</v>
      </c>
      <c r="BZ784" s="62"/>
    </row>
    <row r="785" spans="1:95" ht="93" customHeight="1" x14ac:dyDescent="0.35">
      <c r="A785" s="40">
        <f t="shared" si="45"/>
        <v>777</v>
      </c>
      <c r="B785" s="40" t="s">
        <v>521</v>
      </c>
      <c r="C785" s="40">
        <v>2022</v>
      </c>
      <c r="D785" s="40" t="s">
        <v>3734</v>
      </c>
      <c r="E785" s="214"/>
      <c r="F785" s="40" t="s">
        <v>874</v>
      </c>
      <c r="G785" s="40" t="s">
        <v>4648</v>
      </c>
      <c r="H785" s="41" t="s">
        <v>4792</v>
      </c>
      <c r="I785" s="42"/>
      <c r="J785" s="43" t="s">
        <v>3984</v>
      </c>
      <c r="K785" s="43" t="s">
        <v>3985</v>
      </c>
      <c r="L785" s="44" t="s">
        <v>1153</v>
      </c>
      <c r="M785" s="45" t="s">
        <v>2737</v>
      </c>
      <c r="N785" s="46" t="s">
        <v>5591</v>
      </c>
      <c r="O785" s="45" t="s">
        <v>2739</v>
      </c>
      <c r="P785" s="45">
        <v>1</v>
      </c>
      <c r="Q785" s="47">
        <v>46143</v>
      </c>
      <c r="R785" s="47">
        <v>46234</v>
      </c>
      <c r="S785" s="48">
        <f t="shared" si="46"/>
        <v>13.5</v>
      </c>
      <c r="T785" s="45" t="s">
        <v>589</v>
      </c>
      <c r="U785" s="45"/>
      <c r="V785" s="49">
        <f>+IFERROR(VLOOKUP($M785,ACTIVIDADES!$B$9:$Q$494,10,0),"")</f>
        <v>0</v>
      </c>
      <c r="W785" s="50" t="str">
        <f>+IFERROR(VLOOKUP($M785,ACTIVIDADES!$B$9:$Q$494,11,0)," ")</f>
        <v xml:space="preserve">En proceso de recolectar información del vehículo </v>
      </c>
      <c r="X785" s="51" t="str">
        <f>+IFERROR(VLOOKUP($M785,ACTIVIDADES!$B$9:$Q$494,12,0),"")</f>
        <v>https://dnbcgovco-my.sharepoint.com/:f:/g/personal/planeacion_dnbc_gov_co/IgCPk7BdIX7fRKOFC5bbAo6-AUwAXN2ynxK-LsVKdFpE5E8?e=BlOAsy</v>
      </c>
      <c r="Y785" s="52">
        <f>+IFERROR(VLOOKUP($M785,ACTIVIDADES!$B$9:$Q$494,13,0),"")</f>
        <v>46153</v>
      </c>
      <c r="Z785" s="53" t="str">
        <f>+IFERROR(VLOOKUP($M785,ACTIVIDADES!$B$9:$Q$494,14,0),"")</f>
        <v>No se evidencia avance para el periodo</v>
      </c>
      <c r="AA785" s="49">
        <f>+IFERROR(VLOOKUP($M785,ACTIVIDADES!$B$9:$Q$494,15,0),"")</f>
        <v>0</v>
      </c>
      <c r="AB785" s="54" t="str">
        <f>+IFERROR(VLOOKUP($M785,ACTIVIDADES!$B$9:$Q$494,16,0),"")</f>
        <v>EJECUCIÓN</v>
      </c>
      <c r="AC785" s="144">
        <v>46171</v>
      </c>
      <c r="AD785" s="29">
        <v>0</v>
      </c>
      <c r="AE785" s="29" t="s">
        <v>3741</v>
      </c>
      <c r="AF785" s="28" t="s">
        <v>580</v>
      </c>
      <c r="AG785" s="29" t="s">
        <v>3737</v>
      </c>
      <c r="AH785" s="29" t="s">
        <v>3737</v>
      </c>
      <c r="AI785" s="29" t="s">
        <v>3737</v>
      </c>
      <c r="AJ785" s="55">
        <f>+IFERROR(VLOOKUP($M785,ACTIVIDADES!$B$9:$T$494,17,0),"")</f>
        <v>0</v>
      </c>
      <c r="AK785" s="80" t="str">
        <f>+IFERROR(VLOOKUP($M785,ACTIVIDADES!$B$9:$T$494,18,0),"")</f>
        <v xml:space="preserve">En proceso de recolectar información del vehículo </v>
      </c>
      <c r="AL785" s="80" t="str">
        <f>+IFERROR(VLOOKUP($M785,ACTIVIDADES!$B$9:$T$494,19,0),"")</f>
        <v>https://dnbcgovco-my.sharepoint.com/:f:/g/personal/planeacion_dnbc_gov_co/IgC5zmTonF3XS7eSRpJnyixlARBH6YS_0EgGYQtaDGJhGPk?e=dHMeSw</v>
      </c>
      <c r="AM785" s="55">
        <f>+IFERROR(VLOOKUP($M785,ACTIVIDADES!$B$9:$X$495,20,0),0)</f>
        <v>46214</v>
      </c>
      <c r="AN785" s="55" t="str">
        <f>+IFERROR(VLOOKUP($M785,ACTIVIDADES!$B$9:$X$495,21,0),0)</f>
        <v>No se evidencia avance para el periodo</v>
      </c>
      <c r="AO785" s="55">
        <f>+IFERROR(VLOOKUP($M785,ACTIVIDADES!$B$9:$X$495,22,0),0)</f>
        <v>0</v>
      </c>
      <c r="AP785" s="145" t="str">
        <f>+IFERROR(VLOOKUP($M785,ACTIVIDADES!$B$9:$X$495,23,0),0)</f>
        <v>EN EJECUCIÓN</v>
      </c>
      <c r="AQ785" s="129">
        <v>46245</v>
      </c>
      <c r="AR785" s="172">
        <v>0</v>
      </c>
      <c r="AS785" s="72" t="s">
        <v>4281</v>
      </c>
      <c r="AT785" s="29" t="s">
        <v>580</v>
      </c>
      <c r="AU785" s="173" t="s">
        <v>3639</v>
      </c>
      <c r="AV785" s="205" t="s">
        <v>3639</v>
      </c>
      <c r="AW785" s="205" t="s">
        <v>3639</v>
      </c>
      <c r="AX785" s="57" t="s">
        <v>4259</v>
      </c>
      <c r="AY785" s="176" t="str">
        <f t="shared" si="47"/>
        <v>SIN INICIAR</v>
      </c>
      <c r="AZ785" s="55" t="str">
        <f>+IFERROR(VLOOKUP($M785,ACTIVIDADES!$B$9:$T$494,25,0),"")</f>
        <v/>
      </c>
      <c r="BA785" s="55" t="str">
        <f>+IFERROR(VLOOKUP($M785,ACTIVIDADES!$B$9:$T$494,26,0),"")</f>
        <v/>
      </c>
      <c r="BB785" s="55" t="str">
        <f>+IFERROR(VLOOKUP($M785,ACTIVIDADES!$B$9:$T$494,27,0),"")</f>
        <v/>
      </c>
      <c r="BC785" s="55" t="str">
        <f>+IFERROR(VLOOKUP($M785,ACTIVIDADES!$B$9:$T$494,28,0),"")</f>
        <v/>
      </c>
      <c r="BD785" s="55" t="str">
        <f>+IFERROR(VLOOKUP($M785,ACTIVIDADES!$B$9:$T$494,29,0),"")</f>
        <v/>
      </c>
      <c r="BE785" s="55" t="str">
        <f>+IFERROR(VLOOKUP($M785,ACTIVIDADES!$B$9:$T$494,30,0),"")</f>
        <v/>
      </c>
      <c r="BF785" s="58"/>
      <c r="BG785" s="58"/>
      <c r="BH785" s="59"/>
      <c r="BI785" s="59" t="s">
        <v>580</v>
      </c>
      <c r="BJ785" s="60" t="s">
        <v>3635</v>
      </c>
      <c r="BK785" s="61" t="s">
        <v>593</v>
      </c>
      <c r="BL785" s="62"/>
      <c r="BM785" s="55" t="str">
        <f>+IFERROR(VLOOKUP($M785,ACTIVIDADES!$B$9:$T$494,31,0),"")</f>
        <v/>
      </c>
      <c r="BN785" s="55" t="str">
        <f>+IFERROR(VLOOKUP($M785,ACTIVIDADES!$B$9:$T$494,32,0),"")</f>
        <v/>
      </c>
      <c r="BO785" s="55" t="str">
        <f>+IFERROR(VLOOKUP($M785,ACTIVIDADES!$B$9:$T$494,33,0),"")</f>
        <v/>
      </c>
      <c r="BP785" s="55" t="str">
        <f>+IFERROR(VLOOKUP($M785,ACTIVIDADES!$B$9:$T$494,34,0),"")</f>
        <v/>
      </c>
      <c r="BQ785" s="55" t="str">
        <f>+IFERROR(VLOOKUP($M785,ACTIVIDADES!$B$9:$T$494,35,0),"")</f>
        <v/>
      </c>
      <c r="BR785" s="55" t="str">
        <f>+IFERROR(VLOOKUP($M785,ACTIVIDADES!$B$9:$T$494,36,0),"")</f>
        <v/>
      </c>
      <c r="BS785" s="55" t="str">
        <f>+IFERROR(VLOOKUP($M785,ACTIVIDADES!$B$9:$T$494,37,0),"")</f>
        <v/>
      </c>
      <c r="BT785" s="58"/>
      <c r="BU785" s="58"/>
      <c r="BV785" s="59"/>
      <c r="BW785" s="59" t="s">
        <v>580</v>
      </c>
      <c r="BX785" s="60" t="s">
        <v>3635</v>
      </c>
      <c r="BY785" s="61" t="s">
        <v>593</v>
      </c>
      <c r="BZ785" s="62"/>
      <c r="CA785" s="7"/>
      <c r="CB785" s="7"/>
      <c r="CC785" s="7"/>
      <c r="CD785" s="7"/>
      <c r="CE785" s="7"/>
      <c r="CF785" s="7"/>
      <c r="CG785" s="7"/>
      <c r="CH785" s="7"/>
      <c r="CI785" s="7"/>
      <c r="CJ785" s="7"/>
      <c r="CK785" s="7"/>
      <c r="CL785" s="7"/>
      <c r="CM785" s="7"/>
      <c r="CN785" s="7"/>
      <c r="CO785" s="7"/>
      <c r="CP785" s="7"/>
      <c r="CQ785" s="7"/>
    </row>
    <row r="786" spans="1:95" ht="93" customHeight="1" x14ac:dyDescent="0.35">
      <c r="A786" s="40">
        <f t="shared" si="45"/>
        <v>778</v>
      </c>
      <c r="B786" s="40" t="s">
        <v>521</v>
      </c>
      <c r="C786" s="40">
        <v>2022</v>
      </c>
      <c r="D786" s="40" t="s">
        <v>3734</v>
      </c>
      <c r="E786" s="214"/>
      <c r="F786" s="40" t="s">
        <v>869</v>
      </c>
      <c r="G786" s="40" t="s">
        <v>4648</v>
      </c>
      <c r="H786" s="41" t="s">
        <v>4877</v>
      </c>
      <c r="I786" s="42"/>
      <c r="J786" s="43" t="s">
        <v>3984</v>
      </c>
      <c r="K786" s="43" t="s">
        <v>3985</v>
      </c>
      <c r="L786" s="44" t="s">
        <v>1153</v>
      </c>
      <c r="M786" s="45" t="s">
        <v>2737</v>
      </c>
      <c r="N786" s="46" t="s">
        <v>5591</v>
      </c>
      <c r="O786" s="45" t="s">
        <v>2739</v>
      </c>
      <c r="P786" s="45">
        <v>1</v>
      </c>
      <c r="Q786" s="47">
        <v>46143</v>
      </c>
      <c r="R786" s="47">
        <v>46234</v>
      </c>
      <c r="S786" s="48">
        <f t="shared" si="46"/>
        <v>13.5</v>
      </c>
      <c r="T786" s="45" t="s">
        <v>589</v>
      </c>
      <c r="U786" s="45"/>
      <c r="V786" s="49">
        <f>+IFERROR(VLOOKUP($M786,ACTIVIDADES!$B$9:$Q$494,10,0),"")</f>
        <v>0</v>
      </c>
      <c r="W786" s="50" t="str">
        <f>+IFERROR(VLOOKUP($M786,ACTIVIDADES!$B$9:$Q$494,11,0)," ")</f>
        <v xml:space="preserve">En proceso de recolectar información del vehículo </v>
      </c>
      <c r="X786" s="51" t="str">
        <f>+IFERROR(VLOOKUP($M786,ACTIVIDADES!$B$9:$Q$494,12,0),"")</f>
        <v>https://dnbcgovco-my.sharepoint.com/:f:/g/personal/planeacion_dnbc_gov_co/IgCPk7BdIX7fRKOFC5bbAo6-AUwAXN2ynxK-LsVKdFpE5E8?e=BlOAsy</v>
      </c>
      <c r="Y786" s="52">
        <f>+IFERROR(VLOOKUP($M786,ACTIVIDADES!$B$9:$Q$494,13,0),"")</f>
        <v>46153</v>
      </c>
      <c r="Z786" s="53" t="str">
        <f>+IFERROR(VLOOKUP($M786,ACTIVIDADES!$B$9:$Q$494,14,0),"")</f>
        <v>No se evidencia avance para el periodo</v>
      </c>
      <c r="AA786" s="49">
        <f>+IFERROR(VLOOKUP($M786,ACTIVIDADES!$B$9:$Q$494,15,0),"")</f>
        <v>0</v>
      </c>
      <c r="AB786" s="54" t="str">
        <f>+IFERROR(VLOOKUP($M786,ACTIVIDADES!$B$9:$Q$494,16,0),"")</f>
        <v>EJECUCIÓN</v>
      </c>
      <c r="AC786" s="144">
        <v>46171</v>
      </c>
      <c r="AD786" s="29">
        <v>0</v>
      </c>
      <c r="AE786" s="29" t="s">
        <v>3741</v>
      </c>
      <c r="AF786" s="28" t="s">
        <v>580</v>
      </c>
      <c r="AG786" s="29" t="s">
        <v>3737</v>
      </c>
      <c r="AH786" s="29" t="s">
        <v>3737</v>
      </c>
      <c r="AI786" s="29" t="s">
        <v>3737</v>
      </c>
      <c r="AJ786" s="55">
        <f>+IFERROR(VLOOKUP($M786,ACTIVIDADES!$B$9:$T$494,17,0),"")</f>
        <v>0</v>
      </c>
      <c r="AK786" s="80" t="str">
        <f>+IFERROR(VLOOKUP($M786,ACTIVIDADES!$B$9:$T$494,18,0),"")</f>
        <v xml:space="preserve">En proceso de recolectar información del vehículo </v>
      </c>
      <c r="AL786" s="80" t="str">
        <f>+IFERROR(VLOOKUP($M786,ACTIVIDADES!$B$9:$T$494,19,0),"")</f>
        <v>https://dnbcgovco-my.sharepoint.com/:f:/g/personal/planeacion_dnbc_gov_co/IgC5zmTonF3XS7eSRpJnyixlARBH6YS_0EgGYQtaDGJhGPk?e=dHMeSw</v>
      </c>
      <c r="AM786" s="55">
        <f>+IFERROR(VLOOKUP($M786,ACTIVIDADES!$B$9:$X$495,20,0),0)</f>
        <v>46214</v>
      </c>
      <c r="AN786" s="55" t="str">
        <f>+IFERROR(VLOOKUP($M786,ACTIVIDADES!$B$9:$X$495,21,0),0)</f>
        <v>No se evidencia avance para el periodo</v>
      </c>
      <c r="AO786" s="55">
        <f>+IFERROR(VLOOKUP($M786,ACTIVIDADES!$B$9:$X$495,22,0),0)</f>
        <v>0</v>
      </c>
      <c r="AP786" s="145" t="str">
        <f>+IFERROR(VLOOKUP($M786,ACTIVIDADES!$B$9:$X$495,23,0),0)</f>
        <v>EN EJECUCIÓN</v>
      </c>
      <c r="AQ786" s="129">
        <v>46245</v>
      </c>
      <c r="AR786" s="172">
        <v>0</v>
      </c>
      <c r="AS786" s="72" t="s">
        <v>4281</v>
      </c>
      <c r="AT786" s="29" t="s">
        <v>580</v>
      </c>
      <c r="AU786" s="57" t="s">
        <v>3639</v>
      </c>
      <c r="AV786" s="193" t="s">
        <v>3639</v>
      </c>
      <c r="AW786" s="193" t="s">
        <v>3639</v>
      </c>
      <c r="AX786" s="57" t="s">
        <v>4259</v>
      </c>
      <c r="AY786" s="176" t="str">
        <f t="shared" si="47"/>
        <v>SIN INICIAR</v>
      </c>
      <c r="AZ786" s="55" t="str">
        <f>+IFERROR(VLOOKUP($M786,ACTIVIDADES!$B$9:$T$494,25,0),"")</f>
        <v/>
      </c>
      <c r="BA786" s="55" t="str">
        <f>+IFERROR(VLOOKUP($M786,ACTIVIDADES!$B$9:$T$494,26,0),"")</f>
        <v/>
      </c>
      <c r="BB786" s="55" t="str">
        <f>+IFERROR(VLOOKUP($M786,ACTIVIDADES!$B$9:$T$494,27,0),"")</f>
        <v/>
      </c>
      <c r="BC786" s="55" t="str">
        <f>+IFERROR(VLOOKUP($M786,ACTIVIDADES!$B$9:$T$494,28,0),"")</f>
        <v/>
      </c>
      <c r="BD786" s="55" t="str">
        <f>+IFERROR(VLOOKUP($M786,ACTIVIDADES!$B$9:$T$494,29,0),"")</f>
        <v/>
      </c>
      <c r="BE786" s="55" t="str">
        <f>+IFERROR(VLOOKUP($M786,ACTIVIDADES!$B$9:$T$494,30,0),"")</f>
        <v/>
      </c>
      <c r="BF786" s="58"/>
      <c r="BG786" s="58"/>
      <c r="BH786" s="59"/>
      <c r="BI786" s="59" t="s">
        <v>580</v>
      </c>
      <c r="BJ786" s="60" t="s">
        <v>3635</v>
      </c>
      <c r="BK786" s="61" t="s">
        <v>593</v>
      </c>
      <c r="BL786" s="62"/>
      <c r="BM786" s="55" t="str">
        <f>+IFERROR(VLOOKUP($M786,ACTIVIDADES!$B$9:$T$494,31,0),"")</f>
        <v/>
      </c>
      <c r="BN786" s="55" t="str">
        <f>+IFERROR(VLOOKUP($M786,ACTIVIDADES!$B$9:$T$494,32,0),"")</f>
        <v/>
      </c>
      <c r="BO786" s="55" t="str">
        <f>+IFERROR(VLOOKUP($M786,ACTIVIDADES!$B$9:$T$494,33,0),"")</f>
        <v/>
      </c>
      <c r="BP786" s="55" t="str">
        <f>+IFERROR(VLOOKUP($M786,ACTIVIDADES!$B$9:$T$494,34,0),"")</f>
        <v/>
      </c>
      <c r="BQ786" s="55" t="str">
        <f>+IFERROR(VLOOKUP($M786,ACTIVIDADES!$B$9:$T$494,35,0),"")</f>
        <v/>
      </c>
      <c r="BR786" s="55" t="str">
        <f>+IFERROR(VLOOKUP($M786,ACTIVIDADES!$B$9:$T$494,36,0),"")</f>
        <v/>
      </c>
      <c r="BS786" s="55" t="str">
        <f>+IFERROR(VLOOKUP($M786,ACTIVIDADES!$B$9:$T$494,37,0),"")</f>
        <v/>
      </c>
      <c r="BT786" s="58"/>
      <c r="BU786" s="58"/>
      <c r="BV786" s="59"/>
      <c r="BW786" s="59" t="s">
        <v>580</v>
      </c>
      <c r="BX786" s="60" t="s">
        <v>3635</v>
      </c>
      <c r="BY786" s="61" t="s">
        <v>593</v>
      </c>
      <c r="BZ786" s="62"/>
      <c r="CA786" s="7"/>
      <c r="CB786" s="7"/>
      <c r="CC786" s="7"/>
      <c r="CD786" s="7"/>
      <c r="CE786" s="7"/>
      <c r="CF786" s="7"/>
      <c r="CG786" s="7"/>
      <c r="CH786" s="7"/>
      <c r="CI786" s="7"/>
      <c r="CJ786" s="7"/>
      <c r="CK786" s="7"/>
      <c r="CL786" s="7"/>
      <c r="CM786" s="7"/>
      <c r="CN786" s="7"/>
      <c r="CO786" s="7"/>
      <c r="CP786" s="7"/>
      <c r="CQ786" s="7"/>
    </row>
    <row r="787" spans="1:95" ht="93" customHeight="1" x14ac:dyDescent="0.35">
      <c r="A787" s="40">
        <f t="shared" si="45"/>
        <v>779</v>
      </c>
      <c r="B787" s="40" t="s">
        <v>521</v>
      </c>
      <c r="C787" s="40">
        <v>2022</v>
      </c>
      <c r="D787" s="40" t="s">
        <v>3734</v>
      </c>
      <c r="E787" s="214"/>
      <c r="F787" s="40" t="s">
        <v>888</v>
      </c>
      <c r="G787" s="40" t="s">
        <v>4643</v>
      </c>
      <c r="H787" s="41" t="s">
        <v>4900</v>
      </c>
      <c r="I787" s="42" t="s">
        <v>3643</v>
      </c>
      <c r="J787" s="43" t="s">
        <v>5043</v>
      </c>
      <c r="K787" s="43" t="s">
        <v>5043</v>
      </c>
      <c r="L787" s="44" t="s">
        <v>1153</v>
      </c>
      <c r="M787" s="67" t="s">
        <v>24</v>
      </c>
      <c r="N787" s="68" t="s">
        <v>1460</v>
      </c>
      <c r="O787" s="67" t="s">
        <v>1461</v>
      </c>
      <c r="P787" s="67">
        <v>1</v>
      </c>
      <c r="Q787" s="69">
        <v>44834</v>
      </c>
      <c r="R787" s="69">
        <v>44926</v>
      </c>
      <c r="S787" s="70">
        <f t="shared" si="46"/>
        <v>13.5</v>
      </c>
      <c r="T787" s="67" t="s">
        <v>601</v>
      </c>
      <c r="U787" s="67"/>
      <c r="V787" s="49">
        <f>+ACTIVIDADES!K63</f>
        <v>0</v>
      </c>
      <c r="W787" s="73" t="str">
        <f>+ACTIVIDADES!L63</f>
        <v>REPETIDO CON EL ÍTEM ANTERIOR</v>
      </c>
      <c r="X787" s="49">
        <f>+ACTIVIDADES!M63</f>
        <v>0</v>
      </c>
      <c r="Y787" s="52">
        <f>+ACTIVIDADES!N63</f>
        <v>46153</v>
      </c>
      <c r="Z787" s="49" t="str">
        <f>+ACTIVIDADES!O63</f>
        <v>Sin información</v>
      </c>
      <c r="AA787" s="49">
        <f>+ACTIVIDADES!P63</f>
        <v>0</v>
      </c>
      <c r="AB787" s="49" t="str">
        <f>+ACTIVIDADES!Q63</f>
        <v>VENCIDO</v>
      </c>
      <c r="AC787" s="144">
        <v>46157</v>
      </c>
      <c r="AD787" s="29">
        <v>0</v>
      </c>
      <c r="AE787" s="29" t="s">
        <v>3868</v>
      </c>
      <c r="AF787" s="29" t="s">
        <v>581</v>
      </c>
      <c r="AG787" s="29" t="s">
        <v>3737</v>
      </c>
      <c r="AH787" s="29" t="s">
        <v>3737</v>
      </c>
      <c r="AI787" s="29" t="s">
        <v>3737</v>
      </c>
      <c r="AJ787" s="55" t="str">
        <f>+IFERROR(VLOOKUP($M787,ACTIVIDADES!$B$9:$T$494,17,0),"")</f>
        <v>REVISAR</v>
      </c>
      <c r="AK787" s="80" t="str">
        <f>+IFERROR(VLOOKUP($M787,ACTIVIDADES!$B$9:$T$494,18,0),"")</f>
        <v>PENDIENTE. Este hallazgo es muy antiguo y el proceso de gestión al usuario no tiene nisiquiera la información de la política que se refiere. En la reunión inicial con Planeación y Control Interno se quedó de revisar este ítem para que no perjudique la gestión del área.</v>
      </c>
      <c r="AL787" s="80" t="str">
        <f>+IFERROR(VLOOKUP($M787,ACTIVIDADES!$B$9:$T$494,19,0),"")</f>
        <v>EVIDENCIAS SEGUNDO TRIMESTRE 2026 PLAN MEJORA</v>
      </c>
      <c r="AM787" s="55">
        <f>+IFERROR(VLOOKUP($M787,ACTIVIDADES!$B$9:$X$495,20,0),0)</f>
        <v>46214</v>
      </c>
      <c r="AN787" s="55" t="str">
        <f>+IFERROR(VLOOKUP($M787,ACTIVIDADES!$B$9:$X$495,21,0),0)</f>
        <v xml:space="preserve">Sin información del hallazgo </v>
      </c>
      <c r="AO787" s="55">
        <f>+IFERROR(VLOOKUP($M787,ACTIVIDADES!$B$9:$X$495,22,0),0)</f>
        <v>0</v>
      </c>
      <c r="AP787" s="148" t="str">
        <f>+IFERROR(VLOOKUP($M787,ACTIVIDADES!$B$9:$X$495,23,0),0)</f>
        <v>VENCIDO</v>
      </c>
      <c r="AQ787" s="88">
        <v>46230</v>
      </c>
      <c r="AR787" s="55">
        <v>0</v>
      </c>
      <c r="AS787" s="56" t="s">
        <v>4298</v>
      </c>
      <c r="AT787" s="29" t="s">
        <v>581</v>
      </c>
      <c r="AU787" s="57" t="s">
        <v>3639</v>
      </c>
      <c r="AV787" s="193" t="s">
        <v>3639</v>
      </c>
      <c r="AW787" s="193" t="s">
        <v>3639</v>
      </c>
      <c r="AX787" s="57" t="s">
        <v>4244</v>
      </c>
      <c r="AY787" s="176" t="str">
        <f t="shared" si="47"/>
        <v>VENCIDAS</v>
      </c>
      <c r="AZ787" s="55" t="str">
        <f>+IFERROR(VLOOKUP($M787,ACTIVIDADES!$B$9:$T$494,25,0),"")</f>
        <v/>
      </c>
      <c r="BA787" s="55" t="str">
        <f>+IFERROR(VLOOKUP($M787,ACTIVIDADES!$B$9:$T$494,26,0),"")</f>
        <v/>
      </c>
      <c r="BB787" s="55" t="str">
        <f>+IFERROR(VLOOKUP($M787,ACTIVIDADES!$B$9:$T$494,27,0),"")</f>
        <v/>
      </c>
      <c r="BC787" s="55" t="str">
        <f>+IFERROR(VLOOKUP($M787,ACTIVIDADES!$B$9:$T$494,28,0),"")</f>
        <v/>
      </c>
      <c r="BD787" s="55" t="str">
        <f>+IFERROR(VLOOKUP($M787,ACTIVIDADES!$B$9:$T$494,29,0),"")</f>
        <v/>
      </c>
      <c r="BE787" s="55" t="str">
        <f>+IFERROR(VLOOKUP($M787,ACTIVIDADES!$B$9:$T$494,30,0),"")</f>
        <v/>
      </c>
      <c r="BF787" s="58"/>
      <c r="BG787" s="58"/>
      <c r="BH787" s="59"/>
      <c r="BI787" s="59" t="s">
        <v>580</v>
      </c>
      <c r="BJ787" s="60" t="s">
        <v>3635</v>
      </c>
      <c r="BK787" s="61" t="s">
        <v>593</v>
      </c>
      <c r="BL787" s="62"/>
      <c r="BM787" s="55" t="str">
        <f>+IFERROR(VLOOKUP($M787,ACTIVIDADES!$B$9:$T$494,31,0),"")</f>
        <v/>
      </c>
      <c r="BN787" s="55" t="str">
        <f>+IFERROR(VLOOKUP($M787,ACTIVIDADES!$B$9:$T$494,32,0),"")</f>
        <v/>
      </c>
      <c r="BO787" s="55" t="str">
        <f>+IFERROR(VLOOKUP($M787,ACTIVIDADES!$B$9:$T$494,33,0),"")</f>
        <v/>
      </c>
      <c r="BP787" s="55" t="str">
        <f>+IFERROR(VLOOKUP($M787,ACTIVIDADES!$B$9:$T$494,34,0),"")</f>
        <v/>
      </c>
      <c r="BQ787" s="55" t="str">
        <f>+IFERROR(VLOOKUP($M787,ACTIVIDADES!$B$9:$T$494,35,0),"")</f>
        <v/>
      </c>
      <c r="BR787" s="55" t="str">
        <f>+IFERROR(VLOOKUP($M787,ACTIVIDADES!$B$9:$T$494,36,0),"")</f>
        <v/>
      </c>
      <c r="BS787" s="55" t="str">
        <f>+IFERROR(VLOOKUP($M787,ACTIVIDADES!$B$9:$T$494,37,0),"")</f>
        <v/>
      </c>
      <c r="BT787" s="58"/>
      <c r="BU787" s="58"/>
      <c r="BV787" s="59"/>
      <c r="BW787" s="59" t="s">
        <v>580</v>
      </c>
      <c r="BX787" s="60" t="s">
        <v>3635</v>
      </c>
      <c r="BY787" s="61" t="s">
        <v>593</v>
      </c>
      <c r="BZ787" s="62"/>
      <c r="CA787" s="7"/>
      <c r="CB787" s="7"/>
      <c r="CC787" s="7"/>
      <c r="CD787" s="7"/>
      <c r="CE787" s="7"/>
      <c r="CF787" s="7"/>
      <c r="CG787" s="7"/>
      <c r="CH787" s="7"/>
      <c r="CI787" s="7"/>
      <c r="CJ787" s="7"/>
      <c r="CK787" s="7"/>
      <c r="CL787" s="7"/>
      <c r="CM787" s="7"/>
      <c r="CN787" s="7"/>
      <c r="CO787" s="7"/>
      <c r="CP787" s="7"/>
      <c r="CQ787" s="7"/>
    </row>
    <row r="788" spans="1:95" ht="93" customHeight="1" x14ac:dyDescent="0.35">
      <c r="A788" s="40">
        <f t="shared" si="45"/>
        <v>780</v>
      </c>
      <c r="B788" s="40" t="s">
        <v>521</v>
      </c>
      <c r="C788" s="40">
        <v>2020</v>
      </c>
      <c r="D788" s="40" t="s">
        <v>3734</v>
      </c>
      <c r="E788" s="214"/>
      <c r="F788" s="40" t="s">
        <v>773</v>
      </c>
      <c r="G788" s="40" t="s">
        <v>64</v>
      </c>
      <c r="H788" s="42" t="s">
        <v>4891</v>
      </c>
      <c r="I788" s="42"/>
      <c r="J788" s="40" t="s">
        <v>5205</v>
      </c>
      <c r="K788" s="40" t="s">
        <v>5395</v>
      </c>
      <c r="L788" s="44" t="s">
        <v>1153</v>
      </c>
      <c r="M788" s="45" t="s">
        <v>2289</v>
      </c>
      <c r="N788" s="45" t="s">
        <v>4468</v>
      </c>
      <c r="O788" s="45" t="s">
        <v>1750</v>
      </c>
      <c r="P788" s="45">
        <v>1</v>
      </c>
      <c r="Q788" s="47">
        <v>46023</v>
      </c>
      <c r="R788" s="47">
        <v>46112</v>
      </c>
      <c r="S788" s="48">
        <f t="shared" si="46"/>
        <v>13.5</v>
      </c>
      <c r="T788" s="45" t="s">
        <v>592</v>
      </c>
      <c r="U788" s="45"/>
      <c r="V788" s="49">
        <f>+IFERROR(VLOOKUP($M788,ACTIVIDADES!$B$9:$Q$494,10,0),"")</f>
        <v>1</v>
      </c>
      <c r="W788" s="61" t="str">
        <f>+IFERROR(VLOOKUP($M788,ACTIVIDADES!$B$9:$Q$494,11,0)," ")</f>
        <v xml:space="preserve">Como evidencia se cuenta con la Formulación del procedimiento Conciliaciones contables donde se cruza la información de incapacidades </v>
      </c>
      <c r="X788" s="51" t="str">
        <f>+IFERROR(VLOOKUP($M788,ACTIVIDADES!$B$9:$Q$494,12,0),"")</f>
        <v>https://dnbcgovco-my.sharepoint.com/:f:/g/personal/planeacion_dnbc_gov_co/IgAKPZEalRp3T7O44VwZjBLlARF86VpmllJA36VR9-2qDG8?e=W6XaGX</v>
      </c>
      <c r="Y788" s="52">
        <f>+IFERROR(VLOOKUP($M788,ACTIVIDADES!$B$9:$Q$494,13,0),"")</f>
        <v>46153</v>
      </c>
      <c r="Z788" s="49" t="str">
        <f>+IFERROR(VLOOKUP($M788,ACTIVIDADES!$B$9:$Q$494,14,0),"")</f>
        <v>Se evidencia procedimiento formulado en la vigencia 2025</v>
      </c>
      <c r="AA788" s="49">
        <f>+IFERROR(VLOOKUP($M788,ACTIVIDADES!$B$9:$Q$494,15,0),"")</f>
        <v>1</v>
      </c>
      <c r="AB788" s="54" t="str">
        <f>+IFERROR(VLOOKUP($M788,ACTIVIDADES!$B$9:$Q$494,16,0),"")</f>
        <v>CUMPLIDO</v>
      </c>
      <c r="AC788" s="144">
        <v>46170</v>
      </c>
      <c r="AD788" s="29">
        <v>1</v>
      </c>
      <c r="AE788" s="28" t="s">
        <v>3776</v>
      </c>
      <c r="AF788" s="29" t="s">
        <v>579</v>
      </c>
      <c r="AG788" s="29" t="s">
        <v>3737</v>
      </c>
      <c r="AH788" s="29" t="s">
        <v>593</v>
      </c>
      <c r="AI788" s="29" t="s">
        <v>3752</v>
      </c>
      <c r="AJ788" s="55">
        <f>+IFERROR(VLOOKUP($M788,ACTIVIDADES!$B$9:$T$494,17,0),"")</f>
        <v>1</v>
      </c>
      <c r="AK788" s="80" t="str">
        <f>+IFERROR(VLOOKUP($M788,ACTIVIDADES!$B$9:$T$494,18,0),"")</f>
        <v xml:space="preserve">Como evidencia se cuenta con la Formulación del procedimiento Conciliaciones contables donde se cruza la información de incapacidades </v>
      </c>
      <c r="AL788" s="80" t="str">
        <f>+IFERROR(VLOOKUP($M788,ACTIVIDADES!$B$9:$T$494,19,0),"")</f>
        <v>https://dnbcgovco-my.sharepoint.com/:f:/g/personal/planeacion_dnbc_gov_co/IgDlTTkE6gPMRZjTETbxch7dATaSM_TE5-agvqb3k7QgaDY?e=0V1Jx7</v>
      </c>
      <c r="AM788" s="55" t="str">
        <f>+IFERROR(VLOOKUP($M788,ACTIVIDADES!$B$9:$X$495,20,0),0)</f>
        <v>11/07/206</v>
      </c>
      <c r="AN788" s="55" t="str">
        <f>+IFERROR(VLOOKUP($M788,ACTIVIDADES!$B$9:$X$495,21,0),0)</f>
        <v>Actividad reportada con cumplimiento en el primer trimestre 2026</v>
      </c>
      <c r="AO788" s="55">
        <f>+IFERROR(VLOOKUP($M788,ACTIVIDADES!$B$9:$X$495,22,0),0)</f>
        <v>1</v>
      </c>
      <c r="AP788" s="150" t="str">
        <f>+IFERROR(VLOOKUP($M788,ACTIVIDADES!$B$9:$X$495,23,0),0)</f>
        <v>CUMPLIDO</v>
      </c>
      <c r="AQ788" s="129">
        <v>46245</v>
      </c>
      <c r="AR788" s="172">
        <v>1</v>
      </c>
      <c r="AS788" s="131" t="s">
        <v>3777</v>
      </c>
      <c r="AT788" s="29" t="s">
        <v>579</v>
      </c>
      <c r="AU788" s="198" t="s">
        <v>1472</v>
      </c>
      <c r="AV788" s="198" t="s">
        <v>3635</v>
      </c>
      <c r="AW788" s="198" t="s">
        <v>590</v>
      </c>
      <c r="AX788" s="154" t="s">
        <v>5865</v>
      </c>
      <c r="AY788" s="176" t="str">
        <f t="shared" si="47"/>
        <v>CUMPLIDAS</v>
      </c>
      <c r="AZ788" s="55" t="str">
        <f>+IFERROR(VLOOKUP($M788,ACTIVIDADES!$B$9:$T$494,25,0),"")</f>
        <v/>
      </c>
      <c r="BA788" s="55" t="str">
        <f>+IFERROR(VLOOKUP($M788,ACTIVIDADES!$B$9:$T$494,26,0),"")</f>
        <v/>
      </c>
      <c r="BB788" s="55" t="str">
        <f>+IFERROR(VLOOKUP($M788,ACTIVIDADES!$B$9:$T$494,27,0),"")</f>
        <v/>
      </c>
      <c r="BC788" s="55" t="str">
        <f>+IFERROR(VLOOKUP($M788,ACTIVIDADES!$B$9:$T$494,28,0),"")</f>
        <v/>
      </c>
      <c r="BD788" s="55" t="str">
        <f>+IFERROR(VLOOKUP($M788,ACTIVIDADES!$B$9:$T$494,29,0),"")</f>
        <v/>
      </c>
      <c r="BE788" s="55" t="str">
        <f>+IFERROR(VLOOKUP($M788,ACTIVIDADES!$B$9:$T$494,30,0),"")</f>
        <v/>
      </c>
      <c r="BF788" s="58"/>
      <c r="BG788" s="58"/>
      <c r="BH788" s="59"/>
      <c r="BI788" s="59" t="s">
        <v>580</v>
      </c>
      <c r="BJ788" s="60" t="s">
        <v>3635</v>
      </c>
      <c r="BK788" s="61" t="s">
        <v>593</v>
      </c>
      <c r="BL788" s="62"/>
      <c r="BM788" s="55" t="str">
        <f>+IFERROR(VLOOKUP($M788,ACTIVIDADES!$B$9:$T$494,31,0),"")</f>
        <v/>
      </c>
      <c r="BN788" s="55" t="str">
        <f>+IFERROR(VLOOKUP($M788,ACTIVIDADES!$B$9:$T$494,32,0),"")</f>
        <v/>
      </c>
      <c r="BO788" s="55" t="str">
        <f>+IFERROR(VLOOKUP($M788,ACTIVIDADES!$B$9:$T$494,33,0),"")</f>
        <v/>
      </c>
      <c r="BP788" s="55" t="str">
        <f>+IFERROR(VLOOKUP($M788,ACTIVIDADES!$B$9:$T$494,34,0),"")</f>
        <v/>
      </c>
      <c r="BQ788" s="55" t="str">
        <f>+IFERROR(VLOOKUP($M788,ACTIVIDADES!$B$9:$T$494,35,0),"")</f>
        <v/>
      </c>
      <c r="BR788" s="55" t="str">
        <f>+IFERROR(VLOOKUP($M788,ACTIVIDADES!$B$9:$T$494,36,0),"")</f>
        <v/>
      </c>
      <c r="BS788" s="55" t="str">
        <f>+IFERROR(VLOOKUP($M788,ACTIVIDADES!$B$9:$T$494,37,0),"")</f>
        <v/>
      </c>
      <c r="BT788" s="58"/>
      <c r="BU788" s="58"/>
      <c r="BV788" s="59"/>
      <c r="BW788" s="59" t="s">
        <v>580</v>
      </c>
      <c r="BX788" s="60" t="s">
        <v>3635</v>
      </c>
      <c r="BY788" s="61" t="s">
        <v>593</v>
      </c>
      <c r="BZ788" s="62"/>
    </row>
    <row r="789" spans="1:95" ht="93" customHeight="1" x14ac:dyDescent="0.35">
      <c r="A789" s="215">
        <f t="shared" si="45"/>
        <v>781</v>
      </c>
      <c r="B789" s="215" t="s">
        <v>536</v>
      </c>
      <c r="C789" s="215">
        <v>2024</v>
      </c>
      <c r="D789" s="215" t="s">
        <v>3734</v>
      </c>
      <c r="E789" s="214"/>
      <c r="F789" s="215" t="s">
        <v>726</v>
      </c>
      <c r="G789" s="250" t="s">
        <v>533</v>
      </c>
      <c r="H789" s="216" t="s">
        <v>4944</v>
      </c>
      <c r="I789" s="216"/>
      <c r="J789" s="215" t="s">
        <v>5257</v>
      </c>
      <c r="K789" s="215" t="s">
        <v>5257</v>
      </c>
      <c r="L789" s="217" t="s">
        <v>5440</v>
      </c>
      <c r="M789" s="242" t="s">
        <v>2845</v>
      </c>
      <c r="N789" s="242" t="s">
        <v>2846</v>
      </c>
      <c r="O789" s="242" t="s">
        <v>2847</v>
      </c>
      <c r="P789" s="242">
        <v>1</v>
      </c>
      <c r="Q789" s="243">
        <v>45689</v>
      </c>
      <c r="R789" s="243">
        <v>45746</v>
      </c>
      <c r="S789" s="244">
        <f t="shared" si="46"/>
        <v>8.85</v>
      </c>
      <c r="T789" s="242" t="s">
        <v>589</v>
      </c>
      <c r="U789" s="242" t="s">
        <v>1164</v>
      </c>
      <c r="V789" s="221">
        <f>+IFERROR(VLOOKUP($M789,ACTIVIDADES!$B$9:$Q$494,10,0),"")</f>
        <v>1</v>
      </c>
      <c r="W789" s="222" t="str">
        <f>+IFERROR(VLOOKUP($M789,ACTIVIDADES!$B$9:$Q$494,11,0)," ")</f>
        <v xml:space="preserve">Se esta llevando una base de datos donde se lleva el registro y control de la propiedad planta y equipo de la bodega </v>
      </c>
      <c r="X789" s="223" t="str">
        <f>+IFERROR(VLOOKUP($M789,ACTIVIDADES!$B$9:$Q$494,12,0),"")</f>
        <v>https://dnbcgovco-my.sharepoint.com/:f:/g/personal/planeacion_dnbc_gov_co/IgAVc3cuzD-0RpxDeQ-u5zKbAeUi-pUzxaB8XwkjTIrrd-U?e=0wMsM9</v>
      </c>
      <c r="Y789" s="224">
        <f>+IFERROR(VLOOKUP($M789,ACTIVIDADES!$B$9:$Q$494,13,0),"")</f>
        <v>46153</v>
      </c>
      <c r="Z789" s="221" t="str">
        <f>+IFERROR(VLOOKUP($M789,ACTIVIDADES!$B$9:$Q$494,14,0),"")</f>
        <v>Se adjuntan bases actualizadas de los meses de enero a marzo. Se sugiere su socialización (correo electronico) al lider del proceso</v>
      </c>
      <c r="AA789" s="221">
        <f>+IFERROR(VLOOKUP($M789,ACTIVIDADES!$B$9:$Q$494,15,0),"")</f>
        <v>1</v>
      </c>
      <c r="AB789" s="225" t="str">
        <f>+IFERROR(VLOOKUP($M789,ACTIVIDADES!$B$9:$Q$494,16,0),"")</f>
        <v>CUMPLIDO</v>
      </c>
      <c r="AC789" s="240">
        <v>46157</v>
      </c>
      <c r="AD789" s="227">
        <v>1</v>
      </c>
      <c r="AE789" s="227" t="s">
        <v>5794</v>
      </c>
      <c r="AF789" s="139" t="s">
        <v>578</v>
      </c>
      <c r="AG789" s="139" t="s">
        <v>3737</v>
      </c>
      <c r="AH789" s="139" t="s">
        <v>593</v>
      </c>
      <c r="AI789" s="139" t="s">
        <v>3752</v>
      </c>
      <c r="AJ789" s="141">
        <f>+IFERROR(VLOOKUP($M789,ACTIVIDADES!$B$9:$T$494,17,0),"")</f>
        <v>1</v>
      </c>
      <c r="AK789" s="229" t="str">
        <f>+IFERROR(VLOOKUP($M789,ACTIVIDADES!$B$9:$T$494,18,0),"")</f>
        <v>Se esta llevando una base de datos donde se lleva el registro y control de la propiedad planta y equipo de la bodega</v>
      </c>
      <c r="AL789" s="229" t="str">
        <f>+IFERROR(VLOOKUP($M789,ACTIVIDADES!$B$9:$T$494,19,0),"")</f>
        <v>https://dnbcgovco-my.sharepoint.com/:f:/g/personal/planeacion_dnbc_gov_co/IgDOtLQD4Q5VTal0nGlIMsOUAdMtkmoABRbd0Av0Z1G07Mo?e=1ysQKk</v>
      </c>
      <c r="AM789" s="141">
        <f>+IFERROR(VLOOKUP($M789,ACTIVIDADES!$B$9:$X$495,20,0),0)</f>
        <v>46214</v>
      </c>
      <c r="AN789" s="141" t="str">
        <f>+IFERROR(VLOOKUP($M789,ACTIVIDADES!$B$9:$X$495,21,0),0)</f>
        <v>Se esta llevando una base de datos donde se lleva el registro y control de la propiedad planta y equipo de la bodega</v>
      </c>
      <c r="AO789" s="141">
        <f>+IFERROR(VLOOKUP($M789,ACTIVIDADES!$B$9:$X$495,22,0),0)</f>
        <v>1</v>
      </c>
      <c r="AP789" s="230" t="str">
        <f>+IFERROR(VLOOKUP($M789,ACTIVIDADES!$B$9:$X$495,23,0),0)</f>
        <v>CUMPLIDO</v>
      </c>
      <c r="AQ789" s="231">
        <v>46230</v>
      </c>
      <c r="AR789" s="248">
        <v>1</v>
      </c>
      <c r="AS789" s="140" t="s">
        <v>5844</v>
      </c>
      <c r="AT789" s="139" t="s">
        <v>578</v>
      </c>
      <c r="AU789" s="198" t="s">
        <v>1477</v>
      </c>
      <c r="AV789" s="198" t="s">
        <v>3637</v>
      </c>
      <c r="AW789" s="198" t="s">
        <v>593</v>
      </c>
      <c r="AX789" s="372" t="s">
        <v>5866</v>
      </c>
      <c r="AY789" s="176" t="str">
        <f t="shared" si="47"/>
        <v>CUMPLIDAS</v>
      </c>
      <c r="AZ789" s="55" t="str">
        <f>+IFERROR(VLOOKUP($M789,ACTIVIDADES!$B$9:$T$494,25,0),"")</f>
        <v/>
      </c>
      <c r="BA789" s="55" t="str">
        <f>+IFERROR(VLOOKUP($M789,ACTIVIDADES!$B$9:$T$494,26,0),"")</f>
        <v/>
      </c>
      <c r="BB789" s="55" t="str">
        <f>+IFERROR(VLOOKUP($M789,ACTIVIDADES!$B$9:$T$494,27,0),"")</f>
        <v/>
      </c>
      <c r="BC789" s="55" t="str">
        <f>+IFERROR(VLOOKUP($M789,ACTIVIDADES!$B$9:$T$494,28,0),"")</f>
        <v/>
      </c>
      <c r="BD789" s="55" t="str">
        <f>+IFERROR(VLOOKUP($M789,ACTIVIDADES!$B$9:$T$494,29,0),"")</f>
        <v/>
      </c>
      <c r="BE789" s="55" t="str">
        <f>+IFERROR(VLOOKUP($M789,ACTIVIDADES!$B$9:$T$494,30,0),"")</f>
        <v/>
      </c>
      <c r="BF789" s="58"/>
      <c r="BG789" s="58"/>
      <c r="BH789" s="59"/>
      <c r="BI789" s="59" t="s">
        <v>580</v>
      </c>
      <c r="BJ789" s="60" t="s">
        <v>3635</v>
      </c>
      <c r="BK789" s="61" t="s">
        <v>593</v>
      </c>
      <c r="BL789" s="62"/>
      <c r="BM789" s="55" t="str">
        <f>+IFERROR(VLOOKUP($M789,ACTIVIDADES!$B$9:$T$494,31,0),"")</f>
        <v/>
      </c>
      <c r="BN789" s="55" t="str">
        <f>+IFERROR(VLOOKUP($M789,ACTIVIDADES!$B$9:$T$494,32,0),"")</f>
        <v/>
      </c>
      <c r="BO789" s="55" t="str">
        <f>+IFERROR(VLOOKUP($M789,ACTIVIDADES!$B$9:$T$494,33,0),"")</f>
        <v/>
      </c>
      <c r="BP789" s="55" t="str">
        <f>+IFERROR(VLOOKUP($M789,ACTIVIDADES!$B$9:$T$494,34,0),"")</f>
        <v/>
      </c>
      <c r="BQ789" s="55" t="str">
        <f>+IFERROR(VLOOKUP($M789,ACTIVIDADES!$B$9:$T$494,35,0),"")</f>
        <v/>
      </c>
      <c r="BR789" s="55" t="str">
        <f>+IFERROR(VLOOKUP($M789,ACTIVIDADES!$B$9:$T$494,36,0),"")</f>
        <v/>
      </c>
      <c r="BS789" s="55" t="str">
        <f>+IFERROR(VLOOKUP($M789,ACTIVIDADES!$B$9:$T$494,37,0),"")</f>
        <v/>
      </c>
      <c r="BT789" s="58"/>
      <c r="BU789" s="58"/>
      <c r="BV789" s="59"/>
      <c r="BW789" s="59" t="s">
        <v>580</v>
      </c>
      <c r="BX789" s="60" t="s">
        <v>3635</v>
      </c>
      <c r="BY789" s="61" t="s">
        <v>593</v>
      </c>
      <c r="BZ789" s="62"/>
    </row>
    <row r="790" spans="1:95" s="143" customFormat="1" ht="93" customHeight="1" x14ac:dyDescent="0.35">
      <c r="A790" s="40">
        <f t="shared" si="45"/>
        <v>782</v>
      </c>
      <c r="B790" s="40" t="s">
        <v>536</v>
      </c>
      <c r="C790" s="40">
        <v>2024</v>
      </c>
      <c r="D790" s="40" t="s">
        <v>3734</v>
      </c>
      <c r="E790" s="323"/>
      <c r="F790" s="40" t="s">
        <v>726</v>
      </c>
      <c r="G790" s="190" t="s">
        <v>533</v>
      </c>
      <c r="H790" s="42" t="s">
        <v>4944</v>
      </c>
      <c r="I790" s="42"/>
      <c r="J790" s="40" t="s">
        <v>5257</v>
      </c>
      <c r="K790" s="40" t="s">
        <v>5257</v>
      </c>
      <c r="L790" s="44" t="s">
        <v>5440</v>
      </c>
      <c r="M790" s="63" t="s">
        <v>2876</v>
      </c>
      <c r="N790" s="63" t="s">
        <v>2853</v>
      </c>
      <c r="O790" s="63" t="s">
        <v>2854</v>
      </c>
      <c r="P790" s="63">
        <v>12</v>
      </c>
      <c r="Q790" s="65">
        <v>45659</v>
      </c>
      <c r="R790" s="65">
        <v>46022</v>
      </c>
      <c r="S790" s="66">
        <f t="shared" si="46"/>
        <v>53.85</v>
      </c>
      <c r="T790" s="63" t="s">
        <v>589</v>
      </c>
      <c r="U790" s="63" t="s">
        <v>1164</v>
      </c>
      <c r="V790" s="49">
        <f>+IFERROR(VLOOKUP($M790,ACTIVIDADES!$B$9:$Q$494,10,0),"")</f>
        <v>1</v>
      </c>
      <c r="W790" s="61" t="str">
        <f>+IFERROR(VLOOKUP($M790,ACTIVIDADES!$B$9:$Q$494,11,0)," ")</f>
        <v xml:space="preserve">Se hace una actualización mensual a la base de datos donde se lleva el registro y control de la propiedad planta y equipo de la bodega </v>
      </c>
      <c r="X790" s="51" t="str">
        <f>+IFERROR(VLOOKUP($M790,ACTIVIDADES!$B$9:$Q$494,12,0),"")</f>
        <v>https://dnbcgovco-my.sharepoint.com/:f:/g/personal/planeacion_dnbc_gov_co/IgAogVgVjPbfSoDq4bpiw92KAU3f0vfvJLBLGqqhhjy2OCw?e=Szkhne</v>
      </c>
      <c r="Y790" s="52">
        <f>+IFERROR(VLOOKUP($M790,ACTIVIDADES!$B$9:$Q$494,13,0),"")</f>
        <v>46153</v>
      </c>
      <c r="Z790" s="49" t="str">
        <f>+IFERROR(VLOOKUP($M790,ACTIVIDADES!$B$9:$Q$494,14,0),"")</f>
        <v>Se adjuntan bases actualizadas de los meses de enero a marzo. Se sugiere su socialización (correo electronico) al lider del proceso</v>
      </c>
      <c r="AA790" s="49">
        <f>+IFERROR(VLOOKUP($M790,ACTIVIDADES!$B$9:$Q$494,15,0),"")</f>
        <v>1</v>
      </c>
      <c r="AB790" s="54" t="str">
        <f>+IFERROR(VLOOKUP($M790,ACTIVIDADES!$B$9:$Q$494,16,0),"")</f>
        <v>CUMPLIDO</v>
      </c>
      <c r="AC790" s="144">
        <v>46171</v>
      </c>
      <c r="AD790" s="30">
        <v>1</v>
      </c>
      <c r="AE790" s="30" t="s">
        <v>5794</v>
      </c>
      <c r="AF790" s="29" t="s">
        <v>578</v>
      </c>
      <c r="AG790" s="29" t="s">
        <v>3737</v>
      </c>
      <c r="AH790" s="29" t="s">
        <v>593</v>
      </c>
      <c r="AI790" s="29" t="s">
        <v>3752</v>
      </c>
      <c r="AJ790" s="55">
        <f>+IFERROR(VLOOKUP($M790,ACTIVIDADES!$B$9:$T$494,17,0),"")</f>
        <v>1</v>
      </c>
      <c r="AK790" s="80" t="str">
        <f>+IFERROR(VLOOKUP($M790,ACTIVIDADES!$B$9:$T$494,18,0),"")</f>
        <v>Se hace una actualización mensual a la base de datos donde se lleva el registro y control de la propiedad planta y equipo de la bodega</v>
      </c>
      <c r="AL790" s="80" t="str">
        <f>+IFERROR(VLOOKUP($M790,ACTIVIDADES!$B$9:$T$494,19,0),"")</f>
        <v>https://dnbcgovco-my.sharepoint.com/:f:/g/personal/planeacion_dnbc_gov_co/IgDN77Gg7zpYQYA8LHU10ZBXAdXVGq9OPUpXHLKenzdYDXY?e=MjXehs</v>
      </c>
      <c r="AM790" s="55">
        <f>+IFERROR(VLOOKUP($M790,ACTIVIDADES!$B$9:$X$495,20,0),0)</f>
        <v>46214</v>
      </c>
      <c r="AN790" s="55" t="str">
        <f>+IFERROR(VLOOKUP($M790,ACTIVIDADES!$B$9:$X$495,21,0),0)</f>
        <v>El proceso continua con la actualización mensual a la base de datos donde se lleva el registro y control de la propiedad planta y equipo de la bodega</v>
      </c>
      <c r="AO790" s="55">
        <f>+IFERROR(VLOOKUP($M790,ACTIVIDADES!$B$9:$X$495,22,0),0)</f>
        <v>1</v>
      </c>
      <c r="AP790" s="150" t="str">
        <f>+IFERROR(VLOOKUP($M790,ACTIVIDADES!$B$9:$X$495,23,0),0)</f>
        <v>CUMPLIDO</v>
      </c>
      <c r="AQ790" s="129">
        <v>46230</v>
      </c>
      <c r="AR790" s="172">
        <v>1</v>
      </c>
      <c r="AS790" s="72" t="s">
        <v>5844</v>
      </c>
      <c r="AT790" s="29" t="s">
        <v>578</v>
      </c>
      <c r="AU790" s="193" t="s">
        <v>1477</v>
      </c>
      <c r="AV790" s="193" t="s">
        <v>3637</v>
      </c>
      <c r="AW790" s="193" t="s">
        <v>593</v>
      </c>
      <c r="AX790" s="154" t="s">
        <v>5867</v>
      </c>
      <c r="AY790" s="176" t="str">
        <f t="shared" si="47"/>
        <v>CUMPLIDAS</v>
      </c>
      <c r="AZ790" s="55" t="str">
        <f>+IFERROR(VLOOKUP($M790,ACTIVIDADES!$B$9:$T$494,25,0),"")</f>
        <v/>
      </c>
      <c r="BA790" s="55" t="str">
        <f>+IFERROR(VLOOKUP($M790,ACTIVIDADES!$B$9:$T$494,26,0),"")</f>
        <v/>
      </c>
      <c r="BB790" s="55" t="str">
        <f>+IFERROR(VLOOKUP($M790,ACTIVIDADES!$B$9:$T$494,27,0),"")</f>
        <v/>
      </c>
      <c r="BC790" s="55" t="str">
        <f>+IFERROR(VLOOKUP($M790,ACTIVIDADES!$B$9:$T$494,28,0),"")</f>
        <v/>
      </c>
      <c r="BD790" s="55" t="str">
        <f>+IFERROR(VLOOKUP($M790,ACTIVIDADES!$B$9:$T$494,29,0),"")</f>
        <v/>
      </c>
      <c r="BE790" s="55" t="str">
        <f>+IFERROR(VLOOKUP($M790,ACTIVIDADES!$B$9:$T$494,30,0),"")</f>
        <v/>
      </c>
      <c r="BF790" s="58"/>
      <c r="BG790" s="58"/>
      <c r="BH790" s="59"/>
      <c r="BI790" s="59" t="s">
        <v>580</v>
      </c>
      <c r="BJ790" s="60" t="s">
        <v>3635</v>
      </c>
      <c r="BK790" s="61" t="s">
        <v>593</v>
      </c>
      <c r="BL790" s="62"/>
      <c r="BM790" s="55" t="str">
        <f>+IFERROR(VLOOKUP($M790,ACTIVIDADES!$B$9:$T$494,31,0),"")</f>
        <v/>
      </c>
      <c r="BN790" s="55" t="str">
        <f>+IFERROR(VLOOKUP($M790,ACTIVIDADES!$B$9:$T$494,32,0),"")</f>
        <v/>
      </c>
      <c r="BO790" s="55" t="str">
        <f>+IFERROR(VLOOKUP($M790,ACTIVIDADES!$B$9:$T$494,33,0),"")</f>
        <v/>
      </c>
      <c r="BP790" s="55" t="str">
        <f>+IFERROR(VLOOKUP($M790,ACTIVIDADES!$B$9:$T$494,34,0),"")</f>
        <v/>
      </c>
      <c r="BQ790" s="55" t="str">
        <f>+IFERROR(VLOOKUP($M790,ACTIVIDADES!$B$9:$T$494,35,0),"")</f>
        <v/>
      </c>
      <c r="BR790" s="55" t="str">
        <f>+IFERROR(VLOOKUP($M790,ACTIVIDADES!$B$9:$T$494,36,0),"")</f>
        <v/>
      </c>
      <c r="BS790" s="55" t="str">
        <f>+IFERROR(VLOOKUP($M790,ACTIVIDADES!$B$9:$T$494,37,0),"")</f>
        <v/>
      </c>
      <c r="BT790" s="58"/>
      <c r="BU790" s="58"/>
      <c r="BV790" s="59"/>
      <c r="BW790" s="59" t="s">
        <v>580</v>
      </c>
      <c r="BX790" s="60" t="s">
        <v>3635</v>
      </c>
      <c r="BY790" s="61" t="s">
        <v>593</v>
      </c>
      <c r="BZ790" s="62"/>
      <c r="CA790" s="9"/>
      <c r="CB790" s="9"/>
      <c r="CC790" s="9"/>
      <c r="CD790" s="9"/>
      <c r="CE790" s="9"/>
      <c r="CF790" s="9"/>
      <c r="CG790" s="9"/>
      <c r="CH790" s="9"/>
      <c r="CI790" s="9"/>
      <c r="CJ790" s="9"/>
      <c r="CK790" s="9"/>
      <c r="CL790" s="9"/>
      <c r="CM790" s="9"/>
      <c r="CN790" s="9"/>
      <c r="CO790" s="9"/>
      <c r="CP790" s="9"/>
      <c r="CQ790" s="9"/>
    </row>
    <row r="791" spans="1:95" ht="93" customHeight="1" x14ac:dyDescent="0.35">
      <c r="A791" s="251">
        <f t="shared" si="45"/>
        <v>783</v>
      </c>
      <c r="B791" s="251" t="s">
        <v>536</v>
      </c>
      <c r="C791" s="251">
        <v>2025</v>
      </c>
      <c r="D791" s="251" t="s">
        <v>3734</v>
      </c>
      <c r="E791" s="214"/>
      <c r="F791" s="251" t="s">
        <v>750</v>
      </c>
      <c r="G791" s="278" t="s">
        <v>563</v>
      </c>
      <c r="H791" s="253" t="s">
        <v>4941</v>
      </c>
      <c r="I791" s="253"/>
      <c r="J791" s="251" t="s">
        <v>4452</v>
      </c>
      <c r="K791" s="251" t="s">
        <v>4452</v>
      </c>
      <c r="L791" s="255" t="s">
        <v>5454</v>
      </c>
      <c r="M791" s="278" t="s">
        <v>2890</v>
      </c>
      <c r="N791" s="278" t="s">
        <v>5656</v>
      </c>
      <c r="O791" s="278" t="s">
        <v>2512</v>
      </c>
      <c r="P791" s="278">
        <v>12</v>
      </c>
      <c r="Q791" s="279">
        <v>46023</v>
      </c>
      <c r="R791" s="279">
        <v>46387</v>
      </c>
      <c r="S791" s="280">
        <f t="shared" si="46"/>
        <v>54</v>
      </c>
      <c r="T791" s="278" t="s">
        <v>666</v>
      </c>
      <c r="U791" s="278" t="s">
        <v>563</v>
      </c>
      <c r="V791" s="260">
        <f>+IFERROR(VLOOKUP($M791,ACTIVIDADES!$B$9:$Q$494,10,0),"")</f>
        <v>1</v>
      </c>
      <c r="W791" s="275" t="str">
        <f>+IFERROR(VLOOKUP($M791,ACTIVIDADES!$B$9:$Q$494,11,0)," ")</f>
        <v>Ya se tiene una persona designada de Gestión Administrativa para realizar esa concilaición de inventarios con Gestión Financiera</v>
      </c>
      <c r="X791" s="262" t="str">
        <f>+IFERROR(VLOOKUP($M791,ACTIVIDADES!$B$9:$Q$494,12,0),"")</f>
        <v>https://dnbcgovco-my.sharepoint.com/:f:/g/personal/planeacion_dnbc_gov_co/IgDZjJwwJRbeTrQFJWZOXmcEAS2toMEcCgnUOb1dSb1hkvg?e=jrkdVB</v>
      </c>
      <c r="Y791" s="263">
        <f>+IFERROR(VLOOKUP($M791,ACTIVIDADES!$B$9:$Q$494,13,0),"")</f>
        <v>46153</v>
      </c>
      <c r="Z791" s="260" t="str">
        <f>+IFERROR(VLOOKUP($M791,ACTIVIDADES!$B$9:$Q$494,14,0),"")</f>
        <v xml:space="preserve">Se incluye clausulado de contratista designado para la conciliación </v>
      </c>
      <c r="AA791" s="260">
        <f>+IFERROR(VLOOKUP($M791,ACTIVIDADES!$B$9:$Q$494,15,0),"")</f>
        <v>1</v>
      </c>
      <c r="AB791" s="265" t="str">
        <f>+IFERROR(VLOOKUP($M791,ACTIVIDADES!$B$9:$Q$494,16,0),"")</f>
        <v>CUMPLIDO</v>
      </c>
      <c r="AC791" s="266">
        <v>46171</v>
      </c>
      <c r="AD791" s="177">
        <v>1</v>
      </c>
      <c r="AE791" s="177" t="s">
        <v>4469</v>
      </c>
      <c r="AF791" s="267" t="s">
        <v>579</v>
      </c>
      <c r="AG791" s="267" t="s">
        <v>3737</v>
      </c>
      <c r="AH791" s="267" t="s">
        <v>593</v>
      </c>
      <c r="AI791" s="267" t="s">
        <v>3752</v>
      </c>
      <c r="AJ791" s="269">
        <f>+IFERROR(VLOOKUP($M791,ACTIVIDADES!$B$9:$T$494,17,0),"")</f>
        <v>1</v>
      </c>
      <c r="AK791" s="270" t="str">
        <f>+IFERROR(VLOOKUP($M791,ACTIVIDADES!$B$9:$T$494,18,0),"")</f>
        <v>Ya se tiene una persona designada de gestión administrativa para realizar la conciliación de inventarios con gestión financiera</v>
      </c>
      <c r="AL791" s="270" t="str">
        <f>+IFERROR(VLOOKUP($M791,ACTIVIDADES!$B$9:$T$494,19,0),"")</f>
        <v>https://dnbcgovco-my.sharepoint.com/:f:/g/personal/planeacion_dnbc_gov_co/IgDFawMoSPqRTK_b-axOwyDgASrt1hvCJPNS-vHisWD7FyE?e=8sahVG</v>
      </c>
      <c r="AM791" s="269">
        <f>+IFERROR(VLOOKUP($M791,ACTIVIDADES!$B$9:$X$495,20,0),0)</f>
        <v>46214</v>
      </c>
      <c r="AN791" s="269" t="str">
        <f>+IFERROR(VLOOKUP($M791,ACTIVIDADES!$B$9:$X$495,21,0),0)</f>
        <v xml:space="preserve">Se incluye clausulado de contratista designado para la conciliación </v>
      </c>
      <c r="AO791" s="269">
        <f>+IFERROR(VLOOKUP($M791,ACTIVIDADES!$B$9:$X$495,22,0),0)</f>
        <v>1</v>
      </c>
      <c r="AP791" s="276" t="str">
        <f>+IFERROR(VLOOKUP($M791,ACTIVIDADES!$B$9:$X$495,23,0),0)</f>
        <v>CUMPLIDO</v>
      </c>
      <c r="AQ791" s="202">
        <v>46230</v>
      </c>
      <c r="AR791" s="310">
        <v>1</v>
      </c>
      <c r="AS791" s="178" t="s">
        <v>4469</v>
      </c>
      <c r="AT791" s="267" t="s">
        <v>579</v>
      </c>
      <c r="AU791" s="169" t="s">
        <v>1472</v>
      </c>
      <c r="AV791" s="169" t="s">
        <v>3635</v>
      </c>
      <c r="AW791" s="169" t="s">
        <v>590</v>
      </c>
      <c r="AX791" s="389" t="s">
        <v>4470</v>
      </c>
      <c r="AY791" s="176" t="str">
        <f t="shared" si="47"/>
        <v>CUMPLIDAS</v>
      </c>
      <c r="AZ791" s="55" t="str">
        <f>+IFERROR(VLOOKUP($M791,ACTIVIDADES!$B$9:$T$494,25,0),"")</f>
        <v/>
      </c>
      <c r="BA791" s="55" t="str">
        <f>+IFERROR(VLOOKUP($M791,ACTIVIDADES!$B$9:$T$494,26,0),"")</f>
        <v/>
      </c>
      <c r="BB791" s="55" t="str">
        <f>+IFERROR(VLOOKUP($M791,ACTIVIDADES!$B$9:$T$494,27,0),"")</f>
        <v/>
      </c>
      <c r="BC791" s="55" t="str">
        <f>+IFERROR(VLOOKUP($M791,ACTIVIDADES!$B$9:$T$494,28,0),"")</f>
        <v/>
      </c>
      <c r="BD791" s="55" t="str">
        <f>+IFERROR(VLOOKUP($M791,ACTIVIDADES!$B$9:$T$494,29,0),"")</f>
        <v/>
      </c>
      <c r="BE791" s="55" t="str">
        <f>+IFERROR(VLOOKUP($M791,ACTIVIDADES!$B$9:$T$494,30,0),"")</f>
        <v/>
      </c>
      <c r="BF791" s="58"/>
      <c r="BG791" s="58"/>
      <c r="BH791" s="59"/>
      <c r="BI791" s="59" t="s">
        <v>580</v>
      </c>
      <c r="BJ791" s="60" t="s">
        <v>3635</v>
      </c>
      <c r="BK791" s="61" t="s">
        <v>593</v>
      </c>
      <c r="BL791" s="62"/>
      <c r="BM791" s="55" t="str">
        <f>+IFERROR(VLOOKUP($M791,ACTIVIDADES!$B$9:$T$494,31,0),"")</f>
        <v/>
      </c>
      <c r="BN791" s="55" t="str">
        <f>+IFERROR(VLOOKUP($M791,ACTIVIDADES!$B$9:$T$494,32,0),"")</f>
        <v/>
      </c>
      <c r="BO791" s="55" t="str">
        <f>+IFERROR(VLOOKUP($M791,ACTIVIDADES!$B$9:$T$494,33,0),"")</f>
        <v/>
      </c>
      <c r="BP791" s="55" t="str">
        <f>+IFERROR(VLOOKUP($M791,ACTIVIDADES!$B$9:$T$494,34,0),"")</f>
        <v/>
      </c>
      <c r="BQ791" s="55" t="str">
        <f>+IFERROR(VLOOKUP($M791,ACTIVIDADES!$B$9:$T$494,35,0),"")</f>
        <v/>
      </c>
      <c r="BR791" s="55" t="str">
        <f>+IFERROR(VLOOKUP($M791,ACTIVIDADES!$B$9:$T$494,36,0),"")</f>
        <v/>
      </c>
      <c r="BS791" s="55" t="str">
        <f>+IFERROR(VLOOKUP($M791,ACTIVIDADES!$B$9:$T$494,37,0),"")</f>
        <v/>
      </c>
      <c r="BT791" s="58"/>
      <c r="BU791" s="58"/>
      <c r="BV791" s="59"/>
      <c r="BW791" s="59" t="s">
        <v>580</v>
      </c>
      <c r="BX791" s="60" t="s">
        <v>3635</v>
      </c>
      <c r="BY791" s="61" t="s">
        <v>593</v>
      </c>
      <c r="BZ791" s="62"/>
    </row>
    <row r="792" spans="1:95" ht="93" customHeight="1" x14ac:dyDescent="0.35">
      <c r="A792" s="215">
        <f t="shared" si="45"/>
        <v>784</v>
      </c>
      <c r="B792" s="215" t="s">
        <v>521</v>
      </c>
      <c r="C792" s="215">
        <v>2020</v>
      </c>
      <c r="D792" s="215" t="s">
        <v>3734</v>
      </c>
      <c r="E792" s="214"/>
      <c r="F792" s="215" t="s">
        <v>773</v>
      </c>
      <c r="G792" s="215" t="s">
        <v>64</v>
      </c>
      <c r="H792" s="216" t="s">
        <v>4891</v>
      </c>
      <c r="I792" s="216"/>
      <c r="J792" s="215" t="s">
        <v>5205</v>
      </c>
      <c r="K792" s="215" t="s">
        <v>5395</v>
      </c>
      <c r="L792" s="217" t="s">
        <v>1153</v>
      </c>
      <c r="M792" s="218" t="s">
        <v>2609</v>
      </c>
      <c r="N792" s="218" t="s">
        <v>2610</v>
      </c>
      <c r="O792" s="218" t="s">
        <v>2611</v>
      </c>
      <c r="P792" s="218">
        <v>1</v>
      </c>
      <c r="Q792" s="219">
        <v>46143</v>
      </c>
      <c r="R792" s="219">
        <v>46295</v>
      </c>
      <c r="S792" s="220">
        <f t="shared" si="46"/>
        <v>22.349999999999998</v>
      </c>
      <c r="T792" s="218" t="s">
        <v>589</v>
      </c>
      <c r="U792" s="218"/>
      <c r="V792" s="221">
        <f>+IFERROR(VLOOKUP($M792,ACTIVIDADES!$B$9:$Q$494,10,0),"")</f>
        <v>0</v>
      </c>
      <c r="W792" s="222" t="str">
        <f>+IFERROR(VLOOKUP($M792,ACTIVIDADES!$B$9:$Q$494,11,0)," ")</f>
        <v>Proceso de actualización</v>
      </c>
      <c r="X792" s="223" t="str">
        <f>+IFERROR(VLOOKUP($M792,ACTIVIDADES!$B$9:$Q$494,12,0),"")</f>
        <v>https://dnbcgovco-my.sharepoint.com/:f:/g/personal/planeacion_dnbc_gov_co/IgDm4DHyXDA5Q5WGTU7tDkFLAc2M2mTSoezfwLKe_RnYYZ0?e=uJfhoo</v>
      </c>
      <c r="Y792" s="224">
        <f>+IFERROR(VLOOKUP($M792,ACTIVIDADES!$B$9:$Q$494,13,0),"")</f>
        <v>46153</v>
      </c>
      <c r="Z792" s="221" t="str">
        <f>+IFERROR(VLOOKUP($M792,ACTIVIDADES!$B$9:$Q$494,14,0),"")</f>
        <v>No se evidencia avance para el periodo</v>
      </c>
      <c r="AA792" s="221">
        <f>+IFERROR(VLOOKUP($M792,ACTIVIDADES!$B$9:$Q$494,15,0),"")</f>
        <v>0</v>
      </c>
      <c r="AB792" s="225" t="str">
        <f>+IFERROR(VLOOKUP($M792,ACTIVIDADES!$B$9:$Q$494,16,0),"")</f>
        <v>EJECUCIÓN</v>
      </c>
      <c r="AC792" s="240">
        <v>46170</v>
      </c>
      <c r="AD792" s="139">
        <v>0</v>
      </c>
      <c r="AE792" s="139" t="s">
        <v>3741</v>
      </c>
      <c r="AF792" s="228" t="s">
        <v>580</v>
      </c>
      <c r="AG792" s="139" t="s">
        <v>3737</v>
      </c>
      <c r="AH792" s="139" t="s">
        <v>3737</v>
      </c>
      <c r="AI792" s="139" t="s">
        <v>3737</v>
      </c>
      <c r="AJ792" s="141">
        <f>+IFERROR(VLOOKUP($M792,ACTIVIDADES!$B$9:$T$494,17,0),"")</f>
        <v>1</v>
      </c>
      <c r="AK792" s="229" t="str">
        <f>+IFERROR(VLOOKUP($M792,ACTIVIDADES!$B$9:$T$494,18,0),"")</f>
        <v>Ya se realizó la actualización del procedimiento de Gestión de Bienes</v>
      </c>
      <c r="AL792" s="229" t="str">
        <f>+IFERROR(VLOOKUP($M792,ACTIVIDADES!$B$9:$T$494,19,0),"")</f>
        <v>https://dnbcgovco-my.sharepoint.com/:f:/g/personal/planeacion_dnbc_gov_co/IgCaL3Okdj61R7b6VgL2_FeRAawkcJXFNhAjxCv_oVRi-uk?e=fTA1fT</v>
      </c>
      <c r="AM792" s="141">
        <f>+IFERROR(VLOOKUP($M792,ACTIVIDADES!$B$9:$X$495,20,0),0)</f>
        <v>46214</v>
      </c>
      <c r="AN792" s="141" t="str">
        <f>+IFERROR(VLOOKUP($M792,ACTIVIDADES!$B$9:$X$495,21,0),0)</f>
        <v>Se presenta procedimiento actualizado al 30 de junio de 2026 con su respectiva socializaicón vía correo electrónico</v>
      </c>
      <c r="AO792" s="141">
        <f>+IFERROR(VLOOKUP($M792,ACTIVIDADES!$B$9:$X$495,22,0),0)</f>
        <v>1</v>
      </c>
      <c r="AP792" s="230" t="str">
        <f>+IFERROR(VLOOKUP($M792,ACTIVIDADES!$B$9:$X$495,23,0),0)</f>
        <v>CUMPLIDO</v>
      </c>
      <c r="AQ792" s="231">
        <v>46245</v>
      </c>
      <c r="AR792" s="248">
        <v>1</v>
      </c>
      <c r="AS792" s="140" t="s">
        <v>5824</v>
      </c>
      <c r="AT792" s="139" t="s">
        <v>579</v>
      </c>
      <c r="AU792" s="198" t="s">
        <v>1472</v>
      </c>
      <c r="AV792" s="198" t="s">
        <v>3635</v>
      </c>
      <c r="AW792" s="198" t="s">
        <v>590</v>
      </c>
      <c r="AX792" s="372" t="s">
        <v>5868</v>
      </c>
      <c r="AY792" s="176" t="str">
        <f t="shared" si="47"/>
        <v>CUMPLIDAS</v>
      </c>
      <c r="AZ792" s="55" t="str">
        <f>+IFERROR(VLOOKUP($M792,ACTIVIDADES!$B$9:$T$494,25,0),"")</f>
        <v/>
      </c>
      <c r="BA792" s="55" t="str">
        <f>+IFERROR(VLOOKUP($M792,ACTIVIDADES!$B$9:$T$494,26,0),"")</f>
        <v/>
      </c>
      <c r="BB792" s="55" t="str">
        <f>+IFERROR(VLOOKUP($M792,ACTIVIDADES!$B$9:$T$494,27,0),"")</f>
        <v/>
      </c>
      <c r="BC792" s="55" t="str">
        <f>+IFERROR(VLOOKUP($M792,ACTIVIDADES!$B$9:$T$494,28,0),"")</f>
        <v/>
      </c>
      <c r="BD792" s="55" t="str">
        <f>+IFERROR(VLOOKUP($M792,ACTIVIDADES!$B$9:$T$494,29,0),"")</f>
        <v/>
      </c>
      <c r="BE792" s="55" t="str">
        <f>+IFERROR(VLOOKUP($M792,ACTIVIDADES!$B$9:$T$494,30,0),"")</f>
        <v/>
      </c>
      <c r="BF792" s="58"/>
      <c r="BG792" s="58"/>
      <c r="BH792" s="59"/>
      <c r="BI792" s="59" t="s">
        <v>580</v>
      </c>
      <c r="BJ792" s="60" t="s">
        <v>3635</v>
      </c>
      <c r="BK792" s="61" t="s">
        <v>593</v>
      </c>
      <c r="BL792" s="62"/>
      <c r="BM792" s="55" t="str">
        <f>+IFERROR(VLOOKUP($M792,ACTIVIDADES!$B$9:$T$494,31,0),"")</f>
        <v/>
      </c>
      <c r="BN792" s="55" t="str">
        <f>+IFERROR(VLOOKUP($M792,ACTIVIDADES!$B$9:$T$494,32,0),"")</f>
        <v/>
      </c>
      <c r="BO792" s="55" t="str">
        <f>+IFERROR(VLOOKUP($M792,ACTIVIDADES!$B$9:$T$494,33,0),"")</f>
        <v/>
      </c>
      <c r="BP792" s="55" t="str">
        <f>+IFERROR(VLOOKUP($M792,ACTIVIDADES!$B$9:$T$494,34,0),"")</f>
        <v/>
      </c>
      <c r="BQ792" s="55" t="str">
        <f>+IFERROR(VLOOKUP($M792,ACTIVIDADES!$B$9:$T$494,35,0),"")</f>
        <v/>
      </c>
      <c r="BR792" s="55" t="str">
        <f>+IFERROR(VLOOKUP($M792,ACTIVIDADES!$B$9:$T$494,36,0),"")</f>
        <v/>
      </c>
      <c r="BS792" s="55" t="str">
        <f>+IFERROR(VLOOKUP($M792,ACTIVIDADES!$B$9:$T$494,37,0),"")</f>
        <v/>
      </c>
      <c r="BT792" s="58"/>
      <c r="BU792" s="58"/>
      <c r="BV792" s="59"/>
      <c r="BW792" s="59" t="s">
        <v>580</v>
      </c>
      <c r="BX792" s="60" t="s">
        <v>3635</v>
      </c>
      <c r="BY792" s="61" t="s">
        <v>593</v>
      </c>
      <c r="BZ792" s="62"/>
    </row>
    <row r="793" spans="1:95" customFormat="1" ht="93" customHeight="1" x14ac:dyDescent="0.35">
      <c r="A793" s="40">
        <f t="shared" si="45"/>
        <v>785</v>
      </c>
      <c r="B793" s="40" t="s">
        <v>521</v>
      </c>
      <c r="C793" s="40">
        <v>2020</v>
      </c>
      <c r="D793" s="40" t="s">
        <v>3734</v>
      </c>
      <c r="E793" s="323"/>
      <c r="F793" s="40" t="s">
        <v>597</v>
      </c>
      <c r="G793" s="40" t="s">
        <v>263</v>
      </c>
      <c r="H793" s="42" t="s">
        <v>266</v>
      </c>
      <c r="I793" s="42"/>
      <c r="J793" s="40" t="s">
        <v>5258</v>
      </c>
      <c r="K793" s="40" t="s">
        <v>5421</v>
      </c>
      <c r="L793" s="44" t="s">
        <v>1153</v>
      </c>
      <c r="M793" s="45" t="s">
        <v>2289</v>
      </c>
      <c r="N793" s="45" t="s">
        <v>5467</v>
      </c>
      <c r="O793" s="45" t="s">
        <v>1750</v>
      </c>
      <c r="P793" s="45">
        <v>1</v>
      </c>
      <c r="Q793" s="47">
        <v>46023</v>
      </c>
      <c r="R793" s="47">
        <v>46112</v>
      </c>
      <c r="S793" s="48">
        <f t="shared" si="46"/>
        <v>13.5</v>
      </c>
      <c r="T793" s="45" t="s">
        <v>592</v>
      </c>
      <c r="U793" s="45"/>
      <c r="V793" s="49">
        <f>+IFERROR(VLOOKUP($M793,ACTIVIDADES!$B$9:$Q$494,10,0),"")</f>
        <v>1</v>
      </c>
      <c r="W793" s="61" t="str">
        <f>+IFERROR(VLOOKUP($M793,ACTIVIDADES!$B$9:$Q$494,11,0)," ")</f>
        <v xml:space="preserve">Como evidencia se cuenta con la Formulación del procedimiento Conciliaciones contables donde se cruza la información de incapacidades </v>
      </c>
      <c r="X793" s="51" t="str">
        <f>+IFERROR(VLOOKUP($M793,ACTIVIDADES!$B$9:$Q$494,12,0),"")</f>
        <v>https://dnbcgovco-my.sharepoint.com/:f:/g/personal/planeacion_dnbc_gov_co/IgAKPZEalRp3T7O44VwZjBLlARF86VpmllJA36VR9-2qDG8?e=W6XaGX</v>
      </c>
      <c r="Y793" s="52">
        <f>+IFERROR(VLOOKUP($M793,ACTIVIDADES!$B$9:$Q$494,13,0),"")</f>
        <v>46153</v>
      </c>
      <c r="Z793" s="49" t="str">
        <f>+IFERROR(VLOOKUP($M793,ACTIVIDADES!$B$9:$Q$494,14,0),"")</f>
        <v>Se evidencia procedimiento formulado en la vigencia 2025</v>
      </c>
      <c r="AA793" s="49">
        <f>+IFERROR(VLOOKUP($M793,ACTIVIDADES!$B$9:$Q$494,15,0),"")</f>
        <v>1</v>
      </c>
      <c r="AB793" s="54" t="str">
        <f>+IFERROR(VLOOKUP($M793,ACTIVIDADES!$B$9:$Q$494,16,0),"")</f>
        <v>CUMPLIDO</v>
      </c>
      <c r="AC793" s="144">
        <v>46170</v>
      </c>
      <c r="AD793" s="30">
        <v>1</v>
      </c>
      <c r="AE793" s="28" t="s">
        <v>3776</v>
      </c>
      <c r="AF793" s="29" t="s">
        <v>579</v>
      </c>
      <c r="AG793" s="29" t="s">
        <v>3737</v>
      </c>
      <c r="AH793" s="29" t="s">
        <v>593</v>
      </c>
      <c r="AI793" s="29" t="s">
        <v>3752</v>
      </c>
      <c r="AJ793" s="55">
        <f>+IFERROR(VLOOKUP($M793,ACTIVIDADES!$B$9:$T$494,17,0),"")</f>
        <v>1</v>
      </c>
      <c r="AK793" s="80" t="str">
        <f>+IFERROR(VLOOKUP($M793,ACTIVIDADES!$B$9:$T$494,18,0),"")</f>
        <v xml:space="preserve">Como evidencia se cuenta con la Formulación del procedimiento Conciliaciones contables donde se cruza la información de incapacidades </v>
      </c>
      <c r="AL793" s="80" t="str">
        <f>+IFERROR(VLOOKUP($M793,ACTIVIDADES!$B$9:$T$494,19,0),"")</f>
        <v>https://dnbcgovco-my.sharepoint.com/:f:/g/personal/planeacion_dnbc_gov_co/IgDlTTkE6gPMRZjTETbxch7dATaSM_TE5-agvqb3k7QgaDY?e=0V1Jx7</v>
      </c>
      <c r="AM793" s="55" t="str">
        <f>+IFERROR(VLOOKUP($M793,ACTIVIDADES!$B$9:$X$495,20,0),0)</f>
        <v>11/07/206</v>
      </c>
      <c r="AN793" s="55" t="str">
        <f>+IFERROR(VLOOKUP($M793,ACTIVIDADES!$B$9:$X$495,21,0),0)</f>
        <v>Actividad reportada con cumplimiento en el primer trimestre 2026</v>
      </c>
      <c r="AO793" s="55">
        <f>+IFERROR(VLOOKUP($M793,ACTIVIDADES!$B$9:$X$495,22,0),0)</f>
        <v>1</v>
      </c>
      <c r="AP793" s="150" t="str">
        <f>+IFERROR(VLOOKUP($M793,ACTIVIDADES!$B$9:$X$495,23,0),0)</f>
        <v>CUMPLIDO</v>
      </c>
      <c r="AQ793" s="129">
        <v>46245</v>
      </c>
      <c r="AR793" s="172">
        <v>1</v>
      </c>
      <c r="AS793" s="131" t="s">
        <v>3777</v>
      </c>
      <c r="AT793" s="29" t="s">
        <v>579</v>
      </c>
      <c r="AU793" s="57" t="s">
        <v>1472</v>
      </c>
      <c r="AV793" s="193" t="s">
        <v>3635</v>
      </c>
      <c r="AW793" s="57" t="s">
        <v>590</v>
      </c>
      <c r="AX793" s="154" t="s">
        <v>4471</v>
      </c>
      <c r="AY793" s="176" t="str">
        <f t="shared" si="47"/>
        <v>CUMPLIDAS</v>
      </c>
      <c r="AZ793" s="55" t="str">
        <f>+IFERROR(VLOOKUP($M793,ACTIVIDADES!$B$9:$T$494,25,0),"")</f>
        <v/>
      </c>
      <c r="BA793" s="55" t="str">
        <f>+IFERROR(VLOOKUP($M793,ACTIVIDADES!$B$9:$T$494,26,0),"")</f>
        <v/>
      </c>
      <c r="BB793" s="55" t="str">
        <f>+IFERROR(VLOOKUP($M793,ACTIVIDADES!$B$9:$T$494,27,0),"")</f>
        <v/>
      </c>
      <c r="BC793" s="55" t="str">
        <f>+IFERROR(VLOOKUP($M793,ACTIVIDADES!$B$9:$T$494,28,0),"")</f>
        <v/>
      </c>
      <c r="BD793" s="55" t="str">
        <f>+IFERROR(VLOOKUP($M793,ACTIVIDADES!$B$9:$T$494,29,0),"")</f>
        <v/>
      </c>
      <c r="BE793" s="55" t="str">
        <f>+IFERROR(VLOOKUP($M793,ACTIVIDADES!$B$9:$T$494,30,0),"")</f>
        <v/>
      </c>
      <c r="BF793" s="58"/>
      <c r="BG793" s="58"/>
      <c r="BH793" s="59"/>
      <c r="BI793" s="59" t="s">
        <v>580</v>
      </c>
      <c r="BJ793" s="60" t="s">
        <v>3635</v>
      </c>
      <c r="BK793" s="61" t="s">
        <v>593</v>
      </c>
      <c r="BL793" s="62"/>
      <c r="BM793" s="55" t="str">
        <f>+IFERROR(VLOOKUP($M793,ACTIVIDADES!$B$9:$T$494,31,0),"")</f>
        <v/>
      </c>
      <c r="BN793" s="55" t="str">
        <f>+IFERROR(VLOOKUP($M793,ACTIVIDADES!$B$9:$T$494,32,0),"")</f>
        <v/>
      </c>
      <c r="BO793" s="55" t="str">
        <f>+IFERROR(VLOOKUP($M793,ACTIVIDADES!$B$9:$T$494,33,0),"")</f>
        <v/>
      </c>
      <c r="BP793" s="55" t="str">
        <f>+IFERROR(VLOOKUP($M793,ACTIVIDADES!$B$9:$T$494,34,0),"")</f>
        <v/>
      </c>
      <c r="BQ793" s="55" t="str">
        <f>+IFERROR(VLOOKUP($M793,ACTIVIDADES!$B$9:$T$494,35,0),"")</f>
        <v/>
      </c>
      <c r="BR793" s="55" t="str">
        <f>+IFERROR(VLOOKUP($M793,ACTIVIDADES!$B$9:$T$494,36,0),"")</f>
        <v/>
      </c>
      <c r="BS793" s="55" t="str">
        <f>+IFERROR(VLOOKUP($M793,ACTIVIDADES!$B$9:$T$494,37,0),"")</f>
        <v/>
      </c>
      <c r="BT793" s="58"/>
      <c r="BU793" s="58"/>
      <c r="BV793" s="59"/>
      <c r="BW793" s="59" t="s">
        <v>580</v>
      </c>
      <c r="BX793" s="60" t="s">
        <v>3635</v>
      </c>
      <c r="BY793" s="61" t="s">
        <v>593</v>
      </c>
      <c r="BZ793" s="62"/>
      <c r="CA793" s="9"/>
      <c r="CB793" s="9"/>
      <c r="CC793" s="9"/>
      <c r="CD793" s="9"/>
      <c r="CE793" s="9"/>
      <c r="CF793" s="9"/>
      <c r="CG793" s="9"/>
      <c r="CH793" s="9"/>
      <c r="CI793" s="9"/>
      <c r="CJ793" s="9"/>
      <c r="CK793" s="9"/>
      <c r="CL793" s="9"/>
      <c r="CM793" s="9"/>
      <c r="CN793" s="9"/>
      <c r="CO793" s="9"/>
      <c r="CP793" s="9"/>
      <c r="CQ793" s="9"/>
    </row>
    <row r="794" spans="1:95" s="8" customFormat="1" ht="93" customHeight="1" x14ac:dyDescent="0.35">
      <c r="A794" s="40">
        <f t="shared" si="45"/>
        <v>786</v>
      </c>
      <c r="B794" s="40" t="s">
        <v>521</v>
      </c>
      <c r="C794" s="40">
        <v>2020</v>
      </c>
      <c r="D794" s="40" t="s">
        <v>3734</v>
      </c>
      <c r="E794" s="323"/>
      <c r="F794" s="40" t="s">
        <v>598</v>
      </c>
      <c r="G794" s="40" t="s">
        <v>64</v>
      </c>
      <c r="H794" s="42" t="s">
        <v>70</v>
      </c>
      <c r="I794" s="42"/>
      <c r="J794" s="40" t="s">
        <v>5259</v>
      </c>
      <c r="K794" s="40" t="s">
        <v>5422</v>
      </c>
      <c r="L794" s="44" t="s">
        <v>1153</v>
      </c>
      <c r="M794" s="45" t="s">
        <v>2289</v>
      </c>
      <c r="N794" s="45" t="s">
        <v>5467</v>
      </c>
      <c r="O794" s="45" t="s">
        <v>1750</v>
      </c>
      <c r="P794" s="45">
        <v>1</v>
      </c>
      <c r="Q794" s="47">
        <v>46023</v>
      </c>
      <c r="R794" s="47">
        <v>46112</v>
      </c>
      <c r="S794" s="48">
        <f t="shared" si="46"/>
        <v>13.5</v>
      </c>
      <c r="T794" s="45" t="s">
        <v>592</v>
      </c>
      <c r="U794" s="45"/>
      <c r="V794" s="49">
        <f>+IFERROR(VLOOKUP($M794,ACTIVIDADES!$B$9:$Q$494,10,0),"")</f>
        <v>1</v>
      </c>
      <c r="W794" s="61" t="str">
        <f>+IFERROR(VLOOKUP($M794,ACTIVIDADES!$B$9:$Q$494,11,0)," ")</f>
        <v xml:space="preserve">Como evidencia se cuenta con la Formulación del procedimiento Conciliaciones contables donde se cruza la información de incapacidades </v>
      </c>
      <c r="X794" s="51" t="str">
        <f>+IFERROR(VLOOKUP($M794,ACTIVIDADES!$B$9:$Q$494,12,0),"")</f>
        <v>https://dnbcgovco-my.sharepoint.com/:f:/g/personal/planeacion_dnbc_gov_co/IgAKPZEalRp3T7O44VwZjBLlARF86VpmllJA36VR9-2qDG8?e=W6XaGX</v>
      </c>
      <c r="Y794" s="52">
        <f>+IFERROR(VLOOKUP($M794,ACTIVIDADES!$B$9:$Q$494,13,0),"")</f>
        <v>46153</v>
      </c>
      <c r="Z794" s="49" t="str">
        <f>+IFERROR(VLOOKUP($M794,ACTIVIDADES!$B$9:$Q$494,14,0),"")</f>
        <v>Se evidencia procedimiento formulado en la vigencia 2025</v>
      </c>
      <c r="AA794" s="49">
        <f>+IFERROR(VLOOKUP($M794,ACTIVIDADES!$B$9:$Q$494,15,0),"")</f>
        <v>1</v>
      </c>
      <c r="AB794" s="54" t="str">
        <f>+IFERROR(VLOOKUP($M794,ACTIVIDADES!$B$9:$Q$494,16,0),"")</f>
        <v>CUMPLIDO</v>
      </c>
      <c r="AC794" s="144">
        <v>46170</v>
      </c>
      <c r="AD794" s="29">
        <v>1</v>
      </c>
      <c r="AE794" s="28" t="s">
        <v>3776</v>
      </c>
      <c r="AF794" s="29" t="s">
        <v>579</v>
      </c>
      <c r="AG794" s="29" t="s">
        <v>3737</v>
      </c>
      <c r="AH794" s="29" t="s">
        <v>593</v>
      </c>
      <c r="AI794" s="29" t="s">
        <v>3752</v>
      </c>
      <c r="AJ794" s="55">
        <f>+IFERROR(VLOOKUP($M794,ACTIVIDADES!$B$9:$T$494,17,0),"")</f>
        <v>1</v>
      </c>
      <c r="AK794" s="80" t="str">
        <f>+IFERROR(VLOOKUP($M794,ACTIVIDADES!$B$9:$T$494,18,0),"")</f>
        <v xml:space="preserve">Como evidencia se cuenta con la Formulación del procedimiento Conciliaciones contables donde se cruza la información de incapacidades </v>
      </c>
      <c r="AL794" s="80" t="str">
        <f>+IFERROR(VLOOKUP($M794,ACTIVIDADES!$B$9:$T$494,19,0),"")</f>
        <v>https://dnbcgovco-my.sharepoint.com/:f:/g/personal/planeacion_dnbc_gov_co/IgDlTTkE6gPMRZjTETbxch7dATaSM_TE5-agvqb3k7QgaDY?e=0V1Jx7</v>
      </c>
      <c r="AM794" s="55" t="str">
        <f>+IFERROR(VLOOKUP($M794,ACTIVIDADES!$B$9:$X$495,20,0),0)</f>
        <v>11/07/206</v>
      </c>
      <c r="AN794" s="55" t="str">
        <f>+IFERROR(VLOOKUP($M794,ACTIVIDADES!$B$9:$X$495,21,0),0)</f>
        <v>Actividad reportada con cumplimiento en el primer trimestre 2026</v>
      </c>
      <c r="AO794" s="55">
        <f>+IFERROR(VLOOKUP($M794,ACTIVIDADES!$B$9:$X$495,22,0),0)</f>
        <v>1</v>
      </c>
      <c r="AP794" s="150" t="str">
        <f>+IFERROR(VLOOKUP($M794,ACTIVIDADES!$B$9:$X$495,23,0),0)</f>
        <v>CUMPLIDO</v>
      </c>
      <c r="AQ794" s="129">
        <v>46245</v>
      </c>
      <c r="AR794" s="172">
        <v>1</v>
      </c>
      <c r="AS794" s="131" t="s">
        <v>3777</v>
      </c>
      <c r="AT794" s="29" t="s">
        <v>579</v>
      </c>
      <c r="AU794" s="57" t="s">
        <v>1472</v>
      </c>
      <c r="AV794" s="193" t="s">
        <v>3635</v>
      </c>
      <c r="AW794" s="193" t="s">
        <v>590</v>
      </c>
      <c r="AX794" s="154" t="s">
        <v>4472</v>
      </c>
      <c r="AY794" s="176" t="str">
        <f t="shared" si="47"/>
        <v>CUMPLIDAS</v>
      </c>
      <c r="AZ794" s="55" t="str">
        <f>+IFERROR(VLOOKUP($M794,ACTIVIDADES!$B$9:$T$494,25,0),"")</f>
        <v/>
      </c>
      <c r="BA794" s="55" t="str">
        <f>+IFERROR(VLOOKUP($M794,ACTIVIDADES!$B$9:$T$494,26,0),"")</f>
        <v/>
      </c>
      <c r="BB794" s="55" t="str">
        <f>+IFERROR(VLOOKUP($M794,ACTIVIDADES!$B$9:$T$494,27,0),"")</f>
        <v/>
      </c>
      <c r="BC794" s="55" t="str">
        <f>+IFERROR(VLOOKUP($M794,ACTIVIDADES!$B$9:$T$494,28,0),"")</f>
        <v/>
      </c>
      <c r="BD794" s="55" t="str">
        <f>+IFERROR(VLOOKUP($M794,ACTIVIDADES!$B$9:$T$494,29,0),"")</f>
        <v/>
      </c>
      <c r="BE794" s="55" t="str">
        <f>+IFERROR(VLOOKUP($M794,ACTIVIDADES!$B$9:$T$494,30,0),"")</f>
        <v/>
      </c>
      <c r="BF794" s="58"/>
      <c r="BG794" s="58"/>
      <c r="BH794" s="59"/>
      <c r="BI794" s="59" t="s">
        <v>580</v>
      </c>
      <c r="BJ794" s="60" t="s">
        <v>3635</v>
      </c>
      <c r="BK794" s="61" t="s">
        <v>593</v>
      </c>
      <c r="BL794" s="62"/>
      <c r="BM794" s="55" t="str">
        <f>+IFERROR(VLOOKUP($M794,ACTIVIDADES!$B$9:$T$494,31,0),"")</f>
        <v/>
      </c>
      <c r="BN794" s="55" t="str">
        <f>+IFERROR(VLOOKUP($M794,ACTIVIDADES!$B$9:$T$494,32,0),"")</f>
        <v/>
      </c>
      <c r="BO794" s="55" t="str">
        <f>+IFERROR(VLOOKUP($M794,ACTIVIDADES!$B$9:$T$494,33,0),"")</f>
        <v/>
      </c>
      <c r="BP794" s="55" t="str">
        <f>+IFERROR(VLOOKUP($M794,ACTIVIDADES!$B$9:$T$494,34,0),"")</f>
        <v/>
      </c>
      <c r="BQ794" s="55" t="str">
        <f>+IFERROR(VLOOKUP($M794,ACTIVIDADES!$B$9:$T$494,35,0),"")</f>
        <v/>
      </c>
      <c r="BR794" s="55" t="str">
        <f>+IFERROR(VLOOKUP($M794,ACTIVIDADES!$B$9:$T$494,36,0),"")</f>
        <v/>
      </c>
      <c r="BS794" s="55" t="str">
        <f>+IFERROR(VLOOKUP($M794,ACTIVIDADES!$B$9:$T$494,37,0),"")</f>
        <v/>
      </c>
      <c r="BT794" s="58"/>
      <c r="BU794" s="58"/>
      <c r="BV794" s="59"/>
      <c r="BW794" s="59" t="s">
        <v>580</v>
      </c>
      <c r="BX794" s="60" t="s">
        <v>3635</v>
      </c>
      <c r="BY794" s="61" t="s">
        <v>593</v>
      </c>
      <c r="BZ794" s="62"/>
      <c r="CA794" s="9"/>
      <c r="CB794" s="9"/>
      <c r="CC794" s="9"/>
      <c r="CD794" s="9"/>
      <c r="CE794" s="9"/>
      <c r="CF794" s="9"/>
      <c r="CG794" s="9"/>
      <c r="CH794" s="9"/>
      <c r="CI794" s="9"/>
      <c r="CJ794" s="9"/>
      <c r="CK794" s="9"/>
      <c r="CL794" s="9"/>
      <c r="CM794" s="9"/>
      <c r="CN794" s="9"/>
      <c r="CO794" s="9"/>
      <c r="CP794" s="9"/>
      <c r="CQ794" s="9"/>
    </row>
    <row r="795" spans="1:95" s="8" customFormat="1" ht="128.25" customHeight="1" x14ac:dyDescent="0.35">
      <c r="A795" s="40">
        <f t="shared" si="45"/>
        <v>787</v>
      </c>
      <c r="B795" s="40" t="s">
        <v>521</v>
      </c>
      <c r="C795" s="40">
        <v>2021</v>
      </c>
      <c r="D795" s="40" t="s">
        <v>3734</v>
      </c>
      <c r="E795" s="323"/>
      <c r="F795" s="40" t="s">
        <v>823</v>
      </c>
      <c r="G795" s="40" t="s">
        <v>4640</v>
      </c>
      <c r="H795" s="42" t="s">
        <v>4945</v>
      </c>
      <c r="I795" s="42"/>
      <c r="J795" s="40" t="s">
        <v>4992</v>
      </c>
      <c r="K795" s="40" t="s">
        <v>5300</v>
      </c>
      <c r="L795" s="44" t="s">
        <v>1153</v>
      </c>
      <c r="M795" s="45" t="s">
        <v>2289</v>
      </c>
      <c r="N795" s="45" t="s">
        <v>5467</v>
      </c>
      <c r="O795" s="45" t="s">
        <v>1750</v>
      </c>
      <c r="P795" s="45">
        <v>1</v>
      </c>
      <c r="Q795" s="47">
        <v>46023</v>
      </c>
      <c r="R795" s="47">
        <v>46112</v>
      </c>
      <c r="S795" s="48">
        <f t="shared" si="46"/>
        <v>13.5</v>
      </c>
      <c r="T795" s="45" t="s">
        <v>592</v>
      </c>
      <c r="U795" s="45"/>
      <c r="V795" s="49">
        <f>+IFERROR(VLOOKUP($M795,ACTIVIDADES!$B$9:$Q$494,10,0),"")</f>
        <v>1</v>
      </c>
      <c r="W795" s="61" t="str">
        <f>+IFERROR(VLOOKUP($M795,ACTIVIDADES!$B$9:$Q$494,11,0)," ")</f>
        <v xml:space="preserve">Como evidencia se cuenta con la Formulación del procedimiento Conciliaciones contables donde se cruza la información de incapacidades </v>
      </c>
      <c r="X795" s="51" t="str">
        <f>+IFERROR(VLOOKUP($M795,ACTIVIDADES!$B$9:$Q$494,12,0),"")</f>
        <v>https://dnbcgovco-my.sharepoint.com/:f:/g/personal/planeacion_dnbc_gov_co/IgAKPZEalRp3T7O44VwZjBLlARF86VpmllJA36VR9-2qDG8?e=W6XaGX</v>
      </c>
      <c r="Y795" s="52">
        <f>+IFERROR(VLOOKUP($M795,ACTIVIDADES!$B$9:$Q$494,13,0),"")</f>
        <v>46153</v>
      </c>
      <c r="Z795" s="49" t="str">
        <f>+IFERROR(VLOOKUP($M795,ACTIVIDADES!$B$9:$Q$494,14,0),"")</f>
        <v>Se evidencia procedimiento formulado en la vigencia 2025</v>
      </c>
      <c r="AA795" s="49">
        <f>+IFERROR(VLOOKUP($M795,ACTIVIDADES!$B$9:$Q$494,15,0),"")</f>
        <v>1</v>
      </c>
      <c r="AB795" s="54" t="str">
        <f>+IFERROR(VLOOKUP($M795,ACTIVIDADES!$B$9:$Q$494,16,0),"")</f>
        <v>CUMPLIDO</v>
      </c>
      <c r="AC795" s="144">
        <v>46170</v>
      </c>
      <c r="AD795" s="30">
        <v>1</v>
      </c>
      <c r="AE795" s="28" t="s">
        <v>3776</v>
      </c>
      <c r="AF795" s="29" t="s">
        <v>578</v>
      </c>
      <c r="AG795" s="29" t="s">
        <v>3737</v>
      </c>
      <c r="AH795" s="29" t="s">
        <v>593</v>
      </c>
      <c r="AI795" s="29" t="s">
        <v>3752</v>
      </c>
      <c r="AJ795" s="55">
        <f>+IFERROR(VLOOKUP($M795,ACTIVIDADES!$B$9:$T$494,17,0),"")</f>
        <v>1</v>
      </c>
      <c r="AK795" s="80" t="str">
        <f>+IFERROR(VLOOKUP($M795,ACTIVIDADES!$B$9:$T$494,18,0),"")</f>
        <v xml:space="preserve">Como evidencia se cuenta con la Formulación del procedimiento Conciliaciones contables donde se cruza la información de incapacidades </v>
      </c>
      <c r="AL795" s="80" t="str">
        <f>+IFERROR(VLOOKUP($M795,ACTIVIDADES!$B$9:$T$494,19,0),"")</f>
        <v>https://dnbcgovco-my.sharepoint.com/:f:/g/personal/planeacion_dnbc_gov_co/IgDlTTkE6gPMRZjTETbxch7dATaSM_TE5-agvqb3k7QgaDY?e=0V1Jx7</v>
      </c>
      <c r="AM795" s="55" t="str">
        <f>+IFERROR(VLOOKUP($M795,ACTIVIDADES!$B$9:$X$495,20,0),0)</f>
        <v>11/07/206</v>
      </c>
      <c r="AN795" s="55" t="str">
        <f>+IFERROR(VLOOKUP($M795,ACTIVIDADES!$B$9:$X$495,21,0),0)</f>
        <v>Actividad reportada con cumplimiento en el primer trimestre 2026</v>
      </c>
      <c r="AO795" s="55">
        <f>+IFERROR(VLOOKUP($M795,ACTIVIDADES!$B$9:$X$495,22,0),0)</f>
        <v>1</v>
      </c>
      <c r="AP795" s="150" t="str">
        <f>+IFERROR(VLOOKUP($M795,ACTIVIDADES!$B$9:$X$495,23,0),0)</f>
        <v>CUMPLIDO</v>
      </c>
      <c r="AQ795" s="129">
        <v>46245</v>
      </c>
      <c r="AR795" s="172">
        <v>1</v>
      </c>
      <c r="AS795" s="131" t="s">
        <v>3777</v>
      </c>
      <c r="AT795" s="29" t="s">
        <v>579</v>
      </c>
      <c r="AU795" s="193" t="s">
        <v>1472</v>
      </c>
      <c r="AV795" s="193" t="s">
        <v>3635</v>
      </c>
      <c r="AW795" s="193" t="s">
        <v>590</v>
      </c>
      <c r="AX795" s="154" t="s">
        <v>5869</v>
      </c>
      <c r="AY795" s="176" t="str">
        <f t="shared" si="47"/>
        <v>CUMPLIDAS</v>
      </c>
      <c r="AZ795" s="55" t="str">
        <f>+IFERROR(VLOOKUP($M795,ACTIVIDADES!$B$9:$T$494,25,0),"")</f>
        <v/>
      </c>
      <c r="BA795" s="55" t="str">
        <f>+IFERROR(VLOOKUP($M795,ACTIVIDADES!$B$9:$T$494,26,0),"")</f>
        <v/>
      </c>
      <c r="BB795" s="55" t="str">
        <f>+IFERROR(VLOOKUP($M795,ACTIVIDADES!$B$9:$T$494,27,0),"")</f>
        <v/>
      </c>
      <c r="BC795" s="55" t="str">
        <f>+IFERROR(VLOOKUP($M795,ACTIVIDADES!$B$9:$T$494,28,0),"")</f>
        <v/>
      </c>
      <c r="BD795" s="55" t="str">
        <f>+IFERROR(VLOOKUP($M795,ACTIVIDADES!$B$9:$T$494,29,0),"")</f>
        <v/>
      </c>
      <c r="BE795" s="55" t="str">
        <f>+IFERROR(VLOOKUP($M795,ACTIVIDADES!$B$9:$T$494,30,0),"")</f>
        <v/>
      </c>
      <c r="BF795" s="58"/>
      <c r="BG795" s="58"/>
      <c r="BH795" s="59"/>
      <c r="BI795" s="59" t="s">
        <v>580</v>
      </c>
      <c r="BJ795" s="60" t="s">
        <v>3635</v>
      </c>
      <c r="BK795" s="61" t="s">
        <v>593</v>
      </c>
      <c r="BL795" s="62"/>
      <c r="BM795" s="55" t="str">
        <f>+IFERROR(VLOOKUP($M795,ACTIVIDADES!$B$9:$T$494,31,0),"")</f>
        <v/>
      </c>
      <c r="BN795" s="55" t="str">
        <f>+IFERROR(VLOOKUP($M795,ACTIVIDADES!$B$9:$T$494,32,0),"")</f>
        <v/>
      </c>
      <c r="BO795" s="55" t="str">
        <f>+IFERROR(VLOOKUP($M795,ACTIVIDADES!$B$9:$T$494,33,0),"")</f>
        <v/>
      </c>
      <c r="BP795" s="55" t="str">
        <f>+IFERROR(VLOOKUP($M795,ACTIVIDADES!$B$9:$T$494,34,0),"")</f>
        <v/>
      </c>
      <c r="BQ795" s="55" t="str">
        <f>+IFERROR(VLOOKUP($M795,ACTIVIDADES!$B$9:$T$494,35,0),"")</f>
        <v/>
      </c>
      <c r="BR795" s="55" t="str">
        <f>+IFERROR(VLOOKUP($M795,ACTIVIDADES!$B$9:$T$494,36,0),"")</f>
        <v/>
      </c>
      <c r="BS795" s="55" t="str">
        <f>+IFERROR(VLOOKUP($M795,ACTIVIDADES!$B$9:$T$494,37,0),"")</f>
        <v/>
      </c>
      <c r="BT795" s="58"/>
      <c r="BU795" s="58"/>
      <c r="BV795" s="59"/>
      <c r="BW795" s="59" t="s">
        <v>580</v>
      </c>
      <c r="BX795" s="60" t="s">
        <v>3635</v>
      </c>
      <c r="BY795" s="61" t="s">
        <v>593</v>
      </c>
      <c r="BZ795" s="62"/>
      <c r="CA795" s="9"/>
      <c r="CB795" s="9"/>
      <c r="CC795" s="9"/>
      <c r="CD795" s="9"/>
      <c r="CE795" s="9"/>
      <c r="CF795" s="9"/>
      <c r="CG795" s="9"/>
      <c r="CH795" s="9"/>
      <c r="CI795" s="9"/>
      <c r="CJ795" s="9"/>
      <c r="CK795" s="9"/>
      <c r="CL795" s="9"/>
      <c r="CM795" s="9"/>
      <c r="CN795" s="9"/>
      <c r="CO795" s="9"/>
      <c r="CP795" s="9"/>
      <c r="CQ795" s="9"/>
    </row>
    <row r="796" spans="1:95" customFormat="1" ht="162.75" customHeight="1" x14ac:dyDescent="0.35">
      <c r="A796" s="40">
        <f t="shared" si="45"/>
        <v>788</v>
      </c>
      <c r="B796" s="40" t="s">
        <v>521</v>
      </c>
      <c r="C796" s="40">
        <v>2022</v>
      </c>
      <c r="D796" s="40" t="s">
        <v>3734</v>
      </c>
      <c r="E796" s="323"/>
      <c r="F796" s="40" t="s">
        <v>887</v>
      </c>
      <c r="G796" s="40" t="s">
        <v>4643</v>
      </c>
      <c r="H796" s="41" t="s">
        <v>4901</v>
      </c>
      <c r="I796" s="42" t="s">
        <v>3643</v>
      </c>
      <c r="J796" s="43" t="s">
        <v>5043</v>
      </c>
      <c r="K796" s="43" t="s">
        <v>5043</v>
      </c>
      <c r="L796" s="44" t="s">
        <v>1153</v>
      </c>
      <c r="M796" s="67" t="s">
        <v>24</v>
      </c>
      <c r="N796" s="68" t="s">
        <v>1460</v>
      </c>
      <c r="O796" s="67" t="s">
        <v>1467</v>
      </c>
      <c r="P796" s="67">
        <v>1</v>
      </c>
      <c r="Q796" s="69">
        <v>44834</v>
      </c>
      <c r="R796" s="69">
        <v>44926</v>
      </c>
      <c r="S796" s="70">
        <f t="shared" si="46"/>
        <v>13.5</v>
      </c>
      <c r="T796" s="67" t="s">
        <v>601</v>
      </c>
      <c r="U796" s="67"/>
      <c r="V796" s="49">
        <f>+ACTIVIDADES!K456</f>
        <v>0</v>
      </c>
      <c r="W796" s="73">
        <f>+ACTIVIDADES!L456</f>
        <v>0</v>
      </c>
      <c r="X796" s="49">
        <f>+ACTIVIDADES!M456</f>
        <v>0</v>
      </c>
      <c r="Y796" s="52">
        <f>+ACTIVIDADES!N456</f>
        <v>46153</v>
      </c>
      <c r="Z796" s="49" t="str">
        <f>+ACTIVIDADES!O456</f>
        <v>Se recibió información antigua por parte del proceso y no se evidencian soportes en la carpeta compartida por planeación</v>
      </c>
      <c r="AA796" s="49">
        <f>+ACTIVIDADES!P456</f>
        <v>0</v>
      </c>
      <c r="AB796" s="49" t="str">
        <f>+ACTIVIDADES!Q456</f>
        <v>EJECUCIÓN</v>
      </c>
      <c r="AC796" s="144">
        <v>46157</v>
      </c>
      <c r="AD796" s="29">
        <v>0</v>
      </c>
      <c r="AE796" s="29" t="s">
        <v>3868</v>
      </c>
      <c r="AF796" s="29" t="s">
        <v>581</v>
      </c>
      <c r="AG796" s="29" t="s">
        <v>3737</v>
      </c>
      <c r="AH796" s="29" t="s">
        <v>3737</v>
      </c>
      <c r="AI796" s="29" t="s">
        <v>3737</v>
      </c>
      <c r="AJ796" s="55" t="str">
        <f>+IFERROR(VLOOKUP($M796,ACTIVIDADES!$B$9:$T$494,17,0),"")</f>
        <v>REVISAR</v>
      </c>
      <c r="AK796" s="80" t="str">
        <f>+IFERROR(VLOOKUP($M796,ACTIVIDADES!$B$9:$T$494,18,0),"")</f>
        <v>PENDIENTE. Este hallazgo es muy antiguo y el proceso de gestión al usuario no tiene nisiquiera la información de la política que se refiere. En la reunión inicial con Planeación y Control Interno se quedó de revisar este ítem para que no perjudique la gestión del área.</v>
      </c>
      <c r="AL796" s="80" t="str">
        <f>+IFERROR(VLOOKUP($M796,ACTIVIDADES!$B$9:$T$494,19,0),"")</f>
        <v>EVIDENCIAS SEGUNDO TRIMESTRE 2026 PLAN MEJORA</v>
      </c>
      <c r="AM796" s="55">
        <f>+IFERROR(VLOOKUP($M796,ACTIVIDADES!$B$9:$X$495,20,0),0)</f>
        <v>46214</v>
      </c>
      <c r="AN796" s="55" t="str">
        <f>+IFERROR(VLOOKUP($M796,ACTIVIDADES!$B$9:$X$495,21,0),0)</f>
        <v xml:space="preserve">Sin información del hallazgo </v>
      </c>
      <c r="AO796" s="55">
        <f>+IFERROR(VLOOKUP($M796,ACTIVIDADES!$B$9:$X$495,22,0),0)</f>
        <v>0</v>
      </c>
      <c r="AP796" s="148" t="str">
        <f>+IFERROR(VLOOKUP($M796,ACTIVIDADES!$B$9:$X$495,23,0),0)</f>
        <v>VENCIDO</v>
      </c>
      <c r="AQ796" s="88">
        <v>46230</v>
      </c>
      <c r="AR796" s="55">
        <v>0</v>
      </c>
      <c r="AS796" s="56" t="s">
        <v>4298</v>
      </c>
      <c r="AT796" s="29" t="s">
        <v>581</v>
      </c>
      <c r="AU796" s="57" t="s">
        <v>3639</v>
      </c>
      <c r="AV796" s="193" t="s">
        <v>3639</v>
      </c>
      <c r="AW796" s="193" t="s">
        <v>3639</v>
      </c>
      <c r="AX796" s="57" t="s">
        <v>4244</v>
      </c>
      <c r="AY796" s="176" t="str">
        <f t="shared" si="47"/>
        <v>VENCIDAS</v>
      </c>
      <c r="AZ796" s="55" t="str">
        <f>+IFERROR(VLOOKUP($M796,ACTIVIDADES!$B$9:$T$494,25,0),"")</f>
        <v/>
      </c>
      <c r="BA796" s="55" t="str">
        <f>+IFERROR(VLOOKUP($M796,ACTIVIDADES!$B$9:$T$494,26,0),"")</f>
        <v/>
      </c>
      <c r="BB796" s="55" t="str">
        <f>+IFERROR(VLOOKUP($M796,ACTIVIDADES!$B$9:$T$494,27,0),"")</f>
        <v/>
      </c>
      <c r="BC796" s="55" t="str">
        <f>+IFERROR(VLOOKUP($M796,ACTIVIDADES!$B$9:$T$494,28,0),"")</f>
        <v/>
      </c>
      <c r="BD796" s="55" t="str">
        <f>+IFERROR(VLOOKUP($M796,ACTIVIDADES!$B$9:$T$494,29,0),"")</f>
        <v/>
      </c>
      <c r="BE796" s="55" t="str">
        <f>+IFERROR(VLOOKUP($M796,ACTIVIDADES!$B$9:$T$494,30,0),"")</f>
        <v/>
      </c>
      <c r="BF796" s="58"/>
      <c r="BG796" s="58"/>
      <c r="BH796" s="59"/>
      <c r="BI796" s="59" t="s">
        <v>580</v>
      </c>
      <c r="BJ796" s="60" t="s">
        <v>3635</v>
      </c>
      <c r="BK796" s="61" t="s">
        <v>593</v>
      </c>
      <c r="BL796" s="62"/>
      <c r="BM796" s="55" t="str">
        <f>+IFERROR(VLOOKUP($M796,ACTIVIDADES!$B$9:$T$494,31,0),"")</f>
        <v/>
      </c>
      <c r="BN796" s="55" t="str">
        <f>+IFERROR(VLOOKUP($M796,ACTIVIDADES!$B$9:$T$494,32,0),"")</f>
        <v/>
      </c>
      <c r="BO796" s="55" t="str">
        <f>+IFERROR(VLOOKUP($M796,ACTIVIDADES!$B$9:$T$494,33,0),"")</f>
        <v/>
      </c>
      <c r="BP796" s="55" t="str">
        <f>+IFERROR(VLOOKUP($M796,ACTIVIDADES!$B$9:$T$494,34,0),"")</f>
        <v/>
      </c>
      <c r="BQ796" s="55" t="str">
        <f>+IFERROR(VLOOKUP($M796,ACTIVIDADES!$B$9:$T$494,35,0),"")</f>
        <v/>
      </c>
      <c r="BR796" s="55" t="str">
        <f>+IFERROR(VLOOKUP($M796,ACTIVIDADES!$B$9:$T$494,36,0),"")</f>
        <v/>
      </c>
      <c r="BS796" s="55" t="str">
        <f>+IFERROR(VLOOKUP($M796,ACTIVIDADES!$B$9:$T$494,37,0),"")</f>
        <v/>
      </c>
      <c r="BT796" s="58"/>
      <c r="BU796" s="58"/>
      <c r="BV796" s="59"/>
      <c r="BW796" s="59" t="s">
        <v>580</v>
      </c>
      <c r="BX796" s="60" t="s">
        <v>3635</v>
      </c>
      <c r="BY796" s="61" t="s">
        <v>593</v>
      </c>
      <c r="BZ796" s="62"/>
      <c r="CA796" s="7"/>
      <c r="CB796" s="7"/>
      <c r="CC796" s="7"/>
      <c r="CD796" s="7"/>
      <c r="CE796" s="7"/>
      <c r="CF796" s="7"/>
      <c r="CG796" s="7"/>
      <c r="CH796" s="7"/>
      <c r="CI796" s="7"/>
      <c r="CJ796" s="7"/>
      <c r="CK796" s="7"/>
      <c r="CL796" s="7"/>
      <c r="CM796" s="7"/>
      <c r="CN796" s="7"/>
      <c r="CO796" s="7"/>
      <c r="CP796" s="7"/>
      <c r="CQ796" s="7"/>
    </row>
    <row r="797" spans="1:95" s="8" customFormat="1" ht="93" customHeight="1" x14ac:dyDescent="0.35">
      <c r="A797" s="40">
        <f t="shared" si="45"/>
        <v>789</v>
      </c>
      <c r="B797" s="40" t="s">
        <v>521</v>
      </c>
      <c r="C797" s="40">
        <v>2022</v>
      </c>
      <c r="D797" s="40" t="s">
        <v>3879</v>
      </c>
      <c r="E797" s="323"/>
      <c r="F797" s="40" t="s">
        <v>894</v>
      </c>
      <c r="G797" s="40" t="s">
        <v>32</v>
      </c>
      <c r="H797" s="41" t="s">
        <v>4902</v>
      </c>
      <c r="I797" s="42" t="s">
        <v>3653</v>
      </c>
      <c r="J797" s="43" t="s">
        <v>5219</v>
      </c>
      <c r="K797" s="43" t="s">
        <v>5219</v>
      </c>
      <c r="L797" s="44" t="s">
        <v>1153</v>
      </c>
      <c r="M797" s="63" t="s">
        <v>1723</v>
      </c>
      <c r="N797" s="64" t="s">
        <v>5614</v>
      </c>
      <c r="O797" s="63" t="s">
        <v>1725</v>
      </c>
      <c r="P797" s="63">
        <v>1</v>
      </c>
      <c r="Q797" s="65">
        <v>44880</v>
      </c>
      <c r="R797" s="65">
        <v>45107</v>
      </c>
      <c r="S797" s="66">
        <f t="shared" si="46"/>
        <v>33.75</v>
      </c>
      <c r="T797" s="63" t="s">
        <v>1726</v>
      </c>
      <c r="U797" s="63"/>
      <c r="V797" s="49">
        <f>+IFERROR(VLOOKUP($M797,ACTIVIDADES!$B$9:$Q$494,10,0),"")</f>
        <v>0</v>
      </c>
      <c r="W797" s="50">
        <f>+IFERROR(VLOOKUP($M797,ACTIVIDADES!$B$9:$Q$494,11,0)," ")</f>
        <v>0</v>
      </c>
      <c r="X797" s="61">
        <f>+IFERROR(VLOOKUP($M797,ACTIVIDADES!$B$9:$Q$494,12,0),"")</f>
        <v>0</v>
      </c>
      <c r="Y797" s="52">
        <f>+IFERROR(VLOOKUP($M797,ACTIVIDADES!$B$9:$Q$494,13,0),"")</f>
        <v>46153</v>
      </c>
      <c r="Z797" s="53" t="str">
        <f>+IFERROR(VLOOKUP($M797,ACTIVIDADES!$B$9:$Q$494,14,0),"")</f>
        <v xml:space="preserve">Sin seguimiento </v>
      </c>
      <c r="AA797" s="49">
        <f>+IFERROR(VLOOKUP($M797,ACTIVIDADES!$B$9:$Q$494,15,0),"")</f>
        <v>0</v>
      </c>
      <c r="AB797" s="54" t="str">
        <f>+IFERROR(VLOOKUP($M797,ACTIVIDADES!$B$9:$Q$494,16,0),"")</f>
        <v>VENCIDO</v>
      </c>
      <c r="AC797" s="144">
        <v>46181</v>
      </c>
      <c r="AD797" s="29">
        <v>0</v>
      </c>
      <c r="AE797" s="29" t="s">
        <v>3881</v>
      </c>
      <c r="AF797" s="29" t="s">
        <v>581</v>
      </c>
      <c r="AG797" s="29" t="s">
        <v>3737</v>
      </c>
      <c r="AH797" s="29" t="s">
        <v>3737</v>
      </c>
      <c r="AI797" s="29" t="s">
        <v>3737</v>
      </c>
      <c r="AJ797" s="55">
        <f>+IFERROR(VLOOKUP($M797,ACTIVIDADES!$B$9:$T$494,17,0),"")</f>
        <v>0</v>
      </c>
      <c r="AK797" s="80" t="str">
        <f>+IFERROR(VLOOKUP($M797,ACTIVIDADES!$B$9:$T$494,18,0),"")</f>
        <v>Sin reporte de información por parte de la primera linea de defensa</v>
      </c>
      <c r="AL797" s="80">
        <f>+IFERROR(VLOOKUP($M797,ACTIVIDADES!$B$9:$T$494,19,0),"")</f>
        <v>0</v>
      </c>
      <c r="AM797" s="55">
        <f>+IFERROR(VLOOKUP($M797,ACTIVIDADES!$B$9:$X$495,20,0),0)</f>
        <v>46213</v>
      </c>
      <c r="AN797" s="55" t="str">
        <f>+IFERROR(VLOOKUP($M797,ACTIVIDADES!$B$9:$X$495,21,0),0)</f>
        <v>No se evidencia seguimiento</v>
      </c>
      <c r="AO797" s="55">
        <f>+IFERROR(VLOOKUP($M797,ACTIVIDADES!$B$9:$X$495,22,0),0)</f>
        <v>0</v>
      </c>
      <c r="AP797" s="148" t="str">
        <f>+IFERROR(VLOOKUP($M797,ACTIVIDADES!$B$9:$X$495,23,0),0)</f>
        <v>VENCIDO</v>
      </c>
      <c r="AQ797" s="88">
        <v>46246</v>
      </c>
      <c r="AR797" s="29">
        <v>0</v>
      </c>
      <c r="AS797" s="29" t="s">
        <v>3741</v>
      </c>
      <c r="AT797" s="29" t="s">
        <v>581</v>
      </c>
      <c r="AU797" s="57" t="s">
        <v>3639</v>
      </c>
      <c r="AV797" s="193" t="s">
        <v>3639</v>
      </c>
      <c r="AW797" s="193" t="s">
        <v>3639</v>
      </c>
      <c r="AX797" s="57" t="s">
        <v>4244</v>
      </c>
      <c r="AY797" s="176" t="str">
        <f t="shared" si="47"/>
        <v>VENCIDAS</v>
      </c>
      <c r="AZ797" s="55" t="str">
        <f>+IFERROR(VLOOKUP($M797,ACTIVIDADES!$B$9:$T$494,25,0),"")</f>
        <v/>
      </c>
      <c r="BA797" s="55" t="str">
        <f>+IFERROR(VLOOKUP($M797,ACTIVIDADES!$B$9:$T$494,26,0),"")</f>
        <v/>
      </c>
      <c r="BB797" s="55" t="str">
        <f>+IFERROR(VLOOKUP($M797,ACTIVIDADES!$B$9:$T$494,27,0),"")</f>
        <v/>
      </c>
      <c r="BC797" s="55" t="str">
        <f>+IFERROR(VLOOKUP($M797,ACTIVIDADES!$B$9:$T$494,28,0),"")</f>
        <v/>
      </c>
      <c r="BD797" s="55" t="str">
        <f>+IFERROR(VLOOKUP($M797,ACTIVIDADES!$B$9:$T$494,29,0),"")</f>
        <v/>
      </c>
      <c r="BE797" s="55" t="str">
        <f>+IFERROR(VLOOKUP($M797,ACTIVIDADES!$B$9:$T$494,30,0),"")</f>
        <v/>
      </c>
      <c r="BF797" s="58"/>
      <c r="BG797" s="58"/>
      <c r="BH797" s="59"/>
      <c r="BI797" s="59" t="s">
        <v>580</v>
      </c>
      <c r="BJ797" s="60" t="s">
        <v>3635</v>
      </c>
      <c r="BK797" s="61" t="s">
        <v>593</v>
      </c>
      <c r="BL797" s="62"/>
      <c r="BM797" s="55" t="str">
        <f>+IFERROR(VLOOKUP($M797,ACTIVIDADES!$B$9:$T$494,31,0),"")</f>
        <v/>
      </c>
      <c r="BN797" s="55" t="str">
        <f>+IFERROR(VLOOKUP($M797,ACTIVIDADES!$B$9:$T$494,32,0),"")</f>
        <v/>
      </c>
      <c r="BO797" s="55" t="str">
        <f>+IFERROR(VLOOKUP($M797,ACTIVIDADES!$B$9:$T$494,33,0),"")</f>
        <v/>
      </c>
      <c r="BP797" s="55" t="str">
        <f>+IFERROR(VLOOKUP($M797,ACTIVIDADES!$B$9:$T$494,34,0),"")</f>
        <v/>
      </c>
      <c r="BQ797" s="55" t="str">
        <f>+IFERROR(VLOOKUP($M797,ACTIVIDADES!$B$9:$T$494,35,0),"")</f>
        <v/>
      </c>
      <c r="BR797" s="55" t="str">
        <f>+IFERROR(VLOOKUP($M797,ACTIVIDADES!$B$9:$T$494,36,0),"")</f>
        <v/>
      </c>
      <c r="BS797" s="55" t="str">
        <f>+IFERROR(VLOOKUP($M797,ACTIVIDADES!$B$9:$T$494,37,0),"")</f>
        <v/>
      </c>
      <c r="BT797" s="58"/>
      <c r="BU797" s="58"/>
      <c r="BV797" s="59"/>
      <c r="BW797" s="59" t="s">
        <v>580</v>
      </c>
      <c r="BX797" s="60" t="s">
        <v>3635</v>
      </c>
      <c r="BY797" s="61" t="s">
        <v>593</v>
      </c>
      <c r="BZ797" s="62"/>
      <c r="CA797" s="7"/>
      <c r="CB797" s="7"/>
      <c r="CC797" s="7"/>
      <c r="CD797" s="7"/>
      <c r="CE797" s="7"/>
      <c r="CF797" s="7"/>
      <c r="CG797" s="7"/>
      <c r="CH797" s="7"/>
      <c r="CI797" s="7"/>
      <c r="CJ797" s="7"/>
      <c r="CK797" s="7"/>
      <c r="CL797" s="7"/>
      <c r="CM797" s="7"/>
      <c r="CN797" s="7"/>
      <c r="CO797" s="7"/>
      <c r="CP797" s="7"/>
      <c r="CQ797" s="7"/>
    </row>
    <row r="798" spans="1:95" customFormat="1" ht="93" customHeight="1" x14ac:dyDescent="0.35">
      <c r="A798" s="40">
        <f t="shared" si="45"/>
        <v>790</v>
      </c>
      <c r="B798" s="40" t="s">
        <v>521</v>
      </c>
      <c r="C798" s="40">
        <v>2025</v>
      </c>
      <c r="D798" s="40" t="s">
        <v>3734</v>
      </c>
      <c r="E798" s="323"/>
      <c r="F798" s="40" t="s">
        <v>737</v>
      </c>
      <c r="G798" s="40" t="s">
        <v>158</v>
      </c>
      <c r="H798" s="42" t="s">
        <v>4947</v>
      </c>
      <c r="I798" s="42"/>
      <c r="J798" s="40" t="s">
        <v>4474</v>
      </c>
      <c r="K798" s="40" t="s">
        <v>4475</v>
      </c>
      <c r="L798" s="44" t="s">
        <v>1153</v>
      </c>
      <c r="M798" s="45" t="s">
        <v>2346</v>
      </c>
      <c r="N798" s="45" t="s">
        <v>2347</v>
      </c>
      <c r="O798" s="45" t="s">
        <v>2348</v>
      </c>
      <c r="P798" s="45">
        <v>1</v>
      </c>
      <c r="Q798" s="47">
        <v>45748</v>
      </c>
      <c r="R798" s="47">
        <v>45838</v>
      </c>
      <c r="S798" s="48">
        <f t="shared" si="46"/>
        <v>13.350000000000001</v>
      </c>
      <c r="T798" s="45" t="s">
        <v>592</v>
      </c>
      <c r="U798" s="45"/>
      <c r="V798" s="49">
        <f>+IFERROR(VLOOKUP($M798,ACTIVIDADES!$B$9:$Q$494,10,0),"")</f>
        <v>1</v>
      </c>
      <c r="W798" s="61" t="str">
        <f>+IFERROR(VLOOKUP($M798,ACTIVIDADES!$B$9:$Q$494,11,0)," ")</f>
        <v>Actualización de las políticas contables de la Resolución 253 de 2023</v>
      </c>
      <c r="X798" s="51" t="str">
        <f>+IFERROR(VLOOKUP($M798,ACTIVIDADES!$B$9:$Q$494,12,0),"")</f>
        <v>https://dnbcgovco-my.sharepoint.com/:f:/g/personal/planeacion_dnbc_gov_co/IgAKPZEalRp3T7O44VwZjBLlARF86VpmllJA36VR9-2qDG8?e=W6XaGX</v>
      </c>
      <c r="Y798" s="52">
        <f>+IFERROR(VLOOKUP($M798,ACTIVIDADES!$B$9:$Q$494,13,0),"")</f>
        <v>46153</v>
      </c>
      <c r="Z798" s="49" t="str">
        <f>+IFERROR(VLOOKUP($M798,ACTIVIDADES!$B$9:$Q$494,14,0),"")</f>
        <v>Se incluye manual de políticas contables actualizado en la vigencia 2025</v>
      </c>
      <c r="AA798" s="49">
        <f>+IFERROR(VLOOKUP($M798,ACTIVIDADES!$B$9:$Q$494,15,0),"")</f>
        <v>1</v>
      </c>
      <c r="AB798" s="54" t="str">
        <f>+IFERROR(VLOOKUP($M798,ACTIVIDADES!$B$9:$Q$494,16,0),"")</f>
        <v>CUMPLIDO</v>
      </c>
      <c r="AC798" s="144">
        <v>46171</v>
      </c>
      <c r="AD798" s="30">
        <v>1</v>
      </c>
      <c r="AE798" s="30" t="s">
        <v>3925</v>
      </c>
      <c r="AF798" s="29" t="s">
        <v>579</v>
      </c>
      <c r="AG798" s="29" t="s">
        <v>3737</v>
      </c>
      <c r="AH798" s="29" t="s">
        <v>593</v>
      </c>
      <c r="AI798" s="29" t="s">
        <v>3752</v>
      </c>
      <c r="AJ798" s="55">
        <f>+IFERROR(VLOOKUP($M798,ACTIVIDADES!$B$9:$T$494,17,0),"")</f>
        <v>1</v>
      </c>
      <c r="AK798" s="80" t="str">
        <f>+IFERROR(VLOOKUP($M798,ACTIVIDADES!$B$9:$T$494,18,0),"")</f>
        <v>Actualización de las políticas contables de la Resolución 253 de 2023</v>
      </c>
      <c r="AL798" s="80" t="str">
        <f>+IFERROR(VLOOKUP($M798,ACTIVIDADES!$B$9:$T$494,19,0),"")</f>
        <v>https://dnbcgovco-my.sharepoint.com/:f:/g/personal/planeacion_dnbc_gov_co/IgDlTTkE6gPMRZjTETbxch7dATaSM_TE5-agvqb3k7QgaDY?e=0V1Jx7</v>
      </c>
      <c r="AM798" s="55" t="str">
        <f>+IFERROR(VLOOKUP($M798,ACTIVIDADES!$B$9:$X$495,20,0),0)</f>
        <v>11/07/206</v>
      </c>
      <c r="AN798" s="55" t="str">
        <f>+IFERROR(VLOOKUP($M798,ACTIVIDADES!$B$9:$X$495,21,0),0)</f>
        <v>Actividad reportada con cumplimiento en el primer trimestre 2026</v>
      </c>
      <c r="AO798" s="55">
        <f>+IFERROR(VLOOKUP($M798,ACTIVIDADES!$B$9:$X$495,22,0),0)</f>
        <v>1</v>
      </c>
      <c r="AP798" s="150" t="str">
        <f>+IFERROR(VLOOKUP($M798,ACTIVIDADES!$B$9:$X$495,23,0),0)</f>
        <v>CUMPLIDO</v>
      </c>
      <c r="AQ798" s="129">
        <v>46245</v>
      </c>
      <c r="AR798" s="172">
        <v>1</v>
      </c>
      <c r="AS798" s="72" t="s">
        <v>5845</v>
      </c>
      <c r="AT798" s="29" t="s">
        <v>579</v>
      </c>
      <c r="AU798" s="57" t="s">
        <v>1472</v>
      </c>
      <c r="AV798" s="193" t="s">
        <v>3635</v>
      </c>
      <c r="AW798" s="193" t="s">
        <v>590</v>
      </c>
      <c r="AX798" s="154" t="s">
        <v>5871</v>
      </c>
      <c r="AY798" s="176" t="str">
        <f t="shared" si="47"/>
        <v>CUMPLIDAS</v>
      </c>
      <c r="AZ798" s="55" t="str">
        <f>+IFERROR(VLOOKUP($M798,ACTIVIDADES!$B$9:$T$494,25,0),"")</f>
        <v/>
      </c>
      <c r="BA798" s="55" t="str">
        <f>+IFERROR(VLOOKUP($M798,ACTIVIDADES!$B$9:$T$494,26,0),"")</f>
        <v/>
      </c>
      <c r="BB798" s="55" t="str">
        <f>+IFERROR(VLOOKUP($M798,ACTIVIDADES!$B$9:$T$494,27,0),"")</f>
        <v/>
      </c>
      <c r="BC798" s="55" t="str">
        <f>+IFERROR(VLOOKUP($M798,ACTIVIDADES!$B$9:$T$494,28,0),"")</f>
        <v/>
      </c>
      <c r="BD798" s="55" t="str">
        <f>+IFERROR(VLOOKUP($M798,ACTIVIDADES!$B$9:$T$494,29,0),"")</f>
        <v/>
      </c>
      <c r="BE798" s="55" t="str">
        <f>+IFERROR(VLOOKUP($M798,ACTIVIDADES!$B$9:$T$494,30,0),"")</f>
        <v/>
      </c>
      <c r="BF798" s="58"/>
      <c r="BG798" s="58"/>
      <c r="BH798" s="59"/>
      <c r="BI798" s="59" t="s">
        <v>580</v>
      </c>
      <c r="BJ798" s="60" t="s">
        <v>3635</v>
      </c>
      <c r="BK798" s="61" t="s">
        <v>593</v>
      </c>
      <c r="BL798" s="62"/>
      <c r="BM798" s="55" t="str">
        <f>+IFERROR(VLOOKUP($M798,ACTIVIDADES!$B$9:$T$494,31,0),"")</f>
        <v/>
      </c>
      <c r="BN798" s="55" t="str">
        <f>+IFERROR(VLOOKUP($M798,ACTIVIDADES!$B$9:$T$494,32,0),"")</f>
        <v/>
      </c>
      <c r="BO798" s="55" t="str">
        <f>+IFERROR(VLOOKUP($M798,ACTIVIDADES!$B$9:$T$494,33,0),"")</f>
        <v/>
      </c>
      <c r="BP798" s="55" t="str">
        <f>+IFERROR(VLOOKUP($M798,ACTIVIDADES!$B$9:$T$494,34,0),"")</f>
        <v/>
      </c>
      <c r="BQ798" s="55" t="str">
        <f>+IFERROR(VLOOKUP($M798,ACTIVIDADES!$B$9:$T$494,35,0),"")</f>
        <v/>
      </c>
      <c r="BR798" s="55" t="str">
        <f>+IFERROR(VLOOKUP($M798,ACTIVIDADES!$B$9:$T$494,36,0),"")</f>
        <v/>
      </c>
      <c r="BS798" s="55" t="str">
        <f>+IFERROR(VLOOKUP($M798,ACTIVIDADES!$B$9:$T$494,37,0),"")</f>
        <v/>
      </c>
      <c r="BT798" s="58"/>
      <c r="BU798" s="58"/>
      <c r="BV798" s="59"/>
      <c r="BW798" s="59" t="s">
        <v>580</v>
      </c>
      <c r="BX798" s="60" t="s">
        <v>3635</v>
      </c>
      <c r="BY798" s="61" t="s">
        <v>593</v>
      </c>
      <c r="BZ798" s="62"/>
      <c r="CA798" s="9"/>
      <c r="CB798" s="9"/>
      <c r="CC798" s="9"/>
      <c r="CD798" s="9"/>
      <c r="CE798" s="9"/>
      <c r="CF798" s="9"/>
      <c r="CG798" s="9"/>
      <c r="CH798" s="9"/>
      <c r="CI798" s="9"/>
      <c r="CJ798" s="9"/>
      <c r="CK798" s="9"/>
      <c r="CL798" s="9"/>
      <c r="CM798" s="9"/>
      <c r="CN798" s="9"/>
      <c r="CO798" s="9"/>
      <c r="CP798" s="9"/>
      <c r="CQ798" s="9"/>
    </row>
    <row r="799" spans="1:95" s="8" customFormat="1" ht="93" customHeight="1" x14ac:dyDescent="0.35">
      <c r="A799" s="40">
        <f t="shared" si="45"/>
        <v>791</v>
      </c>
      <c r="B799" s="40" t="s">
        <v>521</v>
      </c>
      <c r="C799" s="40">
        <v>2025</v>
      </c>
      <c r="D799" s="40" t="s">
        <v>3734</v>
      </c>
      <c r="E799" s="323"/>
      <c r="F799" s="40" t="s">
        <v>739</v>
      </c>
      <c r="G799" s="40" t="s">
        <v>158</v>
      </c>
      <c r="H799" s="42" t="s">
        <v>175</v>
      </c>
      <c r="I799" s="42"/>
      <c r="J799" s="40" t="s">
        <v>5262</v>
      </c>
      <c r="K799" s="40" t="s">
        <v>4476</v>
      </c>
      <c r="L799" s="44" t="s">
        <v>1153</v>
      </c>
      <c r="M799" s="45" t="s">
        <v>2346</v>
      </c>
      <c r="N799" s="45" t="s">
        <v>2347</v>
      </c>
      <c r="O799" s="45" t="s">
        <v>2348</v>
      </c>
      <c r="P799" s="45">
        <v>1</v>
      </c>
      <c r="Q799" s="47">
        <v>45748</v>
      </c>
      <c r="R799" s="47">
        <v>45838</v>
      </c>
      <c r="S799" s="48">
        <f t="shared" si="46"/>
        <v>13.350000000000001</v>
      </c>
      <c r="T799" s="45" t="s">
        <v>592</v>
      </c>
      <c r="U799" s="45"/>
      <c r="V799" s="49">
        <f>+IFERROR(VLOOKUP($M799,ACTIVIDADES!$B$9:$Q$494,10,0),"")</f>
        <v>1</v>
      </c>
      <c r="W799" s="61" t="str">
        <f>+IFERROR(VLOOKUP($M799,ACTIVIDADES!$B$9:$Q$494,11,0)," ")</f>
        <v>Actualización de las políticas contables de la Resolución 253 de 2023</v>
      </c>
      <c r="X799" s="51" t="str">
        <f>+IFERROR(VLOOKUP($M799,ACTIVIDADES!$B$9:$Q$494,12,0),"")</f>
        <v>https://dnbcgovco-my.sharepoint.com/:f:/g/personal/planeacion_dnbc_gov_co/IgAKPZEalRp3T7O44VwZjBLlARF86VpmllJA36VR9-2qDG8?e=W6XaGX</v>
      </c>
      <c r="Y799" s="52">
        <f>+IFERROR(VLOOKUP($M799,ACTIVIDADES!$B$9:$Q$494,13,0),"")</f>
        <v>46153</v>
      </c>
      <c r="Z799" s="49" t="str">
        <f>+IFERROR(VLOOKUP($M799,ACTIVIDADES!$B$9:$Q$494,14,0),"")</f>
        <v>Se incluye manual de políticas contables actualizado en la vigencia 2025</v>
      </c>
      <c r="AA799" s="49">
        <f>+IFERROR(VLOOKUP($M799,ACTIVIDADES!$B$9:$Q$494,15,0),"")</f>
        <v>1</v>
      </c>
      <c r="AB799" s="54" t="str">
        <f>+IFERROR(VLOOKUP($M799,ACTIVIDADES!$B$9:$Q$494,16,0),"")</f>
        <v>CUMPLIDO</v>
      </c>
      <c r="AC799" s="144">
        <v>46171</v>
      </c>
      <c r="AD799" s="30">
        <v>1</v>
      </c>
      <c r="AE799" s="30" t="s">
        <v>3925</v>
      </c>
      <c r="AF799" s="29" t="s">
        <v>579</v>
      </c>
      <c r="AG799" s="29" t="s">
        <v>3737</v>
      </c>
      <c r="AH799" s="29" t="s">
        <v>593</v>
      </c>
      <c r="AI799" s="29" t="s">
        <v>3752</v>
      </c>
      <c r="AJ799" s="55">
        <f>+IFERROR(VLOOKUP($M799,ACTIVIDADES!$B$9:$T$494,17,0),"")</f>
        <v>1</v>
      </c>
      <c r="AK799" s="80" t="str">
        <f>+IFERROR(VLOOKUP($M799,ACTIVIDADES!$B$9:$T$494,18,0),"")</f>
        <v>Actualización de las políticas contables de la Resolución 253 de 2023</v>
      </c>
      <c r="AL799" s="80" t="str">
        <f>+IFERROR(VLOOKUP($M799,ACTIVIDADES!$B$9:$T$494,19,0),"")</f>
        <v>https://dnbcgovco-my.sharepoint.com/:f:/g/personal/planeacion_dnbc_gov_co/IgDlTTkE6gPMRZjTETbxch7dATaSM_TE5-agvqb3k7QgaDY?e=0V1Jx7</v>
      </c>
      <c r="AM799" s="55" t="str">
        <f>+IFERROR(VLOOKUP($M799,ACTIVIDADES!$B$9:$X$495,20,0),0)</f>
        <v>11/07/206</v>
      </c>
      <c r="AN799" s="55" t="str">
        <f>+IFERROR(VLOOKUP($M799,ACTIVIDADES!$B$9:$X$495,21,0),0)</f>
        <v>Actividad reportada con cumplimiento en el primer trimestre 2026</v>
      </c>
      <c r="AO799" s="55">
        <f>+IFERROR(VLOOKUP($M799,ACTIVIDADES!$B$9:$X$495,22,0),0)</f>
        <v>1</v>
      </c>
      <c r="AP799" s="150" t="str">
        <f>+IFERROR(VLOOKUP($M799,ACTIVIDADES!$B$9:$X$495,23,0),0)</f>
        <v>CUMPLIDO</v>
      </c>
      <c r="AQ799" s="129">
        <v>46245</v>
      </c>
      <c r="AR799" s="172">
        <v>1</v>
      </c>
      <c r="AS799" s="72" t="s">
        <v>4569</v>
      </c>
      <c r="AT799" s="29" t="s">
        <v>579</v>
      </c>
      <c r="AU799" s="57" t="s">
        <v>1472</v>
      </c>
      <c r="AV799" s="193" t="s">
        <v>3635</v>
      </c>
      <c r="AW799" s="57" t="s">
        <v>590</v>
      </c>
      <c r="AX799" s="154" t="s">
        <v>5872</v>
      </c>
      <c r="AY799" s="176" t="str">
        <f t="shared" si="47"/>
        <v>CUMPLIDAS</v>
      </c>
      <c r="AZ799" s="55" t="str">
        <f>+IFERROR(VLOOKUP($M799,ACTIVIDADES!$B$9:$T$494,25,0),"")</f>
        <v/>
      </c>
      <c r="BA799" s="55" t="str">
        <f>+IFERROR(VLOOKUP($M799,ACTIVIDADES!$B$9:$T$494,26,0),"")</f>
        <v/>
      </c>
      <c r="BB799" s="55" t="str">
        <f>+IFERROR(VLOOKUP($M799,ACTIVIDADES!$B$9:$T$494,27,0),"")</f>
        <v/>
      </c>
      <c r="BC799" s="55" t="str">
        <f>+IFERROR(VLOOKUP($M799,ACTIVIDADES!$B$9:$T$494,28,0),"")</f>
        <v/>
      </c>
      <c r="BD799" s="55" t="str">
        <f>+IFERROR(VLOOKUP($M799,ACTIVIDADES!$B$9:$T$494,29,0),"")</f>
        <v/>
      </c>
      <c r="BE799" s="55" t="str">
        <f>+IFERROR(VLOOKUP($M799,ACTIVIDADES!$B$9:$T$494,30,0),"")</f>
        <v/>
      </c>
      <c r="BF799" s="58"/>
      <c r="BG799" s="58"/>
      <c r="BH799" s="59"/>
      <c r="BI799" s="59" t="s">
        <v>580</v>
      </c>
      <c r="BJ799" s="60" t="s">
        <v>3635</v>
      </c>
      <c r="BK799" s="61" t="s">
        <v>593</v>
      </c>
      <c r="BL799" s="62"/>
      <c r="BM799" s="55" t="str">
        <f>+IFERROR(VLOOKUP($M799,ACTIVIDADES!$B$9:$T$494,31,0),"")</f>
        <v/>
      </c>
      <c r="BN799" s="55" t="str">
        <f>+IFERROR(VLOOKUP($M799,ACTIVIDADES!$B$9:$T$494,32,0),"")</f>
        <v/>
      </c>
      <c r="BO799" s="55" t="str">
        <f>+IFERROR(VLOOKUP($M799,ACTIVIDADES!$B$9:$T$494,33,0),"")</f>
        <v/>
      </c>
      <c r="BP799" s="55" t="str">
        <f>+IFERROR(VLOOKUP($M799,ACTIVIDADES!$B$9:$T$494,34,0),"")</f>
        <v/>
      </c>
      <c r="BQ799" s="55" t="str">
        <f>+IFERROR(VLOOKUP($M799,ACTIVIDADES!$B$9:$T$494,35,0),"")</f>
        <v/>
      </c>
      <c r="BR799" s="55" t="str">
        <f>+IFERROR(VLOOKUP($M799,ACTIVIDADES!$B$9:$T$494,36,0),"")</f>
        <v/>
      </c>
      <c r="BS799" s="55" t="str">
        <f>+IFERROR(VLOOKUP($M799,ACTIVIDADES!$B$9:$T$494,37,0),"")</f>
        <v/>
      </c>
      <c r="BT799" s="58"/>
      <c r="BU799" s="58"/>
      <c r="BV799" s="59"/>
      <c r="BW799" s="59" t="s">
        <v>580</v>
      </c>
      <c r="BX799" s="60" t="s">
        <v>3635</v>
      </c>
      <c r="BY799" s="61" t="s">
        <v>593</v>
      </c>
      <c r="BZ799" s="62"/>
      <c r="CA799" s="9"/>
      <c r="CB799" s="9"/>
      <c r="CC799" s="9"/>
      <c r="CD799" s="9"/>
      <c r="CE799" s="9"/>
      <c r="CF799" s="9"/>
      <c r="CG799" s="9"/>
      <c r="CH799" s="9"/>
      <c r="CI799" s="9"/>
      <c r="CJ799" s="9"/>
      <c r="CK799" s="9"/>
      <c r="CL799" s="9"/>
      <c r="CM799" s="9"/>
      <c r="CN799" s="9"/>
      <c r="CO799" s="9"/>
      <c r="CP799" s="9"/>
      <c r="CQ799" s="9"/>
    </row>
    <row r="800" spans="1:95" customFormat="1" ht="93" customHeight="1" x14ac:dyDescent="0.35">
      <c r="A800" s="40">
        <f t="shared" si="45"/>
        <v>792</v>
      </c>
      <c r="B800" s="40" t="s">
        <v>521</v>
      </c>
      <c r="C800" s="40">
        <v>2025</v>
      </c>
      <c r="D800" s="40" t="s">
        <v>3734</v>
      </c>
      <c r="E800" s="323"/>
      <c r="F800" s="40" t="s">
        <v>741</v>
      </c>
      <c r="G800" s="40" t="s">
        <v>158</v>
      </c>
      <c r="H800" s="42" t="s">
        <v>4948</v>
      </c>
      <c r="I800" s="42"/>
      <c r="J800" s="40" t="s">
        <v>5262</v>
      </c>
      <c r="K800" s="40" t="s">
        <v>4476</v>
      </c>
      <c r="L800" s="44" t="s">
        <v>1153</v>
      </c>
      <c r="M800" s="45" t="s">
        <v>2346</v>
      </c>
      <c r="N800" s="45" t="s">
        <v>2347</v>
      </c>
      <c r="O800" s="45" t="s">
        <v>2348</v>
      </c>
      <c r="P800" s="45">
        <v>1</v>
      </c>
      <c r="Q800" s="47">
        <v>45748</v>
      </c>
      <c r="R800" s="47">
        <v>45838</v>
      </c>
      <c r="S800" s="48">
        <f t="shared" si="46"/>
        <v>13.350000000000001</v>
      </c>
      <c r="T800" s="45" t="s">
        <v>592</v>
      </c>
      <c r="U800" s="45"/>
      <c r="V800" s="49">
        <f>+IFERROR(VLOOKUP($M800,ACTIVIDADES!$B$9:$Q$494,10,0),"")</f>
        <v>1</v>
      </c>
      <c r="W800" s="61" t="str">
        <f>+IFERROR(VLOOKUP($M800,ACTIVIDADES!$B$9:$Q$494,11,0)," ")</f>
        <v>Actualización de las políticas contables de la Resolución 253 de 2023</v>
      </c>
      <c r="X800" s="51" t="str">
        <f>+IFERROR(VLOOKUP($M800,ACTIVIDADES!$B$9:$Q$494,12,0),"")</f>
        <v>https://dnbcgovco-my.sharepoint.com/:f:/g/personal/planeacion_dnbc_gov_co/IgAKPZEalRp3T7O44VwZjBLlARF86VpmllJA36VR9-2qDG8?e=W6XaGX</v>
      </c>
      <c r="Y800" s="52">
        <f>+IFERROR(VLOOKUP($M800,ACTIVIDADES!$B$9:$Q$494,13,0),"")</f>
        <v>46153</v>
      </c>
      <c r="Z800" s="49" t="str">
        <f>+IFERROR(VLOOKUP($M800,ACTIVIDADES!$B$9:$Q$494,14,0),"")</f>
        <v>Se incluye manual de políticas contables actualizado en la vigencia 2025</v>
      </c>
      <c r="AA800" s="49">
        <f>+IFERROR(VLOOKUP($M800,ACTIVIDADES!$B$9:$Q$494,15,0),"")</f>
        <v>1</v>
      </c>
      <c r="AB800" s="54" t="str">
        <f>+IFERROR(VLOOKUP($M800,ACTIVIDADES!$B$9:$Q$494,16,0),"")</f>
        <v>CUMPLIDO</v>
      </c>
      <c r="AC800" s="144">
        <v>46171</v>
      </c>
      <c r="AD800" s="30">
        <v>1</v>
      </c>
      <c r="AE800" s="30" t="s">
        <v>3925</v>
      </c>
      <c r="AF800" s="29" t="s">
        <v>579</v>
      </c>
      <c r="AG800" s="29" t="s">
        <v>3737</v>
      </c>
      <c r="AH800" s="29" t="s">
        <v>593</v>
      </c>
      <c r="AI800" s="29" t="s">
        <v>3752</v>
      </c>
      <c r="AJ800" s="55">
        <f>+IFERROR(VLOOKUP($M800,ACTIVIDADES!$B$9:$T$494,17,0),"")</f>
        <v>1</v>
      </c>
      <c r="AK800" s="80" t="str">
        <f>+IFERROR(VLOOKUP($M800,ACTIVIDADES!$B$9:$T$494,18,0),"")</f>
        <v>Actualización de las políticas contables de la Resolución 253 de 2023</v>
      </c>
      <c r="AL800" s="80" t="str">
        <f>+IFERROR(VLOOKUP($M800,ACTIVIDADES!$B$9:$T$494,19,0),"")</f>
        <v>https://dnbcgovco-my.sharepoint.com/:f:/g/personal/planeacion_dnbc_gov_co/IgDlTTkE6gPMRZjTETbxch7dATaSM_TE5-agvqb3k7QgaDY?e=0V1Jx7</v>
      </c>
      <c r="AM800" s="55" t="str">
        <f>+IFERROR(VLOOKUP($M800,ACTIVIDADES!$B$9:$X$495,20,0),0)</f>
        <v>11/07/206</v>
      </c>
      <c r="AN800" s="55" t="str">
        <f>+IFERROR(VLOOKUP($M800,ACTIVIDADES!$B$9:$X$495,21,0),0)</f>
        <v>Actividad reportada con cumplimiento en el primer trimestre 2026</v>
      </c>
      <c r="AO800" s="55">
        <f>+IFERROR(VLOOKUP($M800,ACTIVIDADES!$B$9:$X$495,22,0),0)</f>
        <v>1</v>
      </c>
      <c r="AP800" s="150" t="str">
        <f>+IFERROR(VLOOKUP($M800,ACTIVIDADES!$B$9:$X$495,23,0),0)</f>
        <v>CUMPLIDO</v>
      </c>
      <c r="AQ800" s="129">
        <v>46245</v>
      </c>
      <c r="AR800" s="172">
        <v>1</v>
      </c>
      <c r="AS800" s="72" t="s">
        <v>4569</v>
      </c>
      <c r="AT800" s="29" t="s">
        <v>579</v>
      </c>
      <c r="AU800" s="57" t="s">
        <v>1472</v>
      </c>
      <c r="AV800" s="193" t="s">
        <v>3635</v>
      </c>
      <c r="AW800" s="57" t="s">
        <v>590</v>
      </c>
      <c r="AX800" s="154" t="s">
        <v>5873</v>
      </c>
      <c r="AY800" s="176" t="str">
        <f t="shared" si="47"/>
        <v>CUMPLIDAS</v>
      </c>
      <c r="AZ800" s="55" t="str">
        <f>+IFERROR(VLOOKUP($M800,ACTIVIDADES!$B$9:$T$494,25,0),"")</f>
        <v/>
      </c>
      <c r="BA800" s="55" t="str">
        <f>+IFERROR(VLOOKUP($M800,ACTIVIDADES!$B$9:$T$494,26,0),"")</f>
        <v/>
      </c>
      <c r="BB800" s="55" t="str">
        <f>+IFERROR(VLOOKUP($M800,ACTIVIDADES!$B$9:$T$494,27,0),"")</f>
        <v/>
      </c>
      <c r="BC800" s="55" t="str">
        <f>+IFERROR(VLOOKUP($M800,ACTIVIDADES!$B$9:$T$494,28,0),"")</f>
        <v/>
      </c>
      <c r="BD800" s="55" t="str">
        <f>+IFERROR(VLOOKUP($M800,ACTIVIDADES!$B$9:$T$494,29,0),"")</f>
        <v/>
      </c>
      <c r="BE800" s="55" t="str">
        <f>+IFERROR(VLOOKUP($M800,ACTIVIDADES!$B$9:$T$494,30,0),"")</f>
        <v/>
      </c>
      <c r="BF800" s="58"/>
      <c r="BG800" s="58"/>
      <c r="BH800" s="59"/>
      <c r="BI800" s="59" t="s">
        <v>580</v>
      </c>
      <c r="BJ800" s="60" t="s">
        <v>3635</v>
      </c>
      <c r="BK800" s="61" t="s">
        <v>593</v>
      </c>
      <c r="BL800" s="62"/>
      <c r="BM800" s="55" t="str">
        <f>+IFERROR(VLOOKUP($M800,ACTIVIDADES!$B$9:$T$494,31,0),"")</f>
        <v/>
      </c>
      <c r="BN800" s="55" t="str">
        <f>+IFERROR(VLOOKUP($M800,ACTIVIDADES!$B$9:$T$494,32,0),"")</f>
        <v/>
      </c>
      <c r="BO800" s="55" t="str">
        <f>+IFERROR(VLOOKUP($M800,ACTIVIDADES!$B$9:$T$494,33,0),"")</f>
        <v/>
      </c>
      <c r="BP800" s="55" t="str">
        <f>+IFERROR(VLOOKUP($M800,ACTIVIDADES!$B$9:$T$494,34,0),"")</f>
        <v/>
      </c>
      <c r="BQ800" s="55" t="str">
        <f>+IFERROR(VLOOKUP($M800,ACTIVIDADES!$B$9:$T$494,35,0),"")</f>
        <v/>
      </c>
      <c r="BR800" s="55" t="str">
        <f>+IFERROR(VLOOKUP($M800,ACTIVIDADES!$B$9:$T$494,36,0),"")</f>
        <v/>
      </c>
      <c r="BS800" s="55" t="str">
        <f>+IFERROR(VLOOKUP($M800,ACTIVIDADES!$B$9:$T$494,37,0),"")</f>
        <v/>
      </c>
      <c r="BT800" s="58"/>
      <c r="BU800" s="58"/>
      <c r="BV800" s="59"/>
      <c r="BW800" s="59" t="s">
        <v>580</v>
      </c>
      <c r="BX800" s="60" t="s">
        <v>3635</v>
      </c>
      <c r="BY800" s="61" t="s">
        <v>593</v>
      </c>
      <c r="BZ800" s="62"/>
      <c r="CA800" s="9"/>
      <c r="CB800" s="9"/>
      <c r="CC800" s="9"/>
      <c r="CD800" s="9"/>
      <c r="CE800" s="9"/>
      <c r="CF800" s="9"/>
      <c r="CG800" s="9"/>
      <c r="CH800" s="9"/>
      <c r="CI800" s="9"/>
      <c r="CJ800" s="9"/>
      <c r="CK800" s="9"/>
      <c r="CL800" s="9"/>
      <c r="CM800" s="9"/>
      <c r="CN800" s="9"/>
      <c r="CO800" s="9"/>
      <c r="CP800" s="9"/>
      <c r="CQ800" s="9"/>
    </row>
    <row r="801" spans="1:95" s="8" customFormat="1" ht="93" customHeight="1" x14ac:dyDescent="0.35">
      <c r="A801" s="40">
        <f t="shared" si="45"/>
        <v>793</v>
      </c>
      <c r="B801" s="40" t="s">
        <v>521</v>
      </c>
      <c r="C801" s="40">
        <v>2025</v>
      </c>
      <c r="D801" s="40" t="s">
        <v>3734</v>
      </c>
      <c r="E801" s="323"/>
      <c r="F801" s="40" t="s">
        <v>740</v>
      </c>
      <c r="G801" s="40" t="s">
        <v>158</v>
      </c>
      <c r="H801" s="42" t="s">
        <v>4949</v>
      </c>
      <c r="I801" s="42"/>
      <c r="J801" s="40" t="s">
        <v>5263</v>
      </c>
      <c r="K801" s="40" t="s">
        <v>4477</v>
      </c>
      <c r="L801" s="44" t="s">
        <v>1153</v>
      </c>
      <c r="M801" s="45" t="s">
        <v>2350</v>
      </c>
      <c r="N801" s="45" t="s">
        <v>2351</v>
      </c>
      <c r="O801" s="45" t="s">
        <v>2334</v>
      </c>
      <c r="P801" s="45">
        <v>1</v>
      </c>
      <c r="Q801" s="47">
        <v>45748</v>
      </c>
      <c r="R801" s="47">
        <v>45838</v>
      </c>
      <c r="S801" s="48">
        <f t="shared" si="46"/>
        <v>13.350000000000001</v>
      </c>
      <c r="T801" s="45" t="s">
        <v>592</v>
      </c>
      <c r="U801" s="45"/>
      <c r="V801" s="49">
        <f>+IFERROR(VLOOKUP($M801,ACTIVIDADES!$B$9:$Q$494,10,0),"")</f>
        <v>1</v>
      </c>
      <c r="W801" s="61" t="str">
        <f>+IFERROR(VLOOKUP($M801,ACTIVIDADES!$B$9:$Q$494,11,0)," ")</f>
        <v>Socialización de las políticas contables</v>
      </c>
      <c r="X801" s="51" t="str">
        <f>+IFERROR(VLOOKUP($M801,ACTIVIDADES!$B$9:$Q$494,12,0),"")</f>
        <v>https://dnbcgovco-my.sharepoint.com/:f:/g/personal/planeacion_dnbc_gov_co/IgAKPZEalRp3T7O44VwZjBLlARF86VpmllJA36VR9-2qDG8?e=W6XaGX</v>
      </c>
      <c r="Y801" s="52">
        <f>+IFERROR(VLOOKUP($M801,ACTIVIDADES!$B$9:$Q$494,13,0),"")</f>
        <v>46153</v>
      </c>
      <c r="Z801" s="49" t="str">
        <f>+IFERROR(VLOOKUP($M801,ACTIVIDADES!$B$9:$Q$494,14,0),"")</f>
        <v>Se incluye socialización del mes de junio de 2025</v>
      </c>
      <c r="AA801" s="49">
        <f>+IFERROR(VLOOKUP($M801,ACTIVIDADES!$B$9:$Q$494,15,0),"")</f>
        <v>1</v>
      </c>
      <c r="AB801" s="54" t="str">
        <f>+IFERROR(VLOOKUP($M801,ACTIVIDADES!$B$9:$Q$494,16,0),"")</f>
        <v>CUMPLIDO</v>
      </c>
      <c r="AC801" s="144">
        <v>46171</v>
      </c>
      <c r="AD801" s="30">
        <v>1</v>
      </c>
      <c r="AE801" s="30" t="s">
        <v>3922</v>
      </c>
      <c r="AF801" s="28" t="s">
        <v>4478</v>
      </c>
      <c r="AG801" s="29" t="s">
        <v>3737</v>
      </c>
      <c r="AH801" s="29" t="s">
        <v>593</v>
      </c>
      <c r="AI801" s="29" t="s">
        <v>3752</v>
      </c>
      <c r="AJ801" s="55">
        <f>+IFERROR(VLOOKUP($M801,ACTIVIDADES!$B$9:$T$494,17,0),"")</f>
        <v>1</v>
      </c>
      <c r="AK801" s="80" t="str">
        <f>+IFERROR(VLOOKUP($M801,ACTIVIDADES!$B$9:$T$494,18,0),"")</f>
        <v>Socialización de las políticas contables</v>
      </c>
      <c r="AL801" s="80" t="str">
        <f>+IFERROR(VLOOKUP($M801,ACTIVIDADES!$B$9:$T$494,19,0),"")</f>
        <v>https://dnbcgovco-my.sharepoint.com/:f:/g/personal/planeacion_dnbc_gov_co/IgDlTTkE6gPMRZjTETbxch7dATaSM_TE5-agvqb3k7QgaDY?e=0V1Jx7</v>
      </c>
      <c r="AM801" s="55" t="str">
        <f>+IFERROR(VLOOKUP($M801,ACTIVIDADES!$B$9:$X$495,20,0),0)</f>
        <v>11/07/206</v>
      </c>
      <c r="AN801" s="55" t="str">
        <f>+IFERROR(VLOOKUP($M801,ACTIVIDADES!$B$9:$X$495,21,0),0)</f>
        <v>Actividad reportada con cumplimiento en el primer trimestre 2026</v>
      </c>
      <c r="AO801" s="55">
        <f>+IFERROR(VLOOKUP($M801,ACTIVIDADES!$B$9:$X$495,22,0),0)</f>
        <v>1</v>
      </c>
      <c r="AP801" s="150" t="str">
        <f>+IFERROR(VLOOKUP($M801,ACTIVIDADES!$B$9:$X$495,23,0),0)</f>
        <v>CUMPLIDO</v>
      </c>
      <c r="AQ801" s="129">
        <v>46245</v>
      </c>
      <c r="AR801" s="172">
        <v>1</v>
      </c>
      <c r="AS801" s="72" t="s">
        <v>3922</v>
      </c>
      <c r="AT801" s="29" t="s">
        <v>579</v>
      </c>
      <c r="AU801" s="57" t="s">
        <v>1472</v>
      </c>
      <c r="AV801" s="193" t="s">
        <v>3635</v>
      </c>
      <c r="AW801" s="57" t="s">
        <v>590</v>
      </c>
      <c r="AX801" s="154" t="s">
        <v>5874</v>
      </c>
      <c r="AY801" s="176" t="str">
        <f t="shared" si="47"/>
        <v>CUMPLIDAS</v>
      </c>
      <c r="AZ801" s="55" t="str">
        <f>+IFERROR(VLOOKUP($M801,ACTIVIDADES!$B$9:$T$494,25,0),"")</f>
        <v/>
      </c>
      <c r="BA801" s="55" t="str">
        <f>+IFERROR(VLOOKUP($M801,ACTIVIDADES!$B$9:$T$494,26,0),"")</f>
        <v/>
      </c>
      <c r="BB801" s="55" t="str">
        <f>+IFERROR(VLOOKUP($M801,ACTIVIDADES!$B$9:$T$494,27,0),"")</f>
        <v/>
      </c>
      <c r="BC801" s="55" t="str">
        <f>+IFERROR(VLOOKUP($M801,ACTIVIDADES!$B$9:$T$494,28,0),"")</f>
        <v/>
      </c>
      <c r="BD801" s="55" t="str">
        <f>+IFERROR(VLOOKUP($M801,ACTIVIDADES!$B$9:$T$494,29,0),"")</f>
        <v/>
      </c>
      <c r="BE801" s="55" t="str">
        <f>+IFERROR(VLOOKUP($M801,ACTIVIDADES!$B$9:$T$494,30,0),"")</f>
        <v/>
      </c>
      <c r="BF801" s="58"/>
      <c r="BG801" s="58"/>
      <c r="BH801" s="59"/>
      <c r="BI801" s="59" t="s">
        <v>580</v>
      </c>
      <c r="BJ801" s="60" t="s">
        <v>3635</v>
      </c>
      <c r="BK801" s="61" t="s">
        <v>593</v>
      </c>
      <c r="BL801" s="62"/>
      <c r="BM801" s="55" t="str">
        <f>+IFERROR(VLOOKUP($M801,ACTIVIDADES!$B$9:$T$494,31,0),"")</f>
        <v/>
      </c>
      <c r="BN801" s="55" t="str">
        <f>+IFERROR(VLOOKUP($M801,ACTIVIDADES!$B$9:$T$494,32,0),"")</f>
        <v/>
      </c>
      <c r="BO801" s="55" t="str">
        <f>+IFERROR(VLOOKUP($M801,ACTIVIDADES!$B$9:$T$494,33,0),"")</f>
        <v/>
      </c>
      <c r="BP801" s="55" t="str">
        <f>+IFERROR(VLOOKUP($M801,ACTIVIDADES!$B$9:$T$494,34,0),"")</f>
        <v/>
      </c>
      <c r="BQ801" s="55" t="str">
        <f>+IFERROR(VLOOKUP($M801,ACTIVIDADES!$B$9:$T$494,35,0),"")</f>
        <v/>
      </c>
      <c r="BR801" s="55" t="str">
        <f>+IFERROR(VLOOKUP($M801,ACTIVIDADES!$B$9:$T$494,36,0),"")</f>
        <v/>
      </c>
      <c r="BS801" s="55" t="str">
        <f>+IFERROR(VLOOKUP($M801,ACTIVIDADES!$B$9:$T$494,37,0),"")</f>
        <v/>
      </c>
      <c r="BT801" s="58"/>
      <c r="BU801" s="58"/>
      <c r="BV801" s="59"/>
      <c r="BW801" s="59" t="s">
        <v>580</v>
      </c>
      <c r="BX801" s="60" t="s">
        <v>3635</v>
      </c>
      <c r="BY801" s="61" t="s">
        <v>593</v>
      </c>
      <c r="BZ801" s="62"/>
      <c r="CA801" s="9"/>
      <c r="CB801" s="9"/>
      <c r="CC801" s="9"/>
      <c r="CD801" s="9"/>
      <c r="CE801" s="9"/>
      <c r="CF801" s="9"/>
      <c r="CG801" s="9"/>
      <c r="CH801" s="9"/>
      <c r="CI801" s="9"/>
      <c r="CJ801" s="9"/>
      <c r="CK801" s="9"/>
      <c r="CL801" s="9"/>
      <c r="CM801" s="9"/>
      <c r="CN801" s="9"/>
      <c r="CO801" s="9"/>
      <c r="CP801" s="9"/>
      <c r="CQ801" s="9"/>
    </row>
    <row r="802" spans="1:95" ht="93" customHeight="1" x14ac:dyDescent="0.35">
      <c r="A802" s="251">
        <f t="shared" si="45"/>
        <v>794</v>
      </c>
      <c r="B802" s="251" t="s">
        <v>521</v>
      </c>
      <c r="C802" s="251">
        <v>2025</v>
      </c>
      <c r="D802" s="251" t="s">
        <v>3734</v>
      </c>
      <c r="E802" s="214"/>
      <c r="F802" s="251" t="s">
        <v>735</v>
      </c>
      <c r="G802" s="251" t="s">
        <v>158</v>
      </c>
      <c r="H802" s="253" t="s">
        <v>159</v>
      </c>
      <c r="I802" s="253"/>
      <c r="J802" s="251" t="s">
        <v>5264</v>
      </c>
      <c r="K802" s="251" t="s">
        <v>4479</v>
      </c>
      <c r="L802" s="255" t="s">
        <v>1153</v>
      </c>
      <c r="M802" s="278" t="s">
        <v>2365</v>
      </c>
      <c r="N802" s="278" t="s">
        <v>2366</v>
      </c>
      <c r="O802" s="278" t="s">
        <v>2367</v>
      </c>
      <c r="P802" s="278">
        <v>1</v>
      </c>
      <c r="Q802" s="279">
        <v>45748</v>
      </c>
      <c r="R802" s="279">
        <v>45807</v>
      </c>
      <c r="S802" s="280">
        <f t="shared" si="46"/>
        <v>8.85</v>
      </c>
      <c r="T802" s="278" t="s">
        <v>592</v>
      </c>
      <c r="U802" s="278"/>
      <c r="V802" s="260">
        <f>+IFERROR(VLOOKUP($M802,ACTIVIDADES!$B$9:$Q$494,10,0),"")</f>
        <v>1</v>
      </c>
      <c r="W802" s="275" t="str">
        <f>+IFERROR(VLOOKUP($M802,ACTIVIDADES!$B$9:$Q$494,11,0)," ")</f>
        <v>se deja como evidencia Acta 01 de 2025 correspondiente al periodo Octubre - Diciembre de 2024</v>
      </c>
      <c r="X802" s="262" t="str">
        <f>+IFERROR(VLOOKUP($M802,ACTIVIDADES!$B$9:$Q$494,12,0),"")</f>
        <v>https://dnbcgovco-my.sharepoint.com/:f:/g/personal/planeacion_dnbc_gov_co/IgAKPZEalRp3T7O44VwZjBLlARF86VpmllJA36VR9-2qDG8?e=W6XaGX</v>
      </c>
      <c r="Y802" s="263">
        <f>+IFERROR(VLOOKUP($M802,ACTIVIDADES!$B$9:$Q$494,13,0),"")</f>
        <v>46153</v>
      </c>
      <c r="Z802" s="260" t="str">
        <f>+IFERROR(VLOOKUP($M802,ACTIVIDADES!$B$9:$Q$494,14,0),"")</f>
        <v>Se incluye acta de comité 2025 con información del ultimo trimestre 2024</v>
      </c>
      <c r="AA802" s="260">
        <f>+IFERROR(VLOOKUP($M802,ACTIVIDADES!$B$9:$Q$494,15,0),"")</f>
        <v>1</v>
      </c>
      <c r="AB802" s="265" t="str">
        <f>+IFERROR(VLOOKUP($M802,ACTIVIDADES!$B$9:$Q$494,16,0),"")</f>
        <v>CUMPLIDO</v>
      </c>
      <c r="AC802" s="266">
        <v>46171</v>
      </c>
      <c r="AD802" s="268">
        <v>1</v>
      </c>
      <c r="AE802" s="268" t="s">
        <v>4480</v>
      </c>
      <c r="AF802" s="267" t="s">
        <v>579</v>
      </c>
      <c r="AG802" s="267" t="s">
        <v>3737</v>
      </c>
      <c r="AH802" s="267" t="s">
        <v>593</v>
      </c>
      <c r="AI802" s="267" t="s">
        <v>3752</v>
      </c>
      <c r="AJ802" s="269">
        <f>+IFERROR(VLOOKUP($M802,ACTIVIDADES!$B$9:$T$494,17,0),"")</f>
        <v>1</v>
      </c>
      <c r="AK802" s="270" t="str">
        <f>+IFERROR(VLOOKUP($M802,ACTIVIDADES!$B$9:$T$494,18,0),"")</f>
        <v>se deja como evidencia Acta 01 de 2025 correspondiente al periodo Octubre - Diciembre de 2024</v>
      </c>
      <c r="AL802" s="270" t="str">
        <f>+IFERROR(VLOOKUP($M802,ACTIVIDADES!$B$9:$T$494,19,0),"")</f>
        <v>https://dnbcgovco-my.sharepoint.com/:f:/g/personal/planeacion_dnbc_gov_co/IgDlTTkE6gPMRZjTETbxch7dATaSM_TE5-agvqb3k7QgaDY?e=0V1Jx7</v>
      </c>
      <c r="AM802" s="269" t="str">
        <f>+IFERROR(VLOOKUP($M802,ACTIVIDADES!$B$9:$X$495,20,0),0)</f>
        <v>11/07/206</v>
      </c>
      <c r="AN802" s="269" t="str">
        <f>+IFERROR(VLOOKUP($M802,ACTIVIDADES!$B$9:$X$495,21,0),0)</f>
        <v>Actividad reportada con cumplimiento en el primer trimestre 2026</v>
      </c>
      <c r="AO802" s="269">
        <f>+IFERROR(VLOOKUP($M802,ACTIVIDADES!$B$9:$X$495,22,0),0)</f>
        <v>1</v>
      </c>
      <c r="AP802" s="276" t="str">
        <f>+IFERROR(VLOOKUP($M802,ACTIVIDADES!$B$9:$X$495,23,0),0)</f>
        <v>CUMPLIDO</v>
      </c>
      <c r="AQ802" s="202">
        <v>46245</v>
      </c>
      <c r="AR802" s="310">
        <v>1</v>
      </c>
      <c r="AS802" s="318" t="s">
        <v>4480</v>
      </c>
      <c r="AT802" s="267" t="s">
        <v>579</v>
      </c>
      <c r="AU802" s="173" t="s">
        <v>1472</v>
      </c>
      <c r="AV802" s="205" t="s">
        <v>3635</v>
      </c>
      <c r="AW802" s="205" t="s">
        <v>590</v>
      </c>
      <c r="AX802" s="389" t="s">
        <v>5875</v>
      </c>
      <c r="AY802" s="176" t="str">
        <f t="shared" si="47"/>
        <v>CUMPLIDAS</v>
      </c>
      <c r="AZ802" s="55" t="str">
        <f>+IFERROR(VLOOKUP($M802,ACTIVIDADES!$B$9:$T$494,25,0),"")</f>
        <v/>
      </c>
      <c r="BA802" s="55" t="str">
        <f>+IFERROR(VLOOKUP($M802,ACTIVIDADES!$B$9:$T$494,26,0),"")</f>
        <v/>
      </c>
      <c r="BB802" s="55" t="str">
        <f>+IFERROR(VLOOKUP($M802,ACTIVIDADES!$B$9:$T$494,27,0),"")</f>
        <v/>
      </c>
      <c r="BC802" s="55" t="str">
        <f>+IFERROR(VLOOKUP($M802,ACTIVIDADES!$B$9:$T$494,28,0),"")</f>
        <v/>
      </c>
      <c r="BD802" s="55" t="str">
        <f>+IFERROR(VLOOKUP($M802,ACTIVIDADES!$B$9:$T$494,29,0),"")</f>
        <v/>
      </c>
      <c r="BE802" s="55" t="str">
        <f>+IFERROR(VLOOKUP($M802,ACTIVIDADES!$B$9:$T$494,30,0),"")</f>
        <v/>
      </c>
      <c r="BF802" s="58"/>
      <c r="BG802" s="58"/>
      <c r="BH802" s="59"/>
      <c r="BI802" s="59" t="s">
        <v>580</v>
      </c>
      <c r="BJ802" s="60" t="s">
        <v>3635</v>
      </c>
      <c r="BK802" s="61" t="s">
        <v>593</v>
      </c>
      <c r="BL802" s="62"/>
      <c r="BM802" s="55" t="str">
        <f>+IFERROR(VLOOKUP($M802,ACTIVIDADES!$B$9:$T$494,31,0),"")</f>
        <v/>
      </c>
      <c r="BN802" s="55" t="str">
        <f>+IFERROR(VLOOKUP($M802,ACTIVIDADES!$B$9:$T$494,32,0),"")</f>
        <v/>
      </c>
      <c r="BO802" s="55" t="str">
        <f>+IFERROR(VLOOKUP($M802,ACTIVIDADES!$B$9:$T$494,33,0),"")</f>
        <v/>
      </c>
      <c r="BP802" s="55" t="str">
        <f>+IFERROR(VLOOKUP($M802,ACTIVIDADES!$B$9:$T$494,34,0),"")</f>
        <v/>
      </c>
      <c r="BQ802" s="55" t="str">
        <f>+IFERROR(VLOOKUP($M802,ACTIVIDADES!$B$9:$T$494,35,0),"")</f>
        <v/>
      </c>
      <c r="BR802" s="55" t="str">
        <f>+IFERROR(VLOOKUP($M802,ACTIVIDADES!$B$9:$T$494,36,0),"")</f>
        <v/>
      </c>
      <c r="BS802" s="55" t="str">
        <f>+IFERROR(VLOOKUP($M802,ACTIVIDADES!$B$9:$T$494,37,0),"")</f>
        <v/>
      </c>
      <c r="BT802" s="58"/>
      <c r="BU802" s="58"/>
      <c r="BV802" s="59"/>
      <c r="BW802" s="59" t="s">
        <v>580</v>
      </c>
      <c r="BX802" s="60" t="s">
        <v>3635</v>
      </c>
      <c r="BY802" s="61" t="s">
        <v>593</v>
      </c>
      <c r="BZ802" s="62"/>
    </row>
    <row r="803" spans="1:95" ht="93" customHeight="1" x14ac:dyDescent="0.35">
      <c r="A803" s="40">
        <f t="shared" si="45"/>
        <v>795</v>
      </c>
      <c r="B803" s="40" t="s">
        <v>521</v>
      </c>
      <c r="C803" s="40">
        <v>2025</v>
      </c>
      <c r="D803" s="40" t="s">
        <v>3734</v>
      </c>
      <c r="E803" s="214"/>
      <c r="F803" s="40" t="s">
        <v>735</v>
      </c>
      <c r="G803" s="40" t="s">
        <v>158</v>
      </c>
      <c r="H803" s="42" t="s">
        <v>159</v>
      </c>
      <c r="I803" s="42"/>
      <c r="J803" s="40" t="s">
        <v>5265</v>
      </c>
      <c r="K803" s="40" t="s">
        <v>4481</v>
      </c>
      <c r="L803" s="44" t="s">
        <v>1153</v>
      </c>
      <c r="M803" s="63" t="s">
        <v>2370</v>
      </c>
      <c r="N803" s="63" t="s">
        <v>2371</v>
      </c>
      <c r="O803" s="63" t="s">
        <v>2372</v>
      </c>
      <c r="P803" s="63">
        <v>1</v>
      </c>
      <c r="Q803" s="65">
        <v>45748</v>
      </c>
      <c r="R803" s="65">
        <v>45807</v>
      </c>
      <c r="S803" s="66">
        <f t="shared" si="46"/>
        <v>8.85</v>
      </c>
      <c r="T803" s="63" t="s">
        <v>592</v>
      </c>
      <c r="U803" s="63"/>
      <c r="V803" s="49">
        <f>+IFERROR(VLOOKUP($M803,ACTIVIDADES!$B$9:$Q$494,10,0),"")</f>
        <v>1</v>
      </c>
      <c r="W803" s="61" t="str">
        <f>+IFERROR(VLOOKUP($M803,ACTIVIDADES!$B$9:$Q$494,11,0)," ")</f>
        <v xml:space="preserve">Se dejaen evidencia la resolucion de sostenibilidad contable </v>
      </c>
      <c r="X803" s="51" t="str">
        <f>+IFERROR(VLOOKUP($M803,ACTIVIDADES!$B$9:$Q$494,12,0),"")</f>
        <v>https://dnbcgovco-my.sharepoint.com/:f:/g/personal/planeacion_dnbc_gov_co/IgAKPZEalRp3T7O44VwZjBLlARF86VpmllJA36VR9-2qDG8?e=W6XaGX</v>
      </c>
      <c r="Y803" s="52">
        <f>+IFERROR(VLOOKUP($M803,ACTIVIDADES!$B$9:$Q$494,13,0),"")</f>
        <v>46153</v>
      </c>
      <c r="Z803" s="49" t="str">
        <f>+IFERROR(VLOOKUP($M803,ACTIVIDADES!$B$9:$Q$494,14,0),"")</f>
        <v>Se incluye resolución 095 de 2025 donde se ajusta comité de sostenibilidad contable</v>
      </c>
      <c r="AA803" s="49">
        <f>+IFERROR(VLOOKUP($M803,ACTIVIDADES!$B$9:$Q$494,15,0),"")</f>
        <v>1</v>
      </c>
      <c r="AB803" s="54" t="str">
        <f>+IFERROR(VLOOKUP($M803,ACTIVIDADES!$B$9:$Q$494,16,0),"")</f>
        <v>CUMPLIDO</v>
      </c>
      <c r="AC803" s="144">
        <v>46171</v>
      </c>
      <c r="AD803" s="28">
        <v>1</v>
      </c>
      <c r="AE803" s="28" t="s">
        <v>4482</v>
      </c>
      <c r="AF803" s="29" t="s">
        <v>579</v>
      </c>
      <c r="AG803" s="29" t="s">
        <v>3737</v>
      </c>
      <c r="AH803" s="29" t="s">
        <v>593</v>
      </c>
      <c r="AI803" s="29" t="s">
        <v>3752</v>
      </c>
      <c r="AJ803" s="55">
        <f>+IFERROR(VLOOKUP($M803,ACTIVIDADES!$B$9:$T$494,17,0),"")</f>
        <v>1</v>
      </c>
      <c r="AK803" s="80" t="str">
        <f>+IFERROR(VLOOKUP($M803,ACTIVIDADES!$B$9:$T$494,18,0),"")</f>
        <v xml:space="preserve">Se dejaen evidencia la resolucion de sostenibilidad contable </v>
      </c>
      <c r="AL803" s="80" t="str">
        <f>+IFERROR(VLOOKUP($M803,ACTIVIDADES!$B$9:$T$494,19,0),"")</f>
        <v>https://dnbcgovco-my.sharepoint.com/:f:/g/personal/planeacion_dnbc_gov_co/IgDlTTkE6gPMRZjTETbxch7dATaSM_TE5-agvqb3k7QgaDY?e=0V1Jx7</v>
      </c>
      <c r="AM803" s="55" t="str">
        <f>+IFERROR(VLOOKUP($M803,ACTIVIDADES!$B$9:$X$495,20,0),0)</f>
        <v>11/07/206</v>
      </c>
      <c r="AN803" s="55" t="str">
        <f>+IFERROR(VLOOKUP($M803,ACTIVIDADES!$B$9:$X$495,21,0),0)</f>
        <v>Actividad reportada con cumplimiento en el primer trimestre 2026</v>
      </c>
      <c r="AO803" s="55">
        <f>+IFERROR(VLOOKUP($M803,ACTIVIDADES!$B$9:$X$495,22,0),0)</f>
        <v>1</v>
      </c>
      <c r="AP803" s="150" t="str">
        <f>+IFERROR(VLOOKUP($M803,ACTIVIDADES!$B$9:$X$495,23,0),0)</f>
        <v>CUMPLIDO</v>
      </c>
      <c r="AQ803" s="129">
        <v>46245</v>
      </c>
      <c r="AR803" s="172">
        <v>1</v>
      </c>
      <c r="AS803" s="131" t="s">
        <v>4482</v>
      </c>
      <c r="AT803" s="29" t="s">
        <v>579</v>
      </c>
      <c r="AU803" s="57" t="s">
        <v>1472</v>
      </c>
      <c r="AV803" s="193" t="s">
        <v>3635</v>
      </c>
      <c r="AW803" s="193" t="s">
        <v>590</v>
      </c>
      <c r="AX803" s="154" t="s">
        <v>5876</v>
      </c>
      <c r="AY803" s="176" t="str">
        <f t="shared" si="47"/>
        <v>CUMPLIDAS</v>
      </c>
      <c r="AZ803" s="55" t="str">
        <f>+IFERROR(VLOOKUP($M803,ACTIVIDADES!$B$9:$T$494,25,0),"")</f>
        <v/>
      </c>
      <c r="BA803" s="55" t="str">
        <f>+IFERROR(VLOOKUP($M803,ACTIVIDADES!$B$9:$T$494,26,0),"")</f>
        <v/>
      </c>
      <c r="BB803" s="55" t="str">
        <f>+IFERROR(VLOOKUP($M803,ACTIVIDADES!$B$9:$T$494,27,0),"")</f>
        <v/>
      </c>
      <c r="BC803" s="55" t="str">
        <f>+IFERROR(VLOOKUP($M803,ACTIVIDADES!$B$9:$T$494,28,0),"")</f>
        <v/>
      </c>
      <c r="BD803" s="55" t="str">
        <f>+IFERROR(VLOOKUP($M803,ACTIVIDADES!$B$9:$T$494,29,0),"")</f>
        <v/>
      </c>
      <c r="BE803" s="55" t="str">
        <f>+IFERROR(VLOOKUP($M803,ACTIVIDADES!$B$9:$T$494,30,0),"")</f>
        <v/>
      </c>
      <c r="BF803" s="58"/>
      <c r="BG803" s="58"/>
      <c r="BH803" s="59"/>
      <c r="BI803" s="59" t="s">
        <v>580</v>
      </c>
      <c r="BJ803" s="60" t="s">
        <v>3635</v>
      </c>
      <c r="BK803" s="61" t="s">
        <v>593</v>
      </c>
      <c r="BL803" s="62"/>
      <c r="BM803" s="55" t="str">
        <f>+IFERROR(VLOOKUP($M803,ACTIVIDADES!$B$9:$T$494,31,0),"")</f>
        <v/>
      </c>
      <c r="BN803" s="55" t="str">
        <f>+IFERROR(VLOOKUP($M803,ACTIVIDADES!$B$9:$T$494,32,0),"")</f>
        <v/>
      </c>
      <c r="BO803" s="55" t="str">
        <f>+IFERROR(VLOOKUP($M803,ACTIVIDADES!$B$9:$T$494,33,0),"")</f>
        <v/>
      </c>
      <c r="BP803" s="55" t="str">
        <f>+IFERROR(VLOOKUP($M803,ACTIVIDADES!$B$9:$T$494,34,0),"")</f>
        <v/>
      </c>
      <c r="BQ803" s="55" t="str">
        <f>+IFERROR(VLOOKUP($M803,ACTIVIDADES!$B$9:$T$494,35,0),"")</f>
        <v/>
      </c>
      <c r="BR803" s="55" t="str">
        <f>+IFERROR(VLOOKUP($M803,ACTIVIDADES!$B$9:$T$494,36,0),"")</f>
        <v/>
      </c>
      <c r="BS803" s="55" t="str">
        <f>+IFERROR(VLOOKUP($M803,ACTIVIDADES!$B$9:$T$494,37,0),"")</f>
        <v/>
      </c>
      <c r="BT803" s="58"/>
      <c r="BU803" s="58"/>
      <c r="BV803" s="59"/>
      <c r="BW803" s="59" t="s">
        <v>580</v>
      </c>
      <c r="BX803" s="60" t="s">
        <v>3635</v>
      </c>
      <c r="BY803" s="61" t="s">
        <v>593</v>
      </c>
      <c r="BZ803" s="62"/>
    </row>
    <row r="804" spans="1:95" ht="93" customHeight="1" x14ac:dyDescent="0.35">
      <c r="A804" s="40">
        <f t="shared" si="45"/>
        <v>796</v>
      </c>
      <c r="B804" s="40" t="s">
        <v>536</v>
      </c>
      <c r="C804" s="40">
        <v>2024</v>
      </c>
      <c r="D804" s="40" t="s">
        <v>3734</v>
      </c>
      <c r="E804" s="214"/>
      <c r="F804" s="40" t="s">
        <v>715</v>
      </c>
      <c r="G804" s="190" t="s">
        <v>533</v>
      </c>
      <c r="H804" s="42" t="s">
        <v>4811</v>
      </c>
      <c r="I804" s="42"/>
      <c r="J804" s="40" t="s">
        <v>4058</v>
      </c>
      <c r="K804" s="40" t="s">
        <v>4058</v>
      </c>
      <c r="L804" s="44" t="s">
        <v>5456</v>
      </c>
      <c r="M804" s="63" t="s">
        <v>2375</v>
      </c>
      <c r="N804" s="63" t="s">
        <v>4483</v>
      </c>
      <c r="O804" s="63" t="s">
        <v>4484</v>
      </c>
      <c r="P804" s="63">
        <v>1</v>
      </c>
      <c r="Q804" s="65">
        <v>45678</v>
      </c>
      <c r="R804" s="65">
        <v>46021</v>
      </c>
      <c r="S804" s="66">
        <f t="shared" si="46"/>
        <v>50.85</v>
      </c>
      <c r="T804" s="63" t="s">
        <v>592</v>
      </c>
      <c r="U804" s="63" t="s">
        <v>1164</v>
      </c>
      <c r="V804" s="49">
        <f>+IFERROR(VLOOKUP($M804,ACTIVIDADES!$B$9:$Q$494,10,0),"")</f>
        <v>1</v>
      </c>
      <c r="W804" s="61" t="str">
        <f>+IFERROR(VLOOKUP($M804,ACTIVIDADES!$B$9:$Q$494,11,0)," ")</f>
        <v>como evidencia queda el proceso de reservas presupuestalees</v>
      </c>
      <c r="X804" s="51" t="str">
        <f>+IFERROR(VLOOKUP($M804,ACTIVIDADES!$B$9:$Q$494,12,0),"")</f>
        <v>https://dnbcgovco-my.sharepoint.com/:f:/g/personal/planeacion_dnbc_gov_co/IgAKPZEalRp3T7O44VwZjBLlARF86VpmllJA36VR9-2qDG8?e=W6XaGX</v>
      </c>
      <c r="Y804" s="52">
        <f>+IFERROR(VLOOKUP($M804,ACTIVIDADES!$B$9:$Q$494,13,0),"")</f>
        <v>46153</v>
      </c>
      <c r="Z804" s="49" t="str">
        <f>+IFERROR(VLOOKUP($M804,ACTIVIDADES!$B$9:$Q$494,14,0),"")</f>
        <v>Se cinluye formato FO-GF-03-01 con última actualización en el 2026</v>
      </c>
      <c r="AA804" s="49">
        <f>+IFERROR(VLOOKUP($M804,ACTIVIDADES!$B$9:$Q$494,15,0),"")</f>
        <v>1</v>
      </c>
      <c r="AB804" s="54" t="str">
        <f>+IFERROR(VLOOKUP($M804,ACTIVIDADES!$B$9:$Q$494,16,0),"")</f>
        <v>CUMPLIDO</v>
      </c>
      <c r="AC804" s="144">
        <v>46171</v>
      </c>
      <c r="AD804" s="28">
        <v>1</v>
      </c>
      <c r="AE804" s="28" t="s">
        <v>5799</v>
      </c>
      <c r="AF804" s="29" t="s">
        <v>578</v>
      </c>
      <c r="AG804" s="29" t="s">
        <v>3737</v>
      </c>
      <c r="AH804" s="29" t="s">
        <v>593</v>
      </c>
      <c r="AI804" s="29" t="s">
        <v>3752</v>
      </c>
      <c r="AJ804" s="55">
        <f>+IFERROR(VLOOKUP($M804,ACTIVIDADES!$B$9:$T$494,17,0),"")</f>
        <v>1</v>
      </c>
      <c r="AK804" s="80" t="str">
        <f>+IFERROR(VLOOKUP($M804,ACTIVIDADES!$B$9:$T$494,18,0),"")</f>
        <v>como evidencia queda el proceso de reservas presupuestalees</v>
      </c>
      <c r="AL804" s="80" t="str">
        <f>+IFERROR(VLOOKUP($M804,ACTIVIDADES!$B$9:$T$494,19,0),"")</f>
        <v>https://dnbcgovco-my.sharepoint.com/:f:/g/personal/planeacion_dnbc_gov_co/IgDlTTkE6gPMRZjTETbxch7dATaSM_TE5-agvqb3k7QgaDY?e=0V1Jx7</v>
      </c>
      <c r="AM804" s="55" t="str">
        <f>+IFERROR(VLOOKUP($M804,ACTIVIDADES!$B$9:$X$495,20,0),0)</f>
        <v>11/07/206</v>
      </c>
      <c r="AN804" s="55" t="str">
        <f>+IFERROR(VLOOKUP($M804,ACTIVIDADES!$B$9:$X$495,21,0),0)</f>
        <v>Actividad reportada con cumplimiento en el primer trimestre 2026</v>
      </c>
      <c r="AO804" s="55">
        <f>+IFERROR(VLOOKUP($M804,ACTIVIDADES!$B$9:$X$495,22,0),0)</f>
        <v>1</v>
      </c>
      <c r="AP804" s="150" t="str">
        <f>+IFERROR(VLOOKUP($M804,ACTIVIDADES!$B$9:$X$495,23,0),0)</f>
        <v>CUMPLIDO</v>
      </c>
      <c r="AQ804" s="129">
        <v>46230</v>
      </c>
      <c r="AR804" s="172">
        <v>1</v>
      </c>
      <c r="AS804" s="131" t="s">
        <v>5799</v>
      </c>
      <c r="AT804" s="29" t="s">
        <v>579</v>
      </c>
      <c r="AU804" s="193" t="s">
        <v>1472</v>
      </c>
      <c r="AV804" s="193" t="s">
        <v>3635</v>
      </c>
      <c r="AW804" s="193" t="s">
        <v>590</v>
      </c>
      <c r="AX804" s="154" t="s">
        <v>5877</v>
      </c>
      <c r="AY804" s="176" t="str">
        <f t="shared" si="47"/>
        <v>CUMPLIDAS</v>
      </c>
      <c r="AZ804" s="55" t="str">
        <f>+IFERROR(VLOOKUP($M804,ACTIVIDADES!$B$9:$T$494,25,0),"")</f>
        <v/>
      </c>
      <c r="BA804" s="55" t="str">
        <f>+IFERROR(VLOOKUP($M804,ACTIVIDADES!$B$9:$T$494,26,0),"")</f>
        <v/>
      </c>
      <c r="BB804" s="55" t="str">
        <f>+IFERROR(VLOOKUP($M804,ACTIVIDADES!$B$9:$T$494,27,0),"")</f>
        <v/>
      </c>
      <c r="BC804" s="55" t="str">
        <f>+IFERROR(VLOOKUP($M804,ACTIVIDADES!$B$9:$T$494,28,0),"")</f>
        <v/>
      </c>
      <c r="BD804" s="55" t="str">
        <f>+IFERROR(VLOOKUP($M804,ACTIVIDADES!$B$9:$T$494,29,0),"")</f>
        <v/>
      </c>
      <c r="BE804" s="55" t="str">
        <f>+IFERROR(VLOOKUP($M804,ACTIVIDADES!$B$9:$T$494,30,0),"")</f>
        <v/>
      </c>
      <c r="BF804" s="58"/>
      <c r="BG804" s="58"/>
      <c r="BH804" s="59"/>
      <c r="BI804" s="59" t="s">
        <v>580</v>
      </c>
      <c r="BJ804" s="60" t="s">
        <v>3635</v>
      </c>
      <c r="BK804" s="61" t="s">
        <v>593</v>
      </c>
      <c r="BL804" s="62"/>
      <c r="BM804" s="55" t="str">
        <f>+IFERROR(VLOOKUP($M804,ACTIVIDADES!$B$9:$T$494,31,0),"")</f>
        <v/>
      </c>
      <c r="BN804" s="55" t="str">
        <f>+IFERROR(VLOOKUP($M804,ACTIVIDADES!$B$9:$T$494,32,0),"")</f>
        <v/>
      </c>
      <c r="BO804" s="55" t="str">
        <f>+IFERROR(VLOOKUP($M804,ACTIVIDADES!$B$9:$T$494,33,0),"")</f>
        <v/>
      </c>
      <c r="BP804" s="55" t="str">
        <f>+IFERROR(VLOOKUP($M804,ACTIVIDADES!$B$9:$T$494,34,0),"")</f>
        <v/>
      </c>
      <c r="BQ804" s="55" t="str">
        <f>+IFERROR(VLOOKUP($M804,ACTIVIDADES!$B$9:$T$494,35,0),"")</f>
        <v/>
      </c>
      <c r="BR804" s="55" t="str">
        <f>+IFERROR(VLOOKUP($M804,ACTIVIDADES!$B$9:$T$494,36,0),"")</f>
        <v/>
      </c>
      <c r="BS804" s="55" t="str">
        <f>+IFERROR(VLOOKUP($M804,ACTIVIDADES!$B$9:$T$494,37,0),"")</f>
        <v/>
      </c>
      <c r="BT804" s="58"/>
      <c r="BU804" s="58"/>
      <c r="BV804" s="59"/>
      <c r="BW804" s="59" t="s">
        <v>580</v>
      </c>
      <c r="BX804" s="60" t="s">
        <v>3635</v>
      </c>
      <c r="BY804" s="61" t="s">
        <v>593</v>
      </c>
      <c r="BZ804" s="62"/>
    </row>
    <row r="805" spans="1:95" ht="93" customHeight="1" x14ac:dyDescent="0.35">
      <c r="A805" s="40">
        <f t="shared" ref="A805:A868" si="48">+A804+1</f>
        <v>797</v>
      </c>
      <c r="B805" s="40" t="s">
        <v>521</v>
      </c>
      <c r="C805" s="40">
        <v>2025</v>
      </c>
      <c r="D805" s="40" t="s">
        <v>3734</v>
      </c>
      <c r="E805" s="214"/>
      <c r="F805" s="40" t="s">
        <v>736</v>
      </c>
      <c r="G805" s="40" t="s">
        <v>158</v>
      </c>
      <c r="H805" s="42" t="s">
        <v>161</v>
      </c>
      <c r="I805" s="42"/>
      <c r="J805" s="40" t="s">
        <v>5266</v>
      </c>
      <c r="K805" s="40" t="s">
        <v>4485</v>
      </c>
      <c r="L805" s="44" t="s">
        <v>1153</v>
      </c>
      <c r="M805" s="45" t="s">
        <v>2375</v>
      </c>
      <c r="N805" s="45" t="s">
        <v>4483</v>
      </c>
      <c r="O805" s="45" t="s">
        <v>1856</v>
      </c>
      <c r="P805" s="45">
        <v>1</v>
      </c>
      <c r="Q805" s="47">
        <v>46023</v>
      </c>
      <c r="R805" s="47">
        <v>46142</v>
      </c>
      <c r="S805" s="48">
        <f t="shared" si="46"/>
        <v>17.849999999999998</v>
      </c>
      <c r="T805" s="45" t="s">
        <v>592</v>
      </c>
      <c r="U805" s="45"/>
      <c r="V805" s="49">
        <f>+IFERROR(VLOOKUP($M805,ACTIVIDADES!$B$9:$Q$494,10,0),"")</f>
        <v>1</v>
      </c>
      <c r="W805" s="61" t="str">
        <f>+IFERROR(VLOOKUP($M805,ACTIVIDADES!$B$9:$Q$494,11,0)," ")</f>
        <v>como evidencia queda el proceso de reservas presupuestalees</v>
      </c>
      <c r="X805" s="51" t="str">
        <f>+IFERROR(VLOOKUP($M805,ACTIVIDADES!$B$9:$Q$494,12,0),"")</f>
        <v>https://dnbcgovco-my.sharepoint.com/:f:/g/personal/planeacion_dnbc_gov_co/IgAKPZEalRp3T7O44VwZjBLlARF86VpmllJA36VR9-2qDG8?e=W6XaGX</v>
      </c>
      <c r="Y805" s="52">
        <f>+IFERROR(VLOOKUP($M805,ACTIVIDADES!$B$9:$Q$494,13,0),"")</f>
        <v>46153</v>
      </c>
      <c r="Z805" s="49" t="str">
        <f>+IFERROR(VLOOKUP($M805,ACTIVIDADES!$B$9:$Q$494,14,0),"")</f>
        <v>Se cinluye formato FO-GF-03-01 con última actualización en el 2026</v>
      </c>
      <c r="AA805" s="49">
        <f>+IFERROR(VLOOKUP($M805,ACTIVIDADES!$B$9:$Q$494,15,0),"")</f>
        <v>1</v>
      </c>
      <c r="AB805" s="54" t="str">
        <f>+IFERROR(VLOOKUP($M805,ACTIVIDADES!$B$9:$Q$494,16,0),"")</f>
        <v>CUMPLIDO</v>
      </c>
      <c r="AC805" s="144">
        <v>46171</v>
      </c>
      <c r="AD805" s="28">
        <v>1</v>
      </c>
      <c r="AE805" s="28" t="s">
        <v>5799</v>
      </c>
      <c r="AF805" s="29" t="s">
        <v>579</v>
      </c>
      <c r="AG805" s="29" t="s">
        <v>3737</v>
      </c>
      <c r="AH805" s="29" t="s">
        <v>593</v>
      </c>
      <c r="AI805" s="29" t="s">
        <v>3752</v>
      </c>
      <c r="AJ805" s="55">
        <f>+IFERROR(VLOOKUP($M805,ACTIVIDADES!$B$9:$T$494,17,0),"")</f>
        <v>1</v>
      </c>
      <c r="AK805" s="80" t="str">
        <f>+IFERROR(VLOOKUP($M805,ACTIVIDADES!$B$9:$T$494,18,0),"")</f>
        <v>como evidencia queda el proceso de reservas presupuestalees</v>
      </c>
      <c r="AL805" s="80" t="str">
        <f>+IFERROR(VLOOKUP($M805,ACTIVIDADES!$B$9:$T$494,19,0),"")</f>
        <v>https://dnbcgovco-my.sharepoint.com/:f:/g/personal/planeacion_dnbc_gov_co/IgDlTTkE6gPMRZjTETbxch7dATaSM_TE5-agvqb3k7QgaDY?e=0V1Jx7</v>
      </c>
      <c r="AM805" s="55" t="str">
        <f>+IFERROR(VLOOKUP($M805,ACTIVIDADES!$B$9:$X$495,20,0),0)</f>
        <v>11/07/206</v>
      </c>
      <c r="AN805" s="55" t="str">
        <f>+IFERROR(VLOOKUP($M805,ACTIVIDADES!$B$9:$X$495,21,0),0)</f>
        <v>Actividad reportada con cumplimiento en el primer trimestre 2026</v>
      </c>
      <c r="AO805" s="55">
        <f>+IFERROR(VLOOKUP($M805,ACTIVIDADES!$B$9:$X$495,22,0),0)</f>
        <v>1</v>
      </c>
      <c r="AP805" s="150" t="str">
        <f>+IFERROR(VLOOKUP($M805,ACTIVIDADES!$B$9:$X$495,23,0),0)</f>
        <v>CUMPLIDO</v>
      </c>
      <c r="AQ805" s="129">
        <v>46245</v>
      </c>
      <c r="AR805" s="172">
        <v>1</v>
      </c>
      <c r="AS805" s="131" t="s">
        <v>5799</v>
      </c>
      <c r="AT805" s="29" t="s">
        <v>579</v>
      </c>
      <c r="AU805" s="57" t="s">
        <v>1472</v>
      </c>
      <c r="AV805" s="193" t="s">
        <v>3635</v>
      </c>
      <c r="AW805" s="193" t="s">
        <v>590</v>
      </c>
      <c r="AX805" s="154" t="s">
        <v>5878</v>
      </c>
      <c r="AY805" s="176" t="str">
        <f t="shared" si="47"/>
        <v>CUMPLIDAS</v>
      </c>
      <c r="AZ805" s="55" t="str">
        <f>+IFERROR(VLOOKUP($M805,ACTIVIDADES!$B$9:$T$494,25,0),"")</f>
        <v/>
      </c>
      <c r="BA805" s="55" t="str">
        <f>+IFERROR(VLOOKUP($M805,ACTIVIDADES!$B$9:$T$494,26,0),"")</f>
        <v/>
      </c>
      <c r="BB805" s="55" t="str">
        <f>+IFERROR(VLOOKUP($M805,ACTIVIDADES!$B$9:$T$494,27,0),"")</f>
        <v/>
      </c>
      <c r="BC805" s="55" t="str">
        <f>+IFERROR(VLOOKUP($M805,ACTIVIDADES!$B$9:$T$494,28,0),"")</f>
        <v/>
      </c>
      <c r="BD805" s="55" t="str">
        <f>+IFERROR(VLOOKUP($M805,ACTIVIDADES!$B$9:$T$494,29,0),"")</f>
        <v/>
      </c>
      <c r="BE805" s="55" t="str">
        <f>+IFERROR(VLOOKUP($M805,ACTIVIDADES!$B$9:$T$494,30,0),"")</f>
        <v/>
      </c>
      <c r="BF805" s="58"/>
      <c r="BG805" s="58"/>
      <c r="BH805" s="59"/>
      <c r="BI805" s="59" t="s">
        <v>580</v>
      </c>
      <c r="BJ805" s="60" t="s">
        <v>3635</v>
      </c>
      <c r="BK805" s="61" t="s">
        <v>593</v>
      </c>
      <c r="BL805" s="62"/>
      <c r="BM805" s="55" t="str">
        <f>+IFERROR(VLOOKUP($M805,ACTIVIDADES!$B$9:$T$494,31,0),"")</f>
        <v/>
      </c>
      <c r="BN805" s="55" t="str">
        <f>+IFERROR(VLOOKUP($M805,ACTIVIDADES!$B$9:$T$494,32,0),"")</f>
        <v/>
      </c>
      <c r="BO805" s="55" t="str">
        <f>+IFERROR(VLOOKUP($M805,ACTIVIDADES!$B$9:$T$494,33,0),"")</f>
        <v/>
      </c>
      <c r="BP805" s="55" t="str">
        <f>+IFERROR(VLOOKUP($M805,ACTIVIDADES!$B$9:$T$494,34,0),"")</f>
        <v/>
      </c>
      <c r="BQ805" s="55" t="str">
        <f>+IFERROR(VLOOKUP($M805,ACTIVIDADES!$B$9:$T$494,35,0),"")</f>
        <v/>
      </c>
      <c r="BR805" s="55" t="str">
        <f>+IFERROR(VLOOKUP($M805,ACTIVIDADES!$B$9:$T$494,36,0),"")</f>
        <v/>
      </c>
      <c r="BS805" s="55" t="str">
        <f>+IFERROR(VLOOKUP($M805,ACTIVIDADES!$B$9:$T$494,37,0),"")</f>
        <v/>
      </c>
      <c r="BT805" s="58"/>
      <c r="BU805" s="58"/>
      <c r="BV805" s="59"/>
      <c r="BW805" s="59" t="s">
        <v>580</v>
      </c>
      <c r="BX805" s="60" t="s">
        <v>3635</v>
      </c>
      <c r="BY805" s="61" t="s">
        <v>593</v>
      </c>
      <c r="BZ805" s="62"/>
    </row>
    <row r="806" spans="1:95" ht="93" customHeight="1" x14ac:dyDescent="0.35">
      <c r="A806" s="40">
        <f t="shared" si="48"/>
        <v>798</v>
      </c>
      <c r="B806" s="40" t="s">
        <v>536</v>
      </c>
      <c r="C806" s="40">
        <v>2025</v>
      </c>
      <c r="D806" s="40" t="s">
        <v>3734</v>
      </c>
      <c r="E806" s="214"/>
      <c r="F806" s="40" t="s">
        <v>751</v>
      </c>
      <c r="G806" s="63" t="s">
        <v>563</v>
      </c>
      <c r="H806" s="42" t="s">
        <v>4950</v>
      </c>
      <c r="I806" s="42"/>
      <c r="J806" s="40" t="s">
        <v>4486</v>
      </c>
      <c r="K806" s="40" t="s">
        <v>4486</v>
      </c>
      <c r="L806" s="44" t="s">
        <v>5454</v>
      </c>
      <c r="M806" s="63" t="s">
        <v>2375</v>
      </c>
      <c r="N806" s="63" t="s">
        <v>5657</v>
      </c>
      <c r="O806" s="63" t="s">
        <v>2377</v>
      </c>
      <c r="P806" s="63">
        <v>1</v>
      </c>
      <c r="Q806" s="65">
        <v>46023</v>
      </c>
      <c r="R806" s="65">
        <v>46112</v>
      </c>
      <c r="S806" s="66">
        <f t="shared" si="46"/>
        <v>13.5</v>
      </c>
      <c r="T806" s="63" t="s">
        <v>592</v>
      </c>
      <c r="U806" s="63" t="s">
        <v>563</v>
      </c>
      <c r="V806" s="49">
        <f>+IFERROR(VLOOKUP($M806,ACTIVIDADES!$B$9:$Q$494,10,0),"")</f>
        <v>1</v>
      </c>
      <c r="W806" s="61" t="str">
        <f>+IFERROR(VLOOKUP($M806,ACTIVIDADES!$B$9:$Q$494,11,0)," ")</f>
        <v>como evidencia queda el proceso de reservas presupuestalees</v>
      </c>
      <c r="X806" s="51" t="str">
        <f>+IFERROR(VLOOKUP($M806,ACTIVIDADES!$B$9:$Q$494,12,0),"")</f>
        <v>https://dnbcgovco-my.sharepoint.com/:f:/g/personal/planeacion_dnbc_gov_co/IgAKPZEalRp3T7O44VwZjBLlARF86VpmllJA36VR9-2qDG8?e=W6XaGX</v>
      </c>
      <c r="Y806" s="52">
        <f>+IFERROR(VLOOKUP($M806,ACTIVIDADES!$B$9:$Q$494,13,0),"")</f>
        <v>46153</v>
      </c>
      <c r="Z806" s="49" t="str">
        <f>+IFERROR(VLOOKUP($M806,ACTIVIDADES!$B$9:$Q$494,14,0),"")</f>
        <v>Se cinluye formato FO-GF-03-01 con última actualización en el 2026</v>
      </c>
      <c r="AA806" s="49">
        <f>+IFERROR(VLOOKUP($M806,ACTIVIDADES!$B$9:$Q$494,15,0),"")</f>
        <v>1</v>
      </c>
      <c r="AB806" s="54" t="str">
        <f>+IFERROR(VLOOKUP($M806,ACTIVIDADES!$B$9:$Q$494,16,0),"")</f>
        <v>CUMPLIDO</v>
      </c>
      <c r="AC806" s="144">
        <v>46171</v>
      </c>
      <c r="AD806" s="28">
        <v>1</v>
      </c>
      <c r="AE806" s="28" t="s">
        <v>5799</v>
      </c>
      <c r="AF806" s="29" t="s">
        <v>579</v>
      </c>
      <c r="AG806" s="29" t="s">
        <v>3737</v>
      </c>
      <c r="AH806" s="29" t="s">
        <v>593</v>
      </c>
      <c r="AI806" s="29" t="s">
        <v>3752</v>
      </c>
      <c r="AJ806" s="55">
        <f>+IFERROR(VLOOKUP($M806,ACTIVIDADES!$B$9:$T$494,17,0),"")</f>
        <v>1</v>
      </c>
      <c r="AK806" s="80" t="str">
        <f>+IFERROR(VLOOKUP($M806,ACTIVIDADES!$B$9:$T$494,18,0),"")</f>
        <v>como evidencia queda el proceso de reservas presupuestalees</v>
      </c>
      <c r="AL806" s="80" t="str">
        <f>+IFERROR(VLOOKUP($M806,ACTIVIDADES!$B$9:$T$494,19,0),"")</f>
        <v>https://dnbcgovco-my.sharepoint.com/:f:/g/personal/planeacion_dnbc_gov_co/IgDlTTkE6gPMRZjTETbxch7dATaSM_TE5-agvqb3k7QgaDY?e=0V1Jx7</v>
      </c>
      <c r="AM806" s="55" t="str">
        <f>+IFERROR(VLOOKUP($M806,ACTIVIDADES!$B$9:$X$495,20,0),0)</f>
        <v>11/07/206</v>
      </c>
      <c r="AN806" s="55" t="str">
        <f>+IFERROR(VLOOKUP($M806,ACTIVIDADES!$B$9:$X$495,21,0),0)</f>
        <v>Actividad reportada con cumplimiento en el primer trimestre 2026</v>
      </c>
      <c r="AO806" s="55">
        <f>+IFERROR(VLOOKUP($M806,ACTIVIDADES!$B$9:$X$495,22,0),0)</f>
        <v>1</v>
      </c>
      <c r="AP806" s="150" t="str">
        <f>+IFERROR(VLOOKUP($M806,ACTIVIDADES!$B$9:$X$495,23,0),0)</f>
        <v>CUMPLIDO</v>
      </c>
      <c r="AQ806" s="129">
        <v>46230</v>
      </c>
      <c r="AR806" s="172">
        <v>1</v>
      </c>
      <c r="AS806" s="131" t="s">
        <v>5799</v>
      </c>
      <c r="AT806" s="29" t="s">
        <v>579</v>
      </c>
      <c r="AU806" s="57" t="s">
        <v>1472</v>
      </c>
      <c r="AV806" s="57" t="s">
        <v>3635</v>
      </c>
      <c r="AW806" s="57" t="s">
        <v>590</v>
      </c>
      <c r="AX806" s="390" t="s">
        <v>5879</v>
      </c>
      <c r="AY806" s="176" t="str">
        <f t="shared" si="47"/>
        <v>CUMPLIDAS</v>
      </c>
      <c r="AZ806" s="55" t="str">
        <f>+IFERROR(VLOOKUP($M806,ACTIVIDADES!$B$9:$T$494,25,0),"")</f>
        <v/>
      </c>
      <c r="BA806" s="55" t="str">
        <f>+IFERROR(VLOOKUP($M806,ACTIVIDADES!$B$9:$T$494,26,0),"")</f>
        <v/>
      </c>
      <c r="BB806" s="55" t="str">
        <f>+IFERROR(VLOOKUP($M806,ACTIVIDADES!$B$9:$T$494,27,0),"")</f>
        <v/>
      </c>
      <c r="BC806" s="55" t="str">
        <f>+IFERROR(VLOOKUP($M806,ACTIVIDADES!$B$9:$T$494,28,0),"")</f>
        <v/>
      </c>
      <c r="BD806" s="55" t="str">
        <f>+IFERROR(VLOOKUP($M806,ACTIVIDADES!$B$9:$T$494,29,0),"")</f>
        <v/>
      </c>
      <c r="BE806" s="55" t="str">
        <f>+IFERROR(VLOOKUP($M806,ACTIVIDADES!$B$9:$T$494,30,0),"")</f>
        <v/>
      </c>
      <c r="BF806" s="58"/>
      <c r="BG806" s="58"/>
      <c r="BH806" s="59"/>
      <c r="BI806" s="59" t="s">
        <v>580</v>
      </c>
      <c r="BJ806" s="60" t="s">
        <v>3635</v>
      </c>
      <c r="BK806" s="61" t="s">
        <v>593</v>
      </c>
      <c r="BL806" s="62"/>
      <c r="BM806" s="55" t="str">
        <f>+IFERROR(VLOOKUP($M806,ACTIVIDADES!$B$9:$T$494,31,0),"")</f>
        <v/>
      </c>
      <c r="BN806" s="55" t="str">
        <f>+IFERROR(VLOOKUP($M806,ACTIVIDADES!$B$9:$T$494,32,0),"")</f>
        <v/>
      </c>
      <c r="BO806" s="55" t="str">
        <f>+IFERROR(VLOOKUP($M806,ACTIVIDADES!$B$9:$T$494,33,0),"")</f>
        <v/>
      </c>
      <c r="BP806" s="55" t="str">
        <f>+IFERROR(VLOOKUP($M806,ACTIVIDADES!$B$9:$T$494,34,0),"")</f>
        <v/>
      </c>
      <c r="BQ806" s="55" t="str">
        <f>+IFERROR(VLOOKUP($M806,ACTIVIDADES!$B$9:$T$494,35,0),"")</f>
        <v/>
      </c>
      <c r="BR806" s="55" t="str">
        <f>+IFERROR(VLOOKUP($M806,ACTIVIDADES!$B$9:$T$494,36,0),"")</f>
        <v/>
      </c>
      <c r="BS806" s="55" t="str">
        <f>+IFERROR(VLOOKUP($M806,ACTIVIDADES!$B$9:$T$494,37,0),"")</f>
        <v/>
      </c>
      <c r="BT806" s="58"/>
      <c r="BU806" s="58"/>
      <c r="BV806" s="59"/>
      <c r="BW806" s="59" t="s">
        <v>580</v>
      </c>
      <c r="BX806" s="60" t="s">
        <v>3635</v>
      </c>
      <c r="BY806" s="61" t="s">
        <v>593</v>
      </c>
      <c r="BZ806" s="62"/>
    </row>
    <row r="807" spans="1:95" ht="93" customHeight="1" x14ac:dyDescent="0.35">
      <c r="A807" s="215">
        <f t="shared" si="48"/>
        <v>799</v>
      </c>
      <c r="B807" s="215" t="s">
        <v>521</v>
      </c>
      <c r="C807" s="215">
        <v>2020</v>
      </c>
      <c r="D807" s="215" t="s">
        <v>3734</v>
      </c>
      <c r="E807" s="214"/>
      <c r="F807" s="215" t="s">
        <v>597</v>
      </c>
      <c r="G807" s="215" t="s">
        <v>263</v>
      </c>
      <c r="H807" s="216" t="s">
        <v>266</v>
      </c>
      <c r="I807" s="216"/>
      <c r="J807" s="215" t="s">
        <v>5258</v>
      </c>
      <c r="K807" s="215" t="s">
        <v>5421</v>
      </c>
      <c r="L807" s="217" t="s">
        <v>1153</v>
      </c>
      <c r="M807" s="218" t="s">
        <v>2296</v>
      </c>
      <c r="N807" s="218" t="s">
        <v>2297</v>
      </c>
      <c r="O807" s="218" t="s">
        <v>5760</v>
      </c>
      <c r="P807" s="218">
        <v>1</v>
      </c>
      <c r="Q807" s="219">
        <v>46023</v>
      </c>
      <c r="R807" s="219">
        <v>46112</v>
      </c>
      <c r="S807" s="220">
        <f t="shared" si="46"/>
        <v>13.5</v>
      </c>
      <c r="T807" s="218" t="s">
        <v>592</v>
      </c>
      <c r="U807" s="218"/>
      <c r="V807" s="221">
        <f>+IFERROR(VLOOKUP($M807,ACTIVIDADES!$B$9:$Q$494,10,0),"")</f>
        <v>1</v>
      </c>
      <c r="W807" s="222" t="str">
        <f>+IFERROR(VLOOKUP($M807,ACTIVIDADES!$B$9:$Q$494,11,0)," ")</f>
        <v>Se deja en evidencia e boletinde deudores morosos del mes de noviembre de 2025</v>
      </c>
      <c r="X807" s="223" t="str">
        <f>+IFERROR(VLOOKUP($M807,ACTIVIDADES!$B$9:$Q$494,12,0),"")</f>
        <v>https://dnbcgovco-my.sharepoint.com/:f:/g/personal/planeacion_dnbc_gov_co/IgAKPZEalRp3T7O44VwZjBLlARF86VpmllJA36VR9-2qDG8?e=W6XaGX</v>
      </c>
      <c r="Y807" s="224">
        <f>+IFERROR(VLOOKUP($M807,ACTIVIDADES!$B$9:$Q$494,13,0),"")</f>
        <v>46153</v>
      </c>
      <c r="Z807" s="221" t="str">
        <f>+IFERROR(VLOOKUP($M807,ACTIVIDADES!$B$9:$Q$494,14,0),"")</f>
        <v>Se incluye información de deudores morosos del mes de noviembre de 2025. El proximo reporte se realiza en el mes de junio</v>
      </c>
      <c r="AA807" s="221">
        <f>+IFERROR(VLOOKUP($M807,ACTIVIDADES!$B$9:$Q$494,15,0),"")</f>
        <v>1</v>
      </c>
      <c r="AB807" s="225" t="str">
        <f>+IFERROR(VLOOKUP($M807,ACTIVIDADES!$B$9:$Q$494,16,0),"")</f>
        <v>CUMPLIDO</v>
      </c>
      <c r="AC807" s="240">
        <v>46170</v>
      </c>
      <c r="AD807" s="227">
        <v>1</v>
      </c>
      <c r="AE807" s="228" t="s">
        <v>4487</v>
      </c>
      <c r="AF807" s="139" t="s">
        <v>579</v>
      </c>
      <c r="AG807" s="139" t="s">
        <v>3737</v>
      </c>
      <c r="AH807" s="139" t="s">
        <v>593</v>
      </c>
      <c r="AI807" s="139" t="s">
        <v>3752</v>
      </c>
      <c r="AJ807" s="141">
        <f>+IFERROR(VLOOKUP($M807,ACTIVIDADES!$B$9:$T$494,17,0),"")</f>
        <v>1</v>
      </c>
      <c r="AK807" s="229" t="str">
        <f>+IFERROR(VLOOKUP($M807,ACTIVIDADES!$B$9:$T$494,18,0),"")</f>
        <v>Se deja en evidencia e boletinde deudores morosos sin embargo a mayo no se reportopor que no habia saldos a reportar, pero se hizouna actualizacion a ese boletinpor requerimiento de un proveedor sancionado</v>
      </c>
      <c r="AL807" s="229" t="str">
        <f>+IFERROR(VLOOKUP($M807,ACTIVIDADES!$B$9:$T$494,19,0),"")</f>
        <v>https://dnbcgovco-my.sharepoint.com/:f:/g/personal/planeacion_dnbc_gov_co/IgDlTTkE6gPMRZjTETbxch7dATaSM_TE5-agvqb3k7QgaDY?e=0V1Jx7</v>
      </c>
      <c r="AM807" s="141" t="str">
        <f>+IFERROR(VLOOKUP($M807,ACTIVIDADES!$B$9:$X$495,20,0),0)</f>
        <v>11/07/206</v>
      </c>
      <c r="AN807" s="141" t="str">
        <f>+IFERROR(VLOOKUP($M807,ACTIVIDADES!$B$9:$X$495,21,0),0)</f>
        <v>Se incluye información de deudores morosos del mes de noviembre de 2025. El proximo reporte se realiza en el mes de junio</v>
      </c>
      <c r="AO807" s="141">
        <f>+IFERROR(VLOOKUP($M807,ACTIVIDADES!$B$9:$X$495,22,0),0)</f>
        <v>1</v>
      </c>
      <c r="AP807" s="230" t="str">
        <f>+IFERROR(VLOOKUP($M807,ACTIVIDADES!$B$9:$X$495,23,0),0)</f>
        <v>CUMPLIDO</v>
      </c>
      <c r="AQ807" s="231">
        <v>46245</v>
      </c>
      <c r="AR807" s="248">
        <v>1</v>
      </c>
      <c r="AS807" s="142" t="s">
        <v>4487</v>
      </c>
      <c r="AT807" s="139" t="s">
        <v>579</v>
      </c>
      <c r="AU807" s="169" t="s">
        <v>1472</v>
      </c>
      <c r="AV807" s="198" t="s">
        <v>3635</v>
      </c>
      <c r="AW807" s="169" t="s">
        <v>590</v>
      </c>
      <c r="AX807" s="390" t="s">
        <v>4488</v>
      </c>
      <c r="AY807" s="176" t="str">
        <f t="shared" si="47"/>
        <v>CUMPLIDAS</v>
      </c>
      <c r="AZ807" s="55" t="str">
        <f>+IFERROR(VLOOKUP($M807,ACTIVIDADES!$B$9:$T$494,25,0),"")</f>
        <v/>
      </c>
      <c r="BA807" s="55" t="str">
        <f>+IFERROR(VLOOKUP($M807,ACTIVIDADES!$B$9:$T$494,26,0),"")</f>
        <v/>
      </c>
      <c r="BB807" s="55" t="str">
        <f>+IFERROR(VLOOKUP($M807,ACTIVIDADES!$B$9:$T$494,27,0),"")</f>
        <v/>
      </c>
      <c r="BC807" s="55" t="str">
        <f>+IFERROR(VLOOKUP($M807,ACTIVIDADES!$B$9:$T$494,28,0),"")</f>
        <v/>
      </c>
      <c r="BD807" s="55" t="str">
        <f>+IFERROR(VLOOKUP($M807,ACTIVIDADES!$B$9:$T$494,29,0),"")</f>
        <v/>
      </c>
      <c r="BE807" s="55" t="str">
        <f>+IFERROR(VLOOKUP($M807,ACTIVIDADES!$B$9:$T$494,30,0),"")</f>
        <v/>
      </c>
      <c r="BF807" s="58"/>
      <c r="BG807" s="58"/>
      <c r="BH807" s="59"/>
      <c r="BI807" s="59" t="s">
        <v>580</v>
      </c>
      <c r="BJ807" s="60" t="s">
        <v>3635</v>
      </c>
      <c r="BK807" s="61" t="s">
        <v>593</v>
      </c>
      <c r="BL807" s="62"/>
      <c r="BM807" s="55" t="str">
        <f>+IFERROR(VLOOKUP($M807,ACTIVIDADES!$B$9:$T$494,31,0),"")</f>
        <v/>
      </c>
      <c r="BN807" s="55" t="str">
        <f>+IFERROR(VLOOKUP($M807,ACTIVIDADES!$B$9:$T$494,32,0),"")</f>
        <v/>
      </c>
      <c r="BO807" s="55" t="str">
        <f>+IFERROR(VLOOKUP($M807,ACTIVIDADES!$B$9:$T$494,33,0),"")</f>
        <v/>
      </c>
      <c r="BP807" s="55" t="str">
        <f>+IFERROR(VLOOKUP($M807,ACTIVIDADES!$B$9:$T$494,34,0),"")</f>
        <v/>
      </c>
      <c r="BQ807" s="55" t="str">
        <f>+IFERROR(VLOOKUP($M807,ACTIVIDADES!$B$9:$T$494,35,0),"")</f>
        <v/>
      </c>
      <c r="BR807" s="55" t="str">
        <f>+IFERROR(VLOOKUP($M807,ACTIVIDADES!$B$9:$T$494,36,0),"")</f>
        <v/>
      </c>
      <c r="BS807" s="55" t="str">
        <f>+IFERROR(VLOOKUP($M807,ACTIVIDADES!$B$9:$T$494,37,0),"")</f>
        <v/>
      </c>
      <c r="BT807" s="58"/>
      <c r="BU807" s="58"/>
      <c r="BV807" s="59"/>
      <c r="BW807" s="59" t="s">
        <v>580</v>
      </c>
      <c r="BX807" s="60" t="s">
        <v>3635</v>
      </c>
      <c r="BY807" s="61" t="s">
        <v>593</v>
      </c>
      <c r="BZ807" s="62"/>
    </row>
    <row r="808" spans="1:95" customFormat="1" ht="93" customHeight="1" x14ac:dyDescent="0.35">
      <c r="A808" s="40">
        <f t="shared" si="48"/>
        <v>800</v>
      </c>
      <c r="B808" s="40" t="s">
        <v>521</v>
      </c>
      <c r="C808" s="40">
        <v>2025</v>
      </c>
      <c r="D808" s="40" t="s">
        <v>3734</v>
      </c>
      <c r="E808" s="323"/>
      <c r="F808" s="40" t="s">
        <v>738</v>
      </c>
      <c r="G808" s="40" t="s">
        <v>158</v>
      </c>
      <c r="H808" s="42" t="s">
        <v>4951</v>
      </c>
      <c r="I808" s="42"/>
      <c r="J808" s="40" t="s">
        <v>5267</v>
      </c>
      <c r="K808" s="40" t="s">
        <v>4489</v>
      </c>
      <c r="L808" s="44" t="s">
        <v>1153</v>
      </c>
      <c r="M808" s="63" t="s">
        <v>2385</v>
      </c>
      <c r="N808" s="63" t="s">
        <v>2386</v>
      </c>
      <c r="O808" s="63" t="s">
        <v>5761</v>
      </c>
      <c r="P808" s="63">
        <v>1</v>
      </c>
      <c r="Q808" s="65">
        <v>45748</v>
      </c>
      <c r="R808" s="65">
        <v>46112</v>
      </c>
      <c r="S808" s="66">
        <f t="shared" si="46"/>
        <v>54</v>
      </c>
      <c r="T808" s="63" t="s">
        <v>592</v>
      </c>
      <c r="U808" s="63"/>
      <c r="V808" s="49">
        <f>+IFERROR(VLOOKUP($M808,ACTIVIDADES!$B$9:$Q$494,10,0),"")</f>
        <v>1</v>
      </c>
      <c r="W808" s="61" t="str">
        <f>+IFERROR(VLOOKUP($M808,ACTIVIDADES!$B$9:$Q$494,11,0)," ")</f>
        <v>se deja en evidencia Acta de revisión de  las Notas a los estados financieros</v>
      </c>
      <c r="X808" s="51" t="str">
        <f>+IFERROR(VLOOKUP($M808,ACTIVIDADES!$B$9:$Q$494,12,0),"")</f>
        <v>https://dnbcgovco-my.sharepoint.com/:f:/g/personal/planeacion_dnbc_gov_co/IgAKPZEalRp3T7O44VwZjBLlARF86VpmllJA36VR9-2qDG8?e=W6XaGX</v>
      </c>
      <c r="Y808" s="52">
        <f>+IFERROR(VLOOKUP($M808,ACTIVIDADES!$B$9:$Q$494,13,0),"")</f>
        <v>46153</v>
      </c>
      <c r="Z808" s="49" t="str">
        <f>+IFERROR(VLOOKUP($M808,ACTIVIDADES!$B$9:$Q$494,14,0),"")</f>
        <v>Se incluye lista de verificación de la nota de los estados financieros entre contadora y Coordinador Financiero</v>
      </c>
      <c r="AA808" s="49">
        <f>+IFERROR(VLOOKUP($M808,ACTIVIDADES!$B$9:$Q$494,15,0),"")</f>
        <v>1</v>
      </c>
      <c r="AB808" s="54" t="str">
        <f>+IFERROR(VLOOKUP($M808,ACTIVIDADES!$B$9:$Q$494,16,0),"")</f>
        <v>CUMPLIDO</v>
      </c>
      <c r="AC808" s="144">
        <v>46171</v>
      </c>
      <c r="AD808" s="28">
        <v>1</v>
      </c>
      <c r="AE808" s="28" t="s">
        <v>5795</v>
      </c>
      <c r="AF808" s="29" t="s">
        <v>579</v>
      </c>
      <c r="AG808" s="29" t="s">
        <v>3737</v>
      </c>
      <c r="AH808" s="29" t="s">
        <v>593</v>
      </c>
      <c r="AI808" s="29" t="s">
        <v>3752</v>
      </c>
      <c r="AJ808" s="55">
        <f>+IFERROR(VLOOKUP($M808,ACTIVIDADES!$B$9:$T$494,17,0),"")</f>
        <v>1</v>
      </c>
      <c r="AK808" s="80" t="str">
        <f>+IFERROR(VLOOKUP($M808,ACTIVIDADES!$B$9:$T$494,18,0),"")</f>
        <v>se deja en evidencia Acta de revisión de  las Notas a los estados financieros</v>
      </c>
      <c r="AL808" s="80" t="str">
        <f>+IFERROR(VLOOKUP($M808,ACTIVIDADES!$B$9:$T$494,19,0),"")</f>
        <v>https://dnbcgovco-my.sharepoint.com/:f:/g/personal/planeacion_dnbc_gov_co/IgDlTTkE6gPMRZjTETbxch7dATaSM_TE5-agvqb3k7QgaDY?e=0V1Jx7</v>
      </c>
      <c r="AM808" s="55" t="str">
        <f>+IFERROR(VLOOKUP($M808,ACTIVIDADES!$B$9:$X$495,20,0),0)</f>
        <v>11/07/206</v>
      </c>
      <c r="AN808" s="55" t="str">
        <f>+IFERROR(VLOOKUP($M808,ACTIVIDADES!$B$9:$X$495,21,0),0)</f>
        <v>Actividad reportada con cumplimiento en el primer trimestre 2026</v>
      </c>
      <c r="AO808" s="55">
        <f>+IFERROR(VLOOKUP($M808,ACTIVIDADES!$B$9:$X$495,22,0),0)</f>
        <v>1</v>
      </c>
      <c r="AP808" s="150" t="str">
        <f>+IFERROR(VLOOKUP($M808,ACTIVIDADES!$B$9:$X$495,23,0),0)</f>
        <v>CUMPLIDO</v>
      </c>
      <c r="AQ808" s="129">
        <v>46245</v>
      </c>
      <c r="AR808" s="172">
        <v>1</v>
      </c>
      <c r="AS808" s="131" t="s">
        <v>5846</v>
      </c>
      <c r="AT808" s="29" t="s">
        <v>579</v>
      </c>
      <c r="AU808" s="57" t="s">
        <v>1472</v>
      </c>
      <c r="AV808" s="193" t="s">
        <v>3635</v>
      </c>
      <c r="AW808" s="193" t="s">
        <v>590</v>
      </c>
      <c r="AX808" s="154" t="s">
        <v>5880</v>
      </c>
      <c r="AY808" s="176" t="str">
        <f t="shared" si="47"/>
        <v>CUMPLIDAS</v>
      </c>
      <c r="AZ808" s="55" t="str">
        <f>+IFERROR(VLOOKUP($M808,ACTIVIDADES!$B$9:$T$494,25,0),"")</f>
        <v/>
      </c>
      <c r="BA808" s="55" t="str">
        <f>+IFERROR(VLOOKUP($M808,ACTIVIDADES!$B$9:$T$494,26,0),"")</f>
        <v/>
      </c>
      <c r="BB808" s="55" t="str">
        <f>+IFERROR(VLOOKUP($M808,ACTIVIDADES!$B$9:$T$494,27,0),"")</f>
        <v/>
      </c>
      <c r="BC808" s="55" t="str">
        <f>+IFERROR(VLOOKUP($M808,ACTIVIDADES!$B$9:$T$494,28,0),"")</f>
        <v/>
      </c>
      <c r="BD808" s="55" t="str">
        <f>+IFERROR(VLOOKUP($M808,ACTIVIDADES!$B$9:$T$494,29,0),"")</f>
        <v/>
      </c>
      <c r="BE808" s="55" t="str">
        <f>+IFERROR(VLOOKUP($M808,ACTIVIDADES!$B$9:$T$494,30,0),"")</f>
        <v/>
      </c>
      <c r="BF808" s="58"/>
      <c r="BG808" s="58"/>
      <c r="BH808" s="59"/>
      <c r="BI808" s="59" t="s">
        <v>580</v>
      </c>
      <c r="BJ808" s="60" t="s">
        <v>3635</v>
      </c>
      <c r="BK808" s="61" t="s">
        <v>593</v>
      </c>
      <c r="BL808" s="62"/>
      <c r="BM808" s="55" t="str">
        <f>+IFERROR(VLOOKUP($M808,ACTIVIDADES!$B$9:$T$494,31,0),"")</f>
        <v/>
      </c>
      <c r="BN808" s="55" t="str">
        <f>+IFERROR(VLOOKUP($M808,ACTIVIDADES!$B$9:$T$494,32,0),"")</f>
        <v/>
      </c>
      <c r="BO808" s="55" t="str">
        <f>+IFERROR(VLOOKUP($M808,ACTIVIDADES!$B$9:$T$494,33,0),"")</f>
        <v/>
      </c>
      <c r="BP808" s="55" t="str">
        <f>+IFERROR(VLOOKUP($M808,ACTIVIDADES!$B$9:$T$494,34,0),"")</f>
        <v/>
      </c>
      <c r="BQ808" s="55" t="str">
        <f>+IFERROR(VLOOKUP($M808,ACTIVIDADES!$B$9:$T$494,35,0),"")</f>
        <v/>
      </c>
      <c r="BR808" s="55" t="str">
        <f>+IFERROR(VLOOKUP($M808,ACTIVIDADES!$B$9:$T$494,36,0),"")</f>
        <v/>
      </c>
      <c r="BS808" s="55" t="str">
        <f>+IFERROR(VLOOKUP($M808,ACTIVIDADES!$B$9:$T$494,37,0),"")</f>
        <v/>
      </c>
      <c r="BT808" s="58"/>
      <c r="BU808" s="58"/>
      <c r="BV808" s="59"/>
      <c r="BW808" s="59" t="s">
        <v>580</v>
      </c>
      <c r="BX808" s="60" t="s">
        <v>3635</v>
      </c>
      <c r="BY808" s="61" t="s">
        <v>593</v>
      </c>
      <c r="BZ808" s="62"/>
      <c r="CA808" s="9"/>
      <c r="CB808" s="9"/>
      <c r="CC808" s="9"/>
      <c r="CD808" s="9"/>
      <c r="CE808" s="9"/>
      <c r="CF808" s="9"/>
      <c r="CG808" s="9"/>
      <c r="CH808" s="9"/>
      <c r="CI808" s="9"/>
      <c r="CJ808" s="9"/>
      <c r="CK808" s="9"/>
      <c r="CL808" s="9"/>
      <c r="CM808" s="9"/>
      <c r="CN808" s="9"/>
      <c r="CO808" s="9"/>
      <c r="CP808" s="9"/>
      <c r="CQ808" s="9"/>
    </row>
    <row r="809" spans="1:95" s="8" customFormat="1" ht="93" customHeight="1" x14ac:dyDescent="0.35">
      <c r="A809" s="40">
        <f t="shared" si="48"/>
        <v>801</v>
      </c>
      <c r="B809" s="40" t="s">
        <v>521</v>
      </c>
      <c r="C809" s="40">
        <v>2022</v>
      </c>
      <c r="D809" s="40" t="s">
        <v>3879</v>
      </c>
      <c r="E809" s="323"/>
      <c r="F809" s="40" t="s">
        <v>894</v>
      </c>
      <c r="G809" s="40" t="s">
        <v>32</v>
      </c>
      <c r="H809" s="41" t="s">
        <v>4902</v>
      </c>
      <c r="I809" s="42" t="s">
        <v>3653</v>
      </c>
      <c r="J809" s="43" t="s">
        <v>4324</v>
      </c>
      <c r="K809" s="43" t="s">
        <v>4324</v>
      </c>
      <c r="L809" s="44" t="s">
        <v>1153</v>
      </c>
      <c r="M809" s="63" t="s">
        <v>1728</v>
      </c>
      <c r="N809" s="64" t="s">
        <v>5615</v>
      </c>
      <c r="O809" s="63" t="s">
        <v>5744</v>
      </c>
      <c r="P809" s="63">
        <v>3</v>
      </c>
      <c r="Q809" s="65">
        <v>44880</v>
      </c>
      <c r="R809" s="65">
        <v>45107</v>
      </c>
      <c r="S809" s="66">
        <f t="shared" si="46"/>
        <v>33.75</v>
      </c>
      <c r="T809" s="63" t="s">
        <v>1726</v>
      </c>
      <c r="U809" s="63"/>
      <c r="V809" s="49">
        <f>+IFERROR(VLOOKUP($M809,ACTIVIDADES!$B$9:$Q$494,10,0),"")</f>
        <v>1</v>
      </c>
      <c r="W809" s="50" t="str">
        <f>+IFERROR(VLOOKUP($M809,ACTIVIDADES!$B$9:$Q$494,11,0)," ")</f>
        <v>Se actualizaron los documentos del SIGE</v>
      </c>
      <c r="X809" s="61" t="str">
        <f>+IFERROR(VLOOKUP($M809,ACTIVIDADES!$B$9:$Q$494,12,0),"")</f>
        <v>https://dnbcgovco-my.sharepoint.com/:f:/g/personal/planeacion_dnbc_gov_co/IgC5kXqR4V0nTaHvwiZWXltvAYv7nqk-yTXwtoINqpfBzlc?e=Xqggcp</v>
      </c>
      <c r="Y809" s="52">
        <f>+IFERROR(VLOOKUP($M809,ACTIVIDADES!$B$9:$Q$494,13,0),"")</f>
        <v>46153</v>
      </c>
      <c r="Z809" s="53" t="str">
        <f>+IFERROR(VLOOKUP($M809,ACTIVIDADES!$B$9:$Q$494,14,0),"")</f>
        <v>Sin seguimiento actualizado. Se toma último seguimiento
Seguimiento 2024: Se evidencia que cumple con los criterios solicitados ya que  se estandarizada a denominacion del tramite "AVAL Y RECONOCIMIENTO DE INSTRUCTORES,  ya que adjunta Manual de Educacion y Formacion para bomberos , en el  procedimiento para la solicitud de aval y reconocimeinto de instructores y en  el OPA   donde se Estandariza la denominacion del tramite "AVAL Y RECONOCIMIENTO DE INSTRUCTORES</v>
      </c>
      <c r="AA809" s="49">
        <f>+IFERROR(VLOOKUP($M809,ACTIVIDADES!$B$9:$Q$494,15,0),"")</f>
        <v>1</v>
      </c>
      <c r="AB809" s="54" t="str">
        <f>+IFERROR(VLOOKUP($M809,ACTIVIDADES!$B$9:$Q$494,16,0),"")</f>
        <v>CUMPLIDO</v>
      </c>
      <c r="AC809" s="144">
        <v>46181</v>
      </c>
      <c r="AD809" s="29">
        <v>0</v>
      </c>
      <c r="AE809" s="29" t="s">
        <v>3881</v>
      </c>
      <c r="AF809" s="29" t="s">
        <v>581</v>
      </c>
      <c r="AG809" s="29" t="s">
        <v>3737</v>
      </c>
      <c r="AH809" s="29" t="s">
        <v>3737</v>
      </c>
      <c r="AI809" s="29" t="s">
        <v>3737</v>
      </c>
      <c r="AJ809" s="55">
        <f>+IFERROR(VLOOKUP($M809,ACTIVIDADES!$B$9:$T$494,17,0),"")</f>
        <v>0</v>
      </c>
      <c r="AK809" s="80" t="str">
        <f>+IFERROR(VLOOKUP($M809,ACTIVIDADES!$B$9:$T$494,18,0),"")</f>
        <v>Sin reporte de información por parte de la primera linea de defensa</v>
      </c>
      <c r="AL809" s="80">
        <f>+IFERROR(VLOOKUP($M809,ACTIVIDADES!$B$9:$T$494,19,0),"")</f>
        <v>0</v>
      </c>
      <c r="AM809" s="55">
        <f>+IFERROR(VLOOKUP($M809,ACTIVIDADES!$B$9:$X$495,20,0),0)</f>
        <v>46213</v>
      </c>
      <c r="AN809" s="55" t="str">
        <f>+IFERROR(VLOOKUP($M809,ACTIVIDADES!$B$9:$X$495,21,0),0)</f>
        <v>No se evidencia seguimiento. Se toma último seguimiento
Seguimiento 2024: Se evidencia que cumple con los criterios solicitados ya que  se estandarizada a denominacion del tramite "AVAL Y RECONOCIMIENTO DE INSTRUCTORES,  ya que adjunta Manual de Educacion y Formacion para bomberos , en el  procedimiento para la solicitud de aval y reconocimeinto de instructores y en  el OPA   donde se Estandariza la denominacion del tramite "AVAL Y RECONOCIMIENTO DE INSTRUCTORES
Link SIGE https://dnbcgovco-my.sharepoint.com/my?id=%2Fpersonal%2Fplaneacion%5Fdnbc%5Fgov%5Fco%2FDocuments%2FDocumentos%20SIGE%2F2%2E%20Procesos%2F2%2E%20Procesos%20Misionales%2F10%2E%20Educaci%C3%B3n%20Nacional%20para%20Bomberos&amp;viewid=efb70791%2Db8ab%2D49e7%2Db552%2Dd3d4cbe976b9</v>
      </c>
      <c r="AO809" s="55">
        <f>+IFERROR(VLOOKUP($M809,ACTIVIDADES!$B$9:$X$495,22,0),0)</f>
        <v>1</v>
      </c>
      <c r="AP809" s="150" t="str">
        <f>+IFERROR(VLOOKUP($M809,ACTIVIDADES!$B$9:$X$495,23,0),0)</f>
        <v>CUMPLIDO</v>
      </c>
      <c r="AQ809" s="88">
        <v>46246</v>
      </c>
      <c r="AR809" s="29">
        <v>0</v>
      </c>
      <c r="AS809" s="29" t="s">
        <v>4325</v>
      </c>
      <c r="AT809" s="29" t="s">
        <v>581</v>
      </c>
      <c r="AU809" s="57" t="s">
        <v>3639</v>
      </c>
      <c r="AV809" s="193" t="s">
        <v>3639</v>
      </c>
      <c r="AW809" s="193" t="s">
        <v>3639</v>
      </c>
      <c r="AX809" s="57" t="s">
        <v>4244</v>
      </c>
      <c r="AY809" s="176" t="str">
        <f t="shared" si="47"/>
        <v>VENCIDAS</v>
      </c>
      <c r="AZ809" s="55" t="str">
        <f>+IFERROR(VLOOKUP($M809,ACTIVIDADES!$B$9:$T$494,25,0),"")</f>
        <v/>
      </c>
      <c r="BA809" s="55" t="str">
        <f>+IFERROR(VLOOKUP($M809,ACTIVIDADES!$B$9:$T$494,26,0),"")</f>
        <v/>
      </c>
      <c r="BB809" s="55" t="str">
        <f>+IFERROR(VLOOKUP($M809,ACTIVIDADES!$B$9:$T$494,27,0),"")</f>
        <v/>
      </c>
      <c r="BC809" s="55" t="str">
        <f>+IFERROR(VLOOKUP($M809,ACTIVIDADES!$B$9:$T$494,28,0),"")</f>
        <v/>
      </c>
      <c r="BD809" s="55" t="str">
        <f>+IFERROR(VLOOKUP($M809,ACTIVIDADES!$B$9:$T$494,29,0),"")</f>
        <v/>
      </c>
      <c r="BE809" s="55" t="str">
        <f>+IFERROR(VLOOKUP($M809,ACTIVIDADES!$B$9:$T$494,30,0),"")</f>
        <v/>
      </c>
      <c r="BF809" s="58"/>
      <c r="BG809" s="58"/>
      <c r="BH809" s="59"/>
      <c r="BI809" s="59" t="s">
        <v>580</v>
      </c>
      <c r="BJ809" s="60" t="s">
        <v>3635</v>
      </c>
      <c r="BK809" s="61" t="s">
        <v>593</v>
      </c>
      <c r="BL809" s="62"/>
      <c r="BM809" s="55" t="str">
        <f>+IFERROR(VLOOKUP($M809,ACTIVIDADES!$B$9:$T$494,31,0),"")</f>
        <v/>
      </c>
      <c r="BN809" s="55" t="str">
        <f>+IFERROR(VLOOKUP($M809,ACTIVIDADES!$B$9:$T$494,32,0),"")</f>
        <v/>
      </c>
      <c r="BO809" s="55" t="str">
        <f>+IFERROR(VLOOKUP($M809,ACTIVIDADES!$B$9:$T$494,33,0),"")</f>
        <v/>
      </c>
      <c r="BP809" s="55" t="str">
        <f>+IFERROR(VLOOKUP($M809,ACTIVIDADES!$B$9:$T$494,34,0),"")</f>
        <v/>
      </c>
      <c r="BQ809" s="55" t="str">
        <f>+IFERROR(VLOOKUP($M809,ACTIVIDADES!$B$9:$T$494,35,0),"")</f>
        <v/>
      </c>
      <c r="BR809" s="55" t="str">
        <f>+IFERROR(VLOOKUP($M809,ACTIVIDADES!$B$9:$T$494,36,0),"")</f>
        <v/>
      </c>
      <c r="BS809" s="55" t="str">
        <f>+IFERROR(VLOOKUP($M809,ACTIVIDADES!$B$9:$T$494,37,0),"")</f>
        <v/>
      </c>
      <c r="BT809" s="58"/>
      <c r="BU809" s="58"/>
      <c r="BV809" s="59"/>
      <c r="BW809" s="59" t="s">
        <v>580</v>
      </c>
      <c r="BX809" s="60" t="s">
        <v>3635</v>
      </c>
      <c r="BY809" s="61" t="s">
        <v>593</v>
      </c>
      <c r="BZ809" s="62"/>
      <c r="CA809" s="7"/>
      <c r="CB809" s="7"/>
      <c r="CC809" s="7"/>
      <c r="CD809" s="7"/>
      <c r="CE809" s="7"/>
      <c r="CF809" s="7"/>
      <c r="CG809" s="7"/>
      <c r="CH809" s="7"/>
      <c r="CI809" s="7"/>
      <c r="CJ809" s="7"/>
      <c r="CK809" s="7"/>
      <c r="CL809" s="7"/>
      <c r="CM809" s="7"/>
      <c r="CN809" s="7"/>
      <c r="CO809" s="7"/>
      <c r="CP809" s="7"/>
      <c r="CQ809" s="7"/>
    </row>
    <row r="810" spans="1:95" s="8" customFormat="1" ht="93" customHeight="1" x14ac:dyDescent="0.35">
      <c r="A810" s="40">
        <f t="shared" si="48"/>
        <v>802</v>
      </c>
      <c r="B810" s="40" t="s">
        <v>521</v>
      </c>
      <c r="C810" s="40">
        <v>2020</v>
      </c>
      <c r="D810" s="40" t="s">
        <v>3734</v>
      </c>
      <c r="E810" s="323"/>
      <c r="F810" s="40" t="s">
        <v>598</v>
      </c>
      <c r="G810" s="40" t="s">
        <v>64</v>
      </c>
      <c r="H810" s="42" t="s">
        <v>70</v>
      </c>
      <c r="I810" s="42"/>
      <c r="J810" s="40" t="s">
        <v>5259</v>
      </c>
      <c r="K810" s="40" t="s">
        <v>4490</v>
      </c>
      <c r="L810" s="44" t="s">
        <v>1153</v>
      </c>
      <c r="M810" s="45" t="s">
        <v>2302</v>
      </c>
      <c r="N810" s="45" t="s">
        <v>5525</v>
      </c>
      <c r="O810" s="45" t="s">
        <v>2304</v>
      </c>
      <c r="P810" s="45">
        <v>1</v>
      </c>
      <c r="Q810" s="47">
        <v>46113</v>
      </c>
      <c r="R810" s="47">
        <v>46203</v>
      </c>
      <c r="S810" s="48">
        <f t="shared" si="46"/>
        <v>13.350000000000001</v>
      </c>
      <c r="T810" s="45" t="s">
        <v>592</v>
      </c>
      <c r="U810" s="45"/>
      <c r="V810" s="49">
        <f>+IFERROR(VLOOKUP($M810,ACTIVIDADES!$B$9:$Q$494,10,0),"")</f>
        <v>1</v>
      </c>
      <c r="W810" s="61" t="str">
        <f>+IFERROR(VLOOKUP($M810,ACTIVIDADES!$B$9:$Q$494,11,0)," ")</f>
        <v>Como evidencia dejamos donde se socializo el procedimiento de los cruces de información  entre las areas y el proceso de Gestión Financiera para las cuentas del pasivo.</v>
      </c>
      <c r="X810" s="51" t="str">
        <f>+IFERROR(VLOOKUP($M810,ACTIVIDADES!$B$9:$Q$494,12,0),"")</f>
        <v>https://dnbcgovco-my.sharepoint.com/:f:/g/personal/planeacion_dnbc_gov_co/IgAKPZEalRp3T7O44VwZjBLlARF86VpmllJA36VR9-2qDG8?e=W6XaGX</v>
      </c>
      <c r="Y810" s="52">
        <f>+IFERROR(VLOOKUP($M810,ACTIVIDADES!$B$9:$Q$494,13,0),"")</f>
        <v>46153</v>
      </c>
      <c r="Z810" s="49" t="str">
        <f>+IFERROR(VLOOKUP($M810,ACTIVIDADES!$B$9:$Q$494,14,0),"")</f>
        <v>Se incluye grabación de socialización de políticas contables</v>
      </c>
      <c r="AA810" s="49">
        <f>+IFERROR(VLOOKUP($M810,ACTIVIDADES!$B$9:$Q$494,15,0),"")</f>
        <v>1</v>
      </c>
      <c r="AB810" s="54" t="str">
        <f>+IFERROR(VLOOKUP($M810,ACTIVIDADES!$B$9:$Q$494,16,0),"")</f>
        <v>CUMPLIDO</v>
      </c>
      <c r="AC810" s="144">
        <v>46170</v>
      </c>
      <c r="AD810" s="29">
        <v>1</v>
      </c>
      <c r="AE810" s="28" t="s">
        <v>3926</v>
      </c>
      <c r="AF810" s="29" t="s">
        <v>579</v>
      </c>
      <c r="AG810" s="29" t="s">
        <v>3737</v>
      </c>
      <c r="AH810" s="29" t="s">
        <v>593</v>
      </c>
      <c r="AI810" s="29" t="s">
        <v>3752</v>
      </c>
      <c r="AJ810" s="55">
        <f>+IFERROR(VLOOKUP($M810,ACTIVIDADES!$B$9:$T$494,17,0),"")</f>
        <v>1</v>
      </c>
      <c r="AK810" s="80" t="str">
        <f>+IFERROR(VLOOKUP($M810,ACTIVIDADES!$B$9:$T$494,18,0),"")</f>
        <v>Como evidencia dejamos donde se socializo el procedimiento de los cruces de información  entre las areas y el proceso de Gestión Financiera para las cuentas del pasivo.</v>
      </c>
      <c r="AL810" s="80" t="str">
        <f>+IFERROR(VLOOKUP($M810,ACTIVIDADES!$B$9:$T$494,19,0),"")</f>
        <v>https://dnbcgovco-my.sharepoint.com/:f:/g/personal/planeacion_dnbc_gov_co/IgDlTTkE6gPMRZjTETbxch7dATaSM_TE5-agvqb3k7QgaDY?e=0V1Jx7</v>
      </c>
      <c r="AM810" s="55" t="str">
        <f>+IFERROR(VLOOKUP($M810,ACTIVIDADES!$B$9:$X$495,20,0),0)</f>
        <v>11/07/206</v>
      </c>
      <c r="AN810" s="55" t="str">
        <f>+IFERROR(VLOOKUP($M810,ACTIVIDADES!$B$9:$X$495,21,0),0)</f>
        <v>Actividad reportada con cumplimiento en el primer trimestre 2026</v>
      </c>
      <c r="AO810" s="55">
        <f>+IFERROR(VLOOKUP($M810,ACTIVIDADES!$B$9:$X$495,22,0),0)</f>
        <v>1</v>
      </c>
      <c r="AP810" s="150" t="str">
        <f>+IFERROR(VLOOKUP($M810,ACTIVIDADES!$B$9:$X$495,23,0),0)</f>
        <v>CUMPLIDO</v>
      </c>
      <c r="AQ810" s="129">
        <v>46245</v>
      </c>
      <c r="AR810" s="172">
        <v>1</v>
      </c>
      <c r="AS810" s="72" t="s">
        <v>5847</v>
      </c>
      <c r="AT810" s="29" t="s">
        <v>579</v>
      </c>
      <c r="AU810" s="57" t="s">
        <v>1472</v>
      </c>
      <c r="AV810" s="193" t="s">
        <v>3635</v>
      </c>
      <c r="AW810" s="193" t="s">
        <v>590</v>
      </c>
      <c r="AX810" s="154" t="s">
        <v>5882</v>
      </c>
      <c r="AY810" s="176" t="str">
        <f t="shared" si="47"/>
        <v>CUMPLIDAS</v>
      </c>
      <c r="AZ810" s="55" t="str">
        <f>+IFERROR(VLOOKUP($M810,ACTIVIDADES!$B$9:$T$494,25,0),"")</f>
        <v/>
      </c>
      <c r="BA810" s="55" t="str">
        <f>+IFERROR(VLOOKUP($M810,ACTIVIDADES!$B$9:$T$494,26,0),"")</f>
        <v/>
      </c>
      <c r="BB810" s="55" t="str">
        <f>+IFERROR(VLOOKUP($M810,ACTIVIDADES!$B$9:$T$494,27,0),"")</f>
        <v/>
      </c>
      <c r="BC810" s="55" t="str">
        <f>+IFERROR(VLOOKUP($M810,ACTIVIDADES!$B$9:$T$494,28,0),"")</f>
        <v/>
      </c>
      <c r="BD810" s="55" t="str">
        <f>+IFERROR(VLOOKUP($M810,ACTIVIDADES!$B$9:$T$494,29,0),"")</f>
        <v/>
      </c>
      <c r="BE810" s="55" t="str">
        <f>+IFERROR(VLOOKUP($M810,ACTIVIDADES!$B$9:$T$494,30,0),"")</f>
        <v/>
      </c>
      <c r="BF810" s="58"/>
      <c r="BG810" s="58"/>
      <c r="BH810" s="59"/>
      <c r="BI810" s="59" t="s">
        <v>580</v>
      </c>
      <c r="BJ810" s="60" t="s">
        <v>3635</v>
      </c>
      <c r="BK810" s="61" t="s">
        <v>593</v>
      </c>
      <c r="BL810" s="62"/>
      <c r="BM810" s="55" t="str">
        <f>+IFERROR(VLOOKUP($M810,ACTIVIDADES!$B$9:$T$494,31,0),"")</f>
        <v/>
      </c>
      <c r="BN810" s="55" t="str">
        <f>+IFERROR(VLOOKUP($M810,ACTIVIDADES!$B$9:$T$494,32,0),"")</f>
        <v/>
      </c>
      <c r="BO810" s="55" t="str">
        <f>+IFERROR(VLOOKUP($M810,ACTIVIDADES!$B$9:$T$494,33,0),"")</f>
        <v/>
      </c>
      <c r="BP810" s="55" t="str">
        <f>+IFERROR(VLOOKUP($M810,ACTIVIDADES!$B$9:$T$494,34,0),"")</f>
        <v/>
      </c>
      <c r="BQ810" s="55" t="str">
        <f>+IFERROR(VLOOKUP($M810,ACTIVIDADES!$B$9:$T$494,35,0),"")</f>
        <v/>
      </c>
      <c r="BR810" s="55" t="str">
        <f>+IFERROR(VLOOKUP($M810,ACTIVIDADES!$B$9:$T$494,36,0),"")</f>
        <v/>
      </c>
      <c r="BS810" s="55" t="str">
        <f>+IFERROR(VLOOKUP($M810,ACTIVIDADES!$B$9:$T$494,37,0),"")</f>
        <v/>
      </c>
      <c r="BT810" s="58"/>
      <c r="BU810" s="58"/>
      <c r="BV810" s="59"/>
      <c r="BW810" s="59" t="s">
        <v>580</v>
      </c>
      <c r="BX810" s="60" t="s">
        <v>3635</v>
      </c>
      <c r="BY810" s="61" t="s">
        <v>593</v>
      </c>
      <c r="BZ810" s="62"/>
      <c r="CA810" s="9"/>
      <c r="CB810" s="9"/>
      <c r="CC810" s="9"/>
      <c r="CD810" s="9"/>
      <c r="CE810" s="9"/>
      <c r="CF810" s="9"/>
      <c r="CG810" s="9"/>
      <c r="CH810" s="9"/>
      <c r="CI810" s="9"/>
      <c r="CJ810" s="9"/>
      <c r="CK810" s="9"/>
      <c r="CL810" s="9"/>
      <c r="CM810" s="9"/>
      <c r="CN810" s="9"/>
      <c r="CO810" s="9"/>
      <c r="CP810" s="9"/>
      <c r="CQ810" s="9"/>
    </row>
    <row r="811" spans="1:95" ht="93" customHeight="1" x14ac:dyDescent="0.35">
      <c r="A811" s="281">
        <f t="shared" si="48"/>
        <v>803</v>
      </c>
      <c r="B811" s="281" t="s">
        <v>521</v>
      </c>
      <c r="C811" s="281">
        <v>2023</v>
      </c>
      <c r="D811" s="281" t="s">
        <v>3734</v>
      </c>
      <c r="E811" s="214"/>
      <c r="F811" s="281" t="s">
        <v>683</v>
      </c>
      <c r="G811" s="281" t="s">
        <v>4649</v>
      </c>
      <c r="H811" s="283" t="s">
        <v>307</v>
      </c>
      <c r="I811" s="283"/>
      <c r="J811" s="281" t="s">
        <v>5269</v>
      </c>
      <c r="K811" s="281" t="s">
        <v>5425</v>
      </c>
      <c r="L811" s="285" t="s">
        <v>1153</v>
      </c>
      <c r="M811" s="286" t="s">
        <v>2302</v>
      </c>
      <c r="N811" s="286" t="s">
        <v>5525</v>
      </c>
      <c r="O811" s="286" t="s">
        <v>2304</v>
      </c>
      <c r="P811" s="286">
        <v>1</v>
      </c>
      <c r="Q811" s="288">
        <v>46113</v>
      </c>
      <c r="R811" s="288">
        <v>46203</v>
      </c>
      <c r="S811" s="289">
        <f t="shared" si="46"/>
        <v>13.350000000000001</v>
      </c>
      <c r="T811" s="286" t="s">
        <v>592</v>
      </c>
      <c r="U811" s="286"/>
      <c r="V811" s="290">
        <f>+IFERROR(VLOOKUP($M811,ACTIVIDADES!$B$9:$Q$494,10,0),"")</f>
        <v>1</v>
      </c>
      <c r="W811" s="292" t="str">
        <f>+IFERROR(VLOOKUP($M811,ACTIVIDADES!$B$9:$Q$494,11,0)," ")</f>
        <v>Como evidencia dejamos donde se socializo el procedimiento de los cruces de información  entre las areas y el proceso de Gestión Financiera para las cuentas del pasivo.</v>
      </c>
      <c r="X811" s="321" t="str">
        <f>+IFERROR(VLOOKUP($M811,ACTIVIDADES!$B$9:$Q$494,12,0),"")</f>
        <v>https://dnbcgovco-my.sharepoint.com/:f:/g/personal/planeacion_dnbc_gov_co/IgAKPZEalRp3T7O44VwZjBLlARF86VpmllJA36VR9-2qDG8?e=W6XaGX</v>
      </c>
      <c r="Y811" s="293">
        <f>+IFERROR(VLOOKUP($M811,ACTIVIDADES!$B$9:$Q$494,13,0),"")</f>
        <v>46153</v>
      </c>
      <c r="Z811" s="290" t="str">
        <f>+IFERROR(VLOOKUP($M811,ACTIVIDADES!$B$9:$Q$494,14,0),"")</f>
        <v>Se incluye grabación de socialización de políticas contables</v>
      </c>
      <c r="AA811" s="290">
        <f>+IFERROR(VLOOKUP($M811,ACTIVIDADES!$B$9:$Q$494,15,0),"")</f>
        <v>1</v>
      </c>
      <c r="AB811" s="295" t="str">
        <f>+IFERROR(VLOOKUP($M811,ACTIVIDADES!$B$9:$Q$494,16,0),"")</f>
        <v>CUMPLIDO</v>
      </c>
      <c r="AC811" s="296">
        <v>46171</v>
      </c>
      <c r="AD811" s="298">
        <v>1</v>
      </c>
      <c r="AE811" s="298" t="s">
        <v>3926</v>
      </c>
      <c r="AF811" s="297" t="s">
        <v>579</v>
      </c>
      <c r="AG811" s="297" t="s">
        <v>3737</v>
      </c>
      <c r="AH811" s="297" t="s">
        <v>593</v>
      </c>
      <c r="AI811" s="297" t="s">
        <v>3752</v>
      </c>
      <c r="AJ811" s="299">
        <f>+IFERROR(VLOOKUP($M811,ACTIVIDADES!$B$9:$T$494,17,0),"")</f>
        <v>1</v>
      </c>
      <c r="AK811" s="300" t="str">
        <f>+IFERROR(VLOOKUP($M811,ACTIVIDADES!$B$9:$T$494,18,0),"")</f>
        <v>Como evidencia dejamos donde se socializo el procedimiento de los cruces de información  entre las areas y el proceso de Gestión Financiera para las cuentas del pasivo.</v>
      </c>
      <c r="AL811" s="300" t="str">
        <f>+IFERROR(VLOOKUP($M811,ACTIVIDADES!$B$9:$T$494,19,0),"")</f>
        <v>https://dnbcgovco-my.sharepoint.com/:f:/g/personal/planeacion_dnbc_gov_co/IgDlTTkE6gPMRZjTETbxch7dATaSM_TE5-agvqb3k7QgaDY?e=0V1Jx7</v>
      </c>
      <c r="AM811" s="299" t="str">
        <f>+IFERROR(VLOOKUP($M811,ACTIVIDADES!$B$9:$X$495,20,0),0)</f>
        <v>11/07/206</v>
      </c>
      <c r="AN811" s="299" t="str">
        <f>+IFERROR(VLOOKUP($M811,ACTIVIDADES!$B$9:$X$495,21,0),0)</f>
        <v>Actividad reportada con cumplimiento en el primer trimestre 2026</v>
      </c>
      <c r="AO811" s="299">
        <f>+IFERROR(VLOOKUP($M811,ACTIVIDADES!$B$9:$X$495,22,0),0)</f>
        <v>1</v>
      </c>
      <c r="AP811" s="304" t="str">
        <f>+IFERROR(VLOOKUP($M811,ACTIVIDADES!$B$9:$X$495,23,0),0)</f>
        <v>CUMPLIDO</v>
      </c>
      <c r="AQ811" s="247">
        <v>46245</v>
      </c>
      <c r="AR811" s="334">
        <v>1</v>
      </c>
      <c r="AS811" s="335" t="s">
        <v>3926</v>
      </c>
      <c r="AT811" s="297" t="s">
        <v>579</v>
      </c>
      <c r="AU811" s="303" t="s">
        <v>1472</v>
      </c>
      <c r="AV811" s="249" t="s">
        <v>3635</v>
      </c>
      <c r="AW811" s="249" t="s">
        <v>590</v>
      </c>
      <c r="AX811" s="390" t="s">
        <v>5883</v>
      </c>
      <c r="AY811" s="176" t="str">
        <f t="shared" si="47"/>
        <v>CUMPLIDAS</v>
      </c>
      <c r="AZ811" s="55" t="str">
        <f>+IFERROR(VLOOKUP($M811,ACTIVIDADES!$B$9:$T$494,25,0),"")</f>
        <v/>
      </c>
      <c r="BA811" s="55" t="str">
        <f>+IFERROR(VLOOKUP($M811,ACTIVIDADES!$B$9:$T$494,26,0),"")</f>
        <v/>
      </c>
      <c r="BB811" s="55" t="str">
        <f>+IFERROR(VLOOKUP($M811,ACTIVIDADES!$B$9:$T$494,27,0),"")</f>
        <v/>
      </c>
      <c r="BC811" s="55" t="str">
        <f>+IFERROR(VLOOKUP($M811,ACTIVIDADES!$B$9:$T$494,28,0),"")</f>
        <v/>
      </c>
      <c r="BD811" s="55" t="str">
        <f>+IFERROR(VLOOKUP($M811,ACTIVIDADES!$B$9:$T$494,29,0),"")</f>
        <v/>
      </c>
      <c r="BE811" s="55" t="str">
        <f>+IFERROR(VLOOKUP($M811,ACTIVIDADES!$B$9:$T$494,30,0),"")</f>
        <v/>
      </c>
      <c r="BF811" s="58"/>
      <c r="BG811" s="58"/>
      <c r="BH811" s="59"/>
      <c r="BI811" s="59" t="s">
        <v>580</v>
      </c>
      <c r="BJ811" s="60" t="s">
        <v>3635</v>
      </c>
      <c r="BK811" s="61" t="s">
        <v>593</v>
      </c>
      <c r="BL811" s="62"/>
      <c r="BM811" s="55" t="str">
        <f>+IFERROR(VLOOKUP($M811,ACTIVIDADES!$B$9:$T$494,31,0),"")</f>
        <v/>
      </c>
      <c r="BN811" s="55" t="str">
        <f>+IFERROR(VLOOKUP($M811,ACTIVIDADES!$B$9:$T$494,32,0),"")</f>
        <v/>
      </c>
      <c r="BO811" s="55" t="str">
        <f>+IFERROR(VLOOKUP($M811,ACTIVIDADES!$B$9:$T$494,33,0),"")</f>
        <v/>
      </c>
      <c r="BP811" s="55" t="str">
        <f>+IFERROR(VLOOKUP($M811,ACTIVIDADES!$B$9:$T$494,34,0),"")</f>
        <v/>
      </c>
      <c r="BQ811" s="55" t="str">
        <f>+IFERROR(VLOOKUP($M811,ACTIVIDADES!$B$9:$T$494,35,0),"")</f>
        <v/>
      </c>
      <c r="BR811" s="55" t="str">
        <f>+IFERROR(VLOOKUP($M811,ACTIVIDADES!$B$9:$T$494,36,0),"")</f>
        <v/>
      </c>
      <c r="BS811" s="55" t="str">
        <f>+IFERROR(VLOOKUP($M811,ACTIVIDADES!$B$9:$T$494,37,0),"")</f>
        <v/>
      </c>
      <c r="BT811" s="58"/>
      <c r="BU811" s="58"/>
      <c r="BV811" s="59"/>
      <c r="BW811" s="59" t="s">
        <v>580</v>
      </c>
      <c r="BX811" s="60" t="s">
        <v>3635</v>
      </c>
      <c r="BY811" s="61" t="s">
        <v>593</v>
      </c>
      <c r="BZ811" s="62"/>
    </row>
    <row r="812" spans="1:95" ht="93" customHeight="1" x14ac:dyDescent="0.35">
      <c r="A812" s="40">
        <f t="shared" si="48"/>
        <v>804</v>
      </c>
      <c r="B812" s="40" t="s">
        <v>536</v>
      </c>
      <c r="C812" s="40">
        <v>2024</v>
      </c>
      <c r="D812" s="40" t="s">
        <v>3734</v>
      </c>
      <c r="E812" s="214"/>
      <c r="F812" s="40" t="s">
        <v>715</v>
      </c>
      <c r="G812" s="190" t="s">
        <v>533</v>
      </c>
      <c r="H812" s="42" t="s">
        <v>4811</v>
      </c>
      <c r="I812" s="42"/>
      <c r="J812" s="40" t="s">
        <v>4058</v>
      </c>
      <c r="K812" s="40" t="s">
        <v>4058</v>
      </c>
      <c r="L812" s="44" t="s">
        <v>5457</v>
      </c>
      <c r="M812" s="63" t="s">
        <v>2476</v>
      </c>
      <c r="N812" s="63" t="s">
        <v>2477</v>
      </c>
      <c r="O812" s="63" t="s">
        <v>2478</v>
      </c>
      <c r="P812" s="63">
        <v>1</v>
      </c>
      <c r="Q812" s="65">
        <v>45659</v>
      </c>
      <c r="R812" s="65">
        <v>45838</v>
      </c>
      <c r="S812" s="66">
        <f t="shared" si="46"/>
        <v>26.700000000000003</v>
      </c>
      <c r="T812" s="63" t="s">
        <v>592</v>
      </c>
      <c r="U812" s="63" t="s">
        <v>1164</v>
      </c>
      <c r="V812" s="49">
        <f>+IFERROR(VLOOKUP($M812,ACTIVIDADES!$B$9:$Q$494,10,0),"")</f>
        <v>1</v>
      </c>
      <c r="W812" s="61" t="str">
        <f>+IFERROR(VLOOKUP($M812,ACTIVIDADES!$B$9:$Q$494,11,0)," ")</f>
        <v>Accion establecida en el plan de mejoramiento suscrito el 17 de diciembre de 2024, como resultado de la auditoria realizada a la vigencia 2023.
La acción finalizó el 30 de junio de 2025.  
Se evidenció el cargue del Manual de Políticas Contables actualizado, adoptado mediante la Resolución No. 148 de 2025 del 26 de junio de 2025.
Por lo tanto,  la acción de mejora se encuentra cumplida.</v>
      </c>
      <c r="X812" s="51" t="str">
        <f>+IFERROR(VLOOKUP($M812,ACTIVIDADES!$B$9:$Q$494,12,0),"")</f>
        <v>https://dnbcgovco-my.sharepoint.com/:f:/g/personal/planeacion_dnbc_gov_co/IgAKPZEalRp3T7O44VwZjBLlARF86VpmllJA36VR9-2qDG8?e=W6XaGX</v>
      </c>
      <c r="Y812" s="52">
        <f>+IFERROR(VLOOKUP($M812,ACTIVIDADES!$B$9:$Q$494,13,0),"")</f>
        <v>46153</v>
      </c>
      <c r="Z812" s="49" t="str">
        <f>+IFERROR(VLOOKUP($M812,ACTIVIDADES!$B$9:$Q$494,14,0),"")</f>
        <v>Se remite manual de políticas contables actualizado de la vigencia 2025</v>
      </c>
      <c r="AA812" s="49">
        <f>+IFERROR(VLOOKUP($M812,ACTIVIDADES!$B$9:$Q$494,15,0),"")</f>
        <v>1</v>
      </c>
      <c r="AB812" s="54" t="str">
        <f>+IFERROR(VLOOKUP($M812,ACTIVIDADES!$B$9:$Q$494,16,0),"")</f>
        <v>CUMPLIDO</v>
      </c>
      <c r="AC812" s="144">
        <v>46157</v>
      </c>
      <c r="AD812" s="28">
        <v>1</v>
      </c>
      <c r="AE812" s="28" t="s">
        <v>5809</v>
      </c>
      <c r="AF812" s="29" t="s">
        <v>578</v>
      </c>
      <c r="AG812" s="29" t="s">
        <v>3737</v>
      </c>
      <c r="AH812" s="29" t="s">
        <v>593</v>
      </c>
      <c r="AI812" s="29" t="s">
        <v>3752</v>
      </c>
      <c r="AJ812" s="55">
        <f>+IFERROR(VLOOKUP($M812,ACTIVIDADES!$B$9:$T$494,17,0),"")</f>
        <v>1</v>
      </c>
      <c r="AK812" s="80" t="str">
        <f>+IFERROR(VLOOKUP($M812,ACTIVIDADES!$B$9:$T$494,18,0),"")</f>
        <v>Accion establecida en el plan de mejoramiento suscrito el 17 de diciembre de 2024, como resultado de la auditoria realizada a la vigencia 2023.
La acción finalizó el 30 de junio de 2025.  
Se evidenció el cargue del Manual de Políticas Contables actualizado, adoptado mediante la Resolución No. 148 de 2025 del 26 de junio de 2025.
Por lo tanto,  la acción de mejora se encuentra cumplida.</v>
      </c>
      <c r="AL812" s="80" t="str">
        <f>+IFERROR(VLOOKUP($M812,ACTIVIDADES!$B$9:$T$494,19,0),"")</f>
        <v>https://dnbcgovco-my.sharepoint.com/:f:/g/personal/planeacion_dnbc_gov_co/IgDlTTkE6gPMRZjTETbxch7dATaSM_TE5-agvqb3k7QgaDY?e=0V1Jx7</v>
      </c>
      <c r="AM812" s="55" t="str">
        <f>+IFERROR(VLOOKUP($M812,ACTIVIDADES!$B$9:$X$495,20,0),0)</f>
        <v>11/07/206</v>
      </c>
      <c r="AN812" s="55" t="str">
        <f>+IFERROR(VLOOKUP($M812,ACTIVIDADES!$B$9:$X$495,21,0),0)</f>
        <v>Actividad reportada con cumplimiento en el primer trimestre 2026</v>
      </c>
      <c r="AO812" s="55">
        <f>+IFERROR(VLOOKUP($M812,ACTIVIDADES!$B$9:$X$495,22,0),0)</f>
        <v>1</v>
      </c>
      <c r="AP812" s="150" t="str">
        <f>+IFERROR(VLOOKUP($M812,ACTIVIDADES!$B$9:$X$495,23,0),0)</f>
        <v>CUMPLIDO</v>
      </c>
      <c r="AQ812" s="129">
        <v>46230</v>
      </c>
      <c r="AR812" s="172">
        <v>1</v>
      </c>
      <c r="AS812" s="131" t="s">
        <v>5809</v>
      </c>
      <c r="AT812" s="29" t="s">
        <v>579</v>
      </c>
      <c r="AU812" s="57" t="s">
        <v>1472</v>
      </c>
      <c r="AV812" s="57" t="s">
        <v>3635</v>
      </c>
      <c r="AW812" s="57" t="s">
        <v>590</v>
      </c>
      <c r="AX812" s="154" t="s">
        <v>5884</v>
      </c>
      <c r="AY812" s="176" t="str">
        <f t="shared" si="47"/>
        <v>CUMPLIDAS</v>
      </c>
      <c r="AZ812" s="55" t="str">
        <f>+IFERROR(VLOOKUP($M812,ACTIVIDADES!$B$9:$T$494,25,0),"")</f>
        <v/>
      </c>
      <c r="BA812" s="55" t="str">
        <f>+IFERROR(VLOOKUP($M812,ACTIVIDADES!$B$9:$T$494,26,0),"")</f>
        <v/>
      </c>
      <c r="BB812" s="55" t="str">
        <f>+IFERROR(VLOOKUP($M812,ACTIVIDADES!$B$9:$T$494,27,0),"")</f>
        <v/>
      </c>
      <c r="BC812" s="55" t="str">
        <f>+IFERROR(VLOOKUP($M812,ACTIVIDADES!$B$9:$T$494,28,0),"")</f>
        <v/>
      </c>
      <c r="BD812" s="55" t="str">
        <f>+IFERROR(VLOOKUP($M812,ACTIVIDADES!$B$9:$T$494,29,0),"")</f>
        <v/>
      </c>
      <c r="BE812" s="55" t="str">
        <f>+IFERROR(VLOOKUP($M812,ACTIVIDADES!$B$9:$T$494,30,0),"")</f>
        <v/>
      </c>
      <c r="BF812" s="58"/>
      <c r="BG812" s="58"/>
      <c r="BH812" s="59"/>
      <c r="BI812" s="59" t="s">
        <v>580</v>
      </c>
      <c r="BJ812" s="60" t="s">
        <v>3635</v>
      </c>
      <c r="BK812" s="61" t="s">
        <v>593</v>
      </c>
      <c r="BL812" s="62"/>
      <c r="BM812" s="55" t="str">
        <f>+IFERROR(VLOOKUP($M812,ACTIVIDADES!$B$9:$T$494,31,0),"")</f>
        <v/>
      </c>
      <c r="BN812" s="55" t="str">
        <f>+IFERROR(VLOOKUP($M812,ACTIVIDADES!$B$9:$T$494,32,0),"")</f>
        <v/>
      </c>
      <c r="BO812" s="55" t="str">
        <f>+IFERROR(VLOOKUP($M812,ACTIVIDADES!$B$9:$T$494,33,0),"")</f>
        <v/>
      </c>
      <c r="BP812" s="55" t="str">
        <f>+IFERROR(VLOOKUP($M812,ACTIVIDADES!$B$9:$T$494,34,0),"")</f>
        <v/>
      </c>
      <c r="BQ812" s="55" t="str">
        <f>+IFERROR(VLOOKUP($M812,ACTIVIDADES!$B$9:$T$494,35,0),"")</f>
        <v/>
      </c>
      <c r="BR812" s="55" t="str">
        <f>+IFERROR(VLOOKUP($M812,ACTIVIDADES!$B$9:$T$494,36,0),"")</f>
        <v/>
      </c>
      <c r="BS812" s="55" t="str">
        <f>+IFERROR(VLOOKUP($M812,ACTIVIDADES!$B$9:$T$494,37,0),"")</f>
        <v/>
      </c>
      <c r="BT812" s="58"/>
      <c r="BU812" s="58"/>
      <c r="BV812" s="59"/>
      <c r="BW812" s="59" t="s">
        <v>580</v>
      </c>
      <c r="BX812" s="60" t="s">
        <v>3635</v>
      </c>
      <c r="BY812" s="61" t="s">
        <v>593</v>
      </c>
      <c r="BZ812" s="62"/>
    </row>
    <row r="813" spans="1:95" ht="93" customHeight="1" x14ac:dyDescent="0.35">
      <c r="A813" s="40">
        <f t="shared" si="48"/>
        <v>805</v>
      </c>
      <c r="B813" s="40" t="s">
        <v>536</v>
      </c>
      <c r="C813" s="40">
        <v>2024</v>
      </c>
      <c r="D813" s="40" t="s">
        <v>3734</v>
      </c>
      <c r="E813" s="214"/>
      <c r="F813" s="40" t="s">
        <v>715</v>
      </c>
      <c r="G813" s="190" t="s">
        <v>533</v>
      </c>
      <c r="H813" s="42" t="s">
        <v>4811</v>
      </c>
      <c r="I813" s="42"/>
      <c r="J813" s="40" t="s">
        <v>4058</v>
      </c>
      <c r="K813" s="40" t="s">
        <v>4058</v>
      </c>
      <c r="L813" s="44" t="s">
        <v>5457</v>
      </c>
      <c r="M813" s="63" t="s">
        <v>2481</v>
      </c>
      <c r="N813" s="63" t="s">
        <v>5658</v>
      </c>
      <c r="O813" s="63" t="s">
        <v>2483</v>
      </c>
      <c r="P813" s="63">
        <v>1</v>
      </c>
      <c r="Q813" s="65">
        <v>45659</v>
      </c>
      <c r="R813" s="65">
        <v>45746</v>
      </c>
      <c r="S813" s="66">
        <f t="shared" si="46"/>
        <v>13.2</v>
      </c>
      <c r="T813" s="63" t="s">
        <v>592</v>
      </c>
      <c r="U813" s="63" t="s">
        <v>1164</v>
      </c>
      <c r="V813" s="49">
        <f>+IFERROR(VLOOKUP($M813,ACTIVIDADES!$B$9:$Q$494,10,0),"")</f>
        <v>1</v>
      </c>
      <c r="W813" s="61" t="str">
        <f>+IFERROR(VLOOKUP($M813,ACTIVIDADES!$B$9:$Q$494,11,0)," ")</f>
        <v xml:space="preserve">Accion establecida en el plan de mejoramiento suscrito el 17 de diciembre de 2024, como resultado de la auditoria realizada a la vigencia 2023.
La acción finalizó el 30 de marzo de 2025                                     
Se evidenció que las notas a los estados financieros se elaboran únicamente en el primer semestre de cada vigencia. Así mismo, en las últimas notas presentadas se revelaron las Reservas Presupuestales constituidas por PAC, para lo cual se anexan las notas a los Estados Financieros correspondientes a la vigencia 2024.
Por lo tanto,  la acción de mejora se encuentra cumplida.
</v>
      </c>
      <c r="X813" s="51" t="str">
        <f>+IFERROR(VLOOKUP($M813,ACTIVIDADES!$B$9:$Q$494,12,0),"")</f>
        <v>https://dnbcgovco-my.sharepoint.com/:f:/g/personal/planeacion_dnbc_gov_co/IgAKPZEalRp3T7O44VwZjBLlARF86VpmllJA36VR9-2qDG8?e=W6XaGX</v>
      </c>
      <c r="Y813" s="52">
        <f>+IFERROR(VLOOKUP($M813,ACTIVIDADES!$B$9:$Q$494,13,0),"")</f>
        <v>46153</v>
      </c>
      <c r="Z813" s="49" t="str">
        <f>+IFERROR(VLOOKUP($M813,ACTIVIDADES!$B$9:$Q$494,14,0),"")</f>
        <v>Se incluyen notas de los estados financieros 2025 con información en apartados, como adquisición de bienes y servicios, de las reservas presupuestales constituidas durante la vigencia</v>
      </c>
      <c r="AA813" s="49">
        <f>+IFERROR(VLOOKUP($M813,ACTIVIDADES!$B$9:$Q$494,15,0),"")</f>
        <v>1</v>
      </c>
      <c r="AB813" s="54" t="str">
        <f>+IFERROR(VLOOKUP($M813,ACTIVIDADES!$B$9:$Q$494,16,0),"")</f>
        <v>CUMPLIDO</v>
      </c>
      <c r="AC813" s="144">
        <v>46171</v>
      </c>
      <c r="AD813" s="28">
        <v>1</v>
      </c>
      <c r="AE813" s="28" t="s">
        <v>4491</v>
      </c>
      <c r="AF813" s="29" t="s">
        <v>578</v>
      </c>
      <c r="AG813" s="29" t="s">
        <v>3737</v>
      </c>
      <c r="AH813" s="29" t="s">
        <v>593</v>
      </c>
      <c r="AI813" s="29" t="s">
        <v>3752</v>
      </c>
      <c r="AJ813" s="55">
        <f>+IFERROR(VLOOKUP($M813,ACTIVIDADES!$B$9:$T$494,17,0),"")</f>
        <v>1</v>
      </c>
      <c r="AK813" s="80" t="str">
        <f>+IFERROR(VLOOKUP($M813,ACTIVIDADES!$B$9:$T$494,18,0),"")</f>
        <v xml:space="preserve">Accion establecida en el plan de mejoramiento suscrito el 17 de diciembre de 2024, como resultado de la auditoria realizada a la vigencia 2023.
La acción finalizó el 30 de marzo de 2025                                     
Se evidenció que las notas a los estados financieros se elaboran únicamente en el primer semestre de cada vigencia. Así mismo, en las últimas notas presentadas se revelaron las Reservas Presupuestales constituidas por PAC, para lo cual se anexan las notas a los Estados Financieros correspondientes a la vigencia 2025
Por lo tanto,  la acción de mejora se encuentra cumplida.
</v>
      </c>
      <c r="AL813" s="80" t="str">
        <f>+IFERROR(VLOOKUP($M813,ACTIVIDADES!$B$9:$T$494,19,0),"")</f>
        <v>https://dnbcgovco-my.sharepoint.com/:f:/g/personal/planeacion_dnbc_gov_co/IgDlTTkE6gPMRZjTETbxch7dATaSM_TE5-agvqb3k7QgaDY?e=0V1Jx7</v>
      </c>
      <c r="AM813" s="55" t="str">
        <f>+IFERROR(VLOOKUP($M813,ACTIVIDADES!$B$9:$X$495,20,0),0)</f>
        <v>11/07/206</v>
      </c>
      <c r="AN813" s="55" t="str">
        <f>+IFERROR(VLOOKUP($M813,ACTIVIDADES!$B$9:$X$495,21,0),0)</f>
        <v>Actividad reportada con cumplimiento en el primer trimestre 2026</v>
      </c>
      <c r="AO813" s="55">
        <f>+IFERROR(VLOOKUP($M813,ACTIVIDADES!$B$9:$X$495,22,0),0)</f>
        <v>1</v>
      </c>
      <c r="AP813" s="150" t="str">
        <f>+IFERROR(VLOOKUP($M813,ACTIVIDADES!$B$9:$X$495,23,0),0)</f>
        <v>CUMPLIDO</v>
      </c>
      <c r="AQ813" s="129">
        <v>46230</v>
      </c>
      <c r="AR813" s="172">
        <v>1</v>
      </c>
      <c r="AS813" s="131" t="s">
        <v>4491</v>
      </c>
      <c r="AT813" s="29" t="s">
        <v>579</v>
      </c>
      <c r="AU813" s="57" t="s">
        <v>1472</v>
      </c>
      <c r="AV813" s="57" t="s">
        <v>3635</v>
      </c>
      <c r="AW813" s="57" t="s">
        <v>590</v>
      </c>
      <c r="AX813" s="154" t="s">
        <v>5885</v>
      </c>
      <c r="AY813" s="176" t="str">
        <f t="shared" si="47"/>
        <v>CUMPLIDAS</v>
      </c>
      <c r="AZ813" s="55" t="str">
        <f>+IFERROR(VLOOKUP($M813,ACTIVIDADES!$B$9:$T$494,25,0),"")</f>
        <v/>
      </c>
      <c r="BA813" s="55" t="str">
        <f>+IFERROR(VLOOKUP($M813,ACTIVIDADES!$B$9:$T$494,26,0),"")</f>
        <v/>
      </c>
      <c r="BB813" s="55" t="str">
        <f>+IFERROR(VLOOKUP($M813,ACTIVIDADES!$B$9:$T$494,27,0),"")</f>
        <v/>
      </c>
      <c r="BC813" s="55" t="str">
        <f>+IFERROR(VLOOKUP($M813,ACTIVIDADES!$B$9:$T$494,28,0),"")</f>
        <v/>
      </c>
      <c r="BD813" s="55" t="str">
        <f>+IFERROR(VLOOKUP($M813,ACTIVIDADES!$B$9:$T$494,29,0),"")</f>
        <v/>
      </c>
      <c r="BE813" s="55" t="str">
        <f>+IFERROR(VLOOKUP($M813,ACTIVIDADES!$B$9:$T$494,30,0),"")</f>
        <v/>
      </c>
      <c r="BF813" s="58"/>
      <c r="BG813" s="58"/>
      <c r="BH813" s="59"/>
      <c r="BI813" s="59" t="s">
        <v>580</v>
      </c>
      <c r="BJ813" s="60" t="s">
        <v>3635</v>
      </c>
      <c r="BK813" s="61" t="s">
        <v>593</v>
      </c>
      <c r="BL813" s="62"/>
      <c r="BM813" s="55" t="str">
        <f>+IFERROR(VLOOKUP($M813,ACTIVIDADES!$B$9:$T$494,31,0),"")</f>
        <v/>
      </c>
      <c r="BN813" s="55" t="str">
        <f>+IFERROR(VLOOKUP($M813,ACTIVIDADES!$B$9:$T$494,32,0),"")</f>
        <v/>
      </c>
      <c r="BO813" s="55" t="str">
        <f>+IFERROR(VLOOKUP($M813,ACTIVIDADES!$B$9:$T$494,33,0),"")</f>
        <v/>
      </c>
      <c r="BP813" s="55" t="str">
        <f>+IFERROR(VLOOKUP($M813,ACTIVIDADES!$B$9:$T$494,34,0),"")</f>
        <v/>
      </c>
      <c r="BQ813" s="55" t="str">
        <f>+IFERROR(VLOOKUP($M813,ACTIVIDADES!$B$9:$T$494,35,0),"")</f>
        <v/>
      </c>
      <c r="BR813" s="55" t="str">
        <f>+IFERROR(VLOOKUP($M813,ACTIVIDADES!$B$9:$T$494,36,0),"")</f>
        <v/>
      </c>
      <c r="BS813" s="55" t="str">
        <f>+IFERROR(VLOOKUP($M813,ACTIVIDADES!$B$9:$T$494,37,0),"")</f>
        <v/>
      </c>
      <c r="BT813" s="58"/>
      <c r="BU813" s="58"/>
      <c r="BV813" s="59"/>
      <c r="BW813" s="59" t="s">
        <v>580</v>
      </c>
      <c r="BX813" s="60" t="s">
        <v>3635</v>
      </c>
      <c r="BY813" s="61" t="s">
        <v>593</v>
      </c>
      <c r="BZ813" s="62"/>
    </row>
    <row r="814" spans="1:95" ht="93" customHeight="1" x14ac:dyDescent="0.35">
      <c r="A814" s="281">
        <f t="shared" si="48"/>
        <v>806</v>
      </c>
      <c r="B814" s="281" t="s">
        <v>536</v>
      </c>
      <c r="C814" s="281">
        <v>2024</v>
      </c>
      <c r="D814" s="281" t="s">
        <v>3734</v>
      </c>
      <c r="E814" s="214"/>
      <c r="F814" s="281" t="s">
        <v>727</v>
      </c>
      <c r="G814" s="325" t="s">
        <v>533</v>
      </c>
      <c r="H814" s="283" t="s">
        <v>4953</v>
      </c>
      <c r="I814" s="283"/>
      <c r="J814" s="281" t="s">
        <v>5270</v>
      </c>
      <c r="K814" s="281" t="s">
        <v>5270</v>
      </c>
      <c r="L814" s="285" t="s">
        <v>5440</v>
      </c>
      <c r="M814" s="312" t="s">
        <v>2830</v>
      </c>
      <c r="N814" s="312" t="s">
        <v>5531</v>
      </c>
      <c r="O814" s="312" t="s">
        <v>2832</v>
      </c>
      <c r="P814" s="312">
        <v>1</v>
      </c>
      <c r="Q814" s="314">
        <v>45659</v>
      </c>
      <c r="R814" s="314">
        <v>45838</v>
      </c>
      <c r="S814" s="315">
        <f t="shared" si="46"/>
        <v>26.700000000000003</v>
      </c>
      <c r="T814" s="312" t="s">
        <v>589</v>
      </c>
      <c r="U814" s="312" t="s">
        <v>1164</v>
      </c>
      <c r="V814" s="290">
        <f>+IFERROR(VLOOKUP($M814,ACTIVIDADES!$B$9:$Q$494,10,0),"")</f>
        <v>0</v>
      </c>
      <c r="W814" s="292" t="str">
        <f>+IFERROR(VLOOKUP($M814,ACTIVIDADES!$B$9:$Q$494,11,0)," ")</f>
        <v>En proceso de actualización</v>
      </c>
      <c r="X814" s="321" t="str">
        <f>+IFERROR(VLOOKUP($M814,ACTIVIDADES!$B$9:$Q$494,12,0),"")</f>
        <v>https://dnbcgovco-my.sharepoint.com/:f:/g/personal/planeacion_dnbc_gov_co/IgCMMWenExEVSrJDg7g7OVoeAUSpAZPWObv9Sy1QzhSATZo?e=fpCZe0</v>
      </c>
      <c r="Y814" s="293">
        <f>+IFERROR(VLOOKUP($M814,ACTIVIDADES!$B$9:$Q$494,13,0),"")</f>
        <v>46153</v>
      </c>
      <c r="Z814" s="290" t="str">
        <f>+IFERROR(VLOOKUP($M814,ACTIVIDADES!$B$9:$Q$494,14,0),"")</f>
        <v>No se evidencia avance para el periodo</v>
      </c>
      <c r="AA814" s="290">
        <f>+IFERROR(VLOOKUP($M814,ACTIVIDADES!$B$9:$Q$494,15,0),"")</f>
        <v>0</v>
      </c>
      <c r="AB814" s="295" t="str">
        <f>+IFERROR(VLOOKUP($M814,ACTIVIDADES!$B$9:$Q$494,16,0),"")</f>
        <v>VENCIDO</v>
      </c>
      <c r="AC814" s="296">
        <v>46171</v>
      </c>
      <c r="AD814" s="298">
        <v>0</v>
      </c>
      <c r="AE814" s="316" t="s">
        <v>3741</v>
      </c>
      <c r="AF814" s="297" t="s">
        <v>581</v>
      </c>
      <c r="AG814" s="297" t="s">
        <v>3737</v>
      </c>
      <c r="AH814" s="297" t="s">
        <v>593</v>
      </c>
      <c r="AI814" s="297" t="s">
        <v>3752</v>
      </c>
      <c r="AJ814" s="299">
        <f>+IFERROR(VLOOKUP($M814,ACTIVIDADES!$B$9:$T$494,17,0),"")</f>
        <v>1</v>
      </c>
      <c r="AK814" s="300" t="str">
        <f>+IFERROR(VLOOKUP($M814,ACTIVIDADES!$B$9:$T$494,18,0),"")</f>
        <v xml:space="preserve">Se actualizo y socializo el manual y procedimiento de Gestión de bienes </v>
      </c>
      <c r="AL814" s="300" t="str">
        <f>+IFERROR(VLOOKUP($M814,ACTIVIDADES!$B$9:$T$494,19,0),"")</f>
        <v>https://dnbcgovco-my.sharepoint.com/:f:/g/personal/planeacion_dnbc_gov_co/IgDshXjsc8LZQZjqdqa4EMsZAWpmZqV686eTXio40garkCs?e=KEiQRq</v>
      </c>
      <c r="AM814" s="299">
        <f>+IFERROR(VLOOKUP($M814,ACTIVIDADES!$B$9:$X$495,20,0),0)</f>
        <v>46214</v>
      </c>
      <c r="AN814" s="299" t="str">
        <f>+IFERROR(VLOOKUP($M814,ACTIVIDADES!$B$9:$X$495,21,0),0)</f>
        <v>Se presenta procedimiento actualizado al 30 de junio de 2026 con su respectiva socializaicón vía correo electrónico</v>
      </c>
      <c r="AO814" s="299">
        <f>+IFERROR(VLOOKUP($M814,ACTIVIDADES!$B$9:$X$495,22,0),0)</f>
        <v>1</v>
      </c>
      <c r="AP814" s="304" t="str">
        <f>+IFERROR(VLOOKUP($M814,ACTIVIDADES!$B$9:$X$495,23,0),0)</f>
        <v>CUMPLIDO</v>
      </c>
      <c r="AQ814" s="247">
        <v>46230</v>
      </c>
      <c r="AR814" s="334">
        <v>1</v>
      </c>
      <c r="AS814" s="306" t="s">
        <v>5835</v>
      </c>
      <c r="AT814" s="297" t="s">
        <v>578</v>
      </c>
      <c r="AU814" s="303" t="s">
        <v>1472</v>
      </c>
      <c r="AV814" s="303" t="s">
        <v>3635</v>
      </c>
      <c r="AW814" s="303" t="s">
        <v>590</v>
      </c>
      <c r="AX814" s="390" t="s">
        <v>4492</v>
      </c>
      <c r="AY814" s="176" t="str">
        <f t="shared" si="47"/>
        <v>CUMPLIDAS</v>
      </c>
      <c r="AZ814" s="55" t="str">
        <f>+IFERROR(VLOOKUP($M814,ACTIVIDADES!$B$9:$T$494,25,0),"")</f>
        <v/>
      </c>
      <c r="BA814" s="55" t="str">
        <f>+IFERROR(VLOOKUP($M814,ACTIVIDADES!$B$9:$T$494,26,0),"")</f>
        <v/>
      </c>
      <c r="BB814" s="55" t="str">
        <f>+IFERROR(VLOOKUP($M814,ACTIVIDADES!$B$9:$T$494,27,0),"")</f>
        <v/>
      </c>
      <c r="BC814" s="55" t="str">
        <f>+IFERROR(VLOOKUP($M814,ACTIVIDADES!$B$9:$T$494,28,0),"")</f>
        <v/>
      </c>
      <c r="BD814" s="55" t="str">
        <f>+IFERROR(VLOOKUP($M814,ACTIVIDADES!$B$9:$T$494,29,0),"")</f>
        <v/>
      </c>
      <c r="BE814" s="55" t="str">
        <f>+IFERROR(VLOOKUP($M814,ACTIVIDADES!$B$9:$T$494,30,0),"")</f>
        <v/>
      </c>
      <c r="BF814" s="58"/>
      <c r="BG814" s="58"/>
      <c r="BH814" s="59"/>
      <c r="BI814" s="59" t="s">
        <v>580</v>
      </c>
      <c r="BJ814" s="60" t="s">
        <v>3635</v>
      </c>
      <c r="BK814" s="61" t="s">
        <v>593</v>
      </c>
      <c r="BL814" s="62"/>
      <c r="BM814" s="55" t="str">
        <f>+IFERROR(VLOOKUP($M814,ACTIVIDADES!$B$9:$T$494,31,0),"")</f>
        <v/>
      </c>
      <c r="BN814" s="55" t="str">
        <f>+IFERROR(VLOOKUP($M814,ACTIVIDADES!$B$9:$T$494,32,0),"")</f>
        <v/>
      </c>
      <c r="BO814" s="55" t="str">
        <f>+IFERROR(VLOOKUP($M814,ACTIVIDADES!$B$9:$T$494,33,0),"")</f>
        <v/>
      </c>
      <c r="BP814" s="55" t="str">
        <f>+IFERROR(VLOOKUP($M814,ACTIVIDADES!$B$9:$T$494,34,0),"")</f>
        <v/>
      </c>
      <c r="BQ814" s="55" t="str">
        <f>+IFERROR(VLOOKUP($M814,ACTIVIDADES!$B$9:$T$494,35,0),"")</f>
        <v/>
      </c>
      <c r="BR814" s="55" t="str">
        <f>+IFERROR(VLOOKUP($M814,ACTIVIDADES!$B$9:$T$494,36,0),"")</f>
        <v/>
      </c>
      <c r="BS814" s="55" t="str">
        <f>+IFERROR(VLOOKUP($M814,ACTIVIDADES!$B$9:$T$494,37,0),"")</f>
        <v/>
      </c>
      <c r="BT814" s="58"/>
      <c r="BU814" s="58"/>
      <c r="BV814" s="59"/>
      <c r="BW814" s="59" t="s">
        <v>580</v>
      </c>
      <c r="BX814" s="60" t="s">
        <v>3635</v>
      </c>
      <c r="BY814" s="61" t="s">
        <v>593</v>
      </c>
      <c r="BZ814" s="62"/>
    </row>
    <row r="815" spans="1:95" ht="93" customHeight="1" x14ac:dyDescent="0.35">
      <c r="A815" s="215">
        <f t="shared" si="48"/>
        <v>807</v>
      </c>
      <c r="B815" s="215" t="s">
        <v>536</v>
      </c>
      <c r="C815" s="215">
        <v>2024</v>
      </c>
      <c r="D815" s="215" t="s">
        <v>3734</v>
      </c>
      <c r="E815" s="214"/>
      <c r="F815" s="215" t="s">
        <v>715</v>
      </c>
      <c r="G815" s="250" t="s">
        <v>533</v>
      </c>
      <c r="H815" s="216" t="s">
        <v>4811</v>
      </c>
      <c r="I815" s="216"/>
      <c r="J815" s="215" t="s">
        <v>4058</v>
      </c>
      <c r="K815" s="215" t="s">
        <v>4058</v>
      </c>
      <c r="L815" s="217" t="s">
        <v>5457</v>
      </c>
      <c r="M815" s="242" t="s">
        <v>2487</v>
      </c>
      <c r="N815" s="242" t="s">
        <v>5659</v>
      </c>
      <c r="O815" s="242" t="s">
        <v>2483</v>
      </c>
      <c r="P815" s="242">
        <v>1</v>
      </c>
      <c r="Q815" s="243">
        <v>45659</v>
      </c>
      <c r="R815" s="243">
        <v>45746</v>
      </c>
      <c r="S815" s="244">
        <f t="shared" si="46"/>
        <v>13.2</v>
      </c>
      <c r="T815" s="242" t="s">
        <v>592</v>
      </c>
      <c r="U815" s="242" t="s">
        <v>1164</v>
      </c>
      <c r="V815" s="221">
        <f>+IFERROR(VLOOKUP($M815,ACTIVIDADES!$B$9:$Q$494,10,0),"")</f>
        <v>1</v>
      </c>
      <c r="W815" s="222" t="str">
        <f>+IFERROR(VLOOKUP($M815,ACTIVIDADES!$B$9:$Q$494,11,0)," ")</f>
        <v xml:space="preserve">Accion establecida en el plan de mejoramiento suscrito el 17 de diciembre de 2024, como resultado de la auditoria realizada a la vigencia 2023.
La acción finalizó el 30 de marzo de 2025
Se evidenció que las notas a los estados financieros se elaboran únicamente en el primer semestre de cada vigencia y que, en las últimas notas presentadas, se incluyeron las revelaciones correspondientes al rezago presupuestal.
Por lo tanto,  se dio cumplimiento a la acción establecida en el Plan de Mejoramiento.
</v>
      </c>
      <c r="X815" s="223" t="str">
        <f>+IFERROR(VLOOKUP($M815,ACTIVIDADES!$B$9:$Q$494,12,0),"")</f>
        <v>https://dnbcgovco-my.sharepoint.com/:f:/g/personal/planeacion_dnbc_gov_co/IgAKPZEalRp3T7O44VwZjBLlARF86VpmllJA36VR9-2qDG8?e=W6XaGX</v>
      </c>
      <c r="Y815" s="224">
        <f>+IFERROR(VLOOKUP($M815,ACTIVIDADES!$B$9:$Q$494,13,0),"")</f>
        <v>46153</v>
      </c>
      <c r="Z815" s="221" t="str">
        <f>+IFERROR(VLOOKUP($M815,ACTIVIDADES!$B$9:$Q$494,14,0),"")</f>
        <v>Se incluyen notas de los estados financieros 2025 con información en apartados, como adquisición de bienes y servicios, de las reservas presupuestales constituidas durante la vigencia</v>
      </c>
      <c r="AA815" s="221">
        <f>+IFERROR(VLOOKUP($M815,ACTIVIDADES!$B$9:$Q$494,15,0),"")</f>
        <v>1</v>
      </c>
      <c r="AB815" s="225" t="str">
        <f>+IFERROR(VLOOKUP($M815,ACTIVIDADES!$B$9:$Q$494,16,0),"")</f>
        <v>CUMPLIDO</v>
      </c>
      <c r="AC815" s="240">
        <v>46171</v>
      </c>
      <c r="AD815" s="228">
        <v>1</v>
      </c>
      <c r="AE815" s="228" t="s">
        <v>4491</v>
      </c>
      <c r="AF815" s="139" t="s">
        <v>578</v>
      </c>
      <c r="AG815" s="139" t="s">
        <v>3737</v>
      </c>
      <c r="AH815" s="139" t="s">
        <v>593</v>
      </c>
      <c r="AI815" s="139" t="s">
        <v>3752</v>
      </c>
      <c r="AJ815" s="141">
        <f>+IFERROR(VLOOKUP($M815,ACTIVIDADES!$B$9:$T$494,17,0),"")</f>
        <v>1</v>
      </c>
      <c r="AK815" s="229" t="str">
        <f>+IFERROR(VLOOKUP($M815,ACTIVIDADES!$B$9:$T$494,18,0),"")</f>
        <v xml:space="preserve">Accion establecida en el plan de mejoramiento suscrito el 17 de diciembre de 2024, como resultado de la auditoria realizada a la vigencia 2023.
La acción finalizó el 30 de marzo de 2025
Se evidenció que las notas a los estados financieros se elaboran únicamente en el primer semestre de cada vigencia y que, en las últimas notas presentadas, se incluyeron las revelaciones correspondientes al rezago presupuestal.
Por lo tanto,  se dio cumplimiento a la acción establecida en el Plan de Mejoramiento.
</v>
      </c>
      <c r="AL815" s="229" t="str">
        <f>+IFERROR(VLOOKUP($M815,ACTIVIDADES!$B$9:$T$494,19,0),"")</f>
        <v>https://dnbcgovco-my.sharepoint.com/:f:/g/personal/planeacion_dnbc_gov_co/IgDlTTkE6gPMRZjTETbxch7dATaSM_TE5-agvqb3k7QgaDY?e=0V1Jx7</v>
      </c>
      <c r="AM815" s="141" t="str">
        <f>+IFERROR(VLOOKUP($M815,ACTIVIDADES!$B$9:$X$495,20,0),0)</f>
        <v>11/07/206</v>
      </c>
      <c r="AN815" s="141" t="str">
        <f>+IFERROR(VLOOKUP($M815,ACTIVIDADES!$B$9:$X$495,21,0),0)</f>
        <v>Actividad reportada con cumplimiento en el primer trimestre 2026</v>
      </c>
      <c r="AO815" s="141">
        <f>+IFERROR(VLOOKUP($M815,ACTIVIDADES!$B$9:$X$495,22,0),0)</f>
        <v>1</v>
      </c>
      <c r="AP815" s="230" t="str">
        <f>+IFERROR(VLOOKUP($M815,ACTIVIDADES!$B$9:$X$495,23,0),0)</f>
        <v>CUMPLIDO</v>
      </c>
      <c r="AQ815" s="231">
        <v>46230</v>
      </c>
      <c r="AR815" s="248">
        <v>1</v>
      </c>
      <c r="AS815" s="142" t="s">
        <v>4491</v>
      </c>
      <c r="AT815" s="139" t="s">
        <v>579</v>
      </c>
      <c r="AU815" s="198" t="s">
        <v>1472</v>
      </c>
      <c r="AV815" s="198" t="s">
        <v>3635</v>
      </c>
      <c r="AW815" s="198" t="s">
        <v>590</v>
      </c>
      <c r="AX815" s="372" t="s">
        <v>5886</v>
      </c>
      <c r="AY815" s="176" t="str">
        <f t="shared" si="47"/>
        <v>CUMPLIDAS</v>
      </c>
      <c r="AZ815" s="55" t="str">
        <f>+IFERROR(VLOOKUP($M815,ACTIVIDADES!$B$9:$T$494,25,0),"")</f>
        <v/>
      </c>
      <c r="BA815" s="55" t="str">
        <f>+IFERROR(VLOOKUP($M815,ACTIVIDADES!$B$9:$T$494,26,0),"")</f>
        <v/>
      </c>
      <c r="BB815" s="55" t="str">
        <f>+IFERROR(VLOOKUP($M815,ACTIVIDADES!$B$9:$T$494,27,0),"")</f>
        <v/>
      </c>
      <c r="BC815" s="55" t="str">
        <f>+IFERROR(VLOOKUP($M815,ACTIVIDADES!$B$9:$T$494,28,0),"")</f>
        <v/>
      </c>
      <c r="BD815" s="55" t="str">
        <f>+IFERROR(VLOOKUP($M815,ACTIVIDADES!$B$9:$T$494,29,0),"")</f>
        <v/>
      </c>
      <c r="BE815" s="55" t="str">
        <f>+IFERROR(VLOOKUP($M815,ACTIVIDADES!$B$9:$T$494,30,0),"")</f>
        <v/>
      </c>
      <c r="BF815" s="58"/>
      <c r="BG815" s="58"/>
      <c r="BH815" s="59"/>
      <c r="BI815" s="59" t="s">
        <v>580</v>
      </c>
      <c r="BJ815" s="60" t="s">
        <v>3635</v>
      </c>
      <c r="BK815" s="61" t="s">
        <v>593</v>
      </c>
      <c r="BL815" s="62"/>
      <c r="BM815" s="55" t="str">
        <f>+IFERROR(VLOOKUP($M815,ACTIVIDADES!$B$9:$T$494,31,0),"")</f>
        <v/>
      </c>
      <c r="BN815" s="55" t="str">
        <f>+IFERROR(VLOOKUP($M815,ACTIVIDADES!$B$9:$T$494,32,0),"")</f>
        <v/>
      </c>
      <c r="BO815" s="55" t="str">
        <f>+IFERROR(VLOOKUP($M815,ACTIVIDADES!$B$9:$T$494,33,0),"")</f>
        <v/>
      </c>
      <c r="BP815" s="55" t="str">
        <f>+IFERROR(VLOOKUP($M815,ACTIVIDADES!$B$9:$T$494,34,0),"")</f>
        <v/>
      </c>
      <c r="BQ815" s="55" t="str">
        <f>+IFERROR(VLOOKUP($M815,ACTIVIDADES!$B$9:$T$494,35,0),"")</f>
        <v/>
      </c>
      <c r="BR815" s="55" t="str">
        <f>+IFERROR(VLOOKUP($M815,ACTIVIDADES!$B$9:$T$494,36,0),"")</f>
        <v/>
      </c>
      <c r="BS815" s="55" t="str">
        <f>+IFERROR(VLOOKUP($M815,ACTIVIDADES!$B$9:$T$494,37,0),"")</f>
        <v/>
      </c>
      <c r="BT815" s="58"/>
      <c r="BU815" s="58"/>
      <c r="BV815" s="59"/>
      <c r="BW815" s="59" t="s">
        <v>580</v>
      </c>
      <c r="BX815" s="60" t="s">
        <v>3635</v>
      </c>
      <c r="BY815" s="61" t="s">
        <v>593</v>
      </c>
      <c r="BZ815" s="62"/>
    </row>
    <row r="816" spans="1:95" s="143" customFormat="1" ht="93" customHeight="1" x14ac:dyDescent="0.35">
      <c r="A816" s="40">
        <f t="shared" si="48"/>
        <v>808</v>
      </c>
      <c r="B816" s="40" t="s">
        <v>536</v>
      </c>
      <c r="C816" s="40">
        <v>2024</v>
      </c>
      <c r="D816" s="40" t="s">
        <v>3734</v>
      </c>
      <c r="E816" s="323"/>
      <c r="F816" s="40" t="s">
        <v>727</v>
      </c>
      <c r="G816" s="190" t="s">
        <v>533</v>
      </c>
      <c r="H816" s="42" t="s">
        <v>4953</v>
      </c>
      <c r="I816" s="42"/>
      <c r="J816" s="40" t="s">
        <v>5270</v>
      </c>
      <c r="K816" s="40" t="s">
        <v>5270</v>
      </c>
      <c r="L816" s="44" t="s">
        <v>5440</v>
      </c>
      <c r="M816" s="63" t="s">
        <v>2491</v>
      </c>
      <c r="N816" s="63" t="s">
        <v>4493</v>
      </c>
      <c r="O816" s="63" t="s">
        <v>2493</v>
      </c>
      <c r="P816" s="63">
        <v>1</v>
      </c>
      <c r="Q816" s="65">
        <v>45659</v>
      </c>
      <c r="R816" s="65">
        <v>45746</v>
      </c>
      <c r="S816" s="66">
        <f t="shared" si="46"/>
        <v>13.2</v>
      </c>
      <c r="T816" s="63" t="s">
        <v>592</v>
      </c>
      <c r="U816" s="63" t="s">
        <v>1164</v>
      </c>
      <c r="V816" s="49">
        <f>+IFERROR(VLOOKUP($M816,ACTIVIDADES!$B$9:$Q$494,10,0),"")</f>
        <v>1</v>
      </c>
      <c r="W816" s="61" t="str">
        <f>+IFERROR(VLOOKUP($M816,ACTIVIDADES!$B$9:$Q$494,11,0)," ")</f>
        <v xml:space="preserve">Accion establecida en el plan de mejoramiento suscrito el 17 de diciembre de 2024, como resultado de la auditoria realizada a la vigencia 2023.
La acción finalizó el 30 de marzo de 2025.                        
Se evidenció el Acta No. 001 de 2025, los estados financieros de las vigencias 2024 y 2023, el archivo en Excel con el detalle del inventario de la bodega de la DNBC, el correo electrónico relacionado con el conteo de inventarios y el inventario con corte al 30 de diciembre de 2024, los cuales se constituyen en soporte para la actualización de los saldos contables de propiedad, planta y equipo.
Por lo tanto,  se dio cumplimiento a la acción establecida en el Plan de Mejoramiento.
</v>
      </c>
      <c r="X816" s="51" t="str">
        <f>+IFERROR(VLOOKUP($M816,ACTIVIDADES!$B$9:$Q$494,12,0),"")</f>
        <v>https://dnbcgovco-my.sharepoint.com/:f:/g/personal/planeacion_dnbc_gov_co/IgAKPZEalRp3T7O44VwZjBLlARF86VpmllJA36VR9-2qDG8?e=W6XaGX</v>
      </c>
      <c r="Y816" s="52">
        <f>+IFERROR(VLOOKUP($M816,ACTIVIDADES!$B$9:$Q$494,13,0),"")</f>
        <v>46153</v>
      </c>
      <c r="Z816" s="49" t="str">
        <f>+IFERROR(VLOOKUP($M816,ACTIVIDADES!$B$9:$Q$494,14,0),"")</f>
        <v>Se incluyen actas de cruce de información de inventariodel primer trimestre del avigencia 2026</v>
      </c>
      <c r="AA816" s="49">
        <f>+IFERROR(VLOOKUP($M816,ACTIVIDADES!$B$9:$Q$494,15,0),"")</f>
        <v>1</v>
      </c>
      <c r="AB816" s="54" t="str">
        <f>+IFERROR(VLOOKUP($M816,ACTIVIDADES!$B$9:$Q$494,16,0),"")</f>
        <v>CUMPLIDO</v>
      </c>
      <c r="AC816" s="144">
        <v>46171</v>
      </c>
      <c r="AD816" s="30">
        <v>1</v>
      </c>
      <c r="AE816" s="72" t="s">
        <v>4415</v>
      </c>
      <c r="AF816" s="29" t="s">
        <v>578</v>
      </c>
      <c r="AG816" s="29" t="s">
        <v>3737</v>
      </c>
      <c r="AH816" s="29" t="s">
        <v>593</v>
      </c>
      <c r="AI816" s="29" t="s">
        <v>3752</v>
      </c>
      <c r="AJ816" s="55">
        <f>+IFERROR(VLOOKUP($M816,ACTIVIDADES!$B$9:$T$494,17,0),"")</f>
        <v>1</v>
      </c>
      <c r="AK816" s="80" t="str">
        <f>+IFERROR(VLOOKUP($M816,ACTIVIDADES!$B$9:$T$494,18,0),"")</f>
        <v xml:space="preserve">Accion establecida en el plan de mejoramiento suscrito el 17 de diciembre de 2024, como resultado de la auditoria realizada a la vigencia 2023.
La acción finalizó el 30 de marzo de 2025.                        
Se evidenció el Acta No. 001 de 2025, los estados financieros de las vigencias 2024 y 2023, el archivo en Excel con el detalle del inventario de la bodega de la DNBC, el correo electrónico relacionado con el conteo de inventarios y el inventario con corte al 30 de diciembre de 2024, los cuales se constituyen en soporte para la actualización de los saldos contables de propiedad, planta y equipo.
Por lo tanto,  se dio cumplimiento a la acción establecida en el Plan de Mejoramiento.
</v>
      </c>
      <c r="AL816" s="80" t="str">
        <f>+IFERROR(VLOOKUP($M816,ACTIVIDADES!$B$9:$T$494,19,0),"")</f>
        <v>https://dnbcgovco-my.sharepoint.com/:f:/g/personal/planeacion_dnbc_gov_co/IgDlTTkE6gPMRZjTETbxch7dATaSM_TE5-agvqb3k7QgaDY?e=0V1Jx7</v>
      </c>
      <c r="AM816" s="55" t="str">
        <f>+IFERROR(VLOOKUP($M816,ACTIVIDADES!$B$9:$X$495,20,0),0)</f>
        <v>11/07/206</v>
      </c>
      <c r="AN816" s="55" t="str">
        <f>+IFERROR(VLOOKUP($M816,ACTIVIDADES!$B$9:$X$495,21,0),0)</f>
        <v>Actividad reportada con cumplimiento en el primer trimestre 2026</v>
      </c>
      <c r="AO816" s="55">
        <f>+IFERROR(VLOOKUP($M816,ACTIVIDADES!$B$9:$X$495,22,0),0)</f>
        <v>1</v>
      </c>
      <c r="AP816" s="150" t="str">
        <f>+IFERROR(VLOOKUP($M816,ACTIVIDADES!$B$9:$X$495,23,0),0)</f>
        <v>CUMPLIDO</v>
      </c>
      <c r="AQ816" s="129">
        <v>46230</v>
      </c>
      <c r="AR816" s="172">
        <v>1</v>
      </c>
      <c r="AS816" s="72" t="s">
        <v>4494</v>
      </c>
      <c r="AT816" s="29" t="s">
        <v>578</v>
      </c>
      <c r="AU816" s="57" t="s">
        <v>1472</v>
      </c>
      <c r="AV816" s="57" t="s">
        <v>3635</v>
      </c>
      <c r="AW816" s="57" t="s">
        <v>590</v>
      </c>
      <c r="AX816" s="154" t="s">
        <v>4495</v>
      </c>
      <c r="AY816" s="176" t="str">
        <f t="shared" si="47"/>
        <v>CUMPLIDAS</v>
      </c>
      <c r="AZ816" s="55" t="str">
        <f>+IFERROR(VLOOKUP($M816,ACTIVIDADES!$B$9:$T$494,25,0),"")</f>
        <v/>
      </c>
      <c r="BA816" s="55" t="str">
        <f>+IFERROR(VLOOKUP($M816,ACTIVIDADES!$B$9:$T$494,26,0),"")</f>
        <v/>
      </c>
      <c r="BB816" s="55" t="str">
        <f>+IFERROR(VLOOKUP($M816,ACTIVIDADES!$B$9:$T$494,27,0),"")</f>
        <v/>
      </c>
      <c r="BC816" s="55" t="str">
        <f>+IFERROR(VLOOKUP($M816,ACTIVIDADES!$B$9:$T$494,28,0),"")</f>
        <v/>
      </c>
      <c r="BD816" s="55" t="str">
        <f>+IFERROR(VLOOKUP($M816,ACTIVIDADES!$B$9:$T$494,29,0),"")</f>
        <v/>
      </c>
      <c r="BE816" s="55" t="str">
        <f>+IFERROR(VLOOKUP($M816,ACTIVIDADES!$B$9:$T$494,30,0),"")</f>
        <v/>
      </c>
      <c r="BF816" s="58"/>
      <c r="BG816" s="58"/>
      <c r="BH816" s="59"/>
      <c r="BI816" s="59" t="s">
        <v>580</v>
      </c>
      <c r="BJ816" s="60" t="s">
        <v>3635</v>
      </c>
      <c r="BK816" s="61" t="s">
        <v>593</v>
      </c>
      <c r="BL816" s="62"/>
      <c r="BM816" s="55" t="str">
        <f>+IFERROR(VLOOKUP($M816,ACTIVIDADES!$B$9:$T$494,31,0),"")</f>
        <v/>
      </c>
      <c r="BN816" s="55" t="str">
        <f>+IFERROR(VLOOKUP($M816,ACTIVIDADES!$B$9:$T$494,32,0),"")</f>
        <v/>
      </c>
      <c r="BO816" s="55" t="str">
        <f>+IFERROR(VLOOKUP($M816,ACTIVIDADES!$B$9:$T$494,33,0),"")</f>
        <v/>
      </c>
      <c r="BP816" s="55" t="str">
        <f>+IFERROR(VLOOKUP($M816,ACTIVIDADES!$B$9:$T$494,34,0),"")</f>
        <v/>
      </c>
      <c r="BQ816" s="55" t="str">
        <f>+IFERROR(VLOOKUP($M816,ACTIVIDADES!$B$9:$T$494,35,0),"")</f>
        <v/>
      </c>
      <c r="BR816" s="55" t="str">
        <f>+IFERROR(VLOOKUP($M816,ACTIVIDADES!$B$9:$T$494,36,0),"")</f>
        <v/>
      </c>
      <c r="BS816" s="55" t="str">
        <f>+IFERROR(VLOOKUP($M816,ACTIVIDADES!$B$9:$T$494,37,0),"")</f>
        <v/>
      </c>
      <c r="BT816" s="58"/>
      <c r="BU816" s="58"/>
      <c r="BV816" s="59"/>
      <c r="BW816" s="59" t="s">
        <v>580</v>
      </c>
      <c r="BX816" s="60" t="s">
        <v>3635</v>
      </c>
      <c r="BY816" s="61" t="s">
        <v>593</v>
      </c>
      <c r="BZ816" s="62"/>
      <c r="CA816" s="9"/>
      <c r="CB816" s="9"/>
      <c r="CC816" s="9"/>
      <c r="CD816" s="9"/>
      <c r="CE816" s="9"/>
      <c r="CF816" s="9"/>
      <c r="CG816" s="9"/>
      <c r="CH816" s="9"/>
      <c r="CI816" s="9"/>
      <c r="CJ816" s="9"/>
      <c r="CK816" s="9"/>
      <c r="CL816" s="9"/>
      <c r="CM816" s="9"/>
      <c r="CN816" s="9"/>
      <c r="CO816" s="9"/>
      <c r="CP816" s="9"/>
      <c r="CQ816" s="9"/>
    </row>
    <row r="817" spans="1:95" s="143" customFormat="1" ht="93" customHeight="1" x14ac:dyDescent="0.35">
      <c r="A817" s="40">
        <f t="shared" si="48"/>
        <v>809</v>
      </c>
      <c r="B817" s="40" t="s">
        <v>536</v>
      </c>
      <c r="C817" s="40">
        <v>2024</v>
      </c>
      <c r="D817" s="40" t="s">
        <v>3734</v>
      </c>
      <c r="E817" s="323"/>
      <c r="F817" s="40" t="s">
        <v>728</v>
      </c>
      <c r="G817" s="190" t="s">
        <v>533</v>
      </c>
      <c r="H817" s="42" t="s">
        <v>4954</v>
      </c>
      <c r="I817" s="42"/>
      <c r="J817" s="40" t="s">
        <v>4496</v>
      </c>
      <c r="K817" s="40" t="s">
        <v>4496</v>
      </c>
      <c r="L817" s="44" t="s">
        <v>5440</v>
      </c>
      <c r="M817" s="63" t="s">
        <v>2491</v>
      </c>
      <c r="N817" s="63" t="s">
        <v>4493</v>
      </c>
      <c r="O817" s="63" t="s">
        <v>2493</v>
      </c>
      <c r="P817" s="63">
        <v>1</v>
      </c>
      <c r="Q817" s="65">
        <v>45659</v>
      </c>
      <c r="R817" s="65">
        <v>45746</v>
      </c>
      <c r="S817" s="66">
        <f t="shared" ref="S817:S880" si="49">DAYS360(Q817,R817)/360*54</f>
        <v>13.2</v>
      </c>
      <c r="T817" s="63" t="s">
        <v>592</v>
      </c>
      <c r="U817" s="63" t="s">
        <v>1164</v>
      </c>
      <c r="V817" s="49">
        <f>+IFERROR(VLOOKUP($M817,ACTIVIDADES!$B$9:$Q$494,10,0),"")</f>
        <v>1</v>
      </c>
      <c r="W817" s="61" t="str">
        <f>+IFERROR(VLOOKUP($M817,ACTIVIDADES!$B$9:$Q$494,11,0)," ")</f>
        <v xml:space="preserve">Accion establecida en el plan de mejoramiento suscrito el 17 de diciembre de 2024, como resultado de la auditoria realizada a la vigencia 2023.
La acción finalizó el 30 de marzo de 2025.                        
Se evidenció el Acta No. 001 de 2025, los estados financieros de las vigencias 2024 y 2023, el archivo en Excel con el detalle del inventario de la bodega de la DNBC, el correo electrónico relacionado con el conteo de inventarios y el inventario con corte al 30 de diciembre de 2024, los cuales se constituyen en soporte para la actualización de los saldos contables de propiedad, planta y equipo.
Por lo tanto,  se dio cumplimiento a la acción establecida en el Plan de Mejoramiento.
</v>
      </c>
      <c r="X817" s="51" t="str">
        <f>+IFERROR(VLOOKUP($M817,ACTIVIDADES!$B$9:$Q$494,12,0),"")</f>
        <v>https://dnbcgovco-my.sharepoint.com/:f:/g/personal/planeacion_dnbc_gov_co/IgAKPZEalRp3T7O44VwZjBLlARF86VpmllJA36VR9-2qDG8?e=W6XaGX</v>
      </c>
      <c r="Y817" s="52">
        <f>+IFERROR(VLOOKUP($M817,ACTIVIDADES!$B$9:$Q$494,13,0),"")</f>
        <v>46153</v>
      </c>
      <c r="Z817" s="49" t="str">
        <f>+IFERROR(VLOOKUP($M817,ACTIVIDADES!$B$9:$Q$494,14,0),"")</f>
        <v>Se incluyen actas de cruce de información de inventariodel primer trimestre del avigencia 2026</v>
      </c>
      <c r="AA817" s="49">
        <f>+IFERROR(VLOOKUP($M817,ACTIVIDADES!$B$9:$Q$494,15,0),"")</f>
        <v>1</v>
      </c>
      <c r="AB817" s="54" t="str">
        <f>+IFERROR(VLOOKUP($M817,ACTIVIDADES!$B$9:$Q$494,16,0),"")</f>
        <v>CUMPLIDO</v>
      </c>
      <c r="AC817" s="144">
        <v>46171</v>
      </c>
      <c r="AD817" s="30">
        <v>1</v>
      </c>
      <c r="AE817" s="72" t="s">
        <v>4415</v>
      </c>
      <c r="AF817" s="29" t="s">
        <v>578</v>
      </c>
      <c r="AG817" s="29" t="s">
        <v>3737</v>
      </c>
      <c r="AH817" s="29" t="s">
        <v>593</v>
      </c>
      <c r="AI817" s="29" t="s">
        <v>3752</v>
      </c>
      <c r="AJ817" s="55">
        <f>+IFERROR(VLOOKUP($M817,ACTIVIDADES!$B$9:$T$494,17,0),"")</f>
        <v>1</v>
      </c>
      <c r="AK817" s="80" t="str">
        <f>+IFERROR(VLOOKUP($M817,ACTIVIDADES!$B$9:$T$494,18,0),"")</f>
        <v xml:space="preserve">Accion establecida en el plan de mejoramiento suscrito el 17 de diciembre de 2024, como resultado de la auditoria realizada a la vigencia 2023.
La acción finalizó el 30 de marzo de 2025.                        
Se evidenció el Acta No. 001 de 2025, los estados financieros de las vigencias 2024 y 2023, el archivo en Excel con el detalle del inventario de la bodega de la DNBC, el correo electrónico relacionado con el conteo de inventarios y el inventario con corte al 30 de diciembre de 2024, los cuales se constituyen en soporte para la actualización de los saldos contables de propiedad, planta y equipo.
Por lo tanto,  se dio cumplimiento a la acción establecida en el Plan de Mejoramiento.
</v>
      </c>
      <c r="AL817" s="80" t="str">
        <f>+IFERROR(VLOOKUP($M817,ACTIVIDADES!$B$9:$T$494,19,0),"")</f>
        <v>https://dnbcgovco-my.sharepoint.com/:f:/g/personal/planeacion_dnbc_gov_co/IgDlTTkE6gPMRZjTETbxch7dATaSM_TE5-agvqb3k7QgaDY?e=0V1Jx7</v>
      </c>
      <c r="AM817" s="55" t="str">
        <f>+IFERROR(VLOOKUP($M817,ACTIVIDADES!$B$9:$X$495,20,0),0)</f>
        <v>11/07/206</v>
      </c>
      <c r="AN817" s="55" t="str">
        <f>+IFERROR(VLOOKUP($M817,ACTIVIDADES!$B$9:$X$495,21,0),0)</f>
        <v>Actividad reportada con cumplimiento en el primer trimestre 2026</v>
      </c>
      <c r="AO817" s="55">
        <f>+IFERROR(VLOOKUP($M817,ACTIVIDADES!$B$9:$X$495,22,0),0)</f>
        <v>1</v>
      </c>
      <c r="AP817" s="150" t="str">
        <f>+IFERROR(VLOOKUP($M817,ACTIVIDADES!$B$9:$X$495,23,0),0)</f>
        <v>CUMPLIDO</v>
      </c>
      <c r="AQ817" s="129">
        <v>46230</v>
      </c>
      <c r="AR817" s="172">
        <v>1</v>
      </c>
      <c r="AS817" s="72" t="s">
        <v>4494</v>
      </c>
      <c r="AT817" s="29" t="s">
        <v>578</v>
      </c>
      <c r="AU817" s="57" t="s">
        <v>1472</v>
      </c>
      <c r="AV817" s="57" t="s">
        <v>3635</v>
      </c>
      <c r="AW817" s="57" t="s">
        <v>590</v>
      </c>
      <c r="AX817" s="154" t="s">
        <v>4497</v>
      </c>
      <c r="AY817" s="176" t="str">
        <f t="shared" si="47"/>
        <v>CUMPLIDAS</v>
      </c>
      <c r="AZ817" s="55" t="str">
        <f>+IFERROR(VLOOKUP($M817,ACTIVIDADES!$B$9:$T$494,25,0),"")</f>
        <v/>
      </c>
      <c r="BA817" s="55" t="str">
        <f>+IFERROR(VLOOKUP($M817,ACTIVIDADES!$B$9:$T$494,26,0),"")</f>
        <v/>
      </c>
      <c r="BB817" s="55" t="str">
        <f>+IFERROR(VLOOKUP($M817,ACTIVIDADES!$B$9:$T$494,27,0),"")</f>
        <v/>
      </c>
      <c r="BC817" s="55" t="str">
        <f>+IFERROR(VLOOKUP($M817,ACTIVIDADES!$B$9:$T$494,28,0),"")</f>
        <v/>
      </c>
      <c r="BD817" s="55" t="str">
        <f>+IFERROR(VLOOKUP($M817,ACTIVIDADES!$B$9:$T$494,29,0),"")</f>
        <v/>
      </c>
      <c r="BE817" s="55" t="str">
        <f>+IFERROR(VLOOKUP($M817,ACTIVIDADES!$B$9:$T$494,30,0),"")</f>
        <v/>
      </c>
      <c r="BF817" s="58"/>
      <c r="BG817" s="58"/>
      <c r="BH817" s="59"/>
      <c r="BI817" s="59" t="s">
        <v>580</v>
      </c>
      <c r="BJ817" s="60" t="s">
        <v>3635</v>
      </c>
      <c r="BK817" s="61" t="s">
        <v>593</v>
      </c>
      <c r="BL817" s="62"/>
      <c r="BM817" s="55" t="str">
        <f>+IFERROR(VLOOKUP($M817,ACTIVIDADES!$B$9:$T$494,31,0),"")</f>
        <v/>
      </c>
      <c r="BN817" s="55" t="str">
        <f>+IFERROR(VLOOKUP($M817,ACTIVIDADES!$B$9:$T$494,32,0),"")</f>
        <v/>
      </c>
      <c r="BO817" s="55" t="str">
        <f>+IFERROR(VLOOKUP($M817,ACTIVIDADES!$B$9:$T$494,33,0),"")</f>
        <v/>
      </c>
      <c r="BP817" s="55" t="str">
        <f>+IFERROR(VLOOKUP($M817,ACTIVIDADES!$B$9:$T$494,34,0),"")</f>
        <v/>
      </c>
      <c r="BQ817" s="55" t="str">
        <f>+IFERROR(VLOOKUP($M817,ACTIVIDADES!$B$9:$T$494,35,0),"")</f>
        <v/>
      </c>
      <c r="BR817" s="55" t="str">
        <f>+IFERROR(VLOOKUP($M817,ACTIVIDADES!$B$9:$T$494,36,0),"")</f>
        <v/>
      </c>
      <c r="BS817" s="55" t="str">
        <f>+IFERROR(VLOOKUP($M817,ACTIVIDADES!$B$9:$T$494,37,0),"")</f>
        <v/>
      </c>
      <c r="BT817" s="58"/>
      <c r="BU817" s="58"/>
      <c r="BV817" s="59"/>
      <c r="BW817" s="59" t="s">
        <v>580</v>
      </c>
      <c r="BX817" s="60" t="s">
        <v>3635</v>
      </c>
      <c r="BY817" s="61" t="s">
        <v>593</v>
      </c>
      <c r="BZ817" s="62"/>
      <c r="CA817" s="9"/>
      <c r="CB817" s="9"/>
      <c r="CC817" s="9"/>
      <c r="CD817" s="9"/>
      <c r="CE817" s="9"/>
      <c r="CF817" s="9"/>
      <c r="CG817" s="9"/>
      <c r="CH817" s="9"/>
      <c r="CI817" s="9"/>
      <c r="CJ817" s="9"/>
      <c r="CK817" s="9"/>
      <c r="CL817" s="9"/>
      <c r="CM817" s="9"/>
      <c r="CN817" s="9"/>
      <c r="CO817" s="9"/>
      <c r="CP817" s="9"/>
      <c r="CQ817" s="9"/>
    </row>
    <row r="818" spans="1:95" customFormat="1" ht="93" customHeight="1" x14ac:dyDescent="0.35">
      <c r="A818" s="40">
        <f t="shared" si="48"/>
        <v>810</v>
      </c>
      <c r="B818" s="40" t="s">
        <v>536</v>
      </c>
      <c r="C818" s="40">
        <v>2025</v>
      </c>
      <c r="D818" s="40" t="s">
        <v>3734</v>
      </c>
      <c r="E818" s="323"/>
      <c r="F818" s="40" t="s">
        <v>751</v>
      </c>
      <c r="G818" s="63" t="s">
        <v>563</v>
      </c>
      <c r="H818" s="42" t="s">
        <v>4950</v>
      </c>
      <c r="I818" s="42"/>
      <c r="J818" s="40" t="s">
        <v>4486</v>
      </c>
      <c r="K818" s="40" t="s">
        <v>4486</v>
      </c>
      <c r="L818" s="44" t="s">
        <v>5454</v>
      </c>
      <c r="M818" s="63" t="s">
        <v>2524</v>
      </c>
      <c r="N818" s="63" t="s">
        <v>5654</v>
      </c>
      <c r="O818" s="63" t="s">
        <v>2526</v>
      </c>
      <c r="P818" s="63">
        <v>1</v>
      </c>
      <c r="Q818" s="65">
        <v>46023</v>
      </c>
      <c r="R818" s="65">
        <v>46203</v>
      </c>
      <c r="S818" s="66">
        <f t="shared" si="49"/>
        <v>26.85</v>
      </c>
      <c r="T818" s="63" t="s">
        <v>592</v>
      </c>
      <c r="U818" s="63" t="s">
        <v>563</v>
      </c>
      <c r="V818" s="49">
        <f>+IFERROR(VLOOKUP($M818,ACTIVIDADES!$B$9:$Q$494,10,0),"")</f>
        <v>1</v>
      </c>
      <c r="W818" s="61" t="str">
        <f>+IFERROR(VLOOKUP($M818,ACTIVIDADES!$B$9:$Q$494,11,0)," ")</f>
        <v>Se deja en evidencia ajuste contable previa autorización de la Contaduría General de la Nación</v>
      </c>
      <c r="X818" s="51" t="str">
        <f>+IFERROR(VLOOKUP($M818,ACTIVIDADES!$B$9:$Q$494,12,0),"")</f>
        <v>https://dnbcgovco-my.sharepoint.com/:f:/g/personal/planeacion_dnbc_gov_co/IgAKPZEalRp3T7O44VwZjBLlARF86VpmllJA36VR9-2qDG8?e=W6XaGX</v>
      </c>
      <c r="Y818" s="52">
        <f>+IFERROR(VLOOKUP($M818,ACTIVIDADES!$B$9:$Q$494,13,0),"")</f>
        <v>46153</v>
      </c>
      <c r="Z818" s="49" t="str">
        <f>+IFERROR(VLOOKUP($M818,ACTIVIDADES!$B$9:$Q$494,14,0),"")</f>
        <v>Se remiten reportes de ajustes contables</v>
      </c>
      <c r="AA818" s="49">
        <f>+IFERROR(VLOOKUP($M818,ACTIVIDADES!$B$9:$Q$494,15,0),"")</f>
        <v>1</v>
      </c>
      <c r="AB818" s="54" t="str">
        <f>+IFERROR(VLOOKUP($M818,ACTIVIDADES!$B$9:$Q$494,16,0),"")</f>
        <v>CUMPLIDO</v>
      </c>
      <c r="AC818" s="144">
        <v>46171</v>
      </c>
      <c r="AD818" s="30">
        <v>1</v>
      </c>
      <c r="AE818" s="30" t="s">
        <v>4082</v>
      </c>
      <c r="AF818" s="29" t="s">
        <v>579</v>
      </c>
      <c r="AG818" s="29" t="s">
        <v>3737</v>
      </c>
      <c r="AH818" s="29" t="s">
        <v>593</v>
      </c>
      <c r="AI818" s="29" t="s">
        <v>3752</v>
      </c>
      <c r="AJ818" s="55">
        <f>+IFERROR(VLOOKUP($M818,ACTIVIDADES!$B$9:$T$494,17,0),"")</f>
        <v>1</v>
      </c>
      <c r="AK818" s="80" t="str">
        <f>+IFERROR(VLOOKUP($M818,ACTIVIDADES!$B$9:$T$494,18,0),"")</f>
        <v>Se deja en evidencia ajuste contable previa autorización de la Contaduría General de la Nación</v>
      </c>
      <c r="AL818" s="80" t="str">
        <f>+IFERROR(VLOOKUP($M818,ACTIVIDADES!$B$9:$T$494,19,0),"")</f>
        <v>https://dnbcgovco-my.sharepoint.com/:f:/g/personal/planeacion_dnbc_gov_co/IgDlTTkE6gPMRZjTETbxch7dATaSM_TE5-agvqb3k7QgaDY?e=0V1Jx7</v>
      </c>
      <c r="AM818" s="55" t="str">
        <f>+IFERROR(VLOOKUP($M818,ACTIVIDADES!$B$9:$X$495,20,0),0)</f>
        <v>11/07/206</v>
      </c>
      <c r="AN818" s="55" t="str">
        <f>+IFERROR(VLOOKUP($M818,ACTIVIDADES!$B$9:$X$495,21,0),0)</f>
        <v>Actividad reportada con cumplimiento en el primer trimestre 2026</v>
      </c>
      <c r="AO818" s="55">
        <f>+IFERROR(VLOOKUP($M818,ACTIVIDADES!$B$9:$X$495,22,0),0)</f>
        <v>1</v>
      </c>
      <c r="AP818" s="150" t="str">
        <f>+IFERROR(VLOOKUP($M818,ACTIVIDADES!$B$9:$X$495,23,0),0)</f>
        <v>CUMPLIDO</v>
      </c>
      <c r="AQ818" s="129">
        <v>46230</v>
      </c>
      <c r="AR818" s="172">
        <v>1</v>
      </c>
      <c r="AS818" s="72" t="s">
        <v>4082</v>
      </c>
      <c r="AT818" s="29" t="s">
        <v>579</v>
      </c>
      <c r="AU818" s="57" t="s">
        <v>1472</v>
      </c>
      <c r="AV818" s="57" t="s">
        <v>3635</v>
      </c>
      <c r="AW818" s="57" t="s">
        <v>590</v>
      </c>
      <c r="AX818" s="154" t="s">
        <v>4498</v>
      </c>
      <c r="AY818" s="176" t="str">
        <f t="shared" si="47"/>
        <v>CUMPLIDAS</v>
      </c>
      <c r="AZ818" s="55" t="str">
        <f>+IFERROR(VLOOKUP($M818,ACTIVIDADES!$B$9:$T$494,25,0),"")</f>
        <v/>
      </c>
      <c r="BA818" s="55" t="str">
        <f>+IFERROR(VLOOKUP($M818,ACTIVIDADES!$B$9:$T$494,26,0),"")</f>
        <v/>
      </c>
      <c r="BB818" s="55" t="str">
        <f>+IFERROR(VLOOKUP($M818,ACTIVIDADES!$B$9:$T$494,27,0),"")</f>
        <v/>
      </c>
      <c r="BC818" s="55" t="str">
        <f>+IFERROR(VLOOKUP($M818,ACTIVIDADES!$B$9:$T$494,28,0),"")</f>
        <v/>
      </c>
      <c r="BD818" s="55" t="str">
        <f>+IFERROR(VLOOKUP($M818,ACTIVIDADES!$B$9:$T$494,29,0),"")</f>
        <v/>
      </c>
      <c r="BE818" s="55" t="str">
        <f>+IFERROR(VLOOKUP($M818,ACTIVIDADES!$B$9:$T$494,30,0),"")</f>
        <v/>
      </c>
      <c r="BF818" s="58"/>
      <c r="BG818" s="58"/>
      <c r="BH818" s="59"/>
      <c r="BI818" s="59" t="s">
        <v>580</v>
      </c>
      <c r="BJ818" s="60" t="s">
        <v>3635</v>
      </c>
      <c r="BK818" s="61" t="s">
        <v>593</v>
      </c>
      <c r="BL818" s="62"/>
      <c r="BM818" s="55" t="str">
        <f>+IFERROR(VLOOKUP($M818,ACTIVIDADES!$B$9:$T$494,31,0),"")</f>
        <v/>
      </c>
      <c r="BN818" s="55" t="str">
        <f>+IFERROR(VLOOKUP($M818,ACTIVIDADES!$B$9:$T$494,32,0),"")</f>
        <v/>
      </c>
      <c r="BO818" s="55" t="str">
        <f>+IFERROR(VLOOKUP($M818,ACTIVIDADES!$B$9:$T$494,33,0),"")</f>
        <v/>
      </c>
      <c r="BP818" s="55" t="str">
        <f>+IFERROR(VLOOKUP($M818,ACTIVIDADES!$B$9:$T$494,34,0),"")</f>
        <v/>
      </c>
      <c r="BQ818" s="55" t="str">
        <f>+IFERROR(VLOOKUP($M818,ACTIVIDADES!$B$9:$T$494,35,0),"")</f>
        <v/>
      </c>
      <c r="BR818" s="55" t="str">
        <f>+IFERROR(VLOOKUP($M818,ACTIVIDADES!$B$9:$T$494,36,0),"")</f>
        <v/>
      </c>
      <c r="BS818" s="55" t="str">
        <f>+IFERROR(VLOOKUP($M818,ACTIVIDADES!$B$9:$T$494,37,0),"")</f>
        <v/>
      </c>
      <c r="BT818" s="58"/>
      <c r="BU818" s="58"/>
      <c r="BV818" s="59"/>
      <c r="BW818" s="59" t="s">
        <v>580</v>
      </c>
      <c r="BX818" s="60" t="s">
        <v>3635</v>
      </c>
      <c r="BY818" s="61" t="s">
        <v>593</v>
      </c>
      <c r="BZ818" s="62"/>
      <c r="CA818" s="9"/>
      <c r="CB818" s="9"/>
      <c r="CC818" s="9"/>
      <c r="CD818" s="9"/>
      <c r="CE818" s="9"/>
      <c r="CF818" s="9"/>
      <c r="CG818" s="9"/>
      <c r="CH818" s="9"/>
      <c r="CI818" s="9"/>
      <c r="CJ818" s="9"/>
      <c r="CK818" s="9"/>
      <c r="CL818" s="9"/>
      <c r="CM818" s="9"/>
      <c r="CN818" s="9"/>
      <c r="CO818" s="9"/>
      <c r="CP818" s="9"/>
      <c r="CQ818" s="9"/>
    </row>
    <row r="819" spans="1:95" customFormat="1" ht="93" customHeight="1" x14ac:dyDescent="0.35">
      <c r="A819" s="40">
        <f t="shared" si="48"/>
        <v>811</v>
      </c>
      <c r="B819" s="40" t="s">
        <v>521</v>
      </c>
      <c r="C819" s="40">
        <v>2021</v>
      </c>
      <c r="D819" s="40" t="s">
        <v>3734</v>
      </c>
      <c r="E819" s="323"/>
      <c r="F819" s="40" t="s">
        <v>616</v>
      </c>
      <c r="G819" s="40" t="s">
        <v>4634</v>
      </c>
      <c r="H819" s="42" t="s">
        <v>4955</v>
      </c>
      <c r="I819" s="42" t="s">
        <v>3636</v>
      </c>
      <c r="J819" s="40" t="s">
        <v>5271</v>
      </c>
      <c r="K819" s="40" t="s">
        <v>4499</v>
      </c>
      <c r="L819" s="44" t="s">
        <v>1153</v>
      </c>
      <c r="M819" s="45" t="s">
        <v>2327</v>
      </c>
      <c r="N819" s="45" t="s">
        <v>2328</v>
      </c>
      <c r="O819" s="45" t="s">
        <v>2329</v>
      </c>
      <c r="P819" s="45">
        <v>1</v>
      </c>
      <c r="Q819" s="47">
        <v>44409</v>
      </c>
      <c r="R819" s="47">
        <v>44469</v>
      </c>
      <c r="S819" s="48">
        <f t="shared" si="49"/>
        <v>8.85</v>
      </c>
      <c r="T819" s="45" t="s">
        <v>592</v>
      </c>
      <c r="U819" s="45"/>
      <c r="V819" s="49">
        <f>+IFERROR(VLOOKUP($M819,ACTIVIDADES!$B$9:$Q$494,10,0),"")</f>
        <v>1</v>
      </c>
      <c r="W819" s="61" t="str">
        <f>+IFERROR(VLOOKUP($M819,ACTIVIDADES!$B$9:$Q$494,11,0)," ")</f>
        <v xml:space="preserve">Se deja en evidencia el procedimiento de resrvas presupuestales </v>
      </c>
      <c r="X819" s="51" t="str">
        <f>+IFERROR(VLOOKUP($M819,ACTIVIDADES!$B$9:$Q$494,12,0),"")</f>
        <v>https://dnbcgovco-my.sharepoint.com/:f:/g/personal/planeacion_dnbc_gov_co/IgAKPZEalRp3T7O44VwZjBLlARF86VpmllJA36VR9-2qDG8?e=W6XaGX</v>
      </c>
      <c r="Y819" s="52">
        <f>+IFERROR(VLOOKUP($M819,ACTIVIDADES!$B$9:$Q$494,13,0),"")</f>
        <v>46153</v>
      </c>
      <c r="Z819" s="49" t="str">
        <f>+IFERROR(VLOOKUP($M819,ACTIVIDADES!$B$9:$Q$494,14,0),"")</f>
        <v>Se formulo el procedimiento PC-GF-03 Constitución Reservas Presupuestales y ya se encuentra en su versión 3</v>
      </c>
      <c r="AA819" s="49">
        <f>+IFERROR(VLOOKUP($M819,ACTIVIDADES!$B$9:$Q$494,15,0),"")</f>
        <v>1</v>
      </c>
      <c r="AB819" s="54" t="str">
        <f>+IFERROR(VLOOKUP($M819,ACTIVIDADES!$B$9:$Q$494,16,0),"")</f>
        <v>CUMPLIDO</v>
      </c>
      <c r="AC819" s="144">
        <v>46170</v>
      </c>
      <c r="AD819" s="28">
        <v>1</v>
      </c>
      <c r="AE819" s="28" t="s">
        <v>5807</v>
      </c>
      <c r="AF819" s="29" t="s">
        <v>578</v>
      </c>
      <c r="AG819" s="29" t="s">
        <v>3737</v>
      </c>
      <c r="AH819" s="29" t="s">
        <v>593</v>
      </c>
      <c r="AI819" s="29" t="s">
        <v>3752</v>
      </c>
      <c r="AJ819" s="55">
        <f>+IFERROR(VLOOKUP($M819,ACTIVIDADES!$B$9:$T$494,17,0),"")</f>
        <v>1</v>
      </c>
      <c r="AK819" s="80" t="str">
        <f>+IFERROR(VLOOKUP($M819,ACTIVIDADES!$B$9:$T$494,18,0),"")</f>
        <v xml:space="preserve">Se deja en evidencia el procedimiento de resrvas presupuestales </v>
      </c>
      <c r="AL819" s="80" t="str">
        <f>+IFERROR(VLOOKUP($M819,ACTIVIDADES!$B$9:$T$494,19,0),"")</f>
        <v>https://dnbcgovco-my.sharepoint.com/:f:/g/personal/planeacion_dnbc_gov_co/IgDlTTkE6gPMRZjTETbxch7dATaSM_TE5-agvqb3k7QgaDY?e=0V1Jx7</v>
      </c>
      <c r="AM819" s="55" t="str">
        <f>+IFERROR(VLOOKUP($M819,ACTIVIDADES!$B$9:$X$495,20,0),0)</f>
        <v>11/07/206</v>
      </c>
      <c r="AN819" s="55" t="str">
        <f>+IFERROR(VLOOKUP($M819,ACTIVIDADES!$B$9:$X$495,21,0),0)</f>
        <v>Actividad reportada con cumplimiento en el primer trimestre 2026</v>
      </c>
      <c r="AO819" s="55">
        <f>+IFERROR(VLOOKUP($M819,ACTIVIDADES!$B$9:$X$495,22,0),0)</f>
        <v>1</v>
      </c>
      <c r="AP819" s="150" t="str">
        <f>+IFERROR(VLOOKUP($M819,ACTIVIDADES!$B$9:$X$495,23,0),0)</f>
        <v>CUMPLIDO</v>
      </c>
      <c r="AQ819" s="129">
        <v>46245</v>
      </c>
      <c r="AR819" s="172">
        <v>1</v>
      </c>
      <c r="AS819" s="131" t="s">
        <v>5807</v>
      </c>
      <c r="AT819" s="29" t="s">
        <v>579</v>
      </c>
      <c r="AU819" s="57" t="s">
        <v>1472</v>
      </c>
      <c r="AV819" s="193" t="s">
        <v>3635</v>
      </c>
      <c r="AW819" s="193" t="s">
        <v>590</v>
      </c>
      <c r="AX819" s="154" t="s">
        <v>5887</v>
      </c>
      <c r="AY819" s="176" t="str">
        <f t="shared" si="47"/>
        <v>CUMPLIDAS</v>
      </c>
      <c r="AZ819" s="55" t="str">
        <f>+IFERROR(VLOOKUP($M819,ACTIVIDADES!$B$9:$T$494,25,0),"")</f>
        <v/>
      </c>
      <c r="BA819" s="55" t="str">
        <f>+IFERROR(VLOOKUP($M819,ACTIVIDADES!$B$9:$T$494,26,0),"")</f>
        <v/>
      </c>
      <c r="BB819" s="55" t="str">
        <f>+IFERROR(VLOOKUP($M819,ACTIVIDADES!$B$9:$T$494,27,0),"")</f>
        <v/>
      </c>
      <c r="BC819" s="55" t="str">
        <f>+IFERROR(VLOOKUP($M819,ACTIVIDADES!$B$9:$T$494,28,0),"")</f>
        <v/>
      </c>
      <c r="BD819" s="55" t="str">
        <f>+IFERROR(VLOOKUP($M819,ACTIVIDADES!$B$9:$T$494,29,0),"")</f>
        <v/>
      </c>
      <c r="BE819" s="55" t="str">
        <f>+IFERROR(VLOOKUP($M819,ACTIVIDADES!$B$9:$T$494,30,0),"")</f>
        <v/>
      </c>
      <c r="BF819" s="58"/>
      <c r="BG819" s="58"/>
      <c r="BH819" s="59"/>
      <c r="BI819" s="59" t="s">
        <v>580</v>
      </c>
      <c r="BJ819" s="60" t="s">
        <v>3635</v>
      </c>
      <c r="BK819" s="61" t="s">
        <v>593</v>
      </c>
      <c r="BL819" s="62"/>
      <c r="BM819" s="55" t="str">
        <f>+IFERROR(VLOOKUP($M819,ACTIVIDADES!$B$9:$T$494,31,0),"")</f>
        <v/>
      </c>
      <c r="BN819" s="55" t="str">
        <f>+IFERROR(VLOOKUP($M819,ACTIVIDADES!$B$9:$T$494,32,0),"")</f>
        <v/>
      </c>
      <c r="BO819" s="55" t="str">
        <f>+IFERROR(VLOOKUP($M819,ACTIVIDADES!$B$9:$T$494,33,0),"")</f>
        <v/>
      </c>
      <c r="BP819" s="55" t="str">
        <f>+IFERROR(VLOOKUP($M819,ACTIVIDADES!$B$9:$T$494,34,0),"")</f>
        <v/>
      </c>
      <c r="BQ819" s="55" t="str">
        <f>+IFERROR(VLOOKUP($M819,ACTIVIDADES!$B$9:$T$494,35,0),"")</f>
        <v/>
      </c>
      <c r="BR819" s="55" t="str">
        <f>+IFERROR(VLOOKUP($M819,ACTIVIDADES!$B$9:$T$494,36,0),"")</f>
        <v/>
      </c>
      <c r="BS819" s="55" t="str">
        <f>+IFERROR(VLOOKUP($M819,ACTIVIDADES!$B$9:$T$494,37,0),"")</f>
        <v/>
      </c>
      <c r="BT819" s="58"/>
      <c r="BU819" s="58"/>
      <c r="BV819" s="59"/>
      <c r="BW819" s="59" t="s">
        <v>580</v>
      </c>
      <c r="BX819" s="60" t="s">
        <v>3635</v>
      </c>
      <c r="BY819" s="61" t="s">
        <v>593</v>
      </c>
      <c r="BZ819" s="62"/>
      <c r="CA819" s="9"/>
      <c r="CB819" s="9"/>
      <c r="CC819" s="9"/>
      <c r="CD819" s="9"/>
      <c r="CE819" s="9"/>
      <c r="CF819" s="9"/>
      <c r="CG819" s="9"/>
      <c r="CH819" s="9"/>
      <c r="CI819" s="9"/>
      <c r="CJ819" s="9"/>
      <c r="CK819" s="9"/>
      <c r="CL819" s="9"/>
      <c r="CM819" s="9"/>
      <c r="CN819" s="9"/>
      <c r="CO819" s="9"/>
      <c r="CP819" s="9"/>
      <c r="CQ819" s="9"/>
    </row>
    <row r="820" spans="1:95" customFormat="1" ht="93" customHeight="1" x14ac:dyDescent="0.35">
      <c r="A820" s="40">
        <f t="shared" si="48"/>
        <v>812</v>
      </c>
      <c r="B820" s="40" t="s">
        <v>521</v>
      </c>
      <c r="C820" s="40">
        <v>2021</v>
      </c>
      <c r="D820" s="40" t="s">
        <v>3734</v>
      </c>
      <c r="E820" s="323"/>
      <c r="F820" s="40" t="s">
        <v>616</v>
      </c>
      <c r="G820" s="40" t="s">
        <v>4634</v>
      </c>
      <c r="H820" s="42" t="s">
        <v>4955</v>
      </c>
      <c r="I820" s="42" t="s">
        <v>3636</v>
      </c>
      <c r="J820" s="40" t="s">
        <v>5271</v>
      </c>
      <c r="K820" s="40" t="s">
        <v>4499</v>
      </c>
      <c r="L820" s="44" t="s">
        <v>1153</v>
      </c>
      <c r="M820" s="63" t="s">
        <v>2313</v>
      </c>
      <c r="N820" s="63" t="s">
        <v>5643</v>
      </c>
      <c r="O820" s="63" t="s">
        <v>2315</v>
      </c>
      <c r="P820" s="63">
        <v>1</v>
      </c>
      <c r="Q820" s="65">
        <v>44409</v>
      </c>
      <c r="R820" s="65">
        <v>44439</v>
      </c>
      <c r="S820" s="66">
        <f t="shared" si="49"/>
        <v>4.5</v>
      </c>
      <c r="T820" s="63" t="s">
        <v>592</v>
      </c>
      <c r="U820" s="63"/>
      <c r="V820" s="49">
        <f>+IFERROR(VLOOKUP($M820,ACTIVIDADES!$B$9:$Q$494,10,0),"")</f>
        <v>1</v>
      </c>
      <c r="W820" s="61" t="str">
        <f>+IFERROR(VLOOKUP($M820,ACTIVIDADES!$B$9:$Q$494,11,0)," ")</f>
        <v xml:space="preserve">Como evidencia se deja el Procedimiento constitucion de reservas presupuestales </v>
      </c>
      <c r="X820" s="51" t="str">
        <f>+IFERROR(VLOOKUP($M820,ACTIVIDADES!$B$9:$Q$494,12,0),"")</f>
        <v>https://dnbcgovco-my.sharepoint.com/:f:/g/personal/planeacion_dnbc_gov_co/IgAKPZEalRp3T7O44VwZjBLlARF86VpmllJA36VR9-2qDG8?e=W6XaGX</v>
      </c>
      <c r="Y820" s="52">
        <f>+IFERROR(VLOOKUP($M820,ACTIVIDADES!$B$9:$Q$494,13,0),"")</f>
        <v>46153</v>
      </c>
      <c r="Z820" s="49" t="str">
        <f>+IFERROR(VLOOKUP($M820,ACTIVIDADES!$B$9:$Q$494,14,0),"")</f>
        <v>Se incluye formato con el acapite en mención</v>
      </c>
      <c r="AA820" s="49">
        <f>+IFERROR(VLOOKUP($M820,ACTIVIDADES!$B$9:$Q$494,15,0),"")</f>
        <v>1</v>
      </c>
      <c r="AB820" s="54" t="str">
        <f>+IFERROR(VLOOKUP($M820,ACTIVIDADES!$B$9:$Q$494,16,0),"")</f>
        <v>CUMPLIDO</v>
      </c>
      <c r="AC820" s="144">
        <v>46170</v>
      </c>
      <c r="AD820" s="28">
        <v>1</v>
      </c>
      <c r="AE820" s="28" t="s">
        <v>5807</v>
      </c>
      <c r="AF820" s="29" t="s">
        <v>578</v>
      </c>
      <c r="AG820" s="29" t="s">
        <v>3737</v>
      </c>
      <c r="AH820" s="29" t="s">
        <v>593</v>
      </c>
      <c r="AI820" s="29" t="s">
        <v>3752</v>
      </c>
      <c r="AJ820" s="55">
        <f>+IFERROR(VLOOKUP($M820,ACTIVIDADES!$B$9:$T$494,17,0),"")</f>
        <v>1</v>
      </c>
      <c r="AK820" s="80" t="str">
        <f>+IFERROR(VLOOKUP($M820,ACTIVIDADES!$B$9:$T$494,18,0),"")</f>
        <v xml:space="preserve">Como evidencia se deja el Procedimiento constitucion de reservas presupuestales </v>
      </c>
      <c r="AL820" s="80" t="str">
        <f>+IFERROR(VLOOKUP($M820,ACTIVIDADES!$B$9:$T$494,19,0),"")</f>
        <v>https://dnbcgovco-my.sharepoint.com/:f:/g/personal/planeacion_dnbc_gov_co/IgDlTTkE6gPMRZjTETbxch7dATaSM_TE5-agvqb3k7QgaDY?e=0V1Jx7</v>
      </c>
      <c r="AM820" s="55" t="str">
        <f>+IFERROR(VLOOKUP($M820,ACTIVIDADES!$B$9:$X$495,20,0),0)</f>
        <v>11/07/206</v>
      </c>
      <c r="AN820" s="55" t="str">
        <f>+IFERROR(VLOOKUP($M820,ACTIVIDADES!$B$9:$X$495,21,0),0)</f>
        <v>Actividad reportada con cumplimiento en el primer trimestre 2026</v>
      </c>
      <c r="AO820" s="55">
        <f>+IFERROR(VLOOKUP($M820,ACTIVIDADES!$B$9:$X$495,22,0),0)</f>
        <v>1</v>
      </c>
      <c r="AP820" s="150" t="str">
        <f>+IFERROR(VLOOKUP($M820,ACTIVIDADES!$B$9:$X$495,23,0),0)</f>
        <v>CUMPLIDO</v>
      </c>
      <c r="AQ820" s="129">
        <v>46245</v>
      </c>
      <c r="AR820" s="172">
        <v>1</v>
      </c>
      <c r="AS820" s="131" t="s">
        <v>5807</v>
      </c>
      <c r="AT820" s="29" t="s">
        <v>579</v>
      </c>
      <c r="AU820" s="57" t="s">
        <v>1472</v>
      </c>
      <c r="AV820" s="193" t="s">
        <v>3635</v>
      </c>
      <c r="AW820" s="193" t="s">
        <v>590</v>
      </c>
      <c r="AX820" s="154" t="s">
        <v>5887</v>
      </c>
      <c r="AY820" s="176" t="str">
        <f t="shared" si="47"/>
        <v>CUMPLIDAS</v>
      </c>
      <c r="AZ820" s="55" t="str">
        <f>+IFERROR(VLOOKUP($M820,ACTIVIDADES!$B$9:$T$494,25,0),"")</f>
        <v/>
      </c>
      <c r="BA820" s="55" t="str">
        <f>+IFERROR(VLOOKUP($M820,ACTIVIDADES!$B$9:$T$494,26,0),"")</f>
        <v/>
      </c>
      <c r="BB820" s="55" t="str">
        <f>+IFERROR(VLOOKUP($M820,ACTIVIDADES!$B$9:$T$494,27,0),"")</f>
        <v/>
      </c>
      <c r="BC820" s="55" t="str">
        <f>+IFERROR(VLOOKUP($M820,ACTIVIDADES!$B$9:$T$494,28,0),"")</f>
        <v/>
      </c>
      <c r="BD820" s="55" t="str">
        <f>+IFERROR(VLOOKUP($M820,ACTIVIDADES!$B$9:$T$494,29,0),"")</f>
        <v/>
      </c>
      <c r="BE820" s="55" t="str">
        <f>+IFERROR(VLOOKUP($M820,ACTIVIDADES!$B$9:$T$494,30,0),"")</f>
        <v/>
      </c>
      <c r="BF820" s="58"/>
      <c r="BG820" s="58"/>
      <c r="BH820" s="59"/>
      <c r="BI820" s="59" t="s">
        <v>580</v>
      </c>
      <c r="BJ820" s="60" t="s">
        <v>3635</v>
      </c>
      <c r="BK820" s="61" t="s">
        <v>593</v>
      </c>
      <c r="BL820" s="62"/>
      <c r="BM820" s="55" t="str">
        <f>+IFERROR(VLOOKUP($M820,ACTIVIDADES!$B$9:$T$494,31,0),"")</f>
        <v/>
      </c>
      <c r="BN820" s="55" t="str">
        <f>+IFERROR(VLOOKUP($M820,ACTIVIDADES!$B$9:$T$494,32,0),"")</f>
        <v/>
      </c>
      <c r="BO820" s="55" t="str">
        <f>+IFERROR(VLOOKUP($M820,ACTIVIDADES!$B$9:$T$494,33,0),"")</f>
        <v/>
      </c>
      <c r="BP820" s="55" t="str">
        <f>+IFERROR(VLOOKUP($M820,ACTIVIDADES!$B$9:$T$494,34,0),"")</f>
        <v/>
      </c>
      <c r="BQ820" s="55" t="str">
        <f>+IFERROR(VLOOKUP($M820,ACTIVIDADES!$B$9:$T$494,35,0),"")</f>
        <v/>
      </c>
      <c r="BR820" s="55" t="str">
        <f>+IFERROR(VLOOKUP($M820,ACTIVIDADES!$B$9:$T$494,36,0),"")</f>
        <v/>
      </c>
      <c r="BS820" s="55" t="str">
        <f>+IFERROR(VLOOKUP($M820,ACTIVIDADES!$B$9:$T$494,37,0),"")</f>
        <v/>
      </c>
      <c r="BT820" s="58"/>
      <c r="BU820" s="58"/>
      <c r="BV820" s="59"/>
      <c r="BW820" s="59" t="s">
        <v>580</v>
      </c>
      <c r="BX820" s="60" t="s">
        <v>3635</v>
      </c>
      <c r="BY820" s="61" t="s">
        <v>593</v>
      </c>
      <c r="BZ820" s="62"/>
      <c r="CA820" s="9"/>
      <c r="CB820" s="9"/>
      <c r="CC820" s="9"/>
      <c r="CD820" s="9"/>
      <c r="CE820" s="9"/>
      <c r="CF820" s="9"/>
      <c r="CG820" s="9"/>
      <c r="CH820" s="9"/>
      <c r="CI820" s="9"/>
      <c r="CJ820" s="9"/>
      <c r="CK820" s="9"/>
      <c r="CL820" s="9"/>
      <c r="CM820" s="9"/>
      <c r="CN820" s="9"/>
      <c r="CO820" s="9"/>
      <c r="CP820" s="9"/>
      <c r="CQ820" s="9"/>
    </row>
    <row r="821" spans="1:95" ht="93" customHeight="1" x14ac:dyDescent="0.35">
      <c r="A821" s="40">
        <f t="shared" si="48"/>
        <v>813</v>
      </c>
      <c r="B821" s="40" t="s">
        <v>536</v>
      </c>
      <c r="C821" s="40">
        <v>2025</v>
      </c>
      <c r="D821" s="40" t="s">
        <v>3750</v>
      </c>
      <c r="E821" s="323"/>
      <c r="F821" s="40" t="s">
        <v>754</v>
      </c>
      <c r="G821" s="63" t="s">
        <v>563</v>
      </c>
      <c r="H821" s="42" t="s">
        <v>573</v>
      </c>
      <c r="I821" s="42"/>
      <c r="J821" s="40" t="s">
        <v>4500</v>
      </c>
      <c r="K821" s="40" t="s">
        <v>4500</v>
      </c>
      <c r="L821" s="44" t="s">
        <v>5458</v>
      </c>
      <c r="M821" s="63" t="s">
        <v>2540</v>
      </c>
      <c r="N821" s="63" t="s">
        <v>5651</v>
      </c>
      <c r="O821" s="63" t="s">
        <v>1643</v>
      </c>
      <c r="P821" s="63">
        <v>1</v>
      </c>
      <c r="Q821" s="65">
        <v>46053</v>
      </c>
      <c r="R821" s="65">
        <v>46081</v>
      </c>
      <c r="S821" s="66">
        <f t="shared" si="49"/>
        <v>4.2</v>
      </c>
      <c r="T821" s="63" t="s">
        <v>755</v>
      </c>
      <c r="U821" s="63" t="s">
        <v>563</v>
      </c>
      <c r="V821" s="49">
        <f>+IFERROR(VLOOKUP($M821,ACTIVIDADES!$B$9:$Q$494,10,0),"")</f>
        <v>1</v>
      </c>
      <c r="W821" s="61" t="str">
        <f>+IFERROR(VLOOKUP($M821,ACTIVIDADES!$B$9:$Q$494,11,0)," ")</f>
        <v xml:space="preserve"> se deja en evidencia el procedimiento PC-PE-05 Programación y seguimiento presupuestal V1 </v>
      </c>
      <c r="X821" s="51" t="str">
        <f>+IFERROR(VLOOKUP($M821,ACTIVIDADES!$B$9:$Q$494,12,0),"")</f>
        <v>https://dnbcgovco-my.sharepoint.com/:f:/g/personal/planeacion_dnbc_gov_co/IgAKPZEalRp3T7O44VwZjBLlARF86VpmllJA36VR9-2qDG8?e=W6XaGX</v>
      </c>
      <c r="Y821" s="52">
        <f>+IFERROR(VLOOKUP($M821,ACTIVIDADES!$B$9:$Q$494,13,0),"")</f>
        <v>46153</v>
      </c>
      <c r="Z821" s="49" t="str">
        <f>+IFERROR(VLOOKUP($M821,ACTIVIDADES!$B$9:$Q$494,14,0),"")</f>
        <v>Se formuló durante el primer trimestre el procedimiento PC-PE-05 Programación y seguimiento presupuestal V1</v>
      </c>
      <c r="AA821" s="49">
        <f>+IFERROR(VLOOKUP($M821,ACTIVIDADES!$B$9:$Q$494,15,0),"")</f>
        <v>1</v>
      </c>
      <c r="AB821" s="54" t="str">
        <f>+IFERROR(VLOOKUP($M821,ACTIVIDADES!$B$9:$Q$494,16,0),"")</f>
        <v>CUMPLIDO</v>
      </c>
      <c r="AC821" s="144">
        <v>46171</v>
      </c>
      <c r="AD821" s="30">
        <v>1</v>
      </c>
      <c r="AE821" s="28" t="s">
        <v>5782</v>
      </c>
      <c r="AF821" s="29" t="s">
        <v>579</v>
      </c>
      <c r="AG821" s="29" t="s">
        <v>3737</v>
      </c>
      <c r="AH821" s="29" t="s">
        <v>593</v>
      </c>
      <c r="AI821" s="29" t="s">
        <v>3752</v>
      </c>
      <c r="AJ821" s="55">
        <f>+IFERROR(VLOOKUP($M821,ACTIVIDADES!$B$9:$T$494,17,0),"")</f>
        <v>1</v>
      </c>
      <c r="AK821" s="80" t="str">
        <f>+IFERROR(VLOOKUP($M821,ACTIVIDADES!$B$9:$T$494,18,0),"")</f>
        <v xml:space="preserve"> se deja en evidencia el procedimiento PC-PE-05 Programación y seguimiento presupuestal V1 </v>
      </c>
      <c r="AL821" s="80" t="str">
        <f>+IFERROR(VLOOKUP($M821,ACTIVIDADES!$B$9:$T$494,19,0),"")</f>
        <v>https://dnbcgovco-my.sharepoint.com/:f:/g/personal/planeacion_dnbc_gov_co/IgDlTTkE6gPMRZjTETbxch7dATaSM_TE5-agvqb3k7QgaDY?e=0V1Jx7</v>
      </c>
      <c r="AM821" s="55" t="str">
        <f>+IFERROR(VLOOKUP($M821,ACTIVIDADES!$B$9:$X$495,20,0),0)</f>
        <v>11/07/206</v>
      </c>
      <c r="AN821" s="55" t="str">
        <f>+IFERROR(VLOOKUP($M821,ACTIVIDADES!$B$9:$X$495,21,0),0)</f>
        <v>Actividad reportada con cumplimiento en el primer trimestre 2026</v>
      </c>
      <c r="AO821" s="55">
        <f>+IFERROR(VLOOKUP($M821,ACTIVIDADES!$B$9:$X$495,22,0),0)</f>
        <v>1</v>
      </c>
      <c r="AP821" s="150" t="str">
        <f>+IFERROR(VLOOKUP($M821,ACTIVIDADES!$B$9:$X$495,23,0),0)</f>
        <v>CUMPLIDO</v>
      </c>
      <c r="AQ821" s="129">
        <v>46230</v>
      </c>
      <c r="AR821" s="172">
        <v>1</v>
      </c>
      <c r="AS821" s="131" t="s">
        <v>5782</v>
      </c>
      <c r="AT821" s="29" t="s">
        <v>579</v>
      </c>
      <c r="AU821" s="57" t="s">
        <v>1472</v>
      </c>
      <c r="AV821" s="57" t="s">
        <v>3635</v>
      </c>
      <c r="AW821" s="57" t="s">
        <v>590</v>
      </c>
      <c r="AX821" s="154" t="s">
        <v>4501</v>
      </c>
      <c r="AY821" s="176" t="str">
        <f t="shared" si="47"/>
        <v>CUMPLIDAS</v>
      </c>
      <c r="AZ821" s="55" t="str">
        <f>+IFERROR(VLOOKUP($M821,ACTIVIDADES!$B$9:$T$494,25,0),"")</f>
        <v/>
      </c>
      <c r="BA821" s="55" t="str">
        <f>+IFERROR(VLOOKUP($M821,ACTIVIDADES!$B$9:$T$494,26,0),"")</f>
        <v/>
      </c>
      <c r="BB821" s="55" t="str">
        <f>+IFERROR(VLOOKUP($M821,ACTIVIDADES!$B$9:$T$494,27,0),"")</f>
        <v/>
      </c>
      <c r="BC821" s="55" t="str">
        <f>+IFERROR(VLOOKUP($M821,ACTIVIDADES!$B$9:$T$494,28,0),"")</f>
        <v/>
      </c>
      <c r="BD821" s="55" t="str">
        <f>+IFERROR(VLOOKUP($M821,ACTIVIDADES!$B$9:$T$494,29,0),"")</f>
        <v/>
      </c>
      <c r="BE821" s="55" t="str">
        <f>+IFERROR(VLOOKUP($M821,ACTIVIDADES!$B$9:$T$494,30,0),"")</f>
        <v/>
      </c>
      <c r="BF821" s="58"/>
      <c r="BG821" s="58"/>
      <c r="BH821" s="59"/>
      <c r="BI821" s="59" t="s">
        <v>580</v>
      </c>
      <c r="BJ821" s="60" t="s">
        <v>3635</v>
      </c>
      <c r="BK821" s="61" t="s">
        <v>593</v>
      </c>
      <c r="BL821" s="62"/>
      <c r="BM821" s="55" t="str">
        <f>+IFERROR(VLOOKUP($M821,ACTIVIDADES!$B$9:$T$494,31,0),"")</f>
        <v/>
      </c>
      <c r="BN821" s="55" t="str">
        <f>+IFERROR(VLOOKUP($M821,ACTIVIDADES!$B$9:$T$494,32,0),"")</f>
        <v/>
      </c>
      <c r="BO821" s="55" t="str">
        <f>+IFERROR(VLOOKUP($M821,ACTIVIDADES!$B$9:$T$494,33,0),"")</f>
        <v/>
      </c>
      <c r="BP821" s="55" t="str">
        <f>+IFERROR(VLOOKUP($M821,ACTIVIDADES!$B$9:$T$494,34,0),"")</f>
        <v/>
      </c>
      <c r="BQ821" s="55" t="str">
        <f>+IFERROR(VLOOKUP($M821,ACTIVIDADES!$B$9:$T$494,35,0),"")</f>
        <v/>
      </c>
      <c r="BR821" s="55" t="str">
        <f>+IFERROR(VLOOKUP($M821,ACTIVIDADES!$B$9:$T$494,36,0),"")</f>
        <v/>
      </c>
      <c r="BS821" s="55" t="str">
        <f>+IFERROR(VLOOKUP($M821,ACTIVIDADES!$B$9:$T$494,37,0),"")</f>
        <v/>
      </c>
      <c r="BT821" s="58"/>
      <c r="BU821" s="58"/>
      <c r="BV821" s="59"/>
      <c r="BW821" s="59" t="s">
        <v>580</v>
      </c>
      <c r="BX821" s="60" t="s">
        <v>3635</v>
      </c>
      <c r="BY821" s="61" t="s">
        <v>593</v>
      </c>
      <c r="BZ821" s="62"/>
    </row>
    <row r="822" spans="1:95" ht="93" customHeight="1" x14ac:dyDescent="0.35">
      <c r="A822" s="40">
        <f t="shared" si="48"/>
        <v>814</v>
      </c>
      <c r="B822" s="40" t="s">
        <v>521</v>
      </c>
      <c r="C822" s="40">
        <v>2021</v>
      </c>
      <c r="D822" s="40" t="s">
        <v>3734</v>
      </c>
      <c r="E822" s="323"/>
      <c r="F822" s="40" t="s">
        <v>617</v>
      </c>
      <c r="G822" s="40" t="s">
        <v>4637</v>
      </c>
      <c r="H822" s="42" t="s">
        <v>4956</v>
      </c>
      <c r="I822" s="42" t="s">
        <v>3636</v>
      </c>
      <c r="J822" s="40" t="s">
        <v>5268</v>
      </c>
      <c r="K822" s="40" t="s">
        <v>5424</v>
      </c>
      <c r="L822" s="44" t="s">
        <v>1153</v>
      </c>
      <c r="M822" s="45" t="s">
        <v>2318</v>
      </c>
      <c r="N822" s="45" t="s">
        <v>2319</v>
      </c>
      <c r="O822" s="45" t="s">
        <v>2320</v>
      </c>
      <c r="P822" s="45">
        <v>1</v>
      </c>
      <c r="Q822" s="47">
        <v>46113</v>
      </c>
      <c r="R822" s="47">
        <v>46203</v>
      </c>
      <c r="S822" s="48">
        <f t="shared" si="49"/>
        <v>13.350000000000001</v>
      </c>
      <c r="T822" s="45" t="s">
        <v>592</v>
      </c>
      <c r="U822" s="45"/>
      <c r="V822" s="49">
        <f>+IFERROR(VLOOKUP($M822,ACTIVIDADES!$B$9:$Q$494,10,0),"")</f>
        <v>1</v>
      </c>
      <c r="W822" s="61" t="str">
        <f>+IFERROR(VLOOKUP($M822,ACTIVIDADES!$B$9:$Q$494,11,0)," ")</f>
        <v xml:space="preserve">Se deja en evidencia el procedimiento de gestion de pagos </v>
      </c>
      <c r="X822" s="51" t="str">
        <f>+IFERROR(VLOOKUP($M822,ACTIVIDADES!$B$9:$Q$494,12,0),"")</f>
        <v>https://dnbcgovco-my.sharepoint.com/:f:/g/personal/planeacion_dnbc_gov_co/IgAKPZEalRp3T7O44VwZjBLlARF86VpmllJA36VR9-2qDG8?e=W6XaGX</v>
      </c>
      <c r="Y822" s="52">
        <f>+IFERROR(VLOOKUP($M822,ACTIVIDADES!$B$9:$Q$494,13,0),"")</f>
        <v>46153</v>
      </c>
      <c r="Z822" s="49" t="str">
        <f>+IFERROR(VLOOKUP($M822,ACTIVIDADES!$B$9:$Q$494,14,0),"")</f>
        <v>Se incluye actualización de procedimiento junto a formatos del mismo</v>
      </c>
      <c r="AA822" s="49">
        <f>+IFERROR(VLOOKUP($M822,ACTIVIDADES!$B$9:$Q$494,15,0),"")</f>
        <v>1</v>
      </c>
      <c r="AB822" s="54" t="str">
        <f>+IFERROR(VLOOKUP($M822,ACTIVIDADES!$B$9:$Q$494,16,0),"")</f>
        <v>CUMPLIDO</v>
      </c>
      <c r="AC822" s="144">
        <v>46170</v>
      </c>
      <c r="AD822" s="30">
        <v>1</v>
      </c>
      <c r="AE822" s="28" t="s">
        <v>3864</v>
      </c>
      <c r="AF822" s="29" t="s">
        <v>579</v>
      </c>
      <c r="AG822" s="29" t="s">
        <v>3737</v>
      </c>
      <c r="AH822" s="29" t="s">
        <v>593</v>
      </c>
      <c r="AI822" s="29" t="s">
        <v>3752</v>
      </c>
      <c r="AJ822" s="55">
        <f>+IFERROR(VLOOKUP($M822,ACTIVIDADES!$B$9:$T$494,17,0),"")</f>
        <v>1</v>
      </c>
      <c r="AK822" s="80" t="str">
        <f>+IFERROR(VLOOKUP($M822,ACTIVIDADES!$B$9:$T$494,18,0),"")</f>
        <v xml:space="preserve">Se deja en evidencia el procedimiento de gestion de pagos </v>
      </c>
      <c r="AL822" s="80" t="str">
        <f>+IFERROR(VLOOKUP($M822,ACTIVIDADES!$B$9:$T$494,19,0),"")</f>
        <v>https://dnbcgovco-my.sharepoint.com/:f:/g/personal/planeacion_dnbc_gov_co/IgDlTTkE6gPMRZjTETbxch7dATaSM_TE5-agvqb3k7QgaDY?e=0V1Jx7</v>
      </c>
      <c r="AM822" s="55" t="str">
        <f>+IFERROR(VLOOKUP($M822,ACTIVIDADES!$B$9:$X$495,20,0),0)</f>
        <v>11/07/206</v>
      </c>
      <c r="AN822" s="55" t="str">
        <f>+IFERROR(VLOOKUP($M822,ACTIVIDADES!$B$9:$X$495,21,0),0)</f>
        <v>Actividad reportada con cumplimiento en el primer trimestre 2026</v>
      </c>
      <c r="AO822" s="55">
        <f>+IFERROR(VLOOKUP($M822,ACTIVIDADES!$B$9:$X$495,22,0),0)</f>
        <v>1</v>
      </c>
      <c r="AP822" s="150" t="str">
        <f>+IFERROR(VLOOKUP($M822,ACTIVIDADES!$B$9:$X$495,23,0),0)</f>
        <v>CUMPLIDO</v>
      </c>
      <c r="AQ822" s="129">
        <v>46245</v>
      </c>
      <c r="AR822" s="172">
        <v>1</v>
      </c>
      <c r="AS822" s="131" t="s">
        <v>3864</v>
      </c>
      <c r="AT822" s="29" t="s">
        <v>579</v>
      </c>
      <c r="AU822" s="57" t="s">
        <v>1472</v>
      </c>
      <c r="AV822" s="193" t="s">
        <v>3635</v>
      </c>
      <c r="AW822" s="193" t="s">
        <v>590</v>
      </c>
      <c r="AX822" s="154" t="s">
        <v>4502</v>
      </c>
      <c r="AY822" s="176" t="str">
        <f t="shared" si="47"/>
        <v>CUMPLIDAS</v>
      </c>
      <c r="AZ822" s="55" t="str">
        <f>+IFERROR(VLOOKUP($M822,ACTIVIDADES!$B$9:$T$494,25,0),"")</f>
        <v/>
      </c>
      <c r="BA822" s="55" t="str">
        <f>+IFERROR(VLOOKUP($M822,ACTIVIDADES!$B$9:$T$494,26,0),"")</f>
        <v/>
      </c>
      <c r="BB822" s="55" t="str">
        <f>+IFERROR(VLOOKUP($M822,ACTIVIDADES!$B$9:$T$494,27,0),"")</f>
        <v/>
      </c>
      <c r="BC822" s="55" t="str">
        <f>+IFERROR(VLOOKUP($M822,ACTIVIDADES!$B$9:$T$494,28,0),"")</f>
        <v/>
      </c>
      <c r="BD822" s="55" t="str">
        <f>+IFERROR(VLOOKUP($M822,ACTIVIDADES!$B$9:$T$494,29,0),"")</f>
        <v/>
      </c>
      <c r="BE822" s="55" t="str">
        <f>+IFERROR(VLOOKUP($M822,ACTIVIDADES!$B$9:$T$494,30,0),"")</f>
        <v/>
      </c>
      <c r="BF822" s="58"/>
      <c r="BG822" s="58"/>
      <c r="BH822" s="59"/>
      <c r="BI822" s="59" t="s">
        <v>580</v>
      </c>
      <c r="BJ822" s="60" t="s">
        <v>3635</v>
      </c>
      <c r="BK822" s="61" t="s">
        <v>593</v>
      </c>
      <c r="BL822" s="62"/>
      <c r="BM822" s="55" t="str">
        <f>+IFERROR(VLOOKUP($M822,ACTIVIDADES!$B$9:$T$494,31,0),"")</f>
        <v/>
      </c>
      <c r="BN822" s="55" t="str">
        <f>+IFERROR(VLOOKUP($M822,ACTIVIDADES!$B$9:$T$494,32,0),"")</f>
        <v/>
      </c>
      <c r="BO822" s="55" t="str">
        <f>+IFERROR(VLOOKUP($M822,ACTIVIDADES!$B$9:$T$494,33,0),"")</f>
        <v/>
      </c>
      <c r="BP822" s="55" t="str">
        <f>+IFERROR(VLOOKUP($M822,ACTIVIDADES!$B$9:$T$494,34,0),"")</f>
        <v/>
      </c>
      <c r="BQ822" s="55" t="str">
        <f>+IFERROR(VLOOKUP($M822,ACTIVIDADES!$B$9:$T$494,35,0),"")</f>
        <v/>
      </c>
      <c r="BR822" s="55" t="str">
        <f>+IFERROR(VLOOKUP($M822,ACTIVIDADES!$B$9:$T$494,36,0),"")</f>
        <v/>
      </c>
      <c r="BS822" s="55" t="str">
        <f>+IFERROR(VLOOKUP($M822,ACTIVIDADES!$B$9:$T$494,37,0),"")</f>
        <v/>
      </c>
      <c r="BT822" s="58"/>
      <c r="BU822" s="58"/>
      <c r="BV822" s="59"/>
      <c r="BW822" s="59" t="s">
        <v>580</v>
      </c>
      <c r="BX822" s="60" t="s">
        <v>3635</v>
      </c>
      <c r="BY822" s="61" t="s">
        <v>593</v>
      </c>
      <c r="BZ822" s="62"/>
    </row>
    <row r="823" spans="1:95" customFormat="1" ht="93" customHeight="1" x14ac:dyDescent="0.35">
      <c r="A823" s="40">
        <f t="shared" si="48"/>
        <v>815</v>
      </c>
      <c r="B823" s="40" t="s">
        <v>521</v>
      </c>
      <c r="C823" s="40">
        <v>2021</v>
      </c>
      <c r="D823" s="40" t="s">
        <v>3734</v>
      </c>
      <c r="E823" s="323"/>
      <c r="F823" s="40" t="s">
        <v>618</v>
      </c>
      <c r="G823" s="40" t="s">
        <v>4640</v>
      </c>
      <c r="H823" s="42" t="s">
        <v>4957</v>
      </c>
      <c r="I823" s="42" t="s">
        <v>3636</v>
      </c>
      <c r="J823" s="40" t="s">
        <v>5268</v>
      </c>
      <c r="K823" s="40" t="s">
        <v>5424</v>
      </c>
      <c r="L823" s="44" t="s">
        <v>1153</v>
      </c>
      <c r="M823" s="45" t="s">
        <v>2318</v>
      </c>
      <c r="N823" s="45" t="s">
        <v>2319</v>
      </c>
      <c r="O823" s="45" t="s">
        <v>2320</v>
      </c>
      <c r="P823" s="45">
        <v>1</v>
      </c>
      <c r="Q823" s="47">
        <v>46113</v>
      </c>
      <c r="R823" s="47">
        <v>46203</v>
      </c>
      <c r="S823" s="48">
        <f t="shared" si="49"/>
        <v>13.350000000000001</v>
      </c>
      <c r="T823" s="45" t="s">
        <v>592</v>
      </c>
      <c r="U823" s="45"/>
      <c r="V823" s="49">
        <f>+IFERROR(VLOOKUP($M823,ACTIVIDADES!$B$9:$Q$494,10,0),"")</f>
        <v>1</v>
      </c>
      <c r="W823" s="61" t="str">
        <f>+IFERROR(VLOOKUP($M823,ACTIVIDADES!$B$9:$Q$494,11,0)," ")</f>
        <v xml:space="preserve">Se deja en evidencia el procedimiento de gestion de pagos </v>
      </c>
      <c r="X823" s="51" t="str">
        <f>+IFERROR(VLOOKUP($M823,ACTIVIDADES!$B$9:$Q$494,12,0),"")</f>
        <v>https://dnbcgovco-my.sharepoint.com/:f:/g/personal/planeacion_dnbc_gov_co/IgAKPZEalRp3T7O44VwZjBLlARF86VpmllJA36VR9-2qDG8?e=W6XaGX</v>
      </c>
      <c r="Y823" s="52">
        <f>+IFERROR(VLOOKUP($M823,ACTIVIDADES!$B$9:$Q$494,13,0),"")</f>
        <v>46153</v>
      </c>
      <c r="Z823" s="49" t="str">
        <f>+IFERROR(VLOOKUP($M823,ACTIVIDADES!$B$9:$Q$494,14,0),"")</f>
        <v>Se incluye actualización de procedimiento junto a formatos del mismo</v>
      </c>
      <c r="AA823" s="49">
        <f>+IFERROR(VLOOKUP($M823,ACTIVIDADES!$B$9:$Q$494,15,0),"")</f>
        <v>1</v>
      </c>
      <c r="AB823" s="54" t="str">
        <f>+IFERROR(VLOOKUP($M823,ACTIVIDADES!$B$9:$Q$494,16,0),"")</f>
        <v>CUMPLIDO</v>
      </c>
      <c r="AC823" s="144">
        <v>46170</v>
      </c>
      <c r="AD823" s="30">
        <v>1</v>
      </c>
      <c r="AE823" s="28" t="s">
        <v>3864</v>
      </c>
      <c r="AF823" s="29" t="s">
        <v>579</v>
      </c>
      <c r="AG823" s="29" t="s">
        <v>3737</v>
      </c>
      <c r="AH823" s="29" t="s">
        <v>593</v>
      </c>
      <c r="AI823" s="29" t="s">
        <v>3752</v>
      </c>
      <c r="AJ823" s="55">
        <f>+IFERROR(VLOOKUP($M823,ACTIVIDADES!$B$9:$T$494,17,0),"")</f>
        <v>1</v>
      </c>
      <c r="AK823" s="80" t="str">
        <f>+IFERROR(VLOOKUP($M823,ACTIVIDADES!$B$9:$T$494,18,0),"")</f>
        <v xml:space="preserve">Se deja en evidencia el procedimiento de gestion de pagos </v>
      </c>
      <c r="AL823" s="80" t="str">
        <f>+IFERROR(VLOOKUP($M823,ACTIVIDADES!$B$9:$T$494,19,0),"")</f>
        <v>https://dnbcgovco-my.sharepoint.com/:f:/g/personal/planeacion_dnbc_gov_co/IgDlTTkE6gPMRZjTETbxch7dATaSM_TE5-agvqb3k7QgaDY?e=0V1Jx7</v>
      </c>
      <c r="AM823" s="55" t="str">
        <f>+IFERROR(VLOOKUP($M823,ACTIVIDADES!$B$9:$X$495,20,0),0)</f>
        <v>11/07/206</v>
      </c>
      <c r="AN823" s="55" t="str">
        <f>+IFERROR(VLOOKUP($M823,ACTIVIDADES!$B$9:$X$495,21,0),0)</f>
        <v>Actividad reportada con cumplimiento en el primer trimestre 2026</v>
      </c>
      <c r="AO823" s="55">
        <f>+IFERROR(VLOOKUP($M823,ACTIVIDADES!$B$9:$X$495,22,0),0)</f>
        <v>1</v>
      </c>
      <c r="AP823" s="150" t="str">
        <f>+IFERROR(VLOOKUP($M823,ACTIVIDADES!$B$9:$X$495,23,0),0)</f>
        <v>CUMPLIDO</v>
      </c>
      <c r="AQ823" s="129">
        <v>46245</v>
      </c>
      <c r="AR823" s="172">
        <v>1</v>
      </c>
      <c r="AS823" s="131" t="s">
        <v>3864</v>
      </c>
      <c r="AT823" s="29" t="s">
        <v>579</v>
      </c>
      <c r="AU823" s="193" t="s">
        <v>1472</v>
      </c>
      <c r="AV823" s="193" t="s">
        <v>3635</v>
      </c>
      <c r="AW823" s="193" t="s">
        <v>590</v>
      </c>
      <c r="AX823" s="154" t="s">
        <v>4503</v>
      </c>
      <c r="AY823" s="176" t="str">
        <f t="shared" si="47"/>
        <v>CUMPLIDAS</v>
      </c>
      <c r="AZ823" s="55" t="str">
        <f>+IFERROR(VLOOKUP($M823,ACTIVIDADES!$B$9:$T$494,25,0),"")</f>
        <v/>
      </c>
      <c r="BA823" s="55" t="str">
        <f>+IFERROR(VLOOKUP($M823,ACTIVIDADES!$B$9:$T$494,26,0),"")</f>
        <v/>
      </c>
      <c r="BB823" s="55" t="str">
        <f>+IFERROR(VLOOKUP($M823,ACTIVIDADES!$B$9:$T$494,27,0),"")</f>
        <v/>
      </c>
      <c r="BC823" s="55" t="str">
        <f>+IFERROR(VLOOKUP($M823,ACTIVIDADES!$B$9:$T$494,28,0),"")</f>
        <v/>
      </c>
      <c r="BD823" s="55" t="str">
        <f>+IFERROR(VLOOKUP($M823,ACTIVIDADES!$B$9:$T$494,29,0),"")</f>
        <v/>
      </c>
      <c r="BE823" s="55" t="str">
        <f>+IFERROR(VLOOKUP($M823,ACTIVIDADES!$B$9:$T$494,30,0),"")</f>
        <v/>
      </c>
      <c r="BF823" s="58"/>
      <c r="BG823" s="58"/>
      <c r="BH823" s="59"/>
      <c r="BI823" s="59" t="s">
        <v>580</v>
      </c>
      <c r="BJ823" s="60" t="s">
        <v>3635</v>
      </c>
      <c r="BK823" s="61" t="s">
        <v>593</v>
      </c>
      <c r="BL823" s="62"/>
      <c r="BM823" s="55" t="str">
        <f>+IFERROR(VLOOKUP($M823,ACTIVIDADES!$B$9:$T$494,31,0),"")</f>
        <v/>
      </c>
      <c r="BN823" s="55" t="str">
        <f>+IFERROR(VLOOKUP($M823,ACTIVIDADES!$B$9:$T$494,32,0),"")</f>
        <v/>
      </c>
      <c r="BO823" s="55" t="str">
        <f>+IFERROR(VLOOKUP($M823,ACTIVIDADES!$B$9:$T$494,33,0),"")</f>
        <v/>
      </c>
      <c r="BP823" s="55" t="str">
        <f>+IFERROR(VLOOKUP($M823,ACTIVIDADES!$B$9:$T$494,34,0),"")</f>
        <v/>
      </c>
      <c r="BQ823" s="55" t="str">
        <f>+IFERROR(VLOOKUP($M823,ACTIVIDADES!$B$9:$T$494,35,0),"")</f>
        <v/>
      </c>
      <c r="BR823" s="55" t="str">
        <f>+IFERROR(VLOOKUP($M823,ACTIVIDADES!$B$9:$T$494,36,0),"")</f>
        <v/>
      </c>
      <c r="BS823" s="55" t="str">
        <f>+IFERROR(VLOOKUP($M823,ACTIVIDADES!$B$9:$T$494,37,0),"")</f>
        <v/>
      </c>
      <c r="BT823" s="58"/>
      <c r="BU823" s="58"/>
      <c r="BV823" s="59"/>
      <c r="BW823" s="59" t="s">
        <v>580</v>
      </c>
      <c r="BX823" s="60" t="s">
        <v>3635</v>
      </c>
      <c r="BY823" s="61" t="s">
        <v>593</v>
      </c>
      <c r="BZ823" s="62"/>
      <c r="CA823" s="9"/>
      <c r="CB823" s="9"/>
      <c r="CC823" s="9"/>
      <c r="CD823" s="9"/>
      <c r="CE823" s="9"/>
      <c r="CF823" s="9"/>
      <c r="CG823" s="9"/>
      <c r="CH823" s="9"/>
      <c r="CI823" s="9"/>
      <c r="CJ823" s="9"/>
      <c r="CK823" s="9"/>
      <c r="CL823" s="9"/>
      <c r="CM823" s="9"/>
      <c r="CN823" s="9"/>
      <c r="CO823" s="9"/>
      <c r="CP823" s="9"/>
      <c r="CQ823" s="9"/>
    </row>
    <row r="824" spans="1:95" s="8" customFormat="1" ht="93" customHeight="1" x14ac:dyDescent="0.35">
      <c r="A824" s="40">
        <f t="shared" si="48"/>
        <v>816</v>
      </c>
      <c r="B824" s="40" t="s">
        <v>521</v>
      </c>
      <c r="C824" s="40">
        <v>2022</v>
      </c>
      <c r="D824" s="40" t="s">
        <v>3734</v>
      </c>
      <c r="E824" s="323"/>
      <c r="F824" s="40" t="s">
        <v>924</v>
      </c>
      <c r="G824" s="40" t="s">
        <v>32</v>
      </c>
      <c r="H824" s="41" t="s">
        <v>4835</v>
      </c>
      <c r="I824" s="42"/>
      <c r="J824" s="43" t="s">
        <v>5148</v>
      </c>
      <c r="K824" s="43" t="s">
        <v>4153</v>
      </c>
      <c r="L824" s="44" t="s">
        <v>1153</v>
      </c>
      <c r="M824" s="63" t="s">
        <v>3576</v>
      </c>
      <c r="N824" s="64" t="s">
        <v>3577</v>
      </c>
      <c r="O824" s="63" t="s">
        <v>3578</v>
      </c>
      <c r="P824" s="63">
        <v>1</v>
      </c>
      <c r="Q824" s="65">
        <v>45108</v>
      </c>
      <c r="R824" s="65">
        <v>45199</v>
      </c>
      <c r="S824" s="66">
        <f t="shared" si="49"/>
        <v>13.350000000000001</v>
      </c>
      <c r="T824" s="63" t="s">
        <v>587</v>
      </c>
      <c r="U824" s="63" t="s">
        <v>3556</v>
      </c>
      <c r="V824" s="49">
        <f>+IFERROR(VLOOKUP($M824,ACTIVIDADES!$B$9:$Q$494,10,0),"")</f>
        <v>1</v>
      </c>
      <c r="W824" s="50" t="str">
        <f>+IFERROR(VLOOKUP($M824,ACTIVIDADES!$B$9:$Q$494,11,0)," ")</f>
        <v>Se adjuntan soportes de implementación de acciones de mejora identificadas en el diagnóstico del Sistema de Información RUE, evidenciando priorización e incorporación de ajustes funcionales, de parametrización y generación de reportes.</v>
      </c>
      <c r="X824" s="51" t="str">
        <f>+IFERROR(VLOOKUP($M824,ACTIVIDADES!$B$9:$Q$494,12,0),"")</f>
        <v>https://dnbcgovco-my.sharepoint.com/:f:/g/personal/planeacion_dnbc_gov_co/IgA1WVB7uTW2QLTZOFjiTgNNAQxQwmPr2UXQhBrvADIwGzQ?e=aCtqVh</v>
      </c>
      <c r="Y824" s="52">
        <f>+IFERROR(VLOOKUP($M824,ACTIVIDADES!$B$9:$Q$494,13,0),"")</f>
        <v>46153</v>
      </c>
      <c r="Z824" s="53" t="str">
        <f>+IFERROR(VLOOKUP($M824,ACTIVIDADES!$B$9:$Q$494,14,0),"")</f>
        <v>Se aporta formato de necesidad de RUE 2.0. No se tienen evidencias de su implementación.</v>
      </c>
      <c r="AA824" s="49">
        <f>+IFERROR(VLOOKUP($M824,ACTIVIDADES!$B$9:$Q$494,15,0),"")</f>
        <v>0.5</v>
      </c>
      <c r="AB824" s="54" t="str">
        <f>+IFERROR(VLOOKUP($M824,ACTIVIDADES!$B$9:$Q$494,16,0),"")</f>
        <v>VENCIDO</v>
      </c>
      <c r="AC824" s="149">
        <v>46181</v>
      </c>
      <c r="AD824" s="29">
        <v>0</v>
      </c>
      <c r="AE824" s="29" t="s">
        <v>3741</v>
      </c>
      <c r="AF824" s="29" t="s">
        <v>581</v>
      </c>
      <c r="AG824" s="29" t="s">
        <v>3737</v>
      </c>
      <c r="AH824" s="29" t="s">
        <v>3737</v>
      </c>
      <c r="AI824" s="29" t="s">
        <v>3737</v>
      </c>
      <c r="AJ824" s="55">
        <f>+IFERROR(VLOOKUP($M824,ACTIVIDADES!$B$9:$T$494,17,0),"")</f>
        <v>0</v>
      </c>
      <c r="AK824" s="80" t="str">
        <f>+IFERROR(VLOOKUP($M824,ACTIVIDADES!$B$9:$T$494,18,0),"")</f>
        <v>Sin reporte de información por parte de la primera linea de defensa</v>
      </c>
      <c r="AL824" s="80">
        <f>+IFERROR(VLOOKUP($M824,ACTIVIDADES!$B$9:$T$494,19,0),"")</f>
        <v>0</v>
      </c>
      <c r="AM824" s="55">
        <f>+IFERROR(VLOOKUP($M824,ACTIVIDADES!$B$9:$X$495,20,0),0)</f>
        <v>46214</v>
      </c>
      <c r="AN824" s="55" t="str">
        <f>+IFERROR(VLOOKUP($M824,ACTIVIDADES!$B$9:$X$495,21,0),0)</f>
        <v>En el primer trimestre se adjuntó formato de necesidad de RUE 2.0. Segundo trimestre no se reporta información</v>
      </c>
      <c r="AO824" s="55">
        <f>+IFERROR(VLOOKUP($M824,ACTIVIDADES!$B$9:$X$495,22,0),0)</f>
        <v>0.5</v>
      </c>
      <c r="AP824" s="148" t="str">
        <f>+IFERROR(VLOOKUP($M824,ACTIVIDADES!$B$9:$X$495,23,0),0)</f>
        <v>VENCIDO</v>
      </c>
      <c r="AQ824" s="88">
        <v>46246</v>
      </c>
      <c r="AR824" s="29">
        <v>0</v>
      </c>
      <c r="AS824" s="29" t="s">
        <v>3741</v>
      </c>
      <c r="AT824" s="29" t="s">
        <v>581</v>
      </c>
      <c r="AU824" s="57" t="s">
        <v>3639</v>
      </c>
      <c r="AV824" s="193" t="s">
        <v>3639</v>
      </c>
      <c r="AW824" s="193" t="s">
        <v>3639</v>
      </c>
      <c r="AX824" s="57" t="s">
        <v>4244</v>
      </c>
      <c r="AY824" s="176" t="str">
        <f t="shared" si="47"/>
        <v>VENCIDAS</v>
      </c>
      <c r="AZ824" s="55" t="str">
        <f>+IFERROR(VLOOKUP($M824,ACTIVIDADES!$B$9:$T$494,25,0),"")</f>
        <v/>
      </c>
      <c r="BA824" s="55" t="str">
        <f>+IFERROR(VLOOKUP($M824,ACTIVIDADES!$B$9:$T$494,26,0),"")</f>
        <v/>
      </c>
      <c r="BB824" s="55" t="str">
        <f>+IFERROR(VLOOKUP($M824,ACTIVIDADES!$B$9:$T$494,27,0),"")</f>
        <v/>
      </c>
      <c r="BC824" s="55" t="str">
        <f>+IFERROR(VLOOKUP($M824,ACTIVIDADES!$B$9:$T$494,28,0),"")</f>
        <v/>
      </c>
      <c r="BD824" s="55" t="str">
        <f>+IFERROR(VLOOKUP($M824,ACTIVIDADES!$B$9:$T$494,29,0),"")</f>
        <v/>
      </c>
      <c r="BE824" s="55" t="str">
        <f>+IFERROR(VLOOKUP($M824,ACTIVIDADES!$B$9:$T$494,30,0),"")</f>
        <v/>
      </c>
      <c r="BF824" s="58"/>
      <c r="BG824" s="58"/>
      <c r="BH824" s="59"/>
      <c r="BI824" s="59" t="s">
        <v>580</v>
      </c>
      <c r="BJ824" s="60" t="s">
        <v>3635</v>
      </c>
      <c r="BK824" s="61" t="s">
        <v>593</v>
      </c>
      <c r="BL824" s="62"/>
      <c r="BM824" s="55" t="str">
        <f>+IFERROR(VLOOKUP($M824,ACTIVIDADES!$B$9:$T$494,31,0),"")</f>
        <v/>
      </c>
      <c r="BN824" s="55" t="str">
        <f>+IFERROR(VLOOKUP($M824,ACTIVIDADES!$B$9:$T$494,32,0),"")</f>
        <v/>
      </c>
      <c r="BO824" s="55" t="str">
        <f>+IFERROR(VLOOKUP($M824,ACTIVIDADES!$B$9:$T$494,33,0),"")</f>
        <v/>
      </c>
      <c r="BP824" s="55" t="str">
        <f>+IFERROR(VLOOKUP($M824,ACTIVIDADES!$B$9:$T$494,34,0),"")</f>
        <v/>
      </c>
      <c r="BQ824" s="55" t="str">
        <f>+IFERROR(VLOOKUP($M824,ACTIVIDADES!$B$9:$T$494,35,0),"")</f>
        <v/>
      </c>
      <c r="BR824" s="55" t="str">
        <f>+IFERROR(VLOOKUP($M824,ACTIVIDADES!$B$9:$T$494,36,0),"")</f>
        <v/>
      </c>
      <c r="BS824" s="55" t="str">
        <f>+IFERROR(VLOOKUP($M824,ACTIVIDADES!$B$9:$T$494,37,0),"")</f>
        <v/>
      </c>
      <c r="BT824" s="58"/>
      <c r="BU824" s="58"/>
      <c r="BV824" s="59"/>
      <c r="BW824" s="59" t="s">
        <v>580</v>
      </c>
      <c r="BX824" s="60" t="s">
        <v>3635</v>
      </c>
      <c r="BY824" s="61" t="s">
        <v>593</v>
      </c>
      <c r="BZ824" s="62"/>
      <c r="CA824" s="7"/>
      <c r="CB824" s="7"/>
      <c r="CC824" s="7"/>
      <c r="CD824" s="7"/>
      <c r="CE824" s="7"/>
      <c r="CF824" s="7"/>
      <c r="CG824" s="7"/>
      <c r="CH824" s="7"/>
      <c r="CI824" s="7"/>
      <c r="CJ824" s="7"/>
      <c r="CK824" s="7"/>
      <c r="CL824" s="7"/>
      <c r="CM824" s="7"/>
      <c r="CN824" s="7"/>
      <c r="CO824" s="7"/>
      <c r="CP824" s="7"/>
      <c r="CQ824" s="7"/>
    </row>
    <row r="825" spans="1:95" s="8" customFormat="1" ht="93" customHeight="1" x14ac:dyDescent="0.35">
      <c r="A825" s="40">
        <f t="shared" si="48"/>
        <v>817</v>
      </c>
      <c r="B825" s="40" t="s">
        <v>521</v>
      </c>
      <c r="C825" s="40">
        <v>2022</v>
      </c>
      <c r="D825" s="40" t="s">
        <v>3734</v>
      </c>
      <c r="E825" s="323"/>
      <c r="F825" s="40" t="s">
        <v>924</v>
      </c>
      <c r="G825" s="40" t="s">
        <v>32</v>
      </c>
      <c r="H825" s="41" t="s">
        <v>4835</v>
      </c>
      <c r="I825" s="42" t="s">
        <v>3646</v>
      </c>
      <c r="J825" s="43" t="s">
        <v>5220</v>
      </c>
      <c r="K825" s="43" t="s">
        <v>5220</v>
      </c>
      <c r="L825" s="44" t="s">
        <v>1153</v>
      </c>
      <c r="M825" s="67" t="s">
        <v>24</v>
      </c>
      <c r="N825" s="68" t="s">
        <v>5616</v>
      </c>
      <c r="O825" s="67" t="s">
        <v>5745</v>
      </c>
      <c r="P825" s="67">
        <v>1</v>
      </c>
      <c r="Q825" s="69">
        <v>44880</v>
      </c>
      <c r="R825" s="69">
        <v>45107</v>
      </c>
      <c r="S825" s="70">
        <f t="shared" si="49"/>
        <v>33.75</v>
      </c>
      <c r="T825" s="67" t="s">
        <v>615</v>
      </c>
      <c r="U825" s="67"/>
      <c r="V825" s="49">
        <f>+ACTIVIDADES!K457</f>
        <v>0</v>
      </c>
      <c r="W825" s="73">
        <f>+ACTIVIDADES!L457</f>
        <v>0</v>
      </c>
      <c r="X825" s="49">
        <f>+ACTIVIDADES!M457</f>
        <v>0</v>
      </c>
      <c r="Y825" s="52">
        <f>+ACTIVIDADES!N457</f>
        <v>46153</v>
      </c>
      <c r="Z825" s="49" t="str">
        <f>+ACTIVIDADES!O457</f>
        <v>Se recibió información antigua por parte del proceso y no se evidencian soportes en la carpeta compartida por planeación</v>
      </c>
      <c r="AA825" s="49">
        <f>+ACTIVIDADES!P457</f>
        <v>0</v>
      </c>
      <c r="AB825" s="49" t="str">
        <f>+ACTIVIDADES!Q457</f>
        <v>EJECUCIÓN</v>
      </c>
      <c r="AC825" s="144">
        <v>46177</v>
      </c>
      <c r="AD825" s="29">
        <v>0</v>
      </c>
      <c r="AE825" s="29" t="s">
        <v>3766</v>
      </c>
      <c r="AF825" s="29" t="s">
        <v>581</v>
      </c>
      <c r="AG825" s="29" t="s">
        <v>3737</v>
      </c>
      <c r="AH825" s="29" t="s">
        <v>3737</v>
      </c>
      <c r="AI825" s="29" t="s">
        <v>3737</v>
      </c>
      <c r="AJ825" s="55" t="str">
        <f>+IFERROR(VLOOKUP($M825,ACTIVIDADES!$B$9:$T$494,17,0),"")</f>
        <v>REVISAR</v>
      </c>
      <c r="AK825" s="80" t="str">
        <f>+IFERROR(VLOOKUP($M825,ACTIVIDADES!$B$9:$T$494,18,0),"")</f>
        <v>PENDIENTE. Este hallazgo es muy antiguo y el proceso de gestión al usuario no tiene nisiquiera la información de la política que se refiere. En la reunión inicial con Planeación y Control Interno se quedó de revisar este ítem para que no perjudique la gestión del área.</v>
      </c>
      <c r="AL825" s="80" t="str">
        <f>+IFERROR(VLOOKUP($M825,ACTIVIDADES!$B$9:$T$494,19,0),"")</f>
        <v>EVIDENCIAS SEGUNDO TRIMESTRE 2026 PLAN MEJORA</v>
      </c>
      <c r="AM825" s="55">
        <f>+IFERROR(VLOOKUP($M825,ACTIVIDADES!$B$9:$X$495,20,0),0)</f>
        <v>46214</v>
      </c>
      <c r="AN825" s="55" t="str">
        <f>+IFERROR(VLOOKUP($M825,ACTIVIDADES!$B$9:$X$495,21,0),0)</f>
        <v xml:space="preserve">Sin información del hallazgo </v>
      </c>
      <c r="AO825" s="55">
        <f>+IFERROR(VLOOKUP($M825,ACTIVIDADES!$B$9:$X$495,22,0),0)</f>
        <v>0</v>
      </c>
      <c r="AP825" s="148" t="str">
        <f>+IFERROR(VLOOKUP($M825,ACTIVIDADES!$B$9:$X$495,23,0),0)</f>
        <v>VENCIDO</v>
      </c>
      <c r="AQ825" s="88">
        <v>46246</v>
      </c>
      <c r="AR825" s="29">
        <v>0</v>
      </c>
      <c r="AS825" s="29" t="s">
        <v>3741</v>
      </c>
      <c r="AT825" s="29" t="s">
        <v>581</v>
      </c>
      <c r="AU825" s="57" t="s">
        <v>3639</v>
      </c>
      <c r="AV825" s="193" t="s">
        <v>3639</v>
      </c>
      <c r="AW825" s="193" t="s">
        <v>3639</v>
      </c>
      <c r="AX825" s="57" t="s">
        <v>4244</v>
      </c>
      <c r="AY825" s="176" t="str">
        <f t="shared" si="47"/>
        <v>VENCIDAS</v>
      </c>
      <c r="AZ825" s="55" t="str">
        <f>+IFERROR(VLOOKUP($M825,ACTIVIDADES!$B$9:$T$494,25,0),"")</f>
        <v/>
      </c>
      <c r="BA825" s="55" t="str">
        <f>+IFERROR(VLOOKUP($M825,ACTIVIDADES!$B$9:$T$494,26,0),"")</f>
        <v/>
      </c>
      <c r="BB825" s="55" t="str">
        <f>+IFERROR(VLOOKUP($M825,ACTIVIDADES!$B$9:$T$494,27,0),"")</f>
        <v/>
      </c>
      <c r="BC825" s="55" t="str">
        <f>+IFERROR(VLOOKUP($M825,ACTIVIDADES!$B$9:$T$494,28,0),"")</f>
        <v/>
      </c>
      <c r="BD825" s="55" t="str">
        <f>+IFERROR(VLOOKUP($M825,ACTIVIDADES!$B$9:$T$494,29,0),"")</f>
        <v/>
      </c>
      <c r="BE825" s="55" t="str">
        <f>+IFERROR(VLOOKUP($M825,ACTIVIDADES!$B$9:$T$494,30,0),"")</f>
        <v/>
      </c>
      <c r="BF825" s="58"/>
      <c r="BG825" s="58"/>
      <c r="BH825" s="59"/>
      <c r="BI825" s="59" t="s">
        <v>580</v>
      </c>
      <c r="BJ825" s="60" t="s">
        <v>3635</v>
      </c>
      <c r="BK825" s="61" t="s">
        <v>593</v>
      </c>
      <c r="BL825" s="62"/>
      <c r="BM825" s="55" t="str">
        <f>+IFERROR(VLOOKUP($M825,ACTIVIDADES!$B$9:$T$494,31,0),"")</f>
        <v/>
      </c>
      <c r="BN825" s="55" t="str">
        <f>+IFERROR(VLOOKUP($M825,ACTIVIDADES!$B$9:$T$494,32,0),"")</f>
        <v/>
      </c>
      <c r="BO825" s="55" t="str">
        <f>+IFERROR(VLOOKUP($M825,ACTIVIDADES!$B$9:$T$494,33,0),"")</f>
        <v/>
      </c>
      <c r="BP825" s="55" t="str">
        <f>+IFERROR(VLOOKUP($M825,ACTIVIDADES!$B$9:$T$494,34,0),"")</f>
        <v/>
      </c>
      <c r="BQ825" s="55" t="str">
        <f>+IFERROR(VLOOKUP($M825,ACTIVIDADES!$B$9:$T$494,35,0),"")</f>
        <v/>
      </c>
      <c r="BR825" s="55" t="str">
        <f>+IFERROR(VLOOKUP($M825,ACTIVIDADES!$B$9:$T$494,36,0),"")</f>
        <v/>
      </c>
      <c r="BS825" s="55" t="str">
        <f>+IFERROR(VLOOKUP($M825,ACTIVIDADES!$B$9:$T$494,37,0),"")</f>
        <v/>
      </c>
      <c r="BT825" s="58"/>
      <c r="BU825" s="58"/>
      <c r="BV825" s="59"/>
      <c r="BW825" s="59" t="s">
        <v>580</v>
      </c>
      <c r="BX825" s="60" t="s">
        <v>3635</v>
      </c>
      <c r="BY825" s="61" t="s">
        <v>593</v>
      </c>
      <c r="BZ825" s="62"/>
      <c r="CA825" s="7"/>
      <c r="CB825" s="7"/>
      <c r="CC825" s="7"/>
      <c r="CD825" s="7"/>
      <c r="CE825" s="7"/>
      <c r="CF825" s="7"/>
      <c r="CG825" s="7"/>
      <c r="CH825" s="7"/>
      <c r="CI825" s="7"/>
      <c r="CJ825" s="7"/>
      <c r="CK825" s="7"/>
      <c r="CL825" s="7"/>
      <c r="CM825" s="7"/>
      <c r="CN825" s="7"/>
      <c r="CO825" s="7"/>
      <c r="CP825" s="7"/>
      <c r="CQ825" s="7"/>
    </row>
    <row r="826" spans="1:95" customFormat="1" ht="93" customHeight="1" x14ac:dyDescent="0.35">
      <c r="A826" s="40">
        <f t="shared" si="48"/>
        <v>818</v>
      </c>
      <c r="B826" s="40" t="s">
        <v>521</v>
      </c>
      <c r="C826" s="40">
        <v>2023</v>
      </c>
      <c r="D826" s="40" t="s">
        <v>3734</v>
      </c>
      <c r="E826" s="323"/>
      <c r="F826" s="40" t="s">
        <v>687</v>
      </c>
      <c r="G826" s="40" t="s">
        <v>4649</v>
      </c>
      <c r="H826" s="42" t="s">
        <v>297</v>
      </c>
      <c r="I826" s="42" t="s">
        <v>3636</v>
      </c>
      <c r="J826" s="40" t="s">
        <v>5274</v>
      </c>
      <c r="K826" s="40" t="s">
        <v>5426</v>
      </c>
      <c r="L826" s="44" t="s">
        <v>1153</v>
      </c>
      <c r="M826" s="45" t="s">
        <v>2318</v>
      </c>
      <c r="N826" s="45" t="s">
        <v>2319</v>
      </c>
      <c r="O826" s="45" t="s">
        <v>2320</v>
      </c>
      <c r="P826" s="45">
        <v>1</v>
      </c>
      <c r="Q826" s="47">
        <v>46113</v>
      </c>
      <c r="R826" s="47">
        <v>46203</v>
      </c>
      <c r="S826" s="48">
        <f t="shared" si="49"/>
        <v>13.350000000000001</v>
      </c>
      <c r="T826" s="45" t="s">
        <v>592</v>
      </c>
      <c r="U826" s="45"/>
      <c r="V826" s="49">
        <f>+IFERROR(VLOOKUP($M826,ACTIVIDADES!$B$9:$Q$494,10,0),"")</f>
        <v>1</v>
      </c>
      <c r="W826" s="61" t="str">
        <f>+IFERROR(VLOOKUP($M826,ACTIVIDADES!$B$9:$Q$494,11,0)," ")</f>
        <v xml:space="preserve">Se deja en evidencia el procedimiento de gestion de pagos </v>
      </c>
      <c r="X826" s="51" t="str">
        <f>+IFERROR(VLOOKUP($M826,ACTIVIDADES!$B$9:$Q$494,12,0),"")</f>
        <v>https://dnbcgovco-my.sharepoint.com/:f:/g/personal/planeacion_dnbc_gov_co/IgAKPZEalRp3T7O44VwZjBLlARF86VpmllJA36VR9-2qDG8?e=W6XaGX</v>
      </c>
      <c r="Y826" s="52">
        <f>+IFERROR(VLOOKUP($M826,ACTIVIDADES!$B$9:$Q$494,13,0),"")</f>
        <v>46153</v>
      </c>
      <c r="Z826" s="49" t="str">
        <f>+IFERROR(VLOOKUP($M826,ACTIVIDADES!$B$9:$Q$494,14,0),"")</f>
        <v>Se incluye actualización de procedimiento junto a formatos del mismo</v>
      </c>
      <c r="AA826" s="49">
        <f>+IFERROR(VLOOKUP($M826,ACTIVIDADES!$B$9:$Q$494,15,0),"")</f>
        <v>1</v>
      </c>
      <c r="AB826" s="54" t="str">
        <f>+IFERROR(VLOOKUP($M826,ACTIVIDADES!$B$9:$Q$494,16,0),"")</f>
        <v>CUMPLIDO</v>
      </c>
      <c r="AC826" s="144">
        <v>46171</v>
      </c>
      <c r="AD826" s="28">
        <v>1</v>
      </c>
      <c r="AE826" s="28" t="s">
        <v>3864</v>
      </c>
      <c r="AF826" s="29" t="s">
        <v>579</v>
      </c>
      <c r="AG826" s="29" t="s">
        <v>3737</v>
      </c>
      <c r="AH826" s="29" t="s">
        <v>593</v>
      </c>
      <c r="AI826" s="29" t="s">
        <v>3752</v>
      </c>
      <c r="AJ826" s="55">
        <f>+IFERROR(VLOOKUP($M826,ACTIVIDADES!$B$9:$T$494,17,0),"")</f>
        <v>1</v>
      </c>
      <c r="AK826" s="80" t="str">
        <f>+IFERROR(VLOOKUP($M826,ACTIVIDADES!$B$9:$T$494,18,0),"")</f>
        <v xml:space="preserve">Se deja en evidencia el procedimiento de gestion de pagos </v>
      </c>
      <c r="AL826" s="80" t="str">
        <f>+IFERROR(VLOOKUP($M826,ACTIVIDADES!$B$9:$T$494,19,0),"")</f>
        <v>https://dnbcgovco-my.sharepoint.com/:f:/g/personal/planeacion_dnbc_gov_co/IgDlTTkE6gPMRZjTETbxch7dATaSM_TE5-agvqb3k7QgaDY?e=0V1Jx7</v>
      </c>
      <c r="AM826" s="55" t="str">
        <f>+IFERROR(VLOOKUP($M826,ACTIVIDADES!$B$9:$X$495,20,0),0)</f>
        <v>11/07/206</v>
      </c>
      <c r="AN826" s="55" t="str">
        <f>+IFERROR(VLOOKUP($M826,ACTIVIDADES!$B$9:$X$495,21,0),0)</f>
        <v>Actividad reportada con cumplimiento en el primer trimestre 2026</v>
      </c>
      <c r="AO826" s="55">
        <f>+IFERROR(VLOOKUP($M826,ACTIVIDADES!$B$9:$X$495,22,0),0)</f>
        <v>1</v>
      </c>
      <c r="AP826" s="150" t="str">
        <f>+IFERROR(VLOOKUP($M826,ACTIVIDADES!$B$9:$X$495,23,0),0)</f>
        <v>CUMPLIDO</v>
      </c>
      <c r="AQ826" s="129">
        <v>46245</v>
      </c>
      <c r="AR826" s="172">
        <v>1</v>
      </c>
      <c r="AS826" s="131" t="s">
        <v>3864</v>
      </c>
      <c r="AT826" s="29" t="s">
        <v>579</v>
      </c>
      <c r="AU826" s="57" t="s">
        <v>1472</v>
      </c>
      <c r="AV826" s="193" t="s">
        <v>3635</v>
      </c>
      <c r="AW826" s="193" t="s">
        <v>590</v>
      </c>
      <c r="AX826" s="154" t="s">
        <v>5889</v>
      </c>
      <c r="AY826" s="176" t="str">
        <f t="shared" si="47"/>
        <v>CUMPLIDAS</v>
      </c>
      <c r="AZ826" s="55" t="str">
        <f>+IFERROR(VLOOKUP($M826,ACTIVIDADES!$B$9:$T$494,25,0),"")</f>
        <v/>
      </c>
      <c r="BA826" s="55" t="str">
        <f>+IFERROR(VLOOKUP($M826,ACTIVIDADES!$B$9:$T$494,26,0),"")</f>
        <v/>
      </c>
      <c r="BB826" s="55" t="str">
        <f>+IFERROR(VLOOKUP($M826,ACTIVIDADES!$B$9:$T$494,27,0),"")</f>
        <v/>
      </c>
      <c r="BC826" s="55" t="str">
        <f>+IFERROR(VLOOKUP($M826,ACTIVIDADES!$B$9:$T$494,28,0),"")</f>
        <v/>
      </c>
      <c r="BD826" s="55" t="str">
        <f>+IFERROR(VLOOKUP($M826,ACTIVIDADES!$B$9:$T$494,29,0),"")</f>
        <v/>
      </c>
      <c r="BE826" s="55" t="str">
        <f>+IFERROR(VLOOKUP($M826,ACTIVIDADES!$B$9:$T$494,30,0),"")</f>
        <v/>
      </c>
      <c r="BF826" s="58"/>
      <c r="BG826" s="58"/>
      <c r="BH826" s="59"/>
      <c r="BI826" s="59" t="s">
        <v>580</v>
      </c>
      <c r="BJ826" s="60" t="s">
        <v>3635</v>
      </c>
      <c r="BK826" s="61" t="s">
        <v>593</v>
      </c>
      <c r="BL826" s="62"/>
      <c r="BM826" s="55" t="str">
        <f>+IFERROR(VLOOKUP($M826,ACTIVIDADES!$B$9:$T$494,31,0),"")</f>
        <v/>
      </c>
      <c r="BN826" s="55" t="str">
        <f>+IFERROR(VLOOKUP($M826,ACTIVIDADES!$B$9:$T$494,32,0),"")</f>
        <v/>
      </c>
      <c r="BO826" s="55" t="str">
        <f>+IFERROR(VLOOKUP($M826,ACTIVIDADES!$B$9:$T$494,33,0),"")</f>
        <v/>
      </c>
      <c r="BP826" s="55" t="str">
        <f>+IFERROR(VLOOKUP($M826,ACTIVIDADES!$B$9:$T$494,34,0),"")</f>
        <v/>
      </c>
      <c r="BQ826" s="55" t="str">
        <f>+IFERROR(VLOOKUP($M826,ACTIVIDADES!$B$9:$T$494,35,0),"")</f>
        <v/>
      </c>
      <c r="BR826" s="55" t="str">
        <f>+IFERROR(VLOOKUP($M826,ACTIVIDADES!$B$9:$T$494,36,0),"")</f>
        <v/>
      </c>
      <c r="BS826" s="55" t="str">
        <f>+IFERROR(VLOOKUP($M826,ACTIVIDADES!$B$9:$T$494,37,0),"")</f>
        <v/>
      </c>
      <c r="BT826" s="58"/>
      <c r="BU826" s="58"/>
      <c r="BV826" s="59"/>
      <c r="BW826" s="59" t="s">
        <v>580</v>
      </c>
      <c r="BX826" s="60" t="s">
        <v>3635</v>
      </c>
      <c r="BY826" s="61" t="s">
        <v>593</v>
      </c>
      <c r="BZ826" s="62"/>
      <c r="CA826" s="9"/>
      <c r="CB826" s="9"/>
      <c r="CC826" s="9"/>
      <c r="CD826" s="9"/>
      <c r="CE826" s="9"/>
      <c r="CF826" s="9"/>
      <c r="CG826" s="9"/>
      <c r="CH826" s="9"/>
      <c r="CI826" s="9"/>
      <c r="CJ826" s="9"/>
      <c r="CK826" s="9"/>
      <c r="CL826" s="9"/>
      <c r="CM826" s="9"/>
      <c r="CN826" s="9"/>
      <c r="CO826" s="9"/>
      <c r="CP826" s="9"/>
      <c r="CQ826" s="9"/>
    </row>
    <row r="827" spans="1:95" customFormat="1" ht="93" customHeight="1" x14ac:dyDescent="0.35">
      <c r="A827" s="40">
        <f t="shared" si="48"/>
        <v>819</v>
      </c>
      <c r="B827" s="40" t="s">
        <v>521</v>
      </c>
      <c r="C827" s="40">
        <v>2022</v>
      </c>
      <c r="D827" s="40" t="s">
        <v>3879</v>
      </c>
      <c r="E827" s="323"/>
      <c r="F827" s="40" t="s">
        <v>895</v>
      </c>
      <c r="G827" s="40" t="s">
        <v>32</v>
      </c>
      <c r="H827" s="41" t="s">
        <v>36</v>
      </c>
      <c r="I827" s="42" t="s">
        <v>3653</v>
      </c>
      <c r="J827" s="43" t="s">
        <v>4326</v>
      </c>
      <c r="K827" s="43" t="s">
        <v>4326</v>
      </c>
      <c r="L827" s="44" t="s">
        <v>1153</v>
      </c>
      <c r="M827" s="63" t="s">
        <v>1735</v>
      </c>
      <c r="N827" s="64" t="s">
        <v>1736</v>
      </c>
      <c r="O827" s="63" t="s">
        <v>1737</v>
      </c>
      <c r="P827" s="63">
        <v>1</v>
      </c>
      <c r="Q827" s="65">
        <v>44880</v>
      </c>
      <c r="R827" s="65">
        <v>45107</v>
      </c>
      <c r="S827" s="66">
        <f t="shared" si="49"/>
        <v>33.75</v>
      </c>
      <c r="T827" s="63" t="s">
        <v>1726</v>
      </c>
      <c r="U827" s="63"/>
      <c r="V827" s="49">
        <f>+IFERROR(VLOOKUP($M827,ACTIVIDADES!$B$9:$Q$494,10,0),"")</f>
        <v>1</v>
      </c>
      <c r="W827" s="50" t="str">
        <f>+IFERROR(VLOOKUP($M827,ACTIVIDADES!$B$9:$Q$494,11,0)," ")</f>
        <v xml:space="preserve">Se adjunta tablero de indicadores </v>
      </c>
      <c r="X827" s="61">
        <f>+IFERROR(VLOOKUP($M827,ACTIVIDADES!$B$9:$Q$494,12,0),"")</f>
        <v>0</v>
      </c>
      <c r="Y827" s="52">
        <f>+IFERROR(VLOOKUP($M827,ACTIVIDADES!$B$9:$Q$494,13,0),"")</f>
        <v>46153</v>
      </c>
      <c r="Z827" s="53" t="str">
        <f>+IFERROR(VLOOKUP($M827,ACTIVIDADES!$B$9:$Q$494,14,0),"")</f>
        <v xml:space="preserve">Sin seguimiento actualizado. Se toma último seguimiento
Se evidencia que cumple con los criterios solicitados dado que Formularon los indicadores para medir el cumplimiento de las actividades establecidas en la caracterización del proceso. Dado que adjunta el tablero de indicadores del proceso actualizado
Se sugiere la eliminación de este hallazgo dado que ya se formularon los indicadores en bse a la caracterización del proceso actualizado </v>
      </c>
      <c r="AA827" s="49" t="str">
        <f>+IFERROR(VLOOKUP($M827,ACTIVIDADES!$B$9:$Q$494,15,0),"")</f>
        <v>Si</v>
      </c>
      <c r="AB827" s="54" t="str">
        <f>+IFERROR(VLOOKUP($M827,ACTIVIDADES!$B$9:$Q$494,16,0),"")</f>
        <v>CUMPLIDO</v>
      </c>
      <c r="AC827" s="144">
        <v>46157</v>
      </c>
      <c r="AD827" s="29">
        <v>0</v>
      </c>
      <c r="AE827" s="29" t="s">
        <v>3741</v>
      </c>
      <c r="AF827" s="29" t="s">
        <v>581</v>
      </c>
      <c r="AG827" s="29" t="s">
        <v>3737</v>
      </c>
      <c r="AH827" s="29" t="s">
        <v>593</v>
      </c>
      <c r="AI827" s="29" t="s">
        <v>3752</v>
      </c>
      <c r="AJ827" s="55">
        <f>+IFERROR(VLOOKUP($M827,ACTIVIDADES!$B$9:$T$494,17,0),"")</f>
        <v>0</v>
      </c>
      <c r="AK827" s="80" t="str">
        <f>+IFERROR(VLOOKUP($M827,ACTIVIDADES!$B$9:$T$494,18,0),"")</f>
        <v>Sin reporte de información por parte de la primera linea de defensa</v>
      </c>
      <c r="AL827" s="80">
        <f>+IFERROR(VLOOKUP($M827,ACTIVIDADES!$B$9:$T$494,19,0),"")</f>
        <v>0</v>
      </c>
      <c r="AM827" s="55">
        <f>+IFERROR(VLOOKUP($M827,ACTIVIDADES!$B$9:$X$495,20,0),0)</f>
        <v>46213</v>
      </c>
      <c r="AN827" s="55" t="str">
        <f>+IFERROR(VLOOKUP($M827,ACTIVIDADES!$B$9:$X$495,21,0),0)</f>
        <v xml:space="preserve">No se evidencia seguimiento. Se toma último seguimiento
Se evidencia que cumple con los criterios solicitados dado que Formularon los indicadores para medir el cumplimiento de las actividades establecidas en la caracterización del proceso. Dado que adjunta el tablero de indicadores del proceso actualizado
Se sugiere la eliminación de este hallazgo dado que ya se formularon los indicadores en bse a la caracterización del proceso actualizado </v>
      </c>
      <c r="AO827" s="55">
        <f>+IFERROR(VLOOKUP($M827,ACTIVIDADES!$B$9:$X$495,22,0),0)</f>
        <v>1</v>
      </c>
      <c r="AP827" s="150" t="str">
        <f>+IFERROR(VLOOKUP($M827,ACTIVIDADES!$B$9:$X$495,23,0),0)</f>
        <v>CUMPLIDO</v>
      </c>
      <c r="AQ827" s="88">
        <v>46246</v>
      </c>
      <c r="AR827" s="29">
        <v>0</v>
      </c>
      <c r="AS827" s="29" t="s">
        <v>4325</v>
      </c>
      <c r="AT827" s="29" t="s">
        <v>581</v>
      </c>
      <c r="AU827" s="57" t="s">
        <v>3639</v>
      </c>
      <c r="AV827" s="193" t="s">
        <v>3639</v>
      </c>
      <c r="AW827" s="193" t="s">
        <v>3639</v>
      </c>
      <c r="AX827" s="57" t="s">
        <v>4244</v>
      </c>
      <c r="AY827" s="176" t="str">
        <f t="shared" si="47"/>
        <v>VENCIDAS</v>
      </c>
      <c r="AZ827" s="55" t="str">
        <f>+IFERROR(VLOOKUP($M827,ACTIVIDADES!$B$9:$T$494,25,0),"")</f>
        <v/>
      </c>
      <c r="BA827" s="55" t="str">
        <f>+IFERROR(VLOOKUP($M827,ACTIVIDADES!$B$9:$T$494,26,0),"")</f>
        <v/>
      </c>
      <c r="BB827" s="55" t="str">
        <f>+IFERROR(VLOOKUP($M827,ACTIVIDADES!$B$9:$T$494,27,0),"")</f>
        <v/>
      </c>
      <c r="BC827" s="55" t="str">
        <f>+IFERROR(VLOOKUP($M827,ACTIVIDADES!$B$9:$T$494,28,0),"")</f>
        <v/>
      </c>
      <c r="BD827" s="55" t="str">
        <f>+IFERROR(VLOOKUP($M827,ACTIVIDADES!$B$9:$T$494,29,0),"")</f>
        <v/>
      </c>
      <c r="BE827" s="55" t="str">
        <f>+IFERROR(VLOOKUP($M827,ACTIVIDADES!$B$9:$T$494,30,0),"")</f>
        <v/>
      </c>
      <c r="BF827" s="58"/>
      <c r="BG827" s="58"/>
      <c r="BH827" s="59"/>
      <c r="BI827" s="59" t="s">
        <v>580</v>
      </c>
      <c r="BJ827" s="60" t="s">
        <v>3635</v>
      </c>
      <c r="BK827" s="61" t="s">
        <v>593</v>
      </c>
      <c r="BL827" s="62"/>
      <c r="BM827" s="55" t="str">
        <f>+IFERROR(VLOOKUP($M827,ACTIVIDADES!$B$9:$T$494,31,0),"")</f>
        <v/>
      </c>
      <c r="BN827" s="55" t="str">
        <f>+IFERROR(VLOOKUP($M827,ACTIVIDADES!$B$9:$T$494,32,0),"")</f>
        <v/>
      </c>
      <c r="BO827" s="55" t="str">
        <f>+IFERROR(VLOOKUP($M827,ACTIVIDADES!$B$9:$T$494,33,0),"")</f>
        <v/>
      </c>
      <c r="BP827" s="55" t="str">
        <f>+IFERROR(VLOOKUP($M827,ACTIVIDADES!$B$9:$T$494,34,0),"")</f>
        <v/>
      </c>
      <c r="BQ827" s="55" t="str">
        <f>+IFERROR(VLOOKUP($M827,ACTIVIDADES!$B$9:$T$494,35,0),"")</f>
        <v/>
      </c>
      <c r="BR827" s="55" t="str">
        <f>+IFERROR(VLOOKUP($M827,ACTIVIDADES!$B$9:$T$494,36,0),"")</f>
        <v/>
      </c>
      <c r="BS827" s="55" t="str">
        <f>+IFERROR(VLOOKUP($M827,ACTIVIDADES!$B$9:$T$494,37,0),"")</f>
        <v/>
      </c>
      <c r="BT827" s="58"/>
      <c r="BU827" s="58"/>
      <c r="BV827" s="59"/>
      <c r="BW827" s="59" t="s">
        <v>580</v>
      </c>
      <c r="BX827" s="60" t="s">
        <v>3635</v>
      </c>
      <c r="BY827" s="61" t="s">
        <v>593</v>
      </c>
      <c r="BZ827" s="62"/>
      <c r="CA827" s="7"/>
      <c r="CB827" s="7"/>
      <c r="CC827" s="7"/>
      <c r="CD827" s="7"/>
      <c r="CE827" s="7"/>
      <c r="CF827" s="7"/>
      <c r="CG827" s="7"/>
      <c r="CH827" s="7"/>
      <c r="CI827" s="7"/>
      <c r="CJ827" s="7"/>
      <c r="CK827" s="7"/>
      <c r="CL827" s="7"/>
      <c r="CM827" s="7"/>
      <c r="CN827" s="7"/>
      <c r="CO827" s="7"/>
      <c r="CP827" s="7"/>
      <c r="CQ827" s="7"/>
    </row>
    <row r="828" spans="1:95" customFormat="1" ht="93" customHeight="1" x14ac:dyDescent="0.35">
      <c r="A828" s="40">
        <f t="shared" si="48"/>
        <v>820</v>
      </c>
      <c r="B828" s="40" t="s">
        <v>521</v>
      </c>
      <c r="C828" s="40">
        <v>2021</v>
      </c>
      <c r="D828" s="40" t="s">
        <v>3734</v>
      </c>
      <c r="E828" s="323"/>
      <c r="F828" s="40" t="s">
        <v>619</v>
      </c>
      <c r="G828" s="40" t="s">
        <v>4634</v>
      </c>
      <c r="H828" s="42" t="s">
        <v>4961</v>
      </c>
      <c r="I828" s="42" t="s">
        <v>3636</v>
      </c>
      <c r="J828" s="40" t="s">
        <v>5275</v>
      </c>
      <c r="K828" s="40" t="s">
        <v>5427</v>
      </c>
      <c r="L828" s="44" t="s">
        <v>1153</v>
      </c>
      <c r="M828" s="45" t="s">
        <v>2327</v>
      </c>
      <c r="N828" s="45" t="s">
        <v>2328</v>
      </c>
      <c r="O828" s="45" t="s">
        <v>2329</v>
      </c>
      <c r="P828" s="45">
        <v>1</v>
      </c>
      <c r="Q828" s="47">
        <v>44409</v>
      </c>
      <c r="R828" s="47">
        <v>44469</v>
      </c>
      <c r="S828" s="48">
        <f t="shared" si="49"/>
        <v>8.85</v>
      </c>
      <c r="T828" s="45" t="s">
        <v>592</v>
      </c>
      <c r="U828" s="45"/>
      <c r="V828" s="49">
        <f>+IFERROR(VLOOKUP($M828,ACTIVIDADES!$B$9:$Q$494,10,0),"")</f>
        <v>1</v>
      </c>
      <c r="W828" s="61" t="str">
        <f>+IFERROR(VLOOKUP($M828,ACTIVIDADES!$B$9:$Q$494,11,0)," ")</f>
        <v xml:space="preserve">Se deja en evidencia el procedimiento de resrvas presupuestales </v>
      </c>
      <c r="X828" s="51" t="str">
        <f>+IFERROR(VLOOKUP($M828,ACTIVIDADES!$B$9:$Q$494,12,0),"")</f>
        <v>https://dnbcgovco-my.sharepoint.com/:f:/g/personal/planeacion_dnbc_gov_co/IgAKPZEalRp3T7O44VwZjBLlARF86VpmllJA36VR9-2qDG8?e=W6XaGX</v>
      </c>
      <c r="Y828" s="52">
        <f>+IFERROR(VLOOKUP($M828,ACTIVIDADES!$B$9:$Q$494,13,0),"")</f>
        <v>46153</v>
      </c>
      <c r="Z828" s="49" t="str">
        <f>+IFERROR(VLOOKUP($M828,ACTIVIDADES!$B$9:$Q$494,14,0),"")</f>
        <v>Se formulo el procedimiento PC-GF-03 Constitución Reservas Presupuestales y ya se encuentra en su versión 3</v>
      </c>
      <c r="AA828" s="49">
        <f>+IFERROR(VLOOKUP($M828,ACTIVIDADES!$B$9:$Q$494,15,0),"")</f>
        <v>1</v>
      </c>
      <c r="AB828" s="54" t="str">
        <f>+IFERROR(VLOOKUP($M828,ACTIVIDADES!$B$9:$Q$494,16,0),"")</f>
        <v>CUMPLIDO</v>
      </c>
      <c r="AC828" s="144">
        <v>46170</v>
      </c>
      <c r="AD828" s="28">
        <v>1</v>
      </c>
      <c r="AE828" s="28" t="s">
        <v>5807</v>
      </c>
      <c r="AF828" s="29" t="s">
        <v>578</v>
      </c>
      <c r="AG828" s="29" t="s">
        <v>3737</v>
      </c>
      <c r="AH828" s="29" t="s">
        <v>593</v>
      </c>
      <c r="AI828" s="29" t="s">
        <v>3752</v>
      </c>
      <c r="AJ828" s="55">
        <f>+IFERROR(VLOOKUP($M828,ACTIVIDADES!$B$9:$T$494,17,0),"")</f>
        <v>1</v>
      </c>
      <c r="AK828" s="80" t="str">
        <f>+IFERROR(VLOOKUP($M828,ACTIVIDADES!$B$9:$T$494,18,0),"")</f>
        <v xml:space="preserve">Se deja en evidencia el procedimiento de resrvas presupuestales </v>
      </c>
      <c r="AL828" s="80" t="str">
        <f>+IFERROR(VLOOKUP($M828,ACTIVIDADES!$B$9:$T$494,19,0),"")</f>
        <v>https://dnbcgovco-my.sharepoint.com/:f:/g/personal/planeacion_dnbc_gov_co/IgDlTTkE6gPMRZjTETbxch7dATaSM_TE5-agvqb3k7QgaDY?e=0V1Jx7</v>
      </c>
      <c r="AM828" s="55" t="str">
        <f>+IFERROR(VLOOKUP($M828,ACTIVIDADES!$B$9:$X$495,20,0),0)</f>
        <v>11/07/206</v>
      </c>
      <c r="AN828" s="55" t="str">
        <f>+IFERROR(VLOOKUP($M828,ACTIVIDADES!$B$9:$X$495,21,0),0)</f>
        <v>Actividad reportada con cumplimiento en el primer trimestre 2026</v>
      </c>
      <c r="AO828" s="55">
        <f>+IFERROR(VLOOKUP($M828,ACTIVIDADES!$B$9:$X$495,22,0),0)</f>
        <v>1</v>
      </c>
      <c r="AP828" s="150" t="str">
        <f>+IFERROR(VLOOKUP($M828,ACTIVIDADES!$B$9:$X$495,23,0),0)</f>
        <v>CUMPLIDO</v>
      </c>
      <c r="AQ828" s="129">
        <v>46245</v>
      </c>
      <c r="AR828" s="172">
        <v>1</v>
      </c>
      <c r="AS828" s="131" t="s">
        <v>5807</v>
      </c>
      <c r="AT828" s="29" t="s">
        <v>579</v>
      </c>
      <c r="AU828" s="57" t="s">
        <v>1472</v>
      </c>
      <c r="AV828" s="193" t="s">
        <v>3635</v>
      </c>
      <c r="AW828" s="193" t="s">
        <v>590</v>
      </c>
      <c r="AX828" s="154" t="s">
        <v>5891</v>
      </c>
      <c r="AY828" s="176" t="str">
        <f t="shared" si="47"/>
        <v>CUMPLIDAS</v>
      </c>
      <c r="AZ828" s="55" t="str">
        <f>+IFERROR(VLOOKUP($M828,ACTIVIDADES!$B$9:$T$494,25,0),"")</f>
        <v/>
      </c>
      <c r="BA828" s="55" t="str">
        <f>+IFERROR(VLOOKUP($M828,ACTIVIDADES!$B$9:$T$494,26,0),"")</f>
        <v/>
      </c>
      <c r="BB828" s="55" t="str">
        <f>+IFERROR(VLOOKUP($M828,ACTIVIDADES!$B$9:$T$494,27,0),"")</f>
        <v/>
      </c>
      <c r="BC828" s="55" t="str">
        <f>+IFERROR(VLOOKUP($M828,ACTIVIDADES!$B$9:$T$494,28,0),"")</f>
        <v/>
      </c>
      <c r="BD828" s="55" t="str">
        <f>+IFERROR(VLOOKUP($M828,ACTIVIDADES!$B$9:$T$494,29,0),"")</f>
        <v/>
      </c>
      <c r="BE828" s="55" t="str">
        <f>+IFERROR(VLOOKUP($M828,ACTIVIDADES!$B$9:$T$494,30,0),"")</f>
        <v/>
      </c>
      <c r="BF828" s="58"/>
      <c r="BG828" s="58"/>
      <c r="BH828" s="59"/>
      <c r="BI828" s="59" t="s">
        <v>580</v>
      </c>
      <c r="BJ828" s="60" t="s">
        <v>3635</v>
      </c>
      <c r="BK828" s="61" t="s">
        <v>593</v>
      </c>
      <c r="BL828" s="62"/>
      <c r="BM828" s="55" t="str">
        <f>+IFERROR(VLOOKUP($M828,ACTIVIDADES!$B$9:$T$494,31,0),"")</f>
        <v/>
      </c>
      <c r="BN828" s="55" t="str">
        <f>+IFERROR(VLOOKUP($M828,ACTIVIDADES!$B$9:$T$494,32,0),"")</f>
        <v/>
      </c>
      <c r="BO828" s="55" t="str">
        <f>+IFERROR(VLOOKUP($M828,ACTIVIDADES!$B$9:$T$494,33,0),"")</f>
        <v/>
      </c>
      <c r="BP828" s="55" t="str">
        <f>+IFERROR(VLOOKUP($M828,ACTIVIDADES!$B$9:$T$494,34,0),"")</f>
        <v/>
      </c>
      <c r="BQ828" s="55" t="str">
        <f>+IFERROR(VLOOKUP($M828,ACTIVIDADES!$B$9:$T$494,35,0),"")</f>
        <v/>
      </c>
      <c r="BR828" s="55" t="str">
        <f>+IFERROR(VLOOKUP($M828,ACTIVIDADES!$B$9:$T$494,36,0),"")</f>
        <v/>
      </c>
      <c r="BS828" s="55" t="str">
        <f>+IFERROR(VLOOKUP($M828,ACTIVIDADES!$B$9:$T$494,37,0),"")</f>
        <v/>
      </c>
      <c r="BT828" s="58"/>
      <c r="BU828" s="58"/>
      <c r="BV828" s="59"/>
      <c r="BW828" s="59" t="s">
        <v>580</v>
      </c>
      <c r="BX828" s="60" t="s">
        <v>3635</v>
      </c>
      <c r="BY828" s="61" t="s">
        <v>593</v>
      </c>
      <c r="BZ828" s="62"/>
      <c r="CA828" s="9"/>
      <c r="CB828" s="9"/>
      <c r="CC828" s="9"/>
      <c r="CD828" s="9"/>
      <c r="CE828" s="9"/>
      <c r="CF828" s="9"/>
      <c r="CG828" s="9"/>
      <c r="CH828" s="9"/>
      <c r="CI828" s="9"/>
      <c r="CJ828" s="9"/>
      <c r="CK828" s="9"/>
      <c r="CL828" s="9"/>
      <c r="CM828" s="9"/>
      <c r="CN828" s="9"/>
      <c r="CO828" s="9"/>
      <c r="CP828" s="9"/>
      <c r="CQ828" s="9"/>
    </row>
    <row r="829" spans="1:95" ht="93" customHeight="1" x14ac:dyDescent="0.35">
      <c r="A829" s="251">
        <f t="shared" si="48"/>
        <v>821</v>
      </c>
      <c r="B829" s="251" t="s">
        <v>521</v>
      </c>
      <c r="C829" s="251">
        <v>2021</v>
      </c>
      <c r="D829" s="251" t="s">
        <v>3734</v>
      </c>
      <c r="E829" s="214"/>
      <c r="F829" s="251" t="s">
        <v>599</v>
      </c>
      <c r="G829" s="251" t="s">
        <v>142</v>
      </c>
      <c r="H829" s="253" t="s">
        <v>4962</v>
      </c>
      <c r="I829" s="253"/>
      <c r="J829" s="251" t="s">
        <v>5276</v>
      </c>
      <c r="K829" s="251" t="s">
        <v>4505</v>
      </c>
      <c r="L829" s="255" t="s">
        <v>1153</v>
      </c>
      <c r="M829" s="256" t="s">
        <v>2622</v>
      </c>
      <c r="N829" s="256" t="s">
        <v>5660</v>
      </c>
      <c r="O829" s="256" t="s">
        <v>5762</v>
      </c>
      <c r="P829" s="256">
        <v>1</v>
      </c>
      <c r="Q829" s="258">
        <v>46143</v>
      </c>
      <c r="R829" s="258">
        <v>46387</v>
      </c>
      <c r="S829" s="259">
        <f t="shared" si="49"/>
        <v>36</v>
      </c>
      <c r="T829" s="256" t="s">
        <v>2625</v>
      </c>
      <c r="U829" s="256"/>
      <c r="V829" s="260">
        <f>+IFERROR(VLOOKUP($M829,ACTIVIDADES!$B$9:$Q$494,10,0),"")</f>
        <v>0</v>
      </c>
      <c r="W829" s="275" t="str">
        <f>+IFERROR(VLOOKUP($M829,ACTIVIDADES!$B$9:$Q$494,11,0)," ")</f>
        <v xml:space="preserve">En proceso de autorización de espacio </v>
      </c>
      <c r="X829" s="262" t="str">
        <f>+IFERROR(VLOOKUP($M829,ACTIVIDADES!$B$9:$Q$494,12,0),"")</f>
        <v>https://dnbcgovco-my.sharepoint.com/:f:/g/personal/planeacion_dnbc_gov_co/IgBNCQFqI1L_TKrLQDIGiy7lAY8q51gtOs_K7D5VQJijXpk?e=7eTYoW</v>
      </c>
      <c r="Y829" s="263">
        <f>+IFERROR(VLOOKUP($M829,ACTIVIDADES!$B$9:$Q$494,13,0),"")</f>
        <v>46153</v>
      </c>
      <c r="Z829" s="260" t="str">
        <f>+IFERROR(VLOOKUP($M829,ACTIVIDADES!$B$9:$Q$494,14,0),"")</f>
        <v>Se recibió información antigua por parte del proceso y no se evidencian soportes en la carpeta compartida por planeación</v>
      </c>
      <c r="AA829" s="260">
        <f>+IFERROR(VLOOKUP($M829,ACTIVIDADES!$B$9:$Q$494,15,0),"")</f>
        <v>0</v>
      </c>
      <c r="AB829" s="265" t="str">
        <f>+IFERROR(VLOOKUP($M829,ACTIVIDADES!$B$9:$Q$494,16,0),"")</f>
        <v>EJECUCIÓN</v>
      </c>
      <c r="AC829" s="266">
        <v>46170</v>
      </c>
      <c r="AD829" s="268">
        <v>0</v>
      </c>
      <c r="AE829" s="267" t="s">
        <v>3741</v>
      </c>
      <c r="AF829" s="268" t="s">
        <v>580</v>
      </c>
      <c r="AG829" s="267" t="s">
        <v>3737</v>
      </c>
      <c r="AH829" s="267" t="s">
        <v>3737</v>
      </c>
      <c r="AI829" s="267" t="s">
        <v>3737</v>
      </c>
      <c r="AJ829" s="269">
        <f>+IFERROR(VLOOKUP($M829,ACTIVIDADES!$B$9:$T$494,17,0),"")</f>
        <v>1</v>
      </c>
      <c r="AK829" s="270" t="str">
        <f>+IFERROR(VLOOKUP($M829,ACTIVIDADES!$B$9:$T$494,18,0),"")</f>
        <v>Se cuenta con espacios para el acervo documental de la DNBC</v>
      </c>
      <c r="AL829" s="270" t="str">
        <f>+IFERROR(VLOOKUP($M829,ACTIVIDADES!$B$9:$T$494,19,0),"")</f>
        <v>https://dnbcgovco-my.sharepoint.com/:f:/g/personal/planeacion_dnbc_gov_co/IgDydYR2IkpIRI6N2VRik0fxAemY8ukkRKq-dLLZV2wNe3I?e=7HJc9p</v>
      </c>
      <c r="AM829" s="269">
        <f>+IFERROR(VLOOKUP($M829,ACTIVIDADES!$B$9:$X$495,20,0),0)</f>
        <v>46214</v>
      </c>
      <c r="AN829" s="269" t="str">
        <f>+IFERROR(VLOOKUP($M829,ACTIVIDADES!$B$9:$X$495,21,0),0)</f>
        <v>Se remite informe donde con evidencias fotográficas se da cuenta del espacio disponible para la documentación de la entidad</v>
      </c>
      <c r="AO829" s="269">
        <f>+IFERROR(VLOOKUP($M829,ACTIVIDADES!$B$9:$X$495,22,0),0)</f>
        <v>1</v>
      </c>
      <c r="AP829" s="276" t="str">
        <f>+IFERROR(VLOOKUP($M829,ACTIVIDADES!$B$9:$X$495,23,0),0)</f>
        <v>CUMPLIDO</v>
      </c>
      <c r="AQ829" s="274">
        <v>46248</v>
      </c>
      <c r="AR829" s="269">
        <v>1</v>
      </c>
      <c r="AS829" s="173" t="s">
        <v>4506</v>
      </c>
      <c r="AT829" s="267" t="s">
        <v>579</v>
      </c>
      <c r="AU829" s="173" t="s">
        <v>1472</v>
      </c>
      <c r="AV829" s="205" t="s">
        <v>3635</v>
      </c>
      <c r="AW829" s="205" t="s">
        <v>590</v>
      </c>
      <c r="AX829" s="389" t="s">
        <v>5892</v>
      </c>
      <c r="AY829" s="176" t="str">
        <f t="shared" si="47"/>
        <v>CUMPLIDAS</v>
      </c>
      <c r="AZ829" s="55" t="str">
        <f>+IFERROR(VLOOKUP($M829,ACTIVIDADES!$B$9:$T$494,25,0),"")</f>
        <v/>
      </c>
      <c r="BA829" s="55" t="str">
        <f>+IFERROR(VLOOKUP($M829,ACTIVIDADES!$B$9:$T$494,26,0),"")</f>
        <v/>
      </c>
      <c r="BB829" s="55" t="str">
        <f>+IFERROR(VLOOKUP($M829,ACTIVIDADES!$B$9:$T$494,27,0),"")</f>
        <v/>
      </c>
      <c r="BC829" s="55" t="str">
        <f>+IFERROR(VLOOKUP($M829,ACTIVIDADES!$B$9:$T$494,28,0),"")</f>
        <v/>
      </c>
      <c r="BD829" s="55" t="str">
        <f>+IFERROR(VLOOKUP($M829,ACTIVIDADES!$B$9:$T$494,29,0),"")</f>
        <v/>
      </c>
      <c r="BE829" s="55" t="str">
        <f>+IFERROR(VLOOKUP($M829,ACTIVIDADES!$B$9:$T$494,30,0),"")</f>
        <v/>
      </c>
      <c r="BF829" s="58"/>
      <c r="BG829" s="58"/>
      <c r="BH829" s="59"/>
      <c r="BI829" s="59" t="s">
        <v>580</v>
      </c>
      <c r="BJ829" s="60" t="s">
        <v>3635</v>
      </c>
      <c r="BK829" s="61" t="s">
        <v>593</v>
      </c>
      <c r="BL829" s="62"/>
      <c r="BM829" s="55" t="str">
        <f>+IFERROR(VLOOKUP($M829,ACTIVIDADES!$B$9:$T$494,31,0),"")</f>
        <v/>
      </c>
      <c r="BN829" s="55" t="str">
        <f>+IFERROR(VLOOKUP($M829,ACTIVIDADES!$B$9:$T$494,32,0),"")</f>
        <v/>
      </c>
      <c r="BO829" s="55" t="str">
        <f>+IFERROR(VLOOKUP($M829,ACTIVIDADES!$B$9:$T$494,33,0),"")</f>
        <v/>
      </c>
      <c r="BP829" s="55" t="str">
        <f>+IFERROR(VLOOKUP($M829,ACTIVIDADES!$B$9:$T$494,34,0),"")</f>
        <v/>
      </c>
      <c r="BQ829" s="55" t="str">
        <f>+IFERROR(VLOOKUP($M829,ACTIVIDADES!$B$9:$T$494,35,0),"")</f>
        <v/>
      </c>
      <c r="BR829" s="55" t="str">
        <f>+IFERROR(VLOOKUP($M829,ACTIVIDADES!$B$9:$T$494,36,0),"")</f>
        <v/>
      </c>
      <c r="BS829" s="55" t="str">
        <f>+IFERROR(VLOOKUP($M829,ACTIVIDADES!$B$9:$T$494,37,0),"")</f>
        <v/>
      </c>
      <c r="BT829" s="58"/>
      <c r="BU829" s="58"/>
      <c r="BV829" s="59"/>
      <c r="BW829" s="59" t="s">
        <v>580</v>
      </c>
      <c r="BX829" s="60" t="s">
        <v>3635</v>
      </c>
      <c r="BY829" s="61" t="s">
        <v>593</v>
      </c>
      <c r="BZ829" s="62"/>
    </row>
    <row r="830" spans="1:95" ht="93" customHeight="1" x14ac:dyDescent="0.35">
      <c r="A830" s="215">
        <f t="shared" si="48"/>
        <v>822</v>
      </c>
      <c r="B830" s="215" t="s">
        <v>536</v>
      </c>
      <c r="C830" s="215">
        <v>2025</v>
      </c>
      <c r="D830" s="215" t="s">
        <v>3750</v>
      </c>
      <c r="E830" s="214"/>
      <c r="F830" s="215" t="s">
        <v>754</v>
      </c>
      <c r="G830" s="242" t="s">
        <v>563</v>
      </c>
      <c r="H830" s="216" t="s">
        <v>573</v>
      </c>
      <c r="I830" s="216"/>
      <c r="J830" s="215" t="s">
        <v>4500</v>
      </c>
      <c r="K830" s="215" t="s">
        <v>4500</v>
      </c>
      <c r="L830" s="217" t="s">
        <v>5458</v>
      </c>
      <c r="M830" s="242" t="s">
        <v>1234</v>
      </c>
      <c r="N830" s="242" t="s">
        <v>1235</v>
      </c>
      <c r="O830" s="242" t="s">
        <v>1236</v>
      </c>
      <c r="P830" s="242">
        <v>1</v>
      </c>
      <c r="Q830" s="243">
        <v>46082</v>
      </c>
      <c r="R830" s="243">
        <v>46106</v>
      </c>
      <c r="S830" s="244">
        <f t="shared" si="49"/>
        <v>3.6</v>
      </c>
      <c r="T830" s="242" t="s">
        <v>622</v>
      </c>
      <c r="U830" s="242" t="s">
        <v>563</v>
      </c>
      <c r="V830" s="221">
        <f>+IFERROR(VLOOKUP($M830,ACTIVIDADES!$B$9:$Q$494,10,0),"")</f>
        <v>1</v>
      </c>
      <c r="W830" s="222" t="str">
        <f>+IFERROR(VLOOKUP($M830,ACTIVIDADES!$B$9:$Q$494,11,0)," ")</f>
        <v>En comité del 26 de marzo de 2026, se presentó anteproyecto de presupuesto para validación del comité directivo</v>
      </c>
      <c r="X830" s="223" t="str">
        <f>+IFERROR(VLOOKUP($M830,ACTIVIDADES!$B$9:$Q$494,12,0),"")</f>
        <v>https://dnbcgovco-my.sharepoint.com/:f:/g/personal/planeacion_dnbc_gov_co/IgAwRNaujcVWS71Oq-WCF_AGAfs5QChUDiIf3u_UJWQL4d4?e=4XXkdM</v>
      </c>
      <c r="Y830" s="224">
        <f>+IFERROR(VLOOKUP($M830,ACTIVIDADES!$B$9:$Q$494,13,0),"")</f>
        <v>46153</v>
      </c>
      <c r="Z830" s="221" t="str">
        <f>+IFERROR(VLOOKUP($M830,ACTIVIDADES!$B$9:$Q$494,14,0),"")</f>
        <v>Se evidencia acta de comité directivo</v>
      </c>
      <c r="AA830" s="221">
        <f>+IFERROR(VLOOKUP($M830,ACTIVIDADES!$B$9:$Q$494,15,0),"")</f>
        <v>1</v>
      </c>
      <c r="AB830" s="225" t="str">
        <f>+IFERROR(VLOOKUP($M830,ACTIVIDADES!$B$9:$Q$494,16,0),"")</f>
        <v>CUMPLIDO</v>
      </c>
      <c r="AC830" s="240">
        <v>46178</v>
      </c>
      <c r="AD830" s="228">
        <v>1</v>
      </c>
      <c r="AE830" s="139" t="s">
        <v>4507</v>
      </c>
      <c r="AF830" s="139" t="s">
        <v>579</v>
      </c>
      <c r="AG830" s="139" t="s">
        <v>3737</v>
      </c>
      <c r="AH830" s="139" t="s">
        <v>593</v>
      </c>
      <c r="AI830" s="139" t="s">
        <v>3752</v>
      </c>
      <c r="AJ830" s="141">
        <f>+IFERROR(VLOOKUP($M830,ACTIVIDADES!$B$9:$T$494,17,0),"")</f>
        <v>1</v>
      </c>
      <c r="AK830" s="229" t="str">
        <f>+IFERROR(VLOOKUP($M830,ACTIVIDADES!$B$9:$T$494,18,0),"")</f>
        <v>En comité del 26 de marzo de 2026, se presentó anteproyecto de presupuesto para validación del comité directivo</v>
      </c>
      <c r="AL830" s="229" t="str">
        <f>+IFERROR(VLOOKUP($M830,ACTIVIDADES!$B$9:$T$494,19,0),"")</f>
        <v>https://dnbcgovco-my.sharepoint.com/my?id=%2Fpersonal%2Fplaneacion%5Fdnbc%5Fgov%5Fco%2FDocuments%2FDocumentos%20SIGE%2F6%2E%20Planes%2FPLAN%20DE%20MEJORA%2F2026%2F02%2E%20Seguimiento%20Segundo%20Trimestre%2F01%2E%20Planeaci%C3%B3n%20Estrat%C3%A9gica&amp;viewid=efb70791%2Db8ab%2D49e7%2Db552%2Dd3d4cbe976b9</v>
      </c>
      <c r="AM830" s="141">
        <f>+IFERROR(VLOOKUP($M830,ACTIVIDADES!$B$9:$X$495,20,0),0)</f>
        <v>46213</v>
      </c>
      <c r="AN830" s="141" t="str">
        <f>+IFERROR(VLOOKUP($M830,ACTIVIDADES!$B$9:$X$495,21,0),0)</f>
        <v>Se evidencia acta de comité directivo</v>
      </c>
      <c r="AO830" s="141">
        <f>+IFERROR(VLOOKUP($M830,ACTIVIDADES!$B$9:$X$495,22,0),0)</f>
        <v>1</v>
      </c>
      <c r="AP830" s="230" t="str">
        <f>+IFERROR(VLOOKUP($M830,ACTIVIDADES!$B$9:$X$495,23,0),0)</f>
        <v>CUMPLIDO</v>
      </c>
      <c r="AQ830" s="239">
        <v>46230</v>
      </c>
      <c r="AR830" s="141">
        <v>1</v>
      </c>
      <c r="AS830" s="169" t="s">
        <v>4508</v>
      </c>
      <c r="AT830" s="139" t="s">
        <v>579</v>
      </c>
      <c r="AU830" s="173" t="s">
        <v>1472</v>
      </c>
      <c r="AV830" s="173" t="s">
        <v>3635</v>
      </c>
      <c r="AW830" s="173" t="s">
        <v>590</v>
      </c>
      <c r="AX830" s="372" t="s">
        <v>5893</v>
      </c>
      <c r="AY830" s="176" t="str">
        <f t="shared" si="47"/>
        <v>CUMPLIDAS</v>
      </c>
      <c r="AZ830" s="55" t="str">
        <f>+IFERROR(VLOOKUP($M830,ACTIVIDADES!$B$9:$T$494,25,0),"")</f>
        <v/>
      </c>
      <c r="BA830" s="55" t="str">
        <f>+IFERROR(VLOOKUP($M830,ACTIVIDADES!$B$9:$T$494,26,0),"")</f>
        <v/>
      </c>
      <c r="BB830" s="55" t="str">
        <f>+IFERROR(VLOOKUP($M830,ACTIVIDADES!$B$9:$T$494,27,0),"")</f>
        <v/>
      </c>
      <c r="BC830" s="55" t="str">
        <f>+IFERROR(VLOOKUP($M830,ACTIVIDADES!$B$9:$T$494,28,0),"")</f>
        <v/>
      </c>
      <c r="BD830" s="55" t="str">
        <f>+IFERROR(VLOOKUP($M830,ACTIVIDADES!$B$9:$T$494,29,0),"")</f>
        <v/>
      </c>
      <c r="BE830" s="55" t="str">
        <f>+IFERROR(VLOOKUP($M830,ACTIVIDADES!$B$9:$T$494,30,0),"")</f>
        <v/>
      </c>
      <c r="BF830" s="58"/>
      <c r="BG830" s="58"/>
      <c r="BH830" s="59"/>
      <c r="BI830" s="59" t="s">
        <v>580</v>
      </c>
      <c r="BJ830" s="60" t="s">
        <v>3635</v>
      </c>
      <c r="BK830" s="61" t="s">
        <v>593</v>
      </c>
      <c r="BL830" s="62"/>
      <c r="BM830" s="55" t="str">
        <f>+IFERROR(VLOOKUP($M830,ACTIVIDADES!$B$9:$T$494,31,0),"")</f>
        <v/>
      </c>
      <c r="BN830" s="55" t="str">
        <f>+IFERROR(VLOOKUP($M830,ACTIVIDADES!$B$9:$T$494,32,0),"")</f>
        <v/>
      </c>
      <c r="BO830" s="55" t="str">
        <f>+IFERROR(VLOOKUP($M830,ACTIVIDADES!$B$9:$T$494,33,0),"")</f>
        <v/>
      </c>
      <c r="BP830" s="55" t="str">
        <f>+IFERROR(VLOOKUP($M830,ACTIVIDADES!$B$9:$T$494,34,0),"")</f>
        <v/>
      </c>
      <c r="BQ830" s="55" t="str">
        <f>+IFERROR(VLOOKUP($M830,ACTIVIDADES!$B$9:$T$494,35,0),"")</f>
        <v/>
      </c>
      <c r="BR830" s="55" t="str">
        <f>+IFERROR(VLOOKUP($M830,ACTIVIDADES!$B$9:$T$494,36,0),"")</f>
        <v/>
      </c>
      <c r="BS830" s="55" t="str">
        <f>+IFERROR(VLOOKUP($M830,ACTIVIDADES!$B$9:$T$494,37,0),"")</f>
        <v/>
      </c>
      <c r="BT830" s="58"/>
      <c r="BU830" s="58"/>
      <c r="BV830" s="59"/>
      <c r="BW830" s="59" t="s">
        <v>580</v>
      </c>
      <c r="BX830" s="60" t="s">
        <v>3635</v>
      </c>
      <c r="BY830" s="61" t="s">
        <v>593</v>
      </c>
      <c r="BZ830" s="62"/>
    </row>
    <row r="831" spans="1:95" customFormat="1" ht="93" customHeight="1" x14ac:dyDescent="0.35">
      <c r="A831" s="40">
        <f t="shared" si="48"/>
        <v>823</v>
      </c>
      <c r="B831" s="40" t="s">
        <v>521</v>
      </c>
      <c r="C831" s="40">
        <v>2022</v>
      </c>
      <c r="D831" s="40" t="s">
        <v>3879</v>
      </c>
      <c r="E831" s="323"/>
      <c r="F831" s="40" t="s">
        <v>897</v>
      </c>
      <c r="G831" s="40" t="s">
        <v>32</v>
      </c>
      <c r="H831" s="41" t="s">
        <v>4903</v>
      </c>
      <c r="I831" s="42" t="s">
        <v>3653</v>
      </c>
      <c r="J831" s="43" t="s">
        <v>4327</v>
      </c>
      <c r="K831" s="43" t="s">
        <v>4327</v>
      </c>
      <c r="L831" s="44" t="s">
        <v>1153</v>
      </c>
      <c r="M831" s="63" t="s">
        <v>1742</v>
      </c>
      <c r="N831" s="64" t="s">
        <v>1743</v>
      </c>
      <c r="O831" s="63" t="s">
        <v>1744</v>
      </c>
      <c r="P831" s="63">
        <v>1</v>
      </c>
      <c r="Q831" s="65">
        <v>44880</v>
      </c>
      <c r="R831" s="65">
        <v>45107</v>
      </c>
      <c r="S831" s="66">
        <f t="shared" si="49"/>
        <v>33.75</v>
      </c>
      <c r="T831" s="63" t="s">
        <v>1726</v>
      </c>
      <c r="U831" s="63"/>
      <c r="V831" s="49">
        <f>+IFERROR(VLOOKUP($M831,ACTIVIDADES!$B$9:$Q$494,10,0),"")</f>
        <v>1</v>
      </c>
      <c r="W831" s="50" t="str">
        <f>+IFERROR(VLOOKUP($M831,ACTIVIDADES!$B$9:$Q$494,11,0)," ")</f>
        <v>Se adjunta matriz de base de datos de certificados</v>
      </c>
      <c r="X831" s="61" t="str">
        <f>+IFERROR(VLOOKUP($M831,ACTIVIDADES!$B$9:$Q$494,12,0),"")</f>
        <v>https://dnbcgovco-my.sharepoint.com/:f:/g/personal/planeacion_dnbc_gov_co/IgC5kXqR4V0nTaHvwiZWXltvAYv7nqk-yTXwtoINqpfBzlc?e=Xqggcp</v>
      </c>
      <c r="Y831" s="52">
        <f>+IFERROR(VLOOKUP($M831,ACTIVIDADES!$B$9:$Q$494,13,0),"")</f>
        <v>46153</v>
      </c>
      <c r="Z831" s="53" t="str">
        <f>+IFERROR(VLOOKUP($M831,ACTIVIDADES!$B$9:$Q$494,14,0),"")</f>
        <v>Sin seguimiento actualizado. Se toma último seguimiento
Se evidencia que cumple con los criterios solicitados ya que adjunta Validaciones registradas en el FORMATO BASE DE DATOS CERTIFICADOS TRAMITADOS FO-EN-01-01</v>
      </c>
      <c r="AA831" s="49" t="str">
        <f>+IFERROR(VLOOKUP($M831,ACTIVIDADES!$B$9:$Q$494,15,0),"")</f>
        <v>Si</v>
      </c>
      <c r="AB831" s="54" t="str">
        <f>+IFERROR(VLOOKUP($M831,ACTIVIDADES!$B$9:$Q$494,16,0),"")</f>
        <v>CUMPLIDO</v>
      </c>
      <c r="AC831" s="144">
        <v>46181</v>
      </c>
      <c r="AD831" s="29">
        <v>0</v>
      </c>
      <c r="AE831" s="29" t="s">
        <v>3881</v>
      </c>
      <c r="AF831" s="29" t="s">
        <v>581</v>
      </c>
      <c r="AG831" s="29" t="s">
        <v>3737</v>
      </c>
      <c r="AH831" s="29" t="s">
        <v>3737</v>
      </c>
      <c r="AI831" s="29" t="s">
        <v>3737</v>
      </c>
      <c r="AJ831" s="55">
        <f>+IFERROR(VLOOKUP($M831,ACTIVIDADES!$B$9:$T$494,17,0),"")</f>
        <v>0</v>
      </c>
      <c r="AK831" s="80" t="str">
        <f>+IFERROR(VLOOKUP($M831,ACTIVIDADES!$B$9:$T$494,18,0),"")</f>
        <v>Sin reporte de información por parte de la primera linea de defensa</v>
      </c>
      <c r="AL831" s="80">
        <f>+IFERROR(VLOOKUP($M831,ACTIVIDADES!$B$9:$T$494,19,0),"")</f>
        <v>0</v>
      </c>
      <c r="AM831" s="55">
        <f>+IFERROR(VLOOKUP($M831,ACTIVIDADES!$B$9:$X$495,20,0),0)</f>
        <v>46213</v>
      </c>
      <c r="AN831" s="55" t="str">
        <f>+IFERROR(VLOOKUP($M831,ACTIVIDADES!$B$9:$X$495,21,0),0)</f>
        <v>No se evidencia seguimiento. Se toma último seguimiento
Se evidencia que cumple con los criterios solicitados ya que adjunta Validaciones registradas en el FORMATO BASE DE DATOS CERTIFICADOS TRAMITADOS FO-EN-01-01
Link SIGE https://dnbcgovco-my.sharepoint.com/my?id=%2Fpersonal%2Fplaneacion%5Fdnbc%5Fgov%5Fco%2FDocuments%2FDocumentos%20SIGE%2F2%2E%20Procesos%2F2%2E%20Procesos%20Misionales%2F10%2E%20Educaci%C3%B3n%20Nacional%20para%20Bomberos&amp;viewid=efb70791%2Db8ab%2D49e7%2Db552%2Dd3d4cbe976b9</v>
      </c>
      <c r="AO831" s="55">
        <f>+IFERROR(VLOOKUP($M831,ACTIVIDADES!$B$9:$X$495,22,0),0)</f>
        <v>1</v>
      </c>
      <c r="AP831" s="150" t="str">
        <f>+IFERROR(VLOOKUP($M831,ACTIVIDADES!$B$9:$X$495,23,0),0)</f>
        <v>CUMPLIDO</v>
      </c>
      <c r="AQ831" s="88">
        <v>46246</v>
      </c>
      <c r="AR831" s="29">
        <v>0</v>
      </c>
      <c r="AS831" s="29" t="s">
        <v>4325</v>
      </c>
      <c r="AT831" s="29" t="s">
        <v>581</v>
      </c>
      <c r="AU831" s="57" t="s">
        <v>3639</v>
      </c>
      <c r="AV831" s="193" t="s">
        <v>3639</v>
      </c>
      <c r="AW831" s="193" t="s">
        <v>3639</v>
      </c>
      <c r="AX831" s="57" t="s">
        <v>4244</v>
      </c>
      <c r="AY831" s="176" t="str">
        <f t="shared" si="47"/>
        <v>VENCIDAS</v>
      </c>
      <c r="AZ831" s="55" t="str">
        <f>+IFERROR(VLOOKUP($M831,ACTIVIDADES!$B$9:$T$494,25,0),"")</f>
        <v/>
      </c>
      <c r="BA831" s="55" t="str">
        <f>+IFERROR(VLOOKUP($M831,ACTIVIDADES!$B$9:$T$494,26,0),"")</f>
        <v/>
      </c>
      <c r="BB831" s="55" t="str">
        <f>+IFERROR(VLOOKUP($M831,ACTIVIDADES!$B$9:$T$494,27,0),"")</f>
        <v/>
      </c>
      <c r="BC831" s="55" t="str">
        <f>+IFERROR(VLOOKUP($M831,ACTIVIDADES!$B$9:$T$494,28,0),"")</f>
        <v/>
      </c>
      <c r="BD831" s="55" t="str">
        <f>+IFERROR(VLOOKUP($M831,ACTIVIDADES!$B$9:$T$494,29,0),"")</f>
        <v/>
      </c>
      <c r="BE831" s="55" t="str">
        <f>+IFERROR(VLOOKUP($M831,ACTIVIDADES!$B$9:$T$494,30,0),"")</f>
        <v/>
      </c>
      <c r="BF831" s="58"/>
      <c r="BG831" s="58"/>
      <c r="BH831" s="59"/>
      <c r="BI831" s="59" t="s">
        <v>580</v>
      </c>
      <c r="BJ831" s="60" t="s">
        <v>3635</v>
      </c>
      <c r="BK831" s="61" t="s">
        <v>593</v>
      </c>
      <c r="BL831" s="62"/>
      <c r="BM831" s="55" t="str">
        <f>+IFERROR(VLOOKUP($M831,ACTIVIDADES!$B$9:$T$494,31,0),"")</f>
        <v/>
      </c>
      <c r="BN831" s="55" t="str">
        <f>+IFERROR(VLOOKUP($M831,ACTIVIDADES!$B$9:$T$494,32,0),"")</f>
        <v/>
      </c>
      <c r="BO831" s="55" t="str">
        <f>+IFERROR(VLOOKUP($M831,ACTIVIDADES!$B$9:$T$494,33,0),"")</f>
        <v/>
      </c>
      <c r="BP831" s="55" t="str">
        <f>+IFERROR(VLOOKUP($M831,ACTIVIDADES!$B$9:$T$494,34,0),"")</f>
        <v/>
      </c>
      <c r="BQ831" s="55" t="str">
        <f>+IFERROR(VLOOKUP($M831,ACTIVIDADES!$B$9:$T$494,35,0),"")</f>
        <v/>
      </c>
      <c r="BR831" s="55" t="str">
        <f>+IFERROR(VLOOKUP($M831,ACTIVIDADES!$B$9:$T$494,36,0),"")</f>
        <v/>
      </c>
      <c r="BS831" s="55" t="str">
        <f>+IFERROR(VLOOKUP($M831,ACTIVIDADES!$B$9:$T$494,37,0),"")</f>
        <v/>
      </c>
      <c r="BT831" s="58"/>
      <c r="BU831" s="58"/>
      <c r="BV831" s="59"/>
      <c r="BW831" s="59" t="s">
        <v>580</v>
      </c>
      <c r="BX831" s="60" t="s">
        <v>3635</v>
      </c>
      <c r="BY831" s="61" t="s">
        <v>593</v>
      </c>
      <c r="BZ831" s="62"/>
      <c r="CA831" s="7"/>
      <c r="CB831" s="7"/>
      <c r="CC831" s="7"/>
      <c r="CD831" s="7"/>
      <c r="CE831" s="7"/>
      <c r="CF831" s="7"/>
      <c r="CG831" s="7"/>
      <c r="CH831" s="7"/>
      <c r="CI831" s="7"/>
      <c r="CJ831" s="7"/>
      <c r="CK831" s="7"/>
      <c r="CL831" s="7"/>
      <c r="CM831" s="7"/>
      <c r="CN831" s="7"/>
      <c r="CO831" s="7"/>
      <c r="CP831" s="7"/>
      <c r="CQ831" s="7"/>
    </row>
    <row r="832" spans="1:95" s="8" customFormat="1" ht="93" customHeight="1" x14ac:dyDescent="0.35">
      <c r="A832" s="40">
        <f t="shared" si="48"/>
        <v>824</v>
      </c>
      <c r="B832" s="40" t="s">
        <v>521</v>
      </c>
      <c r="C832" s="40">
        <v>2022</v>
      </c>
      <c r="D832" s="40" t="s">
        <v>3879</v>
      </c>
      <c r="E832" s="323"/>
      <c r="F832" s="40" t="s">
        <v>893</v>
      </c>
      <c r="G832" s="40" t="s">
        <v>32</v>
      </c>
      <c r="H832" s="41" t="s">
        <v>34</v>
      </c>
      <c r="I832" s="42" t="s">
        <v>3653</v>
      </c>
      <c r="J832" s="43" t="s">
        <v>4328</v>
      </c>
      <c r="K832" s="43" t="s">
        <v>4328</v>
      </c>
      <c r="L832" s="44" t="s">
        <v>1153</v>
      </c>
      <c r="M832" s="63" t="s">
        <v>1756</v>
      </c>
      <c r="N832" s="64" t="s">
        <v>1757</v>
      </c>
      <c r="O832" s="63" t="s">
        <v>1758</v>
      </c>
      <c r="P832" s="63">
        <v>1</v>
      </c>
      <c r="Q832" s="65">
        <v>44880</v>
      </c>
      <c r="R832" s="65">
        <v>45107</v>
      </c>
      <c r="S832" s="66">
        <f t="shared" si="49"/>
        <v>33.75</v>
      </c>
      <c r="T832" s="63" t="s">
        <v>1726</v>
      </c>
      <c r="U832" s="63"/>
      <c r="V832" s="49">
        <f>+IFERROR(VLOOKUP($M832,ACTIVIDADES!$B$9:$Q$494,10,0),"")</f>
        <v>1</v>
      </c>
      <c r="W832" s="50" t="str">
        <f>+IFERROR(VLOOKUP($M832,ACTIVIDADES!$B$9:$Q$494,11,0)," ")</f>
        <v>Se adjunta manual de lineamientos del proceso</v>
      </c>
      <c r="X832" s="61" t="str">
        <f>+IFERROR(VLOOKUP($M832,ACTIVIDADES!$B$9:$Q$494,12,0),"")</f>
        <v>https://dnbcgovco-my.sharepoint.com/:f:/g/personal/planeacion_dnbc_gov_co/IgC5kXqR4V0nTaHvwiZWXltvAYv7nqk-yTXwtoINqpfBzlc?e=Xqggcp</v>
      </c>
      <c r="Y832" s="52">
        <f>+IFERROR(VLOOKUP($M832,ACTIVIDADES!$B$9:$Q$494,13,0),"")</f>
        <v>46153</v>
      </c>
      <c r="Z832" s="53" t="str">
        <f>+IFERROR(VLOOKUP($M832,ACTIVIDADES!$B$9:$Q$494,14,0),"")</f>
        <v xml:space="preserve">Sin seguimiento actualizado. Se toma último seguimiento
Se evidencia que cumple con criterios ya que adjuntan laActualización Manual de lineamientos proceso de educación
Se sugiere la eliminación de este hallazgo ya que cuenta con la actualización del manual </v>
      </c>
      <c r="AA832" s="49" t="str">
        <f>+IFERROR(VLOOKUP($M832,ACTIVIDADES!$B$9:$Q$494,15,0),"")</f>
        <v>Si</v>
      </c>
      <c r="AB832" s="54" t="str">
        <f>+IFERROR(VLOOKUP($M832,ACTIVIDADES!$B$9:$Q$494,16,0),"")</f>
        <v>CUMPLIDO</v>
      </c>
      <c r="AC832" s="144">
        <v>46181</v>
      </c>
      <c r="AD832" s="29">
        <v>0</v>
      </c>
      <c r="AE832" s="29" t="s">
        <v>3881</v>
      </c>
      <c r="AF832" s="29" t="s">
        <v>581</v>
      </c>
      <c r="AG832" s="29" t="s">
        <v>3737</v>
      </c>
      <c r="AH832" s="29" t="s">
        <v>3737</v>
      </c>
      <c r="AI832" s="29" t="s">
        <v>3737</v>
      </c>
      <c r="AJ832" s="55">
        <f>+IFERROR(VLOOKUP($M832,ACTIVIDADES!$B$9:$T$494,17,0),"")</f>
        <v>0</v>
      </c>
      <c r="AK832" s="80" t="str">
        <f>+IFERROR(VLOOKUP($M832,ACTIVIDADES!$B$9:$T$494,18,0),"")</f>
        <v>Sin reporte de información por parte de la primera linea de defensa</v>
      </c>
      <c r="AL832" s="80">
        <f>+IFERROR(VLOOKUP($M832,ACTIVIDADES!$B$9:$T$494,19,0),"")</f>
        <v>0</v>
      </c>
      <c r="AM832" s="55">
        <f>+IFERROR(VLOOKUP($M832,ACTIVIDADES!$B$9:$X$495,20,0),0)</f>
        <v>46213</v>
      </c>
      <c r="AN832" s="55" t="str">
        <f>+IFERROR(VLOOKUP($M832,ACTIVIDADES!$B$9:$X$495,21,0),0)</f>
        <v>No se evidencia seguimiento. Se toma último seguimiento
Se evidencia que cumple con criterios ya que adjuntan laActualización Manual de lineamientos proceso de educación
Se sugiere la eliminación de este hallazgo ya que cuenta con la actualización del manual 
Link SIGE https://dnbcgovco-my.sharepoint.com/my?id=%2Fpersonal%2Fplaneacion%5Fdnbc%5Fgov%5Fco%2FDocuments%2FDocumentos%20SIGE%2F2%2E%20Procesos%2F2%2E%20Procesos%20Misionales%2F10%2E%20Educaci%C3%B3n%20Nacional%20para%20Bomberos&amp;viewid=efb70791%2Db8ab%2D49e7%2Db552%2Dd3d4cbe976b9</v>
      </c>
      <c r="AO832" s="55">
        <f>+IFERROR(VLOOKUP($M832,ACTIVIDADES!$B$9:$X$495,22,0),0)</f>
        <v>1</v>
      </c>
      <c r="AP832" s="150" t="str">
        <f>+IFERROR(VLOOKUP($M832,ACTIVIDADES!$B$9:$X$495,23,0),0)</f>
        <v>CUMPLIDO</v>
      </c>
      <c r="AQ832" s="88">
        <v>46246</v>
      </c>
      <c r="AR832" s="29">
        <v>0</v>
      </c>
      <c r="AS832" s="29" t="s">
        <v>4325</v>
      </c>
      <c r="AT832" s="29" t="s">
        <v>581</v>
      </c>
      <c r="AU832" s="57" t="s">
        <v>3639</v>
      </c>
      <c r="AV832" s="193" t="s">
        <v>3639</v>
      </c>
      <c r="AW832" s="193" t="s">
        <v>3639</v>
      </c>
      <c r="AX832" s="57" t="s">
        <v>4244</v>
      </c>
      <c r="AY832" s="176" t="str">
        <f t="shared" si="47"/>
        <v>VENCIDAS</v>
      </c>
      <c r="AZ832" s="55" t="str">
        <f>+IFERROR(VLOOKUP($M832,ACTIVIDADES!$B$9:$T$494,25,0),"")</f>
        <v/>
      </c>
      <c r="BA832" s="55" t="str">
        <f>+IFERROR(VLOOKUP($M832,ACTIVIDADES!$B$9:$T$494,26,0),"")</f>
        <v/>
      </c>
      <c r="BB832" s="55" t="str">
        <f>+IFERROR(VLOOKUP($M832,ACTIVIDADES!$B$9:$T$494,27,0),"")</f>
        <v/>
      </c>
      <c r="BC832" s="55" t="str">
        <f>+IFERROR(VLOOKUP($M832,ACTIVIDADES!$B$9:$T$494,28,0),"")</f>
        <v/>
      </c>
      <c r="BD832" s="55" t="str">
        <f>+IFERROR(VLOOKUP($M832,ACTIVIDADES!$B$9:$T$494,29,0),"")</f>
        <v/>
      </c>
      <c r="BE832" s="55" t="str">
        <f>+IFERROR(VLOOKUP($M832,ACTIVIDADES!$B$9:$T$494,30,0),"")</f>
        <v/>
      </c>
      <c r="BF832" s="58"/>
      <c r="BG832" s="58"/>
      <c r="BH832" s="59"/>
      <c r="BI832" s="59" t="s">
        <v>580</v>
      </c>
      <c r="BJ832" s="60" t="s">
        <v>3635</v>
      </c>
      <c r="BK832" s="61" t="s">
        <v>593</v>
      </c>
      <c r="BL832" s="62"/>
      <c r="BM832" s="55" t="str">
        <f>+IFERROR(VLOOKUP($M832,ACTIVIDADES!$B$9:$T$494,31,0),"")</f>
        <v/>
      </c>
      <c r="BN832" s="55" t="str">
        <f>+IFERROR(VLOOKUP($M832,ACTIVIDADES!$B$9:$T$494,32,0),"")</f>
        <v/>
      </c>
      <c r="BO832" s="55" t="str">
        <f>+IFERROR(VLOOKUP($M832,ACTIVIDADES!$B$9:$T$494,33,0),"")</f>
        <v/>
      </c>
      <c r="BP832" s="55" t="str">
        <f>+IFERROR(VLOOKUP($M832,ACTIVIDADES!$B$9:$T$494,34,0),"")</f>
        <v/>
      </c>
      <c r="BQ832" s="55" t="str">
        <f>+IFERROR(VLOOKUP($M832,ACTIVIDADES!$B$9:$T$494,35,0),"")</f>
        <v/>
      </c>
      <c r="BR832" s="55" t="str">
        <f>+IFERROR(VLOOKUP($M832,ACTIVIDADES!$B$9:$T$494,36,0),"")</f>
        <v/>
      </c>
      <c r="BS832" s="55" t="str">
        <f>+IFERROR(VLOOKUP($M832,ACTIVIDADES!$B$9:$T$494,37,0),"")</f>
        <v/>
      </c>
      <c r="BT832" s="58"/>
      <c r="BU832" s="58"/>
      <c r="BV832" s="59"/>
      <c r="BW832" s="59" t="s">
        <v>580</v>
      </c>
      <c r="BX832" s="60" t="s">
        <v>3635</v>
      </c>
      <c r="BY832" s="61" t="s">
        <v>593</v>
      </c>
      <c r="BZ832" s="62"/>
      <c r="CA832" s="7"/>
      <c r="CB832" s="7"/>
      <c r="CC832" s="7"/>
      <c r="CD832" s="7"/>
      <c r="CE832" s="7"/>
      <c r="CF832" s="7"/>
      <c r="CG832" s="7"/>
      <c r="CH832" s="7"/>
      <c r="CI832" s="7"/>
      <c r="CJ832" s="7"/>
      <c r="CK832" s="7"/>
      <c r="CL832" s="7"/>
      <c r="CM832" s="7"/>
      <c r="CN832" s="7"/>
      <c r="CO832" s="7"/>
      <c r="CP832" s="7"/>
      <c r="CQ832" s="7"/>
    </row>
    <row r="833" spans="1:95" s="143" customFormat="1" ht="139.5" customHeight="1" x14ac:dyDescent="0.35">
      <c r="A833" s="40">
        <f t="shared" si="48"/>
        <v>825</v>
      </c>
      <c r="B833" s="40" t="s">
        <v>521</v>
      </c>
      <c r="C833" s="40">
        <v>2021</v>
      </c>
      <c r="D833" s="40" t="s">
        <v>3734</v>
      </c>
      <c r="E833" s="323"/>
      <c r="F833" s="40" t="s">
        <v>626</v>
      </c>
      <c r="G833" s="40" t="s">
        <v>138</v>
      </c>
      <c r="H833" s="42" t="s">
        <v>140</v>
      </c>
      <c r="I833" s="42"/>
      <c r="J833" s="40" t="s">
        <v>5278</v>
      </c>
      <c r="K833" s="40" t="s">
        <v>5428</v>
      </c>
      <c r="L833" s="44" t="s">
        <v>1153</v>
      </c>
      <c r="M833" s="45" t="s">
        <v>3521</v>
      </c>
      <c r="N833" s="45" t="s">
        <v>5661</v>
      </c>
      <c r="O833" s="45" t="s">
        <v>3523</v>
      </c>
      <c r="P833" s="45">
        <v>1</v>
      </c>
      <c r="Q833" s="47">
        <v>46023</v>
      </c>
      <c r="R833" s="47">
        <v>46173</v>
      </c>
      <c r="S833" s="48">
        <f t="shared" si="49"/>
        <v>22.5</v>
      </c>
      <c r="T833" s="45" t="s">
        <v>587</v>
      </c>
      <c r="U833" s="45"/>
      <c r="V833" s="49">
        <f>+IFERROR(VLOOKUP($M833,ACTIVIDADES!$B$9:$Q$494,10,0),"")</f>
        <v>1</v>
      </c>
      <c r="W833" s="61" t="str">
        <f>+IFERROR(VLOOKUP($M833,ACTIVIDADES!$B$9:$Q$494,11,0)," ")</f>
        <v>Se aporta como evidencia formato de necesidad y diagnóstico funcional del proyecto RUE 2.0, en el que se documentan las necesidades de información institucional, requerimientos por módulos, arquitectura funcional, interoperabilidad y criterios técnicos para la actualización del sistema.</v>
      </c>
      <c r="X833" s="51" t="str">
        <f>+IFERROR(VLOOKUP($M833,ACTIVIDADES!$B$9:$Q$494,12,0),"")</f>
        <v>https://dnbcgovco-my.sharepoint.com/:f:/g/personal/planeacion_dnbc_gov_co/IgDPgT4NJ4SAS7wh-FIhINwWAfHEn8Nkvw5wZ9iOQqb9PVM?e=sUmTmO</v>
      </c>
      <c r="Y833" s="52">
        <f>+IFERROR(VLOOKUP($M833,ACTIVIDADES!$B$9:$Q$494,13,0),"")</f>
        <v>46153</v>
      </c>
      <c r="Z833" s="49" t="str">
        <f>+IFERROR(VLOOKUP($M833,ACTIVIDADES!$B$9:$Q$494,14,0),"")</f>
        <v xml:space="preserve">Se aporta formato de necesidad de RUE 2.0 </v>
      </c>
      <c r="AA833" s="49">
        <f>+IFERROR(VLOOKUP($M833,ACTIVIDADES!$B$9:$Q$494,15,0),"")</f>
        <v>1</v>
      </c>
      <c r="AB833" s="54" t="str">
        <f>+IFERROR(VLOOKUP($M833,ACTIVIDADES!$B$9:$Q$494,16,0),"")</f>
        <v>CUMPLIDO</v>
      </c>
      <c r="AC833" s="149">
        <v>46181</v>
      </c>
      <c r="AD833" s="28">
        <v>1</v>
      </c>
      <c r="AE833" s="29" t="s">
        <v>4509</v>
      </c>
      <c r="AF833" s="28" t="s">
        <v>578</v>
      </c>
      <c r="AG833" s="29" t="s">
        <v>3737</v>
      </c>
      <c r="AH833" s="29" t="s">
        <v>593</v>
      </c>
      <c r="AI833" s="29" t="s">
        <v>3752</v>
      </c>
      <c r="AJ833" s="55">
        <f>+IFERROR(VLOOKUP($M833,ACTIVIDADES!$B$9:$T$494,17,0),"")</f>
        <v>0</v>
      </c>
      <c r="AK833" s="80" t="str">
        <f>+IFERROR(VLOOKUP($M833,ACTIVIDADES!$B$9:$T$494,18,0),"")</f>
        <v>Sin reporte de información por parte de la primera linea de defensa</v>
      </c>
      <c r="AL833" s="80">
        <f>+IFERROR(VLOOKUP($M833,ACTIVIDADES!$B$9:$T$494,19,0),"")</f>
        <v>0</v>
      </c>
      <c r="AM833" s="55">
        <f>+IFERROR(VLOOKUP($M833,ACTIVIDADES!$B$9:$X$495,20,0),0)</f>
        <v>46214</v>
      </c>
      <c r="AN833" s="55" t="str">
        <f>+IFERROR(VLOOKUP($M833,ACTIVIDADES!$B$9:$X$495,21,0),0)</f>
        <v>Actividad con cumplimiento reportado en el primer trimestre 2026</v>
      </c>
      <c r="AO833" s="55">
        <v>1</v>
      </c>
      <c r="AP833" s="150" t="str">
        <f>+IFERROR(VLOOKUP($M833,ACTIVIDADES!$B$9:$X$495,23,0),0)</f>
        <v>CUMPLIDO</v>
      </c>
      <c r="AQ833" s="88">
        <v>46248</v>
      </c>
      <c r="AR833" s="55">
        <v>1</v>
      </c>
      <c r="AS833" s="57" t="s">
        <v>5849</v>
      </c>
      <c r="AT833" s="29" t="s">
        <v>579</v>
      </c>
      <c r="AU833" s="193" t="s">
        <v>1472</v>
      </c>
      <c r="AV833" s="193" t="s">
        <v>3635</v>
      </c>
      <c r="AW833" s="193" t="s">
        <v>590</v>
      </c>
      <c r="AX833" s="193" t="s">
        <v>4618</v>
      </c>
      <c r="AY833" s="176" t="str">
        <f t="shared" si="47"/>
        <v>CUMPLIDAS</v>
      </c>
      <c r="AZ833" s="55" t="str">
        <f>+IFERROR(VLOOKUP($M833,ACTIVIDADES!$B$9:$T$494,25,0),"")</f>
        <v/>
      </c>
      <c r="BA833" s="55" t="str">
        <f>+IFERROR(VLOOKUP($M833,ACTIVIDADES!$B$9:$T$494,26,0),"")</f>
        <v/>
      </c>
      <c r="BB833" s="55" t="str">
        <f>+IFERROR(VLOOKUP($M833,ACTIVIDADES!$B$9:$T$494,27,0),"")</f>
        <v/>
      </c>
      <c r="BC833" s="55" t="str">
        <f>+IFERROR(VLOOKUP($M833,ACTIVIDADES!$B$9:$T$494,28,0),"")</f>
        <v/>
      </c>
      <c r="BD833" s="55" t="str">
        <f>+IFERROR(VLOOKUP($M833,ACTIVIDADES!$B$9:$T$494,29,0),"")</f>
        <v/>
      </c>
      <c r="BE833" s="55" t="str">
        <f>+IFERROR(VLOOKUP($M833,ACTIVIDADES!$B$9:$T$494,30,0),"")</f>
        <v/>
      </c>
      <c r="BF833" s="58"/>
      <c r="BG833" s="58"/>
      <c r="BH833" s="59"/>
      <c r="BI833" s="59" t="s">
        <v>580</v>
      </c>
      <c r="BJ833" s="60" t="s">
        <v>3635</v>
      </c>
      <c r="BK833" s="61" t="s">
        <v>593</v>
      </c>
      <c r="BL833" s="62"/>
      <c r="BM833" s="55" t="str">
        <f>+IFERROR(VLOOKUP($M833,ACTIVIDADES!$B$9:$T$494,31,0),"")</f>
        <v/>
      </c>
      <c r="BN833" s="55" t="str">
        <f>+IFERROR(VLOOKUP($M833,ACTIVIDADES!$B$9:$T$494,32,0),"")</f>
        <v/>
      </c>
      <c r="BO833" s="55" t="str">
        <f>+IFERROR(VLOOKUP($M833,ACTIVIDADES!$B$9:$T$494,33,0),"")</f>
        <v/>
      </c>
      <c r="BP833" s="55" t="str">
        <f>+IFERROR(VLOOKUP($M833,ACTIVIDADES!$B$9:$T$494,34,0),"")</f>
        <v/>
      </c>
      <c r="BQ833" s="55" t="str">
        <f>+IFERROR(VLOOKUP($M833,ACTIVIDADES!$B$9:$T$494,35,0),"")</f>
        <v/>
      </c>
      <c r="BR833" s="55" t="str">
        <f>+IFERROR(VLOOKUP($M833,ACTIVIDADES!$B$9:$T$494,36,0),"")</f>
        <v/>
      </c>
      <c r="BS833" s="55" t="str">
        <f>+IFERROR(VLOOKUP($M833,ACTIVIDADES!$B$9:$T$494,37,0),"")</f>
        <v/>
      </c>
      <c r="BT833" s="58"/>
      <c r="BU833" s="58"/>
      <c r="BV833" s="59"/>
      <c r="BW833" s="59" t="s">
        <v>580</v>
      </c>
      <c r="BX833" s="60" t="s">
        <v>3635</v>
      </c>
      <c r="BY833" s="61" t="s">
        <v>593</v>
      </c>
      <c r="BZ833" s="62"/>
      <c r="CA833" s="9"/>
      <c r="CB833" s="9"/>
      <c r="CC833" s="9"/>
      <c r="CD833" s="9"/>
      <c r="CE833" s="9"/>
      <c r="CF833" s="9"/>
      <c r="CG833" s="9"/>
      <c r="CH833" s="9"/>
      <c r="CI833" s="9"/>
      <c r="CJ833" s="9"/>
      <c r="CK833" s="9"/>
      <c r="CL833" s="9"/>
      <c r="CM833" s="9"/>
      <c r="CN833" s="9"/>
      <c r="CO833" s="9"/>
      <c r="CP833" s="9"/>
      <c r="CQ833" s="9"/>
    </row>
    <row r="834" spans="1:95" s="143" customFormat="1" ht="93" customHeight="1" x14ac:dyDescent="0.35">
      <c r="A834" s="40">
        <f t="shared" si="48"/>
        <v>826</v>
      </c>
      <c r="B834" s="40" t="s">
        <v>521</v>
      </c>
      <c r="C834" s="40">
        <v>2019</v>
      </c>
      <c r="D834" s="40" t="s">
        <v>3734</v>
      </c>
      <c r="E834" s="323"/>
      <c r="F834" s="336" t="s">
        <v>586</v>
      </c>
      <c r="G834" s="40" t="s">
        <v>502</v>
      </c>
      <c r="H834" s="42" t="s">
        <v>506</v>
      </c>
      <c r="I834" s="42"/>
      <c r="J834" s="40" t="s">
        <v>5279</v>
      </c>
      <c r="K834" s="40" t="s">
        <v>4510</v>
      </c>
      <c r="L834" s="44" t="s">
        <v>1153</v>
      </c>
      <c r="M834" s="45" t="s">
        <v>3437</v>
      </c>
      <c r="N834" s="45" t="s">
        <v>5662</v>
      </c>
      <c r="O834" s="45" t="s">
        <v>5763</v>
      </c>
      <c r="P834" s="45">
        <v>1</v>
      </c>
      <c r="Q834" s="47">
        <v>46023</v>
      </c>
      <c r="R834" s="47">
        <v>46142</v>
      </c>
      <c r="S834" s="48">
        <f t="shared" si="49"/>
        <v>17.849999999999998</v>
      </c>
      <c r="T834" s="45" t="s">
        <v>587</v>
      </c>
      <c r="U834" s="45" t="s">
        <v>3440</v>
      </c>
      <c r="V834" s="49">
        <f>+IFERROR(VLOOKUP($M834,ACTIVIDADES!$B$9:$Q$494,10,0),"")</f>
        <v>1</v>
      </c>
      <c r="W834" s="61" t="str">
        <f>+IFERROR(VLOOKUP($M834,ACTIVIDADES!$B$9:$Q$494,11,0)," ")</f>
        <v>Se aporta como evidencia la Caracterización CT-TI versión 04 aprobada, que contiene la definición de factores críticos y de éxito del proceso.</v>
      </c>
      <c r="X834" s="51" t="str">
        <f>+IFERROR(VLOOKUP($M834,ACTIVIDADES!$B$9:$Q$494,12,0),"")</f>
        <v>https://dnbcgovco-my.sharepoint.com/:f:/g/personal/planeacion_dnbc_gov_co/IgB5ud7b1mvzR6LEuE_muVtIAXnMfndxc-qfhTxTextcGU4?e=aHpPFN</v>
      </c>
      <c r="Y834" s="52">
        <f>+IFERROR(VLOOKUP($M834,ACTIVIDADES!$B$9:$Q$494,13,0),"")</f>
        <v>46153</v>
      </c>
      <c r="Z834" s="49" t="str">
        <f>+IFERROR(VLOOKUP($M834,ACTIVIDADES!$B$9:$Q$494,14,0),"")</f>
        <v>Se adjunta caracterizaicón del proceso en su versión 4 disponible desde marzo 2026</v>
      </c>
      <c r="AA834" s="49">
        <f>+IFERROR(VLOOKUP($M834,ACTIVIDADES!$B$9:$Q$494,15,0),"")</f>
        <v>1</v>
      </c>
      <c r="AB834" s="54" t="str">
        <f>+IFERROR(VLOOKUP($M834,ACTIVIDADES!$B$9:$Q$494,16,0),"")</f>
        <v>CUMPLIDO</v>
      </c>
      <c r="AC834" s="149">
        <v>46181</v>
      </c>
      <c r="AD834" s="28">
        <v>1</v>
      </c>
      <c r="AE834" s="28" t="s">
        <v>4511</v>
      </c>
      <c r="AF834" s="29" t="s">
        <v>579</v>
      </c>
      <c r="AG834" s="29" t="s">
        <v>3737</v>
      </c>
      <c r="AH834" s="29" t="s">
        <v>593</v>
      </c>
      <c r="AI834" s="29" t="s">
        <v>3752</v>
      </c>
      <c r="AJ834" s="55">
        <f>+IFERROR(VLOOKUP($M834,ACTIVIDADES!$B$9:$T$494,17,0),"")</f>
        <v>0</v>
      </c>
      <c r="AK834" s="80" t="str">
        <f>+IFERROR(VLOOKUP($M834,ACTIVIDADES!$B$9:$T$494,18,0),"")</f>
        <v>Sin reporte de información por parte de la primera linea de defensa</v>
      </c>
      <c r="AL834" s="80">
        <f>+IFERROR(VLOOKUP($M834,ACTIVIDADES!$B$9:$T$494,19,0),"")</f>
        <v>0</v>
      </c>
      <c r="AM834" s="55">
        <f>+IFERROR(VLOOKUP($M834,ACTIVIDADES!$B$9:$X$495,20,0),0)</f>
        <v>46214</v>
      </c>
      <c r="AN834" s="55" t="str">
        <f>+IFERROR(VLOOKUP($M834,ACTIVIDADES!$B$9:$X$495,21,0),0)</f>
        <v>Actividad con cumplimiento reportado en el primer trimestre 2026</v>
      </c>
      <c r="AO834" s="55">
        <f>+IFERROR(VLOOKUP($M834,ACTIVIDADES!$B$9:$X$495,22,0),0)</f>
        <v>1</v>
      </c>
      <c r="AP834" s="150" t="str">
        <f>+IFERROR(VLOOKUP($M834,ACTIVIDADES!$B$9:$X$495,23,0),0)</f>
        <v>CUMPLIDO</v>
      </c>
      <c r="AQ834" s="88">
        <v>46248</v>
      </c>
      <c r="AR834" s="55">
        <v>1</v>
      </c>
      <c r="AS834" s="57" t="s">
        <v>4155</v>
      </c>
      <c r="AT834" s="29" t="s">
        <v>579</v>
      </c>
      <c r="AU834" s="193" t="s">
        <v>1472</v>
      </c>
      <c r="AV834" s="193" t="s">
        <v>3635</v>
      </c>
      <c r="AW834" s="193" t="s">
        <v>590</v>
      </c>
      <c r="AX834" s="193" t="s">
        <v>4512</v>
      </c>
      <c r="AY834" s="176" t="str">
        <f t="shared" si="47"/>
        <v>CUMPLIDAS</v>
      </c>
      <c r="AZ834" s="55" t="str">
        <f>+IFERROR(VLOOKUP($M834,ACTIVIDADES!$B$9:$T$494,25,0),"")</f>
        <v/>
      </c>
      <c r="BA834" s="55" t="str">
        <f>+IFERROR(VLOOKUP($M834,ACTIVIDADES!$B$9:$T$494,26,0),"")</f>
        <v/>
      </c>
      <c r="BB834" s="55" t="str">
        <f>+IFERROR(VLOOKUP($M834,ACTIVIDADES!$B$9:$T$494,27,0),"")</f>
        <v/>
      </c>
      <c r="BC834" s="55" t="str">
        <f>+IFERROR(VLOOKUP($M834,ACTIVIDADES!$B$9:$T$494,28,0),"")</f>
        <v/>
      </c>
      <c r="BD834" s="55" t="str">
        <f>+IFERROR(VLOOKUP($M834,ACTIVIDADES!$B$9:$T$494,29,0),"")</f>
        <v/>
      </c>
      <c r="BE834" s="55" t="str">
        <f>+IFERROR(VLOOKUP($M834,ACTIVIDADES!$B$9:$T$494,30,0),"")</f>
        <v/>
      </c>
      <c r="BF834" s="58"/>
      <c r="BG834" s="58"/>
      <c r="BH834" s="59"/>
      <c r="BI834" s="59" t="s">
        <v>580</v>
      </c>
      <c r="BJ834" s="60" t="s">
        <v>3635</v>
      </c>
      <c r="BK834" s="61" t="s">
        <v>593</v>
      </c>
      <c r="BL834" s="62"/>
      <c r="BM834" s="55" t="str">
        <f>+IFERROR(VLOOKUP($M834,ACTIVIDADES!$B$9:$T$494,31,0),"")</f>
        <v/>
      </c>
      <c r="BN834" s="55" t="str">
        <f>+IFERROR(VLOOKUP($M834,ACTIVIDADES!$B$9:$T$494,32,0),"")</f>
        <v/>
      </c>
      <c r="BO834" s="55" t="str">
        <f>+IFERROR(VLOOKUP($M834,ACTIVIDADES!$B$9:$T$494,33,0),"")</f>
        <v/>
      </c>
      <c r="BP834" s="55" t="str">
        <f>+IFERROR(VLOOKUP($M834,ACTIVIDADES!$B$9:$T$494,34,0),"")</f>
        <v/>
      </c>
      <c r="BQ834" s="55" t="str">
        <f>+IFERROR(VLOOKUP($M834,ACTIVIDADES!$B$9:$T$494,35,0),"")</f>
        <v/>
      </c>
      <c r="BR834" s="55" t="str">
        <f>+IFERROR(VLOOKUP($M834,ACTIVIDADES!$B$9:$T$494,36,0),"")</f>
        <v/>
      </c>
      <c r="BS834" s="55" t="str">
        <f>+IFERROR(VLOOKUP($M834,ACTIVIDADES!$B$9:$T$494,37,0),"")</f>
        <v/>
      </c>
      <c r="BT834" s="58"/>
      <c r="BU834" s="58"/>
      <c r="BV834" s="59"/>
      <c r="BW834" s="59" t="s">
        <v>580</v>
      </c>
      <c r="BX834" s="60" t="s">
        <v>3635</v>
      </c>
      <c r="BY834" s="61" t="s">
        <v>593</v>
      </c>
      <c r="BZ834" s="62"/>
      <c r="CA834" s="9"/>
      <c r="CB834" s="9"/>
      <c r="CC834" s="9"/>
      <c r="CD834" s="9"/>
      <c r="CE834" s="9"/>
      <c r="CF834" s="9"/>
      <c r="CG834" s="9"/>
      <c r="CH834" s="9"/>
      <c r="CI834" s="9"/>
      <c r="CJ834" s="9"/>
      <c r="CK834" s="9"/>
      <c r="CL834" s="9"/>
      <c r="CM834" s="9"/>
      <c r="CN834" s="9"/>
      <c r="CO834" s="9"/>
      <c r="CP834" s="9"/>
      <c r="CQ834" s="9"/>
    </row>
    <row r="835" spans="1:95" customFormat="1" ht="93" customHeight="1" x14ac:dyDescent="0.35">
      <c r="A835" s="40">
        <f t="shared" si="48"/>
        <v>827</v>
      </c>
      <c r="B835" s="40" t="s">
        <v>521</v>
      </c>
      <c r="C835" s="40">
        <v>2024</v>
      </c>
      <c r="D835" s="40" t="s">
        <v>3734</v>
      </c>
      <c r="E835" s="323"/>
      <c r="F835" s="40" t="s">
        <v>713</v>
      </c>
      <c r="G835" s="40" t="s">
        <v>239</v>
      </c>
      <c r="H835" s="42" t="s">
        <v>240</v>
      </c>
      <c r="I835" s="42"/>
      <c r="J835" s="40" t="s">
        <v>5132</v>
      </c>
      <c r="K835" s="40" t="s">
        <v>5377</v>
      </c>
      <c r="L835" s="44" t="s">
        <v>1153</v>
      </c>
      <c r="M835" s="45" t="s">
        <v>1899</v>
      </c>
      <c r="N835" s="45" t="s">
        <v>1900</v>
      </c>
      <c r="O835" s="45" t="s">
        <v>5694</v>
      </c>
      <c r="P835" s="45">
        <v>2</v>
      </c>
      <c r="Q835" s="47">
        <v>46082</v>
      </c>
      <c r="R835" s="47">
        <v>46387</v>
      </c>
      <c r="S835" s="48">
        <f t="shared" si="49"/>
        <v>45</v>
      </c>
      <c r="T835" s="45" t="s">
        <v>624</v>
      </c>
      <c r="U835" s="45"/>
      <c r="V835" s="49">
        <f>+IFERROR(VLOOKUP($M835,ACTIVIDADES!$B$9:$Q$494,10,0),"")</f>
        <v>0</v>
      </c>
      <c r="W835" s="61">
        <f>+IFERROR(VLOOKUP($M835,ACTIVIDADES!$B$9:$Q$494,11,0)," ")</f>
        <v>0</v>
      </c>
      <c r="X835" s="61">
        <f>+IFERROR(VLOOKUP($M835,ACTIVIDADES!$B$9:$Q$494,12,0),"")</f>
        <v>0</v>
      </c>
      <c r="Y835" s="52">
        <f>+IFERROR(VLOOKUP($M835,ACTIVIDADES!$B$9:$Q$494,13,0),"")</f>
        <v>46153</v>
      </c>
      <c r="Z835" s="49" t="str">
        <f>+IFERROR(VLOOKUP($M835,ACTIVIDADES!$B$9:$Q$494,14,0),"")</f>
        <v>No se evidencia seguimiento</v>
      </c>
      <c r="AA835" s="49">
        <f>+IFERROR(VLOOKUP($M835,ACTIVIDADES!$B$9:$Q$494,15,0),"")</f>
        <v>0</v>
      </c>
      <c r="AB835" s="54" t="str">
        <f>+IFERROR(VLOOKUP($M835,ACTIVIDADES!$B$9:$Q$494,16,0),"")</f>
        <v>EJECUCIÓN</v>
      </c>
      <c r="AC835" s="144">
        <v>46157</v>
      </c>
      <c r="AD835" s="28">
        <v>0</v>
      </c>
      <c r="AE835" s="29" t="s">
        <v>3741</v>
      </c>
      <c r="AF835" s="28" t="s">
        <v>580</v>
      </c>
      <c r="AG835" s="29" t="s">
        <v>3737</v>
      </c>
      <c r="AH835" s="29" t="s">
        <v>3737</v>
      </c>
      <c r="AI835" s="29" t="s">
        <v>3737</v>
      </c>
      <c r="AJ835" s="55">
        <f>+IFERROR(VLOOKUP($M835,ACTIVIDADES!$B$9:$T$494,17,0),"")</f>
        <v>1</v>
      </c>
      <c r="AK835" s="80" t="str">
        <f>+IFERROR(VLOOKUP($M835,ACTIVIDADES!$B$9:$T$494,18,0),"")</f>
        <v>se adjunta reporte de encuesta</v>
      </c>
      <c r="AL835" s="80" t="str">
        <f>+IFERROR(VLOOKUP($M835,ACTIVIDADES!$B$9:$T$494,19,0),"")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835" s="55">
        <f>+IFERROR(VLOOKUP($M835,ACTIVIDADES!$B$9:$X$495,20,0),0)</f>
        <v>46214</v>
      </c>
      <c r="AN835" s="55" t="str">
        <f>+IFERROR(VLOOKUP($M835,ACTIVIDADES!$B$9:$X$495,21,0),0)</f>
        <v>Se adjunta información sobre la encuesta sociodemografica realizada en el 2026. Información primer semestre</v>
      </c>
      <c r="AO835" s="55">
        <f>+IFERROR(VLOOKUP($M835,ACTIVIDADES!$B$9:$X$495,22,0),0)</f>
        <v>0.5</v>
      </c>
      <c r="AP835" s="145" t="str">
        <f>+IFERROR(VLOOKUP($M835,ACTIVIDADES!$B$9:$X$495,23,0),0)</f>
        <v>EN EJECUCIÓN</v>
      </c>
      <c r="AQ835" s="88">
        <v>46230</v>
      </c>
      <c r="AR835" s="55">
        <v>1</v>
      </c>
      <c r="AS835" s="30" t="s">
        <v>4513</v>
      </c>
      <c r="AT835" s="211" t="s">
        <v>579</v>
      </c>
      <c r="AU835" s="57" t="s">
        <v>1472</v>
      </c>
      <c r="AV835" s="57" t="s">
        <v>3635</v>
      </c>
      <c r="AW835" s="57" t="s">
        <v>590</v>
      </c>
      <c r="AX835" s="193" t="s">
        <v>5896</v>
      </c>
      <c r="AY835" s="176" t="str">
        <f t="shared" si="47"/>
        <v>CUMPLIDAS</v>
      </c>
      <c r="AZ835" s="55" t="str">
        <f>+IFERROR(VLOOKUP($M835,ACTIVIDADES!$B$9:$T$494,25,0),"")</f>
        <v/>
      </c>
      <c r="BA835" s="55" t="str">
        <f>+IFERROR(VLOOKUP($M835,ACTIVIDADES!$B$9:$T$494,26,0),"")</f>
        <v/>
      </c>
      <c r="BB835" s="55" t="str">
        <f>+IFERROR(VLOOKUP($M835,ACTIVIDADES!$B$9:$T$494,27,0),"")</f>
        <v/>
      </c>
      <c r="BC835" s="55" t="str">
        <f>+IFERROR(VLOOKUP($M835,ACTIVIDADES!$B$9:$T$494,28,0),"")</f>
        <v/>
      </c>
      <c r="BD835" s="55" t="str">
        <f>+IFERROR(VLOOKUP($M835,ACTIVIDADES!$B$9:$T$494,29,0),"")</f>
        <v/>
      </c>
      <c r="BE835" s="55" t="str">
        <f>+IFERROR(VLOOKUP($M835,ACTIVIDADES!$B$9:$T$494,30,0),"")</f>
        <v/>
      </c>
      <c r="BF835" s="58"/>
      <c r="BG835" s="58"/>
      <c r="BH835" s="59"/>
      <c r="BI835" s="59" t="s">
        <v>580</v>
      </c>
      <c r="BJ835" s="60" t="s">
        <v>3635</v>
      </c>
      <c r="BK835" s="61" t="s">
        <v>593</v>
      </c>
      <c r="BL835" s="62"/>
      <c r="BM835" s="55" t="str">
        <f>+IFERROR(VLOOKUP($M835,ACTIVIDADES!$B$9:$T$494,31,0),"")</f>
        <v/>
      </c>
      <c r="BN835" s="55" t="str">
        <f>+IFERROR(VLOOKUP($M835,ACTIVIDADES!$B$9:$T$494,32,0),"")</f>
        <v/>
      </c>
      <c r="BO835" s="55" t="str">
        <f>+IFERROR(VLOOKUP($M835,ACTIVIDADES!$B$9:$T$494,33,0),"")</f>
        <v/>
      </c>
      <c r="BP835" s="55" t="str">
        <f>+IFERROR(VLOOKUP($M835,ACTIVIDADES!$B$9:$T$494,34,0),"")</f>
        <v/>
      </c>
      <c r="BQ835" s="55" t="str">
        <f>+IFERROR(VLOOKUP($M835,ACTIVIDADES!$B$9:$T$494,35,0),"")</f>
        <v/>
      </c>
      <c r="BR835" s="55" t="str">
        <f>+IFERROR(VLOOKUP($M835,ACTIVIDADES!$B$9:$T$494,36,0),"")</f>
        <v/>
      </c>
      <c r="BS835" s="55" t="str">
        <f>+IFERROR(VLOOKUP($M835,ACTIVIDADES!$B$9:$T$494,37,0),"")</f>
        <v/>
      </c>
      <c r="BT835" s="58"/>
      <c r="BU835" s="58"/>
      <c r="BV835" s="59"/>
      <c r="BW835" s="59" t="s">
        <v>580</v>
      </c>
      <c r="BX835" s="60" t="s">
        <v>3635</v>
      </c>
      <c r="BY835" s="61" t="s">
        <v>593</v>
      </c>
      <c r="BZ835" s="62"/>
      <c r="CA835" s="9"/>
      <c r="CB835" s="9"/>
      <c r="CC835" s="9"/>
      <c r="CD835" s="9"/>
      <c r="CE835" s="9"/>
      <c r="CF835" s="9"/>
      <c r="CG835" s="9"/>
      <c r="CH835" s="9"/>
      <c r="CI835" s="9"/>
      <c r="CJ835" s="9"/>
      <c r="CK835" s="9"/>
      <c r="CL835" s="9"/>
      <c r="CM835" s="9"/>
      <c r="CN835" s="9"/>
      <c r="CO835" s="9"/>
      <c r="CP835" s="9"/>
      <c r="CQ835" s="9"/>
    </row>
    <row r="836" spans="1:95" s="143" customFormat="1" ht="93" customHeight="1" x14ac:dyDescent="0.35">
      <c r="A836" s="40">
        <f t="shared" si="48"/>
        <v>828</v>
      </c>
      <c r="B836" s="40" t="s">
        <v>521</v>
      </c>
      <c r="C836" s="40">
        <v>2025</v>
      </c>
      <c r="D836" s="40" t="s">
        <v>3750</v>
      </c>
      <c r="E836" s="323"/>
      <c r="F836" s="40" t="s">
        <v>732</v>
      </c>
      <c r="G836" s="40" t="s">
        <v>529</v>
      </c>
      <c r="H836" s="42" t="s">
        <v>4514</v>
      </c>
      <c r="I836" s="42" t="s">
        <v>3640</v>
      </c>
      <c r="J836" s="40" t="s">
        <v>4515</v>
      </c>
      <c r="K836" s="40" t="s">
        <v>4516</v>
      </c>
      <c r="L836" s="44" t="s">
        <v>1153</v>
      </c>
      <c r="M836" s="63" t="s">
        <v>2199</v>
      </c>
      <c r="N836" s="63" t="s">
        <v>2200</v>
      </c>
      <c r="O836" s="63" t="s">
        <v>2201</v>
      </c>
      <c r="P836" s="63">
        <v>1</v>
      </c>
      <c r="Q836" s="65">
        <v>45981</v>
      </c>
      <c r="R836" s="65">
        <v>46022</v>
      </c>
      <c r="S836" s="66">
        <f t="shared" si="49"/>
        <v>6.1499999999999995</v>
      </c>
      <c r="T836" s="63" t="s">
        <v>611</v>
      </c>
      <c r="U836" s="63"/>
      <c r="V836" s="49">
        <f>+IFERROR(VLOOKUP($M836,ACTIVIDADES!$B$9:$Q$494,10,0),"")</f>
        <v>1</v>
      </c>
      <c r="W836" s="61" t="str">
        <f>+IFERROR(VLOOKUP($M836,ACTIVIDADES!$B$9:$Q$494,11,0)," ")</f>
        <v>Mediante Resolución 363 de 2025. se actualizó la resolución 199 de 2024 y se incluyó lo solicitado por control interno. Se anexa la resolción.</v>
      </c>
      <c r="X836" s="51" t="str">
        <f>+IFERROR(VLOOKUP($M836,ACTIVIDADES!$B$9:$Q$494,12,0),"")</f>
        <v>https://dnbcgovco-my.sharepoint.com/:f:/g/personal/planeacion_dnbc_gov_co/IgCWMU3_E-UpTLfbQMbAUzJWAbf6VNNUAktPLT5yhv1d360?e=TAwypS</v>
      </c>
      <c r="Y836" s="52">
        <f>+IFERROR(VLOOKUP($M836,ACTIVIDADES!$B$9:$Q$494,13,0),"")</f>
        <v>46153</v>
      </c>
      <c r="Z836" s="49" t="str">
        <f>+IFERROR(VLOOKUP($M836,ACTIVIDADES!$B$9:$Q$494,14,0),"")</f>
        <v>Se adjunta evidencia de incorporación de  requerimientos establecidos en la actividad</v>
      </c>
      <c r="AA836" s="49">
        <f>+IFERROR(VLOOKUP($M836,ACTIVIDADES!$B$9:$Q$494,15,0),"")</f>
        <v>1</v>
      </c>
      <c r="AB836" s="54" t="str">
        <f>+IFERROR(VLOOKUP($M836,ACTIVIDADES!$B$9:$Q$494,16,0),"")</f>
        <v>CUMPLIDO</v>
      </c>
      <c r="AC836" s="144">
        <v>46157</v>
      </c>
      <c r="AD836" s="28">
        <v>1</v>
      </c>
      <c r="AE836" s="28" t="s">
        <v>4517</v>
      </c>
      <c r="AF836" s="29" t="s">
        <v>578</v>
      </c>
      <c r="AG836" s="29" t="s">
        <v>3737</v>
      </c>
      <c r="AH836" s="29" t="s">
        <v>593</v>
      </c>
      <c r="AI836" s="29" t="s">
        <v>3752</v>
      </c>
      <c r="AJ836" s="55">
        <f>+IFERROR(VLOOKUP($M836,ACTIVIDADES!$B$9:$T$494,17,0),"")</f>
        <v>0</v>
      </c>
      <c r="AK836" s="80" t="str">
        <f>+IFERROR(VLOOKUP($M836,ACTIVIDADES!$B$9:$T$494,18,0),"")</f>
        <v>Si reporte segundo trimestre</v>
      </c>
      <c r="AL836" s="80" t="str">
        <f>+IFERROR(VLOOKUP($M836,ACTIVIDADES!$B$9:$T$494,19,0),"")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836" s="55">
        <f>+IFERROR(VLOOKUP($M836,ACTIVIDADES!$B$9:$X$495,20,0),0)</f>
        <v>46213</v>
      </c>
      <c r="AN836" s="55" t="str">
        <f>+IFERROR(VLOOKUP($M836,ACTIVIDADES!$B$9:$X$495,21,0),0)</f>
        <v>No se recibe reporte segundo trimestre. No obstante, actividad reportada como cumplida en primer trimestre</v>
      </c>
      <c r="AO836" s="55">
        <f>+IFERROR(VLOOKUP($M836,ACTIVIDADES!$B$9:$X$495,22,0),0)</f>
        <v>1</v>
      </c>
      <c r="AP836" s="150" t="str">
        <f>+IFERROR(VLOOKUP($M836,ACTIVIDADES!$B$9:$X$495,23,0),0)</f>
        <v>CUMPLIDO</v>
      </c>
      <c r="AQ836" s="88">
        <v>46230</v>
      </c>
      <c r="AR836" s="55">
        <v>1</v>
      </c>
      <c r="AS836" s="55" t="s">
        <v>4518</v>
      </c>
      <c r="AT836" s="29" t="s">
        <v>579</v>
      </c>
      <c r="AU836" s="57" t="s">
        <v>1472</v>
      </c>
      <c r="AV836" s="193" t="s">
        <v>3635</v>
      </c>
      <c r="AW836" s="193" t="s">
        <v>590</v>
      </c>
      <c r="AX836" s="193" t="s">
        <v>5896</v>
      </c>
      <c r="AY836" s="176" t="str">
        <f t="shared" si="47"/>
        <v>CUMPLIDAS</v>
      </c>
      <c r="AZ836" s="55" t="str">
        <f>+IFERROR(VLOOKUP($M836,ACTIVIDADES!$B$9:$T$494,25,0),"")</f>
        <v/>
      </c>
      <c r="BA836" s="55" t="str">
        <f>+IFERROR(VLOOKUP($M836,ACTIVIDADES!$B$9:$T$494,26,0),"")</f>
        <v/>
      </c>
      <c r="BB836" s="55" t="str">
        <f>+IFERROR(VLOOKUP($M836,ACTIVIDADES!$B$9:$T$494,27,0),"")</f>
        <v/>
      </c>
      <c r="BC836" s="55" t="str">
        <f>+IFERROR(VLOOKUP($M836,ACTIVIDADES!$B$9:$T$494,28,0),"")</f>
        <v/>
      </c>
      <c r="BD836" s="55" t="str">
        <f>+IFERROR(VLOOKUP($M836,ACTIVIDADES!$B$9:$T$494,29,0),"")</f>
        <v/>
      </c>
      <c r="BE836" s="55" t="str">
        <f>+IFERROR(VLOOKUP($M836,ACTIVIDADES!$B$9:$T$494,30,0),"")</f>
        <v/>
      </c>
      <c r="BF836" s="58"/>
      <c r="BG836" s="58"/>
      <c r="BH836" s="59"/>
      <c r="BI836" s="59" t="s">
        <v>580</v>
      </c>
      <c r="BJ836" s="60" t="s">
        <v>3635</v>
      </c>
      <c r="BK836" s="61" t="s">
        <v>593</v>
      </c>
      <c r="BL836" s="62"/>
      <c r="BM836" s="55" t="str">
        <f>+IFERROR(VLOOKUP($M836,ACTIVIDADES!$B$9:$T$494,31,0),"")</f>
        <v/>
      </c>
      <c r="BN836" s="55" t="str">
        <f>+IFERROR(VLOOKUP($M836,ACTIVIDADES!$B$9:$T$494,32,0),"")</f>
        <v/>
      </c>
      <c r="BO836" s="55" t="str">
        <f>+IFERROR(VLOOKUP($M836,ACTIVIDADES!$B$9:$T$494,33,0),"")</f>
        <v/>
      </c>
      <c r="BP836" s="55" t="str">
        <f>+IFERROR(VLOOKUP($M836,ACTIVIDADES!$B$9:$T$494,34,0),"")</f>
        <v/>
      </c>
      <c r="BQ836" s="55" t="str">
        <f>+IFERROR(VLOOKUP($M836,ACTIVIDADES!$B$9:$T$494,35,0),"")</f>
        <v/>
      </c>
      <c r="BR836" s="55" t="str">
        <f>+IFERROR(VLOOKUP($M836,ACTIVIDADES!$B$9:$T$494,36,0),"")</f>
        <v/>
      </c>
      <c r="BS836" s="55" t="str">
        <f>+IFERROR(VLOOKUP($M836,ACTIVIDADES!$B$9:$T$494,37,0),"")</f>
        <v/>
      </c>
      <c r="BT836" s="58"/>
      <c r="BU836" s="58"/>
      <c r="BV836" s="59"/>
      <c r="BW836" s="59" t="s">
        <v>580</v>
      </c>
      <c r="BX836" s="60" t="s">
        <v>3635</v>
      </c>
      <c r="BY836" s="61" t="s">
        <v>593</v>
      </c>
      <c r="BZ836" s="62"/>
      <c r="CA836" s="9"/>
      <c r="CB836" s="9"/>
      <c r="CC836" s="9"/>
      <c r="CD836" s="9"/>
      <c r="CE836" s="9"/>
      <c r="CF836" s="9"/>
      <c r="CG836" s="9"/>
      <c r="CH836" s="9"/>
      <c r="CI836" s="9"/>
      <c r="CJ836" s="9"/>
      <c r="CK836" s="9"/>
      <c r="CL836" s="9"/>
      <c r="CM836" s="9"/>
      <c r="CN836" s="9"/>
      <c r="CO836" s="9"/>
      <c r="CP836" s="9"/>
      <c r="CQ836" s="9"/>
    </row>
    <row r="837" spans="1:95" customFormat="1" ht="93" customHeight="1" x14ac:dyDescent="0.35">
      <c r="A837" s="40">
        <f t="shared" si="48"/>
        <v>829</v>
      </c>
      <c r="B837" s="40" t="s">
        <v>521</v>
      </c>
      <c r="C837" s="40">
        <v>2025</v>
      </c>
      <c r="D837" s="40" t="s">
        <v>3750</v>
      </c>
      <c r="E837" s="323"/>
      <c r="F837" s="40" t="s">
        <v>733</v>
      </c>
      <c r="G837" s="40" t="s">
        <v>529</v>
      </c>
      <c r="H837" s="42" t="s">
        <v>4519</v>
      </c>
      <c r="I837" s="42" t="s">
        <v>3640</v>
      </c>
      <c r="J837" s="40" t="s">
        <v>5280</v>
      </c>
      <c r="K837" s="40" t="s">
        <v>4520</v>
      </c>
      <c r="L837" s="44" t="s">
        <v>1153</v>
      </c>
      <c r="M837" s="63" t="s">
        <v>2211</v>
      </c>
      <c r="N837" s="63" t="s">
        <v>2212</v>
      </c>
      <c r="O837" s="63" t="s">
        <v>2201</v>
      </c>
      <c r="P837" s="63">
        <v>1</v>
      </c>
      <c r="Q837" s="65">
        <v>45981</v>
      </c>
      <c r="R837" s="65">
        <v>46022</v>
      </c>
      <c r="S837" s="66">
        <f t="shared" si="49"/>
        <v>6.1499999999999995</v>
      </c>
      <c r="T837" s="63" t="s">
        <v>611</v>
      </c>
      <c r="U837" s="63"/>
      <c r="V837" s="49">
        <f>+IFERROR(VLOOKUP($M837,ACTIVIDADES!$B$9:$Q$494,10,0),"")</f>
        <v>1</v>
      </c>
      <c r="W837" s="61" t="str">
        <f>+IFERROR(VLOOKUP($M837,ACTIVIDADES!$B$9:$Q$494,11,0)," ")</f>
        <v>Mediante Resolución 363 de 2025, se actualizó la resolución 199 de 2024. Se anexa la resolción.</v>
      </c>
      <c r="X837" s="51" t="str">
        <f>+IFERROR(VLOOKUP($M837,ACTIVIDADES!$B$9:$Q$494,12,0),"")</f>
        <v>https://dnbcgovco-my.sharepoint.com/:f:/g/personal/planeacion_dnbc_gov_co/IgC7tp_fdzBkTbS6uCHe_s4EAcZfd2NOrO8efEfcT_pvH7I?e=zpGc7M</v>
      </c>
      <c r="Y837" s="52">
        <f>+IFERROR(VLOOKUP($M837,ACTIVIDADES!$B$9:$Q$494,13,0),"")</f>
        <v>46153</v>
      </c>
      <c r="Z837" s="49" t="str">
        <f>+IFERROR(VLOOKUP($M837,ACTIVIDADES!$B$9:$Q$494,14,0),"")</f>
        <v>Resolución se encuentra actualizada y aprobada</v>
      </c>
      <c r="AA837" s="49">
        <f>+IFERROR(VLOOKUP($M837,ACTIVIDADES!$B$9:$Q$494,15,0),"")</f>
        <v>1</v>
      </c>
      <c r="AB837" s="54" t="str">
        <f>+IFERROR(VLOOKUP($M837,ACTIVIDADES!$B$9:$Q$494,16,0),"")</f>
        <v>CUMPLIDO</v>
      </c>
      <c r="AC837" s="144">
        <v>46157</v>
      </c>
      <c r="AD837" s="28">
        <v>1</v>
      </c>
      <c r="AE837" s="28" t="s">
        <v>4517</v>
      </c>
      <c r="AF837" s="29" t="s">
        <v>578</v>
      </c>
      <c r="AG837" s="29" t="s">
        <v>3737</v>
      </c>
      <c r="AH837" s="29" t="s">
        <v>593</v>
      </c>
      <c r="AI837" s="29" t="s">
        <v>3752</v>
      </c>
      <c r="AJ837" s="55">
        <f>+IFERROR(VLOOKUP($M837,ACTIVIDADES!$B$9:$T$494,17,0),"")</f>
        <v>0</v>
      </c>
      <c r="AK837" s="80" t="str">
        <f>+IFERROR(VLOOKUP($M837,ACTIVIDADES!$B$9:$T$494,18,0),"")</f>
        <v>Si reporte segundo trimestre</v>
      </c>
      <c r="AL837" s="80" t="str">
        <f>+IFERROR(VLOOKUP($M837,ACTIVIDADES!$B$9:$T$494,19,0),"")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837" s="55">
        <f>+IFERROR(VLOOKUP($M837,ACTIVIDADES!$B$9:$X$495,20,0),0)</f>
        <v>46213</v>
      </c>
      <c r="AN837" s="55" t="str">
        <f>+IFERROR(VLOOKUP($M837,ACTIVIDADES!$B$9:$X$495,21,0),0)</f>
        <v>No se recibe reporte segundo trimestre. No obstante, actividad reportada como cumplida en primer trimestre</v>
      </c>
      <c r="AO837" s="55">
        <f>+IFERROR(VLOOKUP($M837,ACTIVIDADES!$B$9:$X$495,22,0),0)</f>
        <v>1</v>
      </c>
      <c r="AP837" s="150" t="str">
        <f>+IFERROR(VLOOKUP($M837,ACTIVIDADES!$B$9:$X$495,23,0),0)</f>
        <v>CUMPLIDO</v>
      </c>
      <c r="AQ837" s="88">
        <v>46230</v>
      </c>
      <c r="AR837" s="55">
        <v>1</v>
      </c>
      <c r="AS837" s="30" t="s">
        <v>3951</v>
      </c>
      <c r="AT837" s="29" t="s">
        <v>579</v>
      </c>
      <c r="AU837" s="57" t="s">
        <v>1472</v>
      </c>
      <c r="AV837" s="193" t="s">
        <v>3635</v>
      </c>
      <c r="AW837" s="193" t="s">
        <v>590</v>
      </c>
      <c r="AX837" s="193" t="s">
        <v>5896</v>
      </c>
      <c r="AY837" s="176" t="str">
        <f t="shared" si="47"/>
        <v>CUMPLIDAS</v>
      </c>
      <c r="AZ837" s="55" t="str">
        <f>+IFERROR(VLOOKUP($M837,ACTIVIDADES!$B$9:$T$494,25,0),"")</f>
        <v/>
      </c>
      <c r="BA837" s="55" t="str">
        <f>+IFERROR(VLOOKUP($M837,ACTIVIDADES!$B$9:$T$494,26,0),"")</f>
        <v/>
      </c>
      <c r="BB837" s="55" t="str">
        <f>+IFERROR(VLOOKUP($M837,ACTIVIDADES!$B$9:$T$494,27,0),"")</f>
        <v/>
      </c>
      <c r="BC837" s="55" t="str">
        <f>+IFERROR(VLOOKUP($M837,ACTIVIDADES!$B$9:$T$494,28,0),"")</f>
        <v/>
      </c>
      <c r="BD837" s="55" t="str">
        <f>+IFERROR(VLOOKUP($M837,ACTIVIDADES!$B$9:$T$494,29,0),"")</f>
        <v/>
      </c>
      <c r="BE837" s="55" t="str">
        <f>+IFERROR(VLOOKUP($M837,ACTIVIDADES!$B$9:$T$494,30,0),"")</f>
        <v/>
      </c>
      <c r="BF837" s="58"/>
      <c r="BG837" s="58"/>
      <c r="BH837" s="59"/>
      <c r="BI837" s="59" t="s">
        <v>580</v>
      </c>
      <c r="BJ837" s="60" t="s">
        <v>3635</v>
      </c>
      <c r="BK837" s="61" t="s">
        <v>593</v>
      </c>
      <c r="BL837" s="62"/>
      <c r="BM837" s="55" t="str">
        <f>+IFERROR(VLOOKUP($M837,ACTIVIDADES!$B$9:$T$494,31,0),"")</f>
        <v/>
      </c>
      <c r="BN837" s="55" t="str">
        <f>+IFERROR(VLOOKUP($M837,ACTIVIDADES!$B$9:$T$494,32,0),"")</f>
        <v/>
      </c>
      <c r="BO837" s="55" t="str">
        <f>+IFERROR(VLOOKUP($M837,ACTIVIDADES!$B$9:$T$494,33,0),"")</f>
        <v/>
      </c>
      <c r="BP837" s="55" t="str">
        <f>+IFERROR(VLOOKUP($M837,ACTIVIDADES!$B$9:$T$494,34,0),"")</f>
        <v/>
      </c>
      <c r="BQ837" s="55" t="str">
        <f>+IFERROR(VLOOKUP($M837,ACTIVIDADES!$B$9:$T$494,35,0),"")</f>
        <v/>
      </c>
      <c r="BR837" s="55" t="str">
        <f>+IFERROR(VLOOKUP($M837,ACTIVIDADES!$B$9:$T$494,36,0),"")</f>
        <v/>
      </c>
      <c r="BS837" s="55" t="str">
        <f>+IFERROR(VLOOKUP($M837,ACTIVIDADES!$B$9:$T$494,37,0),"")</f>
        <v/>
      </c>
      <c r="BT837" s="58"/>
      <c r="BU837" s="58"/>
      <c r="BV837" s="59"/>
      <c r="BW837" s="59" t="s">
        <v>580</v>
      </c>
      <c r="BX837" s="60" t="s">
        <v>3635</v>
      </c>
      <c r="BY837" s="61" t="s">
        <v>593</v>
      </c>
      <c r="BZ837" s="62"/>
      <c r="CA837" s="9"/>
      <c r="CB837" s="9"/>
      <c r="CC837" s="9"/>
      <c r="CD837" s="9"/>
      <c r="CE837" s="9"/>
      <c r="CF837" s="9"/>
      <c r="CG837" s="9"/>
      <c r="CH837" s="9"/>
      <c r="CI837" s="9"/>
      <c r="CJ837" s="9"/>
      <c r="CK837" s="9"/>
      <c r="CL837" s="9"/>
      <c r="CM837" s="9"/>
      <c r="CN837" s="9"/>
      <c r="CO837" s="9"/>
      <c r="CP837" s="9"/>
      <c r="CQ837" s="9"/>
    </row>
    <row r="838" spans="1:95" customFormat="1" ht="93" customHeight="1" x14ac:dyDescent="0.35">
      <c r="A838" s="40">
        <f t="shared" si="48"/>
        <v>830</v>
      </c>
      <c r="B838" s="40" t="s">
        <v>521</v>
      </c>
      <c r="C838" s="40">
        <v>2022</v>
      </c>
      <c r="D838" s="40" t="s">
        <v>3879</v>
      </c>
      <c r="E838" s="323"/>
      <c r="F838" s="40" t="s">
        <v>896</v>
      </c>
      <c r="G838" s="40" t="s">
        <v>32</v>
      </c>
      <c r="H838" s="41" t="s">
        <v>39</v>
      </c>
      <c r="I838" s="42" t="s">
        <v>3653</v>
      </c>
      <c r="J838" s="43" t="s">
        <v>4329</v>
      </c>
      <c r="K838" s="43" t="s">
        <v>3880</v>
      </c>
      <c r="L838" s="44" t="s">
        <v>1153</v>
      </c>
      <c r="M838" s="63" t="s">
        <v>1762</v>
      </c>
      <c r="N838" s="64" t="s">
        <v>1763</v>
      </c>
      <c r="O838" s="63" t="s">
        <v>1372</v>
      </c>
      <c r="P838" s="63">
        <v>1</v>
      </c>
      <c r="Q838" s="65">
        <v>44880</v>
      </c>
      <c r="R838" s="65">
        <v>45107</v>
      </c>
      <c r="S838" s="66">
        <f t="shared" si="49"/>
        <v>33.75</v>
      </c>
      <c r="T838" s="63" t="s">
        <v>1726</v>
      </c>
      <c r="U838" s="63"/>
      <c r="V838" s="49">
        <f>+IFERROR(VLOOKUP($M838,ACTIVIDADES!$B$9:$Q$494,10,0),"")</f>
        <v>1</v>
      </c>
      <c r="W838" s="50" t="str">
        <f>+IFERROR(VLOOKUP($M838,ACTIVIDADES!$B$9:$Q$494,11,0)," ")</f>
        <v>se adjunta pdf de actualización de procedimiento</v>
      </c>
      <c r="X838" s="61" t="str">
        <f>+IFERROR(VLOOKUP($M838,ACTIVIDADES!$B$9:$Q$494,12,0),"")</f>
        <v>https://dnbcgovco-my.sharepoint.com/:f:/g/personal/planeacion_dnbc_gov_co/IgC5kXqR4V0nTaHvwiZWXltvAYv7nqk-yTXwtoINqpfBzlc?e=Xqggcp</v>
      </c>
      <c r="Y838" s="52">
        <f>+IFERROR(VLOOKUP($M838,ACTIVIDADES!$B$9:$Q$494,13,0),"")</f>
        <v>46153</v>
      </c>
      <c r="Z838" s="53" t="str">
        <f>+IFERROR(VLOOKUP($M838,ACTIVIDADES!$B$9:$Q$494,14,0),"")</f>
        <v>Sin seguimiento actualizado. Se toma último seguimiento
Se evidencia que Cumple con criterios ya que adjunta la actualización  del procedimiento de aval de instructores. Incluyendo acción en la política de operación, indicando que: "…Toda la documentacion tramitada debe contar con radicado DNBC en el sistema de gestion documental ORFEO…"
Se sugiere la eliminación de este hallazgo dado que ya cuenta con la actualización requerida</v>
      </c>
      <c r="AA838" s="49" t="str">
        <f>+IFERROR(VLOOKUP($M838,ACTIVIDADES!$B$9:$Q$494,15,0),"")</f>
        <v>Si</v>
      </c>
      <c r="AB838" s="54" t="str">
        <f>+IFERROR(VLOOKUP($M838,ACTIVIDADES!$B$9:$Q$494,16,0),"")</f>
        <v>CUMPLIDO</v>
      </c>
      <c r="AC838" s="144">
        <v>46181</v>
      </c>
      <c r="AD838" s="29">
        <v>0</v>
      </c>
      <c r="AE838" s="29" t="s">
        <v>3881</v>
      </c>
      <c r="AF838" s="29" t="s">
        <v>581</v>
      </c>
      <c r="AG838" s="29" t="s">
        <v>3737</v>
      </c>
      <c r="AH838" s="29" t="s">
        <v>3737</v>
      </c>
      <c r="AI838" s="29" t="s">
        <v>3737</v>
      </c>
      <c r="AJ838" s="55">
        <f>+IFERROR(VLOOKUP($M838,ACTIVIDADES!$B$9:$T$494,17,0),"")</f>
        <v>0</v>
      </c>
      <c r="AK838" s="80" t="str">
        <f>+IFERROR(VLOOKUP($M838,ACTIVIDADES!$B$9:$T$494,18,0),"")</f>
        <v>Sin reporte de información por parte de la primera linea de defensa</v>
      </c>
      <c r="AL838" s="80">
        <f>+IFERROR(VLOOKUP($M838,ACTIVIDADES!$B$9:$T$494,19,0),"")</f>
        <v>0</v>
      </c>
      <c r="AM838" s="55">
        <f>+IFERROR(VLOOKUP($M838,ACTIVIDADES!$B$9:$X$495,20,0),0)</f>
        <v>46213</v>
      </c>
      <c r="AN838" s="55" t="str">
        <f>+IFERROR(VLOOKUP($M838,ACTIVIDADES!$B$9:$X$495,21,0),0)</f>
        <v>No se evidencia seguimiento. Se toma último seguimiento
Se evidencia que Cumple con criterios ya que adjunta la actualización  del procedimiento de aval de instructores. Incluyendo acción en la política de operación, indicando que: "…Toda la documentacion tramitada debe contar con radicado DNBC en el sistema de gestion documental ORFEO…"
Se sugiere la eliminación de este hallazgo dado que ya cuenta con la actualización requerida
Link SIGE https://dnbcgovco-my.sharepoint.com/my?id=%2Fpersonal%2Fplaneacion%5Fdnbc%5Fgov%5Fco%2FDocuments%2FDocumentos%20SIGE%2F2%2E%20Procesos%2F2%2E%20Procesos%20Misionales%2F10%2E%20Educaci%C3%B3n%20Nacional%20para%20Bomberos&amp;viewid=efb70791%2Db8ab%2D49e7%2Db552%2Dd3d4cbe976b9</v>
      </c>
      <c r="AO838" s="55">
        <f>+IFERROR(VLOOKUP($M838,ACTIVIDADES!$B$9:$X$495,22,0),0)</f>
        <v>1</v>
      </c>
      <c r="AP838" s="150" t="str">
        <f>+IFERROR(VLOOKUP($M838,ACTIVIDADES!$B$9:$X$495,23,0),0)</f>
        <v>CUMPLIDO</v>
      </c>
      <c r="AQ838" s="88">
        <v>46246</v>
      </c>
      <c r="AR838" s="29">
        <v>0</v>
      </c>
      <c r="AS838" s="29" t="s">
        <v>4325</v>
      </c>
      <c r="AT838" s="29" t="s">
        <v>581</v>
      </c>
      <c r="AU838" s="57" t="s">
        <v>3639</v>
      </c>
      <c r="AV838" s="193" t="s">
        <v>3639</v>
      </c>
      <c r="AW838" s="193" t="s">
        <v>3639</v>
      </c>
      <c r="AX838" s="57" t="s">
        <v>4244</v>
      </c>
      <c r="AY838" s="176" t="str">
        <f t="shared" si="47"/>
        <v>VENCIDAS</v>
      </c>
      <c r="AZ838" s="55" t="str">
        <f>+IFERROR(VLOOKUP($M838,ACTIVIDADES!$B$9:$T$494,25,0),"")</f>
        <v/>
      </c>
      <c r="BA838" s="55" t="str">
        <f>+IFERROR(VLOOKUP($M838,ACTIVIDADES!$B$9:$T$494,26,0),"")</f>
        <v/>
      </c>
      <c r="BB838" s="55" t="str">
        <f>+IFERROR(VLOOKUP($M838,ACTIVIDADES!$B$9:$T$494,27,0),"")</f>
        <v/>
      </c>
      <c r="BC838" s="55" t="str">
        <f>+IFERROR(VLOOKUP($M838,ACTIVIDADES!$B$9:$T$494,28,0),"")</f>
        <v/>
      </c>
      <c r="BD838" s="55" t="str">
        <f>+IFERROR(VLOOKUP($M838,ACTIVIDADES!$B$9:$T$494,29,0),"")</f>
        <v/>
      </c>
      <c r="BE838" s="55" t="str">
        <f>+IFERROR(VLOOKUP($M838,ACTIVIDADES!$B$9:$T$494,30,0),"")</f>
        <v/>
      </c>
      <c r="BF838" s="58"/>
      <c r="BG838" s="58"/>
      <c r="BH838" s="59"/>
      <c r="BI838" s="59" t="s">
        <v>580</v>
      </c>
      <c r="BJ838" s="60" t="s">
        <v>3635</v>
      </c>
      <c r="BK838" s="61" t="s">
        <v>593</v>
      </c>
      <c r="BL838" s="62"/>
      <c r="BM838" s="55" t="str">
        <f>+IFERROR(VLOOKUP($M838,ACTIVIDADES!$B$9:$T$494,31,0),"")</f>
        <v/>
      </c>
      <c r="BN838" s="55" t="str">
        <f>+IFERROR(VLOOKUP($M838,ACTIVIDADES!$B$9:$T$494,32,0),"")</f>
        <v/>
      </c>
      <c r="BO838" s="55" t="str">
        <f>+IFERROR(VLOOKUP($M838,ACTIVIDADES!$B$9:$T$494,33,0),"")</f>
        <v/>
      </c>
      <c r="BP838" s="55" t="str">
        <f>+IFERROR(VLOOKUP($M838,ACTIVIDADES!$B$9:$T$494,34,0),"")</f>
        <v/>
      </c>
      <c r="BQ838" s="55" t="str">
        <f>+IFERROR(VLOOKUP($M838,ACTIVIDADES!$B$9:$T$494,35,0),"")</f>
        <v/>
      </c>
      <c r="BR838" s="55" t="str">
        <f>+IFERROR(VLOOKUP($M838,ACTIVIDADES!$B$9:$T$494,36,0),"")</f>
        <v/>
      </c>
      <c r="BS838" s="55" t="str">
        <f>+IFERROR(VLOOKUP($M838,ACTIVIDADES!$B$9:$T$494,37,0),"")</f>
        <v/>
      </c>
      <c r="BT838" s="58"/>
      <c r="BU838" s="58"/>
      <c r="BV838" s="59"/>
      <c r="BW838" s="59" t="s">
        <v>580</v>
      </c>
      <c r="BX838" s="60" t="s">
        <v>3635</v>
      </c>
      <c r="BY838" s="61" t="s">
        <v>593</v>
      </c>
      <c r="BZ838" s="62"/>
      <c r="CA838" s="7"/>
      <c r="CB838" s="7"/>
      <c r="CC838" s="7"/>
      <c r="CD838" s="7"/>
      <c r="CE838" s="7"/>
      <c r="CF838" s="7"/>
      <c r="CG838" s="7"/>
      <c r="CH838" s="7"/>
      <c r="CI838" s="7"/>
      <c r="CJ838" s="7"/>
      <c r="CK838" s="7"/>
      <c r="CL838" s="7"/>
      <c r="CM838" s="7"/>
      <c r="CN838" s="7"/>
      <c r="CO838" s="7"/>
      <c r="CP838" s="7"/>
      <c r="CQ838" s="7"/>
    </row>
    <row r="839" spans="1:95" s="143" customFormat="1" ht="93" customHeight="1" x14ac:dyDescent="0.35">
      <c r="A839" s="40">
        <f t="shared" si="48"/>
        <v>831</v>
      </c>
      <c r="B839" s="40" t="s">
        <v>521</v>
      </c>
      <c r="C839" s="40">
        <v>2022</v>
      </c>
      <c r="D839" s="40" t="s">
        <v>3879</v>
      </c>
      <c r="E839" s="323"/>
      <c r="F839" s="40" t="s">
        <v>898</v>
      </c>
      <c r="G839" s="40" t="s">
        <v>32</v>
      </c>
      <c r="H839" s="41" t="s">
        <v>42</v>
      </c>
      <c r="I839" s="42" t="s">
        <v>3653</v>
      </c>
      <c r="J839" s="43" t="s">
        <v>4330</v>
      </c>
      <c r="K839" s="43" t="s">
        <v>4331</v>
      </c>
      <c r="L839" s="44" t="s">
        <v>1153</v>
      </c>
      <c r="M839" s="63" t="s">
        <v>1767</v>
      </c>
      <c r="N839" s="64" t="s">
        <v>5617</v>
      </c>
      <c r="O839" s="63" t="s">
        <v>1372</v>
      </c>
      <c r="P839" s="63">
        <v>1</v>
      </c>
      <c r="Q839" s="65">
        <v>44880</v>
      </c>
      <c r="R839" s="65">
        <v>45107</v>
      </c>
      <c r="S839" s="66">
        <f t="shared" si="49"/>
        <v>33.75</v>
      </c>
      <c r="T839" s="63" t="s">
        <v>1726</v>
      </c>
      <c r="U839" s="63"/>
      <c r="V839" s="49">
        <f>+IFERROR(VLOOKUP($M839,ACTIVIDADES!$B$9:$Q$494,10,0),"")</f>
        <v>1</v>
      </c>
      <c r="W839" s="50" t="str">
        <f>+IFERROR(VLOOKUP($M839,ACTIVIDADES!$B$9:$Q$494,11,0)," ")</f>
        <v>se adjunta pdf de actualización de procedimiento</v>
      </c>
      <c r="X839" s="61" t="str">
        <f>+IFERROR(VLOOKUP($M839,ACTIVIDADES!$B$9:$Q$494,12,0),"")</f>
        <v>https://dnbcgovco-my.sharepoint.com/:f:/g/personal/planeacion_dnbc_gov_co/IgC5kXqR4V0nTaHvwiZWXltvAYv7nqk-yTXwtoINqpfBzlc?e=Xqggcp</v>
      </c>
      <c r="Y839" s="52">
        <f>+IFERROR(VLOOKUP($M839,ACTIVIDADES!$B$9:$Q$494,13,0),"")</f>
        <v>46153</v>
      </c>
      <c r="Z839" s="53" t="str">
        <f>+IFERROR(VLOOKUP($M839,ACTIVIDADES!$B$9:$Q$494,14,0),"")</f>
        <v>Sin seguimiento actualizado. Se toma último seguimiento
Se evidencia que Cumple con criterios ya que adjunta la actualización  ddel procedimiento de aval de instructores. Incluyendo una accion en las politicas de operación que diga: "…Para la verificación de los documentos de respuesta se deben incluir los soportes, la matriz  de análisis y la respuesta en un solo correo electrónico dirigido al responsable de la revisión final..."
Se sugiere la eliminación de este hallazgo dado que ya cuenta con la actualización requerida</v>
      </c>
      <c r="AA839" s="49" t="str">
        <f>+IFERROR(VLOOKUP($M839,ACTIVIDADES!$B$9:$Q$494,15,0),"")</f>
        <v>Si</v>
      </c>
      <c r="AB839" s="54" t="str">
        <f>+IFERROR(VLOOKUP($M839,ACTIVIDADES!$B$9:$Q$494,16,0),"")</f>
        <v>CUMPLIDO</v>
      </c>
      <c r="AC839" s="144">
        <v>46181</v>
      </c>
      <c r="AD839" s="29">
        <v>0</v>
      </c>
      <c r="AE839" s="29" t="s">
        <v>3881</v>
      </c>
      <c r="AF839" s="29" t="s">
        <v>581</v>
      </c>
      <c r="AG839" s="29" t="s">
        <v>3737</v>
      </c>
      <c r="AH839" s="29" t="s">
        <v>3737</v>
      </c>
      <c r="AI839" s="29" t="s">
        <v>3737</v>
      </c>
      <c r="AJ839" s="55">
        <f>+IFERROR(VLOOKUP($M839,ACTIVIDADES!$B$9:$T$494,17,0),"")</f>
        <v>0</v>
      </c>
      <c r="AK839" s="80" t="str">
        <f>+IFERROR(VLOOKUP($M839,ACTIVIDADES!$B$9:$T$494,18,0),"")</f>
        <v>Sin reporte de información por parte de la primera linea de defensa</v>
      </c>
      <c r="AL839" s="80">
        <f>+IFERROR(VLOOKUP($M839,ACTIVIDADES!$B$9:$T$494,19,0),"")</f>
        <v>0</v>
      </c>
      <c r="AM839" s="55">
        <f>+IFERROR(VLOOKUP($M839,ACTIVIDADES!$B$9:$X$495,20,0),0)</f>
        <v>46213</v>
      </c>
      <c r="AN839" s="55" t="str">
        <f>+IFERROR(VLOOKUP($M839,ACTIVIDADES!$B$9:$X$495,21,0),0)</f>
        <v>No se evidencia seguimiento. Se toma último seguimiento
Se evidencia que Cumple con criterios ya que adjunta la actualización  ddel procedimiento de aval de instructores. Incluyendo una accion en las politicas de operación que diga: "…Para la verificación de los documentos de respuesta se deben incluir los soportes, la matriz  de análisis y la respuesta en un solo correo electrónico dirigido al responsable de la revisión final..."
Se sugiere la eliminación de este hallazgo dado que ya cuenta con la actualización requerida
Link SIGE https://dnbcgovco-my.sharepoint.com/my?id=%2Fpersonal%2Fplaneacion%5Fdnbc%5Fgov%5Fco%2FDocuments%2FDocumentos%20SIGE%2F2%2E%20Procesos%2F2%2E%20Procesos%20Misionales%2F10%2E%20Educaci%C3%B3n%20Nacional%20para%20Bomberos&amp;viewid=efb70791%2Db8ab%2D49e7%2Db552%2Dd3d4cbe976b9</v>
      </c>
      <c r="AO839" s="55">
        <f>+IFERROR(VLOOKUP($M839,ACTIVIDADES!$B$9:$X$495,22,0),0)</f>
        <v>1</v>
      </c>
      <c r="AP839" s="150" t="str">
        <f>+IFERROR(VLOOKUP($M839,ACTIVIDADES!$B$9:$X$495,23,0),0)</f>
        <v>CUMPLIDO</v>
      </c>
      <c r="AQ839" s="88">
        <v>46251</v>
      </c>
      <c r="AR839" s="29">
        <v>0</v>
      </c>
      <c r="AS839" s="29" t="s">
        <v>4325</v>
      </c>
      <c r="AT839" s="29" t="s">
        <v>581</v>
      </c>
      <c r="AU839" s="57" t="s">
        <v>3639</v>
      </c>
      <c r="AV839" s="193" t="s">
        <v>3639</v>
      </c>
      <c r="AW839" s="193" t="s">
        <v>3639</v>
      </c>
      <c r="AX839" s="57" t="s">
        <v>4244</v>
      </c>
      <c r="AY839" s="176" t="str">
        <f t="shared" si="47"/>
        <v>VENCIDAS</v>
      </c>
      <c r="AZ839" s="55" t="str">
        <f>+IFERROR(VLOOKUP($M839,ACTIVIDADES!$B$9:$T$494,25,0),"")</f>
        <v/>
      </c>
      <c r="BA839" s="55" t="str">
        <f>+IFERROR(VLOOKUP($M839,ACTIVIDADES!$B$9:$T$494,26,0),"")</f>
        <v/>
      </c>
      <c r="BB839" s="55" t="str">
        <f>+IFERROR(VLOOKUP($M839,ACTIVIDADES!$B$9:$T$494,27,0),"")</f>
        <v/>
      </c>
      <c r="BC839" s="55" t="str">
        <f>+IFERROR(VLOOKUP($M839,ACTIVIDADES!$B$9:$T$494,28,0),"")</f>
        <v/>
      </c>
      <c r="BD839" s="55" t="str">
        <f>+IFERROR(VLOOKUP($M839,ACTIVIDADES!$B$9:$T$494,29,0),"")</f>
        <v/>
      </c>
      <c r="BE839" s="55" t="str">
        <f>+IFERROR(VLOOKUP($M839,ACTIVIDADES!$B$9:$T$494,30,0),"")</f>
        <v/>
      </c>
      <c r="BF839" s="58"/>
      <c r="BG839" s="58"/>
      <c r="BH839" s="59"/>
      <c r="BI839" s="59" t="s">
        <v>580</v>
      </c>
      <c r="BJ839" s="60" t="s">
        <v>3635</v>
      </c>
      <c r="BK839" s="61" t="s">
        <v>593</v>
      </c>
      <c r="BL839" s="62"/>
      <c r="BM839" s="55" t="str">
        <f>+IFERROR(VLOOKUP($M839,ACTIVIDADES!$B$9:$T$494,31,0),"")</f>
        <v/>
      </c>
      <c r="BN839" s="55" t="str">
        <f>+IFERROR(VLOOKUP($M839,ACTIVIDADES!$B$9:$T$494,32,0),"")</f>
        <v/>
      </c>
      <c r="BO839" s="55" t="str">
        <f>+IFERROR(VLOOKUP($M839,ACTIVIDADES!$B$9:$T$494,33,0),"")</f>
        <v/>
      </c>
      <c r="BP839" s="55" t="str">
        <f>+IFERROR(VLOOKUP($M839,ACTIVIDADES!$B$9:$T$494,34,0),"")</f>
        <v/>
      </c>
      <c r="BQ839" s="55" t="str">
        <f>+IFERROR(VLOOKUP($M839,ACTIVIDADES!$B$9:$T$494,35,0),"")</f>
        <v/>
      </c>
      <c r="BR839" s="55" t="str">
        <f>+IFERROR(VLOOKUP($M839,ACTIVIDADES!$B$9:$T$494,36,0),"")</f>
        <v/>
      </c>
      <c r="BS839" s="55" t="str">
        <f>+IFERROR(VLOOKUP($M839,ACTIVIDADES!$B$9:$T$494,37,0),"")</f>
        <v/>
      </c>
      <c r="BT839" s="58"/>
      <c r="BU839" s="58"/>
      <c r="BV839" s="59"/>
      <c r="BW839" s="59" t="s">
        <v>580</v>
      </c>
      <c r="BX839" s="60" t="s">
        <v>3635</v>
      </c>
      <c r="BY839" s="61" t="s">
        <v>593</v>
      </c>
      <c r="BZ839" s="62"/>
      <c r="CA839" s="7"/>
      <c r="CB839" s="7"/>
      <c r="CC839" s="7"/>
      <c r="CD839" s="7"/>
      <c r="CE839" s="7"/>
      <c r="CF839" s="7"/>
      <c r="CG839" s="7"/>
      <c r="CH839" s="7"/>
      <c r="CI839" s="7"/>
      <c r="CJ839" s="7"/>
      <c r="CK839" s="7"/>
      <c r="CL839" s="7"/>
      <c r="CM839" s="7"/>
      <c r="CN839" s="7"/>
      <c r="CO839" s="7"/>
      <c r="CP839" s="7"/>
      <c r="CQ839" s="7"/>
    </row>
    <row r="840" spans="1:95" s="8" customFormat="1" ht="93" customHeight="1" x14ac:dyDescent="0.35">
      <c r="A840" s="40">
        <f t="shared" si="48"/>
        <v>832</v>
      </c>
      <c r="B840" s="40" t="s">
        <v>521</v>
      </c>
      <c r="C840" s="40">
        <v>2022</v>
      </c>
      <c r="D840" s="40" t="s">
        <v>3879</v>
      </c>
      <c r="E840" s="323"/>
      <c r="F840" s="40" t="s">
        <v>900</v>
      </c>
      <c r="G840" s="40" t="s">
        <v>32</v>
      </c>
      <c r="H840" s="41" t="s">
        <v>44</v>
      </c>
      <c r="I840" s="42" t="s">
        <v>3653</v>
      </c>
      <c r="J840" s="43" t="s">
        <v>4332</v>
      </c>
      <c r="K840" s="43" t="s">
        <v>4332</v>
      </c>
      <c r="L840" s="44" t="s">
        <v>1153</v>
      </c>
      <c r="M840" s="63" t="s">
        <v>1771</v>
      </c>
      <c r="N840" s="64" t="s">
        <v>5618</v>
      </c>
      <c r="O840" s="63" t="s">
        <v>1773</v>
      </c>
      <c r="P840" s="63">
        <v>1</v>
      </c>
      <c r="Q840" s="65">
        <v>44880</v>
      </c>
      <c r="R840" s="65">
        <v>45107</v>
      </c>
      <c r="S840" s="66">
        <f t="shared" si="49"/>
        <v>33.75</v>
      </c>
      <c r="T840" s="63" t="s">
        <v>1726</v>
      </c>
      <c r="U840" s="63"/>
      <c r="V840" s="49">
        <f>+IFERROR(VLOOKUP($M840,ACTIVIDADES!$B$9:$Q$494,10,0),"")</f>
        <v>0</v>
      </c>
      <c r="W840" s="50">
        <f>+IFERROR(VLOOKUP($M840,ACTIVIDADES!$B$9:$Q$494,11,0)," ")</f>
        <v>0</v>
      </c>
      <c r="X840" s="61">
        <f>+IFERROR(VLOOKUP($M840,ACTIVIDADES!$B$9:$Q$494,12,0),"")</f>
        <v>0</v>
      </c>
      <c r="Y840" s="52">
        <f>+IFERROR(VLOOKUP($M840,ACTIVIDADES!$B$9:$Q$494,13,0),"")</f>
        <v>46153</v>
      </c>
      <c r="Z840" s="53" t="str">
        <f>+IFERROR(VLOOKUP($M840,ACTIVIDADES!$B$9:$Q$494,14,0),"")</f>
        <v xml:space="preserve">Sin seguimiento </v>
      </c>
      <c r="AA840" s="49">
        <f>+IFERROR(VLOOKUP($M840,ACTIVIDADES!$B$9:$Q$494,15,0),"")</f>
        <v>0</v>
      </c>
      <c r="AB840" s="54" t="str">
        <f>+IFERROR(VLOOKUP($M840,ACTIVIDADES!$B$9:$Q$494,16,0),"")</f>
        <v>VENCIDO</v>
      </c>
      <c r="AC840" s="144">
        <v>46181</v>
      </c>
      <c r="AD840" s="29">
        <v>0</v>
      </c>
      <c r="AE840" s="29" t="s">
        <v>3881</v>
      </c>
      <c r="AF840" s="29" t="s">
        <v>581</v>
      </c>
      <c r="AG840" s="29" t="s">
        <v>3737</v>
      </c>
      <c r="AH840" s="29" t="s">
        <v>3737</v>
      </c>
      <c r="AI840" s="29" t="s">
        <v>3737</v>
      </c>
      <c r="AJ840" s="55">
        <f>+IFERROR(VLOOKUP($M840,ACTIVIDADES!$B$9:$T$494,17,0),"")</f>
        <v>0</v>
      </c>
      <c r="AK840" s="80" t="str">
        <f>+IFERROR(VLOOKUP($M840,ACTIVIDADES!$B$9:$T$494,18,0),"")</f>
        <v>Sin reporte de información por parte de la primera linea de defensa</v>
      </c>
      <c r="AL840" s="80">
        <f>+IFERROR(VLOOKUP($M840,ACTIVIDADES!$B$9:$T$494,19,0),"")</f>
        <v>0</v>
      </c>
      <c r="AM840" s="55">
        <f>+IFERROR(VLOOKUP($M840,ACTIVIDADES!$B$9:$X$495,20,0),0)</f>
        <v>46213</v>
      </c>
      <c r="AN840" s="55" t="str">
        <f>+IFERROR(VLOOKUP($M840,ACTIVIDADES!$B$9:$X$495,21,0),0)</f>
        <v>No se evidencia seguimiento</v>
      </c>
      <c r="AO840" s="55">
        <f>+IFERROR(VLOOKUP($M840,ACTIVIDADES!$B$9:$X$495,22,0),0)</f>
        <v>0</v>
      </c>
      <c r="AP840" s="148" t="str">
        <f>+IFERROR(VLOOKUP($M840,ACTIVIDADES!$B$9:$X$495,23,0),0)</f>
        <v>VENCIDO</v>
      </c>
      <c r="AQ840" s="88">
        <v>46246</v>
      </c>
      <c r="AR840" s="29">
        <v>0</v>
      </c>
      <c r="AS840" s="29" t="s">
        <v>3741</v>
      </c>
      <c r="AT840" s="29" t="s">
        <v>581</v>
      </c>
      <c r="AU840" s="57" t="s">
        <v>3639</v>
      </c>
      <c r="AV840" s="193" t="s">
        <v>3639</v>
      </c>
      <c r="AW840" s="193" t="s">
        <v>3639</v>
      </c>
      <c r="AX840" s="57" t="s">
        <v>4244</v>
      </c>
      <c r="AY840" s="176" t="str">
        <f t="shared" si="47"/>
        <v>VENCIDAS</v>
      </c>
      <c r="AZ840" s="55" t="str">
        <f>+IFERROR(VLOOKUP($M840,ACTIVIDADES!$B$9:$T$494,25,0),"")</f>
        <v/>
      </c>
      <c r="BA840" s="55" t="str">
        <f>+IFERROR(VLOOKUP($M840,ACTIVIDADES!$B$9:$T$494,26,0),"")</f>
        <v/>
      </c>
      <c r="BB840" s="55" t="str">
        <f>+IFERROR(VLOOKUP($M840,ACTIVIDADES!$B$9:$T$494,27,0),"")</f>
        <v/>
      </c>
      <c r="BC840" s="55" t="str">
        <f>+IFERROR(VLOOKUP($M840,ACTIVIDADES!$B$9:$T$494,28,0),"")</f>
        <v/>
      </c>
      <c r="BD840" s="55" t="str">
        <f>+IFERROR(VLOOKUP($M840,ACTIVIDADES!$B$9:$T$494,29,0),"")</f>
        <v/>
      </c>
      <c r="BE840" s="55" t="str">
        <f>+IFERROR(VLOOKUP($M840,ACTIVIDADES!$B$9:$T$494,30,0),"")</f>
        <v/>
      </c>
      <c r="BF840" s="58"/>
      <c r="BG840" s="58"/>
      <c r="BH840" s="59"/>
      <c r="BI840" s="59" t="s">
        <v>580</v>
      </c>
      <c r="BJ840" s="60" t="s">
        <v>3635</v>
      </c>
      <c r="BK840" s="61" t="s">
        <v>593</v>
      </c>
      <c r="BL840" s="62"/>
      <c r="BM840" s="55" t="str">
        <f>+IFERROR(VLOOKUP($M840,ACTIVIDADES!$B$9:$T$494,31,0),"")</f>
        <v/>
      </c>
      <c r="BN840" s="55" t="str">
        <f>+IFERROR(VLOOKUP($M840,ACTIVIDADES!$B$9:$T$494,32,0),"")</f>
        <v/>
      </c>
      <c r="BO840" s="55" t="str">
        <f>+IFERROR(VLOOKUP($M840,ACTIVIDADES!$B$9:$T$494,33,0),"")</f>
        <v/>
      </c>
      <c r="BP840" s="55" t="str">
        <f>+IFERROR(VLOOKUP($M840,ACTIVIDADES!$B$9:$T$494,34,0),"")</f>
        <v/>
      </c>
      <c r="BQ840" s="55" t="str">
        <f>+IFERROR(VLOOKUP($M840,ACTIVIDADES!$B$9:$T$494,35,0),"")</f>
        <v/>
      </c>
      <c r="BR840" s="55" t="str">
        <f>+IFERROR(VLOOKUP($M840,ACTIVIDADES!$B$9:$T$494,36,0),"")</f>
        <v/>
      </c>
      <c r="BS840" s="55" t="str">
        <f>+IFERROR(VLOOKUP($M840,ACTIVIDADES!$B$9:$T$494,37,0),"")</f>
        <v/>
      </c>
      <c r="BT840" s="58"/>
      <c r="BU840" s="58"/>
      <c r="BV840" s="59"/>
      <c r="BW840" s="59" t="s">
        <v>580</v>
      </c>
      <c r="BX840" s="60" t="s">
        <v>3635</v>
      </c>
      <c r="BY840" s="61" t="s">
        <v>593</v>
      </c>
      <c r="BZ840" s="62"/>
      <c r="CA840" s="7"/>
      <c r="CB840" s="7"/>
      <c r="CC840" s="7"/>
      <c r="CD840" s="7"/>
      <c r="CE840" s="7"/>
      <c r="CF840" s="7"/>
      <c r="CG840" s="7"/>
      <c r="CH840" s="7"/>
      <c r="CI840" s="7"/>
      <c r="CJ840" s="7"/>
      <c r="CK840" s="7"/>
      <c r="CL840" s="7"/>
      <c r="CM840" s="7"/>
      <c r="CN840" s="7"/>
      <c r="CO840" s="7"/>
      <c r="CP840" s="7"/>
      <c r="CQ840" s="7"/>
    </row>
    <row r="841" spans="1:95" s="143" customFormat="1" ht="93" customHeight="1" x14ac:dyDescent="0.35">
      <c r="A841" s="40">
        <f t="shared" si="48"/>
        <v>833</v>
      </c>
      <c r="B841" s="40" t="s">
        <v>521</v>
      </c>
      <c r="C841" s="40">
        <v>2022</v>
      </c>
      <c r="D841" s="40" t="s">
        <v>3734</v>
      </c>
      <c r="E841" s="323"/>
      <c r="F841" s="40" t="s">
        <v>891</v>
      </c>
      <c r="G841" s="40" t="s">
        <v>50</v>
      </c>
      <c r="H841" s="42" t="s">
        <v>53</v>
      </c>
      <c r="I841" s="42"/>
      <c r="J841" s="43" t="s">
        <v>4333</v>
      </c>
      <c r="K841" s="43" t="s">
        <v>4333</v>
      </c>
      <c r="L841" s="44" t="s">
        <v>1153</v>
      </c>
      <c r="M841" s="63" t="s">
        <v>2962</v>
      </c>
      <c r="N841" s="64" t="s">
        <v>5602</v>
      </c>
      <c r="O841" s="63" t="s">
        <v>2964</v>
      </c>
      <c r="P841" s="63">
        <v>1</v>
      </c>
      <c r="Q841" s="65">
        <v>44959</v>
      </c>
      <c r="R841" s="65">
        <v>45107</v>
      </c>
      <c r="S841" s="66">
        <f t="shared" si="49"/>
        <v>22.2</v>
      </c>
      <c r="T841" s="63" t="s">
        <v>609</v>
      </c>
      <c r="U841" s="63" t="s">
        <v>4334</v>
      </c>
      <c r="V841" s="49">
        <f>+IFERROR(VLOOKUP($M841,ACTIVIDADES!$B$9:$Q$494,10,0),"")</f>
        <v>0</v>
      </c>
      <c r="W841" s="50" t="str">
        <f>+IFERROR(VLOOKUP($M841,ACTIVIDADES!$B$9:$Q$494,11,0)," ")</f>
        <v xml:space="preserve">La actividad se encuentra en proceso de construcción; actualmente se trabaja en la actualización del Manual de Supervisión para incluir como responsabilidad del supervisor la verificación de la inducción en SST previa al inicio de la ejecución contractual.
</v>
      </c>
      <c r="X841" s="61">
        <f>+IFERROR(VLOOKUP($M841,ACTIVIDADES!$B$9:$Q$494,12,0),"")</f>
        <v>0</v>
      </c>
      <c r="Y841" s="52">
        <f>+IFERROR(VLOOKUP($M841,ACTIVIDADES!$B$9:$Q$494,13,0),"")</f>
        <v>46153</v>
      </c>
      <c r="Z841" s="53" t="str">
        <f>+IFERROR(VLOOKUP($M841,ACTIVIDADES!$B$9:$Q$494,14,0),"")</f>
        <v>Sin avance en la actividad</v>
      </c>
      <c r="AA841" s="49">
        <f>+IFERROR(VLOOKUP($M841,ACTIVIDADES!$B$9:$Q$494,15,0),"")</f>
        <v>0</v>
      </c>
      <c r="AB841" s="54" t="str">
        <f>+IFERROR(VLOOKUP($M841,ACTIVIDADES!$B$9:$Q$494,16,0),"")</f>
        <v>VENCIDO</v>
      </c>
      <c r="AC841" s="144">
        <v>46157</v>
      </c>
      <c r="AD841" s="29">
        <v>0</v>
      </c>
      <c r="AE841" s="29" t="s">
        <v>3741</v>
      </c>
      <c r="AF841" s="29" t="s">
        <v>581</v>
      </c>
      <c r="AG841" s="29" t="s">
        <v>3737</v>
      </c>
      <c r="AH841" s="29" t="s">
        <v>3737</v>
      </c>
      <c r="AI841" s="29" t="s">
        <v>3737</v>
      </c>
      <c r="AJ841" s="55">
        <f>+IFERROR(VLOOKUP($M841,ACTIVIDADES!$B$9:$T$494,17,0),"")</f>
        <v>0</v>
      </c>
      <c r="AK841" s="80" t="str">
        <f>+IFERROR(VLOOKUP($M841,ACTIVIDADES!$B$9:$T$494,18,0),"")</f>
        <v xml:space="preserve">La actividad se encuentra en proceso de construcción; actualmente se trabaja en la actualización del Manual de Supervisión para incluir como responsabilidad del supervisor la verificación de la inducción en SST previa al inicio de la ejecución contractual.
</v>
      </c>
      <c r="AL841" s="80">
        <f>+IFERROR(VLOOKUP($M841,ACTIVIDADES!$B$9:$T$494,19,0),"")</f>
        <v>0</v>
      </c>
      <c r="AM841" s="55" t="str">
        <f>+IFERROR(VLOOKUP($M841,ACTIVIDADES!$B$9:$X$495,20,0),0)</f>
        <v>11/07/206</v>
      </c>
      <c r="AN841" s="55" t="str">
        <f>+IFERROR(VLOOKUP($M841,ACTIVIDADES!$B$9:$X$495,21,0),0)</f>
        <v>No se evidencian soportes de la actividad</v>
      </c>
      <c r="AO841" s="55">
        <f>+IFERROR(VLOOKUP($M841,ACTIVIDADES!$B$9:$X$495,22,0),0)</f>
        <v>0</v>
      </c>
      <c r="AP841" s="148" t="str">
        <f>+IFERROR(VLOOKUP($M841,ACTIVIDADES!$B$9:$X$495,23,0),0)</f>
        <v>VENCIDO</v>
      </c>
      <c r="AQ841" s="88">
        <v>46230</v>
      </c>
      <c r="AR841" s="55">
        <v>0</v>
      </c>
      <c r="AS841" s="203" t="s">
        <v>4298</v>
      </c>
      <c r="AT841" s="29" t="s">
        <v>581</v>
      </c>
      <c r="AU841" s="57" t="s">
        <v>3639</v>
      </c>
      <c r="AV841" s="193" t="s">
        <v>3639</v>
      </c>
      <c r="AW841" s="193" t="s">
        <v>3639</v>
      </c>
      <c r="AX841" s="57" t="s">
        <v>4244</v>
      </c>
      <c r="AY841" s="176" t="str">
        <f t="shared" si="47"/>
        <v>VENCIDAS</v>
      </c>
      <c r="AZ841" s="55" t="str">
        <f>+IFERROR(VLOOKUP($M841,ACTIVIDADES!$B$9:$T$494,25,0),"")</f>
        <v/>
      </c>
      <c r="BA841" s="55" t="str">
        <f>+IFERROR(VLOOKUP($M841,ACTIVIDADES!$B$9:$T$494,26,0),"")</f>
        <v/>
      </c>
      <c r="BB841" s="55" t="str">
        <f>+IFERROR(VLOOKUP($M841,ACTIVIDADES!$B$9:$T$494,27,0),"")</f>
        <v/>
      </c>
      <c r="BC841" s="55" t="str">
        <f>+IFERROR(VLOOKUP($M841,ACTIVIDADES!$B$9:$T$494,28,0),"")</f>
        <v/>
      </c>
      <c r="BD841" s="55" t="str">
        <f>+IFERROR(VLOOKUP($M841,ACTIVIDADES!$B$9:$T$494,29,0),"")</f>
        <v/>
      </c>
      <c r="BE841" s="55" t="str">
        <f>+IFERROR(VLOOKUP($M841,ACTIVIDADES!$B$9:$T$494,30,0),"")</f>
        <v/>
      </c>
      <c r="BF841" s="58"/>
      <c r="BG841" s="58"/>
      <c r="BH841" s="59"/>
      <c r="BI841" s="59" t="s">
        <v>580</v>
      </c>
      <c r="BJ841" s="60" t="s">
        <v>3635</v>
      </c>
      <c r="BK841" s="61" t="s">
        <v>593</v>
      </c>
      <c r="BL841" s="62"/>
      <c r="BM841" s="55" t="str">
        <f>+IFERROR(VLOOKUP($M841,ACTIVIDADES!$B$9:$T$494,31,0),"")</f>
        <v/>
      </c>
      <c r="BN841" s="55" t="str">
        <f>+IFERROR(VLOOKUP($M841,ACTIVIDADES!$B$9:$T$494,32,0),"")</f>
        <v/>
      </c>
      <c r="BO841" s="55" t="str">
        <f>+IFERROR(VLOOKUP($M841,ACTIVIDADES!$B$9:$T$494,33,0),"")</f>
        <v/>
      </c>
      <c r="BP841" s="55" t="str">
        <f>+IFERROR(VLOOKUP($M841,ACTIVIDADES!$B$9:$T$494,34,0),"")</f>
        <v/>
      </c>
      <c r="BQ841" s="55" t="str">
        <f>+IFERROR(VLOOKUP($M841,ACTIVIDADES!$B$9:$T$494,35,0),"")</f>
        <v/>
      </c>
      <c r="BR841" s="55" t="str">
        <f>+IFERROR(VLOOKUP($M841,ACTIVIDADES!$B$9:$T$494,36,0),"")</f>
        <v/>
      </c>
      <c r="BS841" s="55" t="str">
        <f>+IFERROR(VLOOKUP($M841,ACTIVIDADES!$B$9:$T$494,37,0),"")</f>
        <v/>
      </c>
      <c r="BT841" s="58"/>
      <c r="BU841" s="58"/>
      <c r="BV841" s="59"/>
      <c r="BW841" s="59" t="s">
        <v>580</v>
      </c>
      <c r="BX841" s="60" t="s">
        <v>3635</v>
      </c>
      <c r="BY841" s="61" t="s">
        <v>593</v>
      </c>
      <c r="BZ841" s="62"/>
      <c r="CA841" s="7"/>
      <c r="CB841" s="7"/>
      <c r="CC841" s="7"/>
      <c r="CD841" s="7"/>
      <c r="CE841" s="7"/>
      <c r="CF841" s="7"/>
      <c r="CG841" s="7"/>
      <c r="CH841" s="7"/>
      <c r="CI841" s="7"/>
      <c r="CJ841" s="7"/>
      <c r="CK841" s="7"/>
      <c r="CL841" s="7"/>
      <c r="CM841" s="7"/>
      <c r="CN841" s="7"/>
      <c r="CO841" s="7"/>
      <c r="CP841" s="7"/>
      <c r="CQ841" s="7"/>
    </row>
    <row r="842" spans="1:95" s="143" customFormat="1" ht="93" customHeight="1" x14ac:dyDescent="0.35">
      <c r="A842" s="40">
        <f t="shared" si="48"/>
        <v>834</v>
      </c>
      <c r="B842" s="40" t="s">
        <v>521</v>
      </c>
      <c r="C842" s="40">
        <v>2022</v>
      </c>
      <c r="D842" s="40" t="s">
        <v>3734</v>
      </c>
      <c r="E842" s="323"/>
      <c r="F842" s="40" t="s">
        <v>890</v>
      </c>
      <c r="G842" s="40" t="s">
        <v>50</v>
      </c>
      <c r="H842" s="42" t="s">
        <v>51</v>
      </c>
      <c r="I842" s="42"/>
      <c r="J842" s="43" t="s">
        <v>5221</v>
      </c>
      <c r="K842" s="43" t="s">
        <v>5405</v>
      </c>
      <c r="L842" s="44" t="s">
        <v>1153</v>
      </c>
      <c r="M842" s="63" t="s">
        <v>2962</v>
      </c>
      <c r="N842" s="64" t="s">
        <v>5602</v>
      </c>
      <c r="O842" s="63" t="s">
        <v>2964</v>
      </c>
      <c r="P842" s="63">
        <v>1</v>
      </c>
      <c r="Q842" s="65">
        <v>44959</v>
      </c>
      <c r="R842" s="65">
        <v>45107</v>
      </c>
      <c r="S842" s="66">
        <f t="shared" si="49"/>
        <v>22.2</v>
      </c>
      <c r="T842" s="63" t="s">
        <v>609</v>
      </c>
      <c r="U842" s="63" t="s">
        <v>2927</v>
      </c>
      <c r="V842" s="49">
        <f>+IFERROR(VLOOKUP($M842,ACTIVIDADES!$B$9:$Q$494,10,0),"")</f>
        <v>0</v>
      </c>
      <c r="W842" s="50" t="str">
        <f>+IFERROR(VLOOKUP($M842,ACTIVIDADES!$B$9:$Q$494,11,0)," ")</f>
        <v xml:space="preserve">La actividad se encuentra en proceso de construcción; actualmente se trabaja en la actualización del Manual de Supervisión para incluir como responsabilidad del supervisor la verificación de la inducción en SST previa al inicio de la ejecución contractual.
</v>
      </c>
      <c r="X842" s="61">
        <f>+IFERROR(VLOOKUP($M842,ACTIVIDADES!$B$9:$Q$494,12,0),"")</f>
        <v>0</v>
      </c>
      <c r="Y842" s="52">
        <f>+IFERROR(VLOOKUP($M842,ACTIVIDADES!$B$9:$Q$494,13,0),"")</f>
        <v>46153</v>
      </c>
      <c r="Z842" s="53" t="str">
        <f>+IFERROR(VLOOKUP($M842,ACTIVIDADES!$B$9:$Q$494,14,0),"")</f>
        <v>Sin avance en la actividad</v>
      </c>
      <c r="AA842" s="49">
        <f>+IFERROR(VLOOKUP($M842,ACTIVIDADES!$B$9:$Q$494,15,0),"")</f>
        <v>0</v>
      </c>
      <c r="AB842" s="54" t="str">
        <f>+IFERROR(VLOOKUP($M842,ACTIVIDADES!$B$9:$Q$494,16,0),"")</f>
        <v>VENCIDO</v>
      </c>
      <c r="AC842" s="144">
        <v>46157</v>
      </c>
      <c r="AD842" s="29">
        <v>0</v>
      </c>
      <c r="AE842" s="29" t="s">
        <v>3741</v>
      </c>
      <c r="AF842" s="29" t="s">
        <v>581</v>
      </c>
      <c r="AG842" s="29" t="s">
        <v>3737</v>
      </c>
      <c r="AH842" s="29" t="s">
        <v>3737</v>
      </c>
      <c r="AI842" s="29" t="s">
        <v>3737</v>
      </c>
      <c r="AJ842" s="55">
        <f>+IFERROR(VLOOKUP($M842,ACTIVIDADES!$B$9:$T$494,17,0),"")</f>
        <v>0</v>
      </c>
      <c r="AK842" s="80" t="str">
        <f>+IFERROR(VLOOKUP($M842,ACTIVIDADES!$B$9:$T$494,18,0),"")</f>
        <v xml:space="preserve">La actividad se encuentra en proceso de construcción; actualmente se trabaja en la actualización del Manual de Supervisión para incluir como responsabilidad del supervisor la verificación de la inducción en SST previa al inicio de la ejecución contractual.
</v>
      </c>
      <c r="AL842" s="80">
        <f>+IFERROR(VLOOKUP($M842,ACTIVIDADES!$B$9:$T$494,19,0),"")</f>
        <v>0</v>
      </c>
      <c r="AM842" s="55" t="str">
        <f>+IFERROR(VLOOKUP($M842,ACTIVIDADES!$B$9:$X$495,20,0),0)</f>
        <v>11/07/206</v>
      </c>
      <c r="AN842" s="55" t="str">
        <f>+IFERROR(VLOOKUP($M842,ACTIVIDADES!$B$9:$X$495,21,0),0)</f>
        <v>No se evidencian soportes de la actividad</v>
      </c>
      <c r="AO842" s="55">
        <f>+IFERROR(VLOOKUP($M842,ACTIVIDADES!$B$9:$X$495,22,0),0)</f>
        <v>0</v>
      </c>
      <c r="AP842" s="148" t="str">
        <f>+IFERROR(VLOOKUP($M842,ACTIVIDADES!$B$9:$X$495,23,0),0)</f>
        <v>VENCIDO</v>
      </c>
      <c r="AQ842" s="88">
        <v>46230</v>
      </c>
      <c r="AR842" s="55">
        <v>0</v>
      </c>
      <c r="AS842" s="203" t="s">
        <v>4298</v>
      </c>
      <c r="AT842" s="29" t="s">
        <v>581</v>
      </c>
      <c r="AU842" s="57" t="s">
        <v>3639</v>
      </c>
      <c r="AV842" s="193" t="s">
        <v>3639</v>
      </c>
      <c r="AW842" s="193" t="s">
        <v>3639</v>
      </c>
      <c r="AX842" s="57" t="s">
        <v>4244</v>
      </c>
      <c r="AY842" s="176" t="str">
        <f t="shared" ref="AY842:AY905" si="50">IF(OR(AT842="C. OPORTUNAMENTE",AT842="C. EXTRATEMPORANEAMENTE"),"CUMPLIDAS",IF(AT842="VENCIDA","VENCIDAS",AT842))</f>
        <v>VENCIDAS</v>
      </c>
      <c r="AZ842" s="55" t="str">
        <f>+IFERROR(VLOOKUP($M842,ACTIVIDADES!$B$9:$T$494,25,0),"")</f>
        <v/>
      </c>
      <c r="BA842" s="55" t="str">
        <f>+IFERROR(VLOOKUP($M842,ACTIVIDADES!$B$9:$T$494,26,0),"")</f>
        <v/>
      </c>
      <c r="BB842" s="55" t="str">
        <f>+IFERROR(VLOOKUP($M842,ACTIVIDADES!$B$9:$T$494,27,0),"")</f>
        <v/>
      </c>
      <c r="BC842" s="55" t="str">
        <f>+IFERROR(VLOOKUP($M842,ACTIVIDADES!$B$9:$T$494,28,0),"")</f>
        <v/>
      </c>
      <c r="BD842" s="55" t="str">
        <f>+IFERROR(VLOOKUP($M842,ACTIVIDADES!$B$9:$T$494,29,0),"")</f>
        <v/>
      </c>
      <c r="BE842" s="55" t="str">
        <f>+IFERROR(VLOOKUP($M842,ACTIVIDADES!$B$9:$T$494,30,0),"")</f>
        <v/>
      </c>
      <c r="BF842" s="58"/>
      <c r="BG842" s="58"/>
      <c r="BH842" s="59"/>
      <c r="BI842" s="59" t="s">
        <v>580</v>
      </c>
      <c r="BJ842" s="60" t="s">
        <v>3635</v>
      </c>
      <c r="BK842" s="61" t="s">
        <v>593</v>
      </c>
      <c r="BL842" s="62"/>
      <c r="BM842" s="55" t="str">
        <f>+IFERROR(VLOOKUP($M842,ACTIVIDADES!$B$9:$T$494,31,0),"")</f>
        <v/>
      </c>
      <c r="BN842" s="55" t="str">
        <f>+IFERROR(VLOOKUP($M842,ACTIVIDADES!$B$9:$T$494,32,0),"")</f>
        <v/>
      </c>
      <c r="BO842" s="55" t="str">
        <f>+IFERROR(VLOOKUP($M842,ACTIVIDADES!$B$9:$T$494,33,0),"")</f>
        <v/>
      </c>
      <c r="BP842" s="55" t="str">
        <f>+IFERROR(VLOOKUP($M842,ACTIVIDADES!$B$9:$T$494,34,0),"")</f>
        <v/>
      </c>
      <c r="BQ842" s="55" t="str">
        <f>+IFERROR(VLOOKUP($M842,ACTIVIDADES!$B$9:$T$494,35,0),"")</f>
        <v/>
      </c>
      <c r="BR842" s="55" t="str">
        <f>+IFERROR(VLOOKUP($M842,ACTIVIDADES!$B$9:$T$494,36,0),"")</f>
        <v/>
      </c>
      <c r="BS842" s="55" t="str">
        <f>+IFERROR(VLOOKUP($M842,ACTIVIDADES!$B$9:$T$494,37,0),"")</f>
        <v/>
      </c>
      <c r="BT842" s="58"/>
      <c r="BU842" s="58"/>
      <c r="BV842" s="59"/>
      <c r="BW842" s="59" t="s">
        <v>580</v>
      </c>
      <c r="BX842" s="60" t="s">
        <v>3635</v>
      </c>
      <c r="BY842" s="61" t="s">
        <v>593</v>
      </c>
      <c r="BZ842" s="62"/>
      <c r="CA842" s="7"/>
      <c r="CB842" s="7"/>
      <c r="CC842" s="7"/>
      <c r="CD842" s="7"/>
      <c r="CE842" s="7"/>
      <c r="CF842" s="7"/>
      <c r="CG842" s="7"/>
      <c r="CH842" s="7"/>
      <c r="CI842" s="7"/>
      <c r="CJ842" s="7"/>
      <c r="CK842" s="7"/>
      <c r="CL842" s="7"/>
      <c r="CM842" s="7"/>
      <c r="CN842" s="7"/>
      <c r="CO842" s="7"/>
      <c r="CP842" s="7"/>
      <c r="CQ842" s="7"/>
    </row>
    <row r="843" spans="1:95" s="143" customFormat="1" ht="93" customHeight="1" x14ac:dyDescent="0.35">
      <c r="A843" s="40">
        <f t="shared" si="48"/>
        <v>835</v>
      </c>
      <c r="B843" s="40" t="s">
        <v>521</v>
      </c>
      <c r="C843" s="40">
        <v>2022</v>
      </c>
      <c r="D843" s="40" t="s">
        <v>3734</v>
      </c>
      <c r="E843" s="323"/>
      <c r="F843" s="40" t="s">
        <v>915</v>
      </c>
      <c r="G843" s="40" t="s">
        <v>4648</v>
      </c>
      <c r="H843" s="41" t="s">
        <v>4841</v>
      </c>
      <c r="I843" s="42"/>
      <c r="J843" s="43" t="s">
        <v>4165</v>
      </c>
      <c r="K843" s="43" t="s">
        <v>4166</v>
      </c>
      <c r="L843" s="44" t="s">
        <v>1153</v>
      </c>
      <c r="M843" s="45" t="s">
        <v>1977</v>
      </c>
      <c r="N843" s="46" t="s">
        <v>5622</v>
      </c>
      <c r="O843" s="45" t="s">
        <v>1979</v>
      </c>
      <c r="P843" s="45">
        <v>1</v>
      </c>
      <c r="Q843" s="47">
        <v>46082</v>
      </c>
      <c r="R843" s="47">
        <v>46203</v>
      </c>
      <c r="S843" s="48">
        <f t="shared" si="49"/>
        <v>17.849999999999998</v>
      </c>
      <c r="T843" s="45" t="s">
        <v>624</v>
      </c>
      <c r="U843" s="45"/>
      <c r="V843" s="49">
        <f>+IFERROR(VLOOKUP($M843,ACTIVIDADES!$B$9:$Q$494,10,0),"")</f>
        <v>0</v>
      </c>
      <c r="W843" s="50">
        <f>+IFERROR(VLOOKUP($M843,ACTIVIDADES!$B$9:$Q$494,11,0)," ")</f>
        <v>0</v>
      </c>
      <c r="X843" s="61">
        <f>+IFERROR(VLOOKUP($M843,ACTIVIDADES!$B$9:$Q$494,12,0),"")</f>
        <v>0</v>
      </c>
      <c r="Y843" s="52">
        <f>+IFERROR(VLOOKUP($M843,ACTIVIDADES!$B$9:$Q$494,13,0),"")</f>
        <v>46153</v>
      </c>
      <c r="Z843" s="53" t="str">
        <f>+IFERROR(VLOOKUP($M843,ACTIVIDADES!$B$9:$Q$494,14,0),"")</f>
        <v>No se evidencia seguimiento</v>
      </c>
      <c r="AA843" s="49">
        <f>+IFERROR(VLOOKUP($M843,ACTIVIDADES!$B$9:$Q$494,15,0),"")</f>
        <v>0</v>
      </c>
      <c r="AB843" s="54" t="str">
        <f>+IFERROR(VLOOKUP($M843,ACTIVIDADES!$B$9:$Q$494,16,0),"")</f>
        <v>EJECUCIÓN</v>
      </c>
      <c r="AC843" s="144">
        <v>46157</v>
      </c>
      <c r="AD843" s="29">
        <v>0</v>
      </c>
      <c r="AE843" s="29" t="s">
        <v>3741</v>
      </c>
      <c r="AF843" s="28" t="s">
        <v>580</v>
      </c>
      <c r="AG843" s="29" t="s">
        <v>3737</v>
      </c>
      <c r="AH843" s="29" t="s">
        <v>3737</v>
      </c>
      <c r="AI843" s="29" t="s">
        <v>3737</v>
      </c>
      <c r="AJ843" s="55">
        <f>+IFERROR(VLOOKUP($M843,ACTIVIDADES!$B$9:$T$494,17,0),"")</f>
        <v>0.5</v>
      </c>
      <c r="AK843" s="80" t="str">
        <f>+IFERROR(VLOOKUP($M843,ACTIVIDADES!$B$9:$T$494,18,0),"")</f>
        <v>se adjunta procedimiento, se encuentra en estudio para actualizar</v>
      </c>
      <c r="AL843" s="80" t="str">
        <f>+IFERROR(VLOOKUP($M843,ACTIVIDADES!$B$9:$T$494,19,0),"")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843" s="55">
        <f>+IFERROR(VLOOKUP($M843,ACTIVIDADES!$B$9:$X$495,20,0),0)</f>
        <v>46214</v>
      </c>
      <c r="AN843" s="55" t="str">
        <f>+IFERROR(VLOOKUP($M843,ACTIVIDADES!$B$9:$X$495,21,0),0)</f>
        <v>No se evidencia actualización del procedimiento</v>
      </c>
      <c r="AO843" s="55">
        <f>+IFERROR(VLOOKUP($M843,ACTIVIDADES!$B$9:$X$495,22,0),0)</f>
        <v>0</v>
      </c>
      <c r="AP843" s="148" t="str">
        <f>+IFERROR(VLOOKUP($M843,ACTIVIDADES!$B$9:$X$495,23,0),0)</f>
        <v>VENCIDO</v>
      </c>
      <c r="AQ843" s="129">
        <v>46245</v>
      </c>
      <c r="AR843" s="55">
        <v>0</v>
      </c>
      <c r="AS843" s="55" t="s">
        <v>5838</v>
      </c>
      <c r="AT843" s="29" t="s">
        <v>581</v>
      </c>
      <c r="AU843" s="57" t="s">
        <v>3639</v>
      </c>
      <c r="AV843" s="193" t="s">
        <v>3639</v>
      </c>
      <c r="AW843" s="193" t="s">
        <v>3639</v>
      </c>
      <c r="AX843" s="57" t="s">
        <v>4244</v>
      </c>
      <c r="AY843" s="176" t="str">
        <f t="shared" si="50"/>
        <v>VENCIDAS</v>
      </c>
      <c r="AZ843" s="55" t="str">
        <f>+IFERROR(VLOOKUP($M843,ACTIVIDADES!$B$9:$T$494,25,0),"")</f>
        <v/>
      </c>
      <c r="BA843" s="55" t="str">
        <f>+IFERROR(VLOOKUP($M843,ACTIVIDADES!$B$9:$T$494,26,0),"")</f>
        <v/>
      </c>
      <c r="BB843" s="55" t="str">
        <f>+IFERROR(VLOOKUP($M843,ACTIVIDADES!$B$9:$T$494,27,0),"")</f>
        <v/>
      </c>
      <c r="BC843" s="55" t="str">
        <f>+IFERROR(VLOOKUP($M843,ACTIVIDADES!$B$9:$T$494,28,0),"")</f>
        <v/>
      </c>
      <c r="BD843" s="55" t="str">
        <f>+IFERROR(VLOOKUP($M843,ACTIVIDADES!$B$9:$T$494,29,0),"")</f>
        <v/>
      </c>
      <c r="BE843" s="55" t="str">
        <f>+IFERROR(VLOOKUP($M843,ACTIVIDADES!$B$9:$T$494,30,0),"")</f>
        <v/>
      </c>
      <c r="BF843" s="58"/>
      <c r="BG843" s="58"/>
      <c r="BH843" s="59"/>
      <c r="BI843" s="59" t="s">
        <v>580</v>
      </c>
      <c r="BJ843" s="60" t="s">
        <v>3635</v>
      </c>
      <c r="BK843" s="61" t="s">
        <v>593</v>
      </c>
      <c r="BL843" s="62"/>
      <c r="BM843" s="55" t="str">
        <f>+IFERROR(VLOOKUP($M843,ACTIVIDADES!$B$9:$T$494,31,0),"")</f>
        <v/>
      </c>
      <c r="BN843" s="55" t="str">
        <f>+IFERROR(VLOOKUP($M843,ACTIVIDADES!$B$9:$T$494,32,0),"")</f>
        <v/>
      </c>
      <c r="BO843" s="55" t="str">
        <f>+IFERROR(VLOOKUP($M843,ACTIVIDADES!$B$9:$T$494,33,0),"")</f>
        <v/>
      </c>
      <c r="BP843" s="55" t="str">
        <f>+IFERROR(VLOOKUP($M843,ACTIVIDADES!$B$9:$T$494,34,0),"")</f>
        <v/>
      </c>
      <c r="BQ843" s="55" t="str">
        <f>+IFERROR(VLOOKUP($M843,ACTIVIDADES!$B$9:$T$494,35,0),"")</f>
        <v/>
      </c>
      <c r="BR843" s="55" t="str">
        <f>+IFERROR(VLOOKUP($M843,ACTIVIDADES!$B$9:$T$494,36,0),"")</f>
        <v/>
      </c>
      <c r="BS843" s="55" t="str">
        <f>+IFERROR(VLOOKUP($M843,ACTIVIDADES!$B$9:$T$494,37,0),"")</f>
        <v/>
      </c>
      <c r="BT843" s="58"/>
      <c r="BU843" s="58"/>
      <c r="BV843" s="59"/>
      <c r="BW843" s="59" t="s">
        <v>580</v>
      </c>
      <c r="BX843" s="60" t="s">
        <v>3635</v>
      </c>
      <c r="BY843" s="61" t="s">
        <v>593</v>
      </c>
      <c r="BZ843" s="62"/>
      <c r="CA843" s="7"/>
      <c r="CB843" s="7"/>
      <c r="CC843" s="7"/>
      <c r="CD843" s="7"/>
      <c r="CE843" s="7"/>
      <c r="CF843" s="7"/>
      <c r="CG843" s="7"/>
      <c r="CH843" s="7"/>
      <c r="CI843" s="7"/>
      <c r="CJ843" s="7"/>
      <c r="CK843" s="7"/>
      <c r="CL843" s="7"/>
      <c r="CM843" s="7"/>
      <c r="CN843" s="7"/>
      <c r="CO843" s="7"/>
      <c r="CP843" s="7"/>
      <c r="CQ843" s="7"/>
    </row>
    <row r="844" spans="1:95" s="143" customFormat="1" ht="93" customHeight="1" x14ac:dyDescent="0.35">
      <c r="A844" s="40">
        <f t="shared" si="48"/>
        <v>836</v>
      </c>
      <c r="B844" s="40" t="s">
        <v>521</v>
      </c>
      <c r="C844" s="40">
        <v>2022</v>
      </c>
      <c r="D844" s="40" t="s">
        <v>3734</v>
      </c>
      <c r="E844" s="323"/>
      <c r="F844" s="40" t="s">
        <v>917</v>
      </c>
      <c r="G844" s="40" t="s">
        <v>50</v>
      </c>
      <c r="H844" s="41" t="s">
        <v>4729</v>
      </c>
      <c r="I844" s="42"/>
      <c r="J844" s="43" t="s">
        <v>4391</v>
      </c>
      <c r="K844" s="43" t="s">
        <v>4391</v>
      </c>
      <c r="L844" s="44" t="s">
        <v>1153</v>
      </c>
      <c r="M844" s="63" t="s">
        <v>1829</v>
      </c>
      <c r="N844" s="64" t="s">
        <v>1830</v>
      </c>
      <c r="O844" s="63" t="s">
        <v>1831</v>
      </c>
      <c r="P844" s="63" t="s">
        <v>1577</v>
      </c>
      <c r="Q844" s="65">
        <v>44959</v>
      </c>
      <c r="R844" s="65">
        <v>45016</v>
      </c>
      <c r="S844" s="66">
        <f t="shared" si="49"/>
        <v>8.85</v>
      </c>
      <c r="T844" s="63" t="s">
        <v>624</v>
      </c>
      <c r="U844" s="63" t="s">
        <v>1832</v>
      </c>
      <c r="V844" s="49">
        <f>+IFERROR(VLOOKUP($M844,ACTIVIDADES!$B$9:$Q$494,10,0),"")</f>
        <v>1</v>
      </c>
      <c r="W844" s="50" t="str">
        <f>+IFERROR(VLOOKUP($M844,ACTIVIDADES!$B$9:$Q$494,11,0)," ")</f>
        <v>mantenimiento preventivo de la bodega</v>
      </c>
      <c r="X844" s="51" t="str">
        <f>+IFERROR(VLOOKUP($M844,ACTIVIDADES!$B$9:$Q$494,12,0),"")</f>
        <v>TH_AC14.pdf</v>
      </c>
      <c r="Y844" s="52">
        <f>+IFERROR(VLOOKUP($M844,ACTIVIDADES!$B$9:$Q$494,13,0),"")</f>
        <v>46153</v>
      </c>
      <c r="Z844" s="53" t="str">
        <f>+IFERROR(VLOOKUP($M844,ACTIVIDADES!$B$9:$Q$494,14,0),"")</f>
        <v xml:space="preserve">La descripción de la evidencia no es clara. Se evidencian 3 actas de reunión sobre visitas al estado de la bodega, no obstante no es claro de que manera se están aplicando los controles más allá del diagnostico </v>
      </c>
      <c r="AA844" s="49">
        <f>+IFERROR(VLOOKUP($M844,ACTIVIDADES!$B$9:$Q$494,15,0),"")</f>
        <v>0.5</v>
      </c>
      <c r="AB844" s="54" t="str">
        <f>+IFERROR(VLOOKUP($M844,ACTIVIDADES!$B$9:$Q$494,16,0),"")</f>
        <v>VENCIDO</v>
      </c>
      <c r="AC844" s="144">
        <v>46157</v>
      </c>
      <c r="AD844" s="29">
        <v>0.5</v>
      </c>
      <c r="AE844" s="29" t="s">
        <v>4258</v>
      </c>
      <c r="AF844" s="29" t="s">
        <v>581</v>
      </c>
      <c r="AG844" s="29" t="s">
        <v>3737</v>
      </c>
      <c r="AH844" s="29" t="s">
        <v>3737</v>
      </c>
      <c r="AI844" s="29" t="s">
        <v>3737</v>
      </c>
      <c r="AJ844" s="55">
        <f>+IFERROR(VLOOKUP($M844,ACTIVIDADES!$B$9:$T$494,17,0),"")</f>
        <v>1</v>
      </c>
      <c r="AK844" s="80" t="str">
        <f>+IFERROR(VLOOKUP($M844,ACTIVIDADES!$B$9:$T$494,18,0),"")</f>
        <v xml:space="preserve">mantenimiento preventivo de la bodega
</v>
      </c>
      <c r="AL844" s="80" t="str">
        <f>+IFERROR(VLOOKUP($M844,ACTIVIDADES!$B$9:$T$494,19,0),"")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844" s="55">
        <f>+IFERROR(VLOOKUP($M844,ACTIVIDADES!$B$9:$X$495,20,0),0)</f>
        <v>46214</v>
      </c>
      <c r="AN844" s="55" t="str">
        <f>+IFERROR(VLOOKUP($M844,ACTIVIDADES!$B$9:$X$495,21,0),0)</f>
        <v>Se incluye informe de seguimiento (no se evidencia envio a lider de proceso) y actas de reunión. No se evidencia controles</v>
      </c>
      <c r="AO844" s="55">
        <f>+IFERROR(VLOOKUP($M844,ACTIVIDADES!$B$9:$X$495,22,0),0)</f>
        <v>0.5</v>
      </c>
      <c r="AP844" s="148" t="str">
        <f>+IFERROR(VLOOKUP($M844,ACTIVIDADES!$B$9:$X$495,23,0),0)</f>
        <v>VENCIDO</v>
      </c>
      <c r="AQ844" s="88">
        <v>46230</v>
      </c>
      <c r="AR844" s="382">
        <v>0.5</v>
      </c>
      <c r="AS844" s="384" t="s">
        <v>4612</v>
      </c>
      <c r="AT844" s="29" t="s">
        <v>4</v>
      </c>
      <c r="AU844" s="57" t="s">
        <v>3639</v>
      </c>
      <c r="AV844" s="193" t="s">
        <v>3639</v>
      </c>
      <c r="AW844" s="193" t="s">
        <v>3639</v>
      </c>
      <c r="AX844" s="57" t="s">
        <v>4244</v>
      </c>
      <c r="AY844" s="176" t="str">
        <f t="shared" si="50"/>
        <v>EN EJECUCIÓN</v>
      </c>
      <c r="AZ844" s="55" t="str">
        <f>+IFERROR(VLOOKUP($M844,ACTIVIDADES!$B$9:$T$494,25,0),"")</f>
        <v/>
      </c>
      <c r="BA844" s="55" t="str">
        <f>+IFERROR(VLOOKUP($M844,ACTIVIDADES!$B$9:$T$494,26,0),"")</f>
        <v/>
      </c>
      <c r="BB844" s="55" t="str">
        <f>+IFERROR(VLOOKUP($M844,ACTIVIDADES!$B$9:$T$494,27,0),"")</f>
        <v/>
      </c>
      <c r="BC844" s="55" t="str">
        <f>+IFERROR(VLOOKUP($M844,ACTIVIDADES!$B$9:$T$494,28,0),"")</f>
        <v/>
      </c>
      <c r="BD844" s="55" t="str">
        <f>+IFERROR(VLOOKUP($M844,ACTIVIDADES!$B$9:$T$494,29,0),"")</f>
        <v/>
      </c>
      <c r="BE844" s="55" t="str">
        <f>+IFERROR(VLOOKUP($M844,ACTIVIDADES!$B$9:$T$494,30,0),"")</f>
        <v/>
      </c>
      <c r="BF844" s="58"/>
      <c r="BG844" s="58"/>
      <c r="BH844" s="59"/>
      <c r="BI844" s="59" t="s">
        <v>580</v>
      </c>
      <c r="BJ844" s="60" t="s">
        <v>3635</v>
      </c>
      <c r="BK844" s="61" t="s">
        <v>593</v>
      </c>
      <c r="BL844" s="62"/>
      <c r="BM844" s="55" t="str">
        <f>+IFERROR(VLOOKUP($M844,ACTIVIDADES!$B$9:$T$494,31,0),"")</f>
        <v/>
      </c>
      <c r="BN844" s="55" t="str">
        <f>+IFERROR(VLOOKUP($M844,ACTIVIDADES!$B$9:$T$494,32,0),"")</f>
        <v/>
      </c>
      <c r="BO844" s="55" t="str">
        <f>+IFERROR(VLOOKUP($M844,ACTIVIDADES!$B$9:$T$494,33,0),"")</f>
        <v/>
      </c>
      <c r="BP844" s="55" t="str">
        <f>+IFERROR(VLOOKUP($M844,ACTIVIDADES!$B$9:$T$494,34,0),"")</f>
        <v/>
      </c>
      <c r="BQ844" s="55" t="str">
        <f>+IFERROR(VLOOKUP($M844,ACTIVIDADES!$B$9:$T$494,35,0),"")</f>
        <v/>
      </c>
      <c r="BR844" s="55" t="str">
        <f>+IFERROR(VLOOKUP($M844,ACTIVIDADES!$B$9:$T$494,36,0),"")</f>
        <v/>
      </c>
      <c r="BS844" s="55" t="str">
        <f>+IFERROR(VLOOKUP($M844,ACTIVIDADES!$B$9:$T$494,37,0),"")</f>
        <v/>
      </c>
      <c r="BT844" s="58"/>
      <c r="BU844" s="58"/>
      <c r="BV844" s="59"/>
      <c r="BW844" s="59" t="s">
        <v>580</v>
      </c>
      <c r="BX844" s="60" t="s">
        <v>3635</v>
      </c>
      <c r="BY844" s="61" t="s">
        <v>593</v>
      </c>
      <c r="BZ844" s="62"/>
      <c r="CA844" s="7"/>
      <c r="CB844" s="7"/>
      <c r="CC844" s="7"/>
      <c r="CD844" s="7"/>
      <c r="CE844" s="7"/>
      <c r="CF844" s="7"/>
      <c r="CG844" s="7"/>
      <c r="CH844" s="7"/>
      <c r="CI844" s="7"/>
      <c r="CJ844" s="7"/>
      <c r="CK844" s="7"/>
      <c r="CL844" s="7"/>
      <c r="CM844" s="7"/>
      <c r="CN844" s="7"/>
      <c r="CO844" s="7"/>
      <c r="CP844" s="7"/>
      <c r="CQ844" s="7"/>
    </row>
    <row r="845" spans="1:95" s="143" customFormat="1" ht="93" customHeight="1" x14ac:dyDescent="0.35">
      <c r="A845" s="40">
        <f t="shared" si="48"/>
        <v>837</v>
      </c>
      <c r="B845" s="40" t="s">
        <v>521</v>
      </c>
      <c r="C845" s="40">
        <v>2022</v>
      </c>
      <c r="D845" s="40" t="s">
        <v>3734</v>
      </c>
      <c r="E845" s="323"/>
      <c r="F845" s="40" t="s">
        <v>648</v>
      </c>
      <c r="G845" s="40" t="s">
        <v>32</v>
      </c>
      <c r="H845" s="42" t="s">
        <v>38</v>
      </c>
      <c r="I845" s="42"/>
      <c r="J845" s="40" t="s">
        <v>4398</v>
      </c>
      <c r="K845" s="40" t="s">
        <v>4399</v>
      </c>
      <c r="L845" s="44" t="s">
        <v>1153</v>
      </c>
      <c r="M845" s="63" t="s">
        <v>3583</v>
      </c>
      <c r="N845" s="63" t="s">
        <v>3584</v>
      </c>
      <c r="O845" s="63" t="s">
        <v>3585</v>
      </c>
      <c r="P845" s="63">
        <v>1</v>
      </c>
      <c r="Q845" s="65">
        <v>44880</v>
      </c>
      <c r="R845" s="65">
        <v>45107</v>
      </c>
      <c r="S845" s="66">
        <f t="shared" si="49"/>
        <v>33.75</v>
      </c>
      <c r="T845" s="63" t="s">
        <v>587</v>
      </c>
      <c r="U845" s="63" t="s">
        <v>3556</v>
      </c>
      <c r="V845" s="49">
        <f>+IFERROR(VLOOKUP($M845,ACTIVIDADES!$B$9:$Q$494,10,0),"")</f>
        <v>1</v>
      </c>
      <c r="W845" s="61" t="str">
        <f>+IFERROR(VLOOKUP($M845,ACTIVIDADES!$B$9:$Q$494,11,0)," ")</f>
        <v>Se aporta como evidencia tabla de niveles de acceso a la información en ORFEO NG soportada en los perfiles institucionales configurados y en el Manual de Gestión de Usuarios – Administrar Perfiles, documentando roles, permisos, tipos de radicado, tipos documentales y controles de acceso por nivel de usuario.</v>
      </c>
      <c r="X845" s="51" t="str">
        <f>+IFERROR(VLOOKUP($M845,ACTIVIDADES!$B$9:$Q$494,12,0),"")</f>
        <v>https://dnbcgovco-my.sharepoint.com/:f:/g/personal/planeacion_dnbc_gov_co/IgB1QMzvYiM7T5Z1lVGEpGUBAfoO-PzjS-O2nmKgLlfZ7C4?e=PsKfsW</v>
      </c>
      <c r="Y845" s="52">
        <f>+IFERROR(VLOOKUP($M845,ACTIVIDADES!$B$9:$Q$494,13,0),"")</f>
        <v>46153</v>
      </c>
      <c r="Z845" s="49" t="str">
        <f>+IFERROR(VLOOKUP($M845,ACTIVIDADES!$B$9:$Q$494,14,0),"")</f>
        <v>Se incluye tabla de información orfeo</v>
      </c>
      <c r="AA845" s="49">
        <f>+IFERROR(VLOOKUP($M845,ACTIVIDADES!$B$9:$Q$494,15,0),"")</f>
        <v>1</v>
      </c>
      <c r="AB845" s="54" t="str">
        <f>+IFERROR(VLOOKUP($M845,ACTIVIDADES!$B$9:$Q$494,16,0),"")</f>
        <v>CUMPLIDO</v>
      </c>
      <c r="AC845" s="149">
        <v>46181</v>
      </c>
      <c r="AD845" s="29">
        <v>1</v>
      </c>
      <c r="AE845" s="29" t="s">
        <v>4400</v>
      </c>
      <c r="AF845" s="28" t="s">
        <v>578</v>
      </c>
      <c r="AG845" s="29" t="s">
        <v>3737</v>
      </c>
      <c r="AH845" s="29" t="s">
        <v>593</v>
      </c>
      <c r="AI845" s="29" t="s">
        <v>3752</v>
      </c>
      <c r="AJ845" s="55">
        <f>+IFERROR(VLOOKUP($M845,ACTIVIDADES!$B$9:$T$494,17,0),"")</f>
        <v>0</v>
      </c>
      <c r="AK845" s="80" t="str">
        <f>+IFERROR(VLOOKUP($M845,ACTIVIDADES!$B$9:$T$494,18,0),"")</f>
        <v>Sin reporte de información por parte de la primera linea de defensa</v>
      </c>
      <c r="AL845" s="80">
        <f>+IFERROR(VLOOKUP($M845,ACTIVIDADES!$B$9:$T$494,19,0),"")</f>
        <v>0</v>
      </c>
      <c r="AM845" s="55">
        <f>+IFERROR(VLOOKUP($M845,ACTIVIDADES!$B$9:$X$495,20,0),0)</f>
        <v>46214</v>
      </c>
      <c r="AN845" s="55" t="str">
        <f>+IFERROR(VLOOKUP($M845,ACTIVIDADES!$B$9:$X$495,21,0),0)</f>
        <v>Actividad con cumplimiento reportado en el primer trimestre 2026</v>
      </c>
      <c r="AO845" s="55">
        <f>+IFERROR(VLOOKUP($M845,ACTIVIDADES!$B$9:$X$495,22,0),0)</f>
        <v>1</v>
      </c>
      <c r="AP845" s="150" t="str">
        <f>+IFERROR(VLOOKUP($M845,ACTIVIDADES!$B$9:$X$495,23,0),0)</f>
        <v>CUMPLIDO</v>
      </c>
      <c r="AQ845" s="88">
        <v>46248</v>
      </c>
      <c r="AR845" s="55">
        <v>1</v>
      </c>
      <c r="AS845" s="57" t="s">
        <v>4155</v>
      </c>
      <c r="AT845" s="29" t="s">
        <v>578</v>
      </c>
      <c r="AU845" s="193" t="s">
        <v>1472</v>
      </c>
      <c r="AV845" s="193" t="s">
        <v>3635</v>
      </c>
      <c r="AW845" s="193" t="s">
        <v>590</v>
      </c>
      <c r="AX845" s="193" t="s">
        <v>4401</v>
      </c>
      <c r="AY845" s="176" t="str">
        <f t="shared" si="50"/>
        <v>CUMPLIDAS</v>
      </c>
      <c r="AZ845" s="55" t="str">
        <f>+IFERROR(VLOOKUP($M845,ACTIVIDADES!$B$9:$T$494,25,0),"")</f>
        <v/>
      </c>
      <c r="BA845" s="55" t="str">
        <f>+IFERROR(VLOOKUP($M845,ACTIVIDADES!$B$9:$T$494,26,0),"")</f>
        <v/>
      </c>
      <c r="BB845" s="55" t="str">
        <f>+IFERROR(VLOOKUP($M845,ACTIVIDADES!$B$9:$T$494,27,0),"")</f>
        <v/>
      </c>
      <c r="BC845" s="55" t="str">
        <f>+IFERROR(VLOOKUP($M845,ACTIVIDADES!$B$9:$T$494,28,0),"")</f>
        <v/>
      </c>
      <c r="BD845" s="55" t="str">
        <f>+IFERROR(VLOOKUP($M845,ACTIVIDADES!$B$9:$T$494,29,0),"")</f>
        <v/>
      </c>
      <c r="BE845" s="55" t="str">
        <f>+IFERROR(VLOOKUP($M845,ACTIVIDADES!$B$9:$T$494,30,0),"")</f>
        <v/>
      </c>
      <c r="BF845" s="58"/>
      <c r="BG845" s="58"/>
      <c r="BH845" s="59"/>
      <c r="BI845" s="59" t="s">
        <v>580</v>
      </c>
      <c r="BJ845" s="60" t="s">
        <v>3635</v>
      </c>
      <c r="BK845" s="61" t="s">
        <v>593</v>
      </c>
      <c r="BL845" s="62"/>
      <c r="BM845" s="55" t="str">
        <f>+IFERROR(VLOOKUP($M845,ACTIVIDADES!$B$9:$T$494,31,0),"")</f>
        <v/>
      </c>
      <c r="BN845" s="55" t="str">
        <f>+IFERROR(VLOOKUP($M845,ACTIVIDADES!$B$9:$T$494,32,0),"")</f>
        <v/>
      </c>
      <c r="BO845" s="55" t="str">
        <f>+IFERROR(VLOOKUP($M845,ACTIVIDADES!$B$9:$T$494,33,0),"")</f>
        <v/>
      </c>
      <c r="BP845" s="55" t="str">
        <f>+IFERROR(VLOOKUP($M845,ACTIVIDADES!$B$9:$T$494,34,0),"")</f>
        <v/>
      </c>
      <c r="BQ845" s="55" t="str">
        <f>+IFERROR(VLOOKUP($M845,ACTIVIDADES!$B$9:$T$494,35,0),"")</f>
        <v/>
      </c>
      <c r="BR845" s="55" t="str">
        <f>+IFERROR(VLOOKUP($M845,ACTIVIDADES!$B$9:$T$494,36,0),"")</f>
        <v/>
      </c>
      <c r="BS845" s="55" t="str">
        <f>+IFERROR(VLOOKUP($M845,ACTIVIDADES!$B$9:$T$494,37,0),"")</f>
        <v/>
      </c>
      <c r="BT845" s="58"/>
      <c r="BU845" s="58"/>
      <c r="BV845" s="59"/>
      <c r="BW845" s="59" t="s">
        <v>580</v>
      </c>
      <c r="BX845" s="60" t="s">
        <v>3635</v>
      </c>
      <c r="BY845" s="61" t="s">
        <v>593</v>
      </c>
      <c r="BZ845" s="62"/>
      <c r="CA845" s="9"/>
      <c r="CB845" s="9"/>
      <c r="CC845" s="9"/>
      <c r="CD845" s="9"/>
      <c r="CE845" s="9"/>
      <c r="CF845" s="9"/>
      <c r="CG845" s="9"/>
      <c r="CH845" s="9"/>
      <c r="CI845" s="9"/>
      <c r="CJ845" s="9"/>
      <c r="CK845" s="9"/>
      <c r="CL845" s="9"/>
      <c r="CM845" s="9"/>
      <c r="CN845" s="9"/>
      <c r="CO845" s="9"/>
      <c r="CP845" s="9"/>
      <c r="CQ845" s="9"/>
    </row>
    <row r="846" spans="1:95" s="143" customFormat="1" ht="93" customHeight="1" x14ac:dyDescent="0.35">
      <c r="A846" s="40">
        <f t="shared" si="48"/>
        <v>838</v>
      </c>
      <c r="B846" s="40" t="s">
        <v>521</v>
      </c>
      <c r="C846" s="40">
        <v>2022</v>
      </c>
      <c r="D846" s="40" t="s">
        <v>3734</v>
      </c>
      <c r="E846" s="323"/>
      <c r="F846" s="40" t="s">
        <v>647</v>
      </c>
      <c r="G846" s="40" t="s">
        <v>4643</v>
      </c>
      <c r="H846" s="42" t="s">
        <v>4935</v>
      </c>
      <c r="I846" s="42" t="s">
        <v>3643</v>
      </c>
      <c r="J846" s="40" t="s">
        <v>5252</v>
      </c>
      <c r="K846" s="40" t="s">
        <v>5252</v>
      </c>
      <c r="L846" s="44" t="s">
        <v>1153</v>
      </c>
      <c r="M846" s="63" t="s">
        <v>1387</v>
      </c>
      <c r="N846" s="63" t="s">
        <v>5649</v>
      </c>
      <c r="O846" s="63" t="s">
        <v>1389</v>
      </c>
      <c r="P846" s="63">
        <v>1</v>
      </c>
      <c r="Q846" s="65">
        <v>44820</v>
      </c>
      <c r="R846" s="65">
        <v>44834</v>
      </c>
      <c r="S846" s="66">
        <f t="shared" si="49"/>
        <v>2.1</v>
      </c>
      <c r="T846" s="63" t="s">
        <v>601</v>
      </c>
      <c r="U846" s="63"/>
      <c r="V846" s="49">
        <f>+IFERROR(VLOOKUP($M846,ACTIVIDADES!$B$9:$Q$494,10,0),"")</f>
        <v>1</v>
      </c>
      <c r="W846" s="61" t="str">
        <f>+IFERROR(VLOOKUP($M846,ACTIVIDADES!$B$9:$Q$494,11,0)," ")</f>
        <v>En la vigencia 2025 se realizó la actualización del formulario PQRSD, el cual se encuentra en la página web: https://dnbc.gov.co/</v>
      </c>
      <c r="X846" s="51" t="str">
        <f>+IFERROR(VLOOKUP($M846,ACTIVIDADES!$B$9:$Q$494,12,0),"")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846" s="52">
        <f>+IFERROR(VLOOKUP($M846,ACTIVIDADES!$B$9:$Q$494,13,0),"")</f>
        <v>46153</v>
      </c>
      <c r="Z846" s="49" t="str">
        <f>+IFERROR(VLOOKUP($M846,ACTIVIDADES!$B$9:$Q$494,14,0),"")</f>
        <v>Se incluye pantallazo de la actualización del formulario PQRSD</v>
      </c>
      <c r="AA846" s="49">
        <f>+IFERROR(VLOOKUP($M846,ACTIVIDADES!$B$9:$Q$494,15,0),"")</f>
        <v>1</v>
      </c>
      <c r="AB846" s="54" t="str">
        <f>+IFERROR(VLOOKUP($M846,ACTIVIDADES!$B$9:$Q$494,16,0),"")</f>
        <v>CUMPLIDO</v>
      </c>
      <c r="AC846" s="144">
        <v>46157</v>
      </c>
      <c r="AD846" s="30">
        <v>1</v>
      </c>
      <c r="AE846" s="30" t="s">
        <v>4428</v>
      </c>
      <c r="AF846" s="29" t="s">
        <v>578</v>
      </c>
      <c r="AG846" s="29" t="s">
        <v>3737</v>
      </c>
      <c r="AH846" s="29" t="s">
        <v>593</v>
      </c>
      <c r="AI846" s="29" t="s">
        <v>3752</v>
      </c>
      <c r="AJ846" s="55">
        <f>+IFERROR(VLOOKUP($M846,ACTIVIDADES!$B$9:$T$494,17,0),"")</f>
        <v>1</v>
      </c>
      <c r="AK846" s="80" t="str">
        <f>+IFERROR(VLOOKUP($M846,ACTIVIDADES!$B$9:$T$494,18,0),"")</f>
        <v>En la vigencia 2025 se realizó la actualización del formulario PQRSD, el cual se encuentra en la página web: https://dnbc.gov.co/</v>
      </c>
      <c r="AL846" s="80">
        <f>+IFERROR(VLOOKUP($M846,ACTIVIDADES!$B$9:$T$494,19,0),"")</f>
        <v>0</v>
      </c>
      <c r="AM846" s="55">
        <f>+IFERROR(VLOOKUP($M846,ACTIVIDADES!$B$9:$X$495,20,0),0)</f>
        <v>46214</v>
      </c>
      <c r="AN846" s="55" t="str">
        <f>+IFERROR(VLOOKUP($M846,ACTIVIDADES!$B$9:$X$495,21,0),0)</f>
        <v>Accion con cumplimiento reportado</v>
      </c>
      <c r="AO846" s="55">
        <f>+IFERROR(VLOOKUP($M846,ACTIVIDADES!$B$9:$X$495,22,0),0)</f>
        <v>1</v>
      </c>
      <c r="AP846" s="150" t="str">
        <f>+IFERROR(VLOOKUP($M846,ACTIVIDADES!$B$9:$X$495,23,0),0)</f>
        <v>CUMPLIDO</v>
      </c>
      <c r="AQ846" s="88">
        <v>46230</v>
      </c>
      <c r="AR846" s="55">
        <v>1</v>
      </c>
      <c r="AS846" s="72" t="s">
        <v>3810</v>
      </c>
      <c r="AT846" s="29" t="s">
        <v>579</v>
      </c>
      <c r="AU846" s="57" t="s">
        <v>1472</v>
      </c>
      <c r="AV846" s="57" t="s">
        <v>3635</v>
      </c>
      <c r="AW846" s="57" t="s">
        <v>590</v>
      </c>
      <c r="AX846" s="193" t="s">
        <v>4429</v>
      </c>
      <c r="AY846" s="176" t="str">
        <f t="shared" si="50"/>
        <v>CUMPLIDAS</v>
      </c>
      <c r="AZ846" s="55" t="str">
        <f>+IFERROR(VLOOKUP($M846,ACTIVIDADES!$B$9:$T$494,25,0),"")</f>
        <v/>
      </c>
      <c r="BA846" s="55" t="str">
        <f>+IFERROR(VLOOKUP($M846,ACTIVIDADES!$B$9:$T$494,26,0),"")</f>
        <v/>
      </c>
      <c r="BB846" s="55" t="str">
        <f>+IFERROR(VLOOKUP($M846,ACTIVIDADES!$B$9:$T$494,27,0),"")</f>
        <v/>
      </c>
      <c r="BC846" s="55" t="str">
        <f>+IFERROR(VLOOKUP($M846,ACTIVIDADES!$B$9:$T$494,28,0),"")</f>
        <v/>
      </c>
      <c r="BD846" s="55" t="str">
        <f>+IFERROR(VLOOKUP($M846,ACTIVIDADES!$B$9:$T$494,29,0),"")</f>
        <v/>
      </c>
      <c r="BE846" s="55" t="str">
        <f>+IFERROR(VLOOKUP($M846,ACTIVIDADES!$B$9:$T$494,30,0),"")</f>
        <v/>
      </c>
      <c r="BF846" s="58"/>
      <c r="BG846" s="58"/>
      <c r="BH846" s="59"/>
      <c r="BI846" s="59" t="s">
        <v>580</v>
      </c>
      <c r="BJ846" s="60" t="s">
        <v>3635</v>
      </c>
      <c r="BK846" s="61" t="s">
        <v>593</v>
      </c>
      <c r="BL846" s="62"/>
      <c r="BM846" s="55" t="str">
        <f>+IFERROR(VLOOKUP($M846,ACTIVIDADES!$B$9:$T$494,31,0),"")</f>
        <v/>
      </c>
      <c r="BN846" s="55" t="str">
        <f>+IFERROR(VLOOKUP($M846,ACTIVIDADES!$B$9:$T$494,32,0),"")</f>
        <v/>
      </c>
      <c r="BO846" s="55" t="str">
        <f>+IFERROR(VLOOKUP($M846,ACTIVIDADES!$B$9:$T$494,33,0),"")</f>
        <v/>
      </c>
      <c r="BP846" s="55" t="str">
        <f>+IFERROR(VLOOKUP($M846,ACTIVIDADES!$B$9:$T$494,34,0),"")</f>
        <v/>
      </c>
      <c r="BQ846" s="55" t="str">
        <f>+IFERROR(VLOOKUP($M846,ACTIVIDADES!$B$9:$T$494,35,0),"")</f>
        <v/>
      </c>
      <c r="BR846" s="55" t="str">
        <f>+IFERROR(VLOOKUP($M846,ACTIVIDADES!$B$9:$T$494,36,0),"")</f>
        <v/>
      </c>
      <c r="BS846" s="55" t="str">
        <f>+IFERROR(VLOOKUP($M846,ACTIVIDADES!$B$9:$T$494,37,0),"")</f>
        <v/>
      </c>
      <c r="BT846" s="58"/>
      <c r="BU846" s="58"/>
      <c r="BV846" s="59"/>
      <c r="BW846" s="59" t="s">
        <v>580</v>
      </c>
      <c r="BX846" s="60" t="s">
        <v>3635</v>
      </c>
      <c r="BY846" s="61" t="s">
        <v>593</v>
      </c>
      <c r="BZ846" s="62"/>
      <c r="CA846" s="9"/>
      <c r="CB846" s="9"/>
      <c r="CC846" s="9"/>
      <c r="CD846" s="9"/>
      <c r="CE846" s="9"/>
      <c r="CF846" s="9"/>
      <c r="CG846" s="9"/>
      <c r="CH846" s="9"/>
      <c r="CI846" s="9"/>
      <c r="CJ846" s="9"/>
      <c r="CK846" s="9"/>
      <c r="CL846" s="9"/>
      <c r="CM846" s="9"/>
      <c r="CN846" s="9"/>
      <c r="CO846" s="9"/>
      <c r="CP846" s="9"/>
      <c r="CQ846" s="9"/>
    </row>
    <row r="847" spans="1:95" s="143" customFormat="1" ht="93" customHeight="1" x14ac:dyDescent="0.35">
      <c r="A847" s="40">
        <f t="shared" si="48"/>
        <v>839</v>
      </c>
      <c r="B847" s="40" t="s">
        <v>521</v>
      </c>
      <c r="C847" s="40">
        <v>2022</v>
      </c>
      <c r="D847" s="40" t="s">
        <v>3734</v>
      </c>
      <c r="E847" s="323"/>
      <c r="F847" s="40" t="s">
        <v>647</v>
      </c>
      <c r="G847" s="40" t="s">
        <v>4643</v>
      </c>
      <c r="H847" s="42" t="s">
        <v>4935</v>
      </c>
      <c r="I847" s="42"/>
      <c r="J847" s="40" t="s">
        <v>5252</v>
      </c>
      <c r="K847" s="40" t="s">
        <v>5252</v>
      </c>
      <c r="L847" s="44" t="s">
        <v>1153</v>
      </c>
      <c r="M847" s="45" t="s">
        <v>3553</v>
      </c>
      <c r="N847" s="45" t="s">
        <v>5644</v>
      </c>
      <c r="O847" s="45" t="s">
        <v>3555</v>
      </c>
      <c r="P847" s="45">
        <v>1</v>
      </c>
      <c r="Q847" s="47">
        <v>46023</v>
      </c>
      <c r="R847" s="47">
        <v>46173</v>
      </c>
      <c r="S847" s="48">
        <f t="shared" si="49"/>
        <v>22.5</v>
      </c>
      <c r="T847" s="45" t="s">
        <v>587</v>
      </c>
      <c r="U847" s="45" t="s">
        <v>3556</v>
      </c>
      <c r="V847" s="49">
        <f>+IFERROR(VLOOKUP($M847,ACTIVIDADES!$B$9:$Q$494,10,0),"")</f>
        <v>1</v>
      </c>
      <c r="W847" s="61" t="str">
        <f>+IFERROR(VLOOKUP($M847,ACTIVIDADES!$B$9:$Q$494,11,0)," ")</f>
        <v>Se aporta como evidencia el formulario electrónico PQRSD institucional actualizado y operativo, con incorporación de validaciones, caracterización del ciudadano, tratamiento de datos personales y mecanismos de radicación y consulta en línea, en alineación con los lineamientos del Anexo 2 de la Resolución 1519 de 2020.</v>
      </c>
      <c r="X847" s="51" t="str">
        <f>+IFERROR(VLOOKUP($M847,ACTIVIDADES!$B$9:$Q$494,12,0),"")</f>
        <v>https://dnbcgovco-my.sharepoint.com/:f:/g/personal/planeacion_dnbc_gov_co/IgDlb5XVpxIKQb9rhhKt_5DuAUyINH0bab5kKjslSxoN9lU?e=8Qefwv</v>
      </c>
      <c r="Y847" s="52">
        <f>+IFERROR(VLOOKUP($M847,ACTIVIDADES!$B$9:$Q$494,13,0),"")</f>
        <v>46153</v>
      </c>
      <c r="Z847" s="49" t="str">
        <f>+IFERROR(VLOOKUP($M847,ACTIVIDADES!$B$9:$Q$494,14,0),"")</f>
        <v>Se evidencia ajustes en formulario web</v>
      </c>
      <c r="AA847" s="49">
        <f>+IFERROR(VLOOKUP($M847,ACTIVIDADES!$B$9:$Q$494,15,0),"")</f>
        <v>1</v>
      </c>
      <c r="AB847" s="54" t="str">
        <f>+IFERROR(VLOOKUP($M847,ACTIVIDADES!$B$9:$Q$494,16,0),"")</f>
        <v>CUMPLIDO</v>
      </c>
      <c r="AC847" s="149">
        <v>46181</v>
      </c>
      <c r="AD847" s="29">
        <v>1</v>
      </c>
      <c r="AE847" s="29" t="s">
        <v>4430</v>
      </c>
      <c r="AF847" s="28" t="s">
        <v>578</v>
      </c>
      <c r="AG847" s="29" t="s">
        <v>3737</v>
      </c>
      <c r="AH847" s="29" t="s">
        <v>593</v>
      </c>
      <c r="AI847" s="29" t="s">
        <v>3752</v>
      </c>
      <c r="AJ847" s="55">
        <f>+IFERROR(VLOOKUP($M847,ACTIVIDADES!$B$9:$T$494,17,0),"")</f>
        <v>0</v>
      </c>
      <c r="AK847" s="80" t="str">
        <f>+IFERROR(VLOOKUP($M847,ACTIVIDADES!$B$9:$T$494,18,0),"")</f>
        <v>Sin reporte de información por parte de la primera linea de defensa</v>
      </c>
      <c r="AL847" s="80">
        <f>+IFERROR(VLOOKUP($M847,ACTIVIDADES!$B$9:$T$494,19,0),"")</f>
        <v>0</v>
      </c>
      <c r="AM847" s="55">
        <f>+IFERROR(VLOOKUP($M847,ACTIVIDADES!$B$9:$X$495,20,0),0)</f>
        <v>46214</v>
      </c>
      <c r="AN847" s="55" t="str">
        <f>+IFERROR(VLOOKUP($M847,ACTIVIDADES!$B$9:$X$495,21,0),0)</f>
        <v>Actividad con cumplimiento reportado en el primer trimestre 2026</v>
      </c>
      <c r="AO847" s="55">
        <f>+IFERROR(VLOOKUP($M847,ACTIVIDADES!$B$9:$X$495,22,0),0)</f>
        <v>1</v>
      </c>
      <c r="AP847" s="150" t="str">
        <f>+IFERROR(VLOOKUP($M847,ACTIVIDADES!$B$9:$X$495,23,0),0)</f>
        <v>CUMPLIDO</v>
      </c>
      <c r="AQ847" s="88">
        <v>46248</v>
      </c>
      <c r="AR847" s="55">
        <v>1</v>
      </c>
      <c r="AS847" s="57" t="s">
        <v>4155</v>
      </c>
      <c r="AT847" s="29" t="s">
        <v>579</v>
      </c>
      <c r="AU847" s="57" t="s">
        <v>1472</v>
      </c>
      <c r="AV847" s="193" t="s">
        <v>3635</v>
      </c>
      <c r="AW847" s="193" t="s">
        <v>590</v>
      </c>
      <c r="AX847" s="193" t="s">
        <v>4429</v>
      </c>
      <c r="AY847" s="176" t="str">
        <f t="shared" si="50"/>
        <v>CUMPLIDAS</v>
      </c>
      <c r="AZ847" s="55" t="str">
        <f>+IFERROR(VLOOKUP($M847,ACTIVIDADES!$B$9:$T$494,25,0),"")</f>
        <v/>
      </c>
      <c r="BA847" s="55" t="str">
        <f>+IFERROR(VLOOKUP($M847,ACTIVIDADES!$B$9:$T$494,26,0),"")</f>
        <v/>
      </c>
      <c r="BB847" s="55" t="str">
        <f>+IFERROR(VLOOKUP($M847,ACTIVIDADES!$B$9:$T$494,27,0),"")</f>
        <v/>
      </c>
      <c r="BC847" s="55" t="str">
        <f>+IFERROR(VLOOKUP($M847,ACTIVIDADES!$B$9:$T$494,28,0),"")</f>
        <v/>
      </c>
      <c r="BD847" s="55" t="str">
        <f>+IFERROR(VLOOKUP($M847,ACTIVIDADES!$B$9:$T$494,29,0),"")</f>
        <v/>
      </c>
      <c r="BE847" s="55" t="str">
        <f>+IFERROR(VLOOKUP($M847,ACTIVIDADES!$B$9:$T$494,30,0),"")</f>
        <v/>
      </c>
      <c r="BF847" s="58"/>
      <c r="BG847" s="58"/>
      <c r="BH847" s="59"/>
      <c r="BI847" s="59" t="s">
        <v>580</v>
      </c>
      <c r="BJ847" s="60" t="s">
        <v>3635</v>
      </c>
      <c r="BK847" s="61" t="s">
        <v>593</v>
      </c>
      <c r="BL847" s="62"/>
      <c r="BM847" s="55" t="str">
        <f>+IFERROR(VLOOKUP($M847,ACTIVIDADES!$B$9:$T$494,31,0),"")</f>
        <v/>
      </c>
      <c r="BN847" s="55" t="str">
        <f>+IFERROR(VLOOKUP($M847,ACTIVIDADES!$B$9:$T$494,32,0),"")</f>
        <v/>
      </c>
      <c r="BO847" s="55" t="str">
        <f>+IFERROR(VLOOKUP($M847,ACTIVIDADES!$B$9:$T$494,33,0),"")</f>
        <v/>
      </c>
      <c r="BP847" s="55" t="str">
        <f>+IFERROR(VLOOKUP($M847,ACTIVIDADES!$B$9:$T$494,34,0),"")</f>
        <v/>
      </c>
      <c r="BQ847" s="55" t="str">
        <f>+IFERROR(VLOOKUP($M847,ACTIVIDADES!$B$9:$T$494,35,0),"")</f>
        <v/>
      </c>
      <c r="BR847" s="55" t="str">
        <f>+IFERROR(VLOOKUP($M847,ACTIVIDADES!$B$9:$T$494,36,0),"")</f>
        <v/>
      </c>
      <c r="BS847" s="55" t="str">
        <f>+IFERROR(VLOOKUP($M847,ACTIVIDADES!$B$9:$T$494,37,0),"")</f>
        <v/>
      </c>
      <c r="BT847" s="58"/>
      <c r="BU847" s="58"/>
      <c r="BV847" s="59"/>
      <c r="BW847" s="59" t="s">
        <v>580</v>
      </c>
      <c r="BX847" s="60" t="s">
        <v>3635</v>
      </c>
      <c r="BY847" s="61" t="s">
        <v>593</v>
      </c>
      <c r="BZ847" s="62"/>
      <c r="CA847" s="9"/>
      <c r="CB847" s="9"/>
      <c r="CC847" s="9"/>
      <c r="CD847" s="9"/>
      <c r="CE847" s="9"/>
      <c r="CF847" s="9"/>
      <c r="CG847" s="9"/>
      <c r="CH847" s="9"/>
      <c r="CI847" s="9"/>
      <c r="CJ847" s="9"/>
      <c r="CK847" s="9"/>
      <c r="CL847" s="9"/>
      <c r="CM847" s="9"/>
      <c r="CN847" s="9"/>
      <c r="CO847" s="9"/>
      <c r="CP847" s="9"/>
      <c r="CQ847" s="9"/>
    </row>
    <row r="848" spans="1:95" s="8" customFormat="1" ht="93" customHeight="1" x14ac:dyDescent="0.35">
      <c r="A848" s="40">
        <f t="shared" si="48"/>
        <v>840</v>
      </c>
      <c r="B848" s="40" t="s">
        <v>521</v>
      </c>
      <c r="C848" s="40">
        <v>2022</v>
      </c>
      <c r="D848" s="40" t="s">
        <v>3734</v>
      </c>
      <c r="E848" s="323"/>
      <c r="F848" s="40" t="s">
        <v>637</v>
      </c>
      <c r="G848" s="40" t="s">
        <v>4644</v>
      </c>
      <c r="H848" s="41" t="s">
        <v>4939</v>
      </c>
      <c r="I848" s="42"/>
      <c r="J848" s="43" t="s">
        <v>4444</v>
      </c>
      <c r="K848" s="43" t="s">
        <v>4445</v>
      </c>
      <c r="L848" s="44" t="s">
        <v>1153</v>
      </c>
      <c r="M848" s="45" t="s">
        <v>1796</v>
      </c>
      <c r="N848" s="46" t="s">
        <v>1797</v>
      </c>
      <c r="O848" s="45" t="s">
        <v>1342</v>
      </c>
      <c r="P848" s="45">
        <v>1</v>
      </c>
      <c r="Q848" s="47">
        <v>46082</v>
      </c>
      <c r="R848" s="47">
        <v>46173</v>
      </c>
      <c r="S848" s="48">
        <f t="shared" si="49"/>
        <v>13.5</v>
      </c>
      <c r="T848" s="45" t="s">
        <v>624</v>
      </c>
      <c r="U848" s="45" t="s">
        <v>1798</v>
      </c>
      <c r="V848" s="49">
        <f>+IFERROR(VLOOKUP($M848,ACTIVIDADES!$B$9:$Q$494,10,0),"")</f>
        <v>0</v>
      </c>
      <c r="W848" s="50">
        <f>+IFERROR(VLOOKUP($M848,ACTIVIDADES!$B$9:$Q$494,11,0)," ")</f>
        <v>0</v>
      </c>
      <c r="X848" s="61">
        <f>+IFERROR(VLOOKUP($M848,ACTIVIDADES!$B$9:$Q$494,12,0),"")</f>
        <v>0</v>
      </c>
      <c r="Y848" s="52">
        <f>+IFERROR(VLOOKUP($M848,ACTIVIDADES!$B$9:$Q$494,13,0),"")</f>
        <v>46153</v>
      </c>
      <c r="Z848" s="53" t="str">
        <f>+IFERROR(VLOOKUP($M848,ACTIVIDADES!$B$9:$Q$494,14,0),"")</f>
        <v>No se evidencia seguimiento</v>
      </c>
      <c r="AA848" s="49">
        <f>+IFERROR(VLOOKUP($M848,ACTIVIDADES!$B$9:$Q$494,15,0),"")</f>
        <v>0</v>
      </c>
      <c r="AB848" s="54" t="str">
        <f>+IFERROR(VLOOKUP($M848,ACTIVIDADES!$B$9:$Q$494,16,0),"")</f>
        <v>EJECUCIÓN</v>
      </c>
      <c r="AC848" s="144">
        <v>46157</v>
      </c>
      <c r="AD848" s="29">
        <v>0</v>
      </c>
      <c r="AE848" s="29" t="s">
        <v>3741</v>
      </c>
      <c r="AF848" s="29" t="s">
        <v>580</v>
      </c>
      <c r="AG848" s="29" t="s">
        <v>3737</v>
      </c>
      <c r="AH848" s="29" t="s">
        <v>3737</v>
      </c>
      <c r="AI848" s="29" t="s">
        <v>3737</v>
      </c>
      <c r="AJ848" s="55">
        <f>+IFERROR(VLOOKUP($M848,ACTIVIDADES!$B$9:$T$494,17,0),"")</f>
        <v>1</v>
      </c>
      <c r="AK848" s="80" t="s">
        <v>4446</v>
      </c>
      <c r="AL848" s="80" t="s">
        <v>4447</v>
      </c>
      <c r="AM848" s="55">
        <f>+IFERROR(VLOOKUP($M848,ACTIVIDADES!$B$9:$X$495,20,0),0)</f>
        <v>46214</v>
      </c>
      <c r="AN848" s="55" t="str">
        <f>+IFERROR(VLOOKUP($M848,ACTIVIDADES!$B$9:$X$495,21,0),0)</f>
        <v>Se evidencia informe de seguimiento a las incapacidades de la DNBC en el periodo en mención. Se sugiere incluir en evidencias correo de socialización con lider de proceso</v>
      </c>
      <c r="AO848" s="55">
        <f>+IFERROR(VLOOKUP($M848,ACTIVIDADES!$B$9:$X$495,22,0),0)</f>
        <v>1</v>
      </c>
      <c r="AP848" s="150" t="str">
        <f>+IFERROR(VLOOKUP($M848,ACTIVIDADES!$B$9:$X$495,23,0),0)</f>
        <v>CUMPLIDO</v>
      </c>
      <c r="AQ848" s="201">
        <v>46230</v>
      </c>
      <c r="AR848" s="172">
        <v>1</v>
      </c>
      <c r="AS848" s="72" t="s">
        <v>3810</v>
      </c>
      <c r="AT848" s="200" t="s">
        <v>579</v>
      </c>
      <c r="AU848" s="57" t="s">
        <v>1472</v>
      </c>
      <c r="AV848" s="57" t="s">
        <v>3635</v>
      </c>
      <c r="AW848" s="57" t="s">
        <v>590</v>
      </c>
      <c r="AX848" s="386" t="s">
        <v>4448</v>
      </c>
      <c r="AY848" s="176" t="str">
        <f t="shared" si="50"/>
        <v>CUMPLIDAS</v>
      </c>
      <c r="AZ848" s="55" t="str">
        <f>+IFERROR(VLOOKUP($M848,ACTIVIDADES!$B$9:$T$494,25,0),"")</f>
        <v/>
      </c>
      <c r="BA848" s="55" t="str">
        <f>+IFERROR(VLOOKUP($M848,ACTIVIDADES!$B$9:$T$494,26,0),"")</f>
        <v/>
      </c>
      <c r="BB848" s="55" t="str">
        <f>+IFERROR(VLOOKUP($M848,ACTIVIDADES!$B$9:$T$494,27,0),"")</f>
        <v/>
      </c>
      <c r="BC848" s="55" t="str">
        <f>+IFERROR(VLOOKUP($M848,ACTIVIDADES!$B$9:$T$494,28,0),"")</f>
        <v/>
      </c>
      <c r="BD848" s="55" t="str">
        <f>+IFERROR(VLOOKUP($M848,ACTIVIDADES!$B$9:$T$494,29,0),"")</f>
        <v/>
      </c>
      <c r="BE848" s="55" t="str">
        <f>+IFERROR(VLOOKUP($M848,ACTIVIDADES!$B$9:$T$494,30,0),"")</f>
        <v/>
      </c>
      <c r="BF848" s="58"/>
      <c r="BG848" s="58"/>
      <c r="BH848" s="59"/>
      <c r="BI848" s="59" t="s">
        <v>580</v>
      </c>
      <c r="BJ848" s="60" t="s">
        <v>3635</v>
      </c>
      <c r="BK848" s="61" t="s">
        <v>593</v>
      </c>
      <c r="BL848" s="62"/>
      <c r="BM848" s="55" t="str">
        <f>+IFERROR(VLOOKUP($M848,ACTIVIDADES!$B$9:$T$494,31,0),"")</f>
        <v/>
      </c>
      <c r="BN848" s="55" t="str">
        <f>+IFERROR(VLOOKUP($M848,ACTIVIDADES!$B$9:$T$494,32,0),"")</f>
        <v/>
      </c>
      <c r="BO848" s="55" t="str">
        <f>+IFERROR(VLOOKUP($M848,ACTIVIDADES!$B$9:$T$494,33,0),"")</f>
        <v/>
      </c>
      <c r="BP848" s="55" t="str">
        <f>+IFERROR(VLOOKUP($M848,ACTIVIDADES!$B$9:$T$494,34,0),"")</f>
        <v/>
      </c>
      <c r="BQ848" s="55" t="str">
        <f>+IFERROR(VLOOKUP($M848,ACTIVIDADES!$B$9:$T$494,35,0),"")</f>
        <v/>
      </c>
      <c r="BR848" s="55" t="str">
        <f>+IFERROR(VLOOKUP($M848,ACTIVIDADES!$B$9:$T$494,36,0),"")</f>
        <v/>
      </c>
      <c r="BS848" s="55" t="str">
        <f>+IFERROR(VLOOKUP($M848,ACTIVIDADES!$B$9:$T$494,37,0),"")</f>
        <v/>
      </c>
      <c r="BT848" s="58"/>
      <c r="BU848" s="58"/>
      <c r="BV848" s="59"/>
      <c r="BW848" s="59" t="s">
        <v>580</v>
      </c>
      <c r="BX848" s="60" t="s">
        <v>3635</v>
      </c>
      <c r="BY848" s="61" t="s">
        <v>593</v>
      </c>
      <c r="BZ848" s="62"/>
      <c r="CA848" s="7"/>
      <c r="CB848" s="7"/>
      <c r="CC848" s="7"/>
      <c r="CD848" s="7"/>
      <c r="CE848" s="7"/>
      <c r="CF848" s="7"/>
      <c r="CG848" s="7"/>
      <c r="CH848" s="7"/>
      <c r="CI848" s="7"/>
      <c r="CJ848" s="7"/>
      <c r="CK848" s="7"/>
      <c r="CL848" s="7"/>
      <c r="CM848" s="7"/>
      <c r="CN848" s="7"/>
      <c r="CO848" s="7"/>
      <c r="CP848" s="7"/>
      <c r="CQ848" s="7"/>
    </row>
    <row r="849" spans="1:95" s="8" customFormat="1" ht="93" customHeight="1" x14ac:dyDescent="0.35">
      <c r="A849" s="40">
        <f t="shared" si="48"/>
        <v>841</v>
      </c>
      <c r="B849" s="40" t="s">
        <v>521</v>
      </c>
      <c r="C849" s="40">
        <v>2022</v>
      </c>
      <c r="D849" s="40" t="s">
        <v>3734</v>
      </c>
      <c r="E849" s="323"/>
      <c r="F849" s="40" t="s">
        <v>642</v>
      </c>
      <c r="G849" s="40" t="s">
        <v>4642</v>
      </c>
      <c r="H849" s="42" t="s">
        <v>4703</v>
      </c>
      <c r="I849" s="42"/>
      <c r="J849" s="40" t="s">
        <v>5031</v>
      </c>
      <c r="K849" s="40" t="s">
        <v>5321</v>
      </c>
      <c r="L849" s="44" t="s">
        <v>1153</v>
      </c>
      <c r="M849" s="45" t="s">
        <v>1796</v>
      </c>
      <c r="N849" s="45" t="s">
        <v>1797</v>
      </c>
      <c r="O849" s="45" t="s">
        <v>1342</v>
      </c>
      <c r="P849" s="45">
        <v>1</v>
      </c>
      <c r="Q849" s="47">
        <v>46082</v>
      </c>
      <c r="R849" s="47">
        <v>46173</v>
      </c>
      <c r="S849" s="48">
        <f t="shared" si="49"/>
        <v>13.5</v>
      </c>
      <c r="T849" s="45" t="s">
        <v>624</v>
      </c>
      <c r="U849" s="45" t="s">
        <v>1798</v>
      </c>
      <c r="V849" s="49">
        <f>+IFERROR(VLOOKUP($M849,ACTIVIDADES!$B$9:$Q$494,10,0),"")</f>
        <v>0</v>
      </c>
      <c r="W849" s="61">
        <f>+IFERROR(VLOOKUP($M849,ACTIVIDADES!$B$9:$Q$494,11,0)," ")</f>
        <v>0</v>
      </c>
      <c r="X849" s="61">
        <f>+IFERROR(VLOOKUP($M849,ACTIVIDADES!$B$9:$Q$494,12,0),"")</f>
        <v>0</v>
      </c>
      <c r="Y849" s="52">
        <f>+IFERROR(VLOOKUP($M849,ACTIVIDADES!$B$9:$Q$494,13,0),"")</f>
        <v>46153</v>
      </c>
      <c r="Z849" s="49" t="str">
        <f>+IFERROR(VLOOKUP($M849,ACTIVIDADES!$B$9:$Q$494,14,0),"")</f>
        <v>No se evidencia seguimiento</v>
      </c>
      <c r="AA849" s="49">
        <f>+IFERROR(VLOOKUP($M849,ACTIVIDADES!$B$9:$Q$494,15,0),"")</f>
        <v>0</v>
      </c>
      <c r="AB849" s="54" t="str">
        <f>+IFERROR(VLOOKUP($M849,ACTIVIDADES!$B$9:$Q$494,16,0),"")</f>
        <v>EJECUCIÓN</v>
      </c>
      <c r="AC849" s="144">
        <v>46157</v>
      </c>
      <c r="AD849" s="29">
        <v>0</v>
      </c>
      <c r="AE849" s="29" t="s">
        <v>3741</v>
      </c>
      <c r="AF849" s="28" t="s">
        <v>580</v>
      </c>
      <c r="AG849" s="29" t="s">
        <v>3737</v>
      </c>
      <c r="AH849" s="29" t="s">
        <v>3737</v>
      </c>
      <c r="AI849" s="29" t="s">
        <v>3737</v>
      </c>
      <c r="AJ849" s="55">
        <f>+IFERROR(VLOOKUP($M849,ACTIVIDADES!$B$9:$T$494,17,0),"")</f>
        <v>1</v>
      </c>
      <c r="AK849" s="80" t="str">
        <f>+IFERROR(VLOOKUP($M849,ACTIVIDADES!$B$9:$T$494,18,0),"")</f>
        <v>se aporta nomina -del 1 de marzo a 31 de mayo</v>
      </c>
      <c r="AL849" s="80" t="str">
        <f>+IFERROR(VLOOKUP($M849,ACTIVIDADES!$B$9:$T$494,19,0),"")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849" s="55">
        <f>+IFERROR(VLOOKUP($M849,ACTIVIDADES!$B$9:$X$495,20,0),0)</f>
        <v>46214</v>
      </c>
      <c r="AN849" s="55" t="str">
        <f>+IFERROR(VLOOKUP($M849,ACTIVIDADES!$B$9:$X$495,21,0),0)</f>
        <v>Se evidencia informe de seguimiento a las incapacidades de la DNBC en el periodo en mención. Se sugiere incluir en evidencias correo de socialización con lider de proceso</v>
      </c>
      <c r="AO849" s="55">
        <f>+IFERROR(VLOOKUP($M849,ACTIVIDADES!$B$9:$X$495,22,0),0)</f>
        <v>1</v>
      </c>
      <c r="AP849" s="150" t="str">
        <f>+IFERROR(VLOOKUP($M849,ACTIVIDADES!$B$9:$X$495,23,0),0)</f>
        <v>CUMPLIDO</v>
      </c>
      <c r="AQ849" s="88">
        <v>46230</v>
      </c>
      <c r="AR849" s="55">
        <v>1</v>
      </c>
      <c r="AS849" s="72" t="s">
        <v>4615</v>
      </c>
      <c r="AT849" s="29" t="s">
        <v>579</v>
      </c>
      <c r="AU849" s="193" t="s">
        <v>1472</v>
      </c>
      <c r="AV849" s="193" t="s">
        <v>3635</v>
      </c>
      <c r="AW849" s="193" t="s">
        <v>590</v>
      </c>
      <c r="AX849" s="193" t="s">
        <v>4451</v>
      </c>
      <c r="AY849" s="176" t="str">
        <f t="shared" si="50"/>
        <v>CUMPLIDAS</v>
      </c>
      <c r="AZ849" s="55" t="str">
        <f>+IFERROR(VLOOKUP($M849,ACTIVIDADES!$B$9:$T$494,25,0),"")</f>
        <v/>
      </c>
      <c r="BA849" s="55" t="str">
        <f>+IFERROR(VLOOKUP($M849,ACTIVIDADES!$B$9:$T$494,26,0),"")</f>
        <v/>
      </c>
      <c r="BB849" s="55" t="str">
        <f>+IFERROR(VLOOKUP($M849,ACTIVIDADES!$B$9:$T$494,27,0),"")</f>
        <v/>
      </c>
      <c r="BC849" s="55" t="str">
        <f>+IFERROR(VLOOKUP($M849,ACTIVIDADES!$B$9:$T$494,28,0),"")</f>
        <v/>
      </c>
      <c r="BD849" s="55" t="str">
        <f>+IFERROR(VLOOKUP($M849,ACTIVIDADES!$B$9:$T$494,29,0),"")</f>
        <v/>
      </c>
      <c r="BE849" s="55" t="str">
        <f>+IFERROR(VLOOKUP($M849,ACTIVIDADES!$B$9:$T$494,30,0),"")</f>
        <v/>
      </c>
      <c r="BF849" s="58"/>
      <c r="BG849" s="58"/>
      <c r="BH849" s="59"/>
      <c r="BI849" s="59" t="s">
        <v>580</v>
      </c>
      <c r="BJ849" s="60" t="s">
        <v>3635</v>
      </c>
      <c r="BK849" s="61" t="s">
        <v>593</v>
      </c>
      <c r="BL849" s="62"/>
      <c r="BM849" s="55" t="str">
        <f>+IFERROR(VLOOKUP($M849,ACTIVIDADES!$B$9:$T$494,31,0),"")</f>
        <v/>
      </c>
      <c r="BN849" s="55" t="str">
        <f>+IFERROR(VLOOKUP($M849,ACTIVIDADES!$B$9:$T$494,32,0),"")</f>
        <v/>
      </c>
      <c r="BO849" s="55" t="str">
        <f>+IFERROR(VLOOKUP($M849,ACTIVIDADES!$B$9:$T$494,33,0),"")</f>
        <v/>
      </c>
      <c r="BP849" s="55" t="str">
        <f>+IFERROR(VLOOKUP($M849,ACTIVIDADES!$B$9:$T$494,34,0),"")</f>
        <v/>
      </c>
      <c r="BQ849" s="55" t="str">
        <f>+IFERROR(VLOOKUP($M849,ACTIVIDADES!$B$9:$T$494,35,0),"")</f>
        <v/>
      </c>
      <c r="BR849" s="55" t="str">
        <f>+IFERROR(VLOOKUP($M849,ACTIVIDADES!$B$9:$T$494,36,0),"")</f>
        <v/>
      </c>
      <c r="BS849" s="55" t="str">
        <f>+IFERROR(VLOOKUP($M849,ACTIVIDADES!$B$9:$T$494,37,0),"")</f>
        <v/>
      </c>
      <c r="BT849" s="58"/>
      <c r="BU849" s="58"/>
      <c r="BV849" s="59"/>
      <c r="BW849" s="59" t="s">
        <v>580</v>
      </c>
      <c r="BX849" s="60" t="s">
        <v>3635</v>
      </c>
      <c r="BY849" s="61" t="s">
        <v>593</v>
      </c>
      <c r="BZ849" s="62"/>
      <c r="CA849" s="9"/>
      <c r="CB849" s="9"/>
      <c r="CC849" s="9"/>
      <c r="CD849" s="9"/>
      <c r="CE849" s="9"/>
      <c r="CF849" s="9"/>
      <c r="CG849" s="9"/>
      <c r="CH849" s="9"/>
      <c r="CI849" s="9"/>
      <c r="CJ849" s="9"/>
      <c r="CK849" s="9"/>
      <c r="CL849" s="9"/>
      <c r="CM849" s="9"/>
      <c r="CN849" s="9"/>
      <c r="CO849" s="9"/>
      <c r="CP849" s="9"/>
      <c r="CQ849" s="9"/>
    </row>
    <row r="850" spans="1:95" s="143" customFormat="1" ht="93" customHeight="1" x14ac:dyDescent="0.35">
      <c r="A850" s="40">
        <f t="shared" si="48"/>
        <v>842</v>
      </c>
      <c r="B850" s="40" t="s">
        <v>521</v>
      </c>
      <c r="C850" s="40">
        <v>2022</v>
      </c>
      <c r="D850" s="40" t="s">
        <v>3734</v>
      </c>
      <c r="E850" s="323"/>
      <c r="F850" s="40" t="s">
        <v>629</v>
      </c>
      <c r="G850" s="40" t="s">
        <v>4644</v>
      </c>
      <c r="H850" s="42" t="s">
        <v>4718</v>
      </c>
      <c r="I850" s="42"/>
      <c r="J850" s="40" t="s">
        <v>5260</v>
      </c>
      <c r="K850" s="40" t="s">
        <v>5423</v>
      </c>
      <c r="L850" s="44" t="s">
        <v>1153</v>
      </c>
      <c r="M850" s="45" t="s">
        <v>2289</v>
      </c>
      <c r="N850" s="45" t="s">
        <v>5467</v>
      </c>
      <c r="O850" s="45" t="s">
        <v>1750</v>
      </c>
      <c r="P850" s="45">
        <v>1</v>
      </c>
      <c r="Q850" s="47">
        <v>46023</v>
      </c>
      <c r="R850" s="47">
        <v>46112</v>
      </c>
      <c r="S850" s="48">
        <f t="shared" si="49"/>
        <v>13.5</v>
      </c>
      <c r="T850" s="45" t="s">
        <v>592</v>
      </c>
      <c r="U850" s="45" t="s">
        <v>1821</v>
      </c>
      <c r="V850" s="49">
        <f>+IFERROR(VLOOKUP($M850,ACTIVIDADES!$B$9:$Q$494,10,0),"")</f>
        <v>1</v>
      </c>
      <c r="W850" s="61" t="str">
        <f>+IFERROR(VLOOKUP($M850,ACTIVIDADES!$B$9:$Q$494,11,0)," ")</f>
        <v xml:space="preserve">Como evidencia se cuenta con la Formulación del procedimiento Conciliaciones contables donde se cruza la información de incapacidades </v>
      </c>
      <c r="X850" s="51" t="str">
        <f>+IFERROR(VLOOKUP($M850,ACTIVIDADES!$B$9:$Q$494,12,0),"")</f>
        <v>https://dnbcgovco-my.sharepoint.com/:f:/g/personal/planeacion_dnbc_gov_co/IgAKPZEalRp3T7O44VwZjBLlARF86VpmllJA36VR9-2qDG8?e=W6XaGX</v>
      </c>
      <c r="Y850" s="52">
        <f>+IFERROR(VLOOKUP($M850,ACTIVIDADES!$B$9:$Q$494,13,0),"")</f>
        <v>46153</v>
      </c>
      <c r="Z850" s="49" t="str">
        <f>+IFERROR(VLOOKUP($M850,ACTIVIDADES!$B$9:$Q$494,14,0),"")</f>
        <v>Se evidencia procedimiento formulado en la vigencia 2025</v>
      </c>
      <c r="AA850" s="49">
        <f>+IFERROR(VLOOKUP($M850,ACTIVIDADES!$B$9:$Q$494,15,0),"")</f>
        <v>1</v>
      </c>
      <c r="AB850" s="54" t="str">
        <f>+IFERROR(VLOOKUP($M850,ACTIVIDADES!$B$9:$Q$494,16,0),"")</f>
        <v>CUMPLIDO</v>
      </c>
      <c r="AC850" s="144">
        <v>46171</v>
      </c>
      <c r="AD850" s="30">
        <v>1</v>
      </c>
      <c r="AE850" s="28" t="s">
        <v>3776</v>
      </c>
      <c r="AF850" s="29" t="s">
        <v>578</v>
      </c>
      <c r="AG850" s="29" t="s">
        <v>3737</v>
      </c>
      <c r="AH850" s="29" t="s">
        <v>593</v>
      </c>
      <c r="AI850" s="29" t="s">
        <v>3752</v>
      </c>
      <c r="AJ850" s="55">
        <f>+IFERROR(VLOOKUP($M850,ACTIVIDADES!$B$9:$T$494,17,0),"")</f>
        <v>1</v>
      </c>
      <c r="AK850" s="80" t="str">
        <f>+IFERROR(VLOOKUP($M850,ACTIVIDADES!$B$9:$T$494,18,0),"")</f>
        <v xml:space="preserve">Como evidencia se cuenta con la Formulación del procedimiento Conciliaciones contables donde se cruza la información de incapacidades </v>
      </c>
      <c r="AL850" s="80" t="str">
        <f>+IFERROR(VLOOKUP($M850,ACTIVIDADES!$B$9:$T$494,19,0),"")</f>
        <v>https://dnbcgovco-my.sharepoint.com/:f:/g/personal/planeacion_dnbc_gov_co/IgDlTTkE6gPMRZjTETbxch7dATaSM_TE5-agvqb3k7QgaDY?e=0V1Jx7</v>
      </c>
      <c r="AM850" s="55" t="str">
        <f>+IFERROR(VLOOKUP($M850,ACTIVIDADES!$B$9:$X$495,20,0),0)</f>
        <v>11/07/206</v>
      </c>
      <c r="AN850" s="55" t="str">
        <f>+IFERROR(VLOOKUP($M850,ACTIVIDADES!$B$9:$X$495,21,0),0)</f>
        <v>Actividad reportada con cumplimiento en el primer trimestre 2026</v>
      </c>
      <c r="AO850" s="55">
        <f>+IFERROR(VLOOKUP($M850,ACTIVIDADES!$B$9:$X$495,22,0),0)</f>
        <v>1</v>
      </c>
      <c r="AP850" s="150" t="str">
        <f>+IFERROR(VLOOKUP($M850,ACTIVIDADES!$B$9:$X$495,23,0),0)</f>
        <v>CUMPLIDO</v>
      </c>
      <c r="AQ850" s="129">
        <v>46245</v>
      </c>
      <c r="AR850" s="172">
        <v>1</v>
      </c>
      <c r="AS850" s="131" t="s">
        <v>3777</v>
      </c>
      <c r="AT850" s="29" t="s">
        <v>579</v>
      </c>
      <c r="AU850" s="57" t="s">
        <v>1472</v>
      </c>
      <c r="AV850" s="193" t="s">
        <v>3635</v>
      </c>
      <c r="AW850" s="193" t="s">
        <v>590</v>
      </c>
      <c r="AX850" s="154" t="s">
        <v>4473</v>
      </c>
      <c r="AY850" s="176" t="str">
        <f t="shared" si="50"/>
        <v>CUMPLIDAS</v>
      </c>
      <c r="AZ850" s="55" t="str">
        <f>+IFERROR(VLOOKUP($M850,ACTIVIDADES!$B$9:$T$494,25,0),"")</f>
        <v/>
      </c>
      <c r="BA850" s="55" t="str">
        <f>+IFERROR(VLOOKUP($M850,ACTIVIDADES!$B$9:$T$494,26,0),"")</f>
        <v/>
      </c>
      <c r="BB850" s="55" t="str">
        <f>+IFERROR(VLOOKUP($M850,ACTIVIDADES!$B$9:$T$494,27,0),"")</f>
        <v/>
      </c>
      <c r="BC850" s="55" t="str">
        <f>+IFERROR(VLOOKUP($M850,ACTIVIDADES!$B$9:$T$494,28,0),"")</f>
        <v/>
      </c>
      <c r="BD850" s="55" t="str">
        <f>+IFERROR(VLOOKUP($M850,ACTIVIDADES!$B$9:$T$494,29,0),"")</f>
        <v/>
      </c>
      <c r="BE850" s="55" t="str">
        <f>+IFERROR(VLOOKUP($M850,ACTIVIDADES!$B$9:$T$494,30,0),"")</f>
        <v/>
      </c>
      <c r="BF850" s="58"/>
      <c r="BG850" s="58"/>
      <c r="BH850" s="59"/>
      <c r="BI850" s="59" t="s">
        <v>580</v>
      </c>
      <c r="BJ850" s="60" t="s">
        <v>3635</v>
      </c>
      <c r="BK850" s="61" t="s">
        <v>593</v>
      </c>
      <c r="BL850" s="62"/>
      <c r="BM850" s="55" t="str">
        <f>+IFERROR(VLOOKUP($M850,ACTIVIDADES!$B$9:$T$494,31,0),"")</f>
        <v/>
      </c>
      <c r="BN850" s="55" t="str">
        <f>+IFERROR(VLOOKUP($M850,ACTIVIDADES!$B$9:$T$494,32,0),"")</f>
        <v/>
      </c>
      <c r="BO850" s="55" t="str">
        <f>+IFERROR(VLOOKUP($M850,ACTIVIDADES!$B$9:$T$494,33,0),"")</f>
        <v/>
      </c>
      <c r="BP850" s="55" t="str">
        <f>+IFERROR(VLOOKUP($M850,ACTIVIDADES!$B$9:$T$494,34,0),"")</f>
        <v/>
      </c>
      <c r="BQ850" s="55" t="str">
        <f>+IFERROR(VLOOKUP($M850,ACTIVIDADES!$B$9:$T$494,35,0),"")</f>
        <v/>
      </c>
      <c r="BR850" s="55" t="str">
        <f>+IFERROR(VLOOKUP($M850,ACTIVIDADES!$B$9:$T$494,36,0),"")</f>
        <v/>
      </c>
      <c r="BS850" s="55" t="str">
        <f>+IFERROR(VLOOKUP($M850,ACTIVIDADES!$B$9:$T$494,37,0),"")</f>
        <v/>
      </c>
      <c r="BT850" s="58"/>
      <c r="BU850" s="58"/>
      <c r="BV850" s="59"/>
      <c r="BW850" s="59" t="s">
        <v>580</v>
      </c>
      <c r="BX850" s="60" t="s">
        <v>3635</v>
      </c>
      <c r="BY850" s="61" t="s">
        <v>593</v>
      </c>
      <c r="BZ850" s="62"/>
      <c r="CA850" s="9"/>
      <c r="CB850" s="9"/>
      <c r="CC850" s="9"/>
      <c r="CD850" s="9"/>
      <c r="CE850" s="9"/>
      <c r="CF850" s="9"/>
      <c r="CG850" s="9"/>
      <c r="CH850" s="9"/>
      <c r="CI850" s="9"/>
      <c r="CJ850" s="9"/>
      <c r="CK850" s="9"/>
      <c r="CL850" s="9"/>
      <c r="CM850" s="9"/>
      <c r="CN850" s="9"/>
      <c r="CO850" s="9"/>
      <c r="CP850" s="9"/>
      <c r="CQ850" s="9"/>
    </row>
    <row r="851" spans="1:95" s="143" customFormat="1" ht="93" customHeight="1" x14ac:dyDescent="0.35">
      <c r="A851" s="40">
        <f t="shared" si="48"/>
        <v>843</v>
      </c>
      <c r="B851" s="40" t="s">
        <v>521</v>
      </c>
      <c r="C851" s="40">
        <v>2022</v>
      </c>
      <c r="D851" s="40" t="s">
        <v>3734</v>
      </c>
      <c r="E851" s="323"/>
      <c r="F851" s="40" t="s">
        <v>632</v>
      </c>
      <c r="G851" s="40" t="s">
        <v>4646</v>
      </c>
      <c r="H851" s="42" t="s">
        <v>4946</v>
      </c>
      <c r="I851" s="42"/>
      <c r="J851" s="40" t="s">
        <v>5261</v>
      </c>
      <c r="K851" s="40" t="s">
        <v>5300</v>
      </c>
      <c r="L851" s="44" t="s">
        <v>1153</v>
      </c>
      <c r="M851" s="45" t="s">
        <v>2289</v>
      </c>
      <c r="N851" s="45" t="s">
        <v>5467</v>
      </c>
      <c r="O851" s="45" t="s">
        <v>1750</v>
      </c>
      <c r="P851" s="45">
        <v>1</v>
      </c>
      <c r="Q851" s="47">
        <v>46023</v>
      </c>
      <c r="R851" s="47">
        <v>46112</v>
      </c>
      <c r="S851" s="48">
        <f t="shared" si="49"/>
        <v>13.5</v>
      </c>
      <c r="T851" s="45" t="s">
        <v>592</v>
      </c>
      <c r="U851" s="45"/>
      <c r="V851" s="49">
        <f>+IFERROR(VLOOKUP($M851,ACTIVIDADES!$B$9:$Q$494,10,0),"")</f>
        <v>1</v>
      </c>
      <c r="W851" s="61" t="str">
        <f>+IFERROR(VLOOKUP($M851,ACTIVIDADES!$B$9:$Q$494,11,0)," ")</f>
        <v xml:space="preserve">Como evidencia se cuenta con la Formulación del procedimiento Conciliaciones contables donde se cruza la información de incapacidades </v>
      </c>
      <c r="X851" s="51" t="str">
        <f>+IFERROR(VLOOKUP($M851,ACTIVIDADES!$B$9:$Q$494,12,0),"")</f>
        <v>https://dnbcgovco-my.sharepoint.com/:f:/g/personal/planeacion_dnbc_gov_co/IgAKPZEalRp3T7O44VwZjBLlARF86VpmllJA36VR9-2qDG8?e=W6XaGX</v>
      </c>
      <c r="Y851" s="52">
        <f>+IFERROR(VLOOKUP($M851,ACTIVIDADES!$B$9:$Q$494,13,0),"")</f>
        <v>46153</v>
      </c>
      <c r="Z851" s="49" t="str">
        <f>+IFERROR(VLOOKUP($M851,ACTIVIDADES!$B$9:$Q$494,14,0),"")</f>
        <v>Se evidencia procedimiento formulado en la vigencia 2025</v>
      </c>
      <c r="AA851" s="49">
        <f>+IFERROR(VLOOKUP($M851,ACTIVIDADES!$B$9:$Q$494,15,0),"")</f>
        <v>1</v>
      </c>
      <c r="AB851" s="54" t="str">
        <f>+IFERROR(VLOOKUP($M851,ACTIVIDADES!$B$9:$Q$494,16,0),"")</f>
        <v>CUMPLIDO</v>
      </c>
      <c r="AC851" s="144">
        <v>46171</v>
      </c>
      <c r="AD851" s="30">
        <v>1</v>
      </c>
      <c r="AE851" s="28" t="s">
        <v>3776</v>
      </c>
      <c r="AF851" s="29" t="s">
        <v>578</v>
      </c>
      <c r="AG851" s="29" t="s">
        <v>3737</v>
      </c>
      <c r="AH851" s="29" t="s">
        <v>593</v>
      </c>
      <c r="AI851" s="29" t="s">
        <v>3752</v>
      </c>
      <c r="AJ851" s="55">
        <f>+IFERROR(VLOOKUP($M851,ACTIVIDADES!$B$9:$T$494,17,0),"")</f>
        <v>1</v>
      </c>
      <c r="AK851" s="80" t="str">
        <f>+IFERROR(VLOOKUP($M851,ACTIVIDADES!$B$9:$T$494,18,0),"")</f>
        <v xml:space="preserve">Como evidencia se cuenta con la Formulación del procedimiento Conciliaciones contables donde se cruza la información de incapacidades </v>
      </c>
      <c r="AL851" s="80" t="str">
        <f>+IFERROR(VLOOKUP($M851,ACTIVIDADES!$B$9:$T$494,19,0),"")</f>
        <v>https://dnbcgovco-my.sharepoint.com/:f:/g/personal/planeacion_dnbc_gov_co/IgDlTTkE6gPMRZjTETbxch7dATaSM_TE5-agvqb3k7QgaDY?e=0V1Jx7</v>
      </c>
      <c r="AM851" s="55" t="str">
        <f>+IFERROR(VLOOKUP($M851,ACTIVIDADES!$B$9:$X$495,20,0),0)</f>
        <v>11/07/206</v>
      </c>
      <c r="AN851" s="55" t="str">
        <f>+IFERROR(VLOOKUP($M851,ACTIVIDADES!$B$9:$X$495,21,0),0)</f>
        <v>Actividad reportada con cumplimiento en el primer trimestre 2026</v>
      </c>
      <c r="AO851" s="55">
        <f>+IFERROR(VLOOKUP($M851,ACTIVIDADES!$B$9:$X$495,22,0),0)</f>
        <v>1</v>
      </c>
      <c r="AP851" s="150" t="str">
        <f>+IFERROR(VLOOKUP($M851,ACTIVIDADES!$B$9:$X$495,23,0),0)</f>
        <v>CUMPLIDO</v>
      </c>
      <c r="AQ851" s="129">
        <v>46245</v>
      </c>
      <c r="AR851" s="172">
        <v>1</v>
      </c>
      <c r="AS851" s="131" t="s">
        <v>3777</v>
      </c>
      <c r="AT851" s="29" t="s">
        <v>579</v>
      </c>
      <c r="AU851" s="57" t="s">
        <v>1472</v>
      </c>
      <c r="AV851" s="193" t="s">
        <v>3635</v>
      </c>
      <c r="AW851" s="193" t="s">
        <v>590</v>
      </c>
      <c r="AX851" s="154" t="s">
        <v>5870</v>
      </c>
      <c r="AY851" s="176" t="str">
        <f t="shared" si="50"/>
        <v>CUMPLIDAS</v>
      </c>
      <c r="AZ851" s="55" t="str">
        <f>+IFERROR(VLOOKUP($M851,ACTIVIDADES!$B$9:$T$494,25,0),"")</f>
        <v/>
      </c>
      <c r="BA851" s="55" t="str">
        <f>+IFERROR(VLOOKUP($M851,ACTIVIDADES!$B$9:$T$494,26,0),"")</f>
        <v/>
      </c>
      <c r="BB851" s="55" t="str">
        <f>+IFERROR(VLOOKUP($M851,ACTIVIDADES!$B$9:$T$494,27,0),"")</f>
        <v/>
      </c>
      <c r="BC851" s="55" t="str">
        <f>+IFERROR(VLOOKUP($M851,ACTIVIDADES!$B$9:$T$494,28,0),"")</f>
        <v/>
      </c>
      <c r="BD851" s="55" t="str">
        <f>+IFERROR(VLOOKUP($M851,ACTIVIDADES!$B$9:$T$494,29,0),"")</f>
        <v/>
      </c>
      <c r="BE851" s="55" t="str">
        <f>+IFERROR(VLOOKUP($M851,ACTIVIDADES!$B$9:$T$494,30,0),"")</f>
        <v/>
      </c>
      <c r="BF851" s="58"/>
      <c r="BG851" s="58"/>
      <c r="BH851" s="59"/>
      <c r="BI851" s="59" t="s">
        <v>580</v>
      </c>
      <c r="BJ851" s="60" t="s">
        <v>3635</v>
      </c>
      <c r="BK851" s="61" t="s">
        <v>593</v>
      </c>
      <c r="BL851" s="62"/>
      <c r="BM851" s="55" t="str">
        <f>+IFERROR(VLOOKUP($M851,ACTIVIDADES!$B$9:$T$494,31,0),"")</f>
        <v/>
      </c>
      <c r="BN851" s="55" t="str">
        <f>+IFERROR(VLOOKUP($M851,ACTIVIDADES!$B$9:$T$494,32,0),"")</f>
        <v/>
      </c>
      <c r="BO851" s="55" t="str">
        <f>+IFERROR(VLOOKUP($M851,ACTIVIDADES!$B$9:$T$494,33,0),"")</f>
        <v/>
      </c>
      <c r="BP851" s="55" t="str">
        <f>+IFERROR(VLOOKUP($M851,ACTIVIDADES!$B$9:$T$494,34,0),"")</f>
        <v/>
      </c>
      <c r="BQ851" s="55" t="str">
        <f>+IFERROR(VLOOKUP($M851,ACTIVIDADES!$B$9:$T$494,35,0),"")</f>
        <v/>
      </c>
      <c r="BR851" s="55" t="str">
        <f>+IFERROR(VLOOKUP($M851,ACTIVIDADES!$B$9:$T$494,36,0),"")</f>
        <v/>
      </c>
      <c r="BS851" s="55" t="str">
        <f>+IFERROR(VLOOKUP($M851,ACTIVIDADES!$B$9:$T$494,37,0),"")</f>
        <v/>
      </c>
      <c r="BT851" s="58"/>
      <c r="BU851" s="58"/>
      <c r="BV851" s="59"/>
      <c r="BW851" s="59" t="s">
        <v>580</v>
      </c>
      <c r="BX851" s="60" t="s">
        <v>3635</v>
      </c>
      <c r="BY851" s="61" t="s">
        <v>593</v>
      </c>
      <c r="BZ851" s="62"/>
      <c r="CA851" s="9"/>
      <c r="CB851" s="9"/>
      <c r="CC851" s="9"/>
      <c r="CD851" s="9"/>
      <c r="CE851" s="9"/>
      <c r="CF851" s="9"/>
      <c r="CG851" s="9"/>
      <c r="CH851" s="9"/>
      <c r="CI851" s="9"/>
      <c r="CJ851" s="9"/>
      <c r="CK851" s="9"/>
      <c r="CL851" s="9"/>
      <c r="CM851" s="9"/>
      <c r="CN851" s="9"/>
      <c r="CO851" s="9"/>
      <c r="CP851" s="9"/>
      <c r="CQ851" s="9"/>
    </row>
    <row r="852" spans="1:95" s="143" customFormat="1" ht="93" customHeight="1" x14ac:dyDescent="0.35">
      <c r="A852" s="40">
        <f t="shared" si="48"/>
        <v>844</v>
      </c>
      <c r="B852" s="40" t="s">
        <v>521</v>
      </c>
      <c r="C852" s="40">
        <v>2022</v>
      </c>
      <c r="D852" s="40" t="s">
        <v>3734</v>
      </c>
      <c r="E852" s="323"/>
      <c r="F852" s="40" t="s">
        <v>631</v>
      </c>
      <c r="G852" s="40" t="s">
        <v>4642</v>
      </c>
      <c r="H852" s="42" t="s">
        <v>4952</v>
      </c>
      <c r="I852" s="42" t="s">
        <v>3636</v>
      </c>
      <c r="J852" s="40" t="s">
        <v>5268</v>
      </c>
      <c r="K852" s="40" t="s">
        <v>5424</v>
      </c>
      <c r="L852" s="44" t="s">
        <v>1153</v>
      </c>
      <c r="M852" s="45" t="s">
        <v>2318</v>
      </c>
      <c r="N852" s="45" t="s">
        <v>2319</v>
      </c>
      <c r="O852" s="45" t="s">
        <v>2320</v>
      </c>
      <c r="P852" s="45">
        <v>1</v>
      </c>
      <c r="Q852" s="47">
        <v>46113</v>
      </c>
      <c r="R852" s="47">
        <v>46203</v>
      </c>
      <c r="S852" s="48">
        <f t="shared" si="49"/>
        <v>13.350000000000001</v>
      </c>
      <c r="T852" s="45" t="s">
        <v>592</v>
      </c>
      <c r="U852" s="45"/>
      <c r="V852" s="49">
        <f>+IFERROR(VLOOKUP($M852,ACTIVIDADES!$B$9:$Q$494,10,0),"")</f>
        <v>1</v>
      </c>
      <c r="W852" s="61" t="str">
        <f>+IFERROR(VLOOKUP($M852,ACTIVIDADES!$B$9:$Q$494,11,0)," ")</f>
        <v xml:space="preserve">Se deja en evidencia el procedimiento de gestion de pagos </v>
      </c>
      <c r="X852" s="51" t="str">
        <f>+IFERROR(VLOOKUP($M852,ACTIVIDADES!$B$9:$Q$494,12,0),"")</f>
        <v>https://dnbcgovco-my.sharepoint.com/:f:/g/personal/planeacion_dnbc_gov_co/IgAKPZEalRp3T7O44VwZjBLlARF86VpmllJA36VR9-2qDG8?e=W6XaGX</v>
      </c>
      <c r="Y852" s="52">
        <f>+IFERROR(VLOOKUP($M852,ACTIVIDADES!$B$9:$Q$494,13,0),"")</f>
        <v>46153</v>
      </c>
      <c r="Z852" s="49" t="str">
        <f>+IFERROR(VLOOKUP($M852,ACTIVIDADES!$B$9:$Q$494,14,0),"")</f>
        <v>Se incluye actualización de procedimiento junto a formatos del mismo</v>
      </c>
      <c r="AA852" s="49">
        <f>+IFERROR(VLOOKUP($M852,ACTIVIDADES!$B$9:$Q$494,15,0),"")</f>
        <v>1</v>
      </c>
      <c r="AB852" s="54" t="str">
        <f>+IFERROR(VLOOKUP($M852,ACTIVIDADES!$B$9:$Q$494,16,0),"")</f>
        <v>CUMPLIDO</v>
      </c>
      <c r="AC852" s="144">
        <v>46171</v>
      </c>
      <c r="AD852" s="30">
        <v>1</v>
      </c>
      <c r="AE852" s="28" t="s">
        <v>3864</v>
      </c>
      <c r="AF852" s="29" t="s">
        <v>579</v>
      </c>
      <c r="AG852" s="29" t="s">
        <v>3737</v>
      </c>
      <c r="AH852" s="29" t="s">
        <v>593</v>
      </c>
      <c r="AI852" s="29" t="s">
        <v>3752</v>
      </c>
      <c r="AJ852" s="55">
        <f>+IFERROR(VLOOKUP($M852,ACTIVIDADES!$B$9:$T$494,17,0),"")</f>
        <v>1</v>
      </c>
      <c r="AK852" s="80" t="str">
        <f>+IFERROR(VLOOKUP($M852,ACTIVIDADES!$B$9:$T$494,18,0),"")</f>
        <v xml:space="preserve">Se deja en evidencia el procedimiento de gestion de pagos </v>
      </c>
      <c r="AL852" s="80" t="str">
        <f>+IFERROR(VLOOKUP($M852,ACTIVIDADES!$B$9:$T$494,19,0),"")</f>
        <v>https://dnbcgovco-my.sharepoint.com/:f:/g/personal/planeacion_dnbc_gov_co/IgDlTTkE6gPMRZjTETbxch7dATaSM_TE5-agvqb3k7QgaDY?e=0V1Jx7</v>
      </c>
      <c r="AM852" s="55" t="str">
        <f>+IFERROR(VLOOKUP($M852,ACTIVIDADES!$B$9:$X$495,20,0),0)</f>
        <v>11/07/206</v>
      </c>
      <c r="AN852" s="55" t="str">
        <f>+IFERROR(VLOOKUP($M852,ACTIVIDADES!$B$9:$X$495,21,0),0)</f>
        <v>Actividad reportada con cumplimiento en el primer trimestre 2026</v>
      </c>
      <c r="AO852" s="55">
        <f>+IFERROR(VLOOKUP($M852,ACTIVIDADES!$B$9:$X$495,22,0),0)</f>
        <v>1</v>
      </c>
      <c r="AP852" s="150" t="str">
        <f>+IFERROR(VLOOKUP($M852,ACTIVIDADES!$B$9:$X$495,23,0),0)</f>
        <v>CUMPLIDO</v>
      </c>
      <c r="AQ852" s="129">
        <v>46245</v>
      </c>
      <c r="AR852" s="172">
        <v>1</v>
      </c>
      <c r="AS852" s="131" t="s">
        <v>3864</v>
      </c>
      <c r="AT852" s="29" t="s">
        <v>579</v>
      </c>
      <c r="AU852" s="193" t="s">
        <v>1472</v>
      </c>
      <c r="AV852" s="193" t="s">
        <v>3635</v>
      </c>
      <c r="AW852" s="193" t="s">
        <v>590</v>
      </c>
      <c r="AX852" s="154" t="s">
        <v>5881</v>
      </c>
      <c r="AY852" s="176" t="str">
        <f t="shared" si="50"/>
        <v>CUMPLIDAS</v>
      </c>
      <c r="AZ852" s="55" t="str">
        <f>+IFERROR(VLOOKUP($M852,ACTIVIDADES!$B$9:$T$494,25,0),"")</f>
        <v/>
      </c>
      <c r="BA852" s="55" t="str">
        <f>+IFERROR(VLOOKUP($M852,ACTIVIDADES!$B$9:$T$494,26,0),"")</f>
        <v/>
      </c>
      <c r="BB852" s="55" t="str">
        <f>+IFERROR(VLOOKUP($M852,ACTIVIDADES!$B$9:$T$494,27,0),"")</f>
        <v/>
      </c>
      <c r="BC852" s="55" t="str">
        <f>+IFERROR(VLOOKUP($M852,ACTIVIDADES!$B$9:$T$494,28,0),"")</f>
        <v/>
      </c>
      <c r="BD852" s="55" t="str">
        <f>+IFERROR(VLOOKUP($M852,ACTIVIDADES!$B$9:$T$494,29,0),"")</f>
        <v/>
      </c>
      <c r="BE852" s="55" t="str">
        <f>+IFERROR(VLOOKUP($M852,ACTIVIDADES!$B$9:$T$494,30,0),"")</f>
        <v/>
      </c>
      <c r="BF852" s="58"/>
      <c r="BG852" s="58"/>
      <c r="BH852" s="59"/>
      <c r="BI852" s="59" t="s">
        <v>580</v>
      </c>
      <c r="BJ852" s="60" t="s">
        <v>3635</v>
      </c>
      <c r="BK852" s="61" t="s">
        <v>593</v>
      </c>
      <c r="BL852" s="62"/>
      <c r="BM852" s="55" t="str">
        <f>+IFERROR(VLOOKUP($M852,ACTIVIDADES!$B$9:$T$494,31,0),"")</f>
        <v/>
      </c>
      <c r="BN852" s="55" t="str">
        <f>+IFERROR(VLOOKUP($M852,ACTIVIDADES!$B$9:$T$494,32,0),"")</f>
        <v/>
      </c>
      <c r="BO852" s="55" t="str">
        <f>+IFERROR(VLOOKUP($M852,ACTIVIDADES!$B$9:$T$494,33,0),"")</f>
        <v/>
      </c>
      <c r="BP852" s="55" t="str">
        <f>+IFERROR(VLOOKUP($M852,ACTIVIDADES!$B$9:$T$494,34,0),"")</f>
        <v/>
      </c>
      <c r="BQ852" s="55" t="str">
        <f>+IFERROR(VLOOKUP($M852,ACTIVIDADES!$B$9:$T$494,35,0),"")</f>
        <v/>
      </c>
      <c r="BR852" s="55" t="str">
        <f>+IFERROR(VLOOKUP($M852,ACTIVIDADES!$B$9:$T$494,36,0),"")</f>
        <v/>
      </c>
      <c r="BS852" s="55" t="str">
        <f>+IFERROR(VLOOKUP($M852,ACTIVIDADES!$B$9:$T$494,37,0),"")</f>
        <v/>
      </c>
      <c r="BT852" s="58"/>
      <c r="BU852" s="58"/>
      <c r="BV852" s="59"/>
      <c r="BW852" s="59" t="s">
        <v>580</v>
      </c>
      <c r="BX852" s="60" t="s">
        <v>3635</v>
      </c>
      <c r="BY852" s="61" t="s">
        <v>593</v>
      </c>
      <c r="BZ852" s="62"/>
      <c r="CA852" s="9"/>
      <c r="CB852" s="9"/>
      <c r="CC852" s="9"/>
      <c r="CD852" s="9"/>
      <c r="CE852" s="9"/>
      <c r="CF852" s="9"/>
      <c r="CG852" s="9"/>
      <c r="CH852" s="9"/>
      <c r="CI852" s="9"/>
      <c r="CJ852" s="9"/>
      <c r="CK852" s="9"/>
      <c r="CL852" s="9"/>
      <c r="CM852" s="9"/>
      <c r="CN852" s="9"/>
      <c r="CO852" s="9"/>
      <c r="CP852" s="9"/>
      <c r="CQ852" s="9"/>
    </row>
    <row r="853" spans="1:95" ht="93" customHeight="1" x14ac:dyDescent="0.35">
      <c r="A853" s="40">
        <f t="shared" si="48"/>
        <v>845</v>
      </c>
      <c r="B853" s="40" t="s">
        <v>521</v>
      </c>
      <c r="C853" s="40">
        <v>2021</v>
      </c>
      <c r="D853" s="40" t="s">
        <v>3734</v>
      </c>
      <c r="E853" s="323"/>
      <c r="F853" s="40" t="s">
        <v>604</v>
      </c>
      <c r="G853" s="40" t="s">
        <v>222</v>
      </c>
      <c r="H853" s="42" t="s">
        <v>227</v>
      </c>
      <c r="I853" s="42" t="s">
        <v>3643</v>
      </c>
      <c r="J853" s="40" t="s">
        <v>4546</v>
      </c>
      <c r="K853" s="40" t="s">
        <v>4546</v>
      </c>
      <c r="L853" s="44" t="s">
        <v>1153</v>
      </c>
      <c r="M853" s="45" t="s">
        <v>1446</v>
      </c>
      <c r="N853" s="45" t="s">
        <v>5667</v>
      </c>
      <c r="O853" s="45" t="s">
        <v>5765</v>
      </c>
      <c r="P853" s="45">
        <v>2</v>
      </c>
      <c r="Q853" s="47">
        <v>44470</v>
      </c>
      <c r="R853" s="47">
        <v>44561</v>
      </c>
      <c r="S853" s="48">
        <f t="shared" si="49"/>
        <v>13.5</v>
      </c>
      <c r="T853" s="45" t="s">
        <v>601</v>
      </c>
      <c r="U853" s="45"/>
      <c r="V853" s="49">
        <f>+IFERROR(VLOOKUP($M853,ACTIVIDADES!$B$9:$Q$494,10,0),"")</f>
        <v>0</v>
      </c>
      <c r="W853" s="61" t="str">
        <f>+IFERROR(VLOOKUP($M853,ACTIVIDADES!$B$9:$Q$494,11,0)," ")</f>
        <v>Actualmente se envían los informes semestrales a la Oficina de Control Interno</v>
      </c>
      <c r="X853" s="51" t="str">
        <f>+IFERROR(VLOOKUP($M853,ACTIVIDADES!$B$9:$Q$494,12,0),"")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853" s="52">
        <f>+IFERROR(VLOOKUP($M853,ACTIVIDADES!$B$9:$Q$494,13,0),"")</f>
        <v>46153</v>
      </c>
      <c r="Z853" s="49" t="str">
        <f>+IFERROR(VLOOKUP($M853,ACTIVIDADES!$B$9:$Q$494,14,0),"")</f>
        <v>Se incluye borrador de informe. No obstante, no se evidencia su suscripción por parte del lider de proceso, ni evidencia de remisión a la oficina de control interno</v>
      </c>
      <c r="AA853" s="49">
        <f>+IFERROR(VLOOKUP($M853,ACTIVIDADES!$B$9:$Q$494,15,0),"")</f>
        <v>0</v>
      </c>
      <c r="AB853" s="54" t="str">
        <f>+IFERROR(VLOOKUP($M853,ACTIVIDADES!$B$9:$Q$494,16,0),"")</f>
        <v>VENCIDO</v>
      </c>
      <c r="AC853" s="144">
        <v>46157</v>
      </c>
      <c r="AD853" s="29">
        <v>0</v>
      </c>
      <c r="AE853" s="29" t="s">
        <v>3741</v>
      </c>
      <c r="AF853" s="29" t="s">
        <v>581</v>
      </c>
      <c r="AG853" s="29" t="s">
        <v>3737</v>
      </c>
      <c r="AH853" s="29" t="s">
        <v>3737</v>
      </c>
      <c r="AI853" s="29" t="s">
        <v>3737</v>
      </c>
      <c r="AJ853" s="55">
        <f>+IFERROR(VLOOKUP($M853,ACTIVIDADES!$B$9:$T$494,17,0),"")</f>
        <v>1</v>
      </c>
      <c r="AK853" s="80" t="str">
        <f>+IFERROR(VLOOKUP($M853,ACTIVIDADES!$B$9:$T$494,18,0),"")</f>
        <v>Se adjunta el informe del segundo semestre 2025 y la evidencia del correo.</v>
      </c>
      <c r="AL853" s="80" t="str">
        <f>+IFERROR(VLOOKUP($M853,ACTIVIDADES!$B$9:$T$494,19,0),"")</f>
        <v>EVIDENCIAS SEGUNDO TRIMESTRE 2026 PLAN MEJORA</v>
      </c>
      <c r="AM853" s="55">
        <f>+IFERROR(VLOOKUP($M853,ACTIVIDADES!$B$9:$X$495,20,0),0)</f>
        <v>46214</v>
      </c>
      <c r="AN853" s="55" t="str">
        <f>+IFERROR(VLOOKUP($M853,ACTIVIDADES!$B$9:$X$495,21,0),0)</f>
        <v>Actividad con fecha de finalización 2021. Se incluye ultimo reporte del segundo semestre 2025 con el fin de evidenciar la continuidad de la actividad</v>
      </c>
      <c r="AO853" s="55">
        <f>+IFERROR(VLOOKUP($M853,ACTIVIDADES!$B$9:$X$495,22,0),0)</f>
        <v>1</v>
      </c>
      <c r="AP853" s="150" t="str">
        <f>+IFERROR(VLOOKUP($M853,ACTIVIDADES!$B$9:$X$495,23,0),0)</f>
        <v>CUMPLIDO</v>
      </c>
      <c r="AQ853" s="88">
        <v>46230</v>
      </c>
      <c r="AR853" s="55">
        <v>1</v>
      </c>
      <c r="AS853" s="72" t="s">
        <v>4547</v>
      </c>
      <c r="AT853" s="29" t="s">
        <v>578</v>
      </c>
      <c r="AU853" s="57" t="s">
        <v>1472</v>
      </c>
      <c r="AV853" s="193" t="s">
        <v>3635</v>
      </c>
      <c r="AW853" s="193" t="s">
        <v>590</v>
      </c>
      <c r="AX853" s="154" t="s">
        <v>5905</v>
      </c>
      <c r="AY853" s="176" t="str">
        <f t="shared" si="50"/>
        <v>CUMPLIDAS</v>
      </c>
      <c r="AZ853" s="55" t="str">
        <f>+IFERROR(VLOOKUP($M853,ACTIVIDADES!$B$9:$T$494,25,0),"")</f>
        <v/>
      </c>
      <c r="BA853" s="55" t="str">
        <f>+IFERROR(VLOOKUP($M853,ACTIVIDADES!$B$9:$T$494,26,0),"")</f>
        <v/>
      </c>
      <c r="BB853" s="55" t="str">
        <f>+IFERROR(VLOOKUP($M853,ACTIVIDADES!$B$9:$T$494,27,0),"")</f>
        <v/>
      </c>
      <c r="BC853" s="55" t="str">
        <f>+IFERROR(VLOOKUP($M853,ACTIVIDADES!$B$9:$T$494,28,0),"")</f>
        <v/>
      </c>
      <c r="BD853" s="55" t="str">
        <f>+IFERROR(VLOOKUP($M853,ACTIVIDADES!$B$9:$T$494,29,0),"")</f>
        <v/>
      </c>
      <c r="BE853" s="55" t="str">
        <f>+IFERROR(VLOOKUP($M853,ACTIVIDADES!$B$9:$T$494,30,0),"")</f>
        <v/>
      </c>
      <c r="BF853" s="58"/>
      <c r="BG853" s="58"/>
      <c r="BH853" s="59"/>
      <c r="BI853" s="59" t="s">
        <v>580</v>
      </c>
      <c r="BJ853" s="60" t="s">
        <v>3635</v>
      </c>
      <c r="BK853" s="61" t="s">
        <v>593</v>
      </c>
      <c r="BL853" s="62"/>
      <c r="BM853" s="55" t="str">
        <f>+IFERROR(VLOOKUP($M853,ACTIVIDADES!$B$9:$T$494,31,0),"")</f>
        <v/>
      </c>
      <c r="BN853" s="55" t="str">
        <f>+IFERROR(VLOOKUP($M853,ACTIVIDADES!$B$9:$T$494,32,0),"")</f>
        <v/>
      </c>
      <c r="BO853" s="55" t="str">
        <f>+IFERROR(VLOOKUP($M853,ACTIVIDADES!$B$9:$T$494,33,0),"")</f>
        <v/>
      </c>
      <c r="BP853" s="55" t="str">
        <f>+IFERROR(VLOOKUP($M853,ACTIVIDADES!$B$9:$T$494,34,0),"")</f>
        <v/>
      </c>
      <c r="BQ853" s="55" t="str">
        <f>+IFERROR(VLOOKUP($M853,ACTIVIDADES!$B$9:$T$494,35,0),"")</f>
        <v/>
      </c>
      <c r="BR853" s="55" t="str">
        <f>+IFERROR(VLOOKUP($M853,ACTIVIDADES!$B$9:$T$494,36,0),"")</f>
        <v/>
      </c>
      <c r="BS853" s="55" t="str">
        <f>+IFERROR(VLOOKUP($M853,ACTIVIDADES!$B$9:$T$494,37,0),"")</f>
        <v/>
      </c>
      <c r="BT853" s="58"/>
      <c r="BU853" s="58"/>
      <c r="BV853" s="59"/>
      <c r="BW853" s="59" t="s">
        <v>580</v>
      </c>
      <c r="BX853" s="60" t="s">
        <v>3635</v>
      </c>
      <c r="BY853" s="61" t="s">
        <v>593</v>
      </c>
      <c r="BZ853" s="62"/>
    </row>
    <row r="854" spans="1:95" s="8" customFormat="1" ht="93" customHeight="1" x14ac:dyDescent="0.35">
      <c r="A854" s="40">
        <f t="shared" si="48"/>
        <v>846</v>
      </c>
      <c r="B854" s="40" t="s">
        <v>521</v>
      </c>
      <c r="C854" s="40">
        <v>2021</v>
      </c>
      <c r="D854" s="40" t="s">
        <v>3734</v>
      </c>
      <c r="E854" s="323"/>
      <c r="F854" s="40" t="s">
        <v>605</v>
      </c>
      <c r="G854" s="40" t="s">
        <v>4638</v>
      </c>
      <c r="H854" s="42" t="s">
        <v>4966</v>
      </c>
      <c r="I854" s="42"/>
      <c r="J854" s="40" t="s">
        <v>5284</v>
      </c>
      <c r="K854" s="40" t="s">
        <v>5429</v>
      </c>
      <c r="L854" s="44" t="s">
        <v>1153</v>
      </c>
      <c r="M854" s="63" t="s">
        <v>2946</v>
      </c>
      <c r="N854" s="63" t="s">
        <v>5668</v>
      </c>
      <c r="O854" s="63" t="s">
        <v>5766</v>
      </c>
      <c r="P854" s="63">
        <v>1</v>
      </c>
      <c r="Q854" s="65">
        <v>44470</v>
      </c>
      <c r="R854" s="65">
        <v>44742</v>
      </c>
      <c r="S854" s="66">
        <f t="shared" si="49"/>
        <v>40.35</v>
      </c>
      <c r="T854" s="63" t="s">
        <v>609</v>
      </c>
      <c r="U854" s="63"/>
      <c r="V854" s="49">
        <f>+IFERROR(VLOOKUP($M854,ACTIVIDADES!$B$9:$Q$494,10,0),"")</f>
        <v>1</v>
      </c>
      <c r="W854" s="61" t="str">
        <f>+IFERROR(VLOOKUP($M854,ACTIVIDADES!$B$9:$Q$494,11,0)," ")</f>
        <v xml:space="preserve">Se realizó la revisión, diseño y actualización de los indicadores del Proceso de Gestión Contractual, incorporando indicadores de eficiencia, eficacia y efectividad. Como evidencia se presenta el Tablero de Indicadores actualizado, el cual consolida los ajustes realizados para el adecuado seguimiento y control del proceso.
</v>
      </c>
      <c r="X854" s="51" t="str">
        <f>+IFERROR(VLOOKUP($M854,ACTIVIDADES!$B$9:$Q$494,12,0),"")</f>
        <v>https://dnbcgovco-my.sharepoint.com/personal/planeacion_dnbc_gov_co/_layouts/15/onedrive.aspx?id=%2Fpersonal%2Fplaneacion%5Fdnbc%5Fgov%5Fco%2FDocuments%2FDocumentos%20SIGE%2F6%2E%20Planes%2FPLAN%20DE%20MEJORA%2F2026%2F01%2E%20Seguimiento%20Primer%20Trimestre%2F15%2E%20Gesti%C3%B3n%20Contractual%2FGC%5FAC6&amp;viewid=efb70791%2Db8ab%2D49e7%2Db552%2Dd3d4cbe976b9&amp;ct=1777321740236&amp;or=OWA%2DNT%2DMail</v>
      </c>
      <c r="Y854" s="52">
        <f>+IFERROR(VLOOKUP($M854,ACTIVIDADES!$B$9:$Q$494,13,0),"")</f>
        <v>46153</v>
      </c>
      <c r="Z854" s="49" t="str">
        <f>+IFERROR(VLOOKUP($M854,ACTIVIDADES!$B$9:$Q$494,14,0),"")</f>
        <v>Se incluye tablero de indicadores el proceso</v>
      </c>
      <c r="AA854" s="49">
        <f>+IFERROR(VLOOKUP($M854,ACTIVIDADES!$B$9:$Q$494,15,0),"")</f>
        <v>1</v>
      </c>
      <c r="AB854" s="54" t="str">
        <f>+IFERROR(VLOOKUP($M854,ACTIVIDADES!$B$9:$Q$494,16,0),"")</f>
        <v>CUMPLIDO</v>
      </c>
      <c r="AC854" s="144">
        <v>46157</v>
      </c>
      <c r="AD854" s="30">
        <v>1</v>
      </c>
      <c r="AE854" s="30" t="s">
        <v>5811</v>
      </c>
      <c r="AF854" s="29" t="s">
        <v>578</v>
      </c>
      <c r="AG854" s="29" t="s">
        <v>3737</v>
      </c>
      <c r="AH854" s="29" t="s">
        <v>593</v>
      </c>
      <c r="AI854" s="29" t="s">
        <v>3752</v>
      </c>
      <c r="AJ854" s="55">
        <f>+IFERROR(VLOOKUP($M854,ACTIVIDADES!$B$9:$T$494,17,0),"")</f>
        <v>1</v>
      </c>
      <c r="AK854" s="80" t="str">
        <f>+IFERROR(VLOOKUP($M854,ACTIVIDADES!$B$9:$T$494,18,0),"")</f>
        <v xml:space="preserve">Se realizó la revisión, diseño y actualización de los indicadores del Proceso de Gestión Contractual, incorporando indicadores de eficiencia, eficacia y efectividad. Como evidencia se presenta el Tablero de Indicadores actualizado, el cual consolida los ajustes realizados para el adecuado seguimiento y control del proceso.
</v>
      </c>
      <c r="AL854" s="80" t="str">
        <f>+IFERROR(VLOOKUP($M854,ACTIVIDADES!$B$9:$T$494,19,0),"")</f>
        <v>https://dnbcgovco-my.sharepoint.com/my?id=%2Fpersonal%2Fplaneacion%5Fdnbc%5Fgov%5Fco%2FDocuments%2FDocumentos%20SIGE%2F6%2E%20Planes%2FPLAN%20DE%20MEJORA%2F2026%2F02%2E%20Seguimiento%20Segundo%20Trimestre%2F15%2E%20Gesti%C3%B3n%20Contractual&amp;viewid=efb70791%2Db8ab%2D49e7%2Db552%2Dd3d4cbe976b9</v>
      </c>
      <c r="AM854" s="55" t="str">
        <f>+IFERROR(VLOOKUP($M854,ACTIVIDADES!$B$9:$X$495,20,0),0)</f>
        <v>11/07/206</v>
      </c>
      <c r="AN854" s="55" t="str">
        <f>+IFERROR(VLOOKUP($M854,ACTIVIDADES!$B$9:$X$495,21,0),0)</f>
        <v>Actividad con cumplimiento reportado en el primer trimestre 2026</v>
      </c>
      <c r="AO854" s="55">
        <f>+IFERROR(VLOOKUP($M854,ACTIVIDADES!$B$9:$X$495,22,0),0)</f>
        <v>1</v>
      </c>
      <c r="AP854" s="150" t="str">
        <f>+IFERROR(VLOOKUP($M854,ACTIVIDADES!$B$9:$X$495,23,0),0)</f>
        <v>CUMPLIDO</v>
      </c>
      <c r="AQ854" s="88">
        <v>46230</v>
      </c>
      <c r="AR854" s="55">
        <v>1</v>
      </c>
      <c r="AS854" s="72" t="s">
        <v>3810</v>
      </c>
      <c r="AT854" s="29" t="s">
        <v>578</v>
      </c>
      <c r="AU854" s="169" t="s">
        <v>1472</v>
      </c>
      <c r="AV854" s="169" t="s">
        <v>3635</v>
      </c>
      <c r="AW854" s="169" t="s">
        <v>590</v>
      </c>
      <c r="AX854" s="154" t="s">
        <v>4548</v>
      </c>
      <c r="AY854" s="176" t="str">
        <f t="shared" si="50"/>
        <v>CUMPLIDAS</v>
      </c>
      <c r="AZ854" s="55" t="str">
        <f>+IFERROR(VLOOKUP($M854,ACTIVIDADES!$B$9:$T$494,25,0),"")</f>
        <v/>
      </c>
      <c r="BA854" s="55" t="str">
        <f>+IFERROR(VLOOKUP($M854,ACTIVIDADES!$B$9:$T$494,26,0),"")</f>
        <v/>
      </c>
      <c r="BB854" s="55" t="str">
        <f>+IFERROR(VLOOKUP($M854,ACTIVIDADES!$B$9:$T$494,27,0),"")</f>
        <v/>
      </c>
      <c r="BC854" s="55" t="str">
        <f>+IFERROR(VLOOKUP($M854,ACTIVIDADES!$B$9:$T$494,28,0),"")</f>
        <v/>
      </c>
      <c r="BD854" s="55" t="str">
        <f>+IFERROR(VLOOKUP($M854,ACTIVIDADES!$B$9:$T$494,29,0),"")</f>
        <v/>
      </c>
      <c r="BE854" s="55" t="str">
        <f>+IFERROR(VLOOKUP($M854,ACTIVIDADES!$B$9:$T$494,30,0),"")</f>
        <v/>
      </c>
      <c r="BF854" s="58"/>
      <c r="BG854" s="58"/>
      <c r="BH854" s="59"/>
      <c r="BI854" s="59" t="s">
        <v>580</v>
      </c>
      <c r="BJ854" s="60" t="s">
        <v>3635</v>
      </c>
      <c r="BK854" s="61" t="s">
        <v>593</v>
      </c>
      <c r="BL854" s="62"/>
      <c r="BM854" s="55" t="str">
        <f>+IFERROR(VLOOKUP($M854,ACTIVIDADES!$B$9:$T$494,31,0),"")</f>
        <v/>
      </c>
      <c r="BN854" s="55" t="str">
        <f>+IFERROR(VLOOKUP($M854,ACTIVIDADES!$B$9:$T$494,32,0),"")</f>
        <v/>
      </c>
      <c r="BO854" s="55" t="str">
        <f>+IFERROR(VLOOKUP($M854,ACTIVIDADES!$B$9:$T$494,33,0),"")</f>
        <v/>
      </c>
      <c r="BP854" s="55" t="str">
        <f>+IFERROR(VLOOKUP($M854,ACTIVIDADES!$B$9:$T$494,34,0),"")</f>
        <v/>
      </c>
      <c r="BQ854" s="55" t="str">
        <f>+IFERROR(VLOOKUP($M854,ACTIVIDADES!$B$9:$T$494,35,0),"")</f>
        <v/>
      </c>
      <c r="BR854" s="55" t="str">
        <f>+IFERROR(VLOOKUP($M854,ACTIVIDADES!$B$9:$T$494,36,0),"")</f>
        <v/>
      </c>
      <c r="BS854" s="55" t="str">
        <f>+IFERROR(VLOOKUP($M854,ACTIVIDADES!$B$9:$T$494,37,0),"")</f>
        <v/>
      </c>
      <c r="BT854" s="58"/>
      <c r="BU854" s="58"/>
      <c r="BV854" s="59"/>
      <c r="BW854" s="59" t="s">
        <v>580</v>
      </c>
      <c r="BX854" s="60" t="s">
        <v>3635</v>
      </c>
      <c r="BY854" s="61" t="s">
        <v>593</v>
      </c>
      <c r="BZ854" s="62"/>
      <c r="CA854" s="9"/>
      <c r="CB854" s="9"/>
      <c r="CC854" s="9"/>
      <c r="CD854" s="9"/>
      <c r="CE854" s="9"/>
      <c r="CF854" s="9"/>
      <c r="CG854" s="9"/>
      <c r="CH854" s="9"/>
      <c r="CI854" s="9"/>
      <c r="CJ854" s="9"/>
      <c r="CK854" s="9"/>
      <c r="CL854" s="9"/>
      <c r="CM854" s="9"/>
      <c r="CN854" s="9"/>
      <c r="CO854" s="9"/>
      <c r="CP854" s="9"/>
      <c r="CQ854" s="9"/>
    </row>
    <row r="855" spans="1:95" s="8" customFormat="1" ht="132" customHeight="1" x14ac:dyDescent="0.35">
      <c r="A855" s="192">
        <f t="shared" si="48"/>
        <v>847</v>
      </c>
      <c r="B855" s="40" t="s">
        <v>521</v>
      </c>
      <c r="C855" s="40">
        <v>2021</v>
      </c>
      <c r="D855" s="40" t="s">
        <v>3734</v>
      </c>
      <c r="E855" s="323"/>
      <c r="F855" s="40" t="s">
        <v>603</v>
      </c>
      <c r="G855" s="40" t="s">
        <v>222</v>
      </c>
      <c r="H855" s="42" t="s">
        <v>4943</v>
      </c>
      <c r="I855" s="42" t="s">
        <v>3643</v>
      </c>
      <c r="J855" s="40" t="s">
        <v>4549</v>
      </c>
      <c r="K855" s="40" t="s">
        <v>4549</v>
      </c>
      <c r="L855" s="44" t="s">
        <v>1153</v>
      </c>
      <c r="M855" s="63" t="s">
        <v>1365</v>
      </c>
      <c r="N855" s="63" t="s">
        <v>1366</v>
      </c>
      <c r="O855" s="63" t="s">
        <v>1367</v>
      </c>
      <c r="P855" s="63">
        <v>1</v>
      </c>
      <c r="Q855" s="65">
        <v>44470</v>
      </c>
      <c r="R855" s="65">
        <v>44592</v>
      </c>
      <c r="S855" s="66">
        <f t="shared" si="49"/>
        <v>18</v>
      </c>
      <c r="T855" s="63" t="s">
        <v>601</v>
      </c>
      <c r="U855" s="63"/>
      <c r="V855" s="49">
        <f>+IFERROR(VLOOKUP($M855,ACTIVIDADES!$B$9:$Q$494,10,0),"")</f>
        <v>1</v>
      </c>
      <c r="W855" s="61" t="str">
        <f>+IFERROR(VLOOKUP($M855,ACTIVIDADES!$B$9:$Q$494,11,0)," ")</f>
        <v>Se informaron alertas e informes mensuales a través de correo electrónico a los líderes de procesos indicando el estado de las PQRSD</v>
      </c>
      <c r="X855" s="51" t="str">
        <f>+IFERROR(VLOOKUP($M855,ACTIVIDADES!$B$9:$Q$494,12,0),"")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855" s="52">
        <f>+IFERROR(VLOOKUP($M855,ACTIVIDADES!$B$9:$Q$494,13,0),"")</f>
        <v>46153</v>
      </c>
      <c r="Z855" s="49" t="str">
        <f>+IFERROR(VLOOKUP($M855,ACTIVIDADES!$B$9:$Q$494,14,0),"")</f>
        <v>Se evidencian reportes del primer trimestre del año</v>
      </c>
      <c r="AA855" s="49">
        <f>+IFERROR(VLOOKUP($M855,ACTIVIDADES!$B$9:$Q$494,15,0),"")</f>
        <v>1</v>
      </c>
      <c r="AB855" s="54" t="str">
        <f>+IFERROR(VLOOKUP($M855,ACTIVIDADES!$B$9:$Q$494,16,0),"")</f>
        <v>CUMPLIDO</v>
      </c>
      <c r="AC855" s="144">
        <v>46157</v>
      </c>
      <c r="AD855" s="30">
        <v>1</v>
      </c>
      <c r="AE855" s="30" t="s">
        <v>5786</v>
      </c>
      <c r="AF855" s="29" t="s">
        <v>581</v>
      </c>
      <c r="AG855" s="29" t="s">
        <v>3737</v>
      </c>
      <c r="AH855" s="29" t="s">
        <v>593</v>
      </c>
      <c r="AI855" s="29" t="s">
        <v>3752</v>
      </c>
      <c r="AJ855" s="55">
        <f>+IFERROR(VLOOKUP($M855,ACTIVIDADES!$B$9:$T$494,17,0),"")</f>
        <v>1</v>
      </c>
      <c r="AK855" s="80" t="str">
        <f>+IFERROR(VLOOKUP($M855,ACTIVIDADES!$B$9:$T$494,18,0),"")</f>
        <v>Se informaron alertas e informes mensuales a través de correo electrónico a los líderes de procesos indicando el estado de las PQRSD</v>
      </c>
      <c r="AL855" s="80">
        <f>+IFERROR(VLOOKUP($M855,ACTIVIDADES!$B$9:$T$494,19,0),"")</f>
        <v>0</v>
      </c>
      <c r="AM855" s="55">
        <f>+IFERROR(VLOOKUP($M855,ACTIVIDADES!$B$9:$X$495,20,0),0)</f>
        <v>46214</v>
      </c>
      <c r="AN855" s="55" t="str">
        <f>+IFERROR(VLOOKUP($M855,ACTIVIDADES!$B$9:$X$495,21,0),0)</f>
        <v>Actividad con cumplimiento reportado. Dado que se vencio la actividad en 2022, en el primer trimestre se dejaron evidencias de que se continuaba con el monitoreo</v>
      </c>
      <c r="AO855" s="55">
        <f>+IFERROR(VLOOKUP($M855,ACTIVIDADES!$B$9:$X$495,22,0),0)</f>
        <v>1</v>
      </c>
      <c r="AP855" s="150" t="str">
        <f>+IFERROR(VLOOKUP($M855,ACTIVIDADES!$B$9:$X$495,23,0),0)</f>
        <v>CUMPLIDO</v>
      </c>
      <c r="AQ855" s="88">
        <v>46230</v>
      </c>
      <c r="AR855" s="55">
        <v>1</v>
      </c>
      <c r="AS855" s="57" t="s">
        <v>3842</v>
      </c>
      <c r="AT855" s="29" t="s">
        <v>579</v>
      </c>
      <c r="AU855" s="193" t="s">
        <v>1477</v>
      </c>
      <c r="AV855" s="193" t="s">
        <v>3637</v>
      </c>
      <c r="AW855" s="193" t="s">
        <v>593</v>
      </c>
      <c r="AX855" s="154" t="s">
        <v>5906</v>
      </c>
      <c r="AY855" s="176" t="str">
        <f t="shared" si="50"/>
        <v>CUMPLIDAS</v>
      </c>
      <c r="AZ855" s="55" t="str">
        <f>+IFERROR(VLOOKUP($M855,ACTIVIDADES!$B$9:$T$494,25,0),"")</f>
        <v/>
      </c>
      <c r="BA855" s="55" t="str">
        <f>+IFERROR(VLOOKUP($M855,ACTIVIDADES!$B$9:$T$494,26,0),"")</f>
        <v/>
      </c>
      <c r="BB855" s="55" t="str">
        <f>+IFERROR(VLOOKUP($M855,ACTIVIDADES!$B$9:$T$494,27,0),"")</f>
        <v/>
      </c>
      <c r="BC855" s="55" t="str">
        <f>+IFERROR(VLOOKUP($M855,ACTIVIDADES!$B$9:$T$494,28,0),"")</f>
        <v/>
      </c>
      <c r="BD855" s="55" t="str">
        <f>+IFERROR(VLOOKUP($M855,ACTIVIDADES!$B$9:$T$494,29,0),"")</f>
        <v/>
      </c>
      <c r="BE855" s="55" t="str">
        <f>+IFERROR(VLOOKUP($M855,ACTIVIDADES!$B$9:$T$494,30,0),"")</f>
        <v/>
      </c>
      <c r="BF855" s="58"/>
      <c r="BG855" s="58"/>
      <c r="BH855" s="59"/>
      <c r="BI855" s="59" t="s">
        <v>580</v>
      </c>
      <c r="BJ855" s="60" t="s">
        <v>3635</v>
      </c>
      <c r="BK855" s="61" t="s">
        <v>593</v>
      </c>
      <c r="BL855" s="62"/>
      <c r="BM855" s="55" t="str">
        <f>+IFERROR(VLOOKUP($M855,ACTIVIDADES!$B$9:$T$494,31,0),"")</f>
        <v/>
      </c>
      <c r="BN855" s="55" t="str">
        <f>+IFERROR(VLOOKUP($M855,ACTIVIDADES!$B$9:$T$494,32,0),"")</f>
        <v/>
      </c>
      <c r="BO855" s="55" t="str">
        <f>+IFERROR(VLOOKUP($M855,ACTIVIDADES!$B$9:$T$494,33,0),"")</f>
        <v/>
      </c>
      <c r="BP855" s="55" t="str">
        <f>+IFERROR(VLOOKUP($M855,ACTIVIDADES!$B$9:$T$494,34,0),"")</f>
        <v/>
      </c>
      <c r="BQ855" s="55" t="str">
        <f>+IFERROR(VLOOKUP($M855,ACTIVIDADES!$B$9:$T$494,35,0),"")</f>
        <v/>
      </c>
      <c r="BR855" s="55" t="str">
        <f>+IFERROR(VLOOKUP($M855,ACTIVIDADES!$B$9:$T$494,36,0),"")</f>
        <v/>
      </c>
      <c r="BS855" s="55" t="str">
        <f>+IFERROR(VLOOKUP($M855,ACTIVIDADES!$B$9:$T$494,37,0),"")</f>
        <v/>
      </c>
      <c r="BT855" s="58"/>
      <c r="BU855" s="58"/>
      <c r="BV855" s="59"/>
      <c r="BW855" s="59" t="s">
        <v>580</v>
      </c>
      <c r="BX855" s="60" t="s">
        <v>3635</v>
      </c>
      <c r="BY855" s="61" t="s">
        <v>593</v>
      </c>
      <c r="BZ855" s="62"/>
      <c r="CA855" s="9"/>
      <c r="CB855" s="9"/>
      <c r="CC855" s="9"/>
      <c r="CD855" s="9"/>
      <c r="CE855" s="9"/>
      <c r="CF855" s="9"/>
      <c r="CG855" s="9"/>
      <c r="CH855" s="9"/>
      <c r="CI855" s="9"/>
      <c r="CJ855" s="9"/>
      <c r="CK855" s="9"/>
      <c r="CL855" s="9"/>
      <c r="CM855" s="9"/>
      <c r="CN855" s="9"/>
      <c r="CO855" s="9"/>
      <c r="CP855" s="9"/>
      <c r="CQ855" s="9"/>
    </row>
    <row r="856" spans="1:95" s="8" customFormat="1" ht="93" customHeight="1" x14ac:dyDescent="0.35">
      <c r="A856" s="40">
        <f t="shared" si="48"/>
        <v>848</v>
      </c>
      <c r="B856" s="40" t="s">
        <v>521</v>
      </c>
      <c r="C856" s="40">
        <v>2022</v>
      </c>
      <c r="D856" s="40" t="s">
        <v>3734</v>
      </c>
      <c r="E856" s="323"/>
      <c r="F856" s="40" t="s">
        <v>633</v>
      </c>
      <c r="G856" s="40" t="s">
        <v>4644</v>
      </c>
      <c r="H856" s="42" t="s">
        <v>4958</v>
      </c>
      <c r="I856" s="42" t="s">
        <v>3636</v>
      </c>
      <c r="J856" s="40" t="s">
        <v>5272</v>
      </c>
      <c r="K856" s="40" t="s">
        <v>5424</v>
      </c>
      <c r="L856" s="44" t="s">
        <v>1153</v>
      </c>
      <c r="M856" s="45" t="s">
        <v>2318</v>
      </c>
      <c r="N856" s="45" t="s">
        <v>2319</v>
      </c>
      <c r="O856" s="45" t="s">
        <v>2320</v>
      </c>
      <c r="P856" s="45">
        <v>1</v>
      </c>
      <c r="Q856" s="47">
        <v>46113</v>
      </c>
      <c r="R856" s="47">
        <v>46203</v>
      </c>
      <c r="S856" s="48">
        <f t="shared" si="49"/>
        <v>13.350000000000001</v>
      </c>
      <c r="T856" s="45" t="s">
        <v>592</v>
      </c>
      <c r="U856" s="45"/>
      <c r="V856" s="49">
        <f>+IFERROR(VLOOKUP($M856,ACTIVIDADES!$B$9:$Q$494,10,0),"")</f>
        <v>1</v>
      </c>
      <c r="W856" s="61" t="str">
        <f>+IFERROR(VLOOKUP($M856,ACTIVIDADES!$B$9:$Q$494,11,0)," ")</f>
        <v xml:space="preserve">Se deja en evidencia el procedimiento de gestion de pagos </v>
      </c>
      <c r="X856" s="51" t="str">
        <f>+IFERROR(VLOOKUP($M856,ACTIVIDADES!$B$9:$Q$494,12,0),"")</f>
        <v>https://dnbcgovco-my.sharepoint.com/:f:/g/personal/planeacion_dnbc_gov_co/IgAKPZEalRp3T7O44VwZjBLlARF86VpmllJA36VR9-2qDG8?e=W6XaGX</v>
      </c>
      <c r="Y856" s="52">
        <f>+IFERROR(VLOOKUP($M856,ACTIVIDADES!$B$9:$Q$494,13,0),"")</f>
        <v>46153</v>
      </c>
      <c r="Z856" s="49" t="str">
        <f>+IFERROR(VLOOKUP($M856,ACTIVIDADES!$B$9:$Q$494,14,0),"")</f>
        <v>Se incluye actualización de procedimiento junto a formatos del mismo</v>
      </c>
      <c r="AA856" s="49">
        <f>+IFERROR(VLOOKUP($M856,ACTIVIDADES!$B$9:$Q$494,15,0),"")</f>
        <v>1</v>
      </c>
      <c r="AB856" s="54" t="str">
        <f>+IFERROR(VLOOKUP($M856,ACTIVIDADES!$B$9:$Q$494,16,0),"")</f>
        <v>CUMPLIDO</v>
      </c>
      <c r="AC856" s="144">
        <v>46171</v>
      </c>
      <c r="AD856" s="30">
        <v>1</v>
      </c>
      <c r="AE856" s="28" t="s">
        <v>3864</v>
      </c>
      <c r="AF856" s="29" t="s">
        <v>579</v>
      </c>
      <c r="AG856" s="29" t="s">
        <v>3737</v>
      </c>
      <c r="AH856" s="29" t="s">
        <v>593</v>
      </c>
      <c r="AI856" s="29" t="s">
        <v>3752</v>
      </c>
      <c r="AJ856" s="55">
        <f>+IFERROR(VLOOKUP($M856,ACTIVIDADES!$B$9:$T$494,17,0),"")</f>
        <v>1</v>
      </c>
      <c r="AK856" s="80" t="str">
        <f>+IFERROR(VLOOKUP($M856,ACTIVIDADES!$B$9:$T$494,18,0),"")</f>
        <v xml:space="preserve">Se deja en evidencia el procedimiento de gestion de pagos </v>
      </c>
      <c r="AL856" s="80" t="str">
        <f>+IFERROR(VLOOKUP($M856,ACTIVIDADES!$B$9:$T$494,19,0),"")</f>
        <v>https://dnbcgovco-my.sharepoint.com/:f:/g/personal/planeacion_dnbc_gov_co/IgDlTTkE6gPMRZjTETbxch7dATaSM_TE5-agvqb3k7QgaDY?e=0V1Jx7</v>
      </c>
      <c r="AM856" s="55" t="str">
        <f>+IFERROR(VLOOKUP($M856,ACTIVIDADES!$B$9:$X$495,20,0),0)</f>
        <v>11/07/206</v>
      </c>
      <c r="AN856" s="55" t="str">
        <f>+IFERROR(VLOOKUP($M856,ACTIVIDADES!$B$9:$X$495,21,0),0)</f>
        <v>Actividad reportada con cumplimiento en el primer trimestre 2026</v>
      </c>
      <c r="AO856" s="55">
        <f>+IFERROR(VLOOKUP($M856,ACTIVIDADES!$B$9:$X$495,22,0),0)</f>
        <v>1</v>
      </c>
      <c r="AP856" s="150" t="str">
        <f>+IFERROR(VLOOKUP($M856,ACTIVIDADES!$B$9:$X$495,23,0),0)</f>
        <v>CUMPLIDO</v>
      </c>
      <c r="AQ856" s="129">
        <v>46245</v>
      </c>
      <c r="AR856" s="172">
        <v>1</v>
      </c>
      <c r="AS856" s="131" t="s">
        <v>3864</v>
      </c>
      <c r="AT856" s="29" t="s">
        <v>579</v>
      </c>
      <c r="AU856" s="173" t="s">
        <v>1472</v>
      </c>
      <c r="AV856" s="205" t="s">
        <v>3635</v>
      </c>
      <c r="AW856" s="205" t="s">
        <v>590</v>
      </c>
      <c r="AX856" s="154" t="s">
        <v>5888</v>
      </c>
      <c r="AY856" s="176" t="str">
        <f t="shared" si="50"/>
        <v>CUMPLIDAS</v>
      </c>
      <c r="AZ856" s="55" t="str">
        <f>+IFERROR(VLOOKUP($M856,ACTIVIDADES!$B$9:$T$494,25,0),"")</f>
        <v/>
      </c>
      <c r="BA856" s="55" t="str">
        <f>+IFERROR(VLOOKUP($M856,ACTIVIDADES!$B$9:$T$494,26,0),"")</f>
        <v/>
      </c>
      <c r="BB856" s="55" t="str">
        <f>+IFERROR(VLOOKUP($M856,ACTIVIDADES!$B$9:$T$494,27,0),"")</f>
        <v/>
      </c>
      <c r="BC856" s="55" t="str">
        <f>+IFERROR(VLOOKUP($M856,ACTIVIDADES!$B$9:$T$494,28,0),"")</f>
        <v/>
      </c>
      <c r="BD856" s="55" t="str">
        <f>+IFERROR(VLOOKUP($M856,ACTIVIDADES!$B$9:$T$494,29,0),"")</f>
        <v/>
      </c>
      <c r="BE856" s="55" t="str">
        <f>+IFERROR(VLOOKUP($M856,ACTIVIDADES!$B$9:$T$494,30,0),"")</f>
        <v/>
      </c>
      <c r="BF856" s="58"/>
      <c r="BG856" s="58"/>
      <c r="BH856" s="59"/>
      <c r="BI856" s="59" t="s">
        <v>580</v>
      </c>
      <c r="BJ856" s="60" t="s">
        <v>3635</v>
      </c>
      <c r="BK856" s="61" t="s">
        <v>593</v>
      </c>
      <c r="BL856" s="62"/>
      <c r="BM856" s="55" t="str">
        <f>+IFERROR(VLOOKUP($M856,ACTIVIDADES!$B$9:$T$494,31,0),"")</f>
        <v/>
      </c>
      <c r="BN856" s="55" t="str">
        <f>+IFERROR(VLOOKUP($M856,ACTIVIDADES!$B$9:$T$494,32,0),"")</f>
        <v/>
      </c>
      <c r="BO856" s="55" t="str">
        <f>+IFERROR(VLOOKUP($M856,ACTIVIDADES!$B$9:$T$494,33,0),"")</f>
        <v/>
      </c>
      <c r="BP856" s="55" t="str">
        <f>+IFERROR(VLOOKUP($M856,ACTIVIDADES!$B$9:$T$494,34,0),"")</f>
        <v/>
      </c>
      <c r="BQ856" s="55" t="str">
        <f>+IFERROR(VLOOKUP($M856,ACTIVIDADES!$B$9:$T$494,35,0),"")</f>
        <v/>
      </c>
      <c r="BR856" s="55" t="str">
        <f>+IFERROR(VLOOKUP($M856,ACTIVIDADES!$B$9:$T$494,36,0),"")</f>
        <v/>
      </c>
      <c r="BS856" s="55" t="str">
        <f>+IFERROR(VLOOKUP($M856,ACTIVIDADES!$B$9:$T$494,37,0),"")</f>
        <v/>
      </c>
      <c r="BT856" s="58"/>
      <c r="BU856" s="58"/>
      <c r="BV856" s="59"/>
      <c r="BW856" s="59" t="s">
        <v>580</v>
      </c>
      <c r="BX856" s="60" t="s">
        <v>3635</v>
      </c>
      <c r="BY856" s="61" t="s">
        <v>593</v>
      </c>
      <c r="BZ856" s="62"/>
      <c r="CA856" s="9"/>
      <c r="CB856" s="9"/>
      <c r="CC856" s="9"/>
      <c r="CD856" s="9"/>
      <c r="CE856" s="9"/>
      <c r="CF856" s="9"/>
      <c r="CG856" s="9"/>
      <c r="CH856" s="9"/>
      <c r="CI856" s="9"/>
      <c r="CJ856" s="9"/>
      <c r="CK856" s="9"/>
      <c r="CL856" s="9"/>
      <c r="CM856" s="9"/>
      <c r="CN856" s="9"/>
      <c r="CO856" s="9"/>
      <c r="CP856" s="9"/>
      <c r="CQ856" s="9"/>
    </row>
    <row r="857" spans="1:95" customFormat="1" ht="93" customHeight="1" x14ac:dyDescent="0.35">
      <c r="A857" s="40">
        <f t="shared" si="48"/>
        <v>849</v>
      </c>
      <c r="B857" s="40" t="s">
        <v>521</v>
      </c>
      <c r="C857" s="40">
        <v>2021</v>
      </c>
      <c r="D857" s="40" t="s">
        <v>3750</v>
      </c>
      <c r="E857" s="323"/>
      <c r="F857" s="40" t="s">
        <v>612</v>
      </c>
      <c r="G857" s="40" t="s">
        <v>4634</v>
      </c>
      <c r="H857" s="42" t="s">
        <v>4662</v>
      </c>
      <c r="I857" s="42" t="s">
        <v>3640</v>
      </c>
      <c r="J857" s="40" t="s">
        <v>4994</v>
      </c>
      <c r="K857" s="40" t="s">
        <v>3779</v>
      </c>
      <c r="L857" s="44" t="s">
        <v>1153</v>
      </c>
      <c r="M857" s="63" t="s">
        <v>2048</v>
      </c>
      <c r="N857" s="63" t="s">
        <v>2049</v>
      </c>
      <c r="O857" s="63" t="s">
        <v>2050</v>
      </c>
      <c r="P857" s="63">
        <v>1</v>
      </c>
      <c r="Q857" s="65">
        <v>44410</v>
      </c>
      <c r="R857" s="65">
        <v>44742</v>
      </c>
      <c r="S857" s="66">
        <f t="shared" si="49"/>
        <v>49.199999999999996</v>
      </c>
      <c r="T857" s="63" t="s">
        <v>611</v>
      </c>
      <c r="U857" s="63"/>
      <c r="V857" s="49">
        <f>+IFERROR(VLOOKUP($M857,ACTIVIDADES!$B$9:$Q$494,10,0),"")</f>
        <v>1</v>
      </c>
      <c r="W857" s="61" t="str">
        <f>+IFERROR(VLOOKUP($M857,ACTIVIDADES!$B$9:$Q$494,11,0)," ")</f>
        <v>Revisadas las carpetas existentes en el proceso de gestión de asuntos disciplinarios, se encontró que mediante Auto 034 de 15 de febrero de 2022,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v>
      </c>
      <c r="X857" s="51" t="str">
        <f>+IFERROR(VLOOKUP($M857,ACTIVIDADES!$B$9:$Q$494,12,0),"")</f>
        <v>https://dnbcgovco-my.sharepoint.com/:f:/g/personal/planeacion_dnbc_gov_co/IgA7QiROYUOMSJz5M_1IDBWMAVI_H2-NSwl3INK_1EQvk6w?e=fqZhv3</v>
      </c>
      <c r="Y857" s="52">
        <f>+IFERROR(VLOOKUP($M857,ACTIVIDADES!$B$9:$Q$494,13,0),"")</f>
        <v>46153</v>
      </c>
      <c r="Z857" s="49" t="str">
        <f>+IFERROR(VLOOKUP($M857,ACTIVIDADES!$B$9:$Q$494,14,0),"")</f>
        <v>Se presenta un auto inhibitorio AUTO N 34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v>
      </c>
      <c r="AA857" s="49">
        <f>+IFERROR(VLOOKUP($M857,ACTIVIDADES!$B$9:$Q$494,15,0),"")</f>
        <v>1</v>
      </c>
      <c r="AB857" s="54" t="str">
        <f>+IFERROR(VLOOKUP($M857,ACTIVIDADES!$B$9:$Q$494,16,0),"")</f>
        <v>CUMPLIDO</v>
      </c>
      <c r="AC857" s="144">
        <v>46157</v>
      </c>
      <c r="AD857" s="29">
        <v>1</v>
      </c>
      <c r="AE857" s="28" t="s">
        <v>4553</v>
      </c>
      <c r="AF857" s="29" t="s">
        <v>579</v>
      </c>
      <c r="AG857" s="29" t="s">
        <v>3737</v>
      </c>
      <c r="AH857" s="29" t="s">
        <v>593</v>
      </c>
      <c r="AI857" s="29" t="s">
        <v>3752</v>
      </c>
      <c r="AJ857" s="55">
        <f>+IFERROR(VLOOKUP($M857,ACTIVIDADES!$B$9:$T$494,17,0),"")</f>
        <v>0</v>
      </c>
      <c r="AK857" s="80" t="str">
        <f>+IFERROR(VLOOKUP($M857,ACTIVIDADES!$B$9:$T$494,18,0),"")</f>
        <v>Si reporte segundo trimestre</v>
      </c>
      <c r="AL857" s="80" t="str">
        <f>+IFERROR(VLOOKUP($M857,ACTIVIDADES!$B$9:$T$494,19,0),"")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857" s="55">
        <f>+IFERROR(VLOOKUP($M857,ACTIVIDADES!$B$9:$X$495,20,0),0)</f>
        <v>46213</v>
      </c>
      <c r="AN857" s="55" t="str">
        <f>+IFERROR(VLOOKUP($M857,ACTIVIDADES!$B$9:$X$495,21,0),0)</f>
        <v>No se recibe reporte segundo trimestre. No obstante, actividad reportada como cumplida en primer trimestre</v>
      </c>
      <c r="AO857" s="55">
        <f>+IFERROR(VLOOKUP($M857,ACTIVIDADES!$B$9:$X$495,22,0),0)</f>
        <v>1</v>
      </c>
      <c r="AP857" s="150" t="str">
        <f>+IFERROR(VLOOKUP($M857,ACTIVIDADES!$B$9:$X$495,23,0),0)</f>
        <v>CUMPLIDO</v>
      </c>
      <c r="AQ857" s="88">
        <v>46230</v>
      </c>
      <c r="AR857" s="55">
        <v>1</v>
      </c>
      <c r="AS857" s="72" t="s">
        <v>3810</v>
      </c>
      <c r="AT857" s="29" t="s">
        <v>579</v>
      </c>
      <c r="AU857" s="57" t="s">
        <v>1472</v>
      </c>
      <c r="AV857" s="193" t="s">
        <v>3635</v>
      </c>
      <c r="AW857" s="193" t="s">
        <v>590</v>
      </c>
      <c r="AX857" s="154" t="s">
        <v>4554</v>
      </c>
      <c r="AY857" s="176" t="str">
        <f t="shared" si="50"/>
        <v>CUMPLIDAS</v>
      </c>
      <c r="AZ857" s="55" t="str">
        <f>+IFERROR(VLOOKUP($M857,ACTIVIDADES!$B$9:$T$494,25,0),"")</f>
        <v/>
      </c>
      <c r="BA857" s="55" t="str">
        <f>+IFERROR(VLOOKUP($M857,ACTIVIDADES!$B$9:$T$494,26,0),"")</f>
        <v/>
      </c>
      <c r="BB857" s="55" t="str">
        <f>+IFERROR(VLOOKUP($M857,ACTIVIDADES!$B$9:$T$494,27,0),"")</f>
        <v/>
      </c>
      <c r="BC857" s="55" t="str">
        <f>+IFERROR(VLOOKUP($M857,ACTIVIDADES!$B$9:$T$494,28,0),"")</f>
        <v/>
      </c>
      <c r="BD857" s="55" t="str">
        <f>+IFERROR(VLOOKUP($M857,ACTIVIDADES!$B$9:$T$494,29,0),"")</f>
        <v/>
      </c>
      <c r="BE857" s="55" t="str">
        <f>+IFERROR(VLOOKUP($M857,ACTIVIDADES!$B$9:$T$494,30,0),"")</f>
        <v/>
      </c>
      <c r="BF857" s="58"/>
      <c r="BG857" s="58"/>
      <c r="BH857" s="59"/>
      <c r="BI857" s="59" t="s">
        <v>580</v>
      </c>
      <c r="BJ857" s="60" t="s">
        <v>3635</v>
      </c>
      <c r="BK857" s="61" t="s">
        <v>593</v>
      </c>
      <c r="BL857" s="62"/>
      <c r="BM857" s="55" t="str">
        <f>+IFERROR(VLOOKUP($M857,ACTIVIDADES!$B$9:$T$494,31,0),"")</f>
        <v/>
      </c>
      <c r="BN857" s="55" t="str">
        <f>+IFERROR(VLOOKUP($M857,ACTIVIDADES!$B$9:$T$494,32,0),"")</f>
        <v/>
      </c>
      <c r="BO857" s="55" t="str">
        <f>+IFERROR(VLOOKUP($M857,ACTIVIDADES!$B$9:$T$494,33,0),"")</f>
        <v/>
      </c>
      <c r="BP857" s="55" t="str">
        <f>+IFERROR(VLOOKUP($M857,ACTIVIDADES!$B$9:$T$494,34,0),"")</f>
        <v/>
      </c>
      <c r="BQ857" s="55" t="str">
        <f>+IFERROR(VLOOKUP($M857,ACTIVIDADES!$B$9:$T$494,35,0),"")</f>
        <v/>
      </c>
      <c r="BR857" s="55" t="str">
        <f>+IFERROR(VLOOKUP($M857,ACTIVIDADES!$B$9:$T$494,36,0),"")</f>
        <v/>
      </c>
      <c r="BS857" s="55" t="str">
        <f>+IFERROR(VLOOKUP($M857,ACTIVIDADES!$B$9:$T$494,37,0),"")</f>
        <v/>
      </c>
      <c r="BT857" s="58"/>
      <c r="BU857" s="58"/>
      <c r="BV857" s="59"/>
      <c r="BW857" s="59" t="s">
        <v>580</v>
      </c>
      <c r="BX857" s="60" t="s">
        <v>3635</v>
      </c>
      <c r="BY857" s="61" t="s">
        <v>593</v>
      </c>
      <c r="BZ857" s="62"/>
      <c r="CA857" s="9"/>
      <c r="CB857" s="9"/>
      <c r="CC857" s="9"/>
      <c r="CD857" s="9"/>
      <c r="CE857" s="9"/>
      <c r="CF857" s="9"/>
      <c r="CG857" s="9"/>
      <c r="CH857" s="9"/>
      <c r="CI857" s="9"/>
      <c r="CJ857" s="9"/>
      <c r="CK857" s="9"/>
      <c r="CL857" s="9"/>
      <c r="CM857" s="9"/>
      <c r="CN857" s="9"/>
      <c r="CO857" s="9"/>
      <c r="CP857" s="9"/>
      <c r="CQ857" s="9"/>
    </row>
    <row r="858" spans="1:95" s="8" customFormat="1" ht="93" customHeight="1" x14ac:dyDescent="0.35">
      <c r="A858" s="40">
        <f t="shared" si="48"/>
        <v>850</v>
      </c>
      <c r="B858" s="40" t="s">
        <v>521</v>
      </c>
      <c r="C858" s="40">
        <v>2021</v>
      </c>
      <c r="D858" s="40" t="s">
        <v>3734</v>
      </c>
      <c r="E858" s="323"/>
      <c r="F858" s="40" t="s">
        <v>620</v>
      </c>
      <c r="G858" s="40" t="s">
        <v>4634</v>
      </c>
      <c r="H858" s="42" t="s">
        <v>4968</v>
      </c>
      <c r="I858" s="42" t="s">
        <v>3636</v>
      </c>
      <c r="J858" s="40" t="s">
        <v>5285</v>
      </c>
      <c r="K858" s="40" t="s">
        <v>5430</v>
      </c>
      <c r="L858" s="44" t="s">
        <v>1153</v>
      </c>
      <c r="M858" s="45" t="s">
        <v>2332</v>
      </c>
      <c r="N858" s="45" t="s">
        <v>2333</v>
      </c>
      <c r="O858" s="45" t="s">
        <v>2334</v>
      </c>
      <c r="P858" s="45">
        <v>1</v>
      </c>
      <c r="Q858" s="47">
        <v>46113</v>
      </c>
      <c r="R858" s="47">
        <v>46203</v>
      </c>
      <c r="S858" s="48">
        <f t="shared" si="49"/>
        <v>13.350000000000001</v>
      </c>
      <c r="T858" s="45" t="s">
        <v>592</v>
      </c>
      <c r="U858" s="45"/>
      <c r="V858" s="49">
        <f>+IFERROR(VLOOKUP($M858,ACTIVIDADES!$B$9:$Q$494,10,0),"")</f>
        <v>1</v>
      </c>
      <c r="W858" s="61" t="str">
        <f>+IFERROR(VLOOKUP($M858,ACTIVIDADES!$B$9:$Q$494,11,0)," ")</f>
        <v>Socialización de la actualización del procedimiento de Gestión de pagos</v>
      </c>
      <c r="X858" s="51" t="str">
        <f>+IFERROR(VLOOKUP($M858,ACTIVIDADES!$B$9:$Q$494,12,0),"")</f>
        <v>https://dnbcgovco-my.sharepoint.com/:f:/g/personal/planeacion_dnbc_gov_co/IgAKPZEalRp3T7O44VwZjBLlARF86VpmllJA36VR9-2qDG8?e=W6XaGX</v>
      </c>
      <c r="Y858" s="52">
        <f>+IFERROR(VLOOKUP($M858,ACTIVIDADES!$B$9:$Q$494,13,0),"")</f>
        <v>46153</v>
      </c>
      <c r="Z858" s="49" t="str">
        <f>+IFERROR(VLOOKUP($M858,ACTIVIDADES!$B$9:$Q$494,14,0),"")</f>
        <v>El proceso ha venido realizando socializaciones del procedimiento en mención</v>
      </c>
      <c r="AA858" s="49">
        <f>+IFERROR(VLOOKUP($M858,ACTIVIDADES!$B$9:$Q$494,15,0),"")</f>
        <v>1</v>
      </c>
      <c r="AB858" s="54" t="str">
        <f>+IFERROR(VLOOKUP($M858,ACTIVIDADES!$B$9:$Q$494,16,0),"")</f>
        <v>CUMPLIDO</v>
      </c>
      <c r="AC858" s="144">
        <v>46170</v>
      </c>
      <c r="AD858" s="28">
        <v>1</v>
      </c>
      <c r="AE858" s="30" t="s">
        <v>4555</v>
      </c>
      <c r="AF858" s="29" t="s">
        <v>579</v>
      </c>
      <c r="AG858" s="29" t="s">
        <v>3737</v>
      </c>
      <c r="AH858" s="29" t="s">
        <v>593</v>
      </c>
      <c r="AI858" s="29" t="s">
        <v>3752</v>
      </c>
      <c r="AJ858" s="55">
        <f>+IFERROR(VLOOKUP($M858,ACTIVIDADES!$B$9:$T$494,17,0),"")</f>
        <v>1</v>
      </c>
      <c r="AK858" s="80" t="str">
        <f>+IFERROR(VLOOKUP($M858,ACTIVIDADES!$B$9:$T$494,18,0),"")</f>
        <v>Socialización de la actualización del procedimiento de Gestión de pagos</v>
      </c>
      <c r="AL858" s="80" t="str">
        <f>+IFERROR(VLOOKUP($M858,ACTIVIDADES!$B$9:$T$494,19,0),"")</f>
        <v>https://dnbcgovco-my.sharepoint.com/:f:/g/personal/planeacion_dnbc_gov_co/IgDlTTkE6gPMRZjTETbxch7dATaSM_TE5-agvqb3k7QgaDY?e=0V1Jx7</v>
      </c>
      <c r="AM858" s="55" t="str">
        <f>+IFERROR(VLOOKUP($M858,ACTIVIDADES!$B$9:$X$495,20,0),0)</f>
        <v>11/07/206</v>
      </c>
      <c r="AN858" s="55" t="str">
        <f>+IFERROR(VLOOKUP($M858,ACTIVIDADES!$B$9:$X$495,21,0),0)</f>
        <v>Actividad reportada con cumplimiento en el primer trimestre 2026</v>
      </c>
      <c r="AO858" s="55">
        <f>+IFERROR(VLOOKUP($M858,ACTIVIDADES!$B$9:$X$495,22,0),0)</f>
        <v>1</v>
      </c>
      <c r="AP858" s="150" t="str">
        <f>+IFERROR(VLOOKUP($M858,ACTIVIDADES!$B$9:$X$495,23,0),0)</f>
        <v>CUMPLIDO</v>
      </c>
      <c r="AQ858" s="129">
        <v>46245</v>
      </c>
      <c r="AR858" s="172">
        <v>1</v>
      </c>
      <c r="AS858" s="72" t="s">
        <v>4555</v>
      </c>
      <c r="AT858" s="29" t="s">
        <v>579</v>
      </c>
      <c r="AU858" s="57" t="s">
        <v>1472</v>
      </c>
      <c r="AV858" s="193" t="s">
        <v>3635</v>
      </c>
      <c r="AW858" s="193" t="s">
        <v>590</v>
      </c>
      <c r="AX858" s="154" t="s">
        <v>4556</v>
      </c>
      <c r="AY858" s="176" t="str">
        <f t="shared" si="50"/>
        <v>CUMPLIDAS</v>
      </c>
      <c r="AZ858" s="55" t="str">
        <f>+IFERROR(VLOOKUP($M858,ACTIVIDADES!$B$9:$T$494,25,0),"")</f>
        <v/>
      </c>
      <c r="BA858" s="55" t="str">
        <f>+IFERROR(VLOOKUP($M858,ACTIVIDADES!$B$9:$T$494,26,0),"")</f>
        <v/>
      </c>
      <c r="BB858" s="55" t="str">
        <f>+IFERROR(VLOOKUP($M858,ACTIVIDADES!$B$9:$T$494,27,0),"")</f>
        <v/>
      </c>
      <c r="BC858" s="55" t="str">
        <f>+IFERROR(VLOOKUP($M858,ACTIVIDADES!$B$9:$T$494,28,0),"")</f>
        <v/>
      </c>
      <c r="BD858" s="55" t="str">
        <f>+IFERROR(VLOOKUP($M858,ACTIVIDADES!$B$9:$T$494,29,0),"")</f>
        <v/>
      </c>
      <c r="BE858" s="55" t="str">
        <f>+IFERROR(VLOOKUP($M858,ACTIVIDADES!$B$9:$T$494,30,0),"")</f>
        <v/>
      </c>
      <c r="BF858" s="58"/>
      <c r="BG858" s="58"/>
      <c r="BH858" s="59"/>
      <c r="BI858" s="59" t="s">
        <v>580</v>
      </c>
      <c r="BJ858" s="60" t="s">
        <v>3635</v>
      </c>
      <c r="BK858" s="61" t="s">
        <v>593</v>
      </c>
      <c r="BL858" s="62"/>
      <c r="BM858" s="55" t="str">
        <f>+IFERROR(VLOOKUP($M858,ACTIVIDADES!$B$9:$T$494,31,0),"")</f>
        <v/>
      </c>
      <c r="BN858" s="55" t="str">
        <f>+IFERROR(VLOOKUP($M858,ACTIVIDADES!$B$9:$T$494,32,0),"")</f>
        <v/>
      </c>
      <c r="BO858" s="55" t="str">
        <f>+IFERROR(VLOOKUP($M858,ACTIVIDADES!$B$9:$T$494,33,0),"")</f>
        <v/>
      </c>
      <c r="BP858" s="55" t="str">
        <f>+IFERROR(VLOOKUP($M858,ACTIVIDADES!$B$9:$T$494,34,0),"")</f>
        <v/>
      </c>
      <c r="BQ858" s="55" t="str">
        <f>+IFERROR(VLOOKUP($M858,ACTIVIDADES!$B$9:$T$494,35,0),"")</f>
        <v/>
      </c>
      <c r="BR858" s="55" t="str">
        <f>+IFERROR(VLOOKUP($M858,ACTIVIDADES!$B$9:$T$494,36,0),"")</f>
        <v/>
      </c>
      <c r="BS858" s="55" t="str">
        <f>+IFERROR(VLOOKUP($M858,ACTIVIDADES!$B$9:$T$494,37,0),"")</f>
        <v/>
      </c>
      <c r="BT858" s="58"/>
      <c r="BU858" s="58"/>
      <c r="BV858" s="59"/>
      <c r="BW858" s="59" t="s">
        <v>580</v>
      </c>
      <c r="BX858" s="60" t="s">
        <v>3635</v>
      </c>
      <c r="BY858" s="61" t="s">
        <v>593</v>
      </c>
      <c r="BZ858" s="62"/>
      <c r="CA858" s="9"/>
      <c r="CB858" s="9"/>
      <c r="CC858" s="9"/>
      <c r="CD858" s="9"/>
      <c r="CE858" s="9"/>
      <c r="CF858" s="9"/>
      <c r="CG858" s="9"/>
      <c r="CH858" s="9"/>
      <c r="CI858" s="9"/>
      <c r="CJ858" s="9"/>
      <c r="CK858" s="9"/>
      <c r="CL858" s="9"/>
      <c r="CM858" s="9"/>
      <c r="CN858" s="9"/>
      <c r="CO858" s="9"/>
      <c r="CP858" s="9"/>
      <c r="CQ858" s="9"/>
    </row>
    <row r="859" spans="1:95" customFormat="1" ht="93" customHeight="1" x14ac:dyDescent="0.35">
      <c r="A859" s="40">
        <f t="shared" si="48"/>
        <v>851</v>
      </c>
      <c r="B859" s="40" t="s">
        <v>521</v>
      </c>
      <c r="C859" s="40">
        <v>2021</v>
      </c>
      <c r="D859" s="40" t="s">
        <v>3750</v>
      </c>
      <c r="E859" s="323"/>
      <c r="F859" s="40" t="s">
        <v>620</v>
      </c>
      <c r="G859" s="40" t="s">
        <v>4634</v>
      </c>
      <c r="H859" s="42" t="s">
        <v>4968</v>
      </c>
      <c r="I859" s="42" t="s">
        <v>3640</v>
      </c>
      <c r="J859" s="40" t="s">
        <v>5285</v>
      </c>
      <c r="K859" s="40" t="s">
        <v>5430</v>
      </c>
      <c r="L859" s="44" t="s">
        <v>1153</v>
      </c>
      <c r="M859" s="63" t="s">
        <v>2048</v>
      </c>
      <c r="N859" s="63" t="s">
        <v>5669</v>
      </c>
      <c r="O859" s="63" t="s">
        <v>2050</v>
      </c>
      <c r="P859" s="63">
        <v>1</v>
      </c>
      <c r="Q859" s="65">
        <v>44410</v>
      </c>
      <c r="R859" s="65">
        <v>44742</v>
      </c>
      <c r="S859" s="66">
        <f t="shared" si="49"/>
        <v>49.199999999999996</v>
      </c>
      <c r="T859" s="63" t="s">
        <v>611</v>
      </c>
      <c r="U859" s="63"/>
      <c r="V859" s="49">
        <f>+IFERROR(VLOOKUP($M859,ACTIVIDADES!$B$9:$Q$494,10,0),"")</f>
        <v>1</v>
      </c>
      <c r="W859" s="61" t="str">
        <f>+IFERROR(VLOOKUP($M859,ACTIVIDADES!$B$9:$Q$494,11,0)," ")</f>
        <v>Revisadas las carpetas existentes en el proceso de gestión de asuntos disciplinarios, se encontró que mediante Auto 034 de 15 de febrero de 2022,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v>
      </c>
      <c r="X859" s="51" t="str">
        <f>+IFERROR(VLOOKUP($M859,ACTIVIDADES!$B$9:$Q$494,12,0),"")</f>
        <v>https://dnbcgovco-my.sharepoint.com/:f:/g/personal/planeacion_dnbc_gov_co/IgA7QiROYUOMSJz5M_1IDBWMAVI_H2-NSwl3INK_1EQvk6w?e=fqZhv3</v>
      </c>
      <c r="Y859" s="52">
        <f>+IFERROR(VLOOKUP($M859,ACTIVIDADES!$B$9:$Q$494,13,0),"")</f>
        <v>46153</v>
      </c>
      <c r="Z859" s="49" t="str">
        <f>+IFERROR(VLOOKUP($M859,ACTIVIDADES!$B$9:$Q$494,14,0),"")</f>
        <v>Se presenta un auto inhibitorio AUTO N 34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v>
      </c>
      <c r="AA859" s="49">
        <f>+IFERROR(VLOOKUP($M859,ACTIVIDADES!$B$9:$Q$494,15,0),"")</f>
        <v>1</v>
      </c>
      <c r="AB859" s="54" t="str">
        <f>+IFERROR(VLOOKUP($M859,ACTIVIDADES!$B$9:$Q$494,16,0),"")</f>
        <v>CUMPLIDO</v>
      </c>
      <c r="AC859" s="144">
        <v>46157</v>
      </c>
      <c r="AD859" s="29">
        <v>1</v>
      </c>
      <c r="AE859" s="28" t="s">
        <v>4553</v>
      </c>
      <c r="AF859" s="29" t="s">
        <v>579</v>
      </c>
      <c r="AG859" s="29" t="s">
        <v>3737</v>
      </c>
      <c r="AH859" s="29" t="s">
        <v>593</v>
      </c>
      <c r="AI859" s="29" t="s">
        <v>3752</v>
      </c>
      <c r="AJ859" s="55">
        <f>+IFERROR(VLOOKUP($M859,ACTIVIDADES!$B$9:$T$494,17,0),"")</f>
        <v>0</v>
      </c>
      <c r="AK859" s="80" t="str">
        <f>+IFERROR(VLOOKUP($M859,ACTIVIDADES!$B$9:$T$494,18,0),"")</f>
        <v>Si reporte segundo trimestre</v>
      </c>
      <c r="AL859" s="80" t="str">
        <f>+IFERROR(VLOOKUP($M859,ACTIVIDADES!$B$9:$T$494,19,0),"")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859" s="55">
        <f>+IFERROR(VLOOKUP($M859,ACTIVIDADES!$B$9:$X$495,20,0),0)</f>
        <v>46213</v>
      </c>
      <c r="AN859" s="55" t="str">
        <f>+IFERROR(VLOOKUP($M859,ACTIVIDADES!$B$9:$X$495,21,0),0)</f>
        <v>No se recibe reporte segundo trimestre. No obstante, actividad reportada como cumplida en primer trimestre</v>
      </c>
      <c r="AO859" s="55">
        <f>+IFERROR(VLOOKUP($M859,ACTIVIDADES!$B$9:$X$495,22,0),0)</f>
        <v>1</v>
      </c>
      <c r="AP859" s="150" t="str">
        <f>+IFERROR(VLOOKUP($M859,ACTIVIDADES!$B$9:$X$495,23,0),0)</f>
        <v>CUMPLIDO</v>
      </c>
      <c r="AQ859" s="88">
        <v>46230</v>
      </c>
      <c r="AR859" s="55">
        <v>1</v>
      </c>
      <c r="AS859" s="72" t="s">
        <v>3810</v>
      </c>
      <c r="AT859" s="29" t="s">
        <v>579</v>
      </c>
      <c r="AU859" s="57" t="s">
        <v>1472</v>
      </c>
      <c r="AV859" s="193" t="s">
        <v>3635</v>
      </c>
      <c r="AW859" s="193" t="s">
        <v>590</v>
      </c>
      <c r="AX859" s="154" t="s">
        <v>4557</v>
      </c>
      <c r="AY859" s="176" t="str">
        <f t="shared" si="50"/>
        <v>CUMPLIDAS</v>
      </c>
      <c r="AZ859" s="55" t="str">
        <f>+IFERROR(VLOOKUP($M859,ACTIVIDADES!$B$9:$T$494,25,0),"")</f>
        <v/>
      </c>
      <c r="BA859" s="55" t="str">
        <f>+IFERROR(VLOOKUP($M859,ACTIVIDADES!$B$9:$T$494,26,0),"")</f>
        <v/>
      </c>
      <c r="BB859" s="55" t="str">
        <f>+IFERROR(VLOOKUP($M859,ACTIVIDADES!$B$9:$T$494,27,0),"")</f>
        <v/>
      </c>
      <c r="BC859" s="55" t="str">
        <f>+IFERROR(VLOOKUP($M859,ACTIVIDADES!$B$9:$T$494,28,0),"")</f>
        <v/>
      </c>
      <c r="BD859" s="55" t="str">
        <f>+IFERROR(VLOOKUP($M859,ACTIVIDADES!$B$9:$T$494,29,0),"")</f>
        <v/>
      </c>
      <c r="BE859" s="55" t="str">
        <f>+IFERROR(VLOOKUP($M859,ACTIVIDADES!$B$9:$T$494,30,0),"")</f>
        <v/>
      </c>
      <c r="BF859" s="58"/>
      <c r="BG859" s="58"/>
      <c r="BH859" s="59"/>
      <c r="BI859" s="59" t="s">
        <v>580</v>
      </c>
      <c r="BJ859" s="60" t="s">
        <v>3635</v>
      </c>
      <c r="BK859" s="61" t="s">
        <v>593</v>
      </c>
      <c r="BL859" s="62"/>
      <c r="BM859" s="55" t="str">
        <f>+IFERROR(VLOOKUP($M859,ACTIVIDADES!$B$9:$T$494,31,0),"")</f>
        <v/>
      </c>
      <c r="BN859" s="55" t="str">
        <f>+IFERROR(VLOOKUP($M859,ACTIVIDADES!$B$9:$T$494,32,0),"")</f>
        <v/>
      </c>
      <c r="BO859" s="55" t="str">
        <f>+IFERROR(VLOOKUP($M859,ACTIVIDADES!$B$9:$T$494,33,0),"")</f>
        <v/>
      </c>
      <c r="BP859" s="55" t="str">
        <f>+IFERROR(VLOOKUP($M859,ACTIVIDADES!$B$9:$T$494,34,0),"")</f>
        <v/>
      </c>
      <c r="BQ859" s="55" t="str">
        <f>+IFERROR(VLOOKUP($M859,ACTIVIDADES!$B$9:$T$494,35,0),"")</f>
        <v/>
      </c>
      <c r="BR859" s="55" t="str">
        <f>+IFERROR(VLOOKUP($M859,ACTIVIDADES!$B$9:$T$494,36,0),"")</f>
        <v/>
      </c>
      <c r="BS859" s="55" t="str">
        <f>+IFERROR(VLOOKUP($M859,ACTIVIDADES!$B$9:$T$494,37,0),"")</f>
        <v/>
      </c>
      <c r="BT859" s="58"/>
      <c r="BU859" s="58"/>
      <c r="BV859" s="59"/>
      <c r="BW859" s="59" t="s">
        <v>580</v>
      </c>
      <c r="BX859" s="60" t="s">
        <v>3635</v>
      </c>
      <c r="BY859" s="61" t="s">
        <v>593</v>
      </c>
      <c r="BZ859" s="62"/>
      <c r="CA859" s="9"/>
      <c r="CB859" s="9"/>
      <c r="CC859" s="9"/>
      <c r="CD859" s="9"/>
      <c r="CE859" s="9"/>
      <c r="CF859" s="9"/>
      <c r="CG859" s="9"/>
      <c r="CH859" s="9"/>
      <c r="CI859" s="9"/>
      <c r="CJ859" s="9"/>
      <c r="CK859" s="9"/>
      <c r="CL859" s="9"/>
      <c r="CM859" s="9"/>
      <c r="CN859" s="9"/>
      <c r="CO859" s="9"/>
      <c r="CP859" s="9"/>
      <c r="CQ859" s="9"/>
    </row>
    <row r="860" spans="1:95" customFormat="1" ht="93" customHeight="1" x14ac:dyDescent="0.35">
      <c r="A860" s="40">
        <f t="shared" si="48"/>
        <v>852</v>
      </c>
      <c r="B860" s="40" t="s">
        <v>521</v>
      </c>
      <c r="C860" s="40">
        <v>2021</v>
      </c>
      <c r="D860" s="40" t="s">
        <v>3734</v>
      </c>
      <c r="E860" s="323"/>
      <c r="F860" s="40" t="s">
        <v>607</v>
      </c>
      <c r="G860" s="40" t="s">
        <v>4634</v>
      </c>
      <c r="H860" s="42" t="s">
        <v>4969</v>
      </c>
      <c r="I860" s="42" t="s">
        <v>3636</v>
      </c>
      <c r="J860" s="40" t="s">
        <v>5285</v>
      </c>
      <c r="K860" s="40" t="s">
        <v>5431</v>
      </c>
      <c r="L860" s="44" t="s">
        <v>1153</v>
      </c>
      <c r="M860" s="45" t="s">
        <v>2332</v>
      </c>
      <c r="N860" s="45" t="s">
        <v>2333</v>
      </c>
      <c r="O860" s="45" t="s">
        <v>2334</v>
      </c>
      <c r="P860" s="45">
        <v>1</v>
      </c>
      <c r="Q860" s="47">
        <v>46113</v>
      </c>
      <c r="R860" s="47">
        <v>46203</v>
      </c>
      <c r="S860" s="48">
        <f t="shared" si="49"/>
        <v>13.350000000000001</v>
      </c>
      <c r="T860" s="189" t="s">
        <v>592</v>
      </c>
      <c r="U860" s="45"/>
      <c r="V860" s="49">
        <f>+IFERROR(VLOOKUP($M860,ACTIVIDADES!$B$9:$Q$494,10,0),"")</f>
        <v>1</v>
      </c>
      <c r="W860" s="61" t="str">
        <f>+IFERROR(VLOOKUP($M860,ACTIVIDADES!$B$9:$Q$494,11,0)," ")</f>
        <v>Socialización de la actualización del procedimiento de Gestión de pagos</v>
      </c>
      <c r="X860" s="51" t="str">
        <f>+IFERROR(VLOOKUP($M860,ACTIVIDADES!$B$9:$Q$494,12,0),"")</f>
        <v>https://dnbcgovco-my.sharepoint.com/:f:/g/personal/planeacion_dnbc_gov_co/IgAKPZEalRp3T7O44VwZjBLlARF86VpmllJA36VR9-2qDG8?e=W6XaGX</v>
      </c>
      <c r="Y860" s="52">
        <f>+IFERROR(VLOOKUP($M860,ACTIVIDADES!$B$9:$Q$494,13,0),"")</f>
        <v>46153</v>
      </c>
      <c r="Z860" s="49" t="str">
        <f>+IFERROR(VLOOKUP($M860,ACTIVIDADES!$B$9:$Q$494,14,0),"")</f>
        <v>El proceso ha venido realizando socializaciones del procedimiento en mención</v>
      </c>
      <c r="AA860" s="49">
        <f>+IFERROR(VLOOKUP($M860,ACTIVIDADES!$B$9:$Q$494,15,0),"")</f>
        <v>1</v>
      </c>
      <c r="AB860" s="54" t="str">
        <f>+IFERROR(VLOOKUP($M860,ACTIVIDADES!$B$9:$Q$494,16,0),"")</f>
        <v>CUMPLIDO</v>
      </c>
      <c r="AC860" s="144">
        <v>46170</v>
      </c>
      <c r="AD860" s="28">
        <v>1</v>
      </c>
      <c r="AE860" s="30" t="s">
        <v>4555</v>
      </c>
      <c r="AF860" s="29" t="s">
        <v>579</v>
      </c>
      <c r="AG860" s="29" t="s">
        <v>3737</v>
      </c>
      <c r="AH860" s="29" t="s">
        <v>593</v>
      </c>
      <c r="AI860" s="29" t="s">
        <v>3752</v>
      </c>
      <c r="AJ860" s="55">
        <f>+IFERROR(VLOOKUP($M860,ACTIVIDADES!$B$9:$T$494,17,0),"")</f>
        <v>1</v>
      </c>
      <c r="AK860" s="80" t="str">
        <f>+IFERROR(VLOOKUP($M860,ACTIVIDADES!$B$9:$T$494,18,0),"")</f>
        <v>Socialización de la actualización del procedimiento de Gestión de pagos</v>
      </c>
      <c r="AL860" s="80" t="str">
        <f>+IFERROR(VLOOKUP($M860,ACTIVIDADES!$B$9:$T$494,19,0),"")</f>
        <v>https://dnbcgovco-my.sharepoint.com/:f:/g/personal/planeacion_dnbc_gov_co/IgDlTTkE6gPMRZjTETbxch7dATaSM_TE5-agvqb3k7QgaDY?e=0V1Jx7</v>
      </c>
      <c r="AM860" s="55" t="str">
        <f>+IFERROR(VLOOKUP($M860,ACTIVIDADES!$B$9:$X$495,20,0),0)</f>
        <v>11/07/206</v>
      </c>
      <c r="AN860" s="55" t="str">
        <f>+IFERROR(VLOOKUP($M860,ACTIVIDADES!$B$9:$X$495,21,0),0)</f>
        <v>Actividad reportada con cumplimiento en el primer trimestre 2026</v>
      </c>
      <c r="AO860" s="55">
        <f>+IFERROR(VLOOKUP($M860,ACTIVIDADES!$B$9:$X$495,22,0),0)</f>
        <v>1</v>
      </c>
      <c r="AP860" s="150" t="str">
        <f>+IFERROR(VLOOKUP($M860,ACTIVIDADES!$B$9:$X$495,23,0),0)</f>
        <v>CUMPLIDO</v>
      </c>
      <c r="AQ860" s="129">
        <v>46245</v>
      </c>
      <c r="AR860" s="172">
        <v>1</v>
      </c>
      <c r="AS860" s="72" t="s">
        <v>4555</v>
      </c>
      <c r="AT860" s="29" t="s">
        <v>579</v>
      </c>
      <c r="AU860" s="57" t="s">
        <v>1472</v>
      </c>
      <c r="AV860" s="193" t="s">
        <v>3635</v>
      </c>
      <c r="AW860" s="193" t="s">
        <v>590</v>
      </c>
      <c r="AX860" s="154" t="s">
        <v>5908</v>
      </c>
      <c r="AY860" s="176" t="str">
        <f t="shared" si="50"/>
        <v>CUMPLIDAS</v>
      </c>
      <c r="AZ860" s="55" t="str">
        <f>+IFERROR(VLOOKUP($M860,ACTIVIDADES!$B$9:$T$494,25,0),"")</f>
        <v/>
      </c>
      <c r="BA860" s="55" t="str">
        <f>+IFERROR(VLOOKUP($M860,ACTIVIDADES!$B$9:$T$494,26,0),"")</f>
        <v/>
      </c>
      <c r="BB860" s="55" t="str">
        <f>+IFERROR(VLOOKUP($M860,ACTIVIDADES!$B$9:$T$494,27,0),"")</f>
        <v/>
      </c>
      <c r="BC860" s="55" t="str">
        <f>+IFERROR(VLOOKUP($M860,ACTIVIDADES!$B$9:$T$494,28,0),"")</f>
        <v/>
      </c>
      <c r="BD860" s="55" t="str">
        <f>+IFERROR(VLOOKUP($M860,ACTIVIDADES!$B$9:$T$494,29,0),"")</f>
        <v/>
      </c>
      <c r="BE860" s="55" t="str">
        <f>+IFERROR(VLOOKUP($M860,ACTIVIDADES!$B$9:$T$494,30,0),"")</f>
        <v/>
      </c>
      <c r="BF860" s="58"/>
      <c r="BG860" s="58"/>
      <c r="BH860" s="59"/>
      <c r="BI860" s="59" t="s">
        <v>580</v>
      </c>
      <c r="BJ860" s="60" t="s">
        <v>3635</v>
      </c>
      <c r="BK860" s="61" t="s">
        <v>593</v>
      </c>
      <c r="BL860" s="62"/>
      <c r="BM860" s="55" t="str">
        <f>+IFERROR(VLOOKUP($M860,ACTIVIDADES!$B$9:$T$494,31,0),"")</f>
        <v/>
      </c>
      <c r="BN860" s="55" t="str">
        <f>+IFERROR(VLOOKUP($M860,ACTIVIDADES!$B$9:$T$494,32,0),"")</f>
        <v/>
      </c>
      <c r="BO860" s="55" t="str">
        <f>+IFERROR(VLOOKUP($M860,ACTIVIDADES!$B$9:$T$494,33,0),"")</f>
        <v/>
      </c>
      <c r="BP860" s="55" t="str">
        <f>+IFERROR(VLOOKUP($M860,ACTIVIDADES!$B$9:$T$494,34,0),"")</f>
        <v/>
      </c>
      <c r="BQ860" s="55" t="str">
        <f>+IFERROR(VLOOKUP($M860,ACTIVIDADES!$B$9:$T$494,35,0),"")</f>
        <v/>
      </c>
      <c r="BR860" s="55" t="str">
        <f>+IFERROR(VLOOKUP($M860,ACTIVIDADES!$B$9:$T$494,36,0),"")</f>
        <v/>
      </c>
      <c r="BS860" s="55" t="str">
        <f>+IFERROR(VLOOKUP($M860,ACTIVIDADES!$B$9:$T$494,37,0),"")</f>
        <v/>
      </c>
      <c r="BT860" s="58"/>
      <c r="BU860" s="58"/>
      <c r="BV860" s="59"/>
      <c r="BW860" s="59" t="s">
        <v>580</v>
      </c>
      <c r="BX860" s="60" t="s">
        <v>3635</v>
      </c>
      <c r="BY860" s="61" t="s">
        <v>593</v>
      </c>
      <c r="BZ860" s="62"/>
      <c r="CA860" s="9"/>
      <c r="CB860" s="9"/>
      <c r="CC860" s="9"/>
      <c r="CD860" s="9"/>
      <c r="CE860" s="9"/>
      <c r="CF860" s="9"/>
      <c r="CG860" s="9"/>
      <c r="CH860" s="9"/>
      <c r="CI860" s="9"/>
      <c r="CJ860" s="9"/>
      <c r="CK860" s="9"/>
      <c r="CL860" s="9"/>
      <c r="CM860" s="9"/>
      <c r="CN860" s="9"/>
      <c r="CO860" s="9"/>
      <c r="CP860" s="9"/>
      <c r="CQ860" s="9"/>
    </row>
    <row r="861" spans="1:95" customFormat="1" ht="93" customHeight="1" x14ac:dyDescent="0.35">
      <c r="A861" s="40">
        <f t="shared" si="48"/>
        <v>853</v>
      </c>
      <c r="B861" s="40" t="s">
        <v>521</v>
      </c>
      <c r="C861" s="40">
        <v>2021</v>
      </c>
      <c r="D861" s="40" t="s">
        <v>3750</v>
      </c>
      <c r="E861" s="323"/>
      <c r="F861" s="40" t="s">
        <v>607</v>
      </c>
      <c r="G861" s="40" t="s">
        <v>4634</v>
      </c>
      <c r="H861" s="42" t="s">
        <v>4969</v>
      </c>
      <c r="I861" s="42" t="s">
        <v>3640</v>
      </c>
      <c r="J861" s="40" t="s">
        <v>5285</v>
      </c>
      <c r="K861" s="40" t="s">
        <v>5431</v>
      </c>
      <c r="L861" s="44" t="s">
        <v>1153</v>
      </c>
      <c r="M861" s="63" t="s">
        <v>2054</v>
      </c>
      <c r="N861" s="63" t="s">
        <v>2055</v>
      </c>
      <c r="O861" s="63" t="s">
        <v>2050</v>
      </c>
      <c r="P861" s="63">
        <v>1</v>
      </c>
      <c r="Q861" s="65">
        <v>44410</v>
      </c>
      <c r="R861" s="65">
        <v>44742</v>
      </c>
      <c r="S861" s="66">
        <f t="shared" si="49"/>
        <v>49.199999999999996</v>
      </c>
      <c r="T861" s="368" t="s">
        <v>611</v>
      </c>
      <c r="U861" s="63"/>
      <c r="V861" s="49">
        <f>+IFERROR(VLOOKUP($M861,ACTIVIDADES!$B$9:$Q$494,10,0),"")</f>
        <v>1</v>
      </c>
      <c r="W861" s="61" t="str">
        <f>+IFERROR(VLOOKUP($M861,ACTIVIDADES!$B$9:$Q$494,11,0)," ")</f>
        <v>Revisadas las carpetas existentes en el proceso de gestión de asuntos disciplinarios, se encontró que mediante Auto 03 de 8 de noviembre de 2023, la Profesional adscrita al proceso tomo decisión inhibitoria respecto de los hechos referidos en el proceso auditor; decisión que implica que se tomo de conformidad con lo establecido en la Ley 734 de 2002 en su artículo 10, que establece que:  Cuando la informacion o queja sea manifiestamente temeraria o se refiera a hechos disciplinariamente irrelevantes o de imposible ocurrencia o sean presentados de manera absolutamente inconcreta o difusa, el funcionario de plano se inhibira de iniciar actuacion alguna. Situación por la cual se considera ejecutada la acción requerida. Se anexa como evidencia el citado auto.</v>
      </c>
      <c r="X861" s="51" t="str">
        <f>+IFERROR(VLOOKUP($M861,ACTIVIDADES!$B$9:$Q$494,12,0),"")</f>
        <v>https://dnbcgovco-my.sharepoint.com/:f:/g/personal/planeacion_dnbc_gov_co/IgAhFB1ofYj6Sa-NiDvFRHiNAempg58Ovxe_AdaVPuhCZWE?e=fC3JEp</v>
      </c>
      <c r="Y861" s="52">
        <f>+IFERROR(VLOOKUP($M861,ACTIVIDADES!$B$9:$Q$494,13,0),"")</f>
        <v>46153</v>
      </c>
      <c r="Z861" s="49" t="str">
        <f>+IFERROR(VLOOKUP($M861,ACTIVIDADES!$B$9:$Q$494,14,0),"")</f>
        <v>Se presenta un auto inhibitorio AUTO N 03-2023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v>
      </c>
      <c r="AA861" s="49">
        <f>+IFERROR(VLOOKUP($M861,ACTIVIDADES!$B$9:$Q$494,15,0),"")</f>
        <v>1</v>
      </c>
      <c r="AB861" s="54" t="str">
        <f>+IFERROR(VLOOKUP($M861,ACTIVIDADES!$B$9:$Q$494,16,0),"")</f>
        <v>CUMPLIDO</v>
      </c>
      <c r="AC861" s="144">
        <v>46157</v>
      </c>
      <c r="AD861" s="29">
        <v>1</v>
      </c>
      <c r="AE861" s="28" t="s">
        <v>4558</v>
      </c>
      <c r="AF861" s="29" t="s">
        <v>579</v>
      </c>
      <c r="AG861" s="29" t="s">
        <v>3737</v>
      </c>
      <c r="AH861" s="29" t="s">
        <v>593</v>
      </c>
      <c r="AI861" s="29" t="s">
        <v>3752</v>
      </c>
      <c r="AJ861" s="55">
        <v>1</v>
      </c>
      <c r="AK861" s="80" t="str">
        <f>+IFERROR(VLOOKUP($M861,ACTIVIDADES!$B$9:$T$494,18,0),"")</f>
        <v>Si reporte segundo trimestre</v>
      </c>
      <c r="AL861" s="80" t="str">
        <f>+IFERROR(VLOOKUP($M861,ACTIVIDADES!$B$9:$T$494,19,0),"")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861" s="55">
        <f>+IFERROR(VLOOKUP($M861,ACTIVIDADES!$B$9:$X$495,20,0),0)</f>
        <v>46213</v>
      </c>
      <c r="AN861" s="55" t="str">
        <f>+IFERROR(VLOOKUP($M861,ACTIVIDADES!$B$9:$X$495,21,0),0)</f>
        <v>No se recibe reporte segundo trimestre. No obstante, actividad reportada como cumplida en primer trimestre</v>
      </c>
      <c r="AO861" s="55">
        <f>+IFERROR(VLOOKUP($M861,ACTIVIDADES!$B$9:$X$495,22,0),0)</f>
        <v>1</v>
      </c>
      <c r="AP861" s="150" t="str">
        <f>+IFERROR(VLOOKUP($M861,ACTIVIDADES!$B$9:$X$495,23,0),0)</f>
        <v>CUMPLIDO</v>
      </c>
      <c r="AQ861" s="88">
        <v>46230</v>
      </c>
      <c r="AR861" s="55">
        <v>1</v>
      </c>
      <c r="AS861" s="72" t="s">
        <v>3810</v>
      </c>
      <c r="AT861" s="29" t="s">
        <v>579</v>
      </c>
      <c r="AU861" s="57" t="s">
        <v>1472</v>
      </c>
      <c r="AV861" s="193" t="s">
        <v>3635</v>
      </c>
      <c r="AW861" s="193" t="s">
        <v>590</v>
      </c>
      <c r="AX861" s="154" t="s">
        <v>4559</v>
      </c>
      <c r="AY861" s="176" t="str">
        <f t="shared" si="50"/>
        <v>CUMPLIDAS</v>
      </c>
      <c r="AZ861" s="55" t="str">
        <f>+IFERROR(VLOOKUP($M861,ACTIVIDADES!$B$9:$T$494,25,0),"")</f>
        <v/>
      </c>
      <c r="BA861" s="55" t="str">
        <f>+IFERROR(VLOOKUP($M861,ACTIVIDADES!$B$9:$T$494,26,0),"")</f>
        <v/>
      </c>
      <c r="BB861" s="55" t="str">
        <f>+IFERROR(VLOOKUP($M861,ACTIVIDADES!$B$9:$T$494,27,0),"")</f>
        <v/>
      </c>
      <c r="BC861" s="55" t="str">
        <f>+IFERROR(VLOOKUP($M861,ACTIVIDADES!$B$9:$T$494,28,0),"")</f>
        <v/>
      </c>
      <c r="BD861" s="55" t="str">
        <f>+IFERROR(VLOOKUP($M861,ACTIVIDADES!$B$9:$T$494,29,0),"")</f>
        <v/>
      </c>
      <c r="BE861" s="55" t="str">
        <f>+IFERROR(VLOOKUP($M861,ACTIVIDADES!$B$9:$T$494,30,0),"")</f>
        <v/>
      </c>
      <c r="BF861" s="58"/>
      <c r="BG861" s="58"/>
      <c r="BH861" s="59"/>
      <c r="BI861" s="59" t="s">
        <v>580</v>
      </c>
      <c r="BJ861" s="60" t="s">
        <v>3635</v>
      </c>
      <c r="BK861" s="61" t="s">
        <v>593</v>
      </c>
      <c r="BL861" s="62"/>
      <c r="BM861" s="55" t="str">
        <f>+IFERROR(VLOOKUP($M861,ACTIVIDADES!$B$9:$T$494,31,0),"")</f>
        <v/>
      </c>
      <c r="BN861" s="55" t="str">
        <f>+IFERROR(VLOOKUP($M861,ACTIVIDADES!$B$9:$T$494,32,0),"")</f>
        <v/>
      </c>
      <c r="BO861" s="55" t="str">
        <f>+IFERROR(VLOOKUP($M861,ACTIVIDADES!$B$9:$T$494,33,0),"")</f>
        <v/>
      </c>
      <c r="BP861" s="55" t="str">
        <f>+IFERROR(VLOOKUP($M861,ACTIVIDADES!$B$9:$T$494,34,0),"")</f>
        <v/>
      </c>
      <c r="BQ861" s="55" t="str">
        <f>+IFERROR(VLOOKUP($M861,ACTIVIDADES!$B$9:$T$494,35,0),"")</f>
        <v/>
      </c>
      <c r="BR861" s="55" t="str">
        <f>+IFERROR(VLOOKUP($M861,ACTIVIDADES!$B$9:$T$494,36,0),"")</f>
        <v/>
      </c>
      <c r="BS861" s="55" t="str">
        <f>+IFERROR(VLOOKUP($M861,ACTIVIDADES!$B$9:$T$494,37,0),"")</f>
        <v/>
      </c>
      <c r="BT861" s="58"/>
      <c r="BU861" s="58"/>
      <c r="BV861" s="59"/>
      <c r="BW861" s="59" t="s">
        <v>580</v>
      </c>
      <c r="BX861" s="60" t="s">
        <v>3635</v>
      </c>
      <c r="BY861" s="61" t="s">
        <v>593</v>
      </c>
      <c r="BZ861" s="62"/>
      <c r="CA861" s="9"/>
      <c r="CB861" s="9"/>
      <c r="CC861" s="9"/>
      <c r="CD861" s="9"/>
      <c r="CE861" s="9"/>
      <c r="CF861" s="9"/>
      <c r="CG861" s="9"/>
      <c r="CH861" s="9"/>
      <c r="CI861" s="9"/>
      <c r="CJ861" s="9"/>
      <c r="CK861" s="9"/>
      <c r="CL861" s="9"/>
      <c r="CM861" s="9"/>
      <c r="CN861" s="9"/>
      <c r="CO861" s="9"/>
      <c r="CP861" s="9"/>
      <c r="CQ861" s="9"/>
    </row>
    <row r="862" spans="1:95" ht="93" customHeight="1" x14ac:dyDescent="0.35">
      <c r="A862" s="40">
        <f t="shared" si="48"/>
        <v>854</v>
      </c>
      <c r="B862" s="40" t="s">
        <v>521</v>
      </c>
      <c r="C862" s="40">
        <v>2022</v>
      </c>
      <c r="D862" s="40" t="s">
        <v>3734</v>
      </c>
      <c r="E862" s="323"/>
      <c r="F862" s="40" t="s">
        <v>634</v>
      </c>
      <c r="G862" s="40" t="s">
        <v>4646</v>
      </c>
      <c r="H862" s="42" t="s">
        <v>4959</v>
      </c>
      <c r="I862" s="42" t="s">
        <v>3636</v>
      </c>
      <c r="J862" s="40" t="s">
        <v>5273</v>
      </c>
      <c r="K862" s="40" t="s">
        <v>5424</v>
      </c>
      <c r="L862" s="44" t="s">
        <v>1153</v>
      </c>
      <c r="M862" s="45" t="s">
        <v>2318</v>
      </c>
      <c r="N862" s="45" t="s">
        <v>2319</v>
      </c>
      <c r="O862" s="45" t="s">
        <v>2320</v>
      </c>
      <c r="P862" s="45">
        <v>1</v>
      </c>
      <c r="Q862" s="47">
        <v>46113</v>
      </c>
      <c r="R862" s="47">
        <v>46203</v>
      </c>
      <c r="S862" s="48">
        <f t="shared" si="49"/>
        <v>13.350000000000001</v>
      </c>
      <c r="T862" s="45" t="s">
        <v>592</v>
      </c>
      <c r="U862" s="45"/>
      <c r="V862" s="49">
        <f>+IFERROR(VLOOKUP($M862,ACTIVIDADES!$B$9:$Q$494,10,0),"")</f>
        <v>1</v>
      </c>
      <c r="W862" s="61" t="str">
        <f>+IFERROR(VLOOKUP($M862,ACTIVIDADES!$B$9:$Q$494,11,0)," ")</f>
        <v xml:space="preserve">Se deja en evidencia el procedimiento de gestion de pagos </v>
      </c>
      <c r="X862" s="51" t="str">
        <f>+IFERROR(VLOOKUP($M862,ACTIVIDADES!$B$9:$Q$494,12,0),"")</f>
        <v>https://dnbcgovco-my.sharepoint.com/:f:/g/personal/planeacion_dnbc_gov_co/IgAKPZEalRp3T7O44VwZjBLlARF86VpmllJA36VR9-2qDG8?e=W6XaGX</v>
      </c>
      <c r="Y862" s="52">
        <f>+IFERROR(VLOOKUP($M862,ACTIVIDADES!$B$9:$Q$494,13,0),"")</f>
        <v>46153</v>
      </c>
      <c r="Z862" s="49" t="str">
        <f>+IFERROR(VLOOKUP($M862,ACTIVIDADES!$B$9:$Q$494,14,0),"")</f>
        <v>Se incluye actualización de procedimiento junto a formatos del mismo</v>
      </c>
      <c r="AA862" s="49">
        <f>+IFERROR(VLOOKUP($M862,ACTIVIDADES!$B$9:$Q$494,15,0),"")</f>
        <v>1</v>
      </c>
      <c r="AB862" s="54" t="str">
        <f>+IFERROR(VLOOKUP($M862,ACTIVIDADES!$B$9:$Q$494,16,0),"")</f>
        <v>CUMPLIDO</v>
      </c>
      <c r="AC862" s="144">
        <v>46171</v>
      </c>
      <c r="AD862" s="28">
        <v>1</v>
      </c>
      <c r="AE862" s="28" t="s">
        <v>3864</v>
      </c>
      <c r="AF862" s="29" t="s">
        <v>579</v>
      </c>
      <c r="AG862" s="29" t="s">
        <v>3737</v>
      </c>
      <c r="AH862" s="29" t="s">
        <v>593</v>
      </c>
      <c r="AI862" s="29" t="s">
        <v>3752</v>
      </c>
      <c r="AJ862" s="55">
        <f>+IFERROR(VLOOKUP($M862,ACTIVIDADES!$B$9:$T$494,17,0),"")</f>
        <v>1</v>
      </c>
      <c r="AK862" s="80" t="str">
        <f>+IFERROR(VLOOKUP($M862,ACTIVIDADES!$B$9:$T$494,18,0),"")</f>
        <v xml:space="preserve">Se deja en evidencia el procedimiento de gestion de pagos </v>
      </c>
      <c r="AL862" s="80" t="str">
        <f>+IFERROR(VLOOKUP($M862,ACTIVIDADES!$B$9:$T$494,19,0),"")</f>
        <v>https://dnbcgovco-my.sharepoint.com/:f:/g/personal/planeacion_dnbc_gov_co/IgDlTTkE6gPMRZjTETbxch7dATaSM_TE5-agvqb3k7QgaDY?e=0V1Jx7</v>
      </c>
      <c r="AM862" s="55" t="str">
        <f>+IFERROR(VLOOKUP($M862,ACTIVIDADES!$B$9:$X$495,20,0),0)</f>
        <v>11/07/206</v>
      </c>
      <c r="AN862" s="55" t="str">
        <f>+IFERROR(VLOOKUP($M862,ACTIVIDADES!$B$9:$X$495,21,0),0)</f>
        <v>Actividad reportada con cumplimiento en el primer trimestre 2026</v>
      </c>
      <c r="AO862" s="55">
        <f>+IFERROR(VLOOKUP($M862,ACTIVIDADES!$B$9:$X$495,22,0),0)</f>
        <v>1</v>
      </c>
      <c r="AP862" s="150" t="str">
        <f>+IFERROR(VLOOKUP($M862,ACTIVIDADES!$B$9:$X$495,23,0),0)</f>
        <v>CUMPLIDO</v>
      </c>
      <c r="AQ862" s="129">
        <v>46245</v>
      </c>
      <c r="AR862" s="172">
        <v>1</v>
      </c>
      <c r="AS862" s="131" t="s">
        <v>3864</v>
      </c>
      <c r="AT862" s="29" t="s">
        <v>579</v>
      </c>
      <c r="AU862" s="193" t="s">
        <v>1472</v>
      </c>
      <c r="AV862" s="193" t="s">
        <v>3635</v>
      </c>
      <c r="AW862" s="193" t="s">
        <v>590</v>
      </c>
      <c r="AX862" s="154" t="s">
        <v>4504</v>
      </c>
      <c r="AY862" s="176" t="str">
        <f t="shared" si="50"/>
        <v>CUMPLIDAS</v>
      </c>
      <c r="AZ862" s="55" t="str">
        <f>+IFERROR(VLOOKUP($M862,ACTIVIDADES!$B$9:$T$494,25,0),"")</f>
        <v/>
      </c>
      <c r="BA862" s="55" t="str">
        <f>+IFERROR(VLOOKUP($M862,ACTIVIDADES!$B$9:$T$494,26,0),"")</f>
        <v/>
      </c>
      <c r="BB862" s="55" t="str">
        <f>+IFERROR(VLOOKUP($M862,ACTIVIDADES!$B$9:$T$494,27,0),"")</f>
        <v/>
      </c>
      <c r="BC862" s="55" t="str">
        <f>+IFERROR(VLOOKUP($M862,ACTIVIDADES!$B$9:$T$494,28,0),"")</f>
        <v/>
      </c>
      <c r="BD862" s="55" t="str">
        <f>+IFERROR(VLOOKUP($M862,ACTIVIDADES!$B$9:$T$494,29,0),"")</f>
        <v/>
      </c>
      <c r="BE862" s="55" t="str">
        <f>+IFERROR(VLOOKUP($M862,ACTIVIDADES!$B$9:$T$494,30,0),"")</f>
        <v/>
      </c>
      <c r="BF862" s="58"/>
      <c r="BG862" s="58"/>
      <c r="BH862" s="59"/>
      <c r="BI862" s="59" t="s">
        <v>580</v>
      </c>
      <c r="BJ862" s="60" t="s">
        <v>3635</v>
      </c>
      <c r="BK862" s="61" t="s">
        <v>593</v>
      </c>
      <c r="BL862" s="62"/>
      <c r="BM862" s="55" t="str">
        <f>+IFERROR(VLOOKUP($M862,ACTIVIDADES!$B$9:$T$494,31,0),"")</f>
        <v/>
      </c>
      <c r="BN862" s="55" t="str">
        <f>+IFERROR(VLOOKUP($M862,ACTIVIDADES!$B$9:$T$494,32,0),"")</f>
        <v/>
      </c>
      <c r="BO862" s="55" t="str">
        <f>+IFERROR(VLOOKUP($M862,ACTIVIDADES!$B$9:$T$494,33,0),"")</f>
        <v/>
      </c>
      <c r="BP862" s="55" t="str">
        <f>+IFERROR(VLOOKUP($M862,ACTIVIDADES!$B$9:$T$494,34,0),"")</f>
        <v/>
      </c>
      <c r="BQ862" s="55" t="str">
        <f>+IFERROR(VLOOKUP($M862,ACTIVIDADES!$B$9:$T$494,35,0),"")</f>
        <v/>
      </c>
      <c r="BR862" s="55" t="str">
        <f>+IFERROR(VLOOKUP($M862,ACTIVIDADES!$B$9:$T$494,36,0),"")</f>
        <v/>
      </c>
      <c r="BS862" s="55" t="str">
        <f>+IFERROR(VLOOKUP($M862,ACTIVIDADES!$B$9:$T$494,37,0),"")</f>
        <v/>
      </c>
      <c r="BT862" s="58"/>
      <c r="BU862" s="58"/>
      <c r="BV862" s="59"/>
      <c r="BW862" s="59" t="s">
        <v>580</v>
      </c>
      <c r="BX862" s="60" t="s">
        <v>3635</v>
      </c>
      <c r="BY862" s="61" t="s">
        <v>593</v>
      </c>
      <c r="BZ862" s="62"/>
    </row>
    <row r="863" spans="1:95" s="8" customFormat="1" ht="93" customHeight="1" x14ac:dyDescent="0.35">
      <c r="A863" s="40">
        <f t="shared" si="48"/>
        <v>855</v>
      </c>
      <c r="B863" s="40" t="s">
        <v>521</v>
      </c>
      <c r="C863" s="40">
        <v>2022</v>
      </c>
      <c r="D863" s="40" t="s">
        <v>3734</v>
      </c>
      <c r="E863" s="323"/>
      <c r="F863" s="40" t="s">
        <v>635</v>
      </c>
      <c r="G863" s="40" t="s">
        <v>4648</v>
      </c>
      <c r="H863" s="42" t="s">
        <v>4960</v>
      </c>
      <c r="I863" s="42" t="s">
        <v>3636</v>
      </c>
      <c r="J863" s="40" t="s">
        <v>5274</v>
      </c>
      <c r="K863" s="40" t="s">
        <v>5426</v>
      </c>
      <c r="L863" s="44" t="s">
        <v>1153</v>
      </c>
      <c r="M863" s="45" t="s">
        <v>2318</v>
      </c>
      <c r="N863" s="45" t="s">
        <v>2319</v>
      </c>
      <c r="O863" s="45" t="s">
        <v>2320</v>
      </c>
      <c r="P863" s="45">
        <v>1</v>
      </c>
      <c r="Q863" s="47">
        <v>46113</v>
      </c>
      <c r="R863" s="47">
        <v>46203</v>
      </c>
      <c r="S863" s="48">
        <f t="shared" si="49"/>
        <v>13.350000000000001</v>
      </c>
      <c r="T863" s="45" t="s">
        <v>592</v>
      </c>
      <c r="U863" s="45"/>
      <c r="V863" s="49">
        <f>+IFERROR(VLOOKUP($M863,ACTIVIDADES!$B$9:$Q$494,10,0),"")</f>
        <v>1</v>
      </c>
      <c r="W863" s="61" t="str">
        <f>+IFERROR(VLOOKUP($M863,ACTIVIDADES!$B$9:$Q$494,11,0)," ")</f>
        <v xml:space="preserve">Se deja en evidencia el procedimiento de gestion de pagos </v>
      </c>
      <c r="X863" s="51" t="str">
        <f>+IFERROR(VLOOKUP($M863,ACTIVIDADES!$B$9:$Q$494,12,0),"")</f>
        <v>https://dnbcgovco-my.sharepoint.com/:f:/g/personal/planeacion_dnbc_gov_co/IgAKPZEalRp3T7O44VwZjBLlARF86VpmllJA36VR9-2qDG8?e=W6XaGX</v>
      </c>
      <c r="Y863" s="52">
        <f>+IFERROR(VLOOKUP($M863,ACTIVIDADES!$B$9:$Q$494,13,0),"")</f>
        <v>46153</v>
      </c>
      <c r="Z863" s="49" t="str">
        <f>+IFERROR(VLOOKUP($M863,ACTIVIDADES!$B$9:$Q$494,14,0),"")</f>
        <v>Se incluye actualización de procedimiento junto a formatos del mismo</v>
      </c>
      <c r="AA863" s="49">
        <f>+IFERROR(VLOOKUP($M863,ACTIVIDADES!$B$9:$Q$494,15,0),"")</f>
        <v>1</v>
      </c>
      <c r="AB863" s="54" t="str">
        <f>+IFERROR(VLOOKUP($M863,ACTIVIDADES!$B$9:$Q$494,16,0),"")</f>
        <v>CUMPLIDO</v>
      </c>
      <c r="AC863" s="144">
        <v>46171</v>
      </c>
      <c r="AD863" s="28">
        <v>1</v>
      </c>
      <c r="AE863" s="28" t="s">
        <v>3864</v>
      </c>
      <c r="AF863" s="29" t="s">
        <v>579</v>
      </c>
      <c r="AG863" s="29" t="s">
        <v>3737</v>
      </c>
      <c r="AH863" s="29" t="s">
        <v>593</v>
      </c>
      <c r="AI863" s="29" t="s">
        <v>3752</v>
      </c>
      <c r="AJ863" s="55">
        <f>+IFERROR(VLOOKUP($M863,ACTIVIDADES!$B$9:$T$494,17,0),"")</f>
        <v>1</v>
      </c>
      <c r="AK863" s="80" t="str">
        <f>+IFERROR(VLOOKUP($M863,ACTIVIDADES!$B$9:$T$494,18,0),"")</f>
        <v xml:space="preserve">Se deja en evidencia el procedimiento de gestion de pagos </v>
      </c>
      <c r="AL863" s="80" t="str">
        <f>+IFERROR(VLOOKUP($M863,ACTIVIDADES!$B$9:$T$494,19,0),"")</f>
        <v>https://dnbcgovco-my.sharepoint.com/:f:/g/personal/planeacion_dnbc_gov_co/IgDlTTkE6gPMRZjTETbxch7dATaSM_TE5-agvqb3k7QgaDY?e=0V1Jx7</v>
      </c>
      <c r="AM863" s="55" t="str">
        <f>+IFERROR(VLOOKUP($M863,ACTIVIDADES!$B$9:$X$495,20,0),0)</f>
        <v>11/07/206</v>
      </c>
      <c r="AN863" s="55" t="str">
        <f>+IFERROR(VLOOKUP($M863,ACTIVIDADES!$B$9:$X$495,21,0),0)</f>
        <v>Actividad reportada con cumplimiento en el primer trimestre 2026</v>
      </c>
      <c r="AO863" s="55">
        <f>+IFERROR(VLOOKUP($M863,ACTIVIDADES!$B$9:$X$495,22,0),0)</f>
        <v>1</v>
      </c>
      <c r="AP863" s="150" t="str">
        <f>+IFERROR(VLOOKUP($M863,ACTIVIDADES!$B$9:$X$495,23,0),0)</f>
        <v>CUMPLIDO</v>
      </c>
      <c r="AQ863" s="129">
        <v>46245</v>
      </c>
      <c r="AR863" s="172">
        <v>1</v>
      </c>
      <c r="AS863" s="131" t="s">
        <v>3864</v>
      </c>
      <c r="AT863" s="29" t="s">
        <v>579</v>
      </c>
      <c r="AU863" s="57" t="s">
        <v>1472</v>
      </c>
      <c r="AV863" s="57" t="s">
        <v>3635</v>
      </c>
      <c r="AW863" s="57" t="s">
        <v>590</v>
      </c>
      <c r="AX863" s="154" t="s">
        <v>5890</v>
      </c>
      <c r="AY863" s="176" t="str">
        <f t="shared" si="50"/>
        <v>CUMPLIDAS</v>
      </c>
      <c r="AZ863" s="55" t="str">
        <f>+IFERROR(VLOOKUP($M863,ACTIVIDADES!$B$9:$T$494,25,0),"")</f>
        <v/>
      </c>
      <c r="BA863" s="55" t="str">
        <f>+IFERROR(VLOOKUP($M863,ACTIVIDADES!$B$9:$T$494,26,0),"")</f>
        <v/>
      </c>
      <c r="BB863" s="55" t="str">
        <f>+IFERROR(VLOOKUP($M863,ACTIVIDADES!$B$9:$T$494,27,0),"")</f>
        <v/>
      </c>
      <c r="BC863" s="55" t="str">
        <f>+IFERROR(VLOOKUP($M863,ACTIVIDADES!$B$9:$T$494,28,0),"")</f>
        <v/>
      </c>
      <c r="BD863" s="55" t="str">
        <f>+IFERROR(VLOOKUP($M863,ACTIVIDADES!$B$9:$T$494,29,0),"")</f>
        <v/>
      </c>
      <c r="BE863" s="55" t="str">
        <f>+IFERROR(VLOOKUP($M863,ACTIVIDADES!$B$9:$T$494,30,0),"")</f>
        <v/>
      </c>
      <c r="BF863" s="58"/>
      <c r="BG863" s="58"/>
      <c r="BH863" s="59"/>
      <c r="BI863" s="59" t="s">
        <v>580</v>
      </c>
      <c r="BJ863" s="60" t="s">
        <v>3635</v>
      </c>
      <c r="BK863" s="61" t="s">
        <v>593</v>
      </c>
      <c r="BL863" s="62"/>
      <c r="BM863" s="55" t="str">
        <f>+IFERROR(VLOOKUP($M863,ACTIVIDADES!$B$9:$T$494,31,0),"")</f>
        <v/>
      </c>
      <c r="BN863" s="55" t="str">
        <f>+IFERROR(VLOOKUP($M863,ACTIVIDADES!$B$9:$T$494,32,0),"")</f>
        <v/>
      </c>
      <c r="BO863" s="55" t="str">
        <f>+IFERROR(VLOOKUP($M863,ACTIVIDADES!$B$9:$T$494,33,0),"")</f>
        <v/>
      </c>
      <c r="BP863" s="55" t="str">
        <f>+IFERROR(VLOOKUP($M863,ACTIVIDADES!$B$9:$T$494,34,0),"")</f>
        <v/>
      </c>
      <c r="BQ863" s="55" t="str">
        <f>+IFERROR(VLOOKUP($M863,ACTIVIDADES!$B$9:$T$494,35,0),"")</f>
        <v/>
      </c>
      <c r="BR863" s="55" t="str">
        <f>+IFERROR(VLOOKUP($M863,ACTIVIDADES!$B$9:$T$494,36,0),"")</f>
        <v/>
      </c>
      <c r="BS863" s="55" t="str">
        <f>+IFERROR(VLOOKUP($M863,ACTIVIDADES!$B$9:$T$494,37,0),"")</f>
        <v/>
      </c>
      <c r="BT863" s="58"/>
      <c r="BU863" s="58"/>
      <c r="BV863" s="59"/>
      <c r="BW863" s="59" t="s">
        <v>580</v>
      </c>
      <c r="BX863" s="60" t="s">
        <v>3635</v>
      </c>
      <c r="BY863" s="61" t="s">
        <v>593</v>
      </c>
      <c r="BZ863" s="62"/>
      <c r="CA863" s="9"/>
      <c r="CB863" s="9"/>
      <c r="CC863" s="9"/>
      <c r="CD863" s="9"/>
      <c r="CE863" s="9"/>
      <c r="CF863" s="9"/>
      <c r="CG863" s="9"/>
      <c r="CH863" s="9"/>
      <c r="CI863" s="9"/>
      <c r="CJ863" s="9"/>
      <c r="CK863" s="9"/>
      <c r="CL863" s="9"/>
      <c r="CM863" s="9"/>
      <c r="CN863" s="9"/>
      <c r="CO863" s="9"/>
      <c r="CP863" s="9"/>
      <c r="CQ863" s="9"/>
    </row>
    <row r="864" spans="1:95" s="8" customFormat="1" ht="93" customHeight="1" x14ac:dyDescent="0.35">
      <c r="A864" s="40">
        <f t="shared" si="48"/>
        <v>856</v>
      </c>
      <c r="B864" s="40" t="s">
        <v>521</v>
      </c>
      <c r="C864" s="40">
        <v>2022</v>
      </c>
      <c r="D864" s="40" t="s">
        <v>3750</v>
      </c>
      <c r="E864" s="323"/>
      <c r="F864" s="40" t="s">
        <v>636</v>
      </c>
      <c r="G864" s="40" t="s">
        <v>4645</v>
      </c>
      <c r="H864" s="42" t="s">
        <v>4963</v>
      </c>
      <c r="I864" s="42" t="s">
        <v>3642</v>
      </c>
      <c r="J864" s="40" t="s">
        <v>5277</v>
      </c>
      <c r="K864" s="40" t="s">
        <v>5277</v>
      </c>
      <c r="L864" s="44" t="s">
        <v>1153</v>
      </c>
      <c r="M864" s="63" t="s">
        <v>1203</v>
      </c>
      <c r="N864" s="63" t="s">
        <v>1204</v>
      </c>
      <c r="O864" s="63" t="s">
        <v>1205</v>
      </c>
      <c r="P864" s="63">
        <v>1</v>
      </c>
      <c r="Q864" s="65">
        <v>44866</v>
      </c>
      <c r="R864" s="65">
        <v>44957</v>
      </c>
      <c r="S864" s="66">
        <f t="shared" si="49"/>
        <v>13.5</v>
      </c>
      <c r="T864" s="63" t="s">
        <v>622</v>
      </c>
      <c r="U864" s="63"/>
      <c r="V864" s="49">
        <f>+IFERROR(VLOOKUP($M864,ACTIVIDADES!$B$9:$Q$494,10,0),"")</f>
        <v>0</v>
      </c>
      <c r="W864" s="61" t="str">
        <f>+IFERROR(VLOOKUP($M864,ACTIVIDADES!$B$9:$Q$494,11,0)," ")</f>
        <v>Se realiza actualización de la SEGREGACION DE ROLES, compartida con el comité directivo y socailziada a travez de correo electrónico con los procesos (personal de planta y contratistas). Vigencia 2024</v>
      </c>
      <c r="X864" s="61">
        <f>+IFERROR(VLOOKUP($M864,ACTIVIDADES!$B$9:$Q$494,12,0),"")</f>
        <v>0</v>
      </c>
      <c r="Y864" s="52">
        <f>+IFERROR(VLOOKUP($M864,ACTIVIDADES!$B$9:$Q$494,13,0),"")</f>
        <v>46153</v>
      </c>
      <c r="Z864" s="49" t="str">
        <f>+IFERROR(VLOOKUP($M864,ACTIVIDADES!$B$9:$Q$494,14,0),"")</f>
        <v>No se registra seguimiento</v>
      </c>
      <c r="AA864" s="49">
        <f>+IFERROR(VLOOKUP($M864,ACTIVIDADES!$B$9:$Q$494,15,0),"")</f>
        <v>0</v>
      </c>
      <c r="AB864" s="54" t="str">
        <f>+IFERROR(VLOOKUP($M864,ACTIVIDADES!$B$9:$Q$494,16,0),"")</f>
        <v>EJECUCIÓN</v>
      </c>
      <c r="AC864" s="144">
        <v>46178</v>
      </c>
      <c r="AD864" s="29">
        <v>0</v>
      </c>
      <c r="AE864" s="29" t="s">
        <v>3741</v>
      </c>
      <c r="AF864" s="29" t="s">
        <v>581</v>
      </c>
      <c r="AG864" s="29" t="s">
        <v>3737</v>
      </c>
      <c r="AH864" s="29" t="s">
        <v>3737</v>
      </c>
      <c r="AI864" s="29" t="s">
        <v>3737</v>
      </c>
      <c r="AJ864" s="55">
        <f>+IFERROR(VLOOKUP($M864,ACTIVIDADES!$B$9:$T$494,17,0),"")</f>
        <v>1</v>
      </c>
      <c r="AK864" s="80" t="str">
        <f>+IFERROR(VLOOKUP($M864,ACTIVIDADES!$B$9:$T$494,18,0),"")</f>
        <v>Se realiza actualización de la SEGREGACION DE ROLES, compartida con el comité directivo y socailziada a travez de correo electrónico con los procesos (personal de planta y contratistas). Vigencia 2024</v>
      </c>
      <c r="AL864" s="80" t="str">
        <f>+IFERROR(VLOOKUP($M864,ACTIVIDADES!$B$9:$T$494,19,0),"")</f>
        <v>https://dnbcgovco-my.sharepoint.com/my?id=%2Fpersonal%2Fplaneacion%5Fdnbc%5Fgov%5Fco%2FDocuments%2FDocumentos%20SIGE%2F6%2E%20Planes%2FPLAN%20DE%20MEJORA%2F2026%2F02%2E%20Seguimiento%20Segundo%20Trimestre%2F01%2E%20Planeaci%C3%B3n%20Estrat%C3%A9gica&amp;viewid=efb70791%2Db8ab%2D49e7%2Db552%2Dd3d4cbe976b9</v>
      </c>
      <c r="AM864" s="55">
        <f>+IFERROR(VLOOKUP($M864,ACTIVIDADES!$B$9:$X$495,20,0),0)</f>
        <v>46213</v>
      </c>
      <c r="AN864" s="55" t="str">
        <f>+IFERROR(VLOOKUP($M864,ACTIVIDADES!$B$9:$X$495,21,0),0)</f>
        <v>Acción cumplida en 2024</v>
      </c>
      <c r="AO864" s="55">
        <f>+IFERROR(VLOOKUP($M864,ACTIVIDADES!$B$9:$X$495,22,0),0)</f>
        <v>1</v>
      </c>
      <c r="AP864" s="150" t="str">
        <f>+IFERROR(VLOOKUP($M864,ACTIVIDADES!$B$9:$X$495,23,0),0)</f>
        <v>CUMPLIDO</v>
      </c>
      <c r="AQ864" s="88">
        <v>46244</v>
      </c>
      <c r="AR864" s="55">
        <v>0.5</v>
      </c>
      <c r="AS864" s="57" t="s">
        <v>5848</v>
      </c>
      <c r="AT864" s="29" t="s">
        <v>579</v>
      </c>
      <c r="AU864" s="57" t="s">
        <v>1472</v>
      </c>
      <c r="AV864" s="193" t="s">
        <v>3635</v>
      </c>
      <c r="AW864" s="193" t="s">
        <v>590</v>
      </c>
      <c r="AX864" s="199" t="s">
        <v>5894</v>
      </c>
      <c r="AY864" s="176" t="str">
        <f t="shared" si="50"/>
        <v>CUMPLIDAS</v>
      </c>
      <c r="AZ864" s="55" t="str">
        <f>+IFERROR(VLOOKUP($M864,ACTIVIDADES!$B$9:$T$494,25,0),"")</f>
        <v/>
      </c>
      <c r="BA864" s="55" t="str">
        <f>+IFERROR(VLOOKUP($M864,ACTIVIDADES!$B$9:$T$494,26,0),"")</f>
        <v/>
      </c>
      <c r="BB864" s="55" t="str">
        <f>+IFERROR(VLOOKUP($M864,ACTIVIDADES!$B$9:$T$494,27,0),"")</f>
        <v/>
      </c>
      <c r="BC864" s="55" t="str">
        <f>+IFERROR(VLOOKUP($M864,ACTIVIDADES!$B$9:$T$494,28,0),"")</f>
        <v/>
      </c>
      <c r="BD864" s="55" t="str">
        <f>+IFERROR(VLOOKUP($M864,ACTIVIDADES!$B$9:$T$494,29,0),"")</f>
        <v/>
      </c>
      <c r="BE864" s="55" t="str">
        <f>+IFERROR(VLOOKUP($M864,ACTIVIDADES!$B$9:$T$494,30,0),"")</f>
        <v/>
      </c>
      <c r="BF864" s="58"/>
      <c r="BG864" s="58"/>
      <c r="BH864" s="59"/>
      <c r="BI864" s="59" t="s">
        <v>580</v>
      </c>
      <c r="BJ864" s="60" t="s">
        <v>3635</v>
      </c>
      <c r="BK864" s="61" t="s">
        <v>593</v>
      </c>
      <c r="BL864" s="62"/>
      <c r="BM864" s="55" t="str">
        <f>+IFERROR(VLOOKUP($M864,ACTIVIDADES!$B$9:$T$494,31,0),"")</f>
        <v/>
      </c>
      <c r="BN864" s="55" t="str">
        <f>+IFERROR(VLOOKUP($M864,ACTIVIDADES!$B$9:$T$494,32,0),"")</f>
        <v/>
      </c>
      <c r="BO864" s="55" t="str">
        <f>+IFERROR(VLOOKUP($M864,ACTIVIDADES!$B$9:$T$494,33,0),"")</f>
        <v/>
      </c>
      <c r="BP864" s="55" t="str">
        <f>+IFERROR(VLOOKUP($M864,ACTIVIDADES!$B$9:$T$494,34,0),"")</f>
        <v/>
      </c>
      <c r="BQ864" s="55" t="str">
        <f>+IFERROR(VLOOKUP($M864,ACTIVIDADES!$B$9:$T$494,35,0),"")</f>
        <v/>
      </c>
      <c r="BR864" s="55" t="str">
        <f>+IFERROR(VLOOKUP($M864,ACTIVIDADES!$B$9:$T$494,36,0),"")</f>
        <v/>
      </c>
      <c r="BS864" s="55" t="str">
        <f>+IFERROR(VLOOKUP($M864,ACTIVIDADES!$B$9:$T$494,37,0),"")</f>
        <v/>
      </c>
      <c r="BT864" s="58"/>
      <c r="BU864" s="58"/>
      <c r="BV864" s="59"/>
      <c r="BW864" s="59" t="s">
        <v>580</v>
      </c>
      <c r="BX864" s="60" t="s">
        <v>3635</v>
      </c>
      <c r="BY864" s="61" t="s">
        <v>593</v>
      </c>
      <c r="BZ864" s="62"/>
      <c r="CA864" s="9"/>
      <c r="CB864" s="9"/>
      <c r="CC864" s="9"/>
      <c r="CD864" s="9"/>
      <c r="CE864" s="9"/>
      <c r="CF864" s="9"/>
      <c r="CG864" s="9"/>
      <c r="CH864" s="9"/>
      <c r="CI864" s="9"/>
      <c r="CJ864" s="9"/>
      <c r="CK864" s="9"/>
      <c r="CL864" s="9"/>
      <c r="CM864" s="9"/>
      <c r="CN864" s="9"/>
      <c r="CO864" s="9"/>
      <c r="CP864" s="9"/>
      <c r="CQ864" s="9"/>
    </row>
    <row r="865" spans="1:95" s="143" customFormat="1" ht="93" customHeight="1" x14ac:dyDescent="0.35">
      <c r="A865" s="40">
        <f t="shared" si="48"/>
        <v>857</v>
      </c>
      <c r="B865" s="40" t="s">
        <v>521</v>
      </c>
      <c r="C865" s="40">
        <v>2022</v>
      </c>
      <c r="D865" s="40" t="s">
        <v>3734</v>
      </c>
      <c r="E865" s="323"/>
      <c r="F865" s="40" t="s">
        <v>629</v>
      </c>
      <c r="G865" s="40" t="s">
        <v>4644</v>
      </c>
      <c r="H865" s="42" t="s">
        <v>4718</v>
      </c>
      <c r="I865" s="42"/>
      <c r="J865" s="40" t="s">
        <v>4992</v>
      </c>
      <c r="K865" s="40" t="s">
        <v>5328</v>
      </c>
      <c r="L865" s="44" t="s">
        <v>1153</v>
      </c>
      <c r="M865" s="45" t="s">
        <v>1796</v>
      </c>
      <c r="N865" s="45" t="s">
        <v>1797</v>
      </c>
      <c r="O865" s="45" t="s">
        <v>1342</v>
      </c>
      <c r="P865" s="45">
        <v>1</v>
      </c>
      <c r="Q865" s="47">
        <v>46082</v>
      </c>
      <c r="R865" s="47">
        <v>46173</v>
      </c>
      <c r="S865" s="48">
        <f t="shared" si="49"/>
        <v>13.5</v>
      </c>
      <c r="T865" s="45" t="s">
        <v>624</v>
      </c>
      <c r="U865" s="45" t="s">
        <v>1798</v>
      </c>
      <c r="V865" s="49">
        <f>+IFERROR(VLOOKUP($M865,ACTIVIDADES!$B$9:$Q$494,10,0),"")</f>
        <v>0</v>
      </c>
      <c r="W865" s="61">
        <f>+IFERROR(VLOOKUP($M865,ACTIVIDADES!$B$9:$Q$494,11,0)," ")</f>
        <v>0</v>
      </c>
      <c r="X865" s="61">
        <f>+IFERROR(VLOOKUP($M865,ACTIVIDADES!$B$9:$Q$494,12,0),"")</f>
        <v>0</v>
      </c>
      <c r="Y865" s="52">
        <f>+IFERROR(VLOOKUP($M865,ACTIVIDADES!$B$9:$Q$494,13,0),"")</f>
        <v>46153</v>
      </c>
      <c r="Z865" s="49" t="str">
        <f>+IFERROR(VLOOKUP($M865,ACTIVIDADES!$B$9:$Q$494,14,0),"")</f>
        <v>No se evidencia seguimiento</v>
      </c>
      <c r="AA865" s="49">
        <f>+IFERROR(VLOOKUP($M865,ACTIVIDADES!$B$9:$Q$494,15,0),"")</f>
        <v>0</v>
      </c>
      <c r="AB865" s="54" t="str">
        <f>+IFERROR(VLOOKUP($M865,ACTIVIDADES!$B$9:$Q$494,16,0),"")</f>
        <v>EJECUCIÓN</v>
      </c>
      <c r="AC865" s="144">
        <v>46157</v>
      </c>
      <c r="AD865" s="28">
        <v>0</v>
      </c>
      <c r="AE865" s="29" t="s">
        <v>3741</v>
      </c>
      <c r="AF865" s="29" t="s">
        <v>580</v>
      </c>
      <c r="AG865" s="29" t="s">
        <v>3737</v>
      </c>
      <c r="AH865" s="29" t="s">
        <v>3737</v>
      </c>
      <c r="AI865" s="29" t="s">
        <v>3737</v>
      </c>
      <c r="AJ865" s="55">
        <f>+IFERROR(VLOOKUP($M865,ACTIVIDADES!$B$9:$T$494,17,0),"")</f>
        <v>1</v>
      </c>
      <c r="AK865" s="80" t="str">
        <f>+IFERROR(VLOOKUP($M865,ACTIVIDADES!$B$9:$T$494,18,0),"")</f>
        <v>se aporta nomina -del 1 de marzo a 31 de mayo</v>
      </c>
      <c r="AL865" s="80" t="str">
        <f>+IFERROR(VLOOKUP($M865,ACTIVIDADES!$B$9:$T$494,19,0),"")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865" s="55">
        <f>+IFERROR(VLOOKUP($M865,ACTIVIDADES!$B$9:$X$495,20,0),0)</f>
        <v>46214</v>
      </c>
      <c r="AN865" s="55" t="str">
        <f>+IFERROR(VLOOKUP($M865,ACTIVIDADES!$B$9:$X$495,21,0),0)</f>
        <v>Se evidencia informe de seguimiento a las incapacidades de la DNBC en el periodo en mención. Se sugiere incluir en evidencias correo de socialización con lider de proceso</v>
      </c>
      <c r="AO865" s="55">
        <f>+IFERROR(VLOOKUP($M865,ACTIVIDADES!$B$9:$X$495,22,0),0)</f>
        <v>1</v>
      </c>
      <c r="AP865" s="150" t="str">
        <f>+IFERROR(VLOOKUP($M865,ACTIVIDADES!$B$9:$X$495,23,0),0)</f>
        <v>CUMPLIDO</v>
      </c>
      <c r="AQ865" s="88">
        <v>46230</v>
      </c>
      <c r="AR865" s="55">
        <v>1</v>
      </c>
      <c r="AS865" s="72" t="s">
        <v>3810</v>
      </c>
      <c r="AT865" s="29" t="s">
        <v>579</v>
      </c>
      <c r="AU865" s="57" t="s">
        <v>1472</v>
      </c>
      <c r="AV865" s="193" t="s">
        <v>3635</v>
      </c>
      <c r="AW865" s="193" t="s">
        <v>590</v>
      </c>
      <c r="AX865" s="154" t="s">
        <v>5895</v>
      </c>
      <c r="AY865" s="176" t="str">
        <f t="shared" si="50"/>
        <v>CUMPLIDAS</v>
      </c>
      <c r="AZ865" s="55" t="str">
        <f>+IFERROR(VLOOKUP($M865,ACTIVIDADES!$B$9:$T$494,25,0),"")</f>
        <v/>
      </c>
      <c r="BA865" s="55" t="str">
        <f>+IFERROR(VLOOKUP($M865,ACTIVIDADES!$B$9:$T$494,26,0),"")</f>
        <v/>
      </c>
      <c r="BB865" s="55" t="str">
        <f>+IFERROR(VLOOKUP($M865,ACTIVIDADES!$B$9:$T$494,27,0),"")</f>
        <v/>
      </c>
      <c r="BC865" s="55" t="str">
        <f>+IFERROR(VLOOKUP($M865,ACTIVIDADES!$B$9:$T$494,28,0),"")</f>
        <v/>
      </c>
      <c r="BD865" s="55" t="str">
        <f>+IFERROR(VLOOKUP($M865,ACTIVIDADES!$B$9:$T$494,29,0),"")</f>
        <v/>
      </c>
      <c r="BE865" s="55" t="str">
        <f>+IFERROR(VLOOKUP($M865,ACTIVIDADES!$B$9:$T$494,30,0),"")</f>
        <v/>
      </c>
      <c r="BF865" s="58"/>
      <c r="BG865" s="58"/>
      <c r="BH865" s="59"/>
      <c r="BI865" s="59" t="s">
        <v>580</v>
      </c>
      <c r="BJ865" s="60" t="s">
        <v>3635</v>
      </c>
      <c r="BK865" s="61" t="s">
        <v>593</v>
      </c>
      <c r="BL865" s="62"/>
      <c r="BM865" s="55" t="str">
        <f>+IFERROR(VLOOKUP($M865,ACTIVIDADES!$B$9:$T$494,31,0),"")</f>
        <v/>
      </c>
      <c r="BN865" s="55" t="str">
        <f>+IFERROR(VLOOKUP($M865,ACTIVIDADES!$B$9:$T$494,32,0),"")</f>
        <v/>
      </c>
      <c r="BO865" s="55" t="str">
        <f>+IFERROR(VLOOKUP($M865,ACTIVIDADES!$B$9:$T$494,33,0),"")</f>
        <v/>
      </c>
      <c r="BP865" s="55" t="str">
        <f>+IFERROR(VLOOKUP($M865,ACTIVIDADES!$B$9:$T$494,34,0),"")</f>
        <v/>
      </c>
      <c r="BQ865" s="55" t="str">
        <f>+IFERROR(VLOOKUP($M865,ACTIVIDADES!$B$9:$T$494,35,0),"")</f>
        <v/>
      </c>
      <c r="BR865" s="55" t="str">
        <f>+IFERROR(VLOOKUP($M865,ACTIVIDADES!$B$9:$T$494,36,0),"")</f>
        <v/>
      </c>
      <c r="BS865" s="55" t="str">
        <f>+IFERROR(VLOOKUP($M865,ACTIVIDADES!$B$9:$T$494,37,0),"")</f>
        <v/>
      </c>
      <c r="BT865" s="58"/>
      <c r="BU865" s="58"/>
      <c r="BV865" s="59"/>
      <c r="BW865" s="59" t="s">
        <v>580</v>
      </c>
      <c r="BX865" s="60" t="s">
        <v>3635</v>
      </c>
      <c r="BY865" s="61" t="s">
        <v>593</v>
      </c>
      <c r="BZ865" s="62"/>
      <c r="CA865" s="9"/>
      <c r="CB865" s="9"/>
      <c r="CC865" s="9"/>
      <c r="CD865" s="9"/>
      <c r="CE865" s="9"/>
      <c r="CF865" s="9"/>
      <c r="CG865" s="9"/>
      <c r="CH865" s="9"/>
      <c r="CI865" s="9"/>
      <c r="CJ865" s="9"/>
      <c r="CK865" s="9"/>
      <c r="CL865" s="9"/>
      <c r="CM865" s="9"/>
      <c r="CN865" s="9"/>
      <c r="CO865" s="9"/>
      <c r="CP865" s="9"/>
      <c r="CQ865" s="9"/>
    </row>
    <row r="866" spans="1:95" customFormat="1" ht="93" customHeight="1" x14ac:dyDescent="0.35">
      <c r="A866" s="40">
        <f t="shared" si="48"/>
        <v>858</v>
      </c>
      <c r="B866" s="40" t="s">
        <v>521</v>
      </c>
      <c r="C866" s="40">
        <v>2020</v>
      </c>
      <c r="D866" s="40" t="s">
        <v>3734</v>
      </c>
      <c r="E866" s="323"/>
      <c r="F866" s="40" t="s">
        <v>594</v>
      </c>
      <c r="G866" s="40" t="s">
        <v>64</v>
      </c>
      <c r="H866" s="42" t="s">
        <v>4971</v>
      </c>
      <c r="I866" s="42"/>
      <c r="J866" s="40" t="s">
        <v>4310</v>
      </c>
      <c r="K866" s="40" t="s">
        <v>4310</v>
      </c>
      <c r="L866" s="44" t="s">
        <v>1153</v>
      </c>
      <c r="M866" s="45" t="s">
        <v>2289</v>
      </c>
      <c r="N866" s="45" t="s">
        <v>5467</v>
      </c>
      <c r="O866" s="45" t="s">
        <v>1750</v>
      </c>
      <c r="P866" s="45">
        <v>1</v>
      </c>
      <c r="Q866" s="47">
        <v>46023</v>
      </c>
      <c r="R866" s="47">
        <v>46112</v>
      </c>
      <c r="S866" s="48">
        <f t="shared" si="49"/>
        <v>13.5</v>
      </c>
      <c r="T866" s="45" t="s">
        <v>592</v>
      </c>
      <c r="U866" s="45"/>
      <c r="V866" s="49">
        <f>+IFERROR(VLOOKUP($M866,ACTIVIDADES!$B$9:$Q$494,10,0),"")</f>
        <v>1</v>
      </c>
      <c r="W866" s="61" t="str">
        <f>+IFERROR(VLOOKUP($M866,ACTIVIDADES!$B$9:$Q$494,11,0)," ")</f>
        <v xml:space="preserve">Como evidencia se cuenta con la Formulación del procedimiento Conciliaciones contables donde se cruza la información de incapacidades </v>
      </c>
      <c r="X866" s="51" t="str">
        <f>+IFERROR(VLOOKUP($M866,ACTIVIDADES!$B$9:$Q$494,12,0),"")</f>
        <v>https://dnbcgovco-my.sharepoint.com/:f:/g/personal/planeacion_dnbc_gov_co/IgAKPZEalRp3T7O44VwZjBLlARF86VpmllJA36VR9-2qDG8?e=W6XaGX</v>
      </c>
      <c r="Y866" s="52">
        <f>+IFERROR(VLOOKUP($M866,ACTIVIDADES!$B$9:$Q$494,13,0),"")</f>
        <v>46153</v>
      </c>
      <c r="Z866" s="49" t="str">
        <f>+IFERROR(VLOOKUP($M866,ACTIVIDADES!$B$9:$Q$494,14,0),"")</f>
        <v>Se evidencia procedimiento formulado en la vigencia 2025</v>
      </c>
      <c r="AA866" s="49">
        <f>+IFERROR(VLOOKUP($M866,ACTIVIDADES!$B$9:$Q$494,15,0),"")</f>
        <v>1</v>
      </c>
      <c r="AB866" s="54" t="str">
        <f>+IFERROR(VLOOKUP($M866,ACTIVIDADES!$B$9:$Q$494,16,0),"")</f>
        <v>CUMPLIDO</v>
      </c>
      <c r="AC866" s="144">
        <v>46170</v>
      </c>
      <c r="AD866" s="28">
        <v>1</v>
      </c>
      <c r="AE866" s="28" t="s">
        <v>3848</v>
      </c>
      <c r="AF866" s="29" t="s">
        <v>579</v>
      </c>
      <c r="AG866" s="29" t="s">
        <v>3737</v>
      </c>
      <c r="AH866" s="29" t="s">
        <v>593</v>
      </c>
      <c r="AI866" s="29" t="s">
        <v>3752</v>
      </c>
      <c r="AJ866" s="55">
        <f>+IFERROR(VLOOKUP($M866,ACTIVIDADES!$B$9:$T$494,17,0),"")</f>
        <v>1</v>
      </c>
      <c r="AK866" s="80" t="str">
        <f>+IFERROR(VLOOKUP($M866,ACTIVIDADES!$B$9:$T$494,18,0),"")</f>
        <v xml:space="preserve">Como evidencia se cuenta con la Formulación del procedimiento Conciliaciones contables donde se cruza la información de incapacidades </v>
      </c>
      <c r="AL866" s="80" t="str">
        <f>+IFERROR(VLOOKUP($M866,ACTIVIDADES!$B$9:$T$494,19,0),"")</f>
        <v>https://dnbcgovco-my.sharepoint.com/:f:/g/personal/planeacion_dnbc_gov_co/IgDlTTkE6gPMRZjTETbxch7dATaSM_TE5-agvqb3k7QgaDY?e=0V1Jx7</v>
      </c>
      <c r="AM866" s="55" t="str">
        <f>+IFERROR(VLOOKUP($M866,ACTIVIDADES!$B$9:$X$495,20,0),0)</f>
        <v>11/07/206</v>
      </c>
      <c r="AN866" s="55" t="str">
        <f>+IFERROR(VLOOKUP($M866,ACTIVIDADES!$B$9:$X$495,21,0),0)</f>
        <v>Actividad reportada con cumplimiento en el primer trimestre 2026</v>
      </c>
      <c r="AO866" s="55">
        <f>+IFERROR(VLOOKUP($M866,ACTIVIDADES!$B$9:$X$495,22,0),0)</f>
        <v>1</v>
      </c>
      <c r="AP866" s="150" t="str">
        <f>+IFERROR(VLOOKUP($M866,ACTIVIDADES!$B$9:$X$495,23,0),0)</f>
        <v>CUMPLIDO</v>
      </c>
      <c r="AQ866" s="129">
        <v>46245</v>
      </c>
      <c r="AR866" s="172">
        <v>1</v>
      </c>
      <c r="AS866" s="131" t="s">
        <v>3777</v>
      </c>
      <c r="AT866" s="29" t="s">
        <v>579</v>
      </c>
      <c r="AU866" s="57" t="s">
        <v>1472</v>
      </c>
      <c r="AV866" s="193" t="s">
        <v>3635</v>
      </c>
      <c r="AW866" s="57" t="s">
        <v>590</v>
      </c>
      <c r="AX866" s="193" t="s">
        <v>4568</v>
      </c>
      <c r="AY866" s="176" t="str">
        <f t="shared" si="50"/>
        <v>CUMPLIDAS</v>
      </c>
      <c r="AZ866" s="55" t="str">
        <f>+IFERROR(VLOOKUP($M866,ACTIVIDADES!$B$9:$T$494,25,0),"")</f>
        <v/>
      </c>
      <c r="BA866" s="55" t="str">
        <f>+IFERROR(VLOOKUP($M866,ACTIVIDADES!$B$9:$T$494,26,0),"")</f>
        <v/>
      </c>
      <c r="BB866" s="55" t="str">
        <f>+IFERROR(VLOOKUP($M866,ACTIVIDADES!$B$9:$T$494,27,0),"")</f>
        <v/>
      </c>
      <c r="BC866" s="55" t="str">
        <f>+IFERROR(VLOOKUP($M866,ACTIVIDADES!$B$9:$T$494,28,0),"")</f>
        <v/>
      </c>
      <c r="BD866" s="55" t="str">
        <f>+IFERROR(VLOOKUP($M866,ACTIVIDADES!$B$9:$T$494,29,0),"")</f>
        <v/>
      </c>
      <c r="BE866" s="55" t="str">
        <f>+IFERROR(VLOOKUP($M866,ACTIVIDADES!$B$9:$T$494,30,0),"")</f>
        <v/>
      </c>
      <c r="BF866" s="58"/>
      <c r="BG866" s="58"/>
      <c r="BH866" s="59"/>
      <c r="BI866" s="59" t="s">
        <v>580</v>
      </c>
      <c r="BJ866" s="60" t="s">
        <v>3635</v>
      </c>
      <c r="BK866" s="61" t="s">
        <v>593</v>
      </c>
      <c r="BL866" s="62"/>
      <c r="BM866" s="55" t="str">
        <f>+IFERROR(VLOOKUP($M866,ACTIVIDADES!$B$9:$T$494,31,0),"")</f>
        <v/>
      </c>
      <c r="BN866" s="55" t="str">
        <f>+IFERROR(VLOOKUP($M866,ACTIVIDADES!$B$9:$T$494,32,0),"")</f>
        <v/>
      </c>
      <c r="BO866" s="55" t="str">
        <f>+IFERROR(VLOOKUP($M866,ACTIVIDADES!$B$9:$T$494,33,0),"")</f>
        <v/>
      </c>
      <c r="BP866" s="55" t="str">
        <f>+IFERROR(VLOOKUP($M866,ACTIVIDADES!$B$9:$T$494,34,0),"")</f>
        <v/>
      </c>
      <c r="BQ866" s="55" t="str">
        <f>+IFERROR(VLOOKUP($M866,ACTIVIDADES!$B$9:$T$494,35,0),"")</f>
        <v/>
      </c>
      <c r="BR866" s="55" t="str">
        <f>+IFERROR(VLOOKUP($M866,ACTIVIDADES!$B$9:$T$494,36,0),"")</f>
        <v/>
      </c>
      <c r="BS866" s="55" t="str">
        <f>+IFERROR(VLOOKUP($M866,ACTIVIDADES!$B$9:$T$494,37,0),"")</f>
        <v/>
      </c>
      <c r="BT866" s="58"/>
      <c r="BU866" s="58"/>
      <c r="BV866" s="59"/>
      <c r="BW866" s="59" t="s">
        <v>580</v>
      </c>
      <c r="BX866" s="60" t="s">
        <v>3635</v>
      </c>
      <c r="BY866" s="61" t="s">
        <v>593</v>
      </c>
      <c r="BZ866" s="62"/>
      <c r="CA866" s="9"/>
      <c r="CB866" s="9"/>
      <c r="CC866" s="9"/>
      <c r="CD866" s="9"/>
      <c r="CE866" s="9"/>
      <c r="CF866" s="9"/>
      <c r="CG866" s="9"/>
      <c r="CH866" s="9"/>
      <c r="CI866" s="9"/>
      <c r="CJ866" s="9"/>
      <c r="CK866" s="9"/>
      <c r="CL866" s="9"/>
      <c r="CM866" s="9"/>
      <c r="CN866" s="9"/>
      <c r="CO866" s="9"/>
      <c r="CP866" s="9"/>
      <c r="CQ866" s="9"/>
    </row>
    <row r="867" spans="1:95" customFormat="1" ht="93" customHeight="1" x14ac:dyDescent="0.35">
      <c r="A867" s="40">
        <f t="shared" si="48"/>
        <v>859</v>
      </c>
      <c r="B867" s="40" t="s">
        <v>521</v>
      </c>
      <c r="C867" s="40">
        <v>2020</v>
      </c>
      <c r="D867" s="40" t="s">
        <v>3734</v>
      </c>
      <c r="E867" s="323"/>
      <c r="F867" s="40" t="s">
        <v>596</v>
      </c>
      <c r="G867" s="40" t="s">
        <v>190</v>
      </c>
      <c r="H867" s="42" t="s">
        <v>4972</v>
      </c>
      <c r="I867" s="42" t="s">
        <v>3636</v>
      </c>
      <c r="J867" s="40" t="s">
        <v>5286</v>
      </c>
      <c r="K867" s="40" t="s">
        <v>5424</v>
      </c>
      <c r="L867" s="44" t="s">
        <v>1153</v>
      </c>
      <c r="M867" s="45" t="s">
        <v>2318</v>
      </c>
      <c r="N867" s="45" t="s">
        <v>2319</v>
      </c>
      <c r="O867" s="45" t="s">
        <v>2320</v>
      </c>
      <c r="P867" s="45">
        <v>1</v>
      </c>
      <c r="Q867" s="47">
        <v>46113</v>
      </c>
      <c r="R867" s="47">
        <v>46203</v>
      </c>
      <c r="S867" s="48">
        <f t="shared" si="49"/>
        <v>13.350000000000001</v>
      </c>
      <c r="T867" s="45" t="s">
        <v>592</v>
      </c>
      <c r="U867" s="45"/>
      <c r="V867" s="49">
        <f>+IFERROR(VLOOKUP($M867,ACTIVIDADES!$B$9:$Q$494,10,0),"")</f>
        <v>1</v>
      </c>
      <c r="W867" s="61" t="str">
        <f>+IFERROR(VLOOKUP($M867,ACTIVIDADES!$B$9:$Q$494,11,0)," ")</f>
        <v xml:space="preserve">Se deja en evidencia el procedimiento de gestion de pagos </v>
      </c>
      <c r="X867" s="51" t="str">
        <f>+IFERROR(VLOOKUP($M867,ACTIVIDADES!$B$9:$Q$494,12,0),"")</f>
        <v>https://dnbcgovco-my.sharepoint.com/:f:/g/personal/planeacion_dnbc_gov_co/IgAKPZEalRp3T7O44VwZjBLlARF86VpmllJA36VR9-2qDG8?e=W6XaGX</v>
      </c>
      <c r="Y867" s="52">
        <f>+IFERROR(VLOOKUP($M867,ACTIVIDADES!$B$9:$Q$494,13,0),"")</f>
        <v>46153</v>
      </c>
      <c r="Z867" s="49" t="str">
        <f>+IFERROR(VLOOKUP($M867,ACTIVIDADES!$B$9:$Q$494,14,0),"")</f>
        <v>Se incluye actualización de procedimiento junto a formatos del mismo</v>
      </c>
      <c r="AA867" s="49">
        <f>+IFERROR(VLOOKUP($M867,ACTIVIDADES!$B$9:$Q$494,15,0),"")</f>
        <v>1</v>
      </c>
      <c r="AB867" s="54" t="str">
        <f>+IFERROR(VLOOKUP($M867,ACTIVIDADES!$B$9:$Q$494,16,0),"")</f>
        <v>CUMPLIDO</v>
      </c>
      <c r="AC867" s="144">
        <v>46170</v>
      </c>
      <c r="AD867" s="28">
        <v>1</v>
      </c>
      <c r="AE867" s="28" t="s">
        <v>3864</v>
      </c>
      <c r="AF867" s="29" t="s">
        <v>579</v>
      </c>
      <c r="AG867" s="29" t="s">
        <v>3737</v>
      </c>
      <c r="AH867" s="29" t="s">
        <v>593</v>
      </c>
      <c r="AI867" s="29" t="s">
        <v>3752</v>
      </c>
      <c r="AJ867" s="55">
        <f>+IFERROR(VLOOKUP($M867,ACTIVIDADES!$B$9:$T$494,17,0),"")</f>
        <v>1</v>
      </c>
      <c r="AK867" s="80" t="str">
        <f>+IFERROR(VLOOKUP($M867,ACTIVIDADES!$B$9:$T$494,18,0),"")</f>
        <v xml:space="preserve">Se deja en evidencia el procedimiento de gestion de pagos </v>
      </c>
      <c r="AL867" s="80" t="str">
        <f>+IFERROR(VLOOKUP($M867,ACTIVIDADES!$B$9:$T$494,19,0),"")</f>
        <v>https://dnbcgovco-my.sharepoint.com/:f:/g/personal/planeacion_dnbc_gov_co/IgDlTTkE6gPMRZjTETbxch7dATaSM_TE5-agvqb3k7QgaDY?e=0V1Jx7</v>
      </c>
      <c r="AM867" s="55" t="str">
        <f>+IFERROR(VLOOKUP($M867,ACTIVIDADES!$B$9:$X$495,20,0),0)</f>
        <v>11/07/206</v>
      </c>
      <c r="AN867" s="55" t="str">
        <f>+IFERROR(VLOOKUP($M867,ACTIVIDADES!$B$9:$X$495,21,0),0)</f>
        <v>Actividad reportada con cumplimiento en el primer trimestre 2026</v>
      </c>
      <c r="AO867" s="55">
        <f>+IFERROR(VLOOKUP($M867,ACTIVIDADES!$B$9:$X$495,22,0),0)</f>
        <v>1</v>
      </c>
      <c r="AP867" s="150" t="str">
        <f>+IFERROR(VLOOKUP($M867,ACTIVIDADES!$B$9:$X$495,23,0),0)</f>
        <v>CUMPLIDO</v>
      </c>
      <c r="AQ867" s="129">
        <v>46245</v>
      </c>
      <c r="AR867" s="172">
        <v>1</v>
      </c>
      <c r="AS867" s="131" t="s">
        <v>3864</v>
      </c>
      <c r="AT867" s="29" t="s">
        <v>579</v>
      </c>
      <c r="AU867" s="57" t="s">
        <v>1472</v>
      </c>
      <c r="AV867" s="193" t="s">
        <v>3635</v>
      </c>
      <c r="AW867" s="57" t="s">
        <v>590</v>
      </c>
      <c r="AX867" s="193" t="s">
        <v>4568</v>
      </c>
      <c r="AY867" s="176" t="str">
        <f t="shared" si="50"/>
        <v>CUMPLIDAS</v>
      </c>
      <c r="AZ867" s="55" t="str">
        <f>+IFERROR(VLOOKUP($M867,ACTIVIDADES!$B$9:$T$494,25,0),"")</f>
        <v/>
      </c>
      <c r="BA867" s="55" t="str">
        <f>+IFERROR(VLOOKUP($M867,ACTIVIDADES!$B$9:$T$494,26,0),"")</f>
        <v/>
      </c>
      <c r="BB867" s="55" t="str">
        <f>+IFERROR(VLOOKUP($M867,ACTIVIDADES!$B$9:$T$494,27,0),"")</f>
        <v/>
      </c>
      <c r="BC867" s="55" t="str">
        <f>+IFERROR(VLOOKUP($M867,ACTIVIDADES!$B$9:$T$494,28,0),"")</f>
        <v/>
      </c>
      <c r="BD867" s="55" t="str">
        <f>+IFERROR(VLOOKUP($M867,ACTIVIDADES!$B$9:$T$494,29,0),"")</f>
        <v/>
      </c>
      <c r="BE867" s="55" t="str">
        <f>+IFERROR(VLOOKUP($M867,ACTIVIDADES!$B$9:$T$494,30,0),"")</f>
        <v/>
      </c>
      <c r="BF867" s="58"/>
      <c r="BG867" s="58"/>
      <c r="BH867" s="59"/>
      <c r="BI867" s="59" t="s">
        <v>580</v>
      </c>
      <c r="BJ867" s="60" t="s">
        <v>3635</v>
      </c>
      <c r="BK867" s="61" t="s">
        <v>593</v>
      </c>
      <c r="BL867" s="62"/>
      <c r="BM867" s="55" t="str">
        <f>+IFERROR(VLOOKUP($M867,ACTIVIDADES!$B$9:$T$494,31,0),"")</f>
        <v/>
      </c>
      <c r="BN867" s="55" t="str">
        <f>+IFERROR(VLOOKUP($M867,ACTIVIDADES!$B$9:$T$494,32,0),"")</f>
        <v/>
      </c>
      <c r="BO867" s="55" t="str">
        <f>+IFERROR(VLOOKUP($M867,ACTIVIDADES!$B$9:$T$494,33,0),"")</f>
        <v/>
      </c>
      <c r="BP867" s="55" t="str">
        <f>+IFERROR(VLOOKUP($M867,ACTIVIDADES!$B$9:$T$494,34,0),"")</f>
        <v/>
      </c>
      <c r="BQ867" s="55" t="str">
        <f>+IFERROR(VLOOKUP($M867,ACTIVIDADES!$B$9:$T$494,35,0),"")</f>
        <v/>
      </c>
      <c r="BR867" s="55" t="str">
        <f>+IFERROR(VLOOKUP($M867,ACTIVIDADES!$B$9:$T$494,36,0),"")</f>
        <v/>
      </c>
      <c r="BS867" s="55" t="str">
        <f>+IFERROR(VLOOKUP($M867,ACTIVIDADES!$B$9:$T$494,37,0),"")</f>
        <v/>
      </c>
      <c r="BT867" s="58"/>
      <c r="BU867" s="58"/>
      <c r="BV867" s="59"/>
      <c r="BW867" s="59" t="s">
        <v>580</v>
      </c>
      <c r="BX867" s="60" t="s">
        <v>3635</v>
      </c>
      <c r="BY867" s="61" t="s">
        <v>593</v>
      </c>
      <c r="BZ867" s="62"/>
      <c r="CA867" s="9"/>
      <c r="CB867" s="9"/>
      <c r="CC867" s="9"/>
      <c r="CD867" s="9"/>
      <c r="CE867" s="9"/>
      <c r="CF867" s="9"/>
      <c r="CG867" s="9"/>
      <c r="CH867" s="9"/>
      <c r="CI867" s="9"/>
      <c r="CJ867" s="9"/>
      <c r="CK867" s="9"/>
      <c r="CL867" s="9"/>
      <c r="CM867" s="9"/>
      <c r="CN867" s="9"/>
      <c r="CO867" s="9"/>
      <c r="CP867" s="9"/>
      <c r="CQ867" s="9"/>
    </row>
    <row r="868" spans="1:95" customFormat="1" ht="93" customHeight="1" x14ac:dyDescent="0.35">
      <c r="A868" s="40">
        <f t="shared" si="48"/>
        <v>860</v>
      </c>
      <c r="B868" s="40" t="s">
        <v>521</v>
      </c>
      <c r="C868" s="40">
        <v>2023</v>
      </c>
      <c r="D868" s="40" t="s">
        <v>3734</v>
      </c>
      <c r="E868" s="323"/>
      <c r="F868" s="40" t="s">
        <v>672</v>
      </c>
      <c r="G868" s="40" t="s">
        <v>228</v>
      </c>
      <c r="H868" s="42" t="s">
        <v>4973</v>
      </c>
      <c r="I868" s="42" t="s">
        <v>3643</v>
      </c>
      <c r="J868" s="40" t="s">
        <v>5039</v>
      </c>
      <c r="K868" s="40" t="s">
        <v>5039</v>
      </c>
      <c r="L868" s="44" t="s">
        <v>1153</v>
      </c>
      <c r="M868" s="45" t="s">
        <v>1370</v>
      </c>
      <c r="N868" s="45" t="s">
        <v>5486</v>
      </c>
      <c r="O868" s="45" t="s">
        <v>1372</v>
      </c>
      <c r="P868" s="45">
        <v>1</v>
      </c>
      <c r="Q868" s="47">
        <v>46023</v>
      </c>
      <c r="R868" s="47">
        <v>46387</v>
      </c>
      <c r="S868" s="48">
        <f t="shared" si="49"/>
        <v>54</v>
      </c>
      <c r="T868" s="45" t="s">
        <v>601</v>
      </c>
      <c r="U868" s="45"/>
      <c r="V868" s="49">
        <f>+IFERROR(VLOOKUP($M868,ACTIVIDADES!$B$9:$Q$494,10,0),"")</f>
        <v>1</v>
      </c>
      <c r="W868" s="61" t="str">
        <f>+IFERROR(VLOOKUP($M868,ACTIVIDADES!$B$9:$Q$494,11,0)," ")</f>
        <v>El procedimiento mencionado se actualizó en la vigencia 2025</v>
      </c>
      <c r="X868" s="51" t="str">
        <f>+IFERROR(VLOOKUP($M868,ACTIVIDADES!$B$9:$Q$494,12,0),"")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868" s="52">
        <f>+IFERROR(VLOOKUP($M868,ACTIVIDADES!$B$9:$Q$494,13,0),"")</f>
        <v>46153</v>
      </c>
      <c r="Z868" s="49" t="str">
        <f>+IFERROR(VLOOKUP($M868,ACTIVIDADES!$B$9:$Q$494,14,0),"")</f>
        <v>Procedimiento se encuentra actualizado y socializado con los requerimientos establecidos en la descripción del hallazgo. Se identifica la politica 5,64</v>
      </c>
      <c r="AA868" s="49">
        <f>+IFERROR(VLOOKUP($M868,ACTIVIDADES!$B$9:$Q$494,15,0),"")</f>
        <v>1</v>
      </c>
      <c r="AB868" s="54" t="str">
        <f>+IFERROR(VLOOKUP($M868,ACTIVIDADES!$B$9:$Q$494,16,0),"")</f>
        <v>CUMPLIDO</v>
      </c>
      <c r="AC868" s="144">
        <v>46157</v>
      </c>
      <c r="AD868" s="28">
        <v>1</v>
      </c>
      <c r="AE868" s="30" t="s">
        <v>3836</v>
      </c>
      <c r="AF868" s="29" t="s">
        <v>579</v>
      </c>
      <c r="AG868" s="29" t="s">
        <v>3737</v>
      </c>
      <c r="AH868" s="29" t="s">
        <v>593</v>
      </c>
      <c r="AI868" s="29" t="s">
        <v>3752</v>
      </c>
      <c r="AJ868" s="55">
        <f>+IFERROR(VLOOKUP($M868,ACTIVIDADES!$B$9:$T$494,17,0),"")</f>
        <v>1</v>
      </c>
      <c r="AK868" s="80" t="str">
        <f>+IFERROR(VLOOKUP($M868,ACTIVIDADES!$B$9:$T$494,18,0),"")</f>
        <v>El procedimiento mencionado se actualizó en la vigencia 2025</v>
      </c>
      <c r="AL868" s="80">
        <f>+IFERROR(VLOOKUP($M868,ACTIVIDADES!$B$9:$T$494,19,0),"")</f>
        <v>0</v>
      </c>
      <c r="AM868" s="55">
        <f>+IFERROR(VLOOKUP($M868,ACTIVIDADES!$B$9:$X$495,20,0),0)</f>
        <v>46214</v>
      </c>
      <c r="AN868" s="55" t="str">
        <f>+IFERROR(VLOOKUP($M868,ACTIVIDADES!$B$9:$X$495,21,0),0)</f>
        <v>Accion con cumplimiento reportado</v>
      </c>
      <c r="AO868" s="55">
        <f>+IFERROR(VLOOKUP($M868,ACTIVIDADES!$B$9:$X$495,22,0),0)</f>
        <v>1</v>
      </c>
      <c r="AP868" s="150" t="str">
        <f>+IFERROR(VLOOKUP($M868,ACTIVIDADES!$B$9:$X$495,23,0),0)</f>
        <v>CUMPLIDO</v>
      </c>
      <c r="AQ868" s="88">
        <v>46230</v>
      </c>
      <c r="AR868" s="55">
        <v>1</v>
      </c>
      <c r="AS868" s="72" t="s">
        <v>3810</v>
      </c>
      <c r="AT868" s="29" t="s">
        <v>579</v>
      </c>
      <c r="AU868" s="57" t="s">
        <v>1472</v>
      </c>
      <c r="AV868" s="193" t="s">
        <v>3635</v>
      </c>
      <c r="AW868" s="193" t="s">
        <v>590</v>
      </c>
      <c r="AX868" s="193" t="s">
        <v>5911</v>
      </c>
      <c r="AY868" s="176" t="str">
        <f t="shared" si="50"/>
        <v>CUMPLIDAS</v>
      </c>
      <c r="AZ868" s="55" t="str">
        <f>+IFERROR(VLOOKUP($M868,ACTIVIDADES!$B$9:$T$494,25,0),"")</f>
        <v/>
      </c>
      <c r="BA868" s="55" t="str">
        <f>+IFERROR(VLOOKUP($M868,ACTIVIDADES!$B$9:$T$494,26,0),"")</f>
        <v/>
      </c>
      <c r="BB868" s="55" t="str">
        <f>+IFERROR(VLOOKUP($M868,ACTIVIDADES!$B$9:$T$494,27,0),"")</f>
        <v/>
      </c>
      <c r="BC868" s="55" t="str">
        <f>+IFERROR(VLOOKUP($M868,ACTIVIDADES!$B$9:$T$494,28,0),"")</f>
        <v/>
      </c>
      <c r="BD868" s="55" t="str">
        <f>+IFERROR(VLOOKUP($M868,ACTIVIDADES!$B$9:$T$494,29,0),"")</f>
        <v/>
      </c>
      <c r="BE868" s="55" t="str">
        <f>+IFERROR(VLOOKUP($M868,ACTIVIDADES!$B$9:$T$494,30,0),"")</f>
        <v/>
      </c>
      <c r="BF868" s="58"/>
      <c r="BG868" s="58"/>
      <c r="BH868" s="59"/>
      <c r="BI868" s="59" t="s">
        <v>580</v>
      </c>
      <c r="BJ868" s="60" t="s">
        <v>3635</v>
      </c>
      <c r="BK868" s="61" t="s">
        <v>593</v>
      </c>
      <c r="BL868" s="62"/>
      <c r="BM868" s="55" t="str">
        <f>+IFERROR(VLOOKUP($M868,ACTIVIDADES!$B$9:$T$494,31,0),"")</f>
        <v/>
      </c>
      <c r="BN868" s="55" t="str">
        <f>+IFERROR(VLOOKUP($M868,ACTIVIDADES!$B$9:$T$494,32,0),"")</f>
        <v/>
      </c>
      <c r="BO868" s="55" t="str">
        <f>+IFERROR(VLOOKUP($M868,ACTIVIDADES!$B$9:$T$494,33,0),"")</f>
        <v/>
      </c>
      <c r="BP868" s="55" t="str">
        <f>+IFERROR(VLOOKUP($M868,ACTIVIDADES!$B$9:$T$494,34,0),"")</f>
        <v/>
      </c>
      <c r="BQ868" s="55" t="str">
        <f>+IFERROR(VLOOKUP($M868,ACTIVIDADES!$B$9:$T$494,35,0),"")</f>
        <v/>
      </c>
      <c r="BR868" s="55" t="str">
        <f>+IFERROR(VLOOKUP($M868,ACTIVIDADES!$B$9:$T$494,36,0),"")</f>
        <v/>
      </c>
      <c r="BS868" s="55" t="str">
        <f>+IFERROR(VLOOKUP($M868,ACTIVIDADES!$B$9:$T$494,37,0),"")</f>
        <v/>
      </c>
      <c r="BT868" s="58"/>
      <c r="BU868" s="58"/>
      <c r="BV868" s="59"/>
      <c r="BW868" s="59" t="s">
        <v>580</v>
      </c>
      <c r="BX868" s="60" t="s">
        <v>3635</v>
      </c>
      <c r="BY868" s="61" t="s">
        <v>593</v>
      </c>
      <c r="BZ868" s="62"/>
      <c r="CA868" s="9"/>
      <c r="CB868" s="9"/>
      <c r="CC868" s="9"/>
      <c r="CD868" s="9"/>
      <c r="CE868" s="9"/>
      <c r="CF868" s="9"/>
      <c r="CG868" s="9"/>
      <c r="CH868" s="9"/>
      <c r="CI868" s="9"/>
      <c r="CJ868" s="9"/>
      <c r="CK868" s="9"/>
      <c r="CL868" s="9"/>
      <c r="CM868" s="9"/>
      <c r="CN868" s="9"/>
      <c r="CO868" s="9"/>
      <c r="CP868" s="9"/>
      <c r="CQ868" s="9"/>
    </row>
    <row r="869" spans="1:95" s="8" customFormat="1" ht="93" customHeight="1" x14ac:dyDescent="0.35">
      <c r="A869" s="40">
        <f t="shared" ref="A869:A908" si="51">+A868+1</f>
        <v>861</v>
      </c>
      <c r="B869" s="40" t="s">
        <v>521</v>
      </c>
      <c r="C869" s="40">
        <v>2023</v>
      </c>
      <c r="D869" s="40" t="s">
        <v>3734</v>
      </c>
      <c r="E869" s="323"/>
      <c r="F869" s="40" t="s">
        <v>670</v>
      </c>
      <c r="G869" s="40" t="s">
        <v>198</v>
      </c>
      <c r="H869" s="42" t="s">
        <v>4974</v>
      </c>
      <c r="I869" s="42" t="s">
        <v>3643</v>
      </c>
      <c r="J869" s="40" t="s">
        <v>5287</v>
      </c>
      <c r="K869" s="40" t="s">
        <v>5432</v>
      </c>
      <c r="L869" s="44" t="s">
        <v>1153</v>
      </c>
      <c r="M869" s="63" t="s">
        <v>1415</v>
      </c>
      <c r="N869" s="63" t="s">
        <v>1416</v>
      </c>
      <c r="O869" s="63" t="s">
        <v>5691</v>
      </c>
      <c r="P869" s="63">
        <v>1</v>
      </c>
      <c r="Q869" s="65">
        <v>45170</v>
      </c>
      <c r="R869" s="65">
        <v>45291</v>
      </c>
      <c r="S869" s="66">
        <f t="shared" si="49"/>
        <v>18</v>
      </c>
      <c r="T869" s="63" t="s">
        <v>601</v>
      </c>
      <c r="U869" s="63"/>
      <c r="V869" s="49">
        <f>+IFERROR(VLOOKUP($M869,ACTIVIDADES!$B$9:$Q$494,10,0),"")</f>
        <v>1</v>
      </c>
      <c r="W869" s="61" t="str">
        <f>+IFERROR(VLOOKUP($M869,ACTIVIDADES!$B$9:$Q$494,11,0)," ")</f>
        <v>Se realizó el documento y se socializa de forma mensual</v>
      </c>
      <c r="X869" s="51" t="str">
        <f>+IFERROR(VLOOKUP($M869,ACTIVIDADES!$B$9:$Q$494,12,0),"")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869" s="52">
        <f>+IFERROR(VLOOKUP($M869,ACTIVIDADES!$B$9:$Q$494,13,0),"")</f>
        <v>46153</v>
      </c>
      <c r="Z869" s="49" t="str">
        <f>+IFERROR(VLOOKUP($M869,ACTIVIDADES!$B$9:$Q$494,14,0),"")</f>
        <v>Se evidencia documento y su socialización</v>
      </c>
      <c r="AA869" s="49">
        <f>+IFERROR(VLOOKUP($M869,ACTIVIDADES!$B$9:$Q$494,15,0),"")</f>
        <v>1</v>
      </c>
      <c r="AB869" s="54" t="str">
        <f>+IFERROR(VLOOKUP($M869,ACTIVIDADES!$B$9:$Q$494,16,0),"")</f>
        <v>CUMPLIDO</v>
      </c>
      <c r="AC869" s="144">
        <v>46157</v>
      </c>
      <c r="AD869" s="28">
        <v>1</v>
      </c>
      <c r="AE869" s="28" t="s">
        <v>3908</v>
      </c>
      <c r="AF869" s="29" t="s">
        <v>578</v>
      </c>
      <c r="AG869" s="29" t="s">
        <v>3737</v>
      </c>
      <c r="AH869" s="29" t="s">
        <v>3737</v>
      </c>
      <c r="AI869" s="29" t="s">
        <v>3737</v>
      </c>
      <c r="AJ869" s="55">
        <f>+IFERROR(VLOOKUP($M869,ACTIVIDADES!$B$9:$T$494,17,0),"")</f>
        <v>1</v>
      </c>
      <c r="AK869" s="80" t="str">
        <f>+IFERROR(VLOOKUP($M869,ACTIVIDADES!$B$9:$T$494,18,0),"")</f>
        <v>Se realizó el documento y se socializa de forma mensual</v>
      </c>
      <c r="AL869" s="80">
        <f>+IFERROR(VLOOKUP($M869,ACTIVIDADES!$B$9:$T$494,19,0),"")</f>
        <v>0</v>
      </c>
      <c r="AM869" s="55">
        <f>+IFERROR(VLOOKUP($M869,ACTIVIDADES!$B$9:$X$495,20,0),0)</f>
        <v>46214</v>
      </c>
      <c r="AN869" s="55" t="str">
        <f>+IFERROR(VLOOKUP($M869,ACTIVIDADES!$B$9:$X$495,21,0),0)</f>
        <v>Accion con cumplimiento reportado</v>
      </c>
      <c r="AO869" s="55">
        <f>+IFERROR(VLOOKUP($M869,ACTIVIDADES!$B$9:$X$495,22,0),0)</f>
        <v>1</v>
      </c>
      <c r="AP869" s="150" t="str">
        <f>+IFERROR(VLOOKUP($M869,ACTIVIDADES!$B$9:$X$495,23,0),0)</f>
        <v>CUMPLIDO</v>
      </c>
      <c r="AQ869" s="88">
        <v>46230</v>
      </c>
      <c r="AR869" s="55">
        <v>1</v>
      </c>
      <c r="AS869" s="72" t="s">
        <v>3909</v>
      </c>
      <c r="AT869" s="29" t="s">
        <v>579</v>
      </c>
      <c r="AU869" s="57" t="s">
        <v>1472</v>
      </c>
      <c r="AV869" s="193" t="s">
        <v>3635</v>
      </c>
      <c r="AW869" s="193" t="s">
        <v>590</v>
      </c>
      <c r="AX869" s="193" t="s">
        <v>5911</v>
      </c>
      <c r="AY869" s="176" t="str">
        <f t="shared" si="50"/>
        <v>CUMPLIDAS</v>
      </c>
      <c r="AZ869" s="55" t="str">
        <f>+IFERROR(VLOOKUP($M869,ACTIVIDADES!$B$9:$T$494,25,0),"")</f>
        <v/>
      </c>
      <c r="BA869" s="55" t="str">
        <f>+IFERROR(VLOOKUP($M869,ACTIVIDADES!$B$9:$T$494,26,0),"")</f>
        <v/>
      </c>
      <c r="BB869" s="55" t="str">
        <f>+IFERROR(VLOOKUP($M869,ACTIVIDADES!$B$9:$T$494,27,0),"")</f>
        <v/>
      </c>
      <c r="BC869" s="55" t="str">
        <f>+IFERROR(VLOOKUP($M869,ACTIVIDADES!$B$9:$T$494,28,0),"")</f>
        <v/>
      </c>
      <c r="BD869" s="55" t="str">
        <f>+IFERROR(VLOOKUP($M869,ACTIVIDADES!$B$9:$T$494,29,0),"")</f>
        <v/>
      </c>
      <c r="BE869" s="55" t="str">
        <f>+IFERROR(VLOOKUP($M869,ACTIVIDADES!$B$9:$T$494,30,0),"")</f>
        <v/>
      </c>
      <c r="BF869" s="58"/>
      <c r="BG869" s="58"/>
      <c r="BH869" s="59"/>
      <c r="BI869" s="59" t="s">
        <v>580</v>
      </c>
      <c r="BJ869" s="60" t="s">
        <v>3635</v>
      </c>
      <c r="BK869" s="61" t="s">
        <v>593</v>
      </c>
      <c r="BL869" s="62"/>
      <c r="BM869" s="55" t="str">
        <f>+IFERROR(VLOOKUP($M869,ACTIVIDADES!$B$9:$T$494,31,0),"")</f>
        <v/>
      </c>
      <c r="BN869" s="55" t="str">
        <f>+IFERROR(VLOOKUP($M869,ACTIVIDADES!$B$9:$T$494,32,0),"")</f>
        <v/>
      </c>
      <c r="BO869" s="55" t="str">
        <f>+IFERROR(VLOOKUP($M869,ACTIVIDADES!$B$9:$T$494,33,0),"")</f>
        <v/>
      </c>
      <c r="BP869" s="55" t="str">
        <f>+IFERROR(VLOOKUP($M869,ACTIVIDADES!$B$9:$T$494,34,0),"")</f>
        <v/>
      </c>
      <c r="BQ869" s="55" t="str">
        <f>+IFERROR(VLOOKUP($M869,ACTIVIDADES!$B$9:$T$494,35,0),"")</f>
        <v/>
      </c>
      <c r="BR869" s="55" t="str">
        <f>+IFERROR(VLOOKUP($M869,ACTIVIDADES!$B$9:$T$494,36,0),"")</f>
        <v/>
      </c>
      <c r="BS869" s="55" t="str">
        <f>+IFERROR(VLOOKUP($M869,ACTIVIDADES!$B$9:$T$494,37,0),"")</f>
        <v/>
      </c>
      <c r="BT869" s="58"/>
      <c r="BU869" s="58"/>
      <c r="BV869" s="59"/>
      <c r="BW869" s="59" t="s">
        <v>580</v>
      </c>
      <c r="BX869" s="60" t="s">
        <v>3635</v>
      </c>
      <c r="BY869" s="61" t="s">
        <v>593</v>
      </c>
      <c r="BZ869" s="62"/>
      <c r="CA869" s="9"/>
      <c r="CB869" s="9"/>
      <c r="CC869" s="9"/>
      <c r="CD869" s="9"/>
      <c r="CE869" s="9"/>
      <c r="CF869" s="9"/>
      <c r="CG869" s="9"/>
      <c r="CH869" s="9"/>
      <c r="CI869" s="9"/>
      <c r="CJ869" s="9"/>
      <c r="CK869" s="9"/>
      <c r="CL869" s="9"/>
      <c r="CM869" s="9"/>
      <c r="CN869" s="9"/>
      <c r="CO869" s="9"/>
      <c r="CP869" s="9"/>
      <c r="CQ869" s="9"/>
    </row>
    <row r="870" spans="1:95" s="8" customFormat="1" ht="93" customHeight="1" x14ac:dyDescent="0.35">
      <c r="A870" s="40">
        <f t="shared" si="51"/>
        <v>862</v>
      </c>
      <c r="B870" s="40" t="s">
        <v>521</v>
      </c>
      <c r="C870" s="40">
        <v>2023</v>
      </c>
      <c r="D870" s="40" t="s">
        <v>3734</v>
      </c>
      <c r="E870" s="323"/>
      <c r="F870" s="40" t="s">
        <v>689</v>
      </c>
      <c r="G870" s="40" t="s">
        <v>10</v>
      </c>
      <c r="H870" s="42" t="s">
        <v>4975</v>
      </c>
      <c r="I870" s="42"/>
      <c r="J870" s="40" t="s">
        <v>5288</v>
      </c>
      <c r="K870" s="40" t="s">
        <v>3919</v>
      </c>
      <c r="L870" s="44" t="s">
        <v>1153</v>
      </c>
      <c r="M870" s="45" t="s">
        <v>2346</v>
      </c>
      <c r="N870" s="45" t="s">
        <v>2347</v>
      </c>
      <c r="O870" s="45" t="s">
        <v>2348</v>
      </c>
      <c r="P870" s="45">
        <v>1</v>
      </c>
      <c r="Q870" s="47">
        <v>45404</v>
      </c>
      <c r="R870" s="47">
        <v>45473</v>
      </c>
      <c r="S870" s="48">
        <f t="shared" si="49"/>
        <v>10.199999999999999</v>
      </c>
      <c r="T870" s="45" t="s">
        <v>592</v>
      </c>
      <c r="U870" s="45"/>
      <c r="V870" s="49">
        <f>+IFERROR(VLOOKUP($M870,ACTIVIDADES!$B$9:$Q$494,10,0),"")</f>
        <v>1</v>
      </c>
      <c r="W870" s="61" t="str">
        <f>+IFERROR(VLOOKUP($M870,ACTIVIDADES!$B$9:$Q$494,11,0)," ")</f>
        <v>Actualización de las políticas contables de la Resolución 253 de 2023</v>
      </c>
      <c r="X870" s="51" t="str">
        <f>+IFERROR(VLOOKUP($M870,ACTIVIDADES!$B$9:$Q$494,12,0),"")</f>
        <v>https://dnbcgovco-my.sharepoint.com/:f:/g/personal/planeacion_dnbc_gov_co/IgAKPZEalRp3T7O44VwZjBLlARF86VpmllJA36VR9-2qDG8?e=W6XaGX</v>
      </c>
      <c r="Y870" s="52">
        <f>+IFERROR(VLOOKUP($M870,ACTIVIDADES!$B$9:$Q$494,13,0),"")</f>
        <v>46153</v>
      </c>
      <c r="Z870" s="49" t="str">
        <f>+IFERROR(VLOOKUP($M870,ACTIVIDADES!$B$9:$Q$494,14,0),"")</f>
        <v>Se incluye manual de políticas contables actualizado en la vigencia 2025</v>
      </c>
      <c r="AA870" s="49">
        <f>+IFERROR(VLOOKUP($M870,ACTIVIDADES!$B$9:$Q$494,15,0),"")</f>
        <v>1</v>
      </c>
      <c r="AB870" s="54" t="str">
        <f>+IFERROR(VLOOKUP($M870,ACTIVIDADES!$B$9:$Q$494,16,0),"")</f>
        <v>CUMPLIDO</v>
      </c>
      <c r="AC870" s="144">
        <v>46171</v>
      </c>
      <c r="AD870" s="30">
        <v>1</v>
      </c>
      <c r="AE870" s="30" t="s">
        <v>4569</v>
      </c>
      <c r="AF870" s="28" t="s">
        <v>578</v>
      </c>
      <c r="AG870" s="29" t="s">
        <v>3737</v>
      </c>
      <c r="AH870" s="29" t="s">
        <v>593</v>
      </c>
      <c r="AI870" s="29" t="s">
        <v>3752</v>
      </c>
      <c r="AJ870" s="55">
        <f>+IFERROR(VLOOKUP($M870,ACTIVIDADES!$B$9:$T$494,17,0),"")</f>
        <v>1</v>
      </c>
      <c r="AK870" s="80" t="str">
        <f>+IFERROR(VLOOKUP($M870,ACTIVIDADES!$B$9:$T$494,18,0),"")</f>
        <v>Actualización de las políticas contables de la Resolución 253 de 2023</v>
      </c>
      <c r="AL870" s="80" t="str">
        <f>+IFERROR(VLOOKUP($M870,ACTIVIDADES!$B$9:$T$494,19,0),"")</f>
        <v>https://dnbcgovco-my.sharepoint.com/:f:/g/personal/planeacion_dnbc_gov_co/IgDlTTkE6gPMRZjTETbxch7dATaSM_TE5-agvqb3k7QgaDY?e=0V1Jx7</v>
      </c>
      <c r="AM870" s="55" t="str">
        <f>+IFERROR(VLOOKUP($M870,ACTIVIDADES!$B$9:$X$495,20,0),0)</f>
        <v>11/07/206</v>
      </c>
      <c r="AN870" s="55" t="str">
        <f>+IFERROR(VLOOKUP($M870,ACTIVIDADES!$B$9:$X$495,21,0),0)</f>
        <v>Actividad reportada con cumplimiento en el primer trimestre 2026</v>
      </c>
      <c r="AO870" s="55">
        <f>+IFERROR(VLOOKUP($M870,ACTIVIDADES!$B$9:$X$495,22,0),0)</f>
        <v>1</v>
      </c>
      <c r="AP870" s="150" t="str">
        <f>+IFERROR(VLOOKUP($M870,ACTIVIDADES!$B$9:$X$495,23,0),0)</f>
        <v>CUMPLIDO</v>
      </c>
      <c r="AQ870" s="129">
        <v>46245</v>
      </c>
      <c r="AR870" s="172">
        <v>1</v>
      </c>
      <c r="AS870" s="72" t="s">
        <v>4569</v>
      </c>
      <c r="AT870" s="29" t="s">
        <v>579</v>
      </c>
      <c r="AU870" s="57" t="s">
        <v>1472</v>
      </c>
      <c r="AV870" s="193" t="s">
        <v>3635</v>
      </c>
      <c r="AW870" s="193" t="s">
        <v>590</v>
      </c>
      <c r="AX870" s="193" t="s">
        <v>5911</v>
      </c>
      <c r="AY870" s="176" t="str">
        <f t="shared" si="50"/>
        <v>CUMPLIDAS</v>
      </c>
      <c r="AZ870" s="55" t="str">
        <f>+IFERROR(VLOOKUP($M870,ACTIVIDADES!$B$9:$T$494,25,0),"")</f>
        <v/>
      </c>
      <c r="BA870" s="55" t="str">
        <f>+IFERROR(VLOOKUP($M870,ACTIVIDADES!$B$9:$T$494,26,0),"")</f>
        <v/>
      </c>
      <c r="BB870" s="55" t="str">
        <f>+IFERROR(VLOOKUP($M870,ACTIVIDADES!$B$9:$T$494,27,0),"")</f>
        <v/>
      </c>
      <c r="BC870" s="55" t="str">
        <f>+IFERROR(VLOOKUP($M870,ACTIVIDADES!$B$9:$T$494,28,0),"")</f>
        <v/>
      </c>
      <c r="BD870" s="55" t="str">
        <f>+IFERROR(VLOOKUP($M870,ACTIVIDADES!$B$9:$T$494,29,0),"")</f>
        <v/>
      </c>
      <c r="BE870" s="55" t="str">
        <f>+IFERROR(VLOOKUP($M870,ACTIVIDADES!$B$9:$T$494,30,0),"")</f>
        <v/>
      </c>
      <c r="BF870" s="58"/>
      <c r="BG870" s="58"/>
      <c r="BH870" s="59"/>
      <c r="BI870" s="59" t="s">
        <v>580</v>
      </c>
      <c r="BJ870" s="60" t="s">
        <v>3635</v>
      </c>
      <c r="BK870" s="61" t="s">
        <v>593</v>
      </c>
      <c r="BL870" s="62"/>
      <c r="BM870" s="55" t="str">
        <f>+IFERROR(VLOOKUP($M870,ACTIVIDADES!$B$9:$T$494,31,0),"")</f>
        <v/>
      </c>
      <c r="BN870" s="55" t="str">
        <f>+IFERROR(VLOOKUP($M870,ACTIVIDADES!$B$9:$T$494,32,0),"")</f>
        <v/>
      </c>
      <c r="BO870" s="55" t="str">
        <f>+IFERROR(VLOOKUP($M870,ACTIVIDADES!$B$9:$T$494,33,0),"")</f>
        <v/>
      </c>
      <c r="BP870" s="55" t="str">
        <f>+IFERROR(VLOOKUP($M870,ACTIVIDADES!$B$9:$T$494,34,0),"")</f>
        <v/>
      </c>
      <c r="BQ870" s="55" t="str">
        <f>+IFERROR(VLOOKUP($M870,ACTIVIDADES!$B$9:$T$494,35,0),"")</f>
        <v/>
      </c>
      <c r="BR870" s="55" t="str">
        <f>+IFERROR(VLOOKUP($M870,ACTIVIDADES!$B$9:$T$494,36,0),"")</f>
        <v/>
      </c>
      <c r="BS870" s="55" t="str">
        <f>+IFERROR(VLOOKUP($M870,ACTIVIDADES!$B$9:$T$494,37,0),"")</f>
        <v/>
      </c>
      <c r="BT870" s="58"/>
      <c r="BU870" s="58"/>
      <c r="BV870" s="59"/>
      <c r="BW870" s="59" t="s">
        <v>580</v>
      </c>
      <c r="BX870" s="60" t="s">
        <v>3635</v>
      </c>
      <c r="BY870" s="61" t="s">
        <v>593</v>
      </c>
      <c r="BZ870" s="62"/>
      <c r="CA870" s="9"/>
      <c r="CB870" s="9"/>
      <c r="CC870" s="9"/>
      <c r="CD870" s="9"/>
      <c r="CE870" s="9"/>
      <c r="CF870" s="9"/>
      <c r="CG870" s="9"/>
      <c r="CH870" s="9"/>
      <c r="CI870" s="9"/>
      <c r="CJ870" s="9"/>
      <c r="CK870" s="9"/>
      <c r="CL870" s="9"/>
      <c r="CM870" s="9"/>
      <c r="CN870" s="9"/>
      <c r="CO870" s="9"/>
      <c r="CP870" s="9"/>
      <c r="CQ870" s="9"/>
    </row>
    <row r="871" spans="1:95" customFormat="1" ht="93" customHeight="1" x14ac:dyDescent="0.35">
      <c r="A871" s="40">
        <f t="shared" si="51"/>
        <v>863</v>
      </c>
      <c r="B871" s="40" t="s">
        <v>521</v>
      </c>
      <c r="C871" s="40">
        <v>2023</v>
      </c>
      <c r="D871" s="40" t="s">
        <v>3750</v>
      </c>
      <c r="E871" s="323"/>
      <c r="F871" s="40" t="s">
        <v>681</v>
      </c>
      <c r="G871" s="40" t="s">
        <v>10</v>
      </c>
      <c r="H871" s="42" t="s">
        <v>4976</v>
      </c>
      <c r="I871" s="42" t="s">
        <v>3640</v>
      </c>
      <c r="J871" s="40" t="s">
        <v>5084</v>
      </c>
      <c r="K871" s="40" t="s">
        <v>3930</v>
      </c>
      <c r="L871" s="44" t="s">
        <v>1153</v>
      </c>
      <c r="M871" s="63" t="s">
        <v>2127</v>
      </c>
      <c r="N871" s="63" t="s">
        <v>2118</v>
      </c>
      <c r="O871" s="63" t="s">
        <v>2119</v>
      </c>
      <c r="P871" s="63">
        <v>1</v>
      </c>
      <c r="Q871" s="65">
        <v>45404</v>
      </c>
      <c r="R871" s="65">
        <v>45535</v>
      </c>
      <c r="S871" s="66">
        <f t="shared" si="49"/>
        <v>19.350000000000001</v>
      </c>
      <c r="T871" s="63" t="s">
        <v>611</v>
      </c>
      <c r="U871" s="63"/>
      <c r="V871" s="49">
        <f>+IFERROR(VLOOKUP($M871,ACTIVIDADES!$B$9:$Q$494,10,0),"")</f>
        <v>1</v>
      </c>
      <c r="W871" s="61" t="str">
        <f>+IFERROR(VLOOKUP($M871,ACTIVIDADES!$B$9:$Q$494,11,0)," ")</f>
        <v>Sobre la IP 024 de 2024, se adoptó decisión de archivo de conformidad con lo establecido en la decisión adoptada el 25 de abril de 2025. Se desplegó la acción disciplinaria requerida. Se anexa evidencia de la apertura y del archivo.</v>
      </c>
      <c r="X871" s="51" t="str">
        <f>+IFERROR(VLOOKUP($M871,ACTIVIDADES!$B$9:$Q$494,12,0),"")</f>
        <v>https://dnbcgovco-my.sharepoint.com/:f:/g/personal/planeacion_dnbc_gov_co/IgB7vkAkxjUYSKAUrDh35OEDASE3IAIVJxDDOh-9_QIinac?e=OswDJi</v>
      </c>
      <c r="Y871" s="52">
        <f>+IFERROR(VLOOKUP($M871,ACTIVIDADES!$B$9:$Q$494,13,0),"")</f>
        <v>46153</v>
      </c>
      <c r="Z871" s="49" t="str">
        <f>+IFERROR(VLOOKUP($M871,ACTIVIDADES!$B$9:$Q$494,14,0),"")</f>
        <v>Se evidencia en el respectivo hallazgo, que se realizó la apertura de la acción disciplinaria IP 024-2024, relacionado con el   incumplimiento por parte del Almacenista General con respecto al cumplimiento de sus funciones. Por lo tanto cumple con el indicador relacionado a este hallazgo.</v>
      </c>
      <c r="AA871" s="49">
        <f>+IFERROR(VLOOKUP($M871,ACTIVIDADES!$B$9:$Q$494,15,0),"")</f>
        <v>1</v>
      </c>
      <c r="AB871" s="54" t="str">
        <f>+IFERROR(VLOOKUP($M871,ACTIVIDADES!$B$9:$Q$494,16,0),"")</f>
        <v>CUMPLIDO</v>
      </c>
      <c r="AC871" s="144">
        <v>46157</v>
      </c>
      <c r="AD871" s="28">
        <v>1</v>
      </c>
      <c r="AE871" s="28" t="s">
        <v>3931</v>
      </c>
      <c r="AF871" s="29" t="s">
        <v>578</v>
      </c>
      <c r="AG871" s="29" t="s">
        <v>3737</v>
      </c>
      <c r="AH871" s="29" t="s">
        <v>593</v>
      </c>
      <c r="AI871" s="29" t="s">
        <v>3752</v>
      </c>
      <c r="AJ871" s="55">
        <f>+IFERROR(VLOOKUP($M871,ACTIVIDADES!$B$9:$T$494,17,0),"")</f>
        <v>0</v>
      </c>
      <c r="AK871" s="80" t="str">
        <f>+IFERROR(VLOOKUP($M871,ACTIVIDADES!$B$9:$T$494,18,0),"")</f>
        <v>Si reporte segundo trimestre</v>
      </c>
      <c r="AL871" s="80" t="str">
        <f>+IFERROR(VLOOKUP($M871,ACTIVIDADES!$B$9:$T$494,19,0),"")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871" s="55">
        <f>+IFERROR(VLOOKUP($M871,ACTIVIDADES!$B$9:$X$495,20,0),0)</f>
        <v>46213</v>
      </c>
      <c r="AN871" s="55" t="str">
        <f>+IFERROR(VLOOKUP($M871,ACTIVIDADES!$B$9:$X$495,21,0),0)</f>
        <v>No se recibe reporte segundo trimestre. No obstante, actividad reportada como cumplida en primer trimestre</v>
      </c>
      <c r="AO871" s="55">
        <f>+IFERROR(VLOOKUP($M871,ACTIVIDADES!$B$9:$X$495,22,0),0)</f>
        <v>1</v>
      </c>
      <c r="AP871" s="150" t="str">
        <f>+IFERROR(VLOOKUP($M871,ACTIVIDADES!$B$9:$X$495,23,0),0)</f>
        <v>CUMPLIDO</v>
      </c>
      <c r="AQ871" s="88">
        <v>46230</v>
      </c>
      <c r="AR871" s="55">
        <v>1</v>
      </c>
      <c r="AS871" s="72" t="s">
        <v>3810</v>
      </c>
      <c r="AT871" s="29" t="s">
        <v>579</v>
      </c>
      <c r="AU871" s="57" t="s">
        <v>1472</v>
      </c>
      <c r="AV871" s="193" t="s">
        <v>3635</v>
      </c>
      <c r="AW871" s="193" t="s">
        <v>590</v>
      </c>
      <c r="AX871" s="193" t="s">
        <v>5911</v>
      </c>
      <c r="AY871" s="176" t="str">
        <f t="shared" si="50"/>
        <v>CUMPLIDAS</v>
      </c>
      <c r="AZ871" s="55" t="str">
        <f>+IFERROR(VLOOKUP($M871,ACTIVIDADES!$B$9:$T$494,25,0),"")</f>
        <v/>
      </c>
      <c r="BA871" s="55" t="str">
        <f>+IFERROR(VLOOKUP($M871,ACTIVIDADES!$B$9:$T$494,26,0),"")</f>
        <v/>
      </c>
      <c r="BB871" s="55" t="str">
        <f>+IFERROR(VLOOKUP($M871,ACTIVIDADES!$B$9:$T$494,27,0),"")</f>
        <v/>
      </c>
      <c r="BC871" s="55" t="str">
        <f>+IFERROR(VLOOKUP($M871,ACTIVIDADES!$B$9:$T$494,28,0),"")</f>
        <v/>
      </c>
      <c r="BD871" s="55" t="str">
        <f>+IFERROR(VLOOKUP($M871,ACTIVIDADES!$B$9:$T$494,29,0),"")</f>
        <v/>
      </c>
      <c r="BE871" s="55" t="str">
        <f>+IFERROR(VLOOKUP($M871,ACTIVIDADES!$B$9:$T$494,30,0),"")</f>
        <v/>
      </c>
      <c r="BF871" s="58"/>
      <c r="BG871" s="58"/>
      <c r="BH871" s="59"/>
      <c r="BI871" s="59" t="s">
        <v>580</v>
      </c>
      <c r="BJ871" s="60" t="s">
        <v>3635</v>
      </c>
      <c r="BK871" s="61" t="s">
        <v>593</v>
      </c>
      <c r="BL871" s="62"/>
      <c r="BM871" s="55" t="str">
        <f>+IFERROR(VLOOKUP($M871,ACTIVIDADES!$B$9:$T$494,31,0),"")</f>
        <v/>
      </c>
      <c r="BN871" s="55" t="str">
        <f>+IFERROR(VLOOKUP($M871,ACTIVIDADES!$B$9:$T$494,32,0),"")</f>
        <v/>
      </c>
      <c r="BO871" s="55" t="str">
        <f>+IFERROR(VLOOKUP($M871,ACTIVIDADES!$B$9:$T$494,33,0),"")</f>
        <v/>
      </c>
      <c r="BP871" s="55" t="str">
        <f>+IFERROR(VLOOKUP($M871,ACTIVIDADES!$B$9:$T$494,34,0),"")</f>
        <v/>
      </c>
      <c r="BQ871" s="55" t="str">
        <f>+IFERROR(VLOOKUP($M871,ACTIVIDADES!$B$9:$T$494,35,0),"")</f>
        <v/>
      </c>
      <c r="BR871" s="55" t="str">
        <f>+IFERROR(VLOOKUP($M871,ACTIVIDADES!$B$9:$T$494,36,0),"")</f>
        <v/>
      </c>
      <c r="BS871" s="55" t="str">
        <f>+IFERROR(VLOOKUP($M871,ACTIVIDADES!$B$9:$T$494,37,0),"")</f>
        <v/>
      </c>
      <c r="BT871" s="58"/>
      <c r="BU871" s="58"/>
      <c r="BV871" s="59"/>
      <c r="BW871" s="59" t="s">
        <v>580</v>
      </c>
      <c r="BX871" s="60" t="s">
        <v>3635</v>
      </c>
      <c r="BY871" s="61" t="s">
        <v>593</v>
      </c>
      <c r="BZ871" s="62"/>
      <c r="CA871" s="9"/>
      <c r="CB871" s="9"/>
      <c r="CC871" s="9"/>
      <c r="CD871" s="9"/>
      <c r="CE871" s="9"/>
      <c r="CF871" s="9"/>
      <c r="CG871" s="9"/>
      <c r="CH871" s="9"/>
      <c r="CI871" s="9"/>
      <c r="CJ871" s="9"/>
      <c r="CK871" s="9"/>
      <c r="CL871" s="9"/>
      <c r="CM871" s="9"/>
      <c r="CN871" s="9"/>
      <c r="CO871" s="9"/>
      <c r="CP871" s="9"/>
      <c r="CQ871" s="9"/>
    </row>
    <row r="872" spans="1:95" customFormat="1" ht="93" customHeight="1" x14ac:dyDescent="0.35">
      <c r="A872" s="40">
        <f t="shared" si="51"/>
        <v>864</v>
      </c>
      <c r="B872" s="40" t="s">
        <v>521</v>
      </c>
      <c r="C872" s="40">
        <v>2023</v>
      </c>
      <c r="D872" s="40" t="s">
        <v>3734</v>
      </c>
      <c r="E872" s="323"/>
      <c r="F872" s="40" t="s">
        <v>685</v>
      </c>
      <c r="G872" s="40" t="s">
        <v>10</v>
      </c>
      <c r="H872" s="42" t="s">
        <v>4977</v>
      </c>
      <c r="I872" s="42" t="s">
        <v>3636</v>
      </c>
      <c r="J872" s="40" t="s">
        <v>5289</v>
      </c>
      <c r="K872" s="40" t="s">
        <v>4570</v>
      </c>
      <c r="L872" s="44" t="s">
        <v>1153</v>
      </c>
      <c r="M872" s="45" t="s">
        <v>2327</v>
      </c>
      <c r="N872" s="45" t="s">
        <v>2328</v>
      </c>
      <c r="O872" s="45" t="s">
        <v>2329</v>
      </c>
      <c r="P872" s="45">
        <v>1</v>
      </c>
      <c r="Q872" s="47">
        <v>45413</v>
      </c>
      <c r="R872" s="47">
        <v>45535</v>
      </c>
      <c r="S872" s="48">
        <f t="shared" si="49"/>
        <v>18</v>
      </c>
      <c r="T872" s="45" t="s">
        <v>592</v>
      </c>
      <c r="U872" s="45"/>
      <c r="V872" s="49">
        <f>+IFERROR(VLOOKUP($M872,ACTIVIDADES!$B$9:$Q$494,10,0),"")</f>
        <v>1</v>
      </c>
      <c r="W872" s="61" t="str">
        <f>+IFERROR(VLOOKUP($M872,ACTIVIDADES!$B$9:$Q$494,11,0)," ")</f>
        <v xml:space="preserve">Se deja en evidencia el procedimiento de resrvas presupuestales </v>
      </c>
      <c r="X872" s="51" t="str">
        <f>+IFERROR(VLOOKUP($M872,ACTIVIDADES!$B$9:$Q$494,12,0),"")</f>
        <v>https://dnbcgovco-my.sharepoint.com/:f:/g/personal/planeacion_dnbc_gov_co/IgAKPZEalRp3T7O44VwZjBLlARF86VpmllJA36VR9-2qDG8?e=W6XaGX</v>
      </c>
      <c r="Y872" s="52">
        <f>+IFERROR(VLOOKUP($M872,ACTIVIDADES!$B$9:$Q$494,13,0),"")</f>
        <v>46153</v>
      </c>
      <c r="Z872" s="49" t="str">
        <f>+IFERROR(VLOOKUP($M872,ACTIVIDADES!$B$9:$Q$494,14,0),"")</f>
        <v>Se formulo el procedimiento PC-GF-03 Constitución Reservas Presupuestales y ya se encuentra en su versión 3</v>
      </c>
      <c r="AA872" s="49">
        <f>+IFERROR(VLOOKUP($M872,ACTIVIDADES!$B$9:$Q$494,15,0),"")</f>
        <v>1</v>
      </c>
      <c r="AB872" s="54" t="str">
        <f>+IFERROR(VLOOKUP($M872,ACTIVIDADES!$B$9:$Q$494,16,0),"")</f>
        <v>CUMPLIDO</v>
      </c>
      <c r="AC872" s="144">
        <v>46171</v>
      </c>
      <c r="AD872" s="28">
        <v>1</v>
      </c>
      <c r="AE872" s="28" t="s">
        <v>5807</v>
      </c>
      <c r="AF872" s="28" t="s">
        <v>578</v>
      </c>
      <c r="AG872" s="29" t="s">
        <v>3737</v>
      </c>
      <c r="AH872" s="29" t="s">
        <v>593</v>
      </c>
      <c r="AI872" s="29" t="s">
        <v>3752</v>
      </c>
      <c r="AJ872" s="55">
        <f>+IFERROR(VLOOKUP($M872,ACTIVIDADES!$B$9:$T$494,17,0),"")</f>
        <v>1</v>
      </c>
      <c r="AK872" s="80" t="str">
        <f>+IFERROR(VLOOKUP($M872,ACTIVIDADES!$B$9:$T$494,18,0),"")</f>
        <v xml:space="preserve">Se deja en evidencia el procedimiento de resrvas presupuestales </v>
      </c>
      <c r="AL872" s="80" t="str">
        <f>+IFERROR(VLOOKUP($M872,ACTIVIDADES!$B$9:$T$494,19,0),"")</f>
        <v>https://dnbcgovco-my.sharepoint.com/:f:/g/personal/planeacion_dnbc_gov_co/IgDlTTkE6gPMRZjTETbxch7dATaSM_TE5-agvqb3k7QgaDY?e=0V1Jx7</v>
      </c>
      <c r="AM872" s="55" t="str">
        <f>+IFERROR(VLOOKUP($M872,ACTIVIDADES!$B$9:$X$495,20,0),0)</f>
        <v>11/07/206</v>
      </c>
      <c r="AN872" s="55" t="str">
        <f>+IFERROR(VLOOKUP($M872,ACTIVIDADES!$B$9:$X$495,21,0),0)</f>
        <v>Actividad reportada con cumplimiento en el primer trimestre 2026</v>
      </c>
      <c r="AO872" s="55">
        <f>+IFERROR(VLOOKUP($M872,ACTIVIDADES!$B$9:$X$495,22,0),0)</f>
        <v>1</v>
      </c>
      <c r="AP872" s="150" t="str">
        <f>+IFERROR(VLOOKUP($M872,ACTIVIDADES!$B$9:$X$495,23,0),0)</f>
        <v>CUMPLIDO</v>
      </c>
      <c r="AQ872" s="129">
        <v>46245</v>
      </c>
      <c r="AR872" s="172">
        <v>1</v>
      </c>
      <c r="AS872" s="131" t="s">
        <v>5807</v>
      </c>
      <c r="AT872" s="29" t="s">
        <v>579</v>
      </c>
      <c r="AU872" s="57" t="s">
        <v>1472</v>
      </c>
      <c r="AV872" s="193" t="s">
        <v>3635</v>
      </c>
      <c r="AW872" s="193" t="s">
        <v>590</v>
      </c>
      <c r="AX872" s="193" t="s">
        <v>5911</v>
      </c>
      <c r="AY872" s="176" t="str">
        <f t="shared" si="50"/>
        <v>CUMPLIDAS</v>
      </c>
      <c r="AZ872" s="55" t="str">
        <f>+IFERROR(VLOOKUP($M872,ACTIVIDADES!$B$9:$T$494,25,0),"")</f>
        <v/>
      </c>
      <c r="BA872" s="55" t="str">
        <f>+IFERROR(VLOOKUP($M872,ACTIVIDADES!$B$9:$T$494,26,0),"")</f>
        <v/>
      </c>
      <c r="BB872" s="55" t="str">
        <f>+IFERROR(VLOOKUP($M872,ACTIVIDADES!$B$9:$T$494,27,0),"")</f>
        <v/>
      </c>
      <c r="BC872" s="55" t="str">
        <f>+IFERROR(VLOOKUP($M872,ACTIVIDADES!$B$9:$T$494,28,0),"")</f>
        <v/>
      </c>
      <c r="BD872" s="55" t="str">
        <f>+IFERROR(VLOOKUP($M872,ACTIVIDADES!$B$9:$T$494,29,0),"")</f>
        <v/>
      </c>
      <c r="BE872" s="55" t="str">
        <f>+IFERROR(VLOOKUP($M872,ACTIVIDADES!$B$9:$T$494,30,0),"")</f>
        <v/>
      </c>
      <c r="BF872" s="58"/>
      <c r="BG872" s="58"/>
      <c r="BH872" s="59"/>
      <c r="BI872" s="59" t="s">
        <v>580</v>
      </c>
      <c r="BJ872" s="60" t="s">
        <v>3635</v>
      </c>
      <c r="BK872" s="61" t="s">
        <v>593</v>
      </c>
      <c r="BL872" s="62"/>
      <c r="BM872" s="55" t="str">
        <f>+IFERROR(VLOOKUP($M872,ACTIVIDADES!$B$9:$T$494,31,0),"")</f>
        <v/>
      </c>
      <c r="BN872" s="55" t="str">
        <f>+IFERROR(VLOOKUP($M872,ACTIVIDADES!$B$9:$T$494,32,0),"")</f>
        <v/>
      </c>
      <c r="BO872" s="55" t="str">
        <f>+IFERROR(VLOOKUP($M872,ACTIVIDADES!$B$9:$T$494,33,0),"")</f>
        <v/>
      </c>
      <c r="BP872" s="55" t="str">
        <f>+IFERROR(VLOOKUP($M872,ACTIVIDADES!$B$9:$T$494,34,0),"")</f>
        <v/>
      </c>
      <c r="BQ872" s="55" t="str">
        <f>+IFERROR(VLOOKUP($M872,ACTIVIDADES!$B$9:$T$494,35,0),"")</f>
        <v/>
      </c>
      <c r="BR872" s="55" t="str">
        <f>+IFERROR(VLOOKUP($M872,ACTIVIDADES!$B$9:$T$494,36,0),"")</f>
        <v/>
      </c>
      <c r="BS872" s="55" t="str">
        <f>+IFERROR(VLOOKUP($M872,ACTIVIDADES!$B$9:$T$494,37,0),"")</f>
        <v/>
      </c>
      <c r="BT872" s="58"/>
      <c r="BU872" s="58"/>
      <c r="BV872" s="59"/>
      <c r="BW872" s="59" t="s">
        <v>580</v>
      </c>
      <c r="BX872" s="60" t="s">
        <v>3635</v>
      </c>
      <c r="BY872" s="61" t="s">
        <v>593</v>
      </c>
      <c r="BZ872" s="62"/>
      <c r="CA872" s="9"/>
      <c r="CB872" s="9"/>
      <c r="CC872" s="9"/>
      <c r="CD872" s="9"/>
      <c r="CE872" s="9"/>
      <c r="CF872" s="9"/>
      <c r="CG872" s="9"/>
      <c r="CH872" s="9"/>
      <c r="CI872" s="9"/>
      <c r="CJ872" s="9"/>
      <c r="CK872" s="9"/>
      <c r="CL872" s="9"/>
      <c r="CM872" s="9"/>
      <c r="CN872" s="9"/>
      <c r="CO872" s="9"/>
      <c r="CP872" s="9"/>
      <c r="CQ872" s="9"/>
    </row>
    <row r="873" spans="1:95" s="143" customFormat="1" ht="93" customHeight="1" x14ac:dyDescent="0.35">
      <c r="A873" s="40">
        <f t="shared" si="51"/>
        <v>865</v>
      </c>
      <c r="B873" s="40" t="s">
        <v>550</v>
      </c>
      <c r="C873" s="40">
        <v>2023</v>
      </c>
      <c r="D873" s="40" t="s">
        <v>3734</v>
      </c>
      <c r="E873" s="323"/>
      <c r="F873" s="40" t="s">
        <v>693</v>
      </c>
      <c r="G873" s="40" t="s">
        <v>10</v>
      </c>
      <c r="H873" s="42" t="s">
        <v>555</v>
      </c>
      <c r="I873" s="42"/>
      <c r="J873" s="40" t="s">
        <v>5109</v>
      </c>
      <c r="K873" s="40" t="s">
        <v>5367</v>
      </c>
      <c r="L873" s="44" t="s">
        <v>1153</v>
      </c>
      <c r="M873" s="45" t="s">
        <v>1959</v>
      </c>
      <c r="N873" s="45" t="s">
        <v>1960</v>
      </c>
      <c r="O873" s="45" t="s">
        <v>1957</v>
      </c>
      <c r="P873" s="45">
        <v>1</v>
      </c>
      <c r="Q873" s="47">
        <v>46082</v>
      </c>
      <c r="R873" s="47">
        <v>46142</v>
      </c>
      <c r="S873" s="48">
        <f t="shared" si="49"/>
        <v>8.85</v>
      </c>
      <c r="T873" s="45" t="s">
        <v>624</v>
      </c>
      <c r="U873" s="45"/>
      <c r="V873" s="49">
        <f>+IFERROR(VLOOKUP($M873,ACTIVIDADES!$B$9:$Q$494,10,0),"")</f>
        <v>0</v>
      </c>
      <c r="W873" s="61">
        <f>+IFERROR(VLOOKUP($M873,ACTIVIDADES!$B$9:$Q$494,11,0)," ")</f>
        <v>0</v>
      </c>
      <c r="X873" s="61">
        <f>+IFERROR(VLOOKUP($M873,ACTIVIDADES!$B$9:$Q$494,12,0),"")</f>
        <v>0</v>
      </c>
      <c r="Y873" s="52">
        <f>+IFERROR(VLOOKUP($M873,ACTIVIDADES!$B$9:$Q$494,13,0),"")</f>
        <v>46153</v>
      </c>
      <c r="Z873" s="49" t="str">
        <f>+IFERROR(VLOOKUP($M873,ACTIVIDADES!$B$9:$Q$494,14,0),"")</f>
        <v>No se evidencia seguimiento</v>
      </c>
      <c r="AA873" s="49">
        <f>+IFERROR(VLOOKUP($M873,ACTIVIDADES!$B$9:$Q$494,15,0),"")</f>
        <v>0</v>
      </c>
      <c r="AB873" s="54" t="str">
        <f>+IFERROR(VLOOKUP($M873,ACTIVIDADES!$B$9:$Q$494,16,0),"")</f>
        <v>EJECUCIÓN</v>
      </c>
      <c r="AC873" s="144">
        <v>46157</v>
      </c>
      <c r="AD873" s="28">
        <v>0</v>
      </c>
      <c r="AE873" s="29" t="s">
        <v>3741</v>
      </c>
      <c r="AF873" s="28" t="s">
        <v>580</v>
      </c>
      <c r="AG873" s="29" t="s">
        <v>3737</v>
      </c>
      <c r="AH873" s="29" t="s">
        <v>3737</v>
      </c>
      <c r="AI873" s="29" t="s">
        <v>3737</v>
      </c>
      <c r="AJ873" s="55">
        <f>+IFERROR(VLOOKUP($M873,ACTIVIDADES!$B$9:$T$494,17,0),"")</f>
        <v>1</v>
      </c>
      <c r="AK873" s="80" t="str">
        <f>+IFERROR(VLOOKUP($M873,ACTIVIDADES!$B$9:$T$494,18,0),"")</f>
        <v>se adjunta informe</v>
      </c>
      <c r="AL873" s="80" t="str">
        <f>+IFERROR(VLOOKUP($M873,ACTIVIDADES!$B$9:$T$494,19,0),"")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873" s="55">
        <f>+IFERROR(VLOOKUP($M873,ACTIVIDADES!$B$9:$X$495,20,0),0)</f>
        <v>46214</v>
      </c>
      <c r="AN873" s="55" t="str">
        <f>+IFERROR(VLOOKUP($M873,ACTIVIDADES!$B$9:$X$495,21,0),0)</f>
        <v>Se remite informe del primer trimestre de la vigencia 2026</v>
      </c>
      <c r="AO873" s="55">
        <f>+IFERROR(VLOOKUP($M873,ACTIVIDADES!$B$9:$X$495,22,0),0)</f>
        <v>1</v>
      </c>
      <c r="AP873" s="150" t="str">
        <f>+IFERROR(VLOOKUP($M873,ACTIVIDADES!$B$9:$X$495,23,0),0)</f>
        <v>CUMPLIDO</v>
      </c>
      <c r="AQ873" s="129">
        <v>46230</v>
      </c>
      <c r="AR873" s="172">
        <v>1</v>
      </c>
      <c r="AS873" s="72" t="s">
        <v>4571</v>
      </c>
      <c r="AT873" s="29" t="s">
        <v>579</v>
      </c>
      <c r="AU873" s="57" t="s">
        <v>1472</v>
      </c>
      <c r="AV873" s="57" t="s">
        <v>3635</v>
      </c>
      <c r="AW873" s="57" t="s">
        <v>590</v>
      </c>
      <c r="AX873" s="193" t="s">
        <v>5911</v>
      </c>
      <c r="AY873" s="176" t="str">
        <f t="shared" si="50"/>
        <v>CUMPLIDAS</v>
      </c>
      <c r="AZ873" s="55" t="str">
        <f>+IFERROR(VLOOKUP($M873,ACTIVIDADES!$B$9:$T$494,25,0),"")</f>
        <v/>
      </c>
      <c r="BA873" s="55" t="str">
        <f>+IFERROR(VLOOKUP($M873,ACTIVIDADES!$B$9:$T$494,26,0),"")</f>
        <v/>
      </c>
      <c r="BB873" s="55" t="str">
        <f>+IFERROR(VLOOKUP($M873,ACTIVIDADES!$B$9:$T$494,27,0),"")</f>
        <v/>
      </c>
      <c r="BC873" s="55" t="str">
        <f>+IFERROR(VLOOKUP($M873,ACTIVIDADES!$B$9:$T$494,28,0),"")</f>
        <v/>
      </c>
      <c r="BD873" s="55" t="str">
        <f>+IFERROR(VLOOKUP($M873,ACTIVIDADES!$B$9:$T$494,29,0),"")</f>
        <v/>
      </c>
      <c r="BE873" s="55" t="str">
        <f>+IFERROR(VLOOKUP($M873,ACTIVIDADES!$B$9:$T$494,30,0),"")</f>
        <v/>
      </c>
      <c r="BF873" s="58"/>
      <c r="BG873" s="58"/>
      <c r="BH873" s="59"/>
      <c r="BI873" s="59" t="s">
        <v>580</v>
      </c>
      <c r="BJ873" s="60" t="s">
        <v>3635</v>
      </c>
      <c r="BK873" s="61" t="s">
        <v>593</v>
      </c>
      <c r="BL873" s="62"/>
      <c r="BM873" s="55" t="str">
        <f>+IFERROR(VLOOKUP($M873,ACTIVIDADES!$B$9:$T$494,31,0),"")</f>
        <v/>
      </c>
      <c r="BN873" s="55" t="str">
        <f>+IFERROR(VLOOKUP($M873,ACTIVIDADES!$B$9:$T$494,32,0),"")</f>
        <v/>
      </c>
      <c r="BO873" s="55" t="str">
        <f>+IFERROR(VLOOKUP($M873,ACTIVIDADES!$B$9:$T$494,33,0),"")</f>
        <v/>
      </c>
      <c r="BP873" s="55" t="str">
        <f>+IFERROR(VLOOKUP($M873,ACTIVIDADES!$B$9:$T$494,34,0),"")</f>
        <v/>
      </c>
      <c r="BQ873" s="55" t="str">
        <f>+IFERROR(VLOOKUP($M873,ACTIVIDADES!$B$9:$T$494,35,0),"")</f>
        <v/>
      </c>
      <c r="BR873" s="55" t="str">
        <f>+IFERROR(VLOOKUP($M873,ACTIVIDADES!$B$9:$T$494,36,0),"")</f>
        <v/>
      </c>
      <c r="BS873" s="55" t="str">
        <f>+IFERROR(VLOOKUP($M873,ACTIVIDADES!$B$9:$T$494,37,0),"")</f>
        <v/>
      </c>
      <c r="BT873" s="58"/>
      <c r="BU873" s="58"/>
      <c r="BV873" s="59"/>
      <c r="BW873" s="59" t="s">
        <v>580</v>
      </c>
      <c r="BX873" s="60" t="s">
        <v>3635</v>
      </c>
      <c r="BY873" s="61" t="s">
        <v>593</v>
      </c>
      <c r="BZ873" s="62"/>
      <c r="CA873" s="9"/>
      <c r="CB873" s="9"/>
      <c r="CC873" s="9"/>
      <c r="CD873" s="9"/>
      <c r="CE873" s="9"/>
      <c r="CF873" s="9"/>
      <c r="CG873" s="9"/>
      <c r="CH873" s="9"/>
      <c r="CI873" s="9"/>
      <c r="CJ873" s="9"/>
      <c r="CK873" s="9"/>
      <c r="CL873" s="9"/>
      <c r="CM873" s="9"/>
      <c r="CN873" s="9"/>
      <c r="CO873" s="9"/>
      <c r="CP873" s="9"/>
      <c r="CQ873" s="9"/>
    </row>
    <row r="874" spans="1:95" customFormat="1" ht="93" customHeight="1" x14ac:dyDescent="0.35">
      <c r="A874" s="40">
        <f t="shared" si="51"/>
        <v>866</v>
      </c>
      <c r="B874" s="40" t="s">
        <v>550</v>
      </c>
      <c r="C874" s="40">
        <v>2023</v>
      </c>
      <c r="D874" s="40" t="s">
        <v>3750</v>
      </c>
      <c r="E874" s="323"/>
      <c r="F874" s="40" t="s">
        <v>693</v>
      </c>
      <c r="G874" s="40" t="s">
        <v>10</v>
      </c>
      <c r="H874" s="42" t="s">
        <v>555</v>
      </c>
      <c r="I874" s="42" t="s">
        <v>3640</v>
      </c>
      <c r="J874" s="40" t="s">
        <v>5109</v>
      </c>
      <c r="K874" s="40" t="s">
        <v>5367</v>
      </c>
      <c r="L874" s="44" t="s">
        <v>1153</v>
      </c>
      <c r="M874" s="63" t="s">
        <v>2132</v>
      </c>
      <c r="N874" s="63" t="s">
        <v>2133</v>
      </c>
      <c r="O874" s="63" t="s">
        <v>5697</v>
      </c>
      <c r="P874" s="63">
        <v>1</v>
      </c>
      <c r="Q874" s="65">
        <v>45292</v>
      </c>
      <c r="R874" s="65">
        <v>45596</v>
      </c>
      <c r="S874" s="66">
        <f t="shared" si="49"/>
        <v>45</v>
      </c>
      <c r="T874" s="63" t="s">
        <v>611</v>
      </c>
      <c r="U874" s="63"/>
      <c r="V874" s="49">
        <f>+IFERROR(VLOOKUP($M874,ACTIVIDADES!$B$9:$Q$494,10,0),"")</f>
        <v>1</v>
      </c>
      <c r="W874" s="61" t="str">
        <f>+IFERROR(VLOOKUP($M874,ACTIVIDADES!$B$9:$Q$494,11,0)," ")</f>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v>
      </c>
      <c r="X874" s="51" t="str">
        <f>+IFERROR(VLOOKUP($M874,ACTIVIDADES!$B$9:$Q$494,12,0),"")</f>
        <v>https://dnbcgovco-my.sharepoint.com/:f:/g/personal/planeacion_dnbc_gov_co/IgA-NiisLHR2QKlPBHO-9QCRAW06VKM6HHdsIOTeUhIMlyA?e=kWtbwl</v>
      </c>
      <c r="Y874" s="52">
        <f>+IFERROR(VLOOKUP($M874,ACTIVIDADES!$B$9:$Q$494,13,0),"")</f>
        <v>46153</v>
      </c>
      <c r="Z874" s="49" t="str">
        <f>+IFERROR(VLOOKUP($M874,ACTIVIDADES!$B$9:$Q$494,14,0),"")</f>
        <v>Se presenta un auto inhibitorio N 003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v>
      </c>
      <c r="AA874" s="49">
        <f>+IFERROR(VLOOKUP($M874,ACTIVIDADES!$B$9:$Q$494,15,0),"")</f>
        <v>1</v>
      </c>
      <c r="AB874" s="54" t="str">
        <f>+IFERROR(VLOOKUP($M874,ACTIVIDADES!$B$9:$Q$494,16,0),"")</f>
        <v>CUMPLIDO</v>
      </c>
      <c r="AC874" s="144">
        <v>46157</v>
      </c>
      <c r="AD874" s="28">
        <v>0.8</v>
      </c>
      <c r="AE874" s="61" t="s">
        <v>3968</v>
      </c>
      <c r="AF874" s="29" t="s">
        <v>4</v>
      </c>
      <c r="AG874" s="29" t="s">
        <v>3737</v>
      </c>
      <c r="AH874" s="29" t="s">
        <v>593</v>
      </c>
      <c r="AI874" s="29" t="s">
        <v>3752</v>
      </c>
      <c r="AJ874" s="55">
        <f>+IFERROR(VLOOKUP($M874,ACTIVIDADES!$B$9:$T$494,17,0),"")</f>
        <v>0</v>
      </c>
      <c r="AK874" s="80" t="str">
        <f>+IFERROR(VLOOKUP($M874,ACTIVIDADES!$B$9:$T$494,18,0),"")</f>
        <v>Si reporte segundo trimestre</v>
      </c>
      <c r="AL874" s="80" t="str">
        <f>+IFERROR(VLOOKUP($M874,ACTIVIDADES!$B$9:$T$494,19,0),"")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874" s="55">
        <f>+IFERROR(VLOOKUP($M874,ACTIVIDADES!$B$9:$X$495,20,0),0)</f>
        <v>46213</v>
      </c>
      <c r="AN874" s="55" t="str">
        <f>+IFERROR(VLOOKUP($M874,ACTIVIDADES!$B$9:$X$495,21,0),0)</f>
        <v>No se recibe reporte segundo trimestre. No obstante, actividad reportada como cumplida en primer trimestre</v>
      </c>
      <c r="AO874" s="55">
        <f>+IFERROR(VLOOKUP($M874,ACTIVIDADES!$B$9:$X$495,22,0),0)</f>
        <v>1</v>
      </c>
      <c r="AP874" s="150" t="str">
        <f>+IFERROR(VLOOKUP($M874,ACTIVIDADES!$B$9:$X$495,23,0),0)</f>
        <v>CUMPLIDO</v>
      </c>
      <c r="AQ874" s="88">
        <v>46230</v>
      </c>
      <c r="AR874" s="55">
        <v>1</v>
      </c>
      <c r="AS874" s="30" t="s">
        <v>3951</v>
      </c>
      <c r="AT874" s="29" t="s">
        <v>579</v>
      </c>
      <c r="AU874" s="193" t="s">
        <v>1472</v>
      </c>
      <c r="AV874" s="193" t="s">
        <v>3635</v>
      </c>
      <c r="AW874" s="193" t="s">
        <v>590</v>
      </c>
      <c r="AX874" s="193" t="s">
        <v>5911</v>
      </c>
      <c r="AY874" s="176" t="str">
        <f t="shared" si="50"/>
        <v>CUMPLIDAS</v>
      </c>
      <c r="AZ874" s="55" t="str">
        <f>+IFERROR(VLOOKUP($M874,ACTIVIDADES!$B$9:$T$494,25,0),"")</f>
        <v/>
      </c>
      <c r="BA874" s="55" t="str">
        <f>+IFERROR(VLOOKUP($M874,ACTIVIDADES!$B$9:$T$494,26,0),"")</f>
        <v/>
      </c>
      <c r="BB874" s="55" t="str">
        <f>+IFERROR(VLOOKUP($M874,ACTIVIDADES!$B$9:$T$494,27,0),"")</f>
        <v/>
      </c>
      <c r="BC874" s="55" t="str">
        <f>+IFERROR(VLOOKUP($M874,ACTIVIDADES!$B$9:$T$494,28,0),"")</f>
        <v/>
      </c>
      <c r="BD874" s="55" t="str">
        <f>+IFERROR(VLOOKUP($M874,ACTIVIDADES!$B$9:$T$494,29,0),"")</f>
        <v/>
      </c>
      <c r="BE874" s="55" t="str">
        <f>+IFERROR(VLOOKUP($M874,ACTIVIDADES!$B$9:$T$494,30,0),"")</f>
        <v/>
      </c>
      <c r="BF874" s="58"/>
      <c r="BG874" s="58"/>
      <c r="BH874" s="59"/>
      <c r="BI874" s="59" t="s">
        <v>580</v>
      </c>
      <c r="BJ874" s="60" t="s">
        <v>3635</v>
      </c>
      <c r="BK874" s="61" t="s">
        <v>593</v>
      </c>
      <c r="BL874" s="62"/>
      <c r="BM874" s="55" t="str">
        <f>+IFERROR(VLOOKUP($M874,ACTIVIDADES!$B$9:$T$494,31,0),"")</f>
        <v/>
      </c>
      <c r="BN874" s="55" t="str">
        <f>+IFERROR(VLOOKUP($M874,ACTIVIDADES!$B$9:$T$494,32,0),"")</f>
        <v/>
      </c>
      <c r="BO874" s="55" t="str">
        <f>+IFERROR(VLOOKUP($M874,ACTIVIDADES!$B$9:$T$494,33,0),"")</f>
        <v/>
      </c>
      <c r="BP874" s="55" t="str">
        <f>+IFERROR(VLOOKUP($M874,ACTIVIDADES!$B$9:$T$494,34,0),"")</f>
        <v/>
      </c>
      <c r="BQ874" s="55" t="str">
        <f>+IFERROR(VLOOKUP($M874,ACTIVIDADES!$B$9:$T$494,35,0),"")</f>
        <v/>
      </c>
      <c r="BR874" s="55" t="str">
        <f>+IFERROR(VLOOKUP($M874,ACTIVIDADES!$B$9:$T$494,36,0),"")</f>
        <v/>
      </c>
      <c r="BS874" s="55" t="str">
        <f>+IFERROR(VLOOKUP($M874,ACTIVIDADES!$B$9:$T$494,37,0),"")</f>
        <v/>
      </c>
      <c r="BT874" s="58"/>
      <c r="BU874" s="58"/>
      <c r="BV874" s="59"/>
      <c r="BW874" s="59" t="s">
        <v>580</v>
      </c>
      <c r="BX874" s="60" t="s">
        <v>3635</v>
      </c>
      <c r="BY874" s="61" t="s">
        <v>593</v>
      </c>
      <c r="BZ874" s="62"/>
      <c r="CA874" s="9"/>
      <c r="CB874" s="9"/>
      <c r="CC874" s="9"/>
      <c r="CD874" s="9"/>
      <c r="CE874" s="9"/>
      <c r="CF874" s="9"/>
      <c r="CG874" s="9"/>
      <c r="CH874" s="9"/>
      <c r="CI874" s="9"/>
      <c r="CJ874" s="9"/>
      <c r="CK874" s="9"/>
      <c r="CL874" s="9"/>
      <c r="CM874" s="9"/>
      <c r="CN874" s="9"/>
      <c r="CO874" s="9"/>
      <c r="CP874" s="9"/>
      <c r="CQ874" s="9"/>
    </row>
    <row r="875" spans="1:95" s="8" customFormat="1" ht="93" customHeight="1" x14ac:dyDescent="0.35">
      <c r="A875" s="40">
        <f t="shared" si="51"/>
        <v>867</v>
      </c>
      <c r="B875" s="40" t="s">
        <v>521</v>
      </c>
      <c r="C875" s="40">
        <v>2023</v>
      </c>
      <c r="D875" s="40" t="s">
        <v>3734</v>
      </c>
      <c r="E875" s="323"/>
      <c r="F875" s="40" t="s">
        <v>673</v>
      </c>
      <c r="G875" s="40" t="s">
        <v>212</v>
      </c>
      <c r="H875" s="42" t="s">
        <v>4572</v>
      </c>
      <c r="I875" s="42" t="s">
        <v>3643</v>
      </c>
      <c r="J875" s="40" t="s">
        <v>5290</v>
      </c>
      <c r="K875" s="40" t="s">
        <v>5343</v>
      </c>
      <c r="L875" s="44" t="s">
        <v>1153</v>
      </c>
      <c r="M875" s="63" t="s">
        <v>1415</v>
      </c>
      <c r="N875" s="63" t="s">
        <v>1416</v>
      </c>
      <c r="O875" s="63" t="s">
        <v>5691</v>
      </c>
      <c r="P875" s="63">
        <v>1</v>
      </c>
      <c r="Q875" s="65">
        <v>45170</v>
      </c>
      <c r="R875" s="65">
        <v>45291</v>
      </c>
      <c r="S875" s="66">
        <f t="shared" si="49"/>
        <v>18</v>
      </c>
      <c r="T875" s="63" t="s">
        <v>601</v>
      </c>
      <c r="U875" s="63"/>
      <c r="V875" s="49">
        <f>+IFERROR(VLOOKUP($M875,ACTIVIDADES!$B$9:$Q$494,10,0),"")</f>
        <v>1</v>
      </c>
      <c r="W875" s="61" t="str">
        <f>+IFERROR(VLOOKUP($M875,ACTIVIDADES!$B$9:$Q$494,11,0)," ")</f>
        <v>Se realizó el documento y se socializa de forma mensual</v>
      </c>
      <c r="X875" s="51" t="str">
        <f>+IFERROR(VLOOKUP($M875,ACTIVIDADES!$B$9:$Q$494,12,0),"")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875" s="52">
        <f>+IFERROR(VLOOKUP($M875,ACTIVIDADES!$B$9:$Q$494,13,0),"")</f>
        <v>46153</v>
      </c>
      <c r="Z875" s="49" t="str">
        <f>+IFERROR(VLOOKUP($M875,ACTIVIDADES!$B$9:$Q$494,14,0),"")</f>
        <v>Se evidencia documento y su socialización</v>
      </c>
      <c r="AA875" s="49">
        <f>+IFERROR(VLOOKUP($M875,ACTIVIDADES!$B$9:$Q$494,15,0),"")</f>
        <v>1</v>
      </c>
      <c r="AB875" s="54" t="str">
        <f>+IFERROR(VLOOKUP($M875,ACTIVIDADES!$B$9:$Q$494,16,0),"")</f>
        <v>CUMPLIDO</v>
      </c>
      <c r="AC875" s="144">
        <v>46157</v>
      </c>
      <c r="AD875" s="28">
        <v>1</v>
      </c>
      <c r="AE875" s="28" t="s">
        <v>3908</v>
      </c>
      <c r="AF875" s="29" t="s">
        <v>578</v>
      </c>
      <c r="AG875" s="29" t="s">
        <v>3737</v>
      </c>
      <c r="AH875" s="29" t="s">
        <v>593</v>
      </c>
      <c r="AI875" s="29" t="s">
        <v>3752</v>
      </c>
      <c r="AJ875" s="55">
        <f>+IFERROR(VLOOKUP($M875,ACTIVIDADES!$B$9:$T$494,17,0),"")</f>
        <v>1</v>
      </c>
      <c r="AK875" s="80" t="str">
        <f>+IFERROR(VLOOKUP($M875,ACTIVIDADES!$B$9:$T$494,18,0),"")</f>
        <v>Se realizó el documento y se socializa de forma mensual</v>
      </c>
      <c r="AL875" s="80">
        <f>+IFERROR(VLOOKUP($M875,ACTIVIDADES!$B$9:$T$494,19,0),"")</f>
        <v>0</v>
      </c>
      <c r="AM875" s="55">
        <f>+IFERROR(VLOOKUP($M875,ACTIVIDADES!$B$9:$X$495,20,0),0)</f>
        <v>46214</v>
      </c>
      <c r="AN875" s="55" t="str">
        <f>+IFERROR(VLOOKUP($M875,ACTIVIDADES!$B$9:$X$495,21,0),0)</f>
        <v>Accion con cumplimiento reportado</v>
      </c>
      <c r="AO875" s="55">
        <f>+IFERROR(VLOOKUP($M875,ACTIVIDADES!$B$9:$X$495,22,0),0)</f>
        <v>1</v>
      </c>
      <c r="AP875" s="150" t="str">
        <f>+IFERROR(VLOOKUP($M875,ACTIVIDADES!$B$9:$X$495,23,0),0)</f>
        <v>CUMPLIDO</v>
      </c>
      <c r="AQ875" s="129">
        <v>46245</v>
      </c>
      <c r="AR875" s="55">
        <v>1</v>
      </c>
      <c r="AS875" s="72" t="s">
        <v>3909</v>
      </c>
      <c r="AT875" s="29" t="s">
        <v>579</v>
      </c>
      <c r="AU875" s="57" t="s">
        <v>1472</v>
      </c>
      <c r="AV875" s="57" t="s">
        <v>3635</v>
      </c>
      <c r="AW875" s="57" t="s">
        <v>590</v>
      </c>
      <c r="AX875" s="193" t="s">
        <v>5911</v>
      </c>
      <c r="AY875" s="176" t="str">
        <f t="shared" si="50"/>
        <v>CUMPLIDAS</v>
      </c>
      <c r="AZ875" s="55" t="str">
        <f>+IFERROR(VLOOKUP($M875,ACTIVIDADES!$B$9:$T$494,25,0),"")</f>
        <v/>
      </c>
      <c r="BA875" s="55" t="str">
        <f>+IFERROR(VLOOKUP($M875,ACTIVIDADES!$B$9:$T$494,26,0),"")</f>
        <v/>
      </c>
      <c r="BB875" s="55" t="str">
        <f>+IFERROR(VLOOKUP($M875,ACTIVIDADES!$B$9:$T$494,27,0),"")</f>
        <v/>
      </c>
      <c r="BC875" s="55" t="str">
        <f>+IFERROR(VLOOKUP($M875,ACTIVIDADES!$B$9:$T$494,28,0),"")</f>
        <v/>
      </c>
      <c r="BD875" s="55" t="str">
        <f>+IFERROR(VLOOKUP($M875,ACTIVIDADES!$B$9:$T$494,29,0),"")</f>
        <v/>
      </c>
      <c r="BE875" s="55" t="str">
        <f>+IFERROR(VLOOKUP($M875,ACTIVIDADES!$B$9:$T$494,30,0),"")</f>
        <v/>
      </c>
      <c r="BF875" s="58"/>
      <c r="BG875" s="58"/>
      <c r="BH875" s="59"/>
      <c r="BI875" s="59" t="s">
        <v>580</v>
      </c>
      <c r="BJ875" s="60" t="s">
        <v>3635</v>
      </c>
      <c r="BK875" s="61" t="s">
        <v>593</v>
      </c>
      <c r="BL875" s="62"/>
      <c r="BM875" s="55" t="str">
        <f>+IFERROR(VLOOKUP($M875,ACTIVIDADES!$B$9:$T$494,31,0),"")</f>
        <v/>
      </c>
      <c r="BN875" s="55" t="str">
        <f>+IFERROR(VLOOKUP($M875,ACTIVIDADES!$B$9:$T$494,32,0),"")</f>
        <v/>
      </c>
      <c r="BO875" s="55" t="str">
        <f>+IFERROR(VLOOKUP($M875,ACTIVIDADES!$B$9:$T$494,33,0),"")</f>
        <v/>
      </c>
      <c r="BP875" s="55" t="str">
        <f>+IFERROR(VLOOKUP($M875,ACTIVIDADES!$B$9:$T$494,34,0),"")</f>
        <v/>
      </c>
      <c r="BQ875" s="55" t="str">
        <f>+IFERROR(VLOOKUP($M875,ACTIVIDADES!$B$9:$T$494,35,0),"")</f>
        <v/>
      </c>
      <c r="BR875" s="55" t="str">
        <f>+IFERROR(VLOOKUP($M875,ACTIVIDADES!$B$9:$T$494,36,0),"")</f>
        <v/>
      </c>
      <c r="BS875" s="55" t="str">
        <f>+IFERROR(VLOOKUP($M875,ACTIVIDADES!$B$9:$T$494,37,0),"")</f>
        <v/>
      </c>
      <c r="BT875" s="58"/>
      <c r="BU875" s="58"/>
      <c r="BV875" s="59"/>
      <c r="BW875" s="59" t="s">
        <v>580</v>
      </c>
      <c r="BX875" s="60" t="s">
        <v>3635</v>
      </c>
      <c r="BY875" s="61" t="s">
        <v>593</v>
      </c>
      <c r="BZ875" s="62"/>
      <c r="CA875" s="9"/>
      <c r="CB875" s="9"/>
      <c r="CC875" s="9"/>
      <c r="CD875" s="9"/>
      <c r="CE875" s="9"/>
      <c r="CF875" s="9"/>
      <c r="CG875" s="9"/>
      <c r="CH875" s="9"/>
      <c r="CI875" s="9"/>
      <c r="CJ875" s="9"/>
      <c r="CK875" s="9"/>
      <c r="CL875" s="9"/>
      <c r="CM875" s="9"/>
      <c r="CN875" s="9"/>
      <c r="CO875" s="9"/>
      <c r="CP875" s="9"/>
      <c r="CQ875" s="9"/>
    </row>
    <row r="876" spans="1:95" s="8" customFormat="1" ht="93" customHeight="1" x14ac:dyDescent="0.35">
      <c r="A876" s="40">
        <f t="shared" si="51"/>
        <v>868</v>
      </c>
      <c r="B876" s="40" t="s">
        <v>521</v>
      </c>
      <c r="C876" s="40">
        <v>2020</v>
      </c>
      <c r="D876" s="40" t="s">
        <v>3734</v>
      </c>
      <c r="E876" s="323"/>
      <c r="F876" s="40" t="s">
        <v>773</v>
      </c>
      <c r="G876" s="40" t="s">
        <v>64</v>
      </c>
      <c r="H876" s="42" t="s">
        <v>4891</v>
      </c>
      <c r="I876" s="42"/>
      <c r="J876" s="40" t="s">
        <v>5205</v>
      </c>
      <c r="K876" s="40" t="s">
        <v>5395</v>
      </c>
      <c r="L876" s="44" t="s">
        <v>1153</v>
      </c>
      <c r="M876" s="45" t="s">
        <v>2601</v>
      </c>
      <c r="N876" s="45" t="s">
        <v>5527</v>
      </c>
      <c r="O876" s="45" t="s">
        <v>5699</v>
      </c>
      <c r="P876" s="45">
        <v>1</v>
      </c>
      <c r="Q876" s="47">
        <v>46204</v>
      </c>
      <c r="R876" s="47">
        <v>46295</v>
      </c>
      <c r="S876" s="48">
        <f t="shared" si="49"/>
        <v>13.350000000000001</v>
      </c>
      <c r="T876" s="45" t="s">
        <v>589</v>
      </c>
      <c r="U876" s="45"/>
      <c r="V876" s="49">
        <f>+IFERROR(VLOOKUP($M876,ACTIVIDADES!$B$9:$Q$494,10,0),"")</f>
        <v>0</v>
      </c>
      <c r="W876" s="61" t="str">
        <f>+IFERROR(VLOOKUP($M876,ACTIVIDADES!$B$9:$Q$494,11,0)," ")</f>
        <v>Proceso de actualización</v>
      </c>
      <c r="X876" s="51" t="str">
        <f>+IFERROR(VLOOKUP($M876,ACTIVIDADES!$B$9:$Q$494,12,0),"")</f>
        <v>https://dnbcgovco-my.sharepoint.com/:f:/g/personal/planeacion_dnbc_gov_co/IgC2wtt6D-zSTY6U6sAF5yefASkR-EDUcnQOxPntpKqfjgU?e=GPU5XT</v>
      </c>
      <c r="Y876" s="52">
        <f>+IFERROR(VLOOKUP($M876,ACTIVIDADES!$B$9:$Q$494,13,0),"")</f>
        <v>46153</v>
      </c>
      <c r="Z876" s="49" t="str">
        <f>+IFERROR(VLOOKUP($M876,ACTIVIDADES!$B$9:$Q$494,14,0),"")</f>
        <v>No se evidencia avance para el periodo</v>
      </c>
      <c r="AA876" s="49">
        <f>+IFERROR(VLOOKUP($M876,ACTIVIDADES!$B$9:$Q$494,15,0),"")</f>
        <v>0</v>
      </c>
      <c r="AB876" s="54" t="str">
        <f>+IFERROR(VLOOKUP($M876,ACTIVIDADES!$B$9:$Q$494,16,0),"")</f>
        <v>EJECUCIÓN</v>
      </c>
      <c r="AC876" s="144">
        <v>46170</v>
      </c>
      <c r="AD876" s="28">
        <v>0</v>
      </c>
      <c r="AE876" s="29" t="s">
        <v>3741</v>
      </c>
      <c r="AF876" s="28" t="s">
        <v>580</v>
      </c>
      <c r="AG876" s="29" t="s">
        <v>3737</v>
      </c>
      <c r="AH876" s="29" t="s">
        <v>3737</v>
      </c>
      <c r="AI876" s="29" t="s">
        <v>3737</v>
      </c>
      <c r="AJ876" s="55">
        <f>+IFERROR(VLOOKUP($M876,ACTIVIDADES!$B$9:$T$494,17,0),"")</f>
        <v>1</v>
      </c>
      <c r="AK876" s="80" t="str">
        <f>+IFERROR(VLOOKUP($M876,ACTIVIDADES!$B$9:$T$494,18,0),"")</f>
        <v xml:space="preserve">Se realizó la socialización del Procedimiento Gestión de Bienes </v>
      </c>
      <c r="AL876" s="80" t="str">
        <f>+IFERROR(VLOOKUP($M876,ACTIVIDADES!$B$9:$T$494,19,0),"")</f>
        <v>https://dnbcgovco-my.sharepoint.com/:f:/g/personal/planeacion_dnbc_gov_co/IgDd3XmfT25eTbxvyUt1BT7QAdImdSv6VpfjxTw8Chm1hoI?e=G7TQBK</v>
      </c>
      <c r="AM876" s="55">
        <f>+IFERROR(VLOOKUP($M876,ACTIVIDADES!$B$9:$X$495,20,0),0)</f>
        <v>46214</v>
      </c>
      <c r="AN876" s="55" t="str">
        <f>+IFERROR(VLOOKUP($M876,ACTIVIDADES!$B$9:$X$495,21,0),0)</f>
        <v>Se presenta procedimiento actualizado al 30 de junio de 2026 con su respectiva socializaicón vía correo electrónico</v>
      </c>
      <c r="AO876" s="55">
        <f>+IFERROR(VLOOKUP($M876,ACTIVIDADES!$B$9:$X$495,22,0),0)</f>
        <v>1</v>
      </c>
      <c r="AP876" s="150" t="str">
        <f>+IFERROR(VLOOKUP($M876,ACTIVIDADES!$B$9:$X$495,23,0),0)</f>
        <v>CUMPLIDO</v>
      </c>
      <c r="AQ876" s="129">
        <v>46245</v>
      </c>
      <c r="AR876" s="172">
        <v>1</v>
      </c>
      <c r="AS876" s="72" t="s">
        <v>5824</v>
      </c>
      <c r="AT876" s="29" t="s">
        <v>579</v>
      </c>
      <c r="AU876" s="193" t="s">
        <v>1477</v>
      </c>
      <c r="AV876" s="193" t="s">
        <v>3637</v>
      </c>
      <c r="AW876" s="193" t="s">
        <v>593</v>
      </c>
      <c r="AX876" s="193" t="s">
        <v>5912</v>
      </c>
      <c r="AY876" s="176" t="str">
        <f t="shared" si="50"/>
        <v>CUMPLIDAS</v>
      </c>
      <c r="AZ876" s="55" t="str">
        <f>+IFERROR(VLOOKUP($M876,ACTIVIDADES!$B$9:$T$494,25,0),"")</f>
        <v/>
      </c>
      <c r="BA876" s="55" t="str">
        <f>+IFERROR(VLOOKUP($M876,ACTIVIDADES!$B$9:$T$494,26,0),"")</f>
        <v/>
      </c>
      <c r="BB876" s="55" t="str">
        <f>+IFERROR(VLOOKUP($M876,ACTIVIDADES!$B$9:$T$494,27,0),"")</f>
        <v/>
      </c>
      <c r="BC876" s="55" t="str">
        <f>+IFERROR(VLOOKUP($M876,ACTIVIDADES!$B$9:$T$494,28,0),"")</f>
        <v/>
      </c>
      <c r="BD876" s="55" t="str">
        <f>+IFERROR(VLOOKUP($M876,ACTIVIDADES!$B$9:$T$494,29,0),"")</f>
        <v/>
      </c>
      <c r="BE876" s="55" t="str">
        <f>+IFERROR(VLOOKUP($M876,ACTIVIDADES!$B$9:$T$494,30,0),"")</f>
        <v/>
      </c>
      <c r="BF876" s="58"/>
      <c r="BG876" s="58"/>
      <c r="BH876" s="59"/>
      <c r="BI876" s="59" t="s">
        <v>580</v>
      </c>
      <c r="BJ876" s="60" t="s">
        <v>3635</v>
      </c>
      <c r="BK876" s="61" t="s">
        <v>593</v>
      </c>
      <c r="BL876" s="62"/>
      <c r="BM876" s="55" t="str">
        <f>+IFERROR(VLOOKUP($M876,ACTIVIDADES!$B$9:$T$494,31,0),"")</f>
        <v/>
      </c>
      <c r="BN876" s="55" t="str">
        <f>+IFERROR(VLOOKUP($M876,ACTIVIDADES!$B$9:$T$494,32,0),"")</f>
        <v/>
      </c>
      <c r="BO876" s="55" t="str">
        <f>+IFERROR(VLOOKUP($M876,ACTIVIDADES!$B$9:$T$494,33,0),"")</f>
        <v/>
      </c>
      <c r="BP876" s="55" t="str">
        <f>+IFERROR(VLOOKUP($M876,ACTIVIDADES!$B$9:$T$494,34,0),"")</f>
        <v/>
      </c>
      <c r="BQ876" s="55" t="str">
        <f>+IFERROR(VLOOKUP($M876,ACTIVIDADES!$B$9:$T$494,35,0),"")</f>
        <v/>
      </c>
      <c r="BR876" s="55" t="str">
        <f>+IFERROR(VLOOKUP($M876,ACTIVIDADES!$B$9:$T$494,36,0),"")</f>
        <v/>
      </c>
      <c r="BS876" s="55" t="str">
        <f>+IFERROR(VLOOKUP($M876,ACTIVIDADES!$B$9:$T$494,37,0),"")</f>
        <v/>
      </c>
      <c r="BT876" s="58"/>
      <c r="BU876" s="58"/>
      <c r="BV876" s="59"/>
      <c r="BW876" s="59" t="s">
        <v>580</v>
      </c>
      <c r="BX876" s="60" t="s">
        <v>3635</v>
      </c>
      <c r="BY876" s="61" t="s">
        <v>593</v>
      </c>
      <c r="BZ876" s="62"/>
      <c r="CA876" s="9"/>
      <c r="CB876" s="9"/>
      <c r="CC876" s="9"/>
      <c r="CD876" s="9"/>
      <c r="CE876" s="9"/>
      <c r="CF876" s="9"/>
      <c r="CG876" s="9"/>
      <c r="CH876" s="9"/>
      <c r="CI876" s="9"/>
      <c r="CJ876" s="9"/>
      <c r="CK876" s="9"/>
      <c r="CL876" s="9"/>
      <c r="CM876" s="9"/>
      <c r="CN876" s="9"/>
      <c r="CO876" s="9"/>
      <c r="CP876" s="9"/>
      <c r="CQ876" s="9"/>
    </row>
    <row r="877" spans="1:95" s="143" customFormat="1" ht="93" customHeight="1" x14ac:dyDescent="0.35">
      <c r="A877" s="40">
        <f t="shared" si="51"/>
        <v>869</v>
      </c>
      <c r="B877" s="40" t="s">
        <v>521</v>
      </c>
      <c r="C877" s="40">
        <v>2022</v>
      </c>
      <c r="D877" s="40" t="s">
        <v>3734</v>
      </c>
      <c r="E877" s="323"/>
      <c r="F877" s="40" t="s">
        <v>627</v>
      </c>
      <c r="G877" s="40" t="s">
        <v>32</v>
      </c>
      <c r="H877" s="42" t="s">
        <v>4967</v>
      </c>
      <c r="I877" s="42" t="s">
        <v>3643</v>
      </c>
      <c r="J877" s="40" t="s">
        <v>4550</v>
      </c>
      <c r="K877" s="40" t="s">
        <v>4550</v>
      </c>
      <c r="L877" s="44" t="s">
        <v>1153</v>
      </c>
      <c r="M877" s="63" t="s">
        <v>1392</v>
      </c>
      <c r="N877" s="63" t="s">
        <v>1393</v>
      </c>
      <c r="O877" s="63" t="s">
        <v>1394</v>
      </c>
      <c r="P877" s="63">
        <v>1</v>
      </c>
      <c r="Q877" s="65">
        <v>44880</v>
      </c>
      <c r="R877" s="65">
        <v>45107</v>
      </c>
      <c r="S877" s="66">
        <f t="shared" si="49"/>
        <v>33.75</v>
      </c>
      <c r="T877" s="63" t="s">
        <v>601</v>
      </c>
      <c r="U877" s="63"/>
      <c r="V877" s="49">
        <f>+IFERROR(VLOOKUP($M877,ACTIVIDADES!$B$9:$Q$494,10,0),"")</f>
        <v>1</v>
      </c>
      <c r="W877" s="61" t="str">
        <f>+IFERROR(VLOOKUP($M877,ACTIVIDADES!$B$9:$Q$494,11,0)," ")</f>
        <v>Actualmente se utiliza un sistema de gestión por etiquetas para organizar la revisión y trámite de las solicitudes que ingresan a la DNBC.</v>
      </c>
      <c r="X877" s="51" t="str">
        <f>+IFERROR(VLOOKUP($M877,ACTIVIDADES!$B$9:$Q$494,12,0),"")</f>
        <v>https://dnbcgovco-my.sharepoint.com/my?id=%2Fpersonal%2Fplaneacion%5Fdnbc%5Fgov%5Fco%2FDocuments%2FDocumentos%20SIGE%2F6%2E%20Planes%2FPLAN%20DE%20MEJORA%2F2026%2F01%2E%20Seguimiento%20Primer%20Trimestre%2F05%2E%20Gesti%C3%B3n%20de%20Atenci%C3%B3n%20al%20Usuario&amp;viewid=efb70791%2Db8ab%2D49e7%2Db552%2Dd3d4cbe976b9</v>
      </c>
      <c r="Y877" s="52">
        <f>+IFERROR(VLOOKUP($M877,ACTIVIDADES!$B$9:$Q$494,13,0),"")</f>
        <v>46153</v>
      </c>
      <c r="Z877" s="49" t="str">
        <f>+IFERROR(VLOOKUP($M877,ACTIVIDADES!$B$9:$Q$494,14,0),"")</f>
        <v>Se utiliza herramienta outlook para la organización de correos. No obstante, se debe revisar su parametrización y documentación</v>
      </c>
      <c r="AA877" s="49">
        <f>+IFERROR(VLOOKUP($M877,ACTIVIDADES!$B$9:$Q$494,15,0),"")</f>
        <v>1</v>
      </c>
      <c r="AB877" s="54" t="str">
        <f>+IFERROR(VLOOKUP($M877,ACTIVIDADES!$B$9:$Q$494,16,0),"")</f>
        <v>CUMPLIDO</v>
      </c>
      <c r="AC877" s="144">
        <v>46157</v>
      </c>
      <c r="AD877" s="28">
        <v>1</v>
      </c>
      <c r="AE877" s="151" t="s">
        <v>4551</v>
      </c>
      <c r="AF877" s="29" t="s">
        <v>578</v>
      </c>
      <c r="AG877" s="29" t="s">
        <v>3737</v>
      </c>
      <c r="AH877" s="29" t="s">
        <v>3737</v>
      </c>
      <c r="AI877" s="29" t="s">
        <v>3737</v>
      </c>
      <c r="AJ877" s="55">
        <f>+IFERROR(VLOOKUP($M877,ACTIVIDADES!$B$9:$T$494,17,0),"")</f>
        <v>1</v>
      </c>
      <c r="AK877" s="80" t="str">
        <f>+IFERROR(VLOOKUP($M877,ACTIVIDADES!$B$9:$T$494,18,0),"")</f>
        <v>Actualmente se utiliza un sistema de gestión por etiquetas para organizar la revisión y trámite de las solicitudes que ingresan a la DNBC.</v>
      </c>
      <c r="AL877" s="80">
        <f>+IFERROR(VLOOKUP($M877,ACTIVIDADES!$B$9:$T$494,19,0),"")</f>
        <v>0</v>
      </c>
      <c r="AM877" s="55">
        <f>+IFERROR(VLOOKUP($M877,ACTIVIDADES!$B$9:$X$495,20,0),0)</f>
        <v>46214</v>
      </c>
      <c r="AN877" s="55" t="str">
        <f>+IFERROR(VLOOKUP($M877,ACTIVIDADES!$B$9:$X$495,21,0),0)</f>
        <v>Se utiliza herramienta outlook para la organización de correos. No obstante, se debe revisar su parametrización y documentación</v>
      </c>
      <c r="AO877" s="55">
        <f>+IFERROR(VLOOKUP($M877,ACTIVIDADES!$B$9:$X$495,22,0),0)</f>
        <v>1</v>
      </c>
      <c r="AP877" s="150" t="str">
        <f>+IFERROR(VLOOKUP($M877,ACTIVIDADES!$B$9:$X$495,23,0),0)</f>
        <v>CUMPLIDO</v>
      </c>
      <c r="AQ877" s="88">
        <v>46230</v>
      </c>
      <c r="AR877" s="55">
        <v>1</v>
      </c>
      <c r="AS877" s="57" t="s">
        <v>4552</v>
      </c>
      <c r="AT877" s="29" t="s">
        <v>579</v>
      </c>
      <c r="AU877" s="57" t="s">
        <v>1472</v>
      </c>
      <c r="AV877" s="193" t="s">
        <v>3635</v>
      </c>
      <c r="AW877" s="193" t="s">
        <v>590</v>
      </c>
      <c r="AX877" s="154" t="s">
        <v>5907</v>
      </c>
      <c r="AY877" s="176" t="str">
        <f t="shared" si="50"/>
        <v>CUMPLIDAS</v>
      </c>
      <c r="AZ877" s="55" t="str">
        <f>+IFERROR(VLOOKUP($M877,ACTIVIDADES!$B$9:$T$494,25,0),"")</f>
        <v/>
      </c>
      <c r="BA877" s="55" t="str">
        <f>+IFERROR(VLOOKUP($M877,ACTIVIDADES!$B$9:$T$494,26,0),"")</f>
        <v/>
      </c>
      <c r="BB877" s="55" t="str">
        <f>+IFERROR(VLOOKUP($M877,ACTIVIDADES!$B$9:$T$494,27,0),"")</f>
        <v/>
      </c>
      <c r="BC877" s="55" t="str">
        <f>+IFERROR(VLOOKUP($M877,ACTIVIDADES!$B$9:$T$494,28,0),"")</f>
        <v/>
      </c>
      <c r="BD877" s="55" t="str">
        <f>+IFERROR(VLOOKUP($M877,ACTIVIDADES!$B$9:$T$494,29,0),"")</f>
        <v/>
      </c>
      <c r="BE877" s="55" t="str">
        <f>+IFERROR(VLOOKUP($M877,ACTIVIDADES!$B$9:$T$494,30,0),"")</f>
        <v/>
      </c>
      <c r="BF877" s="58"/>
      <c r="BG877" s="58"/>
      <c r="BH877" s="59"/>
      <c r="BI877" s="59" t="s">
        <v>580</v>
      </c>
      <c r="BJ877" s="60" t="s">
        <v>3635</v>
      </c>
      <c r="BK877" s="61" t="s">
        <v>593</v>
      </c>
      <c r="BL877" s="62"/>
      <c r="BM877" s="55" t="str">
        <f>+IFERROR(VLOOKUP($M877,ACTIVIDADES!$B$9:$T$494,31,0),"")</f>
        <v/>
      </c>
      <c r="BN877" s="55" t="str">
        <f>+IFERROR(VLOOKUP($M877,ACTIVIDADES!$B$9:$T$494,32,0),"")</f>
        <v/>
      </c>
      <c r="BO877" s="55" t="str">
        <f>+IFERROR(VLOOKUP($M877,ACTIVIDADES!$B$9:$T$494,33,0),"")</f>
        <v/>
      </c>
      <c r="BP877" s="55" t="str">
        <f>+IFERROR(VLOOKUP($M877,ACTIVIDADES!$B$9:$T$494,34,0),"")</f>
        <v/>
      </c>
      <c r="BQ877" s="55" t="str">
        <f>+IFERROR(VLOOKUP($M877,ACTIVIDADES!$B$9:$T$494,35,0),"")</f>
        <v/>
      </c>
      <c r="BR877" s="55" t="str">
        <f>+IFERROR(VLOOKUP($M877,ACTIVIDADES!$B$9:$T$494,36,0),"")</f>
        <v/>
      </c>
      <c r="BS877" s="55" t="str">
        <f>+IFERROR(VLOOKUP($M877,ACTIVIDADES!$B$9:$T$494,37,0),"")</f>
        <v/>
      </c>
      <c r="BT877" s="58"/>
      <c r="BU877" s="58"/>
      <c r="BV877" s="59"/>
      <c r="BW877" s="59" t="s">
        <v>580</v>
      </c>
      <c r="BX877" s="60" t="s">
        <v>3635</v>
      </c>
      <c r="BY877" s="61" t="s">
        <v>593</v>
      </c>
      <c r="BZ877" s="62"/>
      <c r="CA877" s="9"/>
      <c r="CB877" s="9"/>
      <c r="CC877" s="9"/>
      <c r="CD877" s="9"/>
      <c r="CE877" s="9"/>
      <c r="CF877" s="9"/>
      <c r="CG877" s="9"/>
      <c r="CH877" s="9"/>
      <c r="CI877" s="9"/>
      <c r="CJ877" s="9"/>
      <c r="CK877" s="9"/>
      <c r="CL877" s="9"/>
      <c r="CM877" s="9"/>
      <c r="CN877" s="9"/>
      <c r="CO877" s="9"/>
      <c r="CP877" s="9"/>
      <c r="CQ877" s="9"/>
    </row>
    <row r="878" spans="1:95" customFormat="1" ht="93" customHeight="1" x14ac:dyDescent="0.35">
      <c r="A878" s="40">
        <f t="shared" si="51"/>
        <v>870</v>
      </c>
      <c r="B878" s="40" t="s">
        <v>521</v>
      </c>
      <c r="C878" s="40">
        <v>2022</v>
      </c>
      <c r="D878" s="40" t="s">
        <v>3750</v>
      </c>
      <c r="E878" s="323"/>
      <c r="F878" s="40" t="s">
        <v>628</v>
      </c>
      <c r="G878" s="40" t="s">
        <v>4643</v>
      </c>
      <c r="H878" s="42" t="s">
        <v>4970</v>
      </c>
      <c r="I878" s="42" t="s">
        <v>3640</v>
      </c>
      <c r="J878" s="40" t="s">
        <v>5034</v>
      </c>
      <c r="K878" s="40" t="s">
        <v>5034</v>
      </c>
      <c r="L878" s="44" t="s">
        <v>1153</v>
      </c>
      <c r="M878" s="63" t="s">
        <v>2080</v>
      </c>
      <c r="N878" s="63" t="s">
        <v>2075</v>
      </c>
      <c r="O878" s="63" t="s">
        <v>2076</v>
      </c>
      <c r="P878" s="63">
        <v>100</v>
      </c>
      <c r="Q878" s="65">
        <v>44820</v>
      </c>
      <c r="R878" s="65">
        <v>44926</v>
      </c>
      <c r="S878" s="66">
        <f t="shared" si="49"/>
        <v>15.750000000000002</v>
      </c>
      <c r="T878" s="63" t="s">
        <v>611</v>
      </c>
      <c r="U878" s="63"/>
      <c r="V878" s="49">
        <f>+IFERROR(VLOOKUP($M878,ACTIVIDADES!$B$9:$Q$494,10,0),"")</f>
        <v>1</v>
      </c>
      <c r="W878" s="61" t="str">
        <f>+IFERROR(VLOOKUP($M878,ACTIVIDADES!$B$9:$Q$494,11,0)," ")</f>
        <v>Revisadas las carpetas existentes en el proceso de gestión de asuntos disciplinarios, se encontró que mediante Auto de 6 de junio de 2023, el auto de apertura es de 1 de agosto de 2022, la Profesional adscrita al proceso tomo decisión de archivo de investigación disciplinaria 001 de 2022, por no configurarse una conducta antijurídica de los servidores públicos, haciéndose tránsito a cosa juzgada; decisión que implica que se tomo de conformidad con lo establecido en la Ley 1952 de 2019. artículo 224, que establece: ARCHIVO DEFINITIVO: En los casos de terminación del proceso disciplinario, previstos en el artículo 90 y en el evento consagrado en el artículo 213 de este código, procederá el archivo definitivo de la investigación. Tal decisión hará tránsito a cosa juzgada. Situación por la cual se considera ejecutada la acción requerida. Se anexa como evidencia el citado auto.</v>
      </c>
      <c r="X878" s="51" t="str">
        <f>+IFERROR(VLOOKUP($M878,ACTIVIDADES!$B$9:$Q$494,12,0),"")</f>
        <v>https://dnbcgovco-my.sharepoint.com/:f:/g/personal/planeacion_dnbc_gov_co/IgCjek9zNeJJRZSp_jNGDTiHAa31IBuGCECcAl2_5dBH0dc?e=hbpveZ</v>
      </c>
      <c r="Y878" s="52">
        <f>+IFERROR(VLOOKUP($M878,ACTIVIDADES!$B$9:$Q$494,13,0),"")</f>
        <v>46153</v>
      </c>
      <c r="Z878" s="49" t="str">
        <f>+IFERROR(VLOOKUP($M878,ACTIVIDADES!$B$9:$Q$494,14,0),"")</f>
        <v>Se evidencia en el respectivo hallazgo, que se realizó la apertura de la acción disciplinaria AUTO 01/08/2022, relacionado con el incumplimiento de PQRSD en los terminos contemplados en la ley  Por lo tanto cumple con el indicador relacionado a este hallazgo</v>
      </c>
      <c r="AA878" s="49">
        <f>+IFERROR(VLOOKUP($M878,ACTIVIDADES!$B$9:$Q$494,15,0),"")</f>
        <v>1</v>
      </c>
      <c r="AB878" s="54" t="str">
        <f>+IFERROR(VLOOKUP($M878,ACTIVIDADES!$B$9:$Q$494,16,0),"")</f>
        <v>CUMPLIDO</v>
      </c>
      <c r="AC878" s="144">
        <v>46157</v>
      </c>
      <c r="AD878" s="29">
        <v>1</v>
      </c>
      <c r="AE878" s="28" t="s">
        <v>4560</v>
      </c>
      <c r="AF878" s="29" t="s">
        <v>578</v>
      </c>
      <c r="AG878" s="29" t="s">
        <v>3737</v>
      </c>
      <c r="AH878" s="29" t="s">
        <v>593</v>
      </c>
      <c r="AI878" s="29" t="s">
        <v>3752</v>
      </c>
      <c r="AJ878" s="55">
        <f>+IFERROR(VLOOKUP($M878,ACTIVIDADES!$B$9:$T$494,17,0),"")</f>
        <v>0</v>
      </c>
      <c r="AK878" s="80" t="str">
        <f>+IFERROR(VLOOKUP($M878,ACTIVIDADES!$B$9:$T$494,18,0),"")</f>
        <v>Si reporte segundo trimestre</v>
      </c>
      <c r="AL878" s="80" t="str">
        <f>+IFERROR(VLOOKUP($M878,ACTIVIDADES!$B$9:$T$494,19,0),"")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878" s="55">
        <f>+IFERROR(VLOOKUP($M878,ACTIVIDADES!$B$9:$X$495,20,0),0)</f>
        <v>46213</v>
      </c>
      <c r="AN878" s="55" t="str">
        <f>+IFERROR(VLOOKUP($M878,ACTIVIDADES!$B$9:$X$495,21,0),0)</f>
        <v>No se recibe reporte segundo trimestre. No obstante, actividad reportada como cumplida en primer trimestre</v>
      </c>
      <c r="AO878" s="55">
        <f>+IFERROR(VLOOKUP($M878,ACTIVIDADES!$B$9:$X$495,22,0),0)</f>
        <v>1</v>
      </c>
      <c r="AP878" s="150" t="str">
        <f>+IFERROR(VLOOKUP($M878,ACTIVIDADES!$B$9:$X$495,23,0),0)</f>
        <v>CUMPLIDO</v>
      </c>
      <c r="AQ878" s="88">
        <v>46230</v>
      </c>
      <c r="AR878" s="55">
        <v>1</v>
      </c>
      <c r="AS878" s="72" t="s">
        <v>3810</v>
      </c>
      <c r="AT878" s="29" t="s">
        <v>578</v>
      </c>
      <c r="AU878" s="57" t="s">
        <v>1472</v>
      </c>
      <c r="AV878" s="193" t="s">
        <v>3635</v>
      </c>
      <c r="AW878" s="193" t="s">
        <v>590</v>
      </c>
      <c r="AX878" s="154" t="s">
        <v>4561</v>
      </c>
      <c r="AY878" s="176" t="str">
        <f t="shared" si="50"/>
        <v>CUMPLIDAS</v>
      </c>
      <c r="AZ878" s="55" t="str">
        <f>+IFERROR(VLOOKUP($M878,ACTIVIDADES!$B$9:$T$494,25,0),"")</f>
        <v/>
      </c>
      <c r="BA878" s="55" t="str">
        <f>+IFERROR(VLOOKUP($M878,ACTIVIDADES!$B$9:$T$494,26,0),"")</f>
        <v/>
      </c>
      <c r="BB878" s="55" t="str">
        <f>+IFERROR(VLOOKUP($M878,ACTIVIDADES!$B$9:$T$494,27,0),"")</f>
        <v/>
      </c>
      <c r="BC878" s="55" t="str">
        <f>+IFERROR(VLOOKUP($M878,ACTIVIDADES!$B$9:$T$494,28,0),"")</f>
        <v/>
      </c>
      <c r="BD878" s="55" t="str">
        <f>+IFERROR(VLOOKUP($M878,ACTIVIDADES!$B$9:$T$494,29,0),"")</f>
        <v/>
      </c>
      <c r="BE878" s="55" t="str">
        <f>+IFERROR(VLOOKUP($M878,ACTIVIDADES!$B$9:$T$494,30,0),"")</f>
        <v/>
      </c>
      <c r="BF878" s="58"/>
      <c r="BG878" s="58"/>
      <c r="BH878" s="59"/>
      <c r="BI878" s="59" t="s">
        <v>580</v>
      </c>
      <c r="BJ878" s="60" t="s">
        <v>3635</v>
      </c>
      <c r="BK878" s="61" t="s">
        <v>593</v>
      </c>
      <c r="BL878" s="62"/>
      <c r="BM878" s="55" t="str">
        <f>+IFERROR(VLOOKUP($M878,ACTIVIDADES!$B$9:$T$494,31,0),"")</f>
        <v/>
      </c>
      <c r="BN878" s="55" t="str">
        <f>+IFERROR(VLOOKUP($M878,ACTIVIDADES!$B$9:$T$494,32,0),"")</f>
        <v/>
      </c>
      <c r="BO878" s="55" t="str">
        <f>+IFERROR(VLOOKUP($M878,ACTIVIDADES!$B$9:$T$494,33,0),"")</f>
        <v/>
      </c>
      <c r="BP878" s="55" t="str">
        <f>+IFERROR(VLOOKUP($M878,ACTIVIDADES!$B$9:$T$494,34,0),"")</f>
        <v/>
      </c>
      <c r="BQ878" s="55" t="str">
        <f>+IFERROR(VLOOKUP($M878,ACTIVIDADES!$B$9:$T$494,35,0),"")</f>
        <v/>
      </c>
      <c r="BR878" s="55" t="str">
        <f>+IFERROR(VLOOKUP($M878,ACTIVIDADES!$B$9:$T$494,36,0),"")</f>
        <v/>
      </c>
      <c r="BS878" s="55" t="str">
        <f>+IFERROR(VLOOKUP($M878,ACTIVIDADES!$B$9:$T$494,37,0),"")</f>
        <v/>
      </c>
      <c r="BT878" s="58"/>
      <c r="BU878" s="58"/>
      <c r="BV878" s="59"/>
      <c r="BW878" s="59" t="s">
        <v>580</v>
      </c>
      <c r="BX878" s="60" t="s">
        <v>3635</v>
      </c>
      <c r="BY878" s="61" t="s">
        <v>593</v>
      </c>
      <c r="BZ878" s="62"/>
      <c r="CA878" s="9"/>
      <c r="CB878" s="9"/>
      <c r="CC878" s="9"/>
      <c r="CD878" s="9"/>
      <c r="CE878" s="9"/>
      <c r="CF878" s="9"/>
      <c r="CG878" s="9"/>
      <c r="CH878" s="9"/>
      <c r="CI878" s="9"/>
      <c r="CJ878" s="9"/>
      <c r="CK878" s="9"/>
      <c r="CL878" s="9"/>
      <c r="CM878" s="9"/>
      <c r="CN878" s="9"/>
      <c r="CO878" s="9"/>
      <c r="CP878" s="9"/>
      <c r="CQ878" s="9"/>
    </row>
    <row r="879" spans="1:95" s="143" customFormat="1" ht="93" customHeight="1" x14ac:dyDescent="0.35">
      <c r="A879" s="40">
        <f t="shared" si="51"/>
        <v>871</v>
      </c>
      <c r="B879" s="40" t="s">
        <v>536</v>
      </c>
      <c r="C879" s="40">
        <v>2023</v>
      </c>
      <c r="D879" s="40" t="s">
        <v>4626</v>
      </c>
      <c r="E879" s="323"/>
      <c r="F879" s="40" t="s">
        <v>700</v>
      </c>
      <c r="G879" s="188" t="s">
        <v>549</v>
      </c>
      <c r="H879" s="42" t="s">
        <v>4978</v>
      </c>
      <c r="I879" s="42" t="s">
        <v>3653</v>
      </c>
      <c r="J879" s="40" t="s">
        <v>4577</v>
      </c>
      <c r="K879" s="40" t="s">
        <v>4577</v>
      </c>
      <c r="L879" s="44" t="s">
        <v>4627</v>
      </c>
      <c r="M879" s="63" t="s">
        <v>1600</v>
      </c>
      <c r="N879" s="63" t="s">
        <v>5645</v>
      </c>
      <c r="O879" s="63" t="s">
        <v>1587</v>
      </c>
      <c r="P879" s="63" t="s">
        <v>1577</v>
      </c>
      <c r="Q879" s="65">
        <v>45505</v>
      </c>
      <c r="R879" s="65">
        <v>45534</v>
      </c>
      <c r="S879" s="66">
        <f t="shared" si="49"/>
        <v>4.3500000000000005</v>
      </c>
      <c r="T879" s="63" t="s">
        <v>5767</v>
      </c>
      <c r="U879" s="63" t="s">
        <v>4625</v>
      </c>
      <c r="V879" s="49">
        <f>+IFERROR(VLOOKUP($M879,ACTIVIDADES!$B$9:$Q$494,10,0),"")</f>
        <v>1</v>
      </c>
      <c r="W879" s="61" t="str">
        <f>+IFERROR(VLOOKUP($M879,ACTIVIDADES!$B$9:$Q$494,11,0)," ")</f>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v>
      </c>
      <c r="X879" s="51" t="str">
        <f>+IFERROR(VLOOKUP($M879,ACTIVIDADES!$B$9:$Q$494,12,0),"")</f>
        <v>https://dnbcgovco-my.sharepoint.com/:f:/g/personal/planeacion_dnbc_gov_co/IgDXNHpy7oLsTo_k1pBYTEA_AXkQuekeDuYRfMOd3hOKrho?e=FZVMrN</v>
      </c>
      <c r="Y879" s="52">
        <f>+IFERROR(VLOOKUP($M879,ACTIVIDADES!$B$9:$Q$494,13,0),"")</f>
        <v>46153</v>
      </c>
      <c r="Z879" s="49" t="str">
        <f>+IFERROR(VLOOKUP($M879,ACTIVIDADES!$B$9:$Q$494,14,0),"")</f>
        <v xml:space="preserve">Se incluyen evidencias de finalización de contrato </v>
      </c>
      <c r="AA879" s="49">
        <f>+IFERROR(VLOOKUP($M879,ACTIVIDADES!$B$9:$Q$494,15,0),"")</f>
        <v>1</v>
      </c>
      <c r="AB879" s="54" t="str">
        <f>+IFERROR(VLOOKUP($M879,ACTIVIDADES!$B$9:$Q$494,16,0),"")</f>
        <v>CUMPLIDO</v>
      </c>
      <c r="AC879" s="144">
        <v>46181</v>
      </c>
      <c r="AD879" s="29">
        <v>1</v>
      </c>
      <c r="AE879" s="28" t="s">
        <v>4578</v>
      </c>
      <c r="AF879" s="29" t="s">
        <v>578</v>
      </c>
      <c r="AG879" s="29" t="s">
        <v>3737</v>
      </c>
      <c r="AH879" s="29" t="s">
        <v>593</v>
      </c>
      <c r="AI879" s="29" t="s">
        <v>3752</v>
      </c>
      <c r="AJ879" s="55">
        <f>+IFERROR(VLOOKUP($M879,ACTIVIDADES!$B$9:$T$494,17,0),"")</f>
        <v>1</v>
      </c>
      <c r="AK879" s="80" t="str">
        <f>+IFERROR(VLOOKUP($M879,ACTIVIDADES!$B$9:$T$494,18,0),"")</f>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v>
      </c>
      <c r="AL879" s="80">
        <f>+IFERROR(VLOOKUP($M879,ACTIVIDADES!$B$9:$T$494,19,0),"")</f>
        <v>0</v>
      </c>
      <c r="AM879" s="55">
        <f>+IFERROR(VLOOKUP($M879,ACTIVIDADES!$B$9:$X$495,20,0),0)</f>
        <v>46213</v>
      </c>
      <c r="AN879" s="55" t="str">
        <f>+IFERROR(VLOOKUP($M879,ACTIVIDADES!$B$9:$X$495,21,0),0)</f>
        <v>Acción reportada con cumplimiento en el primer trimestre</v>
      </c>
      <c r="AO879" s="55">
        <f>+IFERROR(VLOOKUP($M879,ACTIVIDADES!$B$9:$X$495,22,0),0)</f>
        <v>1</v>
      </c>
      <c r="AP879" s="150" t="str">
        <f>+IFERROR(VLOOKUP($M879,ACTIVIDADES!$B$9:$X$495,23,0),0)</f>
        <v>CUMPLIDO</v>
      </c>
      <c r="AQ879" s="88">
        <v>46230</v>
      </c>
      <c r="AR879" s="55">
        <v>1</v>
      </c>
      <c r="AS879" s="57" t="s">
        <v>4579</v>
      </c>
      <c r="AT879" s="29" t="s">
        <v>578</v>
      </c>
      <c r="AU879" s="57" t="s">
        <v>1477</v>
      </c>
      <c r="AV879" s="193" t="s">
        <v>3637</v>
      </c>
      <c r="AW879" s="193" t="s">
        <v>593</v>
      </c>
      <c r="AX879" s="193" t="s">
        <v>5913</v>
      </c>
      <c r="AY879" s="176" t="str">
        <f t="shared" si="50"/>
        <v>CUMPLIDAS</v>
      </c>
      <c r="AZ879" s="55" t="str">
        <f>+IFERROR(VLOOKUP($M879,ACTIVIDADES!$B$9:$T$494,25,0),"")</f>
        <v/>
      </c>
      <c r="BA879" s="55" t="str">
        <f>+IFERROR(VLOOKUP($M879,ACTIVIDADES!$B$9:$T$494,26,0),"")</f>
        <v/>
      </c>
      <c r="BB879" s="55" t="str">
        <f>+IFERROR(VLOOKUP($M879,ACTIVIDADES!$B$9:$T$494,27,0),"")</f>
        <v/>
      </c>
      <c r="BC879" s="55" t="str">
        <f>+IFERROR(VLOOKUP($M879,ACTIVIDADES!$B$9:$T$494,28,0),"")</f>
        <v/>
      </c>
      <c r="BD879" s="55" t="str">
        <f>+IFERROR(VLOOKUP($M879,ACTIVIDADES!$B$9:$T$494,29,0),"")</f>
        <v/>
      </c>
      <c r="BE879" s="55" t="str">
        <f>+IFERROR(VLOOKUP($M879,ACTIVIDADES!$B$9:$T$494,30,0),"")</f>
        <v/>
      </c>
      <c r="BF879" s="58"/>
      <c r="BG879" s="58"/>
      <c r="BH879" s="59"/>
      <c r="BI879" s="59" t="s">
        <v>580</v>
      </c>
      <c r="BJ879" s="60" t="s">
        <v>3635</v>
      </c>
      <c r="BK879" s="61" t="s">
        <v>593</v>
      </c>
      <c r="BL879" s="62"/>
      <c r="BM879" s="55" t="str">
        <f>+IFERROR(VLOOKUP($M879,ACTIVIDADES!$B$9:$T$494,31,0),"")</f>
        <v/>
      </c>
      <c r="BN879" s="55" t="str">
        <f>+IFERROR(VLOOKUP($M879,ACTIVIDADES!$B$9:$T$494,32,0),"")</f>
        <v/>
      </c>
      <c r="BO879" s="55" t="str">
        <f>+IFERROR(VLOOKUP($M879,ACTIVIDADES!$B$9:$T$494,33,0),"")</f>
        <v/>
      </c>
      <c r="BP879" s="55" t="str">
        <f>+IFERROR(VLOOKUP($M879,ACTIVIDADES!$B$9:$T$494,34,0),"")</f>
        <v/>
      </c>
      <c r="BQ879" s="55" t="str">
        <f>+IFERROR(VLOOKUP($M879,ACTIVIDADES!$B$9:$T$494,35,0),"")</f>
        <v/>
      </c>
      <c r="BR879" s="55" t="str">
        <f>+IFERROR(VLOOKUP($M879,ACTIVIDADES!$B$9:$T$494,36,0),"")</f>
        <v/>
      </c>
      <c r="BS879" s="55" t="str">
        <f>+IFERROR(VLOOKUP($M879,ACTIVIDADES!$B$9:$T$494,37,0),"")</f>
        <v/>
      </c>
      <c r="BT879" s="58"/>
      <c r="BU879" s="58"/>
      <c r="BV879" s="59"/>
      <c r="BW879" s="59" t="s">
        <v>580</v>
      </c>
      <c r="BX879" s="60" t="s">
        <v>3635</v>
      </c>
      <c r="BY879" s="61" t="s">
        <v>593</v>
      </c>
      <c r="BZ879" s="62"/>
      <c r="CA879" s="9"/>
      <c r="CB879" s="9"/>
      <c r="CC879" s="9"/>
      <c r="CD879" s="9"/>
      <c r="CE879" s="9"/>
      <c r="CF879" s="9"/>
      <c r="CG879" s="9"/>
      <c r="CH879" s="9"/>
      <c r="CI879" s="9"/>
      <c r="CJ879" s="9"/>
      <c r="CK879" s="9"/>
      <c r="CL879" s="9"/>
      <c r="CM879" s="9"/>
      <c r="CN879" s="9"/>
      <c r="CO879" s="9"/>
      <c r="CP879" s="9"/>
      <c r="CQ879" s="9"/>
    </row>
    <row r="880" spans="1:95" s="143" customFormat="1" ht="93" customHeight="1" x14ac:dyDescent="0.35">
      <c r="A880" s="40">
        <f t="shared" si="51"/>
        <v>872</v>
      </c>
      <c r="B880" s="40" t="s">
        <v>536</v>
      </c>
      <c r="C880" s="40">
        <v>2023</v>
      </c>
      <c r="D880" s="40" t="s">
        <v>4626</v>
      </c>
      <c r="E880" s="323"/>
      <c r="F880" s="40" t="s">
        <v>700</v>
      </c>
      <c r="G880" s="188" t="s">
        <v>549</v>
      </c>
      <c r="H880" s="42" t="s">
        <v>4978</v>
      </c>
      <c r="I880" s="42" t="s">
        <v>3653</v>
      </c>
      <c r="J880" s="40" t="s">
        <v>4577</v>
      </c>
      <c r="K880" s="40" t="s">
        <v>4577</v>
      </c>
      <c r="L880" s="44" t="s">
        <v>4627</v>
      </c>
      <c r="M880" s="63" t="s">
        <v>1601</v>
      </c>
      <c r="N880" s="63" t="s">
        <v>1602</v>
      </c>
      <c r="O880" s="63" t="s">
        <v>1603</v>
      </c>
      <c r="P880" s="63" t="s">
        <v>1577</v>
      </c>
      <c r="Q880" s="65">
        <v>45505</v>
      </c>
      <c r="R880" s="65">
        <v>45534</v>
      </c>
      <c r="S880" s="66">
        <f t="shared" si="49"/>
        <v>4.3500000000000005</v>
      </c>
      <c r="T880" s="63" t="s">
        <v>5767</v>
      </c>
      <c r="U880" s="63" t="s">
        <v>4625</v>
      </c>
      <c r="V880" s="49">
        <f>+IFERROR(VLOOKUP($M880,ACTIVIDADES!$B$9:$Q$494,10,0),"")</f>
        <v>1</v>
      </c>
      <c r="W880" s="61" t="str">
        <f>+IFERROR(VLOOKUP($M880,ACTIVIDADES!$B$9:$Q$494,11,0)," ")</f>
        <v>ESe reporta la totalidad de las evidencias correspondientes Contrato No. 171 de 2018, el vehículo se recibe y se entrega al CBV del mimso municipio, por lo que no se configura documento de entrada a almacén DNBC, solo entrega en territorio, adicionalemente se anexan documentos tales como el acta de liquidación, las comunicaciones remitidas a la alcaldía, el vencimiento contractual y la liquidación del contrato, precisando que esta investigación ya fue cerrada por la CGR notificando a la DNBC a través del radicado 2025EE0072181 con fecha 11/04/2025</v>
      </c>
      <c r="X880" s="51" t="str">
        <f>+IFERROR(VLOOKUP($M880,ACTIVIDADES!$B$9:$Q$494,12,0),"")</f>
        <v>https://dnbcgovco-my.sharepoint.com/:f:/g/personal/planeacion_dnbc_gov_co/IgDXNHpy7oLsTo_k1pBYTEA_AXkQuekeDuYRfMOd3hOKrho?e=FZVMrN</v>
      </c>
      <c r="Y880" s="52">
        <f>+IFERROR(VLOOKUP($M880,ACTIVIDADES!$B$9:$Q$494,13,0),"")</f>
        <v>46153</v>
      </c>
      <c r="Z880" s="49" t="str">
        <f>+IFERROR(VLOOKUP($M880,ACTIVIDADES!$B$9:$Q$494,14,0),"")</f>
        <v>Se incluyen documentos correspondientes al comodato 196 de 2024</v>
      </c>
      <c r="AA880" s="49">
        <f>+IFERROR(VLOOKUP($M880,ACTIVIDADES!$B$9:$Q$494,15,0),"")</f>
        <v>1</v>
      </c>
      <c r="AB880" s="54" t="str">
        <f>+IFERROR(VLOOKUP($M880,ACTIVIDADES!$B$9:$Q$494,16,0),"")</f>
        <v>CUMPLIDO</v>
      </c>
      <c r="AC880" s="144">
        <v>46181</v>
      </c>
      <c r="AD880" s="29">
        <v>1</v>
      </c>
      <c r="AE880" s="28" t="s">
        <v>4580</v>
      </c>
      <c r="AF880" s="29" t="s">
        <v>578</v>
      </c>
      <c r="AG880" s="29" t="s">
        <v>3737</v>
      </c>
      <c r="AH880" s="29" t="s">
        <v>593</v>
      </c>
      <c r="AI880" s="29" t="s">
        <v>3752</v>
      </c>
      <c r="AJ880" s="55">
        <f>+IFERROR(VLOOKUP($M880,ACTIVIDADES!$B$9:$T$494,17,0),"")</f>
        <v>1</v>
      </c>
      <c r="AK880" s="80" t="str">
        <f>+IFERROR(VLOOKUP($M880,ACTIVIDADES!$B$9:$T$494,18,0),"")</f>
        <v>ESe reporta la totalidad de las evidencias correspondientes Contrato No. 171 de 2018, el vehículo se recibe y se entrega al CBV del mimso municipio, por lo que no se configura documento de entrada a almacén DNBC, solo entrega en territorio, adicionalemente se anexan documentos tales como el acta de liquidación, las comunicaciones remitidas a la alcaldía, el vencimiento contractual y la liquidación del contrato, precisando que esta investigación ya fue cerrada por la CGR notificando a la DNBC a través del radicado 2025EE0072181 con fecha 11/04/2025</v>
      </c>
      <c r="AL880" s="80">
        <f>+IFERROR(VLOOKUP($M880,ACTIVIDADES!$B$9:$T$494,19,0),"")</f>
        <v>0</v>
      </c>
      <c r="AM880" s="55">
        <f>+IFERROR(VLOOKUP($M880,ACTIVIDADES!$B$9:$X$495,20,0),0)</f>
        <v>46213</v>
      </c>
      <c r="AN880" s="55" t="str">
        <f>+IFERROR(VLOOKUP($M880,ACTIVIDADES!$B$9:$X$495,21,0),0)</f>
        <v>Acción reportada con cumplimiento en el primer trimestre</v>
      </c>
      <c r="AO880" s="55">
        <f>+IFERROR(VLOOKUP($M880,ACTIVIDADES!$B$9:$X$495,22,0),0)</f>
        <v>1</v>
      </c>
      <c r="AP880" s="150" t="str">
        <f>+IFERROR(VLOOKUP($M880,ACTIVIDADES!$B$9:$X$495,23,0),0)</f>
        <v>CUMPLIDO</v>
      </c>
      <c r="AQ880" s="88">
        <v>46230</v>
      </c>
      <c r="AR880" s="55">
        <v>1</v>
      </c>
      <c r="AS880" s="57" t="s">
        <v>4581</v>
      </c>
      <c r="AT880" s="29" t="s">
        <v>578</v>
      </c>
      <c r="AU880" s="57" t="s">
        <v>1477</v>
      </c>
      <c r="AV880" s="193" t="s">
        <v>3637</v>
      </c>
      <c r="AW880" s="193" t="s">
        <v>593</v>
      </c>
      <c r="AX880" s="193" t="s">
        <v>4583</v>
      </c>
      <c r="AY880" s="176" t="str">
        <f t="shared" si="50"/>
        <v>CUMPLIDAS</v>
      </c>
      <c r="AZ880" s="55" t="str">
        <f>+IFERROR(VLOOKUP($M880,ACTIVIDADES!$B$9:$T$494,25,0),"")</f>
        <v/>
      </c>
      <c r="BA880" s="55" t="str">
        <f>+IFERROR(VLOOKUP($M880,ACTIVIDADES!$B$9:$T$494,26,0),"")</f>
        <v/>
      </c>
      <c r="BB880" s="55" t="str">
        <f>+IFERROR(VLOOKUP($M880,ACTIVIDADES!$B$9:$T$494,27,0),"")</f>
        <v/>
      </c>
      <c r="BC880" s="55" t="str">
        <f>+IFERROR(VLOOKUP($M880,ACTIVIDADES!$B$9:$T$494,28,0),"")</f>
        <v/>
      </c>
      <c r="BD880" s="55" t="str">
        <f>+IFERROR(VLOOKUP($M880,ACTIVIDADES!$B$9:$T$494,29,0),"")</f>
        <v/>
      </c>
      <c r="BE880" s="55" t="str">
        <f>+IFERROR(VLOOKUP($M880,ACTIVIDADES!$B$9:$T$494,30,0),"")</f>
        <v/>
      </c>
      <c r="BF880" s="58"/>
      <c r="BG880" s="58"/>
      <c r="BH880" s="59"/>
      <c r="BI880" s="59" t="s">
        <v>580</v>
      </c>
      <c r="BJ880" s="60" t="s">
        <v>3635</v>
      </c>
      <c r="BK880" s="61" t="s">
        <v>593</v>
      </c>
      <c r="BL880" s="62"/>
      <c r="BM880" s="55" t="str">
        <f>+IFERROR(VLOOKUP($M880,ACTIVIDADES!$B$9:$T$494,31,0),"")</f>
        <v/>
      </c>
      <c r="BN880" s="55" t="str">
        <f>+IFERROR(VLOOKUP($M880,ACTIVIDADES!$B$9:$T$494,32,0),"")</f>
        <v/>
      </c>
      <c r="BO880" s="55" t="str">
        <f>+IFERROR(VLOOKUP($M880,ACTIVIDADES!$B$9:$T$494,33,0),"")</f>
        <v/>
      </c>
      <c r="BP880" s="55" t="str">
        <f>+IFERROR(VLOOKUP($M880,ACTIVIDADES!$B$9:$T$494,34,0),"")</f>
        <v/>
      </c>
      <c r="BQ880" s="55" t="str">
        <f>+IFERROR(VLOOKUP($M880,ACTIVIDADES!$B$9:$T$494,35,0),"")</f>
        <v/>
      </c>
      <c r="BR880" s="55" t="str">
        <f>+IFERROR(VLOOKUP($M880,ACTIVIDADES!$B$9:$T$494,36,0),"")</f>
        <v/>
      </c>
      <c r="BS880" s="55" t="str">
        <f>+IFERROR(VLOOKUP($M880,ACTIVIDADES!$B$9:$T$494,37,0),"")</f>
        <v/>
      </c>
      <c r="BT880" s="58"/>
      <c r="BU880" s="58"/>
      <c r="BV880" s="59"/>
      <c r="BW880" s="59" t="s">
        <v>580</v>
      </c>
      <c r="BX880" s="60" t="s">
        <v>3635</v>
      </c>
      <c r="BY880" s="61" t="s">
        <v>593</v>
      </c>
      <c r="BZ880" s="62"/>
      <c r="CA880" s="9"/>
      <c r="CB880" s="9"/>
      <c r="CC880" s="9"/>
      <c r="CD880" s="9"/>
      <c r="CE880" s="9"/>
      <c r="CF880" s="9"/>
      <c r="CG880" s="9"/>
      <c r="CH880" s="9"/>
      <c r="CI880" s="9"/>
      <c r="CJ880" s="9"/>
      <c r="CK880" s="9"/>
      <c r="CL880" s="9"/>
      <c r="CM880" s="9"/>
      <c r="CN880" s="9"/>
      <c r="CO880" s="9"/>
      <c r="CP880" s="9"/>
      <c r="CQ880" s="9"/>
    </row>
    <row r="881" spans="1:95" s="143" customFormat="1" ht="93" customHeight="1" x14ac:dyDescent="0.35">
      <c r="A881" s="40">
        <f t="shared" si="51"/>
        <v>873</v>
      </c>
      <c r="B881" s="40" t="s">
        <v>536</v>
      </c>
      <c r="C881" s="40">
        <v>2023</v>
      </c>
      <c r="D881" s="40" t="s">
        <v>4626</v>
      </c>
      <c r="E881" s="323"/>
      <c r="F881" s="40" t="s">
        <v>700</v>
      </c>
      <c r="G881" s="188" t="s">
        <v>549</v>
      </c>
      <c r="H881" s="42" t="s">
        <v>4978</v>
      </c>
      <c r="I881" s="42" t="s">
        <v>3653</v>
      </c>
      <c r="J881" s="40" t="s">
        <v>4577</v>
      </c>
      <c r="K881" s="40" t="s">
        <v>4577</v>
      </c>
      <c r="L881" s="44" t="s">
        <v>4627</v>
      </c>
      <c r="M881" s="63" t="s">
        <v>1605</v>
      </c>
      <c r="N881" s="63" t="s">
        <v>4628</v>
      </c>
      <c r="O881" s="63" t="s">
        <v>1590</v>
      </c>
      <c r="P881" s="63" t="s">
        <v>1577</v>
      </c>
      <c r="Q881" s="65">
        <v>45536</v>
      </c>
      <c r="R881" s="65">
        <v>45565</v>
      </c>
      <c r="S881" s="66">
        <f t="shared" ref="S881:S908" si="52">DAYS360(Q881,R881)/360*54</f>
        <v>4.3500000000000005</v>
      </c>
      <c r="T881" s="63" t="s">
        <v>1518</v>
      </c>
      <c r="U881" s="63" t="s">
        <v>4625</v>
      </c>
      <c r="V881" s="49">
        <f>+IFERROR(VLOOKUP($M881,ACTIVIDADES!$B$9:$Q$494,10,0),"")</f>
        <v>1</v>
      </c>
      <c r="W881" s="61" t="str">
        <f>+IFERROR(VLOOKUP($M881,ACTIVIDADES!$B$9:$Q$494,11,0)," ")</f>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v>
      </c>
      <c r="X881" s="51" t="str">
        <f>+IFERROR(VLOOKUP($M881,ACTIVIDADES!$B$9:$Q$494,12,0),"")</f>
        <v>https://dnbcgovco-my.sharepoint.com/:f:/g/personal/planeacion_dnbc_gov_co/IgDXNHpy7oLsTo_k1pBYTEA_AXkQuekeDuYRfMOd3hOKrho?e=FZVMrN</v>
      </c>
      <c r="Y881" s="52">
        <f>+IFERROR(VLOOKUP($M881,ACTIVIDADES!$B$9:$Q$494,13,0),"")</f>
        <v>46153</v>
      </c>
      <c r="Z881" s="49" t="str">
        <f>+IFERROR(VLOOKUP($M881,ACTIVIDADES!$B$9:$Q$494,14,0),"")</f>
        <v>Se incluyen documentos correspondientes al comodato 196 de 2024</v>
      </c>
      <c r="AA881" s="49">
        <f>+IFERROR(VLOOKUP($M881,ACTIVIDADES!$B$9:$Q$494,15,0),"")</f>
        <v>1</v>
      </c>
      <c r="AB881" s="54" t="str">
        <f>+IFERROR(VLOOKUP($M881,ACTIVIDADES!$B$9:$Q$494,16,0),"")</f>
        <v>CUMPLIDO</v>
      </c>
      <c r="AC881" s="144">
        <v>46181</v>
      </c>
      <c r="AD881" s="29">
        <v>1</v>
      </c>
      <c r="AE881" s="28" t="s">
        <v>4582</v>
      </c>
      <c r="AF881" s="29" t="s">
        <v>578</v>
      </c>
      <c r="AG881" s="29" t="s">
        <v>3737</v>
      </c>
      <c r="AH881" s="29" t="s">
        <v>593</v>
      </c>
      <c r="AI881" s="29" t="s">
        <v>3752</v>
      </c>
      <c r="AJ881" s="55">
        <f>+IFERROR(VLOOKUP($M881,ACTIVIDADES!$B$9:$T$494,17,0),"")</f>
        <v>1</v>
      </c>
      <c r="AK881" s="80" t="str">
        <f>+IFERROR(VLOOKUP($M881,ACTIVIDADES!$B$9:$T$494,18,0),"")</f>
        <v>Se reporta la totalidad de las evidencias correspondientes Contrato No. 171 de 2018 tales como el acta de liquidación, las comunicaciones remitidas a la alcaldía, el vencimiento contractual y la liquidación del contrato, precisando que esta investigación ya fue cerrada por la CGR notificando a la DNBC a través del radicado 2025EE0072181 con fecha 11/04/2025</v>
      </c>
      <c r="AL881" s="80">
        <f>+IFERROR(VLOOKUP($M881,ACTIVIDADES!$B$9:$T$494,19,0),"")</f>
        <v>0</v>
      </c>
      <c r="AM881" s="55">
        <f>+IFERROR(VLOOKUP($M881,ACTIVIDADES!$B$9:$X$495,20,0),0)</f>
        <v>46213</v>
      </c>
      <c r="AN881" s="55" t="str">
        <f>+IFERROR(VLOOKUP($M881,ACTIVIDADES!$B$9:$X$495,21,0),0)</f>
        <v>Acción reportada con cumplimiento en el primer trimestre</v>
      </c>
      <c r="AO881" s="55">
        <f>+IFERROR(VLOOKUP($M881,ACTIVIDADES!$B$9:$X$495,22,0),0)</f>
        <v>1</v>
      </c>
      <c r="AP881" s="150" t="str">
        <f>+IFERROR(VLOOKUP($M881,ACTIVIDADES!$B$9:$X$495,23,0),0)</f>
        <v>CUMPLIDO</v>
      </c>
      <c r="AQ881" s="88">
        <v>46230</v>
      </c>
      <c r="AR881" s="55">
        <v>1</v>
      </c>
      <c r="AS881" s="57" t="s">
        <v>5850</v>
      </c>
      <c r="AT881" s="29" t="s">
        <v>578</v>
      </c>
      <c r="AU881" s="57" t="s">
        <v>1477</v>
      </c>
      <c r="AV881" s="193" t="s">
        <v>3637</v>
      </c>
      <c r="AW881" s="193" t="s">
        <v>593</v>
      </c>
      <c r="AX881" s="193" t="s">
        <v>4583</v>
      </c>
      <c r="AY881" s="176" t="str">
        <f t="shared" si="50"/>
        <v>CUMPLIDAS</v>
      </c>
      <c r="AZ881" s="55" t="str">
        <f>+IFERROR(VLOOKUP($M881,ACTIVIDADES!$B$9:$T$494,25,0),"")</f>
        <v/>
      </c>
      <c r="BA881" s="55" t="str">
        <f>+IFERROR(VLOOKUP($M881,ACTIVIDADES!$B$9:$T$494,26,0),"")</f>
        <v/>
      </c>
      <c r="BB881" s="55" t="str">
        <f>+IFERROR(VLOOKUP($M881,ACTIVIDADES!$B$9:$T$494,27,0),"")</f>
        <v/>
      </c>
      <c r="BC881" s="55" t="str">
        <f>+IFERROR(VLOOKUP($M881,ACTIVIDADES!$B$9:$T$494,28,0),"")</f>
        <v/>
      </c>
      <c r="BD881" s="55" t="str">
        <f>+IFERROR(VLOOKUP($M881,ACTIVIDADES!$B$9:$T$494,29,0),"")</f>
        <v/>
      </c>
      <c r="BE881" s="55" t="str">
        <f>+IFERROR(VLOOKUP($M881,ACTIVIDADES!$B$9:$T$494,30,0),"")</f>
        <v/>
      </c>
      <c r="BF881" s="58"/>
      <c r="BG881" s="58"/>
      <c r="BH881" s="59"/>
      <c r="BI881" s="59" t="s">
        <v>580</v>
      </c>
      <c r="BJ881" s="60" t="s">
        <v>3635</v>
      </c>
      <c r="BK881" s="61" t="s">
        <v>593</v>
      </c>
      <c r="BL881" s="62"/>
      <c r="BM881" s="55" t="str">
        <f>+IFERROR(VLOOKUP($M881,ACTIVIDADES!$B$9:$T$494,31,0),"")</f>
        <v/>
      </c>
      <c r="BN881" s="55" t="str">
        <f>+IFERROR(VLOOKUP($M881,ACTIVIDADES!$B$9:$T$494,32,0),"")</f>
        <v/>
      </c>
      <c r="BO881" s="55" t="str">
        <f>+IFERROR(VLOOKUP($M881,ACTIVIDADES!$B$9:$T$494,33,0),"")</f>
        <v/>
      </c>
      <c r="BP881" s="55" t="str">
        <f>+IFERROR(VLOOKUP($M881,ACTIVIDADES!$B$9:$T$494,34,0),"")</f>
        <v/>
      </c>
      <c r="BQ881" s="55" t="str">
        <f>+IFERROR(VLOOKUP($M881,ACTIVIDADES!$B$9:$T$494,35,0),"")</f>
        <v/>
      </c>
      <c r="BR881" s="55" t="str">
        <f>+IFERROR(VLOOKUP($M881,ACTIVIDADES!$B$9:$T$494,36,0),"")</f>
        <v/>
      </c>
      <c r="BS881" s="55" t="str">
        <f>+IFERROR(VLOOKUP($M881,ACTIVIDADES!$B$9:$T$494,37,0),"")</f>
        <v/>
      </c>
      <c r="BT881" s="58"/>
      <c r="BU881" s="58"/>
      <c r="BV881" s="59"/>
      <c r="BW881" s="59" t="s">
        <v>580</v>
      </c>
      <c r="BX881" s="60" t="s">
        <v>3635</v>
      </c>
      <c r="BY881" s="61" t="s">
        <v>593</v>
      </c>
      <c r="BZ881" s="62"/>
      <c r="CA881" s="9"/>
      <c r="CB881" s="9"/>
      <c r="CC881" s="9"/>
      <c r="CD881" s="9"/>
      <c r="CE881" s="9"/>
      <c r="CF881" s="9"/>
      <c r="CG881" s="9"/>
      <c r="CH881" s="9"/>
      <c r="CI881" s="9"/>
      <c r="CJ881" s="9"/>
      <c r="CK881" s="9"/>
      <c r="CL881" s="9"/>
      <c r="CM881" s="9"/>
      <c r="CN881" s="9"/>
      <c r="CO881" s="9"/>
      <c r="CP881" s="9"/>
      <c r="CQ881" s="9"/>
    </row>
    <row r="882" spans="1:95" s="143" customFormat="1" ht="93" customHeight="1" x14ac:dyDescent="0.35">
      <c r="A882" s="40">
        <f t="shared" si="51"/>
        <v>874</v>
      </c>
      <c r="B882" s="40" t="s">
        <v>536</v>
      </c>
      <c r="C882" s="40">
        <v>2024</v>
      </c>
      <c r="D882" s="40" t="s">
        <v>3734</v>
      </c>
      <c r="E882" s="323"/>
      <c r="F882" s="40" t="s">
        <v>721</v>
      </c>
      <c r="G882" s="190" t="s">
        <v>533</v>
      </c>
      <c r="H882" s="42" t="s">
        <v>4979</v>
      </c>
      <c r="I882" s="42"/>
      <c r="J882" s="40" t="s">
        <v>4584</v>
      </c>
      <c r="K882" s="40" t="s">
        <v>4584</v>
      </c>
      <c r="L882" s="44" t="s">
        <v>5440</v>
      </c>
      <c r="M882" s="63" t="s">
        <v>2830</v>
      </c>
      <c r="N882" s="63" t="s">
        <v>5531</v>
      </c>
      <c r="O882" s="63" t="s">
        <v>2832</v>
      </c>
      <c r="P882" s="63">
        <v>1</v>
      </c>
      <c r="Q882" s="65">
        <v>45659</v>
      </c>
      <c r="R882" s="65">
        <v>45838</v>
      </c>
      <c r="S882" s="66">
        <f t="shared" si="52"/>
        <v>26.700000000000003</v>
      </c>
      <c r="T882" s="63" t="s">
        <v>589</v>
      </c>
      <c r="U882" s="63" t="s">
        <v>4625</v>
      </c>
      <c r="V882" s="49">
        <f>+IFERROR(VLOOKUP($M882,ACTIVIDADES!$B$9:$Q$494,10,0),"")</f>
        <v>0</v>
      </c>
      <c r="W882" s="61" t="str">
        <f>+IFERROR(VLOOKUP($M882,ACTIVIDADES!$B$9:$Q$494,11,0)," ")</f>
        <v>En proceso de actualización</v>
      </c>
      <c r="X882" s="51" t="str">
        <f>+IFERROR(VLOOKUP($M882,ACTIVIDADES!$B$9:$Q$494,12,0),"")</f>
        <v>https://dnbcgovco-my.sharepoint.com/:f:/g/personal/planeacion_dnbc_gov_co/IgCMMWenExEVSrJDg7g7OVoeAUSpAZPWObv9Sy1QzhSATZo?e=fpCZe0</v>
      </c>
      <c r="Y882" s="52">
        <f>+IFERROR(VLOOKUP($M882,ACTIVIDADES!$B$9:$Q$494,13,0),"")</f>
        <v>46153</v>
      </c>
      <c r="Z882" s="49" t="str">
        <f>+IFERROR(VLOOKUP($M882,ACTIVIDADES!$B$9:$Q$494,14,0),"")</f>
        <v>No se evidencia avance para el periodo</v>
      </c>
      <c r="AA882" s="49">
        <f>+IFERROR(VLOOKUP($M882,ACTIVIDADES!$B$9:$Q$494,15,0),"")</f>
        <v>0</v>
      </c>
      <c r="AB882" s="54" t="str">
        <f>+IFERROR(VLOOKUP($M882,ACTIVIDADES!$B$9:$Q$494,16,0),"")</f>
        <v>VENCIDO</v>
      </c>
      <c r="AC882" s="144">
        <v>46157</v>
      </c>
      <c r="AD882" s="28">
        <v>0</v>
      </c>
      <c r="AE882" s="30" t="s">
        <v>3741</v>
      </c>
      <c r="AF882" s="29" t="s">
        <v>581</v>
      </c>
      <c r="AG882" s="29" t="s">
        <v>3737</v>
      </c>
      <c r="AH882" s="29" t="s">
        <v>593</v>
      </c>
      <c r="AI882" s="29" t="s">
        <v>3752</v>
      </c>
      <c r="AJ882" s="55">
        <f>+IFERROR(VLOOKUP($M882,ACTIVIDADES!$B$9:$T$494,17,0),"")</f>
        <v>1</v>
      </c>
      <c r="AK882" s="80" t="str">
        <f>+IFERROR(VLOOKUP($M882,ACTIVIDADES!$B$9:$T$494,18,0),"")</f>
        <v xml:space="preserve">Se actualizo y socializo el manual y procedimiento de Gestión de bienes </v>
      </c>
      <c r="AL882" s="80" t="str">
        <f>+IFERROR(VLOOKUP($M882,ACTIVIDADES!$B$9:$T$494,19,0),"")</f>
        <v>https://dnbcgovco-my.sharepoint.com/:f:/g/personal/planeacion_dnbc_gov_co/IgDshXjsc8LZQZjqdqa4EMsZAWpmZqV686eTXio40garkCs?e=KEiQRq</v>
      </c>
      <c r="AM882" s="55">
        <f>+IFERROR(VLOOKUP($M882,ACTIVIDADES!$B$9:$X$495,20,0),0)</f>
        <v>46214</v>
      </c>
      <c r="AN882" s="55" t="str">
        <f>+IFERROR(VLOOKUP($M882,ACTIVIDADES!$B$9:$X$495,21,0),0)</f>
        <v>Se presenta procedimiento actualizado al 30 de junio de 2026 con su respectiva socializaicón vía correo electrónico</v>
      </c>
      <c r="AO882" s="55">
        <f>+IFERROR(VLOOKUP($M882,ACTIVIDADES!$B$9:$X$495,22,0),0)</f>
        <v>1</v>
      </c>
      <c r="AP882" s="150" t="str">
        <f>+IFERROR(VLOOKUP($M882,ACTIVIDADES!$B$9:$X$495,23,0),0)</f>
        <v>CUMPLIDO</v>
      </c>
      <c r="AQ882" s="129">
        <v>46230</v>
      </c>
      <c r="AR882" s="172">
        <v>1</v>
      </c>
      <c r="AS882" s="72" t="s">
        <v>5851</v>
      </c>
      <c r="AT882" s="29" t="s">
        <v>578</v>
      </c>
      <c r="AU882" s="57" t="s">
        <v>1477</v>
      </c>
      <c r="AV882" s="193" t="s">
        <v>3637</v>
      </c>
      <c r="AW882" s="57" t="s">
        <v>593</v>
      </c>
      <c r="AX882" s="391" t="s">
        <v>4585</v>
      </c>
      <c r="AY882" s="176" t="str">
        <f t="shared" si="50"/>
        <v>CUMPLIDAS</v>
      </c>
      <c r="AZ882" s="55" t="str">
        <f>+IFERROR(VLOOKUP($M882,ACTIVIDADES!$B$9:$T$494,25,0),"")</f>
        <v/>
      </c>
      <c r="BA882" s="55" t="str">
        <f>+IFERROR(VLOOKUP($M882,ACTIVIDADES!$B$9:$T$494,26,0),"")</f>
        <v/>
      </c>
      <c r="BB882" s="55" t="str">
        <f>+IFERROR(VLOOKUP($M882,ACTIVIDADES!$B$9:$T$494,27,0),"")</f>
        <v/>
      </c>
      <c r="BC882" s="55" t="str">
        <f>+IFERROR(VLOOKUP($M882,ACTIVIDADES!$B$9:$T$494,28,0),"")</f>
        <v/>
      </c>
      <c r="BD882" s="55" t="str">
        <f>+IFERROR(VLOOKUP($M882,ACTIVIDADES!$B$9:$T$494,29,0),"")</f>
        <v/>
      </c>
      <c r="BE882" s="55" t="str">
        <f>+IFERROR(VLOOKUP($M882,ACTIVIDADES!$B$9:$T$494,30,0),"")</f>
        <v/>
      </c>
      <c r="BF882" s="58"/>
      <c r="BG882" s="58"/>
      <c r="BH882" s="59"/>
      <c r="BI882" s="59" t="s">
        <v>580</v>
      </c>
      <c r="BJ882" s="60" t="s">
        <v>3635</v>
      </c>
      <c r="BK882" s="61" t="s">
        <v>593</v>
      </c>
      <c r="BL882" s="62"/>
      <c r="BM882" s="55" t="str">
        <f>+IFERROR(VLOOKUP($M882,ACTIVIDADES!$B$9:$T$494,31,0),"")</f>
        <v/>
      </c>
      <c r="BN882" s="55" t="str">
        <f>+IFERROR(VLOOKUP($M882,ACTIVIDADES!$B$9:$T$494,32,0),"")</f>
        <v/>
      </c>
      <c r="BO882" s="55" t="str">
        <f>+IFERROR(VLOOKUP($M882,ACTIVIDADES!$B$9:$T$494,33,0),"")</f>
        <v/>
      </c>
      <c r="BP882" s="55" t="str">
        <f>+IFERROR(VLOOKUP($M882,ACTIVIDADES!$B$9:$T$494,34,0),"")</f>
        <v/>
      </c>
      <c r="BQ882" s="55" t="str">
        <f>+IFERROR(VLOOKUP($M882,ACTIVIDADES!$B$9:$T$494,35,0),"")</f>
        <v/>
      </c>
      <c r="BR882" s="55" t="str">
        <f>+IFERROR(VLOOKUP($M882,ACTIVIDADES!$B$9:$T$494,36,0),"")</f>
        <v/>
      </c>
      <c r="BS882" s="55" t="str">
        <f>+IFERROR(VLOOKUP($M882,ACTIVIDADES!$B$9:$T$494,37,0),"")</f>
        <v/>
      </c>
      <c r="BT882" s="58"/>
      <c r="BU882" s="58"/>
      <c r="BV882" s="59"/>
      <c r="BW882" s="59" t="s">
        <v>580</v>
      </c>
      <c r="BX882" s="60" t="s">
        <v>3635</v>
      </c>
      <c r="BY882" s="61" t="s">
        <v>593</v>
      </c>
      <c r="BZ882" s="62"/>
      <c r="CA882" s="9"/>
      <c r="CB882" s="9"/>
      <c r="CC882" s="9"/>
      <c r="CD882" s="9"/>
      <c r="CE882" s="9"/>
      <c r="CF882" s="9"/>
      <c r="CG882" s="9"/>
      <c r="CH882" s="9"/>
      <c r="CI882" s="9"/>
      <c r="CJ882" s="9"/>
      <c r="CK882" s="9"/>
      <c r="CL882" s="9"/>
      <c r="CM882" s="9"/>
      <c r="CN882" s="9"/>
      <c r="CO882" s="9"/>
      <c r="CP882" s="9"/>
      <c r="CQ882" s="9"/>
    </row>
    <row r="883" spans="1:95" s="8" customFormat="1" ht="93" customHeight="1" x14ac:dyDescent="0.35">
      <c r="A883" s="40">
        <f t="shared" si="51"/>
        <v>875</v>
      </c>
      <c r="B883" s="40" t="s">
        <v>536</v>
      </c>
      <c r="C883" s="40">
        <v>2024</v>
      </c>
      <c r="D883" s="40" t="s">
        <v>3734</v>
      </c>
      <c r="E883" s="323"/>
      <c r="F883" s="40" t="s">
        <v>721</v>
      </c>
      <c r="G883" s="190" t="s">
        <v>533</v>
      </c>
      <c r="H883" s="42" t="s">
        <v>4979</v>
      </c>
      <c r="I883" s="42"/>
      <c r="J883" s="40" t="s">
        <v>4584</v>
      </c>
      <c r="K883" s="40" t="s">
        <v>4584</v>
      </c>
      <c r="L883" s="44" t="s">
        <v>5440</v>
      </c>
      <c r="M883" s="63" t="s">
        <v>2491</v>
      </c>
      <c r="N883" s="63" t="s">
        <v>2492</v>
      </c>
      <c r="O883" s="63" t="s">
        <v>2493</v>
      </c>
      <c r="P883" s="63">
        <v>1</v>
      </c>
      <c r="Q883" s="65">
        <v>45659</v>
      </c>
      <c r="R883" s="65">
        <v>45746</v>
      </c>
      <c r="S883" s="66">
        <f t="shared" si="52"/>
        <v>13.2</v>
      </c>
      <c r="T883" s="63" t="s">
        <v>592</v>
      </c>
      <c r="U883" s="63" t="s">
        <v>4625</v>
      </c>
      <c r="V883" s="49">
        <f>+IFERROR(VLOOKUP($M883,ACTIVIDADES!$B$9:$Q$494,10,0),"")</f>
        <v>1</v>
      </c>
      <c r="W883" s="61" t="str">
        <f>+IFERROR(VLOOKUP($M883,ACTIVIDADES!$B$9:$Q$494,11,0)," ")</f>
        <v xml:space="preserve">Accion establecida en el plan de mejoramiento suscrito el 17 de diciembre de 2024, como resultado de la auditoria realizada a la vigencia 2023.
La acción finalizó el 30 de marzo de 2025.                        
Se evidenció el Acta No. 001 de 2025, los estados financieros de las vigencias 2024 y 2023, el archivo en Excel con el detalle del inventario de la bodega de la DNBC, el correo electrónico relacionado con el conteo de inventarios y el inventario con corte al 30 de diciembre de 2024, los cuales se constituyen en soporte para la actualización de los saldos contables de propiedad, planta y equipo.
Por lo tanto,  se dio cumplimiento a la acción establecida en el Plan de Mejoramiento.
</v>
      </c>
      <c r="X883" s="51" t="str">
        <f>+IFERROR(VLOOKUP($M883,ACTIVIDADES!$B$9:$Q$494,12,0),"")</f>
        <v>https://dnbcgovco-my.sharepoint.com/:f:/g/personal/planeacion_dnbc_gov_co/IgAKPZEalRp3T7O44VwZjBLlARF86VpmllJA36VR9-2qDG8?e=W6XaGX</v>
      </c>
      <c r="Y883" s="52">
        <f>+IFERROR(VLOOKUP($M883,ACTIVIDADES!$B$9:$Q$494,13,0),"")</f>
        <v>46153</v>
      </c>
      <c r="Z883" s="49" t="str">
        <f>+IFERROR(VLOOKUP($M883,ACTIVIDADES!$B$9:$Q$494,14,0),"")</f>
        <v>Se incluyen actas de cruce de información de inventariodel primer trimestre del avigencia 2026</v>
      </c>
      <c r="AA883" s="49">
        <f>+IFERROR(VLOOKUP($M883,ACTIVIDADES!$B$9:$Q$494,15,0),"")</f>
        <v>1</v>
      </c>
      <c r="AB883" s="54" t="str">
        <f>+IFERROR(VLOOKUP($M883,ACTIVIDADES!$B$9:$Q$494,16,0),"")</f>
        <v>CUMPLIDO</v>
      </c>
      <c r="AC883" s="144">
        <v>45806</v>
      </c>
      <c r="AD883" s="30">
        <v>1</v>
      </c>
      <c r="AE883" s="72" t="s">
        <v>4415</v>
      </c>
      <c r="AF883" s="29" t="s">
        <v>578</v>
      </c>
      <c r="AG883" s="29" t="s">
        <v>3737</v>
      </c>
      <c r="AH883" s="29" t="s">
        <v>593</v>
      </c>
      <c r="AI883" s="29" t="s">
        <v>3752</v>
      </c>
      <c r="AJ883" s="55">
        <f>+IFERROR(VLOOKUP($M883,ACTIVIDADES!$B$9:$T$494,17,0),"")</f>
        <v>1</v>
      </c>
      <c r="AK883" s="80" t="str">
        <f>+IFERROR(VLOOKUP($M883,ACTIVIDADES!$B$9:$T$494,18,0),"")</f>
        <v xml:space="preserve">Accion establecida en el plan de mejoramiento suscrito el 17 de diciembre de 2024, como resultado de la auditoria realizada a la vigencia 2023.
La acción finalizó el 30 de marzo de 2025.                        
Se evidenció el Acta No. 001 de 2025, los estados financieros de las vigencias 2024 y 2023, el archivo en Excel con el detalle del inventario de la bodega de la DNBC, el correo electrónico relacionado con el conteo de inventarios y el inventario con corte al 30 de diciembre de 2024, los cuales se constituyen en soporte para la actualización de los saldos contables de propiedad, planta y equipo.
Por lo tanto,  se dio cumplimiento a la acción establecida en el Plan de Mejoramiento.
</v>
      </c>
      <c r="AL883" s="80" t="str">
        <f>+IFERROR(VLOOKUP($M883,ACTIVIDADES!$B$9:$T$494,19,0),"")</f>
        <v>https://dnbcgovco-my.sharepoint.com/:f:/g/personal/planeacion_dnbc_gov_co/IgDlTTkE6gPMRZjTETbxch7dATaSM_TE5-agvqb3k7QgaDY?e=0V1Jx7</v>
      </c>
      <c r="AM883" s="55" t="str">
        <f>+IFERROR(VLOOKUP($M883,ACTIVIDADES!$B$9:$X$495,20,0),0)</f>
        <v>11/07/206</v>
      </c>
      <c r="AN883" s="55" t="str">
        <f>+IFERROR(VLOOKUP($M883,ACTIVIDADES!$B$9:$X$495,21,0),0)</f>
        <v>Actividad reportada con cumplimiento en el primer trimestre 2026</v>
      </c>
      <c r="AO883" s="55">
        <f>+IFERROR(VLOOKUP($M883,ACTIVIDADES!$B$9:$X$495,22,0),0)</f>
        <v>1</v>
      </c>
      <c r="AP883" s="150" t="str">
        <f>+IFERROR(VLOOKUP($M883,ACTIVIDADES!$B$9:$X$495,23,0),0)</f>
        <v>CUMPLIDO</v>
      </c>
      <c r="AQ883" s="129">
        <v>46230</v>
      </c>
      <c r="AR883" s="172">
        <v>1</v>
      </c>
      <c r="AS883" s="72" t="s">
        <v>4586</v>
      </c>
      <c r="AT883" s="29" t="s">
        <v>578</v>
      </c>
      <c r="AU883" s="57" t="s">
        <v>1477</v>
      </c>
      <c r="AV883" s="193" t="s">
        <v>3637</v>
      </c>
      <c r="AW883" s="57" t="s">
        <v>593</v>
      </c>
      <c r="AX883" s="391" t="s">
        <v>4585</v>
      </c>
      <c r="AY883" s="176" t="str">
        <f t="shared" si="50"/>
        <v>CUMPLIDAS</v>
      </c>
      <c r="AZ883" s="55" t="str">
        <f>+IFERROR(VLOOKUP($M883,ACTIVIDADES!$B$9:$T$494,25,0),"")</f>
        <v/>
      </c>
      <c r="BA883" s="55" t="str">
        <f>+IFERROR(VLOOKUP($M883,ACTIVIDADES!$B$9:$T$494,26,0),"")</f>
        <v/>
      </c>
      <c r="BB883" s="55" t="str">
        <f>+IFERROR(VLOOKUP($M883,ACTIVIDADES!$B$9:$T$494,27,0),"")</f>
        <v/>
      </c>
      <c r="BC883" s="55" t="str">
        <f>+IFERROR(VLOOKUP($M883,ACTIVIDADES!$B$9:$T$494,28,0),"")</f>
        <v/>
      </c>
      <c r="BD883" s="55" t="str">
        <f>+IFERROR(VLOOKUP($M883,ACTIVIDADES!$B$9:$T$494,29,0),"")</f>
        <v/>
      </c>
      <c r="BE883" s="55" t="str">
        <f>+IFERROR(VLOOKUP($M883,ACTIVIDADES!$B$9:$T$494,30,0),"")</f>
        <v/>
      </c>
      <c r="BF883" s="58"/>
      <c r="BG883" s="58"/>
      <c r="BH883" s="59"/>
      <c r="BI883" s="59" t="s">
        <v>580</v>
      </c>
      <c r="BJ883" s="60" t="s">
        <v>3635</v>
      </c>
      <c r="BK883" s="61" t="s">
        <v>593</v>
      </c>
      <c r="BL883" s="62"/>
      <c r="BM883" s="55" t="str">
        <f>+IFERROR(VLOOKUP($M883,ACTIVIDADES!$B$9:$T$494,31,0),"")</f>
        <v/>
      </c>
      <c r="BN883" s="55" t="str">
        <f>+IFERROR(VLOOKUP($M883,ACTIVIDADES!$B$9:$T$494,32,0),"")</f>
        <v/>
      </c>
      <c r="BO883" s="55" t="str">
        <f>+IFERROR(VLOOKUP($M883,ACTIVIDADES!$B$9:$T$494,33,0),"")</f>
        <v/>
      </c>
      <c r="BP883" s="55" t="str">
        <f>+IFERROR(VLOOKUP($M883,ACTIVIDADES!$B$9:$T$494,34,0),"")</f>
        <v/>
      </c>
      <c r="BQ883" s="55" t="str">
        <f>+IFERROR(VLOOKUP($M883,ACTIVIDADES!$B$9:$T$494,35,0),"")</f>
        <v/>
      </c>
      <c r="BR883" s="55" t="str">
        <f>+IFERROR(VLOOKUP($M883,ACTIVIDADES!$B$9:$T$494,36,0),"")</f>
        <v/>
      </c>
      <c r="BS883" s="55" t="str">
        <f>+IFERROR(VLOOKUP($M883,ACTIVIDADES!$B$9:$T$494,37,0),"")</f>
        <v/>
      </c>
      <c r="BT883" s="58"/>
      <c r="BU883" s="58"/>
      <c r="BV883" s="59"/>
      <c r="BW883" s="59" t="s">
        <v>580</v>
      </c>
      <c r="BX883" s="60" t="s">
        <v>3635</v>
      </c>
      <c r="BY883" s="61" t="s">
        <v>593</v>
      </c>
      <c r="BZ883" s="62"/>
      <c r="CA883" s="9"/>
      <c r="CB883" s="9"/>
      <c r="CC883" s="9"/>
      <c r="CD883" s="9"/>
      <c r="CE883" s="9"/>
      <c r="CF883" s="9"/>
      <c r="CG883" s="9"/>
      <c r="CH883" s="9"/>
      <c r="CI883" s="9"/>
      <c r="CJ883" s="9"/>
      <c r="CK883" s="9"/>
      <c r="CL883" s="9"/>
      <c r="CM883" s="9"/>
      <c r="CN883" s="9"/>
      <c r="CO883" s="9"/>
      <c r="CP883" s="9"/>
      <c r="CQ883" s="9"/>
    </row>
    <row r="884" spans="1:95" s="143" customFormat="1" ht="93" customHeight="1" x14ac:dyDescent="0.35">
      <c r="A884" s="40">
        <f t="shared" si="51"/>
        <v>876</v>
      </c>
      <c r="B884" s="40" t="s">
        <v>536</v>
      </c>
      <c r="C884" s="40">
        <v>2024</v>
      </c>
      <c r="D884" s="40" t="s">
        <v>3734</v>
      </c>
      <c r="E884" s="323"/>
      <c r="F884" s="40" t="s">
        <v>721</v>
      </c>
      <c r="G884" s="190" t="s">
        <v>533</v>
      </c>
      <c r="H884" s="42" t="s">
        <v>4979</v>
      </c>
      <c r="I884" s="42"/>
      <c r="J884" s="40" t="s">
        <v>4584</v>
      </c>
      <c r="K884" s="40" t="s">
        <v>4584</v>
      </c>
      <c r="L884" s="44" t="s">
        <v>5440</v>
      </c>
      <c r="M884" s="63" t="s">
        <v>2496</v>
      </c>
      <c r="N884" s="63" t="s">
        <v>5671</v>
      </c>
      <c r="O884" s="63" t="s">
        <v>2493</v>
      </c>
      <c r="P884" s="63">
        <v>1</v>
      </c>
      <c r="Q884" s="65">
        <v>45659</v>
      </c>
      <c r="R884" s="65">
        <v>45746</v>
      </c>
      <c r="S884" s="66">
        <f t="shared" si="52"/>
        <v>13.2</v>
      </c>
      <c r="T884" s="63" t="s">
        <v>592</v>
      </c>
      <c r="U884" s="63" t="s">
        <v>4625</v>
      </c>
      <c r="V884" s="49">
        <f>+IFERROR(VLOOKUP($M884,ACTIVIDADES!$B$9:$Q$494,10,0),"")</f>
        <v>1</v>
      </c>
      <c r="W884" s="61" t="str">
        <f>+IFERROR(VLOOKUP($M884,ACTIVIDADES!$B$9:$Q$494,11,0)," ")</f>
        <v xml:space="preserve">Accion establecida en el plan de mejoramiento suscrito el 17 de diciembre de 2024, como resultado de la auditoria realizada a la vigencia 2023.
La acción finalizó el 30 de marzo de 2025.                        
Se realizó la actualización de los saldos contables del componente de Propiedad, Planta y Equipo (PPE) mediante un ajuste por situación financiera con base en inventarios físicos valorizados reportados por Almacén. Dichos ajustes fueron aprobados por el Comité de Manejo de Bienes (acta del 23 de enero de 2025), presentados y respaldados en el Comité de Sostenibilidad Contable (acta 001-2025), y reflejados en los estados financieros con corte a 31 de diciembre de 2024. 
Por lo tanto,  se dio cumplimiento a la acción establecida en el Plan de Mejoramiento.
</v>
      </c>
      <c r="X884" s="51" t="str">
        <f>+IFERROR(VLOOKUP($M884,ACTIVIDADES!$B$9:$Q$494,12,0),"")</f>
        <v>https://dnbcgovco-my.sharepoint.com/:f:/g/personal/planeacion_dnbc_gov_co/IgAKPZEalRp3T7O44VwZjBLlARF86VpmllJA36VR9-2qDG8?e=W6XaGX</v>
      </c>
      <c r="Y884" s="52">
        <f>+IFERROR(VLOOKUP($M884,ACTIVIDADES!$B$9:$Q$494,13,0),"")</f>
        <v>46153</v>
      </c>
      <c r="Z884" s="49" t="str">
        <f>+IFERROR(VLOOKUP($M884,ACTIVIDADES!$B$9:$Q$494,14,0),"")</f>
        <v>Se incluyen actas de cruce de información de inventariodel primer trimestre del avigencia 2026</v>
      </c>
      <c r="AA884" s="49">
        <f>+IFERROR(VLOOKUP($M884,ACTIVIDADES!$B$9:$Q$494,15,0),"")</f>
        <v>1</v>
      </c>
      <c r="AB884" s="54" t="str">
        <f>+IFERROR(VLOOKUP($M884,ACTIVIDADES!$B$9:$Q$494,16,0),"")</f>
        <v>CUMPLIDO</v>
      </c>
      <c r="AC884" s="144">
        <v>46171</v>
      </c>
      <c r="AD884" s="30">
        <v>1</v>
      </c>
      <c r="AE884" s="72" t="s">
        <v>4415</v>
      </c>
      <c r="AF884" s="29" t="s">
        <v>578</v>
      </c>
      <c r="AG884" s="29" t="s">
        <v>3737</v>
      </c>
      <c r="AH884" s="29" t="s">
        <v>593</v>
      </c>
      <c r="AI884" s="29" t="s">
        <v>3752</v>
      </c>
      <c r="AJ884" s="55">
        <f>+IFERROR(VLOOKUP($M884,ACTIVIDADES!$B$9:$T$494,17,0),"")</f>
        <v>1</v>
      </c>
      <c r="AK884" s="80" t="str">
        <f>+IFERROR(VLOOKUP($M884,ACTIVIDADES!$B$9:$T$494,18,0),"")</f>
        <v xml:space="preserve">Accion establecida en el plan de mejoramiento suscrito el 17 de diciembre de 2024, como resultado de la auditoria realizada a la vigencia 2023.
La acción finalizó el 30 de marzo de 2025.                        
Se realizó la actualización de los saldos contables del componente de Propiedad, Planta y Equipo (PPE) mediante un ajuste por situación financiera con base en inventarios físicos valorizados reportados por Almacén. Dichos ajustes fueron aprobados por el Comité de Manejo de Bienes (acta del 23 de enero de 2025), presentados y respaldados en el Comité de Sostenibilidad Contable (acta 001-2025), y reflejados en los estados financieros con corte a 31 de diciembre de 2024. junio esta en construccion
Por lo tanto,  se dio cumplimiento a la acción establecida en el Plan de Mejoramiento.
</v>
      </c>
      <c r="AL884" s="80" t="str">
        <f>+IFERROR(VLOOKUP($M884,ACTIVIDADES!$B$9:$T$494,19,0),"")</f>
        <v>https://dnbcgovco-my.sharepoint.com/:f:/g/personal/planeacion_dnbc_gov_co/IgDlTTkE6gPMRZjTETbxch7dATaSM_TE5-agvqb3k7QgaDY?e=0V1Jx7</v>
      </c>
      <c r="AM884" s="55" t="str">
        <f>+IFERROR(VLOOKUP($M884,ACTIVIDADES!$B$9:$X$495,20,0),0)</f>
        <v>11/07/206</v>
      </c>
      <c r="AN884" s="55" t="str">
        <f>+IFERROR(VLOOKUP($M884,ACTIVIDADES!$B$9:$X$495,21,0),0)</f>
        <v>Actividad reportada con cumplimiento en el primer trimestre 2026</v>
      </c>
      <c r="AO884" s="55">
        <f>+IFERROR(VLOOKUP($M884,ACTIVIDADES!$B$9:$X$495,22,0),0)</f>
        <v>1</v>
      </c>
      <c r="AP884" s="150" t="str">
        <f>+IFERROR(VLOOKUP($M884,ACTIVIDADES!$B$9:$X$495,23,0),0)</f>
        <v>CUMPLIDO</v>
      </c>
      <c r="AQ884" s="129">
        <v>46230</v>
      </c>
      <c r="AR884" s="172">
        <v>1</v>
      </c>
      <c r="AS884" s="72" t="s">
        <v>4587</v>
      </c>
      <c r="AT884" s="29" t="s">
        <v>578</v>
      </c>
      <c r="AU884" s="57" t="s">
        <v>1477</v>
      </c>
      <c r="AV884" s="193" t="s">
        <v>3637</v>
      </c>
      <c r="AW884" s="57" t="s">
        <v>593</v>
      </c>
      <c r="AX884" s="391" t="s">
        <v>4585</v>
      </c>
      <c r="AY884" s="176" t="str">
        <f t="shared" si="50"/>
        <v>CUMPLIDAS</v>
      </c>
      <c r="AZ884" s="55" t="str">
        <f>+IFERROR(VLOOKUP($M884,ACTIVIDADES!$B$9:$T$494,25,0),"")</f>
        <v/>
      </c>
      <c r="BA884" s="55" t="str">
        <f>+IFERROR(VLOOKUP($M884,ACTIVIDADES!$B$9:$T$494,26,0),"")</f>
        <v/>
      </c>
      <c r="BB884" s="55" t="str">
        <f>+IFERROR(VLOOKUP($M884,ACTIVIDADES!$B$9:$T$494,27,0),"")</f>
        <v/>
      </c>
      <c r="BC884" s="55" t="str">
        <f>+IFERROR(VLOOKUP($M884,ACTIVIDADES!$B$9:$T$494,28,0),"")</f>
        <v/>
      </c>
      <c r="BD884" s="55" t="str">
        <f>+IFERROR(VLOOKUP($M884,ACTIVIDADES!$B$9:$T$494,29,0),"")</f>
        <v/>
      </c>
      <c r="BE884" s="55" t="str">
        <f>+IFERROR(VLOOKUP($M884,ACTIVIDADES!$B$9:$T$494,30,0),"")</f>
        <v/>
      </c>
      <c r="BF884" s="58"/>
      <c r="BG884" s="58"/>
      <c r="BH884" s="59"/>
      <c r="BI884" s="59" t="s">
        <v>580</v>
      </c>
      <c r="BJ884" s="60" t="s">
        <v>3635</v>
      </c>
      <c r="BK884" s="61" t="s">
        <v>593</v>
      </c>
      <c r="BL884" s="62"/>
      <c r="BM884" s="55" t="str">
        <f>+IFERROR(VLOOKUP($M884,ACTIVIDADES!$B$9:$T$494,31,0),"")</f>
        <v/>
      </c>
      <c r="BN884" s="55" t="str">
        <f>+IFERROR(VLOOKUP($M884,ACTIVIDADES!$B$9:$T$494,32,0),"")</f>
        <v/>
      </c>
      <c r="BO884" s="55" t="str">
        <f>+IFERROR(VLOOKUP($M884,ACTIVIDADES!$B$9:$T$494,33,0),"")</f>
        <v/>
      </c>
      <c r="BP884" s="55" t="str">
        <f>+IFERROR(VLOOKUP($M884,ACTIVIDADES!$B$9:$T$494,34,0),"")</f>
        <v/>
      </c>
      <c r="BQ884" s="55" t="str">
        <f>+IFERROR(VLOOKUP($M884,ACTIVIDADES!$B$9:$T$494,35,0),"")</f>
        <v/>
      </c>
      <c r="BR884" s="55" t="str">
        <f>+IFERROR(VLOOKUP($M884,ACTIVIDADES!$B$9:$T$494,36,0),"")</f>
        <v/>
      </c>
      <c r="BS884" s="55" t="str">
        <f>+IFERROR(VLOOKUP($M884,ACTIVIDADES!$B$9:$T$494,37,0),"")</f>
        <v/>
      </c>
      <c r="BT884" s="58"/>
      <c r="BU884" s="58"/>
      <c r="BV884" s="59"/>
      <c r="BW884" s="59" t="s">
        <v>580</v>
      </c>
      <c r="BX884" s="60" t="s">
        <v>3635</v>
      </c>
      <c r="BY884" s="61" t="s">
        <v>593</v>
      </c>
      <c r="BZ884" s="62"/>
      <c r="CA884" s="9"/>
      <c r="CB884" s="9"/>
      <c r="CC884" s="9"/>
      <c r="CD884" s="9"/>
      <c r="CE884" s="9"/>
      <c r="CF884" s="9"/>
      <c r="CG884" s="9"/>
      <c r="CH884" s="9"/>
      <c r="CI884" s="9"/>
      <c r="CJ884" s="9"/>
      <c r="CK884" s="9"/>
      <c r="CL884" s="9"/>
      <c r="CM884" s="9"/>
      <c r="CN884" s="9"/>
      <c r="CO884" s="9"/>
      <c r="CP884" s="9"/>
      <c r="CQ884" s="9"/>
    </row>
    <row r="885" spans="1:95" s="143" customFormat="1" ht="93" customHeight="1" x14ac:dyDescent="0.35">
      <c r="A885" s="40">
        <f t="shared" si="51"/>
        <v>877</v>
      </c>
      <c r="B885" s="40" t="s">
        <v>536</v>
      </c>
      <c r="C885" s="40">
        <v>2024</v>
      </c>
      <c r="D885" s="40" t="s">
        <v>3734</v>
      </c>
      <c r="E885" s="323"/>
      <c r="F885" s="40" t="s">
        <v>721</v>
      </c>
      <c r="G885" s="190" t="s">
        <v>533</v>
      </c>
      <c r="H885" s="42" t="s">
        <v>4979</v>
      </c>
      <c r="I885" s="42"/>
      <c r="J885" s="40" t="s">
        <v>4584</v>
      </c>
      <c r="K885" s="40" t="s">
        <v>4584</v>
      </c>
      <c r="L885" s="44" t="s">
        <v>5440</v>
      </c>
      <c r="M885" s="63" t="s">
        <v>2836</v>
      </c>
      <c r="N885" s="63" t="s">
        <v>2837</v>
      </c>
      <c r="O885" s="63" t="s">
        <v>2838</v>
      </c>
      <c r="P885" s="63">
        <v>4</v>
      </c>
      <c r="Q885" s="65">
        <v>45659</v>
      </c>
      <c r="R885" s="65">
        <v>46022</v>
      </c>
      <c r="S885" s="66">
        <f t="shared" si="52"/>
        <v>53.85</v>
      </c>
      <c r="T885" s="63" t="s">
        <v>589</v>
      </c>
      <c r="U885" s="63" t="s">
        <v>4625</v>
      </c>
      <c r="V885" s="49">
        <f>+IFERROR(VLOOKUP($M885,ACTIVIDADES!$B$9:$Q$494,10,0),"")</f>
        <v>1</v>
      </c>
      <c r="W885" s="61" t="str">
        <f>+IFERROR(VLOOKUP($M885,ACTIVIDADES!$B$9:$Q$494,11,0)," ")</f>
        <v xml:space="preserve">Se realiza una actualización mensual de inventario de bodega </v>
      </c>
      <c r="X885" s="51" t="str">
        <f>+IFERROR(VLOOKUP($M885,ACTIVIDADES!$B$9:$Q$494,12,0),"")</f>
        <v>https://dnbcgovco-my.sharepoint.com/:f:/g/personal/planeacion_dnbc_gov_co/IgDhuhyoUVycTqlI2nLTifkMAcY4FyEzGF1WEqFbkKDeh_4?e=Nexnad</v>
      </c>
      <c r="Y885" s="52">
        <f>+IFERROR(VLOOKUP($M885,ACTIVIDADES!$B$9:$Q$494,13,0),"")</f>
        <v>46153</v>
      </c>
      <c r="Z885" s="49" t="str">
        <f>+IFERROR(VLOOKUP($M885,ACTIVIDADES!$B$9:$Q$494,14,0),"")</f>
        <v>Se adjuntan bases actualizadas de los meses de enero a marzo. Se sugiere su socialización (correo electronico) al lider del proceso</v>
      </c>
      <c r="AA885" s="49">
        <f>+IFERROR(VLOOKUP($M885,ACTIVIDADES!$B$9:$Q$494,15,0),"")</f>
        <v>1</v>
      </c>
      <c r="AB885" s="54" t="str">
        <f>+IFERROR(VLOOKUP($M885,ACTIVIDADES!$B$9:$Q$494,16,0),"")</f>
        <v>CUMPLIDO</v>
      </c>
      <c r="AC885" s="144">
        <v>46171</v>
      </c>
      <c r="AD885" s="30">
        <v>1</v>
      </c>
      <c r="AE885" s="30" t="s">
        <v>4588</v>
      </c>
      <c r="AF885" s="29" t="s">
        <v>578</v>
      </c>
      <c r="AG885" s="29" t="s">
        <v>3737</v>
      </c>
      <c r="AH885" s="29" t="s">
        <v>593</v>
      </c>
      <c r="AI885" s="29" t="s">
        <v>3752</v>
      </c>
      <c r="AJ885" s="55">
        <f>+IFERROR(VLOOKUP($M885,ACTIVIDADES!$B$9:$T$494,17,0),"")</f>
        <v>1</v>
      </c>
      <c r="AK885" s="80" t="str">
        <f>+IFERROR(VLOOKUP($M885,ACTIVIDADES!$B$9:$T$494,18,0),"")</f>
        <v>Se realiza una actualización mensual de inventario de bodega</v>
      </c>
      <c r="AL885" s="80" t="str">
        <f>+IFERROR(VLOOKUP($M885,ACTIVIDADES!$B$9:$T$494,19,0),"")</f>
        <v>https://dnbcgovco-my.sharepoint.com/:f:/g/personal/planeacion_dnbc_gov_co/IgDNnZMlHgpDSqqnaNuGX2wHAektQNwFaVwCJyBIJCH5Pug?e=0vwgck</v>
      </c>
      <c r="AM885" s="55">
        <f>+IFERROR(VLOOKUP($M885,ACTIVIDADES!$B$9:$X$495,20,0),0)</f>
        <v>46214</v>
      </c>
      <c r="AN885" s="55" t="str">
        <f>+IFERROR(VLOOKUP($M885,ACTIVIDADES!$B$9:$X$495,21,0),0)</f>
        <v>El proceso continua con el conteo mensual de los bienes disponibles en bodega</v>
      </c>
      <c r="AO885" s="55">
        <f>+IFERROR(VLOOKUP($M885,ACTIVIDADES!$B$9:$X$495,22,0),0)</f>
        <v>1</v>
      </c>
      <c r="AP885" s="150" t="str">
        <f>+IFERROR(VLOOKUP($M885,ACTIVIDADES!$B$9:$X$495,23,0),0)</f>
        <v>CUMPLIDO</v>
      </c>
      <c r="AQ885" s="129">
        <v>46230</v>
      </c>
      <c r="AR885" s="172">
        <v>1</v>
      </c>
      <c r="AS885" s="72" t="s">
        <v>4494</v>
      </c>
      <c r="AT885" s="29" t="s">
        <v>578</v>
      </c>
      <c r="AU885" s="57" t="s">
        <v>1477</v>
      </c>
      <c r="AV885" s="193" t="s">
        <v>3637</v>
      </c>
      <c r="AW885" s="57" t="s">
        <v>593</v>
      </c>
      <c r="AX885" s="391" t="s">
        <v>4585</v>
      </c>
      <c r="AY885" s="176" t="str">
        <f t="shared" si="50"/>
        <v>CUMPLIDAS</v>
      </c>
      <c r="AZ885" s="55" t="str">
        <f>+IFERROR(VLOOKUP($M885,ACTIVIDADES!$B$9:$T$494,25,0),"")</f>
        <v/>
      </c>
      <c r="BA885" s="55" t="str">
        <f>+IFERROR(VLOOKUP($M885,ACTIVIDADES!$B$9:$T$494,26,0),"")</f>
        <v/>
      </c>
      <c r="BB885" s="55" t="str">
        <f>+IFERROR(VLOOKUP($M885,ACTIVIDADES!$B$9:$T$494,27,0),"")</f>
        <v/>
      </c>
      <c r="BC885" s="55" t="str">
        <f>+IFERROR(VLOOKUP($M885,ACTIVIDADES!$B$9:$T$494,28,0),"")</f>
        <v/>
      </c>
      <c r="BD885" s="55" t="str">
        <f>+IFERROR(VLOOKUP($M885,ACTIVIDADES!$B$9:$T$494,29,0),"")</f>
        <v/>
      </c>
      <c r="BE885" s="55" t="str">
        <f>+IFERROR(VLOOKUP($M885,ACTIVIDADES!$B$9:$T$494,30,0),"")</f>
        <v/>
      </c>
      <c r="BF885" s="58"/>
      <c r="BG885" s="58"/>
      <c r="BH885" s="59"/>
      <c r="BI885" s="59" t="s">
        <v>580</v>
      </c>
      <c r="BJ885" s="60" t="s">
        <v>3635</v>
      </c>
      <c r="BK885" s="61" t="s">
        <v>593</v>
      </c>
      <c r="BL885" s="62"/>
      <c r="BM885" s="55" t="str">
        <f>+IFERROR(VLOOKUP($M885,ACTIVIDADES!$B$9:$T$494,31,0),"")</f>
        <v/>
      </c>
      <c r="BN885" s="55" t="str">
        <f>+IFERROR(VLOOKUP($M885,ACTIVIDADES!$B$9:$T$494,32,0),"")</f>
        <v/>
      </c>
      <c r="BO885" s="55" t="str">
        <f>+IFERROR(VLOOKUP($M885,ACTIVIDADES!$B$9:$T$494,33,0),"")</f>
        <v/>
      </c>
      <c r="BP885" s="55" t="str">
        <f>+IFERROR(VLOOKUP($M885,ACTIVIDADES!$B$9:$T$494,34,0),"")</f>
        <v/>
      </c>
      <c r="BQ885" s="55" t="str">
        <f>+IFERROR(VLOOKUP($M885,ACTIVIDADES!$B$9:$T$494,35,0),"")</f>
        <v/>
      </c>
      <c r="BR885" s="55" t="str">
        <f>+IFERROR(VLOOKUP($M885,ACTIVIDADES!$B$9:$T$494,36,0),"")</f>
        <v/>
      </c>
      <c r="BS885" s="55" t="str">
        <f>+IFERROR(VLOOKUP($M885,ACTIVIDADES!$B$9:$T$494,37,0),"")</f>
        <v/>
      </c>
      <c r="BT885" s="58"/>
      <c r="BU885" s="58"/>
      <c r="BV885" s="59"/>
      <c r="BW885" s="59" t="s">
        <v>580</v>
      </c>
      <c r="BX885" s="60" t="s">
        <v>3635</v>
      </c>
      <c r="BY885" s="61" t="s">
        <v>593</v>
      </c>
      <c r="BZ885" s="62"/>
      <c r="CA885" s="9"/>
      <c r="CB885" s="9"/>
      <c r="CC885" s="9"/>
      <c r="CD885" s="9"/>
      <c r="CE885" s="9"/>
      <c r="CF885" s="9"/>
      <c r="CG885" s="9"/>
      <c r="CH885" s="9"/>
      <c r="CI885" s="9"/>
      <c r="CJ885" s="9"/>
      <c r="CK885" s="9"/>
      <c r="CL885" s="9"/>
      <c r="CM885" s="9"/>
      <c r="CN885" s="9"/>
      <c r="CO885" s="9"/>
      <c r="CP885" s="9"/>
      <c r="CQ885" s="9"/>
    </row>
    <row r="886" spans="1:95" s="143" customFormat="1" ht="93" customHeight="1" x14ac:dyDescent="0.35">
      <c r="A886" s="40">
        <f t="shared" si="51"/>
        <v>878</v>
      </c>
      <c r="B886" s="40" t="s">
        <v>536</v>
      </c>
      <c r="C886" s="40">
        <v>2024</v>
      </c>
      <c r="D886" s="40" t="s">
        <v>3734</v>
      </c>
      <c r="E886" s="323"/>
      <c r="F886" s="40" t="s">
        <v>721</v>
      </c>
      <c r="G886" s="190" t="s">
        <v>533</v>
      </c>
      <c r="H886" s="42" t="s">
        <v>4979</v>
      </c>
      <c r="I886" s="42"/>
      <c r="J886" s="40" t="s">
        <v>4584</v>
      </c>
      <c r="K886" s="40" t="s">
        <v>4584</v>
      </c>
      <c r="L886" s="44" t="s">
        <v>5440</v>
      </c>
      <c r="M886" s="63" t="s">
        <v>2845</v>
      </c>
      <c r="N886" s="63" t="s">
        <v>4629</v>
      </c>
      <c r="O886" s="63" t="s">
        <v>2847</v>
      </c>
      <c r="P886" s="63">
        <v>1</v>
      </c>
      <c r="Q886" s="65">
        <v>45689</v>
      </c>
      <c r="R886" s="65">
        <v>46022</v>
      </c>
      <c r="S886" s="66">
        <f t="shared" si="52"/>
        <v>49.5</v>
      </c>
      <c r="T886" s="63" t="s">
        <v>589</v>
      </c>
      <c r="U886" s="63" t="s">
        <v>4625</v>
      </c>
      <c r="V886" s="49">
        <f>+IFERROR(VLOOKUP($M886,ACTIVIDADES!$B$9:$Q$494,10,0),"")</f>
        <v>1</v>
      </c>
      <c r="W886" s="61" t="str">
        <f>+IFERROR(VLOOKUP($M886,ACTIVIDADES!$B$9:$Q$494,11,0)," ")</f>
        <v xml:space="preserve">Se esta llevando una base de datos donde se lleva el registro y control de la propiedad planta y equipo de la bodega </v>
      </c>
      <c r="X886" s="51" t="str">
        <f>+IFERROR(VLOOKUP($M886,ACTIVIDADES!$B$9:$Q$494,12,0),"")</f>
        <v>https://dnbcgovco-my.sharepoint.com/:f:/g/personal/planeacion_dnbc_gov_co/IgAVc3cuzD-0RpxDeQ-u5zKbAeUi-pUzxaB8XwkjTIrrd-U?e=0wMsM9</v>
      </c>
      <c r="Y886" s="52">
        <f>+IFERROR(VLOOKUP($M886,ACTIVIDADES!$B$9:$Q$494,13,0),"")</f>
        <v>46153</v>
      </c>
      <c r="Z886" s="49" t="str">
        <f>+IFERROR(VLOOKUP($M886,ACTIVIDADES!$B$9:$Q$494,14,0),"")</f>
        <v>Se adjuntan bases actualizadas de los meses de enero a marzo. Se sugiere su socialización (correo electronico) al lider del proceso</v>
      </c>
      <c r="AA886" s="49">
        <f>+IFERROR(VLOOKUP($M886,ACTIVIDADES!$B$9:$Q$494,15,0),"")</f>
        <v>1</v>
      </c>
      <c r="AB886" s="54" t="str">
        <f>+IFERROR(VLOOKUP($M886,ACTIVIDADES!$B$9:$Q$494,16,0),"")</f>
        <v>CUMPLIDO</v>
      </c>
      <c r="AC886" s="144">
        <v>46171</v>
      </c>
      <c r="AD886" s="30">
        <v>1</v>
      </c>
      <c r="AE886" s="30" t="s">
        <v>5794</v>
      </c>
      <c r="AF886" s="29" t="s">
        <v>578</v>
      </c>
      <c r="AG886" s="29" t="s">
        <v>3737</v>
      </c>
      <c r="AH886" s="29" t="s">
        <v>593</v>
      </c>
      <c r="AI886" s="29" t="s">
        <v>3752</v>
      </c>
      <c r="AJ886" s="55">
        <f>+IFERROR(VLOOKUP($M886,ACTIVIDADES!$B$9:$T$494,17,0),"")</f>
        <v>1</v>
      </c>
      <c r="AK886" s="80" t="str">
        <f>+IFERROR(VLOOKUP($M886,ACTIVIDADES!$B$9:$T$494,18,0),"")</f>
        <v>Se esta llevando una base de datos donde se lleva el registro y control de la propiedad planta y equipo de la bodega</v>
      </c>
      <c r="AL886" s="80" t="str">
        <f>+IFERROR(VLOOKUP($M886,ACTIVIDADES!$B$9:$T$494,19,0),"")</f>
        <v>https://dnbcgovco-my.sharepoint.com/:f:/g/personal/planeacion_dnbc_gov_co/IgDOtLQD4Q5VTal0nGlIMsOUAdMtkmoABRbd0Av0Z1G07Mo?e=1ysQKk</v>
      </c>
      <c r="AM886" s="55">
        <f>+IFERROR(VLOOKUP($M886,ACTIVIDADES!$B$9:$X$495,20,0),0)</f>
        <v>46214</v>
      </c>
      <c r="AN886" s="55" t="str">
        <f>+IFERROR(VLOOKUP($M886,ACTIVIDADES!$B$9:$X$495,21,0),0)</f>
        <v>Se esta llevando una base de datos donde se lleva el registro y control de la propiedad planta y equipo de la bodega</v>
      </c>
      <c r="AO886" s="55">
        <f>+IFERROR(VLOOKUP($M886,ACTIVIDADES!$B$9:$X$495,22,0),0)</f>
        <v>1</v>
      </c>
      <c r="AP886" s="150" t="str">
        <f>+IFERROR(VLOOKUP($M886,ACTIVIDADES!$B$9:$X$495,23,0),0)</f>
        <v>CUMPLIDO</v>
      </c>
      <c r="AQ886" s="129">
        <v>46230</v>
      </c>
      <c r="AR886" s="172">
        <v>1</v>
      </c>
      <c r="AS886" s="72" t="s">
        <v>5844</v>
      </c>
      <c r="AT886" s="29" t="s">
        <v>578</v>
      </c>
      <c r="AU886" s="57" t="s">
        <v>1477</v>
      </c>
      <c r="AV886" s="193" t="s">
        <v>3637</v>
      </c>
      <c r="AW886" s="57" t="s">
        <v>593</v>
      </c>
      <c r="AX886" s="391" t="s">
        <v>4585</v>
      </c>
      <c r="AY886" s="176" t="str">
        <f t="shared" si="50"/>
        <v>CUMPLIDAS</v>
      </c>
      <c r="AZ886" s="55" t="str">
        <f>+IFERROR(VLOOKUP($M886,ACTIVIDADES!$B$9:$T$494,25,0),"")</f>
        <v/>
      </c>
      <c r="BA886" s="55" t="str">
        <f>+IFERROR(VLOOKUP($M886,ACTIVIDADES!$B$9:$T$494,26,0),"")</f>
        <v/>
      </c>
      <c r="BB886" s="55" t="str">
        <f>+IFERROR(VLOOKUP($M886,ACTIVIDADES!$B$9:$T$494,27,0),"")</f>
        <v/>
      </c>
      <c r="BC886" s="55" t="str">
        <f>+IFERROR(VLOOKUP($M886,ACTIVIDADES!$B$9:$T$494,28,0),"")</f>
        <v/>
      </c>
      <c r="BD886" s="55" t="str">
        <f>+IFERROR(VLOOKUP($M886,ACTIVIDADES!$B$9:$T$494,29,0),"")</f>
        <v/>
      </c>
      <c r="BE886" s="55" t="str">
        <f>+IFERROR(VLOOKUP($M886,ACTIVIDADES!$B$9:$T$494,30,0),"")</f>
        <v/>
      </c>
      <c r="BF886" s="58"/>
      <c r="BG886" s="58"/>
      <c r="BH886" s="59"/>
      <c r="BI886" s="59" t="s">
        <v>580</v>
      </c>
      <c r="BJ886" s="60" t="s">
        <v>3635</v>
      </c>
      <c r="BK886" s="61" t="s">
        <v>593</v>
      </c>
      <c r="BL886" s="62"/>
      <c r="BM886" s="55" t="str">
        <f>+IFERROR(VLOOKUP($M886,ACTIVIDADES!$B$9:$T$494,31,0),"")</f>
        <v/>
      </c>
      <c r="BN886" s="55" t="str">
        <f>+IFERROR(VLOOKUP($M886,ACTIVIDADES!$B$9:$T$494,32,0),"")</f>
        <v/>
      </c>
      <c r="BO886" s="55" t="str">
        <f>+IFERROR(VLOOKUP($M886,ACTIVIDADES!$B$9:$T$494,33,0),"")</f>
        <v/>
      </c>
      <c r="BP886" s="55" t="str">
        <f>+IFERROR(VLOOKUP($M886,ACTIVIDADES!$B$9:$T$494,34,0),"")</f>
        <v/>
      </c>
      <c r="BQ886" s="55" t="str">
        <f>+IFERROR(VLOOKUP($M886,ACTIVIDADES!$B$9:$T$494,35,0),"")</f>
        <v/>
      </c>
      <c r="BR886" s="55" t="str">
        <f>+IFERROR(VLOOKUP($M886,ACTIVIDADES!$B$9:$T$494,36,0),"")</f>
        <v/>
      </c>
      <c r="BS886" s="55" t="str">
        <f>+IFERROR(VLOOKUP($M886,ACTIVIDADES!$B$9:$T$494,37,0),"")</f>
        <v/>
      </c>
      <c r="BT886" s="58"/>
      <c r="BU886" s="58"/>
      <c r="BV886" s="59"/>
      <c r="BW886" s="59" t="s">
        <v>580</v>
      </c>
      <c r="BX886" s="60" t="s">
        <v>3635</v>
      </c>
      <c r="BY886" s="61" t="s">
        <v>593</v>
      </c>
      <c r="BZ886" s="62"/>
      <c r="CA886" s="9"/>
      <c r="CB886" s="9"/>
      <c r="CC886" s="9"/>
      <c r="CD886" s="9"/>
      <c r="CE886" s="9"/>
      <c r="CF886" s="9"/>
      <c r="CG886" s="9"/>
      <c r="CH886" s="9"/>
      <c r="CI886" s="9"/>
      <c r="CJ886" s="9"/>
      <c r="CK886" s="9"/>
      <c r="CL886" s="9"/>
      <c r="CM886" s="9"/>
      <c r="CN886" s="9"/>
      <c r="CO886" s="9"/>
      <c r="CP886" s="9"/>
      <c r="CQ886" s="9"/>
    </row>
    <row r="887" spans="1:95" s="143" customFormat="1" ht="93" customHeight="1" x14ac:dyDescent="0.35">
      <c r="A887" s="40">
        <f t="shared" si="51"/>
        <v>879</v>
      </c>
      <c r="B887" s="40" t="s">
        <v>536</v>
      </c>
      <c r="C887" s="40">
        <v>2024</v>
      </c>
      <c r="D887" s="40" t="s">
        <v>3734</v>
      </c>
      <c r="E887" s="323"/>
      <c r="F887" s="40" t="s">
        <v>721</v>
      </c>
      <c r="G887" s="190" t="s">
        <v>533</v>
      </c>
      <c r="H887" s="42" t="s">
        <v>4979</v>
      </c>
      <c r="I887" s="42"/>
      <c r="J887" s="40" t="s">
        <v>4584</v>
      </c>
      <c r="K887" s="40" t="s">
        <v>4584</v>
      </c>
      <c r="L887" s="44" t="s">
        <v>5440</v>
      </c>
      <c r="M887" s="63" t="s">
        <v>2852</v>
      </c>
      <c r="N887" s="63" t="s">
        <v>2853</v>
      </c>
      <c r="O887" s="63" t="s">
        <v>2854</v>
      </c>
      <c r="P887" s="63">
        <v>12</v>
      </c>
      <c r="Q887" s="65">
        <v>45659</v>
      </c>
      <c r="R887" s="65">
        <v>46022</v>
      </c>
      <c r="S887" s="66">
        <f t="shared" si="52"/>
        <v>53.85</v>
      </c>
      <c r="T887" s="63" t="s">
        <v>589</v>
      </c>
      <c r="U887" s="63" t="s">
        <v>4625</v>
      </c>
      <c r="V887" s="49">
        <f>+IFERROR(VLOOKUP($M887,ACTIVIDADES!$B$9:$Q$494,10,0),"")</f>
        <v>1</v>
      </c>
      <c r="W887" s="61" t="str">
        <f>+IFERROR(VLOOKUP($M887,ACTIVIDADES!$B$9:$Q$494,11,0)," ")</f>
        <v xml:space="preserve">Se hace una actualización mensual a la base de datos donde se lleva el registro y control de la propiedad planta y equipo de la bodega </v>
      </c>
      <c r="X887" s="51" t="str">
        <f>+IFERROR(VLOOKUP($M887,ACTIVIDADES!$B$9:$Q$494,12,0),"")</f>
        <v>https://dnbcgovco-my.sharepoint.com/:f:/g/personal/planeacion_dnbc_gov_co/IgBoJjrNms7UQrdDStFTnQ8rAWObIeCH6k6fopQiryplmTo?e=F1NnEv</v>
      </c>
      <c r="Y887" s="52">
        <f>+IFERROR(VLOOKUP($M887,ACTIVIDADES!$B$9:$Q$494,13,0),"")</f>
        <v>46153</v>
      </c>
      <c r="Z887" s="49" t="str">
        <f>+IFERROR(VLOOKUP($M887,ACTIVIDADES!$B$9:$Q$494,14,0),"")</f>
        <v>Se adjuntan bases actualizadas de los meses de enero a marzo. Se sugiere su socialización (correo electronico) al lider del proceso</v>
      </c>
      <c r="AA887" s="49">
        <f>+IFERROR(VLOOKUP($M887,ACTIVIDADES!$B$9:$Q$494,15,0),"")</f>
        <v>1</v>
      </c>
      <c r="AB887" s="54" t="str">
        <f>+IFERROR(VLOOKUP($M887,ACTIVIDADES!$B$9:$Q$494,16,0),"")</f>
        <v>CUMPLIDO</v>
      </c>
      <c r="AC887" s="144">
        <v>46171</v>
      </c>
      <c r="AD887" s="30">
        <v>1</v>
      </c>
      <c r="AE887" s="30" t="s">
        <v>5794</v>
      </c>
      <c r="AF887" s="29" t="s">
        <v>578</v>
      </c>
      <c r="AG887" s="29" t="s">
        <v>3737</v>
      </c>
      <c r="AH887" s="29" t="s">
        <v>593</v>
      </c>
      <c r="AI887" s="29" t="s">
        <v>3752</v>
      </c>
      <c r="AJ887" s="55">
        <f>+IFERROR(VLOOKUP($M887,ACTIVIDADES!$B$9:$T$494,17,0),"")</f>
        <v>1</v>
      </c>
      <c r="AK887" s="80" t="str">
        <f>+IFERROR(VLOOKUP($M887,ACTIVIDADES!$B$9:$T$494,18,0),"")</f>
        <v>Se hace una actualización mensual a la base de datos donde se lleva el registro y control de la propiedad planta y equipo de la bodega</v>
      </c>
      <c r="AL887" s="80" t="str">
        <f>+IFERROR(VLOOKUP($M887,ACTIVIDADES!$B$9:$T$494,19,0),"")</f>
        <v>https://dnbcgovco-my.sharepoint.com/:f:/g/personal/planeacion_dnbc_gov_co/IgC1B34KsT8MT4cwBolnrGZ5Ae7dfxKFSKoBM080-UNlQKQ?e=AyiMkp</v>
      </c>
      <c r="AM887" s="55">
        <f>+IFERROR(VLOOKUP($M887,ACTIVIDADES!$B$9:$X$495,20,0),0)</f>
        <v>46214</v>
      </c>
      <c r="AN887" s="55" t="str">
        <f>+IFERROR(VLOOKUP($M887,ACTIVIDADES!$B$9:$X$495,21,0),0)</f>
        <v>Se adjuntan bases actualizadas del primer semestre de la vigencia 2026. Se sugiere su socialización (correo electronico) al lider del proceso</v>
      </c>
      <c r="AO887" s="55">
        <f>+IFERROR(VLOOKUP($M887,ACTIVIDADES!$B$9:$X$495,22,0),0)</f>
        <v>1</v>
      </c>
      <c r="AP887" s="150" t="str">
        <f>+IFERROR(VLOOKUP($M887,ACTIVIDADES!$B$9:$X$495,23,0),0)</f>
        <v>CUMPLIDO</v>
      </c>
      <c r="AQ887" s="129">
        <v>46230</v>
      </c>
      <c r="AR887" s="172">
        <v>1</v>
      </c>
      <c r="AS887" s="72" t="s">
        <v>4589</v>
      </c>
      <c r="AT887" s="29" t="s">
        <v>578</v>
      </c>
      <c r="AU887" s="57" t="s">
        <v>1477</v>
      </c>
      <c r="AV887" s="193" t="s">
        <v>3637</v>
      </c>
      <c r="AW887" s="57" t="s">
        <v>593</v>
      </c>
      <c r="AX887" s="392" t="s">
        <v>4621</v>
      </c>
      <c r="AY887" s="176" t="str">
        <f t="shared" si="50"/>
        <v>CUMPLIDAS</v>
      </c>
      <c r="AZ887" s="55" t="str">
        <f>+IFERROR(VLOOKUP($M887,ACTIVIDADES!$B$9:$T$494,25,0),"")</f>
        <v/>
      </c>
      <c r="BA887" s="55" t="str">
        <f>+IFERROR(VLOOKUP($M887,ACTIVIDADES!$B$9:$T$494,26,0),"")</f>
        <v/>
      </c>
      <c r="BB887" s="55" t="str">
        <f>+IFERROR(VLOOKUP($M887,ACTIVIDADES!$B$9:$T$494,27,0),"")</f>
        <v/>
      </c>
      <c r="BC887" s="55" t="str">
        <f>+IFERROR(VLOOKUP($M887,ACTIVIDADES!$B$9:$T$494,28,0),"")</f>
        <v/>
      </c>
      <c r="BD887" s="55" t="str">
        <f>+IFERROR(VLOOKUP($M887,ACTIVIDADES!$B$9:$T$494,29,0),"")</f>
        <v/>
      </c>
      <c r="BE887" s="55" t="str">
        <f>+IFERROR(VLOOKUP($M887,ACTIVIDADES!$B$9:$T$494,30,0),"")</f>
        <v/>
      </c>
      <c r="BF887" s="58"/>
      <c r="BG887" s="58"/>
      <c r="BH887" s="59"/>
      <c r="BI887" s="59" t="s">
        <v>580</v>
      </c>
      <c r="BJ887" s="60" t="s">
        <v>3635</v>
      </c>
      <c r="BK887" s="61" t="s">
        <v>593</v>
      </c>
      <c r="BL887" s="62"/>
      <c r="BM887" s="55" t="str">
        <f>+IFERROR(VLOOKUP($M887,ACTIVIDADES!$B$9:$T$494,31,0),"")</f>
        <v/>
      </c>
      <c r="BN887" s="55" t="str">
        <f>+IFERROR(VLOOKUP($M887,ACTIVIDADES!$B$9:$T$494,32,0),"")</f>
        <v/>
      </c>
      <c r="BO887" s="55" t="str">
        <f>+IFERROR(VLOOKUP($M887,ACTIVIDADES!$B$9:$T$494,33,0),"")</f>
        <v/>
      </c>
      <c r="BP887" s="55" t="str">
        <f>+IFERROR(VLOOKUP($M887,ACTIVIDADES!$B$9:$T$494,34,0),"")</f>
        <v/>
      </c>
      <c r="BQ887" s="55" t="str">
        <f>+IFERROR(VLOOKUP($M887,ACTIVIDADES!$B$9:$T$494,35,0),"")</f>
        <v/>
      </c>
      <c r="BR887" s="55" t="str">
        <f>+IFERROR(VLOOKUP($M887,ACTIVIDADES!$B$9:$T$494,36,0),"")</f>
        <v/>
      </c>
      <c r="BS887" s="55" t="str">
        <f>+IFERROR(VLOOKUP($M887,ACTIVIDADES!$B$9:$T$494,37,0),"")</f>
        <v/>
      </c>
      <c r="BT887" s="58"/>
      <c r="BU887" s="58"/>
      <c r="BV887" s="59"/>
      <c r="BW887" s="59" t="s">
        <v>580</v>
      </c>
      <c r="BX887" s="60" t="s">
        <v>3635</v>
      </c>
      <c r="BY887" s="61" t="s">
        <v>593</v>
      </c>
      <c r="BZ887" s="62"/>
      <c r="CA887" s="9"/>
      <c r="CB887" s="9"/>
      <c r="CC887" s="9"/>
      <c r="CD887" s="9"/>
      <c r="CE887" s="9"/>
      <c r="CF887" s="9"/>
      <c r="CG887" s="9"/>
      <c r="CH887" s="9"/>
      <c r="CI887" s="9"/>
      <c r="CJ887" s="9"/>
      <c r="CK887" s="9"/>
      <c r="CL887" s="9"/>
      <c r="CM887" s="9"/>
      <c r="CN887" s="9"/>
      <c r="CO887" s="9"/>
      <c r="CP887" s="9"/>
      <c r="CQ887" s="9"/>
    </row>
    <row r="888" spans="1:95" s="8" customFormat="1" ht="93" customHeight="1" x14ac:dyDescent="0.35">
      <c r="A888" s="40">
        <f t="shared" si="51"/>
        <v>880</v>
      </c>
      <c r="B888" s="40" t="s">
        <v>536</v>
      </c>
      <c r="C888" s="40">
        <v>2024</v>
      </c>
      <c r="D888" s="40" t="s">
        <v>3750</v>
      </c>
      <c r="E888" s="323"/>
      <c r="F888" s="40" t="s">
        <v>721</v>
      </c>
      <c r="G888" s="190" t="s">
        <v>533</v>
      </c>
      <c r="H888" s="42" t="s">
        <v>4979</v>
      </c>
      <c r="I888" s="42" t="s">
        <v>3640</v>
      </c>
      <c r="J888" s="40" t="s">
        <v>4584</v>
      </c>
      <c r="K888" s="40" t="s">
        <v>4584</v>
      </c>
      <c r="L888" s="44" t="s">
        <v>4059</v>
      </c>
      <c r="M888" s="63" t="s">
        <v>2275</v>
      </c>
      <c r="N888" s="63" t="s">
        <v>2271</v>
      </c>
      <c r="O888" s="63" t="s">
        <v>2272</v>
      </c>
      <c r="P888" s="63">
        <v>1</v>
      </c>
      <c r="Q888" s="65">
        <v>45659</v>
      </c>
      <c r="R888" s="65">
        <v>45688</v>
      </c>
      <c r="S888" s="66">
        <f t="shared" si="52"/>
        <v>4.3500000000000005</v>
      </c>
      <c r="T888" s="63" t="s">
        <v>611</v>
      </c>
      <c r="U888" s="63" t="s">
        <v>4625</v>
      </c>
      <c r="V888" s="49">
        <f>+IFERROR(VLOOKUP($M888,ACTIVIDADES!$B$9:$Q$494,10,0),"")</f>
        <v>1</v>
      </c>
      <c r="W888" s="61" t="str">
        <f>+IFERROR(VLOOKUP($M888,ACTIVIDADES!$B$9:$Q$494,11,0)," ")</f>
        <v xml:space="preserve">Accion establecida en el plan de mejoramiento suscrito el 17 de diciembre de 2024, como resultado de la auditoria realizada a la vigencia 2023.
La acción finalizó el 31 de enero de 2025. 
Se evidenció que, en cumplimiento de la Ley 1952 de 2019, se aperturó la Indagación Previa IP-007-2025 con fecha 12 de mayo de 2025.
Por lo tanto, se dio cumplimiento a la acción establecida en el Plan de Mejoramiento.
</v>
      </c>
      <c r="X888" s="51" t="str">
        <f>+IFERROR(VLOOKUP($M888,ACTIVIDADES!$B$9:$Q$494,12,0),"")</f>
        <v>https://dnbcgovco-my.sharepoint.com/:f:/g/personal/planeacion_dnbc_gov_co/IgAFvUd88YzsRKgNnx23RITfAQz5192a3834_j-KTkmQ3I8?e=EKWQSq</v>
      </c>
      <c r="Y888" s="52">
        <f>+IFERROR(VLOOKUP($M888,ACTIVIDADES!$B$9:$Q$494,13,0),"")</f>
        <v>46153</v>
      </c>
      <c r="Z888" s="49" t="str">
        <f>+IFERROR(VLOOKUP($M888,ACTIVIDADES!$B$9:$Q$494,14,0),"")</f>
        <v>Cumplida en seguimiento diciembre 2025</v>
      </c>
      <c r="AA888" s="49">
        <f>+IFERROR(VLOOKUP($M888,ACTIVIDADES!$B$9:$Q$494,15,0),"")</f>
        <v>1</v>
      </c>
      <c r="AB888" s="54" t="str">
        <f>+IFERROR(VLOOKUP($M888,ACTIVIDADES!$B$9:$Q$494,16,0),"")</f>
        <v>CUMPLIDO</v>
      </c>
      <c r="AC888" s="144">
        <v>46171</v>
      </c>
      <c r="AD888" s="29">
        <v>1</v>
      </c>
      <c r="AE888" s="30" t="s">
        <v>3951</v>
      </c>
      <c r="AF888" s="29" t="s">
        <v>578</v>
      </c>
      <c r="AG888" s="29" t="s">
        <v>3737</v>
      </c>
      <c r="AH888" s="29" t="s">
        <v>593</v>
      </c>
      <c r="AI888" s="29" t="s">
        <v>3752</v>
      </c>
      <c r="AJ888" s="55">
        <f>+IFERROR(VLOOKUP($M888,ACTIVIDADES!$B$9:$T$494,17,0),"")</f>
        <v>0</v>
      </c>
      <c r="AK888" s="80" t="str">
        <f>+IFERROR(VLOOKUP($M888,ACTIVIDADES!$B$9:$T$494,18,0),"")</f>
        <v>Si reporte segundo trimestre</v>
      </c>
      <c r="AL888" s="80" t="str">
        <f>+IFERROR(VLOOKUP($M888,ACTIVIDADES!$B$9:$T$494,19,0),"")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888" s="55">
        <f>+IFERROR(VLOOKUP($M888,ACTIVIDADES!$B$9:$X$495,20,0),0)</f>
        <v>46213</v>
      </c>
      <c r="AN888" s="55" t="str">
        <f>+IFERROR(VLOOKUP($M888,ACTIVIDADES!$B$9:$X$495,21,0),0)</f>
        <v>No se recibe reporte segundo trimestre. No obstante, actividad reportada como cumplida en primer trimestre</v>
      </c>
      <c r="AO888" s="55">
        <f>+IFERROR(VLOOKUP($M888,ACTIVIDADES!$B$9:$X$495,22,0),0)</f>
        <v>1</v>
      </c>
      <c r="AP888" s="150" t="str">
        <f>+IFERROR(VLOOKUP($M888,ACTIVIDADES!$B$9:$X$495,23,0),0)</f>
        <v>CUMPLIDO</v>
      </c>
      <c r="AQ888" s="88">
        <v>46230</v>
      </c>
      <c r="AR888" s="55">
        <v>1</v>
      </c>
      <c r="AS888" s="30" t="s">
        <v>3951</v>
      </c>
      <c r="AT888" s="29" t="s">
        <v>578</v>
      </c>
      <c r="AU888" s="57" t="s">
        <v>1477</v>
      </c>
      <c r="AV888" s="193" t="s">
        <v>3637</v>
      </c>
      <c r="AW888" s="57" t="s">
        <v>593</v>
      </c>
      <c r="AX888" s="392" t="s">
        <v>4621</v>
      </c>
      <c r="AY888" s="176" t="str">
        <f t="shared" si="50"/>
        <v>CUMPLIDAS</v>
      </c>
      <c r="AZ888" s="55" t="str">
        <f>+IFERROR(VLOOKUP($M888,ACTIVIDADES!$B$9:$T$494,25,0),"")</f>
        <v/>
      </c>
      <c r="BA888" s="55" t="str">
        <f>+IFERROR(VLOOKUP($M888,ACTIVIDADES!$B$9:$T$494,26,0),"")</f>
        <v/>
      </c>
      <c r="BB888" s="55" t="str">
        <f>+IFERROR(VLOOKUP($M888,ACTIVIDADES!$B$9:$T$494,27,0),"")</f>
        <v/>
      </c>
      <c r="BC888" s="55" t="str">
        <f>+IFERROR(VLOOKUP($M888,ACTIVIDADES!$B$9:$T$494,28,0),"")</f>
        <v/>
      </c>
      <c r="BD888" s="55" t="str">
        <f>+IFERROR(VLOOKUP($M888,ACTIVIDADES!$B$9:$T$494,29,0),"")</f>
        <v/>
      </c>
      <c r="BE888" s="55" t="str">
        <f>+IFERROR(VLOOKUP($M888,ACTIVIDADES!$B$9:$T$494,30,0),"")</f>
        <v/>
      </c>
      <c r="BF888" s="58"/>
      <c r="BG888" s="58"/>
      <c r="BH888" s="59"/>
      <c r="BI888" s="59" t="s">
        <v>580</v>
      </c>
      <c r="BJ888" s="60" t="s">
        <v>3635</v>
      </c>
      <c r="BK888" s="61" t="s">
        <v>593</v>
      </c>
      <c r="BL888" s="62"/>
      <c r="BM888" s="55" t="str">
        <f>+IFERROR(VLOOKUP($M888,ACTIVIDADES!$B$9:$T$494,31,0),"")</f>
        <v/>
      </c>
      <c r="BN888" s="55" t="str">
        <f>+IFERROR(VLOOKUP($M888,ACTIVIDADES!$B$9:$T$494,32,0),"")</f>
        <v/>
      </c>
      <c r="BO888" s="55" t="str">
        <f>+IFERROR(VLOOKUP($M888,ACTIVIDADES!$B$9:$T$494,33,0),"")</f>
        <v/>
      </c>
      <c r="BP888" s="55" t="str">
        <f>+IFERROR(VLOOKUP($M888,ACTIVIDADES!$B$9:$T$494,34,0),"")</f>
        <v/>
      </c>
      <c r="BQ888" s="55" t="str">
        <f>+IFERROR(VLOOKUP($M888,ACTIVIDADES!$B$9:$T$494,35,0),"")</f>
        <v/>
      </c>
      <c r="BR888" s="55" t="str">
        <f>+IFERROR(VLOOKUP($M888,ACTIVIDADES!$B$9:$T$494,36,0),"")</f>
        <v/>
      </c>
      <c r="BS888" s="55" t="str">
        <f>+IFERROR(VLOOKUP($M888,ACTIVIDADES!$B$9:$T$494,37,0),"")</f>
        <v/>
      </c>
      <c r="BT888" s="58"/>
      <c r="BU888" s="58"/>
      <c r="BV888" s="59"/>
      <c r="BW888" s="59" t="s">
        <v>580</v>
      </c>
      <c r="BX888" s="60" t="s">
        <v>3635</v>
      </c>
      <c r="BY888" s="61" t="s">
        <v>593</v>
      </c>
      <c r="BZ888" s="62"/>
      <c r="CA888" s="9"/>
      <c r="CB888" s="9"/>
      <c r="CC888" s="9"/>
      <c r="CD888" s="9"/>
      <c r="CE888" s="9"/>
      <c r="CF888" s="9"/>
      <c r="CG888" s="9"/>
      <c r="CH888" s="9"/>
      <c r="CI888" s="9"/>
      <c r="CJ888" s="9"/>
      <c r="CK888" s="9"/>
      <c r="CL888" s="9"/>
      <c r="CM888" s="9"/>
      <c r="CN888" s="9"/>
      <c r="CO888" s="9"/>
      <c r="CP888" s="9"/>
      <c r="CQ888" s="9"/>
    </row>
    <row r="889" spans="1:95" customFormat="1" ht="127.5" customHeight="1" x14ac:dyDescent="0.35">
      <c r="A889" s="40">
        <f t="shared" si="51"/>
        <v>881</v>
      </c>
      <c r="B889" s="40" t="s">
        <v>521</v>
      </c>
      <c r="C889" s="40">
        <v>2021</v>
      </c>
      <c r="D889" s="40" t="s">
        <v>3750</v>
      </c>
      <c r="E889" s="323" t="s">
        <v>3780</v>
      </c>
      <c r="F889" s="40" t="s">
        <v>621</v>
      </c>
      <c r="G889" s="40" t="s">
        <v>4634</v>
      </c>
      <c r="H889" s="42" t="s">
        <v>4663</v>
      </c>
      <c r="I889" s="42" t="s">
        <v>3636</v>
      </c>
      <c r="J889" s="40" t="s">
        <v>5291</v>
      </c>
      <c r="K889" s="40" t="s">
        <v>4630</v>
      </c>
      <c r="L889" s="44" t="s">
        <v>1153</v>
      </c>
      <c r="M889" s="63" t="s">
        <v>1177</v>
      </c>
      <c r="N889" s="63" t="s">
        <v>5605</v>
      </c>
      <c r="O889" s="63" t="s">
        <v>5738</v>
      </c>
      <c r="P889" s="63">
        <v>1</v>
      </c>
      <c r="Q889" s="65">
        <v>44409</v>
      </c>
      <c r="R889" s="65">
        <v>44438</v>
      </c>
      <c r="S889" s="66">
        <f t="shared" si="52"/>
        <v>4.3500000000000005</v>
      </c>
      <c r="T889" s="63" t="s">
        <v>622</v>
      </c>
      <c r="U889" s="63" t="s">
        <v>1180</v>
      </c>
      <c r="V889" s="49">
        <f>+IFERROR(VLOOKUP($M889,ACTIVIDADES!$B$9:$Q$494,10,0),"")</f>
        <v>1</v>
      </c>
      <c r="W889" s="61" t="str">
        <f>+IFERROR(VLOOKUP($M889,ACTIVIDADES!$B$9:$Q$494,11,0)," ")</f>
        <v>Se generó por parte del Planeación Estratégica, el  procedimiento denominado Formulacion y seguimiento Plan Anual de Adquisiones, codigo: PC-PE-01 Version 1. El procedimiento Actualmente se encuentra en V3.</v>
      </c>
      <c r="X889" s="51" t="str">
        <f>+IFERROR(VLOOKUP($M889,ACTIVIDADES!$B$9:$Q$494,12,0),"")</f>
        <v>https://dnbcgovco-my.sharepoint.com/:b:/g/personal/planeacion_dnbc_gov_co/IQDNdvWv1y91Tp4Dh16MArLvAdjffmzNDv9k9_c3is0NPQs?e=nxlmmL</v>
      </c>
      <c r="Y889" s="52">
        <f>+IFERROR(VLOOKUP($M889,ACTIVIDADES!$B$9:$Q$494,13,0),"")</f>
        <v>46153</v>
      </c>
      <c r="Z889" s="49" t="str">
        <f>+IFERROR(VLOOKUP($M889,ACTIVIDADES!$B$9:$Q$494,14,0),"")</f>
        <v xml:space="preserve">Se evidencia creación de procedimiento PC-PE-FSP-01 Formulación Seguimiento Plan Anual Adquisiciones y posteriores actualizaciones. </v>
      </c>
      <c r="AA889" s="49">
        <f>+IFERROR(VLOOKUP($M889,ACTIVIDADES!$B$9:$Q$494,15,0),"")</f>
        <v>1</v>
      </c>
      <c r="AB889" s="54" t="str">
        <f>+IFERROR(VLOOKUP($M889,ACTIVIDADES!$B$9:$Q$494,16,0),"")</f>
        <v>CUMPLIDO</v>
      </c>
      <c r="AC889" s="144">
        <v>46178</v>
      </c>
      <c r="AD889" s="29">
        <v>1</v>
      </c>
      <c r="AE889" s="29" t="s">
        <v>4590</v>
      </c>
      <c r="AF889" s="28" t="s">
        <v>578</v>
      </c>
      <c r="AG889" s="29" t="s">
        <v>3737</v>
      </c>
      <c r="AH889" s="29" t="s">
        <v>593</v>
      </c>
      <c r="AI889" s="29" t="s">
        <v>3752</v>
      </c>
      <c r="AJ889" s="55">
        <f>+IFERROR(VLOOKUP($M889,ACTIVIDADES!$B$9:$T$494,17,0),"")</f>
        <v>1</v>
      </c>
      <c r="AK889" s="80" t="str">
        <f>+IFERROR(VLOOKUP($M889,ACTIVIDADES!$B$9:$T$494,18,0),"")</f>
        <v>Se generó por parte del Planeación Estratégica, el  procedimiento denominado Formulacion y seguimiento Plan Anual de Adquisiones, codigo: PC-PE-01 Version 1. El procedimiento Actualmente se encuentra en V3.</v>
      </c>
      <c r="AL889" s="80" t="str">
        <f>+IFERROR(VLOOKUP($M889,ACTIVIDADES!$B$9:$T$494,19,0),"")</f>
        <v>https://dnbcgovco-my.sharepoint.com/my?id=%2Fpersonal%2Fplaneacion%5Fdnbc%5Fgov%5Fco%2FDocuments%2FDocumentos%20SIGE%2F6%2E%20Planes%2FPLAN%20DE%20MEJORA%2F2026%2F02%2E%20Seguimiento%20Segundo%20Trimestre%2F01%2E%20Planeaci%C3%B3n%20Estrat%C3%A9gica&amp;viewid=efb70791%2Db8ab%2D49e7%2Db552%2Dd3d4cbe976b9</v>
      </c>
      <c r="AM889" s="55">
        <f>+IFERROR(VLOOKUP($M889,ACTIVIDADES!$B$9:$X$495,20,0),0)</f>
        <v>46213</v>
      </c>
      <c r="AN889" s="55" t="str">
        <f>+IFERROR(VLOOKUP($M889,ACTIVIDADES!$B$9:$X$495,21,0),0)</f>
        <v xml:space="preserve">Se evidencia creación de procedimiento PC-PE-FSP-01 Formulación Seguimiento Plan Anual Adquisiciones y posteriores actualizaciones. </v>
      </c>
      <c r="AO889" s="55">
        <f>+IFERROR(VLOOKUP($M889,ACTIVIDADES!$B$9:$X$495,22,0),0)</f>
        <v>1</v>
      </c>
      <c r="AP889" s="150" t="str">
        <f>+IFERROR(VLOOKUP($M889,ACTIVIDADES!$B$9:$X$495,23,0),0)</f>
        <v>CUMPLIDO</v>
      </c>
      <c r="AQ889" s="88">
        <v>46244</v>
      </c>
      <c r="AR889" s="55">
        <v>1</v>
      </c>
      <c r="AS889" s="57" t="s">
        <v>4319</v>
      </c>
      <c r="AT889" s="29" t="s">
        <v>578</v>
      </c>
      <c r="AU889" s="193" t="s">
        <v>3639</v>
      </c>
      <c r="AV889" s="193" t="s">
        <v>3639</v>
      </c>
      <c r="AW889" s="193" t="s">
        <v>3639</v>
      </c>
      <c r="AX889" s="193" t="s">
        <v>3739</v>
      </c>
      <c r="AY889" s="176" t="str">
        <f t="shared" si="50"/>
        <v>CUMPLIDAS</v>
      </c>
      <c r="AZ889" s="55" t="str">
        <f>+IFERROR(VLOOKUP($M889,ACTIVIDADES!$B$9:$T$494,25,0),"")</f>
        <v/>
      </c>
      <c r="BA889" s="55" t="str">
        <f>+IFERROR(VLOOKUP($M889,ACTIVIDADES!$B$9:$T$494,26,0),"")</f>
        <v/>
      </c>
      <c r="BB889" s="55" t="str">
        <f>+IFERROR(VLOOKUP($M889,ACTIVIDADES!$B$9:$T$494,27,0),"")</f>
        <v/>
      </c>
      <c r="BC889" s="55" t="str">
        <f>+IFERROR(VLOOKUP($M889,ACTIVIDADES!$B$9:$T$494,28,0),"")</f>
        <v/>
      </c>
      <c r="BD889" s="55" t="str">
        <f>+IFERROR(VLOOKUP($M889,ACTIVIDADES!$B$9:$T$494,29,0),"")</f>
        <v/>
      </c>
      <c r="BE889" s="55" t="str">
        <f>+IFERROR(VLOOKUP($M889,ACTIVIDADES!$B$9:$T$494,30,0),"")</f>
        <v/>
      </c>
      <c r="BF889" s="58"/>
      <c r="BG889" s="58"/>
      <c r="BH889" s="59"/>
      <c r="BI889" s="59" t="s">
        <v>580</v>
      </c>
      <c r="BJ889" s="60" t="s">
        <v>3635</v>
      </c>
      <c r="BK889" s="61" t="s">
        <v>593</v>
      </c>
      <c r="BL889" s="62"/>
      <c r="BM889" s="55" t="str">
        <f>+IFERROR(VLOOKUP($M889,ACTIVIDADES!$B$9:$T$494,31,0),"")</f>
        <v/>
      </c>
      <c r="BN889" s="55" t="str">
        <f>+IFERROR(VLOOKUP($M889,ACTIVIDADES!$B$9:$T$494,32,0),"")</f>
        <v/>
      </c>
      <c r="BO889" s="55" t="str">
        <f>+IFERROR(VLOOKUP($M889,ACTIVIDADES!$B$9:$T$494,33,0),"")</f>
        <v/>
      </c>
      <c r="BP889" s="55" t="str">
        <f>+IFERROR(VLOOKUP($M889,ACTIVIDADES!$B$9:$T$494,34,0),"")</f>
        <v/>
      </c>
      <c r="BQ889" s="55" t="str">
        <f>+IFERROR(VLOOKUP($M889,ACTIVIDADES!$B$9:$T$494,35,0),"")</f>
        <v/>
      </c>
      <c r="BR889" s="55" t="str">
        <f>+IFERROR(VLOOKUP($M889,ACTIVIDADES!$B$9:$T$494,36,0),"")</f>
        <v/>
      </c>
      <c r="BS889" s="55" t="str">
        <f>+IFERROR(VLOOKUP($M889,ACTIVIDADES!$B$9:$T$494,37,0),"")</f>
        <v/>
      </c>
      <c r="BT889" s="58"/>
      <c r="BU889" s="58"/>
      <c r="BV889" s="59"/>
      <c r="BW889" s="59" t="s">
        <v>580</v>
      </c>
      <c r="BX889" s="60" t="s">
        <v>3635</v>
      </c>
      <c r="BY889" s="61" t="s">
        <v>593</v>
      </c>
      <c r="BZ889" s="62"/>
      <c r="CA889" s="9"/>
      <c r="CB889" s="9"/>
      <c r="CC889" s="9"/>
      <c r="CD889" s="9"/>
      <c r="CE889" s="9"/>
      <c r="CF889" s="9"/>
      <c r="CG889" s="9"/>
      <c r="CH889" s="9"/>
      <c r="CI889" s="9"/>
      <c r="CJ889" s="9"/>
      <c r="CK889" s="9"/>
      <c r="CL889" s="9"/>
      <c r="CM889" s="9"/>
      <c r="CN889" s="9"/>
      <c r="CO889" s="9"/>
      <c r="CP889" s="9"/>
      <c r="CQ889" s="9"/>
    </row>
    <row r="890" spans="1:95" s="143" customFormat="1" ht="142" customHeight="1" x14ac:dyDescent="0.35">
      <c r="A890" s="40">
        <f t="shared" si="51"/>
        <v>882</v>
      </c>
      <c r="B890" s="40" t="s">
        <v>521</v>
      </c>
      <c r="C890" s="40">
        <v>2021</v>
      </c>
      <c r="D890" s="40" t="s">
        <v>3750</v>
      </c>
      <c r="E890" s="323" t="s">
        <v>3780</v>
      </c>
      <c r="F890" s="40" t="s">
        <v>621</v>
      </c>
      <c r="G890" s="40" t="s">
        <v>4634</v>
      </c>
      <c r="H890" s="42" t="s">
        <v>4663</v>
      </c>
      <c r="I890" s="42" t="s">
        <v>3636</v>
      </c>
      <c r="J890" s="40" t="s">
        <v>4995</v>
      </c>
      <c r="K890" s="40" t="s">
        <v>3781</v>
      </c>
      <c r="L890" s="44" t="s">
        <v>1153</v>
      </c>
      <c r="M890" s="63" t="s">
        <v>1185</v>
      </c>
      <c r="N890" s="63" t="s">
        <v>1186</v>
      </c>
      <c r="O890" s="63" t="s">
        <v>1187</v>
      </c>
      <c r="P890" s="63">
        <v>1</v>
      </c>
      <c r="Q890" s="65">
        <v>44409</v>
      </c>
      <c r="R890" s="65">
        <v>44742</v>
      </c>
      <c r="S890" s="66">
        <f t="shared" si="52"/>
        <v>49.35</v>
      </c>
      <c r="T890" s="63" t="s">
        <v>622</v>
      </c>
      <c r="U890" s="63" t="s">
        <v>1180</v>
      </c>
      <c r="V890" s="49">
        <f>+IFERROR(VLOOKUP($M890,ACTIVIDADES!$B$9:$Q$494,10,0),"")</f>
        <v>1</v>
      </c>
      <c r="W890" s="61" t="str">
        <f>+IFERROR(VLOOKUP($M890,ACTIVIDADES!$B$9:$Q$494,11,0)," ")</f>
        <v xml:space="preserve">Durante la vigencia 2022 se realizaron ejercicios para la construcción de formatos que capturaran información acorde a lineamientos de CCE. En PAA 2026 fue publicado acorde con el formato construido </v>
      </c>
      <c r="X890" s="51" t="str">
        <f>+IFERROR(VLOOKUP($M890,ACTIVIDADES!$B$9:$Q$494,12,0),"")</f>
        <v>https://dnbc.gov.co/plan-anual-de-adquisiciones/</v>
      </c>
      <c r="Y890" s="52">
        <f>+IFERROR(VLOOKUP($M890,ACTIVIDADES!$B$9:$Q$494,13,0),"")</f>
        <v>46153</v>
      </c>
      <c r="Z890" s="49" t="str">
        <f>+IFERROR(VLOOKUP($M890,ACTIVIDADES!$B$9:$Q$494,14,0),"")</f>
        <v>Se evidencia publicación reciente de PAA</v>
      </c>
      <c r="AA890" s="49">
        <f>+IFERROR(VLOOKUP($M890,ACTIVIDADES!$B$9:$Q$494,15,0),"")</f>
        <v>1</v>
      </c>
      <c r="AB890" s="54" t="str">
        <f>+IFERROR(VLOOKUP($M890,ACTIVIDADES!$B$9:$Q$494,16,0),"")</f>
        <v>CUMPLIDO</v>
      </c>
      <c r="AC890" s="144">
        <v>46178</v>
      </c>
      <c r="AD890" s="29">
        <v>1</v>
      </c>
      <c r="AE890" s="29" t="s">
        <v>4591</v>
      </c>
      <c r="AF890" s="28" t="s">
        <v>578</v>
      </c>
      <c r="AG890" s="29" t="s">
        <v>3737</v>
      </c>
      <c r="AH890" s="29" t="s">
        <v>593</v>
      </c>
      <c r="AI890" s="29" t="s">
        <v>3752</v>
      </c>
      <c r="AJ890" s="55">
        <f>+IFERROR(VLOOKUP($M890,ACTIVIDADES!$B$9:$T$494,17,0),"")</f>
        <v>1</v>
      </c>
      <c r="AK890" s="80" t="str">
        <f>+IFERROR(VLOOKUP($M890,ACTIVIDADES!$B$9:$T$494,18,0),"")</f>
        <v xml:space="preserve">Durante la vigencia 2022 se realizaron ejercicios para la construcción de formatos que capturaran información acorde a lineamientos de CCE. En PAA 2026 fue publicado acorde con el formato construido </v>
      </c>
      <c r="AL890" s="80" t="str">
        <f>+IFERROR(VLOOKUP($M890,ACTIVIDADES!$B$9:$T$494,19,0),"")</f>
        <v>https://dnbcgovco-my.sharepoint.com/my?id=%2Fpersonal%2Fplaneacion%5Fdnbc%5Fgov%5Fco%2FDocuments%2FDocumentos%20SIGE%2F6%2E%20Planes%2FPLAN%20DE%20MEJORA%2F2026%2F02%2E%20Seguimiento%20Segundo%20Trimestre%2F01%2E%20Planeaci%C3%B3n%20Estrat%C3%A9gica&amp;viewid=efb70791%2Db8ab%2D49e7%2Db552%2Dd3d4cbe976b9</v>
      </c>
      <c r="AM890" s="55">
        <f>+IFERROR(VLOOKUP($M890,ACTIVIDADES!$B$9:$X$495,20,0),0)</f>
        <v>46213</v>
      </c>
      <c r="AN890" s="55" t="str">
        <f>+IFERROR(VLOOKUP($M890,ACTIVIDADES!$B$9:$X$495,21,0),0)</f>
        <v>Se evidencia publicación reciente de PAA</v>
      </c>
      <c r="AO890" s="55">
        <f>+IFERROR(VLOOKUP($M890,ACTIVIDADES!$B$9:$X$495,22,0),0)</f>
        <v>1</v>
      </c>
      <c r="AP890" s="150" t="str">
        <f>+IFERROR(VLOOKUP($M890,ACTIVIDADES!$B$9:$X$495,23,0),0)</f>
        <v>CUMPLIDO</v>
      </c>
      <c r="AQ890" s="88">
        <v>46244</v>
      </c>
      <c r="AR890" s="55">
        <v>1</v>
      </c>
      <c r="AS890" s="57" t="s">
        <v>4147</v>
      </c>
      <c r="AT890" s="29" t="s">
        <v>578</v>
      </c>
      <c r="AU890" s="193" t="s">
        <v>3639</v>
      </c>
      <c r="AV890" s="193" t="s">
        <v>3639</v>
      </c>
      <c r="AW890" s="193" t="s">
        <v>3639</v>
      </c>
      <c r="AX890" s="193" t="s">
        <v>3739</v>
      </c>
      <c r="AY890" s="176" t="str">
        <f t="shared" si="50"/>
        <v>CUMPLIDAS</v>
      </c>
      <c r="AZ890" s="55" t="str">
        <f>+IFERROR(VLOOKUP($M890,ACTIVIDADES!$B$9:$T$494,25,0),"")</f>
        <v/>
      </c>
      <c r="BA890" s="55" t="str">
        <f>+IFERROR(VLOOKUP($M890,ACTIVIDADES!$B$9:$T$494,26,0),"")</f>
        <v/>
      </c>
      <c r="BB890" s="55" t="str">
        <f>+IFERROR(VLOOKUP($M890,ACTIVIDADES!$B$9:$T$494,27,0),"")</f>
        <v/>
      </c>
      <c r="BC890" s="55" t="str">
        <f>+IFERROR(VLOOKUP($M890,ACTIVIDADES!$B$9:$T$494,28,0),"")</f>
        <v/>
      </c>
      <c r="BD890" s="55" t="str">
        <f>+IFERROR(VLOOKUP($M890,ACTIVIDADES!$B$9:$T$494,29,0),"")</f>
        <v/>
      </c>
      <c r="BE890" s="55" t="str">
        <f>+IFERROR(VLOOKUP($M890,ACTIVIDADES!$B$9:$T$494,30,0),"")</f>
        <v/>
      </c>
      <c r="BF890" s="58"/>
      <c r="BG890" s="58"/>
      <c r="BH890" s="59"/>
      <c r="BI890" s="59" t="s">
        <v>580</v>
      </c>
      <c r="BJ890" s="60" t="s">
        <v>3635</v>
      </c>
      <c r="BK890" s="61" t="s">
        <v>593</v>
      </c>
      <c r="BL890" s="62"/>
      <c r="BM890" s="55" t="str">
        <f>+IFERROR(VLOOKUP($M890,ACTIVIDADES!$B$9:$T$494,31,0),"")</f>
        <v/>
      </c>
      <c r="BN890" s="55" t="str">
        <f>+IFERROR(VLOOKUP($M890,ACTIVIDADES!$B$9:$T$494,32,0),"")</f>
        <v/>
      </c>
      <c r="BO890" s="55" t="str">
        <f>+IFERROR(VLOOKUP($M890,ACTIVIDADES!$B$9:$T$494,33,0),"")</f>
        <v/>
      </c>
      <c r="BP890" s="55" t="str">
        <f>+IFERROR(VLOOKUP($M890,ACTIVIDADES!$B$9:$T$494,34,0),"")</f>
        <v/>
      </c>
      <c r="BQ890" s="55" t="str">
        <f>+IFERROR(VLOOKUP($M890,ACTIVIDADES!$B$9:$T$494,35,0),"")</f>
        <v/>
      </c>
      <c r="BR890" s="55" t="str">
        <f>+IFERROR(VLOOKUP($M890,ACTIVIDADES!$B$9:$T$494,36,0),"")</f>
        <v/>
      </c>
      <c r="BS890" s="55" t="str">
        <f>+IFERROR(VLOOKUP($M890,ACTIVIDADES!$B$9:$T$494,37,0),"")</f>
        <v/>
      </c>
      <c r="BT890" s="58"/>
      <c r="BU890" s="58"/>
      <c r="BV890" s="59"/>
      <c r="BW890" s="59" t="s">
        <v>580</v>
      </c>
      <c r="BX890" s="60" t="s">
        <v>3635</v>
      </c>
      <c r="BY890" s="61" t="s">
        <v>593</v>
      </c>
      <c r="BZ890" s="62"/>
      <c r="CA890" s="9"/>
      <c r="CB890" s="9"/>
      <c r="CC890" s="9"/>
      <c r="CD890" s="9"/>
      <c r="CE890" s="9"/>
      <c r="CF890" s="9"/>
      <c r="CG890" s="9"/>
      <c r="CH890" s="9"/>
      <c r="CI890" s="9"/>
      <c r="CJ890" s="9"/>
      <c r="CK890" s="9"/>
      <c r="CL890" s="9"/>
      <c r="CM890" s="9"/>
      <c r="CN890" s="9"/>
      <c r="CO890" s="9"/>
      <c r="CP890" s="9"/>
      <c r="CQ890" s="9"/>
    </row>
    <row r="891" spans="1:95" s="143" customFormat="1" ht="93" customHeight="1" x14ac:dyDescent="0.35">
      <c r="A891" s="40">
        <f t="shared" si="51"/>
        <v>883</v>
      </c>
      <c r="B891" s="40" t="s">
        <v>536</v>
      </c>
      <c r="C891" s="40">
        <v>2024</v>
      </c>
      <c r="D891" s="40" t="s">
        <v>3879</v>
      </c>
      <c r="E891" s="323"/>
      <c r="F891" s="40" t="s">
        <v>724</v>
      </c>
      <c r="G891" s="190" t="s">
        <v>533</v>
      </c>
      <c r="H891" s="42" t="s">
        <v>4980</v>
      </c>
      <c r="I891" s="42" t="s">
        <v>3653</v>
      </c>
      <c r="J891" s="40" t="s">
        <v>4592</v>
      </c>
      <c r="K891" s="40" t="s">
        <v>4592</v>
      </c>
      <c r="L891" s="44" t="s">
        <v>5451</v>
      </c>
      <c r="M891" s="63" t="s">
        <v>1606</v>
      </c>
      <c r="N891" s="63" t="s">
        <v>5561</v>
      </c>
      <c r="O891" s="63" t="s">
        <v>1277</v>
      </c>
      <c r="P891" s="63">
        <v>1</v>
      </c>
      <c r="Q891" s="65">
        <v>45659</v>
      </c>
      <c r="R891" s="65">
        <v>45746</v>
      </c>
      <c r="S891" s="66">
        <f t="shared" si="52"/>
        <v>13.2</v>
      </c>
      <c r="T891" s="63" t="s">
        <v>5767</v>
      </c>
      <c r="U891" s="63" t="s">
        <v>1164</v>
      </c>
      <c r="V891" s="49">
        <f>+IFERROR(VLOOKUP($M891,ACTIVIDADES!$B$9:$Q$494,10,0),"")</f>
        <v>1</v>
      </c>
      <c r="W891" s="61" t="str">
        <f>+IFERROR(VLOOKUP($M891,ACTIVIDADES!$B$9:$Q$494,11,0)," ")</f>
        <v xml:space="preserve">Se formuló Procedimiento de asignación y reasignación de fortalecimiento (bienes) a entregar a los Cuerpos de Bomberos del País con recursos del Fondo Nacional de Bomberos Código: PC-FB-02, Vigente Desde: 25/03/2025
</v>
      </c>
      <c r="X891" s="51" t="str">
        <f>+IFERROR(VLOOKUP($M891,ACTIVIDADES!$B$9:$Q$494,12,0),"")</f>
        <v>https://dnbcgovco-my.sharepoint.com/:f:/g/personal/planeacion_dnbc_gov_co/IgDXNHpy7oLsTo_k1pBYTEA_AXkQuekeDuYRfMOd3hOKrho?e=FZVMrN</v>
      </c>
      <c r="Y891" s="52">
        <f>+IFERROR(VLOOKUP($M891,ACTIVIDADES!$B$9:$Q$494,13,0),"")</f>
        <v>46153</v>
      </c>
      <c r="Z891" s="49" t="str">
        <f>+IFERROR(VLOOKUP($M891,ACTIVIDADES!$B$9:$Q$494,14,0),"")</f>
        <v>Se evidencia procedimiento formulado en la vigencia 2025</v>
      </c>
      <c r="AA891" s="49">
        <f>+IFERROR(VLOOKUP($M891,ACTIVIDADES!$B$9:$Q$494,15,0),"")</f>
        <v>1</v>
      </c>
      <c r="AB891" s="54" t="str">
        <f>+IFERROR(VLOOKUP($M891,ACTIVIDADES!$B$9:$Q$494,16,0),"")</f>
        <v>CUMPLIDO</v>
      </c>
      <c r="AC891" s="144">
        <v>46157</v>
      </c>
      <c r="AD891" s="28">
        <v>1</v>
      </c>
      <c r="AE891" s="28" t="s">
        <v>4221</v>
      </c>
      <c r="AF891" s="29" t="s">
        <v>578</v>
      </c>
      <c r="AG891" s="29" t="s">
        <v>3737</v>
      </c>
      <c r="AH891" s="29" t="s">
        <v>593</v>
      </c>
      <c r="AI891" s="29" t="s">
        <v>3752</v>
      </c>
      <c r="AJ891" s="55">
        <f>+IFERROR(VLOOKUP($M891,ACTIVIDADES!$B$9:$T$494,17,0),"")</f>
        <v>1</v>
      </c>
      <c r="AK891" s="80" t="str">
        <f>+IFERROR(VLOOKUP($M891,ACTIVIDADES!$B$9:$T$494,18,0),"")</f>
        <v>Se formuló Procedimiento de asignación y reasignación de fortalecimiento (bienes) a entregar a los Cuerpos de Bomberos del País con recursos del Fondo Nacional de Bomberos Código: PC-FB-02, Vigente Desde: 25/03/2025</v>
      </c>
      <c r="AL891" s="80">
        <f>+IFERROR(VLOOKUP($M891,ACTIVIDADES!$B$9:$T$494,19,0),"")</f>
        <v>0</v>
      </c>
      <c r="AM891" s="55">
        <f>+IFERROR(VLOOKUP($M891,ACTIVIDADES!$B$9:$X$495,20,0),0)</f>
        <v>46213</v>
      </c>
      <c r="AN891" s="55" t="str">
        <f>+IFERROR(VLOOKUP($M891,ACTIVIDADES!$B$9:$X$495,21,0),0)</f>
        <v>Acción reportada con cumplimiento en el primer trimestre</v>
      </c>
      <c r="AO891" s="55">
        <f>+IFERROR(VLOOKUP($M891,ACTIVIDADES!$B$9:$X$495,22,0),0)</f>
        <v>1</v>
      </c>
      <c r="AP891" s="150" t="str">
        <f>+IFERROR(VLOOKUP($M891,ACTIVIDADES!$B$9:$X$495,23,0),0)</f>
        <v>CUMPLIDO</v>
      </c>
      <c r="AQ891" s="88">
        <v>46230</v>
      </c>
      <c r="AR891" s="55">
        <v>1</v>
      </c>
      <c r="AS891" s="57" t="s">
        <v>4593</v>
      </c>
      <c r="AT891" s="29" t="s">
        <v>578</v>
      </c>
      <c r="AU891" s="57" t="s">
        <v>1477</v>
      </c>
      <c r="AV891" s="193" t="s">
        <v>3637</v>
      </c>
      <c r="AW891" s="57" t="s">
        <v>593</v>
      </c>
      <c r="AX891" s="193" t="s">
        <v>4594</v>
      </c>
      <c r="AY891" s="176" t="str">
        <f t="shared" si="50"/>
        <v>CUMPLIDAS</v>
      </c>
      <c r="AZ891" s="55" t="str">
        <f>+IFERROR(VLOOKUP($M891,ACTIVIDADES!$B$9:$T$494,25,0),"")</f>
        <v/>
      </c>
      <c r="BA891" s="55" t="str">
        <f>+IFERROR(VLOOKUP($M891,ACTIVIDADES!$B$9:$T$494,26,0),"")</f>
        <v/>
      </c>
      <c r="BB891" s="55" t="str">
        <f>+IFERROR(VLOOKUP($M891,ACTIVIDADES!$B$9:$T$494,27,0),"")</f>
        <v/>
      </c>
      <c r="BC891" s="55" t="str">
        <f>+IFERROR(VLOOKUP($M891,ACTIVIDADES!$B$9:$T$494,28,0),"")</f>
        <v/>
      </c>
      <c r="BD891" s="55" t="str">
        <f>+IFERROR(VLOOKUP($M891,ACTIVIDADES!$B$9:$T$494,29,0),"")</f>
        <v/>
      </c>
      <c r="BE891" s="55" t="str">
        <f>+IFERROR(VLOOKUP($M891,ACTIVIDADES!$B$9:$T$494,30,0),"")</f>
        <v/>
      </c>
      <c r="BF891" s="58"/>
      <c r="BG891" s="58"/>
      <c r="BH891" s="59"/>
      <c r="BI891" s="59" t="s">
        <v>580</v>
      </c>
      <c r="BJ891" s="60" t="s">
        <v>3635</v>
      </c>
      <c r="BK891" s="61" t="s">
        <v>593</v>
      </c>
      <c r="BL891" s="62"/>
      <c r="BM891" s="55" t="str">
        <f>+IFERROR(VLOOKUP($M891,ACTIVIDADES!$B$9:$T$494,31,0),"")</f>
        <v/>
      </c>
      <c r="BN891" s="55" t="str">
        <f>+IFERROR(VLOOKUP($M891,ACTIVIDADES!$B$9:$T$494,32,0),"")</f>
        <v/>
      </c>
      <c r="BO891" s="55" t="str">
        <f>+IFERROR(VLOOKUP($M891,ACTIVIDADES!$B$9:$T$494,33,0),"")</f>
        <v/>
      </c>
      <c r="BP891" s="55" t="str">
        <f>+IFERROR(VLOOKUP($M891,ACTIVIDADES!$B$9:$T$494,34,0),"")</f>
        <v/>
      </c>
      <c r="BQ891" s="55" t="str">
        <f>+IFERROR(VLOOKUP($M891,ACTIVIDADES!$B$9:$T$494,35,0),"")</f>
        <v/>
      </c>
      <c r="BR891" s="55" t="str">
        <f>+IFERROR(VLOOKUP($M891,ACTIVIDADES!$B$9:$T$494,36,0),"")</f>
        <v/>
      </c>
      <c r="BS891" s="55" t="str">
        <f>+IFERROR(VLOOKUP($M891,ACTIVIDADES!$B$9:$T$494,37,0),"")</f>
        <v/>
      </c>
      <c r="BT891" s="58"/>
      <c r="BU891" s="58"/>
      <c r="BV891" s="59"/>
      <c r="BW891" s="59" t="s">
        <v>580</v>
      </c>
      <c r="BX891" s="60" t="s">
        <v>3635</v>
      </c>
      <c r="BY891" s="61" t="s">
        <v>593</v>
      </c>
      <c r="BZ891" s="62"/>
      <c r="CA891" s="9"/>
      <c r="CB891" s="9"/>
      <c r="CC891" s="9"/>
      <c r="CD891" s="9"/>
      <c r="CE891" s="9"/>
      <c r="CF891" s="9"/>
      <c r="CG891" s="9"/>
      <c r="CH891" s="9"/>
      <c r="CI891" s="9"/>
      <c r="CJ891" s="9"/>
      <c r="CK891" s="9"/>
      <c r="CL891" s="9"/>
      <c r="CM891" s="9"/>
      <c r="CN891" s="9"/>
      <c r="CO891" s="9"/>
      <c r="CP891" s="9"/>
      <c r="CQ891" s="9"/>
    </row>
    <row r="892" spans="1:95" s="143" customFormat="1" ht="93" customHeight="1" x14ac:dyDescent="0.35">
      <c r="A892" s="40">
        <f t="shared" si="51"/>
        <v>884</v>
      </c>
      <c r="B892" s="40" t="s">
        <v>536</v>
      </c>
      <c r="C892" s="40">
        <v>2024</v>
      </c>
      <c r="D892" s="40" t="s">
        <v>3879</v>
      </c>
      <c r="E892" s="323"/>
      <c r="F892" s="40" t="s">
        <v>724</v>
      </c>
      <c r="G892" s="190" t="s">
        <v>533</v>
      </c>
      <c r="H892" s="42" t="s">
        <v>4980</v>
      </c>
      <c r="I892" s="42" t="s">
        <v>3653</v>
      </c>
      <c r="J892" s="40" t="s">
        <v>4592</v>
      </c>
      <c r="K892" s="40" t="s">
        <v>4592</v>
      </c>
      <c r="L892" s="44" t="s">
        <v>5451</v>
      </c>
      <c r="M892" s="63" t="s">
        <v>1611</v>
      </c>
      <c r="N892" s="63" t="s">
        <v>5562</v>
      </c>
      <c r="O892" s="63" t="s">
        <v>1613</v>
      </c>
      <c r="P892" s="63">
        <v>1</v>
      </c>
      <c r="Q892" s="65">
        <v>45659</v>
      </c>
      <c r="R892" s="65">
        <v>46022</v>
      </c>
      <c r="S892" s="66">
        <f t="shared" si="52"/>
        <v>53.85</v>
      </c>
      <c r="T892" s="63" t="s">
        <v>5767</v>
      </c>
      <c r="U892" s="63" t="s">
        <v>1164</v>
      </c>
      <c r="V892" s="49">
        <f>+IFERROR(VLOOKUP($M892,ACTIVIDADES!$B$9:$Q$494,10,0),"")</f>
        <v>1</v>
      </c>
      <c r="W892" s="61" t="str">
        <f>+IFERROR(VLOOKUP($M892,ACTIVIDADES!$B$9:$Q$494,11,0)," ")</f>
        <v>Justificación JNBC autoriza a la DNBC la reasignación de bienes, por lo que no se configura esta acción, se adjunta evidencia en página 17, de la JNBC 003 DE 2024</v>
      </c>
      <c r="X892" s="61">
        <f>+IFERROR(VLOOKUP($M892,ACTIVIDADES!$B$9:$Q$494,12,0),"")</f>
        <v>0</v>
      </c>
      <c r="Y892" s="52">
        <f>+IFERROR(VLOOKUP($M892,ACTIVIDADES!$B$9:$Q$494,13,0),"")</f>
        <v>46153</v>
      </c>
      <c r="Z892" s="49" t="str">
        <f>+IFERROR(VLOOKUP($M892,ACTIVIDADES!$B$9:$Q$494,14,0),"")</f>
        <v>No se encuentran evidencias de la actividad</v>
      </c>
      <c r="AA892" s="49">
        <f>+IFERROR(VLOOKUP($M892,ACTIVIDADES!$B$9:$Q$494,15,0),"")</f>
        <v>0</v>
      </c>
      <c r="AB892" s="54" t="str">
        <f>+IFERROR(VLOOKUP($M892,ACTIVIDADES!$B$9:$Q$494,16,0),"")</f>
        <v>VENCIDO</v>
      </c>
      <c r="AC892" s="144">
        <v>46181</v>
      </c>
      <c r="AD892" s="29">
        <v>0</v>
      </c>
      <c r="AE892" s="30" t="s">
        <v>3741</v>
      </c>
      <c r="AF892" s="29" t="s">
        <v>581</v>
      </c>
      <c r="AG892" s="29" t="s">
        <v>3737</v>
      </c>
      <c r="AH892" s="29" t="s">
        <v>3737</v>
      </c>
      <c r="AI892" s="29" t="s">
        <v>3737</v>
      </c>
      <c r="AJ892" s="55">
        <f>+IFERROR(VLOOKUP($M892,ACTIVIDADES!$B$9:$T$494,17,0),"")</f>
        <v>1</v>
      </c>
      <c r="AK892" s="80" t="str">
        <f>+IFERROR(VLOOKUP($M892,ACTIVIDADES!$B$9:$T$494,18,0),"")</f>
        <v>La JNBC autoriza a la DNBC la reasignación de bienes desde el año 2024 en atención a la celeridad de los procesos de entregas de fortalecimiento, por lo que no se configura esta acción, se adjunta evidencia en página 17, de la JNBC 003 DE 2024</v>
      </c>
      <c r="AL892" s="80" t="str">
        <f>+IFERROR(VLOOKUP($M892,ACTIVIDADES!$B$9:$T$494,19,0),"")</f>
        <v>https://dnbcgovco-my.sharepoint.com/:f:/g/personal/planeacion_dnbc_gov_co/IgArz6TXGwFjS4NjcXoG0KjRATBL6NO3DmsApI56MP8FO84?e=nbDZfg</v>
      </c>
      <c r="AM892" s="55">
        <f>+IFERROR(VLOOKUP($M892,ACTIVIDADES!$B$9:$X$495,20,0),0)</f>
        <v>46213</v>
      </c>
      <c r="AN892" s="55" t="str">
        <f>+IFERROR(VLOOKUP($M892,ACTIVIDADES!$B$9:$X$495,21,0),0)</f>
        <v>Se adjunta acta de la JNBC donde se evidencia la no configuracion de esta acción</v>
      </c>
      <c r="AO892" s="55">
        <f>+IFERROR(VLOOKUP($M892,ACTIVIDADES!$B$9:$X$495,22,0),0)</f>
        <v>1</v>
      </c>
      <c r="AP892" s="150" t="str">
        <f>+IFERROR(VLOOKUP($M892,ACTIVIDADES!$B$9:$X$495,23,0),0)</f>
        <v>CUMPLIDO</v>
      </c>
      <c r="AQ892" s="88">
        <v>46230</v>
      </c>
      <c r="AR892" s="55">
        <v>1</v>
      </c>
      <c r="AS892" s="57" t="s">
        <v>4595</v>
      </c>
      <c r="AT892" s="29" t="s">
        <v>579</v>
      </c>
      <c r="AU892" s="57" t="s">
        <v>1477</v>
      </c>
      <c r="AV892" s="193" t="s">
        <v>3637</v>
      </c>
      <c r="AW892" s="57" t="s">
        <v>593</v>
      </c>
      <c r="AX892" s="193" t="s">
        <v>4594</v>
      </c>
      <c r="AY892" s="176" t="str">
        <f t="shared" si="50"/>
        <v>CUMPLIDAS</v>
      </c>
      <c r="AZ892" s="55" t="str">
        <f>+IFERROR(VLOOKUP($M892,ACTIVIDADES!$B$9:$T$494,25,0),"")</f>
        <v/>
      </c>
      <c r="BA892" s="55" t="str">
        <f>+IFERROR(VLOOKUP($M892,ACTIVIDADES!$B$9:$T$494,26,0),"")</f>
        <v/>
      </c>
      <c r="BB892" s="55" t="str">
        <f>+IFERROR(VLOOKUP($M892,ACTIVIDADES!$B$9:$T$494,27,0),"")</f>
        <v/>
      </c>
      <c r="BC892" s="55" t="str">
        <f>+IFERROR(VLOOKUP($M892,ACTIVIDADES!$B$9:$T$494,28,0),"")</f>
        <v/>
      </c>
      <c r="BD892" s="55" t="str">
        <f>+IFERROR(VLOOKUP($M892,ACTIVIDADES!$B$9:$T$494,29,0),"")</f>
        <v/>
      </c>
      <c r="BE892" s="55" t="str">
        <f>+IFERROR(VLOOKUP($M892,ACTIVIDADES!$B$9:$T$494,30,0),"")</f>
        <v/>
      </c>
      <c r="BF892" s="58"/>
      <c r="BG892" s="58"/>
      <c r="BH892" s="59"/>
      <c r="BI892" s="59" t="s">
        <v>580</v>
      </c>
      <c r="BJ892" s="60" t="s">
        <v>3635</v>
      </c>
      <c r="BK892" s="61" t="s">
        <v>593</v>
      </c>
      <c r="BL892" s="62"/>
      <c r="BM892" s="55" t="str">
        <f>+IFERROR(VLOOKUP($M892,ACTIVIDADES!$B$9:$T$494,31,0),"")</f>
        <v/>
      </c>
      <c r="BN892" s="55" t="str">
        <f>+IFERROR(VLOOKUP($M892,ACTIVIDADES!$B$9:$T$494,32,0),"")</f>
        <v/>
      </c>
      <c r="BO892" s="55" t="str">
        <f>+IFERROR(VLOOKUP($M892,ACTIVIDADES!$B$9:$T$494,33,0),"")</f>
        <v/>
      </c>
      <c r="BP892" s="55" t="str">
        <f>+IFERROR(VLOOKUP($M892,ACTIVIDADES!$B$9:$T$494,34,0),"")</f>
        <v/>
      </c>
      <c r="BQ892" s="55" t="str">
        <f>+IFERROR(VLOOKUP($M892,ACTIVIDADES!$B$9:$T$494,35,0),"")</f>
        <v/>
      </c>
      <c r="BR892" s="55" t="str">
        <f>+IFERROR(VLOOKUP($M892,ACTIVIDADES!$B$9:$T$494,36,0),"")</f>
        <v/>
      </c>
      <c r="BS892" s="55" t="str">
        <f>+IFERROR(VLOOKUP($M892,ACTIVIDADES!$B$9:$T$494,37,0),"")</f>
        <v/>
      </c>
      <c r="BT892" s="58"/>
      <c r="BU892" s="58"/>
      <c r="BV892" s="59"/>
      <c r="BW892" s="59" t="s">
        <v>580</v>
      </c>
      <c r="BX892" s="60" t="s">
        <v>3635</v>
      </c>
      <c r="BY892" s="61" t="s">
        <v>593</v>
      </c>
      <c r="BZ892" s="62"/>
      <c r="CA892" s="9"/>
      <c r="CB892" s="9"/>
      <c r="CC892" s="9"/>
      <c r="CD892" s="9"/>
      <c r="CE892" s="9"/>
      <c r="CF892" s="9"/>
      <c r="CG892" s="9"/>
      <c r="CH892" s="9"/>
      <c r="CI892" s="9"/>
      <c r="CJ892" s="9"/>
      <c r="CK892" s="9"/>
      <c r="CL892" s="9"/>
      <c r="CM892" s="9"/>
      <c r="CN892" s="9"/>
      <c r="CO892" s="9"/>
      <c r="CP892" s="9"/>
      <c r="CQ892" s="9"/>
    </row>
    <row r="893" spans="1:95" s="143" customFormat="1" ht="93" customHeight="1" x14ac:dyDescent="0.35">
      <c r="A893" s="40">
        <f t="shared" si="51"/>
        <v>885</v>
      </c>
      <c r="B893" s="40" t="s">
        <v>536</v>
      </c>
      <c r="C893" s="40">
        <v>2024</v>
      </c>
      <c r="D893" s="40" t="s">
        <v>3879</v>
      </c>
      <c r="E893" s="323"/>
      <c r="F893" s="40" t="s">
        <v>724</v>
      </c>
      <c r="G893" s="190" t="s">
        <v>533</v>
      </c>
      <c r="H893" s="42" t="s">
        <v>4980</v>
      </c>
      <c r="I893" s="42" t="s">
        <v>3653</v>
      </c>
      <c r="J893" s="40" t="s">
        <v>4592</v>
      </c>
      <c r="K893" s="40" t="s">
        <v>4592</v>
      </c>
      <c r="L893" s="44" t="s">
        <v>5451</v>
      </c>
      <c r="M893" s="63" t="s">
        <v>1633</v>
      </c>
      <c r="N893" s="63" t="s">
        <v>1634</v>
      </c>
      <c r="O893" s="63" t="s">
        <v>5720</v>
      </c>
      <c r="P893" s="63">
        <v>3</v>
      </c>
      <c r="Q893" s="65">
        <v>45659</v>
      </c>
      <c r="R893" s="65">
        <v>45688</v>
      </c>
      <c r="S893" s="66">
        <f t="shared" si="52"/>
        <v>4.3500000000000005</v>
      </c>
      <c r="T893" s="63" t="s">
        <v>5767</v>
      </c>
      <c r="U893" s="63" t="s">
        <v>1164</v>
      </c>
      <c r="V893" s="49">
        <f>+IFERROR(VLOOKUP($M893,ACTIVIDADES!$B$9:$Q$494,10,0),"")</f>
        <v>1</v>
      </c>
      <c r="W893" s="61" t="str">
        <f>+IFERROR(VLOOKUP($M893,ACTIVIDADES!$B$9:$Q$494,11,0)," ")</f>
        <v>Se adjuntan archivo pdf con 3 actas de salida del contrato 116 del 2023.
Cuerpo de bomberos voluntarios Cienaga acta de salida 1576
Cuepro de bomberos volunatrios Tierra alta acta de salida 2119
Cuerpo de bomberos voluntarios Tolu Viejo acta de salida 2120</v>
      </c>
      <c r="X893" s="51" t="str">
        <f>+IFERROR(VLOOKUP($M893,ACTIVIDADES!$B$9:$Q$494,12,0),"")</f>
        <v>https://dnbcgovco-my.sharepoint.com/:f:/g/personal/planeacion_dnbc_gov_co/IgDXNHpy7oLsTo_k1pBYTEA_AXkQuekeDuYRfMOd3hOKrho?e=FZVMrN</v>
      </c>
      <c r="Y893" s="52">
        <f>+IFERROR(VLOOKUP($M893,ACTIVIDADES!$B$9:$Q$494,13,0),"")</f>
        <v>46153</v>
      </c>
      <c r="Z893" s="49" t="str">
        <f>+IFERROR(VLOOKUP($M893,ACTIVIDADES!$B$9:$Q$494,14,0),"")</f>
        <v>Se evidencian formatos de salida de Cienaga Magdalena, Tierra Alta Cordoba, y Tolú Viejo Sucre</v>
      </c>
      <c r="AA893" s="49">
        <f>+IFERROR(VLOOKUP($M893,ACTIVIDADES!$B$9:$Q$494,15,0),"")</f>
        <v>1</v>
      </c>
      <c r="AB893" s="54" t="str">
        <f>+IFERROR(VLOOKUP($M893,ACTIVIDADES!$B$9:$Q$494,16,0),"")</f>
        <v>CUMPLIDO</v>
      </c>
      <c r="AC893" s="144">
        <v>46181</v>
      </c>
      <c r="AD893" s="29">
        <v>1</v>
      </c>
      <c r="AE893" s="30" t="s">
        <v>3741</v>
      </c>
      <c r="AF893" s="29" t="s">
        <v>581</v>
      </c>
      <c r="AG893" s="29" t="s">
        <v>3737</v>
      </c>
      <c r="AH893" s="29" t="s">
        <v>3737</v>
      </c>
      <c r="AI893" s="29" t="s">
        <v>3737</v>
      </c>
      <c r="AJ893" s="55">
        <f>+IFERROR(VLOOKUP($M893,ACTIVIDADES!$B$9:$T$494,17,0),"")</f>
        <v>1</v>
      </c>
      <c r="AK893" s="80" t="str">
        <f>+IFERROR(VLOOKUP($M893,ACTIVIDADES!$B$9:$T$494,18,0),"")</f>
        <v>Se adjuntan archivo pdf con 3 actas de salida del contrato 116 del 2023.</v>
      </c>
      <c r="AL893" s="80" t="str">
        <f>+IFERROR(VLOOKUP($M893,ACTIVIDADES!$B$9:$T$494,19,0),"")</f>
        <v>https://dnbcgovco-my.sharepoint.com/:f:/g/personal/planeacion_dnbc_gov_co/IgAOc2BWi5hnT6S5FTA2h5QCAS0BTUXm729OxNjbcN9d9pc?e=XDNxpy</v>
      </c>
      <c r="AM893" s="55">
        <f>+IFERROR(VLOOKUP($M893,ACTIVIDADES!$B$9:$X$495,20,0),0)</f>
        <v>46213</v>
      </c>
      <c r="AN893" s="55" t="str">
        <f>+IFERROR(VLOOKUP($M893,ACTIVIDADES!$B$9:$X$495,21,0),0)</f>
        <v>Acción reportada con cumplimiento en el primer trimestre</v>
      </c>
      <c r="AO893" s="55">
        <f>+IFERROR(VLOOKUP($M893,ACTIVIDADES!$B$9:$X$495,22,0),0)</f>
        <v>1</v>
      </c>
      <c r="AP893" s="150" t="str">
        <f>+IFERROR(VLOOKUP($M893,ACTIVIDADES!$B$9:$X$495,23,0),0)</f>
        <v>CUMPLIDO</v>
      </c>
      <c r="AQ893" s="88">
        <v>46230</v>
      </c>
      <c r="AR893" s="55">
        <v>1</v>
      </c>
      <c r="AS893" s="57" t="s">
        <v>4596</v>
      </c>
      <c r="AT893" s="29" t="s">
        <v>578</v>
      </c>
      <c r="AU893" s="57" t="s">
        <v>1477</v>
      </c>
      <c r="AV893" s="193" t="s">
        <v>3637</v>
      </c>
      <c r="AW893" s="57" t="s">
        <v>593</v>
      </c>
      <c r="AX893" s="193" t="s">
        <v>4594</v>
      </c>
      <c r="AY893" s="176" t="str">
        <f t="shared" si="50"/>
        <v>CUMPLIDAS</v>
      </c>
      <c r="AZ893" s="55" t="str">
        <f>+IFERROR(VLOOKUP($M893,ACTIVIDADES!$B$9:$T$494,25,0),"")</f>
        <v/>
      </c>
      <c r="BA893" s="55" t="str">
        <f>+IFERROR(VLOOKUP($M893,ACTIVIDADES!$B$9:$T$494,26,0),"")</f>
        <v/>
      </c>
      <c r="BB893" s="55" t="str">
        <f>+IFERROR(VLOOKUP($M893,ACTIVIDADES!$B$9:$T$494,27,0),"")</f>
        <v/>
      </c>
      <c r="BC893" s="55" t="str">
        <f>+IFERROR(VLOOKUP($M893,ACTIVIDADES!$B$9:$T$494,28,0),"")</f>
        <v/>
      </c>
      <c r="BD893" s="55" t="str">
        <f>+IFERROR(VLOOKUP($M893,ACTIVIDADES!$B$9:$T$494,29,0),"")</f>
        <v/>
      </c>
      <c r="BE893" s="55" t="str">
        <f>+IFERROR(VLOOKUP($M893,ACTIVIDADES!$B$9:$T$494,30,0),"")</f>
        <v/>
      </c>
      <c r="BF893" s="58"/>
      <c r="BG893" s="58"/>
      <c r="BH893" s="59"/>
      <c r="BI893" s="59" t="s">
        <v>580</v>
      </c>
      <c r="BJ893" s="60" t="s">
        <v>3635</v>
      </c>
      <c r="BK893" s="61" t="s">
        <v>593</v>
      </c>
      <c r="BL893" s="62"/>
      <c r="BM893" s="55" t="str">
        <f>+IFERROR(VLOOKUP($M893,ACTIVIDADES!$B$9:$T$494,31,0),"")</f>
        <v/>
      </c>
      <c r="BN893" s="55" t="str">
        <f>+IFERROR(VLOOKUP($M893,ACTIVIDADES!$B$9:$T$494,32,0),"")</f>
        <v/>
      </c>
      <c r="BO893" s="55" t="str">
        <f>+IFERROR(VLOOKUP($M893,ACTIVIDADES!$B$9:$T$494,33,0),"")</f>
        <v/>
      </c>
      <c r="BP893" s="55" t="str">
        <f>+IFERROR(VLOOKUP($M893,ACTIVIDADES!$B$9:$T$494,34,0),"")</f>
        <v/>
      </c>
      <c r="BQ893" s="55" t="str">
        <f>+IFERROR(VLOOKUP($M893,ACTIVIDADES!$B$9:$T$494,35,0),"")</f>
        <v/>
      </c>
      <c r="BR893" s="55" t="str">
        <f>+IFERROR(VLOOKUP($M893,ACTIVIDADES!$B$9:$T$494,36,0),"")</f>
        <v/>
      </c>
      <c r="BS893" s="55" t="str">
        <f>+IFERROR(VLOOKUP($M893,ACTIVIDADES!$B$9:$T$494,37,0),"")</f>
        <v/>
      </c>
      <c r="BT893" s="58"/>
      <c r="BU893" s="58"/>
      <c r="BV893" s="59"/>
      <c r="BW893" s="59" t="s">
        <v>580</v>
      </c>
      <c r="BX893" s="60" t="s">
        <v>3635</v>
      </c>
      <c r="BY893" s="61" t="s">
        <v>593</v>
      </c>
      <c r="BZ893" s="62"/>
      <c r="CA893" s="9"/>
      <c r="CB893" s="9"/>
      <c r="CC893" s="9"/>
      <c r="CD893" s="9"/>
      <c r="CE893" s="9"/>
      <c r="CF893" s="9"/>
      <c r="CG893" s="9"/>
      <c r="CH893" s="9"/>
      <c r="CI893" s="9"/>
      <c r="CJ893" s="9"/>
      <c r="CK893" s="9"/>
      <c r="CL893" s="9"/>
      <c r="CM893" s="9"/>
      <c r="CN893" s="9"/>
      <c r="CO893" s="9"/>
      <c r="CP893" s="9"/>
      <c r="CQ893" s="9"/>
    </row>
    <row r="894" spans="1:95" customFormat="1" ht="93" customHeight="1" x14ac:dyDescent="0.35">
      <c r="A894" s="40">
        <f t="shared" si="51"/>
        <v>886</v>
      </c>
      <c r="B894" s="40" t="s">
        <v>536</v>
      </c>
      <c r="C894" s="40">
        <v>2024</v>
      </c>
      <c r="D894" s="40" t="s">
        <v>3750</v>
      </c>
      <c r="E894" s="323"/>
      <c r="F894" s="40" t="s">
        <v>724</v>
      </c>
      <c r="G894" s="190" t="s">
        <v>533</v>
      </c>
      <c r="H894" s="42" t="s">
        <v>4980</v>
      </c>
      <c r="I894" s="42" t="s">
        <v>3640</v>
      </c>
      <c r="J894" s="40" t="s">
        <v>4592</v>
      </c>
      <c r="K894" s="40" t="s">
        <v>4592</v>
      </c>
      <c r="L894" s="44" t="s">
        <v>4059</v>
      </c>
      <c r="M894" s="63" t="s">
        <v>2275</v>
      </c>
      <c r="N894" s="63" t="s">
        <v>2271</v>
      </c>
      <c r="O894" s="63" t="s">
        <v>2272</v>
      </c>
      <c r="P894" s="63">
        <v>1</v>
      </c>
      <c r="Q894" s="65">
        <v>45659</v>
      </c>
      <c r="R894" s="65">
        <v>45688</v>
      </c>
      <c r="S894" s="66">
        <f t="shared" si="52"/>
        <v>4.3500000000000005</v>
      </c>
      <c r="T894" s="63" t="s">
        <v>611</v>
      </c>
      <c r="U894" s="63" t="s">
        <v>1164</v>
      </c>
      <c r="V894" s="49">
        <f>+IFERROR(VLOOKUP($M894,ACTIVIDADES!$B$9:$Q$494,10,0),"")</f>
        <v>1</v>
      </c>
      <c r="W894" s="61" t="str">
        <f>+IFERROR(VLOOKUP($M894,ACTIVIDADES!$B$9:$Q$494,11,0)," ")</f>
        <v xml:space="preserve">Accion establecida en el plan de mejoramiento suscrito el 17 de diciembre de 2024, como resultado de la auditoria realizada a la vigencia 2023.
La acción finalizó el 31 de enero de 2025. 
Se evidenció que, en cumplimiento de la Ley 1952 de 2019, se aperturó la Indagación Previa IP-007-2025 con fecha 12 de mayo de 2025.
Por lo tanto, se dio cumplimiento a la acción establecida en el Plan de Mejoramiento.
</v>
      </c>
      <c r="X894" s="51" t="str">
        <f>+IFERROR(VLOOKUP($M894,ACTIVIDADES!$B$9:$Q$494,12,0),"")</f>
        <v>https://dnbcgovco-my.sharepoint.com/:f:/g/personal/planeacion_dnbc_gov_co/IgAFvUd88YzsRKgNnx23RITfAQz5192a3834_j-KTkmQ3I8?e=EKWQSq</v>
      </c>
      <c r="Y894" s="52">
        <f>+IFERROR(VLOOKUP($M894,ACTIVIDADES!$B$9:$Q$494,13,0),"")</f>
        <v>46153</v>
      </c>
      <c r="Z894" s="49" t="str">
        <f>+IFERROR(VLOOKUP($M894,ACTIVIDADES!$B$9:$Q$494,14,0),"")</f>
        <v>Cumplida en seguimiento diciembre 2025</v>
      </c>
      <c r="AA894" s="49">
        <f>+IFERROR(VLOOKUP($M894,ACTIVIDADES!$B$9:$Q$494,15,0),"")</f>
        <v>1</v>
      </c>
      <c r="AB894" s="54" t="str">
        <f>+IFERROR(VLOOKUP($M894,ACTIVIDADES!$B$9:$Q$494,16,0),"")</f>
        <v>CUMPLIDO</v>
      </c>
      <c r="AC894" s="144">
        <v>46181</v>
      </c>
      <c r="AD894" s="29">
        <v>1</v>
      </c>
      <c r="AE894" s="30" t="s">
        <v>3951</v>
      </c>
      <c r="AF894" s="29" t="s">
        <v>578</v>
      </c>
      <c r="AG894" s="29" t="s">
        <v>3737</v>
      </c>
      <c r="AH894" s="29" t="s">
        <v>593</v>
      </c>
      <c r="AI894" s="29" t="s">
        <v>3752</v>
      </c>
      <c r="AJ894" s="55">
        <v>1</v>
      </c>
      <c r="AK894" s="80" t="str">
        <f>+IFERROR(VLOOKUP($M894,ACTIVIDADES!$B$9:$T$494,18,0),"")</f>
        <v>Si reporte segundo trimestre</v>
      </c>
      <c r="AL894" s="80" t="str">
        <f>+IFERROR(VLOOKUP($M894,ACTIVIDADES!$B$9:$T$494,19,0),"")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894" s="55">
        <f>+IFERROR(VLOOKUP($M894,ACTIVIDADES!$B$9:$X$495,20,0),0)</f>
        <v>46213</v>
      </c>
      <c r="AN894" s="55" t="str">
        <f>+IFERROR(VLOOKUP($M894,ACTIVIDADES!$B$9:$X$495,21,0),0)</f>
        <v>No se recibe reporte segundo trimestre. No obstante, actividad reportada como cumplida en primer trimestre</v>
      </c>
      <c r="AO894" s="55">
        <f>+IFERROR(VLOOKUP($M894,ACTIVIDADES!$B$9:$X$495,22,0),0)</f>
        <v>1</v>
      </c>
      <c r="AP894" s="150" t="str">
        <f>+IFERROR(VLOOKUP($M894,ACTIVIDADES!$B$9:$X$495,23,0),0)</f>
        <v>CUMPLIDO</v>
      </c>
      <c r="AQ894" s="88">
        <v>46230</v>
      </c>
      <c r="AR894" s="55">
        <v>1</v>
      </c>
      <c r="AS894" s="30" t="s">
        <v>3951</v>
      </c>
      <c r="AT894" s="29" t="s">
        <v>578</v>
      </c>
      <c r="AU894" s="193" t="s">
        <v>1477</v>
      </c>
      <c r="AV894" s="193" t="s">
        <v>3637</v>
      </c>
      <c r="AW894" s="193" t="s">
        <v>593</v>
      </c>
      <c r="AX894" s="193" t="s">
        <v>4594</v>
      </c>
      <c r="AY894" s="176" t="str">
        <f t="shared" si="50"/>
        <v>CUMPLIDAS</v>
      </c>
      <c r="AZ894" s="55" t="str">
        <f>+IFERROR(VLOOKUP($M894,ACTIVIDADES!$B$9:$T$494,25,0),"")</f>
        <v/>
      </c>
      <c r="BA894" s="55" t="str">
        <f>+IFERROR(VLOOKUP($M894,ACTIVIDADES!$B$9:$T$494,26,0),"")</f>
        <v/>
      </c>
      <c r="BB894" s="55" t="str">
        <f>+IFERROR(VLOOKUP($M894,ACTIVIDADES!$B$9:$T$494,27,0),"")</f>
        <v/>
      </c>
      <c r="BC894" s="55" t="str">
        <f>+IFERROR(VLOOKUP($M894,ACTIVIDADES!$B$9:$T$494,28,0),"")</f>
        <v/>
      </c>
      <c r="BD894" s="55" t="str">
        <f>+IFERROR(VLOOKUP($M894,ACTIVIDADES!$B$9:$T$494,29,0),"")</f>
        <v/>
      </c>
      <c r="BE894" s="55" t="str">
        <f>+IFERROR(VLOOKUP($M894,ACTIVIDADES!$B$9:$T$494,30,0),"")</f>
        <v/>
      </c>
      <c r="BF894" s="58"/>
      <c r="BG894" s="58"/>
      <c r="BH894" s="59"/>
      <c r="BI894" s="59" t="s">
        <v>580</v>
      </c>
      <c r="BJ894" s="60" t="s">
        <v>3635</v>
      </c>
      <c r="BK894" s="61" t="s">
        <v>593</v>
      </c>
      <c r="BL894" s="62"/>
      <c r="BM894" s="55" t="str">
        <f>+IFERROR(VLOOKUP($M894,ACTIVIDADES!$B$9:$T$494,31,0),"")</f>
        <v/>
      </c>
      <c r="BN894" s="55" t="str">
        <f>+IFERROR(VLOOKUP($M894,ACTIVIDADES!$B$9:$T$494,32,0),"")</f>
        <v/>
      </c>
      <c r="BO894" s="55" t="str">
        <f>+IFERROR(VLOOKUP($M894,ACTIVIDADES!$B$9:$T$494,33,0),"")</f>
        <v/>
      </c>
      <c r="BP894" s="55" t="str">
        <f>+IFERROR(VLOOKUP($M894,ACTIVIDADES!$B$9:$T$494,34,0),"")</f>
        <v/>
      </c>
      <c r="BQ894" s="55" t="str">
        <f>+IFERROR(VLOOKUP($M894,ACTIVIDADES!$B$9:$T$494,35,0),"")</f>
        <v/>
      </c>
      <c r="BR894" s="55" t="str">
        <f>+IFERROR(VLOOKUP($M894,ACTIVIDADES!$B$9:$T$494,36,0),"")</f>
        <v/>
      </c>
      <c r="BS894" s="55" t="str">
        <f>+IFERROR(VLOOKUP($M894,ACTIVIDADES!$B$9:$T$494,37,0),"")</f>
        <v/>
      </c>
      <c r="BT894" s="58"/>
      <c r="BU894" s="58"/>
      <c r="BV894" s="59"/>
      <c r="BW894" s="59" t="s">
        <v>580</v>
      </c>
      <c r="BX894" s="60" t="s">
        <v>3635</v>
      </c>
      <c r="BY894" s="61" t="s">
        <v>593</v>
      </c>
      <c r="BZ894" s="62"/>
      <c r="CA894" s="9"/>
      <c r="CB894" s="9"/>
      <c r="CC894" s="9"/>
      <c r="CD894" s="9"/>
      <c r="CE894" s="9"/>
      <c r="CF894" s="9"/>
      <c r="CG894" s="9"/>
      <c r="CH894" s="9"/>
      <c r="CI894" s="9"/>
      <c r="CJ894" s="9"/>
      <c r="CK894" s="9"/>
      <c r="CL894" s="9"/>
      <c r="CM894" s="9"/>
      <c r="CN894" s="9"/>
      <c r="CO894" s="9"/>
      <c r="CP894" s="9"/>
      <c r="CQ894" s="9"/>
    </row>
    <row r="895" spans="1:95" s="143" customFormat="1" ht="93" customHeight="1" x14ac:dyDescent="0.35">
      <c r="A895" s="40">
        <f t="shared" si="51"/>
        <v>887</v>
      </c>
      <c r="B895" s="40" t="s">
        <v>536</v>
      </c>
      <c r="C895" s="40">
        <v>2024</v>
      </c>
      <c r="D895" s="40" t="s">
        <v>3879</v>
      </c>
      <c r="E895" s="323"/>
      <c r="F895" s="40" t="s">
        <v>725</v>
      </c>
      <c r="G895" s="190" t="s">
        <v>533</v>
      </c>
      <c r="H895" s="42" t="s">
        <v>4981</v>
      </c>
      <c r="I895" s="42" t="s">
        <v>3653</v>
      </c>
      <c r="J895" s="40" t="s">
        <v>4597</v>
      </c>
      <c r="K895" s="40" t="s">
        <v>4597</v>
      </c>
      <c r="L895" s="44" t="s">
        <v>5451</v>
      </c>
      <c r="M895" s="63" t="s">
        <v>1606</v>
      </c>
      <c r="N895" s="63" t="s">
        <v>5561</v>
      </c>
      <c r="O895" s="63" t="s">
        <v>1277</v>
      </c>
      <c r="P895" s="63">
        <v>1</v>
      </c>
      <c r="Q895" s="65">
        <v>45659</v>
      </c>
      <c r="R895" s="65">
        <v>45746</v>
      </c>
      <c r="S895" s="66">
        <f t="shared" si="52"/>
        <v>13.2</v>
      </c>
      <c r="T895" s="63" t="s">
        <v>5767</v>
      </c>
      <c r="U895" s="63" t="s">
        <v>1164</v>
      </c>
      <c r="V895" s="49">
        <f>+IFERROR(VLOOKUP($M895,ACTIVIDADES!$B$9:$Q$494,10,0),"")</f>
        <v>1</v>
      </c>
      <c r="W895" s="61" t="str">
        <f>+IFERROR(VLOOKUP($M895,ACTIVIDADES!$B$9:$Q$494,11,0)," ")</f>
        <v xml:space="preserve">Se formuló Procedimiento de asignación y reasignación de fortalecimiento (bienes) a entregar a los Cuerpos de Bomberos del País con recursos del Fondo Nacional de Bomberos Código: PC-FB-02, Vigente Desde: 25/03/2025
</v>
      </c>
      <c r="X895" s="51" t="str">
        <f>+IFERROR(VLOOKUP($M895,ACTIVIDADES!$B$9:$Q$494,12,0),"")</f>
        <v>https://dnbcgovco-my.sharepoint.com/:f:/g/personal/planeacion_dnbc_gov_co/IgDXNHpy7oLsTo_k1pBYTEA_AXkQuekeDuYRfMOd3hOKrho?e=FZVMrN</v>
      </c>
      <c r="Y895" s="52">
        <f>+IFERROR(VLOOKUP($M895,ACTIVIDADES!$B$9:$Q$494,13,0),"")</f>
        <v>46153</v>
      </c>
      <c r="Z895" s="49" t="str">
        <f>+IFERROR(VLOOKUP($M895,ACTIVIDADES!$B$9:$Q$494,14,0),"")</f>
        <v>Se evidencia procedimiento formulado en la vigencia 2025</v>
      </c>
      <c r="AA895" s="49">
        <f>+IFERROR(VLOOKUP($M895,ACTIVIDADES!$B$9:$Q$494,15,0),"")</f>
        <v>1</v>
      </c>
      <c r="AB895" s="54" t="str">
        <f>+IFERROR(VLOOKUP($M895,ACTIVIDADES!$B$9:$Q$494,16,0),"")</f>
        <v>CUMPLIDO</v>
      </c>
      <c r="AC895" s="144">
        <v>46157</v>
      </c>
      <c r="AD895" s="28">
        <v>1</v>
      </c>
      <c r="AE895" s="28" t="s">
        <v>4221</v>
      </c>
      <c r="AF895" s="29" t="s">
        <v>578</v>
      </c>
      <c r="AG895" s="29" t="s">
        <v>3737</v>
      </c>
      <c r="AH895" s="29" t="s">
        <v>593</v>
      </c>
      <c r="AI895" s="29" t="s">
        <v>3752</v>
      </c>
      <c r="AJ895" s="55">
        <f>+IFERROR(VLOOKUP($M895,ACTIVIDADES!$B$9:$T$494,17,0),"")</f>
        <v>1</v>
      </c>
      <c r="AK895" s="80" t="str">
        <f>+IFERROR(VLOOKUP($M895,ACTIVIDADES!$B$9:$T$494,18,0),"")</f>
        <v>Se formuló Procedimiento de asignación y reasignación de fortalecimiento (bienes) a entregar a los Cuerpos de Bomberos del País con recursos del Fondo Nacional de Bomberos Código: PC-FB-02, Vigente Desde: 25/03/2025</v>
      </c>
      <c r="AL895" s="80">
        <f>+IFERROR(VLOOKUP($M895,ACTIVIDADES!$B$9:$T$494,19,0),"")</f>
        <v>0</v>
      </c>
      <c r="AM895" s="55">
        <f>+IFERROR(VLOOKUP($M895,ACTIVIDADES!$B$9:$X$495,20,0),0)</f>
        <v>46213</v>
      </c>
      <c r="AN895" s="55" t="str">
        <f>+IFERROR(VLOOKUP($M895,ACTIVIDADES!$B$9:$X$495,21,0),0)</f>
        <v>Acción reportada con cumplimiento en el primer trimestre</v>
      </c>
      <c r="AO895" s="55">
        <f>+IFERROR(VLOOKUP($M895,ACTIVIDADES!$B$9:$X$495,22,0),0)</f>
        <v>1</v>
      </c>
      <c r="AP895" s="150" t="str">
        <f>+IFERROR(VLOOKUP($M895,ACTIVIDADES!$B$9:$X$495,23,0),0)</f>
        <v>CUMPLIDO</v>
      </c>
      <c r="AQ895" s="88">
        <v>46230</v>
      </c>
      <c r="AR895" s="55">
        <v>1</v>
      </c>
      <c r="AS895" s="57" t="s">
        <v>4598</v>
      </c>
      <c r="AT895" s="29" t="s">
        <v>579</v>
      </c>
      <c r="AU895" s="193" t="s">
        <v>1477</v>
      </c>
      <c r="AV895" s="193" t="s">
        <v>3637</v>
      </c>
      <c r="AW895" s="193" t="s">
        <v>593</v>
      </c>
      <c r="AX895" s="193" t="s">
        <v>4599</v>
      </c>
      <c r="AY895" s="176" t="str">
        <f t="shared" si="50"/>
        <v>CUMPLIDAS</v>
      </c>
      <c r="AZ895" s="55" t="str">
        <f>+IFERROR(VLOOKUP($M895,ACTIVIDADES!$B$9:$T$494,25,0),"")</f>
        <v/>
      </c>
      <c r="BA895" s="55" t="str">
        <f>+IFERROR(VLOOKUP($M895,ACTIVIDADES!$B$9:$T$494,26,0),"")</f>
        <v/>
      </c>
      <c r="BB895" s="55" t="str">
        <f>+IFERROR(VLOOKUP($M895,ACTIVIDADES!$B$9:$T$494,27,0),"")</f>
        <v/>
      </c>
      <c r="BC895" s="55" t="str">
        <f>+IFERROR(VLOOKUP($M895,ACTIVIDADES!$B$9:$T$494,28,0),"")</f>
        <v/>
      </c>
      <c r="BD895" s="55" t="str">
        <f>+IFERROR(VLOOKUP($M895,ACTIVIDADES!$B$9:$T$494,29,0),"")</f>
        <v/>
      </c>
      <c r="BE895" s="55" t="str">
        <f>+IFERROR(VLOOKUP($M895,ACTIVIDADES!$B$9:$T$494,30,0),"")</f>
        <v/>
      </c>
      <c r="BF895" s="58"/>
      <c r="BG895" s="58"/>
      <c r="BH895" s="59"/>
      <c r="BI895" s="59" t="s">
        <v>580</v>
      </c>
      <c r="BJ895" s="60" t="s">
        <v>3635</v>
      </c>
      <c r="BK895" s="61" t="s">
        <v>593</v>
      </c>
      <c r="BL895" s="62"/>
      <c r="BM895" s="55" t="str">
        <f>+IFERROR(VLOOKUP($M895,ACTIVIDADES!$B$9:$T$494,31,0),"")</f>
        <v/>
      </c>
      <c r="BN895" s="55" t="str">
        <f>+IFERROR(VLOOKUP($M895,ACTIVIDADES!$B$9:$T$494,32,0),"")</f>
        <v/>
      </c>
      <c r="BO895" s="55" t="str">
        <f>+IFERROR(VLOOKUP($M895,ACTIVIDADES!$B$9:$T$494,33,0),"")</f>
        <v/>
      </c>
      <c r="BP895" s="55" t="str">
        <f>+IFERROR(VLOOKUP($M895,ACTIVIDADES!$B$9:$T$494,34,0),"")</f>
        <v/>
      </c>
      <c r="BQ895" s="55" t="str">
        <f>+IFERROR(VLOOKUP($M895,ACTIVIDADES!$B$9:$T$494,35,0),"")</f>
        <v/>
      </c>
      <c r="BR895" s="55" t="str">
        <f>+IFERROR(VLOOKUP($M895,ACTIVIDADES!$B$9:$T$494,36,0),"")</f>
        <v/>
      </c>
      <c r="BS895" s="55" t="str">
        <f>+IFERROR(VLOOKUP($M895,ACTIVIDADES!$B$9:$T$494,37,0),"")</f>
        <v/>
      </c>
      <c r="BT895" s="58"/>
      <c r="BU895" s="58"/>
      <c r="BV895" s="59"/>
      <c r="BW895" s="59" t="s">
        <v>580</v>
      </c>
      <c r="BX895" s="60" t="s">
        <v>3635</v>
      </c>
      <c r="BY895" s="61" t="s">
        <v>593</v>
      </c>
      <c r="BZ895" s="62"/>
      <c r="CA895" s="9"/>
      <c r="CB895" s="9"/>
      <c r="CC895" s="9"/>
      <c r="CD895" s="9"/>
      <c r="CE895" s="9"/>
      <c r="CF895" s="9"/>
      <c r="CG895" s="9"/>
      <c r="CH895" s="9"/>
      <c r="CI895" s="9"/>
      <c r="CJ895" s="9"/>
      <c r="CK895" s="9"/>
      <c r="CL895" s="9"/>
      <c r="CM895" s="9"/>
      <c r="CN895" s="9"/>
      <c r="CO895" s="9"/>
      <c r="CP895" s="9"/>
      <c r="CQ895" s="9"/>
    </row>
    <row r="896" spans="1:95" s="8" customFormat="1" ht="93" customHeight="1" x14ac:dyDescent="0.35">
      <c r="A896" s="40">
        <f t="shared" si="51"/>
        <v>888</v>
      </c>
      <c r="B896" s="40" t="s">
        <v>536</v>
      </c>
      <c r="C896" s="40">
        <v>2024</v>
      </c>
      <c r="D896" s="40" t="s">
        <v>3879</v>
      </c>
      <c r="E896" s="323"/>
      <c r="F896" s="40" t="s">
        <v>725</v>
      </c>
      <c r="G896" s="190" t="s">
        <v>533</v>
      </c>
      <c r="H896" s="42" t="s">
        <v>4981</v>
      </c>
      <c r="I896" s="42" t="s">
        <v>3653</v>
      </c>
      <c r="J896" s="40" t="s">
        <v>4597</v>
      </c>
      <c r="K896" s="40" t="s">
        <v>4597</v>
      </c>
      <c r="L896" s="44" t="s">
        <v>5451</v>
      </c>
      <c r="M896" s="63" t="s">
        <v>1611</v>
      </c>
      <c r="N896" s="63" t="s">
        <v>5562</v>
      </c>
      <c r="O896" s="63" t="s">
        <v>1613</v>
      </c>
      <c r="P896" s="63">
        <v>1</v>
      </c>
      <c r="Q896" s="65">
        <v>45659</v>
      </c>
      <c r="R896" s="65">
        <v>46022</v>
      </c>
      <c r="S896" s="66">
        <f t="shared" si="52"/>
        <v>53.85</v>
      </c>
      <c r="T896" s="63" t="s">
        <v>5767</v>
      </c>
      <c r="U896" s="63" t="s">
        <v>1164</v>
      </c>
      <c r="V896" s="49">
        <f>+IFERROR(VLOOKUP($M896,ACTIVIDADES!$B$9:$Q$494,10,0),"")</f>
        <v>1</v>
      </c>
      <c r="W896" s="61" t="str">
        <f>+IFERROR(VLOOKUP($M896,ACTIVIDADES!$B$9:$Q$494,11,0)," ")</f>
        <v>Justificación JNBC autoriza a la DNBC la reasignación de bienes, por lo que no se configura esta acción, se adjunta evidencia en página 17, de la JNBC 003 DE 2024</v>
      </c>
      <c r="X896" s="61">
        <f>+IFERROR(VLOOKUP($M896,ACTIVIDADES!$B$9:$Q$494,12,0),"")</f>
        <v>0</v>
      </c>
      <c r="Y896" s="52">
        <f>+IFERROR(VLOOKUP($M896,ACTIVIDADES!$B$9:$Q$494,13,0),"")</f>
        <v>46153</v>
      </c>
      <c r="Z896" s="49" t="str">
        <f>+IFERROR(VLOOKUP($M896,ACTIVIDADES!$B$9:$Q$494,14,0),"")</f>
        <v>No se encuentran evidencias de la actividad</v>
      </c>
      <c r="AA896" s="49">
        <f>+IFERROR(VLOOKUP($M896,ACTIVIDADES!$B$9:$Q$494,15,0),"")</f>
        <v>0</v>
      </c>
      <c r="AB896" s="54" t="str">
        <f>+IFERROR(VLOOKUP($M896,ACTIVIDADES!$B$9:$Q$494,16,0),"")</f>
        <v>VENCIDO</v>
      </c>
      <c r="AC896" s="144">
        <v>46181</v>
      </c>
      <c r="AD896" s="29">
        <v>0</v>
      </c>
      <c r="AE896" s="30" t="s">
        <v>3741</v>
      </c>
      <c r="AF896" s="29" t="s">
        <v>581</v>
      </c>
      <c r="AG896" s="29" t="s">
        <v>3737</v>
      </c>
      <c r="AH896" s="29" t="s">
        <v>3737</v>
      </c>
      <c r="AI896" s="29" t="s">
        <v>3737</v>
      </c>
      <c r="AJ896" s="55">
        <f>+IFERROR(VLOOKUP($M896,ACTIVIDADES!$B$9:$T$494,17,0),"")</f>
        <v>1</v>
      </c>
      <c r="AK896" s="80" t="str">
        <f>+IFERROR(VLOOKUP($M896,ACTIVIDADES!$B$9:$T$494,18,0),"")</f>
        <v>La JNBC autoriza a la DNBC la reasignación de bienes desde el año 2024 en atención a la celeridad de los procesos de entregas de fortalecimiento, por lo que no se configura esta acción, se adjunta evidencia en página 17, de la JNBC 003 DE 2024</v>
      </c>
      <c r="AL896" s="80" t="str">
        <f>+IFERROR(VLOOKUP($M896,ACTIVIDADES!$B$9:$T$494,19,0),"")</f>
        <v>https://dnbcgovco-my.sharepoint.com/:f:/g/personal/planeacion_dnbc_gov_co/IgArz6TXGwFjS4NjcXoG0KjRATBL6NO3DmsApI56MP8FO84?e=nbDZfg</v>
      </c>
      <c r="AM896" s="55">
        <f>+IFERROR(VLOOKUP($M896,ACTIVIDADES!$B$9:$X$495,20,0),0)</f>
        <v>46213</v>
      </c>
      <c r="AN896" s="55" t="str">
        <f>+IFERROR(VLOOKUP($M896,ACTIVIDADES!$B$9:$X$495,21,0),0)</f>
        <v>Se adjunta acta de la JNBC donde se evidencia la no configuracion de esta acción</v>
      </c>
      <c r="AO896" s="55">
        <f>+IFERROR(VLOOKUP($M896,ACTIVIDADES!$B$9:$X$495,22,0),0)</f>
        <v>1</v>
      </c>
      <c r="AP896" s="150" t="str">
        <f>+IFERROR(VLOOKUP($M896,ACTIVIDADES!$B$9:$X$495,23,0),0)</f>
        <v>CUMPLIDO</v>
      </c>
      <c r="AQ896" s="88">
        <v>46230</v>
      </c>
      <c r="AR896" s="55">
        <v>1</v>
      </c>
      <c r="AS896" s="57" t="s">
        <v>4600</v>
      </c>
      <c r="AT896" s="29" t="s">
        <v>579</v>
      </c>
      <c r="AU896" s="193" t="s">
        <v>1477</v>
      </c>
      <c r="AV896" s="193" t="s">
        <v>3637</v>
      </c>
      <c r="AW896" s="193" t="s">
        <v>593</v>
      </c>
      <c r="AX896" s="193" t="s">
        <v>4599</v>
      </c>
      <c r="AY896" s="176" t="str">
        <f t="shared" si="50"/>
        <v>CUMPLIDAS</v>
      </c>
      <c r="AZ896" s="55" t="str">
        <f>+IFERROR(VLOOKUP($M896,ACTIVIDADES!$B$9:$T$494,25,0),"")</f>
        <v/>
      </c>
      <c r="BA896" s="55" t="str">
        <f>+IFERROR(VLOOKUP($M896,ACTIVIDADES!$B$9:$T$494,26,0),"")</f>
        <v/>
      </c>
      <c r="BB896" s="55" t="str">
        <f>+IFERROR(VLOOKUP($M896,ACTIVIDADES!$B$9:$T$494,27,0),"")</f>
        <v/>
      </c>
      <c r="BC896" s="55" t="str">
        <f>+IFERROR(VLOOKUP($M896,ACTIVIDADES!$B$9:$T$494,28,0),"")</f>
        <v/>
      </c>
      <c r="BD896" s="55" t="str">
        <f>+IFERROR(VLOOKUP($M896,ACTIVIDADES!$B$9:$T$494,29,0),"")</f>
        <v/>
      </c>
      <c r="BE896" s="55" t="str">
        <f>+IFERROR(VLOOKUP($M896,ACTIVIDADES!$B$9:$T$494,30,0),"")</f>
        <v/>
      </c>
      <c r="BF896" s="58"/>
      <c r="BG896" s="58"/>
      <c r="BH896" s="59"/>
      <c r="BI896" s="59" t="s">
        <v>580</v>
      </c>
      <c r="BJ896" s="60" t="s">
        <v>3635</v>
      </c>
      <c r="BK896" s="61" t="s">
        <v>593</v>
      </c>
      <c r="BL896" s="62"/>
      <c r="BM896" s="55" t="str">
        <f>+IFERROR(VLOOKUP($M896,ACTIVIDADES!$B$9:$T$494,31,0),"")</f>
        <v/>
      </c>
      <c r="BN896" s="55" t="str">
        <f>+IFERROR(VLOOKUP($M896,ACTIVIDADES!$B$9:$T$494,32,0),"")</f>
        <v/>
      </c>
      <c r="BO896" s="55" t="str">
        <f>+IFERROR(VLOOKUP($M896,ACTIVIDADES!$B$9:$T$494,33,0),"")</f>
        <v/>
      </c>
      <c r="BP896" s="55" t="str">
        <f>+IFERROR(VLOOKUP($M896,ACTIVIDADES!$B$9:$T$494,34,0),"")</f>
        <v/>
      </c>
      <c r="BQ896" s="55" t="str">
        <f>+IFERROR(VLOOKUP($M896,ACTIVIDADES!$B$9:$T$494,35,0),"")</f>
        <v/>
      </c>
      <c r="BR896" s="55" t="str">
        <f>+IFERROR(VLOOKUP($M896,ACTIVIDADES!$B$9:$T$494,36,0),"")</f>
        <v/>
      </c>
      <c r="BS896" s="55" t="str">
        <f>+IFERROR(VLOOKUP($M896,ACTIVIDADES!$B$9:$T$494,37,0),"")</f>
        <v/>
      </c>
      <c r="BT896" s="58"/>
      <c r="BU896" s="58"/>
      <c r="BV896" s="59"/>
      <c r="BW896" s="59" t="s">
        <v>580</v>
      </c>
      <c r="BX896" s="60" t="s">
        <v>3635</v>
      </c>
      <c r="BY896" s="61" t="s">
        <v>593</v>
      </c>
      <c r="BZ896" s="62"/>
      <c r="CA896" s="9"/>
      <c r="CB896" s="9"/>
      <c r="CC896" s="9"/>
      <c r="CD896" s="9"/>
      <c r="CE896" s="9"/>
      <c r="CF896" s="9"/>
      <c r="CG896" s="9"/>
      <c r="CH896" s="9"/>
      <c r="CI896" s="9"/>
      <c r="CJ896" s="9"/>
      <c r="CK896" s="9"/>
      <c r="CL896" s="9"/>
      <c r="CM896" s="9"/>
      <c r="CN896" s="9"/>
      <c r="CO896" s="9"/>
      <c r="CP896" s="9"/>
      <c r="CQ896" s="9"/>
    </row>
    <row r="897" spans="1:95" s="143" customFormat="1" ht="93" customHeight="1" x14ac:dyDescent="0.35">
      <c r="A897" s="40">
        <f t="shared" si="51"/>
        <v>889</v>
      </c>
      <c r="B897" s="40" t="s">
        <v>536</v>
      </c>
      <c r="C897" s="40">
        <v>2024</v>
      </c>
      <c r="D897" s="40" t="s">
        <v>3879</v>
      </c>
      <c r="E897" s="323"/>
      <c r="F897" s="40" t="s">
        <v>725</v>
      </c>
      <c r="G897" s="190" t="s">
        <v>533</v>
      </c>
      <c r="H897" s="42" t="s">
        <v>4981</v>
      </c>
      <c r="I897" s="42" t="s">
        <v>3653</v>
      </c>
      <c r="J897" s="40" t="s">
        <v>4597</v>
      </c>
      <c r="K897" s="40" t="s">
        <v>4597</v>
      </c>
      <c r="L897" s="44" t="s">
        <v>5451</v>
      </c>
      <c r="M897" s="63" t="s">
        <v>1656</v>
      </c>
      <c r="N897" s="63" t="s">
        <v>1657</v>
      </c>
      <c r="O897" s="63" t="s">
        <v>5720</v>
      </c>
      <c r="P897" s="63">
        <v>3</v>
      </c>
      <c r="Q897" s="65">
        <v>45659</v>
      </c>
      <c r="R897" s="65">
        <v>45688</v>
      </c>
      <c r="S897" s="66">
        <f t="shared" si="52"/>
        <v>4.3500000000000005</v>
      </c>
      <c r="T897" s="63" t="s">
        <v>5767</v>
      </c>
      <c r="U897" s="63" t="s">
        <v>1164</v>
      </c>
      <c r="V897" s="49">
        <f>+IFERROR(VLOOKUP($M897,ACTIVIDADES!$B$9:$Q$494,10,0),"")</f>
        <v>1</v>
      </c>
      <c r="W897" s="61" t="str">
        <f>+IFERROR(VLOOKUP($M897,ACTIVIDADES!$B$9:$Q$494,11,0)," ")</f>
        <v>Se adjunta actas de salida correspondientes al contrato 268 de 2023, Cuepro de bomberos la Jagua de Ibirico, acta de salida, de 2117, Cuepo de bomberos Puerto Concordia, acta de salida  2118, cuerpo de bomberos San Antonio de Jamundi, acta de salida 2121.</v>
      </c>
      <c r="X897" s="51" t="str">
        <f>+IFERROR(VLOOKUP($M897,ACTIVIDADES!$B$9:$Q$494,12,0),"")</f>
        <v>https://dnbcgovco-my.sharepoint.com/:f:/g/personal/planeacion_dnbc_gov_co/IgDXNHpy7oLsTo_k1pBYTEA_AXkQuekeDuYRfMOd3hOKrho?e=FZVMrN</v>
      </c>
      <c r="Y897" s="52">
        <f>+IFERROR(VLOOKUP($M897,ACTIVIDADES!$B$9:$Q$494,13,0),"")</f>
        <v>46153</v>
      </c>
      <c r="Z897" s="49" t="str">
        <f>+IFERROR(VLOOKUP($M897,ACTIVIDADES!$B$9:$Q$494,14,0),"")</f>
        <v>Se evidencian tres actas de entrega</v>
      </c>
      <c r="AA897" s="49">
        <f>+IFERROR(VLOOKUP($M897,ACTIVIDADES!$B$9:$Q$494,15,0),"")</f>
        <v>1</v>
      </c>
      <c r="AB897" s="54" t="str">
        <f>+IFERROR(VLOOKUP($M897,ACTIVIDADES!$B$9:$Q$494,16,0),"")</f>
        <v>CUMPLIDO</v>
      </c>
      <c r="AC897" s="144">
        <v>46181</v>
      </c>
      <c r="AD897" s="29">
        <v>1</v>
      </c>
      <c r="AE897" s="30" t="s">
        <v>3741</v>
      </c>
      <c r="AF897" s="29" t="s">
        <v>581</v>
      </c>
      <c r="AG897" s="29" t="s">
        <v>3737</v>
      </c>
      <c r="AH897" s="29" t="s">
        <v>3737</v>
      </c>
      <c r="AI897" s="29" t="s">
        <v>3737</v>
      </c>
      <c r="AJ897" s="55">
        <f>+IFERROR(VLOOKUP($M897,ACTIVIDADES!$B$9:$T$494,17,0),"")</f>
        <v>1</v>
      </c>
      <c r="AK897" s="80" t="str">
        <f>+IFERROR(VLOOKUP($M897,ACTIVIDADES!$B$9:$T$494,18,0),"")</f>
        <v>Se adjunta actas de salida correspondientes al contrato 268 de 2023, Cuepro de bomberos la Jagua de Ibirico, acta de salida, de 2117, Cuepo de bomberos Puerto Concordia, acta de salida  2118, cuerpo de bomberos San Antonio de Jamundi, acta de salida 2121.</v>
      </c>
      <c r="AL897" s="80" t="str">
        <f>+IFERROR(VLOOKUP($M897,ACTIVIDADES!$B$9:$T$494,19,0),"")</f>
        <v>https://dnbcgovco-my.sharepoint.com/:f:/g/personal/planeacion_dnbc_gov_co/IgD_77dqEpUlT6iFca5c4tN-AWI9g9teaoF6zjmuQ7qeJEI?e=B78lhq</v>
      </c>
      <c r="AM897" s="55">
        <f>+IFERROR(VLOOKUP($M897,ACTIVIDADES!$B$9:$X$495,20,0),0)</f>
        <v>46213</v>
      </c>
      <c r="AN897" s="55" t="str">
        <f>+IFERROR(VLOOKUP($M897,ACTIVIDADES!$B$9:$X$495,21,0),0)</f>
        <v>Acción reportada con cumplimiento en el primer trimestre</v>
      </c>
      <c r="AO897" s="55">
        <f>+IFERROR(VLOOKUP($M897,ACTIVIDADES!$B$9:$X$495,22,0),0)</f>
        <v>1</v>
      </c>
      <c r="AP897" s="150" t="str">
        <f>+IFERROR(VLOOKUP($M897,ACTIVIDADES!$B$9:$X$495,23,0),0)</f>
        <v>CUMPLIDO</v>
      </c>
      <c r="AQ897" s="88">
        <v>46230</v>
      </c>
      <c r="AR897" s="55">
        <v>1</v>
      </c>
      <c r="AS897" s="57" t="s">
        <v>4622</v>
      </c>
      <c r="AT897" s="29" t="s">
        <v>579</v>
      </c>
      <c r="AU897" s="193" t="s">
        <v>1477</v>
      </c>
      <c r="AV897" s="193" t="s">
        <v>3637</v>
      </c>
      <c r="AW897" s="193" t="s">
        <v>593</v>
      </c>
      <c r="AX897" s="193" t="s">
        <v>4599</v>
      </c>
      <c r="AY897" s="176" t="str">
        <f t="shared" si="50"/>
        <v>CUMPLIDAS</v>
      </c>
      <c r="AZ897" s="55" t="str">
        <f>+IFERROR(VLOOKUP($M897,ACTIVIDADES!$B$9:$T$494,25,0),"")</f>
        <v/>
      </c>
      <c r="BA897" s="55" t="str">
        <f>+IFERROR(VLOOKUP($M897,ACTIVIDADES!$B$9:$T$494,26,0),"")</f>
        <v/>
      </c>
      <c r="BB897" s="55" t="str">
        <f>+IFERROR(VLOOKUP($M897,ACTIVIDADES!$B$9:$T$494,27,0),"")</f>
        <v/>
      </c>
      <c r="BC897" s="55" t="str">
        <f>+IFERROR(VLOOKUP($M897,ACTIVIDADES!$B$9:$T$494,28,0),"")</f>
        <v/>
      </c>
      <c r="BD897" s="55" t="str">
        <f>+IFERROR(VLOOKUP($M897,ACTIVIDADES!$B$9:$T$494,29,0),"")</f>
        <v/>
      </c>
      <c r="BE897" s="55" t="str">
        <f>+IFERROR(VLOOKUP($M897,ACTIVIDADES!$B$9:$T$494,30,0),"")</f>
        <v/>
      </c>
      <c r="BF897" s="58"/>
      <c r="BG897" s="58"/>
      <c r="BH897" s="59"/>
      <c r="BI897" s="59" t="s">
        <v>580</v>
      </c>
      <c r="BJ897" s="60" t="s">
        <v>3635</v>
      </c>
      <c r="BK897" s="61" t="s">
        <v>593</v>
      </c>
      <c r="BL897" s="62"/>
      <c r="BM897" s="55" t="str">
        <f>+IFERROR(VLOOKUP($M897,ACTIVIDADES!$B$9:$T$494,31,0),"")</f>
        <v/>
      </c>
      <c r="BN897" s="55" t="str">
        <f>+IFERROR(VLOOKUP($M897,ACTIVIDADES!$B$9:$T$494,32,0),"")</f>
        <v/>
      </c>
      <c r="BO897" s="55" t="str">
        <f>+IFERROR(VLOOKUP($M897,ACTIVIDADES!$B$9:$T$494,33,0),"")</f>
        <v/>
      </c>
      <c r="BP897" s="55" t="str">
        <f>+IFERROR(VLOOKUP($M897,ACTIVIDADES!$B$9:$T$494,34,0),"")</f>
        <v/>
      </c>
      <c r="BQ897" s="55" t="str">
        <f>+IFERROR(VLOOKUP($M897,ACTIVIDADES!$B$9:$T$494,35,0),"")</f>
        <v/>
      </c>
      <c r="BR897" s="55" t="str">
        <f>+IFERROR(VLOOKUP($M897,ACTIVIDADES!$B$9:$T$494,36,0),"")</f>
        <v/>
      </c>
      <c r="BS897" s="55" t="str">
        <f>+IFERROR(VLOOKUP($M897,ACTIVIDADES!$B$9:$T$494,37,0),"")</f>
        <v/>
      </c>
      <c r="BT897" s="58"/>
      <c r="BU897" s="58"/>
      <c r="BV897" s="59"/>
      <c r="BW897" s="59" t="s">
        <v>580</v>
      </c>
      <c r="BX897" s="60" t="s">
        <v>3635</v>
      </c>
      <c r="BY897" s="61" t="s">
        <v>593</v>
      </c>
      <c r="BZ897" s="62"/>
      <c r="CA897" s="9"/>
      <c r="CB897" s="9"/>
      <c r="CC897" s="9"/>
      <c r="CD897" s="9"/>
      <c r="CE897" s="9"/>
      <c r="CF897" s="9"/>
      <c r="CG897" s="9"/>
      <c r="CH897" s="9"/>
      <c r="CI897" s="9"/>
      <c r="CJ897" s="9"/>
      <c r="CK897" s="9"/>
      <c r="CL897" s="9"/>
      <c r="CM897" s="9"/>
      <c r="CN897" s="9"/>
      <c r="CO897" s="9"/>
      <c r="CP897" s="9"/>
      <c r="CQ897" s="9"/>
    </row>
    <row r="898" spans="1:95" s="8" customFormat="1" ht="93" customHeight="1" x14ac:dyDescent="0.35">
      <c r="A898" s="40">
        <f t="shared" si="51"/>
        <v>890</v>
      </c>
      <c r="B898" s="40" t="s">
        <v>536</v>
      </c>
      <c r="C898" s="40">
        <v>2024</v>
      </c>
      <c r="D898" s="40" t="s">
        <v>3750</v>
      </c>
      <c r="E898" s="323"/>
      <c r="F898" s="40" t="s">
        <v>725</v>
      </c>
      <c r="G898" s="190" t="s">
        <v>533</v>
      </c>
      <c r="H898" s="42" t="s">
        <v>4981</v>
      </c>
      <c r="I898" s="42" t="s">
        <v>3640</v>
      </c>
      <c r="J898" s="40" t="s">
        <v>4597</v>
      </c>
      <c r="K898" s="40" t="s">
        <v>4597</v>
      </c>
      <c r="L898" s="44" t="s">
        <v>4059</v>
      </c>
      <c r="M898" s="63" t="s">
        <v>2275</v>
      </c>
      <c r="N898" s="63" t="s">
        <v>2271</v>
      </c>
      <c r="O898" s="63" t="s">
        <v>2272</v>
      </c>
      <c r="P898" s="63">
        <v>1</v>
      </c>
      <c r="Q898" s="65">
        <v>45659</v>
      </c>
      <c r="R898" s="65">
        <v>45688</v>
      </c>
      <c r="S898" s="66">
        <f t="shared" si="52"/>
        <v>4.3500000000000005</v>
      </c>
      <c r="T898" s="63" t="s">
        <v>611</v>
      </c>
      <c r="U898" s="63" t="s">
        <v>1164</v>
      </c>
      <c r="V898" s="49">
        <f>+IFERROR(VLOOKUP($M898,ACTIVIDADES!$B$9:$Q$494,10,0),"")</f>
        <v>1</v>
      </c>
      <c r="W898" s="61" t="str">
        <f>+IFERROR(VLOOKUP($M898,ACTIVIDADES!$B$9:$Q$494,11,0)," ")</f>
        <v xml:space="preserve">Accion establecida en el plan de mejoramiento suscrito el 17 de diciembre de 2024, como resultado de la auditoria realizada a la vigencia 2023.
La acción finalizó el 31 de enero de 2025. 
Se evidenció que, en cumplimiento de la Ley 1952 de 2019, se aperturó la Indagación Previa IP-007-2025 con fecha 12 de mayo de 2025.
Por lo tanto, se dio cumplimiento a la acción establecida en el Plan de Mejoramiento.
</v>
      </c>
      <c r="X898" s="51" t="str">
        <f>+IFERROR(VLOOKUP($M898,ACTIVIDADES!$B$9:$Q$494,12,0),"")</f>
        <v>https://dnbcgovco-my.sharepoint.com/:f:/g/personal/planeacion_dnbc_gov_co/IgAFvUd88YzsRKgNnx23RITfAQz5192a3834_j-KTkmQ3I8?e=EKWQSq</v>
      </c>
      <c r="Y898" s="52">
        <f>+IFERROR(VLOOKUP($M898,ACTIVIDADES!$B$9:$Q$494,13,0),"")</f>
        <v>46153</v>
      </c>
      <c r="Z898" s="49" t="str">
        <f>+IFERROR(VLOOKUP($M898,ACTIVIDADES!$B$9:$Q$494,14,0),"")</f>
        <v>Cumplida en seguimiento diciembre 2025</v>
      </c>
      <c r="AA898" s="49">
        <f>+IFERROR(VLOOKUP($M898,ACTIVIDADES!$B$9:$Q$494,15,0),"")</f>
        <v>1</v>
      </c>
      <c r="AB898" s="54" t="str">
        <f>+IFERROR(VLOOKUP($M898,ACTIVIDADES!$B$9:$Q$494,16,0),"")</f>
        <v>CUMPLIDO</v>
      </c>
      <c r="AC898" s="144">
        <v>46181</v>
      </c>
      <c r="AD898" s="29">
        <v>1</v>
      </c>
      <c r="AE898" s="30" t="s">
        <v>3951</v>
      </c>
      <c r="AF898" s="29" t="s">
        <v>578</v>
      </c>
      <c r="AG898" s="29" t="s">
        <v>3737</v>
      </c>
      <c r="AH898" s="29" t="s">
        <v>593</v>
      </c>
      <c r="AI898" s="29" t="s">
        <v>3752</v>
      </c>
      <c r="AJ898" s="55">
        <v>1</v>
      </c>
      <c r="AK898" s="80" t="str">
        <f>+IFERROR(VLOOKUP($M898,ACTIVIDADES!$B$9:$T$494,18,0),"")</f>
        <v>Si reporte segundo trimestre</v>
      </c>
      <c r="AL898" s="80" t="str">
        <f>+IFERROR(VLOOKUP($M898,ACTIVIDADES!$B$9:$T$494,19,0),"")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898" s="55">
        <f>+IFERROR(VLOOKUP($M898,ACTIVIDADES!$B$9:$X$495,20,0),0)</f>
        <v>46213</v>
      </c>
      <c r="AN898" s="55" t="str">
        <f>+IFERROR(VLOOKUP($M898,ACTIVIDADES!$B$9:$X$495,21,0),0)</f>
        <v>No se recibe reporte segundo trimestre. No obstante, actividad reportada como cumplida en primer trimestre</v>
      </c>
      <c r="AO898" s="55">
        <f>+IFERROR(VLOOKUP($M898,ACTIVIDADES!$B$9:$X$495,22,0),0)</f>
        <v>1</v>
      </c>
      <c r="AP898" s="150" t="str">
        <f>+IFERROR(VLOOKUP($M898,ACTIVIDADES!$B$9:$X$495,23,0),0)</f>
        <v>CUMPLIDO</v>
      </c>
      <c r="AQ898" s="88">
        <v>46230</v>
      </c>
      <c r="AR898" s="55">
        <v>1</v>
      </c>
      <c r="AS898" s="30" t="s">
        <v>3951</v>
      </c>
      <c r="AT898" s="29" t="s">
        <v>578</v>
      </c>
      <c r="AU898" s="193" t="s">
        <v>1477</v>
      </c>
      <c r="AV898" s="193" t="s">
        <v>3637</v>
      </c>
      <c r="AW898" s="193" t="s">
        <v>593</v>
      </c>
      <c r="AX898" s="193" t="s">
        <v>4599</v>
      </c>
      <c r="AY898" s="176" t="str">
        <f t="shared" si="50"/>
        <v>CUMPLIDAS</v>
      </c>
      <c r="AZ898" s="55" t="str">
        <f>+IFERROR(VLOOKUP($M898,ACTIVIDADES!$B$9:$T$494,25,0),"")</f>
        <v/>
      </c>
      <c r="BA898" s="55" t="str">
        <f>+IFERROR(VLOOKUP($M898,ACTIVIDADES!$B$9:$T$494,26,0),"")</f>
        <v/>
      </c>
      <c r="BB898" s="55" t="str">
        <f>+IFERROR(VLOOKUP($M898,ACTIVIDADES!$B$9:$T$494,27,0),"")</f>
        <v/>
      </c>
      <c r="BC898" s="55" t="str">
        <f>+IFERROR(VLOOKUP($M898,ACTIVIDADES!$B$9:$T$494,28,0),"")</f>
        <v/>
      </c>
      <c r="BD898" s="55" t="str">
        <f>+IFERROR(VLOOKUP($M898,ACTIVIDADES!$B$9:$T$494,29,0),"")</f>
        <v/>
      </c>
      <c r="BE898" s="55" t="str">
        <f>+IFERROR(VLOOKUP($M898,ACTIVIDADES!$B$9:$T$494,30,0),"")</f>
        <v/>
      </c>
      <c r="BF898" s="58"/>
      <c r="BG898" s="58"/>
      <c r="BH898" s="59"/>
      <c r="BI898" s="59" t="s">
        <v>580</v>
      </c>
      <c r="BJ898" s="60" t="s">
        <v>3635</v>
      </c>
      <c r="BK898" s="61" t="s">
        <v>593</v>
      </c>
      <c r="BL898" s="62"/>
      <c r="BM898" s="55" t="str">
        <f>+IFERROR(VLOOKUP($M898,ACTIVIDADES!$B$9:$T$494,31,0),"")</f>
        <v/>
      </c>
      <c r="BN898" s="55" t="str">
        <f>+IFERROR(VLOOKUP($M898,ACTIVIDADES!$B$9:$T$494,32,0),"")</f>
        <v/>
      </c>
      <c r="BO898" s="55" t="str">
        <f>+IFERROR(VLOOKUP($M898,ACTIVIDADES!$B$9:$T$494,33,0),"")</f>
        <v/>
      </c>
      <c r="BP898" s="55" t="str">
        <f>+IFERROR(VLOOKUP($M898,ACTIVIDADES!$B$9:$T$494,34,0),"")</f>
        <v/>
      </c>
      <c r="BQ898" s="55" t="str">
        <f>+IFERROR(VLOOKUP($M898,ACTIVIDADES!$B$9:$T$494,35,0),"")</f>
        <v/>
      </c>
      <c r="BR898" s="55" t="str">
        <f>+IFERROR(VLOOKUP($M898,ACTIVIDADES!$B$9:$T$494,36,0),"")</f>
        <v/>
      </c>
      <c r="BS898" s="55" t="str">
        <f>+IFERROR(VLOOKUP($M898,ACTIVIDADES!$B$9:$T$494,37,0),"")</f>
        <v/>
      </c>
      <c r="BT898" s="58"/>
      <c r="BU898" s="58"/>
      <c r="BV898" s="59"/>
      <c r="BW898" s="59" t="s">
        <v>580</v>
      </c>
      <c r="BX898" s="60" t="s">
        <v>3635</v>
      </c>
      <c r="BY898" s="61" t="s">
        <v>593</v>
      </c>
      <c r="BZ898" s="62"/>
      <c r="CA898" s="9"/>
      <c r="CB898" s="9"/>
      <c r="CC898" s="9"/>
      <c r="CD898" s="9"/>
      <c r="CE898" s="9"/>
      <c r="CF898" s="9"/>
      <c r="CG898" s="9"/>
      <c r="CH898" s="9"/>
      <c r="CI898" s="9"/>
      <c r="CJ898" s="9"/>
      <c r="CK898" s="9"/>
      <c r="CL898" s="9"/>
      <c r="CM898" s="9"/>
      <c r="CN898" s="9"/>
      <c r="CO898" s="9"/>
      <c r="CP898" s="9"/>
      <c r="CQ898" s="9"/>
    </row>
    <row r="899" spans="1:95" customFormat="1" ht="93" customHeight="1" x14ac:dyDescent="0.35">
      <c r="A899" s="40">
        <f t="shared" si="51"/>
        <v>891</v>
      </c>
      <c r="B899" s="40" t="s">
        <v>521</v>
      </c>
      <c r="C899" s="40">
        <v>2022</v>
      </c>
      <c r="D899" s="40" t="s">
        <v>3734</v>
      </c>
      <c r="E899" s="323"/>
      <c r="F899" s="40" t="s">
        <v>638</v>
      </c>
      <c r="G899" s="40" t="s">
        <v>4644</v>
      </c>
      <c r="H899" s="42" t="s">
        <v>328</v>
      </c>
      <c r="I899" s="42"/>
      <c r="J899" s="40" t="s">
        <v>5292</v>
      </c>
      <c r="K899" s="40" t="s">
        <v>5433</v>
      </c>
      <c r="L899" s="44" t="s">
        <v>1153</v>
      </c>
      <c r="M899" s="45" t="s">
        <v>1819</v>
      </c>
      <c r="N899" s="45" t="s">
        <v>5497</v>
      </c>
      <c r="O899" s="45" t="s">
        <v>1750</v>
      </c>
      <c r="P899" s="45">
        <v>1</v>
      </c>
      <c r="Q899" s="47">
        <v>46113</v>
      </c>
      <c r="R899" s="47">
        <v>46203</v>
      </c>
      <c r="S899" s="48">
        <f t="shared" si="52"/>
        <v>13.350000000000001</v>
      </c>
      <c r="T899" s="45" t="s">
        <v>624</v>
      </c>
      <c r="U899" s="45" t="s">
        <v>1821</v>
      </c>
      <c r="V899" s="49">
        <f>+IFERROR(VLOOKUP($M899,ACTIVIDADES!$B$9:$Q$494,10,0),"")</f>
        <v>0</v>
      </c>
      <c r="W899" s="61">
        <f>+IFERROR(VLOOKUP($M899,ACTIVIDADES!$B$9:$Q$494,11,0)," ")</f>
        <v>0</v>
      </c>
      <c r="X899" s="61">
        <f>+IFERROR(VLOOKUP($M899,ACTIVIDADES!$B$9:$Q$494,12,0),"")</f>
        <v>0</v>
      </c>
      <c r="Y899" s="52">
        <f>+IFERROR(VLOOKUP($M899,ACTIVIDADES!$B$9:$Q$494,13,0),"")</f>
        <v>46153</v>
      </c>
      <c r="Z899" s="49" t="str">
        <f>+IFERROR(VLOOKUP($M899,ACTIVIDADES!$B$9:$Q$494,14,0),"")</f>
        <v>No se evidencia seguimiento</v>
      </c>
      <c r="AA899" s="49">
        <f>+IFERROR(VLOOKUP($M899,ACTIVIDADES!$B$9:$Q$494,15,0),"")</f>
        <v>0</v>
      </c>
      <c r="AB899" s="54" t="str">
        <f>+IFERROR(VLOOKUP($M899,ACTIVIDADES!$B$9:$Q$494,16,0),"")</f>
        <v>EJECUCIÓN</v>
      </c>
      <c r="AC899" s="144">
        <v>46157</v>
      </c>
      <c r="AD899" s="28">
        <v>0</v>
      </c>
      <c r="AE899" s="29" t="s">
        <v>3741</v>
      </c>
      <c r="AF899" s="29" t="s">
        <v>580</v>
      </c>
      <c r="AG899" s="29" t="s">
        <v>3737</v>
      </c>
      <c r="AH899" s="29" t="s">
        <v>3737</v>
      </c>
      <c r="AI899" s="29" t="s">
        <v>3737</v>
      </c>
      <c r="AJ899" s="55">
        <f>+IFERROR(VLOOKUP($M899,ACTIVIDADES!$B$9:$T$494,17,0),"")</f>
        <v>1</v>
      </c>
      <c r="AK899" s="80" t="str">
        <f>+IFERROR(VLOOKUP($M899,ACTIVIDADES!$B$9:$T$494,18,0),"")</f>
        <v>se adjunta documentos transversales</v>
      </c>
      <c r="AL899" s="80" t="str">
        <f>+IFERROR(VLOOKUP($M899,ACTIVIDADES!$B$9:$T$494,19,0),"")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899" s="55">
        <f>+IFERROR(VLOOKUP($M899,ACTIVIDADES!$B$9:$X$495,20,0),0)</f>
        <v>46214</v>
      </c>
      <c r="AN899" s="55" t="str">
        <f>+IFERROR(VLOOKUP($M899,ACTIVIDADES!$B$9:$X$495,21,0),0)</f>
        <v>Se adjunta procedimiento PC-TH-19 aprobado e incluido en el SIGE</v>
      </c>
      <c r="AO899" s="55">
        <f>+IFERROR(VLOOKUP($M899,ACTIVIDADES!$B$9:$X$495,22,0),0)</f>
        <v>1</v>
      </c>
      <c r="AP899" s="150" t="str">
        <f>+IFERROR(VLOOKUP($M899,ACTIVIDADES!$B$9:$X$495,23,0),0)</f>
        <v>CUMPLIDO</v>
      </c>
      <c r="AQ899" s="88">
        <v>46230</v>
      </c>
      <c r="AR899" s="55">
        <v>1</v>
      </c>
      <c r="AS899" s="72" t="s">
        <v>3866</v>
      </c>
      <c r="AT899" s="29" t="s">
        <v>579</v>
      </c>
      <c r="AU899" s="57" t="s">
        <v>1472</v>
      </c>
      <c r="AV899" s="193" t="s">
        <v>3635</v>
      </c>
      <c r="AW899" s="193" t="s">
        <v>590</v>
      </c>
      <c r="AX899" s="193" t="s">
        <v>5914</v>
      </c>
      <c r="AY899" s="176" t="str">
        <f t="shared" si="50"/>
        <v>CUMPLIDAS</v>
      </c>
      <c r="AZ899" s="55" t="str">
        <f>+IFERROR(VLOOKUP($M899,ACTIVIDADES!$B$9:$T$494,25,0),"")</f>
        <v/>
      </c>
      <c r="BA899" s="55" t="str">
        <f>+IFERROR(VLOOKUP($M899,ACTIVIDADES!$B$9:$T$494,26,0),"")</f>
        <v/>
      </c>
      <c r="BB899" s="55" t="str">
        <f>+IFERROR(VLOOKUP($M899,ACTIVIDADES!$B$9:$T$494,27,0),"")</f>
        <v/>
      </c>
      <c r="BC899" s="55" t="str">
        <f>+IFERROR(VLOOKUP($M899,ACTIVIDADES!$B$9:$T$494,28,0),"")</f>
        <v/>
      </c>
      <c r="BD899" s="55" t="str">
        <f>+IFERROR(VLOOKUP($M899,ACTIVIDADES!$B$9:$T$494,29,0),"")</f>
        <v/>
      </c>
      <c r="BE899" s="55" t="str">
        <f>+IFERROR(VLOOKUP($M899,ACTIVIDADES!$B$9:$T$494,30,0),"")</f>
        <v/>
      </c>
      <c r="BF899" s="58"/>
      <c r="BG899" s="58"/>
      <c r="BH899" s="59"/>
      <c r="BI899" s="59" t="s">
        <v>580</v>
      </c>
      <c r="BJ899" s="60" t="s">
        <v>3635</v>
      </c>
      <c r="BK899" s="61" t="s">
        <v>593</v>
      </c>
      <c r="BL899" s="62"/>
      <c r="BM899" s="55" t="str">
        <f>+IFERROR(VLOOKUP($M899,ACTIVIDADES!$B$9:$T$494,31,0),"")</f>
        <v/>
      </c>
      <c r="BN899" s="55" t="str">
        <f>+IFERROR(VLOOKUP($M899,ACTIVIDADES!$B$9:$T$494,32,0),"")</f>
        <v/>
      </c>
      <c r="BO899" s="55" t="str">
        <f>+IFERROR(VLOOKUP($M899,ACTIVIDADES!$B$9:$T$494,33,0),"")</f>
        <v/>
      </c>
      <c r="BP899" s="55" t="str">
        <f>+IFERROR(VLOOKUP($M899,ACTIVIDADES!$B$9:$T$494,34,0),"")</f>
        <v/>
      </c>
      <c r="BQ899" s="55" t="str">
        <f>+IFERROR(VLOOKUP($M899,ACTIVIDADES!$B$9:$T$494,35,0),"")</f>
        <v/>
      </c>
      <c r="BR899" s="55" t="str">
        <f>+IFERROR(VLOOKUP($M899,ACTIVIDADES!$B$9:$T$494,36,0),"")</f>
        <v/>
      </c>
      <c r="BS899" s="55" t="str">
        <f>+IFERROR(VLOOKUP($M899,ACTIVIDADES!$B$9:$T$494,37,0),"")</f>
        <v/>
      </c>
      <c r="BT899" s="58"/>
      <c r="BU899" s="58"/>
      <c r="BV899" s="59"/>
      <c r="BW899" s="59" t="s">
        <v>580</v>
      </c>
      <c r="BX899" s="60" t="s">
        <v>3635</v>
      </c>
      <c r="BY899" s="61" t="s">
        <v>593</v>
      </c>
      <c r="BZ899" s="62"/>
      <c r="CA899" s="9"/>
      <c r="CB899" s="9"/>
      <c r="CC899" s="9"/>
      <c r="CD899" s="9"/>
      <c r="CE899" s="9"/>
      <c r="CF899" s="9"/>
      <c r="CG899" s="9"/>
      <c r="CH899" s="9"/>
      <c r="CI899" s="9"/>
      <c r="CJ899" s="9"/>
      <c r="CK899" s="9"/>
      <c r="CL899" s="9"/>
      <c r="CM899" s="9"/>
      <c r="CN899" s="9"/>
      <c r="CO899" s="9"/>
      <c r="CP899" s="9"/>
      <c r="CQ899" s="9"/>
    </row>
    <row r="900" spans="1:95" ht="93" customHeight="1" x14ac:dyDescent="0.35">
      <c r="A900" s="40">
        <f t="shared" si="51"/>
        <v>892</v>
      </c>
      <c r="B900" s="40" t="s">
        <v>521</v>
      </c>
      <c r="C900" s="40">
        <v>2022</v>
      </c>
      <c r="D900" s="40" t="s">
        <v>3750</v>
      </c>
      <c r="E900" s="323"/>
      <c r="F900" s="40" t="s">
        <v>638</v>
      </c>
      <c r="G900" s="40" t="s">
        <v>4644</v>
      </c>
      <c r="H900" s="42" t="s">
        <v>328</v>
      </c>
      <c r="I900" s="42" t="s">
        <v>3640</v>
      </c>
      <c r="J900" s="40" t="s">
        <v>5292</v>
      </c>
      <c r="K900" s="40" t="s">
        <v>5433</v>
      </c>
      <c r="L900" s="44" t="s">
        <v>1153</v>
      </c>
      <c r="M900" s="63" t="s">
        <v>2089</v>
      </c>
      <c r="N900" s="63" t="s">
        <v>2084</v>
      </c>
      <c r="O900" s="63" t="s">
        <v>2090</v>
      </c>
      <c r="P900" s="63">
        <v>1</v>
      </c>
      <c r="Q900" s="65">
        <v>44840</v>
      </c>
      <c r="R900" s="65">
        <v>44926</v>
      </c>
      <c r="S900" s="66">
        <f t="shared" si="52"/>
        <v>12.75</v>
      </c>
      <c r="T900" s="63" t="s">
        <v>611</v>
      </c>
      <c r="U900" s="63"/>
      <c r="V900" s="49">
        <f>+IFERROR(VLOOKUP($M900,ACTIVIDADES!$B$9:$Q$494,10,0),"")</f>
        <v>1</v>
      </c>
      <c r="W900" s="61" t="str">
        <f>+IFERROR(VLOOKUP($M900,ACTIVIDADES!$B$9:$Q$494,11,0)," ")</f>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v>
      </c>
      <c r="X900" s="51" t="str">
        <f>+IFERROR(VLOOKUP($M900,ACTIVIDADES!$B$9:$Q$494,12,0),"")</f>
        <v>https://dnbcgovco-my.sharepoint.com/:f:/g/personal/planeacion_dnbc_gov_co/IgBf0NNC0oa5Sr4khDCzbZzOAbipnH-jj-9yE4-FNUMUY_U?e=n4jtPb</v>
      </c>
      <c r="Y900" s="52">
        <f>+IFERROR(VLOOKUP($M900,ACTIVIDADES!$B$9:$Q$494,13,0),"")</f>
        <v>46153</v>
      </c>
      <c r="Z900" s="49" t="str">
        <f>+IFERROR(VLOOKUP($M900,ACTIVIDADES!$B$9:$Q$494,14,0),"")</f>
        <v>Se presenta un auto inhibitorio N 002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v>
      </c>
      <c r="AA900" s="49">
        <f>+IFERROR(VLOOKUP($M900,ACTIVIDADES!$B$9:$Q$494,15,0),"")</f>
        <v>1</v>
      </c>
      <c r="AB900" s="54" t="str">
        <f>+IFERROR(VLOOKUP($M900,ACTIVIDADES!$B$9:$Q$494,16,0),"")</f>
        <v>CUMPLIDO</v>
      </c>
      <c r="AC900" s="144">
        <v>46157</v>
      </c>
      <c r="AD900" s="30">
        <v>1</v>
      </c>
      <c r="AE900" s="29" t="s">
        <v>3870</v>
      </c>
      <c r="AF900" s="29" t="s">
        <v>578</v>
      </c>
      <c r="AG900" s="29" t="s">
        <v>3737</v>
      </c>
      <c r="AH900" s="29" t="s">
        <v>593</v>
      </c>
      <c r="AI900" s="29" t="s">
        <v>3752</v>
      </c>
      <c r="AJ900" s="55">
        <f>+IFERROR(VLOOKUP($M900,ACTIVIDADES!$B$9:$T$494,17,0),"")</f>
        <v>0</v>
      </c>
      <c r="AK900" s="80" t="str">
        <f>+IFERROR(VLOOKUP($M900,ACTIVIDADES!$B$9:$T$494,18,0),"")</f>
        <v>Si reporte segundo trimestre</v>
      </c>
      <c r="AL900" s="80" t="str">
        <f>+IFERROR(VLOOKUP($M900,ACTIVIDADES!$B$9:$T$494,19,0),"")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900" s="55">
        <f>+IFERROR(VLOOKUP($M900,ACTIVIDADES!$B$9:$X$495,20,0),0)</f>
        <v>46213</v>
      </c>
      <c r="AN900" s="55" t="str">
        <f>+IFERROR(VLOOKUP($M900,ACTIVIDADES!$B$9:$X$495,21,0),0)</f>
        <v>No se recibe reporte segundo trimestre. No obstante, actividad reportada como cumplida en primer trimestre</v>
      </c>
      <c r="AO900" s="55">
        <f>+IFERROR(VLOOKUP($M900,ACTIVIDADES!$B$9:$X$495,22,0),0)</f>
        <v>1</v>
      </c>
      <c r="AP900" s="150" t="str">
        <f>+IFERROR(VLOOKUP($M900,ACTIVIDADES!$B$9:$X$495,23,0),0)</f>
        <v>CUMPLIDO</v>
      </c>
      <c r="AQ900" s="88">
        <v>46230</v>
      </c>
      <c r="AR900" s="55">
        <v>1</v>
      </c>
      <c r="AS900" s="72" t="s">
        <v>3810</v>
      </c>
      <c r="AT900" s="29" t="s">
        <v>579</v>
      </c>
      <c r="AU900" s="57" t="s">
        <v>1472</v>
      </c>
      <c r="AV900" s="193" t="s">
        <v>3635</v>
      </c>
      <c r="AW900" s="193" t="s">
        <v>590</v>
      </c>
      <c r="AX900" s="193" t="s">
        <v>5914</v>
      </c>
      <c r="AY900" s="176" t="str">
        <f t="shared" si="50"/>
        <v>CUMPLIDAS</v>
      </c>
      <c r="AZ900" s="55" t="str">
        <f>+IFERROR(VLOOKUP($M900,ACTIVIDADES!$B$9:$T$494,25,0),"")</f>
        <v/>
      </c>
      <c r="BA900" s="55" t="str">
        <f>+IFERROR(VLOOKUP($M900,ACTIVIDADES!$B$9:$T$494,26,0),"")</f>
        <v/>
      </c>
      <c r="BB900" s="55" t="str">
        <f>+IFERROR(VLOOKUP($M900,ACTIVIDADES!$B$9:$T$494,27,0),"")</f>
        <v/>
      </c>
      <c r="BC900" s="55" t="str">
        <f>+IFERROR(VLOOKUP($M900,ACTIVIDADES!$B$9:$T$494,28,0),"")</f>
        <v/>
      </c>
      <c r="BD900" s="55" t="str">
        <f>+IFERROR(VLOOKUP($M900,ACTIVIDADES!$B$9:$T$494,29,0),"")</f>
        <v/>
      </c>
      <c r="BE900" s="55" t="str">
        <f>+IFERROR(VLOOKUP($M900,ACTIVIDADES!$B$9:$T$494,30,0),"")</f>
        <v/>
      </c>
      <c r="BF900" s="58"/>
      <c r="BG900" s="58"/>
      <c r="BH900" s="59"/>
      <c r="BI900" s="59" t="s">
        <v>580</v>
      </c>
      <c r="BJ900" s="60" t="s">
        <v>3635</v>
      </c>
      <c r="BK900" s="61" t="s">
        <v>593</v>
      </c>
      <c r="BL900" s="62"/>
      <c r="BM900" s="55" t="str">
        <f>+IFERROR(VLOOKUP($M900,ACTIVIDADES!$B$9:$T$494,31,0),"")</f>
        <v/>
      </c>
      <c r="BN900" s="55" t="str">
        <f>+IFERROR(VLOOKUP($M900,ACTIVIDADES!$B$9:$T$494,32,0),"")</f>
        <v/>
      </c>
      <c r="BO900" s="55" t="str">
        <f>+IFERROR(VLOOKUP($M900,ACTIVIDADES!$B$9:$T$494,33,0),"")</f>
        <v/>
      </c>
      <c r="BP900" s="55" t="str">
        <f>+IFERROR(VLOOKUP($M900,ACTIVIDADES!$B$9:$T$494,34,0),"")</f>
        <v/>
      </c>
      <c r="BQ900" s="55" t="str">
        <f>+IFERROR(VLOOKUP($M900,ACTIVIDADES!$B$9:$T$494,35,0),"")</f>
        <v/>
      </c>
      <c r="BR900" s="55" t="str">
        <f>+IFERROR(VLOOKUP($M900,ACTIVIDADES!$B$9:$T$494,36,0),"")</f>
        <v/>
      </c>
      <c r="BS900" s="55" t="str">
        <f>+IFERROR(VLOOKUP($M900,ACTIVIDADES!$B$9:$T$494,37,0),"")</f>
        <v/>
      </c>
      <c r="BT900" s="58"/>
      <c r="BU900" s="58"/>
      <c r="BV900" s="59"/>
      <c r="BW900" s="59" t="s">
        <v>580</v>
      </c>
      <c r="BX900" s="60" t="s">
        <v>3635</v>
      </c>
      <c r="BY900" s="61" t="s">
        <v>593</v>
      </c>
      <c r="BZ900" s="62"/>
    </row>
    <row r="901" spans="1:95" customFormat="1" ht="93" customHeight="1" x14ac:dyDescent="0.35">
      <c r="A901" s="40">
        <f t="shared" si="51"/>
        <v>893</v>
      </c>
      <c r="B901" s="40" t="s">
        <v>521</v>
      </c>
      <c r="C901" s="40">
        <v>2022</v>
      </c>
      <c r="D901" s="40" t="s">
        <v>3734</v>
      </c>
      <c r="E901" s="323"/>
      <c r="F901" s="40" t="s">
        <v>639</v>
      </c>
      <c r="G901" s="40" t="s">
        <v>4644</v>
      </c>
      <c r="H901" s="42" t="s">
        <v>329</v>
      </c>
      <c r="I901" s="42"/>
      <c r="J901" s="40" t="s">
        <v>5293</v>
      </c>
      <c r="K901" s="40" t="s">
        <v>5434</v>
      </c>
      <c r="L901" s="44" t="s">
        <v>1153</v>
      </c>
      <c r="M901" s="45" t="s">
        <v>1819</v>
      </c>
      <c r="N901" s="45" t="s">
        <v>5497</v>
      </c>
      <c r="O901" s="45" t="s">
        <v>1750</v>
      </c>
      <c r="P901" s="45">
        <v>1</v>
      </c>
      <c r="Q901" s="47">
        <v>46113</v>
      </c>
      <c r="R901" s="47">
        <v>46203</v>
      </c>
      <c r="S901" s="48">
        <f t="shared" si="52"/>
        <v>13.350000000000001</v>
      </c>
      <c r="T901" s="45" t="s">
        <v>624</v>
      </c>
      <c r="U901" s="45" t="s">
        <v>1821</v>
      </c>
      <c r="V901" s="49">
        <f>+IFERROR(VLOOKUP($M901,ACTIVIDADES!$B$9:$Q$494,10,0),"")</f>
        <v>0</v>
      </c>
      <c r="W901" s="61">
        <f>+IFERROR(VLOOKUP($M901,ACTIVIDADES!$B$9:$Q$494,11,0)," ")</f>
        <v>0</v>
      </c>
      <c r="X901" s="61">
        <f>+IFERROR(VLOOKUP($M901,ACTIVIDADES!$B$9:$Q$494,12,0),"")</f>
        <v>0</v>
      </c>
      <c r="Y901" s="52">
        <f>+IFERROR(VLOOKUP($M901,ACTIVIDADES!$B$9:$Q$494,13,0),"")</f>
        <v>46153</v>
      </c>
      <c r="Z901" s="49" t="str">
        <f>+IFERROR(VLOOKUP($M901,ACTIVIDADES!$B$9:$Q$494,14,0),"")</f>
        <v>No se evidencia seguimiento</v>
      </c>
      <c r="AA901" s="49">
        <f>+IFERROR(VLOOKUP($M901,ACTIVIDADES!$B$9:$Q$494,15,0),"")</f>
        <v>0</v>
      </c>
      <c r="AB901" s="54" t="str">
        <f>+IFERROR(VLOOKUP($M901,ACTIVIDADES!$B$9:$Q$494,16,0),"")</f>
        <v>EJECUCIÓN</v>
      </c>
      <c r="AC901" s="144">
        <v>46157</v>
      </c>
      <c r="AD901" s="28">
        <v>0</v>
      </c>
      <c r="AE901" s="29" t="s">
        <v>3741</v>
      </c>
      <c r="AF901" s="29" t="s">
        <v>580</v>
      </c>
      <c r="AG901" s="29" t="s">
        <v>3737</v>
      </c>
      <c r="AH901" s="29" t="s">
        <v>3737</v>
      </c>
      <c r="AI901" s="29" t="s">
        <v>3737</v>
      </c>
      <c r="AJ901" s="55">
        <f>+IFERROR(VLOOKUP($M901,ACTIVIDADES!$B$9:$T$494,17,0),"")</f>
        <v>1</v>
      </c>
      <c r="AK901" s="80" t="str">
        <f>+IFERROR(VLOOKUP($M901,ACTIVIDADES!$B$9:$T$494,18,0),"")</f>
        <v>se adjunta documentos transversales</v>
      </c>
      <c r="AL901" s="80" t="str">
        <f>+IFERROR(VLOOKUP($M901,ACTIVIDADES!$B$9:$T$494,19,0),"")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901" s="55">
        <f>+IFERROR(VLOOKUP($M901,ACTIVIDADES!$B$9:$X$495,20,0),0)</f>
        <v>46214</v>
      </c>
      <c r="AN901" s="55" t="str">
        <f>+IFERROR(VLOOKUP($M901,ACTIVIDADES!$B$9:$X$495,21,0),0)</f>
        <v>Se adjunta procedimiento PC-TH-19 aprobado e incluido en el SIGE</v>
      </c>
      <c r="AO901" s="55">
        <f>+IFERROR(VLOOKUP($M901,ACTIVIDADES!$B$9:$X$495,22,0),0)</f>
        <v>1</v>
      </c>
      <c r="AP901" s="150" t="str">
        <f>+IFERROR(VLOOKUP($M901,ACTIVIDADES!$B$9:$X$495,23,0),0)</f>
        <v>CUMPLIDO</v>
      </c>
      <c r="AQ901" s="88">
        <v>46230</v>
      </c>
      <c r="AR901" s="55">
        <v>1</v>
      </c>
      <c r="AS901" s="72" t="s">
        <v>3866</v>
      </c>
      <c r="AT901" s="29" t="s">
        <v>579</v>
      </c>
      <c r="AU901" s="57" t="s">
        <v>1472</v>
      </c>
      <c r="AV901" s="193" t="s">
        <v>3635</v>
      </c>
      <c r="AW901" s="193" t="s">
        <v>590</v>
      </c>
      <c r="AX901" s="193" t="s">
        <v>5914</v>
      </c>
      <c r="AY901" s="176" t="str">
        <f t="shared" si="50"/>
        <v>CUMPLIDAS</v>
      </c>
      <c r="AZ901" s="55" t="str">
        <f>+IFERROR(VLOOKUP($M901,ACTIVIDADES!$B$9:$T$494,25,0),"")</f>
        <v/>
      </c>
      <c r="BA901" s="55" t="str">
        <f>+IFERROR(VLOOKUP($M901,ACTIVIDADES!$B$9:$T$494,26,0),"")</f>
        <v/>
      </c>
      <c r="BB901" s="55" t="str">
        <f>+IFERROR(VLOOKUP($M901,ACTIVIDADES!$B$9:$T$494,27,0),"")</f>
        <v/>
      </c>
      <c r="BC901" s="55" t="str">
        <f>+IFERROR(VLOOKUP($M901,ACTIVIDADES!$B$9:$T$494,28,0),"")</f>
        <v/>
      </c>
      <c r="BD901" s="55" t="str">
        <f>+IFERROR(VLOOKUP($M901,ACTIVIDADES!$B$9:$T$494,29,0),"")</f>
        <v/>
      </c>
      <c r="BE901" s="55" t="str">
        <f>+IFERROR(VLOOKUP($M901,ACTIVIDADES!$B$9:$T$494,30,0),"")</f>
        <v/>
      </c>
      <c r="BF901" s="58"/>
      <c r="BG901" s="58"/>
      <c r="BH901" s="59"/>
      <c r="BI901" s="59" t="s">
        <v>580</v>
      </c>
      <c r="BJ901" s="60" t="s">
        <v>3635</v>
      </c>
      <c r="BK901" s="61" t="s">
        <v>593</v>
      </c>
      <c r="BL901" s="62"/>
      <c r="BM901" s="55" t="str">
        <f>+IFERROR(VLOOKUP($M901,ACTIVIDADES!$B$9:$T$494,31,0),"")</f>
        <v/>
      </c>
      <c r="BN901" s="55" t="str">
        <f>+IFERROR(VLOOKUP($M901,ACTIVIDADES!$B$9:$T$494,32,0),"")</f>
        <v/>
      </c>
      <c r="BO901" s="55" t="str">
        <f>+IFERROR(VLOOKUP($M901,ACTIVIDADES!$B$9:$T$494,33,0),"")</f>
        <v/>
      </c>
      <c r="BP901" s="55" t="str">
        <f>+IFERROR(VLOOKUP($M901,ACTIVIDADES!$B$9:$T$494,34,0),"")</f>
        <v/>
      </c>
      <c r="BQ901" s="55" t="str">
        <f>+IFERROR(VLOOKUP($M901,ACTIVIDADES!$B$9:$T$494,35,0),"")</f>
        <v/>
      </c>
      <c r="BR901" s="55" t="str">
        <f>+IFERROR(VLOOKUP($M901,ACTIVIDADES!$B$9:$T$494,36,0),"")</f>
        <v/>
      </c>
      <c r="BS901" s="55" t="str">
        <f>+IFERROR(VLOOKUP($M901,ACTIVIDADES!$B$9:$T$494,37,0),"")</f>
        <v/>
      </c>
      <c r="BT901" s="58"/>
      <c r="BU901" s="58"/>
      <c r="BV901" s="59"/>
      <c r="BW901" s="59" t="s">
        <v>580</v>
      </c>
      <c r="BX901" s="60" t="s">
        <v>3635</v>
      </c>
      <c r="BY901" s="61" t="s">
        <v>593</v>
      </c>
      <c r="BZ901" s="62"/>
      <c r="CA901" s="9"/>
      <c r="CB901" s="9"/>
      <c r="CC901" s="9"/>
      <c r="CD901" s="9"/>
      <c r="CE901" s="9"/>
      <c r="CF901" s="9"/>
      <c r="CG901" s="9"/>
      <c r="CH901" s="9"/>
      <c r="CI901" s="9"/>
      <c r="CJ901" s="9"/>
      <c r="CK901" s="9"/>
      <c r="CL901" s="9"/>
      <c r="CM901" s="9"/>
      <c r="CN901" s="9"/>
      <c r="CO901" s="9"/>
      <c r="CP901" s="9"/>
      <c r="CQ901" s="9"/>
    </row>
    <row r="902" spans="1:95" customFormat="1" ht="93" customHeight="1" x14ac:dyDescent="0.35">
      <c r="A902" s="40">
        <f t="shared" si="51"/>
        <v>894</v>
      </c>
      <c r="B902" s="40" t="s">
        <v>521</v>
      </c>
      <c r="C902" s="40">
        <v>2022</v>
      </c>
      <c r="D902" s="40" t="s">
        <v>3750</v>
      </c>
      <c r="E902" s="323"/>
      <c r="F902" s="40" t="s">
        <v>639</v>
      </c>
      <c r="G902" s="40" t="s">
        <v>4644</v>
      </c>
      <c r="H902" s="42" t="s">
        <v>329</v>
      </c>
      <c r="I902" s="42" t="s">
        <v>3640</v>
      </c>
      <c r="J902" s="40" t="s">
        <v>5293</v>
      </c>
      <c r="K902" s="40" t="s">
        <v>5434</v>
      </c>
      <c r="L902" s="44" t="s">
        <v>1153</v>
      </c>
      <c r="M902" s="63" t="s">
        <v>2092</v>
      </c>
      <c r="N902" s="63" t="s">
        <v>2084</v>
      </c>
      <c r="O902" s="63" t="s">
        <v>2090</v>
      </c>
      <c r="P902" s="63">
        <v>1</v>
      </c>
      <c r="Q902" s="65">
        <v>44840</v>
      </c>
      <c r="R902" s="65">
        <v>44926</v>
      </c>
      <c r="S902" s="66">
        <f t="shared" si="52"/>
        <v>12.75</v>
      </c>
      <c r="T902" s="63" t="s">
        <v>611</v>
      </c>
      <c r="U902" s="63"/>
      <c r="V902" s="49">
        <f>+IFERROR(VLOOKUP($M902,ACTIVIDADES!$B$9:$Q$494,10,0),"")</f>
        <v>1</v>
      </c>
      <c r="W902" s="61" t="str">
        <f>+IFERROR(VLOOKUP($M902,ACTIVIDADES!$B$9:$Q$494,11,0)," ")</f>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v>
      </c>
      <c r="X902" s="51" t="str">
        <f>+IFERROR(VLOOKUP($M902,ACTIVIDADES!$B$9:$Q$494,12,0),"")</f>
        <v>https://dnbcgovco-my.sharepoint.com/:f:/g/personal/planeacion_dnbc_gov_co/IgDw2WkGrtzyTJw67AMDLuQcAaLybWPuF0N2ZiTqF2eufB4?e=aWLrQN</v>
      </c>
      <c r="Y902" s="52">
        <f>+IFERROR(VLOOKUP($M902,ACTIVIDADES!$B$9:$Q$494,13,0),"")</f>
        <v>46153</v>
      </c>
      <c r="Z902" s="49" t="str">
        <f>+IFERROR(VLOOKUP($M902,ACTIVIDADES!$B$9:$Q$494,14,0),"")</f>
        <v>Se presenta un auto inhibitorio N 002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v>
      </c>
      <c r="AA902" s="49">
        <f>+IFERROR(VLOOKUP($M902,ACTIVIDADES!$B$9:$Q$494,15,0),"")</f>
        <v>1</v>
      </c>
      <c r="AB902" s="54" t="str">
        <f>+IFERROR(VLOOKUP($M902,ACTIVIDADES!$B$9:$Q$494,16,0),"")</f>
        <v>CUMPLIDO</v>
      </c>
      <c r="AC902" s="144">
        <v>46157</v>
      </c>
      <c r="AD902" s="29">
        <v>1</v>
      </c>
      <c r="AE902" s="29" t="s">
        <v>3870</v>
      </c>
      <c r="AF902" s="29" t="s">
        <v>578</v>
      </c>
      <c r="AG902" s="29" t="s">
        <v>3737</v>
      </c>
      <c r="AH902" s="29" t="s">
        <v>593</v>
      </c>
      <c r="AI902" s="29" t="s">
        <v>3752</v>
      </c>
      <c r="AJ902" s="55">
        <f>+IFERROR(VLOOKUP($M902,ACTIVIDADES!$B$9:$T$494,17,0),"")</f>
        <v>0</v>
      </c>
      <c r="AK902" s="80" t="str">
        <f>+IFERROR(VLOOKUP($M902,ACTIVIDADES!$B$9:$T$494,18,0),"")</f>
        <v>Si reporte segundo trimestre</v>
      </c>
      <c r="AL902" s="80" t="str">
        <f>+IFERROR(VLOOKUP($M902,ACTIVIDADES!$B$9:$T$494,19,0),"")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902" s="55">
        <f>+IFERROR(VLOOKUP($M902,ACTIVIDADES!$B$9:$X$495,20,0),0)</f>
        <v>46213</v>
      </c>
      <c r="AN902" s="55" t="str">
        <f>+IFERROR(VLOOKUP($M902,ACTIVIDADES!$B$9:$X$495,21,0),0)</f>
        <v>No se recibe reporte segundo trimestre. No obstante, actividad reportada como cumplida en primer trimestre</v>
      </c>
      <c r="AO902" s="55">
        <f>+IFERROR(VLOOKUP($M902,ACTIVIDADES!$B$9:$X$495,22,0),0)</f>
        <v>1</v>
      </c>
      <c r="AP902" s="150" t="str">
        <f>+IFERROR(VLOOKUP($M902,ACTIVIDADES!$B$9:$X$495,23,0),0)</f>
        <v>CUMPLIDO</v>
      </c>
      <c r="AQ902" s="88">
        <v>46230</v>
      </c>
      <c r="AR902" s="55">
        <v>1</v>
      </c>
      <c r="AS902" s="72" t="s">
        <v>3810</v>
      </c>
      <c r="AT902" s="29" t="s">
        <v>579</v>
      </c>
      <c r="AU902" s="57" t="s">
        <v>1472</v>
      </c>
      <c r="AV902" s="193" t="s">
        <v>3635</v>
      </c>
      <c r="AW902" s="193" t="s">
        <v>590</v>
      </c>
      <c r="AX902" s="193" t="s">
        <v>5914</v>
      </c>
      <c r="AY902" s="176" t="str">
        <f t="shared" si="50"/>
        <v>CUMPLIDAS</v>
      </c>
      <c r="AZ902" s="55" t="str">
        <f>+IFERROR(VLOOKUP($M902,ACTIVIDADES!$B$9:$T$494,25,0),"")</f>
        <v/>
      </c>
      <c r="BA902" s="55" t="str">
        <f>+IFERROR(VLOOKUP($M902,ACTIVIDADES!$B$9:$T$494,26,0),"")</f>
        <v/>
      </c>
      <c r="BB902" s="55" t="str">
        <f>+IFERROR(VLOOKUP($M902,ACTIVIDADES!$B$9:$T$494,27,0),"")</f>
        <v/>
      </c>
      <c r="BC902" s="55" t="str">
        <f>+IFERROR(VLOOKUP($M902,ACTIVIDADES!$B$9:$T$494,28,0),"")</f>
        <v/>
      </c>
      <c r="BD902" s="55" t="str">
        <f>+IFERROR(VLOOKUP($M902,ACTIVIDADES!$B$9:$T$494,29,0),"")</f>
        <v/>
      </c>
      <c r="BE902" s="55" t="str">
        <f>+IFERROR(VLOOKUP($M902,ACTIVIDADES!$B$9:$T$494,30,0),"")</f>
        <v/>
      </c>
      <c r="BF902" s="58"/>
      <c r="BG902" s="58"/>
      <c r="BH902" s="59"/>
      <c r="BI902" s="59" t="s">
        <v>580</v>
      </c>
      <c r="BJ902" s="60" t="s">
        <v>3635</v>
      </c>
      <c r="BK902" s="61" t="s">
        <v>593</v>
      </c>
      <c r="BL902" s="62"/>
      <c r="BM902" s="55" t="str">
        <f>+IFERROR(VLOOKUP($M902,ACTIVIDADES!$B$9:$T$494,31,0),"")</f>
        <v/>
      </c>
      <c r="BN902" s="55" t="str">
        <f>+IFERROR(VLOOKUP($M902,ACTIVIDADES!$B$9:$T$494,32,0),"")</f>
        <v/>
      </c>
      <c r="BO902" s="55" t="str">
        <f>+IFERROR(VLOOKUP($M902,ACTIVIDADES!$B$9:$T$494,33,0),"")</f>
        <v/>
      </c>
      <c r="BP902" s="55" t="str">
        <f>+IFERROR(VLOOKUP($M902,ACTIVIDADES!$B$9:$T$494,34,0),"")</f>
        <v/>
      </c>
      <c r="BQ902" s="55" t="str">
        <f>+IFERROR(VLOOKUP($M902,ACTIVIDADES!$B$9:$T$494,35,0),"")</f>
        <v/>
      </c>
      <c r="BR902" s="55" t="str">
        <f>+IFERROR(VLOOKUP($M902,ACTIVIDADES!$B$9:$T$494,36,0),"")</f>
        <v/>
      </c>
      <c r="BS902" s="55" t="str">
        <f>+IFERROR(VLOOKUP($M902,ACTIVIDADES!$B$9:$T$494,37,0),"")</f>
        <v/>
      </c>
      <c r="BT902" s="58"/>
      <c r="BU902" s="58"/>
      <c r="BV902" s="59"/>
      <c r="BW902" s="59" t="s">
        <v>580</v>
      </c>
      <c r="BX902" s="60" t="s">
        <v>3635</v>
      </c>
      <c r="BY902" s="61" t="s">
        <v>593</v>
      </c>
      <c r="BZ902" s="62"/>
      <c r="CA902" s="9"/>
      <c r="CB902" s="9"/>
      <c r="CC902" s="9"/>
      <c r="CD902" s="9"/>
      <c r="CE902" s="9"/>
      <c r="CF902" s="9"/>
      <c r="CG902" s="9"/>
      <c r="CH902" s="9"/>
      <c r="CI902" s="9"/>
      <c r="CJ902" s="9"/>
      <c r="CK902" s="9"/>
      <c r="CL902" s="9"/>
      <c r="CM902" s="9"/>
      <c r="CN902" s="9"/>
      <c r="CO902" s="9"/>
      <c r="CP902" s="9"/>
      <c r="CQ902" s="9"/>
    </row>
    <row r="903" spans="1:95" customFormat="1" ht="93" customHeight="1" x14ac:dyDescent="0.35">
      <c r="A903" s="40">
        <f t="shared" si="51"/>
        <v>895</v>
      </c>
      <c r="B903" s="40" t="s">
        <v>521</v>
      </c>
      <c r="C903" s="40">
        <v>2022</v>
      </c>
      <c r="D903" s="40" t="s">
        <v>3750</v>
      </c>
      <c r="E903" s="323"/>
      <c r="F903" s="40" t="s">
        <v>641</v>
      </c>
      <c r="G903" s="40" t="s">
        <v>4644</v>
      </c>
      <c r="H903" s="42" t="s">
        <v>330</v>
      </c>
      <c r="I903" s="42" t="s">
        <v>3640</v>
      </c>
      <c r="J903" s="40" t="s">
        <v>5293</v>
      </c>
      <c r="K903" s="40" t="s">
        <v>5434</v>
      </c>
      <c r="L903" s="44" t="s">
        <v>1153</v>
      </c>
      <c r="M903" s="63" t="s">
        <v>2094</v>
      </c>
      <c r="N903" s="63" t="s">
        <v>2084</v>
      </c>
      <c r="O903" s="63" t="s">
        <v>2090</v>
      </c>
      <c r="P903" s="63">
        <v>1</v>
      </c>
      <c r="Q903" s="65">
        <v>44840</v>
      </c>
      <c r="R903" s="65">
        <v>44926</v>
      </c>
      <c r="S903" s="66">
        <f t="shared" si="52"/>
        <v>12.75</v>
      </c>
      <c r="T903" s="63" t="s">
        <v>611</v>
      </c>
      <c r="U903" s="63"/>
      <c r="V903" s="49">
        <f>+IFERROR(VLOOKUP($M903,ACTIVIDADES!$B$9:$Q$494,10,0),"")</f>
        <v>1</v>
      </c>
      <c r="W903" s="61" t="str">
        <f>+IFERROR(VLOOKUP($M903,ACTIVIDADES!$B$9:$Q$494,11,0)," ")</f>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v>
      </c>
      <c r="X903" s="51" t="str">
        <f>+IFERROR(VLOOKUP($M903,ACTIVIDADES!$B$9:$Q$494,12,0),"")</f>
        <v>https://dnbcgovco-my.sharepoint.com/:f:/g/personal/planeacion_dnbc_gov_co/IgDCAS6FJz35S76V94LeqrlDAb2_Q1we4JC5x6PO02C05RA?e=O9u8bB</v>
      </c>
      <c r="Y903" s="52">
        <f>+IFERROR(VLOOKUP($M903,ACTIVIDADES!$B$9:$Q$494,13,0),"")</f>
        <v>46153</v>
      </c>
      <c r="Z903" s="49" t="str">
        <f>+IFERROR(VLOOKUP($M903,ACTIVIDADES!$B$9:$Q$494,14,0),"")</f>
        <v>Se presenta un auto inhibitorio N 002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v>
      </c>
      <c r="AA903" s="49">
        <f>+IFERROR(VLOOKUP($M903,ACTIVIDADES!$B$9:$Q$494,15,0),"")</f>
        <v>1</v>
      </c>
      <c r="AB903" s="54" t="str">
        <f>+IFERROR(VLOOKUP($M903,ACTIVIDADES!$B$9:$Q$494,16,0),"")</f>
        <v>CUMPLIDO</v>
      </c>
      <c r="AC903" s="144">
        <v>46157</v>
      </c>
      <c r="AD903" s="29">
        <v>1</v>
      </c>
      <c r="AE903" s="29" t="s">
        <v>3870</v>
      </c>
      <c r="AF903" s="29" t="s">
        <v>578</v>
      </c>
      <c r="AG903" s="29" t="s">
        <v>3737</v>
      </c>
      <c r="AH903" s="29" t="s">
        <v>593</v>
      </c>
      <c r="AI903" s="29" t="s">
        <v>3752</v>
      </c>
      <c r="AJ903" s="55">
        <f>+IFERROR(VLOOKUP($M903,ACTIVIDADES!$B$9:$T$494,17,0),"")</f>
        <v>0</v>
      </c>
      <c r="AK903" s="80" t="str">
        <f>+IFERROR(VLOOKUP($M903,ACTIVIDADES!$B$9:$T$494,18,0),"")</f>
        <v>Si reporte segundo trimestre</v>
      </c>
      <c r="AL903" s="80" t="str">
        <f>+IFERROR(VLOOKUP($M903,ACTIVIDADES!$B$9:$T$494,19,0),"")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903" s="55">
        <f>+IFERROR(VLOOKUP($M903,ACTIVIDADES!$B$9:$X$495,20,0),0)</f>
        <v>46213</v>
      </c>
      <c r="AN903" s="55" t="str">
        <f>+IFERROR(VLOOKUP($M903,ACTIVIDADES!$B$9:$X$495,21,0),0)</f>
        <v>No se recibe reporte segundo trimestre. No obstante, actividad reportada como cumplida en primer trimestre</v>
      </c>
      <c r="AO903" s="55">
        <f>+IFERROR(VLOOKUP($M903,ACTIVIDADES!$B$9:$X$495,22,0),0)</f>
        <v>1</v>
      </c>
      <c r="AP903" s="150" t="str">
        <f>+IFERROR(VLOOKUP($M903,ACTIVIDADES!$B$9:$X$495,23,0),0)</f>
        <v>CUMPLIDO</v>
      </c>
      <c r="AQ903" s="88">
        <v>46230</v>
      </c>
      <c r="AR903" s="55">
        <v>1</v>
      </c>
      <c r="AS903" s="194" t="s">
        <v>3810</v>
      </c>
      <c r="AT903" s="29" t="s">
        <v>579</v>
      </c>
      <c r="AU903" s="57" t="s">
        <v>1472</v>
      </c>
      <c r="AV903" s="193" t="s">
        <v>3635</v>
      </c>
      <c r="AW903" s="193" t="s">
        <v>590</v>
      </c>
      <c r="AX903" s="193" t="s">
        <v>5914</v>
      </c>
      <c r="AY903" s="176" t="str">
        <f t="shared" si="50"/>
        <v>CUMPLIDAS</v>
      </c>
      <c r="AZ903" s="55" t="str">
        <f>+IFERROR(VLOOKUP($M903,ACTIVIDADES!$B$9:$T$494,25,0),"")</f>
        <v/>
      </c>
      <c r="BA903" s="55" t="str">
        <f>+IFERROR(VLOOKUP($M903,ACTIVIDADES!$B$9:$T$494,26,0),"")</f>
        <v/>
      </c>
      <c r="BB903" s="55" t="str">
        <f>+IFERROR(VLOOKUP($M903,ACTIVIDADES!$B$9:$T$494,27,0),"")</f>
        <v/>
      </c>
      <c r="BC903" s="55" t="str">
        <f>+IFERROR(VLOOKUP($M903,ACTIVIDADES!$B$9:$T$494,28,0),"")</f>
        <v/>
      </c>
      <c r="BD903" s="55" t="str">
        <f>+IFERROR(VLOOKUP($M903,ACTIVIDADES!$B$9:$T$494,29,0),"")</f>
        <v/>
      </c>
      <c r="BE903" s="55" t="str">
        <f>+IFERROR(VLOOKUP($M903,ACTIVIDADES!$B$9:$T$494,30,0),"")</f>
        <v/>
      </c>
      <c r="BF903" s="58"/>
      <c r="BG903" s="58"/>
      <c r="BH903" s="59"/>
      <c r="BI903" s="59" t="s">
        <v>580</v>
      </c>
      <c r="BJ903" s="60" t="s">
        <v>3635</v>
      </c>
      <c r="BK903" s="61" t="s">
        <v>593</v>
      </c>
      <c r="BL903" s="62"/>
      <c r="BM903" s="55" t="str">
        <f>+IFERROR(VLOOKUP($M903,ACTIVIDADES!$B$9:$T$494,31,0),"")</f>
        <v/>
      </c>
      <c r="BN903" s="55" t="str">
        <f>+IFERROR(VLOOKUP($M903,ACTIVIDADES!$B$9:$T$494,32,0),"")</f>
        <v/>
      </c>
      <c r="BO903" s="55" t="str">
        <f>+IFERROR(VLOOKUP($M903,ACTIVIDADES!$B$9:$T$494,33,0),"")</f>
        <v/>
      </c>
      <c r="BP903" s="55" t="str">
        <f>+IFERROR(VLOOKUP($M903,ACTIVIDADES!$B$9:$T$494,34,0),"")</f>
        <v/>
      </c>
      <c r="BQ903" s="55" t="str">
        <f>+IFERROR(VLOOKUP($M903,ACTIVIDADES!$B$9:$T$494,35,0),"")</f>
        <v/>
      </c>
      <c r="BR903" s="55" t="str">
        <f>+IFERROR(VLOOKUP($M903,ACTIVIDADES!$B$9:$T$494,36,0),"")</f>
        <v/>
      </c>
      <c r="BS903" s="55" t="str">
        <f>+IFERROR(VLOOKUP($M903,ACTIVIDADES!$B$9:$T$494,37,0),"")</f>
        <v/>
      </c>
      <c r="BT903" s="58"/>
      <c r="BU903" s="58"/>
      <c r="BV903" s="59"/>
      <c r="BW903" s="59" t="s">
        <v>580</v>
      </c>
      <c r="BX903" s="60" t="s">
        <v>3635</v>
      </c>
      <c r="BY903" s="61" t="s">
        <v>593</v>
      </c>
      <c r="BZ903" s="62"/>
      <c r="CA903" s="9"/>
      <c r="CB903" s="9"/>
      <c r="CC903" s="9"/>
      <c r="CD903" s="9"/>
      <c r="CE903" s="9"/>
      <c r="CF903" s="9"/>
      <c r="CG903" s="9"/>
      <c r="CH903" s="9"/>
      <c r="CI903" s="9"/>
      <c r="CJ903" s="9"/>
      <c r="CK903" s="9"/>
      <c r="CL903" s="9"/>
      <c r="CM903" s="9"/>
      <c r="CN903" s="9"/>
      <c r="CO903" s="9"/>
      <c r="CP903" s="9"/>
      <c r="CQ903" s="9"/>
    </row>
    <row r="904" spans="1:95" customFormat="1" ht="93" customHeight="1" x14ac:dyDescent="0.35">
      <c r="A904" s="40">
        <f t="shared" si="51"/>
        <v>896</v>
      </c>
      <c r="B904" s="40" t="s">
        <v>521</v>
      </c>
      <c r="C904" s="40">
        <v>2022</v>
      </c>
      <c r="D904" s="40" t="s">
        <v>3734</v>
      </c>
      <c r="E904" s="323"/>
      <c r="F904" s="40" t="s">
        <v>646</v>
      </c>
      <c r="G904" s="40" t="s">
        <v>4644</v>
      </c>
      <c r="H904" s="42" t="s">
        <v>325</v>
      </c>
      <c r="I904" s="42"/>
      <c r="J904" s="40" t="s">
        <v>5294</v>
      </c>
      <c r="K904" s="40" t="s">
        <v>5435</v>
      </c>
      <c r="L904" s="44" t="s">
        <v>1153</v>
      </c>
      <c r="M904" s="45" t="s">
        <v>1819</v>
      </c>
      <c r="N904" s="45" t="s">
        <v>5497</v>
      </c>
      <c r="O904" s="45" t="s">
        <v>1750</v>
      </c>
      <c r="P904" s="45">
        <v>1</v>
      </c>
      <c r="Q904" s="47">
        <v>46113</v>
      </c>
      <c r="R904" s="47">
        <v>46203</v>
      </c>
      <c r="S904" s="48">
        <f t="shared" si="52"/>
        <v>13.350000000000001</v>
      </c>
      <c r="T904" s="45" t="s">
        <v>624</v>
      </c>
      <c r="U904" s="45" t="s">
        <v>1821</v>
      </c>
      <c r="V904" s="49">
        <f>+IFERROR(VLOOKUP($M904,ACTIVIDADES!$B$9:$Q$494,10,0),"")</f>
        <v>0</v>
      </c>
      <c r="W904" s="61">
        <f>+IFERROR(VLOOKUP($M904,ACTIVIDADES!$B$9:$Q$494,11,0)," ")</f>
        <v>0</v>
      </c>
      <c r="X904" s="61">
        <f>+IFERROR(VLOOKUP($M904,ACTIVIDADES!$B$9:$Q$494,12,0),"")</f>
        <v>0</v>
      </c>
      <c r="Y904" s="52">
        <f>+IFERROR(VLOOKUP($M904,ACTIVIDADES!$B$9:$Q$494,13,0),"")</f>
        <v>46153</v>
      </c>
      <c r="Z904" s="49" t="str">
        <f>+IFERROR(VLOOKUP($M904,ACTIVIDADES!$B$9:$Q$494,14,0),"")</f>
        <v>No se evidencia seguimiento</v>
      </c>
      <c r="AA904" s="49">
        <f>+IFERROR(VLOOKUP($M904,ACTIVIDADES!$B$9:$Q$494,15,0),"")</f>
        <v>0</v>
      </c>
      <c r="AB904" s="54" t="str">
        <f>+IFERROR(VLOOKUP($M904,ACTIVIDADES!$B$9:$Q$494,16,0),"")</f>
        <v>EJECUCIÓN</v>
      </c>
      <c r="AC904" s="144">
        <v>46157</v>
      </c>
      <c r="AD904" s="28">
        <v>0</v>
      </c>
      <c r="AE904" s="29" t="s">
        <v>3741</v>
      </c>
      <c r="AF904" s="29" t="s">
        <v>580</v>
      </c>
      <c r="AG904" s="29" t="s">
        <v>3737</v>
      </c>
      <c r="AH904" s="29" t="s">
        <v>3737</v>
      </c>
      <c r="AI904" s="29" t="s">
        <v>3737</v>
      </c>
      <c r="AJ904" s="55">
        <f>+IFERROR(VLOOKUP($M904,ACTIVIDADES!$B$9:$T$494,17,0),"")</f>
        <v>1</v>
      </c>
      <c r="AK904" s="80" t="str">
        <f>+IFERROR(VLOOKUP($M904,ACTIVIDADES!$B$9:$T$494,18,0),"")</f>
        <v>se adjunta documentos transversales</v>
      </c>
      <c r="AL904" s="80" t="str">
        <f>+IFERROR(VLOOKUP($M904,ACTIVIDADES!$B$9:$T$494,19,0),"")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904" s="55">
        <f>+IFERROR(VLOOKUP($M904,ACTIVIDADES!$B$9:$X$495,20,0),0)</f>
        <v>46214</v>
      </c>
      <c r="AN904" s="55" t="str">
        <f>+IFERROR(VLOOKUP($M904,ACTIVIDADES!$B$9:$X$495,21,0),0)</f>
        <v>Se adjunta procedimiento PC-TH-19 aprobado e incluido en el SIGE</v>
      </c>
      <c r="AO904" s="55">
        <f>+IFERROR(VLOOKUP($M904,ACTIVIDADES!$B$9:$X$495,22,0),0)</f>
        <v>1</v>
      </c>
      <c r="AP904" s="150" t="str">
        <f>+IFERROR(VLOOKUP($M904,ACTIVIDADES!$B$9:$X$495,23,0),0)</f>
        <v>CUMPLIDO</v>
      </c>
      <c r="AQ904" s="88">
        <v>46230</v>
      </c>
      <c r="AR904" s="55">
        <v>1</v>
      </c>
      <c r="AS904" s="72" t="s">
        <v>3866</v>
      </c>
      <c r="AT904" s="29" t="s">
        <v>579</v>
      </c>
      <c r="AU904" s="57" t="s">
        <v>1472</v>
      </c>
      <c r="AV904" s="193" t="s">
        <v>3635</v>
      </c>
      <c r="AW904" s="193" t="s">
        <v>590</v>
      </c>
      <c r="AX904" s="193" t="s">
        <v>5914</v>
      </c>
      <c r="AY904" s="176" t="str">
        <f t="shared" si="50"/>
        <v>CUMPLIDAS</v>
      </c>
      <c r="AZ904" s="55" t="str">
        <f>+IFERROR(VLOOKUP($M904,ACTIVIDADES!$B$9:$T$494,25,0),"")</f>
        <v/>
      </c>
      <c r="BA904" s="55" t="str">
        <f>+IFERROR(VLOOKUP($M904,ACTIVIDADES!$B$9:$T$494,26,0),"")</f>
        <v/>
      </c>
      <c r="BB904" s="55" t="str">
        <f>+IFERROR(VLOOKUP($M904,ACTIVIDADES!$B$9:$T$494,27,0),"")</f>
        <v/>
      </c>
      <c r="BC904" s="55" t="str">
        <f>+IFERROR(VLOOKUP($M904,ACTIVIDADES!$B$9:$T$494,28,0),"")</f>
        <v/>
      </c>
      <c r="BD904" s="55" t="str">
        <f>+IFERROR(VLOOKUP($M904,ACTIVIDADES!$B$9:$T$494,29,0),"")</f>
        <v/>
      </c>
      <c r="BE904" s="55" t="str">
        <f>+IFERROR(VLOOKUP($M904,ACTIVIDADES!$B$9:$T$494,30,0),"")</f>
        <v/>
      </c>
      <c r="BF904" s="58"/>
      <c r="BG904" s="58"/>
      <c r="BH904" s="59"/>
      <c r="BI904" s="59" t="s">
        <v>580</v>
      </c>
      <c r="BJ904" s="60" t="s">
        <v>3635</v>
      </c>
      <c r="BK904" s="61" t="s">
        <v>593</v>
      </c>
      <c r="BL904" s="62"/>
      <c r="BM904" s="55" t="str">
        <f>+IFERROR(VLOOKUP($M904,ACTIVIDADES!$B$9:$T$494,31,0),"")</f>
        <v/>
      </c>
      <c r="BN904" s="55" t="str">
        <f>+IFERROR(VLOOKUP($M904,ACTIVIDADES!$B$9:$T$494,32,0),"")</f>
        <v/>
      </c>
      <c r="BO904" s="55" t="str">
        <f>+IFERROR(VLOOKUP($M904,ACTIVIDADES!$B$9:$T$494,33,0),"")</f>
        <v/>
      </c>
      <c r="BP904" s="55" t="str">
        <f>+IFERROR(VLOOKUP($M904,ACTIVIDADES!$B$9:$T$494,34,0),"")</f>
        <v/>
      </c>
      <c r="BQ904" s="55" t="str">
        <f>+IFERROR(VLOOKUP($M904,ACTIVIDADES!$B$9:$T$494,35,0),"")</f>
        <v/>
      </c>
      <c r="BR904" s="55" t="str">
        <f>+IFERROR(VLOOKUP($M904,ACTIVIDADES!$B$9:$T$494,36,0),"")</f>
        <v/>
      </c>
      <c r="BS904" s="55" t="str">
        <f>+IFERROR(VLOOKUP($M904,ACTIVIDADES!$B$9:$T$494,37,0),"")</f>
        <v/>
      </c>
      <c r="BT904" s="58"/>
      <c r="BU904" s="58"/>
      <c r="BV904" s="59"/>
      <c r="BW904" s="59" t="s">
        <v>580</v>
      </c>
      <c r="BX904" s="60" t="s">
        <v>3635</v>
      </c>
      <c r="BY904" s="61" t="s">
        <v>593</v>
      </c>
      <c r="BZ904" s="62"/>
      <c r="CA904" s="9"/>
      <c r="CB904" s="9"/>
      <c r="CC904" s="9"/>
      <c r="CD904" s="9"/>
      <c r="CE904" s="9"/>
      <c r="CF904" s="9"/>
      <c r="CG904" s="9"/>
      <c r="CH904" s="9"/>
      <c r="CI904" s="9"/>
      <c r="CJ904" s="9"/>
      <c r="CK904" s="9"/>
      <c r="CL904" s="9"/>
      <c r="CM904" s="9"/>
      <c r="CN904" s="9"/>
      <c r="CO904" s="9"/>
      <c r="CP904" s="9"/>
      <c r="CQ904" s="9"/>
    </row>
    <row r="905" spans="1:95" s="8" customFormat="1" ht="93" customHeight="1" x14ac:dyDescent="0.35">
      <c r="A905" s="40">
        <f t="shared" si="51"/>
        <v>897</v>
      </c>
      <c r="B905" s="40" t="s">
        <v>521</v>
      </c>
      <c r="C905" s="40">
        <v>2022</v>
      </c>
      <c r="D905" s="40" t="s">
        <v>3750</v>
      </c>
      <c r="E905" s="323"/>
      <c r="F905" s="40" t="s">
        <v>646</v>
      </c>
      <c r="G905" s="40" t="s">
        <v>4644</v>
      </c>
      <c r="H905" s="42" t="s">
        <v>325</v>
      </c>
      <c r="I905" s="42" t="s">
        <v>3640</v>
      </c>
      <c r="J905" s="40" t="s">
        <v>5294</v>
      </c>
      <c r="K905" s="40" t="s">
        <v>5435</v>
      </c>
      <c r="L905" s="44" t="s">
        <v>1153</v>
      </c>
      <c r="M905" s="63" t="s">
        <v>2096</v>
      </c>
      <c r="N905" s="63" t="s">
        <v>2084</v>
      </c>
      <c r="O905" s="63" t="s">
        <v>2090</v>
      </c>
      <c r="P905" s="63">
        <v>1</v>
      </c>
      <c r="Q905" s="65">
        <v>44840</v>
      </c>
      <c r="R905" s="65">
        <v>44926</v>
      </c>
      <c r="S905" s="66">
        <f t="shared" si="52"/>
        <v>12.75</v>
      </c>
      <c r="T905" s="63" t="s">
        <v>611</v>
      </c>
      <c r="U905" s="63"/>
      <c r="V905" s="49">
        <f>+IFERROR(VLOOKUP($M905,ACTIVIDADES!$B$9:$Q$494,10,0),"")</f>
        <v>1</v>
      </c>
      <c r="W905" s="61" t="str">
        <f>+IFERROR(VLOOKUP($M905,ACTIVIDADES!$B$9:$Q$494,11,0)," ")</f>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v>
      </c>
      <c r="X905" s="51" t="str">
        <f>+IFERROR(VLOOKUP($M905,ACTIVIDADES!$B$9:$Q$494,12,0),"")</f>
        <v>https://dnbcgovco-my.sharepoint.com/:f:/g/personal/planeacion_dnbc_gov_co/IgApjp0wSIwhQKQKuUWJyov3AdmsKu8yYfFjQ2LWtrx9xQU?e=2ebdo4</v>
      </c>
      <c r="Y905" s="52">
        <f>+IFERROR(VLOOKUP($M905,ACTIVIDADES!$B$9:$Q$494,13,0),"")</f>
        <v>46153</v>
      </c>
      <c r="Z905" s="49" t="str">
        <f>+IFERROR(VLOOKUP($M905,ACTIVIDADES!$B$9:$Q$494,14,0),"")</f>
        <v>No se presentaron evidencias referentes a acciones adelantadas con respecto al incumplimiento de las obligaciones</v>
      </c>
      <c r="AA905" s="49">
        <f>+IFERROR(VLOOKUP($M905,ACTIVIDADES!$B$9:$Q$494,15,0),"")</f>
        <v>1</v>
      </c>
      <c r="AB905" s="54" t="str">
        <f>+IFERROR(VLOOKUP($M905,ACTIVIDADES!$B$9:$Q$494,16,0),"")</f>
        <v>CUMPLIDO</v>
      </c>
      <c r="AC905" s="144">
        <v>46157</v>
      </c>
      <c r="AD905" s="30">
        <v>1</v>
      </c>
      <c r="AE905" s="30" t="s">
        <v>4601</v>
      </c>
      <c r="AF905" s="29" t="s">
        <v>578</v>
      </c>
      <c r="AG905" s="29" t="s">
        <v>3737</v>
      </c>
      <c r="AH905" s="29" t="s">
        <v>593</v>
      </c>
      <c r="AI905" s="29" t="s">
        <v>3752</v>
      </c>
      <c r="AJ905" s="55">
        <f>+IFERROR(VLOOKUP($M905,ACTIVIDADES!$B$9:$T$494,17,0),"")</f>
        <v>0</v>
      </c>
      <c r="AK905" s="80" t="str">
        <f>+IFERROR(VLOOKUP($M905,ACTIVIDADES!$B$9:$T$494,18,0),"")</f>
        <v>Si reporte segundo trimestre</v>
      </c>
      <c r="AL905" s="80" t="str">
        <f>+IFERROR(VLOOKUP($M905,ACTIVIDADES!$B$9:$T$494,19,0),"")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905" s="55">
        <f>+IFERROR(VLOOKUP($M905,ACTIVIDADES!$B$9:$X$495,20,0),0)</f>
        <v>46213</v>
      </c>
      <c r="AN905" s="55" t="str">
        <f>+IFERROR(VLOOKUP($M905,ACTIVIDADES!$B$9:$X$495,21,0),0)</f>
        <v>No se recibe reporte segundo trimestre. No obstante, actividad reportada como cumplida en primer trimestre</v>
      </c>
      <c r="AO905" s="55">
        <f>+IFERROR(VLOOKUP($M905,ACTIVIDADES!$B$9:$X$495,22,0),0)</f>
        <v>1</v>
      </c>
      <c r="AP905" s="150" t="str">
        <f>+IFERROR(VLOOKUP($M905,ACTIVIDADES!$B$9:$X$495,23,0),0)</f>
        <v>CUMPLIDO</v>
      </c>
      <c r="AQ905" s="88">
        <v>46230</v>
      </c>
      <c r="AR905" s="55">
        <v>1</v>
      </c>
      <c r="AS905" s="72" t="s">
        <v>3810</v>
      </c>
      <c r="AT905" s="29" t="s">
        <v>579</v>
      </c>
      <c r="AU905" s="57" t="s">
        <v>1472</v>
      </c>
      <c r="AV905" s="193" t="s">
        <v>3635</v>
      </c>
      <c r="AW905" s="193" t="s">
        <v>590</v>
      </c>
      <c r="AX905" s="193" t="s">
        <v>5914</v>
      </c>
      <c r="AY905" s="176" t="str">
        <f t="shared" si="50"/>
        <v>CUMPLIDAS</v>
      </c>
      <c r="AZ905" s="55" t="str">
        <f>+IFERROR(VLOOKUP($M905,ACTIVIDADES!$B$9:$T$494,25,0),"")</f>
        <v/>
      </c>
      <c r="BA905" s="55" t="str">
        <f>+IFERROR(VLOOKUP($M905,ACTIVIDADES!$B$9:$T$494,26,0),"")</f>
        <v/>
      </c>
      <c r="BB905" s="55" t="str">
        <f>+IFERROR(VLOOKUP($M905,ACTIVIDADES!$B$9:$T$494,27,0),"")</f>
        <v/>
      </c>
      <c r="BC905" s="55" t="str">
        <f>+IFERROR(VLOOKUP($M905,ACTIVIDADES!$B$9:$T$494,28,0),"")</f>
        <v/>
      </c>
      <c r="BD905" s="55" t="str">
        <f>+IFERROR(VLOOKUP($M905,ACTIVIDADES!$B$9:$T$494,29,0),"")</f>
        <v/>
      </c>
      <c r="BE905" s="55" t="str">
        <f>+IFERROR(VLOOKUP($M905,ACTIVIDADES!$B$9:$T$494,30,0),"")</f>
        <v/>
      </c>
      <c r="BF905" s="58"/>
      <c r="BG905" s="58"/>
      <c r="BH905" s="59"/>
      <c r="BI905" s="59" t="s">
        <v>580</v>
      </c>
      <c r="BJ905" s="60" t="s">
        <v>3635</v>
      </c>
      <c r="BK905" s="61" t="s">
        <v>593</v>
      </c>
      <c r="BL905" s="62"/>
      <c r="BM905" s="55" t="str">
        <f>+IFERROR(VLOOKUP($M905,ACTIVIDADES!$B$9:$T$494,31,0),"")</f>
        <v/>
      </c>
      <c r="BN905" s="55" t="str">
        <f>+IFERROR(VLOOKUP($M905,ACTIVIDADES!$B$9:$T$494,32,0),"")</f>
        <v/>
      </c>
      <c r="BO905" s="55" t="str">
        <f>+IFERROR(VLOOKUP($M905,ACTIVIDADES!$B$9:$T$494,33,0),"")</f>
        <v/>
      </c>
      <c r="BP905" s="55" t="str">
        <f>+IFERROR(VLOOKUP($M905,ACTIVIDADES!$B$9:$T$494,34,0),"")</f>
        <v/>
      </c>
      <c r="BQ905" s="55" t="str">
        <f>+IFERROR(VLOOKUP($M905,ACTIVIDADES!$B$9:$T$494,35,0),"")</f>
        <v/>
      </c>
      <c r="BR905" s="55" t="str">
        <f>+IFERROR(VLOOKUP($M905,ACTIVIDADES!$B$9:$T$494,36,0),"")</f>
        <v/>
      </c>
      <c r="BS905" s="55" t="str">
        <f>+IFERROR(VLOOKUP($M905,ACTIVIDADES!$B$9:$T$494,37,0),"")</f>
        <v/>
      </c>
      <c r="BT905" s="58"/>
      <c r="BU905" s="58"/>
      <c r="BV905" s="59"/>
      <c r="BW905" s="59" t="s">
        <v>580</v>
      </c>
      <c r="BX905" s="60" t="s">
        <v>3635</v>
      </c>
      <c r="BY905" s="61" t="s">
        <v>593</v>
      </c>
      <c r="BZ905" s="62"/>
      <c r="CA905" s="9"/>
      <c r="CB905" s="9"/>
      <c r="CC905" s="9"/>
      <c r="CD905" s="9"/>
      <c r="CE905" s="9"/>
      <c r="CF905" s="9"/>
      <c r="CG905" s="9"/>
      <c r="CH905" s="9"/>
      <c r="CI905" s="9"/>
      <c r="CJ905" s="9"/>
      <c r="CK905" s="9"/>
      <c r="CL905" s="9"/>
      <c r="CM905" s="9"/>
      <c r="CN905" s="9"/>
      <c r="CO905" s="9"/>
      <c r="CP905" s="9"/>
      <c r="CQ905" s="9"/>
    </row>
    <row r="906" spans="1:95" customFormat="1" ht="93" customHeight="1" x14ac:dyDescent="0.35">
      <c r="A906" s="40">
        <f t="shared" si="51"/>
        <v>898</v>
      </c>
      <c r="B906" s="40" t="s">
        <v>521</v>
      </c>
      <c r="C906" s="40">
        <v>2022</v>
      </c>
      <c r="D906" s="40" t="s">
        <v>3734</v>
      </c>
      <c r="E906" s="323"/>
      <c r="F906" s="40" t="s">
        <v>643</v>
      </c>
      <c r="G906" s="40" t="s">
        <v>4644</v>
      </c>
      <c r="H906" s="42" t="s">
        <v>4982</v>
      </c>
      <c r="I906" s="42"/>
      <c r="J906" s="40" t="s">
        <v>5295</v>
      </c>
      <c r="K906" s="40" t="s">
        <v>4602</v>
      </c>
      <c r="L906" s="44" t="s">
        <v>1153</v>
      </c>
      <c r="M906" s="45" t="s">
        <v>1819</v>
      </c>
      <c r="N906" s="45" t="s">
        <v>5497</v>
      </c>
      <c r="O906" s="45" t="s">
        <v>1750</v>
      </c>
      <c r="P906" s="45">
        <v>1</v>
      </c>
      <c r="Q906" s="47">
        <v>46113</v>
      </c>
      <c r="R906" s="47">
        <v>46203</v>
      </c>
      <c r="S906" s="48">
        <f t="shared" si="52"/>
        <v>13.350000000000001</v>
      </c>
      <c r="T906" s="45" t="s">
        <v>624</v>
      </c>
      <c r="U906" s="45" t="s">
        <v>1821</v>
      </c>
      <c r="V906" s="49">
        <f>+IFERROR(VLOOKUP($M906,ACTIVIDADES!$B$9:$Q$494,10,0),"")</f>
        <v>0</v>
      </c>
      <c r="W906" s="61">
        <f>+IFERROR(VLOOKUP($M906,ACTIVIDADES!$B$9:$Q$494,11,0)," ")</f>
        <v>0</v>
      </c>
      <c r="X906" s="61">
        <f>+IFERROR(VLOOKUP($M906,ACTIVIDADES!$B$9:$Q$494,12,0),"")</f>
        <v>0</v>
      </c>
      <c r="Y906" s="52">
        <f>+IFERROR(VLOOKUP($M906,ACTIVIDADES!$B$9:$Q$494,13,0),"")</f>
        <v>46153</v>
      </c>
      <c r="Z906" s="49" t="str">
        <f>+IFERROR(VLOOKUP($M906,ACTIVIDADES!$B$9:$Q$494,14,0),"")</f>
        <v>No se evidencia seguimiento</v>
      </c>
      <c r="AA906" s="49">
        <f>+IFERROR(VLOOKUP($M906,ACTIVIDADES!$B$9:$Q$494,15,0),"")</f>
        <v>0</v>
      </c>
      <c r="AB906" s="54" t="str">
        <f>+IFERROR(VLOOKUP($M906,ACTIVIDADES!$B$9:$Q$494,16,0),"")</f>
        <v>EJECUCIÓN</v>
      </c>
      <c r="AC906" s="144">
        <v>46157</v>
      </c>
      <c r="AD906" s="28">
        <v>0</v>
      </c>
      <c r="AE906" s="29" t="s">
        <v>3741</v>
      </c>
      <c r="AF906" s="29" t="s">
        <v>580</v>
      </c>
      <c r="AG906" s="29" t="s">
        <v>3737</v>
      </c>
      <c r="AH906" s="29" t="s">
        <v>3737</v>
      </c>
      <c r="AI906" s="29" t="s">
        <v>3737</v>
      </c>
      <c r="AJ906" s="55"/>
      <c r="AK906" s="80" t="str">
        <f>+IFERROR(VLOOKUP($M906,ACTIVIDADES!$B$9:$T$494,18,0),"")</f>
        <v>se adjunta documentos transversales</v>
      </c>
      <c r="AL906" s="80" t="s">
        <v>4603</v>
      </c>
      <c r="AM906" s="55">
        <f>+IFERROR(VLOOKUP($M906,ACTIVIDADES!$B$9:$X$495,20,0),0)</f>
        <v>46214</v>
      </c>
      <c r="AN906" s="55" t="str">
        <f>+IFERROR(VLOOKUP($M906,ACTIVIDADES!$B$9:$X$495,21,0),0)</f>
        <v>Se adjunta procedimiento PC-TH-19 aprobado e incluido en el SIGE</v>
      </c>
      <c r="AO906" s="55">
        <f>+IFERROR(VLOOKUP($M906,ACTIVIDADES!$B$9:$X$495,22,0),0)</f>
        <v>1</v>
      </c>
      <c r="AP906" s="150" t="str">
        <f>+IFERROR(VLOOKUP($M906,ACTIVIDADES!$B$9:$X$495,23,0),0)</f>
        <v>CUMPLIDO</v>
      </c>
      <c r="AQ906" s="88">
        <v>46230</v>
      </c>
      <c r="AR906" s="55">
        <v>1</v>
      </c>
      <c r="AS906" s="72" t="s">
        <v>3866</v>
      </c>
      <c r="AT906" s="29" t="s">
        <v>579</v>
      </c>
      <c r="AU906" s="57" t="s">
        <v>1472</v>
      </c>
      <c r="AV906" s="193" t="s">
        <v>3635</v>
      </c>
      <c r="AW906" s="193" t="s">
        <v>590</v>
      </c>
      <c r="AX906" s="193" t="s">
        <v>5914</v>
      </c>
      <c r="AY906" s="176" t="str">
        <f t="shared" ref="AY906:AY908" si="53">IF(OR(AT906="C. OPORTUNAMENTE",AT906="C. EXTRATEMPORANEAMENTE"),"CUMPLIDAS",IF(AT906="VENCIDA","VENCIDAS",AT906))</f>
        <v>CUMPLIDAS</v>
      </c>
      <c r="AZ906" s="55" t="str">
        <f>+IFERROR(VLOOKUP($M906,ACTIVIDADES!$B$9:$T$494,25,0),"")</f>
        <v/>
      </c>
      <c r="BA906" s="55" t="str">
        <f>+IFERROR(VLOOKUP($M906,ACTIVIDADES!$B$9:$T$494,26,0),"")</f>
        <v/>
      </c>
      <c r="BB906" s="55" t="str">
        <f>+IFERROR(VLOOKUP($M906,ACTIVIDADES!$B$9:$T$494,27,0),"")</f>
        <v/>
      </c>
      <c r="BC906" s="55" t="str">
        <f>+IFERROR(VLOOKUP($M906,ACTIVIDADES!$B$9:$T$494,28,0),"")</f>
        <v/>
      </c>
      <c r="BD906" s="55" t="str">
        <f>+IFERROR(VLOOKUP($M906,ACTIVIDADES!$B$9:$T$494,29,0),"")</f>
        <v/>
      </c>
      <c r="BE906" s="55" t="str">
        <f>+IFERROR(VLOOKUP($M906,ACTIVIDADES!$B$9:$T$494,30,0),"")</f>
        <v/>
      </c>
      <c r="BF906" s="58"/>
      <c r="BG906" s="58"/>
      <c r="BH906" s="59"/>
      <c r="BI906" s="59" t="s">
        <v>580</v>
      </c>
      <c r="BJ906" s="60" t="s">
        <v>3635</v>
      </c>
      <c r="BK906" s="61" t="s">
        <v>593</v>
      </c>
      <c r="BL906" s="62"/>
      <c r="BM906" s="55" t="str">
        <f>+IFERROR(VLOOKUP($M906,ACTIVIDADES!$B$9:$T$494,31,0),"")</f>
        <v/>
      </c>
      <c r="BN906" s="55" t="str">
        <f>+IFERROR(VLOOKUP($M906,ACTIVIDADES!$B$9:$T$494,32,0),"")</f>
        <v/>
      </c>
      <c r="BO906" s="55" t="str">
        <f>+IFERROR(VLOOKUP($M906,ACTIVIDADES!$B$9:$T$494,33,0),"")</f>
        <v/>
      </c>
      <c r="BP906" s="55" t="str">
        <f>+IFERROR(VLOOKUP($M906,ACTIVIDADES!$B$9:$T$494,34,0),"")</f>
        <v/>
      </c>
      <c r="BQ906" s="55" t="str">
        <f>+IFERROR(VLOOKUP($M906,ACTIVIDADES!$B$9:$T$494,35,0),"")</f>
        <v/>
      </c>
      <c r="BR906" s="55" t="str">
        <f>+IFERROR(VLOOKUP($M906,ACTIVIDADES!$B$9:$T$494,36,0),"")</f>
        <v/>
      </c>
      <c r="BS906" s="55" t="str">
        <f>+IFERROR(VLOOKUP($M906,ACTIVIDADES!$B$9:$T$494,37,0),"")</f>
        <v/>
      </c>
      <c r="BT906" s="58"/>
      <c r="BU906" s="58"/>
      <c r="BV906" s="59"/>
      <c r="BW906" s="59" t="s">
        <v>580</v>
      </c>
      <c r="BX906" s="60" t="s">
        <v>3635</v>
      </c>
      <c r="BY906" s="61" t="s">
        <v>593</v>
      </c>
      <c r="BZ906" s="62"/>
      <c r="CA906" s="9"/>
      <c r="CB906" s="9"/>
      <c r="CC906" s="9"/>
      <c r="CD906" s="9"/>
      <c r="CE906" s="9"/>
      <c r="CF906" s="9"/>
      <c r="CG906" s="9"/>
      <c r="CH906" s="9"/>
      <c r="CI906" s="9"/>
      <c r="CJ906" s="9"/>
      <c r="CK906" s="9"/>
      <c r="CL906" s="9"/>
      <c r="CM906" s="9"/>
      <c r="CN906" s="9"/>
      <c r="CO906" s="9"/>
      <c r="CP906" s="9"/>
      <c r="CQ906" s="9"/>
    </row>
    <row r="907" spans="1:95" customFormat="1" ht="93" customHeight="1" x14ac:dyDescent="0.35">
      <c r="A907" s="40">
        <f t="shared" si="51"/>
        <v>899</v>
      </c>
      <c r="B907" s="40" t="s">
        <v>521</v>
      </c>
      <c r="C907" s="40">
        <v>2022</v>
      </c>
      <c r="D907" s="40" t="s">
        <v>3734</v>
      </c>
      <c r="E907" s="323"/>
      <c r="F907" s="40" t="s">
        <v>644</v>
      </c>
      <c r="G907" s="40" t="s">
        <v>4644</v>
      </c>
      <c r="H907" s="42" t="s">
        <v>4983</v>
      </c>
      <c r="I907" s="42"/>
      <c r="J907" s="40" t="s">
        <v>5296</v>
      </c>
      <c r="K907" s="40" t="s">
        <v>4604</v>
      </c>
      <c r="L907" s="44" t="s">
        <v>1153</v>
      </c>
      <c r="M907" s="45" t="s">
        <v>1819</v>
      </c>
      <c r="N907" s="45" t="s">
        <v>5497</v>
      </c>
      <c r="O907" s="45" t="s">
        <v>1750</v>
      </c>
      <c r="P907" s="45">
        <v>1</v>
      </c>
      <c r="Q907" s="47">
        <v>46113</v>
      </c>
      <c r="R907" s="47">
        <v>46203</v>
      </c>
      <c r="S907" s="48">
        <f t="shared" si="52"/>
        <v>13.350000000000001</v>
      </c>
      <c r="T907" s="45" t="s">
        <v>624</v>
      </c>
      <c r="U907" s="45" t="s">
        <v>1821</v>
      </c>
      <c r="V907" s="49">
        <f>+IFERROR(VLOOKUP($M907,ACTIVIDADES!$B$9:$Q$494,10,0),"")</f>
        <v>0</v>
      </c>
      <c r="W907" s="61">
        <f>+IFERROR(VLOOKUP($M907,ACTIVIDADES!$B$9:$Q$494,11,0)," ")</f>
        <v>0</v>
      </c>
      <c r="X907" s="61">
        <f>+IFERROR(VLOOKUP($M907,ACTIVIDADES!$B$9:$Q$494,12,0),"")</f>
        <v>0</v>
      </c>
      <c r="Y907" s="52">
        <f>+IFERROR(VLOOKUP($M907,ACTIVIDADES!$B$9:$Q$494,13,0),"")</f>
        <v>46153</v>
      </c>
      <c r="Z907" s="49" t="str">
        <f>+IFERROR(VLOOKUP($M907,ACTIVIDADES!$B$9:$Q$494,14,0),"")</f>
        <v>No se evidencia seguimiento</v>
      </c>
      <c r="AA907" s="49">
        <f>+IFERROR(VLOOKUP($M907,ACTIVIDADES!$B$9:$Q$494,15,0),"")</f>
        <v>0</v>
      </c>
      <c r="AB907" s="54" t="str">
        <f>+IFERROR(VLOOKUP($M907,ACTIVIDADES!$B$9:$Q$494,16,0),"")</f>
        <v>EJECUCIÓN</v>
      </c>
      <c r="AC907" s="144">
        <v>46157</v>
      </c>
      <c r="AD907" s="28">
        <v>0</v>
      </c>
      <c r="AE907" s="29" t="s">
        <v>3741</v>
      </c>
      <c r="AF907" s="29" t="s">
        <v>580</v>
      </c>
      <c r="AG907" s="29" t="s">
        <v>3737</v>
      </c>
      <c r="AH907" s="29" t="s">
        <v>3737</v>
      </c>
      <c r="AI907" s="29" t="s">
        <v>3737</v>
      </c>
      <c r="AJ907" s="55">
        <f>+IFERROR(VLOOKUP($M907,ACTIVIDADES!$B$9:$T$494,17,0),"")</f>
        <v>1</v>
      </c>
      <c r="AK907" s="80" t="str">
        <f>+IFERROR(VLOOKUP($M907,ACTIVIDADES!$B$9:$T$494,18,0),"")</f>
        <v>se adjunta documentos transversales</v>
      </c>
      <c r="AL907" s="80" t="str">
        <f>+IFERROR(VLOOKUP($M907,ACTIVIDADES!$B$9:$T$494,19,0),"")</f>
        <v>https://dnbcgovco-my.sharepoint.com/my?id=%2Fpersonal%2Fplaneacion%5Fdnbc%5Fgov%5Fco%2FDocuments%2FDocumentos%20SIGE%2F6%2E%20Planes%2FPLAN%20DE%20MEJORA%2F2026%2F02%2E%20Seguimiento%20Segundo%20Trimestre%2F11%2E%20Gesti%C3%B3n%20del%20Talento%20Humano&amp;viewid=efb70791%2Db8ab%2D49e7%2Db552%2Dd3d4cbe976b9</v>
      </c>
      <c r="AM907" s="55">
        <f>+IFERROR(VLOOKUP($M907,ACTIVIDADES!$B$9:$X$495,20,0),0)</f>
        <v>46214</v>
      </c>
      <c r="AN907" s="55" t="str">
        <f>+IFERROR(VLOOKUP($M907,ACTIVIDADES!$B$9:$X$495,21,0),0)</f>
        <v>Se adjunta procedimiento PC-TH-19 aprobado e incluido en el SIGE</v>
      </c>
      <c r="AO907" s="55">
        <f>+IFERROR(VLOOKUP($M907,ACTIVIDADES!$B$9:$X$495,22,0),0)</f>
        <v>1</v>
      </c>
      <c r="AP907" s="150" t="str">
        <f>+IFERROR(VLOOKUP($M907,ACTIVIDADES!$B$9:$X$495,23,0),0)</f>
        <v>CUMPLIDO</v>
      </c>
      <c r="AQ907" s="88">
        <v>46230</v>
      </c>
      <c r="AR907" s="55">
        <v>1</v>
      </c>
      <c r="AS907" s="72" t="s">
        <v>3866</v>
      </c>
      <c r="AT907" s="29" t="s">
        <v>579</v>
      </c>
      <c r="AU907" s="57" t="s">
        <v>1472</v>
      </c>
      <c r="AV907" s="193" t="s">
        <v>3635</v>
      </c>
      <c r="AW907" s="193" t="s">
        <v>590</v>
      </c>
      <c r="AX907" s="193" t="s">
        <v>5914</v>
      </c>
      <c r="AY907" s="176" t="str">
        <f t="shared" si="53"/>
        <v>CUMPLIDAS</v>
      </c>
      <c r="AZ907" s="55" t="str">
        <f>+IFERROR(VLOOKUP($M907,ACTIVIDADES!$B$9:$T$494,25,0),"")</f>
        <v/>
      </c>
      <c r="BA907" s="55" t="str">
        <f>+IFERROR(VLOOKUP($M907,ACTIVIDADES!$B$9:$T$494,26,0),"")</f>
        <v/>
      </c>
      <c r="BB907" s="55" t="str">
        <f>+IFERROR(VLOOKUP($M907,ACTIVIDADES!$B$9:$T$494,27,0),"")</f>
        <v/>
      </c>
      <c r="BC907" s="55" t="str">
        <f>+IFERROR(VLOOKUP($M907,ACTIVIDADES!$B$9:$T$494,28,0),"")</f>
        <v/>
      </c>
      <c r="BD907" s="55" t="str">
        <f>+IFERROR(VLOOKUP($M907,ACTIVIDADES!$B$9:$T$494,29,0),"")</f>
        <v/>
      </c>
      <c r="BE907" s="55" t="str">
        <f>+IFERROR(VLOOKUP($M907,ACTIVIDADES!$B$9:$T$494,30,0),"")</f>
        <v/>
      </c>
      <c r="BF907" s="58"/>
      <c r="BG907" s="58"/>
      <c r="BH907" s="59"/>
      <c r="BI907" s="59" t="s">
        <v>580</v>
      </c>
      <c r="BJ907" s="60" t="s">
        <v>3635</v>
      </c>
      <c r="BK907" s="61" t="s">
        <v>593</v>
      </c>
      <c r="BL907" s="62"/>
      <c r="BM907" s="55" t="str">
        <f>+IFERROR(VLOOKUP($M907,ACTIVIDADES!$B$9:$T$494,31,0),"")</f>
        <v/>
      </c>
      <c r="BN907" s="55" t="str">
        <f>+IFERROR(VLOOKUP($M907,ACTIVIDADES!$B$9:$T$494,32,0),"")</f>
        <v/>
      </c>
      <c r="BO907" s="55" t="str">
        <f>+IFERROR(VLOOKUP($M907,ACTIVIDADES!$B$9:$T$494,33,0),"")</f>
        <v/>
      </c>
      <c r="BP907" s="55" t="str">
        <f>+IFERROR(VLOOKUP($M907,ACTIVIDADES!$B$9:$T$494,34,0),"")</f>
        <v/>
      </c>
      <c r="BQ907" s="55" t="str">
        <f>+IFERROR(VLOOKUP($M907,ACTIVIDADES!$B$9:$T$494,35,0),"")</f>
        <v/>
      </c>
      <c r="BR907" s="55" t="str">
        <f>+IFERROR(VLOOKUP($M907,ACTIVIDADES!$B$9:$T$494,36,0),"")</f>
        <v/>
      </c>
      <c r="BS907" s="55" t="str">
        <f>+IFERROR(VLOOKUP($M907,ACTIVIDADES!$B$9:$T$494,37,0),"")</f>
        <v/>
      </c>
      <c r="BT907" s="58"/>
      <c r="BU907" s="58"/>
      <c r="BV907" s="59"/>
      <c r="BW907" s="59" t="s">
        <v>580</v>
      </c>
      <c r="BX907" s="60" t="s">
        <v>3635</v>
      </c>
      <c r="BY907" s="61" t="s">
        <v>593</v>
      </c>
      <c r="BZ907" s="62"/>
      <c r="CA907" s="9"/>
      <c r="CB907" s="9"/>
      <c r="CC907" s="9"/>
      <c r="CD907" s="9"/>
      <c r="CE907" s="9"/>
      <c r="CF907" s="9"/>
      <c r="CG907" s="9"/>
      <c r="CH907" s="9"/>
      <c r="CI907" s="9"/>
      <c r="CJ907" s="9"/>
      <c r="CK907" s="9"/>
      <c r="CL907" s="9"/>
      <c r="CM907" s="9"/>
      <c r="CN907" s="9"/>
      <c r="CO907" s="9"/>
      <c r="CP907" s="9"/>
      <c r="CQ907" s="9"/>
    </row>
    <row r="908" spans="1:95" s="8" customFormat="1" ht="93" customHeight="1" x14ac:dyDescent="0.35">
      <c r="A908" s="40">
        <f t="shared" si="51"/>
        <v>900</v>
      </c>
      <c r="B908" s="40" t="s">
        <v>521</v>
      </c>
      <c r="C908" s="40">
        <v>2022</v>
      </c>
      <c r="D908" s="40" t="s">
        <v>3750</v>
      </c>
      <c r="E908" s="323"/>
      <c r="F908" s="40" t="s">
        <v>644</v>
      </c>
      <c r="G908" s="40" t="s">
        <v>4644</v>
      </c>
      <c r="H908" s="42" t="s">
        <v>4983</v>
      </c>
      <c r="I908" s="42" t="s">
        <v>3640</v>
      </c>
      <c r="J908" s="40" t="s">
        <v>5296</v>
      </c>
      <c r="K908" s="40" t="s">
        <v>4604</v>
      </c>
      <c r="L908" s="44" t="s">
        <v>1153</v>
      </c>
      <c r="M908" s="63" t="s">
        <v>2099</v>
      </c>
      <c r="N908" s="63" t="s">
        <v>2084</v>
      </c>
      <c r="O908" s="63" t="s">
        <v>2090</v>
      </c>
      <c r="P908" s="63">
        <v>1</v>
      </c>
      <c r="Q908" s="65">
        <v>44840</v>
      </c>
      <c r="R908" s="65">
        <v>44926</v>
      </c>
      <c r="S908" s="66">
        <f t="shared" si="52"/>
        <v>12.75</v>
      </c>
      <c r="T908" s="63" t="s">
        <v>611</v>
      </c>
      <c r="U908" s="63"/>
      <c r="V908" s="49">
        <f>+IFERROR(VLOOKUP($M908,ACTIVIDADES!$B$9:$Q$494,10,0),"")</f>
        <v>1</v>
      </c>
      <c r="W908" s="61" t="str">
        <f>+IFERROR(VLOOKUP($M908,ACTIVIDADES!$B$9:$Q$494,11,0)," ")</f>
        <v>Con fecha 12 de septiembre de 2024, se profirió auto inhibitorio, decisión que implica que se tomo de conformidad con lo establecido en la Ley  2952 de 2019, en su artículo 209, que establece que: Cuando la información o queja sea manifiestamente temeraria o se refiera a hechos disciplinariamente irrelevantes o de imposible ocurrencia o sean presentados de manera absolutamente inconcreta o difusa, o cuando la acción no puede iniciarse, el funcionario de plano se inhibirá de iniciar actuación alguna. Contra esta decisión no procede recurso. Situación por la cual se considera ejecutada la acción requerida. Se anexa como evidencia el citado auto.</v>
      </c>
      <c r="X908" s="51" t="str">
        <f>+IFERROR(VLOOKUP($M908,ACTIVIDADES!$B$9:$Q$494,12,0),"")</f>
        <v>https://dnbcgovco-my.sharepoint.com/:f:/g/personal/planeacion_dnbc_gov_co/IgCLzKZ-GgxQSZPX1ta1hCjbAZL-puHMabJFzToEnTDE4xQ?e=lv1H3f</v>
      </c>
      <c r="Y908" s="52">
        <f>+IFERROR(VLOOKUP($M908,ACTIVIDADES!$B$9:$Q$494,13,0),"")</f>
        <v>46153</v>
      </c>
      <c r="Z908" s="49" t="str">
        <f>+IFERROR(VLOOKUP($M908,ACTIVIDADES!$B$9:$Q$494,14,0),"")</f>
        <v>Se presenta un auto inhibitorio N 002 como videncia de acciones legales adelantadas en relación con el hallazgo, Este documento justifica la decision de no proceder en una investigación adicional. Se tiene en cuenta que para dar cierre a este proceso debe estar bien alineado a las normativas vigentes y justifique adecuadamente la falta de merido para proceder en el caso. Por lo tanto, al ver el documento se da cumplimiento al respectivo hallazgo</v>
      </c>
      <c r="AA908" s="49">
        <f>+IFERROR(VLOOKUP($M908,ACTIVIDADES!$B$9:$Q$494,15,0),"")</f>
        <v>1</v>
      </c>
      <c r="AB908" s="54" t="str">
        <f>+IFERROR(VLOOKUP($M908,ACTIVIDADES!$B$9:$Q$494,16,0),"")</f>
        <v>CUMPLIDO</v>
      </c>
      <c r="AC908" s="144">
        <v>46157</v>
      </c>
      <c r="AD908" s="29">
        <v>1</v>
      </c>
      <c r="AE908" s="29" t="s">
        <v>3870</v>
      </c>
      <c r="AF908" s="29" t="s">
        <v>578</v>
      </c>
      <c r="AG908" s="29" t="s">
        <v>3737</v>
      </c>
      <c r="AH908" s="29" t="s">
        <v>593</v>
      </c>
      <c r="AI908" s="29" t="s">
        <v>3752</v>
      </c>
      <c r="AJ908" s="55">
        <f>+IFERROR(VLOOKUP($M908,ACTIVIDADES!$B$9:$T$494,17,0),"")</f>
        <v>0</v>
      </c>
      <c r="AK908" s="80" t="str">
        <f>+IFERROR(VLOOKUP($M908,ACTIVIDADES!$B$9:$T$494,18,0),"")</f>
        <v>Si reporte segundo trimestre</v>
      </c>
      <c r="AL908" s="80" t="str">
        <f>+IFERROR(VLOOKUP($M908,ACTIVIDADES!$B$9:$T$494,19,0),"")</f>
        <v>https://dnbcgovco-my.sharepoint.com/my?id=%2Fpersonal%2Fplaneacion%5Fdnbc%5Fgov%5Fco%2FDocuments%2FDocumentos%20SIGE%2F6%2E%20Planes%2FPLAN%20DE%20MEJORA%2F2026%2F02%2E%20Seguimiento%20Segundo%20Trimestre%2F12%2E%20Gesti%C3%B3n%20de%20Asuntos%20Disciplinariios&amp;viewid=efb70791%2Db8ab%2D49e7%2Db552%2Dd3d4cbe976b9</v>
      </c>
      <c r="AM908" s="55">
        <f>+IFERROR(VLOOKUP($M908,ACTIVIDADES!$B$9:$X$495,20,0),0)</f>
        <v>46213</v>
      </c>
      <c r="AN908" s="55" t="str">
        <f>+IFERROR(VLOOKUP($M908,ACTIVIDADES!$B$9:$X$495,21,0),0)</f>
        <v>No se recibe reporte segundo trimestre. No obstante, actividad reportada como cumplida en primer trimestre</v>
      </c>
      <c r="AO908" s="55">
        <f>+IFERROR(VLOOKUP($M908,ACTIVIDADES!$B$9:$X$495,22,0),0)</f>
        <v>1</v>
      </c>
      <c r="AP908" s="150" t="str">
        <f>+IFERROR(VLOOKUP($M908,ACTIVIDADES!$B$9:$X$495,23,0),0)</f>
        <v>CUMPLIDO</v>
      </c>
      <c r="AQ908" s="88">
        <v>46230</v>
      </c>
      <c r="AR908" s="55">
        <v>1</v>
      </c>
      <c r="AS908" s="72" t="s">
        <v>3810</v>
      </c>
      <c r="AT908" s="29" t="s">
        <v>579</v>
      </c>
      <c r="AU908" s="57" t="s">
        <v>1472</v>
      </c>
      <c r="AV908" s="193" t="s">
        <v>3635</v>
      </c>
      <c r="AW908" s="193" t="s">
        <v>590</v>
      </c>
      <c r="AX908" s="193" t="s">
        <v>5914</v>
      </c>
      <c r="AY908" s="176" t="str">
        <f t="shared" si="53"/>
        <v>CUMPLIDAS</v>
      </c>
      <c r="AZ908" s="55" t="str">
        <f>+IFERROR(VLOOKUP($M908,ACTIVIDADES!$B$9:$T$494,25,0),"")</f>
        <v/>
      </c>
      <c r="BA908" s="55" t="str">
        <f>+IFERROR(VLOOKUP($M908,ACTIVIDADES!$B$9:$T$494,26,0),"")</f>
        <v/>
      </c>
      <c r="BB908" s="55" t="str">
        <f>+IFERROR(VLOOKUP($M908,ACTIVIDADES!$B$9:$T$494,27,0),"")</f>
        <v/>
      </c>
      <c r="BC908" s="55" t="str">
        <f>+IFERROR(VLOOKUP($M908,ACTIVIDADES!$B$9:$T$494,28,0),"")</f>
        <v/>
      </c>
      <c r="BD908" s="55" t="str">
        <f>+IFERROR(VLOOKUP($M908,ACTIVIDADES!$B$9:$T$494,29,0),"")</f>
        <v/>
      </c>
      <c r="BE908" s="55" t="str">
        <f>+IFERROR(VLOOKUP($M908,ACTIVIDADES!$B$9:$T$494,30,0),"")</f>
        <v/>
      </c>
      <c r="BF908" s="58"/>
      <c r="BG908" s="58"/>
      <c r="BH908" s="59"/>
      <c r="BI908" s="59" t="s">
        <v>580</v>
      </c>
      <c r="BJ908" s="60" t="s">
        <v>3635</v>
      </c>
      <c r="BK908" s="61" t="s">
        <v>593</v>
      </c>
      <c r="BL908" s="62"/>
      <c r="BM908" s="55" t="str">
        <f>+IFERROR(VLOOKUP($M908,ACTIVIDADES!$B$9:$T$494,31,0),"")</f>
        <v/>
      </c>
      <c r="BN908" s="55" t="str">
        <f>+IFERROR(VLOOKUP($M908,ACTIVIDADES!$B$9:$T$494,32,0),"")</f>
        <v/>
      </c>
      <c r="BO908" s="55" t="str">
        <f>+IFERROR(VLOOKUP($M908,ACTIVIDADES!$B$9:$T$494,33,0),"")</f>
        <v/>
      </c>
      <c r="BP908" s="55" t="str">
        <f>+IFERROR(VLOOKUP($M908,ACTIVIDADES!$B$9:$T$494,34,0),"")</f>
        <v/>
      </c>
      <c r="BQ908" s="55" t="str">
        <f>+IFERROR(VLOOKUP($M908,ACTIVIDADES!$B$9:$T$494,35,0),"")</f>
        <v/>
      </c>
      <c r="BR908" s="55" t="str">
        <f>+IFERROR(VLOOKUP($M908,ACTIVIDADES!$B$9:$T$494,36,0),"")</f>
        <v/>
      </c>
      <c r="BS908" s="55" t="str">
        <f>+IFERROR(VLOOKUP($M908,ACTIVIDADES!$B$9:$T$494,37,0),"")</f>
        <v/>
      </c>
      <c r="BT908" s="58"/>
      <c r="BU908" s="58"/>
      <c r="BV908" s="59"/>
      <c r="BW908" s="59" t="s">
        <v>580</v>
      </c>
      <c r="BX908" s="60" t="s">
        <v>3635</v>
      </c>
      <c r="BY908" s="61" t="s">
        <v>593</v>
      </c>
      <c r="BZ908" s="62"/>
      <c r="CA908" s="9"/>
      <c r="CB908" s="9"/>
      <c r="CC908" s="9"/>
      <c r="CD908" s="9"/>
      <c r="CE908" s="9"/>
      <c r="CF908" s="9"/>
      <c r="CG908" s="9"/>
      <c r="CH908" s="9"/>
      <c r="CI908" s="9"/>
      <c r="CJ908" s="9"/>
      <c r="CK908" s="9"/>
      <c r="CL908" s="9"/>
      <c r="CM908" s="9"/>
      <c r="CN908" s="9"/>
      <c r="CO908" s="9"/>
      <c r="CP908" s="9"/>
      <c r="CQ908" s="9"/>
    </row>
    <row r="909" spans="1:95" ht="15" customHeight="1" x14ac:dyDescent="0.35">
      <c r="A909" s="196"/>
      <c r="B909" s="196"/>
      <c r="C909" s="196"/>
      <c r="D909" s="196"/>
      <c r="F909" s="196"/>
      <c r="G909" s="196"/>
      <c r="H909" s="196"/>
      <c r="I909" s="170"/>
      <c r="J909" s="196"/>
      <c r="K909" s="196"/>
      <c r="L909" s="196"/>
      <c r="M909" s="196"/>
      <c r="N909" s="196"/>
      <c r="O909" s="196"/>
      <c r="P909" s="196"/>
      <c r="Q909" s="196"/>
      <c r="R909" s="196"/>
      <c r="S909" s="196"/>
      <c r="T909" s="196"/>
      <c r="U909" s="196"/>
      <c r="V909" s="196"/>
      <c r="W909" s="196"/>
      <c r="X909" s="196"/>
      <c r="Y909" s="196"/>
      <c r="Z909" s="196"/>
      <c r="AA909" s="196"/>
      <c r="AB909" s="196"/>
      <c r="AC909" s="196"/>
      <c r="AD909" s="196"/>
      <c r="AE909" s="196"/>
      <c r="AF909" s="196"/>
      <c r="AG909" s="196"/>
      <c r="AH909" s="196"/>
      <c r="AI909" s="196"/>
      <c r="AJ909" s="196"/>
      <c r="AK909" s="196"/>
      <c r="AL909" s="196"/>
      <c r="AM909" s="196"/>
      <c r="AN909" s="196"/>
      <c r="AO909" s="196"/>
      <c r="AP909" s="196"/>
      <c r="AQ909" s="196"/>
      <c r="AR909" s="196"/>
      <c r="AS909" s="196"/>
      <c r="AT909" s="196"/>
      <c r="AU909" s="196"/>
      <c r="AV909" s="196"/>
      <c r="AW909" s="196"/>
      <c r="AX909" s="196"/>
    </row>
  </sheetData>
  <sheetProtection autoFilter="0"/>
  <autoFilter ref="A8:CQ908" xr:uid="{00000000-0001-0000-0100-000000000000}"/>
  <mergeCells count="26">
    <mergeCell ref="BT7:BZ7"/>
    <mergeCell ref="AJ7:AL7"/>
    <mergeCell ref="AM7:AP7"/>
    <mergeCell ref="AQ7:AX7"/>
    <mergeCell ref="AY7:BA7"/>
    <mergeCell ref="AC7:AI7"/>
    <mergeCell ref="BB7:BE7"/>
    <mergeCell ref="BF7:BL7"/>
    <mergeCell ref="BM7:BO7"/>
    <mergeCell ref="BP7:BS7"/>
    <mergeCell ref="BT4:BV5"/>
    <mergeCell ref="BW4:BZ5"/>
    <mergeCell ref="BM6:BZ6"/>
    <mergeCell ref="A1:H5"/>
    <mergeCell ref="I1:BS2"/>
    <mergeCell ref="BT1:BV2"/>
    <mergeCell ref="BW1:BZ2"/>
    <mergeCell ref="I3:BS5"/>
    <mergeCell ref="BT3:BV3"/>
    <mergeCell ref="BW3:BZ3"/>
    <mergeCell ref="A6:U7"/>
    <mergeCell ref="V6:AI6"/>
    <mergeCell ref="AJ6:AX6"/>
    <mergeCell ref="AY6:BL6"/>
    <mergeCell ref="V7:X7"/>
    <mergeCell ref="Y7:AB7"/>
  </mergeCells>
  <conditionalFormatting sqref="AB8">
    <cfRule type="cellIs" dxfId="43" priority="530" stopIfTrue="1" operator="equal">
      <formula>"ROJO"</formula>
    </cfRule>
    <cfRule type="cellIs" dxfId="42" priority="531" stopIfTrue="1" operator="equal">
      <formula>"AMARILLO"</formula>
    </cfRule>
    <cfRule type="cellIs" dxfId="41" priority="532" stopIfTrue="1" operator="equal">
      <formula>"OK"</formula>
    </cfRule>
  </conditionalFormatting>
  <conditionalFormatting sqref="AB9:AB908 AP130 BE131:BE908 BS131:BS908 AP135:AP136 AP138:AP139 AP141:AP142 AP144 AP155 AP157:AP158 AP166 AP179 AP181 AP186:AP187 AP194:AP200 AP214 AP216:AP217 AP225 AP227 AP230:AP240 AP245:AP250 AP259 AP266:AP268 AP273 AP284:AP285 AP300:AP303 AP305 AP307:AP308 AP318 AP321 AP323 AP325 AP327 AP359:AP361 AP380:AP381 AP383 AP385 AP391 AP403 AP405 AP407:AP415 AP417 AP424 AP426 AP428 AP430 AP432 AP434 AP436 AP438 AP440 AP442 AP444 AP459 AP489:AP492 AP496 AP504:AP505 AP510 AP521 AP524:AP525 AP527:AP529 AP533 AP543:AP546 AP556:AP559 AP562:AP567 AP569 AP571:AP573 AP619:AP620 AP636:AP639 AP641 AP646 AP683 AP796:AP797 AP799 AP801:AP812 AP821:AP825 AP830:AP832 AP855 AP862 AP868 AP874 AP896 AP898 AP900 AP905 AP908">
    <cfRule type="cellIs" dxfId="40" priority="535" operator="equal">
      <formula>"En avance"</formula>
    </cfRule>
    <cfRule type="cellIs" dxfId="39" priority="534" operator="equal">
      <formula>"Vencida"</formula>
    </cfRule>
    <cfRule type="cellIs" dxfId="38" priority="533" operator="equal">
      <formula>"Sin iniciar"</formula>
    </cfRule>
    <cfRule type="cellIs" dxfId="37" priority="536" operator="equal">
      <formula>"Cumplida"</formula>
    </cfRule>
  </conditionalFormatting>
  <conditionalFormatting sqref="AP8">
    <cfRule type="cellIs" dxfId="36" priority="539" stopIfTrue="1" operator="equal">
      <formula>"OK"</formula>
    </cfRule>
    <cfRule type="cellIs" dxfId="35" priority="537" stopIfTrue="1" operator="equal">
      <formula>"ROJO"</formula>
    </cfRule>
    <cfRule type="cellIs" dxfId="34" priority="538" stopIfTrue="1" operator="equal">
      <formula>"AMARILLO"</formula>
    </cfRule>
  </conditionalFormatting>
  <conditionalFormatting sqref="AP17 AP19:AP20 AP35:AP36 AP39:AP41 AP46 AP50:AP54 AP56:AP60 AP62 AP64 AP70:AP73 AP75:AP84 AP86:AP89 AP91 AP93 AP96:AP97 AP99 AP102 AP106:AP108 AP110 AP120 AP122 AP124:AP126">
    <cfRule type="cellIs" dxfId="33" priority="528" operator="equal">
      <formula>"En avance"</formula>
    </cfRule>
    <cfRule type="cellIs" dxfId="32" priority="529" operator="equal">
      <formula>"Cumplida"</formula>
    </cfRule>
    <cfRule type="cellIs" dxfId="31" priority="527" operator="equal">
      <formula>"Vencida"</formula>
    </cfRule>
    <cfRule type="cellIs" dxfId="30" priority="526" operator="equal">
      <formula>"Sin iniciar"</formula>
    </cfRule>
  </conditionalFormatting>
  <conditionalFormatting sqref="AP146 AP149 AP151:AP153 AP221:AP223 AP278:AP282 AP287:AP297 AP314:AP315 AP334 AP347:AP348 AP388:AP389 AP395:AP401 AP419:AP421 AP446 AP448 AP450:AP451 AP454:AP455 AP465 AP473:AP474 AP477:AP483 AP485:AP487 AP498:AP500 AP514:AP519 AP579:AP581 AP591:AP595 AP597:AP599 AP601:AP606 AP608:AP615 AP622:AP628 AP630:AP634 AP643:AP644 AP648:AP656 AP658:AP681 AP685:AP694 AP696:AP704 AP706:AP748 AP750:AP753 AP755:AP761 AP763:AP794 AP814:AP816 AP827 AP834:AP839 AP841:AP842 AP844 AP846:AP847 AP850 AP852:AP853 AP857:AP858 AP881:AP882">
    <cfRule type="cellIs" dxfId="29" priority="525" operator="equal">
      <formula>"Cumplida"</formula>
    </cfRule>
    <cfRule type="cellIs" dxfId="28" priority="524" operator="equal">
      <formula>"En avance"</formula>
    </cfRule>
    <cfRule type="cellIs" dxfId="27" priority="523" operator="equal">
      <formula>"Vencida"</formula>
    </cfRule>
    <cfRule type="cellIs" dxfId="26" priority="522" operator="equal">
      <formula>"Sin iniciar"</formula>
    </cfRule>
  </conditionalFormatting>
  <conditionalFormatting sqref="AT9">
    <cfRule type="colorScale" priority="501">
      <colorScale>
        <cfvo type="min"/>
        <cfvo type="percentile" val="50"/>
        <cfvo type="max"/>
        <color rgb="FFF8696B"/>
        <color rgb="FFFFEB84"/>
        <color rgb="FF63BE7B"/>
      </colorScale>
    </cfRule>
  </conditionalFormatting>
  <conditionalFormatting sqref="AT10">
    <cfRule type="colorScale" priority="495">
      <colorScale>
        <cfvo type="min"/>
        <cfvo type="percentile" val="50"/>
        <cfvo type="max"/>
        <color rgb="FFF8696B"/>
        <color rgb="FFFFEB84"/>
        <color rgb="FF63BE7B"/>
      </colorScale>
    </cfRule>
  </conditionalFormatting>
  <conditionalFormatting sqref="AT55">
    <cfRule type="colorScale" priority="489">
      <colorScale>
        <cfvo type="min"/>
        <cfvo type="percentile" val="50"/>
        <cfvo type="max"/>
        <color rgb="FFF8696B"/>
        <color rgb="FFFFEB84"/>
        <color rgb="FF63BE7B"/>
      </colorScale>
    </cfRule>
  </conditionalFormatting>
  <conditionalFormatting sqref="AT56">
    <cfRule type="colorScale" priority="231">
      <colorScale>
        <cfvo type="min"/>
        <cfvo type="percentile" val="50"/>
        <cfvo type="max"/>
        <color rgb="FFF8696B"/>
        <color rgb="FFFFEB84"/>
        <color rgb="FF63BE7B"/>
      </colorScale>
    </cfRule>
  </conditionalFormatting>
  <conditionalFormatting sqref="AT57">
    <cfRule type="colorScale" priority="225">
      <colorScale>
        <cfvo type="min"/>
        <cfvo type="percentile" val="50"/>
        <cfvo type="max"/>
        <color rgb="FFF8696B"/>
        <color rgb="FFFFEB84"/>
        <color rgb="FF63BE7B"/>
      </colorScale>
    </cfRule>
  </conditionalFormatting>
  <conditionalFormatting sqref="AT58">
    <cfRule type="colorScale" priority="219">
      <colorScale>
        <cfvo type="min"/>
        <cfvo type="percentile" val="50"/>
        <cfvo type="max"/>
        <color rgb="FFF8696B"/>
        <color rgb="FFFFEB84"/>
        <color rgb="FF63BE7B"/>
      </colorScale>
    </cfRule>
  </conditionalFormatting>
  <conditionalFormatting sqref="AT59">
    <cfRule type="colorScale" priority="213">
      <colorScale>
        <cfvo type="min"/>
        <cfvo type="percentile" val="50"/>
        <cfvo type="max"/>
        <color rgb="FFF8696B"/>
        <color rgb="FFFFEB84"/>
        <color rgb="FF63BE7B"/>
      </colorScale>
    </cfRule>
  </conditionalFormatting>
  <conditionalFormatting sqref="AT68">
    <cfRule type="colorScale" priority="483">
      <colorScale>
        <cfvo type="min"/>
        <cfvo type="percentile" val="50"/>
        <cfvo type="max"/>
        <color rgb="FFF8696B"/>
        <color rgb="FFFFEB84"/>
        <color rgb="FF63BE7B"/>
      </colorScale>
    </cfRule>
  </conditionalFormatting>
  <conditionalFormatting sqref="AT199">
    <cfRule type="colorScale" priority="279">
      <colorScale>
        <cfvo type="min"/>
        <cfvo type="percentile" val="50"/>
        <cfvo type="max"/>
        <color rgb="FFF8696B"/>
        <color rgb="FFFFEB84"/>
        <color rgb="FF63BE7B"/>
      </colorScale>
    </cfRule>
  </conditionalFormatting>
  <conditionalFormatting sqref="AT304:AT305">
    <cfRule type="colorScale" priority="477">
      <colorScale>
        <cfvo type="min"/>
        <cfvo type="percentile" val="50"/>
        <cfvo type="max"/>
        <color rgb="FFF8696B"/>
        <color rgb="FFFFEB84"/>
        <color rgb="FF63BE7B"/>
      </colorScale>
    </cfRule>
  </conditionalFormatting>
  <conditionalFormatting sqref="AT306:AT310">
    <cfRule type="colorScale" priority="471">
      <colorScale>
        <cfvo type="min"/>
        <cfvo type="percentile" val="50"/>
        <cfvo type="max"/>
        <color rgb="FFF8696B"/>
        <color rgb="FFFFEB84"/>
        <color rgb="FF63BE7B"/>
      </colorScale>
    </cfRule>
  </conditionalFormatting>
  <conditionalFormatting sqref="AT311:AT312">
    <cfRule type="colorScale" priority="465">
      <colorScale>
        <cfvo type="min"/>
        <cfvo type="percentile" val="50"/>
        <cfvo type="max"/>
        <color rgb="FFF8696B"/>
        <color rgb="FFFFEB84"/>
        <color rgb="FF63BE7B"/>
      </colorScale>
    </cfRule>
  </conditionalFormatting>
  <conditionalFormatting sqref="AT325">
    <cfRule type="colorScale" priority="1">
      <colorScale>
        <cfvo type="min"/>
        <cfvo type="percentile" val="50"/>
        <cfvo type="max"/>
        <color rgb="FFF8696B"/>
        <color rgb="FFFFEB84"/>
        <color rgb="FF63BE7B"/>
      </colorScale>
    </cfRule>
  </conditionalFormatting>
  <conditionalFormatting sqref="AT326">
    <cfRule type="colorScale" priority="2">
      <colorScale>
        <cfvo type="min"/>
        <cfvo type="percentile" val="50"/>
        <cfvo type="max"/>
        <color rgb="FFF8696B"/>
        <color rgb="FFFFEB84"/>
        <color rgb="FF63BE7B"/>
      </colorScale>
    </cfRule>
  </conditionalFormatting>
  <conditionalFormatting sqref="AT327">
    <cfRule type="colorScale" priority="3">
      <colorScale>
        <cfvo type="min"/>
        <cfvo type="percentile" val="50"/>
        <cfvo type="max"/>
        <color rgb="FFF8696B"/>
        <color rgb="FFFFEB84"/>
        <color rgb="FF63BE7B"/>
      </colorScale>
    </cfRule>
  </conditionalFormatting>
  <conditionalFormatting sqref="AT328">
    <cfRule type="colorScale" priority="4">
      <colorScale>
        <cfvo type="min"/>
        <cfvo type="percentile" val="50"/>
        <cfvo type="max"/>
        <color rgb="FFF8696B"/>
        <color rgb="FFFFEB84"/>
        <color rgb="FF63BE7B"/>
      </colorScale>
    </cfRule>
  </conditionalFormatting>
  <conditionalFormatting sqref="AT331">
    <cfRule type="colorScale" priority="5">
      <colorScale>
        <cfvo type="min"/>
        <cfvo type="percentile" val="50"/>
        <cfvo type="max"/>
        <color rgb="FFF8696B"/>
        <color rgb="FFFFEB84"/>
        <color rgb="FF63BE7B"/>
      </colorScale>
    </cfRule>
  </conditionalFormatting>
  <conditionalFormatting sqref="AT379">
    <cfRule type="colorScale" priority="6">
      <colorScale>
        <cfvo type="min"/>
        <cfvo type="percentile" val="50"/>
        <cfvo type="max"/>
        <color rgb="FFF8696B"/>
        <color rgb="FFFFEB84"/>
        <color rgb="FF63BE7B"/>
      </colorScale>
    </cfRule>
  </conditionalFormatting>
  <conditionalFormatting sqref="AT422:AT423 AT416">
    <cfRule type="colorScale" priority="459">
      <colorScale>
        <cfvo type="min"/>
        <cfvo type="percentile" val="50"/>
        <cfvo type="max"/>
        <color rgb="FFF8696B"/>
        <color rgb="FFFFEB84"/>
        <color rgb="FF63BE7B"/>
      </colorScale>
    </cfRule>
  </conditionalFormatting>
  <conditionalFormatting sqref="AT424">
    <cfRule type="colorScale" priority="162">
      <colorScale>
        <cfvo type="min"/>
        <cfvo type="percentile" val="50"/>
        <cfvo type="max"/>
        <color rgb="FFF8696B"/>
        <color rgb="FFFFEB84"/>
        <color rgb="FF63BE7B"/>
      </colorScale>
    </cfRule>
  </conditionalFormatting>
  <conditionalFormatting sqref="AT425">
    <cfRule type="colorScale" priority="447">
      <colorScale>
        <cfvo type="min"/>
        <cfvo type="percentile" val="50"/>
        <cfvo type="max"/>
        <color rgb="FFF8696B"/>
        <color rgb="FFFFEB84"/>
        <color rgb="FF63BE7B"/>
      </colorScale>
    </cfRule>
  </conditionalFormatting>
  <conditionalFormatting sqref="AT426">
    <cfRule type="colorScale" priority="156">
      <colorScale>
        <cfvo type="min"/>
        <cfvo type="percentile" val="50"/>
        <cfvo type="max"/>
        <color rgb="FFF8696B"/>
        <color rgb="FFFFEB84"/>
        <color rgb="FF63BE7B"/>
      </colorScale>
    </cfRule>
  </conditionalFormatting>
  <conditionalFormatting sqref="AT427">
    <cfRule type="colorScale" priority="441">
      <colorScale>
        <cfvo type="min"/>
        <cfvo type="percentile" val="50"/>
        <cfvo type="max"/>
        <color rgb="FFF8696B"/>
        <color rgb="FFFFEB84"/>
        <color rgb="FF63BE7B"/>
      </colorScale>
    </cfRule>
  </conditionalFormatting>
  <conditionalFormatting sqref="AT428">
    <cfRule type="colorScale" priority="150">
      <colorScale>
        <cfvo type="min"/>
        <cfvo type="percentile" val="50"/>
        <cfvo type="max"/>
        <color rgb="FFF8696B"/>
        <color rgb="FFFFEB84"/>
        <color rgb="FF63BE7B"/>
      </colorScale>
    </cfRule>
  </conditionalFormatting>
  <conditionalFormatting sqref="AT429">
    <cfRule type="colorScale" priority="453">
      <colorScale>
        <cfvo type="min"/>
        <cfvo type="percentile" val="50"/>
        <cfvo type="max"/>
        <color rgb="FFF8696B"/>
        <color rgb="FFFFEB84"/>
        <color rgb="FF63BE7B"/>
      </colorScale>
    </cfRule>
  </conditionalFormatting>
  <conditionalFormatting sqref="AT430">
    <cfRule type="colorScale" priority="144">
      <colorScale>
        <cfvo type="min"/>
        <cfvo type="percentile" val="50"/>
        <cfvo type="max"/>
        <color rgb="FFF8696B"/>
        <color rgb="FFFFEB84"/>
        <color rgb="FF63BE7B"/>
      </colorScale>
    </cfRule>
  </conditionalFormatting>
  <conditionalFormatting sqref="AT431">
    <cfRule type="colorScale" priority="435">
      <colorScale>
        <cfvo type="min"/>
        <cfvo type="percentile" val="50"/>
        <cfvo type="max"/>
        <color rgb="FFF8696B"/>
        <color rgb="FFFFEB84"/>
        <color rgb="FF63BE7B"/>
      </colorScale>
    </cfRule>
  </conditionalFormatting>
  <conditionalFormatting sqref="AT432">
    <cfRule type="colorScale" priority="138">
      <colorScale>
        <cfvo type="min"/>
        <cfvo type="percentile" val="50"/>
        <cfvo type="max"/>
        <color rgb="FFF8696B"/>
        <color rgb="FFFFEB84"/>
        <color rgb="FF63BE7B"/>
      </colorScale>
    </cfRule>
  </conditionalFormatting>
  <conditionalFormatting sqref="AT433">
    <cfRule type="colorScale" priority="429">
      <colorScale>
        <cfvo type="min"/>
        <cfvo type="percentile" val="50"/>
        <cfvo type="max"/>
        <color rgb="FFF8696B"/>
        <color rgb="FFFFEB84"/>
        <color rgb="FF63BE7B"/>
      </colorScale>
    </cfRule>
  </conditionalFormatting>
  <conditionalFormatting sqref="AT434">
    <cfRule type="colorScale" priority="132">
      <colorScale>
        <cfvo type="min"/>
        <cfvo type="percentile" val="50"/>
        <cfvo type="max"/>
        <color rgb="FFF8696B"/>
        <color rgb="FFFFEB84"/>
        <color rgb="FF63BE7B"/>
      </colorScale>
    </cfRule>
  </conditionalFormatting>
  <conditionalFormatting sqref="AT435">
    <cfRule type="colorScale" priority="423">
      <colorScale>
        <cfvo type="min"/>
        <cfvo type="percentile" val="50"/>
        <cfvo type="max"/>
        <color rgb="FFF8696B"/>
        <color rgb="FFFFEB84"/>
        <color rgb="FF63BE7B"/>
      </colorScale>
    </cfRule>
  </conditionalFormatting>
  <conditionalFormatting sqref="AT436">
    <cfRule type="colorScale" priority="126">
      <colorScale>
        <cfvo type="min"/>
        <cfvo type="percentile" val="50"/>
        <cfvo type="max"/>
        <color rgb="FFF8696B"/>
        <color rgb="FFFFEB84"/>
        <color rgb="FF63BE7B"/>
      </colorScale>
    </cfRule>
  </conditionalFormatting>
  <conditionalFormatting sqref="AT437">
    <cfRule type="colorScale" priority="417">
      <colorScale>
        <cfvo type="min"/>
        <cfvo type="percentile" val="50"/>
        <cfvo type="max"/>
        <color rgb="FFF8696B"/>
        <color rgb="FFFFEB84"/>
        <color rgb="FF63BE7B"/>
      </colorScale>
    </cfRule>
  </conditionalFormatting>
  <conditionalFormatting sqref="AT438">
    <cfRule type="colorScale" priority="120">
      <colorScale>
        <cfvo type="min"/>
        <cfvo type="percentile" val="50"/>
        <cfvo type="max"/>
        <color rgb="FFF8696B"/>
        <color rgb="FFFFEB84"/>
        <color rgb="FF63BE7B"/>
      </colorScale>
    </cfRule>
  </conditionalFormatting>
  <conditionalFormatting sqref="AT439">
    <cfRule type="colorScale" priority="411">
      <colorScale>
        <cfvo type="min"/>
        <cfvo type="percentile" val="50"/>
        <cfvo type="max"/>
        <color rgb="FFF8696B"/>
        <color rgb="FFFFEB84"/>
        <color rgb="FF63BE7B"/>
      </colorScale>
    </cfRule>
  </conditionalFormatting>
  <conditionalFormatting sqref="AT440">
    <cfRule type="colorScale" priority="114">
      <colorScale>
        <cfvo type="min"/>
        <cfvo type="percentile" val="50"/>
        <cfvo type="max"/>
        <color rgb="FFF8696B"/>
        <color rgb="FFFFEB84"/>
        <color rgb="FF63BE7B"/>
      </colorScale>
    </cfRule>
  </conditionalFormatting>
  <conditionalFormatting sqref="AT441">
    <cfRule type="colorScale" priority="405">
      <colorScale>
        <cfvo type="min"/>
        <cfvo type="percentile" val="50"/>
        <cfvo type="max"/>
        <color rgb="FFF8696B"/>
        <color rgb="FFFFEB84"/>
        <color rgb="FF63BE7B"/>
      </colorScale>
    </cfRule>
  </conditionalFormatting>
  <conditionalFormatting sqref="AT442">
    <cfRule type="colorScale" priority="108">
      <colorScale>
        <cfvo type="min"/>
        <cfvo type="percentile" val="50"/>
        <cfvo type="max"/>
        <color rgb="FFF8696B"/>
        <color rgb="FFFFEB84"/>
        <color rgb="FF63BE7B"/>
      </colorScale>
    </cfRule>
  </conditionalFormatting>
  <conditionalFormatting sqref="AT443">
    <cfRule type="colorScale" priority="399">
      <colorScale>
        <cfvo type="min"/>
        <cfvo type="percentile" val="50"/>
        <cfvo type="max"/>
        <color rgb="FFF8696B"/>
        <color rgb="FFFFEB84"/>
        <color rgb="FF63BE7B"/>
      </colorScale>
    </cfRule>
  </conditionalFormatting>
  <conditionalFormatting sqref="AT444">
    <cfRule type="colorScale" priority="393">
      <colorScale>
        <cfvo type="min"/>
        <cfvo type="percentile" val="50"/>
        <cfvo type="max"/>
        <color rgb="FFF8696B"/>
        <color rgb="FFFFEB84"/>
        <color rgb="FF63BE7B"/>
      </colorScale>
    </cfRule>
  </conditionalFormatting>
  <conditionalFormatting sqref="AT445">
    <cfRule type="colorScale" priority="387">
      <colorScale>
        <cfvo type="min"/>
        <cfvo type="percentile" val="50"/>
        <cfvo type="max"/>
        <color rgb="FFF8696B"/>
        <color rgb="FFFFEB84"/>
        <color rgb="FF63BE7B"/>
      </colorScale>
    </cfRule>
  </conditionalFormatting>
  <conditionalFormatting sqref="AT452 AT455 AT458 AT478 AT482:AT483 AT485 AT487 AT504 AT521 AT525 AT583 AT587 AT595 AT601 AT608 AT611 AT614 AT634 AT638:AT639 AT641 AT643 AT648 AT659:AT660 AT663 AT667 AT669 AT673 AT675 AT677 AT681 AT683 AT716 AT720:AT721 AT723 AT729 AT736 AT739 AT743 AT747 AT751 AT757 AT761 AT764 AT770 AT774 AT778 AT782 AT791 AT794:AT795 AT797 AT799 AT801:AT811 AT814 AT824:AT825 AT829:AT832 AT840 AT848:AT849 AT854:AT856 AT858 AT863:AT864 AT869:AT870 AT875:AT876 AT883 AT888 AT896 AT898 AT905 AT908 AT527:AT529">
    <cfRule type="colorScale" priority="515">
      <colorScale>
        <cfvo type="min"/>
        <cfvo type="percentile" val="50"/>
        <cfvo type="max"/>
        <color rgb="FFF8696B"/>
        <color rgb="FFFFEB84"/>
        <color rgb="FF63BE7B"/>
      </colorScale>
    </cfRule>
  </conditionalFormatting>
  <conditionalFormatting sqref="AT505">
    <cfRule type="colorScale" priority="273">
      <colorScale>
        <cfvo type="min"/>
        <cfvo type="percentile" val="50"/>
        <cfvo type="max"/>
        <color rgb="FFF8696B"/>
        <color rgb="FFFFEB84"/>
        <color rgb="FF63BE7B"/>
      </colorScale>
    </cfRule>
  </conditionalFormatting>
  <conditionalFormatting sqref="AT506">
    <cfRule type="colorScale" priority="381">
      <colorScale>
        <cfvo type="min"/>
        <cfvo type="percentile" val="50"/>
        <cfvo type="max"/>
        <color rgb="FFF8696B"/>
        <color rgb="FFFFEB84"/>
        <color rgb="FF63BE7B"/>
      </colorScale>
    </cfRule>
  </conditionalFormatting>
  <conditionalFormatting sqref="AT507">
    <cfRule type="colorScale" priority="375">
      <colorScale>
        <cfvo type="min"/>
        <cfvo type="percentile" val="50"/>
        <cfvo type="max"/>
        <color rgb="FFF8696B"/>
        <color rgb="FFFFEB84"/>
        <color rgb="FF63BE7B"/>
      </colorScale>
    </cfRule>
  </conditionalFormatting>
  <conditionalFormatting sqref="AT508">
    <cfRule type="colorScale" priority="369">
      <colorScale>
        <cfvo type="min"/>
        <cfvo type="percentile" val="50"/>
        <cfvo type="max"/>
        <color rgb="FFF8696B"/>
        <color rgb="FFFFEB84"/>
        <color rgb="FF63BE7B"/>
      </colorScale>
    </cfRule>
  </conditionalFormatting>
  <conditionalFormatting sqref="AT509:AT510">
    <cfRule type="colorScale" priority="363">
      <colorScale>
        <cfvo type="min"/>
        <cfvo type="percentile" val="50"/>
        <cfvo type="max"/>
        <color rgb="FFF8696B"/>
        <color rgb="FFFFEB84"/>
        <color rgb="FF63BE7B"/>
      </colorScale>
    </cfRule>
  </conditionalFormatting>
  <conditionalFormatting sqref="AT511">
    <cfRule type="colorScale" priority="357">
      <colorScale>
        <cfvo type="min"/>
        <cfvo type="percentile" val="50"/>
        <cfvo type="max"/>
        <color rgb="FFF8696B"/>
        <color rgb="FFFFEB84"/>
        <color rgb="FF63BE7B"/>
      </colorScale>
    </cfRule>
  </conditionalFormatting>
  <conditionalFormatting sqref="AT512">
    <cfRule type="colorScale" priority="351">
      <colorScale>
        <cfvo type="min"/>
        <cfvo type="percentile" val="50"/>
        <cfvo type="max"/>
        <color rgb="FFF8696B"/>
        <color rgb="FFFFEB84"/>
        <color rgb="FF63BE7B"/>
      </colorScale>
    </cfRule>
  </conditionalFormatting>
  <conditionalFormatting sqref="AT513">
    <cfRule type="colorScale" priority="345">
      <colorScale>
        <cfvo type="min"/>
        <cfvo type="percentile" val="50"/>
        <cfvo type="max"/>
        <color rgb="FFF8696B"/>
        <color rgb="FFFFEB84"/>
        <color rgb="FF63BE7B"/>
      </colorScale>
    </cfRule>
  </conditionalFormatting>
  <conditionalFormatting sqref="AT532">
    <cfRule type="colorScale" priority="339">
      <colorScale>
        <cfvo type="min"/>
        <cfvo type="percentile" val="50"/>
        <cfvo type="max"/>
        <color rgb="FFF8696B"/>
        <color rgb="FFFFEB84"/>
        <color rgb="FF63BE7B"/>
      </colorScale>
    </cfRule>
  </conditionalFormatting>
  <conditionalFormatting sqref="AT533">
    <cfRule type="colorScale" priority="333">
      <colorScale>
        <cfvo type="min"/>
        <cfvo type="percentile" val="50"/>
        <cfvo type="max"/>
        <color rgb="FFF8696B"/>
        <color rgb="FFFFEB84"/>
        <color rgb="FF63BE7B"/>
      </colorScale>
    </cfRule>
  </conditionalFormatting>
  <conditionalFormatting sqref="AT534">
    <cfRule type="colorScale" priority="327">
      <colorScale>
        <cfvo type="min"/>
        <cfvo type="percentile" val="50"/>
        <cfvo type="max"/>
        <color rgb="FFF8696B"/>
        <color rgb="FFFFEB84"/>
        <color rgb="FF63BE7B"/>
      </colorScale>
    </cfRule>
  </conditionalFormatting>
  <conditionalFormatting sqref="AT535">
    <cfRule type="colorScale" priority="321">
      <colorScale>
        <cfvo type="min"/>
        <cfvo type="percentile" val="50"/>
        <cfvo type="max"/>
        <color rgb="FFF8696B"/>
        <color rgb="FFFFEB84"/>
        <color rgb="FF63BE7B"/>
      </colorScale>
    </cfRule>
  </conditionalFormatting>
  <conditionalFormatting sqref="AT536">
    <cfRule type="colorScale" priority="309">
      <colorScale>
        <cfvo type="min"/>
        <cfvo type="percentile" val="50"/>
        <cfvo type="max"/>
        <color rgb="FFF8696B"/>
        <color rgb="FFFFEB84"/>
        <color rgb="FF63BE7B"/>
      </colorScale>
    </cfRule>
  </conditionalFormatting>
  <conditionalFormatting sqref="AT537">
    <cfRule type="colorScale" priority="315">
      <colorScale>
        <cfvo type="min"/>
        <cfvo type="percentile" val="50"/>
        <cfvo type="max"/>
        <color rgb="FFF8696B"/>
        <color rgb="FFFFEB84"/>
        <color rgb="FF63BE7B"/>
      </colorScale>
    </cfRule>
  </conditionalFormatting>
  <conditionalFormatting sqref="AT538">
    <cfRule type="colorScale" priority="303">
      <colorScale>
        <cfvo type="min"/>
        <cfvo type="percentile" val="50"/>
        <cfvo type="max"/>
        <color rgb="FFF8696B"/>
        <color rgb="FFFFEB84"/>
        <color rgb="FF63BE7B"/>
      </colorScale>
    </cfRule>
  </conditionalFormatting>
  <conditionalFormatting sqref="AT539">
    <cfRule type="colorScale" priority="297">
      <colorScale>
        <cfvo type="min"/>
        <cfvo type="percentile" val="50"/>
        <cfvo type="max"/>
        <color rgb="FFF8696B"/>
        <color rgb="FFFFEB84"/>
        <color rgb="FF63BE7B"/>
      </colorScale>
    </cfRule>
  </conditionalFormatting>
  <conditionalFormatting sqref="AT540">
    <cfRule type="colorScale" priority="291">
      <colorScale>
        <cfvo type="min"/>
        <cfvo type="percentile" val="50"/>
        <cfvo type="max"/>
        <color rgb="FFF8696B"/>
        <color rgb="FFFFEB84"/>
        <color rgb="FF63BE7B"/>
      </colorScale>
    </cfRule>
  </conditionalFormatting>
  <conditionalFormatting sqref="AT541:AT542">
    <cfRule type="colorScale" priority="285">
      <colorScale>
        <cfvo type="min"/>
        <cfvo type="percentile" val="50"/>
        <cfvo type="max"/>
        <color rgb="FFF8696B"/>
        <color rgb="FFFFEB84"/>
        <color rgb="FF63BE7B"/>
      </colorScale>
    </cfRule>
  </conditionalFormatting>
  <conditionalFormatting sqref="AT556">
    <cfRule type="colorScale" priority="102">
      <colorScale>
        <cfvo type="min"/>
        <cfvo type="percentile" val="50"/>
        <cfvo type="max"/>
        <color rgb="FFF8696B"/>
        <color rgb="FFFFEB84"/>
        <color rgb="FF63BE7B"/>
      </colorScale>
    </cfRule>
  </conditionalFormatting>
  <conditionalFormatting sqref="AT557">
    <cfRule type="colorScale" priority="96">
      <colorScale>
        <cfvo type="min"/>
        <cfvo type="percentile" val="50"/>
        <cfvo type="max"/>
        <color rgb="FFF8696B"/>
        <color rgb="FFFFEB84"/>
        <color rgb="FF63BE7B"/>
      </colorScale>
    </cfRule>
  </conditionalFormatting>
  <conditionalFormatting sqref="AT558">
    <cfRule type="colorScale" priority="90">
      <colorScale>
        <cfvo type="min"/>
        <cfvo type="percentile" val="50"/>
        <cfvo type="max"/>
        <color rgb="FFF8696B"/>
        <color rgb="FFFFEB84"/>
        <color rgb="FF63BE7B"/>
      </colorScale>
    </cfRule>
  </conditionalFormatting>
  <conditionalFormatting sqref="AT559:AT560">
    <cfRule type="colorScale" priority="84">
      <colorScale>
        <cfvo type="min"/>
        <cfvo type="percentile" val="50"/>
        <cfvo type="max"/>
        <color rgb="FFF8696B"/>
        <color rgb="FFFFEB84"/>
        <color rgb="FF63BE7B"/>
      </colorScale>
    </cfRule>
  </conditionalFormatting>
  <conditionalFormatting sqref="AT561">
    <cfRule type="colorScale" priority="272">
      <colorScale>
        <cfvo type="min"/>
        <cfvo type="percentile" val="50"/>
        <cfvo type="max"/>
        <color rgb="FFF8696B"/>
        <color rgb="FFFFEB84"/>
        <color rgb="FF63BE7B"/>
      </colorScale>
    </cfRule>
  </conditionalFormatting>
  <conditionalFormatting sqref="AT562">
    <cfRule type="colorScale" priority="78">
      <colorScale>
        <cfvo type="min"/>
        <cfvo type="percentile" val="50"/>
        <cfvo type="max"/>
        <color rgb="FFF8696B"/>
        <color rgb="FFFFEB84"/>
        <color rgb="FF63BE7B"/>
      </colorScale>
    </cfRule>
  </conditionalFormatting>
  <conditionalFormatting sqref="AT563">
    <cfRule type="colorScale" priority="72">
      <colorScale>
        <cfvo type="min"/>
        <cfvo type="percentile" val="50"/>
        <cfvo type="max"/>
        <color rgb="FFF8696B"/>
        <color rgb="FFFFEB84"/>
        <color rgb="FF63BE7B"/>
      </colorScale>
    </cfRule>
  </conditionalFormatting>
  <conditionalFormatting sqref="AT564">
    <cfRule type="colorScale" priority="66">
      <colorScale>
        <cfvo type="min"/>
        <cfvo type="percentile" val="50"/>
        <cfvo type="max"/>
        <color rgb="FFF8696B"/>
        <color rgb="FFFFEB84"/>
        <color rgb="FF63BE7B"/>
      </colorScale>
    </cfRule>
  </conditionalFormatting>
  <conditionalFormatting sqref="AT565">
    <cfRule type="colorScale" priority="60">
      <colorScale>
        <cfvo type="min"/>
        <cfvo type="percentile" val="50"/>
        <cfvo type="max"/>
        <color rgb="FFF8696B"/>
        <color rgb="FFFFEB84"/>
        <color rgb="FF63BE7B"/>
      </colorScale>
    </cfRule>
  </conditionalFormatting>
  <conditionalFormatting sqref="AT566">
    <cfRule type="colorScale" priority="54">
      <colorScale>
        <cfvo type="min"/>
        <cfvo type="percentile" val="50"/>
        <cfvo type="max"/>
        <color rgb="FFF8696B"/>
        <color rgb="FFFFEB84"/>
        <color rgb="FF63BE7B"/>
      </colorScale>
    </cfRule>
  </conditionalFormatting>
  <conditionalFormatting sqref="AT567">
    <cfRule type="colorScale" priority="48">
      <colorScale>
        <cfvo type="min"/>
        <cfvo type="percentile" val="50"/>
        <cfvo type="max"/>
        <color rgb="FFF8696B"/>
        <color rgb="FFFFEB84"/>
        <color rgb="FF63BE7B"/>
      </colorScale>
    </cfRule>
  </conditionalFormatting>
  <conditionalFormatting sqref="AT568">
    <cfRule type="colorScale" priority="266">
      <colorScale>
        <cfvo type="min"/>
        <cfvo type="percentile" val="50"/>
        <cfvo type="max"/>
        <color rgb="FFF8696B"/>
        <color rgb="FFFFEB84"/>
        <color rgb="FF63BE7B"/>
      </colorScale>
    </cfRule>
  </conditionalFormatting>
  <conditionalFormatting sqref="AT569">
    <cfRule type="colorScale" priority="42">
      <colorScale>
        <cfvo type="min"/>
        <cfvo type="percentile" val="50"/>
        <cfvo type="max"/>
        <color rgb="FFF8696B"/>
        <color rgb="FFFFEB84"/>
        <color rgb="FF63BE7B"/>
      </colorScale>
    </cfRule>
  </conditionalFormatting>
  <conditionalFormatting sqref="AT570">
    <cfRule type="colorScale" priority="36">
      <colorScale>
        <cfvo type="min"/>
        <cfvo type="percentile" val="50"/>
        <cfvo type="max"/>
        <color rgb="FFF8696B"/>
        <color rgb="FFFFEB84"/>
        <color rgb="FF63BE7B"/>
      </colorScale>
    </cfRule>
  </conditionalFormatting>
  <conditionalFormatting sqref="AT571">
    <cfRule type="colorScale" priority="30">
      <colorScale>
        <cfvo type="min"/>
        <cfvo type="percentile" val="50"/>
        <cfvo type="max"/>
        <color rgb="FFF8696B"/>
        <color rgb="FFFFEB84"/>
        <color rgb="FF63BE7B"/>
      </colorScale>
    </cfRule>
  </conditionalFormatting>
  <conditionalFormatting sqref="AT572">
    <cfRule type="colorScale" priority="24">
      <colorScale>
        <cfvo type="min"/>
        <cfvo type="percentile" val="50"/>
        <cfvo type="max"/>
        <color rgb="FFF8696B"/>
        <color rgb="FFFFEB84"/>
        <color rgb="FF63BE7B"/>
      </colorScale>
    </cfRule>
  </conditionalFormatting>
  <conditionalFormatting sqref="AT573">
    <cfRule type="colorScale" priority="18">
      <colorScale>
        <cfvo type="min"/>
        <cfvo type="percentile" val="50"/>
        <cfvo type="max"/>
        <color rgb="FFF8696B"/>
        <color rgb="FFFFEB84"/>
        <color rgb="FF63BE7B"/>
      </colorScale>
    </cfRule>
  </conditionalFormatting>
  <conditionalFormatting sqref="AT578">
    <cfRule type="colorScale" priority="12">
      <colorScale>
        <cfvo type="min"/>
        <cfvo type="percentile" val="50"/>
        <cfvo type="max"/>
        <color rgb="FFF8696B"/>
        <color rgb="FFFFEB84"/>
        <color rgb="FF63BE7B"/>
      </colorScale>
    </cfRule>
  </conditionalFormatting>
  <conditionalFormatting sqref="AT717:AT719 AT668 AT722 AT762:AT763 AT857 AT897 AT796 AT841:AT847 AT877:AT882 AT889:AT895 AT522:AT524 AT602:AT607 AT609:AT610 AT649:AT658 AT661:AT662 AT664:AT666 AT670:AT672 AT674 AT678:AT680 AT684:AT715 AT724:AT728 AT730:AT735 AT737:AT738 AT740:AT742 AT744:AT746 AT748:AT750 AT752:AT756 AT765:AT769 AT771:AT773 AT775:AT777 AT779:AT781 AT783:AT790 AT792:AT793 AT812:AT813 AT850:AT853 AT859:AT862 AT526 AT612:AT613 AT615:AT633 AT635:AT637 AT640 AT642 AT644:AT647 AT676 AT682 AT798 AT800 AT815:AT823 AT826:AT828 AT833:AT839 AT865:AT868 AT871:AT874 AT884:AT887 AT899:AT904 AT906:AT907 AT479:AT481 AT484 AT446:AT477 AT530:AT531 AT596:AT600 AT60:AT67 AT69:AT198 AT417:AT421 AT514:AT520 AT543:AT555 AT579:AT582 AT486:AT503 AT574:AT577 AT584:AT594 AT200:AT303 AT313:AT415 AT11:AT54 AT758:AT760">
    <cfRule type="colorScale" priority="521">
      <colorScale>
        <cfvo type="min"/>
        <cfvo type="percentile" val="50"/>
        <cfvo type="max"/>
        <color rgb="FFF8696B"/>
        <color rgb="FFFFEB84"/>
        <color rgb="FF63BE7B"/>
      </colorScale>
    </cfRule>
  </conditionalFormatting>
  <conditionalFormatting sqref="BE8">
    <cfRule type="cellIs" dxfId="9" priority="544" stopIfTrue="1" operator="equal">
      <formula>"ROJO"</formula>
    </cfRule>
    <cfRule type="cellIs" dxfId="8" priority="545" stopIfTrue="1" operator="equal">
      <formula>"AMARILLO"</formula>
    </cfRule>
    <cfRule type="cellIs" dxfId="7" priority="546" stopIfTrue="1" operator="equal">
      <formula>"OK"</formula>
    </cfRule>
  </conditionalFormatting>
  <conditionalFormatting sqref="BE10:BE12 BS10:BS12 AP10:AP14 BE14:BE129 BS14:BS129 AP30 AP128">
    <cfRule type="cellIs" dxfId="6" priority="540" operator="equal">
      <formula>"Sin iniciar"</formula>
    </cfRule>
    <cfRule type="cellIs" dxfId="5" priority="541" operator="equal">
      <formula>"Vencida"</formula>
    </cfRule>
    <cfRule type="cellIs" dxfId="4" priority="542" operator="equal">
      <formula>"En avance"</formula>
    </cfRule>
    <cfRule type="cellIs" dxfId="3" priority="543" operator="equal">
      <formula>"Cumplida"</formula>
    </cfRule>
  </conditionalFormatting>
  <conditionalFormatting sqref="BS8">
    <cfRule type="cellIs" dxfId="2" priority="547" stopIfTrue="1" operator="equal">
      <formula>"ROJO"</formula>
    </cfRule>
    <cfRule type="cellIs" dxfId="1" priority="548" stopIfTrue="1" operator="equal">
      <formula>"AMARILLO"</formula>
    </cfRule>
    <cfRule type="cellIs" dxfId="0" priority="549" stopIfTrue="1" operator="equal">
      <formula>"OK"</formula>
    </cfRule>
  </conditionalFormatting>
  <dataValidations count="19">
    <dataValidation type="custom" allowBlank="1" showInputMessage="1" showErrorMessage="1" prompt="Cualquier contenido Maximo 390 Caracteres -  Registre DE MANERA BREVE acción (correctiva y/o preventiva) q adopta la Entidad p/ subsanar o corregir causa que genera hallazgo. (MÁX. 390 CARACTERES) Inserte tantas filas como ACTIVIDADES tenga." sqref="N566:N569 N725:N729 N736:N739 N743 N747 N751 N757 N761 N764 N770 N774 N778 N782" xr:uid="{00000000-0002-0000-0100-000000000000}">
      <formula1>AND(GTE(LEN(N566),MIN((0),(390))),LTE(LEN(N566),MAX((0),(390))))</formula1>
    </dataValidation>
    <dataValidation type="custom" allowBlank="1" showInputMessage="1" prompt="Cualquier contenido Maximo 390 Caracteres -  Registre CAUSA contenida en Inf de Auditoría(Suscripción), ó q se encuentra en Plan ya suscrito(Avance o Seguimiento) SI SUPERA 390 CARACTERES, RESÚMALA. Insterte tantas filas como ACTIVIDADES sean." sqref="J602:J614 J615:K616 J623:K624 J625:J632 J634:J636 J684:J685 J688:J693 J695:J696 J698:J706 J707:K712 J716:J724 J783:J793" xr:uid="{00000000-0002-0000-0100-000001000000}">
      <formula1>AND(GTE(LEN(J602),MIN((0),(390))),LTE(LEN(J602),MAX((0),(390))))</formula1>
    </dataValidation>
    <dataValidation type="decimal" allowBlank="1" showInputMessage="1" showErrorMessage="1" prompt="Escriba un número en esta casilla -  Registre EN NÚMERO la cantidad, Volumen o tamaño de la actividad (en unidades o porcentajes).  Ej.: Si en col. 28 registró INFORMES y son 5 informes, aquí se registra el número 5." sqref="P602:P606 P608 P611 P687:P688 P691:P693 P699:P700 P702:P704 P721:P722" xr:uid="{00000000-0002-0000-0100-000002000000}">
      <formula1>-9223372036854770000</formula1>
      <formula2>9223372036854770000</formula2>
    </dataValidation>
    <dataValidation type="custom" allowBlank="1" showInputMessage="1" prompt="Cualquier contenido Maximo 390 Caracteres -  Registre DE MANERA BREVE las actividades a desarrollar para el cumplimiento de la Acción  de mejoramiento.  Insterte UNA FILA  por ACTIVIDAD. (MÁX. 390 CARACTERES)" sqref="N604:N606 N687 N702" xr:uid="{00000000-0002-0000-0100-000003000000}">
      <formula1>AND(GTE(LEN(N604),MIN((0),(390))),LTE(LEN(N604),MAX((0),(390))))</formula1>
    </dataValidation>
    <dataValidation type="decimal" allowBlank="1" showInputMessage="1" showErrorMessage="1" prompt="Escriba un número en esta casilla -  Registre EN NÚMERO la cantidad, volumen o tamaño de la actividad (en unidades o porcentajes).  Ej.: Si en col. 28 registró INFORMES y son 5 informes, aquí se registra el número 5." sqref="P148 P649:P660 P662:P683 P725:P729 P736 P739 P743 P747 P751 P757 P761 P764 P770 P774 P778 P782 P794:P796 P803 P808:P809 P902:P908" xr:uid="{00000000-0002-0000-0100-000004000000}">
      <formula1>-9223372036854770000</formula1>
      <formula2>9223372036854770000</formula2>
    </dataValidation>
    <dataValidation type="date" allowBlank="1" showInputMessage="1" prompt="Ingrese una fecha (AAAA/MM/DD) -  Registre la FECHA PROGRAMADA para la terminación de la actividad. (FORMATO AAAA/MM/DD)" sqref="R148 R665:R666 R668 R670:R672 R674 R676 R678 R680 R682 R725:R732 R736:R740 R742:R744 R746:R747 R751 R757:R758 R760:R761 R764 R767 R769:R771 R773:R775 R777:R779 R781:R782 R785:R788 R791 R794:R796 R803 R808:R809 R902:R908" xr:uid="{00000000-0002-0000-0100-000007000000}">
      <formula1>1900/1/1</formula1>
      <formula2>3000/1/1</formula2>
    </dataValidation>
    <dataValidation type="date" allowBlank="1" showInputMessage="1" prompt="Ingrese una fecha (AAAA/MM/DD) -  Registre la FECHA PROGRAMADA para el inicio de la actividad. (FORMATO AAAA/MM/DD)" sqref="Q148 Q202:R202 Q253:R253 Q602:R608 Q610:R616 Q623:R632 Q634:R636 R638 R640:R645 R648 Q649:R664 Q665:Q666 Q667:R667 Q668 Q669:R669 Q670:Q672 Q673:R673 Q674 Q675:R675 Q676 Q677:R677 Q678 Q679:R679 Q680 Q681:R681 Q682 Q683:R685 Q686:Q687 Q688:R691 Q692 Q693:R715 Q725:Q729 Q736:Q740 Q742:Q744 Q746:Q747 Q751 Q757:Q758 Q760:Q761 Q764 Q767 Q769:Q771 Q773:Q775 Q777:Q779 Q781:Q782 Q794:Q796 Q803 Q808:Q809 Q902:Q908" xr:uid="{00000000-0002-0000-0100-000009000000}">
      <formula1>1900/1/1</formula1>
      <formula2>3000/1/1</formula2>
    </dataValidation>
    <dataValidation type="custom" allowBlank="1" showInputMessage="1" showErrorMessage="1" prompt="Cualquier contenido Maximo 390 Caracteres -  Registre DE MANERA BREVE las actividades a desarrollar para el cumplimiento de la Acción  de mejoramiento.  Insterte UNA FILA  por ACTIVIDAD. (MÁX. 390 CARACTERES)" sqref="N148 N649:N660 N662:N683 N794:N796 N803 N808:N809 N902:N908" xr:uid="{00000000-0002-0000-0100-00000A000000}">
      <formula1>AND(GTE(LEN(N148),MIN((0),(390))),LTE(LEN(N148),MAX((0),(390))))</formula1>
    </dataValidation>
    <dataValidation type="custom" allowBlank="1" showInputMessage="1" showErrorMessage="1" prompt="Cualquier contenido Maximo 390 Caracteres -  Registre DE MANERA BREVE la Unidad de Medida de la actividad. (Ej.: Informes, jornadas de capacitación, etc.) (MÁX. 390 CARACTERES)" sqref="O148 O649:O660 O662:O683 O725:O729 O736 O739 O743 O747 O751 O757 O761 O764 O770 O774 O778 O782 O794:O796 O803 O808 O902:O908" xr:uid="{00000000-0002-0000-0100-00000E000000}">
      <formula1>AND(GTE(LEN(O148),MIN((0),(390))),LTE(LEN(O148),MAX((0),(390))))</formula1>
    </dataValidation>
    <dataValidation type="decimal" allowBlank="1" showInputMessage="1" showErrorMessage="1" prompt="Escriba un número en esta casilla -  Registre el numero de semanas que existen entre las fecha de inicio y la fecha final de la actividad." sqref="P636" xr:uid="{00000000-0002-0000-0100-00000F000000}">
      <formula1>-9223372036854770000</formula1>
      <formula2>9223372036854770000</formula2>
    </dataValidation>
    <dataValidation type="custom" allowBlank="1" showInputMessage="1" prompt="Cualquier contenido Maximo 390 Caracteres -  Registre DE MANERA BREVE la Unidad de Medida de la actividad. (Ej.: Informes, jornadas de capacitación, etc.) (MÁX. 390 CARACTERES)" sqref="O604:O606 O687 O702" xr:uid="{00000000-0002-0000-0100-000010000000}">
      <formula1>AND(GTE(LEN(O604),MIN((0),(390))),LTE(LEN(O604),MAX((0),(390))))</formula1>
    </dataValidation>
    <dataValidation type="custom" allowBlank="1" showInputMessage="1" showErrorMessage="1" prompt="Cualquier contenido Maximo 390 Caracteres -  Registre HALLAZGO contenido en Inf de Auditoría(Suscripción), ó q se encuentra en Plan ya suscrito(Avance o Seguim) SI SUPERA 390 CARACTERES, RESÚMALO. Insterte tantas filas como ACTIVIDADES sean." sqref="H649:H683 H725:H729 H794:H796 H902:H908" xr:uid="{00000000-0002-0000-0100-000011000000}">
      <formula1>AND(GTE(LEN(H649),MIN((0),(390))),LTE(LEN(H649),MAX((0),(390))))</formula1>
    </dataValidation>
    <dataValidation type="custom" allowBlank="1" showInputMessage="1" showErrorMessage="1" prompt="Cualquier contenido Maximo 9 Caracteres -  Registre EL CÓDIGO contenido en Inf de Auditoría(Suscripción), ó que se encuentra en Plan ya suscrito(Avance o Seguimiento) Insterte tantas filas como ACTIVIDADES sean. Ej.: 11 01 001 (Con espacios)" sqref="F602:F908" xr:uid="{00000000-0002-0000-0100-000012000000}">
      <formula1>AND(GTE(LEN(F602),MIN((0),(9))),LTE(LEN(F602),MAX((0),(9))))</formula1>
    </dataValidation>
    <dataValidation type="custom" allowBlank="1" showInputMessage="1" prompt="Cualquier contenido Maximo 390 Caracteres -  Registre HALLAZGO contenido en Inf de Auditoría(Suscripción), ó q se encuentra en Plan ya suscrito(Avance o Seguim) SI SUPERA 390 CARACTERES, RESÚMALO. Insterte tantas filas como ACTIVIDADES sean." sqref="H602:H630 H635:H638 H783:H793 H684:H696 H716:H724 H698:H712" xr:uid="{00000000-0002-0000-0100-000013000000}">
      <formula1>AND(GTE(LEN(H602),MIN((0),(390))),LTE(LEN(H602),MAX((0),(390))))</formula1>
    </dataValidation>
    <dataValidation type="custom" allowBlank="1" showInputMessage="1" showErrorMessage="1" prompt="Cualquier contenido Maximo 390 Caracteres -  Registre CAUSA contenida en Inf de Auditoría(Suscripción), ó q se encuentra en Plan ya suscrito(Avance o Seguimiento) SI SUPERA 390 CARACTERES, RESÚMALA. Insterte tantas filas como ACTIVIDADES sean." sqref="J649:J669 J670:K670 J671 J672:K672 J673:J675 J676:K676 J677 J678:K678 J679 J680:K680 J681:J683 J725:J729 J794:J796 O807 O809 N811:O811 N814:O815 J902:K902 J903:J908" xr:uid="{00000000-0002-0000-0100-000014000000}">
      <formula1>AND(GTE(LEN(J649),MIN((0),(390))),LTE(LEN(J649),MAX((0),(390))))</formula1>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G725:G793 G649:G683" xr:uid="{52665DC9-EFD9-40EB-AD20-9AF1ED0B4B25}">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G684:G724 G602:G630" xr:uid="{4A04BAF5-2043-449A-8CDA-C29950087531}">
      <formula1>0</formula1>
      <formula2>390</formula2>
    </dataValidation>
    <dataValidation allowBlank="1" showErrorMessage="1" sqref="AV788:AW789 AU557:AU558 AU62 AU811:AU812 AU909:AU1048576 AU805:AU807 AU791:AW792 AU785:AU789" xr:uid="{A605D82B-7533-4C7A-9623-3901F75D2A40}"/>
    <dataValidation allowBlank="1" showInputMessage="1" showErrorMessage="1" sqref="AU780:AU784 AU761:AW761" xr:uid="{3404814F-C603-41CD-A78B-E5A2E916FF02}"/>
  </dataValidations>
  <pageMargins left="0.39370078740157483" right="0.27559055118110237" top="0.74803149606299213" bottom="0.74803149606299213" header="0" footer="0"/>
  <pageSetup scale="12" fitToHeight="0" orientation="landscape" r:id="rId1"/>
  <headerFooter>
    <oddFooter>&amp;RFO-MC-02-01 v2 05/11/2019</oddFooter>
  </headerFooter>
  <drawing r:id="rId2"/>
  <legacyDrawing r:id="rId3"/>
  <extLst>
    <ext xmlns:x14="http://schemas.microsoft.com/office/spreadsheetml/2009/9/main" uri="{78C0D931-6437-407d-A8EE-F0AAD7539E65}">
      <x14:conditionalFormattings>
        <x14:conditionalFormatting xmlns:xm="http://schemas.microsoft.com/office/excel/2006/main">
          <x14:cfRule type="cellIs" priority="103" stopIfTrue="1" operator="equal" id="{0C013AFD-5DEE-4A5A-A489-121F567899E8}">
            <xm:f>LISTA!$B$3</xm:f>
            <x14:dxf>
              <font>
                <color theme="0"/>
              </font>
              <fill>
                <patternFill patternType="solid">
                  <bgColor theme="5" tint="0.39997558519241921"/>
                </patternFill>
              </fill>
            </x14:dxf>
          </x14:cfRule>
          <x14:cfRule type="cellIs" priority="104" stopIfTrue="1" operator="equal" id="{16604982-F743-46B7-9830-1CF9065AF88D}">
            <xm:f>LISTA!$B$2</xm:f>
            <x14:dxf>
              <font>
                <color theme="0"/>
              </font>
              <fill>
                <patternFill patternType="solid">
                  <bgColor theme="4" tint="-0.249977111117893"/>
                </patternFill>
              </fill>
            </x14:dxf>
          </x14:cfRule>
          <x14:cfRule type="cellIs" priority="105" stopIfTrue="1" operator="equal" id="{4ED0A25F-B07C-4659-9A22-8B29656BCCC2}">
            <xm:f>LISTA!$B$4</xm:f>
            <x14:dxf>
              <font>
                <color rgb="FF9C0006"/>
              </font>
              <fill>
                <patternFill>
                  <bgColor rgb="FFFFC7CE"/>
                </patternFill>
              </fill>
            </x14:dxf>
          </x14:cfRule>
          <x14:cfRule type="cellIs" priority="107" stopIfTrue="1" operator="equal" id="{C36873AE-D6EF-4115-B94F-53AF11E6D9D9}">
            <xm:f>LISTA!$B$5</xm:f>
            <x14:dxf>
              <font>
                <color rgb="FF006100"/>
              </font>
              <fill>
                <patternFill>
                  <bgColor rgb="FFC6EFCE"/>
                </patternFill>
              </fill>
            </x14:dxf>
          </x14:cfRule>
          <x14:cfRule type="cellIs" priority="106" stopIfTrue="1" operator="equal" id="{E55AF9FB-0354-4CED-A879-761213A204DA}">
            <xm:f>LISTA!$B$6</xm:f>
            <x14:dxf>
              <font>
                <color theme="0"/>
              </font>
              <fill>
                <patternFill patternType="solid">
                  <bgColor theme="6"/>
                </patternFill>
              </fill>
            </x14:dxf>
          </x14:cfRule>
          <xm:sqref>AT9:AT500</xm:sqref>
        </x14:conditionalFormatting>
        <x14:conditionalFormatting xmlns:xm="http://schemas.microsoft.com/office/excel/2006/main">
          <x14:cfRule type="cellIs" priority="280" stopIfTrue="1" operator="equal" id="{78CF5035-99B9-42D2-B977-33D6623C1604}">
            <xm:f>LISTA!$B$3</xm:f>
            <x14:dxf>
              <font>
                <color theme="0"/>
              </font>
              <fill>
                <patternFill patternType="solid">
                  <bgColor theme="5" tint="0.39997558519241921"/>
                </patternFill>
              </fill>
            </x14:dxf>
          </x14:cfRule>
          <x14:cfRule type="cellIs" priority="282" stopIfTrue="1" operator="equal" id="{7DB79599-D93C-43A5-B3BD-61EC9A621D47}">
            <xm:f>LISTA!$B$4</xm:f>
            <x14:dxf>
              <font>
                <color rgb="FF9C0006"/>
              </font>
              <fill>
                <patternFill>
                  <bgColor rgb="FFFFC7CE"/>
                </patternFill>
              </fill>
            </x14:dxf>
          </x14:cfRule>
          <x14:cfRule type="cellIs" priority="281" stopIfTrue="1" operator="equal" id="{1E8E46A5-DC65-4DD1-BC50-C35E3ECFDD5A}">
            <xm:f>LISTA!$B$2</xm:f>
            <x14:dxf>
              <font>
                <color theme="0"/>
              </font>
              <fill>
                <patternFill patternType="solid">
                  <bgColor theme="4" tint="-0.249977111117893"/>
                </patternFill>
              </fill>
            </x14:dxf>
          </x14:cfRule>
          <x14:cfRule type="cellIs" priority="283" stopIfTrue="1" operator="equal" id="{84777178-C602-4305-935B-7F9CC89359AD}">
            <xm:f>LISTA!$B$6</xm:f>
            <x14:dxf>
              <font>
                <color theme="0"/>
              </font>
              <fill>
                <patternFill patternType="solid">
                  <bgColor theme="6"/>
                </patternFill>
              </fill>
            </x14:dxf>
          </x14:cfRule>
          <x14:cfRule type="cellIs" priority="284" stopIfTrue="1" operator="equal" id="{9CDFF5CB-B81C-488C-8FCE-0EF343AD81F0}">
            <xm:f>LISTA!$B$5</xm:f>
            <x14:dxf>
              <font>
                <color rgb="FF006100"/>
              </font>
              <fill>
                <patternFill>
                  <bgColor rgb="FFC6EFCE"/>
                </patternFill>
              </fill>
            </x14:dxf>
          </x14:cfRule>
          <xm:sqref>AT501:AT555</xm:sqref>
        </x14:conditionalFormatting>
        <x14:conditionalFormatting xmlns:xm="http://schemas.microsoft.com/office/excel/2006/main">
          <x14:cfRule type="cellIs" priority="11" stopIfTrue="1" operator="equal" id="{A7C790C4-0360-4214-B3F5-1151BB45E827}">
            <xm:f>LISTA!$B$5</xm:f>
            <x14:dxf>
              <font>
                <color rgb="FF006100"/>
              </font>
              <fill>
                <patternFill>
                  <bgColor rgb="FFC6EFCE"/>
                </patternFill>
              </fill>
            </x14:dxf>
          </x14:cfRule>
          <x14:cfRule type="cellIs" priority="10" stopIfTrue="1" operator="equal" id="{4C020A46-074F-4A97-9285-096FE71DE4CB}">
            <xm:f>LISTA!$B$6</xm:f>
            <x14:dxf>
              <font>
                <color theme="0"/>
              </font>
              <fill>
                <patternFill patternType="solid">
                  <bgColor theme="6"/>
                </patternFill>
              </fill>
            </x14:dxf>
          </x14:cfRule>
          <x14:cfRule type="cellIs" priority="9" stopIfTrue="1" operator="equal" id="{E90B4160-BA71-4191-A44F-E5DFA8BE3C54}">
            <xm:f>LISTA!$B$4</xm:f>
            <x14:dxf>
              <font>
                <color rgb="FF9C0006"/>
              </font>
              <fill>
                <patternFill>
                  <bgColor rgb="FFFFC7CE"/>
                </patternFill>
              </fill>
            </x14:dxf>
          </x14:cfRule>
          <x14:cfRule type="cellIs" priority="8" stopIfTrue="1" operator="equal" id="{384C3BB9-B43F-4095-ADE0-0DE9763D81D3}">
            <xm:f>LISTA!$B$2</xm:f>
            <x14:dxf>
              <font>
                <color theme="0"/>
              </font>
              <fill>
                <patternFill patternType="solid">
                  <bgColor theme="4" tint="-0.249977111117893"/>
                </patternFill>
              </fill>
            </x14:dxf>
          </x14:cfRule>
          <x14:cfRule type="cellIs" priority="7" stopIfTrue="1" operator="equal" id="{F5120F4D-1F71-4F18-9031-76CAD9B3BEB2}">
            <xm:f>LISTA!$B$3</xm:f>
            <x14:dxf>
              <font>
                <color theme="0"/>
              </font>
              <fill>
                <patternFill patternType="solid">
                  <bgColor theme="5" tint="0.39997558519241921"/>
                </patternFill>
              </fill>
            </x14:dxf>
          </x14:cfRule>
          <xm:sqref>AT556:AT908</xm:sqref>
        </x14:conditionalFormatting>
        <x14:conditionalFormatting xmlns:xm="http://schemas.microsoft.com/office/excel/2006/main">
          <x14:cfRule type="cellIs" priority="502" stopIfTrue="1" operator="equal" id="{D0435871-3533-4FB4-B698-03D82A44294A}">
            <xm:f>LISTA!$D$3</xm:f>
            <x14:dxf>
              <font>
                <color rgb="FF9C0006"/>
              </font>
              <fill>
                <patternFill patternType="solid">
                  <bgColor rgb="FFC00000"/>
                </patternFill>
              </fill>
            </x14:dxf>
          </x14:cfRule>
          <xm:sqref>AV482</xm:sqref>
        </x14:conditionalFormatting>
      </x14:conditionalFormattings>
    </ext>
    <ext xmlns:x14="http://schemas.microsoft.com/office/spreadsheetml/2009/9/main" uri="{CCE6A557-97BC-4b89-ADB6-D9C93CAAB3DF}">
      <x14:dataValidations xmlns:xm="http://schemas.microsoft.com/office/excel/2006/main" count="8">
        <x14:dataValidation type="list" allowBlank="1" showErrorMessage="1" xr:uid="{45605D41-D34D-4C62-8ADE-97322163C67A}">
          <x14:formula1>
            <xm:f>LISTA!$F$2:$F$4</xm:f>
          </x14:formula1>
          <xm:sqref>AU808:AU810 AV586:AW586 AV653:AW653 AV829:AW830 AU762:AU779 AU793:AU804 AU790 AV596:AW596 AV553:AW555 AV350:AW351 AV590:AW590 AV682:AW683 AV639:AW641 AU9:AU61 AU813:AU908 AU63:AU165 AU559:AU760 AU167:AU556</xm:sqref>
        </x14:dataValidation>
        <x14:dataValidation type="list" allowBlank="1" showErrorMessage="1" xr:uid="{5F67DD41-2E99-4337-B68A-6BFF10DA29A9}">
          <x14:formula1>
            <xm:f>LISTA!$E$2:$E$3</xm:f>
          </x14:formula1>
          <xm:sqref>BK14:BK908 AW62 BY14:BY908 AW664:AW667 AW556:AW558 AW650:AW652 BK9:BK12 AW56:AW60 BY9:BY12 AW671:AW681 AW40:AW41 AW611 AW802:AW807 AW779:AW787 AW500 AW725:AW728 AW811:AW815 AW53:AW54 AW101:AW102 AW758</xm:sqref>
        </x14:dataValidation>
        <x14:dataValidation type="list" allowBlank="1" showErrorMessage="1" xr:uid="{B129396B-C099-40D2-A40A-7B08E2512E18}">
          <x14:formula1>
            <xm:f>LISTA!$D$2:$D$3</xm:f>
          </x14:formula1>
          <xm:sqref>BJ14:BJ908 AV780:AV787 AV727:AV728 BX14:BX908 AV725 AV811:AV815 AV611 AV664:AV667 AV482 AV802:AV807 AV649:AV652 BJ9:BJ12 AV671:AV681 BX9:BX12 AV758</xm:sqref>
        </x14:dataValidation>
        <x14:dataValidation type="list" allowBlank="1" showErrorMessage="1" xr:uid="{D1ED378E-853F-40B0-85A6-AFCBB7B8A159}">
          <x14:formula1>
            <xm:f>LISTA!$B$2:$B$6</xm:f>
          </x14:formula1>
          <xm:sqref>BI14:BI908 BW14:BW908 BI9:BI12 BW9:BW12</xm:sqref>
        </x14:dataValidation>
        <x14:dataValidation type="list" allowBlank="1" showErrorMessage="1" xr:uid="{00000000-0002-0000-0100-00000C000000}">
          <x14:formula1>
            <xm:f>LISTA!$C$2:$C$19</xm:f>
          </x14:formula1>
          <xm:sqref>I9:I69 I74:I85 I89:I908</xm:sqref>
        </x14:dataValidation>
        <x14:dataValidation type="list" allowBlank="1" showInputMessage="1" showErrorMessage="1" xr:uid="{4A7838F8-F1BB-450A-B8F3-51CFB9C8AFA2}">
          <x14:formula1>
            <xm:f>LISTA!$B$2:$B$6</xm:f>
          </x14:formula1>
          <xm:sqref>AT9:AT908</xm:sqref>
        </x14:dataValidation>
        <x14:dataValidation type="list" allowBlank="1" showErrorMessage="1" xr:uid="{6B30BE40-156D-4AF3-A966-7D99B6FB4520}">
          <x14:formula1>
            <xm:f>LISTA!$E$2:$E$4</xm:f>
          </x14:formula1>
          <xm:sqref>AW684:AW724 AW42:AW52 AW61 AW9:AW39 AW587:AW589 AW501:AW552 AW103:AW165 AW816:AW828 AW790 AW808:AW810 AW793:AW801 AW729:AW757 AW762:AW778 AW642:AW649 AW654:AW663 AW668:AW670 AW612:AW638 AW831:AW908 AW597:AW610 AW591:AW595 AW559:AW585 AW759:AW760 AW167:AW349 AW64:AW100 AW352:AW499</xm:sqref>
        </x14:dataValidation>
        <x14:dataValidation type="list" allowBlank="1" showErrorMessage="1" xr:uid="{FAE4B6E1-E0B8-4E1D-8A29-33A7C9226251}">
          <x14:formula1>
            <xm:f>LISTA!$D$2:$D$4</xm:f>
          </x14:formula1>
          <xm:sqref>AV684:AV724 AV726 AV759:AV760 AW63 AV816:AV828 AV790 AV808:AV810 AV793:AV801 AV729:AV757 AV762:AV779 AV642:AV648 AV654:AV663 AV668:AV670 AV612:AV638 AV831:AV908 AV483:AV552 AV587:AV589 AV597:AV610 AV591:AV595 AV556:AV585 AW55 AU166 AW166 AV9:AV349 AV352:AV481</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42BC1799C802840BC99CE75C25DF1D3" ma:contentTypeVersion="12" ma:contentTypeDescription="Crear nuevo documento." ma:contentTypeScope="" ma:versionID="ac7c5dff13829805d3cb57652a4653e2">
  <xsd:schema xmlns:xsd="http://www.w3.org/2001/XMLSchema" xmlns:xs="http://www.w3.org/2001/XMLSchema" xmlns:p="http://schemas.microsoft.com/office/2006/metadata/properties" xmlns:ns2="808818e4-84e7-4885-88b3-16ddd0acee33" xmlns:ns3="d9db8659-7e50-46ae-bb0f-38cd0038726a" targetNamespace="http://schemas.microsoft.com/office/2006/metadata/properties" ma:root="true" ma:fieldsID="4e883ea3078755004fb27e9c7e00c216" ns2:_="" ns3:_="">
    <xsd:import namespace="808818e4-84e7-4885-88b3-16ddd0acee33"/>
    <xsd:import namespace="d9db8659-7e50-46ae-bb0f-38cd003872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8818e4-84e7-4885-88b3-16ddd0acee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34f6d023-ff5c-4f3a-9971-563334007f4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db8659-7e50-46ae-bb0f-38cd0038726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2b5046e-b50f-429b-82ae-32ee42b7b610}" ma:internalName="TaxCatchAll" ma:showField="CatchAllData" ma:web="d9db8659-7e50-46ae-bb0f-38cd003872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08818e4-84e7-4885-88b3-16ddd0acee33">
      <Terms xmlns="http://schemas.microsoft.com/office/infopath/2007/PartnerControls"/>
    </lcf76f155ced4ddcb4097134ff3c332f>
    <TaxCatchAll xmlns="d9db8659-7e50-46ae-bb0f-38cd0038726a" xsi:nil="true"/>
  </documentManagement>
</p:properties>
</file>

<file path=customXml/item4.xml>��
</file>

<file path=customXml/itemProps1.xml><?xml version="1.0" encoding="utf-8"?>
<ds:datastoreItem xmlns:ds="http://schemas.openxmlformats.org/officeDocument/2006/customXml" ds:itemID="{45C1B361-8351-4917-8EAD-1B257792A8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8818e4-84e7-4885-88b3-16ddd0acee33"/>
    <ds:schemaRef ds:uri="d9db8659-7e50-46ae-bb0f-38cd003872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E2C6E87-259A-4695-A29B-11895103AE47}">
  <ds:schemaRefs>
    <ds:schemaRef ds:uri="http://schemas.microsoft.com/sharepoint/v3/contenttype/forms"/>
  </ds:schemaRefs>
</ds:datastoreItem>
</file>

<file path=customXml/itemProps3.xml><?xml version="1.0" encoding="utf-8"?>
<ds:datastoreItem xmlns:ds="http://schemas.openxmlformats.org/officeDocument/2006/customXml" ds:itemID="{B40F8750-C927-4B37-A1B7-2698D988A515}">
  <ds:schemaRefs>
    <ds:schemaRef ds:uri="http://purl.org/dc/dcmitype/"/>
    <ds:schemaRef ds:uri="http://purl.org/dc/elements/1.1/"/>
    <ds:schemaRef ds:uri="808818e4-84e7-4885-88b3-16ddd0acee33"/>
    <ds:schemaRef ds:uri="d9db8659-7e50-46ae-bb0f-38cd0038726a"/>
    <ds:schemaRef ds:uri="http://schemas.microsoft.com/office/2006/documentManagement/types"/>
    <ds:schemaRef ds:uri="http://www.w3.org/XML/1998/namespace"/>
    <ds:schemaRef ds:uri="http://purl.org/dc/term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4.xml><?xml version="1.0" encoding="utf-8"?>
<ds:datastoreItem xmlns:ds="http://schemas.openxmlformats.org/officeDocument/2006/customXml" ds:itemID="{5BAF65BE-A68D-4178-BA1F-B28952FACF4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8</vt:i4>
      </vt:variant>
    </vt:vector>
  </HeadingPairs>
  <TitlesOfParts>
    <vt:vector size="22" baseType="lpstr">
      <vt:lpstr>Detalle1</vt:lpstr>
      <vt:lpstr>Hoja13</vt:lpstr>
      <vt:lpstr>Hoja11</vt:lpstr>
      <vt:lpstr>Hoja2</vt:lpstr>
      <vt:lpstr>Eficacia</vt:lpstr>
      <vt:lpstr>Detalle7</vt:lpstr>
      <vt:lpstr>Efectividad</vt:lpstr>
      <vt:lpstr>Graficos</vt:lpstr>
      <vt:lpstr>ACTIVIDADES</vt:lpstr>
      <vt:lpstr>Efectividad por estado</vt:lpstr>
      <vt:lpstr>LISTA</vt:lpstr>
      <vt:lpstr>CONTROL DE CAMBIOS</vt:lpstr>
      <vt:lpstr>BBDD</vt:lpstr>
      <vt:lpstr>PLAN DE MEJORAMIENTO</vt:lpstr>
      <vt:lpstr>accion</vt:lpstr>
      <vt:lpstr>eficacia</vt:lpstr>
      <vt:lpstr>ehallazgo</vt:lpstr>
      <vt:lpstr>estadoaccion</vt:lpstr>
      <vt:lpstr>hallazgo</vt:lpstr>
      <vt:lpstr>modifica</vt:lpstr>
      <vt:lpstr>Origen</vt:lpstr>
      <vt:lpstr>proceso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maria paula zambrano</cp:lastModifiedBy>
  <cp:revision/>
  <dcterms:created xsi:type="dcterms:W3CDTF">2019-08-13T15:35:23Z</dcterms:created>
  <dcterms:modified xsi:type="dcterms:W3CDTF">2026-10-05T19:42:58Z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0x010100B42BC1799C802840BC99CE75C25DF1D3</vt:lpwstr>
  </property>
  <property fmtid="{D5CDD505-2E9C-101B-9397-08002B2CF9AE}" pid="3" name="MediaServiceImageTags">
    <vt:lpwstr/>
  </property>
</Properties>
</file>